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sis and Visualization\Microsoft Excel- Learn Modern Excel for Data Analysis\"/>
    </mc:Choice>
  </mc:AlternateContent>
  <xr:revisionPtr revIDLastSave="0" documentId="13_ncr:1_{A5629D94-454D-4B52-8203-D8D582690F48}" xr6:coauthVersionLast="47" xr6:coauthVersionMax="47" xr10:uidLastSave="{00000000-0000-0000-0000-000000000000}"/>
  <bookViews>
    <workbookView xWindow="-108" yWindow="-108" windowWidth="23256" windowHeight="12456" xr2:uid="{3996B663-3ABD-4EC2-8D3F-07A6EE1AD944}"/>
  </bookViews>
  <sheets>
    <sheet name="Flights" sheetId="5" r:id="rId1"/>
    <sheet name="Reports" sheetId="6" r:id="rId2"/>
    <sheet name="Airports" sheetId="2" r:id="rId3"/>
    <sheet name="2016 Forecasts" sheetId="3" r:id="rId4"/>
  </sheets>
  <definedNames>
    <definedName name="_xlnm._FilterDatabase" localSheetId="2" hidden="1">Airports!$A$1:$N$77</definedName>
    <definedName name="_xlnm._FilterDatabase" localSheetId="0" hidden="1">Flights!$A$1:$Z$4986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4" i="2"/>
  <c r="G3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8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1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4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7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0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3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6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19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2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5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8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1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4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7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0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3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6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49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2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5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8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1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4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7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0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3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6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79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2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5" i="5"/>
  <c r="K4006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19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2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5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8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1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4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7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0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3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6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49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2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5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8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1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4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7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0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3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6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79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2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5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8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1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4" i="5"/>
  <c r="K4345" i="5"/>
  <c r="K4346" i="5"/>
  <c r="K4347" i="5"/>
  <c r="K4348" i="5"/>
  <c r="K4349" i="5"/>
  <c r="K4350" i="5"/>
  <c r="K4351" i="5"/>
  <c r="K4352" i="5"/>
  <c r="K4353" i="5"/>
  <c r="K4354" i="5"/>
  <c r="K4355" i="5"/>
  <c r="K4356" i="5"/>
  <c r="K4357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0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3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6" i="5"/>
  <c r="K4397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0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3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6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49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2" i="5"/>
  <c r="K4463" i="5"/>
  <c r="K4464" i="5"/>
  <c r="K4465" i="5"/>
  <c r="K4466" i="5"/>
  <c r="K4467" i="5"/>
  <c r="K4468" i="5"/>
  <c r="K4469" i="5"/>
  <c r="K4470" i="5"/>
  <c r="K4471" i="5"/>
  <c r="K4472" i="5"/>
  <c r="K4473" i="5"/>
  <c r="K4474" i="5"/>
  <c r="K4475" i="5"/>
  <c r="K4476" i="5"/>
  <c r="K4477" i="5"/>
  <c r="K4478" i="5"/>
  <c r="K4479" i="5"/>
  <c r="K4480" i="5"/>
  <c r="K4481" i="5"/>
  <c r="K4482" i="5"/>
  <c r="K4483" i="5"/>
  <c r="K4484" i="5"/>
  <c r="K4485" i="5"/>
  <c r="K4486" i="5"/>
  <c r="K4487" i="5"/>
  <c r="K4488" i="5"/>
  <c r="K4489" i="5"/>
  <c r="K4490" i="5"/>
  <c r="K4491" i="5"/>
  <c r="K4492" i="5"/>
  <c r="K4493" i="5"/>
  <c r="K4494" i="5"/>
  <c r="K4495" i="5"/>
  <c r="K4496" i="5"/>
  <c r="K4497" i="5"/>
  <c r="K4498" i="5"/>
  <c r="K4499" i="5"/>
  <c r="K4500" i="5"/>
  <c r="K4501" i="5"/>
  <c r="K4502" i="5"/>
  <c r="K4503" i="5"/>
  <c r="K4504" i="5"/>
  <c r="K4505" i="5"/>
  <c r="K4506" i="5"/>
  <c r="K4507" i="5"/>
  <c r="K4508" i="5"/>
  <c r="K4509" i="5"/>
  <c r="K4510" i="5"/>
  <c r="K4511" i="5"/>
  <c r="K4512" i="5"/>
  <c r="K4513" i="5"/>
  <c r="K4514" i="5"/>
  <c r="K4515" i="5"/>
  <c r="K4516" i="5"/>
  <c r="K4517" i="5"/>
  <c r="K4518" i="5"/>
  <c r="K4519" i="5"/>
  <c r="K4520" i="5"/>
  <c r="K4521" i="5"/>
  <c r="K4522" i="5"/>
  <c r="K4523" i="5"/>
  <c r="K4524" i="5"/>
  <c r="K4525" i="5"/>
  <c r="K4526" i="5"/>
  <c r="K4527" i="5"/>
  <c r="K4528" i="5"/>
  <c r="K4529" i="5"/>
  <c r="K4530" i="5"/>
  <c r="K4531" i="5"/>
  <c r="K4532" i="5"/>
  <c r="K4533" i="5"/>
  <c r="K4534" i="5"/>
  <c r="K4535" i="5"/>
  <c r="K4536" i="5"/>
  <c r="K4537" i="5"/>
  <c r="K4538" i="5"/>
  <c r="K4539" i="5"/>
  <c r="K4540" i="5"/>
  <c r="K4541" i="5"/>
  <c r="K4542" i="5"/>
  <c r="K4543" i="5"/>
  <c r="K4544" i="5"/>
  <c r="K4545" i="5"/>
  <c r="K4546" i="5"/>
  <c r="K4547" i="5"/>
  <c r="K4548" i="5"/>
  <c r="K4549" i="5"/>
  <c r="K4550" i="5"/>
  <c r="K4551" i="5"/>
  <c r="K4552" i="5"/>
  <c r="K4553" i="5"/>
  <c r="K4554" i="5"/>
  <c r="K4555" i="5"/>
  <c r="K4556" i="5"/>
  <c r="K4557" i="5"/>
  <c r="K4558" i="5"/>
  <c r="K4559" i="5"/>
  <c r="K4560" i="5"/>
  <c r="K4561" i="5"/>
  <c r="K4562" i="5"/>
  <c r="K4563" i="5"/>
  <c r="K4564" i="5"/>
  <c r="K4565" i="5"/>
  <c r="K4566" i="5"/>
  <c r="K4567" i="5"/>
  <c r="K4568" i="5"/>
  <c r="K4569" i="5"/>
  <c r="K4570" i="5"/>
  <c r="K4571" i="5"/>
  <c r="K4572" i="5"/>
  <c r="K4573" i="5"/>
  <c r="K4574" i="5"/>
  <c r="K4575" i="5"/>
  <c r="K4576" i="5"/>
  <c r="K4577" i="5"/>
  <c r="K4578" i="5"/>
  <c r="K4579" i="5"/>
  <c r="K4580" i="5"/>
  <c r="K4581" i="5"/>
  <c r="K4582" i="5"/>
  <c r="K4583" i="5"/>
  <c r="K4584" i="5"/>
  <c r="K4585" i="5"/>
  <c r="K4586" i="5"/>
  <c r="K4587" i="5"/>
  <c r="K4588" i="5"/>
  <c r="K4589" i="5"/>
  <c r="K4590" i="5"/>
  <c r="K4591" i="5"/>
  <c r="K4592" i="5"/>
  <c r="K4593" i="5"/>
  <c r="K4594" i="5"/>
  <c r="K4595" i="5"/>
  <c r="K4596" i="5"/>
  <c r="K4597" i="5"/>
  <c r="K4598" i="5"/>
  <c r="K4599" i="5"/>
  <c r="K4600" i="5"/>
  <c r="K4601" i="5"/>
  <c r="K4602" i="5"/>
  <c r="K4603" i="5"/>
  <c r="K4604" i="5"/>
  <c r="K4605" i="5"/>
  <c r="K4606" i="5"/>
  <c r="K4607" i="5"/>
  <c r="K4608" i="5"/>
  <c r="K4609" i="5"/>
  <c r="K4610" i="5"/>
  <c r="K4611" i="5"/>
  <c r="K4612" i="5"/>
  <c r="K4613" i="5"/>
  <c r="K4614" i="5"/>
  <c r="K4615" i="5"/>
  <c r="K4616" i="5"/>
  <c r="K4617" i="5"/>
  <c r="K4618" i="5"/>
  <c r="K4619" i="5"/>
  <c r="K4620" i="5"/>
  <c r="K4621" i="5"/>
  <c r="K4622" i="5"/>
  <c r="K4623" i="5"/>
  <c r="K4624" i="5"/>
  <c r="K4625" i="5"/>
  <c r="K4626" i="5"/>
  <c r="K4627" i="5"/>
  <c r="K4628" i="5"/>
  <c r="K4629" i="5"/>
  <c r="K4630" i="5"/>
  <c r="K4631" i="5"/>
  <c r="K4632" i="5"/>
  <c r="K4633" i="5"/>
  <c r="K4634" i="5"/>
  <c r="K4635" i="5"/>
  <c r="K4636" i="5"/>
  <c r="K4637" i="5"/>
  <c r="K4638" i="5"/>
  <c r="K4639" i="5"/>
  <c r="K4640" i="5"/>
  <c r="K4641" i="5"/>
  <c r="K4642" i="5"/>
  <c r="K4643" i="5"/>
  <c r="K4644" i="5"/>
  <c r="K4645" i="5"/>
  <c r="K4646" i="5"/>
  <c r="K4647" i="5"/>
  <c r="K4648" i="5"/>
  <c r="K4649" i="5"/>
  <c r="K4650" i="5"/>
  <c r="K4651" i="5"/>
  <c r="K4652" i="5"/>
  <c r="K4653" i="5"/>
  <c r="K4654" i="5"/>
  <c r="K4655" i="5"/>
  <c r="K4656" i="5"/>
  <c r="K4657" i="5"/>
  <c r="K4658" i="5"/>
  <c r="K4659" i="5"/>
  <c r="K4660" i="5"/>
  <c r="K4661" i="5"/>
  <c r="K4662" i="5"/>
  <c r="K4663" i="5"/>
  <c r="K4664" i="5"/>
  <c r="K4665" i="5"/>
  <c r="K4666" i="5"/>
  <c r="K4667" i="5"/>
  <c r="K4668" i="5"/>
  <c r="K4669" i="5"/>
  <c r="K4670" i="5"/>
  <c r="K4671" i="5"/>
  <c r="K4672" i="5"/>
  <c r="K4673" i="5"/>
  <c r="K4674" i="5"/>
  <c r="K4675" i="5"/>
  <c r="K4676" i="5"/>
  <c r="K4677" i="5"/>
  <c r="K4678" i="5"/>
  <c r="K4679" i="5"/>
  <c r="K4680" i="5"/>
  <c r="K4681" i="5"/>
  <c r="K4682" i="5"/>
  <c r="K4683" i="5"/>
  <c r="K4684" i="5"/>
  <c r="K4685" i="5"/>
  <c r="K4686" i="5"/>
  <c r="K4687" i="5"/>
  <c r="K4688" i="5"/>
  <c r="K4689" i="5"/>
  <c r="K4690" i="5"/>
  <c r="K4691" i="5"/>
  <c r="K4692" i="5"/>
  <c r="K4693" i="5"/>
  <c r="K4694" i="5"/>
  <c r="K4695" i="5"/>
  <c r="K4696" i="5"/>
  <c r="K4697" i="5"/>
  <c r="K4698" i="5"/>
  <c r="K4699" i="5"/>
  <c r="K4700" i="5"/>
  <c r="K4701" i="5"/>
  <c r="K4702" i="5"/>
  <c r="K4703" i="5"/>
  <c r="K4704" i="5"/>
  <c r="K4705" i="5"/>
  <c r="K4706" i="5"/>
  <c r="K4707" i="5"/>
  <c r="K4708" i="5"/>
  <c r="K4709" i="5"/>
  <c r="K4710" i="5"/>
  <c r="K4711" i="5"/>
  <c r="K4712" i="5"/>
  <c r="K4713" i="5"/>
  <c r="K4714" i="5"/>
  <c r="K4715" i="5"/>
  <c r="K4716" i="5"/>
  <c r="K4717" i="5"/>
  <c r="K4718" i="5"/>
  <c r="K4719" i="5"/>
  <c r="K4720" i="5"/>
  <c r="K4721" i="5"/>
  <c r="K4722" i="5"/>
  <c r="K4723" i="5"/>
  <c r="K4724" i="5"/>
  <c r="K4725" i="5"/>
  <c r="K4726" i="5"/>
  <c r="K4727" i="5"/>
  <c r="K4728" i="5"/>
  <c r="K4729" i="5"/>
  <c r="K4730" i="5"/>
  <c r="K4731" i="5"/>
  <c r="K4732" i="5"/>
  <c r="K4733" i="5"/>
  <c r="K4734" i="5"/>
  <c r="K4735" i="5"/>
  <c r="K4736" i="5"/>
  <c r="K4737" i="5"/>
  <c r="K4738" i="5"/>
  <c r="K4739" i="5"/>
  <c r="K4740" i="5"/>
  <c r="K4741" i="5"/>
  <c r="K4742" i="5"/>
  <c r="K4743" i="5"/>
  <c r="K4744" i="5"/>
  <c r="K4745" i="5"/>
  <c r="K4746" i="5"/>
  <c r="K4747" i="5"/>
  <c r="K4748" i="5"/>
  <c r="K4749" i="5"/>
  <c r="K4750" i="5"/>
  <c r="K4751" i="5"/>
  <c r="K4752" i="5"/>
  <c r="K4753" i="5"/>
  <c r="K4754" i="5"/>
  <c r="K4755" i="5"/>
  <c r="K4756" i="5"/>
  <c r="K4757" i="5"/>
  <c r="K4758" i="5"/>
  <c r="K4759" i="5"/>
  <c r="K4760" i="5"/>
  <c r="K4761" i="5"/>
  <c r="K4762" i="5"/>
  <c r="K4763" i="5"/>
  <c r="K4764" i="5"/>
  <c r="K4765" i="5"/>
  <c r="K4766" i="5"/>
  <c r="K4767" i="5"/>
  <c r="K4768" i="5"/>
  <c r="K4769" i="5"/>
  <c r="K4770" i="5"/>
  <c r="K4771" i="5"/>
  <c r="K4772" i="5"/>
  <c r="K4773" i="5"/>
  <c r="K4774" i="5"/>
  <c r="K4775" i="5"/>
  <c r="K4776" i="5"/>
  <c r="K4777" i="5"/>
  <c r="K4778" i="5"/>
  <c r="K4779" i="5"/>
  <c r="K4780" i="5"/>
  <c r="K4781" i="5"/>
  <c r="K4782" i="5"/>
  <c r="K4783" i="5"/>
  <c r="K4784" i="5"/>
  <c r="K4785" i="5"/>
  <c r="K4786" i="5"/>
  <c r="K4787" i="5"/>
  <c r="K4788" i="5"/>
  <c r="K4789" i="5"/>
  <c r="K4790" i="5"/>
  <c r="K4791" i="5"/>
  <c r="K4792" i="5"/>
  <c r="K4793" i="5"/>
  <c r="K4794" i="5"/>
  <c r="K4795" i="5"/>
  <c r="K4796" i="5"/>
  <c r="K4797" i="5"/>
  <c r="K4798" i="5"/>
  <c r="K4799" i="5"/>
  <c r="K4800" i="5"/>
  <c r="K4801" i="5"/>
  <c r="K4802" i="5"/>
  <c r="K4803" i="5"/>
  <c r="K4804" i="5"/>
  <c r="K4805" i="5"/>
  <c r="K4806" i="5"/>
  <c r="K4807" i="5"/>
  <c r="K4808" i="5"/>
  <c r="K4809" i="5"/>
  <c r="K4810" i="5"/>
  <c r="K4811" i="5"/>
  <c r="K4812" i="5"/>
  <c r="K4813" i="5"/>
  <c r="K4814" i="5"/>
  <c r="K4815" i="5"/>
  <c r="K4816" i="5"/>
  <c r="K4817" i="5"/>
  <c r="K4818" i="5"/>
  <c r="K4819" i="5"/>
  <c r="K4820" i="5"/>
  <c r="K4821" i="5"/>
  <c r="K4822" i="5"/>
  <c r="K4823" i="5"/>
  <c r="K4824" i="5"/>
  <c r="K4825" i="5"/>
  <c r="K4826" i="5"/>
  <c r="K4827" i="5"/>
  <c r="K4828" i="5"/>
  <c r="K4829" i="5"/>
  <c r="K4830" i="5"/>
  <c r="K4831" i="5"/>
  <c r="K4832" i="5"/>
  <c r="K4833" i="5"/>
  <c r="K4834" i="5"/>
  <c r="K4835" i="5"/>
  <c r="K4836" i="5"/>
  <c r="K4837" i="5"/>
  <c r="K4838" i="5"/>
  <c r="K4839" i="5"/>
  <c r="K4840" i="5"/>
  <c r="K4841" i="5"/>
  <c r="K4842" i="5"/>
  <c r="K4843" i="5"/>
  <c r="K4844" i="5"/>
  <c r="K4845" i="5"/>
  <c r="K4846" i="5"/>
  <c r="K4847" i="5"/>
  <c r="K4848" i="5"/>
  <c r="K4849" i="5"/>
  <c r="K4850" i="5"/>
  <c r="K4851" i="5"/>
  <c r="K4852" i="5"/>
  <c r="K4853" i="5"/>
  <c r="K4854" i="5"/>
  <c r="K4855" i="5"/>
  <c r="K4856" i="5"/>
  <c r="K4857" i="5"/>
  <c r="K4858" i="5"/>
  <c r="K4859" i="5"/>
  <c r="K4860" i="5"/>
  <c r="K4861" i="5"/>
  <c r="K4862" i="5"/>
  <c r="K4863" i="5"/>
  <c r="K4864" i="5"/>
  <c r="K4865" i="5"/>
  <c r="K4866" i="5"/>
  <c r="K4867" i="5"/>
  <c r="K4868" i="5"/>
  <c r="K4869" i="5"/>
  <c r="K4870" i="5"/>
  <c r="K4871" i="5"/>
  <c r="K4872" i="5"/>
  <c r="K4873" i="5"/>
  <c r="K4874" i="5"/>
  <c r="K4875" i="5"/>
  <c r="K4876" i="5"/>
  <c r="K4877" i="5"/>
  <c r="K4878" i="5"/>
  <c r="K4879" i="5"/>
  <c r="K4880" i="5"/>
  <c r="K4881" i="5"/>
  <c r="K4882" i="5"/>
  <c r="K4883" i="5"/>
  <c r="K4884" i="5"/>
  <c r="K4885" i="5"/>
  <c r="K4886" i="5"/>
  <c r="K4887" i="5"/>
  <c r="K4888" i="5"/>
  <c r="K4889" i="5"/>
  <c r="K4890" i="5"/>
  <c r="K4891" i="5"/>
  <c r="K4892" i="5"/>
  <c r="K4893" i="5"/>
  <c r="K4894" i="5"/>
  <c r="K4895" i="5"/>
  <c r="K4896" i="5"/>
  <c r="K4897" i="5"/>
  <c r="K4898" i="5"/>
  <c r="K4899" i="5"/>
  <c r="K4900" i="5"/>
  <c r="K4901" i="5"/>
  <c r="K4902" i="5"/>
  <c r="K4903" i="5"/>
  <c r="K4904" i="5"/>
  <c r="K4905" i="5"/>
  <c r="K4906" i="5"/>
  <c r="K4907" i="5"/>
  <c r="K4908" i="5"/>
  <c r="K4909" i="5"/>
  <c r="K4910" i="5"/>
  <c r="K4911" i="5"/>
  <c r="K4912" i="5"/>
  <c r="K4913" i="5"/>
  <c r="K4914" i="5"/>
  <c r="K4915" i="5"/>
  <c r="K4916" i="5"/>
  <c r="K4917" i="5"/>
  <c r="K4918" i="5"/>
  <c r="K4919" i="5"/>
  <c r="K4920" i="5"/>
  <c r="K4921" i="5"/>
  <c r="K4922" i="5"/>
  <c r="K4923" i="5"/>
  <c r="K4924" i="5"/>
  <c r="K4925" i="5"/>
  <c r="K4926" i="5"/>
  <c r="K4927" i="5"/>
  <c r="K4928" i="5"/>
  <c r="K4929" i="5"/>
  <c r="K4930" i="5"/>
  <c r="K4931" i="5"/>
  <c r="K4932" i="5"/>
  <c r="K4933" i="5"/>
  <c r="K4934" i="5"/>
  <c r="K4935" i="5"/>
  <c r="K4936" i="5"/>
  <c r="K4937" i="5"/>
  <c r="K4938" i="5"/>
  <c r="K4939" i="5"/>
  <c r="K4940" i="5"/>
  <c r="K4941" i="5"/>
  <c r="K4942" i="5"/>
  <c r="K4943" i="5"/>
  <c r="K4944" i="5"/>
  <c r="K4945" i="5"/>
  <c r="K4946" i="5"/>
  <c r="K4947" i="5"/>
  <c r="K4948" i="5"/>
  <c r="K4949" i="5"/>
  <c r="K4950" i="5"/>
  <c r="K4951" i="5"/>
  <c r="K4952" i="5"/>
  <c r="K4953" i="5"/>
  <c r="K4954" i="5"/>
  <c r="K4955" i="5"/>
  <c r="K4956" i="5"/>
  <c r="K4957" i="5"/>
  <c r="K4958" i="5"/>
  <c r="K4959" i="5"/>
  <c r="K4960" i="5"/>
  <c r="K4961" i="5"/>
  <c r="K4962" i="5"/>
  <c r="K4963" i="5"/>
  <c r="K4964" i="5"/>
  <c r="K4965" i="5"/>
  <c r="K4966" i="5"/>
  <c r="K4967" i="5"/>
  <c r="K4968" i="5"/>
  <c r="K4969" i="5"/>
  <c r="K4970" i="5"/>
  <c r="K4971" i="5"/>
  <c r="K4972" i="5"/>
  <c r="K4973" i="5"/>
  <c r="K4974" i="5"/>
  <c r="K4975" i="5"/>
  <c r="K4976" i="5"/>
  <c r="K4977" i="5"/>
  <c r="K4978" i="5"/>
  <c r="K4979" i="5"/>
  <c r="K4980" i="5"/>
  <c r="K4981" i="5"/>
  <c r="K4982" i="5"/>
  <c r="K4983" i="5"/>
  <c r="K4984" i="5"/>
  <c r="K4985" i="5"/>
  <c r="K4986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3416" i="5"/>
  <c r="C3417" i="5"/>
  <c r="C3418" i="5"/>
  <c r="C3419" i="5"/>
  <c r="C3420" i="5"/>
  <c r="C3421" i="5"/>
  <c r="C3422" i="5"/>
  <c r="C3423" i="5"/>
  <c r="C3424" i="5"/>
  <c r="C3425" i="5"/>
  <c r="C3426" i="5"/>
  <c r="C3427" i="5"/>
  <c r="C3428" i="5"/>
  <c r="C3429" i="5"/>
  <c r="C3430" i="5"/>
  <c r="C3431" i="5"/>
  <c r="C3432" i="5"/>
  <c r="C3433" i="5"/>
  <c r="C3434" i="5"/>
  <c r="C3435" i="5"/>
  <c r="C3436" i="5"/>
  <c r="C3437" i="5"/>
  <c r="C3438" i="5"/>
  <c r="C3439" i="5"/>
  <c r="C3440" i="5"/>
  <c r="C3441" i="5"/>
  <c r="C3442" i="5"/>
  <c r="C3443" i="5"/>
  <c r="C3444" i="5"/>
  <c r="C3445" i="5"/>
  <c r="C3446" i="5"/>
  <c r="C3447" i="5"/>
  <c r="C3448" i="5"/>
  <c r="C3449" i="5"/>
  <c r="C3450" i="5"/>
  <c r="C3451" i="5"/>
  <c r="C3452" i="5"/>
  <c r="C3453" i="5"/>
  <c r="C3454" i="5"/>
  <c r="C3455" i="5"/>
  <c r="C3456" i="5"/>
  <c r="C3457" i="5"/>
  <c r="C3458" i="5"/>
  <c r="C3459" i="5"/>
  <c r="C3460" i="5"/>
  <c r="C3461" i="5"/>
  <c r="C3462" i="5"/>
  <c r="C3463" i="5"/>
  <c r="C3464" i="5"/>
  <c r="C3465" i="5"/>
  <c r="C3466" i="5"/>
  <c r="C3467" i="5"/>
  <c r="C3468" i="5"/>
  <c r="C3469" i="5"/>
  <c r="C3470" i="5"/>
  <c r="C3471" i="5"/>
  <c r="C3472" i="5"/>
  <c r="C3473" i="5"/>
  <c r="C3474" i="5"/>
  <c r="C3475" i="5"/>
  <c r="C3476" i="5"/>
  <c r="C3477" i="5"/>
  <c r="C3478" i="5"/>
  <c r="C3479" i="5"/>
  <c r="C3480" i="5"/>
  <c r="C3481" i="5"/>
  <c r="C3482" i="5"/>
  <c r="C3483" i="5"/>
  <c r="C3484" i="5"/>
  <c r="C3485" i="5"/>
  <c r="C3486" i="5"/>
  <c r="C3487" i="5"/>
  <c r="C3488" i="5"/>
  <c r="C3489" i="5"/>
  <c r="C3490" i="5"/>
  <c r="C3491" i="5"/>
  <c r="C3492" i="5"/>
  <c r="C3493" i="5"/>
  <c r="C3494" i="5"/>
  <c r="C3495" i="5"/>
  <c r="C3496" i="5"/>
  <c r="C3497" i="5"/>
  <c r="C3498" i="5"/>
  <c r="C3499" i="5"/>
  <c r="C3500" i="5"/>
  <c r="C3501" i="5"/>
  <c r="C3502" i="5"/>
  <c r="C3503" i="5"/>
  <c r="C3504" i="5"/>
  <c r="C3505" i="5"/>
  <c r="C3506" i="5"/>
  <c r="C3507" i="5"/>
  <c r="C3508" i="5"/>
  <c r="C3509" i="5"/>
  <c r="C3510" i="5"/>
  <c r="C3511" i="5"/>
  <c r="C3512" i="5"/>
  <c r="C3513" i="5"/>
  <c r="C3514" i="5"/>
  <c r="C3515" i="5"/>
  <c r="C3516" i="5"/>
  <c r="C3517" i="5"/>
  <c r="C3518" i="5"/>
  <c r="C3519" i="5"/>
  <c r="C3520" i="5"/>
  <c r="C3521" i="5"/>
  <c r="C3522" i="5"/>
  <c r="C3523" i="5"/>
  <c r="C3524" i="5"/>
  <c r="C3525" i="5"/>
  <c r="C3526" i="5"/>
  <c r="C3527" i="5"/>
  <c r="C3528" i="5"/>
  <c r="C3529" i="5"/>
  <c r="C3530" i="5"/>
  <c r="C3531" i="5"/>
  <c r="C3532" i="5"/>
  <c r="C3533" i="5"/>
  <c r="C3534" i="5"/>
  <c r="C3535" i="5"/>
  <c r="C3536" i="5"/>
  <c r="C3537" i="5"/>
  <c r="C3538" i="5"/>
  <c r="C3539" i="5"/>
  <c r="C3540" i="5"/>
  <c r="C3541" i="5"/>
  <c r="C3542" i="5"/>
  <c r="C3543" i="5"/>
  <c r="C3544" i="5"/>
  <c r="C3545" i="5"/>
  <c r="C3546" i="5"/>
  <c r="C3547" i="5"/>
  <c r="C3548" i="5"/>
  <c r="C3549" i="5"/>
  <c r="C3550" i="5"/>
  <c r="C3551" i="5"/>
  <c r="C3552" i="5"/>
  <c r="C3553" i="5"/>
  <c r="C3554" i="5"/>
  <c r="C3555" i="5"/>
  <c r="C3556" i="5"/>
  <c r="C3557" i="5"/>
  <c r="C3558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5" i="5"/>
  <c r="C3576" i="5"/>
  <c r="C3577" i="5"/>
  <c r="C3578" i="5"/>
  <c r="C3579" i="5"/>
  <c r="C3580" i="5"/>
  <c r="C3581" i="5"/>
  <c r="C3582" i="5"/>
  <c r="C3583" i="5"/>
  <c r="C3584" i="5"/>
  <c r="C3585" i="5"/>
  <c r="C3586" i="5"/>
  <c r="C3587" i="5"/>
  <c r="C3588" i="5"/>
  <c r="C3589" i="5"/>
  <c r="C3590" i="5"/>
  <c r="C3591" i="5"/>
  <c r="C3592" i="5"/>
  <c r="C3593" i="5"/>
  <c r="C3594" i="5"/>
  <c r="C3595" i="5"/>
  <c r="C3596" i="5"/>
  <c r="C3597" i="5"/>
  <c r="C3598" i="5"/>
  <c r="C3599" i="5"/>
  <c r="C3600" i="5"/>
  <c r="C3601" i="5"/>
  <c r="C3602" i="5"/>
  <c r="C3603" i="5"/>
  <c r="C3604" i="5"/>
  <c r="C3605" i="5"/>
  <c r="C3606" i="5"/>
  <c r="C3607" i="5"/>
  <c r="C3608" i="5"/>
  <c r="C3609" i="5"/>
  <c r="C3610" i="5"/>
  <c r="C3611" i="5"/>
  <c r="C3612" i="5"/>
  <c r="C3613" i="5"/>
  <c r="C3614" i="5"/>
  <c r="C3615" i="5"/>
  <c r="C3616" i="5"/>
  <c r="C3617" i="5"/>
  <c r="C3618" i="5"/>
  <c r="C3619" i="5"/>
  <c r="C3620" i="5"/>
  <c r="C3621" i="5"/>
  <c r="C3622" i="5"/>
  <c r="C3623" i="5"/>
  <c r="C3624" i="5"/>
  <c r="C3625" i="5"/>
  <c r="C3626" i="5"/>
  <c r="C3627" i="5"/>
  <c r="C3628" i="5"/>
  <c r="C3629" i="5"/>
  <c r="C3630" i="5"/>
  <c r="C3631" i="5"/>
  <c r="C3632" i="5"/>
  <c r="C3633" i="5"/>
  <c r="C3634" i="5"/>
  <c r="C3635" i="5"/>
  <c r="C3636" i="5"/>
  <c r="C3637" i="5"/>
  <c r="C3638" i="5"/>
  <c r="C3639" i="5"/>
  <c r="C3640" i="5"/>
  <c r="C3641" i="5"/>
  <c r="C3642" i="5"/>
  <c r="C3643" i="5"/>
  <c r="C3644" i="5"/>
  <c r="C3645" i="5"/>
  <c r="C3646" i="5"/>
  <c r="C3647" i="5"/>
  <c r="C3648" i="5"/>
  <c r="C3649" i="5"/>
  <c r="C3650" i="5"/>
  <c r="C3651" i="5"/>
  <c r="C3652" i="5"/>
  <c r="C3653" i="5"/>
  <c r="C3654" i="5"/>
  <c r="C3655" i="5"/>
  <c r="C3656" i="5"/>
  <c r="C3657" i="5"/>
  <c r="C3658" i="5"/>
  <c r="C3659" i="5"/>
  <c r="C3660" i="5"/>
  <c r="C3661" i="5"/>
  <c r="C3662" i="5"/>
  <c r="C3663" i="5"/>
  <c r="C3664" i="5"/>
  <c r="C3665" i="5"/>
  <c r="C3666" i="5"/>
  <c r="C3667" i="5"/>
  <c r="C3668" i="5"/>
  <c r="C3669" i="5"/>
  <c r="C3670" i="5"/>
  <c r="C3671" i="5"/>
  <c r="C3672" i="5"/>
  <c r="C3673" i="5"/>
  <c r="C3674" i="5"/>
  <c r="C3675" i="5"/>
  <c r="C3676" i="5"/>
  <c r="C3677" i="5"/>
  <c r="C3678" i="5"/>
  <c r="C3679" i="5"/>
  <c r="C3680" i="5"/>
  <c r="C3681" i="5"/>
  <c r="C3682" i="5"/>
  <c r="C3683" i="5"/>
  <c r="C3684" i="5"/>
  <c r="C3685" i="5"/>
  <c r="C3686" i="5"/>
  <c r="C3687" i="5"/>
  <c r="C3688" i="5"/>
  <c r="C3689" i="5"/>
  <c r="C3690" i="5"/>
  <c r="C3691" i="5"/>
  <c r="C3692" i="5"/>
  <c r="C3693" i="5"/>
  <c r="C3694" i="5"/>
  <c r="C3695" i="5"/>
  <c r="C3696" i="5"/>
  <c r="C3697" i="5"/>
  <c r="C3698" i="5"/>
  <c r="C3699" i="5"/>
  <c r="C3700" i="5"/>
  <c r="C3701" i="5"/>
  <c r="C3702" i="5"/>
  <c r="C3703" i="5"/>
  <c r="C3704" i="5"/>
  <c r="C3705" i="5"/>
  <c r="C3706" i="5"/>
  <c r="C3707" i="5"/>
  <c r="C3708" i="5"/>
  <c r="C3709" i="5"/>
  <c r="C3710" i="5"/>
  <c r="C3711" i="5"/>
  <c r="C3712" i="5"/>
  <c r="C3713" i="5"/>
  <c r="C3714" i="5"/>
  <c r="C3715" i="5"/>
  <c r="C3716" i="5"/>
  <c r="C3717" i="5"/>
  <c r="C3718" i="5"/>
  <c r="C3719" i="5"/>
  <c r="C3720" i="5"/>
  <c r="C3721" i="5"/>
  <c r="C3722" i="5"/>
  <c r="C3723" i="5"/>
  <c r="C3724" i="5"/>
  <c r="C3725" i="5"/>
  <c r="C3726" i="5"/>
  <c r="C3727" i="5"/>
  <c r="C3728" i="5"/>
  <c r="C3729" i="5"/>
  <c r="C3730" i="5"/>
  <c r="C3731" i="5"/>
  <c r="C3732" i="5"/>
  <c r="C3733" i="5"/>
  <c r="C3734" i="5"/>
  <c r="C3735" i="5"/>
  <c r="C3736" i="5"/>
  <c r="C3737" i="5"/>
  <c r="C3738" i="5"/>
  <c r="C3739" i="5"/>
  <c r="C3740" i="5"/>
  <c r="C3741" i="5"/>
  <c r="C3742" i="5"/>
  <c r="C3743" i="5"/>
  <c r="C3744" i="5"/>
  <c r="C3745" i="5"/>
  <c r="C3746" i="5"/>
  <c r="C3747" i="5"/>
  <c r="C3748" i="5"/>
  <c r="C3749" i="5"/>
  <c r="C3750" i="5"/>
  <c r="C3751" i="5"/>
  <c r="C3752" i="5"/>
  <c r="C3753" i="5"/>
  <c r="C3754" i="5"/>
  <c r="C3755" i="5"/>
  <c r="C3756" i="5"/>
  <c r="C3757" i="5"/>
  <c r="C3758" i="5"/>
  <c r="C3759" i="5"/>
  <c r="C3760" i="5"/>
  <c r="C3761" i="5"/>
  <c r="C3762" i="5"/>
  <c r="C3763" i="5"/>
  <c r="C3764" i="5"/>
  <c r="C3765" i="5"/>
  <c r="C3766" i="5"/>
  <c r="C3767" i="5"/>
  <c r="C3768" i="5"/>
  <c r="C3769" i="5"/>
  <c r="C3770" i="5"/>
  <c r="C3771" i="5"/>
  <c r="C3772" i="5"/>
  <c r="C3773" i="5"/>
  <c r="C3774" i="5"/>
  <c r="C3775" i="5"/>
  <c r="C3776" i="5"/>
  <c r="C3777" i="5"/>
  <c r="C3778" i="5"/>
  <c r="C3779" i="5"/>
  <c r="C3780" i="5"/>
  <c r="C3781" i="5"/>
  <c r="C3782" i="5"/>
  <c r="C3783" i="5"/>
  <c r="C3784" i="5"/>
  <c r="C3785" i="5"/>
  <c r="C3786" i="5"/>
  <c r="C3787" i="5"/>
  <c r="C3788" i="5"/>
  <c r="C3789" i="5"/>
  <c r="C3790" i="5"/>
  <c r="C3791" i="5"/>
  <c r="C3792" i="5"/>
  <c r="C3793" i="5"/>
  <c r="C3794" i="5"/>
  <c r="C3795" i="5"/>
  <c r="C3796" i="5"/>
  <c r="C3797" i="5"/>
  <c r="C3798" i="5"/>
  <c r="C3799" i="5"/>
  <c r="C3800" i="5"/>
  <c r="C3801" i="5"/>
  <c r="C3802" i="5"/>
  <c r="C3803" i="5"/>
  <c r="C3804" i="5"/>
  <c r="C3805" i="5"/>
  <c r="C3806" i="5"/>
  <c r="C3807" i="5"/>
  <c r="C3808" i="5"/>
  <c r="C3809" i="5"/>
  <c r="C3810" i="5"/>
  <c r="C3811" i="5"/>
  <c r="C3812" i="5"/>
  <c r="C3813" i="5"/>
  <c r="C3814" i="5"/>
  <c r="C3815" i="5"/>
  <c r="C3816" i="5"/>
  <c r="C3817" i="5"/>
  <c r="C3818" i="5"/>
  <c r="C3819" i="5"/>
  <c r="C3820" i="5"/>
  <c r="C3821" i="5"/>
  <c r="C3822" i="5"/>
  <c r="C3823" i="5"/>
  <c r="C3824" i="5"/>
  <c r="C3825" i="5"/>
  <c r="C3826" i="5"/>
  <c r="C3827" i="5"/>
  <c r="C3828" i="5"/>
  <c r="C3829" i="5"/>
  <c r="C3830" i="5"/>
  <c r="C3831" i="5"/>
  <c r="C3832" i="5"/>
  <c r="C3833" i="5"/>
  <c r="C3834" i="5"/>
  <c r="C3835" i="5"/>
  <c r="C3836" i="5"/>
  <c r="C3837" i="5"/>
  <c r="C3838" i="5"/>
  <c r="C3839" i="5"/>
  <c r="C3840" i="5"/>
  <c r="C3841" i="5"/>
  <c r="C3842" i="5"/>
  <c r="C3843" i="5"/>
  <c r="C3844" i="5"/>
  <c r="C3845" i="5"/>
  <c r="C3846" i="5"/>
  <c r="C3847" i="5"/>
  <c r="C3848" i="5"/>
  <c r="C3849" i="5"/>
  <c r="C3850" i="5"/>
  <c r="C3851" i="5"/>
  <c r="C3852" i="5"/>
  <c r="C3853" i="5"/>
  <c r="C3854" i="5"/>
  <c r="C3855" i="5"/>
  <c r="C3856" i="5"/>
  <c r="C3857" i="5"/>
  <c r="C3858" i="5"/>
  <c r="C3859" i="5"/>
  <c r="C3860" i="5"/>
  <c r="C3861" i="5"/>
  <c r="C3862" i="5"/>
  <c r="C3863" i="5"/>
  <c r="C3864" i="5"/>
  <c r="C3865" i="5"/>
  <c r="C3866" i="5"/>
  <c r="C3867" i="5"/>
  <c r="C3868" i="5"/>
  <c r="C3869" i="5"/>
  <c r="C3870" i="5"/>
  <c r="C3871" i="5"/>
  <c r="C3872" i="5"/>
  <c r="C3873" i="5"/>
  <c r="C3874" i="5"/>
  <c r="C3875" i="5"/>
  <c r="C3876" i="5"/>
  <c r="C3877" i="5"/>
  <c r="C3878" i="5"/>
  <c r="C3879" i="5"/>
  <c r="C3880" i="5"/>
  <c r="C3881" i="5"/>
  <c r="C3882" i="5"/>
  <c r="C3883" i="5"/>
  <c r="C3884" i="5"/>
  <c r="C3885" i="5"/>
  <c r="C3886" i="5"/>
  <c r="C3887" i="5"/>
  <c r="C3888" i="5"/>
  <c r="C3889" i="5"/>
  <c r="C3890" i="5"/>
  <c r="C3891" i="5"/>
  <c r="C3892" i="5"/>
  <c r="C3893" i="5"/>
  <c r="C3894" i="5"/>
  <c r="C3895" i="5"/>
  <c r="C3896" i="5"/>
  <c r="C3897" i="5"/>
  <c r="C3898" i="5"/>
  <c r="C3899" i="5"/>
  <c r="C3900" i="5"/>
  <c r="C3901" i="5"/>
  <c r="C3902" i="5"/>
  <c r="C3903" i="5"/>
  <c r="C3904" i="5"/>
  <c r="C3905" i="5"/>
  <c r="C3906" i="5"/>
  <c r="C3907" i="5"/>
  <c r="C3908" i="5"/>
  <c r="C3909" i="5"/>
  <c r="C3910" i="5"/>
  <c r="C3911" i="5"/>
  <c r="C3912" i="5"/>
  <c r="C3913" i="5"/>
  <c r="C3914" i="5"/>
  <c r="C3915" i="5"/>
  <c r="C3916" i="5"/>
  <c r="C3917" i="5"/>
  <c r="C3918" i="5"/>
  <c r="C3919" i="5"/>
  <c r="C3920" i="5"/>
  <c r="C3921" i="5"/>
  <c r="C3922" i="5"/>
  <c r="C3923" i="5"/>
  <c r="C3924" i="5"/>
  <c r="C3925" i="5"/>
  <c r="C3926" i="5"/>
  <c r="C3927" i="5"/>
  <c r="C3928" i="5"/>
  <c r="C3929" i="5"/>
  <c r="C3930" i="5"/>
  <c r="C3931" i="5"/>
  <c r="C3932" i="5"/>
  <c r="C3933" i="5"/>
  <c r="C3934" i="5"/>
  <c r="C3935" i="5"/>
  <c r="C3936" i="5"/>
  <c r="C3937" i="5"/>
  <c r="C3938" i="5"/>
  <c r="C3939" i="5"/>
  <c r="C3940" i="5"/>
  <c r="C3941" i="5"/>
  <c r="C3942" i="5"/>
  <c r="C3943" i="5"/>
  <c r="C3944" i="5"/>
  <c r="C3945" i="5"/>
  <c r="C3946" i="5"/>
  <c r="C3947" i="5"/>
  <c r="C3948" i="5"/>
  <c r="C3949" i="5"/>
  <c r="C3950" i="5"/>
  <c r="C3951" i="5"/>
  <c r="C3952" i="5"/>
  <c r="C3953" i="5"/>
  <c r="C3954" i="5"/>
  <c r="C3955" i="5"/>
  <c r="C3956" i="5"/>
  <c r="C3957" i="5"/>
  <c r="C3958" i="5"/>
  <c r="C3959" i="5"/>
  <c r="C3960" i="5"/>
  <c r="C3961" i="5"/>
  <c r="C3962" i="5"/>
  <c r="C3963" i="5"/>
  <c r="C3964" i="5"/>
  <c r="C3965" i="5"/>
  <c r="C3966" i="5"/>
  <c r="C3967" i="5"/>
  <c r="C3968" i="5"/>
  <c r="C3969" i="5"/>
  <c r="C3970" i="5"/>
  <c r="C3971" i="5"/>
  <c r="C3972" i="5"/>
  <c r="C3973" i="5"/>
  <c r="C3974" i="5"/>
  <c r="C3975" i="5"/>
  <c r="C3976" i="5"/>
  <c r="C3977" i="5"/>
  <c r="C3978" i="5"/>
  <c r="C3979" i="5"/>
  <c r="C3980" i="5"/>
  <c r="C3981" i="5"/>
  <c r="C3982" i="5"/>
  <c r="C3983" i="5"/>
  <c r="C3984" i="5"/>
  <c r="C3985" i="5"/>
  <c r="C3986" i="5"/>
  <c r="C3987" i="5"/>
  <c r="C3988" i="5"/>
  <c r="C3989" i="5"/>
  <c r="C3990" i="5"/>
  <c r="C3991" i="5"/>
  <c r="C3992" i="5"/>
  <c r="C3993" i="5"/>
  <c r="C3994" i="5"/>
  <c r="C3995" i="5"/>
  <c r="C3996" i="5"/>
  <c r="C3997" i="5"/>
  <c r="C3998" i="5"/>
  <c r="C3999" i="5"/>
  <c r="C4000" i="5"/>
  <c r="C4001" i="5"/>
  <c r="C4002" i="5"/>
  <c r="C4003" i="5"/>
  <c r="C4004" i="5"/>
  <c r="C4005" i="5"/>
  <c r="C4006" i="5"/>
  <c r="C4007" i="5"/>
  <c r="C4008" i="5"/>
  <c r="C4009" i="5"/>
  <c r="C4010" i="5"/>
  <c r="C4011" i="5"/>
  <c r="C4012" i="5"/>
  <c r="C4013" i="5"/>
  <c r="C4014" i="5"/>
  <c r="C4015" i="5"/>
  <c r="C4016" i="5"/>
  <c r="C4017" i="5"/>
  <c r="C4018" i="5"/>
  <c r="C4019" i="5"/>
  <c r="C4020" i="5"/>
  <c r="C4021" i="5"/>
  <c r="C4022" i="5"/>
  <c r="C4023" i="5"/>
  <c r="C4024" i="5"/>
  <c r="C4025" i="5"/>
  <c r="C4026" i="5"/>
  <c r="C4027" i="5"/>
  <c r="C4028" i="5"/>
  <c r="C4029" i="5"/>
  <c r="C4030" i="5"/>
  <c r="C4031" i="5"/>
  <c r="C4032" i="5"/>
  <c r="C4033" i="5"/>
  <c r="C4034" i="5"/>
  <c r="C4035" i="5"/>
  <c r="C4036" i="5"/>
  <c r="C4037" i="5"/>
  <c r="C4038" i="5"/>
  <c r="C4039" i="5"/>
  <c r="C4040" i="5"/>
  <c r="C4041" i="5"/>
  <c r="C4042" i="5"/>
  <c r="C4043" i="5"/>
  <c r="C4044" i="5"/>
  <c r="C4045" i="5"/>
  <c r="C4046" i="5"/>
  <c r="C4047" i="5"/>
  <c r="C4048" i="5"/>
  <c r="C4049" i="5"/>
  <c r="C4050" i="5"/>
  <c r="C4051" i="5"/>
  <c r="C4052" i="5"/>
  <c r="C4053" i="5"/>
  <c r="C4054" i="5"/>
  <c r="C4055" i="5"/>
  <c r="C4056" i="5"/>
  <c r="C4057" i="5"/>
  <c r="C4058" i="5"/>
  <c r="C4059" i="5"/>
  <c r="C4060" i="5"/>
  <c r="C4061" i="5"/>
  <c r="C4062" i="5"/>
  <c r="C4063" i="5"/>
  <c r="C4064" i="5"/>
  <c r="C4065" i="5"/>
  <c r="C4066" i="5"/>
  <c r="C4067" i="5"/>
  <c r="C4068" i="5"/>
  <c r="C4069" i="5"/>
  <c r="C4070" i="5"/>
  <c r="C4071" i="5"/>
  <c r="C4072" i="5"/>
  <c r="C4073" i="5"/>
  <c r="C4074" i="5"/>
  <c r="C4075" i="5"/>
  <c r="C4076" i="5"/>
  <c r="C4077" i="5"/>
  <c r="C4078" i="5"/>
  <c r="C4079" i="5"/>
  <c r="C4080" i="5"/>
  <c r="C4081" i="5"/>
  <c r="C4082" i="5"/>
  <c r="C4083" i="5"/>
  <c r="C4084" i="5"/>
  <c r="C4085" i="5"/>
  <c r="C4086" i="5"/>
  <c r="C4087" i="5"/>
  <c r="C4088" i="5"/>
  <c r="C4089" i="5"/>
  <c r="C4090" i="5"/>
  <c r="C4091" i="5"/>
  <c r="C4092" i="5"/>
  <c r="C4093" i="5"/>
  <c r="C4094" i="5"/>
  <c r="C4095" i="5"/>
  <c r="C4096" i="5"/>
  <c r="C4097" i="5"/>
  <c r="C4098" i="5"/>
  <c r="C4099" i="5"/>
  <c r="C4100" i="5"/>
  <c r="C4101" i="5"/>
  <c r="C4102" i="5"/>
  <c r="C4103" i="5"/>
  <c r="C4104" i="5"/>
  <c r="C4105" i="5"/>
  <c r="C4106" i="5"/>
  <c r="C4107" i="5"/>
  <c r="C4108" i="5"/>
  <c r="C4109" i="5"/>
  <c r="C4110" i="5"/>
  <c r="C4111" i="5"/>
  <c r="C4112" i="5"/>
  <c r="C4113" i="5"/>
  <c r="C4114" i="5"/>
  <c r="C4115" i="5"/>
  <c r="C4116" i="5"/>
  <c r="C4117" i="5"/>
  <c r="C4118" i="5"/>
  <c r="C4119" i="5"/>
  <c r="C4120" i="5"/>
  <c r="C4121" i="5"/>
  <c r="C4122" i="5"/>
  <c r="C4123" i="5"/>
  <c r="C4124" i="5"/>
  <c r="C4125" i="5"/>
  <c r="C4126" i="5"/>
  <c r="C4127" i="5"/>
  <c r="C4128" i="5"/>
  <c r="C4129" i="5"/>
  <c r="C4130" i="5"/>
  <c r="C4131" i="5"/>
  <c r="C4132" i="5"/>
  <c r="C4133" i="5"/>
  <c r="C4134" i="5"/>
  <c r="C4135" i="5"/>
  <c r="C4136" i="5"/>
  <c r="C4137" i="5"/>
  <c r="C4138" i="5"/>
  <c r="C4139" i="5"/>
  <c r="C4140" i="5"/>
  <c r="C4141" i="5"/>
  <c r="C4142" i="5"/>
  <c r="C4143" i="5"/>
  <c r="C4144" i="5"/>
  <c r="C4145" i="5"/>
  <c r="C4146" i="5"/>
  <c r="C4147" i="5"/>
  <c r="C4148" i="5"/>
  <c r="C4149" i="5"/>
  <c r="C4150" i="5"/>
  <c r="C4151" i="5"/>
  <c r="C4152" i="5"/>
  <c r="C4153" i="5"/>
  <c r="C4154" i="5"/>
  <c r="C4155" i="5"/>
  <c r="C4156" i="5"/>
  <c r="C4157" i="5"/>
  <c r="C4158" i="5"/>
  <c r="C4159" i="5"/>
  <c r="C4160" i="5"/>
  <c r="C4161" i="5"/>
  <c r="C4162" i="5"/>
  <c r="C4163" i="5"/>
  <c r="C4164" i="5"/>
  <c r="C4165" i="5"/>
  <c r="C4166" i="5"/>
  <c r="C4167" i="5"/>
  <c r="C4168" i="5"/>
  <c r="C4169" i="5"/>
  <c r="C4170" i="5"/>
  <c r="C4171" i="5"/>
  <c r="C4172" i="5"/>
  <c r="C4173" i="5"/>
  <c r="C4174" i="5"/>
  <c r="C4175" i="5"/>
  <c r="C4176" i="5"/>
  <c r="C4177" i="5"/>
  <c r="C4178" i="5"/>
  <c r="C4179" i="5"/>
  <c r="C4180" i="5"/>
  <c r="C4181" i="5"/>
  <c r="C4182" i="5"/>
  <c r="C4183" i="5"/>
  <c r="C4184" i="5"/>
  <c r="C4185" i="5"/>
  <c r="C4186" i="5"/>
  <c r="C4187" i="5"/>
  <c r="C4188" i="5"/>
  <c r="C4189" i="5"/>
  <c r="C4190" i="5"/>
  <c r="C4191" i="5"/>
  <c r="C4192" i="5"/>
  <c r="C4193" i="5"/>
  <c r="C4194" i="5"/>
  <c r="C4195" i="5"/>
  <c r="C4196" i="5"/>
  <c r="C4197" i="5"/>
  <c r="C4198" i="5"/>
  <c r="C4199" i="5"/>
  <c r="C4200" i="5"/>
  <c r="C4201" i="5"/>
  <c r="C4202" i="5"/>
  <c r="C4203" i="5"/>
  <c r="C4204" i="5"/>
  <c r="C4205" i="5"/>
  <c r="C4206" i="5"/>
  <c r="C4207" i="5"/>
  <c r="C4208" i="5"/>
  <c r="C4209" i="5"/>
  <c r="C4210" i="5"/>
  <c r="C4211" i="5"/>
  <c r="C4212" i="5"/>
  <c r="C4213" i="5"/>
  <c r="C4214" i="5"/>
  <c r="C4215" i="5"/>
  <c r="C4216" i="5"/>
  <c r="C4217" i="5"/>
  <c r="C4218" i="5"/>
  <c r="C4219" i="5"/>
  <c r="C4220" i="5"/>
  <c r="C4221" i="5"/>
  <c r="C4222" i="5"/>
  <c r="C4223" i="5"/>
  <c r="C4224" i="5"/>
  <c r="C4225" i="5"/>
  <c r="C4226" i="5"/>
  <c r="C4227" i="5"/>
  <c r="C4228" i="5"/>
  <c r="C4229" i="5"/>
  <c r="C4230" i="5"/>
  <c r="C4231" i="5"/>
  <c r="C4232" i="5"/>
  <c r="C4233" i="5"/>
  <c r="C4234" i="5"/>
  <c r="C4235" i="5"/>
  <c r="C4236" i="5"/>
  <c r="C4237" i="5"/>
  <c r="C4238" i="5"/>
  <c r="C4239" i="5"/>
  <c r="C4240" i="5"/>
  <c r="C4241" i="5"/>
  <c r="C4242" i="5"/>
  <c r="C4243" i="5"/>
  <c r="C4244" i="5"/>
  <c r="C4245" i="5"/>
  <c r="C4246" i="5"/>
  <c r="C4247" i="5"/>
  <c r="C4248" i="5"/>
  <c r="C4249" i="5"/>
  <c r="C4250" i="5"/>
  <c r="C4251" i="5"/>
  <c r="C4252" i="5"/>
  <c r="C4253" i="5"/>
  <c r="C4254" i="5"/>
  <c r="C4255" i="5"/>
  <c r="C4256" i="5"/>
  <c r="C4257" i="5"/>
  <c r="C4258" i="5"/>
  <c r="C4259" i="5"/>
  <c r="C4260" i="5"/>
  <c r="C4261" i="5"/>
  <c r="C4262" i="5"/>
  <c r="C4263" i="5"/>
  <c r="C4264" i="5"/>
  <c r="C4265" i="5"/>
  <c r="C4266" i="5"/>
  <c r="C4267" i="5"/>
  <c r="C4268" i="5"/>
  <c r="C4269" i="5"/>
  <c r="C4270" i="5"/>
  <c r="C4271" i="5"/>
  <c r="C4272" i="5"/>
  <c r="C4273" i="5"/>
  <c r="C4274" i="5"/>
  <c r="C4275" i="5"/>
  <c r="C4276" i="5"/>
  <c r="C4277" i="5"/>
  <c r="C4278" i="5"/>
  <c r="C4279" i="5"/>
  <c r="C4280" i="5"/>
  <c r="C4281" i="5"/>
  <c r="C4282" i="5"/>
  <c r="C4283" i="5"/>
  <c r="C4284" i="5"/>
  <c r="C4285" i="5"/>
  <c r="C4286" i="5"/>
  <c r="C4287" i="5"/>
  <c r="C4288" i="5"/>
  <c r="C4289" i="5"/>
  <c r="C4290" i="5"/>
  <c r="C4291" i="5"/>
  <c r="C4292" i="5"/>
  <c r="C4293" i="5"/>
  <c r="C4294" i="5"/>
  <c r="C4295" i="5"/>
  <c r="C4296" i="5"/>
  <c r="C4297" i="5"/>
  <c r="C4298" i="5"/>
  <c r="C4299" i="5"/>
  <c r="C4300" i="5"/>
  <c r="C4301" i="5"/>
  <c r="C4302" i="5"/>
  <c r="C4303" i="5"/>
  <c r="C4304" i="5"/>
  <c r="C4305" i="5"/>
  <c r="C4306" i="5"/>
  <c r="C4307" i="5"/>
  <c r="C4308" i="5"/>
  <c r="C4309" i="5"/>
  <c r="C4310" i="5"/>
  <c r="C4311" i="5"/>
  <c r="C4312" i="5"/>
  <c r="C4313" i="5"/>
  <c r="C4314" i="5"/>
  <c r="C4315" i="5"/>
  <c r="C4316" i="5"/>
  <c r="C4317" i="5"/>
  <c r="C4318" i="5"/>
  <c r="C4319" i="5"/>
  <c r="C4320" i="5"/>
  <c r="C4321" i="5"/>
  <c r="C4322" i="5"/>
  <c r="C4323" i="5"/>
  <c r="C4324" i="5"/>
  <c r="C4325" i="5"/>
  <c r="C4326" i="5"/>
  <c r="C4327" i="5"/>
  <c r="C4328" i="5"/>
  <c r="C4329" i="5"/>
  <c r="C4330" i="5"/>
  <c r="C4331" i="5"/>
  <c r="C4332" i="5"/>
  <c r="C4333" i="5"/>
  <c r="C4334" i="5"/>
  <c r="C4335" i="5"/>
  <c r="C4336" i="5"/>
  <c r="C4337" i="5"/>
  <c r="C4338" i="5"/>
  <c r="C4339" i="5"/>
  <c r="C4340" i="5"/>
  <c r="C4341" i="5"/>
  <c r="C4342" i="5"/>
  <c r="C4343" i="5"/>
  <c r="C4344" i="5"/>
  <c r="C4345" i="5"/>
  <c r="C4346" i="5"/>
  <c r="C4347" i="5"/>
  <c r="C4348" i="5"/>
  <c r="C4349" i="5"/>
  <c r="C4350" i="5"/>
  <c r="C4351" i="5"/>
  <c r="C4352" i="5"/>
  <c r="C4353" i="5"/>
  <c r="C4354" i="5"/>
  <c r="C4355" i="5"/>
  <c r="C4356" i="5"/>
  <c r="C4357" i="5"/>
  <c r="C4358" i="5"/>
  <c r="C4359" i="5"/>
  <c r="C4360" i="5"/>
  <c r="C4361" i="5"/>
  <c r="C4362" i="5"/>
  <c r="C4363" i="5"/>
  <c r="C4364" i="5"/>
  <c r="C4365" i="5"/>
  <c r="C4366" i="5"/>
  <c r="C4367" i="5"/>
  <c r="C4368" i="5"/>
  <c r="C4369" i="5"/>
  <c r="C4370" i="5"/>
  <c r="C4371" i="5"/>
  <c r="C4372" i="5"/>
  <c r="C4373" i="5"/>
  <c r="C4374" i="5"/>
  <c r="C4375" i="5"/>
  <c r="C4376" i="5"/>
  <c r="C4377" i="5"/>
  <c r="C4378" i="5"/>
  <c r="C4379" i="5"/>
  <c r="C4380" i="5"/>
  <c r="C4381" i="5"/>
  <c r="C4382" i="5"/>
  <c r="C4383" i="5"/>
  <c r="C4384" i="5"/>
  <c r="C4385" i="5"/>
  <c r="C4386" i="5"/>
  <c r="C4387" i="5"/>
  <c r="C4388" i="5"/>
  <c r="C4389" i="5"/>
  <c r="C4390" i="5"/>
  <c r="C4391" i="5"/>
  <c r="C4392" i="5"/>
  <c r="C4393" i="5"/>
  <c r="C4394" i="5"/>
  <c r="C4395" i="5"/>
  <c r="C4396" i="5"/>
  <c r="C4397" i="5"/>
  <c r="C4398" i="5"/>
  <c r="C4399" i="5"/>
  <c r="C4400" i="5"/>
  <c r="C4401" i="5"/>
  <c r="C4402" i="5"/>
  <c r="C4403" i="5"/>
  <c r="C4404" i="5"/>
  <c r="C4405" i="5"/>
  <c r="C4406" i="5"/>
  <c r="C4407" i="5"/>
  <c r="C4408" i="5"/>
  <c r="C4409" i="5"/>
  <c r="C4410" i="5"/>
  <c r="C4411" i="5"/>
  <c r="C4412" i="5"/>
  <c r="C4413" i="5"/>
  <c r="C4414" i="5"/>
  <c r="C4415" i="5"/>
  <c r="C4416" i="5"/>
  <c r="C4417" i="5"/>
  <c r="C4418" i="5"/>
  <c r="C4419" i="5"/>
  <c r="C4420" i="5"/>
  <c r="C4421" i="5"/>
  <c r="C4422" i="5"/>
  <c r="C4423" i="5"/>
  <c r="C4424" i="5"/>
  <c r="C4425" i="5"/>
  <c r="C4426" i="5"/>
  <c r="C4427" i="5"/>
  <c r="C4428" i="5"/>
  <c r="C4429" i="5"/>
  <c r="C4430" i="5"/>
  <c r="C4431" i="5"/>
  <c r="C4432" i="5"/>
  <c r="C4433" i="5"/>
  <c r="C4434" i="5"/>
  <c r="C4435" i="5"/>
  <c r="C4436" i="5"/>
  <c r="C4437" i="5"/>
  <c r="C4438" i="5"/>
  <c r="C4439" i="5"/>
  <c r="C4440" i="5"/>
  <c r="C4441" i="5"/>
  <c r="C4442" i="5"/>
  <c r="C4443" i="5"/>
  <c r="C4444" i="5"/>
  <c r="C4445" i="5"/>
  <c r="C4446" i="5"/>
  <c r="C4447" i="5"/>
  <c r="C4448" i="5"/>
  <c r="C4449" i="5"/>
  <c r="C4450" i="5"/>
  <c r="C4451" i="5"/>
  <c r="C4452" i="5"/>
  <c r="C4453" i="5"/>
  <c r="C4454" i="5"/>
  <c r="C4455" i="5"/>
  <c r="C4456" i="5"/>
  <c r="C4457" i="5"/>
  <c r="C4458" i="5"/>
  <c r="C4459" i="5"/>
  <c r="C4460" i="5"/>
  <c r="C4461" i="5"/>
  <c r="C4462" i="5"/>
  <c r="C4463" i="5"/>
  <c r="C4464" i="5"/>
  <c r="C4465" i="5"/>
  <c r="C4466" i="5"/>
  <c r="C4467" i="5"/>
  <c r="C4468" i="5"/>
  <c r="C4469" i="5"/>
  <c r="C4470" i="5"/>
  <c r="C4471" i="5"/>
  <c r="C4472" i="5"/>
  <c r="C4473" i="5"/>
  <c r="C4474" i="5"/>
  <c r="C4475" i="5"/>
  <c r="C4476" i="5"/>
  <c r="C4477" i="5"/>
  <c r="C4478" i="5"/>
  <c r="C4479" i="5"/>
  <c r="C4480" i="5"/>
  <c r="C4481" i="5"/>
  <c r="C4482" i="5"/>
  <c r="C4483" i="5"/>
  <c r="C4484" i="5"/>
  <c r="C4485" i="5"/>
  <c r="C4486" i="5"/>
  <c r="C4487" i="5"/>
  <c r="C4488" i="5"/>
  <c r="C4489" i="5"/>
  <c r="C4490" i="5"/>
  <c r="C4491" i="5"/>
  <c r="C4492" i="5"/>
  <c r="C4493" i="5"/>
  <c r="C4494" i="5"/>
  <c r="C4495" i="5"/>
  <c r="C4496" i="5"/>
  <c r="C4497" i="5"/>
  <c r="C4498" i="5"/>
  <c r="C4499" i="5"/>
  <c r="C4500" i="5"/>
  <c r="C4501" i="5"/>
  <c r="C4502" i="5"/>
  <c r="C4503" i="5"/>
  <c r="C4504" i="5"/>
  <c r="C4505" i="5"/>
  <c r="C4506" i="5"/>
  <c r="C4507" i="5"/>
  <c r="C4508" i="5"/>
  <c r="C4509" i="5"/>
  <c r="C4510" i="5"/>
  <c r="C4511" i="5"/>
  <c r="C4512" i="5"/>
  <c r="C4513" i="5"/>
  <c r="C4514" i="5"/>
  <c r="C4515" i="5"/>
  <c r="C4516" i="5"/>
  <c r="C4517" i="5"/>
  <c r="C4518" i="5"/>
  <c r="C4519" i="5"/>
  <c r="C4520" i="5"/>
  <c r="C4521" i="5"/>
  <c r="C4522" i="5"/>
  <c r="C4523" i="5"/>
  <c r="C4524" i="5"/>
  <c r="C4525" i="5"/>
  <c r="C4526" i="5"/>
  <c r="C4527" i="5"/>
  <c r="C4528" i="5"/>
  <c r="C4529" i="5"/>
  <c r="C4530" i="5"/>
  <c r="C4531" i="5"/>
  <c r="C4532" i="5"/>
  <c r="C4533" i="5"/>
  <c r="C4534" i="5"/>
  <c r="C4535" i="5"/>
  <c r="C4536" i="5"/>
  <c r="C4537" i="5"/>
  <c r="C4538" i="5"/>
  <c r="C4539" i="5"/>
  <c r="C4540" i="5"/>
  <c r="C4541" i="5"/>
  <c r="C4542" i="5"/>
  <c r="C4543" i="5"/>
  <c r="C4544" i="5"/>
  <c r="C4545" i="5"/>
  <c r="C4546" i="5"/>
  <c r="C4547" i="5"/>
  <c r="C4548" i="5"/>
  <c r="C4549" i="5"/>
  <c r="C4550" i="5"/>
  <c r="C4551" i="5"/>
  <c r="C4552" i="5"/>
  <c r="C4553" i="5"/>
  <c r="C4554" i="5"/>
  <c r="C4555" i="5"/>
  <c r="C4556" i="5"/>
  <c r="C4557" i="5"/>
  <c r="C4558" i="5"/>
  <c r="C4559" i="5"/>
  <c r="C4560" i="5"/>
  <c r="C4561" i="5"/>
  <c r="C4562" i="5"/>
  <c r="C4563" i="5"/>
  <c r="C4564" i="5"/>
  <c r="C4565" i="5"/>
  <c r="C4566" i="5"/>
  <c r="C4567" i="5"/>
  <c r="C4568" i="5"/>
  <c r="C4569" i="5"/>
  <c r="C4570" i="5"/>
  <c r="C4571" i="5"/>
  <c r="C4572" i="5"/>
  <c r="C4573" i="5"/>
  <c r="C4574" i="5"/>
  <c r="C4575" i="5"/>
  <c r="C4576" i="5"/>
  <c r="C4577" i="5"/>
  <c r="C4578" i="5"/>
  <c r="C4579" i="5"/>
  <c r="C4580" i="5"/>
  <c r="C4581" i="5"/>
  <c r="C4582" i="5"/>
  <c r="C4583" i="5"/>
  <c r="C4584" i="5"/>
  <c r="C4585" i="5"/>
  <c r="C4586" i="5"/>
  <c r="C4587" i="5"/>
  <c r="C4588" i="5"/>
  <c r="C4589" i="5"/>
  <c r="C4590" i="5"/>
  <c r="C4591" i="5"/>
  <c r="C4592" i="5"/>
  <c r="C4593" i="5"/>
  <c r="C4594" i="5"/>
  <c r="C4595" i="5"/>
  <c r="C4596" i="5"/>
  <c r="C4597" i="5"/>
  <c r="C4598" i="5"/>
  <c r="C4599" i="5"/>
  <c r="C4600" i="5"/>
  <c r="C4601" i="5"/>
  <c r="C4602" i="5"/>
  <c r="C4603" i="5"/>
  <c r="C4604" i="5"/>
  <c r="C4605" i="5"/>
  <c r="C4606" i="5"/>
  <c r="C4607" i="5"/>
  <c r="C4608" i="5"/>
  <c r="C4609" i="5"/>
  <c r="C4610" i="5"/>
  <c r="C4611" i="5"/>
  <c r="C4612" i="5"/>
  <c r="C4613" i="5"/>
  <c r="C4614" i="5"/>
  <c r="C4615" i="5"/>
  <c r="C4616" i="5"/>
  <c r="C4617" i="5"/>
  <c r="C4618" i="5"/>
  <c r="C4619" i="5"/>
  <c r="C4620" i="5"/>
  <c r="C4621" i="5"/>
  <c r="C4622" i="5"/>
  <c r="C4623" i="5"/>
  <c r="C4624" i="5"/>
  <c r="C4625" i="5"/>
  <c r="C4626" i="5"/>
  <c r="C4627" i="5"/>
  <c r="C4628" i="5"/>
  <c r="C4629" i="5"/>
  <c r="C4630" i="5"/>
  <c r="C4631" i="5"/>
  <c r="C4632" i="5"/>
  <c r="C4633" i="5"/>
  <c r="C4634" i="5"/>
  <c r="C4635" i="5"/>
  <c r="C4636" i="5"/>
  <c r="C4637" i="5"/>
  <c r="C4638" i="5"/>
  <c r="C4639" i="5"/>
  <c r="C4640" i="5"/>
  <c r="C4641" i="5"/>
  <c r="C4642" i="5"/>
  <c r="C4643" i="5"/>
  <c r="C4644" i="5"/>
  <c r="C4645" i="5"/>
  <c r="C4646" i="5"/>
  <c r="C4647" i="5"/>
  <c r="C4648" i="5"/>
  <c r="C4649" i="5"/>
  <c r="C4650" i="5"/>
  <c r="C4651" i="5"/>
  <c r="C4652" i="5"/>
  <c r="C4653" i="5"/>
  <c r="C4654" i="5"/>
  <c r="C4655" i="5"/>
  <c r="C4656" i="5"/>
  <c r="C4657" i="5"/>
  <c r="C4658" i="5"/>
  <c r="C4659" i="5"/>
  <c r="C4660" i="5"/>
  <c r="C4661" i="5"/>
  <c r="C4662" i="5"/>
  <c r="C4663" i="5"/>
  <c r="C4664" i="5"/>
  <c r="C4665" i="5"/>
  <c r="C4666" i="5"/>
  <c r="C4667" i="5"/>
  <c r="C4668" i="5"/>
  <c r="C4669" i="5"/>
  <c r="C4670" i="5"/>
  <c r="C4671" i="5"/>
  <c r="C4672" i="5"/>
  <c r="C4673" i="5"/>
  <c r="C4674" i="5"/>
  <c r="C4675" i="5"/>
  <c r="C4676" i="5"/>
  <c r="C4677" i="5"/>
  <c r="C4678" i="5"/>
  <c r="C4679" i="5"/>
  <c r="C4680" i="5"/>
  <c r="C4681" i="5"/>
  <c r="C4682" i="5"/>
  <c r="C4683" i="5"/>
  <c r="C4684" i="5"/>
  <c r="C4685" i="5"/>
  <c r="C4686" i="5"/>
  <c r="C4687" i="5"/>
  <c r="C4688" i="5"/>
  <c r="C4689" i="5"/>
  <c r="C4690" i="5"/>
  <c r="C4691" i="5"/>
  <c r="C4692" i="5"/>
  <c r="C4693" i="5"/>
  <c r="C4694" i="5"/>
  <c r="C4695" i="5"/>
  <c r="C4696" i="5"/>
  <c r="C4697" i="5"/>
  <c r="C4698" i="5"/>
  <c r="C4699" i="5"/>
  <c r="C4700" i="5"/>
  <c r="C4701" i="5"/>
  <c r="C4702" i="5"/>
  <c r="C4703" i="5"/>
  <c r="C4704" i="5"/>
  <c r="C4705" i="5"/>
  <c r="C4706" i="5"/>
  <c r="C4707" i="5"/>
  <c r="C4708" i="5"/>
  <c r="C4709" i="5"/>
  <c r="C4710" i="5"/>
  <c r="C4711" i="5"/>
  <c r="C4712" i="5"/>
  <c r="C4713" i="5"/>
  <c r="C4714" i="5"/>
  <c r="C4715" i="5"/>
  <c r="C4716" i="5"/>
  <c r="C4717" i="5"/>
  <c r="C4718" i="5"/>
  <c r="C4719" i="5"/>
  <c r="C4720" i="5"/>
  <c r="C4721" i="5"/>
  <c r="C4722" i="5"/>
  <c r="C4723" i="5"/>
  <c r="C4724" i="5"/>
  <c r="C4725" i="5"/>
  <c r="C4726" i="5"/>
  <c r="C4727" i="5"/>
  <c r="C4728" i="5"/>
  <c r="C4729" i="5"/>
  <c r="C4730" i="5"/>
  <c r="C4731" i="5"/>
  <c r="C4732" i="5"/>
  <c r="C4733" i="5"/>
  <c r="C4734" i="5"/>
  <c r="C4735" i="5"/>
  <c r="C4736" i="5"/>
  <c r="C4737" i="5"/>
  <c r="C4738" i="5"/>
  <c r="C4739" i="5"/>
  <c r="C4740" i="5"/>
  <c r="C4741" i="5"/>
  <c r="C4742" i="5"/>
  <c r="C4743" i="5"/>
  <c r="C4744" i="5"/>
  <c r="C4745" i="5"/>
  <c r="C4746" i="5"/>
  <c r="C4747" i="5"/>
  <c r="C4748" i="5"/>
  <c r="C4749" i="5"/>
  <c r="C4750" i="5"/>
  <c r="C4751" i="5"/>
  <c r="C4752" i="5"/>
  <c r="C4753" i="5"/>
  <c r="C4754" i="5"/>
  <c r="C4755" i="5"/>
  <c r="C4756" i="5"/>
  <c r="C4757" i="5"/>
  <c r="C4758" i="5"/>
  <c r="C4759" i="5"/>
  <c r="C4760" i="5"/>
  <c r="C4761" i="5"/>
  <c r="C4762" i="5"/>
  <c r="C4763" i="5"/>
  <c r="C4764" i="5"/>
  <c r="C4765" i="5"/>
  <c r="C4766" i="5"/>
  <c r="C4767" i="5"/>
  <c r="C4768" i="5"/>
  <c r="C4769" i="5"/>
  <c r="C4770" i="5"/>
  <c r="C4771" i="5"/>
  <c r="C4772" i="5"/>
  <c r="C4773" i="5"/>
  <c r="C4774" i="5"/>
  <c r="C4775" i="5"/>
  <c r="C4776" i="5"/>
  <c r="C4777" i="5"/>
  <c r="C4778" i="5"/>
  <c r="C4779" i="5"/>
  <c r="C4780" i="5"/>
  <c r="C4781" i="5"/>
  <c r="C4782" i="5"/>
  <c r="C4783" i="5"/>
  <c r="C4784" i="5"/>
  <c r="C4785" i="5"/>
  <c r="C4786" i="5"/>
  <c r="C4787" i="5"/>
  <c r="C4788" i="5"/>
  <c r="C4789" i="5"/>
  <c r="C4790" i="5"/>
  <c r="C4791" i="5"/>
  <c r="C4792" i="5"/>
  <c r="C4793" i="5"/>
  <c r="C4794" i="5"/>
  <c r="C4795" i="5"/>
  <c r="C4796" i="5"/>
  <c r="C4797" i="5"/>
  <c r="C4798" i="5"/>
  <c r="C4799" i="5"/>
  <c r="C4800" i="5"/>
  <c r="C4801" i="5"/>
  <c r="C4802" i="5"/>
  <c r="C4803" i="5"/>
  <c r="C4804" i="5"/>
  <c r="C4805" i="5"/>
  <c r="C4806" i="5"/>
  <c r="C4807" i="5"/>
  <c r="C4808" i="5"/>
  <c r="C4809" i="5"/>
  <c r="C4810" i="5"/>
  <c r="C4811" i="5"/>
  <c r="C4812" i="5"/>
  <c r="C4813" i="5"/>
  <c r="C4814" i="5"/>
  <c r="C4815" i="5"/>
  <c r="C4816" i="5"/>
  <c r="C4817" i="5"/>
  <c r="C4818" i="5"/>
  <c r="C4819" i="5"/>
  <c r="C4820" i="5"/>
  <c r="C4821" i="5"/>
  <c r="C4822" i="5"/>
  <c r="C4823" i="5"/>
  <c r="C4824" i="5"/>
  <c r="C4825" i="5"/>
  <c r="C4826" i="5"/>
  <c r="C4827" i="5"/>
  <c r="C4828" i="5"/>
  <c r="C4829" i="5"/>
  <c r="C4830" i="5"/>
  <c r="C4831" i="5"/>
  <c r="C4832" i="5"/>
  <c r="C4833" i="5"/>
  <c r="C4834" i="5"/>
  <c r="C4835" i="5"/>
  <c r="C4836" i="5"/>
  <c r="C4837" i="5"/>
  <c r="C4838" i="5"/>
  <c r="C4839" i="5"/>
  <c r="C4840" i="5"/>
  <c r="C4841" i="5"/>
  <c r="C4842" i="5"/>
  <c r="C4843" i="5"/>
  <c r="C4844" i="5"/>
  <c r="C4845" i="5"/>
  <c r="C4846" i="5"/>
  <c r="C4847" i="5"/>
  <c r="C4848" i="5"/>
  <c r="C4849" i="5"/>
  <c r="C4850" i="5"/>
  <c r="C4851" i="5"/>
  <c r="C4852" i="5"/>
  <c r="C4853" i="5"/>
  <c r="C4854" i="5"/>
  <c r="C4855" i="5"/>
  <c r="C4856" i="5"/>
  <c r="C4857" i="5"/>
  <c r="C4858" i="5"/>
  <c r="C4859" i="5"/>
  <c r="C4860" i="5"/>
  <c r="C4861" i="5"/>
  <c r="C4862" i="5"/>
  <c r="C4863" i="5"/>
  <c r="C4864" i="5"/>
  <c r="C4865" i="5"/>
  <c r="C4866" i="5"/>
  <c r="C4867" i="5"/>
  <c r="C4868" i="5"/>
  <c r="C4869" i="5"/>
  <c r="C4870" i="5"/>
  <c r="C4871" i="5"/>
  <c r="C4872" i="5"/>
  <c r="C4873" i="5"/>
  <c r="C4874" i="5"/>
  <c r="C4875" i="5"/>
  <c r="C4876" i="5"/>
  <c r="C4877" i="5"/>
  <c r="C4878" i="5"/>
  <c r="C4879" i="5"/>
  <c r="C4880" i="5"/>
  <c r="C4881" i="5"/>
  <c r="C4882" i="5"/>
  <c r="C4883" i="5"/>
  <c r="C4884" i="5"/>
  <c r="C4885" i="5"/>
  <c r="C4886" i="5"/>
  <c r="C4887" i="5"/>
  <c r="C4888" i="5"/>
  <c r="C4889" i="5"/>
  <c r="C4890" i="5"/>
  <c r="C4891" i="5"/>
  <c r="C4892" i="5"/>
  <c r="C4893" i="5"/>
  <c r="C4894" i="5"/>
  <c r="C4895" i="5"/>
  <c r="C4896" i="5"/>
  <c r="C4897" i="5"/>
  <c r="C4898" i="5"/>
  <c r="C4899" i="5"/>
  <c r="C4900" i="5"/>
  <c r="C4901" i="5"/>
  <c r="C4902" i="5"/>
  <c r="C4903" i="5"/>
  <c r="C4904" i="5"/>
  <c r="C4905" i="5"/>
  <c r="C4906" i="5"/>
  <c r="C4907" i="5"/>
  <c r="C4908" i="5"/>
  <c r="C4909" i="5"/>
  <c r="C4910" i="5"/>
  <c r="C4911" i="5"/>
  <c r="C4912" i="5"/>
  <c r="C4913" i="5"/>
  <c r="C4914" i="5"/>
  <c r="C4915" i="5"/>
  <c r="C4916" i="5"/>
  <c r="C4917" i="5"/>
  <c r="C4918" i="5"/>
  <c r="C4919" i="5"/>
  <c r="C4920" i="5"/>
  <c r="C4921" i="5"/>
  <c r="C4922" i="5"/>
  <c r="C4923" i="5"/>
  <c r="C4924" i="5"/>
  <c r="C4925" i="5"/>
  <c r="C4926" i="5"/>
  <c r="C4927" i="5"/>
  <c r="C4928" i="5"/>
  <c r="C4929" i="5"/>
  <c r="C4930" i="5"/>
  <c r="C4931" i="5"/>
  <c r="C4932" i="5"/>
  <c r="C4933" i="5"/>
  <c r="C4934" i="5"/>
  <c r="C4935" i="5"/>
  <c r="C4936" i="5"/>
  <c r="C4937" i="5"/>
  <c r="C4938" i="5"/>
  <c r="C4939" i="5"/>
  <c r="C4940" i="5"/>
  <c r="C4941" i="5"/>
  <c r="C4942" i="5"/>
  <c r="C4943" i="5"/>
  <c r="C4944" i="5"/>
  <c r="C4945" i="5"/>
  <c r="C4946" i="5"/>
  <c r="C4947" i="5"/>
  <c r="C4948" i="5"/>
  <c r="C4949" i="5"/>
  <c r="C4950" i="5"/>
  <c r="C4951" i="5"/>
  <c r="C4952" i="5"/>
  <c r="C4953" i="5"/>
  <c r="C4954" i="5"/>
  <c r="C4955" i="5"/>
  <c r="C4956" i="5"/>
  <c r="C4957" i="5"/>
  <c r="C4958" i="5"/>
  <c r="C4959" i="5"/>
  <c r="C4960" i="5"/>
  <c r="C4961" i="5"/>
  <c r="C4962" i="5"/>
  <c r="C4963" i="5"/>
  <c r="C4964" i="5"/>
  <c r="C4965" i="5"/>
  <c r="C4966" i="5"/>
  <c r="C4967" i="5"/>
  <c r="C4968" i="5"/>
  <c r="C4969" i="5"/>
  <c r="C4970" i="5"/>
  <c r="C4971" i="5"/>
  <c r="C4972" i="5"/>
  <c r="C4973" i="5"/>
  <c r="C4974" i="5"/>
  <c r="C4975" i="5"/>
  <c r="C4976" i="5"/>
  <c r="C4977" i="5"/>
  <c r="C4978" i="5"/>
  <c r="C4979" i="5"/>
  <c r="C4980" i="5"/>
  <c r="C4981" i="5"/>
  <c r="C4982" i="5"/>
  <c r="C4983" i="5"/>
  <c r="C4984" i="5"/>
  <c r="C4985" i="5"/>
  <c r="C4986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338" i="5"/>
  <c r="B2339" i="5"/>
  <c r="B2340" i="5"/>
  <c r="B2341" i="5"/>
  <c r="B2342" i="5"/>
  <c r="B2343" i="5"/>
  <c r="B2344" i="5"/>
  <c r="B2345" i="5"/>
  <c r="B2346" i="5"/>
  <c r="B2347" i="5"/>
  <c r="B2348" i="5"/>
  <c r="B2349" i="5"/>
  <c r="B2350" i="5"/>
  <c r="B2351" i="5"/>
  <c r="B2352" i="5"/>
  <c r="B2353" i="5"/>
  <c r="B2354" i="5"/>
  <c r="B2355" i="5"/>
  <c r="B2356" i="5"/>
  <c r="B2357" i="5"/>
  <c r="B2358" i="5"/>
  <c r="B2359" i="5"/>
  <c r="B2360" i="5"/>
  <c r="B2361" i="5"/>
  <c r="B2362" i="5"/>
  <c r="B2363" i="5"/>
  <c r="B2364" i="5"/>
  <c r="B2365" i="5"/>
  <c r="B2366" i="5"/>
  <c r="B2367" i="5"/>
  <c r="B2368" i="5"/>
  <c r="B2369" i="5"/>
  <c r="B2370" i="5"/>
  <c r="B2371" i="5"/>
  <c r="B2372" i="5"/>
  <c r="B2373" i="5"/>
  <c r="B2374" i="5"/>
  <c r="B2375" i="5"/>
  <c r="B2376" i="5"/>
  <c r="B2377" i="5"/>
  <c r="B2378" i="5"/>
  <c r="B2379" i="5"/>
  <c r="B2380" i="5"/>
  <c r="B2381" i="5"/>
  <c r="B2382" i="5"/>
  <c r="B2383" i="5"/>
  <c r="B2384" i="5"/>
  <c r="B2385" i="5"/>
  <c r="B2386" i="5"/>
  <c r="B2387" i="5"/>
  <c r="B2388" i="5"/>
  <c r="B2389" i="5"/>
  <c r="B2390" i="5"/>
  <c r="B2391" i="5"/>
  <c r="B2392" i="5"/>
  <c r="B2393" i="5"/>
  <c r="B2394" i="5"/>
  <c r="B2395" i="5"/>
  <c r="B2396" i="5"/>
  <c r="B2397" i="5"/>
  <c r="B2398" i="5"/>
  <c r="B2399" i="5"/>
  <c r="B2400" i="5"/>
  <c r="B2401" i="5"/>
  <c r="B2402" i="5"/>
  <c r="B2403" i="5"/>
  <c r="B2404" i="5"/>
  <c r="B2405" i="5"/>
  <c r="B2406" i="5"/>
  <c r="B2407" i="5"/>
  <c r="B2408" i="5"/>
  <c r="B2409" i="5"/>
  <c r="B2410" i="5"/>
  <c r="B2411" i="5"/>
  <c r="B2412" i="5"/>
  <c r="B2413" i="5"/>
  <c r="B2414" i="5"/>
  <c r="B2415" i="5"/>
  <c r="B2416" i="5"/>
  <c r="B2417" i="5"/>
  <c r="B2418" i="5"/>
  <c r="B2419" i="5"/>
  <c r="B2420" i="5"/>
  <c r="B2421" i="5"/>
  <c r="B2422" i="5"/>
  <c r="B2423" i="5"/>
  <c r="B2424" i="5"/>
  <c r="B2425" i="5"/>
  <c r="B2426" i="5"/>
  <c r="B2427" i="5"/>
  <c r="B2428" i="5"/>
  <c r="B2429" i="5"/>
  <c r="B2430" i="5"/>
  <c r="B2431" i="5"/>
  <c r="B2432" i="5"/>
  <c r="B2433" i="5"/>
  <c r="B2434" i="5"/>
  <c r="B2435" i="5"/>
  <c r="B2436" i="5"/>
  <c r="B2437" i="5"/>
  <c r="B2438" i="5"/>
  <c r="B2439" i="5"/>
  <c r="B2440" i="5"/>
  <c r="B2441" i="5"/>
  <c r="B2442" i="5"/>
  <c r="B2443" i="5"/>
  <c r="B2444" i="5"/>
  <c r="B2445" i="5"/>
  <c r="B2446" i="5"/>
  <c r="B2447" i="5"/>
  <c r="B2448" i="5"/>
  <c r="B2449" i="5"/>
  <c r="B2450" i="5"/>
  <c r="B2451" i="5"/>
  <c r="B2452" i="5"/>
  <c r="B2453" i="5"/>
  <c r="B2454" i="5"/>
  <c r="B2455" i="5"/>
  <c r="B2456" i="5"/>
  <c r="B2457" i="5"/>
  <c r="B2458" i="5"/>
  <c r="B2459" i="5"/>
  <c r="B2460" i="5"/>
  <c r="B2461" i="5"/>
  <c r="B2462" i="5"/>
  <c r="B2463" i="5"/>
  <c r="B2464" i="5"/>
  <c r="B2465" i="5"/>
  <c r="B2466" i="5"/>
  <c r="B2467" i="5"/>
  <c r="B2468" i="5"/>
  <c r="B2469" i="5"/>
  <c r="B2470" i="5"/>
  <c r="B2471" i="5"/>
  <c r="B2472" i="5"/>
  <c r="B2473" i="5"/>
  <c r="B2474" i="5"/>
  <c r="B2475" i="5"/>
  <c r="B2476" i="5"/>
  <c r="B2477" i="5"/>
  <c r="B2478" i="5"/>
  <c r="B2479" i="5"/>
  <c r="B2480" i="5"/>
  <c r="B2481" i="5"/>
  <c r="B2482" i="5"/>
  <c r="B2483" i="5"/>
  <c r="B2484" i="5"/>
  <c r="B2485" i="5"/>
  <c r="B2486" i="5"/>
  <c r="B2487" i="5"/>
  <c r="B2488" i="5"/>
  <c r="B2489" i="5"/>
  <c r="B2490" i="5"/>
  <c r="B2491" i="5"/>
  <c r="B2492" i="5"/>
  <c r="B2493" i="5"/>
  <c r="B2494" i="5"/>
  <c r="B2495" i="5"/>
  <c r="B2496" i="5"/>
  <c r="B2497" i="5"/>
  <c r="B2498" i="5"/>
  <c r="B2499" i="5"/>
  <c r="B2500" i="5"/>
  <c r="B2501" i="5"/>
  <c r="B2502" i="5"/>
  <c r="B2503" i="5"/>
  <c r="B2504" i="5"/>
  <c r="B2505" i="5"/>
  <c r="B2506" i="5"/>
  <c r="B2507" i="5"/>
  <c r="B2508" i="5"/>
  <c r="B2509" i="5"/>
  <c r="B2510" i="5"/>
  <c r="B2511" i="5"/>
  <c r="B2512" i="5"/>
  <c r="B2513" i="5"/>
  <c r="B2514" i="5"/>
  <c r="B2515" i="5"/>
  <c r="B2516" i="5"/>
  <c r="B2517" i="5"/>
  <c r="B2518" i="5"/>
  <c r="B2519" i="5"/>
  <c r="B2520" i="5"/>
  <c r="B2521" i="5"/>
  <c r="B2522" i="5"/>
  <c r="B2523" i="5"/>
  <c r="B2524" i="5"/>
  <c r="B2525" i="5"/>
  <c r="B2526" i="5"/>
  <c r="B2527" i="5"/>
  <c r="B2528" i="5"/>
  <c r="B2529" i="5"/>
  <c r="B2530" i="5"/>
  <c r="B2531" i="5"/>
  <c r="B2532" i="5"/>
  <c r="B2533" i="5"/>
  <c r="B2534" i="5"/>
  <c r="B2535" i="5"/>
  <c r="B2536" i="5"/>
  <c r="B2537" i="5"/>
  <c r="B2538" i="5"/>
  <c r="B2539" i="5"/>
  <c r="B2540" i="5"/>
  <c r="B2541" i="5"/>
  <c r="B2542" i="5"/>
  <c r="B2543" i="5"/>
  <c r="B2544" i="5"/>
  <c r="B2545" i="5"/>
  <c r="B2546" i="5"/>
  <c r="B2547" i="5"/>
  <c r="B2548" i="5"/>
  <c r="B2549" i="5"/>
  <c r="B2550" i="5"/>
  <c r="B2551" i="5"/>
  <c r="B2552" i="5"/>
  <c r="B2553" i="5"/>
  <c r="B2554" i="5"/>
  <c r="B2555" i="5"/>
  <c r="B2556" i="5"/>
  <c r="B2557" i="5"/>
  <c r="B2558" i="5"/>
  <c r="B2559" i="5"/>
  <c r="B2560" i="5"/>
  <c r="B2561" i="5"/>
  <c r="B2562" i="5"/>
  <c r="B2563" i="5"/>
  <c r="B2564" i="5"/>
  <c r="B2565" i="5"/>
  <c r="B2566" i="5"/>
  <c r="B2567" i="5"/>
  <c r="B2568" i="5"/>
  <c r="B2569" i="5"/>
  <c r="B2570" i="5"/>
  <c r="B2571" i="5"/>
  <c r="B2572" i="5"/>
  <c r="B2573" i="5"/>
  <c r="B2574" i="5"/>
  <c r="B2575" i="5"/>
  <c r="B2576" i="5"/>
  <c r="B2577" i="5"/>
  <c r="B2578" i="5"/>
  <c r="B2579" i="5"/>
  <c r="B2580" i="5"/>
  <c r="B2581" i="5"/>
  <c r="B2582" i="5"/>
  <c r="B2583" i="5"/>
  <c r="B2584" i="5"/>
  <c r="B2585" i="5"/>
  <c r="B2586" i="5"/>
  <c r="B2587" i="5"/>
  <c r="B2588" i="5"/>
  <c r="B2589" i="5"/>
  <c r="B2590" i="5"/>
  <c r="B2591" i="5"/>
  <c r="B2592" i="5"/>
  <c r="B2593" i="5"/>
  <c r="B2594" i="5"/>
  <c r="B2595" i="5"/>
  <c r="B2596" i="5"/>
  <c r="B2597" i="5"/>
  <c r="B2598" i="5"/>
  <c r="B2599" i="5"/>
  <c r="B2600" i="5"/>
  <c r="B2601" i="5"/>
  <c r="B2602" i="5"/>
  <c r="B2603" i="5"/>
  <c r="B2604" i="5"/>
  <c r="B2605" i="5"/>
  <c r="B2606" i="5"/>
  <c r="B2607" i="5"/>
  <c r="B2608" i="5"/>
  <c r="B2609" i="5"/>
  <c r="B2610" i="5"/>
  <c r="B2611" i="5"/>
  <c r="B2612" i="5"/>
  <c r="B2613" i="5"/>
  <c r="B2614" i="5"/>
  <c r="B2615" i="5"/>
  <c r="B2616" i="5"/>
  <c r="B2617" i="5"/>
  <c r="B2618" i="5"/>
  <c r="B2619" i="5"/>
  <c r="B2620" i="5"/>
  <c r="B2621" i="5"/>
  <c r="B2622" i="5"/>
  <c r="B2623" i="5"/>
  <c r="B2624" i="5"/>
  <c r="B2625" i="5"/>
  <c r="B2626" i="5"/>
  <c r="B2627" i="5"/>
  <c r="B2628" i="5"/>
  <c r="B2629" i="5"/>
  <c r="B2630" i="5"/>
  <c r="B2631" i="5"/>
  <c r="B2632" i="5"/>
  <c r="B2633" i="5"/>
  <c r="B2634" i="5"/>
  <c r="B2635" i="5"/>
  <c r="B2636" i="5"/>
  <c r="B2637" i="5"/>
  <c r="B2638" i="5"/>
  <c r="B2639" i="5"/>
  <c r="B2640" i="5"/>
  <c r="B2641" i="5"/>
  <c r="B2642" i="5"/>
  <c r="B2643" i="5"/>
  <c r="B2644" i="5"/>
  <c r="B2645" i="5"/>
  <c r="B2646" i="5"/>
  <c r="B2647" i="5"/>
  <c r="B2648" i="5"/>
  <c r="B2649" i="5"/>
  <c r="B2650" i="5"/>
  <c r="B2651" i="5"/>
  <c r="B2652" i="5"/>
  <c r="B2653" i="5"/>
  <c r="B2654" i="5"/>
  <c r="B2655" i="5"/>
  <c r="B2656" i="5"/>
  <c r="B2657" i="5"/>
  <c r="B2658" i="5"/>
  <c r="B2659" i="5"/>
  <c r="B2660" i="5"/>
  <c r="B2661" i="5"/>
  <c r="B2662" i="5"/>
  <c r="B2663" i="5"/>
  <c r="B2664" i="5"/>
  <c r="B2665" i="5"/>
  <c r="B2666" i="5"/>
  <c r="B2667" i="5"/>
  <c r="B2668" i="5"/>
  <c r="B2669" i="5"/>
  <c r="B2670" i="5"/>
  <c r="B2671" i="5"/>
  <c r="B2672" i="5"/>
  <c r="B2673" i="5"/>
  <c r="B2674" i="5"/>
  <c r="B2675" i="5"/>
  <c r="B2676" i="5"/>
  <c r="B2677" i="5"/>
  <c r="B2678" i="5"/>
  <c r="B2679" i="5"/>
  <c r="B2680" i="5"/>
  <c r="B2681" i="5"/>
  <c r="B2682" i="5"/>
  <c r="B2683" i="5"/>
  <c r="B2684" i="5"/>
  <c r="B2685" i="5"/>
  <c r="B2686" i="5"/>
  <c r="B2687" i="5"/>
  <c r="B2688" i="5"/>
  <c r="B2689" i="5"/>
  <c r="B2690" i="5"/>
  <c r="B2691" i="5"/>
  <c r="B2692" i="5"/>
  <c r="B2693" i="5"/>
  <c r="B2694" i="5"/>
  <c r="B2695" i="5"/>
  <c r="B2696" i="5"/>
  <c r="B2697" i="5"/>
  <c r="B2698" i="5"/>
  <c r="B2699" i="5"/>
  <c r="B2700" i="5"/>
  <c r="B2701" i="5"/>
  <c r="B2702" i="5"/>
  <c r="B2703" i="5"/>
  <c r="B2704" i="5"/>
  <c r="B2705" i="5"/>
  <c r="B2706" i="5"/>
  <c r="B2707" i="5"/>
  <c r="B2708" i="5"/>
  <c r="B2709" i="5"/>
  <c r="B2710" i="5"/>
  <c r="B2711" i="5"/>
  <c r="B2712" i="5"/>
  <c r="B2713" i="5"/>
  <c r="B2714" i="5"/>
  <c r="B2715" i="5"/>
  <c r="B2716" i="5"/>
  <c r="B2717" i="5"/>
  <c r="B2718" i="5"/>
  <c r="B2719" i="5"/>
  <c r="B2720" i="5"/>
  <c r="B2721" i="5"/>
  <c r="B2722" i="5"/>
  <c r="B2723" i="5"/>
  <c r="B2724" i="5"/>
  <c r="B2725" i="5"/>
  <c r="B2726" i="5"/>
  <c r="B2727" i="5"/>
  <c r="B2728" i="5"/>
  <c r="B2729" i="5"/>
  <c r="B2730" i="5"/>
  <c r="B2731" i="5"/>
  <c r="B2732" i="5"/>
  <c r="B2733" i="5"/>
  <c r="B2734" i="5"/>
  <c r="B2735" i="5"/>
  <c r="B2736" i="5"/>
  <c r="B2737" i="5"/>
  <c r="B2738" i="5"/>
  <c r="B2739" i="5"/>
  <c r="B2740" i="5"/>
  <c r="B2741" i="5"/>
  <c r="B2742" i="5"/>
  <c r="B2743" i="5"/>
  <c r="B2744" i="5"/>
  <c r="B2745" i="5"/>
  <c r="B2746" i="5"/>
  <c r="B2747" i="5"/>
  <c r="B2748" i="5"/>
  <c r="B2749" i="5"/>
  <c r="B2750" i="5"/>
  <c r="B2751" i="5"/>
  <c r="B2752" i="5"/>
  <c r="B2753" i="5"/>
  <c r="B2754" i="5"/>
  <c r="B2755" i="5"/>
  <c r="B2756" i="5"/>
  <c r="B2757" i="5"/>
  <c r="B2758" i="5"/>
  <c r="B2759" i="5"/>
  <c r="B2760" i="5"/>
  <c r="B2761" i="5"/>
  <c r="B2762" i="5"/>
  <c r="B2763" i="5"/>
  <c r="B2764" i="5"/>
  <c r="B2765" i="5"/>
  <c r="B2766" i="5"/>
  <c r="B2767" i="5"/>
  <c r="B2768" i="5"/>
  <c r="B2769" i="5"/>
  <c r="B2770" i="5"/>
  <c r="B2771" i="5"/>
  <c r="B2772" i="5"/>
  <c r="B2773" i="5"/>
  <c r="B2774" i="5"/>
  <c r="B2775" i="5"/>
  <c r="B2776" i="5"/>
  <c r="B2777" i="5"/>
  <c r="B2778" i="5"/>
  <c r="B2779" i="5"/>
  <c r="B2780" i="5"/>
  <c r="B2781" i="5"/>
  <c r="B2782" i="5"/>
  <c r="B2783" i="5"/>
  <c r="B2784" i="5"/>
  <c r="B2785" i="5"/>
  <c r="B2786" i="5"/>
  <c r="B2787" i="5"/>
  <c r="B2788" i="5"/>
  <c r="B2789" i="5"/>
  <c r="B2790" i="5"/>
  <c r="B2791" i="5"/>
  <c r="B2792" i="5"/>
  <c r="B2793" i="5"/>
  <c r="B2794" i="5"/>
  <c r="B2795" i="5"/>
  <c r="B2796" i="5"/>
  <c r="B2797" i="5"/>
  <c r="B2798" i="5"/>
  <c r="B2799" i="5"/>
  <c r="B2800" i="5"/>
  <c r="B2801" i="5"/>
  <c r="B2802" i="5"/>
  <c r="B2803" i="5"/>
  <c r="B2804" i="5"/>
  <c r="B2805" i="5"/>
  <c r="B2806" i="5"/>
  <c r="B2807" i="5"/>
  <c r="B2808" i="5"/>
  <c r="B2809" i="5"/>
  <c r="B2810" i="5"/>
  <c r="B2811" i="5"/>
  <c r="B2812" i="5"/>
  <c r="B2813" i="5"/>
  <c r="B2814" i="5"/>
  <c r="B2815" i="5"/>
  <c r="B2816" i="5"/>
  <c r="B2817" i="5"/>
  <c r="B2818" i="5"/>
  <c r="B2819" i="5"/>
  <c r="B2820" i="5"/>
  <c r="B2821" i="5"/>
  <c r="B2822" i="5"/>
  <c r="B2823" i="5"/>
  <c r="B2824" i="5"/>
  <c r="B2825" i="5"/>
  <c r="B2826" i="5"/>
  <c r="B2827" i="5"/>
  <c r="B2828" i="5"/>
  <c r="B2829" i="5"/>
  <c r="B2830" i="5"/>
  <c r="B2831" i="5"/>
  <c r="B2832" i="5"/>
  <c r="B2833" i="5"/>
  <c r="B2834" i="5"/>
  <c r="B2835" i="5"/>
  <c r="B2836" i="5"/>
  <c r="B2837" i="5"/>
  <c r="B2838" i="5"/>
  <c r="B2839" i="5"/>
  <c r="B2840" i="5"/>
  <c r="B2841" i="5"/>
  <c r="B2842" i="5"/>
  <c r="B2843" i="5"/>
  <c r="B2844" i="5"/>
  <c r="B2845" i="5"/>
  <c r="B2846" i="5"/>
  <c r="B2847" i="5"/>
  <c r="B2848" i="5"/>
  <c r="B2849" i="5"/>
  <c r="B2850" i="5"/>
  <c r="B2851" i="5"/>
  <c r="B2852" i="5"/>
  <c r="B2853" i="5"/>
  <c r="B2854" i="5"/>
  <c r="B2855" i="5"/>
  <c r="B2856" i="5"/>
  <c r="B2857" i="5"/>
  <c r="B2858" i="5"/>
  <c r="B2859" i="5"/>
  <c r="B2860" i="5"/>
  <c r="B2861" i="5"/>
  <c r="B2862" i="5"/>
  <c r="B2863" i="5"/>
  <c r="B2864" i="5"/>
  <c r="B2865" i="5"/>
  <c r="B2866" i="5"/>
  <c r="B2867" i="5"/>
  <c r="B2868" i="5"/>
  <c r="B2869" i="5"/>
  <c r="B2870" i="5"/>
  <c r="B2871" i="5"/>
  <c r="B2872" i="5"/>
  <c r="B2873" i="5"/>
  <c r="B2874" i="5"/>
  <c r="B2875" i="5"/>
  <c r="B2876" i="5"/>
  <c r="B2877" i="5"/>
  <c r="B2878" i="5"/>
  <c r="B2879" i="5"/>
  <c r="B2880" i="5"/>
  <c r="B2881" i="5"/>
  <c r="B2882" i="5"/>
  <c r="B2883" i="5"/>
  <c r="B2884" i="5"/>
  <c r="B2885" i="5"/>
  <c r="B2886" i="5"/>
  <c r="B2887" i="5"/>
  <c r="B2888" i="5"/>
  <c r="B2889" i="5"/>
  <c r="B2890" i="5"/>
  <c r="B2891" i="5"/>
  <c r="B2892" i="5"/>
  <c r="B2893" i="5"/>
  <c r="B2894" i="5"/>
  <c r="B2895" i="5"/>
  <c r="B2896" i="5"/>
  <c r="B2897" i="5"/>
  <c r="B2898" i="5"/>
  <c r="B2899" i="5"/>
  <c r="B2900" i="5"/>
  <c r="B2901" i="5"/>
  <c r="B2902" i="5"/>
  <c r="B2903" i="5"/>
  <c r="B2904" i="5"/>
  <c r="B2905" i="5"/>
  <c r="B2906" i="5"/>
  <c r="B2907" i="5"/>
  <c r="B2908" i="5"/>
  <c r="B2909" i="5"/>
  <c r="B2910" i="5"/>
  <c r="B2911" i="5"/>
  <c r="B2912" i="5"/>
  <c r="B2913" i="5"/>
  <c r="B2914" i="5"/>
  <c r="B2915" i="5"/>
  <c r="B2916" i="5"/>
  <c r="B2917" i="5"/>
  <c r="B2918" i="5"/>
  <c r="B2919" i="5"/>
  <c r="B2920" i="5"/>
  <c r="B2921" i="5"/>
  <c r="B2922" i="5"/>
  <c r="B2923" i="5"/>
  <c r="B2924" i="5"/>
  <c r="B2925" i="5"/>
  <c r="B2926" i="5"/>
  <c r="B2927" i="5"/>
  <c r="B2928" i="5"/>
  <c r="B2929" i="5"/>
  <c r="B2930" i="5"/>
  <c r="B2931" i="5"/>
  <c r="B2932" i="5"/>
  <c r="B2933" i="5"/>
  <c r="B2934" i="5"/>
  <c r="B2935" i="5"/>
  <c r="B2936" i="5"/>
  <c r="B2937" i="5"/>
  <c r="B2938" i="5"/>
  <c r="B2939" i="5"/>
  <c r="B2940" i="5"/>
  <c r="B2941" i="5"/>
  <c r="B2942" i="5"/>
  <c r="B2943" i="5"/>
  <c r="B2944" i="5"/>
  <c r="B2945" i="5"/>
  <c r="B2946" i="5"/>
  <c r="B2947" i="5"/>
  <c r="B2948" i="5"/>
  <c r="B2949" i="5"/>
  <c r="B2950" i="5"/>
  <c r="B2951" i="5"/>
  <c r="B2952" i="5"/>
  <c r="B2953" i="5"/>
  <c r="B2954" i="5"/>
  <c r="B2955" i="5"/>
  <c r="B2956" i="5"/>
  <c r="B2957" i="5"/>
  <c r="B2958" i="5"/>
  <c r="B2959" i="5"/>
  <c r="B2960" i="5"/>
  <c r="B2961" i="5"/>
  <c r="B2962" i="5"/>
  <c r="B2963" i="5"/>
  <c r="B2964" i="5"/>
  <c r="B2965" i="5"/>
  <c r="B2966" i="5"/>
  <c r="B2967" i="5"/>
  <c r="B2968" i="5"/>
  <c r="B2969" i="5"/>
  <c r="B2970" i="5"/>
  <c r="B2971" i="5"/>
  <c r="B2972" i="5"/>
  <c r="B2973" i="5"/>
  <c r="B2974" i="5"/>
  <c r="B2975" i="5"/>
  <c r="B2976" i="5"/>
  <c r="B2977" i="5"/>
  <c r="B2978" i="5"/>
  <c r="B2979" i="5"/>
  <c r="B2980" i="5"/>
  <c r="B2981" i="5"/>
  <c r="B2982" i="5"/>
  <c r="B2983" i="5"/>
  <c r="B2984" i="5"/>
  <c r="B2985" i="5"/>
  <c r="B2986" i="5"/>
  <c r="B2987" i="5"/>
  <c r="B2988" i="5"/>
  <c r="B2989" i="5"/>
  <c r="B2990" i="5"/>
  <c r="B2991" i="5"/>
  <c r="B2992" i="5"/>
  <c r="B2993" i="5"/>
  <c r="B2994" i="5"/>
  <c r="B2995" i="5"/>
  <c r="B2996" i="5"/>
  <c r="B2997" i="5"/>
  <c r="B2998" i="5"/>
  <c r="B2999" i="5"/>
  <c r="B3000" i="5"/>
  <c r="B3001" i="5"/>
  <c r="B3002" i="5"/>
  <c r="B3003" i="5"/>
  <c r="B3004" i="5"/>
  <c r="B3005" i="5"/>
  <c r="B3006" i="5"/>
  <c r="B3007" i="5"/>
  <c r="B3008" i="5"/>
  <c r="B3009" i="5"/>
  <c r="B3010" i="5"/>
  <c r="B3011" i="5"/>
  <c r="B3012" i="5"/>
  <c r="B3013" i="5"/>
  <c r="B3014" i="5"/>
  <c r="B3015" i="5"/>
  <c r="B3016" i="5"/>
  <c r="B3017" i="5"/>
  <c r="B3018" i="5"/>
  <c r="B3019" i="5"/>
  <c r="B3020" i="5"/>
  <c r="B3021" i="5"/>
  <c r="B3022" i="5"/>
  <c r="B3023" i="5"/>
  <c r="B3024" i="5"/>
  <c r="B3025" i="5"/>
  <c r="B3026" i="5"/>
  <c r="B3027" i="5"/>
  <c r="B3028" i="5"/>
  <c r="B3029" i="5"/>
  <c r="B3030" i="5"/>
  <c r="B3031" i="5"/>
  <c r="B3032" i="5"/>
  <c r="B3033" i="5"/>
  <c r="B3034" i="5"/>
  <c r="B3035" i="5"/>
  <c r="B3036" i="5"/>
  <c r="B3037" i="5"/>
  <c r="B3038" i="5"/>
  <c r="B3039" i="5"/>
  <c r="B3040" i="5"/>
  <c r="B3041" i="5"/>
  <c r="B3042" i="5"/>
  <c r="B3043" i="5"/>
  <c r="B3044" i="5"/>
  <c r="B3045" i="5"/>
  <c r="B3046" i="5"/>
  <c r="B3047" i="5"/>
  <c r="B3048" i="5"/>
  <c r="B3049" i="5"/>
  <c r="B3050" i="5"/>
  <c r="B3051" i="5"/>
  <c r="B3052" i="5"/>
  <c r="B3053" i="5"/>
  <c r="B3054" i="5"/>
  <c r="B3055" i="5"/>
  <c r="B3056" i="5"/>
  <c r="B3057" i="5"/>
  <c r="B3058" i="5"/>
  <c r="B3059" i="5"/>
  <c r="B3060" i="5"/>
  <c r="B3061" i="5"/>
  <c r="B3062" i="5"/>
  <c r="B3063" i="5"/>
  <c r="B3064" i="5"/>
  <c r="B3065" i="5"/>
  <c r="B3066" i="5"/>
  <c r="B3067" i="5"/>
  <c r="B3068" i="5"/>
  <c r="B3069" i="5"/>
  <c r="B3070" i="5"/>
  <c r="B3071" i="5"/>
  <c r="B3072" i="5"/>
  <c r="B3073" i="5"/>
  <c r="B3074" i="5"/>
  <c r="B3075" i="5"/>
  <c r="B3076" i="5"/>
  <c r="B3077" i="5"/>
  <c r="B3078" i="5"/>
  <c r="B3079" i="5"/>
  <c r="B3080" i="5"/>
  <c r="B3081" i="5"/>
  <c r="B3082" i="5"/>
  <c r="B3083" i="5"/>
  <c r="B3084" i="5"/>
  <c r="B3085" i="5"/>
  <c r="B3086" i="5"/>
  <c r="B3087" i="5"/>
  <c r="B3088" i="5"/>
  <c r="B3089" i="5"/>
  <c r="B3090" i="5"/>
  <c r="B3091" i="5"/>
  <c r="B3092" i="5"/>
  <c r="B3093" i="5"/>
  <c r="B3094" i="5"/>
  <c r="B3095" i="5"/>
  <c r="B3096" i="5"/>
  <c r="B3097" i="5"/>
  <c r="B3098" i="5"/>
  <c r="B3099" i="5"/>
  <c r="B3100" i="5"/>
  <c r="B3101" i="5"/>
  <c r="B3102" i="5"/>
  <c r="B3103" i="5"/>
  <c r="B3104" i="5"/>
  <c r="B3105" i="5"/>
  <c r="B3106" i="5"/>
  <c r="B3107" i="5"/>
  <c r="B3108" i="5"/>
  <c r="B3109" i="5"/>
  <c r="B3110" i="5"/>
  <c r="B3111" i="5"/>
  <c r="B3112" i="5"/>
  <c r="B3113" i="5"/>
  <c r="B3114" i="5"/>
  <c r="B3115" i="5"/>
  <c r="B3116" i="5"/>
  <c r="B3117" i="5"/>
  <c r="B3118" i="5"/>
  <c r="B3119" i="5"/>
  <c r="B3120" i="5"/>
  <c r="B3121" i="5"/>
  <c r="B3122" i="5"/>
  <c r="B3123" i="5"/>
  <c r="B3124" i="5"/>
  <c r="B3125" i="5"/>
  <c r="B3126" i="5"/>
  <c r="B3127" i="5"/>
  <c r="B3128" i="5"/>
  <c r="B3129" i="5"/>
  <c r="B3130" i="5"/>
  <c r="B3131" i="5"/>
  <c r="B3132" i="5"/>
  <c r="B3133" i="5"/>
  <c r="B3134" i="5"/>
  <c r="B3135" i="5"/>
  <c r="B3136" i="5"/>
  <c r="B3137" i="5"/>
  <c r="B3138" i="5"/>
  <c r="B3139" i="5"/>
  <c r="B3140" i="5"/>
  <c r="B3141" i="5"/>
  <c r="B3142" i="5"/>
  <c r="B3143" i="5"/>
  <c r="B3144" i="5"/>
  <c r="B3145" i="5"/>
  <c r="B3146" i="5"/>
  <c r="B3147" i="5"/>
  <c r="B3148" i="5"/>
  <c r="B3149" i="5"/>
  <c r="B3150" i="5"/>
  <c r="B3151" i="5"/>
  <c r="B3152" i="5"/>
  <c r="B3153" i="5"/>
  <c r="B3154" i="5"/>
  <c r="B3155" i="5"/>
  <c r="B3156" i="5"/>
  <c r="B3157" i="5"/>
  <c r="B3158" i="5"/>
  <c r="B3159" i="5"/>
  <c r="B3160" i="5"/>
  <c r="B3161" i="5"/>
  <c r="B3162" i="5"/>
  <c r="B3163" i="5"/>
  <c r="B3164" i="5"/>
  <c r="B3165" i="5"/>
  <c r="B3166" i="5"/>
  <c r="B3167" i="5"/>
  <c r="B3168" i="5"/>
  <c r="B3169" i="5"/>
  <c r="B3170" i="5"/>
  <c r="B3171" i="5"/>
  <c r="B3172" i="5"/>
  <c r="B3173" i="5"/>
  <c r="B3174" i="5"/>
  <c r="B3175" i="5"/>
  <c r="B3176" i="5"/>
  <c r="B3177" i="5"/>
  <c r="B3178" i="5"/>
  <c r="B3179" i="5"/>
  <c r="B3180" i="5"/>
  <c r="B3181" i="5"/>
  <c r="B3182" i="5"/>
  <c r="B3183" i="5"/>
  <c r="B3184" i="5"/>
  <c r="B3185" i="5"/>
  <c r="B3186" i="5"/>
  <c r="B3187" i="5"/>
  <c r="B3188" i="5"/>
  <c r="B3189" i="5"/>
  <c r="B3190" i="5"/>
  <c r="B3191" i="5"/>
  <c r="B3192" i="5"/>
  <c r="B3193" i="5"/>
  <c r="B3194" i="5"/>
  <c r="B3195" i="5"/>
  <c r="B3196" i="5"/>
  <c r="B3197" i="5"/>
  <c r="B3198" i="5"/>
  <c r="B3199" i="5"/>
  <c r="B3200" i="5"/>
  <c r="B3201" i="5"/>
  <c r="B3202" i="5"/>
  <c r="B3203" i="5"/>
  <c r="B3204" i="5"/>
  <c r="B3205" i="5"/>
  <c r="B3206" i="5"/>
  <c r="B3207" i="5"/>
  <c r="B3208" i="5"/>
  <c r="B3209" i="5"/>
  <c r="B3210" i="5"/>
  <c r="B3211" i="5"/>
  <c r="B3212" i="5"/>
  <c r="B3213" i="5"/>
  <c r="B3214" i="5"/>
  <c r="B3215" i="5"/>
  <c r="B3216" i="5"/>
  <c r="B3217" i="5"/>
  <c r="B3218" i="5"/>
  <c r="B3219" i="5"/>
  <c r="B3220" i="5"/>
  <c r="B3221" i="5"/>
  <c r="B3222" i="5"/>
  <c r="B3223" i="5"/>
  <c r="B3224" i="5"/>
  <c r="B3225" i="5"/>
  <c r="B3226" i="5"/>
  <c r="B3227" i="5"/>
  <c r="B3228" i="5"/>
  <c r="B3229" i="5"/>
  <c r="B3230" i="5"/>
  <c r="B3231" i="5"/>
  <c r="B3232" i="5"/>
  <c r="B3233" i="5"/>
  <c r="B3234" i="5"/>
  <c r="B3235" i="5"/>
  <c r="B3236" i="5"/>
  <c r="B3237" i="5"/>
  <c r="B3238" i="5"/>
  <c r="B3239" i="5"/>
  <c r="B3240" i="5"/>
  <c r="B3241" i="5"/>
  <c r="B3242" i="5"/>
  <c r="B3243" i="5"/>
  <c r="B3244" i="5"/>
  <c r="B3245" i="5"/>
  <c r="B3246" i="5"/>
  <c r="B3247" i="5"/>
  <c r="B3248" i="5"/>
  <c r="B3249" i="5"/>
  <c r="B3250" i="5"/>
  <c r="B3251" i="5"/>
  <c r="B3252" i="5"/>
  <c r="B3253" i="5"/>
  <c r="B3254" i="5"/>
  <c r="B3255" i="5"/>
  <c r="B3256" i="5"/>
  <c r="B3257" i="5"/>
  <c r="B3258" i="5"/>
  <c r="B3259" i="5"/>
  <c r="B3260" i="5"/>
  <c r="B3261" i="5"/>
  <c r="B3262" i="5"/>
  <c r="B3263" i="5"/>
  <c r="B3264" i="5"/>
  <c r="B3265" i="5"/>
  <c r="B3266" i="5"/>
  <c r="B3267" i="5"/>
  <c r="B3268" i="5"/>
  <c r="B3269" i="5"/>
  <c r="B3270" i="5"/>
  <c r="B3271" i="5"/>
  <c r="B3272" i="5"/>
  <c r="B3273" i="5"/>
  <c r="B3274" i="5"/>
  <c r="B3275" i="5"/>
  <c r="B3276" i="5"/>
  <c r="B3277" i="5"/>
  <c r="B3278" i="5"/>
  <c r="B3279" i="5"/>
  <c r="B3280" i="5"/>
  <c r="B3281" i="5"/>
  <c r="B3282" i="5"/>
  <c r="B3283" i="5"/>
  <c r="B3284" i="5"/>
  <c r="B3285" i="5"/>
  <c r="B3286" i="5"/>
  <c r="B3287" i="5"/>
  <c r="B3288" i="5"/>
  <c r="B3289" i="5"/>
  <c r="B3290" i="5"/>
  <c r="B3291" i="5"/>
  <c r="B3292" i="5"/>
  <c r="B3293" i="5"/>
  <c r="B3294" i="5"/>
  <c r="B3295" i="5"/>
  <c r="B3296" i="5"/>
  <c r="B3297" i="5"/>
  <c r="B3298" i="5"/>
  <c r="B3299" i="5"/>
  <c r="B3300" i="5"/>
  <c r="B3301" i="5"/>
  <c r="B3302" i="5"/>
  <c r="B3303" i="5"/>
  <c r="B3304" i="5"/>
  <c r="B3305" i="5"/>
  <c r="B3306" i="5"/>
  <c r="B3307" i="5"/>
  <c r="B3308" i="5"/>
  <c r="B3309" i="5"/>
  <c r="B3310" i="5"/>
  <c r="B3311" i="5"/>
  <c r="B3312" i="5"/>
  <c r="B3313" i="5"/>
  <c r="B3314" i="5"/>
  <c r="B3315" i="5"/>
  <c r="B3316" i="5"/>
  <c r="B3317" i="5"/>
  <c r="B3318" i="5"/>
  <c r="B3319" i="5"/>
  <c r="B3320" i="5"/>
  <c r="B3321" i="5"/>
  <c r="B3322" i="5"/>
  <c r="B3323" i="5"/>
  <c r="B3324" i="5"/>
  <c r="B3325" i="5"/>
  <c r="B3326" i="5"/>
  <c r="B3327" i="5"/>
  <c r="B3328" i="5"/>
  <c r="B3329" i="5"/>
  <c r="B3330" i="5"/>
  <c r="B3331" i="5"/>
  <c r="B3332" i="5"/>
  <c r="B3333" i="5"/>
  <c r="B3334" i="5"/>
  <c r="B3335" i="5"/>
  <c r="B3336" i="5"/>
  <c r="B3337" i="5"/>
  <c r="B3338" i="5"/>
  <c r="B3339" i="5"/>
  <c r="B3340" i="5"/>
  <c r="B3341" i="5"/>
  <c r="B3342" i="5"/>
  <c r="B3343" i="5"/>
  <c r="B3344" i="5"/>
  <c r="B3345" i="5"/>
  <c r="B3346" i="5"/>
  <c r="B3347" i="5"/>
  <c r="B3348" i="5"/>
  <c r="B3349" i="5"/>
  <c r="B3350" i="5"/>
  <c r="B3351" i="5"/>
  <c r="B3352" i="5"/>
  <c r="B3353" i="5"/>
  <c r="B3354" i="5"/>
  <c r="B3355" i="5"/>
  <c r="B3356" i="5"/>
  <c r="B3357" i="5"/>
  <c r="B3358" i="5"/>
  <c r="B3359" i="5"/>
  <c r="B3360" i="5"/>
  <c r="B3361" i="5"/>
  <c r="B3362" i="5"/>
  <c r="B3363" i="5"/>
  <c r="B3364" i="5"/>
  <c r="B3365" i="5"/>
  <c r="B3366" i="5"/>
  <c r="B3367" i="5"/>
  <c r="B3368" i="5"/>
  <c r="B3369" i="5"/>
  <c r="B3370" i="5"/>
  <c r="B3371" i="5"/>
  <c r="B3372" i="5"/>
  <c r="B3373" i="5"/>
  <c r="B3374" i="5"/>
  <c r="B3375" i="5"/>
  <c r="B3376" i="5"/>
  <c r="B3377" i="5"/>
  <c r="B3378" i="5"/>
  <c r="B3379" i="5"/>
  <c r="B3380" i="5"/>
  <c r="B3381" i="5"/>
  <c r="B3382" i="5"/>
  <c r="B3383" i="5"/>
  <c r="B3384" i="5"/>
  <c r="B3385" i="5"/>
  <c r="B3386" i="5"/>
  <c r="B3387" i="5"/>
  <c r="B3388" i="5"/>
  <c r="B3389" i="5"/>
  <c r="B3390" i="5"/>
  <c r="B3391" i="5"/>
  <c r="B3392" i="5"/>
  <c r="B3393" i="5"/>
  <c r="B3394" i="5"/>
  <c r="B3395" i="5"/>
  <c r="B3396" i="5"/>
  <c r="B3397" i="5"/>
  <c r="B3398" i="5"/>
  <c r="B3399" i="5"/>
  <c r="B3400" i="5"/>
  <c r="B3401" i="5"/>
  <c r="B3402" i="5"/>
  <c r="B3403" i="5"/>
  <c r="B3404" i="5"/>
  <c r="B3405" i="5"/>
  <c r="B3406" i="5"/>
  <c r="B3407" i="5"/>
  <c r="B3408" i="5"/>
  <c r="B3409" i="5"/>
  <c r="B3410" i="5"/>
  <c r="B3411" i="5"/>
  <c r="B3412" i="5"/>
  <c r="B3413" i="5"/>
  <c r="B3414" i="5"/>
  <c r="B3415" i="5"/>
  <c r="B3416" i="5"/>
  <c r="B3417" i="5"/>
  <c r="B3418" i="5"/>
  <c r="B3419" i="5"/>
  <c r="B3420" i="5"/>
  <c r="B3421" i="5"/>
  <c r="B3422" i="5"/>
  <c r="B3423" i="5"/>
  <c r="B3424" i="5"/>
  <c r="B3425" i="5"/>
  <c r="B3426" i="5"/>
  <c r="B3427" i="5"/>
  <c r="B3428" i="5"/>
  <c r="B3429" i="5"/>
  <c r="B3430" i="5"/>
  <c r="B3431" i="5"/>
  <c r="B3432" i="5"/>
  <c r="B3433" i="5"/>
  <c r="B3434" i="5"/>
  <c r="B3435" i="5"/>
  <c r="B3436" i="5"/>
  <c r="B3437" i="5"/>
  <c r="B3438" i="5"/>
  <c r="B3439" i="5"/>
  <c r="B3440" i="5"/>
  <c r="B3441" i="5"/>
  <c r="B3442" i="5"/>
  <c r="B3443" i="5"/>
  <c r="B3444" i="5"/>
  <c r="B3445" i="5"/>
  <c r="B3446" i="5"/>
  <c r="B3447" i="5"/>
  <c r="B3448" i="5"/>
  <c r="B3449" i="5"/>
  <c r="B3450" i="5"/>
  <c r="B3451" i="5"/>
  <c r="B3452" i="5"/>
  <c r="B3453" i="5"/>
  <c r="B3454" i="5"/>
  <c r="B3455" i="5"/>
  <c r="B3456" i="5"/>
  <c r="B3457" i="5"/>
  <c r="B3458" i="5"/>
  <c r="B3459" i="5"/>
  <c r="B3460" i="5"/>
  <c r="B3461" i="5"/>
  <c r="B3462" i="5"/>
  <c r="B3463" i="5"/>
  <c r="B3464" i="5"/>
  <c r="B3465" i="5"/>
  <c r="B3466" i="5"/>
  <c r="B3467" i="5"/>
  <c r="B3468" i="5"/>
  <c r="B3469" i="5"/>
  <c r="B3470" i="5"/>
  <c r="B3471" i="5"/>
  <c r="B3472" i="5"/>
  <c r="B3473" i="5"/>
  <c r="B3474" i="5"/>
  <c r="B3475" i="5"/>
  <c r="B3476" i="5"/>
  <c r="B3477" i="5"/>
  <c r="B3478" i="5"/>
  <c r="B3479" i="5"/>
  <c r="B3480" i="5"/>
  <c r="B3481" i="5"/>
  <c r="B3482" i="5"/>
  <c r="B3483" i="5"/>
  <c r="B3484" i="5"/>
  <c r="B3485" i="5"/>
  <c r="B3486" i="5"/>
  <c r="B3487" i="5"/>
  <c r="B3488" i="5"/>
  <c r="B3489" i="5"/>
  <c r="B3490" i="5"/>
  <c r="B3491" i="5"/>
  <c r="B3492" i="5"/>
  <c r="B3493" i="5"/>
  <c r="B3494" i="5"/>
  <c r="B3495" i="5"/>
  <c r="B3496" i="5"/>
  <c r="B3497" i="5"/>
  <c r="B3498" i="5"/>
  <c r="B3499" i="5"/>
  <c r="B3500" i="5"/>
  <c r="B3501" i="5"/>
  <c r="B3502" i="5"/>
  <c r="B3503" i="5"/>
  <c r="B3504" i="5"/>
  <c r="B3505" i="5"/>
  <c r="B3506" i="5"/>
  <c r="B3507" i="5"/>
  <c r="B3508" i="5"/>
  <c r="B3509" i="5"/>
  <c r="B3510" i="5"/>
  <c r="B3511" i="5"/>
  <c r="B3512" i="5"/>
  <c r="B3513" i="5"/>
  <c r="B3514" i="5"/>
  <c r="B3515" i="5"/>
  <c r="B3516" i="5"/>
  <c r="B3517" i="5"/>
  <c r="B3518" i="5"/>
  <c r="B3519" i="5"/>
  <c r="B3520" i="5"/>
  <c r="B3521" i="5"/>
  <c r="B3522" i="5"/>
  <c r="B3523" i="5"/>
  <c r="B3524" i="5"/>
  <c r="B3525" i="5"/>
  <c r="B3526" i="5"/>
  <c r="B3527" i="5"/>
  <c r="B3528" i="5"/>
  <c r="B3529" i="5"/>
  <c r="B3530" i="5"/>
  <c r="B3531" i="5"/>
  <c r="B3532" i="5"/>
  <c r="B3533" i="5"/>
  <c r="B3534" i="5"/>
  <c r="B3535" i="5"/>
  <c r="B3536" i="5"/>
  <c r="B3537" i="5"/>
  <c r="B3538" i="5"/>
  <c r="B3539" i="5"/>
  <c r="B3540" i="5"/>
  <c r="B3541" i="5"/>
  <c r="B3542" i="5"/>
  <c r="B3543" i="5"/>
  <c r="B3544" i="5"/>
  <c r="B3545" i="5"/>
  <c r="B3546" i="5"/>
  <c r="B3547" i="5"/>
  <c r="B3548" i="5"/>
  <c r="B3549" i="5"/>
  <c r="B3550" i="5"/>
  <c r="B3551" i="5"/>
  <c r="B3552" i="5"/>
  <c r="B3553" i="5"/>
  <c r="B3554" i="5"/>
  <c r="B3555" i="5"/>
  <c r="B3556" i="5"/>
  <c r="B3557" i="5"/>
  <c r="B3558" i="5"/>
  <c r="B3559" i="5"/>
  <c r="B3560" i="5"/>
  <c r="B3561" i="5"/>
  <c r="B3562" i="5"/>
  <c r="B3563" i="5"/>
  <c r="B3564" i="5"/>
  <c r="B3565" i="5"/>
  <c r="B3566" i="5"/>
  <c r="B3567" i="5"/>
  <c r="B3568" i="5"/>
  <c r="B3569" i="5"/>
  <c r="B3570" i="5"/>
  <c r="B3571" i="5"/>
  <c r="B3572" i="5"/>
  <c r="B3573" i="5"/>
  <c r="B3574" i="5"/>
  <c r="B3575" i="5"/>
  <c r="B3576" i="5"/>
  <c r="B3577" i="5"/>
  <c r="B3578" i="5"/>
  <c r="B3579" i="5"/>
  <c r="B3580" i="5"/>
  <c r="B3581" i="5"/>
  <c r="B3582" i="5"/>
  <c r="B3583" i="5"/>
  <c r="B3584" i="5"/>
  <c r="B3585" i="5"/>
  <c r="B3586" i="5"/>
  <c r="B3587" i="5"/>
  <c r="B3588" i="5"/>
  <c r="B3589" i="5"/>
  <c r="B3590" i="5"/>
  <c r="B3591" i="5"/>
  <c r="B3592" i="5"/>
  <c r="B3593" i="5"/>
  <c r="B3594" i="5"/>
  <c r="B3595" i="5"/>
  <c r="B3596" i="5"/>
  <c r="B3597" i="5"/>
  <c r="B3598" i="5"/>
  <c r="B3599" i="5"/>
  <c r="B3600" i="5"/>
  <c r="B3601" i="5"/>
  <c r="B3602" i="5"/>
  <c r="B3603" i="5"/>
  <c r="B3604" i="5"/>
  <c r="B3605" i="5"/>
  <c r="B3606" i="5"/>
  <c r="B3607" i="5"/>
  <c r="B3608" i="5"/>
  <c r="B3609" i="5"/>
  <c r="B3610" i="5"/>
  <c r="B3611" i="5"/>
  <c r="B3612" i="5"/>
  <c r="B3613" i="5"/>
  <c r="B3614" i="5"/>
  <c r="B3615" i="5"/>
  <c r="B3616" i="5"/>
  <c r="B3617" i="5"/>
  <c r="B3618" i="5"/>
  <c r="B3619" i="5"/>
  <c r="B3620" i="5"/>
  <c r="B3621" i="5"/>
  <c r="B3622" i="5"/>
  <c r="B3623" i="5"/>
  <c r="B3624" i="5"/>
  <c r="B3625" i="5"/>
  <c r="B3626" i="5"/>
  <c r="B3627" i="5"/>
  <c r="B3628" i="5"/>
  <c r="B3629" i="5"/>
  <c r="B3630" i="5"/>
  <c r="B3631" i="5"/>
  <c r="B3632" i="5"/>
  <c r="B3633" i="5"/>
  <c r="B3634" i="5"/>
  <c r="B3635" i="5"/>
  <c r="B3636" i="5"/>
  <c r="B3637" i="5"/>
  <c r="B3638" i="5"/>
  <c r="B3639" i="5"/>
  <c r="B3640" i="5"/>
  <c r="B3641" i="5"/>
  <c r="B3642" i="5"/>
  <c r="B3643" i="5"/>
  <c r="B3644" i="5"/>
  <c r="B3645" i="5"/>
  <c r="B3646" i="5"/>
  <c r="B3647" i="5"/>
  <c r="B3648" i="5"/>
  <c r="B3649" i="5"/>
  <c r="B3650" i="5"/>
  <c r="B3651" i="5"/>
  <c r="B3652" i="5"/>
  <c r="B3653" i="5"/>
  <c r="B3654" i="5"/>
  <c r="B3655" i="5"/>
  <c r="B3656" i="5"/>
  <c r="B3657" i="5"/>
  <c r="B3658" i="5"/>
  <c r="B3659" i="5"/>
  <c r="B3660" i="5"/>
  <c r="B3661" i="5"/>
  <c r="B3662" i="5"/>
  <c r="B3663" i="5"/>
  <c r="B3664" i="5"/>
  <c r="B3665" i="5"/>
  <c r="B3666" i="5"/>
  <c r="B3667" i="5"/>
  <c r="B3668" i="5"/>
  <c r="B3669" i="5"/>
  <c r="B3670" i="5"/>
  <c r="B3671" i="5"/>
  <c r="B3672" i="5"/>
  <c r="B3673" i="5"/>
  <c r="B3674" i="5"/>
  <c r="B3675" i="5"/>
  <c r="B3676" i="5"/>
  <c r="B3677" i="5"/>
  <c r="B3678" i="5"/>
  <c r="B3679" i="5"/>
  <c r="B3680" i="5"/>
  <c r="B3681" i="5"/>
  <c r="B3682" i="5"/>
  <c r="B3683" i="5"/>
  <c r="B3684" i="5"/>
  <c r="B3685" i="5"/>
  <c r="B3686" i="5"/>
  <c r="B3687" i="5"/>
  <c r="B3688" i="5"/>
  <c r="B3689" i="5"/>
  <c r="B3690" i="5"/>
  <c r="B3691" i="5"/>
  <c r="B3692" i="5"/>
  <c r="B3693" i="5"/>
  <c r="B3694" i="5"/>
  <c r="B3695" i="5"/>
  <c r="B3696" i="5"/>
  <c r="B3697" i="5"/>
  <c r="B3698" i="5"/>
  <c r="B3699" i="5"/>
  <c r="B3700" i="5"/>
  <c r="B3701" i="5"/>
  <c r="B3702" i="5"/>
  <c r="B3703" i="5"/>
  <c r="B3704" i="5"/>
  <c r="B3705" i="5"/>
  <c r="B3706" i="5"/>
  <c r="B3707" i="5"/>
  <c r="B3708" i="5"/>
  <c r="B3709" i="5"/>
  <c r="B3710" i="5"/>
  <c r="B3711" i="5"/>
  <c r="B3712" i="5"/>
  <c r="B3713" i="5"/>
  <c r="B3714" i="5"/>
  <c r="B3715" i="5"/>
  <c r="B3716" i="5"/>
  <c r="B3717" i="5"/>
  <c r="B3718" i="5"/>
  <c r="B3719" i="5"/>
  <c r="B3720" i="5"/>
  <c r="B3721" i="5"/>
  <c r="B3722" i="5"/>
  <c r="B3723" i="5"/>
  <c r="B3724" i="5"/>
  <c r="B3725" i="5"/>
  <c r="B3726" i="5"/>
  <c r="B3727" i="5"/>
  <c r="B3728" i="5"/>
  <c r="B3729" i="5"/>
  <c r="B3730" i="5"/>
  <c r="B3731" i="5"/>
  <c r="B3732" i="5"/>
  <c r="B3733" i="5"/>
  <c r="B3734" i="5"/>
  <c r="B3735" i="5"/>
  <c r="B3736" i="5"/>
  <c r="B3737" i="5"/>
  <c r="B3738" i="5"/>
  <c r="B3739" i="5"/>
  <c r="B3740" i="5"/>
  <c r="B3741" i="5"/>
  <c r="B3742" i="5"/>
  <c r="B3743" i="5"/>
  <c r="B3744" i="5"/>
  <c r="B3745" i="5"/>
  <c r="B3746" i="5"/>
  <c r="B3747" i="5"/>
  <c r="B3748" i="5"/>
  <c r="B3749" i="5"/>
  <c r="B3750" i="5"/>
  <c r="B3751" i="5"/>
  <c r="B3752" i="5"/>
  <c r="B3753" i="5"/>
  <c r="B3754" i="5"/>
  <c r="B3755" i="5"/>
  <c r="B3756" i="5"/>
  <c r="B3757" i="5"/>
  <c r="B3758" i="5"/>
  <c r="B3759" i="5"/>
  <c r="B3760" i="5"/>
  <c r="B3761" i="5"/>
  <c r="B3762" i="5"/>
  <c r="B3763" i="5"/>
  <c r="B3764" i="5"/>
  <c r="B3765" i="5"/>
  <c r="B3766" i="5"/>
  <c r="B3767" i="5"/>
  <c r="B3768" i="5"/>
  <c r="B3769" i="5"/>
  <c r="B3770" i="5"/>
  <c r="B3771" i="5"/>
  <c r="B3772" i="5"/>
  <c r="B3773" i="5"/>
  <c r="B3774" i="5"/>
  <c r="B3775" i="5"/>
  <c r="B3776" i="5"/>
  <c r="B3777" i="5"/>
  <c r="B3778" i="5"/>
  <c r="B3779" i="5"/>
  <c r="B3780" i="5"/>
  <c r="B3781" i="5"/>
  <c r="B3782" i="5"/>
  <c r="B3783" i="5"/>
  <c r="B3784" i="5"/>
  <c r="B3785" i="5"/>
  <c r="B3786" i="5"/>
  <c r="B3787" i="5"/>
  <c r="B3788" i="5"/>
  <c r="B3789" i="5"/>
  <c r="B3790" i="5"/>
  <c r="B3791" i="5"/>
  <c r="B3792" i="5"/>
  <c r="B3793" i="5"/>
  <c r="B3794" i="5"/>
  <c r="B3795" i="5"/>
  <c r="B3796" i="5"/>
  <c r="B3797" i="5"/>
  <c r="B3798" i="5"/>
  <c r="B3799" i="5"/>
  <c r="B3800" i="5"/>
  <c r="B3801" i="5"/>
  <c r="B3802" i="5"/>
  <c r="B3803" i="5"/>
  <c r="B3804" i="5"/>
  <c r="B3805" i="5"/>
  <c r="B3806" i="5"/>
  <c r="B3807" i="5"/>
  <c r="B3808" i="5"/>
  <c r="B3809" i="5"/>
  <c r="B3810" i="5"/>
  <c r="B3811" i="5"/>
  <c r="B3812" i="5"/>
  <c r="B3813" i="5"/>
  <c r="B3814" i="5"/>
  <c r="B3815" i="5"/>
  <c r="B3816" i="5"/>
  <c r="B3817" i="5"/>
  <c r="B3818" i="5"/>
  <c r="B3819" i="5"/>
  <c r="B3820" i="5"/>
  <c r="B3821" i="5"/>
  <c r="B3822" i="5"/>
  <c r="B3823" i="5"/>
  <c r="B3824" i="5"/>
  <c r="B3825" i="5"/>
  <c r="B3826" i="5"/>
  <c r="B3827" i="5"/>
  <c r="B3828" i="5"/>
  <c r="B3829" i="5"/>
  <c r="B3830" i="5"/>
  <c r="B3831" i="5"/>
  <c r="B3832" i="5"/>
  <c r="B3833" i="5"/>
  <c r="B3834" i="5"/>
  <c r="B3835" i="5"/>
  <c r="B3836" i="5"/>
  <c r="B3837" i="5"/>
  <c r="B3838" i="5"/>
  <c r="B3839" i="5"/>
  <c r="B3840" i="5"/>
  <c r="B3841" i="5"/>
  <c r="B3842" i="5"/>
  <c r="B3843" i="5"/>
  <c r="B3844" i="5"/>
  <c r="B3845" i="5"/>
  <c r="B3846" i="5"/>
  <c r="B3847" i="5"/>
  <c r="B3848" i="5"/>
  <c r="B3849" i="5"/>
  <c r="B3850" i="5"/>
  <c r="B3851" i="5"/>
  <c r="B3852" i="5"/>
  <c r="B3853" i="5"/>
  <c r="B3854" i="5"/>
  <c r="B3855" i="5"/>
  <c r="B3856" i="5"/>
  <c r="B3857" i="5"/>
  <c r="B3858" i="5"/>
  <c r="B3859" i="5"/>
  <c r="B3860" i="5"/>
  <c r="B3861" i="5"/>
  <c r="B3862" i="5"/>
  <c r="B3863" i="5"/>
  <c r="B3864" i="5"/>
  <c r="B3865" i="5"/>
  <c r="B3866" i="5"/>
  <c r="B3867" i="5"/>
  <c r="B3868" i="5"/>
  <c r="B3869" i="5"/>
  <c r="B3870" i="5"/>
  <c r="B3871" i="5"/>
  <c r="B3872" i="5"/>
  <c r="B3873" i="5"/>
  <c r="B3874" i="5"/>
  <c r="B3875" i="5"/>
  <c r="B3876" i="5"/>
  <c r="B3877" i="5"/>
  <c r="B3878" i="5"/>
  <c r="B3879" i="5"/>
  <c r="B3880" i="5"/>
  <c r="B3881" i="5"/>
  <c r="B3882" i="5"/>
  <c r="B3883" i="5"/>
  <c r="B3884" i="5"/>
  <c r="B3885" i="5"/>
  <c r="B3886" i="5"/>
  <c r="B3887" i="5"/>
  <c r="B3888" i="5"/>
  <c r="B3889" i="5"/>
  <c r="B3890" i="5"/>
  <c r="B3891" i="5"/>
  <c r="B3892" i="5"/>
  <c r="B3893" i="5"/>
  <c r="B3894" i="5"/>
  <c r="B3895" i="5"/>
  <c r="B3896" i="5"/>
  <c r="B3897" i="5"/>
  <c r="B3898" i="5"/>
  <c r="B3899" i="5"/>
  <c r="B3900" i="5"/>
  <c r="B3901" i="5"/>
  <c r="B3902" i="5"/>
  <c r="B3903" i="5"/>
  <c r="B3904" i="5"/>
  <c r="B3905" i="5"/>
  <c r="B3906" i="5"/>
  <c r="B3907" i="5"/>
  <c r="B3908" i="5"/>
  <c r="B3909" i="5"/>
  <c r="B3910" i="5"/>
  <c r="B3911" i="5"/>
  <c r="B3912" i="5"/>
  <c r="B3913" i="5"/>
  <c r="B3914" i="5"/>
  <c r="B3915" i="5"/>
  <c r="B3916" i="5"/>
  <c r="B3917" i="5"/>
  <c r="B3918" i="5"/>
  <c r="B3919" i="5"/>
  <c r="B3920" i="5"/>
  <c r="B3921" i="5"/>
  <c r="B3922" i="5"/>
  <c r="B3923" i="5"/>
  <c r="B3924" i="5"/>
  <c r="B3925" i="5"/>
  <c r="B3926" i="5"/>
  <c r="B3927" i="5"/>
  <c r="B3928" i="5"/>
  <c r="B3929" i="5"/>
  <c r="B3930" i="5"/>
  <c r="B3931" i="5"/>
  <c r="B3932" i="5"/>
  <c r="B3933" i="5"/>
  <c r="B3934" i="5"/>
  <c r="B3935" i="5"/>
  <c r="B3936" i="5"/>
  <c r="B3937" i="5"/>
  <c r="B3938" i="5"/>
  <c r="B3939" i="5"/>
  <c r="B3940" i="5"/>
  <c r="B3941" i="5"/>
  <c r="B3942" i="5"/>
  <c r="B3943" i="5"/>
  <c r="B3944" i="5"/>
  <c r="B3945" i="5"/>
  <c r="B3946" i="5"/>
  <c r="B3947" i="5"/>
  <c r="B3948" i="5"/>
  <c r="B3949" i="5"/>
  <c r="B3950" i="5"/>
  <c r="B3951" i="5"/>
  <c r="B3952" i="5"/>
  <c r="B3953" i="5"/>
  <c r="B3954" i="5"/>
  <c r="B3955" i="5"/>
  <c r="B3956" i="5"/>
  <c r="B3957" i="5"/>
  <c r="B3958" i="5"/>
  <c r="B3959" i="5"/>
  <c r="B3960" i="5"/>
  <c r="B3961" i="5"/>
  <c r="B3962" i="5"/>
  <c r="B3963" i="5"/>
  <c r="B3964" i="5"/>
  <c r="B3965" i="5"/>
  <c r="B3966" i="5"/>
  <c r="B3967" i="5"/>
  <c r="B3968" i="5"/>
  <c r="B3969" i="5"/>
  <c r="B3970" i="5"/>
  <c r="B3971" i="5"/>
  <c r="B3972" i="5"/>
  <c r="B3973" i="5"/>
  <c r="B3974" i="5"/>
  <c r="B3975" i="5"/>
  <c r="B3976" i="5"/>
  <c r="B3977" i="5"/>
  <c r="B3978" i="5"/>
  <c r="B3979" i="5"/>
  <c r="B3980" i="5"/>
  <c r="B3981" i="5"/>
  <c r="B3982" i="5"/>
  <c r="B3983" i="5"/>
  <c r="B3984" i="5"/>
  <c r="B3985" i="5"/>
  <c r="B3986" i="5"/>
  <c r="B3987" i="5"/>
  <c r="B3988" i="5"/>
  <c r="B3989" i="5"/>
  <c r="B3990" i="5"/>
  <c r="B3991" i="5"/>
  <c r="B3992" i="5"/>
  <c r="B3993" i="5"/>
  <c r="B3994" i="5"/>
  <c r="B3995" i="5"/>
  <c r="B3996" i="5"/>
  <c r="B3997" i="5"/>
  <c r="B3998" i="5"/>
  <c r="B3999" i="5"/>
  <c r="B4000" i="5"/>
  <c r="B4001" i="5"/>
  <c r="B4002" i="5"/>
  <c r="B4003" i="5"/>
  <c r="B4004" i="5"/>
  <c r="B4005" i="5"/>
  <c r="B4006" i="5"/>
  <c r="B4007" i="5"/>
  <c r="B4008" i="5"/>
  <c r="B4009" i="5"/>
  <c r="B4010" i="5"/>
  <c r="B4011" i="5"/>
  <c r="B4012" i="5"/>
  <c r="B4013" i="5"/>
  <c r="B4014" i="5"/>
  <c r="B4015" i="5"/>
  <c r="B4016" i="5"/>
  <c r="B4017" i="5"/>
  <c r="B4018" i="5"/>
  <c r="B4019" i="5"/>
  <c r="B4020" i="5"/>
  <c r="B4021" i="5"/>
  <c r="B4022" i="5"/>
  <c r="B4023" i="5"/>
  <c r="B4024" i="5"/>
  <c r="B4025" i="5"/>
  <c r="B4026" i="5"/>
  <c r="B4027" i="5"/>
  <c r="B4028" i="5"/>
  <c r="B4029" i="5"/>
  <c r="B4030" i="5"/>
  <c r="B4031" i="5"/>
  <c r="B4032" i="5"/>
  <c r="B4033" i="5"/>
  <c r="B4034" i="5"/>
  <c r="B4035" i="5"/>
  <c r="B4036" i="5"/>
  <c r="B4037" i="5"/>
  <c r="B4038" i="5"/>
  <c r="B4039" i="5"/>
  <c r="B4040" i="5"/>
  <c r="B4041" i="5"/>
  <c r="B4042" i="5"/>
  <c r="B4043" i="5"/>
  <c r="B4044" i="5"/>
  <c r="B4045" i="5"/>
  <c r="B4046" i="5"/>
  <c r="B4047" i="5"/>
  <c r="B4048" i="5"/>
  <c r="B4049" i="5"/>
  <c r="B4050" i="5"/>
  <c r="B4051" i="5"/>
  <c r="B4052" i="5"/>
  <c r="B4053" i="5"/>
  <c r="B4054" i="5"/>
  <c r="B4055" i="5"/>
  <c r="B4056" i="5"/>
  <c r="B4057" i="5"/>
  <c r="B4058" i="5"/>
  <c r="B4059" i="5"/>
  <c r="B4060" i="5"/>
  <c r="B4061" i="5"/>
  <c r="B4062" i="5"/>
  <c r="B4063" i="5"/>
  <c r="B4064" i="5"/>
  <c r="B4065" i="5"/>
  <c r="B4066" i="5"/>
  <c r="B4067" i="5"/>
  <c r="B4068" i="5"/>
  <c r="B4069" i="5"/>
  <c r="B4070" i="5"/>
  <c r="B4071" i="5"/>
  <c r="B4072" i="5"/>
  <c r="B4073" i="5"/>
  <c r="B4074" i="5"/>
  <c r="B4075" i="5"/>
  <c r="B4076" i="5"/>
  <c r="B4077" i="5"/>
  <c r="B4078" i="5"/>
  <c r="B4079" i="5"/>
  <c r="B4080" i="5"/>
  <c r="B4081" i="5"/>
  <c r="B4082" i="5"/>
  <c r="B4083" i="5"/>
  <c r="B4084" i="5"/>
  <c r="B4085" i="5"/>
  <c r="B4086" i="5"/>
  <c r="B4087" i="5"/>
  <c r="B4088" i="5"/>
  <c r="B4089" i="5"/>
  <c r="B4090" i="5"/>
  <c r="B4091" i="5"/>
  <c r="B4092" i="5"/>
  <c r="B4093" i="5"/>
  <c r="B4094" i="5"/>
  <c r="B4095" i="5"/>
  <c r="B4096" i="5"/>
  <c r="B4097" i="5"/>
  <c r="B4098" i="5"/>
  <c r="B4099" i="5"/>
  <c r="B4100" i="5"/>
  <c r="B4101" i="5"/>
  <c r="B4102" i="5"/>
  <c r="B4103" i="5"/>
  <c r="B4104" i="5"/>
  <c r="B4105" i="5"/>
  <c r="B4106" i="5"/>
  <c r="B4107" i="5"/>
  <c r="B4108" i="5"/>
  <c r="B4109" i="5"/>
  <c r="B4110" i="5"/>
  <c r="B4111" i="5"/>
  <c r="B4112" i="5"/>
  <c r="B4113" i="5"/>
  <c r="B4114" i="5"/>
  <c r="B4115" i="5"/>
  <c r="B4116" i="5"/>
  <c r="B4117" i="5"/>
  <c r="B4118" i="5"/>
  <c r="B4119" i="5"/>
  <c r="B4120" i="5"/>
  <c r="B4121" i="5"/>
  <c r="B4122" i="5"/>
  <c r="B4123" i="5"/>
  <c r="B4124" i="5"/>
  <c r="B4125" i="5"/>
  <c r="B4126" i="5"/>
  <c r="B4127" i="5"/>
  <c r="B4128" i="5"/>
  <c r="B4129" i="5"/>
  <c r="B4130" i="5"/>
  <c r="B4131" i="5"/>
  <c r="B4132" i="5"/>
  <c r="B4133" i="5"/>
  <c r="B4134" i="5"/>
  <c r="B4135" i="5"/>
  <c r="B4136" i="5"/>
  <c r="B4137" i="5"/>
  <c r="B4138" i="5"/>
  <c r="B4139" i="5"/>
  <c r="B4140" i="5"/>
  <c r="B4141" i="5"/>
  <c r="B4142" i="5"/>
  <c r="B4143" i="5"/>
  <c r="B4144" i="5"/>
  <c r="B4145" i="5"/>
  <c r="B4146" i="5"/>
  <c r="B4147" i="5"/>
  <c r="B4148" i="5"/>
  <c r="B4149" i="5"/>
  <c r="B4150" i="5"/>
  <c r="B4151" i="5"/>
  <c r="B4152" i="5"/>
  <c r="B4153" i="5"/>
  <c r="B4154" i="5"/>
  <c r="B4155" i="5"/>
  <c r="B4156" i="5"/>
  <c r="B4157" i="5"/>
  <c r="B4158" i="5"/>
  <c r="B4159" i="5"/>
  <c r="B4160" i="5"/>
  <c r="B4161" i="5"/>
  <c r="B4162" i="5"/>
  <c r="B4163" i="5"/>
  <c r="B4164" i="5"/>
  <c r="B4165" i="5"/>
  <c r="B4166" i="5"/>
  <c r="B4167" i="5"/>
  <c r="B4168" i="5"/>
  <c r="B4169" i="5"/>
  <c r="B4170" i="5"/>
  <c r="B4171" i="5"/>
  <c r="B4172" i="5"/>
  <c r="B4173" i="5"/>
  <c r="B4174" i="5"/>
  <c r="B4175" i="5"/>
  <c r="B4176" i="5"/>
  <c r="B4177" i="5"/>
  <c r="B4178" i="5"/>
  <c r="B4179" i="5"/>
  <c r="B4180" i="5"/>
  <c r="B4181" i="5"/>
  <c r="B4182" i="5"/>
  <c r="B4183" i="5"/>
  <c r="B4184" i="5"/>
  <c r="B4185" i="5"/>
  <c r="B4186" i="5"/>
  <c r="B4187" i="5"/>
  <c r="B4188" i="5"/>
  <c r="B4189" i="5"/>
  <c r="B4190" i="5"/>
  <c r="B4191" i="5"/>
  <c r="B4192" i="5"/>
  <c r="B4193" i="5"/>
  <c r="B4194" i="5"/>
  <c r="B4195" i="5"/>
  <c r="B4196" i="5"/>
  <c r="B4197" i="5"/>
  <c r="B4198" i="5"/>
  <c r="B4199" i="5"/>
  <c r="B4200" i="5"/>
  <c r="B4201" i="5"/>
  <c r="B4202" i="5"/>
  <c r="B4203" i="5"/>
  <c r="B4204" i="5"/>
  <c r="B4205" i="5"/>
  <c r="B4206" i="5"/>
  <c r="B4207" i="5"/>
  <c r="B4208" i="5"/>
  <c r="B4209" i="5"/>
  <c r="B4210" i="5"/>
  <c r="B4211" i="5"/>
  <c r="B4212" i="5"/>
  <c r="B4213" i="5"/>
  <c r="B4214" i="5"/>
  <c r="B4215" i="5"/>
  <c r="B4216" i="5"/>
  <c r="B4217" i="5"/>
  <c r="B4218" i="5"/>
  <c r="B4219" i="5"/>
  <c r="B4220" i="5"/>
  <c r="B4221" i="5"/>
  <c r="B4222" i="5"/>
  <c r="B4223" i="5"/>
  <c r="B4224" i="5"/>
  <c r="B4225" i="5"/>
  <c r="B4226" i="5"/>
  <c r="B4227" i="5"/>
  <c r="B4228" i="5"/>
  <c r="B4229" i="5"/>
  <c r="B4230" i="5"/>
  <c r="B4231" i="5"/>
  <c r="B4232" i="5"/>
  <c r="B4233" i="5"/>
  <c r="B4234" i="5"/>
  <c r="B4235" i="5"/>
  <c r="B4236" i="5"/>
  <c r="B4237" i="5"/>
  <c r="B4238" i="5"/>
  <c r="B4239" i="5"/>
  <c r="B4240" i="5"/>
  <c r="B4241" i="5"/>
  <c r="B4242" i="5"/>
  <c r="B4243" i="5"/>
  <c r="B4244" i="5"/>
  <c r="B4245" i="5"/>
  <c r="B4246" i="5"/>
  <c r="B4247" i="5"/>
  <c r="B4248" i="5"/>
  <c r="B4249" i="5"/>
  <c r="B4250" i="5"/>
  <c r="B4251" i="5"/>
  <c r="B4252" i="5"/>
  <c r="B4253" i="5"/>
  <c r="B4254" i="5"/>
  <c r="B4255" i="5"/>
  <c r="B4256" i="5"/>
  <c r="B4257" i="5"/>
  <c r="B4258" i="5"/>
  <c r="B4259" i="5"/>
  <c r="B4260" i="5"/>
  <c r="B4261" i="5"/>
  <c r="B4262" i="5"/>
  <c r="B4263" i="5"/>
  <c r="B4264" i="5"/>
  <c r="B4265" i="5"/>
  <c r="B4266" i="5"/>
  <c r="B4267" i="5"/>
  <c r="B4268" i="5"/>
  <c r="B4269" i="5"/>
  <c r="B4270" i="5"/>
  <c r="B4271" i="5"/>
  <c r="B4272" i="5"/>
  <c r="B4273" i="5"/>
  <c r="B4274" i="5"/>
  <c r="B4275" i="5"/>
  <c r="B4276" i="5"/>
  <c r="B4277" i="5"/>
  <c r="B4278" i="5"/>
  <c r="B4279" i="5"/>
  <c r="B4280" i="5"/>
  <c r="B4281" i="5"/>
  <c r="B4282" i="5"/>
  <c r="B4283" i="5"/>
  <c r="B4284" i="5"/>
  <c r="B4285" i="5"/>
  <c r="B4286" i="5"/>
  <c r="B4287" i="5"/>
  <c r="B4288" i="5"/>
  <c r="B4289" i="5"/>
  <c r="B4290" i="5"/>
  <c r="B4291" i="5"/>
  <c r="B4292" i="5"/>
  <c r="B4293" i="5"/>
  <c r="B4294" i="5"/>
  <c r="B4295" i="5"/>
  <c r="B4296" i="5"/>
  <c r="B4297" i="5"/>
  <c r="B4298" i="5"/>
  <c r="B4299" i="5"/>
  <c r="B4300" i="5"/>
  <c r="B4301" i="5"/>
  <c r="B4302" i="5"/>
  <c r="B4303" i="5"/>
  <c r="B4304" i="5"/>
  <c r="B4305" i="5"/>
  <c r="B4306" i="5"/>
  <c r="B4307" i="5"/>
  <c r="B4308" i="5"/>
  <c r="B4309" i="5"/>
  <c r="B4310" i="5"/>
  <c r="B4311" i="5"/>
  <c r="B4312" i="5"/>
  <c r="B4313" i="5"/>
  <c r="B4314" i="5"/>
  <c r="B4315" i="5"/>
  <c r="B4316" i="5"/>
  <c r="B4317" i="5"/>
  <c r="B4318" i="5"/>
  <c r="B4319" i="5"/>
  <c r="B4320" i="5"/>
  <c r="B4321" i="5"/>
  <c r="B4322" i="5"/>
  <c r="B4323" i="5"/>
  <c r="B4324" i="5"/>
  <c r="B4325" i="5"/>
  <c r="B4326" i="5"/>
  <c r="B4327" i="5"/>
  <c r="B4328" i="5"/>
  <c r="B4329" i="5"/>
  <c r="B4330" i="5"/>
  <c r="B4331" i="5"/>
  <c r="B4332" i="5"/>
  <c r="B4333" i="5"/>
  <c r="B4334" i="5"/>
  <c r="B4335" i="5"/>
  <c r="B4336" i="5"/>
  <c r="B4337" i="5"/>
  <c r="B4338" i="5"/>
  <c r="B4339" i="5"/>
  <c r="B4340" i="5"/>
  <c r="B4341" i="5"/>
  <c r="B4342" i="5"/>
  <c r="B4343" i="5"/>
  <c r="B4344" i="5"/>
  <c r="B4345" i="5"/>
  <c r="B4346" i="5"/>
  <c r="B4347" i="5"/>
  <c r="B4348" i="5"/>
  <c r="B4349" i="5"/>
  <c r="B4350" i="5"/>
  <c r="B4351" i="5"/>
  <c r="B4352" i="5"/>
  <c r="B4353" i="5"/>
  <c r="B4354" i="5"/>
  <c r="B4355" i="5"/>
  <c r="B4356" i="5"/>
  <c r="B4357" i="5"/>
  <c r="B4358" i="5"/>
  <c r="B4359" i="5"/>
  <c r="B4360" i="5"/>
  <c r="B4361" i="5"/>
  <c r="B4362" i="5"/>
  <c r="B4363" i="5"/>
  <c r="B4364" i="5"/>
  <c r="B4365" i="5"/>
  <c r="B4366" i="5"/>
  <c r="B4367" i="5"/>
  <c r="B4368" i="5"/>
  <c r="B4369" i="5"/>
  <c r="B4370" i="5"/>
  <c r="B4371" i="5"/>
  <c r="B4372" i="5"/>
  <c r="B4373" i="5"/>
  <c r="B4374" i="5"/>
  <c r="B4375" i="5"/>
  <c r="B4376" i="5"/>
  <c r="B4377" i="5"/>
  <c r="B4378" i="5"/>
  <c r="B4379" i="5"/>
  <c r="B4380" i="5"/>
  <c r="B4381" i="5"/>
  <c r="B4382" i="5"/>
  <c r="B4383" i="5"/>
  <c r="B4384" i="5"/>
  <c r="B4385" i="5"/>
  <c r="B4386" i="5"/>
  <c r="B4387" i="5"/>
  <c r="B4388" i="5"/>
  <c r="B4389" i="5"/>
  <c r="B4390" i="5"/>
  <c r="B4391" i="5"/>
  <c r="B4392" i="5"/>
  <c r="B4393" i="5"/>
  <c r="B4394" i="5"/>
  <c r="B4395" i="5"/>
  <c r="B4396" i="5"/>
  <c r="B4397" i="5"/>
  <c r="B4398" i="5"/>
  <c r="B4399" i="5"/>
  <c r="B4400" i="5"/>
  <c r="B4401" i="5"/>
  <c r="B4402" i="5"/>
  <c r="B4403" i="5"/>
  <c r="B4404" i="5"/>
  <c r="B4405" i="5"/>
  <c r="B4406" i="5"/>
  <c r="B4407" i="5"/>
  <c r="B4408" i="5"/>
  <c r="B4409" i="5"/>
  <c r="B4410" i="5"/>
  <c r="B4411" i="5"/>
  <c r="B4412" i="5"/>
  <c r="B4413" i="5"/>
  <c r="B4414" i="5"/>
  <c r="B4415" i="5"/>
  <c r="B4416" i="5"/>
  <c r="B4417" i="5"/>
  <c r="B4418" i="5"/>
  <c r="B4419" i="5"/>
  <c r="B4420" i="5"/>
  <c r="B4421" i="5"/>
  <c r="B4422" i="5"/>
  <c r="B4423" i="5"/>
  <c r="B4424" i="5"/>
  <c r="B4425" i="5"/>
  <c r="B4426" i="5"/>
  <c r="B4427" i="5"/>
  <c r="B4428" i="5"/>
  <c r="B4429" i="5"/>
  <c r="B4430" i="5"/>
  <c r="B4431" i="5"/>
  <c r="B4432" i="5"/>
  <c r="B4433" i="5"/>
  <c r="B4434" i="5"/>
  <c r="B4435" i="5"/>
  <c r="B4436" i="5"/>
  <c r="B4437" i="5"/>
  <c r="B4438" i="5"/>
  <c r="B4439" i="5"/>
  <c r="B4440" i="5"/>
  <c r="B4441" i="5"/>
  <c r="B4442" i="5"/>
  <c r="B4443" i="5"/>
  <c r="B4444" i="5"/>
  <c r="B4445" i="5"/>
  <c r="B4446" i="5"/>
  <c r="B4447" i="5"/>
  <c r="B4448" i="5"/>
  <c r="B4449" i="5"/>
  <c r="B4450" i="5"/>
  <c r="B4451" i="5"/>
  <c r="B4452" i="5"/>
  <c r="B4453" i="5"/>
  <c r="B4454" i="5"/>
  <c r="B4455" i="5"/>
  <c r="B4456" i="5"/>
  <c r="B4457" i="5"/>
  <c r="B4458" i="5"/>
  <c r="B4459" i="5"/>
  <c r="B4460" i="5"/>
  <c r="B4461" i="5"/>
  <c r="B4462" i="5"/>
  <c r="B4463" i="5"/>
  <c r="B4464" i="5"/>
  <c r="B4465" i="5"/>
  <c r="B4466" i="5"/>
  <c r="B4467" i="5"/>
  <c r="B4468" i="5"/>
  <c r="B4469" i="5"/>
  <c r="B4470" i="5"/>
  <c r="B4471" i="5"/>
  <c r="B4472" i="5"/>
  <c r="B4473" i="5"/>
  <c r="B4474" i="5"/>
  <c r="B4475" i="5"/>
  <c r="B4476" i="5"/>
  <c r="B4477" i="5"/>
  <c r="B4478" i="5"/>
  <c r="B4479" i="5"/>
  <c r="B4480" i="5"/>
  <c r="B4481" i="5"/>
  <c r="B4482" i="5"/>
  <c r="B4483" i="5"/>
  <c r="B4484" i="5"/>
  <c r="B4485" i="5"/>
  <c r="B4486" i="5"/>
  <c r="B4487" i="5"/>
  <c r="B4488" i="5"/>
  <c r="B4489" i="5"/>
  <c r="B4490" i="5"/>
  <c r="B4491" i="5"/>
  <c r="B4492" i="5"/>
  <c r="B4493" i="5"/>
  <c r="B4494" i="5"/>
  <c r="B4495" i="5"/>
  <c r="B4496" i="5"/>
  <c r="B4497" i="5"/>
  <c r="B4498" i="5"/>
  <c r="B4499" i="5"/>
  <c r="B4500" i="5"/>
  <c r="B4501" i="5"/>
  <c r="B4502" i="5"/>
  <c r="B4503" i="5"/>
  <c r="B4504" i="5"/>
  <c r="B4505" i="5"/>
  <c r="B4506" i="5"/>
  <c r="B4507" i="5"/>
  <c r="B4508" i="5"/>
  <c r="B4509" i="5"/>
  <c r="B4510" i="5"/>
  <c r="B4511" i="5"/>
  <c r="B4512" i="5"/>
  <c r="B4513" i="5"/>
  <c r="B4514" i="5"/>
  <c r="B4515" i="5"/>
  <c r="B4516" i="5"/>
  <c r="B4517" i="5"/>
  <c r="B4518" i="5"/>
  <c r="B4519" i="5"/>
  <c r="B4520" i="5"/>
  <c r="B4521" i="5"/>
  <c r="B4522" i="5"/>
  <c r="B4523" i="5"/>
  <c r="B4524" i="5"/>
  <c r="B4525" i="5"/>
  <c r="B4526" i="5"/>
  <c r="B4527" i="5"/>
  <c r="B4528" i="5"/>
  <c r="B4529" i="5"/>
  <c r="B4530" i="5"/>
  <c r="B4531" i="5"/>
  <c r="B4532" i="5"/>
  <c r="B4533" i="5"/>
  <c r="B4534" i="5"/>
  <c r="B4535" i="5"/>
  <c r="B4536" i="5"/>
  <c r="B4537" i="5"/>
  <c r="B4538" i="5"/>
  <c r="B4539" i="5"/>
  <c r="B4540" i="5"/>
  <c r="B4541" i="5"/>
  <c r="B4542" i="5"/>
  <c r="B4543" i="5"/>
  <c r="B4544" i="5"/>
  <c r="B4545" i="5"/>
  <c r="B4546" i="5"/>
  <c r="B4547" i="5"/>
  <c r="B4548" i="5"/>
  <c r="B4549" i="5"/>
  <c r="B4550" i="5"/>
  <c r="B4551" i="5"/>
  <c r="B4552" i="5"/>
  <c r="B4553" i="5"/>
  <c r="B4554" i="5"/>
  <c r="B4555" i="5"/>
  <c r="B4556" i="5"/>
  <c r="B4557" i="5"/>
  <c r="B4558" i="5"/>
  <c r="B4559" i="5"/>
  <c r="B4560" i="5"/>
  <c r="B4561" i="5"/>
  <c r="B4562" i="5"/>
  <c r="B4563" i="5"/>
  <c r="B4564" i="5"/>
  <c r="B4565" i="5"/>
  <c r="B4566" i="5"/>
  <c r="B4567" i="5"/>
  <c r="B4568" i="5"/>
  <c r="B4569" i="5"/>
  <c r="B4570" i="5"/>
  <c r="B4571" i="5"/>
  <c r="B4572" i="5"/>
  <c r="B4573" i="5"/>
  <c r="B4574" i="5"/>
  <c r="B4575" i="5"/>
  <c r="B4576" i="5"/>
  <c r="B4577" i="5"/>
  <c r="B4578" i="5"/>
  <c r="B4579" i="5"/>
  <c r="B4580" i="5"/>
  <c r="B4581" i="5"/>
  <c r="B4582" i="5"/>
  <c r="B4583" i="5"/>
  <c r="B4584" i="5"/>
  <c r="B4585" i="5"/>
  <c r="B4586" i="5"/>
  <c r="B4587" i="5"/>
  <c r="B4588" i="5"/>
  <c r="B4589" i="5"/>
  <c r="B4590" i="5"/>
  <c r="B4591" i="5"/>
  <c r="B4592" i="5"/>
  <c r="B4593" i="5"/>
  <c r="B4594" i="5"/>
  <c r="B4595" i="5"/>
  <c r="B4596" i="5"/>
  <c r="B4597" i="5"/>
  <c r="B4598" i="5"/>
  <c r="B4599" i="5"/>
  <c r="B4600" i="5"/>
  <c r="B4601" i="5"/>
  <c r="B4602" i="5"/>
  <c r="B4603" i="5"/>
  <c r="B4604" i="5"/>
  <c r="B4605" i="5"/>
  <c r="B4606" i="5"/>
  <c r="B4607" i="5"/>
  <c r="B4608" i="5"/>
  <c r="B4609" i="5"/>
  <c r="B4610" i="5"/>
  <c r="B4611" i="5"/>
  <c r="B4612" i="5"/>
  <c r="B4613" i="5"/>
  <c r="B4614" i="5"/>
  <c r="B4615" i="5"/>
  <c r="B4616" i="5"/>
  <c r="B4617" i="5"/>
  <c r="B4618" i="5"/>
  <c r="B4619" i="5"/>
  <c r="B4620" i="5"/>
  <c r="B4621" i="5"/>
  <c r="B4622" i="5"/>
  <c r="B4623" i="5"/>
  <c r="B4624" i="5"/>
  <c r="B4625" i="5"/>
  <c r="B4626" i="5"/>
  <c r="B4627" i="5"/>
  <c r="B4628" i="5"/>
  <c r="B4629" i="5"/>
  <c r="B4630" i="5"/>
  <c r="B4631" i="5"/>
  <c r="B4632" i="5"/>
  <c r="B4633" i="5"/>
  <c r="B4634" i="5"/>
  <c r="B4635" i="5"/>
  <c r="B4636" i="5"/>
  <c r="B4637" i="5"/>
  <c r="B4638" i="5"/>
  <c r="B4639" i="5"/>
  <c r="B4640" i="5"/>
  <c r="B4641" i="5"/>
  <c r="B4642" i="5"/>
  <c r="B4643" i="5"/>
  <c r="B4644" i="5"/>
  <c r="B4645" i="5"/>
  <c r="B4646" i="5"/>
  <c r="B4647" i="5"/>
  <c r="B4648" i="5"/>
  <c r="B4649" i="5"/>
  <c r="B4650" i="5"/>
  <c r="B4651" i="5"/>
  <c r="B4652" i="5"/>
  <c r="B4653" i="5"/>
  <c r="B4654" i="5"/>
  <c r="B4655" i="5"/>
  <c r="B4656" i="5"/>
  <c r="B4657" i="5"/>
  <c r="B4658" i="5"/>
  <c r="B4659" i="5"/>
  <c r="B4660" i="5"/>
  <c r="B4661" i="5"/>
  <c r="B4662" i="5"/>
  <c r="B4663" i="5"/>
  <c r="B4664" i="5"/>
  <c r="B4665" i="5"/>
  <c r="B4666" i="5"/>
  <c r="B4667" i="5"/>
  <c r="B4668" i="5"/>
  <c r="B4669" i="5"/>
  <c r="B4670" i="5"/>
  <c r="B4671" i="5"/>
  <c r="B4672" i="5"/>
  <c r="B4673" i="5"/>
  <c r="B4674" i="5"/>
  <c r="B4675" i="5"/>
  <c r="B4676" i="5"/>
  <c r="B4677" i="5"/>
  <c r="B4678" i="5"/>
  <c r="B4679" i="5"/>
  <c r="B4680" i="5"/>
  <c r="B4681" i="5"/>
  <c r="B4682" i="5"/>
  <c r="B4683" i="5"/>
  <c r="B4684" i="5"/>
  <c r="B4685" i="5"/>
  <c r="B4686" i="5"/>
  <c r="B4687" i="5"/>
  <c r="B4688" i="5"/>
  <c r="B4689" i="5"/>
  <c r="B4690" i="5"/>
  <c r="B4691" i="5"/>
  <c r="B4692" i="5"/>
  <c r="B4693" i="5"/>
  <c r="B4694" i="5"/>
  <c r="B4695" i="5"/>
  <c r="B4696" i="5"/>
  <c r="B4697" i="5"/>
  <c r="B4698" i="5"/>
  <c r="B4699" i="5"/>
  <c r="B4700" i="5"/>
  <c r="B4701" i="5"/>
  <c r="B4702" i="5"/>
  <c r="B4703" i="5"/>
  <c r="B4704" i="5"/>
  <c r="B4705" i="5"/>
  <c r="B4706" i="5"/>
  <c r="B4707" i="5"/>
  <c r="B4708" i="5"/>
  <c r="B4709" i="5"/>
  <c r="B4710" i="5"/>
  <c r="B4711" i="5"/>
  <c r="B4712" i="5"/>
  <c r="B4713" i="5"/>
  <c r="B4714" i="5"/>
  <c r="B4715" i="5"/>
  <c r="B4716" i="5"/>
  <c r="B4717" i="5"/>
  <c r="B4718" i="5"/>
  <c r="B4719" i="5"/>
  <c r="B4720" i="5"/>
  <c r="B4721" i="5"/>
  <c r="B4722" i="5"/>
  <c r="B4723" i="5"/>
  <c r="B4724" i="5"/>
  <c r="B4725" i="5"/>
  <c r="B4726" i="5"/>
  <c r="B4727" i="5"/>
  <c r="B4728" i="5"/>
  <c r="B4729" i="5"/>
  <c r="B4730" i="5"/>
  <c r="B4731" i="5"/>
  <c r="B4732" i="5"/>
  <c r="B4733" i="5"/>
  <c r="B4734" i="5"/>
  <c r="B4735" i="5"/>
  <c r="B4736" i="5"/>
  <c r="B4737" i="5"/>
  <c r="B4738" i="5"/>
  <c r="B4739" i="5"/>
  <c r="B4740" i="5"/>
  <c r="B4741" i="5"/>
  <c r="B4742" i="5"/>
  <c r="B4743" i="5"/>
  <c r="B4744" i="5"/>
  <c r="B4745" i="5"/>
  <c r="B4746" i="5"/>
  <c r="B4747" i="5"/>
  <c r="B4748" i="5"/>
  <c r="B4749" i="5"/>
  <c r="B4750" i="5"/>
  <c r="B4751" i="5"/>
  <c r="B4752" i="5"/>
  <c r="B4753" i="5"/>
  <c r="B4754" i="5"/>
  <c r="B4755" i="5"/>
  <c r="B4756" i="5"/>
  <c r="B4757" i="5"/>
  <c r="B4758" i="5"/>
  <c r="B4759" i="5"/>
  <c r="B4760" i="5"/>
  <c r="B4761" i="5"/>
  <c r="B4762" i="5"/>
  <c r="B4763" i="5"/>
  <c r="B4764" i="5"/>
  <c r="B4765" i="5"/>
  <c r="B4766" i="5"/>
  <c r="B4767" i="5"/>
  <c r="B4768" i="5"/>
  <c r="B4769" i="5"/>
  <c r="B4770" i="5"/>
  <c r="B4771" i="5"/>
  <c r="B4772" i="5"/>
  <c r="B4773" i="5"/>
  <c r="B4774" i="5"/>
  <c r="B4775" i="5"/>
  <c r="B4776" i="5"/>
  <c r="B4777" i="5"/>
  <c r="B4778" i="5"/>
  <c r="B4779" i="5"/>
  <c r="B4780" i="5"/>
  <c r="B4781" i="5"/>
  <c r="B4782" i="5"/>
  <c r="B4783" i="5"/>
  <c r="B4784" i="5"/>
  <c r="B4785" i="5"/>
  <c r="B4786" i="5"/>
  <c r="B4787" i="5"/>
  <c r="B4788" i="5"/>
  <c r="B4789" i="5"/>
  <c r="B4790" i="5"/>
  <c r="B4791" i="5"/>
  <c r="B4792" i="5"/>
  <c r="B4793" i="5"/>
  <c r="B4794" i="5"/>
  <c r="B4795" i="5"/>
  <c r="B4796" i="5"/>
  <c r="B4797" i="5"/>
  <c r="B4798" i="5"/>
  <c r="B4799" i="5"/>
  <c r="B4800" i="5"/>
  <c r="B4801" i="5"/>
  <c r="B4802" i="5"/>
  <c r="B4803" i="5"/>
  <c r="B4804" i="5"/>
  <c r="B4805" i="5"/>
  <c r="B4806" i="5"/>
  <c r="B4807" i="5"/>
  <c r="B4808" i="5"/>
  <c r="B4809" i="5"/>
  <c r="B4810" i="5"/>
  <c r="B4811" i="5"/>
  <c r="B4812" i="5"/>
  <c r="B4813" i="5"/>
  <c r="B4814" i="5"/>
  <c r="B4815" i="5"/>
  <c r="B4816" i="5"/>
  <c r="B4817" i="5"/>
  <c r="B4818" i="5"/>
  <c r="B4819" i="5"/>
  <c r="B4820" i="5"/>
  <c r="B4821" i="5"/>
  <c r="B4822" i="5"/>
  <c r="B4823" i="5"/>
  <c r="B4824" i="5"/>
  <c r="B4825" i="5"/>
  <c r="B4826" i="5"/>
  <c r="B4827" i="5"/>
  <c r="B4828" i="5"/>
  <c r="B4829" i="5"/>
  <c r="B4830" i="5"/>
  <c r="B4831" i="5"/>
  <c r="B4832" i="5"/>
  <c r="B4833" i="5"/>
  <c r="B4834" i="5"/>
  <c r="B4835" i="5"/>
  <c r="B4836" i="5"/>
  <c r="B4837" i="5"/>
  <c r="B4838" i="5"/>
  <c r="B4839" i="5"/>
  <c r="B4840" i="5"/>
  <c r="B4841" i="5"/>
  <c r="B4842" i="5"/>
  <c r="B4843" i="5"/>
  <c r="B4844" i="5"/>
  <c r="B4845" i="5"/>
  <c r="B4846" i="5"/>
  <c r="B4847" i="5"/>
  <c r="B4848" i="5"/>
  <c r="B4849" i="5"/>
  <c r="B4850" i="5"/>
  <c r="B4851" i="5"/>
  <c r="B4852" i="5"/>
  <c r="B4853" i="5"/>
  <c r="B4854" i="5"/>
  <c r="B4855" i="5"/>
  <c r="B4856" i="5"/>
  <c r="B4857" i="5"/>
  <c r="B4858" i="5"/>
  <c r="B4859" i="5"/>
  <c r="B4860" i="5"/>
  <c r="B4861" i="5"/>
  <c r="B4862" i="5"/>
  <c r="B4863" i="5"/>
  <c r="B4864" i="5"/>
  <c r="B4865" i="5"/>
  <c r="B4866" i="5"/>
  <c r="B4867" i="5"/>
  <c r="B4868" i="5"/>
  <c r="B4869" i="5"/>
  <c r="B4870" i="5"/>
  <c r="B4871" i="5"/>
  <c r="B4872" i="5"/>
  <c r="B4873" i="5"/>
  <c r="B4874" i="5"/>
  <c r="B4875" i="5"/>
  <c r="B4876" i="5"/>
  <c r="B4877" i="5"/>
  <c r="B4878" i="5"/>
  <c r="B4879" i="5"/>
  <c r="B4880" i="5"/>
  <c r="B4881" i="5"/>
  <c r="B4882" i="5"/>
  <c r="B4883" i="5"/>
  <c r="B4884" i="5"/>
  <c r="B4885" i="5"/>
  <c r="B4886" i="5"/>
  <c r="B4887" i="5"/>
  <c r="B4888" i="5"/>
  <c r="B4889" i="5"/>
  <c r="B4890" i="5"/>
  <c r="B4891" i="5"/>
  <c r="B4892" i="5"/>
  <c r="B4893" i="5"/>
  <c r="B4894" i="5"/>
  <c r="B4895" i="5"/>
  <c r="B4896" i="5"/>
  <c r="B4897" i="5"/>
  <c r="B4898" i="5"/>
  <c r="B4899" i="5"/>
  <c r="B4900" i="5"/>
  <c r="B4901" i="5"/>
  <c r="B4902" i="5"/>
  <c r="B4903" i="5"/>
  <c r="B4904" i="5"/>
  <c r="B4905" i="5"/>
  <c r="B4906" i="5"/>
  <c r="B4907" i="5"/>
  <c r="B4908" i="5"/>
  <c r="B4909" i="5"/>
  <c r="B4910" i="5"/>
  <c r="B4911" i="5"/>
  <c r="B4912" i="5"/>
  <c r="B4913" i="5"/>
  <c r="B4914" i="5"/>
  <c r="B4915" i="5"/>
  <c r="B4916" i="5"/>
  <c r="B4917" i="5"/>
  <c r="B4918" i="5"/>
  <c r="B4919" i="5"/>
  <c r="B4920" i="5"/>
  <c r="B4921" i="5"/>
  <c r="B4922" i="5"/>
  <c r="B4923" i="5"/>
  <c r="B4924" i="5"/>
  <c r="B4925" i="5"/>
  <c r="B4926" i="5"/>
  <c r="B4927" i="5"/>
  <c r="B4928" i="5"/>
  <c r="B4929" i="5"/>
  <c r="B4930" i="5"/>
  <c r="B4931" i="5"/>
  <c r="B4932" i="5"/>
  <c r="B4933" i="5"/>
  <c r="B4934" i="5"/>
  <c r="B4935" i="5"/>
  <c r="B4936" i="5"/>
  <c r="B4937" i="5"/>
  <c r="B4938" i="5"/>
  <c r="B4939" i="5"/>
  <c r="B4940" i="5"/>
  <c r="B4941" i="5"/>
  <c r="B4942" i="5"/>
  <c r="B4943" i="5"/>
  <c r="B4944" i="5"/>
  <c r="B4945" i="5"/>
  <c r="B4946" i="5"/>
  <c r="B4947" i="5"/>
  <c r="B4948" i="5"/>
  <c r="B4949" i="5"/>
  <c r="B4950" i="5"/>
  <c r="B4951" i="5"/>
  <c r="B4952" i="5"/>
  <c r="B4953" i="5"/>
  <c r="B4954" i="5"/>
  <c r="B4955" i="5"/>
  <c r="B4956" i="5"/>
  <c r="B4957" i="5"/>
  <c r="B4958" i="5"/>
  <c r="B4959" i="5"/>
  <c r="B4960" i="5"/>
  <c r="B4961" i="5"/>
  <c r="B4962" i="5"/>
  <c r="B4963" i="5"/>
  <c r="B4964" i="5"/>
  <c r="B4965" i="5"/>
  <c r="B4966" i="5"/>
  <c r="B4967" i="5"/>
  <c r="B4968" i="5"/>
  <c r="B4969" i="5"/>
  <c r="B4970" i="5"/>
  <c r="B4971" i="5"/>
  <c r="B4972" i="5"/>
  <c r="B4973" i="5"/>
  <c r="B4974" i="5"/>
  <c r="B4975" i="5"/>
  <c r="B4976" i="5"/>
  <c r="B4977" i="5"/>
  <c r="B4978" i="5"/>
  <c r="B4979" i="5"/>
  <c r="B4980" i="5"/>
  <c r="B4981" i="5"/>
  <c r="B4982" i="5"/>
  <c r="B4983" i="5"/>
  <c r="B4984" i="5"/>
  <c r="B4985" i="5"/>
  <c r="B4986" i="5"/>
  <c r="I2" i="5" a="1"/>
  <c r="I3" i="5" a="1"/>
  <c r="I4" i="5" a="1"/>
  <c r="I5" i="5" a="1"/>
  <c r="I6" i="5" a="1"/>
  <c r="I7" i="5" a="1"/>
  <c r="I8" i="5" a="1"/>
  <c r="I9" i="5" a="1"/>
  <c r="I10" i="5" a="1"/>
  <c r="I11" i="5" a="1"/>
  <c r="I12" i="5" a="1"/>
  <c r="I13" i="5" a="1"/>
  <c r="I14" i="5" a="1"/>
  <c r="I15" i="5" a="1"/>
  <c r="I16" i="5" a="1"/>
  <c r="I17" i="5" a="1"/>
  <c r="I18" i="5" a="1"/>
  <c r="I19" i="5" a="1"/>
  <c r="I20" i="5" a="1"/>
  <c r="I21" i="5" a="1"/>
  <c r="I22" i="5" a="1"/>
  <c r="I23" i="5" a="1"/>
  <c r="I24" i="5" a="1"/>
  <c r="I25" i="5" a="1"/>
  <c r="I26" i="5" a="1"/>
  <c r="I27" i="5" a="1"/>
  <c r="I28" i="5" a="1"/>
  <c r="I29" i="5" a="1"/>
  <c r="I30" i="5" a="1"/>
  <c r="I31" i="5" a="1"/>
  <c r="I32" i="5" a="1"/>
  <c r="I33" i="5" a="1"/>
  <c r="I34" i="5" a="1"/>
  <c r="I35" i="5" a="1"/>
  <c r="I36" i="5" a="1"/>
  <c r="I37" i="5" a="1"/>
  <c r="I38" i="5" a="1"/>
  <c r="I39" i="5" a="1"/>
  <c r="I40" i="5" a="1"/>
  <c r="I41" i="5" a="1"/>
  <c r="I42" i="5" a="1"/>
  <c r="I43" i="5" a="1"/>
  <c r="I44" i="5" a="1"/>
  <c r="I45" i="5" a="1"/>
  <c r="I46" i="5" a="1"/>
  <c r="I47" i="5" a="1"/>
  <c r="I48" i="5" a="1"/>
  <c r="I49" i="5" a="1"/>
  <c r="I50" i="5" a="1"/>
  <c r="I51" i="5" a="1"/>
  <c r="I52" i="5" a="1"/>
  <c r="I53" i="5" a="1"/>
  <c r="I54" i="5" a="1"/>
  <c r="I55" i="5" a="1"/>
  <c r="I56" i="5" a="1"/>
  <c r="I57" i="5" a="1"/>
  <c r="I58" i="5" a="1"/>
  <c r="I59" i="5" a="1"/>
  <c r="I60" i="5" a="1"/>
  <c r="I61" i="5" a="1"/>
  <c r="I62" i="5" a="1"/>
  <c r="I63" i="5" a="1"/>
  <c r="I64" i="5" a="1"/>
  <c r="I65" i="5" a="1"/>
  <c r="I66" i="5" a="1"/>
  <c r="I67" i="5" a="1"/>
  <c r="I68" i="5" a="1"/>
  <c r="I69" i="5" a="1"/>
  <c r="I70" i="5" a="1"/>
  <c r="I71" i="5" a="1"/>
  <c r="I72" i="5" a="1"/>
  <c r="I73" i="5" a="1"/>
  <c r="I74" i="5" a="1"/>
  <c r="I75" i="5" a="1"/>
  <c r="I76" i="5" a="1"/>
  <c r="I77" i="5" a="1"/>
  <c r="I78" i="5" a="1"/>
  <c r="I79" i="5" a="1"/>
  <c r="I80" i="5" a="1"/>
  <c r="I81" i="5" a="1"/>
  <c r="I82" i="5" a="1"/>
  <c r="I83" i="5" a="1"/>
  <c r="I84" i="5" a="1"/>
  <c r="I85" i="5" a="1"/>
  <c r="I86" i="5" a="1"/>
  <c r="I87" i="5" a="1"/>
  <c r="I88" i="5" a="1"/>
  <c r="I89" i="5" a="1"/>
  <c r="I90" i="5" a="1"/>
  <c r="I91" i="5" a="1"/>
  <c r="I92" i="5" a="1"/>
  <c r="I93" i="5" a="1"/>
  <c r="I94" i="5" a="1"/>
  <c r="I95" i="5" a="1"/>
  <c r="I96" i="5" a="1"/>
  <c r="I97" i="5" a="1"/>
  <c r="I98" i="5" a="1"/>
  <c r="I99" i="5" a="1"/>
  <c r="I100" i="5" a="1"/>
  <c r="I101" i="5" a="1"/>
  <c r="I102" i="5" a="1"/>
  <c r="I103" i="5" a="1"/>
  <c r="I104" i="5" a="1"/>
  <c r="I105" i="5" a="1"/>
  <c r="I106" i="5" a="1"/>
  <c r="I107" i="5" a="1"/>
  <c r="I108" i="5" a="1"/>
  <c r="I109" i="5" a="1"/>
  <c r="I110" i="5" a="1"/>
  <c r="I111" i="5" a="1"/>
  <c r="I112" i="5" a="1"/>
  <c r="I113" i="5" a="1"/>
  <c r="I114" i="5" a="1"/>
  <c r="I115" i="5" a="1"/>
  <c r="I116" i="5" a="1"/>
  <c r="I117" i="5" a="1"/>
  <c r="I118" i="5" a="1"/>
  <c r="I119" i="5" a="1"/>
  <c r="I120" i="5" a="1"/>
  <c r="I121" i="5" a="1"/>
  <c r="I122" i="5" a="1"/>
  <c r="I123" i="5" a="1"/>
  <c r="I124" i="5" a="1"/>
  <c r="I125" i="5" a="1"/>
  <c r="I126" i="5" a="1"/>
  <c r="I127" i="5" a="1"/>
  <c r="I128" i="5" a="1"/>
  <c r="I129" i="5" a="1"/>
  <c r="I130" i="5" a="1"/>
  <c r="I131" i="5" a="1"/>
  <c r="I132" i="5" a="1"/>
  <c r="I133" i="5" a="1"/>
  <c r="I134" i="5" a="1"/>
  <c r="I135" i="5" a="1"/>
  <c r="I136" i="5" a="1"/>
  <c r="I137" i="5" a="1"/>
  <c r="I138" i="5" a="1"/>
  <c r="I139" i="5" a="1"/>
  <c r="I140" i="5" a="1"/>
  <c r="I141" i="5" a="1"/>
  <c r="I142" i="5" a="1"/>
  <c r="I143" i="5" a="1"/>
  <c r="I144" i="5" a="1"/>
  <c r="I145" i="5" a="1"/>
  <c r="I146" i="5" a="1"/>
  <c r="I147" i="5" a="1"/>
  <c r="I148" i="5" a="1"/>
  <c r="I149" i="5" a="1"/>
  <c r="I150" i="5" a="1"/>
  <c r="I151" i="5" a="1"/>
  <c r="I152" i="5" a="1"/>
  <c r="I153" i="5" a="1"/>
  <c r="I154" i="5" a="1"/>
  <c r="I155" i="5" a="1"/>
  <c r="I156" i="5" a="1"/>
  <c r="I157" i="5" a="1"/>
  <c r="I158" i="5" a="1"/>
  <c r="I159" i="5" a="1"/>
  <c r="I160" i="5" a="1"/>
  <c r="I161" i="5" a="1"/>
  <c r="I162" i="5" a="1"/>
  <c r="I163" i="5" a="1"/>
  <c r="I164" i="5" a="1"/>
  <c r="I165" i="5" a="1"/>
  <c r="I166" i="5" a="1"/>
  <c r="I167" i="5" a="1"/>
  <c r="I168" i="5" a="1"/>
  <c r="I169" i="5" a="1"/>
  <c r="I170" i="5" a="1"/>
  <c r="I171" i="5" a="1"/>
  <c r="I172" i="5" a="1"/>
  <c r="I173" i="5" a="1"/>
  <c r="I174" i="5" a="1"/>
  <c r="I175" i="5" a="1"/>
  <c r="I176" i="5" a="1"/>
  <c r="I177" i="5" a="1"/>
  <c r="I178" i="5" a="1"/>
  <c r="I179" i="5" a="1"/>
  <c r="I180" i="5" a="1"/>
  <c r="I181" i="5" a="1"/>
  <c r="I182" i="5" a="1"/>
  <c r="I183" i="5" a="1"/>
  <c r="I184" i="5" a="1"/>
  <c r="I185" i="5" a="1"/>
  <c r="I186" i="5" a="1"/>
  <c r="I187" i="5" a="1"/>
  <c r="I188" i="5" a="1"/>
  <c r="I189" i="5" a="1"/>
  <c r="I190" i="5" a="1"/>
  <c r="I191" i="5" a="1"/>
  <c r="I192" i="5" a="1"/>
  <c r="I193" i="5" a="1"/>
  <c r="I194" i="5" a="1"/>
  <c r="I195" i="5" a="1"/>
  <c r="I196" i="5" a="1"/>
  <c r="I197" i="5" a="1"/>
  <c r="I198" i="5" a="1"/>
  <c r="I199" i="5" a="1"/>
  <c r="I200" i="5" a="1"/>
  <c r="I201" i="5" a="1"/>
  <c r="I202" i="5" a="1"/>
  <c r="I203" i="5" a="1"/>
  <c r="I204" i="5" a="1"/>
  <c r="I205" i="5" a="1"/>
  <c r="I206" i="5" a="1"/>
  <c r="I207" i="5" a="1"/>
  <c r="I208" i="5" a="1"/>
  <c r="I209" i="5" a="1"/>
  <c r="I210" i="5" a="1"/>
  <c r="I211" i="5" a="1"/>
  <c r="I212" i="5" a="1"/>
  <c r="I213" i="5" a="1"/>
  <c r="I214" i="5" a="1"/>
  <c r="I215" i="5" a="1"/>
  <c r="I216" i="5" a="1"/>
  <c r="I217" i="5" a="1"/>
  <c r="I218" i="5" a="1"/>
  <c r="I219" i="5" a="1"/>
  <c r="I220" i="5" a="1"/>
  <c r="I221" i="5" a="1"/>
  <c r="I222" i="5" a="1"/>
  <c r="I223" i="5" a="1"/>
  <c r="I224" i="5" a="1"/>
  <c r="I225" i="5" a="1"/>
  <c r="I226" i="5" a="1"/>
  <c r="I227" i="5" a="1"/>
  <c r="I228" i="5" a="1"/>
  <c r="I229" i="5" a="1"/>
  <c r="I230" i="5" a="1"/>
  <c r="I231" i="5" a="1"/>
  <c r="I232" i="5" a="1"/>
  <c r="I233" i="5" a="1"/>
  <c r="I234" i="5" a="1"/>
  <c r="I235" i="5" a="1"/>
  <c r="I236" i="5" a="1"/>
  <c r="I237" i="5" a="1"/>
  <c r="I238" i="5" a="1"/>
  <c r="I239" i="5" a="1"/>
  <c r="I240" i="5" a="1"/>
  <c r="I241" i="5" a="1"/>
  <c r="I242" i="5" a="1"/>
  <c r="I243" i="5" a="1"/>
  <c r="I244" i="5" a="1"/>
  <c r="I245" i="5" a="1"/>
  <c r="I246" i="5" a="1"/>
  <c r="I247" i="5" a="1"/>
  <c r="I248" i="5" a="1"/>
  <c r="I249" i="5" a="1"/>
  <c r="I250" i="5" a="1"/>
  <c r="I251" i="5" a="1"/>
  <c r="I252" i="5" a="1"/>
  <c r="I253" i="5" a="1"/>
  <c r="I254" i="5" a="1"/>
  <c r="I255" i="5" a="1"/>
  <c r="I256" i="5" a="1"/>
  <c r="I257" i="5" a="1"/>
  <c r="I258" i="5" a="1"/>
  <c r="I259" i="5" a="1"/>
  <c r="I260" i="5" a="1"/>
  <c r="I261" i="5" a="1"/>
  <c r="I262" i="5" a="1"/>
  <c r="I263" i="5" a="1"/>
  <c r="I264" i="5" a="1"/>
  <c r="I265" i="5" a="1"/>
  <c r="I266" i="5" a="1"/>
  <c r="I267" i="5" a="1"/>
  <c r="I268" i="5" a="1"/>
  <c r="I269" i="5" a="1"/>
  <c r="I270" i="5" a="1"/>
  <c r="I271" i="5" a="1"/>
  <c r="I272" i="5" a="1"/>
  <c r="I273" i="5" a="1"/>
  <c r="I274" i="5" a="1"/>
  <c r="I275" i="5" a="1"/>
  <c r="I276" i="5" a="1"/>
  <c r="I277" i="5" a="1"/>
  <c r="I278" i="5" a="1"/>
  <c r="I279" i="5" a="1"/>
  <c r="I280" i="5" a="1"/>
  <c r="I281" i="5" a="1"/>
  <c r="I282" i="5" a="1"/>
  <c r="I283" i="5" a="1"/>
  <c r="I284" i="5" a="1"/>
  <c r="I285" i="5" a="1"/>
  <c r="I286" i="5" a="1"/>
  <c r="I287" i="5" a="1"/>
  <c r="I288" i="5" a="1"/>
  <c r="I289" i="5" a="1"/>
  <c r="I290" i="5" a="1"/>
  <c r="I291" i="5" a="1"/>
  <c r="I292" i="5" a="1"/>
  <c r="I293" i="5" a="1"/>
  <c r="I294" i="5" a="1"/>
  <c r="I295" i="5" a="1"/>
  <c r="I296" i="5" a="1"/>
  <c r="I297" i="5" a="1"/>
  <c r="I298" i="5" a="1"/>
  <c r="I299" i="5" a="1"/>
  <c r="I300" i="5" a="1"/>
  <c r="I301" i="5" a="1"/>
  <c r="I302" i="5" a="1"/>
  <c r="I303" i="5" a="1"/>
  <c r="I304" i="5" a="1"/>
  <c r="I305" i="5" a="1"/>
  <c r="I306" i="5" a="1"/>
  <c r="I307" i="5" a="1"/>
  <c r="I308" i="5" a="1"/>
  <c r="I309" i="5" a="1"/>
  <c r="I310" i="5" a="1"/>
  <c r="I311" i="5" a="1"/>
  <c r="I312" i="5" a="1"/>
  <c r="I313" i="5" a="1"/>
  <c r="I314" i="5" a="1"/>
  <c r="I315" i="5" a="1"/>
  <c r="I316" i="5" a="1"/>
  <c r="I317" i="5" a="1"/>
  <c r="I318" i="5" a="1"/>
  <c r="I319" i="5" a="1"/>
  <c r="I320" i="5" a="1"/>
  <c r="I321" i="5" a="1"/>
  <c r="I322" i="5" a="1"/>
  <c r="I323" i="5" a="1"/>
  <c r="I324" i="5" a="1"/>
  <c r="I325" i="5" a="1"/>
  <c r="I326" i="5" a="1"/>
  <c r="I327" i="5" a="1"/>
  <c r="I328" i="5" a="1"/>
  <c r="I329" i="5" a="1"/>
  <c r="I330" i="5" a="1"/>
  <c r="I331" i="5" a="1"/>
  <c r="I332" i="5" a="1"/>
  <c r="I333" i="5" a="1"/>
  <c r="I334" i="5" a="1"/>
  <c r="I335" i="5" a="1"/>
  <c r="I336" i="5" a="1"/>
  <c r="I337" i="5" a="1"/>
  <c r="I338" i="5" a="1"/>
  <c r="I339" i="5" a="1"/>
  <c r="I340" i="5" a="1"/>
  <c r="I341" i="5" a="1"/>
  <c r="I342" i="5" a="1"/>
  <c r="I343" i="5" a="1"/>
  <c r="I344" i="5" a="1"/>
  <c r="I345" i="5" a="1"/>
  <c r="I346" i="5" a="1"/>
  <c r="I347" i="5" a="1"/>
  <c r="I348" i="5" a="1"/>
  <c r="I349" i="5" a="1"/>
  <c r="I350" i="5" a="1"/>
  <c r="I351" i="5" a="1"/>
  <c r="I352" i="5" a="1"/>
  <c r="I353" i="5" a="1"/>
  <c r="I354" i="5" a="1"/>
  <c r="I355" i="5" a="1"/>
  <c r="I356" i="5" a="1"/>
  <c r="I357" i="5" a="1"/>
  <c r="I358" i="5" a="1"/>
  <c r="I359" i="5" a="1"/>
  <c r="I360" i="5" a="1"/>
  <c r="I361" i="5" a="1"/>
  <c r="I362" i="5" a="1"/>
  <c r="I363" i="5" a="1"/>
  <c r="I364" i="5" a="1"/>
  <c r="I365" i="5" a="1"/>
  <c r="I366" i="5" a="1"/>
  <c r="I367" i="5" a="1"/>
  <c r="I368" i="5" a="1"/>
  <c r="I369" i="5" a="1"/>
  <c r="I370" i="5" a="1"/>
  <c r="I371" i="5" a="1"/>
  <c r="I372" i="5" a="1"/>
  <c r="I373" i="5" a="1"/>
  <c r="I374" i="5" a="1"/>
  <c r="I375" i="5" a="1"/>
  <c r="I376" i="5" a="1"/>
  <c r="I377" i="5" a="1"/>
  <c r="I378" i="5" a="1"/>
  <c r="I379" i="5" a="1"/>
  <c r="I380" i="5" a="1"/>
  <c r="I381" i="5" a="1"/>
  <c r="I382" i="5" a="1"/>
  <c r="I383" i="5" a="1"/>
  <c r="I384" i="5" a="1"/>
  <c r="I385" i="5" a="1"/>
  <c r="I386" i="5" a="1"/>
  <c r="I387" i="5" a="1"/>
  <c r="I388" i="5" a="1"/>
  <c r="I389" i="5" a="1"/>
  <c r="I390" i="5" a="1"/>
  <c r="I391" i="5" a="1"/>
  <c r="I392" i="5" a="1"/>
  <c r="I393" i="5" a="1"/>
  <c r="I394" i="5" a="1"/>
  <c r="I395" i="5" a="1"/>
  <c r="I396" i="5" a="1"/>
  <c r="I397" i="5" a="1"/>
  <c r="I398" i="5" a="1"/>
  <c r="I399" i="5" a="1"/>
  <c r="I400" i="5" a="1"/>
  <c r="I401" i="5" a="1"/>
  <c r="I402" i="5" a="1"/>
  <c r="I403" i="5" a="1"/>
  <c r="I404" i="5" a="1"/>
  <c r="I405" i="5" a="1"/>
  <c r="I406" i="5" a="1"/>
  <c r="I407" i="5" a="1"/>
  <c r="I408" i="5" a="1"/>
  <c r="I409" i="5" a="1"/>
  <c r="I410" i="5" a="1"/>
  <c r="I411" i="5" a="1"/>
  <c r="I412" i="5" a="1"/>
  <c r="I413" i="5" a="1"/>
  <c r="I414" i="5" a="1"/>
  <c r="I415" i="5" a="1"/>
  <c r="I416" i="5" a="1"/>
  <c r="I417" i="5" a="1"/>
  <c r="I418" i="5" a="1"/>
  <c r="I419" i="5" a="1"/>
  <c r="I420" i="5" a="1"/>
  <c r="I421" i="5" a="1"/>
  <c r="I422" i="5" a="1"/>
  <c r="I423" i="5" a="1"/>
  <c r="I424" i="5" a="1"/>
  <c r="I425" i="5" a="1"/>
  <c r="I426" i="5" a="1"/>
  <c r="I427" i="5" a="1"/>
  <c r="I428" i="5" a="1"/>
  <c r="I429" i="5" a="1"/>
  <c r="I430" i="5" a="1"/>
  <c r="I431" i="5" a="1"/>
  <c r="I432" i="5" a="1"/>
  <c r="I433" i="5" a="1"/>
  <c r="I434" i="5" a="1"/>
  <c r="I435" i="5" a="1"/>
  <c r="I436" i="5" a="1"/>
  <c r="I437" i="5" a="1"/>
  <c r="I438" i="5" a="1"/>
  <c r="I439" i="5" a="1"/>
  <c r="I440" i="5" a="1"/>
  <c r="I441" i="5" a="1"/>
  <c r="I442" i="5" a="1"/>
  <c r="I443" i="5" a="1"/>
  <c r="I444" i="5" a="1"/>
  <c r="I445" i="5" a="1"/>
  <c r="I446" i="5" a="1"/>
  <c r="I447" i="5" a="1"/>
  <c r="I448" i="5" a="1"/>
  <c r="I449" i="5" a="1"/>
  <c r="I450" i="5" a="1"/>
  <c r="I451" i="5" a="1"/>
  <c r="I452" i="5" a="1"/>
  <c r="I453" i="5" a="1"/>
  <c r="I454" i="5" a="1"/>
  <c r="I455" i="5" a="1"/>
  <c r="I456" i="5" a="1"/>
  <c r="I457" i="5" a="1"/>
  <c r="I458" i="5" a="1"/>
  <c r="I459" i="5" a="1"/>
  <c r="I460" i="5" a="1"/>
  <c r="I461" i="5" a="1"/>
  <c r="I462" i="5" a="1"/>
  <c r="I463" i="5" a="1"/>
  <c r="I464" i="5" a="1"/>
  <c r="I465" i="5" a="1"/>
  <c r="I466" i="5" a="1"/>
  <c r="I467" i="5" a="1"/>
  <c r="I468" i="5" a="1"/>
  <c r="I469" i="5" a="1"/>
  <c r="I470" i="5" a="1"/>
  <c r="I471" i="5" a="1"/>
  <c r="I472" i="5" a="1"/>
  <c r="I473" i="5" a="1"/>
  <c r="I474" i="5" a="1"/>
  <c r="I475" i="5" a="1"/>
  <c r="I476" i="5" a="1"/>
  <c r="I477" i="5" a="1"/>
  <c r="I478" i="5" a="1"/>
  <c r="I479" i="5" a="1"/>
  <c r="I480" i="5" a="1"/>
  <c r="I481" i="5" a="1"/>
  <c r="I482" i="5" a="1"/>
  <c r="I483" i="5" a="1"/>
  <c r="I484" i="5" a="1"/>
  <c r="I485" i="5" a="1"/>
  <c r="I486" i="5" a="1"/>
  <c r="I487" i="5" a="1"/>
  <c r="I488" i="5" a="1"/>
  <c r="I489" i="5" a="1"/>
  <c r="I490" i="5" a="1"/>
  <c r="I491" i="5" a="1"/>
  <c r="I492" i="5" a="1"/>
  <c r="I493" i="5" a="1"/>
  <c r="I494" i="5" a="1"/>
  <c r="I495" i="5" a="1"/>
  <c r="I496" i="5" a="1"/>
  <c r="I497" i="5" a="1"/>
  <c r="I498" i="5" a="1"/>
  <c r="I499" i="5" a="1"/>
  <c r="I500" i="5" a="1"/>
  <c r="I501" i="5" a="1"/>
  <c r="I502" i="5" a="1"/>
  <c r="I503" i="5" a="1"/>
  <c r="I504" i="5" a="1"/>
  <c r="I505" i="5" a="1"/>
  <c r="I506" i="5" a="1"/>
  <c r="I507" i="5" a="1"/>
  <c r="I508" i="5" a="1"/>
  <c r="I509" i="5" a="1"/>
  <c r="I510" i="5" a="1"/>
  <c r="I511" i="5" a="1"/>
  <c r="I512" i="5" a="1"/>
  <c r="I513" i="5" a="1"/>
  <c r="I514" i="5" a="1"/>
  <c r="I515" i="5" a="1"/>
  <c r="I516" i="5" a="1"/>
  <c r="I517" i="5" a="1"/>
  <c r="I518" i="5" a="1"/>
  <c r="I519" i="5" a="1"/>
  <c r="I520" i="5" a="1"/>
  <c r="I521" i="5" a="1"/>
  <c r="I522" i="5" a="1"/>
  <c r="I523" i="5" a="1"/>
  <c r="I524" i="5" a="1"/>
  <c r="I525" i="5" a="1"/>
  <c r="I526" i="5" a="1"/>
  <c r="I527" i="5" a="1"/>
  <c r="I528" i="5" a="1"/>
  <c r="I529" i="5" a="1"/>
  <c r="I530" i="5" a="1"/>
  <c r="I531" i="5" a="1"/>
  <c r="I532" i="5" a="1"/>
  <c r="I533" i="5" a="1"/>
  <c r="I534" i="5" a="1"/>
  <c r="I535" i="5" a="1"/>
  <c r="I536" i="5" a="1"/>
  <c r="I537" i="5" a="1"/>
  <c r="I538" i="5" a="1"/>
  <c r="I539" i="5" a="1"/>
  <c r="I540" i="5" a="1"/>
  <c r="I541" i="5" a="1"/>
  <c r="I542" i="5" a="1"/>
  <c r="I543" i="5" a="1"/>
  <c r="I544" i="5" a="1"/>
  <c r="I545" i="5" a="1"/>
  <c r="I546" i="5" a="1"/>
  <c r="I547" i="5" a="1"/>
  <c r="I548" i="5" a="1"/>
  <c r="I549" i="5" a="1"/>
  <c r="I550" i="5" a="1"/>
  <c r="I551" i="5" a="1"/>
  <c r="I552" i="5" a="1"/>
  <c r="I553" i="5" a="1"/>
  <c r="I554" i="5" a="1"/>
  <c r="I555" i="5" a="1"/>
  <c r="I556" i="5" a="1"/>
  <c r="I557" i="5" a="1"/>
  <c r="I558" i="5" a="1"/>
  <c r="I559" i="5" a="1"/>
  <c r="I560" i="5" a="1"/>
  <c r="I561" i="5" a="1"/>
  <c r="I562" i="5" a="1"/>
  <c r="I563" i="5" a="1"/>
  <c r="I564" i="5" a="1"/>
  <c r="I565" i="5" a="1"/>
  <c r="I566" i="5" a="1"/>
  <c r="I567" i="5" a="1"/>
  <c r="I568" i="5" a="1"/>
  <c r="I569" i="5" a="1"/>
  <c r="I570" i="5" a="1"/>
  <c r="I571" i="5" a="1"/>
  <c r="I572" i="5" a="1"/>
  <c r="I573" i="5" a="1"/>
  <c r="I574" i="5" a="1"/>
  <c r="I575" i="5" a="1"/>
  <c r="I576" i="5" a="1"/>
  <c r="I577" i="5" a="1"/>
  <c r="I578" i="5" a="1"/>
  <c r="I579" i="5" a="1"/>
  <c r="I580" i="5" a="1"/>
  <c r="I581" i="5" a="1"/>
  <c r="I582" i="5" a="1"/>
  <c r="I583" i="5" a="1"/>
  <c r="I584" i="5" a="1"/>
  <c r="I585" i="5" a="1"/>
  <c r="I586" i="5" a="1"/>
  <c r="I587" i="5" a="1"/>
  <c r="I588" i="5" a="1"/>
  <c r="I589" i="5" a="1"/>
  <c r="I590" i="5" a="1"/>
  <c r="I591" i="5" a="1"/>
  <c r="I592" i="5" a="1"/>
  <c r="I593" i="5" a="1"/>
  <c r="I594" i="5" a="1"/>
  <c r="I595" i="5" a="1"/>
  <c r="I596" i="5" a="1"/>
  <c r="I597" i="5" a="1"/>
  <c r="I598" i="5" a="1"/>
  <c r="I599" i="5" a="1"/>
  <c r="I600" i="5" a="1"/>
  <c r="I601" i="5" a="1"/>
  <c r="I602" i="5" a="1"/>
  <c r="I603" i="5" a="1"/>
  <c r="I604" i="5" a="1"/>
  <c r="I605" i="5" a="1"/>
  <c r="I606" i="5" a="1"/>
  <c r="I607" i="5" a="1"/>
  <c r="I608" i="5" a="1"/>
  <c r="I609" i="5" a="1"/>
  <c r="I610" i="5" a="1"/>
  <c r="I611" i="5" a="1"/>
  <c r="I612" i="5" a="1"/>
  <c r="I613" i="5" a="1"/>
  <c r="I614" i="5" a="1"/>
  <c r="I615" i="5" a="1"/>
  <c r="I616" i="5" a="1"/>
  <c r="I617" i="5" a="1"/>
  <c r="I618" i="5" a="1"/>
  <c r="I619" i="5" a="1"/>
  <c r="I620" i="5" a="1"/>
  <c r="I621" i="5" a="1"/>
  <c r="I622" i="5" a="1"/>
  <c r="I623" i="5" a="1"/>
  <c r="I624" i="5" a="1"/>
  <c r="I625" i="5" a="1"/>
  <c r="I626" i="5" a="1"/>
  <c r="I627" i="5" a="1"/>
  <c r="I628" i="5" a="1"/>
  <c r="I629" i="5" a="1"/>
  <c r="I630" i="5" a="1"/>
  <c r="I631" i="5" a="1"/>
  <c r="I632" i="5" a="1"/>
  <c r="I633" i="5" a="1"/>
  <c r="I634" i="5" a="1"/>
  <c r="I635" i="5" a="1"/>
  <c r="I636" i="5" a="1"/>
  <c r="I637" i="5" a="1"/>
  <c r="I638" i="5" a="1"/>
  <c r="I639" i="5" a="1"/>
  <c r="I640" i="5" a="1"/>
  <c r="I641" i="5" a="1"/>
  <c r="I642" i="5" a="1"/>
  <c r="I643" i="5" a="1"/>
  <c r="I644" i="5" a="1"/>
  <c r="I645" i="5" a="1"/>
  <c r="I646" i="5" a="1"/>
  <c r="I647" i="5" a="1"/>
  <c r="I648" i="5" a="1"/>
  <c r="I649" i="5" a="1"/>
  <c r="I650" i="5" a="1"/>
  <c r="I651" i="5" a="1"/>
  <c r="I652" i="5" a="1"/>
  <c r="I653" i="5" a="1"/>
  <c r="I654" i="5" a="1"/>
  <c r="I655" i="5" a="1"/>
  <c r="I656" i="5" a="1"/>
  <c r="I657" i="5" a="1"/>
  <c r="I658" i="5" a="1"/>
  <c r="I659" i="5" a="1"/>
  <c r="I660" i="5" a="1"/>
  <c r="I661" i="5" a="1"/>
  <c r="I662" i="5" a="1"/>
  <c r="I663" i="5" a="1"/>
  <c r="I664" i="5" a="1"/>
  <c r="I665" i="5" a="1"/>
  <c r="I666" i="5" a="1"/>
  <c r="I667" i="5" a="1"/>
  <c r="I668" i="5" a="1"/>
  <c r="I669" i="5" a="1"/>
  <c r="I670" i="5" a="1"/>
  <c r="I671" i="5" a="1"/>
  <c r="I672" i="5" a="1"/>
  <c r="I673" i="5" a="1"/>
  <c r="I674" i="5" a="1"/>
  <c r="I675" i="5" a="1"/>
  <c r="I676" i="5" a="1"/>
  <c r="I677" i="5" a="1"/>
  <c r="I678" i="5" a="1"/>
  <c r="I679" i="5" a="1"/>
  <c r="I680" i="5" a="1"/>
  <c r="I681" i="5" a="1"/>
  <c r="I682" i="5" a="1"/>
  <c r="I683" i="5" a="1"/>
  <c r="I684" i="5" a="1"/>
  <c r="I685" i="5" a="1"/>
  <c r="I686" i="5" a="1"/>
  <c r="I687" i="5" a="1"/>
  <c r="I688" i="5" a="1"/>
  <c r="I689" i="5" a="1"/>
  <c r="I690" i="5" a="1"/>
  <c r="I691" i="5" a="1"/>
  <c r="I692" i="5" a="1"/>
  <c r="I693" i="5" a="1"/>
  <c r="I694" i="5" a="1"/>
  <c r="I695" i="5" a="1"/>
  <c r="I696" i="5" a="1"/>
  <c r="I697" i="5" a="1"/>
  <c r="I698" i="5" a="1"/>
  <c r="I699" i="5" a="1"/>
  <c r="I700" i="5" a="1"/>
  <c r="I701" i="5" a="1"/>
  <c r="I702" i="5" a="1"/>
  <c r="I703" i="5" a="1"/>
  <c r="I704" i="5" a="1"/>
  <c r="I705" i="5" a="1"/>
  <c r="I706" i="5" a="1"/>
  <c r="I707" i="5" a="1"/>
  <c r="I708" i="5" a="1"/>
  <c r="I709" i="5" a="1"/>
  <c r="I710" i="5" a="1"/>
  <c r="I711" i="5" a="1"/>
  <c r="I712" i="5" a="1"/>
  <c r="I713" i="5" a="1"/>
  <c r="I714" i="5" a="1"/>
  <c r="I715" i="5" a="1"/>
  <c r="I716" i="5" a="1"/>
  <c r="I717" i="5" a="1"/>
  <c r="I718" i="5" a="1"/>
  <c r="I719" i="5" a="1"/>
  <c r="I720" i="5" a="1"/>
  <c r="I721" i="5" a="1"/>
  <c r="I722" i="5" a="1"/>
  <c r="I723" i="5" a="1"/>
  <c r="I724" i="5" a="1"/>
  <c r="I725" i="5" a="1"/>
  <c r="I726" i="5" a="1"/>
  <c r="I727" i="5" a="1"/>
  <c r="I728" i="5" a="1"/>
  <c r="I729" i="5" a="1"/>
  <c r="I730" i="5" a="1"/>
  <c r="I731" i="5" a="1"/>
  <c r="I732" i="5" a="1"/>
  <c r="I733" i="5" a="1"/>
  <c r="I734" i="5" a="1"/>
  <c r="I735" i="5" a="1"/>
  <c r="I736" i="5" a="1"/>
  <c r="I737" i="5" a="1"/>
  <c r="I738" i="5" a="1"/>
  <c r="I739" i="5" a="1"/>
  <c r="I740" i="5" a="1"/>
  <c r="I741" i="5" a="1"/>
  <c r="I742" i="5" a="1"/>
  <c r="I743" i="5" a="1"/>
  <c r="I744" i="5" a="1"/>
  <c r="I745" i="5" a="1"/>
  <c r="I746" i="5" a="1"/>
  <c r="I747" i="5" a="1"/>
  <c r="I748" i="5" a="1"/>
  <c r="I749" i="5" a="1"/>
  <c r="I750" i="5" a="1"/>
  <c r="I751" i="5" a="1"/>
  <c r="I752" i="5" a="1"/>
  <c r="I753" i="5" a="1"/>
  <c r="I754" i="5" a="1"/>
  <c r="I755" i="5" a="1"/>
  <c r="I756" i="5" a="1"/>
  <c r="I757" i="5" a="1"/>
  <c r="I758" i="5" a="1"/>
  <c r="I759" i="5" a="1"/>
  <c r="I760" i="5" a="1"/>
  <c r="I761" i="5" a="1"/>
  <c r="I762" i="5" a="1"/>
  <c r="I763" i="5" a="1"/>
  <c r="I764" i="5" a="1"/>
  <c r="I765" i="5" a="1"/>
  <c r="I766" i="5" a="1"/>
  <c r="I767" i="5" a="1"/>
  <c r="I768" i="5" a="1"/>
  <c r="I769" i="5" a="1"/>
  <c r="I770" i="5" a="1"/>
  <c r="I771" i="5" a="1"/>
  <c r="I772" i="5" a="1"/>
  <c r="I773" i="5" a="1"/>
  <c r="I774" i="5" a="1"/>
  <c r="I775" i="5" a="1"/>
  <c r="I776" i="5" a="1"/>
  <c r="I777" i="5" a="1"/>
  <c r="I778" i="5" a="1"/>
  <c r="I779" i="5" a="1"/>
  <c r="I780" i="5" a="1"/>
  <c r="I781" i="5" a="1"/>
  <c r="I782" i="5" a="1"/>
  <c r="I783" i="5" a="1"/>
  <c r="I784" i="5" a="1"/>
  <c r="I785" i="5" a="1"/>
  <c r="I786" i="5" a="1"/>
  <c r="I787" i="5" a="1"/>
  <c r="I788" i="5" a="1"/>
  <c r="I789" i="5" a="1"/>
  <c r="I790" i="5" a="1"/>
  <c r="I791" i="5" a="1"/>
  <c r="I792" i="5" a="1"/>
  <c r="I793" i="5" a="1"/>
  <c r="I794" i="5" a="1"/>
  <c r="I795" i="5" a="1"/>
  <c r="I796" i="5" a="1"/>
  <c r="I797" i="5" a="1"/>
  <c r="I798" i="5" a="1"/>
  <c r="I799" i="5" a="1"/>
  <c r="I800" i="5" a="1"/>
  <c r="I801" i="5" a="1"/>
  <c r="I802" i="5" a="1"/>
  <c r="I803" i="5" a="1"/>
  <c r="I804" i="5" a="1"/>
  <c r="I805" i="5" a="1"/>
  <c r="I806" i="5" a="1"/>
  <c r="I807" i="5" a="1"/>
  <c r="I808" i="5" a="1"/>
  <c r="I809" i="5" a="1"/>
  <c r="I810" i="5" a="1"/>
  <c r="I811" i="5" a="1"/>
  <c r="I812" i="5" a="1"/>
  <c r="I813" i="5" a="1"/>
  <c r="I814" i="5" a="1"/>
  <c r="I815" i="5" a="1"/>
  <c r="I816" i="5" a="1"/>
  <c r="I817" i="5" a="1"/>
  <c r="I818" i="5" a="1"/>
  <c r="I819" i="5" a="1"/>
  <c r="I820" i="5" a="1"/>
  <c r="I821" i="5" a="1"/>
  <c r="I822" i="5" a="1"/>
  <c r="I823" i="5" a="1"/>
  <c r="I824" i="5" a="1"/>
  <c r="I825" i="5" a="1"/>
  <c r="I826" i="5" a="1"/>
  <c r="I827" i="5" a="1"/>
  <c r="I828" i="5" a="1"/>
  <c r="I829" i="5" a="1"/>
  <c r="I830" i="5" a="1"/>
  <c r="I831" i="5" a="1"/>
  <c r="I832" i="5" a="1"/>
  <c r="I833" i="5" a="1"/>
  <c r="I834" i="5" a="1"/>
  <c r="I835" i="5" a="1"/>
  <c r="I836" i="5" a="1"/>
  <c r="I837" i="5" a="1"/>
  <c r="I838" i="5" a="1"/>
  <c r="I839" i="5" a="1"/>
  <c r="I840" i="5" a="1"/>
  <c r="I841" i="5" a="1"/>
  <c r="I842" i="5" a="1"/>
  <c r="I843" i="5" a="1"/>
  <c r="I844" i="5" a="1"/>
  <c r="I845" i="5" a="1"/>
  <c r="I846" i="5" a="1"/>
  <c r="I847" i="5" a="1"/>
  <c r="I848" i="5" a="1"/>
  <c r="I849" i="5" a="1"/>
  <c r="I850" i="5" a="1"/>
  <c r="I851" i="5" a="1"/>
  <c r="I852" i="5" a="1"/>
  <c r="I853" i="5" a="1"/>
  <c r="I854" i="5" a="1"/>
  <c r="I855" i="5" a="1"/>
  <c r="I856" i="5" a="1"/>
  <c r="I857" i="5" a="1"/>
  <c r="I858" i="5" a="1"/>
  <c r="I859" i="5" a="1"/>
  <c r="I860" i="5" a="1"/>
  <c r="I861" i="5" a="1"/>
  <c r="I862" i="5" a="1"/>
  <c r="I863" i="5" a="1"/>
  <c r="I864" i="5" a="1"/>
  <c r="I865" i="5" a="1"/>
  <c r="I866" i="5" a="1"/>
  <c r="I867" i="5" a="1"/>
  <c r="I868" i="5" a="1"/>
  <c r="I869" i="5" a="1"/>
  <c r="I870" i="5" a="1"/>
  <c r="I871" i="5" a="1"/>
  <c r="I872" i="5" a="1"/>
  <c r="I873" i="5" a="1"/>
  <c r="I874" i="5" a="1"/>
  <c r="I875" i="5" a="1"/>
  <c r="I876" i="5" a="1"/>
  <c r="I877" i="5" a="1"/>
  <c r="I878" i="5" a="1"/>
  <c r="I879" i="5" a="1"/>
  <c r="I880" i="5" a="1"/>
  <c r="I881" i="5" a="1"/>
  <c r="I882" i="5" a="1"/>
  <c r="I883" i="5" a="1"/>
  <c r="I884" i="5" a="1"/>
  <c r="I885" i="5" a="1"/>
  <c r="I886" i="5" a="1"/>
  <c r="I887" i="5" a="1"/>
  <c r="I888" i="5" a="1"/>
  <c r="I889" i="5" a="1"/>
  <c r="I890" i="5" a="1"/>
  <c r="I891" i="5" a="1"/>
  <c r="I892" i="5" a="1"/>
  <c r="I893" i="5" a="1"/>
  <c r="I894" i="5" a="1"/>
  <c r="I895" i="5" a="1"/>
  <c r="I896" i="5" a="1"/>
  <c r="I897" i="5" a="1"/>
  <c r="I898" i="5" a="1"/>
  <c r="I899" i="5" a="1"/>
  <c r="I900" i="5" a="1"/>
  <c r="I901" i="5" a="1"/>
  <c r="I902" i="5" a="1"/>
  <c r="I903" i="5" a="1"/>
  <c r="I904" i="5" a="1"/>
  <c r="I905" i="5" a="1"/>
  <c r="I906" i="5" a="1"/>
  <c r="I907" i="5" a="1"/>
  <c r="I908" i="5" a="1"/>
  <c r="I909" i="5" a="1"/>
  <c r="I910" i="5" a="1"/>
  <c r="I911" i="5" a="1"/>
  <c r="I912" i="5" a="1"/>
  <c r="I913" i="5" a="1"/>
  <c r="I914" i="5" a="1"/>
  <c r="I915" i="5" a="1"/>
  <c r="I916" i="5" a="1"/>
  <c r="I917" i="5" a="1"/>
  <c r="I918" i="5" a="1"/>
  <c r="I919" i="5" a="1"/>
  <c r="I920" i="5" a="1"/>
  <c r="I921" i="5" a="1"/>
  <c r="I922" i="5" a="1"/>
  <c r="I923" i="5" a="1"/>
  <c r="I924" i="5" a="1"/>
  <c r="I925" i="5" a="1"/>
  <c r="I926" i="5" a="1"/>
  <c r="I927" i="5" a="1"/>
  <c r="I928" i="5" a="1"/>
  <c r="I929" i="5" a="1"/>
  <c r="I930" i="5" a="1"/>
  <c r="I931" i="5" a="1"/>
  <c r="I932" i="5" a="1"/>
  <c r="I933" i="5" a="1"/>
  <c r="I934" i="5" a="1"/>
  <c r="I935" i="5" a="1"/>
  <c r="I936" i="5" a="1"/>
  <c r="I937" i="5" a="1"/>
  <c r="I938" i="5" a="1"/>
  <c r="I939" i="5" a="1"/>
  <c r="I940" i="5" a="1"/>
  <c r="I941" i="5" a="1"/>
  <c r="I942" i="5" a="1"/>
  <c r="I943" i="5" a="1"/>
  <c r="I944" i="5" a="1"/>
  <c r="I945" i="5" a="1"/>
  <c r="I946" i="5" a="1"/>
  <c r="I947" i="5" a="1"/>
  <c r="I948" i="5" a="1"/>
  <c r="I949" i="5" a="1"/>
  <c r="I950" i="5" a="1"/>
  <c r="I951" i="5" a="1"/>
  <c r="I952" i="5" a="1"/>
  <c r="I953" i="5" a="1"/>
  <c r="I954" i="5" a="1"/>
  <c r="I955" i="5" a="1"/>
  <c r="I956" i="5" a="1"/>
  <c r="I957" i="5" a="1"/>
  <c r="I958" i="5" a="1"/>
  <c r="I959" i="5" a="1"/>
  <c r="I960" i="5" a="1"/>
  <c r="I961" i="5" a="1"/>
  <c r="I962" i="5" a="1"/>
  <c r="I963" i="5" a="1"/>
  <c r="I964" i="5" a="1"/>
  <c r="I965" i="5" a="1"/>
  <c r="I966" i="5" a="1"/>
  <c r="I967" i="5" a="1"/>
  <c r="I968" i="5" a="1"/>
  <c r="I969" i="5" a="1"/>
  <c r="I970" i="5" a="1"/>
  <c r="I971" i="5" a="1"/>
  <c r="I972" i="5" a="1"/>
  <c r="I973" i="5" a="1"/>
  <c r="I974" i="5" a="1"/>
  <c r="I975" i="5" a="1"/>
  <c r="I976" i="5" a="1"/>
  <c r="I977" i="5" a="1"/>
  <c r="I978" i="5" a="1"/>
  <c r="I979" i="5" a="1"/>
  <c r="I980" i="5" a="1"/>
  <c r="I981" i="5" a="1"/>
  <c r="I982" i="5" a="1"/>
  <c r="I983" i="5" a="1"/>
  <c r="I984" i="5" a="1"/>
  <c r="I985" i="5" a="1"/>
  <c r="I986" i="5" a="1"/>
  <c r="I987" i="5" a="1"/>
  <c r="I988" i="5" a="1"/>
  <c r="I989" i="5" a="1"/>
  <c r="I990" i="5" a="1"/>
  <c r="I991" i="5" a="1"/>
  <c r="I992" i="5" a="1"/>
  <c r="I993" i="5" a="1"/>
  <c r="I994" i="5" a="1"/>
  <c r="I995" i="5" a="1"/>
  <c r="I996" i="5" a="1"/>
  <c r="I997" i="5" a="1"/>
  <c r="I998" i="5" a="1"/>
  <c r="I999" i="5" a="1"/>
  <c r="I1000" i="5" a="1"/>
  <c r="I1001" i="5" a="1"/>
  <c r="I1002" i="5" a="1"/>
  <c r="I1003" i="5" a="1"/>
  <c r="I1004" i="5" a="1"/>
  <c r="I1005" i="5" a="1"/>
  <c r="I1006" i="5" a="1"/>
  <c r="I1007" i="5" a="1"/>
  <c r="I1008" i="5" a="1"/>
  <c r="I1009" i="5" a="1"/>
  <c r="I1010" i="5" a="1"/>
  <c r="I1011" i="5" a="1"/>
  <c r="I1012" i="5" a="1"/>
  <c r="I1013" i="5" a="1"/>
  <c r="I1014" i="5" a="1"/>
  <c r="I1015" i="5" a="1"/>
  <c r="I1016" i="5" a="1"/>
  <c r="I1017" i="5" a="1"/>
  <c r="I1018" i="5" a="1"/>
  <c r="I1019" i="5" a="1"/>
  <c r="I1020" i="5" a="1"/>
  <c r="I1021" i="5" a="1"/>
  <c r="I1022" i="5" a="1"/>
  <c r="I1023" i="5" a="1"/>
  <c r="I1024" i="5" a="1"/>
  <c r="I1025" i="5" a="1"/>
  <c r="I1026" i="5" a="1"/>
  <c r="I1027" i="5" a="1"/>
  <c r="I1028" i="5" a="1"/>
  <c r="I1029" i="5" a="1"/>
  <c r="I1030" i="5" a="1"/>
  <c r="I1031" i="5" a="1"/>
  <c r="I1032" i="5" a="1"/>
  <c r="I1033" i="5" a="1"/>
  <c r="I1034" i="5" a="1"/>
  <c r="I1035" i="5" a="1"/>
  <c r="I1036" i="5" a="1"/>
  <c r="I1037" i="5" a="1"/>
  <c r="I1038" i="5" a="1"/>
  <c r="I1039" i="5" a="1"/>
  <c r="I1040" i="5" a="1"/>
  <c r="I1041" i="5" a="1"/>
  <c r="I1042" i="5" a="1"/>
  <c r="I1043" i="5" a="1"/>
  <c r="I1044" i="5" a="1"/>
  <c r="I1045" i="5" a="1"/>
  <c r="I1046" i="5" a="1"/>
  <c r="I1047" i="5" a="1"/>
  <c r="I1048" i="5" a="1"/>
  <c r="I1049" i="5" a="1"/>
  <c r="I1050" i="5" a="1"/>
  <c r="I1051" i="5" a="1"/>
  <c r="I1052" i="5" a="1"/>
  <c r="I1053" i="5" a="1"/>
  <c r="I1054" i="5" a="1"/>
  <c r="I1055" i="5" a="1"/>
  <c r="I1056" i="5" a="1"/>
  <c r="I1057" i="5" a="1"/>
  <c r="I1058" i="5" a="1"/>
  <c r="I1059" i="5" a="1"/>
  <c r="I1060" i="5" a="1"/>
  <c r="I1061" i="5" a="1"/>
  <c r="I1062" i="5" a="1"/>
  <c r="I1063" i="5" a="1"/>
  <c r="I1064" i="5" a="1"/>
  <c r="I1065" i="5" a="1"/>
  <c r="I1066" i="5" a="1"/>
  <c r="I1067" i="5" a="1"/>
  <c r="I1068" i="5" a="1"/>
  <c r="I1069" i="5" a="1"/>
  <c r="I1070" i="5" a="1"/>
  <c r="I1071" i="5" a="1"/>
  <c r="I1072" i="5" a="1"/>
  <c r="I1073" i="5" a="1"/>
  <c r="I1074" i="5" a="1"/>
  <c r="I1075" i="5" a="1"/>
  <c r="I1076" i="5" a="1"/>
  <c r="I1077" i="5" a="1"/>
  <c r="I1078" i="5" a="1"/>
  <c r="I1079" i="5" a="1"/>
  <c r="I1080" i="5" a="1"/>
  <c r="I1081" i="5" a="1"/>
  <c r="I1082" i="5" a="1"/>
  <c r="I1083" i="5" a="1"/>
  <c r="I1084" i="5" a="1"/>
  <c r="I1085" i="5" a="1"/>
  <c r="I1086" i="5" a="1"/>
  <c r="I1087" i="5" a="1"/>
  <c r="I1088" i="5" a="1"/>
  <c r="I1089" i="5" a="1"/>
  <c r="I1090" i="5" a="1"/>
  <c r="I1091" i="5" a="1"/>
  <c r="I1092" i="5" a="1"/>
  <c r="I1093" i="5" a="1"/>
  <c r="I1094" i="5" a="1"/>
  <c r="I1095" i="5" a="1"/>
  <c r="I1096" i="5" a="1"/>
  <c r="I1097" i="5" a="1"/>
  <c r="I1098" i="5" a="1"/>
  <c r="I1099" i="5" a="1"/>
  <c r="I1100" i="5" a="1"/>
  <c r="I1101" i="5" a="1"/>
  <c r="I1102" i="5" a="1"/>
  <c r="I1103" i="5" a="1"/>
  <c r="I1104" i="5" a="1"/>
  <c r="I1105" i="5" a="1"/>
  <c r="I1106" i="5" a="1"/>
  <c r="I1107" i="5" a="1"/>
  <c r="I1108" i="5" a="1"/>
  <c r="I1109" i="5" a="1"/>
  <c r="I1110" i="5" a="1"/>
  <c r="I1111" i="5" a="1"/>
  <c r="I1112" i="5" a="1"/>
  <c r="I1113" i="5" a="1"/>
  <c r="I1114" i="5" a="1"/>
  <c r="I1115" i="5" a="1"/>
  <c r="I1116" i="5" a="1"/>
  <c r="I1117" i="5" a="1"/>
  <c r="I1118" i="5" a="1"/>
  <c r="I1119" i="5" a="1"/>
  <c r="I1120" i="5" a="1"/>
  <c r="I1121" i="5" a="1"/>
  <c r="I1122" i="5" a="1"/>
  <c r="I1123" i="5" a="1"/>
  <c r="I1124" i="5" a="1"/>
  <c r="I1125" i="5" a="1"/>
  <c r="I1126" i="5" a="1"/>
  <c r="I1127" i="5" a="1"/>
  <c r="I1128" i="5" a="1"/>
  <c r="I1129" i="5" a="1"/>
  <c r="I1130" i="5" a="1"/>
  <c r="I1131" i="5" a="1"/>
  <c r="I1132" i="5" a="1"/>
  <c r="I1133" i="5" a="1"/>
  <c r="I1134" i="5" a="1"/>
  <c r="I1135" i="5" a="1"/>
  <c r="I1136" i="5" a="1"/>
  <c r="I1137" i="5" a="1"/>
  <c r="I1138" i="5" a="1"/>
  <c r="I1139" i="5" a="1"/>
  <c r="I1140" i="5" a="1"/>
  <c r="I1141" i="5" a="1"/>
  <c r="I1142" i="5" a="1"/>
  <c r="I1143" i="5" a="1"/>
  <c r="I1144" i="5" a="1"/>
  <c r="I1145" i="5" a="1"/>
  <c r="I1146" i="5" a="1"/>
  <c r="I1147" i="5" a="1"/>
  <c r="I1148" i="5" a="1"/>
  <c r="I1149" i="5" a="1"/>
  <c r="I1150" i="5" a="1"/>
  <c r="I1151" i="5" a="1"/>
  <c r="I1152" i="5" a="1"/>
  <c r="I1153" i="5" a="1"/>
  <c r="I1154" i="5" a="1"/>
  <c r="I1155" i="5" a="1"/>
  <c r="I1156" i="5" a="1"/>
  <c r="I1157" i="5" a="1"/>
  <c r="I1158" i="5" a="1"/>
  <c r="I1159" i="5" a="1"/>
  <c r="I1160" i="5" a="1"/>
  <c r="I1161" i="5" a="1"/>
  <c r="I1162" i="5" a="1"/>
  <c r="I1163" i="5" a="1"/>
  <c r="I1164" i="5" a="1"/>
  <c r="I1165" i="5" a="1"/>
  <c r="I1166" i="5" a="1"/>
  <c r="I1167" i="5" a="1"/>
  <c r="I1168" i="5" a="1"/>
  <c r="I1169" i="5" a="1"/>
  <c r="I1170" i="5" a="1"/>
  <c r="I1171" i="5" a="1"/>
  <c r="I1172" i="5" a="1"/>
  <c r="I1173" i="5" a="1"/>
  <c r="I1174" i="5" a="1"/>
  <c r="I1175" i="5" a="1"/>
  <c r="I1176" i="5" a="1"/>
  <c r="I1177" i="5" a="1"/>
  <c r="I1178" i="5" a="1"/>
  <c r="I1179" i="5" a="1"/>
  <c r="I1180" i="5" a="1"/>
  <c r="I1181" i="5" a="1"/>
  <c r="I1182" i="5" a="1"/>
  <c r="I1183" i="5" a="1"/>
  <c r="I1184" i="5" a="1"/>
  <c r="I1185" i="5" a="1"/>
  <c r="I1186" i="5" a="1"/>
  <c r="I1187" i="5" a="1"/>
  <c r="I1188" i="5" a="1"/>
  <c r="I1189" i="5" a="1"/>
  <c r="I1190" i="5" a="1"/>
  <c r="I1191" i="5" a="1"/>
  <c r="I1192" i="5" a="1"/>
  <c r="I1193" i="5" a="1"/>
  <c r="I1194" i="5" a="1"/>
  <c r="I1195" i="5" a="1"/>
  <c r="I1196" i="5" a="1"/>
  <c r="I1197" i="5" a="1"/>
  <c r="I1198" i="5" a="1"/>
  <c r="I1199" i="5" a="1"/>
  <c r="I1200" i="5" a="1"/>
  <c r="I1201" i="5" a="1"/>
  <c r="I1202" i="5" a="1"/>
  <c r="I1203" i="5" a="1"/>
  <c r="I1204" i="5" a="1"/>
  <c r="I1205" i="5" a="1"/>
  <c r="I1206" i="5" a="1"/>
  <c r="I1207" i="5" a="1"/>
  <c r="I1208" i="5" a="1"/>
  <c r="I1209" i="5" a="1"/>
  <c r="I1210" i="5" a="1"/>
  <c r="I1211" i="5" a="1"/>
  <c r="I1212" i="5" a="1"/>
  <c r="I1213" i="5" a="1"/>
  <c r="I1214" i="5" a="1"/>
  <c r="I1215" i="5" a="1"/>
  <c r="I1216" i="5" a="1"/>
  <c r="I1217" i="5" a="1"/>
  <c r="I1218" i="5" a="1"/>
  <c r="I1219" i="5" a="1"/>
  <c r="I1220" i="5" a="1"/>
  <c r="I1221" i="5" a="1"/>
  <c r="I1222" i="5" a="1"/>
  <c r="I1223" i="5" a="1"/>
  <c r="I1224" i="5" a="1"/>
  <c r="I1225" i="5" a="1"/>
  <c r="I1226" i="5" a="1"/>
  <c r="I1227" i="5" a="1"/>
  <c r="I1228" i="5" a="1"/>
  <c r="I1229" i="5" a="1"/>
  <c r="I1230" i="5" a="1"/>
  <c r="I1231" i="5" a="1"/>
  <c r="I1232" i="5" a="1"/>
  <c r="I1233" i="5" a="1"/>
  <c r="I1234" i="5" a="1"/>
  <c r="I1235" i="5" a="1"/>
  <c r="I1236" i="5" a="1"/>
  <c r="I1237" i="5" a="1"/>
  <c r="I1238" i="5" a="1"/>
  <c r="I1239" i="5" a="1"/>
  <c r="I1240" i="5" a="1"/>
  <c r="I1241" i="5" a="1"/>
  <c r="I1242" i="5" a="1"/>
  <c r="I1243" i="5" a="1"/>
  <c r="I1244" i="5" a="1"/>
  <c r="I1245" i="5" a="1"/>
  <c r="I1246" i="5" a="1"/>
  <c r="I1247" i="5" a="1"/>
  <c r="I1248" i="5" a="1"/>
  <c r="I1249" i="5" a="1"/>
  <c r="I1250" i="5" a="1"/>
  <c r="I1251" i="5" a="1"/>
  <c r="I1252" i="5" a="1"/>
  <c r="I1253" i="5" a="1"/>
  <c r="I1254" i="5" a="1"/>
  <c r="I1255" i="5" a="1"/>
  <c r="I1256" i="5" a="1"/>
  <c r="I1257" i="5" a="1"/>
  <c r="I1258" i="5" a="1"/>
  <c r="I1259" i="5" a="1"/>
  <c r="I1260" i="5" a="1"/>
  <c r="I1261" i="5" a="1"/>
  <c r="I1262" i="5" a="1"/>
  <c r="I1263" i="5" a="1"/>
  <c r="I1264" i="5" a="1"/>
  <c r="I1265" i="5" a="1"/>
  <c r="I1266" i="5" a="1"/>
  <c r="I1267" i="5" a="1"/>
  <c r="I1268" i="5" a="1"/>
  <c r="I1269" i="5" a="1"/>
  <c r="I1270" i="5" a="1"/>
  <c r="I1271" i="5" a="1"/>
  <c r="I1272" i="5" a="1"/>
  <c r="I1273" i="5" a="1"/>
  <c r="I1274" i="5" a="1"/>
  <c r="I1275" i="5" a="1"/>
  <c r="I1276" i="5" a="1"/>
  <c r="I1277" i="5" a="1"/>
  <c r="I1278" i="5" a="1"/>
  <c r="I1279" i="5" a="1"/>
  <c r="I1280" i="5" a="1"/>
  <c r="I1281" i="5" a="1"/>
  <c r="I1282" i="5" a="1"/>
  <c r="I1283" i="5" a="1"/>
  <c r="I1284" i="5" a="1"/>
  <c r="I1285" i="5" a="1"/>
  <c r="I1286" i="5" a="1"/>
  <c r="I1287" i="5" a="1"/>
  <c r="I1288" i="5" a="1"/>
  <c r="I1289" i="5" a="1"/>
  <c r="I1290" i="5" a="1"/>
  <c r="I1291" i="5" a="1"/>
  <c r="I1292" i="5" a="1"/>
  <c r="I1293" i="5" a="1"/>
  <c r="I1294" i="5" a="1"/>
  <c r="I1295" i="5" a="1"/>
  <c r="I1296" i="5" a="1"/>
  <c r="I1297" i="5" a="1"/>
  <c r="I1298" i="5" a="1"/>
  <c r="I1299" i="5" a="1"/>
  <c r="I1300" i="5" a="1"/>
  <c r="I1301" i="5" a="1"/>
  <c r="I1302" i="5" a="1"/>
  <c r="I1303" i="5" a="1"/>
  <c r="I1304" i="5" a="1"/>
  <c r="I1305" i="5" a="1"/>
  <c r="I1306" i="5" a="1"/>
  <c r="I1307" i="5" a="1"/>
  <c r="I1308" i="5" a="1"/>
  <c r="I1309" i="5" a="1"/>
  <c r="I1310" i="5" a="1"/>
  <c r="I1311" i="5" a="1"/>
  <c r="I1312" i="5" a="1"/>
  <c r="I1313" i="5" a="1"/>
  <c r="I1314" i="5" a="1"/>
  <c r="I1315" i="5" a="1"/>
  <c r="I1316" i="5" a="1"/>
  <c r="I1317" i="5" a="1"/>
  <c r="I1318" i="5" a="1"/>
  <c r="I1319" i="5" a="1"/>
  <c r="I1320" i="5" a="1"/>
  <c r="I1321" i="5" a="1"/>
  <c r="I1322" i="5" a="1"/>
  <c r="I1323" i="5" a="1"/>
  <c r="I1324" i="5" a="1"/>
  <c r="I1325" i="5" a="1"/>
  <c r="I1326" i="5" a="1"/>
  <c r="I1327" i="5" a="1"/>
  <c r="I1328" i="5" a="1"/>
  <c r="I1329" i="5" a="1"/>
  <c r="I1330" i="5" a="1"/>
  <c r="I1331" i="5" a="1"/>
  <c r="I1332" i="5" a="1"/>
  <c r="I1333" i="5" a="1"/>
  <c r="I1334" i="5" a="1"/>
  <c r="I1335" i="5" a="1"/>
  <c r="I1336" i="5" a="1"/>
  <c r="I1337" i="5" a="1"/>
  <c r="I1338" i="5" a="1"/>
  <c r="I1339" i="5" a="1"/>
  <c r="I1340" i="5" a="1"/>
  <c r="I1341" i="5" a="1"/>
  <c r="I1342" i="5" a="1"/>
  <c r="I1343" i="5" a="1"/>
  <c r="I1344" i="5" a="1"/>
  <c r="I1345" i="5" a="1"/>
  <c r="I1346" i="5" a="1"/>
  <c r="I1347" i="5" a="1"/>
  <c r="I1348" i="5" a="1"/>
  <c r="I1349" i="5" a="1"/>
  <c r="I1350" i="5" a="1"/>
  <c r="I1351" i="5" a="1"/>
  <c r="I1352" i="5" a="1"/>
  <c r="I1353" i="5" a="1"/>
  <c r="I1354" i="5" a="1"/>
  <c r="I1355" i="5" a="1"/>
  <c r="I1356" i="5" a="1"/>
  <c r="I1357" i="5" a="1"/>
  <c r="I1358" i="5" a="1"/>
  <c r="I1359" i="5" a="1"/>
  <c r="I1360" i="5" a="1"/>
  <c r="I1361" i="5" a="1"/>
  <c r="I1362" i="5" a="1"/>
  <c r="I1363" i="5" a="1"/>
  <c r="I1364" i="5" a="1"/>
  <c r="I1365" i="5" a="1"/>
  <c r="I1366" i="5" a="1"/>
  <c r="I1367" i="5" a="1"/>
  <c r="I1368" i="5" a="1"/>
  <c r="I1369" i="5" a="1"/>
  <c r="I1370" i="5" a="1"/>
  <c r="I1371" i="5" a="1"/>
  <c r="I1372" i="5" a="1"/>
  <c r="I1373" i="5" a="1"/>
  <c r="I1374" i="5" a="1"/>
  <c r="I1375" i="5" a="1"/>
  <c r="I1376" i="5" a="1"/>
  <c r="I1377" i="5" a="1"/>
  <c r="I1378" i="5" a="1"/>
  <c r="I1379" i="5" a="1"/>
  <c r="I1380" i="5" a="1"/>
  <c r="I1381" i="5" a="1"/>
  <c r="I1382" i="5" a="1"/>
  <c r="I1383" i="5" a="1"/>
  <c r="I1384" i="5" a="1"/>
  <c r="I1385" i="5" a="1"/>
  <c r="I1386" i="5" a="1"/>
  <c r="I1387" i="5" a="1"/>
  <c r="I1388" i="5" a="1"/>
  <c r="I1389" i="5" a="1"/>
  <c r="I1390" i="5" a="1"/>
  <c r="I1391" i="5" a="1"/>
  <c r="I1392" i="5" a="1"/>
  <c r="I1393" i="5" a="1"/>
  <c r="I1394" i="5" a="1"/>
  <c r="I1395" i="5" a="1"/>
  <c r="I1396" i="5" a="1"/>
  <c r="I1397" i="5" a="1"/>
  <c r="I1398" i="5" a="1"/>
  <c r="I1399" i="5" a="1"/>
  <c r="I1400" i="5" a="1"/>
  <c r="I1401" i="5" a="1"/>
  <c r="I1402" i="5" a="1"/>
  <c r="I1403" i="5" a="1"/>
  <c r="I1404" i="5" a="1"/>
  <c r="I1405" i="5" a="1"/>
  <c r="I1406" i="5" a="1"/>
  <c r="I1407" i="5" a="1"/>
  <c r="I1408" i="5" a="1"/>
  <c r="I1409" i="5" a="1"/>
  <c r="I1410" i="5" a="1"/>
  <c r="I1411" i="5" a="1"/>
  <c r="I1412" i="5" a="1"/>
  <c r="I1413" i="5" a="1"/>
  <c r="I1414" i="5" a="1"/>
  <c r="I1415" i="5" a="1"/>
  <c r="I1416" i="5" a="1"/>
  <c r="I1417" i="5" a="1"/>
  <c r="I1418" i="5" a="1"/>
  <c r="I1419" i="5" a="1"/>
  <c r="I1420" i="5" a="1"/>
  <c r="I1421" i="5" a="1"/>
  <c r="I1422" i="5" a="1"/>
  <c r="I1423" i="5" a="1"/>
  <c r="I1424" i="5" a="1"/>
  <c r="I1425" i="5" a="1"/>
  <c r="I1426" i="5" a="1"/>
  <c r="I1427" i="5" a="1"/>
  <c r="I1428" i="5" a="1"/>
  <c r="I1429" i="5" a="1"/>
  <c r="I1430" i="5" a="1"/>
  <c r="I1431" i="5" a="1"/>
  <c r="I1432" i="5" a="1"/>
  <c r="I1433" i="5" a="1"/>
  <c r="I1434" i="5" a="1"/>
  <c r="I1435" i="5" a="1"/>
  <c r="I1436" i="5" a="1"/>
  <c r="I1437" i="5" a="1"/>
  <c r="I1438" i="5" a="1"/>
  <c r="I1439" i="5" a="1"/>
  <c r="I1440" i="5" a="1"/>
  <c r="I1441" i="5" a="1"/>
  <c r="I1442" i="5" a="1"/>
  <c r="I1443" i="5" a="1"/>
  <c r="I1444" i="5" a="1"/>
  <c r="I1445" i="5" a="1"/>
  <c r="I1446" i="5" a="1"/>
  <c r="I1447" i="5" a="1"/>
  <c r="I1448" i="5" a="1"/>
  <c r="I1449" i="5" a="1"/>
  <c r="I1450" i="5" a="1"/>
  <c r="I1451" i="5" a="1"/>
  <c r="I1452" i="5" a="1"/>
  <c r="I1453" i="5" a="1"/>
  <c r="I1454" i="5" a="1"/>
  <c r="I1455" i="5" a="1"/>
  <c r="I1456" i="5" a="1"/>
  <c r="I1457" i="5" a="1"/>
  <c r="I1458" i="5" a="1"/>
  <c r="I1459" i="5" a="1"/>
  <c r="I1460" i="5" a="1"/>
  <c r="I1461" i="5" a="1"/>
  <c r="I1462" i="5" a="1"/>
  <c r="I1463" i="5" a="1"/>
  <c r="I1464" i="5" a="1"/>
  <c r="I1465" i="5" a="1"/>
  <c r="I1466" i="5" a="1"/>
  <c r="I1467" i="5" a="1"/>
  <c r="I1468" i="5" a="1"/>
  <c r="I1469" i="5" a="1"/>
  <c r="I1470" i="5" a="1"/>
  <c r="I1471" i="5" a="1"/>
  <c r="I1472" i="5" a="1"/>
  <c r="I1473" i="5" a="1"/>
  <c r="I1474" i="5" a="1"/>
  <c r="I1475" i="5" a="1"/>
  <c r="I1476" i="5" a="1"/>
  <c r="I1477" i="5" a="1"/>
  <c r="I1478" i="5" a="1"/>
  <c r="I1479" i="5" a="1"/>
  <c r="I1480" i="5" a="1"/>
  <c r="I1481" i="5" a="1"/>
  <c r="I1482" i="5" a="1"/>
  <c r="I1483" i="5" a="1"/>
  <c r="I1484" i="5" a="1"/>
  <c r="I1485" i="5" a="1"/>
  <c r="I1486" i="5" a="1"/>
  <c r="I1487" i="5" a="1"/>
  <c r="I1488" i="5" a="1"/>
  <c r="I1489" i="5" a="1"/>
  <c r="I1490" i="5" a="1"/>
  <c r="I1491" i="5" a="1"/>
  <c r="I1492" i="5" a="1"/>
  <c r="I1493" i="5" a="1"/>
  <c r="I1494" i="5" a="1"/>
  <c r="I1495" i="5" a="1"/>
  <c r="I1496" i="5" a="1"/>
  <c r="I1497" i="5" a="1"/>
  <c r="I1498" i="5" a="1"/>
  <c r="I1499" i="5" a="1"/>
  <c r="I1500" i="5" a="1"/>
  <c r="I1501" i="5" a="1"/>
  <c r="I1502" i="5" a="1"/>
  <c r="I1503" i="5" a="1"/>
  <c r="I1504" i="5" a="1"/>
  <c r="I1505" i="5" a="1"/>
  <c r="I1506" i="5" a="1"/>
  <c r="I1507" i="5" a="1"/>
  <c r="I1508" i="5" a="1"/>
  <c r="I1509" i="5" a="1"/>
  <c r="I1510" i="5" a="1"/>
  <c r="I1511" i="5" a="1"/>
  <c r="I1512" i="5" a="1"/>
  <c r="I1513" i="5" a="1"/>
  <c r="I1514" i="5" a="1"/>
  <c r="I1515" i="5" a="1"/>
  <c r="I1516" i="5" a="1"/>
  <c r="I1517" i="5" a="1"/>
  <c r="I1518" i="5" a="1"/>
  <c r="I1519" i="5" a="1"/>
  <c r="I1520" i="5" a="1"/>
  <c r="I1521" i="5" a="1"/>
  <c r="I1522" i="5" a="1"/>
  <c r="I1523" i="5" a="1"/>
  <c r="I1524" i="5" a="1"/>
  <c r="I1525" i="5" a="1"/>
  <c r="I1526" i="5" a="1"/>
  <c r="I1527" i="5" a="1"/>
  <c r="I1528" i="5" a="1"/>
  <c r="I1529" i="5" a="1"/>
  <c r="I1530" i="5" a="1"/>
  <c r="I1531" i="5" a="1"/>
  <c r="I1532" i="5" a="1"/>
  <c r="I1533" i="5" a="1"/>
  <c r="I1534" i="5" a="1"/>
  <c r="I1535" i="5" a="1"/>
  <c r="I1536" i="5" a="1"/>
  <c r="I1537" i="5" a="1"/>
  <c r="I1538" i="5" a="1"/>
  <c r="I1539" i="5" a="1"/>
  <c r="I1540" i="5" a="1"/>
  <c r="I1541" i="5" a="1"/>
  <c r="I1542" i="5" a="1"/>
  <c r="I1543" i="5" a="1"/>
  <c r="I1544" i="5" a="1"/>
  <c r="I1545" i="5" a="1"/>
  <c r="I1546" i="5" a="1"/>
  <c r="I1547" i="5" a="1"/>
  <c r="I1548" i="5" a="1"/>
  <c r="I1549" i="5" a="1"/>
  <c r="I1550" i="5" a="1"/>
  <c r="I1551" i="5" a="1"/>
  <c r="I1552" i="5" a="1"/>
  <c r="I1553" i="5" a="1"/>
  <c r="I1554" i="5" a="1"/>
  <c r="I1555" i="5" a="1"/>
  <c r="I1556" i="5" a="1"/>
  <c r="I1557" i="5" a="1"/>
  <c r="I1558" i="5" a="1"/>
  <c r="I1559" i="5" a="1"/>
  <c r="I1560" i="5" a="1"/>
  <c r="I1561" i="5" a="1"/>
  <c r="I1562" i="5" a="1"/>
  <c r="I1563" i="5" a="1"/>
  <c r="I1564" i="5" a="1"/>
  <c r="I1565" i="5" a="1"/>
  <c r="I1566" i="5" a="1"/>
  <c r="I1567" i="5" a="1"/>
  <c r="I1568" i="5" a="1"/>
  <c r="I1569" i="5" a="1"/>
  <c r="I1570" i="5" a="1"/>
  <c r="I1571" i="5" a="1"/>
  <c r="I1572" i="5" a="1"/>
  <c r="I1573" i="5" a="1"/>
  <c r="I1574" i="5" a="1"/>
  <c r="I1575" i="5" a="1"/>
  <c r="I1576" i="5" a="1"/>
  <c r="I1577" i="5" a="1"/>
  <c r="I1578" i="5" a="1"/>
  <c r="I1579" i="5" a="1"/>
  <c r="I1580" i="5" a="1"/>
  <c r="I1581" i="5" a="1"/>
  <c r="I1582" i="5" a="1"/>
  <c r="I1583" i="5" a="1"/>
  <c r="I1584" i="5" a="1"/>
  <c r="I1585" i="5" a="1"/>
  <c r="I1586" i="5" a="1"/>
  <c r="I1587" i="5" a="1"/>
  <c r="I1588" i="5" a="1"/>
  <c r="I1589" i="5" a="1"/>
  <c r="I1590" i="5" a="1"/>
  <c r="I1591" i="5" a="1"/>
  <c r="I1592" i="5" a="1"/>
  <c r="I1593" i="5" a="1"/>
  <c r="I1594" i="5" a="1"/>
  <c r="I1595" i="5" a="1"/>
  <c r="I1596" i="5" a="1"/>
  <c r="I1597" i="5" a="1"/>
  <c r="I1598" i="5" a="1"/>
  <c r="I1599" i="5" a="1"/>
  <c r="I1600" i="5" a="1"/>
  <c r="I1601" i="5" a="1"/>
  <c r="I1602" i="5" a="1"/>
  <c r="I1603" i="5" a="1"/>
  <c r="I1604" i="5" a="1"/>
  <c r="I1605" i="5" a="1"/>
  <c r="I1606" i="5" a="1"/>
  <c r="I1607" i="5" a="1"/>
  <c r="I1608" i="5" a="1"/>
  <c r="I1609" i="5" a="1"/>
  <c r="I1610" i="5" a="1"/>
  <c r="I1611" i="5" a="1"/>
  <c r="I1612" i="5" a="1"/>
  <c r="I1613" i="5" a="1"/>
  <c r="I1614" i="5" a="1"/>
  <c r="I1615" i="5" a="1"/>
  <c r="I1616" i="5" a="1"/>
  <c r="I1617" i="5" a="1"/>
  <c r="I1618" i="5" a="1"/>
  <c r="I1619" i="5" a="1"/>
  <c r="I1620" i="5" a="1"/>
  <c r="I1621" i="5" a="1"/>
  <c r="I1622" i="5" a="1"/>
  <c r="I1623" i="5" a="1"/>
  <c r="I1624" i="5" a="1"/>
  <c r="I1625" i="5" a="1"/>
  <c r="I1626" i="5" a="1"/>
  <c r="I1627" i="5" a="1"/>
  <c r="I1628" i="5" a="1"/>
  <c r="I1629" i="5" a="1"/>
  <c r="I1630" i="5" a="1"/>
  <c r="I1631" i="5" a="1"/>
  <c r="I1632" i="5" a="1"/>
  <c r="I1633" i="5" a="1"/>
  <c r="I1634" i="5" a="1"/>
  <c r="I1635" i="5" a="1"/>
  <c r="I1636" i="5" a="1"/>
  <c r="I1637" i="5" a="1"/>
  <c r="I1638" i="5" a="1"/>
  <c r="I1639" i="5" a="1"/>
  <c r="I1640" i="5" a="1"/>
  <c r="I1641" i="5" a="1"/>
  <c r="I1642" i="5" a="1"/>
  <c r="I1643" i="5" a="1"/>
  <c r="I1644" i="5" a="1"/>
  <c r="I1645" i="5" a="1"/>
  <c r="I1646" i="5" a="1"/>
  <c r="I1647" i="5" a="1"/>
  <c r="I1648" i="5" a="1"/>
  <c r="I1649" i="5" a="1"/>
  <c r="I1650" i="5" a="1"/>
  <c r="I1651" i="5" a="1"/>
  <c r="I1652" i="5" a="1"/>
  <c r="I1653" i="5" a="1"/>
  <c r="I1654" i="5" a="1"/>
  <c r="I1655" i="5" a="1"/>
  <c r="I1656" i="5" a="1"/>
  <c r="I1657" i="5" a="1"/>
  <c r="I1658" i="5" a="1"/>
  <c r="I1659" i="5" a="1"/>
  <c r="I1660" i="5" a="1"/>
  <c r="I1661" i="5" a="1"/>
  <c r="I1662" i="5" a="1"/>
  <c r="I1663" i="5" a="1"/>
  <c r="I1664" i="5" a="1"/>
  <c r="I1665" i="5" a="1"/>
  <c r="I1666" i="5" a="1"/>
  <c r="I1667" i="5" a="1"/>
  <c r="I1668" i="5" a="1"/>
  <c r="I1669" i="5" a="1"/>
  <c r="I1670" i="5" a="1"/>
  <c r="I1671" i="5" a="1"/>
  <c r="I1672" i="5" a="1"/>
  <c r="I1673" i="5" a="1"/>
  <c r="I1674" i="5" a="1"/>
  <c r="I1675" i="5" a="1"/>
  <c r="I1676" i="5" a="1"/>
  <c r="I1677" i="5" a="1"/>
  <c r="I1678" i="5" a="1"/>
  <c r="I1679" i="5" a="1"/>
  <c r="I1680" i="5" a="1"/>
  <c r="I1681" i="5" a="1"/>
  <c r="I1682" i="5" a="1"/>
  <c r="I1683" i="5" a="1"/>
  <c r="I1684" i="5" a="1"/>
  <c r="I1685" i="5" a="1"/>
  <c r="I1686" i="5" a="1"/>
  <c r="I1687" i="5" a="1"/>
  <c r="I1688" i="5" a="1"/>
  <c r="I1689" i="5" a="1"/>
  <c r="I1690" i="5" a="1"/>
  <c r="I1691" i="5" a="1"/>
  <c r="I1692" i="5" a="1"/>
  <c r="I1693" i="5" a="1"/>
  <c r="I1694" i="5" a="1"/>
  <c r="I1695" i="5" a="1"/>
  <c r="I1696" i="5" a="1"/>
  <c r="I1697" i="5" a="1"/>
  <c r="I1698" i="5" a="1"/>
  <c r="I1699" i="5" a="1"/>
  <c r="I1700" i="5" a="1"/>
  <c r="I1701" i="5" a="1"/>
  <c r="I1702" i="5" a="1"/>
  <c r="I1703" i="5" a="1"/>
  <c r="I1704" i="5" a="1"/>
  <c r="I1705" i="5" a="1"/>
  <c r="I1706" i="5" a="1"/>
  <c r="I1707" i="5" a="1"/>
  <c r="I1708" i="5" a="1"/>
  <c r="I1709" i="5" a="1"/>
  <c r="I1710" i="5" a="1"/>
  <c r="I1711" i="5" a="1"/>
  <c r="I1712" i="5" a="1"/>
  <c r="I1713" i="5" a="1"/>
  <c r="I1714" i="5" a="1"/>
  <c r="I1715" i="5" a="1"/>
  <c r="I1716" i="5" a="1"/>
  <c r="I1717" i="5" a="1"/>
  <c r="I1718" i="5" a="1"/>
  <c r="I1719" i="5" a="1"/>
  <c r="I1720" i="5" a="1"/>
  <c r="I1721" i="5" a="1"/>
  <c r="I1722" i="5" a="1"/>
  <c r="I1723" i="5" a="1"/>
  <c r="I1724" i="5" a="1"/>
  <c r="I1725" i="5" a="1"/>
  <c r="I1726" i="5" a="1"/>
  <c r="I1727" i="5" a="1"/>
  <c r="I1728" i="5" a="1"/>
  <c r="I1729" i="5" a="1"/>
  <c r="I1730" i="5" a="1"/>
  <c r="I1731" i="5" a="1"/>
  <c r="I1732" i="5" a="1"/>
  <c r="I1733" i="5" a="1"/>
  <c r="I1734" i="5" a="1"/>
  <c r="I1735" i="5" a="1"/>
  <c r="I1736" i="5" a="1"/>
  <c r="I1737" i="5" a="1"/>
  <c r="I1738" i="5" a="1"/>
  <c r="I1739" i="5" a="1"/>
  <c r="I1740" i="5" a="1"/>
  <c r="I1741" i="5" a="1"/>
  <c r="I1742" i="5" a="1"/>
  <c r="I1743" i="5" a="1"/>
  <c r="I1744" i="5" a="1"/>
  <c r="I1745" i="5" a="1"/>
  <c r="I1746" i="5" a="1"/>
  <c r="I1747" i="5" a="1"/>
  <c r="I1748" i="5" a="1"/>
  <c r="I1749" i="5" a="1"/>
  <c r="I1750" i="5" a="1"/>
  <c r="I1751" i="5" a="1"/>
  <c r="I1752" i="5" a="1"/>
  <c r="I1753" i="5" a="1"/>
  <c r="I1754" i="5" a="1"/>
  <c r="I1755" i="5" a="1"/>
  <c r="I1756" i="5" a="1"/>
  <c r="I1757" i="5" a="1"/>
  <c r="I1758" i="5" a="1"/>
  <c r="I1759" i="5" a="1"/>
  <c r="I1760" i="5" a="1"/>
  <c r="I1761" i="5" a="1"/>
  <c r="I1762" i="5" a="1"/>
  <c r="I1763" i="5" a="1"/>
  <c r="I1764" i="5" a="1"/>
  <c r="I1765" i="5" a="1"/>
  <c r="I1766" i="5" a="1"/>
  <c r="I1767" i="5" a="1"/>
  <c r="I1768" i="5" a="1"/>
  <c r="I1769" i="5" a="1"/>
  <c r="I1770" i="5" a="1"/>
  <c r="I1771" i="5" a="1"/>
  <c r="I1772" i="5" a="1"/>
  <c r="I1773" i="5" a="1"/>
  <c r="I1774" i="5" a="1"/>
  <c r="I1775" i="5" a="1"/>
  <c r="I1776" i="5" a="1"/>
  <c r="I1777" i="5" a="1"/>
  <c r="I1778" i="5" a="1"/>
  <c r="I1779" i="5" a="1"/>
  <c r="I1780" i="5" a="1"/>
  <c r="I1781" i="5" a="1"/>
  <c r="I1782" i="5" a="1"/>
  <c r="I1783" i="5" a="1"/>
  <c r="I1784" i="5" a="1"/>
  <c r="I1785" i="5" a="1"/>
  <c r="I1786" i="5" a="1"/>
  <c r="I1787" i="5" a="1"/>
  <c r="I1788" i="5" a="1"/>
  <c r="I1789" i="5" a="1"/>
  <c r="I1790" i="5" a="1"/>
  <c r="I1791" i="5" a="1"/>
  <c r="I1792" i="5" a="1"/>
  <c r="I1793" i="5" a="1"/>
  <c r="I1794" i="5" a="1"/>
  <c r="I1795" i="5" a="1"/>
  <c r="I1796" i="5" a="1"/>
  <c r="I1797" i="5" a="1"/>
  <c r="I1798" i="5" a="1"/>
  <c r="I1799" i="5" a="1"/>
  <c r="I1800" i="5" a="1"/>
  <c r="I1801" i="5" a="1"/>
  <c r="I1802" i="5" a="1"/>
  <c r="I1803" i="5" a="1"/>
  <c r="I1804" i="5" a="1"/>
  <c r="I1805" i="5" a="1"/>
  <c r="I1806" i="5" a="1"/>
  <c r="I1807" i="5" a="1"/>
  <c r="I1808" i="5" a="1"/>
  <c r="I1809" i="5" a="1"/>
  <c r="I1810" i="5" a="1"/>
  <c r="I1811" i="5" a="1"/>
  <c r="I1812" i="5" a="1"/>
  <c r="I1813" i="5" a="1"/>
  <c r="I1814" i="5" a="1"/>
  <c r="I1815" i="5" a="1"/>
  <c r="I1816" i="5" a="1"/>
  <c r="I1817" i="5" a="1"/>
  <c r="I1818" i="5" a="1"/>
  <c r="I1819" i="5" a="1"/>
  <c r="I1820" i="5" a="1"/>
  <c r="I1821" i="5" a="1"/>
  <c r="I1822" i="5" a="1"/>
  <c r="I1823" i="5" a="1"/>
  <c r="I1824" i="5" a="1"/>
  <c r="I1825" i="5" a="1"/>
  <c r="I1826" i="5" a="1"/>
  <c r="I1827" i="5" a="1"/>
  <c r="I1828" i="5" a="1"/>
  <c r="I1829" i="5" a="1"/>
  <c r="I1830" i="5" a="1"/>
  <c r="I1831" i="5" a="1"/>
  <c r="I1832" i="5" a="1"/>
  <c r="I1833" i="5" a="1"/>
  <c r="I1834" i="5" a="1"/>
  <c r="I1835" i="5" a="1"/>
  <c r="I1836" i="5" a="1"/>
  <c r="I1837" i="5" a="1"/>
  <c r="I1838" i="5" a="1"/>
  <c r="I1839" i="5" a="1"/>
  <c r="I1840" i="5" a="1"/>
  <c r="I1841" i="5" a="1"/>
  <c r="I1842" i="5" a="1"/>
  <c r="I1843" i="5" a="1"/>
  <c r="I1844" i="5" a="1"/>
  <c r="I1845" i="5" a="1"/>
  <c r="I1846" i="5" a="1"/>
  <c r="I1847" i="5" a="1"/>
  <c r="I1848" i="5" a="1"/>
  <c r="I1849" i="5" a="1"/>
  <c r="I1850" i="5" a="1"/>
  <c r="I1851" i="5" a="1"/>
  <c r="I1852" i="5" a="1"/>
  <c r="I1853" i="5" a="1"/>
  <c r="I1854" i="5" a="1"/>
  <c r="I1855" i="5" a="1"/>
  <c r="I1856" i="5" a="1"/>
  <c r="I1857" i="5" a="1"/>
  <c r="I1858" i="5" a="1"/>
  <c r="I1859" i="5" a="1"/>
  <c r="I1860" i="5" a="1"/>
  <c r="I1861" i="5" a="1"/>
  <c r="I1862" i="5" a="1"/>
  <c r="I1863" i="5" a="1"/>
  <c r="I1864" i="5" a="1"/>
  <c r="I1865" i="5" a="1"/>
  <c r="I1866" i="5" a="1"/>
  <c r="I1867" i="5" a="1"/>
  <c r="I1868" i="5" a="1"/>
  <c r="I1869" i="5" a="1"/>
  <c r="I1870" i="5" a="1"/>
  <c r="I1871" i="5" a="1"/>
  <c r="I1872" i="5" a="1"/>
  <c r="I1873" i="5" a="1"/>
  <c r="I1874" i="5" a="1"/>
  <c r="I1875" i="5" a="1"/>
  <c r="I1876" i="5" a="1"/>
  <c r="I1877" i="5" a="1"/>
  <c r="I1878" i="5" a="1"/>
  <c r="I1879" i="5" a="1"/>
  <c r="I1880" i="5" a="1"/>
  <c r="I1881" i="5" a="1"/>
  <c r="I1882" i="5" a="1"/>
  <c r="I1883" i="5" a="1"/>
  <c r="I1884" i="5" a="1"/>
  <c r="I1885" i="5" a="1"/>
  <c r="I1886" i="5" a="1"/>
  <c r="I1887" i="5" a="1"/>
  <c r="I1888" i="5" a="1"/>
  <c r="I1889" i="5" a="1"/>
  <c r="I1890" i="5" a="1"/>
  <c r="I1891" i="5" a="1"/>
  <c r="I1892" i="5" a="1"/>
  <c r="I1893" i="5" a="1"/>
  <c r="I1894" i="5" a="1"/>
  <c r="I1895" i="5" a="1"/>
  <c r="I1896" i="5" a="1"/>
  <c r="I1897" i="5" a="1"/>
  <c r="I1898" i="5" a="1"/>
  <c r="I1899" i="5" a="1"/>
  <c r="I1900" i="5" a="1"/>
  <c r="I1901" i="5" a="1"/>
  <c r="I1902" i="5" a="1"/>
  <c r="I1903" i="5" a="1"/>
  <c r="I1904" i="5" a="1"/>
  <c r="I1905" i="5" a="1"/>
  <c r="I1906" i="5" a="1"/>
  <c r="I1907" i="5" a="1"/>
  <c r="I1908" i="5" a="1"/>
  <c r="I1909" i="5" a="1"/>
  <c r="I1910" i="5" a="1"/>
  <c r="I1911" i="5" a="1"/>
  <c r="I1912" i="5" a="1"/>
  <c r="I1913" i="5" a="1"/>
  <c r="I1914" i="5" a="1"/>
  <c r="I1915" i="5" a="1"/>
  <c r="I1916" i="5" a="1"/>
  <c r="I1917" i="5" a="1"/>
  <c r="I1918" i="5" a="1"/>
  <c r="I1919" i="5" a="1"/>
  <c r="I1920" i="5" a="1"/>
  <c r="I1921" i="5" a="1"/>
  <c r="I1922" i="5" a="1"/>
  <c r="I1923" i="5" a="1"/>
  <c r="I1924" i="5" a="1"/>
  <c r="I1925" i="5" a="1"/>
  <c r="I1926" i="5" a="1"/>
  <c r="I1927" i="5" a="1"/>
  <c r="I1928" i="5" a="1"/>
  <c r="I1929" i="5" a="1"/>
  <c r="I1930" i="5" a="1"/>
  <c r="I1931" i="5" a="1"/>
  <c r="I1932" i="5" a="1"/>
  <c r="I1933" i="5" a="1"/>
  <c r="I1934" i="5" a="1"/>
  <c r="I1935" i="5" a="1"/>
  <c r="I1936" i="5" a="1"/>
  <c r="I1937" i="5" a="1"/>
  <c r="I1938" i="5" a="1"/>
  <c r="I1939" i="5" a="1"/>
  <c r="I1940" i="5" a="1"/>
  <c r="I1941" i="5" a="1"/>
  <c r="I1942" i="5" a="1"/>
  <c r="I1943" i="5" a="1"/>
  <c r="I1944" i="5" a="1"/>
  <c r="I1945" i="5" a="1"/>
  <c r="I1946" i="5" a="1"/>
  <c r="I1947" i="5" a="1"/>
  <c r="I1948" i="5" a="1"/>
  <c r="I1949" i="5" a="1"/>
  <c r="I1950" i="5" a="1"/>
  <c r="I1951" i="5" a="1"/>
  <c r="I1952" i="5" a="1"/>
  <c r="I1953" i="5" a="1"/>
  <c r="I1954" i="5" a="1"/>
  <c r="I1955" i="5" a="1"/>
  <c r="I1956" i="5" a="1"/>
  <c r="I1957" i="5" a="1"/>
  <c r="I1958" i="5" a="1"/>
  <c r="I1959" i="5" a="1"/>
  <c r="I1960" i="5" a="1"/>
  <c r="I1961" i="5" a="1"/>
  <c r="I1962" i="5" a="1"/>
  <c r="I1963" i="5" a="1"/>
  <c r="I1964" i="5" a="1"/>
  <c r="I1965" i="5" a="1"/>
  <c r="I1966" i="5" a="1"/>
  <c r="I1967" i="5" a="1"/>
  <c r="I1968" i="5" a="1"/>
  <c r="I1969" i="5" a="1"/>
  <c r="I1970" i="5" a="1"/>
  <c r="I1971" i="5" a="1"/>
  <c r="I1972" i="5" a="1"/>
  <c r="I1973" i="5" a="1"/>
  <c r="I1974" i="5" a="1"/>
  <c r="I1975" i="5" a="1"/>
  <c r="I1976" i="5" a="1"/>
  <c r="I1977" i="5" a="1"/>
  <c r="I1978" i="5" a="1"/>
  <c r="I1979" i="5" a="1"/>
  <c r="I1980" i="5" a="1"/>
  <c r="I1981" i="5" a="1"/>
  <c r="I1982" i="5" a="1"/>
  <c r="I1983" i="5" a="1"/>
  <c r="I1984" i="5" a="1"/>
  <c r="I1985" i="5" a="1"/>
  <c r="I1986" i="5" a="1"/>
  <c r="I1987" i="5" a="1"/>
  <c r="I1988" i="5" a="1"/>
  <c r="I1989" i="5" a="1"/>
  <c r="I1990" i="5" a="1"/>
  <c r="I1991" i="5" a="1"/>
  <c r="I1992" i="5" a="1"/>
  <c r="I1993" i="5" a="1"/>
  <c r="I1994" i="5" a="1"/>
  <c r="I1995" i="5" a="1"/>
  <c r="I1996" i="5" a="1"/>
  <c r="I1997" i="5" a="1"/>
  <c r="I1998" i="5" a="1"/>
  <c r="I1999" i="5" a="1"/>
  <c r="I2000" i="5" a="1"/>
  <c r="I2001" i="5" a="1"/>
  <c r="I2002" i="5" a="1"/>
  <c r="I2003" i="5" a="1"/>
  <c r="I2004" i="5" a="1"/>
  <c r="I2005" i="5" a="1"/>
  <c r="I2006" i="5" a="1"/>
  <c r="I2007" i="5" a="1"/>
  <c r="I2008" i="5" a="1"/>
  <c r="I2009" i="5" a="1"/>
  <c r="I2010" i="5" a="1"/>
  <c r="I2011" i="5" a="1"/>
  <c r="I2012" i="5" a="1"/>
  <c r="I2013" i="5" a="1"/>
  <c r="I2014" i="5" a="1"/>
  <c r="I2015" i="5" a="1"/>
  <c r="I2016" i="5" a="1"/>
  <c r="I2017" i="5" a="1"/>
  <c r="I2018" i="5" a="1"/>
  <c r="I2019" i="5" a="1"/>
  <c r="I2020" i="5" a="1"/>
  <c r="I2021" i="5" a="1"/>
  <c r="I2022" i="5" a="1"/>
  <c r="I2023" i="5" a="1"/>
  <c r="I2024" i="5" a="1"/>
  <c r="I2025" i="5" a="1"/>
  <c r="I2026" i="5" a="1"/>
  <c r="I2027" i="5" a="1"/>
  <c r="I2028" i="5" a="1"/>
  <c r="I2029" i="5" a="1"/>
  <c r="I2030" i="5" a="1"/>
  <c r="I2031" i="5" a="1"/>
  <c r="I2032" i="5" a="1"/>
  <c r="I2033" i="5" a="1"/>
  <c r="I2034" i="5" a="1"/>
  <c r="I2035" i="5" a="1"/>
  <c r="I2036" i="5" a="1"/>
  <c r="I2037" i="5" a="1"/>
  <c r="I2038" i="5" a="1"/>
  <c r="I2039" i="5" a="1"/>
  <c r="I2040" i="5" a="1"/>
  <c r="I2041" i="5" a="1"/>
  <c r="I2042" i="5" a="1"/>
  <c r="I2043" i="5" a="1"/>
  <c r="I2044" i="5" a="1"/>
  <c r="I2045" i="5" a="1"/>
  <c r="I2046" i="5" a="1"/>
  <c r="I2047" i="5" a="1"/>
  <c r="I2048" i="5" a="1"/>
  <c r="I2049" i="5" a="1"/>
  <c r="I2050" i="5" a="1"/>
  <c r="I2051" i="5" a="1"/>
  <c r="I2052" i="5" a="1"/>
  <c r="I2053" i="5" a="1"/>
  <c r="I2054" i="5" a="1"/>
  <c r="I2055" i="5" a="1"/>
  <c r="I2056" i="5" a="1"/>
  <c r="I2057" i="5" a="1"/>
  <c r="I2058" i="5" a="1"/>
  <c r="I2059" i="5" a="1"/>
  <c r="I2060" i="5" a="1"/>
  <c r="I2061" i="5" a="1"/>
  <c r="I2062" i="5" a="1"/>
  <c r="I2063" i="5" a="1"/>
  <c r="I2064" i="5" a="1"/>
  <c r="I2065" i="5" a="1"/>
  <c r="I2066" i="5" a="1"/>
  <c r="I2067" i="5" a="1"/>
  <c r="I2068" i="5" a="1"/>
  <c r="I2069" i="5" a="1"/>
  <c r="I2070" i="5" a="1"/>
  <c r="I2071" i="5" a="1"/>
  <c r="I2072" i="5" a="1"/>
  <c r="I2073" i="5" a="1"/>
  <c r="I2074" i="5" a="1"/>
  <c r="I2075" i="5" a="1"/>
  <c r="I2076" i="5" a="1"/>
  <c r="I2077" i="5" a="1"/>
  <c r="I2078" i="5" a="1"/>
  <c r="I2079" i="5" a="1"/>
  <c r="I2080" i="5" a="1"/>
  <c r="I2081" i="5" a="1"/>
  <c r="I2082" i="5" a="1"/>
  <c r="I2083" i="5" a="1"/>
  <c r="I2084" i="5" a="1"/>
  <c r="I2085" i="5" a="1"/>
  <c r="I2086" i="5" a="1"/>
  <c r="I2087" i="5" a="1"/>
  <c r="I2088" i="5" a="1"/>
  <c r="I2089" i="5" a="1"/>
  <c r="I2090" i="5" a="1"/>
  <c r="I2091" i="5" a="1"/>
  <c r="I2092" i="5" a="1"/>
  <c r="I2093" i="5" a="1"/>
  <c r="I2094" i="5" a="1"/>
  <c r="I2095" i="5" a="1"/>
  <c r="I2096" i="5" a="1"/>
  <c r="I2097" i="5" a="1"/>
  <c r="I2098" i="5" a="1"/>
  <c r="I2099" i="5" a="1"/>
  <c r="I2100" i="5" a="1"/>
  <c r="I2101" i="5" a="1"/>
  <c r="I2102" i="5" a="1"/>
  <c r="I2103" i="5" a="1"/>
  <c r="I2104" i="5" a="1"/>
  <c r="I2105" i="5" a="1"/>
  <c r="I2106" i="5" a="1"/>
  <c r="I2107" i="5" a="1"/>
  <c r="I2108" i="5" a="1"/>
  <c r="I2109" i="5" a="1"/>
  <c r="I2110" i="5" a="1"/>
  <c r="I2111" i="5" a="1"/>
  <c r="I2112" i="5" a="1"/>
  <c r="I2113" i="5" a="1"/>
  <c r="I2114" i="5" a="1"/>
  <c r="I2115" i="5" a="1"/>
  <c r="I2116" i="5" a="1"/>
  <c r="I2117" i="5" a="1"/>
  <c r="I2118" i="5" a="1"/>
  <c r="I2119" i="5" a="1"/>
  <c r="I2120" i="5" a="1"/>
  <c r="I2121" i="5" a="1"/>
  <c r="I2122" i="5" a="1"/>
  <c r="I2123" i="5" a="1"/>
  <c r="I2124" i="5" a="1"/>
  <c r="I2125" i="5" a="1"/>
  <c r="I2126" i="5" a="1"/>
  <c r="I2127" i="5" a="1"/>
  <c r="I2128" i="5" a="1"/>
  <c r="I2129" i="5" a="1"/>
  <c r="I2130" i="5" a="1"/>
  <c r="I2131" i="5" a="1"/>
  <c r="I2132" i="5" a="1"/>
  <c r="I2133" i="5" a="1"/>
  <c r="I2134" i="5" a="1"/>
  <c r="I2135" i="5" a="1"/>
  <c r="I2136" i="5" a="1"/>
  <c r="I2137" i="5" a="1"/>
  <c r="I2138" i="5" a="1"/>
  <c r="I2139" i="5" a="1"/>
  <c r="I2140" i="5" a="1"/>
  <c r="I2141" i="5" a="1"/>
  <c r="I2142" i="5" a="1"/>
  <c r="I2143" i="5" a="1"/>
  <c r="I2144" i="5" a="1"/>
  <c r="I2145" i="5" a="1"/>
  <c r="I2146" i="5" a="1"/>
  <c r="I2147" i="5" a="1"/>
  <c r="I2148" i="5" a="1"/>
  <c r="I2149" i="5" a="1"/>
  <c r="I2150" i="5" a="1"/>
  <c r="I2151" i="5" a="1"/>
  <c r="I2152" i="5" a="1"/>
  <c r="I2153" i="5" a="1"/>
  <c r="I2154" i="5" a="1"/>
  <c r="I2155" i="5" a="1"/>
  <c r="I2156" i="5" a="1"/>
  <c r="I2157" i="5" a="1"/>
  <c r="I2158" i="5" a="1"/>
  <c r="I2159" i="5" a="1"/>
  <c r="I2160" i="5" a="1"/>
  <c r="I2161" i="5" a="1"/>
  <c r="I2162" i="5" a="1"/>
  <c r="I2163" i="5" a="1"/>
  <c r="I2164" i="5" a="1"/>
  <c r="I2165" i="5" a="1"/>
  <c r="I2166" i="5" a="1"/>
  <c r="I2167" i="5" a="1"/>
  <c r="I2168" i="5" a="1"/>
  <c r="I2169" i="5" a="1"/>
  <c r="I2170" i="5" a="1"/>
  <c r="I2171" i="5" a="1"/>
  <c r="I2172" i="5" a="1"/>
  <c r="I2173" i="5" a="1"/>
  <c r="I2174" i="5" a="1"/>
  <c r="I2175" i="5" a="1"/>
  <c r="I2176" i="5" a="1"/>
  <c r="I2177" i="5" a="1"/>
  <c r="I2178" i="5" a="1"/>
  <c r="I2179" i="5" a="1"/>
  <c r="I2180" i="5" a="1"/>
  <c r="I2181" i="5" a="1"/>
  <c r="I2182" i="5" a="1"/>
  <c r="I2183" i="5" a="1"/>
  <c r="I2184" i="5" a="1"/>
  <c r="I2185" i="5" a="1"/>
  <c r="I2186" i="5" a="1"/>
  <c r="I2187" i="5" a="1"/>
  <c r="I2188" i="5" a="1"/>
  <c r="I2189" i="5" a="1"/>
  <c r="I2190" i="5" a="1"/>
  <c r="I2191" i="5" a="1"/>
  <c r="I2192" i="5" a="1"/>
  <c r="I2193" i="5" a="1"/>
  <c r="I2194" i="5" a="1"/>
  <c r="I2195" i="5" a="1"/>
  <c r="I2196" i="5" a="1"/>
  <c r="I2197" i="5" a="1"/>
  <c r="I2198" i="5" a="1"/>
  <c r="I2199" i="5" a="1"/>
  <c r="I2200" i="5" a="1"/>
  <c r="I2201" i="5" a="1"/>
  <c r="I2202" i="5" a="1"/>
  <c r="I2203" i="5" a="1"/>
  <c r="I2204" i="5" a="1"/>
  <c r="I2205" i="5" a="1"/>
  <c r="I2206" i="5" a="1"/>
  <c r="I2207" i="5" a="1"/>
  <c r="I2208" i="5" a="1"/>
  <c r="I2209" i="5" a="1"/>
  <c r="I2210" i="5" a="1"/>
  <c r="I2211" i="5" a="1"/>
  <c r="I2212" i="5" a="1"/>
  <c r="I2213" i="5" a="1"/>
  <c r="I2214" i="5" a="1"/>
  <c r="I2215" i="5" a="1"/>
  <c r="I2216" i="5" a="1"/>
  <c r="I2217" i="5" a="1"/>
  <c r="I2218" i="5" a="1"/>
  <c r="I2219" i="5" a="1"/>
  <c r="I2220" i="5" a="1"/>
  <c r="I2221" i="5" a="1"/>
  <c r="I2222" i="5" a="1"/>
  <c r="I2223" i="5" a="1"/>
  <c r="I2224" i="5" a="1"/>
  <c r="I2225" i="5" a="1"/>
  <c r="I2226" i="5" a="1"/>
  <c r="I2227" i="5" a="1"/>
  <c r="I2228" i="5" a="1"/>
  <c r="I2229" i="5" a="1"/>
  <c r="I2230" i="5" a="1"/>
  <c r="I2231" i="5" a="1"/>
  <c r="I2232" i="5" a="1"/>
  <c r="I2233" i="5" a="1"/>
  <c r="I2234" i="5" a="1"/>
  <c r="I2235" i="5" a="1"/>
  <c r="I2236" i="5" a="1"/>
  <c r="I2237" i="5" a="1"/>
  <c r="I2238" i="5" a="1"/>
  <c r="I2239" i="5" a="1"/>
  <c r="I2240" i="5" a="1"/>
  <c r="I2241" i="5" a="1"/>
  <c r="I2242" i="5" a="1"/>
  <c r="I2243" i="5" a="1"/>
  <c r="I2244" i="5" a="1"/>
  <c r="I2245" i="5" a="1"/>
  <c r="I2246" i="5" a="1"/>
  <c r="I2247" i="5" a="1"/>
  <c r="I2248" i="5" a="1"/>
  <c r="I2249" i="5" a="1"/>
  <c r="I2250" i="5" a="1"/>
  <c r="I2251" i="5" a="1"/>
  <c r="I2252" i="5" a="1"/>
  <c r="I2253" i="5" a="1"/>
  <c r="I2254" i="5" a="1"/>
  <c r="I2255" i="5" a="1"/>
  <c r="I2256" i="5" a="1"/>
  <c r="I2257" i="5" a="1"/>
  <c r="I2258" i="5" a="1"/>
  <c r="I2259" i="5" a="1"/>
  <c r="I2260" i="5" a="1"/>
  <c r="I2261" i="5" a="1"/>
  <c r="I2262" i="5" a="1"/>
  <c r="I2263" i="5" a="1"/>
  <c r="I2264" i="5" a="1"/>
  <c r="I2265" i="5" a="1"/>
  <c r="I2266" i="5" a="1"/>
  <c r="I2267" i="5" a="1"/>
  <c r="I2268" i="5" a="1"/>
  <c r="I2269" i="5" a="1"/>
  <c r="I2270" i="5" a="1"/>
  <c r="I2271" i="5" a="1"/>
  <c r="I2272" i="5" a="1"/>
  <c r="I2273" i="5" a="1"/>
  <c r="I2274" i="5" a="1"/>
  <c r="I2275" i="5" a="1"/>
  <c r="I2276" i="5" a="1"/>
  <c r="I2277" i="5" a="1"/>
  <c r="I2278" i="5" a="1"/>
  <c r="I2279" i="5" a="1"/>
  <c r="I2280" i="5" a="1"/>
  <c r="I2281" i="5" a="1"/>
  <c r="I2282" i="5" a="1"/>
  <c r="I2283" i="5" a="1"/>
  <c r="I2284" i="5" a="1"/>
  <c r="I2285" i="5" a="1"/>
  <c r="I2286" i="5" a="1"/>
  <c r="I2287" i="5" a="1"/>
  <c r="I2288" i="5" a="1"/>
  <c r="I2289" i="5" a="1"/>
  <c r="I2290" i="5" a="1"/>
  <c r="I2291" i="5" a="1"/>
  <c r="I2292" i="5" a="1"/>
  <c r="I2293" i="5" a="1"/>
  <c r="I2294" i="5" a="1"/>
  <c r="I2295" i="5" a="1"/>
  <c r="I2296" i="5" a="1"/>
  <c r="I2297" i="5" a="1"/>
  <c r="I2298" i="5" a="1"/>
  <c r="I2299" i="5" a="1"/>
  <c r="I2300" i="5" a="1"/>
  <c r="I2301" i="5" a="1"/>
  <c r="I2302" i="5" a="1"/>
  <c r="I2303" i="5" a="1"/>
  <c r="I2304" i="5" a="1"/>
  <c r="I2305" i="5" a="1"/>
  <c r="I2306" i="5" a="1"/>
  <c r="I2307" i="5" a="1"/>
  <c r="I2308" i="5" a="1"/>
  <c r="I2309" i="5" a="1"/>
  <c r="I2310" i="5" a="1"/>
  <c r="I2311" i="5" a="1"/>
  <c r="I2312" i="5" a="1"/>
  <c r="I2313" i="5" a="1"/>
  <c r="I2314" i="5" a="1"/>
  <c r="I2315" i="5" a="1"/>
  <c r="I2316" i="5" a="1"/>
  <c r="I2317" i="5" a="1"/>
  <c r="I2318" i="5" a="1"/>
  <c r="I2319" i="5" a="1"/>
  <c r="I2320" i="5" a="1"/>
  <c r="I2321" i="5" a="1"/>
  <c r="I2322" i="5" a="1"/>
  <c r="I2323" i="5" a="1"/>
  <c r="I2324" i="5" a="1"/>
  <c r="I2325" i="5" a="1"/>
  <c r="I2326" i="5" a="1"/>
  <c r="I2327" i="5" a="1"/>
  <c r="I2328" i="5" a="1"/>
  <c r="I2329" i="5" a="1"/>
  <c r="I2330" i="5" a="1"/>
  <c r="I2331" i="5" a="1"/>
  <c r="I2332" i="5" a="1"/>
  <c r="I2333" i="5" a="1"/>
  <c r="I2334" i="5" a="1"/>
  <c r="I2335" i="5" a="1"/>
  <c r="I2336" i="5" a="1"/>
  <c r="I2337" i="5" a="1"/>
  <c r="I2338" i="5" a="1"/>
  <c r="I2339" i="5" a="1"/>
  <c r="I2340" i="5" a="1"/>
  <c r="I2341" i="5" a="1"/>
  <c r="I2342" i="5" a="1"/>
  <c r="I2343" i="5" a="1"/>
  <c r="I2344" i="5" a="1"/>
  <c r="I2345" i="5" a="1"/>
  <c r="I2346" i="5" a="1"/>
  <c r="I2347" i="5" a="1"/>
  <c r="I2348" i="5" a="1"/>
  <c r="I2349" i="5" a="1"/>
  <c r="I2350" i="5" a="1"/>
  <c r="I2351" i="5" a="1"/>
  <c r="I2352" i="5" a="1"/>
  <c r="I2353" i="5" a="1"/>
  <c r="I2354" i="5" a="1"/>
  <c r="I2355" i="5" a="1"/>
  <c r="I2356" i="5" a="1"/>
  <c r="I2357" i="5" a="1"/>
  <c r="I2358" i="5" a="1"/>
  <c r="I2359" i="5" a="1"/>
  <c r="I2360" i="5" a="1"/>
  <c r="I2361" i="5" a="1"/>
  <c r="I2362" i="5" a="1"/>
  <c r="I2363" i="5" a="1"/>
  <c r="I2364" i="5" a="1"/>
  <c r="I2365" i="5" a="1"/>
  <c r="I2366" i="5" a="1"/>
  <c r="I2367" i="5" a="1"/>
  <c r="I2368" i="5" a="1"/>
  <c r="I2369" i="5" a="1"/>
  <c r="I2370" i="5" a="1"/>
  <c r="I2371" i="5" a="1"/>
  <c r="I2372" i="5" a="1"/>
  <c r="I2373" i="5" a="1"/>
  <c r="I2374" i="5" a="1"/>
  <c r="I2375" i="5" a="1"/>
  <c r="I2376" i="5" a="1"/>
  <c r="I2377" i="5" a="1"/>
  <c r="I2378" i="5" a="1"/>
  <c r="I2379" i="5" a="1"/>
  <c r="I2380" i="5" a="1"/>
  <c r="I2381" i="5" a="1"/>
  <c r="I2382" i="5" a="1"/>
  <c r="I2383" i="5" a="1"/>
  <c r="I2384" i="5" a="1"/>
  <c r="I2385" i="5" a="1"/>
  <c r="I2386" i="5" a="1"/>
  <c r="I2387" i="5" a="1"/>
  <c r="I2388" i="5" a="1"/>
  <c r="I2389" i="5" a="1"/>
  <c r="I2390" i="5" a="1"/>
  <c r="I2391" i="5" a="1"/>
  <c r="I2392" i="5" a="1"/>
  <c r="I2393" i="5" a="1"/>
  <c r="I2394" i="5" a="1"/>
  <c r="I2395" i="5" a="1"/>
  <c r="I2396" i="5" a="1"/>
  <c r="I2397" i="5" a="1"/>
  <c r="I2398" i="5" a="1"/>
  <c r="I2399" i="5" a="1"/>
  <c r="I2400" i="5" a="1"/>
  <c r="I2401" i="5" a="1"/>
  <c r="I2402" i="5" a="1"/>
  <c r="I2403" i="5" a="1"/>
  <c r="I2404" i="5" a="1"/>
  <c r="I2405" i="5" a="1"/>
  <c r="I2406" i="5" a="1"/>
  <c r="I2407" i="5" a="1"/>
  <c r="I2408" i="5" a="1"/>
  <c r="I2409" i="5" a="1"/>
  <c r="I2410" i="5" a="1"/>
  <c r="I2411" i="5" a="1"/>
  <c r="I2412" i="5" a="1"/>
  <c r="I2413" i="5" a="1"/>
  <c r="I2414" i="5" a="1"/>
  <c r="I2415" i="5" a="1"/>
  <c r="I2416" i="5" a="1"/>
  <c r="I2417" i="5" a="1"/>
  <c r="I2418" i="5" a="1"/>
  <c r="I2419" i="5" a="1"/>
  <c r="I2420" i="5" a="1"/>
  <c r="I2421" i="5" a="1"/>
  <c r="I2422" i="5" a="1"/>
  <c r="I2423" i="5" a="1"/>
  <c r="I2424" i="5" a="1"/>
  <c r="I2425" i="5" a="1"/>
  <c r="I2426" i="5" a="1"/>
  <c r="I2427" i="5" a="1"/>
  <c r="I2428" i="5" a="1"/>
  <c r="I2429" i="5" a="1"/>
  <c r="I2430" i="5" a="1"/>
  <c r="I2431" i="5" a="1"/>
  <c r="I2432" i="5" a="1"/>
  <c r="I2433" i="5" a="1"/>
  <c r="I2434" i="5" a="1"/>
  <c r="I2435" i="5" a="1"/>
  <c r="I2436" i="5" a="1"/>
  <c r="I2437" i="5" a="1"/>
  <c r="I2438" i="5" a="1"/>
  <c r="I2439" i="5" a="1"/>
  <c r="I2440" i="5" a="1"/>
  <c r="I2441" i="5" a="1"/>
  <c r="I2442" i="5" a="1"/>
  <c r="I2443" i="5" a="1"/>
  <c r="I2444" i="5" a="1"/>
  <c r="I2445" i="5" a="1"/>
  <c r="I2446" i="5" a="1"/>
  <c r="I2447" i="5" a="1"/>
  <c r="I2448" i="5" a="1"/>
  <c r="I2449" i="5" a="1"/>
  <c r="I2450" i="5" a="1"/>
  <c r="I2451" i="5" a="1"/>
  <c r="I2452" i="5" a="1"/>
  <c r="I2453" i="5" a="1"/>
  <c r="I2454" i="5" a="1"/>
  <c r="I2455" i="5" a="1"/>
  <c r="I2456" i="5" a="1"/>
  <c r="I2457" i="5" a="1"/>
  <c r="I2458" i="5" a="1"/>
  <c r="I2459" i="5" a="1"/>
  <c r="I2460" i="5" a="1"/>
  <c r="I2461" i="5" a="1"/>
  <c r="I2462" i="5" a="1"/>
  <c r="I2463" i="5" a="1"/>
  <c r="I2464" i="5" a="1"/>
  <c r="I2465" i="5" a="1"/>
  <c r="I2466" i="5" a="1"/>
  <c r="I2467" i="5" a="1"/>
  <c r="I2468" i="5" a="1"/>
  <c r="I2469" i="5" a="1"/>
  <c r="I2470" i="5" a="1"/>
  <c r="I2471" i="5" a="1"/>
  <c r="I2472" i="5" a="1"/>
  <c r="I2473" i="5" a="1"/>
  <c r="I2474" i="5" a="1"/>
  <c r="I2475" i="5" a="1"/>
  <c r="I2476" i="5" a="1"/>
  <c r="I2477" i="5" a="1"/>
  <c r="I2478" i="5" a="1"/>
  <c r="I2479" i="5" a="1"/>
  <c r="I2480" i="5" a="1"/>
  <c r="I2481" i="5" a="1"/>
  <c r="I2482" i="5" a="1"/>
  <c r="I2483" i="5" a="1"/>
  <c r="I2484" i="5" a="1"/>
  <c r="I2485" i="5" a="1"/>
  <c r="I2486" i="5" a="1"/>
  <c r="I2487" i="5" a="1"/>
  <c r="I2488" i="5" a="1"/>
  <c r="I2489" i="5" a="1"/>
  <c r="I2490" i="5" a="1"/>
  <c r="I2491" i="5" a="1"/>
  <c r="I2492" i="5" a="1"/>
  <c r="I2493" i="5" a="1"/>
  <c r="I2494" i="5" a="1"/>
  <c r="I2495" i="5" a="1"/>
  <c r="I2496" i="5" a="1"/>
  <c r="I2497" i="5" a="1"/>
  <c r="I2498" i="5" a="1"/>
  <c r="I2499" i="5" a="1"/>
  <c r="I2500" i="5" a="1"/>
  <c r="I2501" i="5" a="1"/>
  <c r="I2502" i="5" a="1"/>
  <c r="I2503" i="5" a="1"/>
  <c r="I2504" i="5" a="1"/>
  <c r="I2505" i="5" a="1"/>
  <c r="I2506" i="5" a="1"/>
  <c r="I2507" i="5" a="1"/>
  <c r="I2508" i="5" a="1"/>
  <c r="I2509" i="5" a="1"/>
  <c r="I2510" i="5" a="1"/>
  <c r="I2511" i="5" a="1"/>
  <c r="I2512" i="5" a="1"/>
  <c r="I2513" i="5" a="1"/>
  <c r="I2514" i="5" a="1"/>
  <c r="I2515" i="5" a="1"/>
  <c r="I2516" i="5" a="1"/>
  <c r="I2517" i="5" a="1"/>
  <c r="I2518" i="5" a="1"/>
  <c r="I2519" i="5" a="1"/>
  <c r="I2520" i="5" a="1"/>
  <c r="I2521" i="5" a="1"/>
  <c r="I2522" i="5" a="1"/>
  <c r="I2523" i="5" a="1"/>
  <c r="I2524" i="5" a="1"/>
  <c r="I2525" i="5" a="1"/>
  <c r="I2526" i="5" a="1"/>
  <c r="I2527" i="5" a="1"/>
  <c r="I2528" i="5" a="1"/>
  <c r="I2529" i="5" a="1"/>
  <c r="I2530" i="5" a="1"/>
  <c r="I2531" i="5" a="1"/>
  <c r="I2532" i="5" a="1"/>
  <c r="I2533" i="5" a="1"/>
  <c r="I2534" i="5" a="1"/>
  <c r="I2535" i="5" a="1"/>
  <c r="I2536" i="5" a="1"/>
  <c r="I2537" i="5" a="1"/>
  <c r="I2538" i="5" a="1"/>
  <c r="I2539" i="5" a="1"/>
  <c r="I2540" i="5" a="1"/>
  <c r="I2541" i="5" a="1"/>
  <c r="I2542" i="5" a="1"/>
  <c r="I2543" i="5" a="1"/>
  <c r="I2544" i="5" a="1"/>
  <c r="I2545" i="5" a="1"/>
  <c r="I2546" i="5" a="1"/>
  <c r="I2547" i="5" a="1"/>
  <c r="I2548" i="5" a="1"/>
  <c r="I2549" i="5" a="1"/>
  <c r="I2550" i="5" a="1"/>
  <c r="I2551" i="5" a="1"/>
  <c r="I2552" i="5" a="1"/>
  <c r="I2553" i="5" a="1"/>
  <c r="I2554" i="5" a="1"/>
  <c r="I2555" i="5" a="1"/>
  <c r="I2556" i="5" a="1"/>
  <c r="I2557" i="5" a="1"/>
  <c r="I2558" i="5" a="1"/>
  <c r="I2559" i="5" a="1"/>
  <c r="I2560" i="5" a="1"/>
  <c r="I2561" i="5" a="1"/>
  <c r="I2562" i="5" a="1"/>
  <c r="I2563" i="5" a="1"/>
  <c r="I2564" i="5" a="1"/>
  <c r="I2565" i="5" a="1"/>
  <c r="I2566" i="5" a="1"/>
  <c r="I2567" i="5" a="1"/>
  <c r="I2568" i="5" a="1"/>
  <c r="I2569" i="5" a="1"/>
  <c r="I2570" i="5" a="1"/>
  <c r="I2571" i="5" a="1"/>
  <c r="I2572" i="5" a="1"/>
  <c r="I2573" i="5" a="1"/>
  <c r="I2574" i="5" a="1"/>
  <c r="I2575" i="5" a="1"/>
  <c r="I2576" i="5" a="1"/>
  <c r="I2577" i="5" a="1"/>
  <c r="I2578" i="5" a="1"/>
  <c r="I2579" i="5" a="1"/>
  <c r="I2580" i="5" a="1"/>
  <c r="I2581" i="5" a="1"/>
  <c r="I2582" i="5" a="1"/>
  <c r="I2583" i="5" a="1"/>
  <c r="I2584" i="5" a="1"/>
  <c r="I2585" i="5" a="1"/>
  <c r="I2586" i="5" a="1"/>
  <c r="I2587" i="5" a="1"/>
  <c r="I2588" i="5" a="1"/>
  <c r="I2589" i="5" a="1"/>
  <c r="I2590" i="5" a="1"/>
  <c r="I2591" i="5" a="1"/>
  <c r="I2592" i="5" a="1"/>
  <c r="I2593" i="5" a="1"/>
  <c r="I2594" i="5" a="1"/>
  <c r="I2595" i="5" a="1"/>
  <c r="I2596" i="5" a="1"/>
  <c r="I2597" i="5" a="1"/>
  <c r="I2598" i="5" a="1"/>
  <c r="I2599" i="5" a="1"/>
  <c r="I2600" i="5" a="1"/>
  <c r="I2601" i="5" a="1"/>
  <c r="I2602" i="5" a="1"/>
  <c r="I2603" i="5" a="1"/>
  <c r="I2604" i="5" a="1"/>
  <c r="I2605" i="5" a="1"/>
  <c r="I2606" i="5" a="1"/>
  <c r="I2607" i="5" a="1"/>
  <c r="I2608" i="5" a="1"/>
  <c r="I2609" i="5" a="1"/>
  <c r="I2610" i="5" a="1"/>
  <c r="I2611" i="5" a="1"/>
  <c r="I2612" i="5" a="1"/>
  <c r="I2613" i="5" a="1"/>
  <c r="I2614" i="5" a="1"/>
  <c r="I2615" i="5" a="1"/>
  <c r="I2616" i="5" a="1"/>
  <c r="I2617" i="5" a="1"/>
  <c r="I2618" i="5" a="1"/>
  <c r="I2619" i="5" a="1"/>
  <c r="I2620" i="5" a="1"/>
  <c r="I2621" i="5" a="1"/>
  <c r="I2622" i="5" a="1"/>
  <c r="I2623" i="5" a="1"/>
  <c r="I2624" i="5" a="1"/>
  <c r="I2625" i="5" a="1"/>
  <c r="I2626" i="5" a="1"/>
  <c r="I2627" i="5" a="1"/>
  <c r="I2628" i="5" a="1"/>
  <c r="I2629" i="5" a="1"/>
  <c r="I2630" i="5" a="1"/>
  <c r="I2631" i="5" a="1"/>
  <c r="I2632" i="5" a="1"/>
  <c r="I2633" i="5" a="1"/>
  <c r="I2634" i="5" a="1"/>
  <c r="I2635" i="5" a="1"/>
  <c r="I2636" i="5" a="1"/>
  <c r="I2637" i="5" a="1"/>
  <c r="I2638" i="5" a="1"/>
  <c r="I2639" i="5" a="1"/>
  <c r="I2640" i="5" a="1"/>
  <c r="I2641" i="5" a="1"/>
  <c r="I2642" i="5" a="1"/>
  <c r="I2643" i="5" a="1"/>
  <c r="I2644" i="5" a="1"/>
  <c r="I2645" i="5" a="1"/>
  <c r="I2646" i="5" a="1"/>
  <c r="I2647" i="5" a="1"/>
  <c r="I2648" i="5" a="1"/>
  <c r="I2649" i="5" a="1"/>
  <c r="I2650" i="5" a="1"/>
  <c r="I2651" i="5" a="1"/>
  <c r="I2652" i="5" a="1"/>
  <c r="I2653" i="5" a="1"/>
  <c r="I2654" i="5" a="1"/>
  <c r="I2655" i="5" a="1"/>
  <c r="I2656" i="5" a="1"/>
  <c r="I2657" i="5" a="1"/>
  <c r="I2658" i="5" a="1"/>
  <c r="I2659" i="5" a="1"/>
  <c r="I2660" i="5" a="1"/>
  <c r="I2661" i="5" a="1"/>
  <c r="I2662" i="5" a="1"/>
  <c r="I2663" i="5" a="1"/>
  <c r="I2664" i="5" a="1"/>
  <c r="I2665" i="5" a="1"/>
  <c r="I2666" i="5" a="1"/>
  <c r="I2667" i="5" a="1"/>
  <c r="I2668" i="5" a="1"/>
  <c r="I2669" i="5" a="1"/>
  <c r="I2670" i="5" a="1"/>
  <c r="I2671" i="5" a="1"/>
  <c r="I2672" i="5" a="1"/>
  <c r="I2673" i="5" a="1"/>
  <c r="I2674" i="5" a="1"/>
  <c r="I2675" i="5" a="1"/>
  <c r="I2676" i="5" a="1"/>
  <c r="I2677" i="5" a="1"/>
  <c r="I2678" i="5" a="1"/>
  <c r="I2679" i="5" a="1"/>
  <c r="I2680" i="5" a="1"/>
  <c r="I2681" i="5" a="1"/>
  <c r="I2682" i="5" a="1"/>
  <c r="I2683" i="5" a="1"/>
  <c r="I2684" i="5" a="1"/>
  <c r="I2685" i="5" a="1"/>
  <c r="I2686" i="5" a="1"/>
  <c r="I2687" i="5" a="1"/>
  <c r="I2688" i="5" a="1"/>
  <c r="I2689" i="5" a="1"/>
  <c r="I2690" i="5" a="1"/>
  <c r="I2691" i="5" a="1"/>
  <c r="I2692" i="5" a="1"/>
  <c r="I2693" i="5" a="1"/>
  <c r="I2694" i="5" a="1"/>
  <c r="I2695" i="5" a="1"/>
  <c r="I2696" i="5" a="1"/>
  <c r="I2697" i="5" a="1"/>
  <c r="I2698" i="5" a="1"/>
  <c r="I2699" i="5" a="1"/>
  <c r="I2700" i="5" a="1"/>
  <c r="I2701" i="5" a="1"/>
  <c r="I2702" i="5" a="1"/>
  <c r="I2703" i="5" a="1"/>
  <c r="I2704" i="5" a="1"/>
  <c r="I2705" i="5" a="1"/>
  <c r="I2706" i="5" a="1"/>
  <c r="I2707" i="5" a="1"/>
  <c r="I2708" i="5" a="1"/>
  <c r="I2709" i="5" a="1"/>
  <c r="I2710" i="5" a="1"/>
  <c r="I2711" i="5" a="1"/>
  <c r="I2712" i="5" a="1"/>
  <c r="I2713" i="5" a="1"/>
  <c r="I2714" i="5" a="1"/>
  <c r="I2715" i="5" a="1"/>
  <c r="I2716" i="5" a="1"/>
  <c r="I2717" i="5" a="1"/>
  <c r="I2718" i="5" a="1"/>
  <c r="I2719" i="5" a="1"/>
  <c r="I2720" i="5" a="1"/>
  <c r="I2721" i="5" a="1"/>
  <c r="I2722" i="5" a="1"/>
  <c r="I2723" i="5" a="1"/>
  <c r="I2724" i="5" a="1"/>
  <c r="I2725" i="5" a="1"/>
  <c r="I2726" i="5" a="1"/>
  <c r="I2727" i="5" a="1"/>
  <c r="I2728" i="5" a="1"/>
  <c r="I2729" i="5" a="1"/>
  <c r="I2730" i="5" a="1"/>
  <c r="I2731" i="5" a="1"/>
  <c r="I2732" i="5" a="1"/>
  <c r="I2733" i="5" a="1"/>
  <c r="I2734" i="5" a="1"/>
  <c r="I2735" i="5" a="1"/>
  <c r="I2736" i="5" a="1"/>
  <c r="I2737" i="5" a="1"/>
  <c r="I2738" i="5" a="1"/>
  <c r="I2739" i="5" a="1"/>
  <c r="I2740" i="5" a="1"/>
  <c r="I2741" i="5" a="1"/>
  <c r="I2742" i="5" a="1"/>
  <c r="I2743" i="5" a="1"/>
  <c r="I2744" i="5" a="1"/>
  <c r="I2745" i="5" a="1"/>
  <c r="I2746" i="5" a="1"/>
  <c r="I2747" i="5" a="1"/>
  <c r="I2748" i="5" a="1"/>
  <c r="I2749" i="5" a="1"/>
  <c r="I2750" i="5" a="1"/>
  <c r="I2751" i="5" a="1"/>
  <c r="I2752" i="5" a="1"/>
  <c r="I2753" i="5" a="1"/>
  <c r="I2754" i="5" a="1"/>
  <c r="I2755" i="5" a="1"/>
  <c r="I2756" i="5" a="1"/>
  <c r="I2757" i="5" a="1"/>
  <c r="I2758" i="5" a="1"/>
  <c r="I2759" i="5" a="1"/>
  <c r="I2760" i="5" a="1"/>
  <c r="I2761" i="5" a="1"/>
  <c r="I2762" i="5" a="1"/>
  <c r="I2763" i="5" a="1"/>
  <c r="I2764" i="5" a="1"/>
  <c r="I2765" i="5" a="1"/>
  <c r="I2766" i="5" a="1"/>
  <c r="I2767" i="5" a="1"/>
  <c r="I2768" i="5" a="1"/>
  <c r="I2769" i="5" a="1"/>
  <c r="I2770" i="5" a="1"/>
  <c r="I2771" i="5" a="1"/>
  <c r="I2772" i="5" a="1"/>
  <c r="I2773" i="5" a="1"/>
  <c r="I2774" i="5" a="1"/>
  <c r="I2775" i="5" a="1"/>
  <c r="I2776" i="5" a="1"/>
  <c r="I2777" i="5" a="1"/>
  <c r="I2778" i="5" a="1"/>
  <c r="I2779" i="5" a="1"/>
  <c r="I2780" i="5" a="1"/>
  <c r="I2781" i="5" a="1"/>
  <c r="I2782" i="5" a="1"/>
  <c r="I2783" i="5" a="1"/>
  <c r="I2784" i="5" a="1"/>
  <c r="I2785" i="5" a="1"/>
  <c r="I2786" i="5" a="1"/>
  <c r="I2787" i="5" a="1"/>
  <c r="I2788" i="5" a="1"/>
  <c r="I2789" i="5" a="1"/>
  <c r="I2790" i="5" a="1"/>
  <c r="I2791" i="5" a="1"/>
  <c r="I2792" i="5" a="1"/>
  <c r="I2793" i="5" a="1"/>
  <c r="I2794" i="5" a="1"/>
  <c r="I2795" i="5" a="1"/>
  <c r="I2796" i="5" a="1"/>
  <c r="I2797" i="5" a="1"/>
  <c r="I2798" i="5" a="1"/>
  <c r="I2799" i="5" a="1"/>
  <c r="I2800" i="5" a="1"/>
  <c r="I2801" i="5" a="1"/>
  <c r="I2802" i="5" a="1"/>
  <c r="I2803" i="5" a="1"/>
  <c r="I2804" i="5" a="1"/>
  <c r="I2805" i="5" a="1"/>
  <c r="I2806" i="5" a="1"/>
  <c r="I2807" i="5" a="1"/>
  <c r="I2808" i="5" a="1"/>
  <c r="I2809" i="5" a="1"/>
  <c r="I2810" i="5" a="1"/>
  <c r="I2811" i="5" a="1"/>
  <c r="I2812" i="5" a="1"/>
  <c r="I2813" i="5" a="1"/>
  <c r="I2814" i="5" a="1"/>
  <c r="I2815" i="5" a="1"/>
  <c r="I2816" i="5" a="1"/>
  <c r="I2817" i="5" a="1"/>
  <c r="I2818" i="5" a="1"/>
  <c r="I2819" i="5" a="1"/>
  <c r="I2820" i="5" a="1"/>
  <c r="I2821" i="5" a="1"/>
  <c r="I2822" i="5" a="1"/>
  <c r="I2823" i="5" a="1"/>
  <c r="I2824" i="5" a="1"/>
  <c r="I2825" i="5" a="1"/>
  <c r="I2826" i="5" a="1"/>
  <c r="I2827" i="5" a="1"/>
  <c r="I2828" i="5" a="1"/>
  <c r="I2829" i="5" a="1"/>
  <c r="I2830" i="5" a="1"/>
  <c r="I2831" i="5" a="1"/>
  <c r="I2832" i="5" a="1"/>
  <c r="I2833" i="5" a="1"/>
  <c r="I2834" i="5" a="1"/>
  <c r="I2835" i="5" a="1"/>
  <c r="I2836" i="5" a="1"/>
  <c r="I2837" i="5" a="1"/>
  <c r="I2838" i="5" a="1"/>
  <c r="I2839" i="5" a="1"/>
  <c r="I2840" i="5" a="1"/>
  <c r="I2841" i="5" a="1"/>
  <c r="I2842" i="5" a="1"/>
  <c r="I2843" i="5" a="1"/>
  <c r="I2844" i="5" a="1"/>
  <c r="I2845" i="5" a="1"/>
  <c r="I2846" i="5" a="1"/>
  <c r="I2847" i="5" a="1"/>
  <c r="I2848" i="5" a="1"/>
  <c r="I2849" i="5" a="1"/>
  <c r="I2850" i="5" a="1"/>
  <c r="I2851" i="5" a="1"/>
  <c r="I2852" i="5" a="1"/>
  <c r="I2853" i="5" a="1"/>
  <c r="I2854" i="5" a="1"/>
  <c r="I2855" i="5" a="1"/>
  <c r="I2856" i="5" a="1"/>
  <c r="I2857" i="5" a="1"/>
  <c r="I2858" i="5" a="1"/>
  <c r="I2859" i="5" a="1"/>
  <c r="I2860" i="5" a="1"/>
  <c r="I2861" i="5" a="1"/>
  <c r="I2862" i="5" a="1"/>
  <c r="I2863" i="5" a="1"/>
  <c r="I2864" i="5" a="1"/>
  <c r="I2865" i="5" a="1"/>
  <c r="I2866" i="5" a="1"/>
  <c r="I2867" i="5" a="1"/>
  <c r="I2868" i="5" a="1"/>
  <c r="I2869" i="5" a="1"/>
  <c r="I2870" i="5" a="1"/>
  <c r="I2871" i="5" a="1"/>
  <c r="I2872" i="5" a="1"/>
  <c r="I2873" i="5" a="1"/>
  <c r="I2874" i="5" a="1"/>
  <c r="I2875" i="5" a="1"/>
  <c r="I2876" i="5" a="1"/>
  <c r="I2877" i="5" a="1"/>
  <c r="I2878" i="5" a="1"/>
  <c r="I2879" i="5" a="1"/>
  <c r="I2880" i="5" a="1"/>
  <c r="I2881" i="5" a="1"/>
  <c r="I2882" i="5" a="1"/>
  <c r="I2883" i="5" a="1"/>
  <c r="I2884" i="5" a="1"/>
  <c r="I2885" i="5" a="1"/>
  <c r="I2886" i="5" a="1"/>
  <c r="I2887" i="5" a="1"/>
  <c r="I2888" i="5" a="1"/>
  <c r="I2889" i="5" a="1"/>
  <c r="I2890" i="5" a="1"/>
  <c r="I2891" i="5" a="1"/>
  <c r="I2892" i="5" a="1"/>
  <c r="I2893" i="5" a="1"/>
  <c r="I2894" i="5" a="1"/>
  <c r="I2895" i="5" a="1"/>
  <c r="I2896" i="5" a="1"/>
  <c r="I2897" i="5" a="1"/>
  <c r="I2898" i="5" a="1"/>
  <c r="I2899" i="5" a="1"/>
  <c r="I2900" i="5" a="1"/>
  <c r="I2901" i="5" a="1"/>
  <c r="I2902" i="5" a="1"/>
  <c r="I2903" i="5" a="1"/>
  <c r="I2904" i="5" a="1"/>
  <c r="I2905" i="5" a="1"/>
  <c r="I2906" i="5" a="1"/>
  <c r="I2907" i="5" a="1"/>
  <c r="I2908" i="5" a="1"/>
  <c r="I2909" i="5" a="1"/>
  <c r="I2910" i="5" a="1"/>
  <c r="I2911" i="5" a="1"/>
  <c r="I2912" i="5" a="1"/>
  <c r="I2913" i="5" a="1"/>
  <c r="I2914" i="5" a="1"/>
  <c r="I2915" i="5" a="1"/>
  <c r="I2916" i="5" a="1"/>
  <c r="I2917" i="5" a="1"/>
  <c r="I2918" i="5" a="1"/>
  <c r="I2919" i="5" a="1"/>
  <c r="I2920" i="5" a="1"/>
  <c r="I2921" i="5" a="1"/>
  <c r="I2922" i="5" a="1"/>
  <c r="I2923" i="5" a="1"/>
  <c r="I2924" i="5" a="1"/>
  <c r="I2925" i="5" a="1"/>
  <c r="I2926" i="5" a="1"/>
  <c r="I2927" i="5" a="1"/>
  <c r="I2928" i="5" a="1"/>
  <c r="I2929" i="5" a="1"/>
  <c r="I2930" i="5" a="1"/>
  <c r="I2931" i="5" a="1"/>
  <c r="I2932" i="5" a="1"/>
  <c r="I2933" i="5" a="1"/>
  <c r="I2934" i="5" a="1"/>
  <c r="I2935" i="5" a="1"/>
  <c r="I2936" i="5" a="1"/>
  <c r="I2937" i="5" a="1"/>
  <c r="I2938" i="5" a="1"/>
  <c r="I2939" i="5" a="1"/>
  <c r="I2940" i="5" a="1"/>
  <c r="I2941" i="5" a="1"/>
  <c r="I2942" i="5" a="1"/>
  <c r="I2943" i="5" a="1"/>
  <c r="I2944" i="5" a="1"/>
  <c r="I2945" i="5" a="1"/>
  <c r="I2946" i="5" a="1"/>
  <c r="I2947" i="5" a="1"/>
  <c r="I2948" i="5" a="1"/>
  <c r="I2949" i="5" a="1"/>
  <c r="I2950" i="5" a="1"/>
  <c r="I2951" i="5" a="1"/>
  <c r="I2952" i="5" a="1"/>
  <c r="I2953" i="5" a="1"/>
  <c r="I2954" i="5" a="1"/>
  <c r="I2955" i="5" a="1"/>
  <c r="I2956" i="5" a="1"/>
  <c r="I2957" i="5" a="1"/>
  <c r="I2958" i="5" a="1"/>
  <c r="I2959" i="5" a="1"/>
  <c r="I2960" i="5" a="1"/>
  <c r="I2961" i="5" a="1"/>
  <c r="I2962" i="5" a="1"/>
  <c r="I2963" i="5" a="1"/>
  <c r="I2964" i="5" a="1"/>
  <c r="I2965" i="5" a="1"/>
  <c r="I2966" i="5" a="1"/>
  <c r="I2967" i="5" a="1"/>
  <c r="I2968" i="5" a="1"/>
  <c r="I2969" i="5" a="1"/>
  <c r="I2970" i="5" a="1"/>
  <c r="I2971" i="5" a="1"/>
  <c r="I2972" i="5" a="1"/>
  <c r="I2973" i="5" a="1"/>
  <c r="I2974" i="5" a="1"/>
  <c r="I2975" i="5" a="1"/>
  <c r="I2976" i="5" a="1"/>
  <c r="I2977" i="5" a="1"/>
  <c r="I2978" i="5" a="1"/>
  <c r="I2979" i="5" a="1"/>
  <c r="I2980" i="5" a="1"/>
  <c r="I2981" i="5" a="1"/>
  <c r="I2982" i="5" a="1"/>
  <c r="I2983" i="5" a="1"/>
  <c r="I2984" i="5" a="1"/>
  <c r="I2985" i="5" a="1"/>
  <c r="I2986" i="5" a="1"/>
  <c r="I2987" i="5" a="1"/>
  <c r="I2988" i="5" a="1"/>
  <c r="I2989" i="5" a="1"/>
  <c r="I2990" i="5" a="1"/>
  <c r="I2991" i="5" a="1"/>
  <c r="I2992" i="5" a="1"/>
  <c r="I2993" i="5" a="1"/>
  <c r="I2994" i="5" a="1"/>
  <c r="I2995" i="5" a="1"/>
  <c r="I2996" i="5" a="1"/>
  <c r="I2997" i="5" a="1"/>
  <c r="I2998" i="5" a="1"/>
  <c r="I2999" i="5" a="1"/>
  <c r="I3000" i="5" a="1"/>
  <c r="I3001" i="5" a="1"/>
  <c r="I3002" i="5" a="1"/>
  <c r="I3003" i="5" a="1"/>
  <c r="I3004" i="5" a="1"/>
  <c r="I3005" i="5" a="1"/>
  <c r="I3006" i="5" a="1"/>
  <c r="I3007" i="5" a="1"/>
  <c r="I3008" i="5" a="1"/>
  <c r="I3009" i="5" a="1"/>
  <c r="I3010" i="5" a="1"/>
  <c r="I3011" i="5" a="1"/>
  <c r="I3012" i="5" a="1"/>
  <c r="I3013" i="5" a="1"/>
  <c r="I3014" i="5" a="1"/>
  <c r="I3015" i="5" a="1"/>
  <c r="I3016" i="5" a="1"/>
  <c r="I3017" i="5" a="1"/>
  <c r="I3018" i="5" a="1"/>
  <c r="I3019" i="5" a="1"/>
  <c r="I3020" i="5" a="1"/>
  <c r="I3021" i="5" a="1"/>
  <c r="I3022" i="5" a="1"/>
  <c r="I3023" i="5" a="1"/>
  <c r="I3024" i="5" a="1"/>
  <c r="I3025" i="5" a="1"/>
  <c r="I3026" i="5" a="1"/>
  <c r="I3027" i="5" a="1"/>
  <c r="I3028" i="5" a="1"/>
  <c r="I3029" i="5" a="1"/>
  <c r="I3030" i="5" a="1"/>
  <c r="I3031" i="5" a="1"/>
  <c r="I3032" i="5" a="1"/>
  <c r="I3033" i="5" a="1"/>
  <c r="I3034" i="5" a="1"/>
  <c r="I3035" i="5" a="1"/>
  <c r="I3036" i="5" a="1"/>
  <c r="I3037" i="5" a="1"/>
  <c r="I3038" i="5" a="1"/>
  <c r="I3039" i="5" a="1"/>
  <c r="I3040" i="5" a="1"/>
  <c r="I3041" i="5" a="1"/>
  <c r="I3042" i="5" a="1"/>
  <c r="I3043" i="5" a="1"/>
  <c r="I3044" i="5" a="1"/>
  <c r="I3045" i="5" a="1"/>
  <c r="I3046" i="5" a="1"/>
  <c r="I3047" i="5" a="1"/>
  <c r="I3048" i="5" a="1"/>
  <c r="I3049" i="5" a="1"/>
  <c r="I3050" i="5" a="1"/>
  <c r="I3051" i="5" a="1"/>
  <c r="I3052" i="5" a="1"/>
  <c r="I3053" i="5" a="1"/>
  <c r="I3054" i="5" a="1"/>
  <c r="I3055" i="5" a="1"/>
  <c r="I3056" i="5" a="1"/>
  <c r="I3057" i="5" a="1"/>
  <c r="I3058" i="5" a="1"/>
  <c r="I3059" i="5" a="1"/>
  <c r="I3060" i="5" a="1"/>
  <c r="I3061" i="5" a="1"/>
  <c r="I3062" i="5" a="1"/>
  <c r="I3063" i="5" a="1"/>
  <c r="I3064" i="5" a="1"/>
  <c r="I3065" i="5" a="1"/>
  <c r="I3066" i="5" a="1"/>
  <c r="I3067" i="5" a="1"/>
  <c r="I3068" i="5" a="1"/>
  <c r="I3069" i="5" a="1"/>
  <c r="I3070" i="5" a="1"/>
  <c r="I3071" i="5" a="1"/>
  <c r="I3072" i="5" a="1"/>
  <c r="I3073" i="5" a="1"/>
  <c r="I3074" i="5" a="1"/>
  <c r="I3075" i="5" a="1"/>
  <c r="I3076" i="5" a="1"/>
  <c r="I3077" i="5" a="1"/>
  <c r="I3078" i="5" a="1"/>
  <c r="I3079" i="5" a="1"/>
  <c r="I3080" i="5" a="1"/>
  <c r="I3081" i="5" a="1"/>
  <c r="I3082" i="5" a="1"/>
  <c r="I3083" i="5" a="1"/>
  <c r="I3084" i="5" a="1"/>
  <c r="I3085" i="5" a="1"/>
  <c r="I3086" i="5" a="1"/>
  <c r="I3087" i="5" a="1"/>
  <c r="I3088" i="5" a="1"/>
  <c r="I3089" i="5" a="1"/>
  <c r="I3090" i="5" a="1"/>
  <c r="I3091" i="5" a="1"/>
  <c r="I3092" i="5" a="1"/>
  <c r="I3093" i="5" a="1"/>
  <c r="I3094" i="5" a="1"/>
  <c r="I3095" i="5" a="1"/>
  <c r="I3096" i="5" a="1"/>
  <c r="I3097" i="5" a="1"/>
  <c r="I3098" i="5" a="1"/>
  <c r="I3099" i="5" a="1"/>
  <c r="I3100" i="5" a="1"/>
  <c r="I3101" i="5" a="1"/>
  <c r="I3102" i="5" a="1"/>
  <c r="I3103" i="5" a="1"/>
  <c r="I3104" i="5" a="1"/>
  <c r="I3105" i="5" a="1"/>
  <c r="I3106" i="5" a="1"/>
  <c r="I3107" i="5" a="1"/>
  <c r="I3108" i="5" a="1"/>
  <c r="I3109" i="5" a="1"/>
  <c r="I3110" i="5" a="1"/>
  <c r="I3111" i="5" a="1"/>
  <c r="I3112" i="5" a="1"/>
  <c r="I3113" i="5" a="1"/>
  <c r="I3114" i="5" a="1"/>
  <c r="I3115" i="5" a="1"/>
  <c r="I3116" i="5" a="1"/>
  <c r="I3117" i="5" a="1"/>
  <c r="I3118" i="5" a="1"/>
  <c r="I3119" i="5" a="1"/>
  <c r="I3120" i="5" a="1"/>
  <c r="I3121" i="5" a="1"/>
  <c r="I3122" i="5" a="1"/>
  <c r="I3123" i="5" a="1"/>
  <c r="I3124" i="5" a="1"/>
  <c r="I3125" i="5" a="1"/>
  <c r="I3126" i="5" a="1"/>
  <c r="I3127" i="5" a="1"/>
  <c r="I3128" i="5" a="1"/>
  <c r="I3129" i="5" a="1"/>
  <c r="I3130" i="5" a="1"/>
  <c r="I3131" i="5" a="1"/>
  <c r="I3132" i="5" a="1"/>
  <c r="I3133" i="5" a="1"/>
  <c r="I3134" i="5" a="1"/>
  <c r="I3135" i="5" a="1"/>
  <c r="I3136" i="5" a="1"/>
  <c r="I3137" i="5" a="1"/>
  <c r="I3138" i="5" a="1"/>
  <c r="I3139" i="5" a="1"/>
  <c r="I3140" i="5" a="1"/>
  <c r="I3141" i="5" a="1"/>
  <c r="I3142" i="5" a="1"/>
  <c r="I3143" i="5" a="1"/>
  <c r="I3144" i="5" a="1"/>
  <c r="I3145" i="5" a="1"/>
  <c r="I3146" i="5" a="1"/>
  <c r="I3147" i="5" a="1"/>
  <c r="I3148" i="5" a="1"/>
  <c r="I3149" i="5" a="1"/>
  <c r="I3150" i="5" a="1"/>
  <c r="I3151" i="5" a="1"/>
  <c r="I3152" i="5" a="1"/>
  <c r="I3153" i="5" a="1"/>
  <c r="I3154" i="5" a="1"/>
  <c r="I3155" i="5" a="1"/>
  <c r="I3156" i="5" a="1"/>
  <c r="I3157" i="5" a="1"/>
  <c r="I3158" i="5" a="1"/>
  <c r="I3159" i="5" a="1"/>
  <c r="I3160" i="5" a="1"/>
  <c r="I3161" i="5" a="1"/>
  <c r="I3162" i="5" a="1"/>
  <c r="I3163" i="5" a="1"/>
  <c r="I3164" i="5" a="1"/>
  <c r="I3165" i="5" a="1"/>
  <c r="I3166" i="5" a="1"/>
  <c r="I3167" i="5" a="1"/>
  <c r="I3168" i="5" a="1"/>
  <c r="I3169" i="5" a="1"/>
  <c r="I3170" i="5" a="1"/>
  <c r="I3171" i="5" a="1"/>
  <c r="I3172" i="5" a="1"/>
  <c r="I3173" i="5" a="1"/>
  <c r="I3174" i="5" a="1"/>
  <c r="I3175" i="5" a="1"/>
  <c r="I3176" i="5" a="1"/>
  <c r="I3177" i="5" a="1"/>
  <c r="I3178" i="5" a="1"/>
  <c r="I3179" i="5" a="1"/>
  <c r="I3180" i="5" a="1"/>
  <c r="I3181" i="5" a="1"/>
  <c r="I3182" i="5" a="1"/>
  <c r="I3183" i="5" a="1"/>
  <c r="I3184" i="5" a="1"/>
  <c r="I3185" i="5" a="1"/>
  <c r="I3186" i="5" a="1"/>
  <c r="I3187" i="5" a="1"/>
  <c r="I3188" i="5" a="1"/>
  <c r="I3189" i="5" a="1"/>
  <c r="I3190" i="5" a="1"/>
  <c r="I3191" i="5" a="1"/>
  <c r="I3192" i="5" a="1"/>
  <c r="I3193" i="5" a="1"/>
  <c r="I3194" i="5" a="1"/>
  <c r="I3195" i="5" a="1"/>
  <c r="I3196" i="5" a="1"/>
  <c r="I3197" i="5" a="1"/>
  <c r="I3198" i="5" a="1"/>
  <c r="I3199" i="5" a="1"/>
  <c r="I3200" i="5" a="1"/>
  <c r="I3201" i="5" a="1"/>
  <c r="I3202" i="5" a="1"/>
  <c r="I3203" i="5" a="1"/>
  <c r="I3204" i="5" a="1"/>
  <c r="I3205" i="5" a="1"/>
  <c r="I3206" i="5" a="1"/>
  <c r="I3207" i="5" a="1"/>
  <c r="I3208" i="5" a="1"/>
  <c r="I3209" i="5" a="1"/>
  <c r="I3210" i="5" a="1"/>
  <c r="I3211" i="5" a="1"/>
  <c r="I3212" i="5" a="1"/>
  <c r="I3213" i="5" a="1"/>
  <c r="I3214" i="5" a="1"/>
  <c r="I3215" i="5" a="1"/>
  <c r="I3216" i="5" a="1"/>
  <c r="I3217" i="5" a="1"/>
  <c r="I3218" i="5" a="1"/>
  <c r="I3219" i="5" a="1"/>
  <c r="I3220" i="5" a="1"/>
  <c r="I3221" i="5" a="1"/>
  <c r="I3222" i="5" a="1"/>
  <c r="I3223" i="5" a="1"/>
  <c r="I3224" i="5" a="1"/>
  <c r="I3225" i="5" a="1"/>
  <c r="I3226" i="5" a="1"/>
  <c r="I3227" i="5" a="1"/>
  <c r="I3228" i="5" a="1"/>
  <c r="I3229" i="5" a="1"/>
  <c r="I3230" i="5" a="1"/>
  <c r="I3231" i="5" a="1"/>
  <c r="I3232" i="5" a="1"/>
  <c r="I3233" i="5" a="1"/>
  <c r="I3234" i="5" a="1"/>
  <c r="I3235" i="5" a="1"/>
  <c r="I3236" i="5" a="1"/>
  <c r="I3237" i="5" a="1"/>
  <c r="I3238" i="5" a="1"/>
  <c r="I3239" i="5" a="1"/>
  <c r="I3240" i="5" a="1"/>
  <c r="I3241" i="5" a="1"/>
  <c r="I3242" i="5" a="1"/>
  <c r="I3243" i="5" a="1"/>
  <c r="I3244" i="5" a="1"/>
  <c r="I3245" i="5" a="1"/>
  <c r="I3246" i="5" a="1"/>
  <c r="I3247" i="5" a="1"/>
  <c r="I3248" i="5" a="1"/>
  <c r="I3249" i="5" a="1"/>
  <c r="I3250" i="5" a="1"/>
  <c r="I3251" i="5" a="1"/>
  <c r="I3252" i="5" a="1"/>
  <c r="I3253" i="5" a="1"/>
  <c r="I3254" i="5" a="1"/>
  <c r="I3255" i="5" a="1"/>
  <c r="I3256" i="5" a="1"/>
  <c r="I3257" i="5" a="1"/>
  <c r="I3258" i="5" a="1"/>
  <c r="I3259" i="5" a="1"/>
  <c r="I3260" i="5" a="1"/>
  <c r="I3261" i="5" a="1"/>
  <c r="I3262" i="5" a="1"/>
  <c r="I3263" i="5" a="1"/>
  <c r="I3264" i="5" a="1"/>
  <c r="I3265" i="5" a="1"/>
  <c r="I3266" i="5" a="1"/>
  <c r="I3267" i="5" a="1"/>
  <c r="I3268" i="5" a="1"/>
  <c r="I3269" i="5" a="1"/>
  <c r="I3270" i="5" a="1"/>
  <c r="I3271" i="5" a="1"/>
  <c r="I3272" i="5" a="1"/>
  <c r="I3273" i="5" a="1"/>
  <c r="I3274" i="5" a="1"/>
  <c r="I3275" i="5" a="1"/>
  <c r="I3276" i="5" a="1"/>
  <c r="I3277" i="5" a="1"/>
  <c r="I3278" i="5" a="1"/>
  <c r="I3279" i="5" a="1"/>
  <c r="I3280" i="5" a="1"/>
  <c r="I3281" i="5" a="1"/>
  <c r="I3282" i="5" a="1"/>
  <c r="I3283" i="5" a="1"/>
  <c r="I3284" i="5" a="1"/>
  <c r="I3285" i="5" a="1"/>
  <c r="I3286" i="5" a="1"/>
  <c r="I3287" i="5" a="1"/>
  <c r="I3288" i="5" a="1"/>
  <c r="I3289" i="5" a="1"/>
  <c r="I3290" i="5" a="1"/>
  <c r="I3291" i="5" a="1"/>
  <c r="I3292" i="5" a="1"/>
  <c r="I3293" i="5" a="1"/>
  <c r="I3294" i="5" a="1"/>
  <c r="I3295" i="5" a="1"/>
  <c r="I3296" i="5" a="1"/>
  <c r="I3297" i="5" a="1"/>
  <c r="I3298" i="5" a="1"/>
  <c r="I3299" i="5" a="1"/>
  <c r="I3300" i="5" a="1"/>
  <c r="I3301" i="5" a="1"/>
  <c r="I3302" i="5" a="1"/>
  <c r="I3303" i="5" a="1"/>
  <c r="I3304" i="5" a="1"/>
  <c r="I3305" i="5" a="1"/>
  <c r="I3306" i="5" a="1"/>
  <c r="I3307" i="5" a="1"/>
  <c r="I3308" i="5" a="1"/>
  <c r="I3309" i="5" a="1"/>
  <c r="I3310" i="5" a="1"/>
  <c r="I3311" i="5" a="1"/>
  <c r="I3312" i="5" a="1"/>
  <c r="I3313" i="5" a="1"/>
  <c r="I3314" i="5" a="1"/>
  <c r="I3315" i="5" a="1"/>
  <c r="I3316" i="5" a="1"/>
  <c r="I3317" i="5" a="1"/>
  <c r="I3318" i="5" a="1"/>
  <c r="I3319" i="5" a="1"/>
  <c r="I3320" i="5" a="1"/>
  <c r="I3321" i="5" a="1"/>
  <c r="I3322" i="5" a="1"/>
  <c r="I3323" i="5" a="1"/>
  <c r="I3324" i="5" a="1"/>
  <c r="I3325" i="5" a="1"/>
  <c r="I3326" i="5" a="1"/>
  <c r="I3327" i="5" a="1"/>
  <c r="I3328" i="5" a="1"/>
  <c r="I3329" i="5" a="1"/>
  <c r="I3330" i="5" a="1"/>
  <c r="I3331" i="5" a="1"/>
  <c r="I3332" i="5" a="1"/>
  <c r="I3333" i="5" a="1"/>
  <c r="I3334" i="5" a="1"/>
  <c r="I3335" i="5" a="1"/>
  <c r="I3336" i="5" a="1"/>
  <c r="I3337" i="5" a="1"/>
  <c r="I3338" i="5" a="1"/>
  <c r="I3339" i="5" a="1"/>
  <c r="I3340" i="5" a="1"/>
  <c r="I3341" i="5" a="1"/>
  <c r="I3342" i="5" a="1"/>
  <c r="I3343" i="5" a="1"/>
  <c r="I3344" i="5" a="1"/>
  <c r="I3345" i="5" a="1"/>
  <c r="I3346" i="5" a="1"/>
  <c r="I3347" i="5" a="1"/>
  <c r="I3348" i="5" a="1"/>
  <c r="I3349" i="5" a="1"/>
  <c r="I3350" i="5" a="1"/>
  <c r="I3351" i="5" a="1"/>
  <c r="I3352" i="5" a="1"/>
  <c r="I3353" i="5" a="1"/>
  <c r="I3354" i="5" a="1"/>
  <c r="I3355" i="5" a="1"/>
  <c r="I3356" i="5" a="1"/>
  <c r="I3357" i="5" a="1"/>
  <c r="I3358" i="5" a="1"/>
  <c r="I3359" i="5" a="1"/>
  <c r="I3360" i="5" a="1"/>
  <c r="I3361" i="5" a="1"/>
  <c r="I3362" i="5" a="1"/>
  <c r="I3363" i="5" a="1"/>
  <c r="I3364" i="5" a="1"/>
  <c r="I3365" i="5" a="1"/>
  <c r="I3366" i="5" a="1"/>
  <c r="I3367" i="5" a="1"/>
  <c r="I3368" i="5" a="1"/>
  <c r="I3369" i="5" a="1"/>
  <c r="I3370" i="5" a="1"/>
  <c r="I3371" i="5" a="1"/>
  <c r="I3372" i="5" a="1"/>
  <c r="I3373" i="5" a="1"/>
  <c r="I3374" i="5" a="1"/>
  <c r="I3375" i="5" a="1"/>
  <c r="I3376" i="5" a="1"/>
  <c r="I3377" i="5" a="1"/>
  <c r="I3378" i="5" a="1"/>
  <c r="I3379" i="5" a="1"/>
  <c r="I3380" i="5" a="1"/>
  <c r="I3381" i="5" a="1"/>
  <c r="I3382" i="5" a="1"/>
  <c r="I3383" i="5" a="1"/>
  <c r="I3384" i="5" a="1"/>
  <c r="I3385" i="5" a="1"/>
  <c r="I3386" i="5" a="1"/>
  <c r="I3387" i="5" a="1"/>
  <c r="I3388" i="5" a="1"/>
  <c r="I3389" i="5" a="1"/>
  <c r="I3390" i="5" a="1"/>
  <c r="I3391" i="5" a="1"/>
  <c r="I3392" i="5" a="1"/>
  <c r="I3393" i="5" a="1"/>
  <c r="I3394" i="5" a="1"/>
  <c r="I3395" i="5" a="1"/>
  <c r="I3396" i="5" a="1"/>
  <c r="I3397" i="5" a="1"/>
  <c r="I3398" i="5" a="1"/>
  <c r="I3399" i="5" a="1"/>
  <c r="I3400" i="5" a="1"/>
  <c r="I3401" i="5" a="1"/>
  <c r="I3402" i="5" a="1"/>
  <c r="I3403" i="5" a="1"/>
  <c r="I3404" i="5" a="1"/>
  <c r="I3405" i="5" a="1"/>
  <c r="I3406" i="5" a="1"/>
  <c r="I3407" i="5" a="1"/>
  <c r="I3408" i="5" a="1"/>
  <c r="I3409" i="5" a="1"/>
  <c r="I3410" i="5" a="1"/>
  <c r="I3411" i="5" a="1"/>
  <c r="I3412" i="5" a="1"/>
  <c r="I3413" i="5" a="1"/>
  <c r="I3414" i="5" a="1"/>
  <c r="I3415" i="5" a="1"/>
  <c r="I3416" i="5" a="1"/>
  <c r="I3417" i="5" a="1"/>
  <c r="I3418" i="5" a="1"/>
  <c r="I3419" i="5" a="1"/>
  <c r="I3420" i="5" a="1"/>
  <c r="I3421" i="5" a="1"/>
  <c r="I3422" i="5" a="1"/>
  <c r="I3423" i="5" a="1"/>
  <c r="I3424" i="5" a="1"/>
  <c r="I3425" i="5" a="1"/>
  <c r="I3426" i="5" a="1"/>
  <c r="I3427" i="5" a="1"/>
  <c r="I3428" i="5" a="1"/>
  <c r="I3429" i="5" a="1"/>
  <c r="I3430" i="5" a="1"/>
  <c r="I3431" i="5" a="1"/>
  <c r="I3432" i="5" a="1"/>
  <c r="I3433" i="5" a="1"/>
  <c r="I3434" i="5" a="1"/>
  <c r="I3435" i="5" a="1"/>
  <c r="I3436" i="5" a="1"/>
  <c r="I3437" i="5" a="1"/>
  <c r="I3438" i="5" a="1"/>
  <c r="I3439" i="5" a="1"/>
  <c r="I3440" i="5" a="1"/>
  <c r="I3441" i="5" a="1"/>
  <c r="I3442" i="5" a="1"/>
  <c r="I3443" i="5" a="1"/>
  <c r="I3444" i="5" a="1"/>
  <c r="I3445" i="5" a="1"/>
  <c r="I3446" i="5" a="1"/>
  <c r="I3447" i="5" a="1"/>
  <c r="I3448" i="5" a="1"/>
  <c r="I3449" i="5" a="1"/>
  <c r="I3450" i="5" a="1"/>
  <c r="I3451" i="5" a="1"/>
  <c r="I3452" i="5" a="1"/>
  <c r="I3453" i="5" a="1"/>
  <c r="I3454" i="5" a="1"/>
  <c r="I3455" i="5" a="1"/>
  <c r="I3456" i="5" a="1"/>
  <c r="I3457" i="5" a="1"/>
  <c r="I3458" i="5" a="1"/>
  <c r="I3459" i="5" a="1"/>
  <c r="I3460" i="5" a="1"/>
  <c r="I3461" i="5" a="1"/>
  <c r="I3462" i="5" a="1"/>
  <c r="I3463" i="5" a="1"/>
  <c r="I3464" i="5" a="1"/>
  <c r="I3465" i="5" a="1"/>
  <c r="I3466" i="5" a="1"/>
  <c r="I3467" i="5" a="1"/>
  <c r="I3468" i="5" a="1"/>
  <c r="I3469" i="5" a="1"/>
  <c r="I3470" i="5" a="1"/>
  <c r="I3471" i="5" a="1"/>
  <c r="I3472" i="5" a="1"/>
  <c r="I3473" i="5" a="1"/>
  <c r="I3474" i="5" a="1"/>
  <c r="I3475" i="5" a="1"/>
  <c r="I3476" i="5" a="1"/>
  <c r="I3477" i="5" a="1"/>
  <c r="I3478" i="5" a="1"/>
  <c r="I3479" i="5" a="1"/>
  <c r="I3480" i="5" a="1"/>
  <c r="I3481" i="5" a="1"/>
  <c r="I3482" i="5" a="1"/>
  <c r="I3483" i="5" a="1"/>
  <c r="I3484" i="5" a="1"/>
  <c r="I3485" i="5" a="1"/>
  <c r="I3486" i="5" a="1"/>
  <c r="I3487" i="5" a="1"/>
  <c r="I3488" i="5" a="1"/>
  <c r="I3489" i="5" a="1"/>
  <c r="I3490" i="5" a="1"/>
  <c r="I3491" i="5" a="1"/>
  <c r="I3492" i="5" a="1"/>
  <c r="I3493" i="5" a="1"/>
  <c r="I3494" i="5" a="1"/>
  <c r="I3495" i="5" a="1"/>
  <c r="I3496" i="5" a="1"/>
  <c r="I3497" i="5" a="1"/>
  <c r="I3498" i="5" a="1"/>
  <c r="I3499" i="5" a="1"/>
  <c r="I3500" i="5" a="1"/>
  <c r="I3501" i="5" a="1"/>
  <c r="I3502" i="5" a="1"/>
  <c r="I3503" i="5" a="1"/>
  <c r="I3504" i="5" a="1"/>
  <c r="I3505" i="5" a="1"/>
  <c r="I3506" i="5" a="1"/>
  <c r="I3507" i="5" a="1"/>
  <c r="I3508" i="5" a="1"/>
  <c r="I3509" i="5" a="1"/>
  <c r="I3510" i="5" a="1"/>
  <c r="I3511" i="5" a="1"/>
  <c r="I3512" i="5" a="1"/>
  <c r="I3513" i="5" a="1"/>
  <c r="I3514" i="5" a="1"/>
  <c r="I3515" i="5" a="1"/>
  <c r="I3516" i="5" a="1"/>
  <c r="I3517" i="5" a="1"/>
  <c r="I3518" i="5" a="1"/>
  <c r="I3519" i="5" a="1"/>
  <c r="I3520" i="5" a="1"/>
  <c r="I3521" i="5" a="1"/>
  <c r="I3522" i="5" a="1"/>
  <c r="I3523" i="5" a="1"/>
  <c r="I3524" i="5" a="1"/>
  <c r="I3525" i="5" a="1"/>
  <c r="I3526" i="5" a="1"/>
  <c r="I3527" i="5" a="1"/>
  <c r="I3528" i="5" a="1"/>
  <c r="I3529" i="5" a="1"/>
  <c r="I3530" i="5" a="1"/>
  <c r="I3531" i="5" a="1"/>
  <c r="I3532" i="5" a="1"/>
  <c r="I3533" i="5" a="1"/>
  <c r="I3534" i="5" a="1"/>
  <c r="I3535" i="5" a="1"/>
  <c r="I3536" i="5" a="1"/>
  <c r="I3537" i="5" a="1"/>
  <c r="I3538" i="5" a="1"/>
  <c r="I3539" i="5" a="1"/>
  <c r="I3540" i="5" a="1"/>
  <c r="I3541" i="5" a="1"/>
  <c r="I3542" i="5" a="1"/>
  <c r="I3543" i="5" a="1"/>
  <c r="I3544" i="5" a="1"/>
  <c r="I3545" i="5" a="1"/>
  <c r="I3546" i="5" a="1"/>
  <c r="I3547" i="5" a="1"/>
  <c r="I3548" i="5" a="1"/>
  <c r="I3549" i="5" a="1"/>
  <c r="I3550" i="5" a="1"/>
  <c r="I3551" i="5" a="1"/>
  <c r="I3552" i="5" a="1"/>
  <c r="I3553" i="5" a="1"/>
  <c r="I3554" i="5" a="1"/>
  <c r="I3555" i="5" a="1"/>
  <c r="I3556" i="5" a="1"/>
  <c r="I3557" i="5" a="1"/>
  <c r="I3558" i="5" a="1"/>
  <c r="I3559" i="5" a="1"/>
  <c r="I3560" i="5" a="1"/>
  <c r="I3561" i="5" a="1"/>
  <c r="I3562" i="5" a="1"/>
  <c r="I3563" i="5" a="1"/>
  <c r="I3564" i="5" a="1"/>
  <c r="I3565" i="5" a="1"/>
  <c r="I3566" i="5" a="1"/>
  <c r="I3567" i="5" a="1"/>
  <c r="I3568" i="5" a="1"/>
  <c r="I3569" i="5" a="1"/>
  <c r="I3570" i="5" a="1"/>
  <c r="I3571" i="5" a="1"/>
  <c r="I3572" i="5" a="1"/>
  <c r="I3573" i="5" a="1"/>
  <c r="I3574" i="5" a="1"/>
  <c r="I3575" i="5" a="1"/>
  <c r="I3576" i="5" a="1"/>
  <c r="I3577" i="5" a="1"/>
  <c r="I3578" i="5" a="1"/>
  <c r="I3579" i="5" a="1"/>
  <c r="I3580" i="5" a="1"/>
  <c r="I3581" i="5" a="1"/>
  <c r="I3582" i="5" a="1"/>
  <c r="I3583" i="5" a="1"/>
  <c r="I3584" i="5" a="1"/>
  <c r="I3585" i="5" a="1"/>
  <c r="I3586" i="5" a="1"/>
  <c r="I3587" i="5" a="1"/>
  <c r="I3588" i="5" a="1"/>
  <c r="I3589" i="5" a="1"/>
  <c r="I3590" i="5" a="1"/>
  <c r="I3591" i="5" a="1"/>
  <c r="I3592" i="5" a="1"/>
  <c r="I3593" i="5" a="1"/>
  <c r="I3594" i="5" a="1"/>
  <c r="I3595" i="5" a="1"/>
  <c r="I3596" i="5" a="1"/>
  <c r="I3597" i="5" a="1"/>
  <c r="I3598" i="5" a="1"/>
  <c r="I3599" i="5" a="1"/>
  <c r="I3600" i="5" a="1"/>
  <c r="I3601" i="5" a="1"/>
  <c r="I3602" i="5" a="1"/>
  <c r="I3603" i="5" a="1"/>
  <c r="I3604" i="5" a="1"/>
  <c r="I3605" i="5" a="1"/>
  <c r="I3606" i="5" a="1"/>
  <c r="I3607" i="5" a="1"/>
  <c r="I3608" i="5" a="1"/>
  <c r="I3609" i="5" a="1"/>
  <c r="I3610" i="5" a="1"/>
  <c r="I3611" i="5" a="1"/>
  <c r="I3612" i="5" a="1"/>
  <c r="I3613" i="5" a="1"/>
  <c r="I3614" i="5" a="1"/>
  <c r="I3615" i="5" a="1"/>
  <c r="I3616" i="5" a="1"/>
  <c r="I3617" i="5" a="1"/>
  <c r="I3618" i="5" a="1"/>
  <c r="I3619" i="5" a="1"/>
  <c r="I3620" i="5" a="1"/>
  <c r="I3621" i="5" a="1"/>
  <c r="I3622" i="5" a="1"/>
  <c r="I3623" i="5" a="1"/>
  <c r="I3624" i="5" a="1"/>
  <c r="I3625" i="5" a="1"/>
  <c r="I3626" i="5" a="1"/>
  <c r="I3627" i="5" a="1"/>
  <c r="I3628" i="5" a="1"/>
  <c r="I3629" i="5" a="1"/>
  <c r="I3630" i="5" a="1"/>
  <c r="I3631" i="5" a="1"/>
  <c r="I3632" i="5" a="1"/>
  <c r="I3633" i="5" a="1"/>
  <c r="I3634" i="5" a="1"/>
  <c r="I3635" i="5" a="1"/>
  <c r="I3636" i="5" a="1"/>
  <c r="I3637" i="5" a="1"/>
  <c r="I3638" i="5" a="1"/>
  <c r="I3639" i="5" a="1"/>
  <c r="I3640" i="5" a="1"/>
  <c r="I3641" i="5" a="1"/>
  <c r="I3642" i="5" a="1"/>
  <c r="I3643" i="5" a="1"/>
  <c r="I3644" i="5" a="1"/>
  <c r="I3645" i="5" a="1"/>
  <c r="I3646" i="5" a="1"/>
  <c r="I3647" i="5" a="1"/>
  <c r="I3648" i="5" a="1"/>
  <c r="I3649" i="5" a="1"/>
  <c r="I3650" i="5" a="1"/>
  <c r="I3651" i="5" a="1"/>
  <c r="I3652" i="5" a="1"/>
  <c r="I3653" i="5" a="1"/>
  <c r="I3654" i="5" a="1"/>
  <c r="I3655" i="5" a="1"/>
  <c r="I3656" i="5" a="1"/>
  <c r="I3657" i="5" a="1"/>
  <c r="I3658" i="5" a="1"/>
  <c r="I3659" i="5" a="1"/>
  <c r="I3660" i="5" a="1"/>
  <c r="I3661" i="5" a="1"/>
  <c r="I3662" i="5" a="1"/>
  <c r="I3663" i="5" a="1"/>
  <c r="I3664" i="5" a="1"/>
  <c r="I3665" i="5" a="1"/>
  <c r="I3666" i="5" a="1"/>
  <c r="I3667" i="5" a="1"/>
  <c r="I3668" i="5" a="1"/>
  <c r="I3669" i="5" a="1"/>
  <c r="I3670" i="5" a="1"/>
  <c r="I3671" i="5" a="1"/>
  <c r="I3672" i="5" a="1"/>
  <c r="I3673" i="5" a="1"/>
  <c r="I3674" i="5" a="1"/>
  <c r="I3675" i="5" a="1"/>
  <c r="I3676" i="5" a="1"/>
  <c r="I3677" i="5" a="1"/>
  <c r="I3678" i="5" a="1"/>
  <c r="I3679" i="5" a="1"/>
  <c r="I3680" i="5" a="1"/>
  <c r="I3681" i="5" a="1"/>
  <c r="I3682" i="5" a="1"/>
  <c r="I3683" i="5" a="1"/>
  <c r="I3684" i="5" a="1"/>
  <c r="I3685" i="5" a="1"/>
  <c r="I3686" i="5" a="1"/>
  <c r="I3687" i="5" a="1"/>
  <c r="I3688" i="5" a="1"/>
  <c r="I3689" i="5" a="1"/>
  <c r="I3690" i="5" a="1"/>
  <c r="I3691" i="5" a="1"/>
  <c r="I3692" i="5" a="1"/>
  <c r="I3693" i="5" a="1"/>
  <c r="I3694" i="5" a="1"/>
  <c r="I3695" i="5" a="1"/>
  <c r="I3696" i="5" a="1"/>
  <c r="I3697" i="5" a="1"/>
  <c r="I3698" i="5" a="1"/>
  <c r="I3699" i="5" a="1"/>
  <c r="I3700" i="5" a="1"/>
  <c r="I3701" i="5" a="1"/>
  <c r="I3702" i="5" a="1"/>
  <c r="I3703" i="5" a="1"/>
  <c r="I3704" i="5" a="1"/>
  <c r="I3705" i="5" a="1"/>
  <c r="I3706" i="5" a="1"/>
  <c r="I3707" i="5" a="1"/>
  <c r="I3708" i="5" a="1"/>
  <c r="I3709" i="5" a="1"/>
  <c r="I3710" i="5" a="1"/>
  <c r="I3711" i="5" a="1"/>
  <c r="I3712" i="5" a="1"/>
  <c r="I3713" i="5" a="1"/>
  <c r="I3714" i="5" a="1"/>
  <c r="I3715" i="5" a="1"/>
  <c r="I3716" i="5" a="1"/>
  <c r="I3717" i="5" a="1"/>
  <c r="I3718" i="5" a="1"/>
  <c r="I3719" i="5" a="1"/>
  <c r="I3720" i="5" a="1"/>
  <c r="I3721" i="5" a="1"/>
  <c r="I3722" i="5" a="1"/>
  <c r="I3723" i="5" a="1"/>
  <c r="I3724" i="5" a="1"/>
  <c r="I3725" i="5" a="1"/>
  <c r="I3726" i="5" a="1"/>
  <c r="I3727" i="5" a="1"/>
  <c r="I3728" i="5" a="1"/>
  <c r="I3729" i="5" a="1"/>
  <c r="I3730" i="5" a="1"/>
  <c r="I3731" i="5" a="1"/>
  <c r="I3732" i="5" a="1"/>
  <c r="I3733" i="5" a="1"/>
  <c r="I3734" i="5" a="1"/>
  <c r="I3735" i="5" a="1"/>
  <c r="I3736" i="5" a="1"/>
  <c r="I3737" i="5" a="1"/>
  <c r="I3738" i="5" a="1"/>
  <c r="I3739" i="5" a="1"/>
  <c r="I3740" i="5" a="1"/>
  <c r="I3741" i="5" a="1"/>
  <c r="I3742" i="5" a="1"/>
  <c r="I3743" i="5" a="1"/>
  <c r="I3744" i="5" a="1"/>
  <c r="I3745" i="5" a="1"/>
  <c r="I3746" i="5" a="1"/>
  <c r="I3747" i="5" a="1"/>
  <c r="I3748" i="5" a="1"/>
  <c r="I3749" i="5" a="1"/>
  <c r="I3750" i="5" a="1"/>
  <c r="I3751" i="5" a="1"/>
  <c r="I3752" i="5" a="1"/>
  <c r="I3753" i="5" a="1"/>
  <c r="I3754" i="5" a="1"/>
  <c r="I3755" i="5" a="1"/>
  <c r="I3756" i="5" a="1"/>
  <c r="I3757" i="5" a="1"/>
  <c r="I3758" i="5" a="1"/>
  <c r="I3759" i="5" a="1"/>
  <c r="I3760" i="5" a="1"/>
  <c r="I3761" i="5" a="1"/>
  <c r="I3762" i="5" a="1"/>
  <c r="I3763" i="5" a="1"/>
  <c r="I3764" i="5" a="1"/>
  <c r="I3765" i="5" a="1"/>
  <c r="I3766" i="5" a="1"/>
  <c r="I3767" i="5" a="1"/>
  <c r="I3768" i="5" a="1"/>
  <c r="I3769" i="5" a="1"/>
  <c r="I3770" i="5" a="1"/>
  <c r="I3771" i="5" a="1"/>
  <c r="I3772" i="5" a="1"/>
  <c r="I3773" i="5" a="1"/>
  <c r="I3774" i="5" a="1"/>
  <c r="I3775" i="5" a="1"/>
  <c r="I3776" i="5" a="1"/>
  <c r="I3777" i="5" a="1"/>
  <c r="I3778" i="5" a="1"/>
  <c r="I3779" i="5" a="1"/>
  <c r="I3780" i="5" a="1"/>
  <c r="I3781" i="5" a="1"/>
  <c r="I3782" i="5" a="1"/>
  <c r="I3783" i="5" a="1"/>
  <c r="I3784" i="5" a="1"/>
  <c r="I3785" i="5" a="1"/>
  <c r="I3786" i="5" a="1"/>
  <c r="I3787" i="5" a="1"/>
  <c r="I3788" i="5" a="1"/>
  <c r="I3789" i="5" a="1"/>
  <c r="I3790" i="5" a="1"/>
  <c r="I3791" i="5" a="1"/>
  <c r="I3792" i="5" a="1"/>
  <c r="I3793" i="5" a="1"/>
  <c r="I3794" i="5" a="1"/>
  <c r="I3795" i="5" a="1"/>
  <c r="I3796" i="5" a="1"/>
  <c r="I3797" i="5" a="1"/>
  <c r="I3798" i="5" a="1"/>
  <c r="I3799" i="5" a="1"/>
  <c r="I3800" i="5" a="1"/>
  <c r="I3801" i="5" a="1"/>
  <c r="I3802" i="5" a="1"/>
  <c r="I3803" i="5" a="1"/>
  <c r="I3804" i="5" a="1"/>
  <c r="I3805" i="5" a="1"/>
  <c r="I3806" i="5" a="1"/>
  <c r="I3807" i="5" a="1"/>
  <c r="I3808" i="5" a="1"/>
  <c r="I3809" i="5" a="1"/>
  <c r="I3810" i="5" a="1"/>
  <c r="I3811" i="5" a="1"/>
  <c r="I3812" i="5" a="1"/>
  <c r="I3813" i="5" a="1"/>
  <c r="I3814" i="5" a="1"/>
  <c r="I3815" i="5" a="1"/>
  <c r="I3816" i="5" a="1"/>
  <c r="I3817" i="5" a="1"/>
  <c r="I3818" i="5" a="1"/>
  <c r="I3819" i="5" a="1"/>
  <c r="I3820" i="5" a="1"/>
  <c r="I3821" i="5" a="1"/>
  <c r="I3822" i="5" a="1"/>
  <c r="I3823" i="5" a="1"/>
  <c r="I3824" i="5" a="1"/>
  <c r="I3825" i="5" a="1"/>
  <c r="I3826" i="5" a="1"/>
  <c r="I3827" i="5" a="1"/>
  <c r="I3828" i="5" a="1"/>
  <c r="I3829" i="5" a="1"/>
  <c r="I3830" i="5" a="1"/>
  <c r="I3831" i="5" a="1"/>
  <c r="I3832" i="5" a="1"/>
  <c r="I3833" i="5" a="1"/>
  <c r="I3834" i="5" a="1"/>
  <c r="I3835" i="5" a="1"/>
  <c r="I3836" i="5" a="1"/>
  <c r="I3837" i="5" a="1"/>
  <c r="I3838" i="5" a="1"/>
  <c r="I3839" i="5" a="1"/>
  <c r="I3840" i="5" a="1"/>
  <c r="I3841" i="5" a="1"/>
  <c r="I3842" i="5" a="1"/>
  <c r="I3843" i="5" a="1"/>
  <c r="I3844" i="5" a="1"/>
  <c r="I3845" i="5" a="1"/>
  <c r="I3846" i="5" a="1"/>
  <c r="I3847" i="5" a="1"/>
  <c r="I3848" i="5" a="1"/>
  <c r="I3849" i="5" a="1"/>
  <c r="I3850" i="5" a="1"/>
  <c r="I3851" i="5" a="1"/>
  <c r="I3852" i="5" a="1"/>
  <c r="I3853" i="5" a="1"/>
  <c r="I3854" i="5" a="1"/>
  <c r="I3855" i="5" a="1"/>
  <c r="I3856" i="5" a="1"/>
  <c r="I3857" i="5" a="1"/>
  <c r="I3858" i="5" a="1"/>
  <c r="I3859" i="5" a="1"/>
  <c r="I3860" i="5" a="1"/>
  <c r="I3861" i="5" a="1"/>
  <c r="I3862" i="5" a="1"/>
  <c r="I3863" i="5" a="1"/>
  <c r="I3864" i="5" a="1"/>
  <c r="I3865" i="5" a="1"/>
  <c r="I3866" i="5" a="1"/>
  <c r="I3867" i="5" a="1"/>
  <c r="I3868" i="5" a="1"/>
  <c r="I3869" i="5" a="1"/>
  <c r="I3870" i="5" a="1"/>
  <c r="I3871" i="5" a="1"/>
  <c r="I3872" i="5" a="1"/>
  <c r="I3873" i="5" a="1"/>
  <c r="I3874" i="5" a="1"/>
  <c r="I3875" i="5" a="1"/>
  <c r="I3876" i="5" a="1"/>
  <c r="I3877" i="5" a="1"/>
  <c r="I3878" i="5" a="1"/>
  <c r="I3879" i="5" a="1"/>
  <c r="I3880" i="5" a="1"/>
  <c r="I3881" i="5" a="1"/>
  <c r="I3882" i="5" a="1"/>
  <c r="I3883" i="5" a="1"/>
  <c r="I3884" i="5" a="1"/>
  <c r="I3885" i="5" a="1"/>
  <c r="I3886" i="5" a="1"/>
  <c r="I3887" i="5" a="1"/>
  <c r="I3888" i="5" a="1"/>
  <c r="I3889" i="5" a="1"/>
  <c r="I3890" i="5" a="1"/>
  <c r="I3891" i="5" a="1"/>
  <c r="I3892" i="5" a="1"/>
  <c r="I3893" i="5" a="1"/>
  <c r="I3894" i="5" a="1"/>
  <c r="I3895" i="5" a="1"/>
  <c r="I3896" i="5" a="1"/>
  <c r="I3897" i="5" a="1"/>
  <c r="I3898" i="5" a="1"/>
  <c r="I3899" i="5" a="1"/>
  <c r="I3900" i="5" a="1"/>
  <c r="I3901" i="5" a="1"/>
  <c r="I3902" i="5" a="1"/>
  <c r="I3903" i="5" a="1"/>
  <c r="I3904" i="5" a="1"/>
  <c r="I3905" i="5" a="1"/>
  <c r="I3906" i="5" a="1"/>
  <c r="I3907" i="5" a="1"/>
  <c r="I3908" i="5" a="1"/>
  <c r="I3909" i="5" a="1"/>
  <c r="I3910" i="5" a="1"/>
  <c r="I3911" i="5" a="1"/>
  <c r="I3912" i="5" a="1"/>
  <c r="I3913" i="5" a="1"/>
  <c r="I3914" i="5" a="1"/>
  <c r="I3915" i="5" a="1"/>
  <c r="I3916" i="5" a="1"/>
  <c r="I3917" i="5" a="1"/>
  <c r="I3918" i="5" a="1"/>
  <c r="I3919" i="5" a="1"/>
  <c r="I3920" i="5" a="1"/>
  <c r="I3921" i="5" a="1"/>
  <c r="I3922" i="5" a="1"/>
  <c r="I3923" i="5" a="1"/>
  <c r="I3924" i="5" a="1"/>
  <c r="I3925" i="5" a="1"/>
  <c r="I3926" i="5" a="1"/>
  <c r="I3927" i="5" a="1"/>
  <c r="I3928" i="5" a="1"/>
  <c r="I3929" i="5" a="1"/>
  <c r="I3930" i="5" a="1"/>
  <c r="I3931" i="5" a="1"/>
  <c r="I3932" i="5" a="1"/>
  <c r="I3933" i="5" a="1"/>
  <c r="I3934" i="5" a="1"/>
  <c r="I3935" i="5" a="1"/>
  <c r="I3936" i="5" a="1"/>
  <c r="I3937" i="5" a="1"/>
  <c r="I3938" i="5" a="1"/>
  <c r="I3939" i="5" a="1"/>
  <c r="I3940" i="5" a="1"/>
  <c r="I3941" i="5" a="1"/>
  <c r="I3942" i="5" a="1"/>
  <c r="I3943" i="5" a="1"/>
  <c r="I3944" i="5" a="1"/>
  <c r="I3945" i="5" a="1"/>
  <c r="I3946" i="5" a="1"/>
  <c r="I3947" i="5" a="1"/>
  <c r="I3948" i="5" a="1"/>
  <c r="I3949" i="5" a="1"/>
  <c r="I3950" i="5" a="1"/>
  <c r="I3951" i="5" a="1"/>
  <c r="I3952" i="5" a="1"/>
  <c r="I3953" i="5" a="1"/>
  <c r="I3954" i="5" a="1"/>
  <c r="I3955" i="5" a="1"/>
  <c r="I3956" i="5" a="1"/>
  <c r="I3957" i="5" a="1"/>
  <c r="I3958" i="5" a="1"/>
  <c r="I3959" i="5" a="1"/>
  <c r="I3960" i="5" a="1"/>
  <c r="I3961" i="5" a="1"/>
  <c r="I3962" i="5" a="1"/>
  <c r="I3963" i="5" a="1"/>
  <c r="I3964" i="5" a="1"/>
  <c r="I3965" i="5" a="1"/>
  <c r="I3966" i="5" a="1"/>
  <c r="I3967" i="5" a="1"/>
  <c r="I3968" i="5" a="1"/>
  <c r="I3969" i="5" a="1"/>
  <c r="I3970" i="5" a="1"/>
  <c r="I3971" i="5" a="1"/>
  <c r="I3972" i="5" a="1"/>
  <c r="I3973" i="5" a="1"/>
  <c r="I3974" i="5" a="1"/>
  <c r="I3975" i="5" a="1"/>
  <c r="I3976" i="5" a="1"/>
  <c r="I3977" i="5" a="1"/>
  <c r="I3978" i="5" a="1"/>
  <c r="I3979" i="5" a="1"/>
  <c r="I3980" i="5" a="1"/>
  <c r="I3981" i="5" a="1"/>
  <c r="I3982" i="5" a="1"/>
  <c r="I3983" i="5" a="1"/>
  <c r="I3984" i="5" a="1"/>
  <c r="I3985" i="5" a="1"/>
  <c r="I3986" i="5" a="1"/>
  <c r="I3987" i="5" a="1"/>
  <c r="I3988" i="5" a="1"/>
  <c r="I3989" i="5" a="1"/>
  <c r="I3990" i="5" a="1"/>
  <c r="I3991" i="5" a="1"/>
  <c r="I3992" i="5" a="1"/>
  <c r="I3993" i="5" a="1"/>
  <c r="I3994" i="5" a="1"/>
  <c r="I3995" i="5" a="1"/>
  <c r="I3996" i="5" a="1"/>
  <c r="I3997" i="5" a="1"/>
  <c r="I3998" i="5" a="1"/>
  <c r="I3999" i="5" a="1"/>
  <c r="I4000" i="5" a="1"/>
  <c r="I4001" i="5" a="1"/>
  <c r="I4002" i="5" a="1"/>
  <c r="I4003" i="5" a="1"/>
  <c r="I4004" i="5" a="1"/>
  <c r="I4005" i="5" a="1"/>
  <c r="I4006" i="5" a="1"/>
  <c r="I4007" i="5" a="1"/>
  <c r="I4008" i="5" a="1"/>
  <c r="I4009" i="5" a="1"/>
  <c r="I4010" i="5" a="1"/>
  <c r="I4011" i="5" a="1"/>
  <c r="I4012" i="5" a="1"/>
  <c r="I4013" i="5" a="1"/>
  <c r="I4014" i="5" a="1"/>
  <c r="I4015" i="5" a="1"/>
  <c r="I4016" i="5" a="1"/>
  <c r="I4017" i="5" a="1"/>
  <c r="I4018" i="5" a="1"/>
  <c r="I4019" i="5" a="1"/>
  <c r="I4020" i="5" a="1"/>
  <c r="I4021" i="5" a="1"/>
  <c r="I4022" i="5" a="1"/>
  <c r="I4023" i="5" a="1"/>
  <c r="I4024" i="5" a="1"/>
  <c r="I4025" i="5" a="1"/>
  <c r="I4026" i="5" a="1"/>
  <c r="I4027" i="5" a="1"/>
  <c r="I4028" i="5" a="1"/>
  <c r="I4029" i="5" a="1"/>
  <c r="I4030" i="5" a="1"/>
  <c r="I4031" i="5" a="1"/>
  <c r="I4032" i="5" a="1"/>
  <c r="I4033" i="5" a="1"/>
  <c r="I4034" i="5" a="1"/>
  <c r="I4035" i="5" a="1"/>
  <c r="I4036" i="5" a="1"/>
  <c r="I4037" i="5" a="1"/>
  <c r="I4038" i="5" a="1"/>
  <c r="I4039" i="5" a="1"/>
  <c r="I4040" i="5" a="1"/>
  <c r="I4041" i="5" a="1"/>
  <c r="I4042" i="5" a="1"/>
  <c r="I4043" i="5" a="1"/>
  <c r="I4044" i="5" a="1"/>
  <c r="I4045" i="5" a="1"/>
  <c r="I4046" i="5" a="1"/>
  <c r="I4047" i="5" a="1"/>
  <c r="I4048" i="5" a="1"/>
  <c r="I4049" i="5" a="1"/>
  <c r="I4050" i="5" a="1"/>
  <c r="I4051" i="5" a="1"/>
  <c r="I4052" i="5" a="1"/>
  <c r="I4053" i="5" a="1"/>
  <c r="I4054" i="5" a="1"/>
  <c r="I4055" i="5" a="1"/>
  <c r="I4056" i="5" a="1"/>
  <c r="I4057" i="5" a="1"/>
  <c r="I4058" i="5" a="1"/>
  <c r="I4059" i="5" a="1"/>
  <c r="I4060" i="5" a="1"/>
  <c r="I4061" i="5" a="1"/>
  <c r="I4062" i="5" a="1"/>
  <c r="I4063" i="5" a="1"/>
  <c r="I4064" i="5" a="1"/>
  <c r="I4065" i="5" a="1"/>
  <c r="I4066" i="5" a="1"/>
  <c r="I4067" i="5" a="1"/>
  <c r="I4068" i="5" a="1"/>
  <c r="I4069" i="5" a="1"/>
  <c r="I4070" i="5" a="1"/>
  <c r="I4071" i="5" a="1"/>
  <c r="I4072" i="5" a="1"/>
  <c r="I4073" i="5" a="1"/>
  <c r="I4074" i="5" a="1"/>
  <c r="I4075" i="5" a="1"/>
  <c r="I4076" i="5" a="1"/>
  <c r="I4077" i="5" a="1"/>
  <c r="I4078" i="5" a="1"/>
  <c r="I4079" i="5" a="1"/>
  <c r="I4080" i="5" a="1"/>
  <c r="I4081" i="5" a="1"/>
  <c r="I4082" i="5" a="1"/>
  <c r="I4083" i="5" a="1"/>
  <c r="I4084" i="5" a="1"/>
  <c r="I4085" i="5" a="1"/>
  <c r="I4086" i="5" a="1"/>
  <c r="I4087" i="5" a="1"/>
  <c r="I4088" i="5" a="1"/>
  <c r="I4089" i="5" a="1"/>
  <c r="I4090" i="5" a="1"/>
  <c r="I4091" i="5" a="1"/>
  <c r="I4092" i="5" a="1"/>
  <c r="I4093" i="5" a="1"/>
  <c r="I4094" i="5" a="1"/>
  <c r="I4095" i="5" a="1"/>
  <c r="I4096" i="5" a="1"/>
  <c r="I4097" i="5" a="1"/>
  <c r="I4098" i="5" a="1"/>
  <c r="I4099" i="5" a="1"/>
  <c r="I4100" i="5" a="1"/>
  <c r="I4101" i="5" a="1"/>
  <c r="I4102" i="5" a="1"/>
  <c r="I4103" i="5" a="1"/>
  <c r="I4104" i="5" a="1"/>
  <c r="I4105" i="5" a="1"/>
  <c r="I4106" i="5" a="1"/>
  <c r="I4107" i="5" a="1"/>
  <c r="I4108" i="5" a="1"/>
  <c r="I4109" i="5" a="1"/>
  <c r="I4110" i="5" a="1"/>
  <c r="I4111" i="5" a="1"/>
  <c r="I4112" i="5" a="1"/>
  <c r="I4113" i="5" a="1"/>
  <c r="I4114" i="5" a="1"/>
  <c r="I4115" i="5" a="1"/>
  <c r="I4116" i="5" a="1"/>
  <c r="I4117" i="5" a="1"/>
  <c r="I4118" i="5" a="1"/>
  <c r="I4119" i="5" a="1"/>
  <c r="I4120" i="5" a="1"/>
  <c r="I4121" i="5" a="1"/>
  <c r="I4122" i="5" a="1"/>
  <c r="I4123" i="5" a="1"/>
  <c r="I4124" i="5" a="1"/>
  <c r="I4125" i="5" a="1"/>
  <c r="I4126" i="5" a="1"/>
  <c r="I4127" i="5" a="1"/>
  <c r="I4128" i="5" a="1"/>
  <c r="I4129" i="5" a="1"/>
  <c r="I4130" i="5" a="1"/>
  <c r="I4131" i="5" a="1"/>
  <c r="I4132" i="5" a="1"/>
  <c r="I4133" i="5" a="1"/>
  <c r="I4134" i="5" a="1"/>
  <c r="I4135" i="5" a="1"/>
  <c r="I4136" i="5" a="1"/>
  <c r="I4137" i="5" a="1"/>
  <c r="I4138" i="5" a="1"/>
  <c r="I4139" i="5" a="1"/>
  <c r="I4140" i="5" a="1"/>
  <c r="I4141" i="5" a="1"/>
  <c r="I4142" i="5" a="1"/>
  <c r="I4143" i="5" a="1"/>
  <c r="I4144" i="5" a="1"/>
  <c r="I4145" i="5" a="1"/>
  <c r="I4146" i="5" a="1"/>
  <c r="I4147" i="5" a="1"/>
  <c r="I4148" i="5" a="1"/>
  <c r="I4149" i="5" a="1"/>
  <c r="I4150" i="5" a="1"/>
  <c r="I4151" i="5" a="1"/>
  <c r="I4152" i="5" a="1"/>
  <c r="I4153" i="5" a="1"/>
  <c r="I4154" i="5" a="1"/>
  <c r="I4155" i="5" a="1"/>
  <c r="I4156" i="5" a="1"/>
  <c r="I4157" i="5" a="1"/>
  <c r="I4158" i="5" a="1"/>
  <c r="I4159" i="5" a="1"/>
  <c r="I4160" i="5" a="1"/>
  <c r="I4161" i="5" a="1"/>
  <c r="I4162" i="5" a="1"/>
  <c r="I4163" i="5" a="1"/>
  <c r="I4164" i="5" a="1"/>
  <c r="I4165" i="5" a="1"/>
  <c r="I4166" i="5" a="1"/>
  <c r="I4167" i="5" a="1"/>
  <c r="I4168" i="5" a="1"/>
  <c r="I4169" i="5" a="1"/>
  <c r="I4170" i="5" a="1"/>
  <c r="I4171" i="5" a="1"/>
  <c r="I4172" i="5" a="1"/>
  <c r="I4173" i="5" a="1"/>
  <c r="I4174" i="5" a="1"/>
  <c r="I4175" i="5" a="1"/>
  <c r="I4176" i="5" a="1"/>
  <c r="I4177" i="5" a="1"/>
  <c r="I4178" i="5" a="1"/>
  <c r="I4179" i="5" a="1"/>
  <c r="I4180" i="5" a="1"/>
  <c r="I4181" i="5" a="1"/>
  <c r="I4182" i="5" a="1"/>
  <c r="I4183" i="5" a="1"/>
  <c r="I4184" i="5" a="1"/>
  <c r="I4185" i="5" a="1"/>
  <c r="I4186" i="5" a="1"/>
  <c r="I4187" i="5" a="1"/>
  <c r="I4188" i="5" a="1"/>
  <c r="I4189" i="5" a="1"/>
  <c r="I4190" i="5" a="1"/>
  <c r="I4191" i="5" a="1"/>
  <c r="I4192" i="5" a="1"/>
  <c r="I4193" i="5" a="1"/>
  <c r="I4194" i="5" a="1"/>
  <c r="I4195" i="5" a="1"/>
  <c r="I4196" i="5" a="1"/>
  <c r="I4197" i="5" a="1"/>
  <c r="I4198" i="5" a="1"/>
  <c r="I4199" i="5" a="1"/>
  <c r="I4200" i="5" a="1"/>
  <c r="I4201" i="5" a="1"/>
  <c r="I4202" i="5" a="1"/>
  <c r="I4203" i="5" a="1"/>
  <c r="I4204" i="5" a="1"/>
  <c r="I4205" i="5" a="1"/>
  <c r="I4206" i="5" a="1"/>
  <c r="I4207" i="5" a="1"/>
  <c r="I4208" i="5" a="1"/>
  <c r="I4209" i="5" a="1"/>
  <c r="I4210" i="5" a="1"/>
  <c r="I4211" i="5" a="1"/>
  <c r="I4212" i="5" a="1"/>
  <c r="I4213" i="5" a="1"/>
  <c r="I4214" i="5" a="1"/>
  <c r="I4215" i="5" a="1"/>
  <c r="I4216" i="5" a="1"/>
  <c r="I4217" i="5" a="1"/>
  <c r="I4218" i="5" a="1"/>
  <c r="I4219" i="5" a="1"/>
  <c r="I4220" i="5" a="1"/>
  <c r="I4221" i="5" a="1"/>
  <c r="I4222" i="5" a="1"/>
  <c r="I4223" i="5" a="1"/>
  <c r="I4224" i="5" a="1"/>
  <c r="I4225" i="5" a="1"/>
  <c r="I4226" i="5" a="1"/>
  <c r="I4227" i="5" a="1"/>
  <c r="I4228" i="5" a="1"/>
  <c r="I4229" i="5" a="1"/>
  <c r="I4230" i="5" a="1"/>
  <c r="I4231" i="5" a="1"/>
  <c r="I4232" i="5" a="1"/>
  <c r="I4233" i="5" a="1"/>
  <c r="I4234" i="5" a="1"/>
  <c r="I4235" i="5" a="1"/>
  <c r="I4236" i="5" a="1"/>
  <c r="I4237" i="5" a="1"/>
  <c r="I4238" i="5" a="1"/>
  <c r="I4239" i="5" a="1"/>
  <c r="I4240" i="5" a="1"/>
  <c r="I4241" i="5" a="1"/>
  <c r="I4242" i="5" a="1"/>
  <c r="I4243" i="5" a="1"/>
  <c r="I4244" i="5" a="1"/>
  <c r="I4245" i="5" a="1"/>
  <c r="I4246" i="5" a="1"/>
  <c r="I4247" i="5" a="1"/>
  <c r="I4248" i="5" a="1"/>
  <c r="I4249" i="5" a="1"/>
  <c r="I4250" i="5" a="1"/>
  <c r="I4251" i="5" a="1"/>
  <c r="I4252" i="5" a="1"/>
  <c r="I4253" i="5" a="1"/>
  <c r="I4254" i="5" a="1"/>
  <c r="I4255" i="5" a="1"/>
  <c r="I4256" i="5" a="1"/>
  <c r="I4257" i="5" a="1"/>
  <c r="I4258" i="5" a="1"/>
  <c r="I4259" i="5" a="1"/>
  <c r="I4260" i="5" a="1"/>
  <c r="I4261" i="5" a="1"/>
  <c r="I4262" i="5" a="1"/>
  <c r="I4263" i="5" a="1"/>
  <c r="I4264" i="5" a="1"/>
  <c r="I4265" i="5" a="1"/>
  <c r="I4266" i="5" a="1"/>
  <c r="I4267" i="5" a="1"/>
  <c r="I4268" i="5" a="1"/>
  <c r="I4269" i="5" a="1"/>
  <c r="I4270" i="5" a="1"/>
  <c r="I4271" i="5" a="1"/>
  <c r="I4272" i="5" a="1"/>
  <c r="I4273" i="5" a="1"/>
  <c r="I4274" i="5" a="1"/>
  <c r="I4275" i="5" a="1"/>
  <c r="I4276" i="5" a="1"/>
  <c r="I4277" i="5" a="1"/>
  <c r="I4278" i="5" a="1"/>
  <c r="I4279" i="5" a="1"/>
  <c r="I4280" i="5" a="1"/>
  <c r="I4281" i="5" a="1"/>
  <c r="I4282" i="5" a="1"/>
  <c r="I4283" i="5" a="1"/>
  <c r="I4284" i="5" a="1"/>
  <c r="I4285" i="5" a="1"/>
  <c r="I4286" i="5" a="1"/>
  <c r="I4287" i="5" a="1"/>
  <c r="I4288" i="5" a="1"/>
  <c r="I4289" i="5" a="1"/>
  <c r="I4290" i="5" a="1"/>
  <c r="I4291" i="5" a="1"/>
  <c r="I4292" i="5" a="1"/>
  <c r="I4293" i="5" a="1"/>
  <c r="I4294" i="5" a="1"/>
  <c r="I4295" i="5" a="1"/>
  <c r="I4296" i="5" a="1"/>
  <c r="I4297" i="5" a="1"/>
  <c r="I4298" i="5" a="1"/>
  <c r="I4299" i="5" a="1"/>
  <c r="I4300" i="5" a="1"/>
  <c r="I4301" i="5" a="1"/>
  <c r="I4302" i="5" a="1"/>
  <c r="I4303" i="5" a="1"/>
  <c r="I4304" i="5" a="1"/>
  <c r="I4305" i="5" a="1"/>
  <c r="I4306" i="5" a="1"/>
  <c r="I4307" i="5" a="1"/>
  <c r="I4308" i="5" a="1"/>
  <c r="I4309" i="5" a="1"/>
  <c r="I4310" i="5" a="1"/>
  <c r="I4311" i="5" a="1"/>
  <c r="I4312" i="5" a="1"/>
  <c r="I4313" i="5" a="1"/>
  <c r="I4314" i="5" a="1"/>
  <c r="I4315" i="5" a="1"/>
  <c r="I4316" i="5" a="1"/>
  <c r="I4317" i="5" a="1"/>
  <c r="I4318" i="5" a="1"/>
  <c r="I4319" i="5" a="1"/>
  <c r="I4320" i="5" a="1"/>
  <c r="I4321" i="5" a="1"/>
  <c r="I4322" i="5" a="1"/>
  <c r="I4323" i="5" a="1"/>
  <c r="I4324" i="5" a="1"/>
  <c r="I4325" i="5" a="1"/>
  <c r="I4326" i="5" a="1"/>
  <c r="I4327" i="5" a="1"/>
  <c r="I4328" i="5" a="1"/>
  <c r="I4329" i="5" a="1"/>
  <c r="I4330" i="5" a="1"/>
  <c r="I4331" i="5" a="1"/>
  <c r="I4332" i="5" a="1"/>
  <c r="I4333" i="5" a="1"/>
  <c r="I4334" i="5" a="1"/>
  <c r="I4335" i="5" a="1"/>
  <c r="I4336" i="5" a="1"/>
  <c r="I4337" i="5" a="1"/>
  <c r="I4338" i="5" a="1"/>
  <c r="I4339" i="5" a="1"/>
  <c r="I4340" i="5" a="1"/>
  <c r="I4341" i="5" a="1"/>
  <c r="I4342" i="5" a="1"/>
  <c r="I4343" i="5" a="1"/>
  <c r="I4344" i="5" a="1"/>
  <c r="I4345" i="5" a="1"/>
  <c r="I4346" i="5" a="1"/>
  <c r="I4347" i="5" a="1"/>
  <c r="I4348" i="5" a="1"/>
  <c r="I4349" i="5" a="1"/>
  <c r="I4350" i="5" a="1"/>
  <c r="I4351" i="5" a="1"/>
  <c r="I4352" i="5" a="1"/>
  <c r="I4353" i="5" a="1"/>
  <c r="I4354" i="5" a="1"/>
  <c r="I4355" i="5" a="1"/>
  <c r="I4356" i="5" a="1"/>
  <c r="I4357" i="5" a="1"/>
  <c r="I4358" i="5" a="1"/>
  <c r="I4359" i="5" a="1"/>
  <c r="I4360" i="5" a="1"/>
  <c r="I4361" i="5" a="1"/>
  <c r="I4362" i="5" a="1"/>
  <c r="I4363" i="5" a="1"/>
  <c r="I4364" i="5" a="1"/>
  <c r="I4365" i="5" a="1"/>
  <c r="I4366" i="5" a="1"/>
  <c r="I4367" i="5" a="1"/>
  <c r="I4368" i="5" a="1"/>
  <c r="I4369" i="5" a="1"/>
  <c r="I4370" i="5" a="1"/>
  <c r="I4371" i="5" a="1"/>
  <c r="I4372" i="5" a="1"/>
  <c r="I4373" i="5" a="1"/>
  <c r="I4374" i="5" a="1"/>
  <c r="I4375" i="5" a="1"/>
  <c r="I4376" i="5" a="1"/>
  <c r="I4377" i="5" a="1"/>
  <c r="I4378" i="5" a="1"/>
  <c r="I4379" i="5" a="1"/>
  <c r="I4380" i="5" a="1"/>
  <c r="I4381" i="5" a="1"/>
  <c r="I4382" i="5" a="1"/>
  <c r="I4383" i="5" a="1"/>
  <c r="I4384" i="5" a="1"/>
  <c r="I4385" i="5" a="1"/>
  <c r="I4386" i="5" a="1"/>
  <c r="I4387" i="5" a="1"/>
  <c r="I4388" i="5" a="1"/>
  <c r="I4389" i="5" a="1"/>
  <c r="I4390" i="5" a="1"/>
  <c r="I4391" i="5" a="1"/>
  <c r="I4392" i="5" a="1"/>
  <c r="I4393" i="5" a="1"/>
  <c r="I4394" i="5" a="1"/>
  <c r="I4395" i="5" a="1"/>
  <c r="I4396" i="5" a="1"/>
  <c r="I4397" i="5" a="1"/>
  <c r="I4398" i="5" a="1"/>
  <c r="I4399" i="5" a="1"/>
  <c r="I4400" i="5" a="1"/>
  <c r="I4401" i="5" a="1"/>
  <c r="I4402" i="5" a="1"/>
  <c r="I4403" i="5" a="1"/>
  <c r="I4404" i="5" a="1"/>
  <c r="I4405" i="5" a="1"/>
  <c r="I4406" i="5" a="1"/>
  <c r="I4407" i="5" a="1"/>
  <c r="I4408" i="5" a="1"/>
  <c r="I4409" i="5" a="1"/>
  <c r="I4410" i="5" a="1"/>
  <c r="I4411" i="5" a="1"/>
  <c r="I4412" i="5" a="1"/>
  <c r="I4413" i="5" a="1"/>
  <c r="I4414" i="5" a="1"/>
  <c r="I4415" i="5" a="1"/>
  <c r="I4416" i="5" a="1"/>
  <c r="I4417" i="5" a="1"/>
  <c r="I4418" i="5" a="1"/>
  <c r="I4419" i="5" a="1"/>
  <c r="I4420" i="5" a="1"/>
  <c r="I4421" i="5" a="1"/>
  <c r="I4422" i="5" a="1"/>
  <c r="I4423" i="5" a="1"/>
  <c r="I4424" i="5" a="1"/>
  <c r="I4425" i="5" a="1"/>
  <c r="I4426" i="5" a="1"/>
  <c r="I4427" i="5" a="1"/>
  <c r="I4428" i="5" a="1"/>
  <c r="I4429" i="5" a="1"/>
  <c r="I4430" i="5" a="1"/>
  <c r="I4431" i="5" a="1"/>
  <c r="I4432" i="5" a="1"/>
  <c r="I4433" i="5" a="1"/>
  <c r="I4434" i="5" a="1"/>
  <c r="I4435" i="5" a="1"/>
  <c r="I4436" i="5" a="1"/>
  <c r="I4437" i="5" a="1"/>
  <c r="I4438" i="5" a="1"/>
  <c r="I4439" i="5" a="1"/>
  <c r="I4440" i="5" a="1"/>
  <c r="I4441" i="5" a="1"/>
  <c r="I4442" i="5" a="1"/>
  <c r="I4443" i="5" a="1"/>
  <c r="I4444" i="5" a="1"/>
  <c r="I4445" i="5" a="1"/>
  <c r="I4446" i="5" a="1"/>
  <c r="I4447" i="5" a="1"/>
  <c r="I4448" i="5" a="1"/>
  <c r="I4449" i="5" a="1"/>
  <c r="I4450" i="5" a="1"/>
  <c r="I4451" i="5" a="1"/>
  <c r="I4452" i="5" a="1"/>
  <c r="I4453" i="5" a="1"/>
  <c r="I4454" i="5" a="1"/>
  <c r="I4455" i="5" a="1"/>
  <c r="I4456" i="5" a="1"/>
  <c r="I4457" i="5" a="1"/>
  <c r="I4458" i="5" a="1"/>
  <c r="I4459" i="5" a="1"/>
  <c r="I4460" i="5" a="1"/>
  <c r="I4461" i="5" a="1"/>
  <c r="I4462" i="5" a="1"/>
  <c r="I4463" i="5" a="1"/>
  <c r="I4464" i="5" a="1"/>
  <c r="I4465" i="5" a="1"/>
  <c r="I4466" i="5" a="1"/>
  <c r="I4467" i="5" a="1"/>
  <c r="I4468" i="5" a="1"/>
  <c r="I4469" i="5" a="1"/>
  <c r="I4470" i="5" a="1"/>
  <c r="I4471" i="5" a="1"/>
  <c r="I4472" i="5" a="1"/>
  <c r="I4473" i="5" a="1"/>
  <c r="I4474" i="5" a="1"/>
  <c r="I4475" i="5" a="1"/>
  <c r="I4476" i="5" a="1"/>
  <c r="I4477" i="5" a="1"/>
  <c r="I4478" i="5" a="1"/>
  <c r="I4479" i="5" a="1"/>
  <c r="I4480" i="5" a="1"/>
  <c r="I4481" i="5" a="1"/>
  <c r="I4482" i="5" a="1"/>
  <c r="I4483" i="5" a="1"/>
  <c r="I4484" i="5" a="1"/>
  <c r="I4485" i="5" a="1"/>
  <c r="I4486" i="5" a="1"/>
  <c r="I4487" i="5" a="1"/>
  <c r="I4488" i="5" a="1"/>
  <c r="I4489" i="5" a="1"/>
  <c r="I4490" i="5" a="1"/>
  <c r="I4491" i="5" a="1"/>
  <c r="I4492" i="5" a="1"/>
  <c r="I4493" i="5" a="1"/>
  <c r="I4494" i="5" a="1"/>
  <c r="I4495" i="5" a="1"/>
  <c r="I4496" i="5" a="1"/>
  <c r="I4497" i="5" a="1"/>
  <c r="I4498" i="5" a="1"/>
  <c r="I4499" i="5" a="1"/>
  <c r="I4500" i="5" a="1"/>
  <c r="I4501" i="5" a="1"/>
  <c r="I4502" i="5" a="1"/>
  <c r="I4503" i="5" a="1"/>
  <c r="I4504" i="5" a="1"/>
  <c r="I4505" i="5" a="1"/>
  <c r="I4506" i="5" a="1"/>
  <c r="I4507" i="5" a="1"/>
  <c r="I4508" i="5" a="1"/>
  <c r="I4509" i="5" a="1"/>
  <c r="I4510" i="5" a="1"/>
  <c r="I4511" i="5" a="1"/>
  <c r="I4512" i="5" a="1"/>
  <c r="I4513" i="5" a="1"/>
  <c r="I4514" i="5" a="1"/>
  <c r="I4515" i="5" a="1"/>
  <c r="I4516" i="5" a="1"/>
  <c r="I4517" i="5" a="1"/>
  <c r="I4518" i="5" a="1"/>
  <c r="I4519" i="5" a="1"/>
  <c r="I4520" i="5" a="1"/>
  <c r="I4521" i="5" a="1"/>
  <c r="I4522" i="5" a="1"/>
  <c r="I4523" i="5" a="1"/>
  <c r="I4524" i="5" a="1"/>
  <c r="I4525" i="5" a="1"/>
  <c r="I4526" i="5" a="1"/>
  <c r="I4527" i="5" a="1"/>
  <c r="I4528" i="5" a="1"/>
  <c r="I4529" i="5" a="1"/>
  <c r="I4530" i="5" a="1"/>
  <c r="I4531" i="5" a="1"/>
  <c r="I4532" i="5" a="1"/>
  <c r="I4533" i="5" a="1"/>
  <c r="I4534" i="5" a="1"/>
  <c r="I4535" i="5" a="1"/>
  <c r="I4536" i="5" a="1"/>
  <c r="I4537" i="5" a="1"/>
  <c r="I4538" i="5" a="1"/>
  <c r="I4539" i="5" a="1"/>
  <c r="I4540" i="5" a="1"/>
  <c r="I4541" i="5" a="1"/>
  <c r="I4542" i="5" a="1"/>
  <c r="I4543" i="5" a="1"/>
  <c r="I4544" i="5" a="1"/>
  <c r="I4545" i="5" a="1"/>
  <c r="I4546" i="5" a="1"/>
  <c r="I4547" i="5" a="1"/>
  <c r="I4548" i="5" a="1"/>
  <c r="I4549" i="5" a="1"/>
  <c r="I4550" i="5" a="1"/>
  <c r="I4551" i="5" a="1"/>
  <c r="I4552" i="5" a="1"/>
  <c r="I4553" i="5" a="1"/>
  <c r="I4554" i="5" a="1"/>
  <c r="I4555" i="5" a="1"/>
  <c r="I4556" i="5" a="1"/>
  <c r="I4557" i="5" a="1"/>
  <c r="I4558" i="5" a="1"/>
  <c r="I4559" i="5" a="1"/>
  <c r="I4560" i="5" a="1"/>
  <c r="I4561" i="5" a="1"/>
  <c r="I4562" i="5" a="1"/>
  <c r="I4563" i="5" a="1"/>
  <c r="I4564" i="5" a="1"/>
  <c r="I4565" i="5" a="1"/>
  <c r="I4566" i="5" a="1"/>
  <c r="I4567" i="5" a="1"/>
  <c r="I4568" i="5" a="1"/>
  <c r="I4569" i="5" a="1"/>
  <c r="I4570" i="5" a="1"/>
  <c r="I4571" i="5" a="1"/>
  <c r="I4572" i="5" a="1"/>
  <c r="I4573" i="5" a="1"/>
  <c r="I4574" i="5" a="1"/>
  <c r="I4575" i="5" a="1"/>
  <c r="I4576" i="5" a="1"/>
  <c r="I4577" i="5" a="1"/>
  <c r="I4578" i="5" a="1"/>
  <c r="I4579" i="5" a="1"/>
  <c r="I4580" i="5" a="1"/>
  <c r="I4581" i="5" a="1"/>
  <c r="I4582" i="5" a="1"/>
  <c r="I4583" i="5" a="1"/>
  <c r="I4584" i="5" a="1"/>
  <c r="I4585" i="5" a="1"/>
  <c r="I4586" i="5" a="1"/>
  <c r="I4587" i="5" a="1"/>
  <c r="I4588" i="5" a="1"/>
  <c r="I4589" i="5" a="1"/>
  <c r="I4590" i="5" a="1"/>
  <c r="I4591" i="5" a="1"/>
  <c r="I4592" i="5" a="1"/>
  <c r="I4593" i="5" a="1"/>
  <c r="I4594" i="5" a="1"/>
  <c r="I4595" i="5" a="1"/>
  <c r="I4596" i="5" a="1"/>
  <c r="I4597" i="5" a="1"/>
  <c r="I4598" i="5" a="1"/>
  <c r="I4599" i="5" a="1"/>
  <c r="I4600" i="5" a="1"/>
  <c r="I4601" i="5" a="1"/>
  <c r="I4602" i="5" a="1"/>
  <c r="I4603" i="5" a="1"/>
  <c r="I4604" i="5" a="1"/>
  <c r="I4605" i="5" a="1"/>
  <c r="I4606" i="5" a="1"/>
  <c r="I4607" i="5" a="1"/>
  <c r="I4608" i="5" a="1"/>
  <c r="I4609" i="5" a="1"/>
  <c r="I4610" i="5" a="1"/>
  <c r="I4611" i="5" a="1"/>
  <c r="I4612" i="5" a="1"/>
  <c r="I4613" i="5" a="1"/>
  <c r="I4614" i="5" a="1"/>
  <c r="I4615" i="5" a="1"/>
  <c r="I4616" i="5" a="1"/>
  <c r="I4617" i="5" a="1"/>
  <c r="I4618" i="5" a="1"/>
  <c r="I4619" i="5" a="1"/>
  <c r="I4620" i="5" a="1"/>
  <c r="I4621" i="5" a="1"/>
  <c r="I4622" i="5" a="1"/>
  <c r="I4623" i="5" a="1"/>
  <c r="I4624" i="5" a="1"/>
  <c r="I4625" i="5" a="1"/>
  <c r="I4626" i="5" a="1"/>
  <c r="I4627" i="5" a="1"/>
  <c r="I4628" i="5" a="1"/>
  <c r="I4629" i="5" a="1"/>
  <c r="I4630" i="5" a="1"/>
  <c r="I4631" i="5" a="1"/>
  <c r="I4632" i="5" a="1"/>
  <c r="I4633" i="5" a="1"/>
  <c r="I4634" i="5" a="1"/>
  <c r="I4635" i="5" a="1"/>
  <c r="I4636" i="5" a="1"/>
  <c r="I4637" i="5" a="1"/>
  <c r="I4638" i="5" a="1"/>
  <c r="I4639" i="5" a="1"/>
  <c r="I4640" i="5" a="1"/>
  <c r="I4641" i="5" a="1"/>
  <c r="I4642" i="5" a="1"/>
  <c r="I4643" i="5" a="1"/>
  <c r="I4644" i="5" a="1"/>
  <c r="I4645" i="5" a="1"/>
  <c r="I4646" i="5" a="1"/>
  <c r="I4647" i="5" a="1"/>
  <c r="I4648" i="5" a="1"/>
  <c r="I4649" i="5" a="1"/>
  <c r="I4650" i="5" a="1"/>
  <c r="I4651" i="5" a="1"/>
  <c r="I4652" i="5" a="1"/>
  <c r="I4653" i="5" a="1"/>
  <c r="I4654" i="5" a="1"/>
  <c r="I4655" i="5" a="1"/>
  <c r="I4656" i="5" a="1"/>
  <c r="I4657" i="5" a="1"/>
  <c r="I4658" i="5" a="1"/>
  <c r="I4659" i="5" a="1"/>
  <c r="I4660" i="5" a="1"/>
  <c r="I4661" i="5" a="1"/>
  <c r="I4662" i="5" a="1"/>
  <c r="I4663" i="5" a="1"/>
  <c r="I4664" i="5" a="1"/>
  <c r="I4665" i="5" a="1"/>
  <c r="I4666" i="5" a="1"/>
  <c r="I4667" i="5" a="1"/>
  <c r="I4668" i="5" a="1"/>
  <c r="I4669" i="5" a="1"/>
  <c r="I4670" i="5" a="1"/>
  <c r="I4671" i="5" a="1"/>
  <c r="I4672" i="5" a="1"/>
  <c r="I4673" i="5" a="1"/>
  <c r="I4674" i="5" a="1"/>
  <c r="I4675" i="5" a="1"/>
  <c r="I4676" i="5" a="1"/>
  <c r="I4677" i="5" a="1"/>
  <c r="I4678" i="5" a="1"/>
  <c r="I4679" i="5" a="1"/>
  <c r="I4680" i="5" a="1"/>
  <c r="I4681" i="5" a="1"/>
  <c r="I4682" i="5" a="1"/>
  <c r="I4683" i="5" a="1"/>
  <c r="I4684" i="5" a="1"/>
  <c r="I4685" i="5" a="1"/>
  <c r="I4686" i="5" a="1"/>
  <c r="I4687" i="5" a="1"/>
  <c r="I4688" i="5" a="1"/>
  <c r="I4689" i="5" a="1"/>
  <c r="I4690" i="5" a="1"/>
  <c r="I4691" i="5" a="1"/>
  <c r="I4692" i="5" a="1"/>
  <c r="I4693" i="5" a="1"/>
  <c r="I4694" i="5" a="1"/>
  <c r="I4695" i="5" a="1"/>
  <c r="I4696" i="5" a="1"/>
  <c r="I4697" i="5" a="1"/>
  <c r="I4698" i="5" a="1"/>
  <c r="I4699" i="5" a="1"/>
  <c r="I4700" i="5" a="1"/>
  <c r="I4701" i="5" a="1"/>
  <c r="I4702" i="5" a="1"/>
  <c r="I4703" i="5" a="1"/>
  <c r="I4704" i="5" a="1"/>
  <c r="I4705" i="5" a="1"/>
  <c r="I4706" i="5" a="1"/>
  <c r="I4707" i="5" a="1"/>
  <c r="I4708" i="5" a="1"/>
  <c r="I4709" i="5" a="1"/>
  <c r="I4710" i="5" a="1"/>
  <c r="I4711" i="5" a="1"/>
  <c r="I4712" i="5" a="1"/>
  <c r="I4713" i="5" a="1"/>
  <c r="I4714" i="5" a="1"/>
  <c r="I4715" i="5" a="1"/>
  <c r="I4716" i="5" a="1"/>
  <c r="I4717" i="5" a="1"/>
  <c r="I4718" i="5" a="1"/>
  <c r="I4719" i="5" a="1"/>
  <c r="I4720" i="5" a="1"/>
  <c r="I4721" i="5" a="1"/>
  <c r="I4722" i="5" a="1"/>
  <c r="I4723" i="5" a="1"/>
  <c r="I4724" i="5" a="1"/>
  <c r="I4725" i="5" a="1"/>
  <c r="I4726" i="5" a="1"/>
  <c r="I4727" i="5" a="1"/>
  <c r="I4728" i="5" a="1"/>
  <c r="I4729" i="5" a="1"/>
  <c r="I4730" i="5" a="1"/>
  <c r="I4731" i="5" a="1"/>
  <c r="I4732" i="5" a="1"/>
  <c r="I4733" i="5" a="1"/>
  <c r="I4734" i="5" a="1"/>
  <c r="I4735" i="5" a="1"/>
  <c r="I4736" i="5" a="1"/>
  <c r="I4737" i="5" a="1"/>
  <c r="I4738" i="5" a="1"/>
  <c r="I4739" i="5" a="1"/>
  <c r="I4740" i="5" a="1"/>
  <c r="I4741" i="5" a="1"/>
  <c r="I4742" i="5" a="1"/>
  <c r="I4743" i="5" a="1"/>
  <c r="I4744" i="5" a="1"/>
  <c r="I4745" i="5" a="1"/>
  <c r="I4746" i="5" a="1"/>
  <c r="I4747" i="5" a="1"/>
  <c r="I4748" i="5" a="1"/>
  <c r="I4749" i="5" a="1"/>
  <c r="I4750" i="5" a="1"/>
  <c r="I4751" i="5" a="1"/>
  <c r="I4752" i="5" a="1"/>
  <c r="I4753" i="5" a="1"/>
  <c r="I4754" i="5" a="1"/>
  <c r="I4755" i="5" a="1"/>
  <c r="I4756" i="5" a="1"/>
  <c r="I4757" i="5" a="1"/>
  <c r="I4758" i="5" a="1"/>
  <c r="I4759" i="5" a="1"/>
  <c r="I4760" i="5" a="1"/>
  <c r="I4761" i="5" a="1"/>
  <c r="I4762" i="5" a="1"/>
  <c r="I4763" i="5" a="1"/>
  <c r="I4764" i="5" a="1"/>
  <c r="I4765" i="5" a="1"/>
  <c r="I4766" i="5" a="1"/>
  <c r="I4767" i="5" a="1"/>
  <c r="I4768" i="5" a="1"/>
  <c r="I4769" i="5" a="1"/>
  <c r="I4770" i="5" a="1"/>
  <c r="I4771" i="5" a="1"/>
  <c r="I4772" i="5" a="1"/>
  <c r="I4773" i="5" a="1"/>
  <c r="I4774" i="5" a="1"/>
  <c r="I4775" i="5" a="1"/>
  <c r="I4776" i="5" a="1"/>
  <c r="I4777" i="5" a="1"/>
  <c r="I4778" i="5" a="1"/>
  <c r="I4779" i="5" a="1"/>
  <c r="I4780" i="5" a="1"/>
  <c r="I4781" i="5" a="1"/>
  <c r="I4782" i="5" a="1"/>
  <c r="I4783" i="5" a="1"/>
  <c r="I4784" i="5" a="1"/>
  <c r="I4785" i="5" a="1"/>
  <c r="I4786" i="5" a="1"/>
  <c r="I4787" i="5" a="1"/>
  <c r="I4788" i="5" a="1"/>
  <c r="I4789" i="5" a="1"/>
  <c r="I4790" i="5" a="1"/>
  <c r="I4791" i="5" a="1"/>
  <c r="I4792" i="5" a="1"/>
  <c r="I4793" i="5" a="1"/>
  <c r="I4794" i="5" a="1"/>
  <c r="I4795" i="5" a="1"/>
  <c r="I4796" i="5" a="1"/>
  <c r="I4797" i="5" a="1"/>
  <c r="I4798" i="5" a="1"/>
  <c r="I4799" i="5" a="1"/>
  <c r="I4800" i="5" a="1"/>
  <c r="I4801" i="5" a="1"/>
  <c r="I4802" i="5" a="1"/>
  <c r="I4803" i="5" a="1"/>
  <c r="I4804" i="5" a="1"/>
  <c r="I4805" i="5" a="1"/>
  <c r="I4806" i="5" a="1"/>
  <c r="I4807" i="5" a="1"/>
  <c r="I4808" i="5" a="1"/>
  <c r="I4809" i="5" a="1"/>
  <c r="I4810" i="5" a="1"/>
  <c r="I4811" i="5" a="1"/>
  <c r="I4812" i="5" a="1"/>
  <c r="I4813" i="5" a="1"/>
  <c r="I4814" i="5" a="1"/>
  <c r="I4815" i="5" a="1"/>
  <c r="I4816" i="5" a="1"/>
  <c r="I4817" i="5" a="1"/>
  <c r="I4818" i="5" a="1"/>
  <c r="I4819" i="5" a="1"/>
  <c r="I4820" i="5" a="1"/>
  <c r="I4821" i="5" a="1"/>
  <c r="I4822" i="5" a="1"/>
  <c r="I4823" i="5" a="1"/>
  <c r="I4824" i="5" a="1"/>
  <c r="I4825" i="5" a="1"/>
  <c r="I4826" i="5" a="1"/>
  <c r="I4827" i="5" a="1"/>
  <c r="I4828" i="5" a="1"/>
  <c r="I4829" i="5" a="1"/>
  <c r="I4830" i="5" a="1"/>
  <c r="I4831" i="5" a="1"/>
  <c r="I4832" i="5" a="1"/>
  <c r="I4833" i="5" a="1"/>
  <c r="I4834" i="5" a="1"/>
  <c r="I4835" i="5" a="1"/>
  <c r="I4836" i="5" a="1"/>
  <c r="I4837" i="5" a="1"/>
  <c r="I4838" i="5" a="1"/>
  <c r="I4839" i="5" a="1"/>
  <c r="I4840" i="5" a="1"/>
  <c r="I4841" i="5" a="1"/>
  <c r="I4842" i="5" a="1"/>
  <c r="I4843" i="5" a="1"/>
  <c r="I4844" i="5" a="1"/>
  <c r="I4845" i="5" a="1"/>
  <c r="I4846" i="5" a="1"/>
  <c r="I4847" i="5" a="1"/>
  <c r="I4848" i="5" a="1"/>
  <c r="I4849" i="5" a="1"/>
  <c r="I4850" i="5" a="1"/>
  <c r="I4851" i="5" a="1"/>
  <c r="I4852" i="5" a="1"/>
  <c r="I4853" i="5" a="1"/>
  <c r="I4854" i="5" a="1"/>
  <c r="I4855" i="5" a="1"/>
  <c r="I4856" i="5" a="1"/>
  <c r="I4857" i="5" a="1"/>
  <c r="I4858" i="5" a="1"/>
  <c r="I4859" i="5" a="1"/>
  <c r="I4860" i="5" a="1"/>
  <c r="I4861" i="5" a="1"/>
  <c r="I4862" i="5" a="1"/>
  <c r="I4863" i="5" a="1"/>
  <c r="I4864" i="5" a="1"/>
  <c r="I4865" i="5" a="1"/>
  <c r="I4866" i="5" a="1"/>
  <c r="I4867" i="5" a="1"/>
  <c r="I4868" i="5" a="1"/>
  <c r="I4869" i="5" a="1"/>
  <c r="I4870" i="5" a="1"/>
  <c r="I4871" i="5" a="1"/>
  <c r="I4872" i="5" a="1"/>
  <c r="I4873" i="5" a="1"/>
  <c r="I4874" i="5" a="1"/>
  <c r="I4875" i="5" a="1"/>
  <c r="I4876" i="5" a="1"/>
  <c r="I4877" i="5" a="1"/>
  <c r="I4878" i="5" a="1"/>
  <c r="I4879" i="5" a="1"/>
  <c r="I4880" i="5" a="1"/>
  <c r="I4881" i="5" a="1"/>
  <c r="I4882" i="5" a="1"/>
  <c r="I4883" i="5" a="1"/>
  <c r="I4884" i="5" a="1"/>
  <c r="I4885" i="5" a="1"/>
  <c r="I4886" i="5" a="1"/>
  <c r="I4887" i="5" a="1"/>
  <c r="I4888" i="5" a="1"/>
  <c r="I4889" i="5" a="1"/>
  <c r="I4890" i="5" a="1"/>
  <c r="I4891" i="5" a="1"/>
  <c r="I4892" i="5" a="1"/>
  <c r="I4893" i="5" a="1"/>
  <c r="I4894" i="5" a="1"/>
  <c r="I4895" i="5" a="1"/>
  <c r="I4896" i="5" a="1"/>
  <c r="I4897" i="5" a="1"/>
  <c r="I4898" i="5" a="1"/>
  <c r="I4899" i="5" a="1"/>
  <c r="I4900" i="5" a="1"/>
  <c r="I4901" i="5" a="1"/>
  <c r="I4902" i="5" a="1"/>
  <c r="I4903" i="5" a="1"/>
  <c r="I4904" i="5" a="1"/>
  <c r="I4905" i="5" a="1"/>
  <c r="I4906" i="5" a="1"/>
  <c r="I4907" i="5" a="1"/>
  <c r="I4908" i="5" a="1"/>
  <c r="I4909" i="5" a="1"/>
  <c r="I4910" i="5" a="1"/>
  <c r="I4911" i="5" a="1"/>
  <c r="I4912" i="5" a="1"/>
  <c r="I4913" i="5" a="1"/>
  <c r="I4914" i="5" a="1"/>
  <c r="I4915" i="5" a="1"/>
  <c r="I4916" i="5" a="1"/>
  <c r="I4917" i="5" a="1"/>
  <c r="I4918" i="5" a="1"/>
  <c r="I4919" i="5" a="1"/>
  <c r="I4920" i="5" a="1"/>
  <c r="I4921" i="5" a="1"/>
  <c r="I4922" i="5" a="1"/>
  <c r="I4923" i="5" a="1"/>
  <c r="I4924" i="5" a="1"/>
  <c r="I4925" i="5" a="1"/>
  <c r="I4926" i="5" a="1"/>
  <c r="I4927" i="5" a="1"/>
  <c r="I4928" i="5" a="1"/>
  <c r="I4929" i="5" a="1"/>
  <c r="I4930" i="5" a="1"/>
  <c r="I4931" i="5" a="1"/>
  <c r="I4932" i="5" a="1"/>
  <c r="I4933" i="5" a="1"/>
  <c r="I4934" i="5" a="1"/>
  <c r="I4935" i="5" a="1"/>
  <c r="I4936" i="5" a="1"/>
  <c r="I4937" i="5" a="1"/>
  <c r="I4938" i="5" a="1"/>
  <c r="I4939" i="5" a="1"/>
  <c r="I4940" i="5" a="1"/>
  <c r="I4941" i="5" a="1"/>
  <c r="I4942" i="5" a="1"/>
  <c r="I4943" i="5" a="1"/>
  <c r="I4944" i="5" a="1"/>
  <c r="I4945" i="5" a="1"/>
  <c r="I4946" i="5" a="1"/>
  <c r="I4947" i="5" a="1"/>
  <c r="I4948" i="5" a="1"/>
  <c r="I4949" i="5" a="1"/>
  <c r="I4950" i="5" a="1"/>
  <c r="I4951" i="5" a="1"/>
  <c r="I4952" i="5" a="1"/>
  <c r="I4953" i="5" a="1"/>
  <c r="I4954" i="5" a="1"/>
  <c r="I4955" i="5" a="1"/>
  <c r="I4956" i="5" a="1"/>
  <c r="I4957" i="5" a="1"/>
  <c r="I4958" i="5" a="1"/>
  <c r="I4959" i="5" a="1"/>
  <c r="I4960" i="5" a="1"/>
  <c r="I4961" i="5" a="1"/>
  <c r="I4962" i="5" a="1"/>
  <c r="I4963" i="5" a="1"/>
  <c r="I4964" i="5" a="1"/>
  <c r="I4965" i="5" a="1"/>
  <c r="I4966" i="5" a="1"/>
  <c r="I4967" i="5" a="1"/>
  <c r="I4968" i="5" a="1"/>
  <c r="I4969" i="5" a="1"/>
  <c r="I4970" i="5" a="1"/>
  <c r="I4971" i="5" a="1"/>
  <c r="I4972" i="5" a="1"/>
  <c r="I4973" i="5" a="1"/>
  <c r="I4974" i="5" a="1"/>
  <c r="I4975" i="5" a="1"/>
  <c r="I4976" i="5" a="1"/>
  <c r="I4977" i="5" a="1"/>
  <c r="I4978" i="5" a="1"/>
  <c r="I4979" i="5" a="1"/>
  <c r="I4980" i="5" a="1"/>
  <c r="I4981" i="5" a="1"/>
  <c r="I4982" i="5" a="1"/>
  <c r="I4983" i="5" a="1"/>
  <c r="I4984" i="5" a="1"/>
  <c r="I4985" i="5" a="1"/>
  <c r="I4986" i="5" a="1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H2743" i="5"/>
  <c r="H2744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765" i="5"/>
  <c r="H2766" i="5"/>
  <c r="H2767" i="5"/>
  <c r="H2768" i="5"/>
  <c r="H2769" i="5"/>
  <c r="H2770" i="5"/>
  <c r="H2771" i="5"/>
  <c r="H2772" i="5"/>
  <c r="H2773" i="5"/>
  <c r="H2774" i="5"/>
  <c r="H2775" i="5"/>
  <c r="H2776" i="5"/>
  <c r="H2777" i="5"/>
  <c r="H2778" i="5"/>
  <c r="H2779" i="5"/>
  <c r="H2780" i="5"/>
  <c r="H2781" i="5"/>
  <c r="H2782" i="5"/>
  <c r="H2783" i="5"/>
  <c r="H2784" i="5"/>
  <c r="H2785" i="5"/>
  <c r="H2786" i="5"/>
  <c r="H2787" i="5"/>
  <c r="H2788" i="5"/>
  <c r="H2789" i="5"/>
  <c r="H2790" i="5"/>
  <c r="H2791" i="5"/>
  <c r="H2792" i="5"/>
  <c r="H2793" i="5"/>
  <c r="H2794" i="5"/>
  <c r="H2795" i="5"/>
  <c r="H2796" i="5"/>
  <c r="H2797" i="5"/>
  <c r="H2798" i="5"/>
  <c r="H2799" i="5"/>
  <c r="H2800" i="5"/>
  <c r="H2801" i="5"/>
  <c r="H2802" i="5"/>
  <c r="H2803" i="5"/>
  <c r="H2804" i="5"/>
  <c r="H2805" i="5"/>
  <c r="H2806" i="5"/>
  <c r="H2807" i="5"/>
  <c r="H2808" i="5"/>
  <c r="H2809" i="5"/>
  <c r="H2810" i="5"/>
  <c r="H2811" i="5"/>
  <c r="H2812" i="5"/>
  <c r="H2813" i="5"/>
  <c r="H2814" i="5"/>
  <c r="H2815" i="5"/>
  <c r="H2816" i="5"/>
  <c r="H2817" i="5"/>
  <c r="H2818" i="5"/>
  <c r="H2819" i="5"/>
  <c r="H2820" i="5"/>
  <c r="H2821" i="5"/>
  <c r="H2822" i="5"/>
  <c r="H2823" i="5"/>
  <c r="H2824" i="5"/>
  <c r="H2825" i="5"/>
  <c r="H2826" i="5"/>
  <c r="H2827" i="5"/>
  <c r="H2828" i="5"/>
  <c r="H2829" i="5"/>
  <c r="H2830" i="5"/>
  <c r="H2831" i="5"/>
  <c r="H2832" i="5"/>
  <c r="H2833" i="5"/>
  <c r="H2834" i="5"/>
  <c r="H2835" i="5"/>
  <c r="H2836" i="5"/>
  <c r="H2837" i="5"/>
  <c r="H2838" i="5"/>
  <c r="H2839" i="5"/>
  <c r="H2840" i="5"/>
  <c r="H2841" i="5"/>
  <c r="H2842" i="5"/>
  <c r="H2843" i="5"/>
  <c r="H2844" i="5"/>
  <c r="H2845" i="5"/>
  <c r="H2846" i="5"/>
  <c r="H2847" i="5"/>
  <c r="H2848" i="5"/>
  <c r="H2849" i="5"/>
  <c r="H2850" i="5"/>
  <c r="H2851" i="5"/>
  <c r="H2852" i="5"/>
  <c r="H2853" i="5"/>
  <c r="H2854" i="5"/>
  <c r="H2855" i="5"/>
  <c r="H2856" i="5"/>
  <c r="H2857" i="5"/>
  <c r="H2858" i="5"/>
  <c r="H2859" i="5"/>
  <c r="H2860" i="5"/>
  <c r="H2861" i="5"/>
  <c r="H2862" i="5"/>
  <c r="H2863" i="5"/>
  <c r="H2864" i="5"/>
  <c r="H2865" i="5"/>
  <c r="H2866" i="5"/>
  <c r="H2867" i="5"/>
  <c r="H2868" i="5"/>
  <c r="H2869" i="5"/>
  <c r="H2870" i="5"/>
  <c r="H2871" i="5"/>
  <c r="H2872" i="5"/>
  <c r="H2873" i="5"/>
  <c r="H2874" i="5"/>
  <c r="H2875" i="5"/>
  <c r="H2876" i="5"/>
  <c r="H2877" i="5"/>
  <c r="H2878" i="5"/>
  <c r="H2879" i="5"/>
  <c r="H2880" i="5"/>
  <c r="H2881" i="5"/>
  <c r="H2882" i="5"/>
  <c r="H2883" i="5"/>
  <c r="H2884" i="5"/>
  <c r="H2885" i="5"/>
  <c r="H2886" i="5"/>
  <c r="H2887" i="5"/>
  <c r="H2888" i="5"/>
  <c r="H2889" i="5"/>
  <c r="H2890" i="5"/>
  <c r="H2891" i="5"/>
  <c r="H2892" i="5"/>
  <c r="H2893" i="5"/>
  <c r="H2894" i="5"/>
  <c r="H2895" i="5"/>
  <c r="H2896" i="5"/>
  <c r="H2897" i="5"/>
  <c r="H2898" i="5"/>
  <c r="H2899" i="5"/>
  <c r="H2900" i="5"/>
  <c r="H2901" i="5"/>
  <c r="H2902" i="5"/>
  <c r="H2903" i="5"/>
  <c r="H2904" i="5"/>
  <c r="H2905" i="5"/>
  <c r="H2906" i="5"/>
  <c r="H2907" i="5"/>
  <c r="H2908" i="5"/>
  <c r="H2909" i="5"/>
  <c r="H2910" i="5"/>
  <c r="H2911" i="5"/>
  <c r="H2912" i="5"/>
  <c r="H2913" i="5"/>
  <c r="H2914" i="5"/>
  <c r="H2915" i="5"/>
  <c r="H2916" i="5"/>
  <c r="H2917" i="5"/>
  <c r="H2918" i="5"/>
  <c r="H2919" i="5"/>
  <c r="H2920" i="5"/>
  <c r="H2921" i="5"/>
  <c r="H2922" i="5"/>
  <c r="H2923" i="5"/>
  <c r="H2924" i="5"/>
  <c r="H2925" i="5"/>
  <c r="H2926" i="5"/>
  <c r="H2927" i="5"/>
  <c r="H2928" i="5"/>
  <c r="H2929" i="5"/>
  <c r="H2930" i="5"/>
  <c r="H2931" i="5"/>
  <c r="H2932" i="5"/>
  <c r="H2933" i="5"/>
  <c r="H2934" i="5"/>
  <c r="H2935" i="5"/>
  <c r="H2936" i="5"/>
  <c r="H2937" i="5"/>
  <c r="H2938" i="5"/>
  <c r="H2939" i="5"/>
  <c r="H2940" i="5"/>
  <c r="H2941" i="5"/>
  <c r="H2942" i="5"/>
  <c r="H2943" i="5"/>
  <c r="H2944" i="5"/>
  <c r="H2945" i="5"/>
  <c r="H2946" i="5"/>
  <c r="H2947" i="5"/>
  <c r="H2948" i="5"/>
  <c r="H2949" i="5"/>
  <c r="H2950" i="5"/>
  <c r="H2951" i="5"/>
  <c r="H2952" i="5"/>
  <c r="H2953" i="5"/>
  <c r="H2954" i="5"/>
  <c r="H2955" i="5"/>
  <c r="H2956" i="5"/>
  <c r="H2957" i="5"/>
  <c r="H2958" i="5"/>
  <c r="H2959" i="5"/>
  <c r="H2960" i="5"/>
  <c r="H2961" i="5"/>
  <c r="H2962" i="5"/>
  <c r="H2963" i="5"/>
  <c r="H2964" i="5"/>
  <c r="H2965" i="5"/>
  <c r="H2966" i="5"/>
  <c r="H2967" i="5"/>
  <c r="H2968" i="5"/>
  <c r="H2969" i="5"/>
  <c r="H2970" i="5"/>
  <c r="H2971" i="5"/>
  <c r="H2972" i="5"/>
  <c r="H2973" i="5"/>
  <c r="H2974" i="5"/>
  <c r="H2975" i="5"/>
  <c r="H2976" i="5"/>
  <c r="H2977" i="5"/>
  <c r="H2978" i="5"/>
  <c r="H2979" i="5"/>
  <c r="H2980" i="5"/>
  <c r="H2981" i="5"/>
  <c r="H2982" i="5"/>
  <c r="H2983" i="5"/>
  <c r="H2984" i="5"/>
  <c r="H2985" i="5"/>
  <c r="H2986" i="5"/>
  <c r="H2987" i="5"/>
  <c r="H2988" i="5"/>
  <c r="H2989" i="5"/>
  <c r="H2990" i="5"/>
  <c r="H2991" i="5"/>
  <c r="H2992" i="5"/>
  <c r="H2993" i="5"/>
  <c r="H2994" i="5"/>
  <c r="H2995" i="5"/>
  <c r="H2996" i="5"/>
  <c r="H2997" i="5"/>
  <c r="H2998" i="5"/>
  <c r="H2999" i="5"/>
  <c r="H3000" i="5"/>
  <c r="H3001" i="5"/>
  <c r="H3002" i="5"/>
  <c r="H3003" i="5"/>
  <c r="H3004" i="5"/>
  <c r="H3005" i="5"/>
  <c r="H3006" i="5"/>
  <c r="H3007" i="5"/>
  <c r="H3008" i="5"/>
  <c r="H3009" i="5"/>
  <c r="H3010" i="5"/>
  <c r="H3011" i="5"/>
  <c r="H3012" i="5"/>
  <c r="H3013" i="5"/>
  <c r="H3014" i="5"/>
  <c r="H3015" i="5"/>
  <c r="H3016" i="5"/>
  <c r="H3017" i="5"/>
  <c r="H3018" i="5"/>
  <c r="H3019" i="5"/>
  <c r="H3020" i="5"/>
  <c r="H3021" i="5"/>
  <c r="H3022" i="5"/>
  <c r="H3023" i="5"/>
  <c r="H3024" i="5"/>
  <c r="H3025" i="5"/>
  <c r="H3026" i="5"/>
  <c r="H3027" i="5"/>
  <c r="H3028" i="5"/>
  <c r="H3029" i="5"/>
  <c r="H3030" i="5"/>
  <c r="H3031" i="5"/>
  <c r="H3032" i="5"/>
  <c r="H3033" i="5"/>
  <c r="H3034" i="5"/>
  <c r="H3035" i="5"/>
  <c r="H3036" i="5"/>
  <c r="H3037" i="5"/>
  <c r="H3038" i="5"/>
  <c r="H3039" i="5"/>
  <c r="H3040" i="5"/>
  <c r="H3041" i="5"/>
  <c r="H3042" i="5"/>
  <c r="H3043" i="5"/>
  <c r="H3044" i="5"/>
  <c r="H3045" i="5"/>
  <c r="H3046" i="5"/>
  <c r="H3047" i="5"/>
  <c r="H3048" i="5"/>
  <c r="H3049" i="5"/>
  <c r="H3050" i="5"/>
  <c r="H3051" i="5"/>
  <c r="H3052" i="5"/>
  <c r="H3053" i="5"/>
  <c r="H3054" i="5"/>
  <c r="H3055" i="5"/>
  <c r="H3056" i="5"/>
  <c r="H3057" i="5"/>
  <c r="H3058" i="5"/>
  <c r="H3059" i="5"/>
  <c r="H3060" i="5"/>
  <c r="H3061" i="5"/>
  <c r="H3062" i="5"/>
  <c r="H3063" i="5"/>
  <c r="H3064" i="5"/>
  <c r="H3065" i="5"/>
  <c r="H3066" i="5"/>
  <c r="H3067" i="5"/>
  <c r="H3068" i="5"/>
  <c r="H3069" i="5"/>
  <c r="H3070" i="5"/>
  <c r="H3071" i="5"/>
  <c r="H3072" i="5"/>
  <c r="H3073" i="5"/>
  <c r="H3074" i="5"/>
  <c r="H3075" i="5"/>
  <c r="H3076" i="5"/>
  <c r="H3077" i="5"/>
  <c r="H3078" i="5"/>
  <c r="H3079" i="5"/>
  <c r="H3080" i="5"/>
  <c r="H3081" i="5"/>
  <c r="H3082" i="5"/>
  <c r="H3083" i="5"/>
  <c r="H3084" i="5"/>
  <c r="H3085" i="5"/>
  <c r="H3086" i="5"/>
  <c r="H3087" i="5"/>
  <c r="H3088" i="5"/>
  <c r="H3089" i="5"/>
  <c r="H3090" i="5"/>
  <c r="H3091" i="5"/>
  <c r="H3092" i="5"/>
  <c r="H3093" i="5"/>
  <c r="H3094" i="5"/>
  <c r="H3095" i="5"/>
  <c r="H3096" i="5"/>
  <c r="H3097" i="5"/>
  <c r="H3098" i="5"/>
  <c r="H3099" i="5"/>
  <c r="H3100" i="5"/>
  <c r="H3101" i="5"/>
  <c r="H3102" i="5"/>
  <c r="H3103" i="5"/>
  <c r="H3104" i="5"/>
  <c r="H3105" i="5"/>
  <c r="H3106" i="5"/>
  <c r="H3107" i="5"/>
  <c r="H3108" i="5"/>
  <c r="H3109" i="5"/>
  <c r="H3110" i="5"/>
  <c r="H3111" i="5"/>
  <c r="H3112" i="5"/>
  <c r="H3113" i="5"/>
  <c r="H3114" i="5"/>
  <c r="H3115" i="5"/>
  <c r="H3116" i="5"/>
  <c r="H3117" i="5"/>
  <c r="H3118" i="5"/>
  <c r="H3119" i="5"/>
  <c r="H3120" i="5"/>
  <c r="H3121" i="5"/>
  <c r="H3122" i="5"/>
  <c r="H3123" i="5"/>
  <c r="H3124" i="5"/>
  <c r="H3125" i="5"/>
  <c r="H3126" i="5"/>
  <c r="H3127" i="5"/>
  <c r="H3128" i="5"/>
  <c r="H3129" i="5"/>
  <c r="H3130" i="5"/>
  <c r="H3131" i="5"/>
  <c r="H3132" i="5"/>
  <c r="H3133" i="5"/>
  <c r="H3134" i="5"/>
  <c r="H3135" i="5"/>
  <c r="H3136" i="5"/>
  <c r="H3137" i="5"/>
  <c r="H3138" i="5"/>
  <c r="H3139" i="5"/>
  <c r="H3140" i="5"/>
  <c r="H3141" i="5"/>
  <c r="H3142" i="5"/>
  <c r="H3143" i="5"/>
  <c r="H3144" i="5"/>
  <c r="H3145" i="5"/>
  <c r="H3146" i="5"/>
  <c r="H3147" i="5"/>
  <c r="H3148" i="5"/>
  <c r="H3149" i="5"/>
  <c r="H3150" i="5"/>
  <c r="H3151" i="5"/>
  <c r="H3152" i="5"/>
  <c r="H3153" i="5"/>
  <c r="H3154" i="5"/>
  <c r="H3155" i="5"/>
  <c r="H3156" i="5"/>
  <c r="H3157" i="5"/>
  <c r="H3158" i="5"/>
  <c r="H3159" i="5"/>
  <c r="H3160" i="5"/>
  <c r="H3161" i="5"/>
  <c r="H3162" i="5"/>
  <c r="H3163" i="5"/>
  <c r="H3164" i="5"/>
  <c r="H3165" i="5"/>
  <c r="H3166" i="5"/>
  <c r="H3167" i="5"/>
  <c r="H3168" i="5"/>
  <c r="H3169" i="5"/>
  <c r="H3170" i="5"/>
  <c r="H3171" i="5"/>
  <c r="H3172" i="5"/>
  <c r="H3173" i="5"/>
  <c r="H3174" i="5"/>
  <c r="H3175" i="5"/>
  <c r="H3176" i="5"/>
  <c r="H3177" i="5"/>
  <c r="H3178" i="5"/>
  <c r="H3179" i="5"/>
  <c r="H3180" i="5"/>
  <c r="H3181" i="5"/>
  <c r="H3182" i="5"/>
  <c r="H3183" i="5"/>
  <c r="H3184" i="5"/>
  <c r="H3185" i="5"/>
  <c r="H3186" i="5"/>
  <c r="H3187" i="5"/>
  <c r="H3188" i="5"/>
  <c r="H3189" i="5"/>
  <c r="H3190" i="5"/>
  <c r="H3191" i="5"/>
  <c r="H3192" i="5"/>
  <c r="H3193" i="5"/>
  <c r="H3194" i="5"/>
  <c r="H3195" i="5"/>
  <c r="H3196" i="5"/>
  <c r="H3197" i="5"/>
  <c r="H3198" i="5"/>
  <c r="H3199" i="5"/>
  <c r="H3200" i="5"/>
  <c r="H3201" i="5"/>
  <c r="H3202" i="5"/>
  <c r="H3203" i="5"/>
  <c r="H3204" i="5"/>
  <c r="H3205" i="5"/>
  <c r="H3206" i="5"/>
  <c r="H3207" i="5"/>
  <c r="H3208" i="5"/>
  <c r="H3209" i="5"/>
  <c r="H3210" i="5"/>
  <c r="H3211" i="5"/>
  <c r="H3212" i="5"/>
  <c r="H3213" i="5"/>
  <c r="H3214" i="5"/>
  <c r="H3215" i="5"/>
  <c r="H3216" i="5"/>
  <c r="H3217" i="5"/>
  <c r="H3218" i="5"/>
  <c r="H3219" i="5"/>
  <c r="H3220" i="5"/>
  <c r="H3221" i="5"/>
  <c r="H3222" i="5"/>
  <c r="H3223" i="5"/>
  <c r="H3224" i="5"/>
  <c r="H3225" i="5"/>
  <c r="H3226" i="5"/>
  <c r="H3227" i="5"/>
  <c r="H3228" i="5"/>
  <c r="H3229" i="5"/>
  <c r="H3230" i="5"/>
  <c r="H3231" i="5"/>
  <c r="H3232" i="5"/>
  <c r="H3233" i="5"/>
  <c r="H3234" i="5"/>
  <c r="H3235" i="5"/>
  <c r="H3236" i="5"/>
  <c r="H3237" i="5"/>
  <c r="H3238" i="5"/>
  <c r="H3239" i="5"/>
  <c r="H3240" i="5"/>
  <c r="H3241" i="5"/>
  <c r="H3242" i="5"/>
  <c r="H3243" i="5"/>
  <c r="H3244" i="5"/>
  <c r="H3245" i="5"/>
  <c r="H3246" i="5"/>
  <c r="H3247" i="5"/>
  <c r="H3248" i="5"/>
  <c r="H3249" i="5"/>
  <c r="H3250" i="5"/>
  <c r="H3251" i="5"/>
  <c r="H3252" i="5"/>
  <c r="H3253" i="5"/>
  <c r="H3254" i="5"/>
  <c r="H3255" i="5"/>
  <c r="H3256" i="5"/>
  <c r="H3257" i="5"/>
  <c r="H3258" i="5"/>
  <c r="H3259" i="5"/>
  <c r="H3260" i="5"/>
  <c r="H3261" i="5"/>
  <c r="H3262" i="5"/>
  <c r="H3263" i="5"/>
  <c r="H3264" i="5"/>
  <c r="H3265" i="5"/>
  <c r="H3266" i="5"/>
  <c r="H3267" i="5"/>
  <c r="H3268" i="5"/>
  <c r="H3269" i="5"/>
  <c r="H3270" i="5"/>
  <c r="H3271" i="5"/>
  <c r="H3272" i="5"/>
  <c r="H3273" i="5"/>
  <c r="H3274" i="5"/>
  <c r="H3275" i="5"/>
  <c r="H3276" i="5"/>
  <c r="H3277" i="5"/>
  <c r="H3278" i="5"/>
  <c r="H3279" i="5"/>
  <c r="H3280" i="5"/>
  <c r="H3281" i="5"/>
  <c r="H3282" i="5"/>
  <c r="H3283" i="5"/>
  <c r="H3284" i="5"/>
  <c r="H3285" i="5"/>
  <c r="H3286" i="5"/>
  <c r="H3287" i="5"/>
  <c r="H3288" i="5"/>
  <c r="H3289" i="5"/>
  <c r="H3290" i="5"/>
  <c r="H3291" i="5"/>
  <c r="H3292" i="5"/>
  <c r="H3293" i="5"/>
  <c r="H3294" i="5"/>
  <c r="H3295" i="5"/>
  <c r="H3296" i="5"/>
  <c r="H3297" i="5"/>
  <c r="H3298" i="5"/>
  <c r="H3299" i="5"/>
  <c r="H3300" i="5"/>
  <c r="H3301" i="5"/>
  <c r="H3302" i="5"/>
  <c r="H3303" i="5"/>
  <c r="H3304" i="5"/>
  <c r="H3305" i="5"/>
  <c r="H3306" i="5"/>
  <c r="H3307" i="5"/>
  <c r="H3308" i="5"/>
  <c r="H3309" i="5"/>
  <c r="H3310" i="5"/>
  <c r="H3311" i="5"/>
  <c r="H3312" i="5"/>
  <c r="H3313" i="5"/>
  <c r="H3314" i="5"/>
  <c r="H3315" i="5"/>
  <c r="H3316" i="5"/>
  <c r="H3317" i="5"/>
  <c r="H3318" i="5"/>
  <c r="H3319" i="5"/>
  <c r="H3320" i="5"/>
  <c r="H3321" i="5"/>
  <c r="H3322" i="5"/>
  <c r="H3323" i="5"/>
  <c r="H3324" i="5"/>
  <c r="H3325" i="5"/>
  <c r="H3326" i="5"/>
  <c r="H3327" i="5"/>
  <c r="H3328" i="5"/>
  <c r="H3329" i="5"/>
  <c r="H3330" i="5"/>
  <c r="H3331" i="5"/>
  <c r="H3332" i="5"/>
  <c r="H3333" i="5"/>
  <c r="H3334" i="5"/>
  <c r="H3335" i="5"/>
  <c r="H3336" i="5"/>
  <c r="H3337" i="5"/>
  <c r="H3338" i="5"/>
  <c r="H3339" i="5"/>
  <c r="H3340" i="5"/>
  <c r="H3341" i="5"/>
  <c r="H3342" i="5"/>
  <c r="H3343" i="5"/>
  <c r="H3344" i="5"/>
  <c r="H3345" i="5"/>
  <c r="H3346" i="5"/>
  <c r="H3347" i="5"/>
  <c r="H3348" i="5"/>
  <c r="H3349" i="5"/>
  <c r="H3350" i="5"/>
  <c r="H3351" i="5"/>
  <c r="H3352" i="5"/>
  <c r="H3353" i="5"/>
  <c r="H3354" i="5"/>
  <c r="H3355" i="5"/>
  <c r="H3356" i="5"/>
  <c r="H3357" i="5"/>
  <c r="H3358" i="5"/>
  <c r="H3359" i="5"/>
  <c r="H3360" i="5"/>
  <c r="H3361" i="5"/>
  <c r="H3362" i="5"/>
  <c r="H3363" i="5"/>
  <c r="H3364" i="5"/>
  <c r="H3365" i="5"/>
  <c r="H3366" i="5"/>
  <c r="H3367" i="5"/>
  <c r="H3368" i="5"/>
  <c r="H3369" i="5"/>
  <c r="H3370" i="5"/>
  <c r="H3371" i="5"/>
  <c r="H3372" i="5"/>
  <c r="H3373" i="5"/>
  <c r="H3374" i="5"/>
  <c r="H3375" i="5"/>
  <c r="H3376" i="5"/>
  <c r="H3377" i="5"/>
  <c r="H3378" i="5"/>
  <c r="H3379" i="5"/>
  <c r="H3380" i="5"/>
  <c r="H3381" i="5"/>
  <c r="H3382" i="5"/>
  <c r="H3383" i="5"/>
  <c r="H3384" i="5"/>
  <c r="H3385" i="5"/>
  <c r="H3386" i="5"/>
  <c r="H3387" i="5"/>
  <c r="H3388" i="5"/>
  <c r="H3389" i="5"/>
  <c r="H3390" i="5"/>
  <c r="H3391" i="5"/>
  <c r="H3392" i="5"/>
  <c r="H3393" i="5"/>
  <c r="H3394" i="5"/>
  <c r="H3395" i="5"/>
  <c r="H3396" i="5"/>
  <c r="H3397" i="5"/>
  <c r="H3398" i="5"/>
  <c r="H3399" i="5"/>
  <c r="H3400" i="5"/>
  <c r="H3401" i="5"/>
  <c r="H3402" i="5"/>
  <c r="H3403" i="5"/>
  <c r="H3404" i="5"/>
  <c r="H3405" i="5"/>
  <c r="H3406" i="5"/>
  <c r="H3407" i="5"/>
  <c r="H3408" i="5"/>
  <c r="H3409" i="5"/>
  <c r="H3410" i="5"/>
  <c r="H3411" i="5"/>
  <c r="H3412" i="5"/>
  <c r="H3413" i="5"/>
  <c r="H3414" i="5"/>
  <c r="H3415" i="5"/>
  <c r="H3416" i="5"/>
  <c r="H3417" i="5"/>
  <c r="H3418" i="5"/>
  <c r="H3419" i="5"/>
  <c r="H3420" i="5"/>
  <c r="H3421" i="5"/>
  <c r="H3422" i="5"/>
  <c r="H3423" i="5"/>
  <c r="H3424" i="5"/>
  <c r="H3425" i="5"/>
  <c r="H3426" i="5"/>
  <c r="H3427" i="5"/>
  <c r="H3428" i="5"/>
  <c r="H3429" i="5"/>
  <c r="H3430" i="5"/>
  <c r="H3431" i="5"/>
  <c r="H3432" i="5"/>
  <c r="H3433" i="5"/>
  <c r="H3434" i="5"/>
  <c r="H3435" i="5"/>
  <c r="H3436" i="5"/>
  <c r="H3437" i="5"/>
  <c r="H3438" i="5"/>
  <c r="H3439" i="5"/>
  <c r="H3440" i="5"/>
  <c r="H3441" i="5"/>
  <c r="H3442" i="5"/>
  <c r="H3443" i="5"/>
  <c r="H3444" i="5"/>
  <c r="H3445" i="5"/>
  <c r="H3446" i="5"/>
  <c r="H3447" i="5"/>
  <c r="H3448" i="5"/>
  <c r="H3449" i="5"/>
  <c r="H3450" i="5"/>
  <c r="H3451" i="5"/>
  <c r="H3452" i="5"/>
  <c r="H3453" i="5"/>
  <c r="H3454" i="5"/>
  <c r="H3455" i="5"/>
  <c r="H3456" i="5"/>
  <c r="H3457" i="5"/>
  <c r="H3458" i="5"/>
  <c r="H3459" i="5"/>
  <c r="H3460" i="5"/>
  <c r="H3461" i="5"/>
  <c r="H3462" i="5"/>
  <c r="H3463" i="5"/>
  <c r="H3464" i="5"/>
  <c r="H3465" i="5"/>
  <c r="H3466" i="5"/>
  <c r="H3467" i="5"/>
  <c r="H3468" i="5"/>
  <c r="H3469" i="5"/>
  <c r="H3470" i="5"/>
  <c r="H3471" i="5"/>
  <c r="H3472" i="5"/>
  <c r="H3473" i="5"/>
  <c r="H3474" i="5"/>
  <c r="H3475" i="5"/>
  <c r="H3476" i="5"/>
  <c r="H3477" i="5"/>
  <c r="H3478" i="5"/>
  <c r="H3479" i="5"/>
  <c r="H3480" i="5"/>
  <c r="H3481" i="5"/>
  <c r="H3482" i="5"/>
  <c r="H3483" i="5"/>
  <c r="H3484" i="5"/>
  <c r="H3485" i="5"/>
  <c r="H3486" i="5"/>
  <c r="H3487" i="5"/>
  <c r="H3488" i="5"/>
  <c r="H3489" i="5"/>
  <c r="H3490" i="5"/>
  <c r="H3491" i="5"/>
  <c r="H3492" i="5"/>
  <c r="H3493" i="5"/>
  <c r="H3494" i="5"/>
  <c r="H3495" i="5"/>
  <c r="H3496" i="5"/>
  <c r="H3497" i="5"/>
  <c r="H3498" i="5"/>
  <c r="H3499" i="5"/>
  <c r="H3500" i="5"/>
  <c r="H3501" i="5"/>
  <c r="H3502" i="5"/>
  <c r="H3503" i="5"/>
  <c r="H3504" i="5"/>
  <c r="H3505" i="5"/>
  <c r="H3506" i="5"/>
  <c r="H3507" i="5"/>
  <c r="H3508" i="5"/>
  <c r="H3509" i="5"/>
  <c r="H3510" i="5"/>
  <c r="H3511" i="5"/>
  <c r="H3512" i="5"/>
  <c r="H3513" i="5"/>
  <c r="H3514" i="5"/>
  <c r="H3515" i="5"/>
  <c r="H3516" i="5"/>
  <c r="H3517" i="5"/>
  <c r="H3518" i="5"/>
  <c r="H3519" i="5"/>
  <c r="H3520" i="5"/>
  <c r="H3521" i="5"/>
  <c r="H3522" i="5"/>
  <c r="H3523" i="5"/>
  <c r="H3524" i="5"/>
  <c r="H3525" i="5"/>
  <c r="H3526" i="5"/>
  <c r="H3527" i="5"/>
  <c r="H3528" i="5"/>
  <c r="H3529" i="5"/>
  <c r="H3530" i="5"/>
  <c r="H3531" i="5"/>
  <c r="H3532" i="5"/>
  <c r="H3533" i="5"/>
  <c r="H3534" i="5"/>
  <c r="H3535" i="5"/>
  <c r="H3536" i="5"/>
  <c r="H3537" i="5"/>
  <c r="H3538" i="5"/>
  <c r="H3539" i="5"/>
  <c r="H3540" i="5"/>
  <c r="H3541" i="5"/>
  <c r="H3542" i="5"/>
  <c r="H3543" i="5"/>
  <c r="H3544" i="5"/>
  <c r="H3545" i="5"/>
  <c r="H3546" i="5"/>
  <c r="H3547" i="5"/>
  <c r="H3548" i="5"/>
  <c r="H3549" i="5"/>
  <c r="H3550" i="5"/>
  <c r="H3551" i="5"/>
  <c r="H3552" i="5"/>
  <c r="H3553" i="5"/>
  <c r="H3554" i="5"/>
  <c r="H3555" i="5"/>
  <c r="H3556" i="5"/>
  <c r="H3557" i="5"/>
  <c r="H3558" i="5"/>
  <c r="H3559" i="5"/>
  <c r="H3560" i="5"/>
  <c r="H3561" i="5"/>
  <c r="H3562" i="5"/>
  <c r="H3563" i="5"/>
  <c r="H3564" i="5"/>
  <c r="H3565" i="5"/>
  <c r="H3566" i="5"/>
  <c r="H3567" i="5"/>
  <c r="H3568" i="5"/>
  <c r="H3569" i="5"/>
  <c r="H3570" i="5"/>
  <c r="H3571" i="5"/>
  <c r="H3572" i="5"/>
  <c r="H3573" i="5"/>
  <c r="H3574" i="5"/>
  <c r="H3575" i="5"/>
  <c r="H3576" i="5"/>
  <c r="H3577" i="5"/>
  <c r="H3578" i="5"/>
  <c r="H3579" i="5"/>
  <c r="H3580" i="5"/>
  <c r="H3581" i="5"/>
  <c r="H3582" i="5"/>
  <c r="H3583" i="5"/>
  <c r="H3584" i="5"/>
  <c r="H3585" i="5"/>
  <c r="H3586" i="5"/>
  <c r="H3587" i="5"/>
  <c r="H3588" i="5"/>
  <c r="H3589" i="5"/>
  <c r="H3590" i="5"/>
  <c r="H3591" i="5"/>
  <c r="H3592" i="5"/>
  <c r="H3593" i="5"/>
  <c r="H3594" i="5"/>
  <c r="H3595" i="5"/>
  <c r="H3596" i="5"/>
  <c r="H3597" i="5"/>
  <c r="H3598" i="5"/>
  <c r="H3599" i="5"/>
  <c r="H3600" i="5"/>
  <c r="H3601" i="5"/>
  <c r="H3602" i="5"/>
  <c r="H3603" i="5"/>
  <c r="H3604" i="5"/>
  <c r="H3605" i="5"/>
  <c r="H3606" i="5"/>
  <c r="H3607" i="5"/>
  <c r="H3608" i="5"/>
  <c r="H3609" i="5"/>
  <c r="H3610" i="5"/>
  <c r="H3611" i="5"/>
  <c r="H3612" i="5"/>
  <c r="H3613" i="5"/>
  <c r="H3614" i="5"/>
  <c r="H3615" i="5"/>
  <c r="H3616" i="5"/>
  <c r="H3617" i="5"/>
  <c r="H3618" i="5"/>
  <c r="H3619" i="5"/>
  <c r="H3620" i="5"/>
  <c r="H3621" i="5"/>
  <c r="H3622" i="5"/>
  <c r="H3623" i="5"/>
  <c r="H3624" i="5"/>
  <c r="H3625" i="5"/>
  <c r="H3626" i="5"/>
  <c r="H3627" i="5"/>
  <c r="H3628" i="5"/>
  <c r="H3629" i="5"/>
  <c r="H3630" i="5"/>
  <c r="H3631" i="5"/>
  <c r="H3632" i="5"/>
  <c r="H3633" i="5"/>
  <c r="H3634" i="5"/>
  <c r="H3635" i="5"/>
  <c r="H3636" i="5"/>
  <c r="H3637" i="5"/>
  <c r="H3638" i="5"/>
  <c r="H3639" i="5"/>
  <c r="H3640" i="5"/>
  <c r="H3641" i="5"/>
  <c r="H3642" i="5"/>
  <c r="H3643" i="5"/>
  <c r="H3644" i="5"/>
  <c r="H3645" i="5"/>
  <c r="H3646" i="5"/>
  <c r="H3647" i="5"/>
  <c r="H3648" i="5"/>
  <c r="H3649" i="5"/>
  <c r="H3650" i="5"/>
  <c r="H3651" i="5"/>
  <c r="H3652" i="5"/>
  <c r="H3653" i="5"/>
  <c r="H3654" i="5"/>
  <c r="H3655" i="5"/>
  <c r="H3656" i="5"/>
  <c r="H3657" i="5"/>
  <c r="H3658" i="5"/>
  <c r="H3659" i="5"/>
  <c r="H3660" i="5"/>
  <c r="H3661" i="5"/>
  <c r="H3662" i="5"/>
  <c r="H3663" i="5"/>
  <c r="H3664" i="5"/>
  <c r="H3665" i="5"/>
  <c r="H3666" i="5"/>
  <c r="H3667" i="5"/>
  <c r="H3668" i="5"/>
  <c r="H3669" i="5"/>
  <c r="H3670" i="5"/>
  <c r="H3671" i="5"/>
  <c r="H3672" i="5"/>
  <c r="H3673" i="5"/>
  <c r="H3674" i="5"/>
  <c r="H3675" i="5"/>
  <c r="H3676" i="5"/>
  <c r="H3677" i="5"/>
  <c r="H3678" i="5"/>
  <c r="H3679" i="5"/>
  <c r="H3680" i="5"/>
  <c r="H3681" i="5"/>
  <c r="H3682" i="5"/>
  <c r="H3683" i="5"/>
  <c r="H3684" i="5"/>
  <c r="H3685" i="5"/>
  <c r="H3686" i="5"/>
  <c r="H3687" i="5"/>
  <c r="H3688" i="5"/>
  <c r="H3689" i="5"/>
  <c r="H3690" i="5"/>
  <c r="H3691" i="5"/>
  <c r="H3692" i="5"/>
  <c r="H3693" i="5"/>
  <c r="H3694" i="5"/>
  <c r="H3695" i="5"/>
  <c r="H3696" i="5"/>
  <c r="H3697" i="5"/>
  <c r="H3698" i="5"/>
  <c r="H3699" i="5"/>
  <c r="H3700" i="5"/>
  <c r="H3701" i="5"/>
  <c r="H3702" i="5"/>
  <c r="H3703" i="5"/>
  <c r="H3704" i="5"/>
  <c r="H3705" i="5"/>
  <c r="H3706" i="5"/>
  <c r="H3707" i="5"/>
  <c r="H3708" i="5"/>
  <c r="H3709" i="5"/>
  <c r="H3710" i="5"/>
  <c r="H3711" i="5"/>
  <c r="H3712" i="5"/>
  <c r="H3713" i="5"/>
  <c r="H3714" i="5"/>
  <c r="H3715" i="5"/>
  <c r="H3716" i="5"/>
  <c r="H3717" i="5"/>
  <c r="H3718" i="5"/>
  <c r="H3719" i="5"/>
  <c r="H3720" i="5"/>
  <c r="H3721" i="5"/>
  <c r="H3722" i="5"/>
  <c r="H3723" i="5"/>
  <c r="H3724" i="5"/>
  <c r="H3725" i="5"/>
  <c r="H3726" i="5"/>
  <c r="H3727" i="5"/>
  <c r="H3728" i="5"/>
  <c r="H3729" i="5"/>
  <c r="H3730" i="5"/>
  <c r="H3731" i="5"/>
  <c r="H3732" i="5"/>
  <c r="H3733" i="5"/>
  <c r="H3734" i="5"/>
  <c r="H3735" i="5"/>
  <c r="H3736" i="5"/>
  <c r="H3737" i="5"/>
  <c r="H3738" i="5"/>
  <c r="H3739" i="5"/>
  <c r="H3740" i="5"/>
  <c r="H3741" i="5"/>
  <c r="H3742" i="5"/>
  <c r="H3743" i="5"/>
  <c r="H3744" i="5"/>
  <c r="H3745" i="5"/>
  <c r="H3746" i="5"/>
  <c r="H3747" i="5"/>
  <c r="H3748" i="5"/>
  <c r="H3749" i="5"/>
  <c r="H3750" i="5"/>
  <c r="H3751" i="5"/>
  <c r="H3752" i="5"/>
  <c r="H3753" i="5"/>
  <c r="H3754" i="5"/>
  <c r="H3755" i="5"/>
  <c r="H3756" i="5"/>
  <c r="H3757" i="5"/>
  <c r="H3758" i="5"/>
  <c r="H3759" i="5"/>
  <c r="H3760" i="5"/>
  <c r="H3761" i="5"/>
  <c r="H3762" i="5"/>
  <c r="H3763" i="5"/>
  <c r="H3764" i="5"/>
  <c r="H3765" i="5"/>
  <c r="H3766" i="5"/>
  <c r="H3767" i="5"/>
  <c r="H3768" i="5"/>
  <c r="H3769" i="5"/>
  <c r="H3770" i="5"/>
  <c r="H3771" i="5"/>
  <c r="H3772" i="5"/>
  <c r="H3773" i="5"/>
  <c r="H3774" i="5"/>
  <c r="H3775" i="5"/>
  <c r="H3776" i="5"/>
  <c r="H3777" i="5"/>
  <c r="H3778" i="5"/>
  <c r="H3779" i="5"/>
  <c r="H3780" i="5"/>
  <c r="H3781" i="5"/>
  <c r="H3782" i="5"/>
  <c r="H3783" i="5"/>
  <c r="H3784" i="5"/>
  <c r="H3785" i="5"/>
  <c r="H3786" i="5"/>
  <c r="H3787" i="5"/>
  <c r="H3788" i="5"/>
  <c r="H3789" i="5"/>
  <c r="H3790" i="5"/>
  <c r="H3791" i="5"/>
  <c r="H3792" i="5"/>
  <c r="H3793" i="5"/>
  <c r="H3794" i="5"/>
  <c r="H3795" i="5"/>
  <c r="H3796" i="5"/>
  <c r="H3797" i="5"/>
  <c r="H3798" i="5"/>
  <c r="H3799" i="5"/>
  <c r="H3800" i="5"/>
  <c r="H3801" i="5"/>
  <c r="H3802" i="5"/>
  <c r="H3803" i="5"/>
  <c r="H3804" i="5"/>
  <c r="H3805" i="5"/>
  <c r="H3806" i="5"/>
  <c r="H3807" i="5"/>
  <c r="H3808" i="5"/>
  <c r="H3809" i="5"/>
  <c r="H3810" i="5"/>
  <c r="H3811" i="5"/>
  <c r="H3812" i="5"/>
  <c r="H3813" i="5"/>
  <c r="H3814" i="5"/>
  <c r="H3815" i="5"/>
  <c r="H3816" i="5"/>
  <c r="H3817" i="5"/>
  <c r="H3818" i="5"/>
  <c r="H3819" i="5"/>
  <c r="H3820" i="5"/>
  <c r="H3821" i="5"/>
  <c r="H3822" i="5"/>
  <c r="H3823" i="5"/>
  <c r="H3824" i="5"/>
  <c r="H3825" i="5"/>
  <c r="H3826" i="5"/>
  <c r="H3827" i="5"/>
  <c r="H3828" i="5"/>
  <c r="H3829" i="5"/>
  <c r="H3830" i="5"/>
  <c r="H3831" i="5"/>
  <c r="H3832" i="5"/>
  <c r="H3833" i="5"/>
  <c r="H3834" i="5"/>
  <c r="H3835" i="5"/>
  <c r="H3836" i="5"/>
  <c r="H3837" i="5"/>
  <c r="H3838" i="5"/>
  <c r="H3839" i="5"/>
  <c r="H3840" i="5"/>
  <c r="H3841" i="5"/>
  <c r="H3842" i="5"/>
  <c r="H3843" i="5"/>
  <c r="H3844" i="5"/>
  <c r="H3845" i="5"/>
  <c r="H3846" i="5"/>
  <c r="H3847" i="5"/>
  <c r="H3848" i="5"/>
  <c r="H3849" i="5"/>
  <c r="H3850" i="5"/>
  <c r="H3851" i="5"/>
  <c r="H3852" i="5"/>
  <c r="H3853" i="5"/>
  <c r="H3854" i="5"/>
  <c r="H3855" i="5"/>
  <c r="H3856" i="5"/>
  <c r="H3857" i="5"/>
  <c r="H3858" i="5"/>
  <c r="H3859" i="5"/>
  <c r="H3860" i="5"/>
  <c r="H3861" i="5"/>
  <c r="H3862" i="5"/>
  <c r="H3863" i="5"/>
  <c r="H3864" i="5"/>
  <c r="H3865" i="5"/>
  <c r="H3866" i="5"/>
  <c r="H3867" i="5"/>
  <c r="H3868" i="5"/>
  <c r="H3869" i="5"/>
  <c r="H3870" i="5"/>
  <c r="H3871" i="5"/>
  <c r="H3872" i="5"/>
  <c r="H3873" i="5"/>
  <c r="H3874" i="5"/>
  <c r="H3875" i="5"/>
  <c r="H3876" i="5"/>
  <c r="H3877" i="5"/>
  <c r="H3878" i="5"/>
  <c r="H3879" i="5"/>
  <c r="H3880" i="5"/>
  <c r="H3881" i="5"/>
  <c r="H3882" i="5"/>
  <c r="H3883" i="5"/>
  <c r="H3884" i="5"/>
  <c r="H3885" i="5"/>
  <c r="H3886" i="5"/>
  <c r="H3887" i="5"/>
  <c r="H3888" i="5"/>
  <c r="H3889" i="5"/>
  <c r="H3890" i="5"/>
  <c r="H3891" i="5"/>
  <c r="H3892" i="5"/>
  <c r="H3893" i="5"/>
  <c r="H3894" i="5"/>
  <c r="H3895" i="5"/>
  <c r="H3896" i="5"/>
  <c r="H3897" i="5"/>
  <c r="H3898" i="5"/>
  <c r="H3899" i="5"/>
  <c r="H3900" i="5"/>
  <c r="H3901" i="5"/>
  <c r="H3902" i="5"/>
  <c r="H3903" i="5"/>
  <c r="H3904" i="5"/>
  <c r="H3905" i="5"/>
  <c r="H3906" i="5"/>
  <c r="H3907" i="5"/>
  <c r="H3908" i="5"/>
  <c r="H3909" i="5"/>
  <c r="H3910" i="5"/>
  <c r="H3911" i="5"/>
  <c r="H3912" i="5"/>
  <c r="H3913" i="5"/>
  <c r="H3914" i="5"/>
  <c r="H3915" i="5"/>
  <c r="H3916" i="5"/>
  <c r="H3917" i="5"/>
  <c r="H3918" i="5"/>
  <c r="H3919" i="5"/>
  <c r="H3920" i="5"/>
  <c r="H3921" i="5"/>
  <c r="H3922" i="5"/>
  <c r="H3923" i="5"/>
  <c r="H3924" i="5"/>
  <c r="H3925" i="5"/>
  <c r="H3926" i="5"/>
  <c r="H3927" i="5"/>
  <c r="H3928" i="5"/>
  <c r="H3929" i="5"/>
  <c r="H3930" i="5"/>
  <c r="H3931" i="5"/>
  <c r="H3932" i="5"/>
  <c r="H3933" i="5"/>
  <c r="H3934" i="5"/>
  <c r="H3935" i="5"/>
  <c r="H3936" i="5"/>
  <c r="H3937" i="5"/>
  <c r="H3938" i="5"/>
  <c r="H3939" i="5"/>
  <c r="H3940" i="5"/>
  <c r="H3941" i="5"/>
  <c r="H3942" i="5"/>
  <c r="H3943" i="5"/>
  <c r="H3944" i="5"/>
  <c r="H3945" i="5"/>
  <c r="H3946" i="5"/>
  <c r="H3947" i="5"/>
  <c r="H3948" i="5"/>
  <c r="H3949" i="5"/>
  <c r="H3950" i="5"/>
  <c r="H3951" i="5"/>
  <c r="H3952" i="5"/>
  <c r="H3953" i="5"/>
  <c r="H3954" i="5"/>
  <c r="H3955" i="5"/>
  <c r="H3956" i="5"/>
  <c r="H3957" i="5"/>
  <c r="H3958" i="5"/>
  <c r="H3959" i="5"/>
  <c r="H3960" i="5"/>
  <c r="H3961" i="5"/>
  <c r="H3962" i="5"/>
  <c r="H3963" i="5"/>
  <c r="H3964" i="5"/>
  <c r="H3965" i="5"/>
  <c r="H3966" i="5"/>
  <c r="H3967" i="5"/>
  <c r="H3968" i="5"/>
  <c r="H3969" i="5"/>
  <c r="H3970" i="5"/>
  <c r="H3971" i="5"/>
  <c r="H3972" i="5"/>
  <c r="H3973" i="5"/>
  <c r="H3974" i="5"/>
  <c r="H3975" i="5"/>
  <c r="H3976" i="5"/>
  <c r="H3977" i="5"/>
  <c r="H3978" i="5"/>
  <c r="H3979" i="5"/>
  <c r="H3980" i="5"/>
  <c r="H3981" i="5"/>
  <c r="H3982" i="5"/>
  <c r="H3983" i="5"/>
  <c r="H3984" i="5"/>
  <c r="H3985" i="5"/>
  <c r="H3986" i="5"/>
  <c r="H3987" i="5"/>
  <c r="H3988" i="5"/>
  <c r="H3989" i="5"/>
  <c r="H3990" i="5"/>
  <c r="H3991" i="5"/>
  <c r="H3992" i="5"/>
  <c r="H3993" i="5"/>
  <c r="H3994" i="5"/>
  <c r="H3995" i="5"/>
  <c r="H3996" i="5"/>
  <c r="H3997" i="5"/>
  <c r="H3998" i="5"/>
  <c r="H3999" i="5"/>
  <c r="H4000" i="5"/>
  <c r="H4001" i="5"/>
  <c r="H4002" i="5"/>
  <c r="H4003" i="5"/>
  <c r="H4004" i="5"/>
  <c r="H4005" i="5"/>
  <c r="H4006" i="5"/>
  <c r="H4007" i="5"/>
  <c r="H4008" i="5"/>
  <c r="H4009" i="5"/>
  <c r="H4010" i="5"/>
  <c r="H4011" i="5"/>
  <c r="H4012" i="5"/>
  <c r="H4013" i="5"/>
  <c r="H4014" i="5"/>
  <c r="H4015" i="5"/>
  <c r="H4016" i="5"/>
  <c r="H4017" i="5"/>
  <c r="H4018" i="5"/>
  <c r="H4019" i="5"/>
  <c r="H4020" i="5"/>
  <c r="H4021" i="5"/>
  <c r="H4022" i="5"/>
  <c r="H4023" i="5"/>
  <c r="H4024" i="5"/>
  <c r="H4025" i="5"/>
  <c r="H4026" i="5"/>
  <c r="H4027" i="5"/>
  <c r="H4028" i="5"/>
  <c r="H4029" i="5"/>
  <c r="H4030" i="5"/>
  <c r="H4031" i="5"/>
  <c r="H4032" i="5"/>
  <c r="H4033" i="5"/>
  <c r="H4034" i="5"/>
  <c r="H4035" i="5"/>
  <c r="H4036" i="5"/>
  <c r="H4037" i="5"/>
  <c r="H4038" i="5"/>
  <c r="H4039" i="5"/>
  <c r="H4040" i="5"/>
  <c r="H4041" i="5"/>
  <c r="H4042" i="5"/>
  <c r="H4043" i="5"/>
  <c r="H4044" i="5"/>
  <c r="H4045" i="5"/>
  <c r="H4046" i="5"/>
  <c r="H4047" i="5"/>
  <c r="H4048" i="5"/>
  <c r="H4049" i="5"/>
  <c r="H4050" i="5"/>
  <c r="H4051" i="5"/>
  <c r="H4052" i="5"/>
  <c r="H4053" i="5"/>
  <c r="H4054" i="5"/>
  <c r="H4055" i="5"/>
  <c r="H4056" i="5"/>
  <c r="H4057" i="5"/>
  <c r="H4058" i="5"/>
  <c r="H4059" i="5"/>
  <c r="H4060" i="5"/>
  <c r="H4061" i="5"/>
  <c r="H4062" i="5"/>
  <c r="H4063" i="5"/>
  <c r="H4064" i="5"/>
  <c r="H4065" i="5"/>
  <c r="H4066" i="5"/>
  <c r="H4067" i="5"/>
  <c r="H4068" i="5"/>
  <c r="H4069" i="5"/>
  <c r="H4070" i="5"/>
  <c r="H4071" i="5"/>
  <c r="H4072" i="5"/>
  <c r="H4073" i="5"/>
  <c r="H4074" i="5"/>
  <c r="H4075" i="5"/>
  <c r="H4076" i="5"/>
  <c r="H4077" i="5"/>
  <c r="H4078" i="5"/>
  <c r="H4079" i="5"/>
  <c r="H4080" i="5"/>
  <c r="H4081" i="5"/>
  <c r="H4082" i="5"/>
  <c r="H4083" i="5"/>
  <c r="H4084" i="5"/>
  <c r="H4085" i="5"/>
  <c r="H4086" i="5"/>
  <c r="H4087" i="5"/>
  <c r="H4088" i="5"/>
  <c r="H4089" i="5"/>
  <c r="H4090" i="5"/>
  <c r="H4091" i="5"/>
  <c r="H4092" i="5"/>
  <c r="H4093" i="5"/>
  <c r="H4094" i="5"/>
  <c r="H4095" i="5"/>
  <c r="H4096" i="5"/>
  <c r="H4097" i="5"/>
  <c r="H4098" i="5"/>
  <c r="H4099" i="5"/>
  <c r="H4100" i="5"/>
  <c r="H4101" i="5"/>
  <c r="H4102" i="5"/>
  <c r="H4103" i="5"/>
  <c r="H4104" i="5"/>
  <c r="H4105" i="5"/>
  <c r="H4106" i="5"/>
  <c r="H4107" i="5"/>
  <c r="H4108" i="5"/>
  <c r="H4109" i="5"/>
  <c r="H4110" i="5"/>
  <c r="H4111" i="5"/>
  <c r="H4112" i="5"/>
  <c r="H4113" i="5"/>
  <c r="H4114" i="5"/>
  <c r="H4115" i="5"/>
  <c r="H4116" i="5"/>
  <c r="H4117" i="5"/>
  <c r="H4118" i="5"/>
  <c r="H4119" i="5"/>
  <c r="H4120" i="5"/>
  <c r="H4121" i="5"/>
  <c r="H4122" i="5"/>
  <c r="H4123" i="5"/>
  <c r="H4124" i="5"/>
  <c r="H4125" i="5"/>
  <c r="H4126" i="5"/>
  <c r="H4127" i="5"/>
  <c r="H4128" i="5"/>
  <c r="H4129" i="5"/>
  <c r="H4130" i="5"/>
  <c r="H4131" i="5"/>
  <c r="H4132" i="5"/>
  <c r="H4133" i="5"/>
  <c r="H4134" i="5"/>
  <c r="H4135" i="5"/>
  <c r="H4136" i="5"/>
  <c r="H4137" i="5"/>
  <c r="H4138" i="5"/>
  <c r="H4139" i="5"/>
  <c r="H4140" i="5"/>
  <c r="H4141" i="5"/>
  <c r="H4142" i="5"/>
  <c r="H4143" i="5"/>
  <c r="H4144" i="5"/>
  <c r="H4145" i="5"/>
  <c r="H4146" i="5"/>
  <c r="H4147" i="5"/>
  <c r="H4148" i="5"/>
  <c r="H4149" i="5"/>
  <c r="H4150" i="5"/>
  <c r="H4151" i="5"/>
  <c r="H4152" i="5"/>
  <c r="H4153" i="5"/>
  <c r="H4154" i="5"/>
  <c r="H4155" i="5"/>
  <c r="H4156" i="5"/>
  <c r="H4157" i="5"/>
  <c r="H4158" i="5"/>
  <c r="H4159" i="5"/>
  <c r="H4160" i="5"/>
  <c r="H4161" i="5"/>
  <c r="H4162" i="5"/>
  <c r="H4163" i="5"/>
  <c r="H4164" i="5"/>
  <c r="H4165" i="5"/>
  <c r="H4166" i="5"/>
  <c r="H4167" i="5"/>
  <c r="H4168" i="5"/>
  <c r="H4169" i="5"/>
  <c r="H4170" i="5"/>
  <c r="H4171" i="5"/>
  <c r="H4172" i="5"/>
  <c r="H4173" i="5"/>
  <c r="H4174" i="5"/>
  <c r="H4175" i="5"/>
  <c r="H4176" i="5"/>
  <c r="H4177" i="5"/>
  <c r="H4178" i="5"/>
  <c r="H4179" i="5"/>
  <c r="H4180" i="5"/>
  <c r="H4181" i="5"/>
  <c r="H4182" i="5"/>
  <c r="H4183" i="5"/>
  <c r="H4184" i="5"/>
  <c r="H4185" i="5"/>
  <c r="H4186" i="5"/>
  <c r="H4187" i="5"/>
  <c r="H4188" i="5"/>
  <c r="H4189" i="5"/>
  <c r="H4190" i="5"/>
  <c r="H4191" i="5"/>
  <c r="H4192" i="5"/>
  <c r="H4193" i="5"/>
  <c r="H4194" i="5"/>
  <c r="H4195" i="5"/>
  <c r="H4196" i="5"/>
  <c r="H4197" i="5"/>
  <c r="H4198" i="5"/>
  <c r="H4199" i="5"/>
  <c r="H4200" i="5"/>
  <c r="H4201" i="5"/>
  <c r="H4202" i="5"/>
  <c r="H4203" i="5"/>
  <c r="H4204" i="5"/>
  <c r="H4205" i="5"/>
  <c r="H4206" i="5"/>
  <c r="H4207" i="5"/>
  <c r="H4208" i="5"/>
  <c r="H4209" i="5"/>
  <c r="H4210" i="5"/>
  <c r="H4211" i="5"/>
  <c r="H4212" i="5"/>
  <c r="H4213" i="5"/>
  <c r="H4214" i="5"/>
  <c r="H4215" i="5"/>
  <c r="H4216" i="5"/>
  <c r="H4217" i="5"/>
  <c r="H4218" i="5"/>
  <c r="H4219" i="5"/>
  <c r="H4220" i="5"/>
  <c r="H4221" i="5"/>
  <c r="H4222" i="5"/>
  <c r="H4223" i="5"/>
  <c r="H4224" i="5"/>
  <c r="H4225" i="5"/>
  <c r="H4226" i="5"/>
  <c r="H4227" i="5"/>
  <c r="H4228" i="5"/>
  <c r="H4229" i="5"/>
  <c r="H4230" i="5"/>
  <c r="H4231" i="5"/>
  <c r="H4232" i="5"/>
  <c r="H4233" i="5"/>
  <c r="H4234" i="5"/>
  <c r="H4235" i="5"/>
  <c r="H4236" i="5"/>
  <c r="H4237" i="5"/>
  <c r="H4238" i="5"/>
  <c r="H4239" i="5"/>
  <c r="H4240" i="5"/>
  <c r="H4241" i="5"/>
  <c r="H4242" i="5"/>
  <c r="H4243" i="5"/>
  <c r="H4244" i="5"/>
  <c r="H4245" i="5"/>
  <c r="H4246" i="5"/>
  <c r="H4247" i="5"/>
  <c r="H4248" i="5"/>
  <c r="H4249" i="5"/>
  <c r="H4250" i="5"/>
  <c r="H4251" i="5"/>
  <c r="H4252" i="5"/>
  <c r="H4253" i="5"/>
  <c r="H4254" i="5"/>
  <c r="H4255" i="5"/>
  <c r="H4256" i="5"/>
  <c r="H4257" i="5"/>
  <c r="H4258" i="5"/>
  <c r="H4259" i="5"/>
  <c r="H4260" i="5"/>
  <c r="H4261" i="5"/>
  <c r="H4262" i="5"/>
  <c r="H4263" i="5"/>
  <c r="H4264" i="5"/>
  <c r="H4265" i="5"/>
  <c r="H4266" i="5"/>
  <c r="H4267" i="5"/>
  <c r="H4268" i="5"/>
  <c r="H4269" i="5"/>
  <c r="H4270" i="5"/>
  <c r="H4271" i="5"/>
  <c r="H4272" i="5"/>
  <c r="H4273" i="5"/>
  <c r="H4274" i="5"/>
  <c r="H4275" i="5"/>
  <c r="H4276" i="5"/>
  <c r="H4277" i="5"/>
  <c r="H4278" i="5"/>
  <c r="H4279" i="5"/>
  <c r="H4280" i="5"/>
  <c r="H4281" i="5"/>
  <c r="H4282" i="5"/>
  <c r="H4283" i="5"/>
  <c r="H4284" i="5"/>
  <c r="H4285" i="5"/>
  <c r="H4286" i="5"/>
  <c r="H4287" i="5"/>
  <c r="H4288" i="5"/>
  <c r="H4289" i="5"/>
  <c r="H4290" i="5"/>
  <c r="H4291" i="5"/>
  <c r="H4292" i="5"/>
  <c r="H4293" i="5"/>
  <c r="H4294" i="5"/>
  <c r="H4295" i="5"/>
  <c r="H4296" i="5"/>
  <c r="H4297" i="5"/>
  <c r="H4298" i="5"/>
  <c r="H4299" i="5"/>
  <c r="H4300" i="5"/>
  <c r="H4301" i="5"/>
  <c r="H4302" i="5"/>
  <c r="H4303" i="5"/>
  <c r="H4304" i="5"/>
  <c r="H4305" i="5"/>
  <c r="H4306" i="5"/>
  <c r="H4307" i="5"/>
  <c r="H4308" i="5"/>
  <c r="H4309" i="5"/>
  <c r="H4310" i="5"/>
  <c r="H4311" i="5"/>
  <c r="H4312" i="5"/>
  <c r="H4313" i="5"/>
  <c r="H4314" i="5"/>
  <c r="H4315" i="5"/>
  <c r="H4316" i="5"/>
  <c r="H4317" i="5"/>
  <c r="H4318" i="5"/>
  <c r="H4319" i="5"/>
  <c r="H4320" i="5"/>
  <c r="H4321" i="5"/>
  <c r="H4322" i="5"/>
  <c r="H4323" i="5"/>
  <c r="H4324" i="5"/>
  <c r="H4325" i="5"/>
  <c r="H4326" i="5"/>
  <c r="H4327" i="5"/>
  <c r="H4328" i="5"/>
  <c r="H4329" i="5"/>
  <c r="H4330" i="5"/>
  <c r="H4331" i="5"/>
  <c r="H4332" i="5"/>
  <c r="H4333" i="5"/>
  <c r="H4334" i="5"/>
  <c r="H4335" i="5"/>
  <c r="H4336" i="5"/>
  <c r="H4337" i="5"/>
  <c r="H4338" i="5"/>
  <c r="H4339" i="5"/>
  <c r="H4340" i="5"/>
  <c r="H4341" i="5"/>
  <c r="H4342" i="5"/>
  <c r="H4343" i="5"/>
  <c r="H4344" i="5"/>
  <c r="H4345" i="5"/>
  <c r="H4346" i="5"/>
  <c r="H4347" i="5"/>
  <c r="H4348" i="5"/>
  <c r="H4349" i="5"/>
  <c r="H4350" i="5"/>
  <c r="H4351" i="5"/>
  <c r="H4352" i="5"/>
  <c r="H4353" i="5"/>
  <c r="H4354" i="5"/>
  <c r="H4355" i="5"/>
  <c r="H4356" i="5"/>
  <c r="H4357" i="5"/>
  <c r="H4358" i="5"/>
  <c r="H4359" i="5"/>
  <c r="H4360" i="5"/>
  <c r="H4361" i="5"/>
  <c r="H4362" i="5"/>
  <c r="H4363" i="5"/>
  <c r="H4364" i="5"/>
  <c r="H4365" i="5"/>
  <c r="H4366" i="5"/>
  <c r="H4367" i="5"/>
  <c r="H4368" i="5"/>
  <c r="H4369" i="5"/>
  <c r="H4370" i="5"/>
  <c r="H4371" i="5"/>
  <c r="H4372" i="5"/>
  <c r="H4373" i="5"/>
  <c r="H4374" i="5"/>
  <c r="H4375" i="5"/>
  <c r="H4376" i="5"/>
  <c r="H4377" i="5"/>
  <c r="H4378" i="5"/>
  <c r="H4379" i="5"/>
  <c r="H4380" i="5"/>
  <c r="H4381" i="5"/>
  <c r="H4382" i="5"/>
  <c r="H4383" i="5"/>
  <c r="H4384" i="5"/>
  <c r="H4385" i="5"/>
  <c r="H4386" i="5"/>
  <c r="H4387" i="5"/>
  <c r="H4388" i="5"/>
  <c r="H4389" i="5"/>
  <c r="H4390" i="5"/>
  <c r="H4391" i="5"/>
  <c r="H4392" i="5"/>
  <c r="H4393" i="5"/>
  <c r="H4394" i="5"/>
  <c r="H4395" i="5"/>
  <c r="H4396" i="5"/>
  <c r="H4397" i="5"/>
  <c r="H4398" i="5"/>
  <c r="H4399" i="5"/>
  <c r="H4400" i="5"/>
  <c r="H4401" i="5"/>
  <c r="H4402" i="5"/>
  <c r="H4403" i="5"/>
  <c r="H4404" i="5"/>
  <c r="H4405" i="5"/>
  <c r="H4406" i="5"/>
  <c r="H4407" i="5"/>
  <c r="H4408" i="5"/>
  <c r="H4409" i="5"/>
  <c r="H4410" i="5"/>
  <c r="H4411" i="5"/>
  <c r="H4412" i="5"/>
  <c r="H4413" i="5"/>
  <c r="H4414" i="5"/>
  <c r="H4415" i="5"/>
  <c r="H4416" i="5"/>
  <c r="H4417" i="5"/>
  <c r="H4418" i="5"/>
  <c r="H4419" i="5"/>
  <c r="H4420" i="5"/>
  <c r="H4421" i="5"/>
  <c r="H4422" i="5"/>
  <c r="H4423" i="5"/>
  <c r="H4424" i="5"/>
  <c r="H4425" i="5"/>
  <c r="H4426" i="5"/>
  <c r="H4427" i="5"/>
  <c r="H4428" i="5"/>
  <c r="H4429" i="5"/>
  <c r="H4430" i="5"/>
  <c r="H4431" i="5"/>
  <c r="H4432" i="5"/>
  <c r="H4433" i="5"/>
  <c r="H4434" i="5"/>
  <c r="H4435" i="5"/>
  <c r="H4436" i="5"/>
  <c r="H4437" i="5"/>
  <c r="H4438" i="5"/>
  <c r="H4439" i="5"/>
  <c r="H4440" i="5"/>
  <c r="H4441" i="5"/>
  <c r="H4442" i="5"/>
  <c r="H4443" i="5"/>
  <c r="H4444" i="5"/>
  <c r="H4445" i="5"/>
  <c r="H4446" i="5"/>
  <c r="H4447" i="5"/>
  <c r="H4448" i="5"/>
  <c r="H4449" i="5"/>
  <c r="H4450" i="5"/>
  <c r="H4451" i="5"/>
  <c r="H4452" i="5"/>
  <c r="H4453" i="5"/>
  <c r="H4454" i="5"/>
  <c r="H4455" i="5"/>
  <c r="H4456" i="5"/>
  <c r="H4457" i="5"/>
  <c r="H4458" i="5"/>
  <c r="H4459" i="5"/>
  <c r="H4460" i="5"/>
  <c r="H4461" i="5"/>
  <c r="H4462" i="5"/>
  <c r="H4463" i="5"/>
  <c r="H4464" i="5"/>
  <c r="H4465" i="5"/>
  <c r="H4466" i="5"/>
  <c r="H4467" i="5"/>
  <c r="H4468" i="5"/>
  <c r="H4469" i="5"/>
  <c r="H4470" i="5"/>
  <c r="H4471" i="5"/>
  <c r="H4472" i="5"/>
  <c r="H4473" i="5"/>
  <c r="H4474" i="5"/>
  <c r="H4475" i="5"/>
  <c r="H4476" i="5"/>
  <c r="H4477" i="5"/>
  <c r="H4478" i="5"/>
  <c r="H4479" i="5"/>
  <c r="H4480" i="5"/>
  <c r="H4481" i="5"/>
  <c r="H4482" i="5"/>
  <c r="H4483" i="5"/>
  <c r="H4484" i="5"/>
  <c r="H4485" i="5"/>
  <c r="H4486" i="5"/>
  <c r="H4487" i="5"/>
  <c r="H4488" i="5"/>
  <c r="H4489" i="5"/>
  <c r="H4490" i="5"/>
  <c r="H4491" i="5"/>
  <c r="H4492" i="5"/>
  <c r="H4493" i="5"/>
  <c r="H4494" i="5"/>
  <c r="H4495" i="5"/>
  <c r="H4496" i="5"/>
  <c r="H4497" i="5"/>
  <c r="H4498" i="5"/>
  <c r="H4499" i="5"/>
  <c r="H4500" i="5"/>
  <c r="H4501" i="5"/>
  <c r="H4502" i="5"/>
  <c r="H4503" i="5"/>
  <c r="H4504" i="5"/>
  <c r="H4505" i="5"/>
  <c r="H4506" i="5"/>
  <c r="H4507" i="5"/>
  <c r="H4508" i="5"/>
  <c r="H4509" i="5"/>
  <c r="H4510" i="5"/>
  <c r="H4511" i="5"/>
  <c r="H4512" i="5"/>
  <c r="H4513" i="5"/>
  <c r="H4514" i="5"/>
  <c r="H4515" i="5"/>
  <c r="H4516" i="5"/>
  <c r="H4517" i="5"/>
  <c r="H4518" i="5"/>
  <c r="H4519" i="5"/>
  <c r="H4520" i="5"/>
  <c r="H4521" i="5"/>
  <c r="H4522" i="5"/>
  <c r="H4523" i="5"/>
  <c r="H4524" i="5"/>
  <c r="H4525" i="5"/>
  <c r="H4526" i="5"/>
  <c r="H4527" i="5"/>
  <c r="H4528" i="5"/>
  <c r="H4529" i="5"/>
  <c r="H4530" i="5"/>
  <c r="H4531" i="5"/>
  <c r="H4532" i="5"/>
  <c r="H4533" i="5"/>
  <c r="H4534" i="5"/>
  <c r="H4535" i="5"/>
  <c r="H4536" i="5"/>
  <c r="H4537" i="5"/>
  <c r="H4538" i="5"/>
  <c r="H4539" i="5"/>
  <c r="H4540" i="5"/>
  <c r="H4541" i="5"/>
  <c r="H4542" i="5"/>
  <c r="H4543" i="5"/>
  <c r="H4544" i="5"/>
  <c r="H4545" i="5"/>
  <c r="H4546" i="5"/>
  <c r="H4547" i="5"/>
  <c r="H4548" i="5"/>
  <c r="H4549" i="5"/>
  <c r="H4550" i="5"/>
  <c r="H4551" i="5"/>
  <c r="H4552" i="5"/>
  <c r="H4553" i="5"/>
  <c r="H4554" i="5"/>
  <c r="H4555" i="5"/>
  <c r="H4556" i="5"/>
  <c r="H4557" i="5"/>
  <c r="H4558" i="5"/>
  <c r="H4559" i="5"/>
  <c r="H4560" i="5"/>
  <c r="H4561" i="5"/>
  <c r="H4562" i="5"/>
  <c r="H4563" i="5"/>
  <c r="H4564" i="5"/>
  <c r="H4565" i="5"/>
  <c r="H4566" i="5"/>
  <c r="H4567" i="5"/>
  <c r="H4568" i="5"/>
  <c r="H4569" i="5"/>
  <c r="H4570" i="5"/>
  <c r="H4571" i="5"/>
  <c r="H4572" i="5"/>
  <c r="H4573" i="5"/>
  <c r="H4574" i="5"/>
  <c r="H4575" i="5"/>
  <c r="H4576" i="5"/>
  <c r="H4577" i="5"/>
  <c r="H4578" i="5"/>
  <c r="H4579" i="5"/>
  <c r="H4580" i="5"/>
  <c r="H4581" i="5"/>
  <c r="H4582" i="5"/>
  <c r="H4583" i="5"/>
  <c r="H4584" i="5"/>
  <c r="H4585" i="5"/>
  <c r="H4586" i="5"/>
  <c r="H4587" i="5"/>
  <c r="H4588" i="5"/>
  <c r="H4589" i="5"/>
  <c r="H4590" i="5"/>
  <c r="H4591" i="5"/>
  <c r="H4592" i="5"/>
  <c r="H4593" i="5"/>
  <c r="H4594" i="5"/>
  <c r="H4595" i="5"/>
  <c r="H4596" i="5"/>
  <c r="H4597" i="5"/>
  <c r="H4598" i="5"/>
  <c r="H4599" i="5"/>
  <c r="H4600" i="5"/>
  <c r="H4601" i="5"/>
  <c r="H4602" i="5"/>
  <c r="H4603" i="5"/>
  <c r="H4604" i="5"/>
  <c r="H4605" i="5"/>
  <c r="H4606" i="5"/>
  <c r="H4607" i="5"/>
  <c r="H4608" i="5"/>
  <c r="H4609" i="5"/>
  <c r="H4610" i="5"/>
  <c r="H4611" i="5"/>
  <c r="H4612" i="5"/>
  <c r="H4613" i="5"/>
  <c r="H4614" i="5"/>
  <c r="H4615" i="5"/>
  <c r="H4616" i="5"/>
  <c r="H4617" i="5"/>
  <c r="H4618" i="5"/>
  <c r="H4619" i="5"/>
  <c r="H4620" i="5"/>
  <c r="H4621" i="5"/>
  <c r="H4622" i="5"/>
  <c r="H4623" i="5"/>
  <c r="H4624" i="5"/>
  <c r="H4625" i="5"/>
  <c r="H4626" i="5"/>
  <c r="H4627" i="5"/>
  <c r="H4628" i="5"/>
  <c r="H4629" i="5"/>
  <c r="H4630" i="5"/>
  <c r="H4631" i="5"/>
  <c r="H4632" i="5"/>
  <c r="H4633" i="5"/>
  <c r="H4634" i="5"/>
  <c r="H4635" i="5"/>
  <c r="H4636" i="5"/>
  <c r="H4637" i="5"/>
  <c r="H4638" i="5"/>
  <c r="H4639" i="5"/>
  <c r="H4640" i="5"/>
  <c r="H4641" i="5"/>
  <c r="H4642" i="5"/>
  <c r="H4643" i="5"/>
  <c r="H4644" i="5"/>
  <c r="H4645" i="5"/>
  <c r="H4646" i="5"/>
  <c r="H4647" i="5"/>
  <c r="H4648" i="5"/>
  <c r="H4649" i="5"/>
  <c r="H4650" i="5"/>
  <c r="H4651" i="5"/>
  <c r="H4652" i="5"/>
  <c r="H4653" i="5"/>
  <c r="H4654" i="5"/>
  <c r="H4655" i="5"/>
  <c r="H4656" i="5"/>
  <c r="H4657" i="5"/>
  <c r="H4658" i="5"/>
  <c r="H4659" i="5"/>
  <c r="H4660" i="5"/>
  <c r="H4661" i="5"/>
  <c r="H4662" i="5"/>
  <c r="H4663" i="5"/>
  <c r="H4664" i="5"/>
  <c r="H4665" i="5"/>
  <c r="H4666" i="5"/>
  <c r="H4667" i="5"/>
  <c r="H4668" i="5"/>
  <c r="H4669" i="5"/>
  <c r="H4670" i="5"/>
  <c r="H4671" i="5"/>
  <c r="H4672" i="5"/>
  <c r="H4673" i="5"/>
  <c r="H4674" i="5"/>
  <c r="H4675" i="5"/>
  <c r="H4676" i="5"/>
  <c r="H4677" i="5"/>
  <c r="H4678" i="5"/>
  <c r="H4679" i="5"/>
  <c r="H4680" i="5"/>
  <c r="H4681" i="5"/>
  <c r="H4682" i="5"/>
  <c r="H4683" i="5"/>
  <c r="H4684" i="5"/>
  <c r="H4685" i="5"/>
  <c r="H4686" i="5"/>
  <c r="H4687" i="5"/>
  <c r="H4688" i="5"/>
  <c r="H4689" i="5"/>
  <c r="H4690" i="5"/>
  <c r="H4691" i="5"/>
  <c r="H4692" i="5"/>
  <c r="H4693" i="5"/>
  <c r="H4694" i="5"/>
  <c r="H4695" i="5"/>
  <c r="H4696" i="5"/>
  <c r="H4697" i="5"/>
  <c r="H4698" i="5"/>
  <c r="H4699" i="5"/>
  <c r="H4700" i="5"/>
  <c r="H4701" i="5"/>
  <c r="H4702" i="5"/>
  <c r="H4703" i="5"/>
  <c r="H4704" i="5"/>
  <c r="H4705" i="5"/>
  <c r="H4706" i="5"/>
  <c r="H4707" i="5"/>
  <c r="H4708" i="5"/>
  <c r="H4709" i="5"/>
  <c r="H4710" i="5"/>
  <c r="H4711" i="5"/>
  <c r="H4712" i="5"/>
  <c r="H4713" i="5"/>
  <c r="H4714" i="5"/>
  <c r="H4715" i="5"/>
  <c r="H4716" i="5"/>
  <c r="H4717" i="5"/>
  <c r="H4718" i="5"/>
  <c r="H4719" i="5"/>
  <c r="H4720" i="5"/>
  <c r="H4721" i="5"/>
  <c r="H4722" i="5"/>
  <c r="H4723" i="5"/>
  <c r="H4724" i="5"/>
  <c r="H4725" i="5"/>
  <c r="H4726" i="5"/>
  <c r="H4727" i="5"/>
  <c r="H4728" i="5"/>
  <c r="H4729" i="5"/>
  <c r="H4730" i="5"/>
  <c r="H4731" i="5"/>
  <c r="H4732" i="5"/>
  <c r="H4733" i="5"/>
  <c r="H4734" i="5"/>
  <c r="H4735" i="5"/>
  <c r="H4736" i="5"/>
  <c r="H4737" i="5"/>
  <c r="H4738" i="5"/>
  <c r="H4739" i="5"/>
  <c r="H4740" i="5"/>
  <c r="H4741" i="5"/>
  <c r="H4742" i="5"/>
  <c r="H4743" i="5"/>
  <c r="H4744" i="5"/>
  <c r="H4745" i="5"/>
  <c r="H4746" i="5"/>
  <c r="H4747" i="5"/>
  <c r="H4748" i="5"/>
  <c r="H4749" i="5"/>
  <c r="H4750" i="5"/>
  <c r="H4751" i="5"/>
  <c r="H4752" i="5"/>
  <c r="H4753" i="5"/>
  <c r="H4754" i="5"/>
  <c r="H4755" i="5"/>
  <c r="H4756" i="5"/>
  <c r="H4757" i="5"/>
  <c r="H4758" i="5"/>
  <c r="H4759" i="5"/>
  <c r="H4760" i="5"/>
  <c r="H4761" i="5"/>
  <c r="H4762" i="5"/>
  <c r="H4763" i="5"/>
  <c r="H4764" i="5"/>
  <c r="H4765" i="5"/>
  <c r="H4766" i="5"/>
  <c r="H4767" i="5"/>
  <c r="H4768" i="5"/>
  <c r="H4769" i="5"/>
  <c r="H4770" i="5"/>
  <c r="H4771" i="5"/>
  <c r="H4772" i="5"/>
  <c r="H4773" i="5"/>
  <c r="H4774" i="5"/>
  <c r="H4775" i="5"/>
  <c r="H4776" i="5"/>
  <c r="H4777" i="5"/>
  <c r="H4778" i="5"/>
  <c r="H4779" i="5"/>
  <c r="H4780" i="5"/>
  <c r="H4781" i="5"/>
  <c r="H4782" i="5"/>
  <c r="H4783" i="5"/>
  <c r="H4784" i="5"/>
  <c r="H4785" i="5"/>
  <c r="H4786" i="5"/>
  <c r="H4787" i="5"/>
  <c r="H4788" i="5"/>
  <c r="H4789" i="5"/>
  <c r="H4790" i="5"/>
  <c r="H4791" i="5"/>
  <c r="H4792" i="5"/>
  <c r="H4793" i="5"/>
  <c r="H4794" i="5"/>
  <c r="H4795" i="5"/>
  <c r="H4796" i="5"/>
  <c r="H4797" i="5"/>
  <c r="H4798" i="5"/>
  <c r="H4799" i="5"/>
  <c r="H4800" i="5"/>
  <c r="H4801" i="5"/>
  <c r="H4802" i="5"/>
  <c r="H4803" i="5"/>
  <c r="H4804" i="5"/>
  <c r="H4805" i="5"/>
  <c r="H4806" i="5"/>
  <c r="H4807" i="5"/>
  <c r="H4808" i="5"/>
  <c r="H4809" i="5"/>
  <c r="H4810" i="5"/>
  <c r="H4811" i="5"/>
  <c r="H4812" i="5"/>
  <c r="H4813" i="5"/>
  <c r="H4814" i="5"/>
  <c r="H4815" i="5"/>
  <c r="H4816" i="5"/>
  <c r="H4817" i="5"/>
  <c r="H4818" i="5"/>
  <c r="H4819" i="5"/>
  <c r="H4820" i="5"/>
  <c r="H4821" i="5"/>
  <c r="H4822" i="5"/>
  <c r="H4823" i="5"/>
  <c r="H4824" i="5"/>
  <c r="H4825" i="5"/>
  <c r="H4826" i="5"/>
  <c r="H4827" i="5"/>
  <c r="H4828" i="5"/>
  <c r="H4829" i="5"/>
  <c r="H4830" i="5"/>
  <c r="H4831" i="5"/>
  <c r="H4832" i="5"/>
  <c r="H4833" i="5"/>
  <c r="H4834" i="5"/>
  <c r="H4835" i="5"/>
  <c r="H4836" i="5"/>
  <c r="H4837" i="5"/>
  <c r="H4838" i="5"/>
  <c r="H4839" i="5"/>
  <c r="H4840" i="5"/>
  <c r="H4841" i="5"/>
  <c r="H4842" i="5"/>
  <c r="H4843" i="5"/>
  <c r="H4844" i="5"/>
  <c r="H4845" i="5"/>
  <c r="H4846" i="5"/>
  <c r="H4847" i="5"/>
  <c r="H4848" i="5"/>
  <c r="H4849" i="5"/>
  <c r="H4850" i="5"/>
  <c r="H4851" i="5"/>
  <c r="H4852" i="5"/>
  <c r="H4853" i="5"/>
  <c r="H4854" i="5"/>
  <c r="H4855" i="5"/>
  <c r="H4856" i="5"/>
  <c r="H4857" i="5"/>
  <c r="H4858" i="5"/>
  <c r="H4859" i="5"/>
  <c r="H4860" i="5"/>
  <c r="H4861" i="5"/>
  <c r="H4862" i="5"/>
  <c r="H4863" i="5"/>
  <c r="H4864" i="5"/>
  <c r="H4865" i="5"/>
  <c r="H4866" i="5"/>
  <c r="H4867" i="5"/>
  <c r="H4868" i="5"/>
  <c r="H4869" i="5"/>
  <c r="H4870" i="5"/>
  <c r="H4871" i="5"/>
  <c r="H4872" i="5"/>
  <c r="H4873" i="5"/>
  <c r="H4874" i="5"/>
  <c r="H4875" i="5"/>
  <c r="H4876" i="5"/>
  <c r="H4877" i="5"/>
  <c r="H4878" i="5"/>
  <c r="H4879" i="5"/>
  <c r="H4880" i="5"/>
  <c r="H4881" i="5"/>
  <c r="H4882" i="5"/>
  <c r="H4883" i="5"/>
  <c r="H4884" i="5"/>
  <c r="H4885" i="5"/>
  <c r="H4886" i="5"/>
  <c r="H4887" i="5"/>
  <c r="H4888" i="5"/>
  <c r="H4889" i="5"/>
  <c r="H4890" i="5"/>
  <c r="H4891" i="5"/>
  <c r="H4892" i="5"/>
  <c r="H4893" i="5"/>
  <c r="H4894" i="5"/>
  <c r="H4895" i="5"/>
  <c r="H4896" i="5"/>
  <c r="H4897" i="5"/>
  <c r="H4898" i="5"/>
  <c r="H4899" i="5"/>
  <c r="H4900" i="5"/>
  <c r="H4901" i="5"/>
  <c r="H4902" i="5"/>
  <c r="H4903" i="5"/>
  <c r="H4904" i="5"/>
  <c r="H4905" i="5"/>
  <c r="H4906" i="5"/>
  <c r="H4907" i="5"/>
  <c r="H4908" i="5"/>
  <c r="H4909" i="5"/>
  <c r="H4910" i="5"/>
  <c r="H4911" i="5"/>
  <c r="H4912" i="5"/>
  <c r="H4913" i="5"/>
  <c r="H4914" i="5"/>
  <c r="H4915" i="5"/>
  <c r="H4916" i="5"/>
  <c r="H4917" i="5"/>
  <c r="H4918" i="5"/>
  <c r="H4919" i="5"/>
  <c r="H4920" i="5"/>
  <c r="H4921" i="5"/>
  <c r="H4922" i="5"/>
  <c r="H4923" i="5"/>
  <c r="H4924" i="5"/>
  <c r="H4925" i="5"/>
  <c r="H4926" i="5"/>
  <c r="H4927" i="5"/>
  <c r="H4928" i="5"/>
  <c r="H4929" i="5"/>
  <c r="H4930" i="5"/>
  <c r="H4931" i="5"/>
  <c r="H4932" i="5"/>
  <c r="H4933" i="5"/>
  <c r="H4934" i="5"/>
  <c r="H4935" i="5"/>
  <c r="H4936" i="5"/>
  <c r="H4937" i="5"/>
  <c r="H4938" i="5"/>
  <c r="H4939" i="5"/>
  <c r="H4940" i="5"/>
  <c r="H4941" i="5"/>
  <c r="H4942" i="5"/>
  <c r="H4943" i="5"/>
  <c r="H4944" i="5"/>
  <c r="H4945" i="5"/>
  <c r="H4946" i="5"/>
  <c r="H4947" i="5"/>
  <c r="H4948" i="5"/>
  <c r="H4949" i="5"/>
  <c r="H4950" i="5"/>
  <c r="H4951" i="5"/>
  <c r="H4952" i="5"/>
  <c r="H4953" i="5"/>
  <c r="H4954" i="5"/>
  <c r="H4955" i="5"/>
  <c r="H4956" i="5"/>
  <c r="H4957" i="5"/>
  <c r="H4958" i="5"/>
  <c r="H4959" i="5"/>
  <c r="H4960" i="5"/>
  <c r="H4961" i="5"/>
  <c r="H4962" i="5"/>
  <c r="H4963" i="5"/>
  <c r="H4964" i="5"/>
  <c r="H4965" i="5"/>
  <c r="H4966" i="5"/>
  <c r="H4967" i="5"/>
  <c r="H4968" i="5"/>
  <c r="H4969" i="5"/>
  <c r="H4970" i="5"/>
  <c r="H4971" i="5"/>
  <c r="H4972" i="5"/>
  <c r="H4973" i="5"/>
  <c r="H4974" i="5"/>
  <c r="H4975" i="5"/>
  <c r="H4976" i="5"/>
  <c r="H4977" i="5"/>
  <c r="H4978" i="5"/>
  <c r="H4979" i="5"/>
  <c r="H4980" i="5"/>
  <c r="H4981" i="5"/>
  <c r="H4982" i="5"/>
  <c r="H4983" i="5"/>
  <c r="H4984" i="5"/>
  <c r="H4985" i="5"/>
  <c r="H4986" i="5"/>
  <c r="L11" i="6" a="1"/>
  <c r="W32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0" i="5"/>
  <c r="M1471" i="5"/>
  <c r="M1472" i="5"/>
  <c r="M1473" i="5"/>
  <c r="M1474" i="5"/>
  <c r="M1475" i="5"/>
  <c r="M1476" i="5"/>
  <c r="M1477" i="5"/>
  <c r="M1478" i="5"/>
  <c r="M1479" i="5"/>
  <c r="M1480" i="5"/>
  <c r="M1481" i="5"/>
  <c r="M1482" i="5"/>
  <c r="M1483" i="5"/>
  <c r="M1484" i="5"/>
  <c r="M1485" i="5"/>
  <c r="M1486" i="5"/>
  <c r="M1487" i="5"/>
  <c r="M1488" i="5"/>
  <c r="M1489" i="5"/>
  <c r="M1490" i="5"/>
  <c r="M1491" i="5"/>
  <c r="M1492" i="5"/>
  <c r="M1493" i="5"/>
  <c r="M1494" i="5"/>
  <c r="M1495" i="5"/>
  <c r="M1496" i="5"/>
  <c r="M1497" i="5"/>
  <c r="M1498" i="5"/>
  <c r="M1499" i="5"/>
  <c r="M1500" i="5"/>
  <c r="M1501" i="5"/>
  <c r="M1502" i="5"/>
  <c r="M1503" i="5"/>
  <c r="M1504" i="5"/>
  <c r="M1505" i="5"/>
  <c r="M1506" i="5"/>
  <c r="M1507" i="5"/>
  <c r="M1508" i="5"/>
  <c r="M1509" i="5"/>
  <c r="M1510" i="5"/>
  <c r="M1511" i="5"/>
  <c r="M1512" i="5"/>
  <c r="M1513" i="5"/>
  <c r="M1514" i="5"/>
  <c r="M1515" i="5"/>
  <c r="M1516" i="5"/>
  <c r="M1517" i="5"/>
  <c r="M1518" i="5"/>
  <c r="M1519" i="5"/>
  <c r="M1520" i="5"/>
  <c r="M1521" i="5"/>
  <c r="M1522" i="5"/>
  <c r="M1523" i="5"/>
  <c r="M1524" i="5"/>
  <c r="M1525" i="5"/>
  <c r="M1526" i="5"/>
  <c r="M1527" i="5"/>
  <c r="M1528" i="5"/>
  <c r="M1529" i="5"/>
  <c r="M1530" i="5"/>
  <c r="M1531" i="5"/>
  <c r="M1532" i="5"/>
  <c r="M1533" i="5"/>
  <c r="M1534" i="5"/>
  <c r="M1535" i="5"/>
  <c r="M1536" i="5"/>
  <c r="M1537" i="5"/>
  <c r="M1538" i="5"/>
  <c r="M1539" i="5"/>
  <c r="M1540" i="5"/>
  <c r="M1541" i="5"/>
  <c r="M1542" i="5"/>
  <c r="M1543" i="5"/>
  <c r="M1544" i="5"/>
  <c r="M1545" i="5"/>
  <c r="M1546" i="5"/>
  <c r="M1547" i="5"/>
  <c r="M1548" i="5"/>
  <c r="M1549" i="5"/>
  <c r="M1550" i="5"/>
  <c r="M1551" i="5"/>
  <c r="M1552" i="5"/>
  <c r="M1553" i="5"/>
  <c r="M1554" i="5"/>
  <c r="M1555" i="5"/>
  <c r="M1556" i="5"/>
  <c r="M1557" i="5"/>
  <c r="M1558" i="5"/>
  <c r="M1559" i="5"/>
  <c r="M1560" i="5"/>
  <c r="M1561" i="5"/>
  <c r="M1562" i="5"/>
  <c r="M1563" i="5"/>
  <c r="M1564" i="5"/>
  <c r="M1565" i="5"/>
  <c r="M1566" i="5"/>
  <c r="M1567" i="5"/>
  <c r="M1568" i="5"/>
  <c r="M1569" i="5"/>
  <c r="M1570" i="5"/>
  <c r="M1571" i="5"/>
  <c r="M1572" i="5"/>
  <c r="M1573" i="5"/>
  <c r="M1574" i="5"/>
  <c r="M1575" i="5"/>
  <c r="M1576" i="5"/>
  <c r="M1577" i="5"/>
  <c r="M1578" i="5"/>
  <c r="M1579" i="5"/>
  <c r="M1580" i="5"/>
  <c r="M1581" i="5"/>
  <c r="M1582" i="5"/>
  <c r="M1583" i="5"/>
  <c r="M1584" i="5"/>
  <c r="M1585" i="5"/>
  <c r="M1586" i="5"/>
  <c r="M1587" i="5"/>
  <c r="M1588" i="5"/>
  <c r="M1589" i="5"/>
  <c r="M1590" i="5"/>
  <c r="M1591" i="5"/>
  <c r="M1592" i="5"/>
  <c r="M1593" i="5"/>
  <c r="M1594" i="5"/>
  <c r="M1595" i="5"/>
  <c r="M1596" i="5"/>
  <c r="M1597" i="5"/>
  <c r="M1598" i="5"/>
  <c r="M1599" i="5"/>
  <c r="M1600" i="5"/>
  <c r="M1601" i="5"/>
  <c r="M1602" i="5"/>
  <c r="M1603" i="5"/>
  <c r="M1604" i="5"/>
  <c r="M1605" i="5"/>
  <c r="M1606" i="5"/>
  <c r="M1607" i="5"/>
  <c r="M1608" i="5"/>
  <c r="M1609" i="5"/>
  <c r="M1610" i="5"/>
  <c r="M1611" i="5"/>
  <c r="M1612" i="5"/>
  <c r="M1613" i="5"/>
  <c r="M1614" i="5"/>
  <c r="M1615" i="5"/>
  <c r="M1616" i="5"/>
  <c r="M1617" i="5"/>
  <c r="M1618" i="5"/>
  <c r="M1619" i="5"/>
  <c r="M1620" i="5"/>
  <c r="M1621" i="5"/>
  <c r="M1622" i="5"/>
  <c r="M1623" i="5"/>
  <c r="M1624" i="5"/>
  <c r="M1625" i="5"/>
  <c r="M1626" i="5"/>
  <c r="M1627" i="5"/>
  <c r="M1628" i="5"/>
  <c r="M1629" i="5"/>
  <c r="M1630" i="5"/>
  <c r="M1631" i="5"/>
  <c r="M1632" i="5"/>
  <c r="M1633" i="5"/>
  <c r="M1634" i="5"/>
  <c r="M1635" i="5"/>
  <c r="M1636" i="5"/>
  <c r="M1637" i="5"/>
  <c r="M1638" i="5"/>
  <c r="M1639" i="5"/>
  <c r="M1640" i="5"/>
  <c r="M1641" i="5"/>
  <c r="M1642" i="5"/>
  <c r="M1643" i="5"/>
  <c r="M1644" i="5"/>
  <c r="M1645" i="5"/>
  <c r="M1646" i="5"/>
  <c r="M1647" i="5"/>
  <c r="M1648" i="5"/>
  <c r="M1649" i="5"/>
  <c r="M1650" i="5"/>
  <c r="M1651" i="5"/>
  <c r="M1652" i="5"/>
  <c r="M1653" i="5"/>
  <c r="M1654" i="5"/>
  <c r="M1655" i="5"/>
  <c r="M1656" i="5"/>
  <c r="M1657" i="5"/>
  <c r="M1658" i="5"/>
  <c r="M1659" i="5"/>
  <c r="M1660" i="5"/>
  <c r="M1661" i="5"/>
  <c r="M1662" i="5"/>
  <c r="M1663" i="5"/>
  <c r="M1664" i="5"/>
  <c r="M1665" i="5"/>
  <c r="M1666" i="5"/>
  <c r="M1667" i="5"/>
  <c r="M1668" i="5"/>
  <c r="M1669" i="5"/>
  <c r="M1670" i="5"/>
  <c r="M1671" i="5"/>
  <c r="M1672" i="5"/>
  <c r="M1673" i="5"/>
  <c r="M1674" i="5"/>
  <c r="M1675" i="5"/>
  <c r="M1676" i="5"/>
  <c r="M1677" i="5"/>
  <c r="M1678" i="5"/>
  <c r="M1679" i="5"/>
  <c r="M1680" i="5"/>
  <c r="M1681" i="5"/>
  <c r="M1682" i="5"/>
  <c r="M1683" i="5"/>
  <c r="M1684" i="5"/>
  <c r="M1685" i="5"/>
  <c r="M1686" i="5"/>
  <c r="M1687" i="5"/>
  <c r="M1688" i="5"/>
  <c r="M1689" i="5"/>
  <c r="M1690" i="5"/>
  <c r="M1691" i="5"/>
  <c r="M1692" i="5"/>
  <c r="M1693" i="5"/>
  <c r="M1694" i="5"/>
  <c r="M1695" i="5"/>
  <c r="M1696" i="5"/>
  <c r="M1697" i="5"/>
  <c r="M1698" i="5"/>
  <c r="M1699" i="5"/>
  <c r="M1700" i="5"/>
  <c r="M1701" i="5"/>
  <c r="M1702" i="5"/>
  <c r="M1703" i="5"/>
  <c r="M1704" i="5"/>
  <c r="M1705" i="5"/>
  <c r="M1706" i="5"/>
  <c r="M1707" i="5"/>
  <c r="M1708" i="5"/>
  <c r="M1709" i="5"/>
  <c r="M1710" i="5"/>
  <c r="M1711" i="5"/>
  <c r="M1712" i="5"/>
  <c r="M1713" i="5"/>
  <c r="M1714" i="5"/>
  <c r="M1715" i="5"/>
  <c r="M1716" i="5"/>
  <c r="M1717" i="5"/>
  <c r="M1718" i="5"/>
  <c r="M1719" i="5"/>
  <c r="M1720" i="5"/>
  <c r="M1721" i="5"/>
  <c r="M1722" i="5"/>
  <c r="M1723" i="5"/>
  <c r="M1724" i="5"/>
  <c r="M1725" i="5"/>
  <c r="M1726" i="5"/>
  <c r="M1727" i="5"/>
  <c r="M1728" i="5"/>
  <c r="M1729" i="5"/>
  <c r="M1730" i="5"/>
  <c r="M1731" i="5"/>
  <c r="M1732" i="5"/>
  <c r="M1733" i="5"/>
  <c r="M1734" i="5"/>
  <c r="M1735" i="5"/>
  <c r="M1736" i="5"/>
  <c r="M1737" i="5"/>
  <c r="M1738" i="5"/>
  <c r="M1739" i="5"/>
  <c r="M1740" i="5"/>
  <c r="M1741" i="5"/>
  <c r="M1742" i="5"/>
  <c r="M1743" i="5"/>
  <c r="M1744" i="5"/>
  <c r="M1745" i="5"/>
  <c r="M1746" i="5"/>
  <c r="M1747" i="5"/>
  <c r="M1748" i="5"/>
  <c r="M1749" i="5"/>
  <c r="M1750" i="5"/>
  <c r="M1751" i="5"/>
  <c r="M1752" i="5"/>
  <c r="M1753" i="5"/>
  <c r="M1754" i="5"/>
  <c r="M1755" i="5"/>
  <c r="M1756" i="5"/>
  <c r="M1757" i="5"/>
  <c r="M1758" i="5"/>
  <c r="M1759" i="5"/>
  <c r="M1760" i="5"/>
  <c r="M1761" i="5"/>
  <c r="M1762" i="5"/>
  <c r="M1763" i="5"/>
  <c r="M1764" i="5"/>
  <c r="M1765" i="5"/>
  <c r="M1766" i="5"/>
  <c r="M1767" i="5"/>
  <c r="M1768" i="5"/>
  <c r="M1769" i="5"/>
  <c r="M1770" i="5"/>
  <c r="M1771" i="5"/>
  <c r="M1772" i="5"/>
  <c r="M1773" i="5"/>
  <c r="M1774" i="5"/>
  <c r="M1775" i="5"/>
  <c r="M1776" i="5"/>
  <c r="M1777" i="5"/>
  <c r="M1778" i="5"/>
  <c r="M1779" i="5"/>
  <c r="M1780" i="5"/>
  <c r="M1781" i="5"/>
  <c r="M1782" i="5"/>
  <c r="M1783" i="5"/>
  <c r="M1784" i="5"/>
  <c r="M1785" i="5"/>
  <c r="M1786" i="5"/>
  <c r="M1787" i="5"/>
  <c r="M1788" i="5"/>
  <c r="M1789" i="5"/>
  <c r="M1790" i="5"/>
  <c r="M1791" i="5"/>
  <c r="M1792" i="5"/>
  <c r="M1793" i="5"/>
  <c r="M1794" i="5"/>
  <c r="M1795" i="5"/>
  <c r="M1796" i="5"/>
  <c r="M1797" i="5"/>
  <c r="M1798" i="5"/>
  <c r="M1799" i="5"/>
  <c r="M1800" i="5"/>
  <c r="M1801" i="5"/>
  <c r="M1802" i="5"/>
  <c r="M1803" i="5"/>
  <c r="M1804" i="5"/>
  <c r="M1805" i="5"/>
  <c r="M1806" i="5"/>
  <c r="M1807" i="5"/>
  <c r="M1808" i="5"/>
  <c r="M1809" i="5"/>
  <c r="M1810" i="5"/>
  <c r="M1811" i="5"/>
  <c r="M1812" i="5"/>
  <c r="M1813" i="5"/>
  <c r="M1814" i="5"/>
  <c r="M1815" i="5"/>
  <c r="M1816" i="5"/>
  <c r="M1817" i="5"/>
  <c r="M1818" i="5"/>
  <c r="M1819" i="5"/>
  <c r="M1820" i="5"/>
  <c r="M1821" i="5"/>
  <c r="M1822" i="5"/>
  <c r="M1823" i="5"/>
  <c r="M1824" i="5"/>
  <c r="M1825" i="5"/>
  <c r="M1826" i="5"/>
  <c r="M1827" i="5"/>
  <c r="M1828" i="5"/>
  <c r="M1829" i="5"/>
  <c r="M1830" i="5"/>
  <c r="M1831" i="5"/>
  <c r="M1832" i="5"/>
  <c r="M1833" i="5"/>
  <c r="M1834" i="5"/>
  <c r="M1835" i="5"/>
  <c r="M1836" i="5"/>
  <c r="M1837" i="5"/>
  <c r="M1838" i="5"/>
  <c r="M1839" i="5"/>
  <c r="M1840" i="5"/>
  <c r="M1841" i="5"/>
  <c r="M1842" i="5"/>
  <c r="M1843" i="5"/>
  <c r="M1844" i="5"/>
  <c r="M1845" i="5"/>
  <c r="M1846" i="5"/>
  <c r="M1847" i="5"/>
  <c r="M1848" i="5"/>
  <c r="M1849" i="5"/>
  <c r="M1850" i="5"/>
  <c r="M1851" i="5"/>
  <c r="M1852" i="5"/>
  <c r="M1853" i="5"/>
  <c r="M1854" i="5"/>
  <c r="M1855" i="5"/>
  <c r="M1856" i="5"/>
  <c r="M1857" i="5"/>
  <c r="M1858" i="5"/>
  <c r="M1859" i="5"/>
  <c r="M1860" i="5"/>
  <c r="M1861" i="5"/>
  <c r="M1862" i="5"/>
  <c r="M1863" i="5"/>
  <c r="M1864" i="5"/>
  <c r="M1865" i="5"/>
  <c r="M1866" i="5"/>
  <c r="M1867" i="5"/>
  <c r="M1868" i="5"/>
  <c r="M1869" i="5"/>
  <c r="M1870" i="5"/>
  <c r="M1871" i="5"/>
  <c r="M1872" i="5"/>
  <c r="M1873" i="5"/>
  <c r="M1874" i="5"/>
  <c r="M1875" i="5"/>
  <c r="M1876" i="5"/>
  <c r="M1877" i="5"/>
  <c r="M1878" i="5"/>
  <c r="M1879" i="5"/>
  <c r="M1880" i="5"/>
  <c r="M1881" i="5"/>
  <c r="M1882" i="5"/>
  <c r="M1883" i="5"/>
  <c r="M1884" i="5"/>
  <c r="M1885" i="5"/>
  <c r="M1886" i="5"/>
  <c r="M1887" i="5"/>
  <c r="M1888" i="5"/>
  <c r="M1889" i="5"/>
  <c r="M1890" i="5"/>
  <c r="M1891" i="5"/>
  <c r="M1892" i="5"/>
  <c r="M1893" i="5"/>
  <c r="M1894" i="5"/>
  <c r="M1895" i="5"/>
  <c r="M1896" i="5"/>
  <c r="M1897" i="5"/>
  <c r="M1898" i="5"/>
  <c r="M1899" i="5"/>
  <c r="M1900" i="5"/>
  <c r="M1901" i="5"/>
  <c r="M1902" i="5"/>
  <c r="M1903" i="5"/>
  <c r="M1904" i="5"/>
  <c r="M1905" i="5"/>
  <c r="M1906" i="5"/>
  <c r="M1907" i="5"/>
  <c r="M1908" i="5"/>
  <c r="M1909" i="5"/>
  <c r="M1910" i="5"/>
  <c r="M1911" i="5"/>
  <c r="M1912" i="5"/>
  <c r="M1913" i="5"/>
  <c r="M1914" i="5"/>
  <c r="M1915" i="5"/>
  <c r="M1916" i="5"/>
  <c r="M1917" i="5"/>
  <c r="M1918" i="5"/>
  <c r="M1919" i="5"/>
  <c r="M1920" i="5"/>
  <c r="M1921" i="5"/>
  <c r="M1922" i="5"/>
  <c r="M1923" i="5"/>
  <c r="M1924" i="5"/>
  <c r="M1925" i="5"/>
  <c r="M1926" i="5"/>
  <c r="M1927" i="5"/>
  <c r="M1928" i="5"/>
  <c r="M1929" i="5"/>
  <c r="M1930" i="5"/>
  <c r="M1931" i="5"/>
  <c r="M1932" i="5"/>
  <c r="M1933" i="5"/>
  <c r="M1934" i="5"/>
  <c r="M1935" i="5"/>
  <c r="M1936" i="5"/>
  <c r="M1937" i="5"/>
  <c r="M1938" i="5"/>
  <c r="M1939" i="5"/>
  <c r="M1940" i="5"/>
  <c r="M1941" i="5"/>
  <c r="M1942" i="5"/>
  <c r="M1943" i="5"/>
  <c r="M1944" i="5"/>
  <c r="M1945" i="5"/>
  <c r="M1946" i="5"/>
  <c r="M1947" i="5"/>
  <c r="M1948" i="5"/>
  <c r="M1949" i="5"/>
  <c r="M1950" i="5"/>
  <c r="M1951" i="5"/>
  <c r="M1952" i="5"/>
  <c r="M1953" i="5"/>
  <c r="M1954" i="5"/>
  <c r="M1955" i="5"/>
  <c r="M1956" i="5"/>
  <c r="M1957" i="5"/>
  <c r="M1958" i="5"/>
  <c r="M1959" i="5"/>
  <c r="M1960" i="5"/>
  <c r="M1961" i="5"/>
  <c r="M1962" i="5"/>
  <c r="M1963" i="5"/>
  <c r="M1964" i="5"/>
  <c r="M1965" i="5"/>
  <c r="M1966" i="5"/>
  <c r="M1967" i="5"/>
  <c r="M1968" i="5"/>
  <c r="M1969" i="5"/>
  <c r="M1970" i="5"/>
  <c r="M1971" i="5"/>
  <c r="M1972" i="5"/>
  <c r="M1973" i="5"/>
  <c r="M1974" i="5"/>
  <c r="M1975" i="5"/>
  <c r="M1976" i="5"/>
  <c r="M1977" i="5"/>
  <c r="M1978" i="5"/>
  <c r="M1979" i="5"/>
  <c r="M1980" i="5"/>
  <c r="M1981" i="5"/>
  <c r="M1982" i="5"/>
  <c r="M1983" i="5"/>
  <c r="M1984" i="5"/>
  <c r="M1985" i="5"/>
  <c r="M1986" i="5"/>
  <c r="M1987" i="5"/>
  <c r="M1988" i="5"/>
  <c r="M1989" i="5"/>
  <c r="M1990" i="5"/>
  <c r="M1991" i="5"/>
  <c r="M1992" i="5"/>
  <c r="M1993" i="5"/>
  <c r="M1994" i="5"/>
  <c r="M1995" i="5"/>
  <c r="M1996" i="5"/>
  <c r="M1997" i="5"/>
  <c r="M1998" i="5"/>
  <c r="M1999" i="5"/>
  <c r="M2000" i="5"/>
  <c r="M2001" i="5"/>
  <c r="M2002" i="5"/>
  <c r="M2003" i="5"/>
  <c r="M2004" i="5"/>
  <c r="M2005" i="5"/>
  <c r="M2006" i="5"/>
  <c r="M2007" i="5"/>
  <c r="M2008" i="5"/>
  <c r="M2009" i="5"/>
  <c r="M2010" i="5"/>
  <c r="M2011" i="5"/>
  <c r="M2012" i="5"/>
  <c r="M2013" i="5"/>
  <c r="M2014" i="5"/>
  <c r="M2015" i="5"/>
  <c r="M2016" i="5"/>
  <c r="M2017" i="5"/>
  <c r="M2018" i="5"/>
  <c r="M2019" i="5"/>
  <c r="M2020" i="5"/>
  <c r="M2021" i="5"/>
  <c r="M2022" i="5"/>
  <c r="M2023" i="5"/>
  <c r="M2024" i="5"/>
  <c r="M2025" i="5"/>
  <c r="M2026" i="5"/>
  <c r="M2027" i="5"/>
  <c r="M2028" i="5"/>
  <c r="M2029" i="5"/>
  <c r="M2030" i="5"/>
  <c r="M2031" i="5"/>
  <c r="M2032" i="5"/>
  <c r="M2033" i="5"/>
  <c r="M2034" i="5"/>
  <c r="M2035" i="5"/>
  <c r="M2036" i="5"/>
  <c r="M2037" i="5"/>
  <c r="M2038" i="5"/>
  <c r="M2039" i="5"/>
  <c r="M2040" i="5"/>
  <c r="M2041" i="5"/>
  <c r="M2042" i="5"/>
  <c r="M2043" i="5"/>
  <c r="M2044" i="5"/>
  <c r="M2045" i="5"/>
  <c r="M2046" i="5"/>
  <c r="M2047" i="5"/>
  <c r="M2048" i="5"/>
  <c r="M2049" i="5"/>
  <c r="M2050" i="5"/>
  <c r="M2051" i="5"/>
  <c r="M2052" i="5"/>
  <c r="M2053" i="5"/>
  <c r="M2054" i="5"/>
  <c r="M2055" i="5"/>
  <c r="M2056" i="5"/>
  <c r="M2057" i="5"/>
  <c r="M2058" i="5"/>
  <c r="M2059" i="5"/>
  <c r="M2060" i="5"/>
  <c r="M2061" i="5"/>
  <c r="M2062" i="5"/>
  <c r="M2063" i="5"/>
  <c r="M2064" i="5"/>
  <c r="M2065" i="5"/>
  <c r="M2066" i="5"/>
  <c r="M2067" i="5"/>
  <c r="M2068" i="5"/>
  <c r="M2069" i="5"/>
  <c r="M2070" i="5"/>
  <c r="M2071" i="5"/>
  <c r="M2072" i="5"/>
  <c r="M2073" i="5"/>
  <c r="M2074" i="5"/>
  <c r="M2075" i="5"/>
  <c r="M2076" i="5"/>
  <c r="M2077" i="5"/>
  <c r="M2078" i="5"/>
  <c r="M2079" i="5"/>
  <c r="M2080" i="5"/>
  <c r="M2081" i="5"/>
  <c r="M2082" i="5"/>
  <c r="M2083" i="5"/>
  <c r="M2084" i="5"/>
  <c r="M2085" i="5"/>
  <c r="M2086" i="5"/>
  <c r="M2087" i="5"/>
  <c r="M2088" i="5"/>
  <c r="M2089" i="5"/>
  <c r="M2090" i="5"/>
  <c r="M2091" i="5"/>
  <c r="M2092" i="5"/>
  <c r="M2093" i="5"/>
  <c r="M2094" i="5"/>
  <c r="M2095" i="5"/>
  <c r="M2096" i="5"/>
  <c r="M2097" i="5"/>
  <c r="M2098" i="5"/>
  <c r="M2099" i="5"/>
  <c r="M2100" i="5"/>
  <c r="M2101" i="5"/>
  <c r="M2102" i="5"/>
  <c r="M2103" i="5"/>
  <c r="M2104" i="5"/>
  <c r="M2105" i="5"/>
  <c r="M2106" i="5"/>
  <c r="M2107" i="5"/>
  <c r="M2108" i="5"/>
  <c r="M2109" i="5"/>
  <c r="M2110" i="5"/>
  <c r="M2111" i="5"/>
  <c r="M2112" i="5"/>
  <c r="M2113" i="5"/>
  <c r="M2114" i="5"/>
  <c r="M2115" i="5"/>
  <c r="M2116" i="5"/>
  <c r="M2117" i="5"/>
  <c r="M2118" i="5"/>
  <c r="M2119" i="5"/>
  <c r="M2120" i="5"/>
  <c r="M2121" i="5"/>
  <c r="M2122" i="5"/>
  <c r="M2123" i="5"/>
  <c r="M2124" i="5"/>
  <c r="M2125" i="5"/>
  <c r="M2126" i="5"/>
  <c r="M2127" i="5"/>
  <c r="M2128" i="5"/>
  <c r="M2129" i="5"/>
  <c r="M2130" i="5"/>
  <c r="M2131" i="5"/>
  <c r="M2132" i="5"/>
  <c r="M2133" i="5"/>
  <c r="M2134" i="5"/>
  <c r="M2135" i="5"/>
  <c r="M2136" i="5"/>
  <c r="M2137" i="5"/>
  <c r="M2138" i="5"/>
  <c r="M2139" i="5"/>
  <c r="M2140" i="5"/>
  <c r="M2141" i="5"/>
  <c r="M2142" i="5"/>
  <c r="M2143" i="5"/>
  <c r="M2144" i="5"/>
  <c r="M2145" i="5"/>
  <c r="M2146" i="5"/>
  <c r="M2147" i="5"/>
  <c r="M2148" i="5"/>
  <c r="M2149" i="5"/>
  <c r="M2150" i="5"/>
  <c r="M2151" i="5"/>
  <c r="M2152" i="5"/>
  <c r="M2153" i="5"/>
  <c r="M2154" i="5"/>
  <c r="M2155" i="5"/>
  <c r="M2156" i="5"/>
  <c r="M2157" i="5"/>
  <c r="M2158" i="5"/>
  <c r="M2159" i="5"/>
  <c r="M2160" i="5"/>
  <c r="M2161" i="5"/>
  <c r="M2162" i="5"/>
  <c r="M2163" i="5"/>
  <c r="M2164" i="5"/>
  <c r="M2165" i="5"/>
  <c r="M2166" i="5"/>
  <c r="M2167" i="5"/>
  <c r="M2168" i="5"/>
  <c r="M2169" i="5"/>
  <c r="M2170" i="5"/>
  <c r="M2171" i="5"/>
  <c r="M2172" i="5"/>
  <c r="M2173" i="5"/>
  <c r="M2174" i="5"/>
  <c r="M2175" i="5"/>
  <c r="M2176" i="5"/>
  <c r="M2177" i="5"/>
  <c r="M2178" i="5"/>
  <c r="M2179" i="5"/>
  <c r="M2180" i="5"/>
  <c r="M2181" i="5"/>
  <c r="M2182" i="5"/>
  <c r="M2183" i="5"/>
  <c r="M2184" i="5"/>
  <c r="M2185" i="5"/>
  <c r="M2186" i="5"/>
  <c r="M2187" i="5"/>
  <c r="M2188" i="5"/>
  <c r="M2189" i="5"/>
  <c r="M2190" i="5"/>
  <c r="M2191" i="5"/>
  <c r="M2192" i="5"/>
  <c r="M2193" i="5"/>
  <c r="M2194" i="5"/>
  <c r="M2195" i="5"/>
  <c r="M2196" i="5"/>
  <c r="M2197" i="5"/>
  <c r="M2198" i="5"/>
  <c r="M2199" i="5"/>
  <c r="M2200" i="5"/>
  <c r="M2201" i="5"/>
  <c r="M2202" i="5"/>
  <c r="M2203" i="5"/>
  <c r="M2204" i="5"/>
  <c r="M2205" i="5"/>
  <c r="M2206" i="5"/>
  <c r="M2207" i="5"/>
  <c r="M2208" i="5"/>
  <c r="M2209" i="5"/>
  <c r="M2210" i="5"/>
  <c r="M2211" i="5"/>
  <c r="M2212" i="5"/>
  <c r="M2213" i="5"/>
  <c r="M2214" i="5"/>
  <c r="M2215" i="5"/>
  <c r="M2216" i="5"/>
  <c r="M2217" i="5"/>
  <c r="M2218" i="5"/>
  <c r="M2219" i="5"/>
  <c r="M2220" i="5"/>
  <c r="M2221" i="5"/>
  <c r="M2222" i="5"/>
  <c r="M2223" i="5"/>
  <c r="M2224" i="5"/>
  <c r="M2225" i="5"/>
  <c r="M2226" i="5"/>
  <c r="M2227" i="5"/>
  <c r="M2228" i="5"/>
  <c r="M2229" i="5"/>
  <c r="M2230" i="5"/>
  <c r="M2231" i="5"/>
  <c r="M2232" i="5"/>
  <c r="M2233" i="5"/>
  <c r="M2234" i="5"/>
  <c r="M2235" i="5"/>
  <c r="M2236" i="5"/>
  <c r="M2237" i="5"/>
  <c r="M2238" i="5"/>
  <c r="M2239" i="5"/>
  <c r="M2240" i="5"/>
  <c r="M2241" i="5"/>
  <c r="M2242" i="5"/>
  <c r="M2243" i="5"/>
  <c r="M2244" i="5"/>
  <c r="M2245" i="5"/>
  <c r="M2246" i="5"/>
  <c r="M2247" i="5"/>
  <c r="M2248" i="5"/>
  <c r="M2249" i="5"/>
  <c r="M2250" i="5"/>
  <c r="M2251" i="5"/>
  <c r="M2252" i="5"/>
  <c r="M2253" i="5"/>
  <c r="M2254" i="5"/>
  <c r="M2255" i="5"/>
  <c r="M2256" i="5"/>
  <c r="M2257" i="5"/>
  <c r="M2258" i="5"/>
  <c r="M2259" i="5"/>
  <c r="M2260" i="5"/>
  <c r="M2261" i="5"/>
  <c r="M2262" i="5"/>
  <c r="M2263" i="5"/>
  <c r="M2264" i="5"/>
  <c r="M2265" i="5"/>
  <c r="M2266" i="5"/>
  <c r="M2267" i="5"/>
  <c r="M2268" i="5"/>
  <c r="M2269" i="5"/>
  <c r="M2270" i="5"/>
  <c r="M2271" i="5"/>
  <c r="M2272" i="5"/>
  <c r="M2273" i="5"/>
  <c r="M2274" i="5"/>
  <c r="M2275" i="5"/>
  <c r="M2276" i="5"/>
  <c r="M2277" i="5"/>
  <c r="M2278" i="5"/>
  <c r="M2279" i="5"/>
  <c r="M2280" i="5"/>
  <c r="M2281" i="5"/>
  <c r="M2282" i="5"/>
  <c r="M2283" i="5"/>
  <c r="M2284" i="5"/>
  <c r="M2285" i="5"/>
  <c r="M2286" i="5"/>
  <c r="M2287" i="5"/>
  <c r="M2288" i="5"/>
  <c r="M2289" i="5"/>
  <c r="M2290" i="5"/>
  <c r="M2291" i="5"/>
  <c r="M2292" i="5"/>
  <c r="M2293" i="5"/>
  <c r="M2294" i="5"/>
  <c r="M2295" i="5"/>
  <c r="M2296" i="5"/>
  <c r="M2297" i="5"/>
  <c r="M2298" i="5"/>
  <c r="M2299" i="5"/>
  <c r="M2300" i="5"/>
  <c r="M2301" i="5"/>
  <c r="M2302" i="5"/>
  <c r="M2303" i="5"/>
  <c r="M2304" i="5"/>
  <c r="M2305" i="5"/>
  <c r="M2306" i="5"/>
  <c r="M2307" i="5"/>
  <c r="M2308" i="5"/>
  <c r="M2309" i="5"/>
  <c r="M2310" i="5"/>
  <c r="M2311" i="5"/>
  <c r="M2312" i="5"/>
  <c r="M2313" i="5"/>
  <c r="M2314" i="5"/>
  <c r="M2315" i="5"/>
  <c r="M2316" i="5"/>
  <c r="M2317" i="5"/>
  <c r="M2318" i="5"/>
  <c r="M2319" i="5"/>
  <c r="M2320" i="5"/>
  <c r="M2321" i="5"/>
  <c r="M2322" i="5"/>
  <c r="M2323" i="5"/>
  <c r="M2324" i="5"/>
  <c r="M2325" i="5"/>
  <c r="M2326" i="5"/>
  <c r="M2327" i="5"/>
  <c r="M2328" i="5"/>
  <c r="M2329" i="5"/>
  <c r="M2330" i="5"/>
  <c r="M2331" i="5"/>
  <c r="M2332" i="5"/>
  <c r="M2333" i="5"/>
  <c r="M2334" i="5"/>
  <c r="M2335" i="5"/>
  <c r="M2336" i="5"/>
  <c r="M2337" i="5"/>
  <c r="M2338" i="5"/>
  <c r="M2339" i="5"/>
  <c r="M2340" i="5"/>
  <c r="M2341" i="5"/>
  <c r="M2342" i="5"/>
  <c r="M2343" i="5"/>
  <c r="M2344" i="5"/>
  <c r="M2345" i="5"/>
  <c r="M2346" i="5"/>
  <c r="M2347" i="5"/>
  <c r="M2348" i="5"/>
  <c r="M2349" i="5"/>
  <c r="M2350" i="5"/>
  <c r="M2351" i="5"/>
  <c r="M2352" i="5"/>
  <c r="M2353" i="5"/>
  <c r="M2354" i="5"/>
  <c r="M2355" i="5"/>
  <c r="M2356" i="5"/>
  <c r="M2357" i="5"/>
  <c r="M2358" i="5"/>
  <c r="M2359" i="5"/>
  <c r="M2360" i="5"/>
  <c r="M2361" i="5"/>
  <c r="M2362" i="5"/>
  <c r="M2363" i="5"/>
  <c r="M2364" i="5"/>
  <c r="M2365" i="5"/>
  <c r="M2366" i="5"/>
  <c r="M2367" i="5"/>
  <c r="M2368" i="5"/>
  <c r="M2369" i="5"/>
  <c r="M2370" i="5"/>
  <c r="M2371" i="5"/>
  <c r="M2372" i="5"/>
  <c r="M2373" i="5"/>
  <c r="M2374" i="5"/>
  <c r="M2375" i="5"/>
  <c r="M2376" i="5"/>
  <c r="M2377" i="5"/>
  <c r="M2378" i="5"/>
  <c r="M2379" i="5"/>
  <c r="M2380" i="5"/>
  <c r="M2381" i="5"/>
  <c r="M2382" i="5"/>
  <c r="M2383" i="5"/>
  <c r="M2384" i="5"/>
  <c r="M2385" i="5"/>
  <c r="M2386" i="5"/>
  <c r="M2387" i="5"/>
  <c r="M2388" i="5"/>
  <c r="M2389" i="5"/>
  <c r="M2390" i="5"/>
  <c r="M2391" i="5"/>
  <c r="M2392" i="5"/>
  <c r="M2393" i="5"/>
  <c r="M2394" i="5"/>
  <c r="M2395" i="5"/>
  <c r="M2396" i="5"/>
  <c r="M2397" i="5"/>
  <c r="M2398" i="5"/>
  <c r="M2399" i="5"/>
  <c r="M2400" i="5"/>
  <c r="M2401" i="5"/>
  <c r="M2402" i="5"/>
  <c r="M2403" i="5"/>
  <c r="M2404" i="5"/>
  <c r="M2405" i="5"/>
  <c r="M2406" i="5"/>
  <c r="M2407" i="5"/>
  <c r="M2408" i="5"/>
  <c r="M2409" i="5"/>
  <c r="M2410" i="5"/>
  <c r="M2411" i="5"/>
  <c r="M2412" i="5"/>
  <c r="M2413" i="5"/>
  <c r="M2414" i="5"/>
  <c r="M2415" i="5"/>
  <c r="M2416" i="5"/>
  <c r="M2417" i="5"/>
  <c r="M2418" i="5"/>
  <c r="M2419" i="5"/>
  <c r="M2420" i="5"/>
  <c r="M2421" i="5"/>
  <c r="M2422" i="5"/>
  <c r="M2423" i="5"/>
  <c r="M2424" i="5"/>
  <c r="M2425" i="5"/>
  <c r="M2426" i="5"/>
  <c r="M2427" i="5"/>
  <c r="M2428" i="5"/>
  <c r="M2429" i="5"/>
  <c r="M2430" i="5"/>
  <c r="M2431" i="5"/>
  <c r="M2432" i="5"/>
  <c r="M2433" i="5"/>
  <c r="M2434" i="5"/>
  <c r="M2435" i="5"/>
  <c r="M2436" i="5"/>
  <c r="M2437" i="5"/>
  <c r="M2438" i="5"/>
  <c r="M2439" i="5"/>
  <c r="M2440" i="5"/>
  <c r="M2441" i="5"/>
  <c r="M2442" i="5"/>
  <c r="M2443" i="5"/>
  <c r="M2444" i="5"/>
  <c r="M2445" i="5"/>
  <c r="M2446" i="5"/>
  <c r="M2447" i="5"/>
  <c r="M2448" i="5"/>
  <c r="M2449" i="5"/>
  <c r="M2450" i="5"/>
  <c r="M2451" i="5"/>
  <c r="M2452" i="5"/>
  <c r="M2453" i="5"/>
  <c r="M2454" i="5"/>
  <c r="M2455" i="5"/>
  <c r="M2456" i="5"/>
  <c r="M2457" i="5"/>
  <c r="M2458" i="5"/>
  <c r="M2459" i="5"/>
  <c r="M2460" i="5"/>
  <c r="M2461" i="5"/>
  <c r="M2462" i="5"/>
  <c r="M2463" i="5"/>
  <c r="M2464" i="5"/>
  <c r="M2465" i="5"/>
  <c r="M2466" i="5"/>
  <c r="M2467" i="5"/>
  <c r="M2468" i="5"/>
  <c r="M2469" i="5"/>
  <c r="M2470" i="5"/>
  <c r="M2471" i="5"/>
  <c r="M2472" i="5"/>
  <c r="M2473" i="5"/>
  <c r="M2474" i="5"/>
  <c r="M2475" i="5"/>
  <c r="M2476" i="5"/>
  <c r="M2477" i="5"/>
  <c r="M2478" i="5"/>
  <c r="M2479" i="5"/>
  <c r="M2480" i="5"/>
  <c r="M2481" i="5"/>
  <c r="M2482" i="5"/>
  <c r="M2483" i="5"/>
  <c r="M2484" i="5"/>
  <c r="M2485" i="5"/>
  <c r="M2486" i="5"/>
  <c r="M2487" i="5"/>
  <c r="M2488" i="5"/>
  <c r="M2489" i="5"/>
  <c r="M2490" i="5"/>
  <c r="M2491" i="5"/>
  <c r="M2492" i="5"/>
  <c r="M2493" i="5"/>
  <c r="M2494" i="5"/>
  <c r="M2495" i="5"/>
  <c r="M2496" i="5"/>
  <c r="M2497" i="5"/>
  <c r="M2498" i="5"/>
  <c r="M2499" i="5"/>
  <c r="M2500" i="5"/>
  <c r="M2501" i="5"/>
  <c r="M2502" i="5"/>
  <c r="M2503" i="5"/>
  <c r="M2504" i="5"/>
  <c r="M2505" i="5"/>
  <c r="M2506" i="5"/>
  <c r="M2507" i="5"/>
  <c r="M2508" i="5"/>
  <c r="M2509" i="5"/>
  <c r="M2510" i="5"/>
  <c r="M2511" i="5"/>
  <c r="M2512" i="5"/>
  <c r="M2513" i="5"/>
  <c r="M2514" i="5"/>
  <c r="M2515" i="5"/>
  <c r="M2516" i="5"/>
  <c r="M2517" i="5"/>
  <c r="M2518" i="5"/>
  <c r="M2519" i="5"/>
  <c r="M2520" i="5"/>
  <c r="M2521" i="5"/>
  <c r="M2522" i="5"/>
  <c r="M2523" i="5"/>
  <c r="M2524" i="5"/>
  <c r="M2525" i="5"/>
  <c r="M2526" i="5"/>
  <c r="M2527" i="5"/>
  <c r="M2528" i="5"/>
  <c r="M2529" i="5"/>
  <c r="M2530" i="5"/>
  <c r="M2531" i="5"/>
  <c r="M2532" i="5"/>
  <c r="M2533" i="5"/>
  <c r="M2534" i="5"/>
  <c r="M2535" i="5"/>
  <c r="M2536" i="5"/>
  <c r="M2537" i="5"/>
  <c r="M2538" i="5"/>
  <c r="M2539" i="5"/>
  <c r="M2540" i="5"/>
  <c r="M2541" i="5"/>
  <c r="M2542" i="5"/>
  <c r="M2543" i="5"/>
  <c r="M2544" i="5"/>
  <c r="M2545" i="5"/>
  <c r="M2546" i="5"/>
  <c r="M2547" i="5"/>
  <c r="M2548" i="5"/>
  <c r="M2549" i="5"/>
  <c r="M2550" i="5"/>
  <c r="M2551" i="5"/>
  <c r="M2552" i="5"/>
  <c r="M2553" i="5"/>
  <c r="M2554" i="5"/>
  <c r="M2555" i="5"/>
  <c r="M2556" i="5"/>
  <c r="M2557" i="5"/>
  <c r="M2558" i="5"/>
  <c r="M2559" i="5"/>
  <c r="M2560" i="5"/>
  <c r="M2561" i="5"/>
  <c r="M2562" i="5"/>
  <c r="M2563" i="5"/>
  <c r="M2564" i="5"/>
  <c r="M2565" i="5"/>
  <c r="M2566" i="5"/>
  <c r="M2567" i="5"/>
  <c r="M2568" i="5"/>
  <c r="M2569" i="5"/>
  <c r="M2570" i="5"/>
  <c r="M2571" i="5"/>
  <c r="M2572" i="5"/>
  <c r="M2573" i="5"/>
  <c r="M2574" i="5"/>
  <c r="M2575" i="5"/>
  <c r="M2576" i="5"/>
  <c r="M2577" i="5"/>
  <c r="M2578" i="5"/>
  <c r="M2579" i="5"/>
  <c r="M2580" i="5"/>
  <c r="M2581" i="5"/>
  <c r="M2582" i="5"/>
  <c r="M2583" i="5"/>
  <c r="M2584" i="5"/>
  <c r="M2585" i="5"/>
  <c r="M2586" i="5"/>
  <c r="M2587" i="5"/>
  <c r="M2588" i="5"/>
  <c r="M2589" i="5"/>
  <c r="M2590" i="5"/>
  <c r="M2591" i="5"/>
  <c r="M2592" i="5"/>
  <c r="M2593" i="5"/>
  <c r="M2594" i="5"/>
  <c r="M2595" i="5"/>
  <c r="M2596" i="5"/>
  <c r="M2597" i="5"/>
  <c r="M2598" i="5"/>
  <c r="M2599" i="5"/>
  <c r="M2600" i="5"/>
  <c r="M2601" i="5"/>
  <c r="M2602" i="5"/>
  <c r="M2603" i="5"/>
  <c r="M2604" i="5"/>
  <c r="M2605" i="5"/>
  <c r="M2606" i="5"/>
  <c r="M2607" i="5"/>
  <c r="M2608" i="5"/>
  <c r="M2609" i="5"/>
  <c r="M2610" i="5"/>
  <c r="M2611" i="5"/>
  <c r="M2612" i="5"/>
  <c r="M2613" i="5"/>
  <c r="M2614" i="5"/>
  <c r="M2615" i="5"/>
  <c r="M2616" i="5"/>
  <c r="M2617" i="5"/>
  <c r="M2618" i="5"/>
  <c r="M2619" i="5"/>
  <c r="M2620" i="5"/>
  <c r="M2621" i="5"/>
  <c r="M2622" i="5"/>
  <c r="M2623" i="5"/>
  <c r="M2624" i="5"/>
  <c r="M2625" i="5"/>
  <c r="M2626" i="5"/>
  <c r="M2627" i="5"/>
  <c r="M2628" i="5"/>
  <c r="M2629" i="5"/>
  <c r="M2630" i="5"/>
  <c r="M2631" i="5"/>
  <c r="M2632" i="5"/>
  <c r="M2633" i="5"/>
  <c r="M2634" i="5"/>
  <c r="M2635" i="5"/>
  <c r="M2636" i="5"/>
  <c r="M2637" i="5"/>
  <c r="M2638" i="5"/>
  <c r="M2639" i="5"/>
  <c r="M2640" i="5"/>
  <c r="M2641" i="5"/>
  <c r="M2642" i="5"/>
  <c r="M2643" i="5"/>
  <c r="M2644" i="5"/>
  <c r="M2645" i="5"/>
  <c r="M2646" i="5"/>
  <c r="M2647" i="5"/>
  <c r="M2648" i="5"/>
  <c r="M2649" i="5"/>
  <c r="M2650" i="5"/>
  <c r="M2651" i="5"/>
  <c r="M2652" i="5"/>
  <c r="M2653" i="5"/>
  <c r="M2654" i="5"/>
  <c r="M2655" i="5"/>
  <c r="M2656" i="5"/>
  <c r="M2657" i="5"/>
  <c r="M2658" i="5"/>
  <c r="M2659" i="5"/>
  <c r="M2660" i="5"/>
  <c r="M2661" i="5"/>
  <c r="M2662" i="5"/>
  <c r="M2663" i="5"/>
  <c r="M2664" i="5"/>
  <c r="M2665" i="5"/>
  <c r="M2666" i="5"/>
  <c r="M2667" i="5"/>
  <c r="M2668" i="5"/>
  <c r="M2669" i="5"/>
  <c r="M2670" i="5"/>
  <c r="M2671" i="5"/>
  <c r="M2672" i="5"/>
  <c r="M2673" i="5"/>
  <c r="M2674" i="5"/>
  <c r="M2675" i="5"/>
  <c r="M2676" i="5"/>
  <c r="M2677" i="5"/>
  <c r="M2678" i="5"/>
  <c r="M2679" i="5"/>
  <c r="M2680" i="5"/>
  <c r="M2681" i="5"/>
  <c r="M2682" i="5"/>
  <c r="M2683" i="5"/>
  <c r="M2684" i="5"/>
  <c r="M2685" i="5"/>
  <c r="M2686" i="5"/>
  <c r="M2687" i="5"/>
  <c r="M2688" i="5"/>
  <c r="M2689" i="5"/>
  <c r="M2690" i="5"/>
  <c r="M2691" i="5"/>
  <c r="M2692" i="5"/>
  <c r="M2693" i="5"/>
  <c r="M2694" i="5"/>
  <c r="M2695" i="5"/>
  <c r="M2696" i="5"/>
  <c r="M2697" i="5"/>
  <c r="M2698" i="5"/>
  <c r="M2699" i="5"/>
  <c r="M2700" i="5"/>
  <c r="M2701" i="5"/>
  <c r="M2702" i="5"/>
  <c r="M2703" i="5"/>
  <c r="M2704" i="5"/>
  <c r="M2705" i="5"/>
  <c r="M2706" i="5"/>
  <c r="M2707" i="5"/>
  <c r="M2708" i="5"/>
  <c r="M2709" i="5"/>
  <c r="M2710" i="5"/>
  <c r="M2711" i="5"/>
  <c r="M2712" i="5"/>
  <c r="M2713" i="5"/>
  <c r="M2714" i="5"/>
  <c r="M2715" i="5"/>
  <c r="M2716" i="5"/>
  <c r="M2717" i="5"/>
  <c r="M2718" i="5"/>
  <c r="M2719" i="5"/>
  <c r="M2720" i="5"/>
  <c r="M2721" i="5"/>
  <c r="M2722" i="5"/>
  <c r="M2723" i="5"/>
  <c r="M2724" i="5"/>
  <c r="M2725" i="5"/>
  <c r="M2726" i="5"/>
  <c r="M2727" i="5"/>
  <c r="M2728" i="5"/>
  <c r="M2729" i="5"/>
  <c r="M2730" i="5"/>
  <c r="M2731" i="5"/>
  <c r="M2732" i="5"/>
  <c r="M2733" i="5"/>
  <c r="M2734" i="5"/>
  <c r="M2735" i="5"/>
  <c r="M2736" i="5"/>
  <c r="M2737" i="5"/>
  <c r="M2738" i="5"/>
  <c r="M2739" i="5"/>
  <c r="M2740" i="5"/>
  <c r="M2741" i="5"/>
  <c r="M2742" i="5"/>
  <c r="M2743" i="5"/>
  <c r="M2744" i="5"/>
  <c r="M2745" i="5"/>
  <c r="M2746" i="5"/>
  <c r="M2747" i="5"/>
  <c r="M2748" i="5"/>
  <c r="M2749" i="5"/>
  <c r="M2750" i="5"/>
  <c r="M2751" i="5"/>
  <c r="M2752" i="5"/>
  <c r="M2753" i="5"/>
  <c r="M2754" i="5"/>
  <c r="M2755" i="5"/>
  <c r="M2756" i="5"/>
  <c r="M2757" i="5"/>
  <c r="M2758" i="5"/>
  <c r="M2759" i="5"/>
  <c r="M2760" i="5"/>
  <c r="M2761" i="5"/>
  <c r="M2762" i="5"/>
  <c r="M2763" i="5"/>
  <c r="M2764" i="5"/>
  <c r="M2765" i="5"/>
  <c r="M2766" i="5"/>
  <c r="M2767" i="5"/>
  <c r="M2768" i="5"/>
  <c r="M2769" i="5"/>
  <c r="M2770" i="5"/>
  <c r="M2771" i="5"/>
  <c r="M2772" i="5"/>
  <c r="M2773" i="5"/>
  <c r="M2774" i="5"/>
  <c r="M2775" i="5"/>
  <c r="M2776" i="5"/>
  <c r="M2777" i="5"/>
  <c r="M2778" i="5"/>
  <c r="M2779" i="5"/>
  <c r="M2780" i="5"/>
  <c r="M2781" i="5"/>
  <c r="M2782" i="5"/>
  <c r="M2783" i="5"/>
  <c r="M2784" i="5"/>
  <c r="M2785" i="5"/>
  <c r="M2786" i="5"/>
  <c r="M2787" i="5"/>
  <c r="M2788" i="5"/>
  <c r="M2789" i="5"/>
  <c r="M2790" i="5"/>
  <c r="M2791" i="5"/>
  <c r="M2792" i="5"/>
  <c r="M2793" i="5"/>
  <c r="M2794" i="5"/>
  <c r="M2795" i="5"/>
  <c r="M2796" i="5"/>
  <c r="M2797" i="5"/>
  <c r="M2798" i="5"/>
  <c r="M2799" i="5"/>
  <c r="M2800" i="5"/>
  <c r="M2801" i="5"/>
  <c r="M2802" i="5"/>
  <c r="M2803" i="5"/>
  <c r="M2804" i="5"/>
  <c r="M2805" i="5"/>
  <c r="M2806" i="5"/>
  <c r="M2807" i="5"/>
  <c r="M2808" i="5"/>
  <c r="M2809" i="5"/>
  <c r="M2810" i="5"/>
  <c r="M2811" i="5"/>
  <c r="M2812" i="5"/>
  <c r="M2813" i="5"/>
  <c r="M2814" i="5"/>
  <c r="M2815" i="5"/>
  <c r="M2816" i="5"/>
  <c r="M2817" i="5"/>
  <c r="M2818" i="5"/>
  <c r="M2819" i="5"/>
  <c r="M2820" i="5"/>
  <c r="M2821" i="5"/>
  <c r="M2822" i="5"/>
  <c r="M2823" i="5"/>
  <c r="M2824" i="5"/>
  <c r="M2825" i="5"/>
  <c r="M2826" i="5"/>
  <c r="M2827" i="5"/>
  <c r="M2828" i="5"/>
  <c r="M2829" i="5"/>
  <c r="M2830" i="5"/>
  <c r="M2831" i="5"/>
  <c r="M2832" i="5"/>
  <c r="M2833" i="5"/>
  <c r="M2834" i="5"/>
  <c r="M2835" i="5"/>
  <c r="M2836" i="5"/>
  <c r="M2837" i="5"/>
  <c r="M2838" i="5"/>
  <c r="M2839" i="5"/>
  <c r="M2840" i="5"/>
  <c r="M2841" i="5"/>
  <c r="M2842" i="5"/>
  <c r="M2843" i="5"/>
  <c r="M2844" i="5"/>
  <c r="M2845" i="5"/>
  <c r="M2846" i="5"/>
  <c r="M2847" i="5"/>
  <c r="M2848" i="5"/>
  <c r="M2849" i="5"/>
  <c r="M2850" i="5"/>
  <c r="M2851" i="5"/>
  <c r="M2852" i="5"/>
  <c r="M2853" i="5"/>
  <c r="M2854" i="5"/>
  <c r="M2855" i="5"/>
  <c r="M2856" i="5"/>
  <c r="M2857" i="5"/>
  <c r="M2858" i="5"/>
  <c r="M2859" i="5"/>
  <c r="M2860" i="5"/>
  <c r="M2861" i="5"/>
  <c r="M2862" i="5"/>
  <c r="M2863" i="5"/>
  <c r="M2864" i="5"/>
  <c r="M2865" i="5"/>
  <c r="M2866" i="5"/>
  <c r="M2867" i="5"/>
  <c r="M2868" i="5"/>
  <c r="M2869" i="5"/>
  <c r="M2870" i="5"/>
  <c r="M2871" i="5"/>
  <c r="M2872" i="5"/>
  <c r="M2873" i="5"/>
  <c r="M2874" i="5"/>
  <c r="M2875" i="5"/>
  <c r="M2876" i="5"/>
  <c r="M2877" i="5"/>
  <c r="M2878" i="5"/>
  <c r="M2879" i="5"/>
  <c r="M2880" i="5"/>
  <c r="M2881" i="5"/>
  <c r="M2882" i="5"/>
  <c r="M2883" i="5"/>
  <c r="M2884" i="5"/>
  <c r="M2885" i="5"/>
  <c r="M2886" i="5"/>
  <c r="M2887" i="5"/>
  <c r="M2888" i="5"/>
  <c r="M2889" i="5"/>
  <c r="M2890" i="5"/>
  <c r="M2891" i="5"/>
  <c r="M2892" i="5"/>
  <c r="M2893" i="5"/>
  <c r="M2894" i="5"/>
  <c r="M2895" i="5"/>
  <c r="M2896" i="5"/>
  <c r="M2897" i="5"/>
  <c r="M2898" i="5"/>
  <c r="M2899" i="5"/>
  <c r="M2900" i="5"/>
  <c r="M2901" i="5"/>
  <c r="M2902" i="5"/>
  <c r="M2903" i="5"/>
  <c r="M2904" i="5"/>
  <c r="M2905" i="5"/>
  <c r="M2906" i="5"/>
  <c r="M2907" i="5"/>
  <c r="M2908" i="5"/>
  <c r="M2909" i="5"/>
  <c r="M2910" i="5"/>
  <c r="M2911" i="5"/>
  <c r="M2912" i="5"/>
  <c r="M2913" i="5"/>
  <c r="M2914" i="5"/>
  <c r="M2915" i="5"/>
  <c r="M2916" i="5"/>
  <c r="M2917" i="5"/>
  <c r="M2918" i="5"/>
  <c r="M2919" i="5"/>
  <c r="M2920" i="5"/>
  <c r="M2921" i="5"/>
  <c r="M2922" i="5"/>
  <c r="M2923" i="5"/>
  <c r="M2924" i="5"/>
  <c r="M2925" i="5"/>
  <c r="M2926" i="5"/>
  <c r="M2927" i="5"/>
  <c r="M2928" i="5"/>
  <c r="M2929" i="5"/>
  <c r="M2930" i="5"/>
  <c r="M2931" i="5"/>
  <c r="M2932" i="5"/>
  <c r="M2933" i="5"/>
  <c r="M2934" i="5"/>
  <c r="M2935" i="5"/>
  <c r="M2936" i="5"/>
  <c r="M2937" i="5"/>
  <c r="M2938" i="5"/>
  <c r="M2939" i="5"/>
  <c r="M2940" i="5"/>
  <c r="M2941" i="5"/>
  <c r="M2942" i="5"/>
  <c r="M2943" i="5"/>
  <c r="M2944" i="5"/>
  <c r="M2945" i="5"/>
  <c r="M2946" i="5"/>
  <c r="M2947" i="5"/>
  <c r="M2948" i="5"/>
  <c r="M2949" i="5"/>
  <c r="M2950" i="5"/>
  <c r="M2951" i="5"/>
  <c r="M2952" i="5"/>
  <c r="M2953" i="5"/>
  <c r="M2954" i="5"/>
  <c r="M2955" i="5"/>
  <c r="M2956" i="5"/>
  <c r="M2957" i="5"/>
  <c r="M2958" i="5"/>
  <c r="M2959" i="5"/>
  <c r="M2960" i="5"/>
  <c r="M2961" i="5"/>
  <c r="M2962" i="5"/>
  <c r="M2963" i="5"/>
  <c r="M2964" i="5"/>
  <c r="M2965" i="5"/>
  <c r="M2966" i="5"/>
  <c r="M2967" i="5"/>
  <c r="M2968" i="5"/>
  <c r="M2969" i="5"/>
  <c r="M2970" i="5"/>
  <c r="M2971" i="5"/>
  <c r="M2972" i="5"/>
  <c r="M2973" i="5"/>
  <c r="M2974" i="5"/>
  <c r="M2975" i="5"/>
  <c r="M2976" i="5"/>
  <c r="M2977" i="5"/>
  <c r="M2978" i="5"/>
  <c r="M2979" i="5"/>
  <c r="M2980" i="5"/>
  <c r="M2981" i="5"/>
  <c r="M2982" i="5"/>
  <c r="M2983" i="5"/>
  <c r="M2984" i="5"/>
  <c r="M2985" i="5"/>
  <c r="M2986" i="5"/>
  <c r="M2987" i="5"/>
  <c r="M2988" i="5"/>
  <c r="M2989" i="5"/>
  <c r="M2990" i="5"/>
  <c r="M2991" i="5"/>
  <c r="M2992" i="5"/>
  <c r="M2993" i="5"/>
  <c r="M2994" i="5"/>
  <c r="M2995" i="5"/>
  <c r="M2996" i="5"/>
  <c r="M2997" i="5"/>
  <c r="M2998" i="5"/>
  <c r="M2999" i="5"/>
  <c r="M3000" i="5"/>
  <c r="M3001" i="5"/>
  <c r="M3002" i="5"/>
  <c r="M3003" i="5"/>
  <c r="M3004" i="5"/>
  <c r="M3005" i="5"/>
  <c r="M3006" i="5"/>
  <c r="M3007" i="5"/>
  <c r="M3008" i="5"/>
  <c r="M3009" i="5"/>
  <c r="M3010" i="5"/>
  <c r="M3011" i="5"/>
  <c r="M3012" i="5"/>
  <c r="M3013" i="5"/>
  <c r="M3014" i="5"/>
  <c r="M3015" i="5"/>
  <c r="M3016" i="5"/>
  <c r="M3017" i="5"/>
  <c r="M3018" i="5"/>
  <c r="M3019" i="5"/>
  <c r="M3020" i="5"/>
  <c r="M3021" i="5"/>
  <c r="M3022" i="5"/>
  <c r="M3023" i="5"/>
  <c r="M3024" i="5"/>
  <c r="M3025" i="5"/>
  <c r="M3026" i="5"/>
  <c r="M3027" i="5"/>
  <c r="M3028" i="5"/>
  <c r="M3029" i="5"/>
  <c r="M3030" i="5"/>
  <c r="M3031" i="5"/>
  <c r="M3032" i="5"/>
  <c r="M3033" i="5"/>
  <c r="M3034" i="5"/>
  <c r="M3035" i="5"/>
  <c r="M3036" i="5"/>
  <c r="M3037" i="5"/>
  <c r="M3038" i="5"/>
  <c r="M3039" i="5"/>
  <c r="M3040" i="5"/>
  <c r="M3041" i="5"/>
  <c r="M3042" i="5"/>
  <c r="M3043" i="5"/>
  <c r="M3044" i="5"/>
  <c r="M3045" i="5"/>
  <c r="M3046" i="5"/>
  <c r="M3047" i="5"/>
  <c r="M3048" i="5"/>
  <c r="M3049" i="5"/>
  <c r="M3050" i="5"/>
  <c r="M3051" i="5"/>
  <c r="M3052" i="5"/>
  <c r="M3053" i="5"/>
  <c r="M3054" i="5"/>
  <c r="M3055" i="5"/>
  <c r="M3056" i="5"/>
  <c r="M3057" i="5"/>
  <c r="M3058" i="5"/>
  <c r="M3059" i="5"/>
  <c r="M3060" i="5"/>
  <c r="M3061" i="5"/>
  <c r="M3062" i="5"/>
  <c r="M3063" i="5"/>
  <c r="M3064" i="5"/>
  <c r="M3065" i="5"/>
  <c r="M3066" i="5"/>
  <c r="M3067" i="5"/>
  <c r="M3068" i="5"/>
  <c r="M3069" i="5"/>
  <c r="M3070" i="5"/>
  <c r="M3071" i="5"/>
  <c r="M3072" i="5"/>
  <c r="M3073" i="5"/>
  <c r="M3074" i="5"/>
  <c r="M3075" i="5"/>
  <c r="M3076" i="5"/>
  <c r="M3077" i="5"/>
  <c r="M3078" i="5"/>
  <c r="M3079" i="5"/>
  <c r="M3080" i="5"/>
  <c r="M3081" i="5"/>
  <c r="M3082" i="5"/>
  <c r="M3083" i="5"/>
  <c r="M3084" i="5"/>
  <c r="M3085" i="5"/>
  <c r="M3086" i="5"/>
  <c r="M3087" i="5"/>
  <c r="M3088" i="5"/>
  <c r="M3089" i="5"/>
  <c r="M3090" i="5"/>
  <c r="M3091" i="5"/>
  <c r="M3092" i="5"/>
  <c r="M3093" i="5"/>
  <c r="M3094" i="5"/>
  <c r="M3095" i="5"/>
  <c r="M3096" i="5"/>
  <c r="M3097" i="5"/>
  <c r="M3098" i="5"/>
  <c r="M3099" i="5"/>
  <c r="M3100" i="5"/>
  <c r="M3101" i="5"/>
  <c r="M3102" i="5"/>
  <c r="M3103" i="5"/>
  <c r="M3104" i="5"/>
  <c r="M3105" i="5"/>
  <c r="M3106" i="5"/>
  <c r="M3107" i="5"/>
  <c r="M3108" i="5"/>
  <c r="M3109" i="5"/>
  <c r="M3110" i="5"/>
  <c r="M3111" i="5"/>
  <c r="M3112" i="5"/>
  <c r="M3113" i="5"/>
  <c r="M3114" i="5"/>
  <c r="M3115" i="5"/>
  <c r="M3116" i="5"/>
  <c r="M3117" i="5"/>
  <c r="M3118" i="5"/>
  <c r="M3119" i="5"/>
  <c r="M3120" i="5"/>
  <c r="M3121" i="5"/>
  <c r="M3122" i="5"/>
  <c r="M3123" i="5"/>
  <c r="M3124" i="5"/>
  <c r="M3125" i="5"/>
  <c r="M3126" i="5"/>
  <c r="M3127" i="5"/>
  <c r="M3128" i="5"/>
  <c r="M3129" i="5"/>
  <c r="M3130" i="5"/>
  <c r="M3131" i="5"/>
  <c r="M3132" i="5"/>
  <c r="M3133" i="5"/>
  <c r="M3134" i="5"/>
  <c r="M3135" i="5"/>
  <c r="M3136" i="5"/>
  <c r="M3137" i="5"/>
  <c r="M3138" i="5"/>
  <c r="M3139" i="5"/>
  <c r="M3140" i="5"/>
  <c r="M3141" i="5"/>
  <c r="M3142" i="5"/>
  <c r="M3143" i="5"/>
  <c r="M3144" i="5"/>
  <c r="M3145" i="5"/>
  <c r="M3146" i="5"/>
  <c r="M3147" i="5"/>
  <c r="M3148" i="5"/>
  <c r="M3149" i="5"/>
  <c r="M3150" i="5"/>
  <c r="M3151" i="5"/>
  <c r="M3152" i="5"/>
  <c r="M3153" i="5"/>
  <c r="M3154" i="5"/>
  <c r="M3155" i="5"/>
  <c r="M3156" i="5"/>
  <c r="M3157" i="5"/>
  <c r="M3158" i="5"/>
  <c r="M3159" i="5"/>
  <c r="M3160" i="5"/>
  <c r="M3161" i="5"/>
  <c r="M3162" i="5"/>
  <c r="M3163" i="5"/>
  <c r="M3164" i="5"/>
  <c r="M3165" i="5"/>
  <c r="M3166" i="5"/>
  <c r="M3167" i="5"/>
  <c r="M3168" i="5"/>
  <c r="M3169" i="5"/>
  <c r="M3170" i="5"/>
  <c r="M3171" i="5"/>
  <c r="M3172" i="5"/>
  <c r="M3173" i="5"/>
  <c r="M3174" i="5"/>
  <c r="M3175" i="5"/>
  <c r="M3176" i="5"/>
  <c r="M3177" i="5"/>
  <c r="M3178" i="5"/>
  <c r="M3179" i="5"/>
  <c r="M3180" i="5"/>
  <c r="M3181" i="5"/>
  <c r="M3182" i="5"/>
  <c r="M3183" i="5"/>
  <c r="M3184" i="5"/>
  <c r="M3185" i="5"/>
  <c r="M3186" i="5"/>
  <c r="M3187" i="5"/>
  <c r="M3188" i="5"/>
  <c r="M3189" i="5"/>
  <c r="M3190" i="5"/>
  <c r="M3191" i="5"/>
  <c r="M3192" i="5"/>
  <c r="M3193" i="5"/>
  <c r="M3194" i="5"/>
  <c r="M3195" i="5"/>
  <c r="M3196" i="5"/>
  <c r="M3197" i="5"/>
  <c r="M3198" i="5"/>
  <c r="M3199" i="5"/>
  <c r="M3200" i="5"/>
  <c r="M3201" i="5"/>
  <c r="M3202" i="5"/>
  <c r="M3203" i="5"/>
  <c r="M3204" i="5"/>
  <c r="M3205" i="5"/>
  <c r="M3206" i="5"/>
  <c r="M3207" i="5"/>
  <c r="M3208" i="5"/>
  <c r="M3209" i="5"/>
  <c r="M3210" i="5"/>
  <c r="M3211" i="5"/>
  <c r="M3212" i="5"/>
  <c r="M3213" i="5"/>
  <c r="M3214" i="5"/>
  <c r="M3215" i="5"/>
  <c r="M3216" i="5"/>
  <c r="M3217" i="5"/>
  <c r="M3218" i="5"/>
  <c r="M3219" i="5"/>
  <c r="M3220" i="5"/>
  <c r="M3221" i="5"/>
  <c r="M3222" i="5"/>
  <c r="M3223" i="5"/>
  <c r="M3224" i="5"/>
  <c r="M3225" i="5"/>
  <c r="M3226" i="5"/>
  <c r="M3227" i="5"/>
  <c r="M3228" i="5"/>
  <c r="M3229" i="5"/>
  <c r="M3230" i="5"/>
  <c r="M3231" i="5"/>
  <c r="M3232" i="5"/>
  <c r="M3233" i="5"/>
  <c r="M3234" i="5"/>
  <c r="M3235" i="5"/>
  <c r="M3236" i="5"/>
  <c r="M3237" i="5"/>
  <c r="M3238" i="5"/>
  <c r="M3239" i="5"/>
  <c r="M3240" i="5"/>
  <c r="M3241" i="5"/>
  <c r="M3242" i="5"/>
  <c r="M3243" i="5"/>
  <c r="M3244" i="5"/>
  <c r="M3245" i="5"/>
  <c r="M3246" i="5"/>
  <c r="M3247" i="5"/>
  <c r="M3248" i="5"/>
  <c r="M3249" i="5"/>
  <c r="M3250" i="5"/>
  <c r="M3251" i="5"/>
  <c r="M3252" i="5"/>
  <c r="M3253" i="5"/>
  <c r="M3254" i="5"/>
  <c r="M3255" i="5"/>
  <c r="M3256" i="5"/>
  <c r="M3257" i="5"/>
  <c r="M3258" i="5"/>
  <c r="M3259" i="5"/>
  <c r="M3260" i="5"/>
  <c r="M3261" i="5"/>
  <c r="M3262" i="5"/>
  <c r="M3263" i="5"/>
  <c r="M3264" i="5"/>
  <c r="M3265" i="5"/>
  <c r="M3266" i="5"/>
  <c r="M3267" i="5"/>
  <c r="M3268" i="5"/>
  <c r="M3269" i="5"/>
  <c r="M3270" i="5"/>
  <c r="M3271" i="5"/>
  <c r="M3272" i="5"/>
  <c r="M3273" i="5"/>
  <c r="M3274" i="5"/>
  <c r="M3275" i="5"/>
  <c r="M3276" i="5"/>
  <c r="M3277" i="5"/>
  <c r="M3278" i="5"/>
  <c r="M3279" i="5"/>
  <c r="M3280" i="5"/>
  <c r="M3281" i="5"/>
  <c r="M3282" i="5"/>
  <c r="M3283" i="5"/>
  <c r="M3284" i="5"/>
  <c r="M3285" i="5"/>
  <c r="M3286" i="5"/>
  <c r="M3287" i="5"/>
  <c r="M3288" i="5"/>
  <c r="M3289" i="5"/>
  <c r="M3290" i="5"/>
  <c r="M3291" i="5"/>
  <c r="M3292" i="5"/>
  <c r="M3293" i="5"/>
  <c r="M3294" i="5"/>
  <c r="M3295" i="5"/>
  <c r="M3296" i="5"/>
  <c r="M3297" i="5"/>
  <c r="M3298" i="5"/>
  <c r="M3299" i="5"/>
  <c r="M3300" i="5"/>
  <c r="M3301" i="5"/>
  <c r="M3302" i="5"/>
  <c r="M3303" i="5"/>
  <c r="M3304" i="5"/>
  <c r="M3305" i="5"/>
  <c r="M3306" i="5"/>
  <c r="M3307" i="5"/>
  <c r="M3308" i="5"/>
  <c r="M3309" i="5"/>
  <c r="M3310" i="5"/>
  <c r="M3311" i="5"/>
  <c r="M3312" i="5"/>
  <c r="M3313" i="5"/>
  <c r="M3314" i="5"/>
  <c r="M3315" i="5"/>
  <c r="M3316" i="5"/>
  <c r="M3317" i="5"/>
  <c r="M3318" i="5"/>
  <c r="M3319" i="5"/>
  <c r="M3320" i="5"/>
  <c r="M3321" i="5"/>
  <c r="M3322" i="5"/>
  <c r="M3323" i="5"/>
  <c r="M3324" i="5"/>
  <c r="M3325" i="5"/>
  <c r="M3326" i="5"/>
  <c r="M3327" i="5"/>
  <c r="M3328" i="5"/>
  <c r="M3329" i="5"/>
  <c r="M3330" i="5"/>
  <c r="M3331" i="5"/>
  <c r="M3332" i="5"/>
  <c r="M3333" i="5"/>
  <c r="M3334" i="5"/>
  <c r="M3335" i="5"/>
  <c r="M3336" i="5"/>
  <c r="M3337" i="5"/>
  <c r="M3338" i="5"/>
  <c r="M3339" i="5"/>
  <c r="M3340" i="5"/>
  <c r="M3341" i="5"/>
  <c r="M3342" i="5"/>
  <c r="M3343" i="5"/>
  <c r="M3344" i="5"/>
  <c r="M3345" i="5"/>
  <c r="M3346" i="5"/>
  <c r="M3347" i="5"/>
  <c r="M3348" i="5"/>
  <c r="M3349" i="5"/>
  <c r="M3350" i="5"/>
  <c r="M3351" i="5"/>
  <c r="M3352" i="5"/>
  <c r="M3353" i="5"/>
  <c r="M3354" i="5"/>
  <c r="M3355" i="5"/>
  <c r="M3356" i="5"/>
  <c r="M3357" i="5"/>
  <c r="M3358" i="5"/>
  <c r="M3359" i="5"/>
  <c r="M3360" i="5"/>
  <c r="M3361" i="5"/>
  <c r="M3362" i="5"/>
  <c r="M3363" i="5"/>
  <c r="M3364" i="5"/>
  <c r="M3365" i="5"/>
  <c r="M3366" i="5"/>
  <c r="M3367" i="5"/>
  <c r="M3368" i="5"/>
  <c r="M3369" i="5"/>
  <c r="M3370" i="5"/>
  <c r="M3371" i="5"/>
  <c r="M3372" i="5"/>
  <c r="M3373" i="5"/>
  <c r="M3374" i="5"/>
  <c r="M3375" i="5"/>
  <c r="M3376" i="5"/>
  <c r="M3377" i="5"/>
  <c r="M3378" i="5"/>
  <c r="M3379" i="5"/>
  <c r="M3380" i="5"/>
  <c r="M3381" i="5"/>
  <c r="M3382" i="5"/>
  <c r="M3383" i="5"/>
  <c r="M3384" i="5"/>
  <c r="M3385" i="5"/>
  <c r="M3386" i="5"/>
  <c r="M3387" i="5"/>
  <c r="M3388" i="5"/>
  <c r="M3389" i="5"/>
  <c r="M3390" i="5"/>
  <c r="M3391" i="5"/>
  <c r="M3392" i="5"/>
  <c r="M3393" i="5"/>
  <c r="M3394" i="5"/>
  <c r="M3395" i="5"/>
  <c r="M3396" i="5"/>
  <c r="M3397" i="5"/>
  <c r="M3398" i="5"/>
  <c r="M3399" i="5"/>
  <c r="M3400" i="5"/>
  <c r="M3401" i="5"/>
  <c r="M3402" i="5"/>
  <c r="M3403" i="5"/>
  <c r="M3404" i="5"/>
  <c r="M3405" i="5"/>
  <c r="M3406" i="5"/>
  <c r="M3407" i="5"/>
  <c r="M3408" i="5"/>
  <c r="M3409" i="5"/>
  <c r="M3410" i="5"/>
  <c r="M3411" i="5"/>
  <c r="M3412" i="5"/>
  <c r="M3413" i="5"/>
  <c r="M3414" i="5"/>
  <c r="M3415" i="5"/>
  <c r="M3416" i="5"/>
  <c r="M3417" i="5"/>
  <c r="M3418" i="5"/>
  <c r="M3419" i="5"/>
  <c r="M3420" i="5"/>
  <c r="M3421" i="5"/>
  <c r="M3422" i="5"/>
  <c r="M3423" i="5"/>
  <c r="M3424" i="5"/>
  <c r="M3425" i="5"/>
  <c r="M3426" i="5"/>
  <c r="M3427" i="5"/>
  <c r="M3428" i="5"/>
  <c r="M3429" i="5"/>
  <c r="M3430" i="5"/>
  <c r="M3431" i="5"/>
  <c r="M3432" i="5"/>
  <c r="M3433" i="5"/>
  <c r="M3434" i="5"/>
  <c r="M3435" i="5"/>
  <c r="M3436" i="5"/>
  <c r="M3437" i="5"/>
  <c r="M3438" i="5"/>
  <c r="M3439" i="5"/>
  <c r="M3440" i="5"/>
  <c r="M3441" i="5"/>
  <c r="M3442" i="5"/>
  <c r="M3443" i="5"/>
  <c r="M3444" i="5"/>
  <c r="M3445" i="5"/>
  <c r="M3446" i="5"/>
  <c r="M3447" i="5"/>
  <c r="M3448" i="5"/>
  <c r="M3449" i="5"/>
  <c r="M3450" i="5"/>
  <c r="M3451" i="5"/>
  <c r="M3452" i="5"/>
  <c r="M3453" i="5"/>
  <c r="M3454" i="5"/>
  <c r="M3455" i="5"/>
  <c r="M3456" i="5"/>
  <c r="M3457" i="5"/>
  <c r="M3458" i="5"/>
  <c r="M3459" i="5"/>
  <c r="M3460" i="5"/>
  <c r="M3461" i="5"/>
  <c r="M3462" i="5"/>
  <c r="M3463" i="5"/>
  <c r="M3464" i="5"/>
  <c r="M3465" i="5"/>
  <c r="M3466" i="5"/>
  <c r="M3467" i="5"/>
  <c r="M3468" i="5"/>
  <c r="M3469" i="5"/>
  <c r="M3470" i="5"/>
  <c r="M3471" i="5"/>
  <c r="M3472" i="5"/>
  <c r="M3473" i="5"/>
  <c r="M3474" i="5"/>
  <c r="M3475" i="5"/>
  <c r="M3476" i="5"/>
  <c r="M3477" i="5"/>
  <c r="M3478" i="5"/>
  <c r="M3479" i="5"/>
  <c r="M3480" i="5"/>
  <c r="M3481" i="5"/>
  <c r="M3482" i="5"/>
  <c r="M3483" i="5"/>
  <c r="M3484" i="5"/>
  <c r="M3485" i="5"/>
  <c r="M3486" i="5"/>
  <c r="M3487" i="5"/>
  <c r="M3488" i="5"/>
  <c r="M3489" i="5"/>
  <c r="M3490" i="5"/>
  <c r="M3491" i="5"/>
  <c r="M3492" i="5"/>
  <c r="M3493" i="5"/>
  <c r="M3494" i="5"/>
  <c r="M3495" i="5"/>
  <c r="M3496" i="5"/>
  <c r="M3497" i="5"/>
  <c r="M3498" i="5"/>
  <c r="M3499" i="5"/>
  <c r="M3500" i="5"/>
  <c r="M3501" i="5"/>
  <c r="M3502" i="5"/>
  <c r="M3503" i="5"/>
  <c r="M3504" i="5"/>
  <c r="M3505" i="5"/>
  <c r="M3506" i="5"/>
  <c r="M3507" i="5"/>
  <c r="M3508" i="5"/>
  <c r="M3509" i="5"/>
  <c r="M3510" i="5"/>
  <c r="M3511" i="5"/>
  <c r="M3512" i="5"/>
  <c r="M3513" i="5"/>
  <c r="M3514" i="5"/>
  <c r="M3515" i="5"/>
  <c r="M3516" i="5"/>
  <c r="M3517" i="5"/>
  <c r="M3518" i="5"/>
  <c r="M3519" i="5"/>
  <c r="M3520" i="5"/>
  <c r="M3521" i="5"/>
  <c r="M3522" i="5"/>
  <c r="M3523" i="5"/>
  <c r="M3524" i="5"/>
  <c r="M3525" i="5"/>
  <c r="M3526" i="5"/>
  <c r="M3527" i="5"/>
  <c r="M3528" i="5"/>
  <c r="M3529" i="5"/>
  <c r="M3530" i="5"/>
  <c r="M3531" i="5"/>
  <c r="M3532" i="5"/>
  <c r="M3533" i="5"/>
  <c r="M3534" i="5"/>
  <c r="M3535" i="5"/>
  <c r="M3536" i="5"/>
  <c r="M3537" i="5"/>
  <c r="M3538" i="5"/>
  <c r="M3539" i="5"/>
  <c r="M3540" i="5"/>
  <c r="M3541" i="5"/>
  <c r="M3542" i="5"/>
  <c r="M3543" i="5"/>
  <c r="M3544" i="5"/>
  <c r="M3545" i="5"/>
  <c r="M3546" i="5"/>
  <c r="M3547" i="5"/>
  <c r="M3548" i="5"/>
  <c r="M3549" i="5"/>
  <c r="M3550" i="5"/>
  <c r="M3551" i="5"/>
  <c r="M3552" i="5"/>
  <c r="M3553" i="5"/>
  <c r="M3554" i="5"/>
  <c r="M3555" i="5"/>
  <c r="M3556" i="5"/>
  <c r="M3557" i="5"/>
  <c r="M3558" i="5"/>
  <c r="M3559" i="5"/>
  <c r="M3560" i="5"/>
  <c r="M3561" i="5"/>
  <c r="M3562" i="5"/>
  <c r="M3563" i="5"/>
  <c r="M3564" i="5"/>
  <c r="M3565" i="5"/>
  <c r="M3566" i="5"/>
  <c r="M3567" i="5"/>
  <c r="M3568" i="5"/>
  <c r="M3569" i="5"/>
  <c r="M3570" i="5"/>
  <c r="M3571" i="5"/>
  <c r="M3572" i="5"/>
  <c r="M3573" i="5"/>
  <c r="M3574" i="5"/>
  <c r="M3575" i="5"/>
  <c r="M3576" i="5"/>
  <c r="M3577" i="5"/>
  <c r="M3578" i="5"/>
  <c r="M3579" i="5"/>
  <c r="M3580" i="5"/>
  <c r="M3581" i="5"/>
  <c r="M3582" i="5"/>
  <c r="M3583" i="5"/>
  <c r="M3584" i="5"/>
  <c r="M3585" i="5"/>
  <c r="M3586" i="5"/>
  <c r="M3587" i="5"/>
  <c r="M3588" i="5"/>
  <c r="M3589" i="5"/>
  <c r="M3590" i="5"/>
  <c r="M3591" i="5"/>
  <c r="M3592" i="5"/>
  <c r="M3593" i="5"/>
  <c r="M3594" i="5"/>
  <c r="M3595" i="5"/>
  <c r="M3596" i="5"/>
  <c r="M3597" i="5"/>
  <c r="M3598" i="5"/>
  <c r="M3599" i="5"/>
  <c r="M3600" i="5"/>
  <c r="M3601" i="5"/>
  <c r="M3602" i="5"/>
  <c r="M3603" i="5"/>
  <c r="M3604" i="5"/>
  <c r="M3605" i="5"/>
  <c r="M3606" i="5"/>
  <c r="M3607" i="5"/>
  <c r="M3608" i="5"/>
  <c r="M3609" i="5"/>
  <c r="M3610" i="5"/>
  <c r="M3611" i="5"/>
  <c r="M3612" i="5"/>
  <c r="M3613" i="5"/>
  <c r="M3614" i="5"/>
  <c r="M3615" i="5"/>
  <c r="M3616" i="5"/>
  <c r="M3617" i="5"/>
  <c r="M3618" i="5"/>
  <c r="M3619" i="5"/>
  <c r="M3620" i="5"/>
  <c r="M3621" i="5"/>
  <c r="M3622" i="5"/>
  <c r="M3623" i="5"/>
  <c r="M3624" i="5"/>
  <c r="M3625" i="5"/>
  <c r="M3626" i="5"/>
  <c r="M3627" i="5"/>
  <c r="M3628" i="5"/>
  <c r="M3629" i="5"/>
  <c r="M3630" i="5"/>
  <c r="M3631" i="5"/>
  <c r="M3632" i="5"/>
  <c r="M3633" i="5"/>
  <c r="M3634" i="5"/>
  <c r="M3635" i="5"/>
  <c r="M3636" i="5"/>
  <c r="M3637" i="5"/>
  <c r="M3638" i="5"/>
  <c r="M3639" i="5"/>
  <c r="M3640" i="5"/>
  <c r="M3641" i="5"/>
  <c r="M3642" i="5"/>
  <c r="M3643" i="5"/>
  <c r="M3644" i="5"/>
  <c r="M3645" i="5"/>
  <c r="M3646" i="5"/>
  <c r="M3647" i="5"/>
  <c r="M3648" i="5"/>
  <c r="M3649" i="5"/>
  <c r="M3650" i="5"/>
  <c r="M3651" i="5"/>
  <c r="M3652" i="5"/>
  <c r="M3653" i="5"/>
  <c r="M3654" i="5"/>
  <c r="M3655" i="5"/>
  <c r="M3656" i="5"/>
  <c r="M3657" i="5"/>
  <c r="M3658" i="5"/>
  <c r="M3659" i="5"/>
  <c r="M3660" i="5"/>
  <c r="M3661" i="5"/>
  <c r="M3662" i="5"/>
  <c r="M3663" i="5"/>
  <c r="M3664" i="5"/>
  <c r="M3665" i="5"/>
  <c r="M3666" i="5"/>
  <c r="M3667" i="5"/>
  <c r="M3668" i="5"/>
  <c r="M3669" i="5"/>
  <c r="M3670" i="5"/>
  <c r="M3671" i="5"/>
  <c r="M3672" i="5"/>
  <c r="M3673" i="5"/>
  <c r="M3674" i="5"/>
  <c r="M3675" i="5"/>
  <c r="M3676" i="5"/>
  <c r="M3677" i="5"/>
  <c r="M3678" i="5"/>
  <c r="M3679" i="5"/>
  <c r="M3680" i="5"/>
  <c r="M3681" i="5"/>
  <c r="M3682" i="5"/>
  <c r="M3683" i="5"/>
  <c r="M3684" i="5"/>
  <c r="M3685" i="5"/>
  <c r="M3686" i="5"/>
  <c r="M3687" i="5"/>
  <c r="M3688" i="5"/>
  <c r="M3689" i="5"/>
  <c r="M3690" i="5"/>
  <c r="M3691" i="5"/>
  <c r="M3692" i="5"/>
  <c r="M3693" i="5"/>
  <c r="M3694" i="5"/>
  <c r="M3695" i="5"/>
  <c r="M3696" i="5"/>
  <c r="M3697" i="5"/>
  <c r="M3698" i="5"/>
  <c r="M3699" i="5"/>
  <c r="M3700" i="5"/>
  <c r="M3701" i="5"/>
  <c r="M3702" i="5"/>
  <c r="M3703" i="5"/>
  <c r="M3704" i="5"/>
  <c r="M3705" i="5"/>
  <c r="M3706" i="5"/>
  <c r="M3707" i="5"/>
  <c r="M3708" i="5"/>
  <c r="M3709" i="5"/>
  <c r="M3710" i="5"/>
  <c r="M3711" i="5"/>
  <c r="M3712" i="5"/>
  <c r="M3713" i="5"/>
  <c r="M3714" i="5"/>
  <c r="M3715" i="5"/>
  <c r="M3716" i="5"/>
  <c r="M3717" i="5"/>
  <c r="M3718" i="5"/>
  <c r="M3719" i="5"/>
  <c r="M3720" i="5"/>
  <c r="M3721" i="5"/>
  <c r="M3722" i="5"/>
  <c r="M3723" i="5"/>
  <c r="M3724" i="5"/>
  <c r="M3725" i="5"/>
  <c r="M3726" i="5"/>
  <c r="M3727" i="5"/>
  <c r="M3728" i="5"/>
  <c r="M3729" i="5"/>
  <c r="M3730" i="5"/>
  <c r="M3731" i="5"/>
  <c r="M3732" i="5"/>
  <c r="M3733" i="5"/>
  <c r="M3734" i="5"/>
  <c r="M3735" i="5"/>
  <c r="M3736" i="5"/>
  <c r="M3737" i="5"/>
  <c r="M3738" i="5"/>
  <c r="M3739" i="5"/>
  <c r="M3740" i="5"/>
  <c r="M3741" i="5"/>
  <c r="M3742" i="5"/>
  <c r="M3743" i="5"/>
  <c r="M3744" i="5"/>
  <c r="M3745" i="5"/>
  <c r="M3746" i="5"/>
  <c r="M3747" i="5"/>
  <c r="M3748" i="5"/>
  <c r="M3749" i="5"/>
  <c r="M3750" i="5"/>
  <c r="M3751" i="5"/>
  <c r="M3752" i="5"/>
  <c r="M3753" i="5"/>
  <c r="M3754" i="5"/>
  <c r="M3755" i="5"/>
  <c r="M3756" i="5"/>
  <c r="M3757" i="5"/>
  <c r="M3758" i="5"/>
  <c r="M3759" i="5"/>
  <c r="M3760" i="5"/>
  <c r="M3761" i="5"/>
  <c r="M3762" i="5"/>
  <c r="M3763" i="5"/>
  <c r="M3764" i="5"/>
  <c r="M3765" i="5"/>
  <c r="M3766" i="5"/>
  <c r="M3767" i="5"/>
  <c r="M3768" i="5"/>
  <c r="M3769" i="5"/>
  <c r="M3770" i="5"/>
  <c r="M3771" i="5"/>
  <c r="M3772" i="5"/>
  <c r="M3773" i="5"/>
  <c r="M3774" i="5"/>
  <c r="M3775" i="5"/>
  <c r="M3776" i="5"/>
  <c r="M3777" i="5"/>
  <c r="M3778" i="5"/>
  <c r="M3779" i="5"/>
  <c r="M3780" i="5"/>
  <c r="M3781" i="5"/>
  <c r="M3782" i="5"/>
  <c r="M3783" i="5"/>
  <c r="M3784" i="5"/>
  <c r="M3785" i="5"/>
  <c r="M3786" i="5"/>
  <c r="M3787" i="5"/>
  <c r="M3788" i="5"/>
  <c r="M3789" i="5"/>
  <c r="M3790" i="5"/>
  <c r="M3791" i="5"/>
  <c r="M3792" i="5"/>
  <c r="M3793" i="5"/>
  <c r="M3794" i="5"/>
  <c r="M3795" i="5"/>
  <c r="M3796" i="5"/>
  <c r="M3797" i="5"/>
  <c r="M3798" i="5"/>
  <c r="M3799" i="5"/>
  <c r="M3800" i="5"/>
  <c r="M3801" i="5"/>
  <c r="M3802" i="5"/>
  <c r="M3803" i="5"/>
  <c r="M3804" i="5"/>
  <c r="M3805" i="5"/>
  <c r="M3806" i="5"/>
  <c r="M3807" i="5"/>
  <c r="M3808" i="5"/>
  <c r="M3809" i="5"/>
  <c r="M3810" i="5"/>
  <c r="M3811" i="5"/>
  <c r="M3812" i="5"/>
  <c r="M3813" i="5"/>
  <c r="M3814" i="5"/>
  <c r="M3815" i="5"/>
  <c r="M3816" i="5"/>
  <c r="M3817" i="5"/>
  <c r="M3818" i="5"/>
  <c r="M3819" i="5"/>
  <c r="M3820" i="5"/>
  <c r="M3821" i="5"/>
  <c r="M3822" i="5"/>
  <c r="M3823" i="5"/>
  <c r="M3824" i="5"/>
  <c r="M3825" i="5"/>
  <c r="M3826" i="5"/>
  <c r="M3827" i="5"/>
  <c r="M3828" i="5"/>
  <c r="M3829" i="5"/>
  <c r="M3830" i="5"/>
  <c r="M3831" i="5"/>
  <c r="M3832" i="5"/>
  <c r="M3833" i="5"/>
  <c r="M3834" i="5"/>
  <c r="M3835" i="5"/>
  <c r="M3836" i="5"/>
  <c r="M3837" i="5"/>
  <c r="M3838" i="5"/>
  <c r="M3839" i="5"/>
  <c r="M3840" i="5"/>
  <c r="M3841" i="5"/>
  <c r="M3842" i="5"/>
  <c r="M3843" i="5"/>
  <c r="M3844" i="5"/>
  <c r="M3845" i="5"/>
  <c r="M3846" i="5"/>
  <c r="M3847" i="5"/>
  <c r="M3848" i="5"/>
  <c r="M3849" i="5"/>
  <c r="M3850" i="5"/>
  <c r="M3851" i="5"/>
  <c r="M3852" i="5"/>
  <c r="M3853" i="5"/>
  <c r="M3854" i="5"/>
  <c r="M3855" i="5"/>
  <c r="M3856" i="5"/>
  <c r="M3857" i="5"/>
  <c r="M3858" i="5"/>
  <c r="M3859" i="5"/>
  <c r="M3860" i="5"/>
  <c r="M3861" i="5"/>
  <c r="M3862" i="5"/>
  <c r="M3863" i="5"/>
  <c r="M3864" i="5"/>
  <c r="M3865" i="5"/>
  <c r="M3866" i="5"/>
  <c r="M3867" i="5"/>
  <c r="M3868" i="5"/>
  <c r="M3869" i="5"/>
  <c r="M3870" i="5"/>
  <c r="M3871" i="5"/>
  <c r="M3872" i="5"/>
  <c r="M3873" i="5"/>
  <c r="M3874" i="5"/>
  <c r="M3875" i="5"/>
  <c r="M3876" i="5"/>
  <c r="M3877" i="5"/>
  <c r="M3878" i="5"/>
  <c r="M3879" i="5"/>
  <c r="M3880" i="5"/>
  <c r="M3881" i="5"/>
  <c r="M3882" i="5"/>
  <c r="M3883" i="5"/>
  <c r="M3884" i="5"/>
  <c r="M3885" i="5"/>
  <c r="M3886" i="5"/>
  <c r="M3887" i="5"/>
  <c r="M3888" i="5"/>
  <c r="M3889" i="5"/>
  <c r="M3890" i="5"/>
  <c r="M3891" i="5"/>
  <c r="M3892" i="5"/>
  <c r="M3893" i="5"/>
  <c r="M3894" i="5"/>
  <c r="M3895" i="5"/>
  <c r="M3896" i="5"/>
  <c r="M3897" i="5"/>
  <c r="M3898" i="5"/>
  <c r="M3899" i="5"/>
  <c r="M3900" i="5"/>
  <c r="M3901" i="5"/>
  <c r="M3902" i="5"/>
  <c r="M3903" i="5"/>
  <c r="M3904" i="5"/>
  <c r="M3905" i="5"/>
  <c r="M3906" i="5"/>
  <c r="M3907" i="5"/>
  <c r="M3908" i="5"/>
  <c r="M3909" i="5"/>
  <c r="M3910" i="5"/>
  <c r="M3911" i="5"/>
  <c r="M3912" i="5"/>
  <c r="M3913" i="5"/>
  <c r="M3914" i="5"/>
  <c r="M3915" i="5"/>
  <c r="M3916" i="5"/>
  <c r="M3917" i="5"/>
  <c r="M3918" i="5"/>
  <c r="M3919" i="5"/>
  <c r="M3920" i="5"/>
  <c r="M3921" i="5"/>
  <c r="M3922" i="5"/>
  <c r="M3923" i="5"/>
  <c r="M3924" i="5"/>
  <c r="M3925" i="5"/>
  <c r="M3926" i="5"/>
  <c r="M3927" i="5"/>
  <c r="M3928" i="5"/>
  <c r="M3929" i="5"/>
  <c r="M3930" i="5"/>
  <c r="M3931" i="5"/>
  <c r="M3932" i="5"/>
  <c r="M3933" i="5"/>
  <c r="M3934" i="5"/>
  <c r="M3935" i="5"/>
  <c r="M3936" i="5"/>
  <c r="M3937" i="5"/>
  <c r="M3938" i="5"/>
  <c r="M3939" i="5"/>
  <c r="M3940" i="5"/>
  <c r="M3941" i="5"/>
  <c r="M3942" i="5"/>
  <c r="M3943" i="5"/>
  <c r="M3944" i="5"/>
  <c r="M3945" i="5"/>
  <c r="M3946" i="5"/>
  <c r="M3947" i="5"/>
  <c r="M3948" i="5"/>
  <c r="M3949" i="5"/>
  <c r="M3950" i="5"/>
  <c r="M3951" i="5"/>
  <c r="M3952" i="5"/>
  <c r="M3953" i="5"/>
  <c r="M3954" i="5"/>
  <c r="M3955" i="5"/>
  <c r="M3956" i="5"/>
  <c r="M3957" i="5"/>
  <c r="M3958" i="5"/>
  <c r="M3959" i="5"/>
  <c r="M3960" i="5"/>
  <c r="M3961" i="5"/>
  <c r="M3962" i="5"/>
  <c r="M3963" i="5"/>
  <c r="M3964" i="5"/>
  <c r="M3965" i="5"/>
  <c r="M3966" i="5"/>
  <c r="M3967" i="5"/>
  <c r="M3968" i="5"/>
  <c r="M3969" i="5"/>
  <c r="M3970" i="5"/>
  <c r="M3971" i="5"/>
  <c r="M3972" i="5"/>
  <c r="M3973" i="5"/>
  <c r="M3974" i="5"/>
  <c r="M3975" i="5"/>
  <c r="M3976" i="5"/>
  <c r="M3977" i="5"/>
  <c r="M3978" i="5"/>
  <c r="M3979" i="5"/>
  <c r="M3980" i="5"/>
  <c r="M3981" i="5"/>
  <c r="M3982" i="5"/>
  <c r="M3983" i="5"/>
  <c r="M3984" i="5"/>
  <c r="M3985" i="5"/>
  <c r="M3986" i="5"/>
  <c r="M3987" i="5"/>
  <c r="M3988" i="5"/>
  <c r="M3989" i="5"/>
  <c r="M3990" i="5"/>
  <c r="M3991" i="5"/>
  <c r="M3992" i="5"/>
  <c r="M3993" i="5"/>
  <c r="M3994" i="5"/>
  <c r="M3995" i="5"/>
  <c r="M3996" i="5"/>
  <c r="M3997" i="5"/>
  <c r="M3998" i="5"/>
  <c r="M3999" i="5"/>
  <c r="M4000" i="5"/>
  <c r="M4001" i="5"/>
  <c r="M4002" i="5"/>
  <c r="M4003" i="5"/>
  <c r="M4004" i="5"/>
  <c r="M4005" i="5"/>
  <c r="M4006" i="5"/>
  <c r="M4007" i="5"/>
  <c r="M4008" i="5"/>
  <c r="M4009" i="5"/>
  <c r="M4010" i="5"/>
  <c r="M4011" i="5"/>
  <c r="M4012" i="5"/>
  <c r="M4013" i="5"/>
  <c r="M4014" i="5"/>
  <c r="M4015" i="5"/>
  <c r="M4016" i="5"/>
  <c r="M4017" i="5"/>
  <c r="M4018" i="5"/>
  <c r="M4019" i="5"/>
  <c r="M4020" i="5"/>
  <c r="M4021" i="5"/>
  <c r="M4022" i="5"/>
  <c r="M4023" i="5"/>
  <c r="M4024" i="5"/>
  <c r="M4025" i="5"/>
  <c r="M4026" i="5"/>
  <c r="M4027" i="5"/>
  <c r="M4028" i="5"/>
  <c r="M4029" i="5"/>
  <c r="M4030" i="5"/>
  <c r="M4031" i="5"/>
  <c r="M4032" i="5"/>
  <c r="M4033" i="5"/>
  <c r="M4034" i="5"/>
  <c r="M4035" i="5"/>
  <c r="M4036" i="5"/>
  <c r="M4037" i="5"/>
  <c r="M4038" i="5"/>
  <c r="M4039" i="5"/>
  <c r="M4040" i="5"/>
  <c r="M4041" i="5"/>
  <c r="M4042" i="5"/>
  <c r="M4043" i="5"/>
  <c r="M4044" i="5"/>
  <c r="M4045" i="5"/>
  <c r="M4046" i="5"/>
  <c r="M4047" i="5"/>
  <c r="M4048" i="5"/>
  <c r="M4049" i="5"/>
  <c r="M4050" i="5"/>
  <c r="M4051" i="5"/>
  <c r="M4052" i="5"/>
  <c r="M4053" i="5"/>
  <c r="M4054" i="5"/>
  <c r="M4055" i="5"/>
  <c r="M4056" i="5"/>
  <c r="M4057" i="5"/>
  <c r="M4058" i="5"/>
  <c r="M4059" i="5"/>
  <c r="M4060" i="5"/>
  <c r="M4061" i="5"/>
  <c r="M4062" i="5"/>
  <c r="M4063" i="5"/>
  <c r="M4064" i="5"/>
  <c r="M4065" i="5"/>
  <c r="M4066" i="5"/>
  <c r="M4067" i="5"/>
  <c r="M4068" i="5"/>
  <c r="M4069" i="5"/>
  <c r="M4070" i="5"/>
  <c r="M4071" i="5"/>
  <c r="M4072" i="5"/>
  <c r="M4073" i="5"/>
  <c r="M4074" i="5"/>
  <c r="M4075" i="5"/>
  <c r="M4076" i="5"/>
  <c r="M4077" i="5"/>
  <c r="M4078" i="5"/>
  <c r="M4079" i="5"/>
  <c r="M4080" i="5"/>
  <c r="M4081" i="5"/>
  <c r="M4082" i="5"/>
  <c r="M4083" i="5"/>
  <c r="M4084" i="5"/>
  <c r="M4085" i="5"/>
  <c r="M4086" i="5"/>
  <c r="M4087" i="5"/>
  <c r="M4088" i="5"/>
  <c r="M4089" i="5"/>
  <c r="M4090" i="5"/>
  <c r="M4091" i="5"/>
  <c r="M4092" i="5"/>
  <c r="M4093" i="5"/>
  <c r="M4094" i="5"/>
  <c r="M4095" i="5"/>
  <c r="M4096" i="5"/>
  <c r="M4097" i="5"/>
  <c r="M4098" i="5"/>
  <c r="M4099" i="5"/>
  <c r="M4100" i="5"/>
  <c r="M4101" i="5"/>
  <c r="M4102" i="5"/>
  <c r="M4103" i="5"/>
  <c r="M4104" i="5"/>
  <c r="M4105" i="5"/>
  <c r="M4106" i="5"/>
  <c r="M4107" i="5"/>
  <c r="M4108" i="5"/>
  <c r="M4109" i="5"/>
  <c r="M4110" i="5"/>
  <c r="M4111" i="5"/>
  <c r="M4112" i="5"/>
  <c r="M4113" i="5"/>
  <c r="M4114" i="5"/>
  <c r="M4115" i="5"/>
  <c r="M4116" i="5"/>
  <c r="M4117" i="5"/>
  <c r="M4118" i="5"/>
  <c r="M4119" i="5"/>
  <c r="M4120" i="5"/>
  <c r="M4121" i="5"/>
  <c r="M4122" i="5"/>
  <c r="M4123" i="5"/>
  <c r="M4124" i="5"/>
  <c r="M4125" i="5"/>
  <c r="M4126" i="5"/>
  <c r="M4127" i="5"/>
  <c r="M4128" i="5"/>
  <c r="M4129" i="5"/>
  <c r="M4130" i="5"/>
  <c r="M4131" i="5"/>
  <c r="M4132" i="5"/>
  <c r="M4133" i="5"/>
  <c r="M4134" i="5"/>
  <c r="M4135" i="5"/>
  <c r="M4136" i="5"/>
  <c r="M4137" i="5"/>
  <c r="M4138" i="5"/>
  <c r="M4139" i="5"/>
  <c r="M4140" i="5"/>
  <c r="M4141" i="5"/>
  <c r="M4142" i="5"/>
  <c r="M4143" i="5"/>
  <c r="M4144" i="5"/>
  <c r="M4145" i="5"/>
  <c r="M4146" i="5"/>
  <c r="M4147" i="5"/>
  <c r="M4148" i="5"/>
  <c r="M4149" i="5"/>
  <c r="M4150" i="5"/>
  <c r="M4151" i="5"/>
  <c r="M4152" i="5"/>
  <c r="M4153" i="5"/>
  <c r="M4154" i="5"/>
  <c r="M4155" i="5"/>
  <c r="M4156" i="5"/>
  <c r="M4157" i="5"/>
  <c r="M4158" i="5"/>
  <c r="M4159" i="5"/>
  <c r="M4160" i="5"/>
  <c r="M4161" i="5"/>
  <c r="M4162" i="5"/>
  <c r="M4163" i="5"/>
  <c r="M4164" i="5"/>
  <c r="M4165" i="5"/>
  <c r="M4166" i="5"/>
  <c r="M4167" i="5"/>
  <c r="M4168" i="5"/>
  <c r="M4169" i="5"/>
  <c r="M4170" i="5"/>
  <c r="M4171" i="5"/>
  <c r="M4172" i="5"/>
  <c r="M4173" i="5"/>
  <c r="M4174" i="5"/>
  <c r="M4175" i="5"/>
  <c r="M4176" i="5"/>
  <c r="M4177" i="5"/>
  <c r="M4178" i="5"/>
  <c r="M4179" i="5"/>
  <c r="M4180" i="5"/>
  <c r="M4181" i="5"/>
  <c r="M4182" i="5"/>
  <c r="M4183" i="5"/>
  <c r="M4184" i="5"/>
  <c r="M4185" i="5"/>
  <c r="M4186" i="5"/>
  <c r="M4187" i="5"/>
  <c r="M4188" i="5"/>
  <c r="M4189" i="5"/>
  <c r="M4190" i="5"/>
  <c r="M4191" i="5"/>
  <c r="M4192" i="5"/>
  <c r="M4193" i="5"/>
  <c r="M4194" i="5"/>
  <c r="M4195" i="5"/>
  <c r="M4196" i="5"/>
  <c r="M4197" i="5"/>
  <c r="M4198" i="5"/>
  <c r="M4199" i="5"/>
  <c r="M4200" i="5"/>
  <c r="M4201" i="5"/>
  <c r="M4202" i="5"/>
  <c r="M4203" i="5"/>
  <c r="M4204" i="5"/>
  <c r="M4205" i="5"/>
  <c r="M4206" i="5"/>
  <c r="M4207" i="5"/>
  <c r="M4208" i="5"/>
  <c r="M4209" i="5"/>
  <c r="M4210" i="5"/>
  <c r="M4211" i="5"/>
  <c r="M4212" i="5"/>
  <c r="M4213" i="5"/>
  <c r="M4214" i="5"/>
  <c r="M4215" i="5"/>
  <c r="M4216" i="5"/>
  <c r="M4217" i="5"/>
  <c r="M4218" i="5"/>
  <c r="M4219" i="5"/>
  <c r="M4220" i="5"/>
  <c r="M4221" i="5"/>
  <c r="M4222" i="5"/>
  <c r="M4223" i="5"/>
  <c r="M4224" i="5"/>
  <c r="M4225" i="5"/>
  <c r="M4226" i="5"/>
  <c r="M4227" i="5"/>
  <c r="M4228" i="5"/>
  <c r="M4229" i="5"/>
  <c r="M4230" i="5"/>
  <c r="M4231" i="5"/>
  <c r="M4232" i="5"/>
  <c r="M4233" i="5"/>
  <c r="M4234" i="5"/>
  <c r="M4235" i="5"/>
  <c r="M4236" i="5"/>
  <c r="M4237" i="5"/>
  <c r="M4238" i="5"/>
  <c r="M4239" i="5"/>
  <c r="M4240" i="5"/>
  <c r="M4241" i="5"/>
  <c r="M4242" i="5"/>
  <c r="M4243" i="5"/>
  <c r="M4244" i="5"/>
  <c r="M4245" i="5"/>
  <c r="M4246" i="5"/>
  <c r="M4247" i="5"/>
  <c r="M4248" i="5"/>
  <c r="M4249" i="5"/>
  <c r="M4250" i="5"/>
  <c r="M4251" i="5"/>
  <c r="M4252" i="5"/>
  <c r="M4253" i="5"/>
  <c r="M4254" i="5"/>
  <c r="M4255" i="5"/>
  <c r="M4256" i="5"/>
  <c r="M4257" i="5"/>
  <c r="M4258" i="5"/>
  <c r="M4259" i="5"/>
  <c r="M4260" i="5"/>
  <c r="M4261" i="5"/>
  <c r="M4262" i="5"/>
  <c r="M4263" i="5"/>
  <c r="M4264" i="5"/>
  <c r="M4265" i="5"/>
  <c r="M4266" i="5"/>
  <c r="M4267" i="5"/>
  <c r="M4268" i="5"/>
  <c r="M4269" i="5"/>
  <c r="M4270" i="5"/>
  <c r="M4271" i="5"/>
  <c r="M4272" i="5"/>
  <c r="M4273" i="5"/>
  <c r="M4274" i="5"/>
  <c r="M4275" i="5"/>
  <c r="M4276" i="5"/>
  <c r="M4277" i="5"/>
  <c r="M4278" i="5"/>
  <c r="M4279" i="5"/>
  <c r="M4280" i="5"/>
  <c r="M4281" i="5"/>
  <c r="M4282" i="5"/>
  <c r="M4283" i="5"/>
  <c r="M4284" i="5"/>
  <c r="M4285" i="5"/>
  <c r="M4286" i="5"/>
  <c r="M4287" i="5"/>
  <c r="M4288" i="5"/>
  <c r="M4289" i="5"/>
  <c r="M4290" i="5"/>
  <c r="M4291" i="5"/>
  <c r="M4292" i="5"/>
  <c r="M4293" i="5"/>
  <c r="M4294" i="5"/>
  <c r="M4295" i="5"/>
  <c r="M4296" i="5"/>
  <c r="M4297" i="5"/>
  <c r="M4298" i="5"/>
  <c r="M4299" i="5"/>
  <c r="M4300" i="5"/>
  <c r="M4301" i="5"/>
  <c r="M4302" i="5"/>
  <c r="M4303" i="5"/>
  <c r="M4304" i="5"/>
  <c r="M4305" i="5"/>
  <c r="M4306" i="5"/>
  <c r="M4307" i="5"/>
  <c r="M4308" i="5"/>
  <c r="M4309" i="5"/>
  <c r="M4310" i="5"/>
  <c r="M4311" i="5"/>
  <c r="M4312" i="5"/>
  <c r="M4313" i="5"/>
  <c r="M4314" i="5"/>
  <c r="M4315" i="5"/>
  <c r="M4316" i="5"/>
  <c r="M4317" i="5"/>
  <c r="M4318" i="5"/>
  <c r="M4319" i="5"/>
  <c r="M4320" i="5"/>
  <c r="M4321" i="5"/>
  <c r="M4322" i="5"/>
  <c r="M4323" i="5"/>
  <c r="M4324" i="5"/>
  <c r="M4325" i="5"/>
  <c r="M4326" i="5"/>
  <c r="M4327" i="5"/>
  <c r="M4328" i="5"/>
  <c r="M4329" i="5"/>
  <c r="M4330" i="5"/>
  <c r="M4331" i="5"/>
  <c r="M4332" i="5"/>
  <c r="M4333" i="5"/>
  <c r="M4334" i="5"/>
  <c r="M4335" i="5"/>
  <c r="M4336" i="5"/>
  <c r="M4337" i="5"/>
  <c r="M4338" i="5"/>
  <c r="M4339" i="5"/>
  <c r="M4340" i="5"/>
  <c r="M4341" i="5"/>
  <c r="M4342" i="5"/>
  <c r="M4343" i="5"/>
  <c r="M4344" i="5"/>
  <c r="M4345" i="5"/>
  <c r="M4346" i="5"/>
  <c r="M4347" i="5"/>
  <c r="M4348" i="5"/>
  <c r="M4349" i="5"/>
  <c r="M4350" i="5"/>
  <c r="M4351" i="5"/>
  <c r="M4352" i="5"/>
  <c r="M4353" i="5"/>
  <c r="M4354" i="5"/>
  <c r="M4355" i="5"/>
  <c r="M4356" i="5"/>
  <c r="M4357" i="5"/>
  <c r="M4358" i="5"/>
  <c r="M4359" i="5"/>
  <c r="M4360" i="5"/>
  <c r="M4361" i="5"/>
  <c r="M4362" i="5"/>
  <c r="M4363" i="5"/>
  <c r="M4364" i="5"/>
  <c r="M4365" i="5"/>
  <c r="M4366" i="5"/>
  <c r="M4367" i="5"/>
  <c r="M4368" i="5"/>
  <c r="M4369" i="5"/>
  <c r="M4370" i="5"/>
  <c r="M4371" i="5"/>
  <c r="M4372" i="5"/>
  <c r="M4373" i="5"/>
  <c r="M4374" i="5"/>
  <c r="M4375" i="5"/>
  <c r="M4376" i="5"/>
  <c r="M4377" i="5"/>
  <c r="M4378" i="5"/>
  <c r="M4379" i="5"/>
  <c r="M4380" i="5"/>
  <c r="M4381" i="5"/>
  <c r="M4382" i="5"/>
  <c r="M4383" i="5"/>
  <c r="M4384" i="5"/>
  <c r="M4385" i="5"/>
  <c r="M4386" i="5"/>
  <c r="M4387" i="5"/>
  <c r="M4388" i="5"/>
  <c r="M4389" i="5"/>
  <c r="M4390" i="5"/>
  <c r="M4391" i="5"/>
  <c r="M4392" i="5"/>
  <c r="M4393" i="5"/>
  <c r="M4394" i="5"/>
  <c r="M4395" i="5"/>
  <c r="M4396" i="5"/>
  <c r="M4397" i="5"/>
  <c r="M4398" i="5"/>
  <c r="M4399" i="5"/>
  <c r="M4400" i="5"/>
  <c r="M4401" i="5"/>
  <c r="M4402" i="5"/>
  <c r="M4403" i="5"/>
  <c r="M4404" i="5"/>
  <c r="M4405" i="5"/>
  <c r="M4406" i="5"/>
  <c r="M4407" i="5"/>
  <c r="M4408" i="5"/>
  <c r="M4409" i="5"/>
  <c r="M4410" i="5"/>
  <c r="M4411" i="5"/>
  <c r="M4412" i="5"/>
  <c r="M4413" i="5"/>
  <c r="M4414" i="5"/>
  <c r="M4415" i="5"/>
  <c r="M4416" i="5"/>
  <c r="M4417" i="5"/>
  <c r="M4418" i="5"/>
  <c r="M4419" i="5"/>
  <c r="M4420" i="5"/>
  <c r="M4421" i="5"/>
  <c r="M4422" i="5"/>
  <c r="M4423" i="5"/>
  <c r="M4424" i="5"/>
  <c r="M4425" i="5"/>
  <c r="M4426" i="5"/>
  <c r="M4427" i="5"/>
  <c r="M4428" i="5"/>
  <c r="M4429" i="5"/>
  <c r="M4430" i="5"/>
  <c r="M4431" i="5"/>
  <c r="M4432" i="5"/>
  <c r="M4433" i="5"/>
  <c r="M4434" i="5"/>
  <c r="M4435" i="5"/>
  <c r="M4436" i="5"/>
  <c r="M4437" i="5"/>
  <c r="M4438" i="5"/>
  <c r="M4439" i="5"/>
  <c r="M4440" i="5"/>
  <c r="M4441" i="5"/>
  <c r="M4442" i="5"/>
  <c r="M4443" i="5"/>
  <c r="M4444" i="5"/>
  <c r="M4445" i="5"/>
  <c r="M4446" i="5"/>
  <c r="M4447" i="5"/>
  <c r="M4448" i="5"/>
  <c r="M4449" i="5"/>
  <c r="M4450" i="5"/>
  <c r="M4451" i="5"/>
  <c r="M4452" i="5"/>
  <c r="M4453" i="5"/>
  <c r="M4454" i="5"/>
  <c r="M4455" i="5"/>
  <c r="M4456" i="5"/>
  <c r="M4457" i="5"/>
  <c r="M4458" i="5"/>
  <c r="M4459" i="5"/>
  <c r="M4460" i="5"/>
  <c r="M4461" i="5"/>
  <c r="M4462" i="5"/>
  <c r="M4463" i="5"/>
  <c r="M4464" i="5"/>
  <c r="M4465" i="5"/>
  <c r="M4466" i="5"/>
  <c r="M4467" i="5"/>
  <c r="M4468" i="5"/>
  <c r="M4469" i="5"/>
  <c r="M4470" i="5"/>
  <c r="M4471" i="5"/>
  <c r="M4472" i="5"/>
  <c r="M4473" i="5"/>
  <c r="M4474" i="5"/>
  <c r="M4475" i="5"/>
  <c r="M4476" i="5"/>
  <c r="M4477" i="5"/>
  <c r="M4478" i="5"/>
  <c r="M4479" i="5"/>
  <c r="M4480" i="5"/>
  <c r="M4481" i="5"/>
  <c r="M4482" i="5"/>
  <c r="M4483" i="5"/>
  <c r="M4484" i="5"/>
  <c r="M4485" i="5"/>
  <c r="M4486" i="5"/>
  <c r="M4487" i="5"/>
  <c r="M4488" i="5"/>
  <c r="M4489" i="5"/>
  <c r="M4490" i="5"/>
  <c r="M4491" i="5"/>
  <c r="M4492" i="5"/>
  <c r="M4493" i="5"/>
  <c r="M4494" i="5"/>
  <c r="M4495" i="5"/>
  <c r="M4496" i="5"/>
  <c r="M4497" i="5"/>
  <c r="M4498" i="5"/>
  <c r="M4499" i="5"/>
  <c r="M4500" i="5"/>
  <c r="M4501" i="5"/>
  <c r="M4502" i="5"/>
  <c r="M4503" i="5"/>
  <c r="M4504" i="5"/>
  <c r="M4505" i="5"/>
  <c r="M4506" i="5"/>
  <c r="M4507" i="5"/>
  <c r="M4508" i="5"/>
  <c r="M4509" i="5"/>
  <c r="M4510" i="5"/>
  <c r="M4511" i="5"/>
  <c r="M4512" i="5"/>
  <c r="M4513" i="5"/>
  <c r="M4514" i="5"/>
  <c r="M4515" i="5"/>
  <c r="M4516" i="5"/>
  <c r="M4517" i="5"/>
  <c r="M4518" i="5"/>
  <c r="M4519" i="5"/>
  <c r="M4520" i="5"/>
  <c r="M4521" i="5"/>
  <c r="M4522" i="5"/>
  <c r="M4523" i="5"/>
  <c r="M4524" i="5"/>
  <c r="M4525" i="5"/>
  <c r="M4526" i="5"/>
  <c r="M4527" i="5"/>
  <c r="M4528" i="5"/>
  <c r="M4529" i="5"/>
  <c r="M4530" i="5"/>
  <c r="M4531" i="5"/>
  <c r="M4532" i="5"/>
  <c r="M4533" i="5"/>
  <c r="M4534" i="5"/>
  <c r="M4535" i="5"/>
  <c r="M4536" i="5"/>
  <c r="M4537" i="5"/>
  <c r="M4538" i="5"/>
  <c r="M4539" i="5"/>
  <c r="M4540" i="5"/>
  <c r="M4541" i="5"/>
  <c r="M4542" i="5"/>
  <c r="M4543" i="5"/>
  <c r="M4544" i="5"/>
  <c r="M4545" i="5"/>
  <c r="M4546" i="5"/>
  <c r="M4547" i="5"/>
  <c r="M4548" i="5"/>
  <c r="M4549" i="5"/>
  <c r="M4550" i="5"/>
  <c r="M4551" i="5"/>
  <c r="M4552" i="5"/>
  <c r="M4553" i="5"/>
  <c r="M4554" i="5"/>
  <c r="M4555" i="5"/>
  <c r="M4556" i="5"/>
  <c r="M4557" i="5"/>
  <c r="M4558" i="5"/>
  <c r="M4559" i="5"/>
  <c r="M4560" i="5"/>
  <c r="M4561" i="5"/>
  <c r="M4562" i="5"/>
  <c r="M4563" i="5"/>
  <c r="M4564" i="5"/>
  <c r="M4565" i="5"/>
  <c r="M4566" i="5"/>
  <c r="M4567" i="5"/>
  <c r="M4568" i="5"/>
  <c r="M4569" i="5"/>
  <c r="M4570" i="5"/>
  <c r="M4571" i="5"/>
  <c r="M4572" i="5"/>
  <c r="M4573" i="5"/>
  <c r="M4574" i="5"/>
  <c r="M4575" i="5"/>
  <c r="M4576" i="5"/>
  <c r="M4577" i="5"/>
  <c r="M4578" i="5"/>
  <c r="M4579" i="5"/>
  <c r="M4580" i="5"/>
  <c r="M4581" i="5"/>
  <c r="M4582" i="5"/>
  <c r="M4583" i="5"/>
  <c r="M4584" i="5"/>
  <c r="M4585" i="5"/>
  <c r="M4586" i="5"/>
  <c r="M4587" i="5"/>
  <c r="M4588" i="5"/>
  <c r="M4589" i="5"/>
  <c r="M4590" i="5"/>
  <c r="M4591" i="5"/>
  <c r="M4592" i="5"/>
  <c r="M4593" i="5"/>
  <c r="M4594" i="5"/>
  <c r="M4595" i="5"/>
  <c r="M4596" i="5"/>
  <c r="M4597" i="5"/>
  <c r="M4598" i="5"/>
  <c r="M4599" i="5"/>
  <c r="M4600" i="5"/>
  <c r="M4601" i="5"/>
  <c r="M4602" i="5"/>
  <c r="M4603" i="5"/>
  <c r="M4604" i="5"/>
  <c r="M4605" i="5"/>
  <c r="M4606" i="5"/>
  <c r="M4607" i="5"/>
  <c r="M4608" i="5"/>
  <c r="M4609" i="5"/>
  <c r="M4610" i="5"/>
  <c r="M4611" i="5"/>
  <c r="M4612" i="5"/>
  <c r="M4613" i="5"/>
  <c r="M4614" i="5"/>
  <c r="M4615" i="5"/>
  <c r="M4616" i="5"/>
  <c r="M4617" i="5"/>
  <c r="M4618" i="5"/>
  <c r="M4619" i="5"/>
  <c r="M4620" i="5"/>
  <c r="M4621" i="5"/>
  <c r="M4622" i="5"/>
  <c r="M4623" i="5"/>
  <c r="M4624" i="5"/>
  <c r="M4625" i="5"/>
  <c r="M4626" i="5"/>
  <c r="M4627" i="5"/>
  <c r="M4628" i="5"/>
  <c r="M4629" i="5"/>
  <c r="M4630" i="5"/>
  <c r="M4631" i="5"/>
  <c r="M4632" i="5"/>
  <c r="M4633" i="5"/>
  <c r="M4634" i="5"/>
  <c r="M4635" i="5"/>
  <c r="M4636" i="5"/>
  <c r="M4637" i="5"/>
  <c r="M4638" i="5"/>
  <c r="M4639" i="5"/>
  <c r="M4640" i="5"/>
  <c r="M4641" i="5"/>
  <c r="M4642" i="5"/>
  <c r="M4643" i="5"/>
  <c r="M4644" i="5"/>
  <c r="M4645" i="5"/>
  <c r="M4646" i="5"/>
  <c r="M4647" i="5"/>
  <c r="M4648" i="5"/>
  <c r="M4649" i="5"/>
  <c r="M4650" i="5"/>
  <c r="M4651" i="5"/>
  <c r="M4652" i="5"/>
  <c r="M4653" i="5"/>
  <c r="M4654" i="5"/>
  <c r="M4655" i="5"/>
  <c r="M4656" i="5"/>
  <c r="M4657" i="5"/>
  <c r="M4658" i="5"/>
  <c r="M4659" i="5"/>
  <c r="M4660" i="5"/>
  <c r="M4661" i="5"/>
  <c r="M4662" i="5"/>
  <c r="M4663" i="5"/>
  <c r="M4664" i="5"/>
  <c r="M4665" i="5"/>
  <c r="M4666" i="5"/>
  <c r="M4667" i="5"/>
  <c r="M4668" i="5"/>
  <c r="M4669" i="5"/>
  <c r="M4670" i="5"/>
  <c r="M4671" i="5"/>
  <c r="M4672" i="5"/>
  <c r="M4673" i="5"/>
  <c r="M4674" i="5"/>
  <c r="M4675" i="5"/>
  <c r="M4676" i="5"/>
  <c r="M4677" i="5"/>
  <c r="M4678" i="5"/>
  <c r="M4679" i="5"/>
  <c r="M4680" i="5"/>
  <c r="M4681" i="5"/>
  <c r="M4682" i="5"/>
  <c r="M4683" i="5"/>
  <c r="M4684" i="5"/>
  <c r="M4685" i="5"/>
  <c r="M4686" i="5"/>
  <c r="M4687" i="5"/>
  <c r="M4688" i="5"/>
  <c r="M4689" i="5"/>
  <c r="M4690" i="5"/>
  <c r="M4691" i="5"/>
  <c r="M4692" i="5"/>
  <c r="M4693" i="5"/>
  <c r="M4694" i="5"/>
  <c r="M4695" i="5"/>
  <c r="M4696" i="5"/>
  <c r="M4697" i="5"/>
  <c r="M4698" i="5"/>
  <c r="M4699" i="5"/>
  <c r="M4700" i="5"/>
  <c r="M4701" i="5"/>
  <c r="M4702" i="5"/>
  <c r="M4703" i="5"/>
  <c r="M4704" i="5"/>
  <c r="M4705" i="5"/>
  <c r="M4706" i="5"/>
  <c r="M4707" i="5"/>
  <c r="M4708" i="5"/>
  <c r="M4709" i="5"/>
  <c r="M4710" i="5"/>
  <c r="M4711" i="5"/>
  <c r="M4712" i="5"/>
  <c r="M4713" i="5"/>
  <c r="M4714" i="5"/>
  <c r="M4715" i="5"/>
  <c r="M4716" i="5"/>
  <c r="M4717" i="5"/>
  <c r="M4718" i="5"/>
  <c r="M4719" i="5"/>
  <c r="M4720" i="5"/>
  <c r="M4721" i="5"/>
  <c r="M4722" i="5"/>
  <c r="M4723" i="5"/>
  <c r="M4724" i="5"/>
  <c r="M4725" i="5"/>
  <c r="M4726" i="5"/>
  <c r="M4727" i="5"/>
  <c r="M4728" i="5"/>
  <c r="M4729" i="5"/>
  <c r="M4730" i="5"/>
  <c r="M4731" i="5"/>
  <c r="M4732" i="5"/>
  <c r="M4733" i="5"/>
  <c r="M4734" i="5"/>
  <c r="M4735" i="5"/>
  <c r="M4736" i="5"/>
  <c r="M4737" i="5"/>
  <c r="M4738" i="5"/>
  <c r="M4739" i="5"/>
  <c r="M4740" i="5"/>
  <c r="M4741" i="5"/>
  <c r="M4742" i="5"/>
  <c r="M4743" i="5"/>
  <c r="M4744" i="5"/>
  <c r="M4745" i="5"/>
  <c r="M4746" i="5"/>
  <c r="M4747" i="5"/>
  <c r="M4748" i="5"/>
  <c r="M4749" i="5"/>
  <c r="M4750" i="5"/>
  <c r="M4751" i="5"/>
  <c r="M4752" i="5"/>
  <c r="M4753" i="5"/>
  <c r="M4754" i="5"/>
  <c r="M4755" i="5"/>
  <c r="M4756" i="5"/>
  <c r="M4757" i="5"/>
  <c r="M4758" i="5"/>
  <c r="M4759" i="5"/>
  <c r="M4760" i="5"/>
  <c r="M4761" i="5"/>
  <c r="M4762" i="5"/>
  <c r="M4763" i="5"/>
  <c r="M4764" i="5"/>
  <c r="M4765" i="5"/>
  <c r="M4766" i="5"/>
  <c r="M4767" i="5"/>
  <c r="M4768" i="5"/>
  <c r="M4769" i="5"/>
  <c r="M4770" i="5"/>
  <c r="M4771" i="5"/>
  <c r="M4772" i="5"/>
  <c r="M4773" i="5"/>
  <c r="M4774" i="5"/>
  <c r="M4775" i="5"/>
  <c r="M4776" i="5"/>
  <c r="M4777" i="5"/>
  <c r="M4778" i="5"/>
  <c r="M4779" i="5"/>
  <c r="M4780" i="5"/>
  <c r="M4781" i="5"/>
  <c r="M4782" i="5"/>
  <c r="M4783" i="5"/>
  <c r="M4784" i="5"/>
  <c r="M4785" i="5"/>
  <c r="M4786" i="5"/>
  <c r="M4787" i="5"/>
  <c r="M4788" i="5"/>
  <c r="M4789" i="5"/>
  <c r="M4790" i="5"/>
  <c r="M4791" i="5"/>
  <c r="M4792" i="5"/>
  <c r="M4793" i="5"/>
  <c r="M4794" i="5"/>
  <c r="M4795" i="5"/>
  <c r="M4796" i="5"/>
  <c r="M4797" i="5"/>
  <c r="M4798" i="5"/>
  <c r="M4799" i="5"/>
  <c r="M4800" i="5"/>
  <c r="M4801" i="5"/>
  <c r="M4802" i="5"/>
  <c r="M4803" i="5"/>
  <c r="M4804" i="5"/>
  <c r="M4805" i="5"/>
  <c r="M4806" i="5"/>
  <c r="M4807" i="5"/>
  <c r="M4808" i="5"/>
  <c r="M4809" i="5"/>
  <c r="M4810" i="5"/>
  <c r="M4811" i="5"/>
  <c r="M4812" i="5"/>
  <c r="M4813" i="5"/>
  <c r="M4814" i="5"/>
  <c r="M4815" i="5"/>
  <c r="M4816" i="5"/>
  <c r="M4817" i="5"/>
  <c r="M4818" i="5"/>
  <c r="M4819" i="5"/>
  <c r="M4820" i="5"/>
  <c r="M4821" i="5"/>
  <c r="M4822" i="5"/>
  <c r="M4823" i="5"/>
  <c r="M4824" i="5"/>
  <c r="M4825" i="5"/>
  <c r="M4826" i="5"/>
  <c r="M4827" i="5"/>
  <c r="M4828" i="5"/>
  <c r="M4829" i="5"/>
  <c r="M4830" i="5"/>
  <c r="M4831" i="5"/>
  <c r="M4832" i="5"/>
  <c r="M4833" i="5"/>
  <c r="M4834" i="5"/>
  <c r="M4835" i="5"/>
  <c r="M4836" i="5"/>
  <c r="M4837" i="5"/>
  <c r="M4838" i="5"/>
  <c r="M4839" i="5"/>
  <c r="M4840" i="5"/>
  <c r="M4841" i="5"/>
  <c r="M4842" i="5"/>
  <c r="M4843" i="5"/>
  <c r="M4844" i="5"/>
  <c r="M4845" i="5"/>
  <c r="M4846" i="5"/>
  <c r="M4847" i="5"/>
  <c r="M4848" i="5"/>
  <c r="M4849" i="5"/>
  <c r="M4850" i="5"/>
  <c r="M4851" i="5"/>
  <c r="M4852" i="5"/>
  <c r="M4853" i="5"/>
  <c r="M4854" i="5"/>
  <c r="M4855" i="5"/>
  <c r="M4856" i="5"/>
  <c r="M4857" i="5"/>
  <c r="M4858" i="5"/>
  <c r="M4859" i="5"/>
  <c r="M4860" i="5"/>
  <c r="M4861" i="5"/>
  <c r="M4862" i="5"/>
  <c r="M4863" i="5"/>
  <c r="M4864" i="5"/>
  <c r="M4865" i="5"/>
  <c r="M4866" i="5"/>
  <c r="M4867" i="5"/>
  <c r="M4868" i="5"/>
  <c r="M4869" i="5"/>
  <c r="M4870" i="5"/>
  <c r="M4871" i="5"/>
  <c r="M4872" i="5"/>
  <c r="M4873" i="5"/>
  <c r="M4874" i="5"/>
  <c r="M4875" i="5"/>
  <c r="M4876" i="5"/>
  <c r="M4877" i="5"/>
  <c r="M4878" i="5"/>
  <c r="M4879" i="5"/>
  <c r="M4880" i="5"/>
  <c r="M4881" i="5"/>
  <c r="M4882" i="5"/>
  <c r="M4883" i="5"/>
  <c r="M4884" i="5"/>
  <c r="M4885" i="5"/>
  <c r="M4886" i="5"/>
  <c r="M4887" i="5"/>
  <c r="M4888" i="5"/>
  <c r="M4889" i="5"/>
  <c r="M4890" i="5"/>
  <c r="M4891" i="5"/>
  <c r="M4892" i="5"/>
  <c r="M4893" i="5"/>
  <c r="M4894" i="5"/>
  <c r="M4895" i="5"/>
  <c r="M4896" i="5"/>
  <c r="M4897" i="5"/>
  <c r="M4898" i="5"/>
  <c r="M4899" i="5"/>
  <c r="M4900" i="5"/>
  <c r="M4901" i="5"/>
  <c r="M4902" i="5"/>
  <c r="M4903" i="5"/>
  <c r="M4904" i="5"/>
  <c r="M4905" i="5"/>
  <c r="M4906" i="5"/>
  <c r="M4907" i="5"/>
  <c r="M4908" i="5"/>
  <c r="M4909" i="5"/>
  <c r="M4910" i="5"/>
  <c r="M4911" i="5"/>
  <c r="M4912" i="5"/>
  <c r="M4913" i="5"/>
  <c r="M4914" i="5"/>
  <c r="M4915" i="5"/>
  <c r="M4916" i="5"/>
  <c r="M4917" i="5"/>
  <c r="M4918" i="5"/>
  <c r="M4919" i="5"/>
  <c r="M4920" i="5"/>
  <c r="M4921" i="5"/>
  <c r="M4922" i="5"/>
  <c r="M4923" i="5"/>
  <c r="M4924" i="5"/>
  <c r="M4925" i="5"/>
  <c r="M4926" i="5"/>
  <c r="M4927" i="5"/>
  <c r="M4928" i="5"/>
  <c r="M4929" i="5"/>
  <c r="M4930" i="5"/>
  <c r="M4931" i="5"/>
  <c r="M4932" i="5"/>
  <c r="M4933" i="5"/>
  <c r="M4934" i="5"/>
  <c r="M4935" i="5"/>
  <c r="M4936" i="5"/>
  <c r="M4937" i="5"/>
  <c r="M4938" i="5"/>
  <c r="M4939" i="5"/>
  <c r="M4940" i="5"/>
  <c r="M4941" i="5"/>
  <c r="M4942" i="5"/>
  <c r="M4943" i="5"/>
  <c r="M4944" i="5"/>
  <c r="M4945" i="5"/>
  <c r="M4946" i="5"/>
  <c r="M4947" i="5"/>
  <c r="M4948" i="5"/>
  <c r="M4949" i="5"/>
  <c r="M4950" i="5"/>
  <c r="M4951" i="5"/>
  <c r="M4952" i="5"/>
  <c r="M4953" i="5"/>
  <c r="M4954" i="5"/>
  <c r="M4955" i="5"/>
  <c r="M4956" i="5"/>
  <c r="M4957" i="5"/>
  <c r="M4958" i="5"/>
  <c r="M4959" i="5"/>
  <c r="M4960" i="5"/>
  <c r="M4961" i="5"/>
  <c r="M4962" i="5"/>
  <c r="M4963" i="5"/>
  <c r="M4964" i="5"/>
  <c r="M4965" i="5"/>
  <c r="M4966" i="5"/>
  <c r="M4967" i="5"/>
  <c r="M4968" i="5"/>
  <c r="M4969" i="5"/>
  <c r="M4970" i="5"/>
  <c r="M4971" i="5"/>
  <c r="M4972" i="5"/>
  <c r="M4973" i="5"/>
  <c r="M4974" i="5"/>
  <c r="M4975" i="5"/>
  <c r="M4976" i="5"/>
  <c r="M4977" i="5"/>
  <c r="M4978" i="5"/>
  <c r="M4979" i="5"/>
  <c r="M4980" i="5"/>
  <c r="M4981" i="5"/>
  <c r="M4982" i="5"/>
  <c r="M4983" i="5"/>
  <c r="M4984" i="5"/>
  <c r="M4985" i="5"/>
  <c r="M4986" i="5"/>
  <c r="W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3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1019" i="5"/>
  <c r="W1020" i="5"/>
  <c r="W1021" i="5"/>
  <c r="W1022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0" i="5"/>
  <c r="W1051" i="5"/>
  <c r="W1052" i="5"/>
  <c r="W1053" i="5"/>
  <c r="W1054" i="5"/>
  <c r="W1055" i="5"/>
  <c r="W1056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0" i="5"/>
  <c r="W1071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2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61" i="5"/>
  <c r="W1162" i="5"/>
  <c r="W1163" i="5"/>
  <c r="W1164" i="5"/>
  <c r="W1165" i="5"/>
  <c r="W1166" i="5"/>
  <c r="W1167" i="5"/>
  <c r="W1168" i="5"/>
  <c r="W1169" i="5"/>
  <c r="W1170" i="5"/>
  <c r="W1171" i="5"/>
  <c r="W1172" i="5"/>
  <c r="W1173" i="5"/>
  <c r="W1174" i="5"/>
  <c r="W1175" i="5"/>
  <c r="W1176" i="5"/>
  <c r="W1177" i="5"/>
  <c r="W1178" i="5"/>
  <c r="W1179" i="5"/>
  <c r="W1180" i="5"/>
  <c r="W1181" i="5"/>
  <c r="W1182" i="5"/>
  <c r="W1183" i="5"/>
  <c r="W1184" i="5"/>
  <c r="W1185" i="5"/>
  <c r="W1186" i="5"/>
  <c r="W1187" i="5"/>
  <c r="W1188" i="5"/>
  <c r="W1189" i="5"/>
  <c r="W1190" i="5"/>
  <c r="W1191" i="5"/>
  <c r="W1192" i="5"/>
  <c r="W1193" i="5"/>
  <c r="W1194" i="5"/>
  <c r="W1195" i="5"/>
  <c r="W1196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W1217" i="5"/>
  <c r="W1218" i="5"/>
  <c r="W1219" i="5"/>
  <c r="W1220" i="5"/>
  <c r="W1221" i="5"/>
  <c r="W1222" i="5"/>
  <c r="W1223" i="5"/>
  <c r="W1224" i="5"/>
  <c r="W1225" i="5"/>
  <c r="W1226" i="5"/>
  <c r="W1227" i="5"/>
  <c r="W1228" i="5"/>
  <c r="W1229" i="5"/>
  <c r="W1230" i="5"/>
  <c r="W1231" i="5"/>
  <c r="W1232" i="5"/>
  <c r="W1233" i="5"/>
  <c r="W1234" i="5"/>
  <c r="W1235" i="5"/>
  <c r="W1236" i="5"/>
  <c r="W1237" i="5"/>
  <c r="W1238" i="5"/>
  <c r="W1239" i="5"/>
  <c r="W1240" i="5"/>
  <c r="W1241" i="5"/>
  <c r="W1242" i="5"/>
  <c r="W1243" i="5"/>
  <c r="W1244" i="5"/>
  <c r="W1245" i="5"/>
  <c r="W1246" i="5"/>
  <c r="W1247" i="5"/>
  <c r="W1248" i="5"/>
  <c r="W1249" i="5"/>
  <c r="W1250" i="5"/>
  <c r="W1251" i="5"/>
  <c r="W1252" i="5"/>
  <c r="W1253" i="5"/>
  <c r="W1254" i="5"/>
  <c r="W1255" i="5"/>
  <c r="W1256" i="5"/>
  <c r="W1257" i="5"/>
  <c r="W1258" i="5"/>
  <c r="W1259" i="5"/>
  <c r="W1260" i="5"/>
  <c r="W1261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5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W1302" i="5"/>
  <c r="W1303" i="5"/>
  <c r="W1304" i="5"/>
  <c r="W1305" i="5"/>
  <c r="W1306" i="5"/>
  <c r="W1307" i="5"/>
  <c r="W1308" i="5"/>
  <c r="W1309" i="5"/>
  <c r="W1310" i="5"/>
  <c r="W1311" i="5"/>
  <c r="W1312" i="5"/>
  <c r="W1313" i="5"/>
  <c r="W1314" i="5"/>
  <c r="W1315" i="5"/>
  <c r="W1316" i="5"/>
  <c r="W1317" i="5"/>
  <c r="W1318" i="5"/>
  <c r="W1319" i="5"/>
  <c r="W1320" i="5"/>
  <c r="W1321" i="5"/>
  <c r="W1322" i="5"/>
  <c r="W1323" i="5"/>
  <c r="W1324" i="5"/>
  <c r="W1325" i="5"/>
  <c r="W1326" i="5"/>
  <c r="W1327" i="5"/>
  <c r="W1328" i="5"/>
  <c r="W1329" i="5"/>
  <c r="W1330" i="5"/>
  <c r="W1331" i="5"/>
  <c r="W1332" i="5"/>
  <c r="W1333" i="5"/>
  <c r="W1334" i="5"/>
  <c r="W1335" i="5"/>
  <c r="W1336" i="5"/>
  <c r="W1337" i="5"/>
  <c r="W1338" i="5"/>
  <c r="W1339" i="5"/>
  <c r="W1340" i="5"/>
  <c r="W1341" i="5"/>
  <c r="W1342" i="5"/>
  <c r="W1343" i="5"/>
  <c r="W1344" i="5"/>
  <c r="W1345" i="5"/>
  <c r="W1346" i="5"/>
  <c r="W1347" i="5"/>
  <c r="W1348" i="5"/>
  <c r="W1349" i="5"/>
  <c r="W1350" i="5"/>
  <c r="W1351" i="5"/>
  <c r="W1352" i="5"/>
  <c r="W1353" i="5"/>
  <c r="W1354" i="5"/>
  <c r="W1355" i="5"/>
  <c r="W1356" i="5"/>
  <c r="W1357" i="5"/>
  <c r="W1358" i="5"/>
  <c r="W1359" i="5"/>
  <c r="W1360" i="5"/>
  <c r="W1361" i="5"/>
  <c r="W1362" i="5"/>
  <c r="W1363" i="5"/>
  <c r="W1364" i="5"/>
  <c r="W1365" i="5"/>
  <c r="W1366" i="5"/>
  <c r="W1367" i="5"/>
  <c r="W1368" i="5"/>
  <c r="W1369" i="5"/>
  <c r="W1370" i="5"/>
  <c r="W1371" i="5"/>
  <c r="W1372" i="5"/>
  <c r="W1373" i="5"/>
  <c r="W1374" i="5"/>
  <c r="W1375" i="5"/>
  <c r="W1376" i="5"/>
  <c r="W1377" i="5"/>
  <c r="W1378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W1415" i="5"/>
  <c r="W1416" i="5"/>
  <c r="W1417" i="5"/>
  <c r="W1418" i="5"/>
  <c r="W1419" i="5"/>
  <c r="W1420" i="5"/>
  <c r="W1421" i="5"/>
  <c r="W1422" i="5"/>
  <c r="W1423" i="5"/>
  <c r="W1424" i="5"/>
  <c r="W1425" i="5"/>
  <c r="W1426" i="5"/>
  <c r="W1427" i="5"/>
  <c r="W1428" i="5"/>
  <c r="W1429" i="5"/>
  <c r="W1430" i="5"/>
  <c r="W1431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W1458" i="5"/>
  <c r="W1459" i="5"/>
  <c r="W1460" i="5"/>
  <c r="W1461" i="5"/>
  <c r="W1462" i="5"/>
  <c r="W1463" i="5"/>
  <c r="W1464" i="5"/>
  <c r="W1465" i="5"/>
  <c r="W1466" i="5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3" i="5"/>
  <c r="W1564" i="5"/>
  <c r="W1565" i="5"/>
  <c r="W1566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82" i="5"/>
  <c r="W1583" i="5"/>
  <c r="W1584" i="5"/>
  <c r="W1585" i="5"/>
  <c r="W1586" i="5"/>
  <c r="W1587" i="5"/>
  <c r="W1588" i="5"/>
  <c r="W1589" i="5"/>
  <c r="W1590" i="5"/>
  <c r="W1591" i="5"/>
  <c r="W1592" i="5"/>
  <c r="W1593" i="5"/>
  <c r="W1594" i="5"/>
  <c r="W1595" i="5"/>
  <c r="W1596" i="5"/>
  <c r="W1597" i="5"/>
  <c r="W1598" i="5"/>
  <c r="W1599" i="5"/>
  <c r="W1600" i="5"/>
  <c r="W1601" i="5"/>
  <c r="W1602" i="5"/>
  <c r="W1603" i="5"/>
  <c r="W1604" i="5"/>
  <c r="W1605" i="5"/>
  <c r="W1606" i="5"/>
  <c r="W1607" i="5"/>
  <c r="W1608" i="5"/>
  <c r="W1609" i="5"/>
  <c r="W1610" i="5"/>
  <c r="W1611" i="5"/>
  <c r="W1612" i="5"/>
  <c r="W1613" i="5"/>
  <c r="W1614" i="5"/>
  <c r="W1615" i="5"/>
  <c r="W1616" i="5"/>
  <c r="W1617" i="5"/>
  <c r="W1618" i="5"/>
  <c r="W1619" i="5"/>
  <c r="W1620" i="5"/>
  <c r="W1621" i="5"/>
  <c r="W1622" i="5"/>
  <c r="W1623" i="5"/>
  <c r="W1624" i="5"/>
  <c r="W1625" i="5"/>
  <c r="W1626" i="5"/>
  <c r="W1627" i="5"/>
  <c r="W1628" i="5"/>
  <c r="W1629" i="5"/>
  <c r="W1630" i="5"/>
  <c r="W1631" i="5"/>
  <c r="W1632" i="5"/>
  <c r="W1633" i="5"/>
  <c r="W1634" i="5"/>
  <c r="W1635" i="5"/>
  <c r="W1636" i="5"/>
  <c r="W1637" i="5"/>
  <c r="W1638" i="5"/>
  <c r="W1639" i="5"/>
  <c r="W1640" i="5"/>
  <c r="W1641" i="5"/>
  <c r="W1642" i="5"/>
  <c r="W1643" i="5"/>
  <c r="W1644" i="5"/>
  <c r="W1645" i="5"/>
  <c r="W1646" i="5"/>
  <c r="W1647" i="5"/>
  <c r="W1648" i="5"/>
  <c r="W1649" i="5"/>
  <c r="W1650" i="5"/>
  <c r="W1651" i="5"/>
  <c r="W1652" i="5"/>
  <c r="W1653" i="5"/>
  <c r="W1654" i="5"/>
  <c r="W1655" i="5"/>
  <c r="W1656" i="5"/>
  <c r="W1657" i="5"/>
  <c r="W1658" i="5"/>
  <c r="W1659" i="5"/>
  <c r="W1660" i="5"/>
  <c r="W1661" i="5"/>
  <c r="W1662" i="5"/>
  <c r="W1663" i="5"/>
  <c r="W1664" i="5"/>
  <c r="W1665" i="5"/>
  <c r="W1666" i="5"/>
  <c r="W1667" i="5"/>
  <c r="W1668" i="5"/>
  <c r="W1669" i="5"/>
  <c r="W1670" i="5"/>
  <c r="W1671" i="5"/>
  <c r="W1672" i="5"/>
  <c r="W1673" i="5"/>
  <c r="W1674" i="5"/>
  <c r="W1675" i="5"/>
  <c r="W1676" i="5"/>
  <c r="W1677" i="5"/>
  <c r="W1678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W1705" i="5"/>
  <c r="W1706" i="5"/>
  <c r="W1707" i="5"/>
  <c r="W1708" i="5"/>
  <c r="W1709" i="5"/>
  <c r="W1710" i="5"/>
  <c r="W1711" i="5"/>
  <c r="W1712" i="5"/>
  <c r="W1713" i="5"/>
  <c r="W1714" i="5"/>
  <c r="W1715" i="5"/>
  <c r="W1716" i="5"/>
  <c r="W1717" i="5"/>
  <c r="W1718" i="5"/>
  <c r="W1719" i="5"/>
  <c r="W1720" i="5"/>
  <c r="W1721" i="5"/>
  <c r="W1722" i="5"/>
  <c r="W1723" i="5"/>
  <c r="W1724" i="5"/>
  <c r="W1725" i="5"/>
  <c r="W1726" i="5"/>
  <c r="W1727" i="5"/>
  <c r="W1728" i="5"/>
  <c r="W1729" i="5"/>
  <c r="W1730" i="5"/>
  <c r="W1731" i="5"/>
  <c r="W1732" i="5"/>
  <c r="W1733" i="5"/>
  <c r="W1734" i="5"/>
  <c r="W1735" i="5"/>
  <c r="W1736" i="5"/>
  <c r="W1737" i="5"/>
  <c r="W1738" i="5"/>
  <c r="W1739" i="5"/>
  <c r="W1740" i="5"/>
  <c r="W1741" i="5"/>
  <c r="W1742" i="5"/>
  <c r="W1743" i="5"/>
  <c r="W1744" i="5"/>
  <c r="W1745" i="5"/>
  <c r="W1746" i="5"/>
  <c r="W1747" i="5"/>
  <c r="W1748" i="5"/>
  <c r="W1749" i="5"/>
  <c r="W1750" i="5"/>
  <c r="W1751" i="5"/>
  <c r="W1752" i="5"/>
  <c r="W1753" i="5"/>
  <c r="W1754" i="5"/>
  <c r="W1755" i="5"/>
  <c r="W1756" i="5"/>
  <c r="W1757" i="5"/>
  <c r="W1758" i="5"/>
  <c r="W1759" i="5"/>
  <c r="W1760" i="5"/>
  <c r="W1761" i="5"/>
  <c r="W1762" i="5"/>
  <c r="W1763" i="5"/>
  <c r="W1764" i="5"/>
  <c r="W1765" i="5"/>
  <c r="W1766" i="5"/>
  <c r="W1767" i="5"/>
  <c r="W1768" i="5"/>
  <c r="W1769" i="5"/>
  <c r="W1770" i="5"/>
  <c r="W1771" i="5"/>
  <c r="W1772" i="5"/>
  <c r="W1773" i="5"/>
  <c r="W1774" i="5"/>
  <c r="W1775" i="5"/>
  <c r="W1776" i="5"/>
  <c r="W1777" i="5"/>
  <c r="W1778" i="5"/>
  <c r="W1779" i="5"/>
  <c r="W1780" i="5"/>
  <c r="W1781" i="5"/>
  <c r="W1782" i="5"/>
  <c r="W1783" i="5"/>
  <c r="W1784" i="5"/>
  <c r="W1785" i="5"/>
  <c r="W1786" i="5"/>
  <c r="W1787" i="5"/>
  <c r="W1788" i="5"/>
  <c r="W1789" i="5"/>
  <c r="W1790" i="5"/>
  <c r="W1791" i="5"/>
  <c r="W1792" i="5"/>
  <c r="W1793" i="5"/>
  <c r="W1794" i="5"/>
  <c r="W1795" i="5"/>
  <c r="W1796" i="5"/>
  <c r="W1797" i="5"/>
  <c r="W1798" i="5"/>
  <c r="W1799" i="5"/>
  <c r="W1800" i="5"/>
  <c r="W1801" i="5"/>
  <c r="W1802" i="5"/>
  <c r="W1803" i="5"/>
  <c r="W1804" i="5"/>
  <c r="W1805" i="5"/>
  <c r="W1806" i="5"/>
  <c r="W1807" i="5"/>
  <c r="W1808" i="5"/>
  <c r="W1809" i="5"/>
  <c r="W1810" i="5"/>
  <c r="W1811" i="5"/>
  <c r="W1812" i="5"/>
  <c r="W1813" i="5"/>
  <c r="W1814" i="5"/>
  <c r="W1815" i="5"/>
  <c r="W1816" i="5"/>
  <c r="W1817" i="5"/>
  <c r="W1818" i="5"/>
  <c r="W1819" i="5"/>
  <c r="W1820" i="5"/>
  <c r="W1821" i="5"/>
  <c r="W1822" i="5"/>
  <c r="W1823" i="5"/>
  <c r="W1824" i="5"/>
  <c r="W1825" i="5"/>
  <c r="W1826" i="5"/>
  <c r="W1827" i="5"/>
  <c r="W1828" i="5"/>
  <c r="W1829" i="5"/>
  <c r="W1830" i="5"/>
  <c r="W1831" i="5"/>
  <c r="W1832" i="5"/>
  <c r="W1833" i="5"/>
  <c r="W1834" i="5"/>
  <c r="W1835" i="5"/>
  <c r="W1836" i="5"/>
  <c r="W1837" i="5"/>
  <c r="W1838" i="5"/>
  <c r="W1839" i="5"/>
  <c r="W1840" i="5"/>
  <c r="W1841" i="5"/>
  <c r="W1842" i="5"/>
  <c r="W1843" i="5"/>
  <c r="W1844" i="5"/>
  <c r="W1845" i="5"/>
  <c r="W1846" i="5"/>
  <c r="W1847" i="5"/>
  <c r="W1848" i="5"/>
  <c r="W1849" i="5"/>
  <c r="W1850" i="5"/>
  <c r="W1851" i="5"/>
  <c r="W1852" i="5"/>
  <c r="W1853" i="5"/>
  <c r="W1854" i="5"/>
  <c r="W1855" i="5"/>
  <c r="W1856" i="5"/>
  <c r="W1857" i="5"/>
  <c r="W1858" i="5"/>
  <c r="W1859" i="5"/>
  <c r="W1860" i="5"/>
  <c r="W1861" i="5"/>
  <c r="W1862" i="5"/>
  <c r="W1863" i="5"/>
  <c r="W1864" i="5"/>
  <c r="W1865" i="5"/>
  <c r="W1866" i="5"/>
  <c r="W1867" i="5"/>
  <c r="W1868" i="5"/>
  <c r="W1869" i="5"/>
  <c r="W1870" i="5"/>
  <c r="W1871" i="5"/>
  <c r="W1872" i="5"/>
  <c r="W1873" i="5"/>
  <c r="W1874" i="5"/>
  <c r="W1875" i="5"/>
  <c r="W1876" i="5"/>
  <c r="W1877" i="5"/>
  <c r="W1878" i="5"/>
  <c r="W1879" i="5"/>
  <c r="W1880" i="5"/>
  <c r="W1881" i="5"/>
  <c r="W1882" i="5"/>
  <c r="W1883" i="5"/>
  <c r="W1884" i="5"/>
  <c r="W1885" i="5"/>
  <c r="W1886" i="5"/>
  <c r="W1887" i="5"/>
  <c r="W1888" i="5"/>
  <c r="W1889" i="5"/>
  <c r="W1890" i="5"/>
  <c r="W1891" i="5"/>
  <c r="W1892" i="5"/>
  <c r="W1893" i="5"/>
  <c r="W1894" i="5"/>
  <c r="W1895" i="5"/>
  <c r="W1896" i="5"/>
  <c r="W1897" i="5"/>
  <c r="W1898" i="5"/>
  <c r="W1899" i="5"/>
  <c r="W1900" i="5"/>
  <c r="W1901" i="5"/>
  <c r="W1902" i="5"/>
  <c r="W1903" i="5"/>
  <c r="W1904" i="5"/>
  <c r="W1905" i="5"/>
  <c r="W1906" i="5"/>
  <c r="W1907" i="5"/>
  <c r="W1908" i="5"/>
  <c r="W1909" i="5"/>
  <c r="W1910" i="5"/>
  <c r="W1911" i="5"/>
  <c r="W1912" i="5"/>
  <c r="W1913" i="5"/>
  <c r="W1914" i="5"/>
  <c r="W1915" i="5"/>
  <c r="W1916" i="5"/>
  <c r="W1917" i="5"/>
  <c r="W1918" i="5"/>
  <c r="W1919" i="5"/>
  <c r="W1920" i="5"/>
  <c r="W1921" i="5"/>
  <c r="W1922" i="5"/>
  <c r="W1923" i="5"/>
  <c r="W1924" i="5"/>
  <c r="W1925" i="5"/>
  <c r="W1926" i="5"/>
  <c r="W1927" i="5"/>
  <c r="W1928" i="5"/>
  <c r="W1929" i="5"/>
  <c r="W1930" i="5"/>
  <c r="W1931" i="5"/>
  <c r="W1932" i="5"/>
  <c r="W1933" i="5"/>
  <c r="W1934" i="5"/>
  <c r="W1935" i="5"/>
  <c r="W1936" i="5"/>
  <c r="W1937" i="5"/>
  <c r="W1938" i="5"/>
  <c r="W1939" i="5"/>
  <c r="W1940" i="5"/>
  <c r="W1941" i="5"/>
  <c r="W1942" i="5"/>
  <c r="W1943" i="5"/>
  <c r="W1944" i="5"/>
  <c r="W1945" i="5"/>
  <c r="W1946" i="5"/>
  <c r="W1947" i="5"/>
  <c r="W1948" i="5"/>
  <c r="W1949" i="5"/>
  <c r="W1950" i="5"/>
  <c r="W1951" i="5"/>
  <c r="W1952" i="5"/>
  <c r="W1953" i="5"/>
  <c r="W1954" i="5"/>
  <c r="W1955" i="5"/>
  <c r="W1956" i="5"/>
  <c r="W1957" i="5"/>
  <c r="W1958" i="5"/>
  <c r="W1959" i="5"/>
  <c r="W1960" i="5"/>
  <c r="W1961" i="5"/>
  <c r="W1962" i="5"/>
  <c r="W1963" i="5"/>
  <c r="W1964" i="5"/>
  <c r="W1965" i="5"/>
  <c r="W1966" i="5"/>
  <c r="W1967" i="5"/>
  <c r="W1968" i="5"/>
  <c r="W1969" i="5"/>
  <c r="W1970" i="5"/>
  <c r="W1971" i="5"/>
  <c r="W1972" i="5"/>
  <c r="W1973" i="5"/>
  <c r="W1974" i="5"/>
  <c r="W1975" i="5"/>
  <c r="W1976" i="5"/>
  <c r="W1977" i="5"/>
  <c r="W1978" i="5"/>
  <c r="W1979" i="5"/>
  <c r="W1980" i="5"/>
  <c r="W1981" i="5"/>
  <c r="W1982" i="5"/>
  <c r="W1983" i="5"/>
  <c r="W1984" i="5"/>
  <c r="W1985" i="5"/>
  <c r="W1986" i="5"/>
  <c r="W1987" i="5"/>
  <c r="W1988" i="5"/>
  <c r="W1989" i="5"/>
  <c r="W1990" i="5"/>
  <c r="W1991" i="5"/>
  <c r="W1992" i="5"/>
  <c r="W1993" i="5"/>
  <c r="W1994" i="5"/>
  <c r="W1995" i="5"/>
  <c r="W1996" i="5"/>
  <c r="W1997" i="5"/>
  <c r="W1998" i="5"/>
  <c r="W1999" i="5"/>
  <c r="W2000" i="5"/>
  <c r="W2001" i="5"/>
  <c r="W2002" i="5"/>
  <c r="W2003" i="5"/>
  <c r="W2004" i="5"/>
  <c r="W2005" i="5"/>
  <c r="W2006" i="5"/>
  <c r="W2007" i="5"/>
  <c r="W2008" i="5"/>
  <c r="W2009" i="5"/>
  <c r="W2010" i="5"/>
  <c r="W2011" i="5"/>
  <c r="W2012" i="5"/>
  <c r="W2013" i="5"/>
  <c r="W2014" i="5"/>
  <c r="W2015" i="5"/>
  <c r="W2016" i="5"/>
  <c r="W2017" i="5"/>
  <c r="W2018" i="5"/>
  <c r="W2019" i="5"/>
  <c r="W2020" i="5"/>
  <c r="W2021" i="5"/>
  <c r="W2022" i="5"/>
  <c r="W2023" i="5"/>
  <c r="W2024" i="5"/>
  <c r="W2025" i="5"/>
  <c r="W2026" i="5"/>
  <c r="W2027" i="5"/>
  <c r="W2028" i="5"/>
  <c r="W2029" i="5"/>
  <c r="W2030" i="5"/>
  <c r="W2031" i="5"/>
  <c r="W2032" i="5"/>
  <c r="W2033" i="5"/>
  <c r="W2034" i="5"/>
  <c r="W2035" i="5"/>
  <c r="W2036" i="5"/>
  <c r="W2037" i="5"/>
  <c r="W2038" i="5"/>
  <c r="W2039" i="5"/>
  <c r="W2040" i="5"/>
  <c r="W2041" i="5"/>
  <c r="W2042" i="5"/>
  <c r="W2043" i="5"/>
  <c r="W2044" i="5"/>
  <c r="W2045" i="5"/>
  <c r="W2046" i="5"/>
  <c r="W2047" i="5"/>
  <c r="W2048" i="5"/>
  <c r="W2049" i="5"/>
  <c r="W2050" i="5"/>
  <c r="W2051" i="5"/>
  <c r="W2052" i="5"/>
  <c r="W2053" i="5"/>
  <c r="W2054" i="5"/>
  <c r="W2055" i="5"/>
  <c r="W2056" i="5"/>
  <c r="W2057" i="5"/>
  <c r="W2058" i="5"/>
  <c r="W2059" i="5"/>
  <c r="W2060" i="5"/>
  <c r="W2061" i="5"/>
  <c r="W2062" i="5"/>
  <c r="W2063" i="5"/>
  <c r="W2064" i="5"/>
  <c r="W2065" i="5"/>
  <c r="W2066" i="5"/>
  <c r="W2067" i="5"/>
  <c r="W2068" i="5"/>
  <c r="W2069" i="5"/>
  <c r="W2070" i="5"/>
  <c r="W2071" i="5"/>
  <c r="W2072" i="5"/>
  <c r="W2073" i="5"/>
  <c r="W2074" i="5"/>
  <c r="W2075" i="5"/>
  <c r="W2076" i="5"/>
  <c r="W2077" i="5"/>
  <c r="W2078" i="5"/>
  <c r="W2079" i="5"/>
  <c r="W2080" i="5"/>
  <c r="W2081" i="5"/>
  <c r="W2082" i="5"/>
  <c r="W2083" i="5"/>
  <c r="W2084" i="5"/>
  <c r="W2085" i="5"/>
  <c r="W2086" i="5"/>
  <c r="W2087" i="5"/>
  <c r="W2088" i="5"/>
  <c r="W2089" i="5"/>
  <c r="W2090" i="5"/>
  <c r="W2091" i="5"/>
  <c r="W2092" i="5"/>
  <c r="W2093" i="5"/>
  <c r="W2094" i="5"/>
  <c r="W2095" i="5"/>
  <c r="W2096" i="5"/>
  <c r="W2097" i="5"/>
  <c r="W2098" i="5"/>
  <c r="W2099" i="5"/>
  <c r="W2100" i="5"/>
  <c r="W2101" i="5"/>
  <c r="W2102" i="5"/>
  <c r="W2103" i="5"/>
  <c r="W2104" i="5"/>
  <c r="W2105" i="5"/>
  <c r="W2106" i="5"/>
  <c r="W2107" i="5"/>
  <c r="W2108" i="5"/>
  <c r="W2109" i="5"/>
  <c r="W2110" i="5"/>
  <c r="W2111" i="5"/>
  <c r="W2112" i="5"/>
  <c r="W2113" i="5"/>
  <c r="W2114" i="5"/>
  <c r="W2115" i="5"/>
  <c r="W2116" i="5"/>
  <c r="W2117" i="5"/>
  <c r="W2118" i="5"/>
  <c r="W2119" i="5"/>
  <c r="W2120" i="5"/>
  <c r="W2121" i="5"/>
  <c r="W2122" i="5"/>
  <c r="W2123" i="5"/>
  <c r="W2124" i="5"/>
  <c r="W2125" i="5"/>
  <c r="W2126" i="5"/>
  <c r="W2127" i="5"/>
  <c r="W2128" i="5"/>
  <c r="W2129" i="5"/>
  <c r="W2130" i="5"/>
  <c r="W2131" i="5"/>
  <c r="W2132" i="5"/>
  <c r="W2133" i="5"/>
  <c r="W2134" i="5"/>
  <c r="W2135" i="5"/>
  <c r="W2136" i="5"/>
  <c r="W2137" i="5"/>
  <c r="W2138" i="5"/>
  <c r="W2139" i="5"/>
  <c r="W2140" i="5"/>
  <c r="W2141" i="5"/>
  <c r="W2142" i="5"/>
  <c r="W2143" i="5"/>
  <c r="W2144" i="5"/>
  <c r="W2145" i="5"/>
  <c r="W2146" i="5"/>
  <c r="W2147" i="5"/>
  <c r="W2148" i="5"/>
  <c r="W2149" i="5"/>
  <c r="W2150" i="5"/>
  <c r="W2151" i="5"/>
  <c r="W2152" i="5"/>
  <c r="W2153" i="5"/>
  <c r="W2154" i="5"/>
  <c r="W2155" i="5"/>
  <c r="W2156" i="5"/>
  <c r="W2157" i="5"/>
  <c r="W2158" i="5"/>
  <c r="W2159" i="5"/>
  <c r="W2160" i="5"/>
  <c r="W2161" i="5"/>
  <c r="W2162" i="5"/>
  <c r="W2163" i="5"/>
  <c r="W2164" i="5"/>
  <c r="W2165" i="5"/>
  <c r="W2166" i="5"/>
  <c r="W2167" i="5"/>
  <c r="W2168" i="5"/>
  <c r="W2169" i="5"/>
  <c r="W2170" i="5"/>
  <c r="W2171" i="5"/>
  <c r="W2172" i="5"/>
  <c r="W2173" i="5"/>
  <c r="W2174" i="5"/>
  <c r="W2175" i="5"/>
  <c r="W2176" i="5"/>
  <c r="W2177" i="5"/>
  <c r="W2178" i="5"/>
  <c r="W2179" i="5"/>
  <c r="W2180" i="5"/>
  <c r="W2181" i="5"/>
  <c r="W2182" i="5"/>
  <c r="W2183" i="5"/>
  <c r="W2184" i="5"/>
  <c r="W2185" i="5"/>
  <c r="W2186" i="5"/>
  <c r="W2187" i="5"/>
  <c r="W2188" i="5"/>
  <c r="W2189" i="5"/>
  <c r="W2190" i="5"/>
  <c r="W2191" i="5"/>
  <c r="W2192" i="5"/>
  <c r="W2193" i="5"/>
  <c r="W2194" i="5"/>
  <c r="W2195" i="5"/>
  <c r="W2196" i="5"/>
  <c r="W2197" i="5"/>
  <c r="W2198" i="5"/>
  <c r="W2199" i="5"/>
  <c r="W2200" i="5"/>
  <c r="W2201" i="5"/>
  <c r="W2202" i="5"/>
  <c r="W2203" i="5"/>
  <c r="W2204" i="5"/>
  <c r="W2205" i="5"/>
  <c r="W2206" i="5"/>
  <c r="W2207" i="5"/>
  <c r="W2208" i="5"/>
  <c r="W2209" i="5"/>
  <c r="W2210" i="5"/>
  <c r="W2211" i="5"/>
  <c r="W2212" i="5"/>
  <c r="W2213" i="5"/>
  <c r="W2214" i="5"/>
  <c r="W2215" i="5"/>
  <c r="W2216" i="5"/>
  <c r="W2217" i="5"/>
  <c r="W2218" i="5"/>
  <c r="W2219" i="5"/>
  <c r="W2220" i="5"/>
  <c r="W2221" i="5"/>
  <c r="W2222" i="5"/>
  <c r="W2223" i="5"/>
  <c r="W2224" i="5"/>
  <c r="W2225" i="5"/>
  <c r="W2226" i="5"/>
  <c r="W2227" i="5"/>
  <c r="W2228" i="5"/>
  <c r="W2229" i="5"/>
  <c r="W2230" i="5"/>
  <c r="W2231" i="5"/>
  <c r="W2232" i="5"/>
  <c r="W2233" i="5"/>
  <c r="W2234" i="5"/>
  <c r="W2235" i="5"/>
  <c r="W2236" i="5"/>
  <c r="W2237" i="5"/>
  <c r="W2238" i="5"/>
  <c r="W2239" i="5"/>
  <c r="W2240" i="5"/>
  <c r="W2241" i="5"/>
  <c r="W2242" i="5"/>
  <c r="W2243" i="5"/>
  <c r="W2244" i="5"/>
  <c r="W2245" i="5"/>
  <c r="W2246" i="5"/>
  <c r="W2247" i="5"/>
  <c r="W2248" i="5"/>
  <c r="W2249" i="5"/>
  <c r="W2250" i="5"/>
  <c r="W2251" i="5"/>
  <c r="W2252" i="5"/>
  <c r="W2253" i="5"/>
  <c r="W2254" i="5"/>
  <c r="W2255" i="5"/>
  <c r="W2256" i="5"/>
  <c r="W2257" i="5"/>
  <c r="W2258" i="5"/>
  <c r="W2259" i="5"/>
  <c r="W2260" i="5"/>
  <c r="W2261" i="5"/>
  <c r="W2262" i="5"/>
  <c r="W2263" i="5"/>
  <c r="W2264" i="5"/>
  <c r="W2265" i="5"/>
  <c r="W2266" i="5"/>
  <c r="W2267" i="5"/>
  <c r="W2268" i="5"/>
  <c r="W2269" i="5"/>
  <c r="W2270" i="5"/>
  <c r="W2271" i="5"/>
  <c r="W2272" i="5"/>
  <c r="W2273" i="5"/>
  <c r="W2274" i="5"/>
  <c r="W2275" i="5"/>
  <c r="W2276" i="5"/>
  <c r="W2277" i="5"/>
  <c r="W2278" i="5"/>
  <c r="W2279" i="5"/>
  <c r="W2280" i="5"/>
  <c r="W2281" i="5"/>
  <c r="W2282" i="5"/>
  <c r="W2283" i="5"/>
  <c r="W2284" i="5"/>
  <c r="W2285" i="5"/>
  <c r="W2286" i="5"/>
  <c r="W2287" i="5"/>
  <c r="W2288" i="5"/>
  <c r="W2289" i="5"/>
  <c r="W2290" i="5"/>
  <c r="W2291" i="5"/>
  <c r="W2292" i="5"/>
  <c r="W2293" i="5"/>
  <c r="W2294" i="5"/>
  <c r="W2295" i="5"/>
  <c r="W2296" i="5"/>
  <c r="W2297" i="5"/>
  <c r="W2298" i="5"/>
  <c r="W2299" i="5"/>
  <c r="W2300" i="5"/>
  <c r="W2301" i="5"/>
  <c r="W2302" i="5"/>
  <c r="W2303" i="5"/>
  <c r="W2304" i="5"/>
  <c r="W2305" i="5"/>
  <c r="W2306" i="5"/>
  <c r="W2307" i="5"/>
  <c r="W2308" i="5"/>
  <c r="W2309" i="5"/>
  <c r="W2310" i="5"/>
  <c r="W2311" i="5"/>
  <c r="W2312" i="5"/>
  <c r="W2313" i="5"/>
  <c r="W2314" i="5"/>
  <c r="W2315" i="5"/>
  <c r="W2316" i="5"/>
  <c r="W2317" i="5"/>
  <c r="W2318" i="5"/>
  <c r="W2319" i="5"/>
  <c r="W2320" i="5"/>
  <c r="W2321" i="5"/>
  <c r="W2322" i="5"/>
  <c r="W2323" i="5"/>
  <c r="W2324" i="5"/>
  <c r="W2325" i="5"/>
  <c r="W2326" i="5"/>
  <c r="W2327" i="5"/>
  <c r="W2328" i="5"/>
  <c r="W2329" i="5"/>
  <c r="W2330" i="5"/>
  <c r="W2331" i="5"/>
  <c r="W2332" i="5"/>
  <c r="W2333" i="5"/>
  <c r="W2334" i="5"/>
  <c r="W2335" i="5"/>
  <c r="W2336" i="5"/>
  <c r="W2337" i="5"/>
  <c r="W2338" i="5"/>
  <c r="W2339" i="5"/>
  <c r="W2340" i="5"/>
  <c r="W2341" i="5"/>
  <c r="W2342" i="5"/>
  <c r="W2343" i="5"/>
  <c r="W2344" i="5"/>
  <c r="W2345" i="5"/>
  <c r="W2346" i="5"/>
  <c r="W2347" i="5"/>
  <c r="W2348" i="5"/>
  <c r="W2349" i="5"/>
  <c r="W2350" i="5"/>
  <c r="W2351" i="5"/>
  <c r="W2352" i="5"/>
  <c r="W2353" i="5"/>
  <c r="W2354" i="5"/>
  <c r="W2355" i="5"/>
  <c r="W2356" i="5"/>
  <c r="W2357" i="5"/>
  <c r="W2358" i="5"/>
  <c r="W2359" i="5"/>
  <c r="W2360" i="5"/>
  <c r="W2361" i="5"/>
  <c r="W2362" i="5"/>
  <c r="W2363" i="5"/>
  <c r="W2364" i="5"/>
  <c r="W2365" i="5"/>
  <c r="W2366" i="5"/>
  <c r="W2367" i="5"/>
  <c r="W2368" i="5"/>
  <c r="W2369" i="5"/>
  <c r="W2370" i="5"/>
  <c r="W2371" i="5"/>
  <c r="W2372" i="5"/>
  <c r="W2373" i="5"/>
  <c r="W2374" i="5"/>
  <c r="W2375" i="5"/>
  <c r="W2376" i="5"/>
  <c r="W2377" i="5"/>
  <c r="W2378" i="5"/>
  <c r="W2379" i="5"/>
  <c r="W2380" i="5"/>
  <c r="W2381" i="5"/>
  <c r="W2382" i="5"/>
  <c r="W2383" i="5"/>
  <c r="W2384" i="5"/>
  <c r="W2385" i="5"/>
  <c r="W2386" i="5"/>
  <c r="W2387" i="5"/>
  <c r="W2388" i="5"/>
  <c r="W2389" i="5"/>
  <c r="W2390" i="5"/>
  <c r="W2391" i="5"/>
  <c r="W2392" i="5"/>
  <c r="W2393" i="5"/>
  <c r="W2394" i="5"/>
  <c r="W2395" i="5"/>
  <c r="W2396" i="5"/>
  <c r="W2397" i="5"/>
  <c r="W2398" i="5"/>
  <c r="W2399" i="5"/>
  <c r="W2400" i="5"/>
  <c r="W2401" i="5"/>
  <c r="W2402" i="5"/>
  <c r="W2403" i="5"/>
  <c r="W2404" i="5"/>
  <c r="W2405" i="5"/>
  <c r="W2406" i="5"/>
  <c r="W2407" i="5"/>
  <c r="W2408" i="5"/>
  <c r="W2409" i="5"/>
  <c r="W2410" i="5"/>
  <c r="W2411" i="5"/>
  <c r="W2412" i="5"/>
  <c r="W2413" i="5"/>
  <c r="W2414" i="5"/>
  <c r="W2415" i="5"/>
  <c r="W2416" i="5"/>
  <c r="W2417" i="5"/>
  <c r="W2418" i="5"/>
  <c r="W2419" i="5"/>
  <c r="W2420" i="5"/>
  <c r="W2421" i="5"/>
  <c r="W2422" i="5"/>
  <c r="W2423" i="5"/>
  <c r="W2424" i="5"/>
  <c r="W2425" i="5"/>
  <c r="W2426" i="5"/>
  <c r="W2427" i="5"/>
  <c r="W2428" i="5"/>
  <c r="W2429" i="5"/>
  <c r="W2430" i="5"/>
  <c r="W2431" i="5"/>
  <c r="W2432" i="5"/>
  <c r="W2433" i="5"/>
  <c r="W2434" i="5"/>
  <c r="W2435" i="5"/>
  <c r="W2436" i="5"/>
  <c r="W2437" i="5"/>
  <c r="W2438" i="5"/>
  <c r="W2439" i="5"/>
  <c r="W2440" i="5"/>
  <c r="W2441" i="5"/>
  <c r="W2442" i="5"/>
  <c r="W2443" i="5"/>
  <c r="W2444" i="5"/>
  <c r="W2445" i="5"/>
  <c r="W2446" i="5"/>
  <c r="W2447" i="5"/>
  <c r="W2448" i="5"/>
  <c r="W2449" i="5"/>
  <c r="W2450" i="5"/>
  <c r="W2451" i="5"/>
  <c r="W2452" i="5"/>
  <c r="W2453" i="5"/>
  <c r="W2454" i="5"/>
  <c r="W2455" i="5"/>
  <c r="W2456" i="5"/>
  <c r="W2457" i="5"/>
  <c r="W2458" i="5"/>
  <c r="W2459" i="5"/>
  <c r="W2460" i="5"/>
  <c r="W2461" i="5"/>
  <c r="W2462" i="5"/>
  <c r="W2463" i="5"/>
  <c r="W2464" i="5"/>
  <c r="W2465" i="5"/>
  <c r="W2466" i="5"/>
  <c r="W2467" i="5"/>
  <c r="W2468" i="5"/>
  <c r="W2469" i="5"/>
  <c r="W2470" i="5"/>
  <c r="W2471" i="5"/>
  <c r="W2472" i="5"/>
  <c r="W2473" i="5"/>
  <c r="W2474" i="5"/>
  <c r="W2475" i="5"/>
  <c r="W2476" i="5"/>
  <c r="W2477" i="5"/>
  <c r="W2478" i="5"/>
  <c r="W2479" i="5"/>
  <c r="W2480" i="5"/>
  <c r="W2481" i="5"/>
  <c r="W2482" i="5"/>
  <c r="W2483" i="5"/>
  <c r="W2484" i="5"/>
  <c r="W2485" i="5"/>
  <c r="W2486" i="5"/>
  <c r="W2487" i="5"/>
  <c r="W2488" i="5"/>
  <c r="W2489" i="5"/>
  <c r="W2490" i="5"/>
  <c r="W2491" i="5"/>
  <c r="W2492" i="5"/>
  <c r="W2493" i="5"/>
  <c r="W2494" i="5"/>
  <c r="W2495" i="5"/>
  <c r="W2496" i="5"/>
  <c r="W2497" i="5"/>
  <c r="W2498" i="5"/>
  <c r="W2499" i="5"/>
  <c r="W2500" i="5"/>
  <c r="W2501" i="5"/>
  <c r="W2502" i="5"/>
  <c r="W2503" i="5"/>
  <c r="W2504" i="5"/>
  <c r="W2505" i="5"/>
  <c r="W2506" i="5"/>
  <c r="W2507" i="5"/>
  <c r="W2508" i="5"/>
  <c r="W2509" i="5"/>
  <c r="W2510" i="5"/>
  <c r="W2511" i="5"/>
  <c r="W2512" i="5"/>
  <c r="W2513" i="5"/>
  <c r="W2514" i="5"/>
  <c r="W2515" i="5"/>
  <c r="W2516" i="5"/>
  <c r="W2517" i="5"/>
  <c r="W2518" i="5"/>
  <c r="W2519" i="5"/>
  <c r="W2520" i="5"/>
  <c r="W2521" i="5"/>
  <c r="W2522" i="5"/>
  <c r="W2523" i="5"/>
  <c r="W2524" i="5"/>
  <c r="W2525" i="5"/>
  <c r="W2526" i="5"/>
  <c r="W2527" i="5"/>
  <c r="W2528" i="5"/>
  <c r="W2529" i="5"/>
  <c r="W2530" i="5"/>
  <c r="W2531" i="5"/>
  <c r="W2532" i="5"/>
  <c r="W2533" i="5"/>
  <c r="W2534" i="5"/>
  <c r="W2535" i="5"/>
  <c r="W2536" i="5"/>
  <c r="W2537" i="5"/>
  <c r="W2538" i="5"/>
  <c r="W2539" i="5"/>
  <c r="W2540" i="5"/>
  <c r="W2541" i="5"/>
  <c r="W2542" i="5"/>
  <c r="W2543" i="5"/>
  <c r="W2544" i="5"/>
  <c r="W2545" i="5"/>
  <c r="W2546" i="5"/>
  <c r="W2547" i="5"/>
  <c r="W2548" i="5"/>
  <c r="W2549" i="5"/>
  <c r="W2550" i="5"/>
  <c r="W2551" i="5"/>
  <c r="W2552" i="5"/>
  <c r="W2553" i="5"/>
  <c r="W2554" i="5"/>
  <c r="W2555" i="5"/>
  <c r="W2556" i="5"/>
  <c r="W2557" i="5"/>
  <c r="W2558" i="5"/>
  <c r="W2559" i="5"/>
  <c r="W2560" i="5"/>
  <c r="W2561" i="5"/>
  <c r="W2562" i="5"/>
  <c r="W2563" i="5"/>
  <c r="W2564" i="5"/>
  <c r="W2565" i="5"/>
  <c r="W2566" i="5"/>
  <c r="W2567" i="5"/>
  <c r="W2568" i="5"/>
  <c r="W2569" i="5"/>
  <c r="W2570" i="5"/>
  <c r="W2571" i="5"/>
  <c r="W2572" i="5"/>
  <c r="W2573" i="5"/>
  <c r="W2574" i="5"/>
  <c r="W2575" i="5"/>
  <c r="W2576" i="5"/>
  <c r="W2577" i="5"/>
  <c r="W2578" i="5"/>
  <c r="W2579" i="5"/>
  <c r="W2580" i="5"/>
  <c r="W2581" i="5"/>
  <c r="W2582" i="5"/>
  <c r="W2583" i="5"/>
  <c r="W2584" i="5"/>
  <c r="W2585" i="5"/>
  <c r="W2586" i="5"/>
  <c r="W2587" i="5"/>
  <c r="W2588" i="5"/>
  <c r="W2589" i="5"/>
  <c r="W2590" i="5"/>
  <c r="W2591" i="5"/>
  <c r="W2592" i="5"/>
  <c r="W2593" i="5"/>
  <c r="W2594" i="5"/>
  <c r="W2595" i="5"/>
  <c r="W2596" i="5"/>
  <c r="W2597" i="5"/>
  <c r="W2598" i="5"/>
  <c r="W2599" i="5"/>
  <c r="W2600" i="5"/>
  <c r="W2601" i="5"/>
  <c r="W2602" i="5"/>
  <c r="W2603" i="5"/>
  <c r="W2604" i="5"/>
  <c r="W2605" i="5"/>
  <c r="W2606" i="5"/>
  <c r="W2607" i="5"/>
  <c r="W2608" i="5"/>
  <c r="W2609" i="5"/>
  <c r="W2610" i="5"/>
  <c r="W2611" i="5"/>
  <c r="W2612" i="5"/>
  <c r="W2613" i="5"/>
  <c r="W2614" i="5"/>
  <c r="W2615" i="5"/>
  <c r="W2616" i="5"/>
  <c r="W2617" i="5"/>
  <c r="W2618" i="5"/>
  <c r="W2619" i="5"/>
  <c r="W2620" i="5"/>
  <c r="W2621" i="5"/>
  <c r="W2622" i="5"/>
  <c r="W2623" i="5"/>
  <c r="W2624" i="5"/>
  <c r="W2625" i="5"/>
  <c r="W2626" i="5"/>
  <c r="W2627" i="5"/>
  <c r="W2628" i="5"/>
  <c r="W2629" i="5"/>
  <c r="W2630" i="5"/>
  <c r="W2631" i="5"/>
  <c r="W2632" i="5"/>
  <c r="W2633" i="5"/>
  <c r="W2634" i="5"/>
  <c r="W2635" i="5"/>
  <c r="W2636" i="5"/>
  <c r="W2637" i="5"/>
  <c r="W2638" i="5"/>
  <c r="W2639" i="5"/>
  <c r="W2640" i="5"/>
  <c r="W2641" i="5"/>
  <c r="W2642" i="5"/>
  <c r="W2643" i="5"/>
  <c r="W2644" i="5"/>
  <c r="W2645" i="5"/>
  <c r="W2646" i="5"/>
  <c r="W2647" i="5"/>
  <c r="W2648" i="5"/>
  <c r="W2649" i="5"/>
  <c r="W2650" i="5"/>
  <c r="W2651" i="5"/>
  <c r="W2652" i="5"/>
  <c r="W2653" i="5"/>
  <c r="W2654" i="5"/>
  <c r="W2655" i="5"/>
  <c r="W2656" i="5"/>
  <c r="W2657" i="5"/>
  <c r="W2658" i="5"/>
  <c r="W2659" i="5"/>
  <c r="W2660" i="5"/>
  <c r="W2661" i="5"/>
  <c r="W2662" i="5"/>
  <c r="W2663" i="5"/>
  <c r="W2664" i="5"/>
  <c r="W2665" i="5"/>
  <c r="W2666" i="5"/>
  <c r="W2667" i="5"/>
  <c r="W2668" i="5"/>
  <c r="W2669" i="5"/>
  <c r="W2670" i="5"/>
  <c r="W2671" i="5"/>
  <c r="W2672" i="5"/>
  <c r="W2673" i="5"/>
  <c r="W2674" i="5"/>
  <c r="W2675" i="5"/>
  <c r="W2676" i="5"/>
  <c r="W2677" i="5"/>
  <c r="W2678" i="5"/>
  <c r="W2679" i="5"/>
  <c r="W2680" i="5"/>
  <c r="W2681" i="5"/>
  <c r="W2682" i="5"/>
  <c r="W2683" i="5"/>
  <c r="W2684" i="5"/>
  <c r="W2685" i="5"/>
  <c r="W2686" i="5"/>
  <c r="W2687" i="5"/>
  <c r="W2688" i="5"/>
  <c r="W2689" i="5"/>
  <c r="W2690" i="5"/>
  <c r="W2691" i="5"/>
  <c r="W2692" i="5"/>
  <c r="W2693" i="5"/>
  <c r="W2694" i="5"/>
  <c r="W2695" i="5"/>
  <c r="W2696" i="5"/>
  <c r="W2697" i="5"/>
  <c r="W2698" i="5"/>
  <c r="W2699" i="5"/>
  <c r="W2700" i="5"/>
  <c r="W2701" i="5"/>
  <c r="W2702" i="5"/>
  <c r="W2703" i="5"/>
  <c r="W2704" i="5"/>
  <c r="W2705" i="5"/>
  <c r="W2706" i="5"/>
  <c r="W2707" i="5"/>
  <c r="W2708" i="5"/>
  <c r="W2709" i="5"/>
  <c r="W2710" i="5"/>
  <c r="W2711" i="5"/>
  <c r="W2712" i="5"/>
  <c r="W2713" i="5"/>
  <c r="W2714" i="5"/>
  <c r="W2715" i="5"/>
  <c r="W2716" i="5"/>
  <c r="W2717" i="5"/>
  <c r="W2718" i="5"/>
  <c r="W2719" i="5"/>
  <c r="W2720" i="5"/>
  <c r="W2721" i="5"/>
  <c r="W2722" i="5"/>
  <c r="W2723" i="5"/>
  <c r="W2724" i="5"/>
  <c r="W2725" i="5"/>
  <c r="W2726" i="5"/>
  <c r="W2727" i="5"/>
  <c r="W2728" i="5"/>
  <c r="W2729" i="5"/>
  <c r="W2730" i="5"/>
  <c r="W2731" i="5"/>
  <c r="W2732" i="5"/>
  <c r="W2733" i="5"/>
  <c r="W2734" i="5"/>
  <c r="W2735" i="5"/>
  <c r="W2736" i="5"/>
  <c r="W2737" i="5"/>
  <c r="W2738" i="5"/>
  <c r="W2739" i="5"/>
  <c r="W2740" i="5"/>
  <c r="W2741" i="5"/>
  <c r="W2742" i="5"/>
  <c r="W2743" i="5"/>
  <c r="W2744" i="5"/>
  <c r="W2745" i="5"/>
  <c r="W2746" i="5"/>
  <c r="W2747" i="5"/>
  <c r="W2748" i="5"/>
  <c r="W2749" i="5"/>
  <c r="W2750" i="5"/>
  <c r="W2751" i="5"/>
  <c r="W2752" i="5"/>
  <c r="W2753" i="5"/>
  <c r="W2754" i="5"/>
  <c r="W2755" i="5"/>
  <c r="W2756" i="5"/>
  <c r="W2757" i="5"/>
  <c r="W2758" i="5"/>
  <c r="W2759" i="5"/>
  <c r="W2760" i="5"/>
  <c r="W2761" i="5"/>
  <c r="W2762" i="5"/>
  <c r="W2763" i="5"/>
  <c r="W2764" i="5"/>
  <c r="W2765" i="5"/>
  <c r="W2766" i="5"/>
  <c r="W2767" i="5"/>
  <c r="W2768" i="5"/>
  <c r="W2769" i="5"/>
  <c r="W2770" i="5"/>
  <c r="W2771" i="5"/>
  <c r="W2772" i="5"/>
  <c r="W2773" i="5"/>
  <c r="W2774" i="5"/>
  <c r="W2775" i="5"/>
  <c r="W2776" i="5"/>
  <c r="W2777" i="5"/>
  <c r="W2778" i="5"/>
  <c r="W2779" i="5"/>
  <c r="W2780" i="5"/>
  <c r="W2781" i="5"/>
  <c r="W2782" i="5"/>
  <c r="W2783" i="5"/>
  <c r="W2784" i="5"/>
  <c r="W2785" i="5"/>
  <c r="W2786" i="5"/>
  <c r="W2787" i="5"/>
  <c r="W2788" i="5"/>
  <c r="W2789" i="5"/>
  <c r="W2790" i="5"/>
  <c r="W2791" i="5"/>
  <c r="W2792" i="5"/>
  <c r="W2793" i="5"/>
  <c r="W2794" i="5"/>
  <c r="W2795" i="5"/>
  <c r="W2796" i="5"/>
  <c r="W2797" i="5"/>
  <c r="W2798" i="5"/>
  <c r="W2799" i="5"/>
  <c r="W2800" i="5"/>
  <c r="W2801" i="5"/>
  <c r="W2802" i="5"/>
  <c r="W2803" i="5"/>
  <c r="W2804" i="5"/>
  <c r="W2805" i="5"/>
  <c r="W2806" i="5"/>
  <c r="W2807" i="5"/>
  <c r="W2808" i="5"/>
  <c r="W2809" i="5"/>
  <c r="W2810" i="5"/>
  <c r="W2811" i="5"/>
  <c r="W2812" i="5"/>
  <c r="W2813" i="5"/>
  <c r="W2814" i="5"/>
  <c r="W2815" i="5"/>
  <c r="W2816" i="5"/>
  <c r="W2817" i="5"/>
  <c r="W2818" i="5"/>
  <c r="W2819" i="5"/>
  <c r="W2820" i="5"/>
  <c r="W2821" i="5"/>
  <c r="W2822" i="5"/>
  <c r="W2823" i="5"/>
  <c r="W2824" i="5"/>
  <c r="W2825" i="5"/>
  <c r="W2826" i="5"/>
  <c r="W2827" i="5"/>
  <c r="W2828" i="5"/>
  <c r="W2829" i="5"/>
  <c r="W2830" i="5"/>
  <c r="W2831" i="5"/>
  <c r="W2832" i="5"/>
  <c r="W2833" i="5"/>
  <c r="W2834" i="5"/>
  <c r="W2835" i="5"/>
  <c r="W2836" i="5"/>
  <c r="W2837" i="5"/>
  <c r="W2838" i="5"/>
  <c r="W2839" i="5"/>
  <c r="W2840" i="5"/>
  <c r="W2841" i="5"/>
  <c r="W2842" i="5"/>
  <c r="W2843" i="5"/>
  <c r="W2844" i="5"/>
  <c r="W2845" i="5"/>
  <c r="W2846" i="5"/>
  <c r="W2847" i="5"/>
  <c r="W2848" i="5"/>
  <c r="W2849" i="5"/>
  <c r="W2850" i="5"/>
  <c r="W2851" i="5"/>
  <c r="W2852" i="5"/>
  <c r="W2853" i="5"/>
  <c r="W2854" i="5"/>
  <c r="W2855" i="5"/>
  <c r="W2856" i="5"/>
  <c r="W2857" i="5"/>
  <c r="W2858" i="5"/>
  <c r="W2859" i="5"/>
  <c r="W2860" i="5"/>
  <c r="W2861" i="5"/>
  <c r="W2862" i="5"/>
  <c r="W2863" i="5"/>
  <c r="W2864" i="5"/>
  <c r="W2865" i="5"/>
  <c r="W2866" i="5"/>
  <c r="W2867" i="5"/>
  <c r="W2868" i="5"/>
  <c r="W2869" i="5"/>
  <c r="W2870" i="5"/>
  <c r="W2871" i="5"/>
  <c r="W2872" i="5"/>
  <c r="W2873" i="5"/>
  <c r="W2874" i="5"/>
  <c r="W2875" i="5"/>
  <c r="W2876" i="5"/>
  <c r="W2877" i="5"/>
  <c r="W2878" i="5"/>
  <c r="W2879" i="5"/>
  <c r="W2880" i="5"/>
  <c r="W2881" i="5"/>
  <c r="W2882" i="5"/>
  <c r="W2883" i="5"/>
  <c r="W2884" i="5"/>
  <c r="W2885" i="5"/>
  <c r="W2886" i="5"/>
  <c r="W2887" i="5"/>
  <c r="W2888" i="5"/>
  <c r="W2889" i="5"/>
  <c r="W2890" i="5"/>
  <c r="W2891" i="5"/>
  <c r="W2892" i="5"/>
  <c r="W2893" i="5"/>
  <c r="W2894" i="5"/>
  <c r="W2895" i="5"/>
  <c r="W2896" i="5"/>
  <c r="W2897" i="5"/>
  <c r="W2898" i="5"/>
  <c r="W2899" i="5"/>
  <c r="W2900" i="5"/>
  <c r="W2901" i="5"/>
  <c r="W2902" i="5"/>
  <c r="W2903" i="5"/>
  <c r="W2904" i="5"/>
  <c r="W2905" i="5"/>
  <c r="W2906" i="5"/>
  <c r="W2907" i="5"/>
  <c r="W2908" i="5"/>
  <c r="W2909" i="5"/>
  <c r="W2910" i="5"/>
  <c r="W2911" i="5"/>
  <c r="W2912" i="5"/>
  <c r="W2913" i="5"/>
  <c r="W2914" i="5"/>
  <c r="W2915" i="5"/>
  <c r="W2916" i="5"/>
  <c r="W2917" i="5"/>
  <c r="W2918" i="5"/>
  <c r="W2919" i="5"/>
  <c r="W2920" i="5"/>
  <c r="W2921" i="5"/>
  <c r="W2922" i="5"/>
  <c r="W2923" i="5"/>
  <c r="W2924" i="5"/>
  <c r="W2925" i="5"/>
  <c r="W2926" i="5"/>
  <c r="W2927" i="5"/>
  <c r="W2928" i="5"/>
  <c r="W2929" i="5"/>
  <c r="W2930" i="5"/>
  <c r="W2931" i="5"/>
  <c r="W2932" i="5"/>
  <c r="W2933" i="5"/>
  <c r="W2934" i="5"/>
  <c r="W2935" i="5"/>
  <c r="W2936" i="5"/>
  <c r="W2937" i="5"/>
  <c r="W2938" i="5"/>
  <c r="W2939" i="5"/>
  <c r="W2940" i="5"/>
  <c r="W2941" i="5"/>
  <c r="W2942" i="5"/>
  <c r="W2943" i="5"/>
  <c r="W2944" i="5"/>
  <c r="W2945" i="5"/>
  <c r="W2946" i="5"/>
  <c r="W2947" i="5"/>
  <c r="W2948" i="5"/>
  <c r="W2949" i="5"/>
  <c r="W2950" i="5"/>
  <c r="W2951" i="5"/>
  <c r="W2952" i="5"/>
  <c r="W2953" i="5"/>
  <c r="W2954" i="5"/>
  <c r="W2955" i="5"/>
  <c r="W2956" i="5"/>
  <c r="W2957" i="5"/>
  <c r="W2958" i="5"/>
  <c r="W2959" i="5"/>
  <c r="W2960" i="5"/>
  <c r="W2961" i="5"/>
  <c r="W2962" i="5"/>
  <c r="W2963" i="5"/>
  <c r="W2964" i="5"/>
  <c r="W2965" i="5"/>
  <c r="W2966" i="5"/>
  <c r="W2967" i="5"/>
  <c r="W2968" i="5"/>
  <c r="W2969" i="5"/>
  <c r="W2970" i="5"/>
  <c r="W2971" i="5"/>
  <c r="W2972" i="5"/>
  <c r="W2973" i="5"/>
  <c r="W2974" i="5"/>
  <c r="W2975" i="5"/>
  <c r="W2976" i="5"/>
  <c r="W2977" i="5"/>
  <c r="W2978" i="5"/>
  <c r="W2979" i="5"/>
  <c r="W2980" i="5"/>
  <c r="W2981" i="5"/>
  <c r="W2982" i="5"/>
  <c r="W2983" i="5"/>
  <c r="W2984" i="5"/>
  <c r="W2985" i="5"/>
  <c r="W2986" i="5"/>
  <c r="W2987" i="5"/>
  <c r="W2988" i="5"/>
  <c r="W2989" i="5"/>
  <c r="W2990" i="5"/>
  <c r="W2991" i="5"/>
  <c r="W2992" i="5"/>
  <c r="W2993" i="5"/>
  <c r="W2994" i="5"/>
  <c r="W2995" i="5"/>
  <c r="W2996" i="5"/>
  <c r="W2997" i="5"/>
  <c r="W2998" i="5"/>
  <c r="W2999" i="5"/>
  <c r="W3000" i="5"/>
  <c r="W3001" i="5"/>
  <c r="W3002" i="5"/>
  <c r="W3003" i="5"/>
  <c r="W3004" i="5"/>
  <c r="W3005" i="5"/>
  <c r="W3006" i="5"/>
  <c r="W3007" i="5"/>
  <c r="W3008" i="5"/>
  <c r="W3009" i="5"/>
  <c r="W3010" i="5"/>
  <c r="W3011" i="5"/>
  <c r="W3012" i="5"/>
  <c r="W3013" i="5"/>
  <c r="W3014" i="5"/>
  <c r="W3015" i="5"/>
  <c r="W3016" i="5"/>
  <c r="W3017" i="5"/>
  <c r="W3018" i="5"/>
  <c r="W3019" i="5"/>
  <c r="W3020" i="5"/>
  <c r="W3021" i="5"/>
  <c r="W3022" i="5"/>
  <c r="W3023" i="5"/>
  <c r="W3024" i="5"/>
  <c r="W3025" i="5"/>
  <c r="W3026" i="5"/>
  <c r="W3027" i="5"/>
  <c r="W3028" i="5"/>
  <c r="W3029" i="5"/>
  <c r="W3030" i="5"/>
  <c r="W3031" i="5"/>
  <c r="W3032" i="5"/>
  <c r="W3033" i="5"/>
  <c r="W3034" i="5"/>
  <c r="W3035" i="5"/>
  <c r="W3036" i="5"/>
  <c r="W3037" i="5"/>
  <c r="W3038" i="5"/>
  <c r="W3039" i="5"/>
  <c r="W3040" i="5"/>
  <c r="W3041" i="5"/>
  <c r="W3042" i="5"/>
  <c r="W3043" i="5"/>
  <c r="W3044" i="5"/>
  <c r="W3045" i="5"/>
  <c r="W3046" i="5"/>
  <c r="W3047" i="5"/>
  <c r="W3048" i="5"/>
  <c r="W3049" i="5"/>
  <c r="W3050" i="5"/>
  <c r="W3051" i="5"/>
  <c r="W3052" i="5"/>
  <c r="W3053" i="5"/>
  <c r="W3054" i="5"/>
  <c r="W3055" i="5"/>
  <c r="W3056" i="5"/>
  <c r="W3057" i="5"/>
  <c r="W3058" i="5"/>
  <c r="W3059" i="5"/>
  <c r="W3060" i="5"/>
  <c r="W3061" i="5"/>
  <c r="W3062" i="5"/>
  <c r="W3063" i="5"/>
  <c r="W3064" i="5"/>
  <c r="W3065" i="5"/>
  <c r="W3066" i="5"/>
  <c r="W3067" i="5"/>
  <c r="W3068" i="5"/>
  <c r="W3069" i="5"/>
  <c r="W3070" i="5"/>
  <c r="W3071" i="5"/>
  <c r="W3072" i="5"/>
  <c r="W3073" i="5"/>
  <c r="W3074" i="5"/>
  <c r="W3075" i="5"/>
  <c r="W3076" i="5"/>
  <c r="W3077" i="5"/>
  <c r="W3078" i="5"/>
  <c r="W3079" i="5"/>
  <c r="W3080" i="5"/>
  <c r="W3081" i="5"/>
  <c r="W3082" i="5"/>
  <c r="W3083" i="5"/>
  <c r="W3084" i="5"/>
  <c r="W3085" i="5"/>
  <c r="W3086" i="5"/>
  <c r="W3087" i="5"/>
  <c r="W3088" i="5"/>
  <c r="W3089" i="5"/>
  <c r="W3090" i="5"/>
  <c r="W3091" i="5"/>
  <c r="W3092" i="5"/>
  <c r="W3093" i="5"/>
  <c r="W3094" i="5"/>
  <c r="W3095" i="5"/>
  <c r="W3096" i="5"/>
  <c r="W3097" i="5"/>
  <c r="W3098" i="5"/>
  <c r="W3099" i="5"/>
  <c r="W3100" i="5"/>
  <c r="W3101" i="5"/>
  <c r="W3102" i="5"/>
  <c r="W3103" i="5"/>
  <c r="W3104" i="5"/>
  <c r="W3105" i="5"/>
  <c r="W3106" i="5"/>
  <c r="W3107" i="5"/>
  <c r="W3108" i="5"/>
  <c r="W3109" i="5"/>
  <c r="W3110" i="5"/>
  <c r="W3111" i="5"/>
  <c r="W3112" i="5"/>
  <c r="W3113" i="5"/>
  <c r="W3114" i="5"/>
  <c r="W3115" i="5"/>
  <c r="W3116" i="5"/>
  <c r="W3117" i="5"/>
  <c r="W3118" i="5"/>
  <c r="W3119" i="5"/>
  <c r="W3120" i="5"/>
  <c r="W3121" i="5"/>
  <c r="W3122" i="5"/>
  <c r="W3123" i="5"/>
  <c r="W3124" i="5"/>
  <c r="W3125" i="5"/>
  <c r="W3126" i="5"/>
  <c r="W3127" i="5"/>
  <c r="W3128" i="5"/>
  <c r="W3129" i="5"/>
  <c r="W3130" i="5"/>
  <c r="W3131" i="5"/>
  <c r="W3132" i="5"/>
  <c r="W3133" i="5"/>
  <c r="W3134" i="5"/>
  <c r="W3135" i="5"/>
  <c r="W3136" i="5"/>
  <c r="W3137" i="5"/>
  <c r="W3138" i="5"/>
  <c r="W3139" i="5"/>
  <c r="W3140" i="5"/>
  <c r="W3141" i="5"/>
  <c r="W3142" i="5"/>
  <c r="W3143" i="5"/>
  <c r="W3144" i="5"/>
  <c r="W3145" i="5"/>
  <c r="W3146" i="5"/>
  <c r="W3147" i="5"/>
  <c r="W3148" i="5"/>
  <c r="W3149" i="5"/>
  <c r="W3150" i="5"/>
  <c r="W3151" i="5"/>
  <c r="W3152" i="5"/>
  <c r="W3153" i="5"/>
  <c r="W3154" i="5"/>
  <c r="W3155" i="5"/>
  <c r="W3156" i="5"/>
  <c r="W3157" i="5"/>
  <c r="W3158" i="5"/>
  <c r="W3159" i="5"/>
  <c r="W3160" i="5"/>
  <c r="W3161" i="5"/>
  <c r="W3162" i="5"/>
  <c r="W3163" i="5"/>
  <c r="W3164" i="5"/>
  <c r="W3165" i="5"/>
  <c r="W3166" i="5"/>
  <c r="W3167" i="5"/>
  <c r="W3168" i="5"/>
  <c r="W3169" i="5"/>
  <c r="W3170" i="5"/>
  <c r="W3171" i="5"/>
  <c r="W3172" i="5"/>
  <c r="W3173" i="5"/>
  <c r="W3174" i="5"/>
  <c r="W3175" i="5"/>
  <c r="W3176" i="5"/>
  <c r="W3177" i="5"/>
  <c r="W3178" i="5"/>
  <c r="W3179" i="5"/>
  <c r="W3180" i="5"/>
  <c r="W3181" i="5"/>
  <c r="W3182" i="5"/>
  <c r="W3183" i="5"/>
  <c r="W3184" i="5"/>
  <c r="W3185" i="5"/>
  <c r="W3186" i="5"/>
  <c r="W3187" i="5"/>
  <c r="W3188" i="5"/>
  <c r="W3189" i="5"/>
  <c r="W3190" i="5"/>
  <c r="W3191" i="5"/>
  <c r="W3192" i="5"/>
  <c r="W3193" i="5"/>
  <c r="W3194" i="5"/>
  <c r="W3195" i="5"/>
  <c r="W3196" i="5"/>
  <c r="W3197" i="5"/>
  <c r="W3198" i="5"/>
  <c r="W3199" i="5"/>
  <c r="W3200" i="5"/>
  <c r="W3201" i="5"/>
  <c r="W3202" i="5"/>
  <c r="W3203" i="5"/>
  <c r="W3204" i="5"/>
  <c r="W3205" i="5"/>
  <c r="W3206" i="5"/>
  <c r="W3207" i="5"/>
  <c r="W3208" i="5"/>
  <c r="W3209" i="5"/>
  <c r="W3210" i="5"/>
  <c r="W3211" i="5"/>
  <c r="W3212" i="5"/>
  <c r="W3213" i="5"/>
  <c r="W3214" i="5"/>
  <c r="W3215" i="5"/>
  <c r="W3216" i="5"/>
  <c r="W3217" i="5"/>
  <c r="W3218" i="5"/>
  <c r="W3219" i="5"/>
  <c r="W3220" i="5"/>
  <c r="W3221" i="5"/>
  <c r="W3222" i="5"/>
  <c r="W3223" i="5"/>
  <c r="W3224" i="5"/>
  <c r="W3225" i="5"/>
  <c r="W3226" i="5"/>
  <c r="W3227" i="5"/>
  <c r="W3228" i="5"/>
  <c r="W3229" i="5"/>
  <c r="W3230" i="5"/>
  <c r="W3231" i="5"/>
  <c r="W3232" i="5"/>
  <c r="W3233" i="5"/>
  <c r="W3234" i="5"/>
  <c r="W3235" i="5"/>
  <c r="W3236" i="5"/>
  <c r="W3237" i="5"/>
  <c r="W3238" i="5"/>
  <c r="W3239" i="5"/>
  <c r="W3240" i="5"/>
  <c r="W3241" i="5"/>
  <c r="W3242" i="5"/>
  <c r="W3243" i="5"/>
  <c r="W3244" i="5"/>
  <c r="W3245" i="5"/>
  <c r="W3246" i="5"/>
  <c r="W3247" i="5"/>
  <c r="W3248" i="5"/>
  <c r="W3249" i="5"/>
  <c r="W3250" i="5"/>
  <c r="W3251" i="5"/>
  <c r="W3252" i="5"/>
  <c r="W3253" i="5"/>
  <c r="W3254" i="5"/>
  <c r="W3255" i="5"/>
  <c r="W3256" i="5"/>
  <c r="W3257" i="5"/>
  <c r="W3258" i="5"/>
  <c r="W3259" i="5"/>
  <c r="W3260" i="5"/>
  <c r="W3261" i="5"/>
  <c r="W3262" i="5"/>
  <c r="W3263" i="5"/>
  <c r="W3264" i="5"/>
  <c r="W3265" i="5"/>
  <c r="W3266" i="5"/>
  <c r="W3267" i="5"/>
  <c r="W3268" i="5"/>
  <c r="W3269" i="5"/>
  <c r="W3270" i="5"/>
  <c r="W3271" i="5"/>
  <c r="W3272" i="5"/>
  <c r="W3273" i="5"/>
  <c r="W3274" i="5"/>
  <c r="W3275" i="5"/>
  <c r="W3276" i="5"/>
  <c r="W3277" i="5"/>
  <c r="W3278" i="5"/>
  <c r="W3279" i="5"/>
  <c r="W3280" i="5"/>
  <c r="W3281" i="5"/>
  <c r="W3282" i="5"/>
  <c r="W3283" i="5"/>
  <c r="W3284" i="5"/>
  <c r="W3285" i="5"/>
  <c r="W3286" i="5"/>
  <c r="W3287" i="5"/>
  <c r="W3288" i="5"/>
  <c r="W3289" i="5"/>
  <c r="W3290" i="5"/>
  <c r="W3291" i="5"/>
  <c r="W3292" i="5"/>
  <c r="W3293" i="5"/>
  <c r="W3294" i="5"/>
  <c r="W3295" i="5"/>
  <c r="W3296" i="5"/>
  <c r="W3297" i="5"/>
  <c r="W3298" i="5"/>
  <c r="W3299" i="5"/>
  <c r="W3300" i="5"/>
  <c r="W3301" i="5"/>
  <c r="W3302" i="5"/>
  <c r="W3303" i="5"/>
  <c r="W3304" i="5"/>
  <c r="W3305" i="5"/>
  <c r="W3306" i="5"/>
  <c r="W3307" i="5"/>
  <c r="W3308" i="5"/>
  <c r="W3309" i="5"/>
  <c r="W3310" i="5"/>
  <c r="W3311" i="5"/>
  <c r="W3312" i="5"/>
  <c r="W3313" i="5"/>
  <c r="W3314" i="5"/>
  <c r="W3315" i="5"/>
  <c r="W3316" i="5"/>
  <c r="W3317" i="5"/>
  <c r="W3318" i="5"/>
  <c r="W3319" i="5"/>
  <c r="W3320" i="5"/>
  <c r="W3321" i="5"/>
  <c r="W3322" i="5"/>
  <c r="W3323" i="5"/>
  <c r="W3324" i="5"/>
  <c r="W3325" i="5"/>
  <c r="W3326" i="5"/>
  <c r="W3327" i="5"/>
  <c r="W3328" i="5"/>
  <c r="W3329" i="5"/>
  <c r="W3330" i="5"/>
  <c r="W3331" i="5"/>
  <c r="W3332" i="5"/>
  <c r="W3333" i="5"/>
  <c r="W3334" i="5"/>
  <c r="W3335" i="5"/>
  <c r="W3336" i="5"/>
  <c r="W3337" i="5"/>
  <c r="W3338" i="5"/>
  <c r="W3339" i="5"/>
  <c r="W3340" i="5"/>
  <c r="W3341" i="5"/>
  <c r="W3342" i="5"/>
  <c r="W3343" i="5"/>
  <c r="W3344" i="5"/>
  <c r="W3345" i="5"/>
  <c r="W3346" i="5"/>
  <c r="W3347" i="5"/>
  <c r="W3348" i="5"/>
  <c r="W3349" i="5"/>
  <c r="W3350" i="5"/>
  <c r="W3351" i="5"/>
  <c r="W3352" i="5"/>
  <c r="W3353" i="5"/>
  <c r="W3354" i="5"/>
  <c r="W3355" i="5"/>
  <c r="W3356" i="5"/>
  <c r="W3357" i="5"/>
  <c r="W3358" i="5"/>
  <c r="W3359" i="5"/>
  <c r="W3360" i="5"/>
  <c r="W3361" i="5"/>
  <c r="W3362" i="5"/>
  <c r="W3363" i="5"/>
  <c r="W3364" i="5"/>
  <c r="W3365" i="5"/>
  <c r="W3366" i="5"/>
  <c r="W3367" i="5"/>
  <c r="W3368" i="5"/>
  <c r="W3369" i="5"/>
  <c r="W3370" i="5"/>
  <c r="W3371" i="5"/>
  <c r="W3372" i="5"/>
  <c r="W3373" i="5"/>
  <c r="W3374" i="5"/>
  <c r="W3375" i="5"/>
  <c r="W3376" i="5"/>
  <c r="W3377" i="5"/>
  <c r="W3378" i="5"/>
  <c r="W3379" i="5"/>
  <c r="W3380" i="5"/>
  <c r="W3381" i="5"/>
  <c r="W3382" i="5"/>
  <c r="W3383" i="5"/>
  <c r="W3384" i="5"/>
  <c r="W3385" i="5"/>
  <c r="W3386" i="5"/>
  <c r="W3387" i="5"/>
  <c r="W3388" i="5"/>
  <c r="W3389" i="5"/>
  <c r="W3390" i="5"/>
  <c r="W3391" i="5"/>
  <c r="W3392" i="5"/>
  <c r="W3393" i="5"/>
  <c r="W3394" i="5"/>
  <c r="W3395" i="5"/>
  <c r="W3396" i="5"/>
  <c r="W3397" i="5"/>
  <c r="W3398" i="5"/>
  <c r="W3399" i="5"/>
  <c r="W3400" i="5"/>
  <c r="W3401" i="5"/>
  <c r="W3402" i="5"/>
  <c r="W3403" i="5"/>
  <c r="W3404" i="5"/>
  <c r="W3405" i="5"/>
  <c r="W3406" i="5"/>
  <c r="W3407" i="5"/>
  <c r="W3408" i="5"/>
  <c r="W3409" i="5"/>
  <c r="W3410" i="5"/>
  <c r="W3411" i="5"/>
  <c r="W3412" i="5"/>
  <c r="W3413" i="5"/>
  <c r="W3414" i="5"/>
  <c r="W3415" i="5"/>
  <c r="W3416" i="5"/>
  <c r="W3417" i="5"/>
  <c r="W3418" i="5"/>
  <c r="W3419" i="5"/>
  <c r="W3420" i="5"/>
  <c r="W3421" i="5"/>
  <c r="W3422" i="5"/>
  <c r="W3423" i="5"/>
  <c r="W3424" i="5"/>
  <c r="W3425" i="5"/>
  <c r="W3426" i="5"/>
  <c r="W3427" i="5"/>
  <c r="W3428" i="5"/>
  <c r="W3429" i="5"/>
  <c r="W3430" i="5"/>
  <c r="W3431" i="5"/>
  <c r="W3432" i="5"/>
  <c r="W3433" i="5"/>
  <c r="W3434" i="5"/>
  <c r="W3435" i="5"/>
  <c r="W3436" i="5"/>
  <c r="W3437" i="5"/>
  <c r="W3438" i="5"/>
  <c r="W3439" i="5"/>
  <c r="W3440" i="5"/>
  <c r="W3441" i="5"/>
  <c r="W3442" i="5"/>
  <c r="W3443" i="5"/>
  <c r="W3444" i="5"/>
  <c r="W3445" i="5"/>
  <c r="W3446" i="5"/>
  <c r="W3447" i="5"/>
  <c r="W3448" i="5"/>
  <c r="W3449" i="5"/>
  <c r="W3450" i="5"/>
  <c r="W3451" i="5"/>
  <c r="W3452" i="5"/>
  <c r="W3453" i="5"/>
  <c r="W3454" i="5"/>
  <c r="W3455" i="5"/>
  <c r="W3456" i="5"/>
  <c r="W3457" i="5"/>
  <c r="W3458" i="5"/>
  <c r="W3459" i="5"/>
  <c r="W3460" i="5"/>
  <c r="W3461" i="5"/>
  <c r="W3462" i="5"/>
  <c r="W3463" i="5"/>
  <c r="W3464" i="5"/>
  <c r="W3465" i="5"/>
  <c r="W3466" i="5"/>
  <c r="W3467" i="5"/>
  <c r="W3468" i="5"/>
  <c r="W3469" i="5"/>
  <c r="W3470" i="5"/>
  <c r="W3471" i="5"/>
  <c r="W3472" i="5"/>
  <c r="W3473" i="5"/>
  <c r="W3474" i="5"/>
  <c r="W3475" i="5"/>
  <c r="W3476" i="5"/>
  <c r="W3477" i="5"/>
  <c r="W3478" i="5"/>
  <c r="W3479" i="5"/>
  <c r="W3480" i="5"/>
  <c r="W3481" i="5"/>
  <c r="W3482" i="5"/>
  <c r="W3483" i="5"/>
  <c r="W3484" i="5"/>
  <c r="W3485" i="5"/>
  <c r="W3486" i="5"/>
  <c r="W3487" i="5"/>
  <c r="W3488" i="5"/>
  <c r="W3489" i="5"/>
  <c r="W3490" i="5"/>
  <c r="W3491" i="5"/>
  <c r="W3492" i="5"/>
  <c r="W3493" i="5"/>
  <c r="W3494" i="5"/>
  <c r="W3495" i="5"/>
  <c r="W3496" i="5"/>
  <c r="W3497" i="5"/>
  <c r="W3498" i="5"/>
  <c r="W3499" i="5"/>
  <c r="W3500" i="5"/>
  <c r="W3501" i="5"/>
  <c r="W3502" i="5"/>
  <c r="W3503" i="5"/>
  <c r="W3504" i="5"/>
  <c r="W3505" i="5"/>
  <c r="W3506" i="5"/>
  <c r="W3507" i="5"/>
  <c r="W3508" i="5"/>
  <c r="W3509" i="5"/>
  <c r="W3510" i="5"/>
  <c r="W3511" i="5"/>
  <c r="W3512" i="5"/>
  <c r="W3513" i="5"/>
  <c r="W3514" i="5"/>
  <c r="W3515" i="5"/>
  <c r="W3516" i="5"/>
  <c r="W3517" i="5"/>
  <c r="W3518" i="5"/>
  <c r="W3519" i="5"/>
  <c r="W3520" i="5"/>
  <c r="W3521" i="5"/>
  <c r="W3522" i="5"/>
  <c r="W3523" i="5"/>
  <c r="W3524" i="5"/>
  <c r="W3525" i="5"/>
  <c r="W3526" i="5"/>
  <c r="W3527" i="5"/>
  <c r="W3528" i="5"/>
  <c r="W3529" i="5"/>
  <c r="W3530" i="5"/>
  <c r="W3531" i="5"/>
  <c r="W3532" i="5"/>
  <c r="W3533" i="5"/>
  <c r="W3534" i="5"/>
  <c r="W3535" i="5"/>
  <c r="W3536" i="5"/>
  <c r="W3537" i="5"/>
  <c r="W3538" i="5"/>
  <c r="W3539" i="5"/>
  <c r="W3540" i="5"/>
  <c r="W3541" i="5"/>
  <c r="W3542" i="5"/>
  <c r="W3543" i="5"/>
  <c r="W3544" i="5"/>
  <c r="W3545" i="5"/>
  <c r="W3546" i="5"/>
  <c r="W3547" i="5"/>
  <c r="W3548" i="5"/>
  <c r="W3549" i="5"/>
  <c r="W3550" i="5"/>
  <c r="W3551" i="5"/>
  <c r="W3552" i="5"/>
  <c r="W3553" i="5"/>
  <c r="W3554" i="5"/>
  <c r="W3555" i="5"/>
  <c r="W3556" i="5"/>
  <c r="W3557" i="5"/>
  <c r="W3558" i="5"/>
  <c r="W3559" i="5"/>
  <c r="W3560" i="5"/>
  <c r="W3561" i="5"/>
  <c r="W3562" i="5"/>
  <c r="W3563" i="5"/>
  <c r="W3564" i="5"/>
  <c r="W3565" i="5"/>
  <c r="W3566" i="5"/>
  <c r="W3567" i="5"/>
  <c r="W3568" i="5"/>
  <c r="W3569" i="5"/>
  <c r="W3570" i="5"/>
  <c r="W3571" i="5"/>
  <c r="W3572" i="5"/>
  <c r="W3573" i="5"/>
  <c r="W3574" i="5"/>
  <c r="W3575" i="5"/>
  <c r="W3576" i="5"/>
  <c r="W3577" i="5"/>
  <c r="W3578" i="5"/>
  <c r="W3579" i="5"/>
  <c r="W3580" i="5"/>
  <c r="W3581" i="5"/>
  <c r="W3582" i="5"/>
  <c r="W3583" i="5"/>
  <c r="W3584" i="5"/>
  <c r="W3585" i="5"/>
  <c r="W3586" i="5"/>
  <c r="W3587" i="5"/>
  <c r="W3588" i="5"/>
  <c r="W3589" i="5"/>
  <c r="W3590" i="5"/>
  <c r="W3591" i="5"/>
  <c r="W3592" i="5"/>
  <c r="W3593" i="5"/>
  <c r="W3594" i="5"/>
  <c r="W3595" i="5"/>
  <c r="W3596" i="5"/>
  <c r="W3597" i="5"/>
  <c r="W3598" i="5"/>
  <c r="W3599" i="5"/>
  <c r="W3600" i="5"/>
  <c r="W3601" i="5"/>
  <c r="W3602" i="5"/>
  <c r="W3603" i="5"/>
  <c r="W3604" i="5"/>
  <c r="W3605" i="5"/>
  <c r="W3606" i="5"/>
  <c r="W3607" i="5"/>
  <c r="W3608" i="5"/>
  <c r="W3609" i="5"/>
  <c r="W3610" i="5"/>
  <c r="W3611" i="5"/>
  <c r="W3612" i="5"/>
  <c r="W3613" i="5"/>
  <c r="W3614" i="5"/>
  <c r="W3615" i="5"/>
  <c r="W3616" i="5"/>
  <c r="W3617" i="5"/>
  <c r="W3618" i="5"/>
  <c r="W3619" i="5"/>
  <c r="W3620" i="5"/>
  <c r="W3621" i="5"/>
  <c r="W3622" i="5"/>
  <c r="W3623" i="5"/>
  <c r="W3624" i="5"/>
  <c r="W3625" i="5"/>
  <c r="W3626" i="5"/>
  <c r="W3627" i="5"/>
  <c r="W3628" i="5"/>
  <c r="W3629" i="5"/>
  <c r="W3630" i="5"/>
  <c r="W3631" i="5"/>
  <c r="W3632" i="5"/>
  <c r="W3633" i="5"/>
  <c r="W3634" i="5"/>
  <c r="W3635" i="5"/>
  <c r="W3636" i="5"/>
  <c r="W3637" i="5"/>
  <c r="W3638" i="5"/>
  <c r="W3639" i="5"/>
  <c r="W3640" i="5"/>
  <c r="W3641" i="5"/>
  <c r="W3642" i="5"/>
  <c r="W3643" i="5"/>
  <c r="W3644" i="5"/>
  <c r="W3645" i="5"/>
  <c r="W3646" i="5"/>
  <c r="W3647" i="5"/>
  <c r="W3648" i="5"/>
  <c r="W3649" i="5"/>
  <c r="W3650" i="5"/>
  <c r="W3651" i="5"/>
  <c r="W3652" i="5"/>
  <c r="W3653" i="5"/>
  <c r="W3654" i="5"/>
  <c r="W3655" i="5"/>
  <c r="W3656" i="5"/>
  <c r="W3657" i="5"/>
  <c r="W3658" i="5"/>
  <c r="W3659" i="5"/>
  <c r="W3660" i="5"/>
  <c r="W3661" i="5"/>
  <c r="W3662" i="5"/>
  <c r="W3663" i="5"/>
  <c r="W3664" i="5"/>
  <c r="W3665" i="5"/>
  <c r="W3666" i="5"/>
  <c r="W3667" i="5"/>
  <c r="W3668" i="5"/>
  <c r="W3669" i="5"/>
  <c r="W3670" i="5"/>
  <c r="W3671" i="5"/>
  <c r="W3672" i="5"/>
  <c r="W3673" i="5"/>
  <c r="W3674" i="5"/>
  <c r="W3675" i="5"/>
  <c r="W3676" i="5"/>
  <c r="W3677" i="5"/>
  <c r="W3678" i="5"/>
  <c r="W3679" i="5"/>
  <c r="W3680" i="5"/>
  <c r="W3681" i="5"/>
  <c r="W3682" i="5"/>
  <c r="W3683" i="5"/>
  <c r="W3684" i="5"/>
  <c r="W3685" i="5"/>
  <c r="W3686" i="5"/>
  <c r="W3687" i="5"/>
  <c r="W3688" i="5"/>
  <c r="W3689" i="5"/>
  <c r="W3690" i="5"/>
  <c r="W3691" i="5"/>
  <c r="W3692" i="5"/>
  <c r="W3693" i="5"/>
  <c r="W3694" i="5"/>
  <c r="W3695" i="5"/>
  <c r="W3696" i="5"/>
  <c r="W3697" i="5"/>
  <c r="W3698" i="5"/>
  <c r="W3699" i="5"/>
  <c r="W3700" i="5"/>
  <c r="W3701" i="5"/>
  <c r="W3702" i="5"/>
  <c r="W3703" i="5"/>
  <c r="W3704" i="5"/>
  <c r="W3705" i="5"/>
  <c r="W3706" i="5"/>
  <c r="W3707" i="5"/>
  <c r="W3708" i="5"/>
  <c r="W3709" i="5"/>
  <c r="W3710" i="5"/>
  <c r="W3711" i="5"/>
  <c r="W3712" i="5"/>
  <c r="W3713" i="5"/>
  <c r="W3714" i="5"/>
  <c r="W3715" i="5"/>
  <c r="W3716" i="5"/>
  <c r="W3717" i="5"/>
  <c r="W3718" i="5"/>
  <c r="W3719" i="5"/>
  <c r="W3720" i="5"/>
  <c r="W3721" i="5"/>
  <c r="W3722" i="5"/>
  <c r="W3723" i="5"/>
  <c r="W3724" i="5"/>
  <c r="W3725" i="5"/>
  <c r="W3726" i="5"/>
  <c r="W3727" i="5"/>
  <c r="W3728" i="5"/>
  <c r="W3729" i="5"/>
  <c r="W3730" i="5"/>
  <c r="W3731" i="5"/>
  <c r="W3732" i="5"/>
  <c r="W3733" i="5"/>
  <c r="W3734" i="5"/>
  <c r="W3735" i="5"/>
  <c r="W3736" i="5"/>
  <c r="W3737" i="5"/>
  <c r="W3738" i="5"/>
  <c r="W3739" i="5"/>
  <c r="W3740" i="5"/>
  <c r="W3741" i="5"/>
  <c r="W3742" i="5"/>
  <c r="W3743" i="5"/>
  <c r="W3744" i="5"/>
  <c r="W3745" i="5"/>
  <c r="W3746" i="5"/>
  <c r="W3747" i="5"/>
  <c r="W3748" i="5"/>
  <c r="W3749" i="5"/>
  <c r="W3750" i="5"/>
  <c r="W3751" i="5"/>
  <c r="W3752" i="5"/>
  <c r="W3753" i="5"/>
  <c r="W3754" i="5"/>
  <c r="W3755" i="5"/>
  <c r="W3756" i="5"/>
  <c r="W3757" i="5"/>
  <c r="W3758" i="5"/>
  <c r="W3759" i="5"/>
  <c r="W3760" i="5"/>
  <c r="W3761" i="5"/>
  <c r="W3762" i="5"/>
  <c r="W3763" i="5"/>
  <c r="W3764" i="5"/>
  <c r="W3765" i="5"/>
  <c r="W3766" i="5"/>
  <c r="W3767" i="5"/>
  <c r="W3768" i="5"/>
  <c r="W3769" i="5"/>
  <c r="W3770" i="5"/>
  <c r="W3771" i="5"/>
  <c r="W3772" i="5"/>
  <c r="W3773" i="5"/>
  <c r="W3774" i="5"/>
  <c r="W3775" i="5"/>
  <c r="W3776" i="5"/>
  <c r="W3777" i="5"/>
  <c r="W3778" i="5"/>
  <c r="W3779" i="5"/>
  <c r="W3780" i="5"/>
  <c r="W3781" i="5"/>
  <c r="W3782" i="5"/>
  <c r="W3783" i="5"/>
  <c r="W3784" i="5"/>
  <c r="W3785" i="5"/>
  <c r="W3786" i="5"/>
  <c r="W3787" i="5"/>
  <c r="W3788" i="5"/>
  <c r="W3789" i="5"/>
  <c r="W3790" i="5"/>
  <c r="W3791" i="5"/>
  <c r="W3792" i="5"/>
  <c r="W3793" i="5"/>
  <c r="W3794" i="5"/>
  <c r="W3795" i="5"/>
  <c r="W3796" i="5"/>
  <c r="W3797" i="5"/>
  <c r="W3798" i="5"/>
  <c r="W3799" i="5"/>
  <c r="W3800" i="5"/>
  <c r="W3801" i="5"/>
  <c r="W3802" i="5"/>
  <c r="W3803" i="5"/>
  <c r="W3804" i="5"/>
  <c r="W3805" i="5"/>
  <c r="W3806" i="5"/>
  <c r="W3807" i="5"/>
  <c r="W3808" i="5"/>
  <c r="W3809" i="5"/>
  <c r="W3810" i="5"/>
  <c r="W3811" i="5"/>
  <c r="W3812" i="5"/>
  <c r="W3813" i="5"/>
  <c r="W3814" i="5"/>
  <c r="W3815" i="5"/>
  <c r="W3816" i="5"/>
  <c r="W3817" i="5"/>
  <c r="W3818" i="5"/>
  <c r="W3819" i="5"/>
  <c r="W3820" i="5"/>
  <c r="W3821" i="5"/>
  <c r="W3822" i="5"/>
  <c r="W3823" i="5"/>
  <c r="W3824" i="5"/>
  <c r="W3825" i="5"/>
  <c r="W3826" i="5"/>
  <c r="W3827" i="5"/>
  <c r="W3828" i="5"/>
  <c r="W3829" i="5"/>
  <c r="W3830" i="5"/>
  <c r="W3831" i="5"/>
  <c r="W3832" i="5"/>
  <c r="W3833" i="5"/>
  <c r="W3834" i="5"/>
  <c r="W3835" i="5"/>
  <c r="W3836" i="5"/>
  <c r="W3837" i="5"/>
  <c r="W3838" i="5"/>
  <c r="W3839" i="5"/>
  <c r="W3840" i="5"/>
  <c r="W3841" i="5"/>
  <c r="W3842" i="5"/>
  <c r="W3843" i="5"/>
  <c r="W3844" i="5"/>
  <c r="W3845" i="5"/>
  <c r="W3846" i="5"/>
  <c r="W3847" i="5"/>
  <c r="W3848" i="5"/>
  <c r="W3849" i="5"/>
  <c r="W3850" i="5"/>
  <c r="W3851" i="5"/>
  <c r="W3852" i="5"/>
  <c r="W3853" i="5"/>
  <c r="W3854" i="5"/>
  <c r="W3855" i="5"/>
  <c r="W3856" i="5"/>
  <c r="W3857" i="5"/>
  <c r="W3858" i="5"/>
  <c r="W3859" i="5"/>
  <c r="W3860" i="5"/>
  <c r="W3861" i="5"/>
  <c r="W3862" i="5"/>
  <c r="W3863" i="5"/>
  <c r="W3864" i="5"/>
  <c r="W3865" i="5"/>
  <c r="W3866" i="5"/>
  <c r="W3867" i="5"/>
  <c r="W3868" i="5"/>
  <c r="W3869" i="5"/>
  <c r="W3870" i="5"/>
  <c r="W3871" i="5"/>
  <c r="W3872" i="5"/>
  <c r="W3873" i="5"/>
  <c r="W3874" i="5"/>
  <c r="W3875" i="5"/>
  <c r="W3876" i="5"/>
  <c r="W3877" i="5"/>
  <c r="W3878" i="5"/>
  <c r="W3879" i="5"/>
  <c r="W3880" i="5"/>
  <c r="W3881" i="5"/>
  <c r="W3882" i="5"/>
  <c r="W3883" i="5"/>
  <c r="W3884" i="5"/>
  <c r="W3885" i="5"/>
  <c r="W3886" i="5"/>
  <c r="W3887" i="5"/>
  <c r="W3888" i="5"/>
  <c r="W3889" i="5"/>
  <c r="W3890" i="5"/>
  <c r="W3891" i="5"/>
  <c r="W3892" i="5"/>
  <c r="W3893" i="5"/>
  <c r="W3894" i="5"/>
  <c r="W3895" i="5"/>
  <c r="W3896" i="5"/>
  <c r="W3897" i="5"/>
  <c r="W3898" i="5"/>
  <c r="W3899" i="5"/>
  <c r="W3900" i="5"/>
  <c r="W3901" i="5"/>
  <c r="W3902" i="5"/>
  <c r="W3903" i="5"/>
  <c r="W3904" i="5"/>
  <c r="W3905" i="5"/>
  <c r="W3906" i="5"/>
  <c r="W3907" i="5"/>
  <c r="W3908" i="5"/>
  <c r="W3909" i="5"/>
  <c r="W3910" i="5"/>
  <c r="W3911" i="5"/>
  <c r="W3912" i="5"/>
  <c r="W3913" i="5"/>
  <c r="W3914" i="5"/>
  <c r="W3915" i="5"/>
  <c r="W3916" i="5"/>
  <c r="W3917" i="5"/>
  <c r="W3918" i="5"/>
  <c r="W3919" i="5"/>
  <c r="W3920" i="5"/>
  <c r="W3921" i="5"/>
  <c r="W3922" i="5"/>
  <c r="W3923" i="5"/>
  <c r="W3924" i="5"/>
  <c r="W3925" i="5"/>
  <c r="W3926" i="5"/>
  <c r="W3927" i="5"/>
  <c r="W3928" i="5"/>
  <c r="W3929" i="5"/>
  <c r="W3930" i="5"/>
  <c r="W3931" i="5"/>
  <c r="W3932" i="5"/>
  <c r="W3933" i="5"/>
  <c r="W3934" i="5"/>
  <c r="W3935" i="5"/>
  <c r="W3936" i="5"/>
  <c r="W3937" i="5"/>
  <c r="W3938" i="5"/>
  <c r="W3939" i="5"/>
  <c r="W3940" i="5"/>
  <c r="W3941" i="5"/>
  <c r="W3942" i="5"/>
  <c r="W3943" i="5"/>
  <c r="W3944" i="5"/>
  <c r="W3945" i="5"/>
  <c r="W3946" i="5"/>
  <c r="W3947" i="5"/>
  <c r="W3948" i="5"/>
  <c r="W3949" i="5"/>
  <c r="W3950" i="5"/>
  <c r="W3951" i="5"/>
  <c r="W3952" i="5"/>
  <c r="W3953" i="5"/>
  <c r="W3954" i="5"/>
  <c r="W3955" i="5"/>
  <c r="W3956" i="5"/>
  <c r="W3957" i="5"/>
  <c r="W3958" i="5"/>
  <c r="W3959" i="5"/>
  <c r="W3960" i="5"/>
  <c r="W3961" i="5"/>
  <c r="W3962" i="5"/>
  <c r="W3963" i="5"/>
  <c r="W3964" i="5"/>
  <c r="W3965" i="5"/>
  <c r="W3966" i="5"/>
  <c r="W3967" i="5"/>
  <c r="W3968" i="5"/>
  <c r="W3969" i="5"/>
  <c r="W3970" i="5"/>
  <c r="W3971" i="5"/>
  <c r="W3972" i="5"/>
  <c r="W3973" i="5"/>
  <c r="W3974" i="5"/>
  <c r="W3975" i="5"/>
  <c r="W3976" i="5"/>
  <c r="W3977" i="5"/>
  <c r="W3978" i="5"/>
  <c r="W3979" i="5"/>
  <c r="W3980" i="5"/>
  <c r="W3981" i="5"/>
  <c r="W3982" i="5"/>
  <c r="W3983" i="5"/>
  <c r="W3984" i="5"/>
  <c r="W3985" i="5"/>
  <c r="W3986" i="5"/>
  <c r="W3987" i="5"/>
  <c r="W3988" i="5"/>
  <c r="W3989" i="5"/>
  <c r="W3990" i="5"/>
  <c r="W3991" i="5"/>
  <c r="W3992" i="5"/>
  <c r="W3993" i="5"/>
  <c r="W3994" i="5"/>
  <c r="W3995" i="5"/>
  <c r="W3996" i="5"/>
  <c r="W3997" i="5"/>
  <c r="W3998" i="5"/>
  <c r="W3999" i="5"/>
  <c r="W4000" i="5"/>
  <c r="W4001" i="5"/>
  <c r="W4002" i="5"/>
  <c r="W4003" i="5"/>
  <c r="W4004" i="5"/>
  <c r="W4005" i="5"/>
  <c r="W4006" i="5"/>
  <c r="W4007" i="5"/>
  <c r="W4008" i="5"/>
  <c r="W4009" i="5"/>
  <c r="W4010" i="5"/>
  <c r="W4011" i="5"/>
  <c r="W4012" i="5"/>
  <c r="W4013" i="5"/>
  <c r="W4014" i="5"/>
  <c r="W4015" i="5"/>
  <c r="W4016" i="5"/>
  <c r="W4017" i="5"/>
  <c r="W4018" i="5"/>
  <c r="W4019" i="5"/>
  <c r="W4020" i="5"/>
  <c r="W4021" i="5"/>
  <c r="W4022" i="5"/>
  <c r="W4023" i="5"/>
  <c r="W4024" i="5"/>
  <c r="W4025" i="5"/>
  <c r="W4026" i="5"/>
  <c r="W4027" i="5"/>
  <c r="W4028" i="5"/>
  <c r="W4029" i="5"/>
  <c r="W4030" i="5"/>
  <c r="W4031" i="5"/>
  <c r="W4032" i="5"/>
  <c r="W4033" i="5"/>
  <c r="W4034" i="5"/>
  <c r="W4035" i="5"/>
  <c r="W4036" i="5"/>
  <c r="W4037" i="5"/>
  <c r="W4038" i="5"/>
  <c r="W4039" i="5"/>
  <c r="W4040" i="5"/>
  <c r="W4041" i="5"/>
  <c r="W4042" i="5"/>
  <c r="W4043" i="5"/>
  <c r="W4044" i="5"/>
  <c r="W4045" i="5"/>
  <c r="W4046" i="5"/>
  <c r="W4047" i="5"/>
  <c r="W4048" i="5"/>
  <c r="W4049" i="5"/>
  <c r="W4050" i="5"/>
  <c r="W4051" i="5"/>
  <c r="W4052" i="5"/>
  <c r="W4053" i="5"/>
  <c r="W4054" i="5"/>
  <c r="W4055" i="5"/>
  <c r="W4056" i="5"/>
  <c r="W4057" i="5"/>
  <c r="W4058" i="5"/>
  <c r="W4059" i="5"/>
  <c r="W4060" i="5"/>
  <c r="W4061" i="5"/>
  <c r="W4062" i="5"/>
  <c r="W4063" i="5"/>
  <c r="W4064" i="5"/>
  <c r="W4065" i="5"/>
  <c r="W4066" i="5"/>
  <c r="W4067" i="5"/>
  <c r="W4068" i="5"/>
  <c r="W4069" i="5"/>
  <c r="W4070" i="5"/>
  <c r="W4071" i="5"/>
  <c r="W4072" i="5"/>
  <c r="W4073" i="5"/>
  <c r="W4074" i="5"/>
  <c r="W4075" i="5"/>
  <c r="W4076" i="5"/>
  <c r="W4077" i="5"/>
  <c r="W4078" i="5"/>
  <c r="W4079" i="5"/>
  <c r="W4080" i="5"/>
  <c r="W4081" i="5"/>
  <c r="W4082" i="5"/>
  <c r="W4083" i="5"/>
  <c r="W4084" i="5"/>
  <c r="W4085" i="5"/>
  <c r="W4086" i="5"/>
  <c r="W4087" i="5"/>
  <c r="W4088" i="5"/>
  <c r="W4089" i="5"/>
  <c r="W4090" i="5"/>
  <c r="W4091" i="5"/>
  <c r="W4092" i="5"/>
  <c r="W4093" i="5"/>
  <c r="W4094" i="5"/>
  <c r="W4095" i="5"/>
  <c r="W4096" i="5"/>
  <c r="W4097" i="5"/>
  <c r="W4098" i="5"/>
  <c r="W4099" i="5"/>
  <c r="W4100" i="5"/>
  <c r="W4101" i="5"/>
  <c r="W4102" i="5"/>
  <c r="W4103" i="5"/>
  <c r="W4104" i="5"/>
  <c r="W4105" i="5"/>
  <c r="W4106" i="5"/>
  <c r="W4107" i="5"/>
  <c r="W4108" i="5"/>
  <c r="W4109" i="5"/>
  <c r="W4110" i="5"/>
  <c r="W4111" i="5"/>
  <c r="W4112" i="5"/>
  <c r="W4113" i="5"/>
  <c r="W4114" i="5"/>
  <c r="W4115" i="5"/>
  <c r="W4116" i="5"/>
  <c r="W4117" i="5"/>
  <c r="W4118" i="5"/>
  <c r="W4119" i="5"/>
  <c r="W4120" i="5"/>
  <c r="W4121" i="5"/>
  <c r="W4122" i="5"/>
  <c r="W4123" i="5"/>
  <c r="W4124" i="5"/>
  <c r="W4125" i="5"/>
  <c r="W4126" i="5"/>
  <c r="W4127" i="5"/>
  <c r="W4128" i="5"/>
  <c r="W4129" i="5"/>
  <c r="W4130" i="5"/>
  <c r="W4131" i="5"/>
  <c r="W4132" i="5"/>
  <c r="W4133" i="5"/>
  <c r="W4134" i="5"/>
  <c r="W4135" i="5"/>
  <c r="W4136" i="5"/>
  <c r="W4137" i="5"/>
  <c r="W4138" i="5"/>
  <c r="W4139" i="5"/>
  <c r="W4140" i="5"/>
  <c r="W4141" i="5"/>
  <c r="W4142" i="5"/>
  <c r="W4143" i="5"/>
  <c r="W4144" i="5"/>
  <c r="W4145" i="5"/>
  <c r="W4146" i="5"/>
  <c r="W4147" i="5"/>
  <c r="W4148" i="5"/>
  <c r="W4149" i="5"/>
  <c r="W4150" i="5"/>
  <c r="W4151" i="5"/>
  <c r="W4152" i="5"/>
  <c r="W4153" i="5"/>
  <c r="W4154" i="5"/>
  <c r="W4155" i="5"/>
  <c r="W4156" i="5"/>
  <c r="W4157" i="5"/>
  <c r="W4158" i="5"/>
  <c r="W4159" i="5"/>
  <c r="W4160" i="5"/>
  <c r="W4161" i="5"/>
  <c r="W4162" i="5"/>
  <c r="W4163" i="5"/>
  <c r="W4164" i="5"/>
  <c r="W4165" i="5"/>
  <c r="W4166" i="5"/>
  <c r="W4167" i="5"/>
  <c r="W4168" i="5"/>
  <c r="W4169" i="5"/>
  <c r="W4170" i="5"/>
  <c r="W4171" i="5"/>
  <c r="W4172" i="5"/>
  <c r="W4173" i="5"/>
  <c r="W4174" i="5"/>
  <c r="W4175" i="5"/>
  <c r="W4176" i="5"/>
  <c r="W4177" i="5"/>
  <c r="W4178" i="5"/>
  <c r="W4179" i="5"/>
  <c r="W4180" i="5"/>
  <c r="W4181" i="5"/>
  <c r="W4182" i="5"/>
  <c r="W4183" i="5"/>
  <c r="W4184" i="5"/>
  <c r="W4185" i="5"/>
  <c r="W4186" i="5"/>
  <c r="W4187" i="5"/>
  <c r="W4188" i="5"/>
  <c r="W4189" i="5"/>
  <c r="W4190" i="5"/>
  <c r="W4191" i="5"/>
  <c r="W4192" i="5"/>
  <c r="W4193" i="5"/>
  <c r="W4194" i="5"/>
  <c r="W4195" i="5"/>
  <c r="W4196" i="5"/>
  <c r="W4197" i="5"/>
  <c r="W4198" i="5"/>
  <c r="W4199" i="5"/>
  <c r="W4200" i="5"/>
  <c r="W4201" i="5"/>
  <c r="W4202" i="5"/>
  <c r="W4203" i="5"/>
  <c r="W4204" i="5"/>
  <c r="W4205" i="5"/>
  <c r="W4206" i="5"/>
  <c r="W4207" i="5"/>
  <c r="W4208" i="5"/>
  <c r="W4209" i="5"/>
  <c r="W4210" i="5"/>
  <c r="W4211" i="5"/>
  <c r="W4212" i="5"/>
  <c r="W4213" i="5"/>
  <c r="W4214" i="5"/>
  <c r="W4215" i="5"/>
  <c r="W4216" i="5"/>
  <c r="W4217" i="5"/>
  <c r="W4218" i="5"/>
  <c r="W4219" i="5"/>
  <c r="W4220" i="5"/>
  <c r="W4221" i="5"/>
  <c r="W4222" i="5"/>
  <c r="W4223" i="5"/>
  <c r="W4224" i="5"/>
  <c r="W4225" i="5"/>
  <c r="W4226" i="5"/>
  <c r="W4227" i="5"/>
  <c r="W4228" i="5"/>
  <c r="W4229" i="5"/>
  <c r="W4230" i="5"/>
  <c r="W4231" i="5"/>
  <c r="W4232" i="5"/>
  <c r="W4233" i="5"/>
  <c r="W4234" i="5"/>
  <c r="W4235" i="5"/>
  <c r="W4236" i="5"/>
  <c r="W4237" i="5"/>
  <c r="W4238" i="5"/>
  <c r="W4239" i="5"/>
  <c r="W4240" i="5"/>
  <c r="W4241" i="5"/>
  <c r="W4242" i="5"/>
  <c r="W4243" i="5"/>
  <c r="W4244" i="5"/>
  <c r="W4245" i="5"/>
  <c r="W4246" i="5"/>
  <c r="W4247" i="5"/>
  <c r="W4248" i="5"/>
  <c r="W4249" i="5"/>
  <c r="W4250" i="5"/>
  <c r="W4251" i="5"/>
  <c r="W4252" i="5"/>
  <c r="W4253" i="5"/>
  <c r="W4254" i="5"/>
  <c r="W4255" i="5"/>
  <c r="W4256" i="5"/>
  <c r="W4257" i="5"/>
  <c r="W4258" i="5"/>
  <c r="W4259" i="5"/>
  <c r="W4260" i="5"/>
  <c r="W4261" i="5"/>
  <c r="W4262" i="5"/>
  <c r="W4263" i="5"/>
  <c r="W4264" i="5"/>
  <c r="W4265" i="5"/>
  <c r="W4266" i="5"/>
  <c r="W4267" i="5"/>
  <c r="W4268" i="5"/>
  <c r="W4269" i="5"/>
  <c r="W4270" i="5"/>
  <c r="W4271" i="5"/>
  <c r="W4272" i="5"/>
  <c r="W4273" i="5"/>
  <c r="W4274" i="5"/>
  <c r="W4275" i="5"/>
  <c r="W4276" i="5"/>
  <c r="W4277" i="5"/>
  <c r="W4278" i="5"/>
  <c r="W4279" i="5"/>
  <c r="W4280" i="5"/>
  <c r="W4281" i="5"/>
  <c r="W4282" i="5"/>
  <c r="W4283" i="5"/>
  <c r="W4284" i="5"/>
  <c r="W4285" i="5"/>
  <c r="W4286" i="5"/>
  <c r="W4287" i="5"/>
  <c r="W4288" i="5"/>
  <c r="W4289" i="5"/>
  <c r="W4290" i="5"/>
  <c r="W4291" i="5"/>
  <c r="W4292" i="5"/>
  <c r="W4293" i="5"/>
  <c r="W4294" i="5"/>
  <c r="W4295" i="5"/>
  <c r="W4296" i="5"/>
  <c r="W4297" i="5"/>
  <c r="W4298" i="5"/>
  <c r="W4299" i="5"/>
  <c r="W4300" i="5"/>
  <c r="W4301" i="5"/>
  <c r="W4302" i="5"/>
  <c r="W4303" i="5"/>
  <c r="W4304" i="5"/>
  <c r="W4305" i="5"/>
  <c r="W4306" i="5"/>
  <c r="W4307" i="5"/>
  <c r="W4308" i="5"/>
  <c r="W4309" i="5"/>
  <c r="W4310" i="5"/>
  <c r="W4311" i="5"/>
  <c r="W4312" i="5"/>
  <c r="W4313" i="5"/>
  <c r="W4314" i="5"/>
  <c r="W4315" i="5"/>
  <c r="W4316" i="5"/>
  <c r="W4317" i="5"/>
  <c r="W4318" i="5"/>
  <c r="W4319" i="5"/>
  <c r="W4320" i="5"/>
  <c r="W4321" i="5"/>
  <c r="W4322" i="5"/>
  <c r="W4323" i="5"/>
  <c r="W4324" i="5"/>
  <c r="W4325" i="5"/>
  <c r="W4326" i="5"/>
  <c r="W4327" i="5"/>
  <c r="W4328" i="5"/>
  <c r="W4329" i="5"/>
  <c r="W4330" i="5"/>
  <c r="W4331" i="5"/>
  <c r="W4332" i="5"/>
  <c r="W4333" i="5"/>
  <c r="W4334" i="5"/>
  <c r="W4335" i="5"/>
  <c r="W4336" i="5"/>
  <c r="W4337" i="5"/>
  <c r="W4338" i="5"/>
  <c r="W4339" i="5"/>
  <c r="W4340" i="5"/>
  <c r="W4341" i="5"/>
  <c r="W4342" i="5"/>
  <c r="W4343" i="5"/>
  <c r="W4344" i="5"/>
  <c r="W4345" i="5"/>
  <c r="W4346" i="5"/>
  <c r="W4347" i="5"/>
  <c r="W4348" i="5"/>
  <c r="W4349" i="5"/>
  <c r="W4350" i="5"/>
  <c r="W4351" i="5"/>
  <c r="W4352" i="5"/>
  <c r="W4353" i="5"/>
  <c r="W4354" i="5"/>
  <c r="W4355" i="5"/>
  <c r="W4356" i="5"/>
  <c r="W4357" i="5"/>
  <c r="W4358" i="5"/>
  <c r="W4359" i="5"/>
  <c r="W4360" i="5"/>
  <c r="W4361" i="5"/>
  <c r="W4362" i="5"/>
  <c r="W4363" i="5"/>
  <c r="W4364" i="5"/>
  <c r="W4365" i="5"/>
  <c r="W4366" i="5"/>
  <c r="W4367" i="5"/>
  <c r="W4368" i="5"/>
  <c r="W4369" i="5"/>
  <c r="W4370" i="5"/>
  <c r="W4371" i="5"/>
  <c r="W4372" i="5"/>
  <c r="W4373" i="5"/>
  <c r="W4374" i="5"/>
  <c r="W4375" i="5"/>
  <c r="W4376" i="5"/>
  <c r="W4377" i="5"/>
  <c r="W4378" i="5"/>
  <c r="W4379" i="5"/>
  <c r="W4380" i="5"/>
  <c r="W4381" i="5"/>
  <c r="W4382" i="5"/>
  <c r="W4383" i="5"/>
  <c r="W4384" i="5"/>
  <c r="W4385" i="5"/>
  <c r="W4386" i="5"/>
  <c r="W4387" i="5"/>
  <c r="W4388" i="5"/>
  <c r="W4389" i="5"/>
  <c r="W4390" i="5"/>
  <c r="W4391" i="5"/>
  <c r="W4392" i="5"/>
  <c r="W4393" i="5"/>
  <c r="W4394" i="5"/>
  <c r="W4395" i="5"/>
  <c r="W4396" i="5"/>
  <c r="W4397" i="5"/>
  <c r="W4398" i="5"/>
  <c r="W4399" i="5"/>
  <c r="W4400" i="5"/>
  <c r="W4401" i="5"/>
  <c r="W4402" i="5"/>
  <c r="W4403" i="5"/>
  <c r="W4404" i="5"/>
  <c r="W4405" i="5"/>
  <c r="W4406" i="5"/>
  <c r="W4407" i="5"/>
  <c r="W4408" i="5"/>
  <c r="W4409" i="5"/>
  <c r="W4410" i="5"/>
  <c r="W4411" i="5"/>
  <c r="W4412" i="5"/>
  <c r="W4413" i="5"/>
  <c r="W4414" i="5"/>
  <c r="W4415" i="5"/>
  <c r="W4416" i="5"/>
  <c r="W4417" i="5"/>
  <c r="W4418" i="5"/>
  <c r="W4419" i="5"/>
  <c r="W4420" i="5"/>
  <c r="W4421" i="5"/>
  <c r="W4422" i="5"/>
  <c r="W4423" i="5"/>
  <c r="W4424" i="5"/>
  <c r="W4425" i="5"/>
  <c r="W4426" i="5"/>
  <c r="W4427" i="5"/>
  <c r="W4428" i="5"/>
  <c r="W4429" i="5"/>
  <c r="W4430" i="5"/>
  <c r="W4431" i="5"/>
  <c r="W4432" i="5"/>
  <c r="W4433" i="5"/>
  <c r="W4434" i="5"/>
  <c r="W4435" i="5"/>
  <c r="W4436" i="5"/>
  <c r="W4437" i="5"/>
  <c r="W4438" i="5"/>
  <c r="W4439" i="5"/>
  <c r="W4440" i="5"/>
  <c r="W4441" i="5"/>
  <c r="W4442" i="5"/>
  <c r="W4443" i="5"/>
  <c r="W4444" i="5"/>
  <c r="W4445" i="5"/>
  <c r="W4446" i="5"/>
  <c r="W4447" i="5"/>
  <c r="W4448" i="5"/>
  <c r="W4449" i="5"/>
  <c r="W4450" i="5"/>
  <c r="W4451" i="5"/>
  <c r="W4452" i="5"/>
  <c r="W4453" i="5"/>
  <c r="W4454" i="5"/>
  <c r="W4455" i="5"/>
  <c r="W4456" i="5"/>
  <c r="W4457" i="5"/>
  <c r="W4458" i="5"/>
  <c r="W4459" i="5"/>
  <c r="W4460" i="5"/>
  <c r="W4461" i="5"/>
  <c r="W4462" i="5"/>
  <c r="W4463" i="5"/>
  <c r="W4464" i="5"/>
  <c r="W4465" i="5"/>
  <c r="W4466" i="5"/>
  <c r="W4467" i="5"/>
  <c r="W4468" i="5"/>
  <c r="W4469" i="5"/>
  <c r="W4470" i="5"/>
  <c r="W4471" i="5"/>
  <c r="W4472" i="5"/>
  <c r="W4473" i="5"/>
  <c r="W4474" i="5"/>
  <c r="W4475" i="5"/>
  <c r="W4476" i="5"/>
  <c r="W4477" i="5"/>
  <c r="W4478" i="5"/>
  <c r="W4479" i="5"/>
  <c r="W4480" i="5"/>
  <c r="W4481" i="5"/>
  <c r="W4482" i="5"/>
  <c r="W4483" i="5"/>
  <c r="W4484" i="5"/>
  <c r="W4485" i="5"/>
  <c r="W4486" i="5"/>
  <c r="W4487" i="5"/>
  <c r="W4488" i="5"/>
  <c r="W4489" i="5"/>
  <c r="W4490" i="5"/>
  <c r="W4491" i="5"/>
  <c r="W4492" i="5"/>
  <c r="W4493" i="5"/>
  <c r="W4494" i="5"/>
  <c r="W4495" i="5"/>
  <c r="W4496" i="5"/>
  <c r="W4497" i="5"/>
  <c r="W4498" i="5"/>
  <c r="W4499" i="5"/>
  <c r="W4500" i="5"/>
  <c r="W4501" i="5"/>
  <c r="W4502" i="5"/>
  <c r="W4503" i="5"/>
  <c r="W4504" i="5"/>
  <c r="W4505" i="5"/>
  <c r="W4506" i="5"/>
  <c r="W4507" i="5"/>
  <c r="W4508" i="5"/>
  <c r="W4509" i="5"/>
  <c r="W4510" i="5"/>
  <c r="W4511" i="5"/>
  <c r="W4512" i="5"/>
  <c r="W4513" i="5"/>
  <c r="W4514" i="5"/>
  <c r="W4515" i="5"/>
  <c r="W4516" i="5"/>
  <c r="W4517" i="5"/>
  <c r="W4518" i="5"/>
  <c r="W4519" i="5"/>
  <c r="W4520" i="5"/>
  <c r="W4521" i="5"/>
  <c r="W4522" i="5"/>
  <c r="W4523" i="5"/>
  <c r="W4524" i="5"/>
  <c r="W4525" i="5"/>
  <c r="W4526" i="5"/>
  <c r="W4527" i="5"/>
  <c r="W4528" i="5"/>
  <c r="W4529" i="5"/>
  <c r="W4530" i="5"/>
  <c r="W4531" i="5"/>
  <c r="W4532" i="5"/>
  <c r="W4533" i="5"/>
  <c r="W4534" i="5"/>
  <c r="W4535" i="5"/>
  <c r="W4536" i="5"/>
  <c r="W4537" i="5"/>
  <c r="W4538" i="5"/>
  <c r="W4539" i="5"/>
  <c r="W4540" i="5"/>
  <c r="W4541" i="5"/>
  <c r="W4542" i="5"/>
  <c r="W4543" i="5"/>
  <c r="W4544" i="5"/>
  <c r="W4545" i="5"/>
  <c r="W4546" i="5"/>
  <c r="W4547" i="5"/>
  <c r="W4548" i="5"/>
  <c r="W4549" i="5"/>
  <c r="W4550" i="5"/>
  <c r="W4551" i="5"/>
  <c r="W4552" i="5"/>
  <c r="W4553" i="5"/>
  <c r="W4554" i="5"/>
  <c r="W4555" i="5"/>
  <c r="W4556" i="5"/>
  <c r="W4557" i="5"/>
  <c r="W4558" i="5"/>
  <c r="W4559" i="5"/>
  <c r="W4560" i="5"/>
  <c r="W4561" i="5"/>
  <c r="W4562" i="5"/>
  <c r="W4563" i="5"/>
  <c r="W4564" i="5"/>
  <c r="W4565" i="5"/>
  <c r="W4566" i="5"/>
  <c r="W4567" i="5"/>
  <c r="W4568" i="5"/>
  <c r="W4569" i="5"/>
  <c r="W4570" i="5"/>
  <c r="W4571" i="5"/>
  <c r="W4572" i="5"/>
  <c r="W4573" i="5"/>
  <c r="W4574" i="5"/>
  <c r="W4575" i="5"/>
  <c r="W4576" i="5"/>
  <c r="W4577" i="5"/>
  <c r="W4578" i="5"/>
  <c r="W4579" i="5"/>
  <c r="W4580" i="5"/>
  <c r="W4581" i="5"/>
  <c r="W4582" i="5"/>
  <c r="W4583" i="5"/>
  <c r="W4584" i="5"/>
  <c r="W4585" i="5"/>
  <c r="W4586" i="5"/>
  <c r="W4587" i="5"/>
  <c r="W4588" i="5"/>
  <c r="W4589" i="5"/>
  <c r="W4590" i="5"/>
  <c r="W4591" i="5"/>
  <c r="W4592" i="5"/>
  <c r="W4593" i="5"/>
  <c r="W4594" i="5"/>
  <c r="W4595" i="5"/>
  <c r="W4596" i="5"/>
  <c r="W4597" i="5"/>
  <c r="W4598" i="5"/>
  <c r="W4599" i="5"/>
  <c r="W4600" i="5"/>
  <c r="W4601" i="5"/>
  <c r="W4602" i="5"/>
  <c r="W4603" i="5"/>
  <c r="W4604" i="5"/>
  <c r="W4605" i="5"/>
  <c r="W4606" i="5"/>
  <c r="W4607" i="5"/>
  <c r="W4608" i="5"/>
  <c r="W4609" i="5"/>
  <c r="W4610" i="5"/>
  <c r="W4611" i="5"/>
  <c r="W4612" i="5"/>
  <c r="W4613" i="5"/>
  <c r="W4614" i="5"/>
  <c r="W4615" i="5"/>
  <c r="W4616" i="5"/>
  <c r="W4617" i="5"/>
  <c r="W4618" i="5"/>
  <c r="W4619" i="5"/>
  <c r="W4620" i="5"/>
  <c r="W4621" i="5"/>
  <c r="W4622" i="5"/>
  <c r="W4623" i="5"/>
  <c r="W4624" i="5"/>
  <c r="W4625" i="5"/>
  <c r="W4626" i="5"/>
  <c r="W4627" i="5"/>
  <c r="W4628" i="5"/>
  <c r="W4629" i="5"/>
  <c r="W4630" i="5"/>
  <c r="W4631" i="5"/>
  <c r="W4632" i="5"/>
  <c r="W4633" i="5"/>
  <c r="W4634" i="5"/>
  <c r="W4635" i="5"/>
  <c r="W4636" i="5"/>
  <c r="W4637" i="5"/>
  <c r="W4638" i="5"/>
  <c r="W4639" i="5"/>
  <c r="W4640" i="5"/>
  <c r="W4641" i="5"/>
  <c r="W4642" i="5"/>
  <c r="W4643" i="5"/>
  <c r="W4644" i="5"/>
  <c r="W4645" i="5"/>
  <c r="W4646" i="5"/>
  <c r="W4647" i="5"/>
  <c r="W4648" i="5"/>
  <c r="W4649" i="5"/>
  <c r="W4650" i="5"/>
  <c r="W4651" i="5"/>
  <c r="W4652" i="5"/>
  <c r="W4653" i="5"/>
  <c r="W4654" i="5"/>
  <c r="W4655" i="5"/>
  <c r="W4656" i="5"/>
  <c r="W4657" i="5"/>
  <c r="W4658" i="5"/>
  <c r="W4659" i="5"/>
  <c r="W4660" i="5"/>
  <c r="W4661" i="5"/>
  <c r="W4662" i="5"/>
  <c r="W4663" i="5"/>
  <c r="W4664" i="5"/>
  <c r="W4665" i="5"/>
  <c r="W4666" i="5"/>
  <c r="W4667" i="5"/>
  <c r="W4668" i="5"/>
  <c r="W4669" i="5"/>
  <c r="W4670" i="5"/>
  <c r="W4671" i="5"/>
  <c r="W4672" i="5"/>
  <c r="W4673" i="5"/>
  <c r="W4674" i="5"/>
  <c r="W4675" i="5"/>
  <c r="W4676" i="5"/>
  <c r="W4677" i="5"/>
  <c r="W4678" i="5"/>
  <c r="W4679" i="5"/>
  <c r="W4680" i="5"/>
  <c r="W4681" i="5"/>
  <c r="W4682" i="5"/>
  <c r="W4683" i="5"/>
  <c r="W4684" i="5"/>
  <c r="W4685" i="5"/>
  <c r="W4686" i="5"/>
  <c r="W4687" i="5"/>
  <c r="W4688" i="5"/>
  <c r="W4689" i="5"/>
  <c r="W4690" i="5"/>
  <c r="W4691" i="5"/>
  <c r="W4692" i="5"/>
  <c r="W4693" i="5"/>
  <c r="W4694" i="5"/>
  <c r="W4695" i="5"/>
  <c r="W4696" i="5"/>
  <c r="W4697" i="5"/>
  <c r="W4698" i="5"/>
  <c r="W4699" i="5"/>
  <c r="W4700" i="5"/>
  <c r="W4701" i="5"/>
  <c r="W4702" i="5"/>
  <c r="W4703" i="5"/>
  <c r="W4704" i="5"/>
  <c r="W4705" i="5"/>
  <c r="W4706" i="5"/>
  <c r="W4707" i="5"/>
  <c r="W4708" i="5"/>
  <c r="W4709" i="5"/>
  <c r="W4710" i="5"/>
  <c r="W4711" i="5"/>
  <c r="W4712" i="5"/>
  <c r="W4713" i="5"/>
  <c r="W4714" i="5"/>
  <c r="W4715" i="5"/>
  <c r="W4716" i="5"/>
  <c r="W4717" i="5"/>
  <c r="W4718" i="5"/>
  <c r="W4719" i="5"/>
  <c r="W4720" i="5"/>
  <c r="W4721" i="5"/>
  <c r="W4722" i="5"/>
  <c r="W4723" i="5"/>
  <c r="W4724" i="5"/>
  <c r="W4725" i="5"/>
  <c r="W4726" i="5"/>
  <c r="W4727" i="5"/>
  <c r="W4728" i="5"/>
  <c r="W4729" i="5"/>
  <c r="W4730" i="5"/>
  <c r="W4731" i="5"/>
  <c r="W4732" i="5"/>
  <c r="W4733" i="5"/>
  <c r="W4734" i="5"/>
  <c r="W4735" i="5"/>
  <c r="W4736" i="5"/>
  <c r="W4737" i="5"/>
  <c r="W4738" i="5"/>
  <c r="W4739" i="5"/>
  <c r="W4740" i="5"/>
  <c r="W4741" i="5"/>
  <c r="W4742" i="5"/>
  <c r="W4743" i="5"/>
  <c r="W4744" i="5"/>
  <c r="W4745" i="5"/>
  <c r="W4746" i="5"/>
  <c r="W4747" i="5"/>
  <c r="W4748" i="5"/>
  <c r="W4749" i="5"/>
  <c r="W4750" i="5"/>
  <c r="W4751" i="5"/>
  <c r="W4752" i="5"/>
  <c r="W4753" i="5"/>
  <c r="W4754" i="5"/>
  <c r="W4755" i="5"/>
  <c r="W4756" i="5"/>
  <c r="W4757" i="5"/>
  <c r="W4758" i="5"/>
  <c r="W4759" i="5"/>
  <c r="W4760" i="5"/>
  <c r="W4761" i="5"/>
  <c r="W4762" i="5"/>
  <c r="W4763" i="5"/>
  <c r="W4764" i="5"/>
  <c r="W4765" i="5"/>
  <c r="W4766" i="5"/>
  <c r="W4767" i="5"/>
  <c r="W4768" i="5"/>
  <c r="W4769" i="5"/>
  <c r="W4770" i="5"/>
  <c r="W4771" i="5"/>
  <c r="W4772" i="5"/>
  <c r="W4773" i="5"/>
  <c r="W4774" i="5"/>
  <c r="W4775" i="5"/>
  <c r="W4776" i="5"/>
  <c r="W4777" i="5"/>
  <c r="W4778" i="5"/>
  <c r="W4779" i="5"/>
  <c r="W4780" i="5"/>
  <c r="W4781" i="5"/>
  <c r="W4782" i="5"/>
  <c r="W4783" i="5"/>
  <c r="W4784" i="5"/>
  <c r="W4785" i="5"/>
  <c r="W4786" i="5"/>
  <c r="W4787" i="5"/>
  <c r="W4788" i="5"/>
  <c r="W4789" i="5"/>
  <c r="W4790" i="5"/>
  <c r="W4791" i="5"/>
  <c r="W4792" i="5"/>
  <c r="W4793" i="5"/>
  <c r="W4794" i="5"/>
  <c r="W4795" i="5"/>
  <c r="W4796" i="5"/>
  <c r="W4797" i="5"/>
  <c r="W4798" i="5"/>
  <c r="W4799" i="5"/>
  <c r="W4800" i="5"/>
  <c r="W4801" i="5"/>
  <c r="W4802" i="5"/>
  <c r="W4803" i="5"/>
  <c r="W4804" i="5"/>
  <c r="W4805" i="5"/>
  <c r="W4806" i="5"/>
  <c r="W4807" i="5"/>
  <c r="W4808" i="5"/>
  <c r="W4809" i="5"/>
  <c r="W4810" i="5"/>
  <c r="W4811" i="5"/>
  <c r="W4812" i="5"/>
  <c r="W4813" i="5"/>
  <c r="W4814" i="5"/>
  <c r="W4815" i="5"/>
  <c r="W4816" i="5"/>
  <c r="W4817" i="5"/>
  <c r="W4818" i="5"/>
  <c r="W4819" i="5"/>
  <c r="W4820" i="5"/>
  <c r="W4821" i="5"/>
  <c r="W4822" i="5"/>
  <c r="W4823" i="5"/>
  <c r="W4824" i="5"/>
  <c r="W4825" i="5"/>
  <c r="W4826" i="5"/>
  <c r="W4827" i="5"/>
  <c r="W4828" i="5"/>
  <c r="W4829" i="5"/>
  <c r="W4830" i="5"/>
  <c r="W4831" i="5"/>
  <c r="W4832" i="5"/>
  <c r="W4833" i="5"/>
  <c r="W4834" i="5"/>
  <c r="W4835" i="5"/>
  <c r="W4836" i="5"/>
  <c r="W4837" i="5"/>
  <c r="W4838" i="5"/>
  <c r="W4839" i="5"/>
  <c r="W4840" i="5"/>
  <c r="W4841" i="5"/>
  <c r="W4842" i="5"/>
  <c r="W4843" i="5"/>
  <c r="W4844" i="5"/>
  <c r="W4845" i="5"/>
  <c r="W4846" i="5"/>
  <c r="W4847" i="5"/>
  <c r="W4848" i="5"/>
  <c r="W4849" i="5"/>
  <c r="W4850" i="5"/>
  <c r="W4851" i="5"/>
  <c r="W4852" i="5"/>
  <c r="W4853" i="5"/>
  <c r="W4854" i="5"/>
  <c r="W4855" i="5"/>
  <c r="W4856" i="5"/>
  <c r="W4857" i="5"/>
  <c r="W4858" i="5"/>
  <c r="W4859" i="5"/>
  <c r="W4860" i="5"/>
  <c r="W4861" i="5"/>
  <c r="W4862" i="5"/>
  <c r="W4863" i="5"/>
  <c r="W4864" i="5"/>
  <c r="W4865" i="5"/>
  <c r="W4866" i="5"/>
  <c r="W4867" i="5"/>
  <c r="W4868" i="5"/>
  <c r="W4869" i="5"/>
  <c r="W4870" i="5"/>
  <c r="W4871" i="5"/>
  <c r="W4872" i="5"/>
  <c r="W4873" i="5"/>
  <c r="W4874" i="5"/>
  <c r="W4875" i="5"/>
  <c r="W4876" i="5"/>
  <c r="W4877" i="5"/>
  <c r="W4878" i="5"/>
  <c r="W4879" i="5"/>
  <c r="W4880" i="5"/>
  <c r="W4881" i="5"/>
  <c r="W4882" i="5"/>
  <c r="W4883" i="5"/>
  <c r="W4884" i="5"/>
  <c r="W4885" i="5"/>
  <c r="W4886" i="5"/>
  <c r="W4887" i="5"/>
  <c r="W4888" i="5"/>
  <c r="W4889" i="5"/>
  <c r="W4890" i="5"/>
  <c r="W4891" i="5"/>
  <c r="W4892" i="5"/>
  <c r="W4893" i="5"/>
  <c r="W4894" i="5"/>
  <c r="W4895" i="5"/>
  <c r="W4896" i="5"/>
  <c r="W4897" i="5"/>
  <c r="W4898" i="5"/>
  <c r="W4899" i="5"/>
  <c r="W4900" i="5"/>
  <c r="W4901" i="5"/>
  <c r="W4902" i="5"/>
  <c r="W4903" i="5"/>
  <c r="W4904" i="5"/>
  <c r="W4905" i="5"/>
  <c r="W4906" i="5"/>
  <c r="W4907" i="5"/>
  <c r="W4908" i="5"/>
  <c r="W4909" i="5"/>
  <c r="W4910" i="5"/>
  <c r="W4911" i="5"/>
  <c r="W4912" i="5"/>
  <c r="W4913" i="5"/>
  <c r="W4914" i="5"/>
  <c r="W4915" i="5"/>
  <c r="W4916" i="5"/>
  <c r="W4917" i="5"/>
  <c r="W4918" i="5"/>
  <c r="W4919" i="5"/>
  <c r="W4920" i="5"/>
  <c r="W4921" i="5"/>
  <c r="W4922" i="5"/>
  <c r="W4923" i="5"/>
  <c r="W4924" i="5"/>
  <c r="W4925" i="5"/>
  <c r="W4926" i="5"/>
  <c r="W4927" i="5"/>
  <c r="W4928" i="5"/>
  <c r="W4929" i="5"/>
  <c r="W4930" i="5"/>
  <c r="W4931" i="5"/>
  <c r="W4932" i="5"/>
  <c r="W4933" i="5"/>
  <c r="W4934" i="5"/>
  <c r="W4935" i="5"/>
  <c r="W4936" i="5"/>
  <c r="W4937" i="5"/>
  <c r="W4938" i="5"/>
  <c r="W4939" i="5"/>
  <c r="W4940" i="5"/>
  <c r="W4941" i="5"/>
  <c r="W4942" i="5"/>
  <c r="W4943" i="5"/>
  <c r="W4944" i="5"/>
  <c r="W4945" i="5"/>
  <c r="W4946" i="5"/>
  <c r="W4947" i="5"/>
  <c r="W4948" i="5"/>
  <c r="W4949" i="5"/>
  <c r="W4950" i="5"/>
  <c r="W4951" i="5"/>
  <c r="W4952" i="5"/>
  <c r="W4953" i="5"/>
  <c r="W4954" i="5"/>
  <c r="W4955" i="5"/>
  <c r="W4956" i="5"/>
  <c r="W4957" i="5"/>
  <c r="W4958" i="5"/>
  <c r="W4959" i="5"/>
  <c r="W4960" i="5"/>
  <c r="W4961" i="5"/>
  <c r="W4962" i="5"/>
  <c r="W4963" i="5"/>
  <c r="W4964" i="5"/>
  <c r="W4965" i="5"/>
  <c r="W4966" i="5"/>
  <c r="W4967" i="5"/>
  <c r="W4968" i="5"/>
  <c r="W4969" i="5"/>
  <c r="W4970" i="5"/>
  <c r="W4971" i="5"/>
  <c r="W4972" i="5"/>
  <c r="W4973" i="5"/>
  <c r="W4974" i="5"/>
  <c r="W4975" i="5"/>
  <c r="W4976" i="5"/>
  <c r="W4977" i="5"/>
  <c r="W4978" i="5"/>
  <c r="W4979" i="5"/>
  <c r="W4980" i="5"/>
  <c r="W4981" i="5"/>
  <c r="W4982" i="5"/>
  <c r="W4983" i="5"/>
  <c r="W4984" i="5"/>
  <c r="W4985" i="5"/>
  <c r="W4986" i="5"/>
  <c r="B11" i="6" a="1"/>
  <c r="C10" i="6"/>
  <c r="C8" i="6"/>
  <c r="C7" i="6"/>
  <c r="C6" i="6"/>
  <c r="C2" i="6"/>
  <c r="N2" i="5"/>
  <c r="Q2" i="5" s="1"/>
  <c r="N3" i="5"/>
  <c r="Q3" i="5" s="1"/>
  <c r="N4" i="5"/>
  <c r="Q4" i="5" s="1"/>
  <c r="N5" i="5"/>
  <c r="Q5" i="5" s="1"/>
  <c r="N6" i="5"/>
  <c r="Q6" i="5" s="1"/>
  <c r="N7" i="5"/>
  <c r="Q7" i="5" s="1"/>
  <c r="N8" i="5"/>
  <c r="Q8" i="5" s="1"/>
  <c r="N9" i="5"/>
  <c r="Q9" i="5" s="1"/>
  <c r="N10" i="5"/>
  <c r="Q10" i="5" s="1"/>
  <c r="N11" i="5"/>
  <c r="Q11" i="5" s="1"/>
  <c r="N12" i="5"/>
  <c r="Q12" i="5" s="1"/>
  <c r="N13" i="5"/>
  <c r="Q13" i="5" s="1"/>
  <c r="N14" i="5"/>
  <c r="Q14" i="5" s="1"/>
  <c r="N15" i="5"/>
  <c r="Q15" i="5" s="1"/>
  <c r="N16" i="5"/>
  <c r="Q16" i="5" s="1"/>
  <c r="N17" i="5"/>
  <c r="Q17" i="5" s="1"/>
  <c r="N18" i="5"/>
  <c r="Q18" i="5" s="1"/>
  <c r="N19" i="5"/>
  <c r="Q19" i="5" s="1"/>
  <c r="N20" i="5"/>
  <c r="Q20" i="5" s="1"/>
  <c r="N21" i="5"/>
  <c r="Q21" i="5" s="1"/>
  <c r="N22" i="5"/>
  <c r="Q22" i="5" s="1"/>
  <c r="N23" i="5"/>
  <c r="Q23" i="5" s="1"/>
  <c r="N24" i="5"/>
  <c r="Q24" i="5" s="1"/>
  <c r="N25" i="5"/>
  <c r="Q25" i="5" s="1"/>
  <c r="N26" i="5"/>
  <c r="Q26" i="5" s="1"/>
  <c r="N27" i="5"/>
  <c r="Q27" i="5" s="1"/>
  <c r="N28" i="5"/>
  <c r="Q28" i="5" s="1"/>
  <c r="N29" i="5"/>
  <c r="Q29" i="5" s="1"/>
  <c r="N30" i="5"/>
  <c r="Q30" i="5" s="1"/>
  <c r="N31" i="5"/>
  <c r="Q31" i="5" s="1"/>
  <c r="N32" i="5"/>
  <c r="Q32" i="5" s="1"/>
  <c r="N33" i="5"/>
  <c r="Q33" i="5" s="1"/>
  <c r="N34" i="5"/>
  <c r="Q34" i="5" s="1"/>
  <c r="N35" i="5"/>
  <c r="Q35" i="5" s="1"/>
  <c r="N36" i="5"/>
  <c r="Q36" i="5" s="1"/>
  <c r="N37" i="5"/>
  <c r="Q37" i="5" s="1"/>
  <c r="N38" i="5"/>
  <c r="Q38" i="5" s="1"/>
  <c r="N39" i="5"/>
  <c r="Q39" i="5" s="1"/>
  <c r="N40" i="5"/>
  <c r="Q40" i="5" s="1"/>
  <c r="N41" i="5"/>
  <c r="Q41" i="5" s="1"/>
  <c r="N42" i="5"/>
  <c r="Q42" i="5" s="1"/>
  <c r="N43" i="5"/>
  <c r="Q43" i="5" s="1"/>
  <c r="N44" i="5"/>
  <c r="Q44" i="5" s="1"/>
  <c r="N45" i="5"/>
  <c r="Q45" i="5" s="1"/>
  <c r="N46" i="5"/>
  <c r="Q46" i="5" s="1"/>
  <c r="N47" i="5"/>
  <c r="Q47" i="5" s="1"/>
  <c r="N48" i="5"/>
  <c r="Q48" i="5" s="1"/>
  <c r="N49" i="5"/>
  <c r="Q49" i="5" s="1"/>
  <c r="N50" i="5"/>
  <c r="Q50" i="5" s="1"/>
  <c r="N51" i="5"/>
  <c r="Q51" i="5" s="1"/>
  <c r="N52" i="5"/>
  <c r="Q52" i="5" s="1"/>
  <c r="N53" i="5"/>
  <c r="Q53" i="5" s="1"/>
  <c r="N54" i="5"/>
  <c r="Q54" i="5" s="1"/>
  <c r="N55" i="5"/>
  <c r="Q55" i="5" s="1"/>
  <c r="N56" i="5"/>
  <c r="Q56" i="5" s="1"/>
  <c r="N57" i="5"/>
  <c r="Q57" i="5" s="1"/>
  <c r="N58" i="5"/>
  <c r="Q58" i="5" s="1"/>
  <c r="N59" i="5"/>
  <c r="Q59" i="5" s="1"/>
  <c r="N60" i="5"/>
  <c r="Q60" i="5" s="1"/>
  <c r="N61" i="5"/>
  <c r="Q61" i="5" s="1"/>
  <c r="N62" i="5"/>
  <c r="Q62" i="5" s="1"/>
  <c r="N63" i="5"/>
  <c r="Q63" i="5" s="1"/>
  <c r="N64" i="5"/>
  <c r="Q64" i="5" s="1"/>
  <c r="N65" i="5"/>
  <c r="Q65" i="5" s="1"/>
  <c r="N66" i="5"/>
  <c r="Q66" i="5" s="1"/>
  <c r="N67" i="5"/>
  <c r="Q67" i="5" s="1"/>
  <c r="N68" i="5"/>
  <c r="Q68" i="5" s="1"/>
  <c r="N69" i="5"/>
  <c r="Q69" i="5" s="1"/>
  <c r="N70" i="5"/>
  <c r="Q70" i="5" s="1"/>
  <c r="N71" i="5"/>
  <c r="Q71" i="5" s="1"/>
  <c r="N72" i="5"/>
  <c r="Q72" i="5" s="1"/>
  <c r="N73" i="5"/>
  <c r="Q73" i="5" s="1"/>
  <c r="N74" i="5"/>
  <c r="Q74" i="5" s="1"/>
  <c r="N75" i="5"/>
  <c r="Q75" i="5" s="1"/>
  <c r="N76" i="5"/>
  <c r="Q76" i="5" s="1"/>
  <c r="N77" i="5"/>
  <c r="Q77" i="5" s="1"/>
  <c r="N78" i="5"/>
  <c r="Q78" i="5" s="1"/>
  <c r="N79" i="5"/>
  <c r="Q79" i="5" s="1"/>
  <c r="N80" i="5"/>
  <c r="Q80" i="5" s="1"/>
  <c r="N81" i="5"/>
  <c r="Q81" i="5" s="1"/>
  <c r="N82" i="5"/>
  <c r="Q82" i="5" s="1"/>
  <c r="N83" i="5"/>
  <c r="Q83" i="5" s="1"/>
  <c r="N84" i="5"/>
  <c r="Q84" i="5" s="1"/>
  <c r="N85" i="5"/>
  <c r="Q85" i="5" s="1"/>
  <c r="N86" i="5"/>
  <c r="Q86" i="5" s="1"/>
  <c r="N87" i="5"/>
  <c r="Q87" i="5" s="1"/>
  <c r="N88" i="5"/>
  <c r="Q88" i="5" s="1"/>
  <c r="N89" i="5"/>
  <c r="Q89" i="5" s="1"/>
  <c r="N90" i="5"/>
  <c r="Q90" i="5" s="1"/>
  <c r="N91" i="5"/>
  <c r="Q91" i="5" s="1"/>
  <c r="N92" i="5"/>
  <c r="Q92" i="5" s="1"/>
  <c r="N93" i="5"/>
  <c r="Q93" i="5" s="1"/>
  <c r="N94" i="5"/>
  <c r="Q94" i="5" s="1"/>
  <c r="N95" i="5"/>
  <c r="Q95" i="5" s="1"/>
  <c r="N96" i="5"/>
  <c r="Q96" i="5" s="1"/>
  <c r="N97" i="5"/>
  <c r="Q97" i="5" s="1"/>
  <c r="N98" i="5"/>
  <c r="Q98" i="5" s="1"/>
  <c r="N99" i="5"/>
  <c r="Q99" i="5" s="1"/>
  <c r="N100" i="5"/>
  <c r="Q100" i="5" s="1"/>
  <c r="N101" i="5"/>
  <c r="Q101" i="5" s="1"/>
  <c r="N102" i="5"/>
  <c r="Q102" i="5" s="1"/>
  <c r="N103" i="5"/>
  <c r="Q103" i="5" s="1"/>
  <c r="N104" i="5"/>
  <c r="Q104" i="5" s="1"/>
  <c r="N105" i="5"/>
  <c r="Q105" i="5" s="1"/>
  <c r="N106" i="5"/>
  <c r="Q106" i="5" s="1"/>
  <c r="N107" i="5"/>
  <c r="Q107" i="5" s="1"/>
  <c r="N108" i="5"/>
  <c r="Q108" i="5" s="1"/>
  <c r="N109" i="5"/>
  <c r="Q109" i="5" s="1"/>
  <c r="N110" i="5"/>
  <c r="Q110" i="5" s="1"/>
  <c r="N111" i="5"/>
  <c r="Q111" i="5" s="1"/>
  <c r="N112" i="5"/>
  <c r="Q112" i="5" s="1"/>
  <c r="N113" i="5"/>
  <c r="Q113" i="5" s="1"/>
  <c r="N114" i="5"/>
  <c r="Q114" i="5" s="1"/>
  <c r="N115" i="5"/>
  <c r="Q115" i="5" s="1"/>
  <c r="N116" i="5"/>
  <c r="Q116" i="5" s="1"/>
  <c r="N117" i="5"/>
  <c r="Q117" i="5" s="1"/>
  <c r="N118" i="5"/>
  <c r="Q118" i="5" s="1"/>
  <c r="N119" i="5"/>
  <c r="Q119" i="5" s="1"/>
  <c r="N120" i="5"/>
  <c r="Q120" i="5" s="1"/>
  <c r="N121" i="5"/>
  <c r="Q121" i="5" s="1"/>
  <c r="N122" i="5"/>
  <c r="Q122" i="5" s="1"/>
  <c r="N123" i="5"/>
  <c r="Q123" i="5" s="1"/>
  <c r="N124" i="5"/>
  <c r="Q124" i="5" s="1"/>
  <c r="N125" i="5"/>
  <c r="Q125" i="5" s="1"/>
  <c r="N126" i="5"/>
  <c r="Q126" i="5" s="1"/>
  <c r="N127" i="5"/>
  <c r="Q127" i="5" s="1"/>
  <c r="N128" i="5"/>
  <c r="Q128" i="5" s="1"/>
  <c r="N129" i="5"/>
  <c r="Q129" i="5" s="1"/>
  <c r="N130" i="5"/>
  <c r="Q130" i="5" s="1"/>
  <c r="N131" i="5"/>
  <c r="Q131" i="5" s="1"/>
  <c r="N132" i="5"/>
  <c r="Q132" i="5" s="1"/>
  <c r="N133" i="5"/>
  <c r="Q133" i="5" s="1"/>
  <c r="N134" i="5"/>
  <c r="Q134" i="5" s="1"/>
  <c r="N135" i="5"/>
  <c r="Q135" i="5" s="1"/>
  <c r="N136" i="5"/>
  <c r="Q136" i="5" s="1"/>
  <c r="N137" i="5"/>
  <c r="Q137" i="5" s="1"/>
  <c r="N138" i="5"/>
  <c r="Q138" i="5" s="1"/>
  <c r="N139" i="5"/>
  <c r="Q139" i="5" s="1"/>
  <c r="N140" i="5"/>
  <c r="Q140" i="5" s="1"/>
  <c r="N141" i="5"/>
  <c r="Q141" i="5" s="1"/>
  <c r="N142" i="5"/>
  <c r="Q142" i="5" s="1"/>
  <c r="N143" i="5"/>
  <c r="Q143" i="5" s="1"/>
  <c r="N144" i="5"/>
  <c r="Q144" i="5" s="1"/>
  <c r="N145" i="5"/>
  <c r="Q145" i="5" s="1"/>
  <c r="N146" i="5"/>
  <c r="Q146" i="5" s="1"/>
  <c r="N147" i="5"/>
  <c r="Q147" i="5" s="1"/>
  <c r="N148" i="5"/>
  <c r="Q148" i="5" s="1"/>
  <c r="N149" i="5"/>
  <c r="Q149" i="5" s="1"/>
  <c r="N150" i="5"/>
  <c r="Q150" i="5" s="1"/>
  <c r="N151" i="5"/>
  <c r="Q151" i="5" s="1"/>
  <c r="N152" i="5"/>
  <c r="Q152" i="5" s="1"/>
  <c r="N153" i="5"/>
  <c r="Q153" i="5" s="1"/>
  <c r="N154" i="5"/>
  <c r="Q154" i="5" s="1"/>
  <c r="N155" i="5"/>
  <c r="Q155" i="5" s="1"/>
  <c r="N156" i="5"/>
  <c r="Q156" i="5" s="1"/>
  <c r="N157" i="5"/>
  <c r="Q157" i="5" s="1"/>
  <c r="N158" i="5"/>
  <c r="Q158" i="5" s="1"/>
  <c r="N159" i="5"/>
  <c r="Q159" i="5" s="1"/>
  <c r="N160" i="5"/>
  <c r="Q160" i="5" s="1"/>
  <c r="N161" i="5"/>
  <c r="Q161" i="5" s="1"/>
  <c r="N162" i="5"/>
  <c r="Q162" i="5" s="1"/>
  <c r="N163" i="5"/>
  <c r="Q163" i="5" s="1"/>
  <c r="N164" i="5"/>
  <c r="Q164" i="5" s="1"/>
  <c r="N165" i="5"/>
  <c r="Q165" i="5" s="1"/>
  <c r="N166" i="5"/>
  <c r="Q166" i="5" s="1"/>
  <c r="N167" i="5"/>
  <c r="Q167" i="5" s="1"/>
  <c r="N168" i="5"/>
  <c r="Q168" i="5" s="1"/>
  <c r="N169" i="5"/>
  <c r="Q169" i="5" s="1"/>
  <c r="N170" i="5"/>
  <c r="Q170" i="5" s="1"/>
  <c r="N171" i="5"/>
  <c r="Q171" i="5" s="1"/>
  <c r="N172" i="5"/>
  <c r="Q172" i="5" s="1"/>
  <c r="N173" i="5"/>
  <c r="Q173" i="5" s="1"/>
  <c r="N174" i="5"/>
  <c r="Q174" i="5" s="1"/>
  <c r="N175" i="5"/>
  <c r="Q175" i="5" s="1"/>
  <c r="N176" i="5"/>
  <c r="Q176" i="5" s="1"/>
  <c r="N177" i="5"/>
  <c r="Q177" i="5" s="1"/>
  <c r="N178" i="5"/>
  <c r="Q178" i="5" s="1"/>
  <c r="N179" i="5"/>
  <c r="Q179" i="5" s="1"/>
  <c r="N180" i="5"/>
  <c r="Q180" i="5" s="1"/>
  <c r="N181" i="5"/>
  <c r="Q181" i="5" s="1"/>
  <c r="N182" i="5"/>
  <c r="Q182" i="5" s="1"/>
  <c r="N183" i="5"/>
  <c r="Q183" i="5" s="1"/>
  <c r="N184" i="5"/>
  <c r="Q184" i="5" s="1"/>
  <c r="N185" i="5"/>
  <c r="Q185" i="5" s="1"/>
  <c r="N186" i="5"/>
  <c r="Q186" i="5" s="1"/>
  <c r="N187" i="5"/>
  <c r="Q187" i="5" s="1"/>
  <c r="N188" i="5"/>
  <c r="Q188" i="5" s="1"/>
  <c r="N189" i="5"/>
  <c r="Q189" i="5" s="1"/>
  <c r="N190" i="5"/>
  <c r="Q190" i="5" s="1"/>
  <c r="N191" i="5"/>
  <c r="Q191" i="5" s="1"/>
  <c r="N192" i="5"/>
  <c r="Q192" i="5" s="1"/>
  <c r="N193" i="5"/>
  <c r="Q193" i="5" s="1"/>
  <c r="N194" i="5"/>
  <c r="Q194" i="5" s="1"/>
  <c r="N195" i="5"/>
  <c r="Q195" i="5" s="1"/>
  <c r="N196" i="5"/>
  <c r="Q196" i="5" s="1"/>
  <c r="N197" i="5"/>
  <c r="Q197" i="5" s="1"/>
  <c r="N198" i="5"/>
  <c r="Q198" i="5" s="1"/>
  <c r="N199" i="5"/>
  <c r="Q199" i="5" s="1"/>
  <c r="N200" i="5"/>
  <c r="Q200" i="5" s="1"/>
  <c r="N201" i="5"/>
  <c r="Q201" i="5" s="1"/>
  <c r="N202" i="5"/>
  <c r="Q202" i="5" s="1"/>
  <c r="N203" i="5"/>
  <c r="Q203" i="5" s="1"/>
  <c r="N204" i="5"/>
  <c r="Q204" i="5" s="1"/>
  <c r="N205" i="5"/>
  <c r="Q205" i="5" s="1"/>
  <c r="N206" i="5"/>
  <c r="Q206" i="5" s="1"/>
  <c r="N207" i="5"/>
  <c r="Q207" i="5" s="1"/>
  <c r="N208" i="5"/>
  <c r="Q208" i="5" s="1"/>
  <c r="N209" i="5"/>
  <c r="Q209" i="5" s="1"/>
  <c r="N210" i="5"/>
  <c r="Q210" i="5" s="1"/>
  <c r="N211" i="5"/>
  <c r="Q211" i="5" s="1"/>
  <c r="N212" i="5"/>
  <c r="Q212" i="5" s="1"/>
  <c r="N213" i="5"/>
  <c r="Q213" i="5" s="1"/>
  <c r="N214" i="5"/>
  <c r="Q214" i="5" s="1"/>
  <c r="N215" i="5"/>
  <c r="Q215" i="5" s="1"/>
  <c r="N216" i="5"/>
  <c r="Q216" i="5" s="1"/>
  <c r="N217" i="5"/>
  <c r="Q217" i="5" s="1"/>
  <c r="N218" i="5"/>
  <c r="Q218" i="5" s="1"/>
  <c r="N219" i="5"/>
  <c r="Q219" i="5" s="1"/>
  <c r="N220" i="5"/>
  <c r="Q220" i="5" s="1"/>
  <c r="N221" i="5"/>
  <c r="Q221" i="5" s="1"/>
  <c r="N222" i="5"/>
  <c r="Q222" i="5" s="1"/>
  <c r="N223" i="5"/>
  <c r="Q223" i="5" s="1"/>
  <c r="N224" i="5"/>
  <c r="Q224" i="5" s="1"/>
  <c r="N225" i="5"/>
  <c r="Q225" i="5" s="1"/>
  <c r="N226" i="5"/>
  <c r="Q226" i="5" s="1"/>
  <c r="N227" i="5"/>
  <c r="Q227" i="5" s="1"/>
  <c r="N228" i="5"/>
  <c r="Q228" i="5" s="1"/>
  <c r="N229" i="5"/>
  <c r="Q229" i="5" s="1"/>
  <c r="N230" i="5"/>
  <c r="Q230" i="5" s="1"/>
  <c r="N231" i="5"/>
  <c r="Q231" i="5" s="1"/>
  <c r="N232" i="5"/>
  <c r="Q232" i="5" s="1"/>
  <c r="N233" i="5"/>
  <c r="Q233" i="5" s="1"/>
  <c r="N234" i="5"/>
  <c r="Q234" i="5" s="1"/>
  <c r="N235" i="5"/>
  <c r="Q235" i="5" s="1"/>
  <c r="N236" i="5"/>
  <c r="Q236" i="5" s="1"/>
  <c r="N237" i="5"/>
  <c r="Q237" i="5" s="1"/>
  <c r="N238" i="5"/>
  <c r="Q238" i="5" s="1"/>
  <c r="N239" i="5"/>
  <c r="Q239" i="5" s="1"/>
  <c r="N240" i="5"/>
  <c r="Q240" i="5" s="1"/>
  <c r="N241" i="5"/>
  <c r="Q241" i="5" s="1"/>
  <c r="N242" i="5"/>
  <c r="Q242" i="5" s="1"/>
  <c r="N243" i="5"/>
  <c r="Q243" i="5" s="1"/>
  <c r="N244" i="5"/>
  <c r="Q244" i="5" s="1"/>
  <c r="N245" i="5"/>
  <c r="Q245" i="5" s="1"/>
  <c r="N246" i="5"/>
  <c r="Q246" i="5" s="1"/>
  <c r="N247" i="5"/>
  <c r="Q247" i="5" s="1"/>
  <c r="N248" i="5"/>
  <c r="Q248" i="5" s="1"/>
  <c r="N249" i="5"/>
  <c r="Q249" i="5" s="1"/>
  <c r="N250" i="5"/>
  <c r="Q250" i="5" s="1"/>
  <c r="N251" i="5"/>
  <c r="Q251" i="5" s="1"/>
  <c r="N252" i="5"/>
  <c r="Q252" i="5" s="1"/>
  <c r="N253" i="5"/>
  <c r="Q253" i="5" s="1"/>
  <c r="N254" i="5"/>
  <c r="Q254" i="5" s="1"/>
  <c r="N255" i="5"/>
  <c r="Q255" i="5" s="1"/>
  <c r="N256" i="5"/>
  <c r="Q256" i="5" s="1"/>
  <c r="N257" i="5"/>
  <c r="Q257" i="5" s="1"/>
  <c r="N258" i="5"/>
  <c r="Q258" i="5" s="1"/>
  <c r="N259" i="5"/>
  <c r="Q259" i="5" s="1"/>
  <c r="N260" i="5"/>
  <c r="Q260" i="5" s="1"/>
  <c r="N261" i="5"/>
  <c r="Q261" i="5" s="1"/>
  <c r="N262" i="5"/>
  <c r="Q262" i="5" s="1"/>
  <c r="N263" i="5"/>
  <c r="Q263" i="5" s="1"/>
  <c r="N264" i="5"/>
  <c r="Q264" i="5" s="1"/>
  <c r="N265" i="5"/>
  <c r="Q265" i="5" s="1"/>
  <c r="N266" i="5"/>
  <c r="Q266" i="5" s="1"/>
  <c r="N267" i="5"/>
  <c r="Q267" i="5" s="1"/>
  <c r="N268" i="5"/>
  <c r="Q268" i="5" s="1"/>
  <c r="N269" i="5"/>
  <c r="Q269" i="5" s="1"/>
  <c r="N270" i="5"/>
  <c r="Q270" i="5" s="1"/>
  <c r="N271" i="5"/>
  <c r="Q271" i="5" s="1"/>
  <c r="N272" i="5"/>
  <c r="Q272" i="5" s="1"/>
  <c r="N273" i="5"/>
  <c r="Q273" i="5" s="1"/>
  <c r="N274" i="5"/>
  <c r="Q274" i="5" s="1"/>
  <c r="N275" i="5"/>
  <c r="Q275" i="5" s="1"/>
  <c r="N276" i="5"/>
  <c r="Q276" i="5" s="1"/>
  <c r="N277" i="5"/>
  <c r="Q277" i="5" s="1"/>
  <c r="N278" i="5"/>
  <c r="Q278" i="5" s="1"/>
  <c r="N279" i="5"/>
  <c r="Q279" i="5" s="1"/>
  <c r="N280" i="5"/>
  <c r="Q280" i="5" s="1"/>
  <c r="N281" i="5"/>
  <c r="Q281" i="5" s="1"/>
  <c r="N282" i="5"/>
  <c r="Q282" i="5" s="1"/>
  <c r="N283" i="5"/>
  <c r="Q283" i="5" s="1"/>
  <c r="N284" i="5"/>
  <c r="Q284" i="5" s="1"/>
  <c r="N285" i="5"/>
  <c r="Q285" i="5" s="1"/>
  <c r="N286" i="5"/>
  <c r="Q286" i="5" s="1"/>
  <c r="N287" i="5"/>
  <c r="Q287" i="5" s="1"/>
  <c r="N288" i="5"/>
  <c r="Q288" i="5" s="1"/>
  <c r="N289" i="5"/>
  <c r="Q289" i="5" s="1"/>
  <c r="N290" i="5"/>
  <c r="Q290" i="5" s="1"/>
  <c r="N291" i="5"/>
  <c r="Q291" i="5" s="1"/>
  <c r="N292" i="5"/>
  <c r="Q292" i="5" s="1"/>
  <c r="N293" i="5"/>
  <c r="Q293" i="5" s="1"/>
  <c r="N294" i="5"/>
  <c r="Q294" i="5" s="1"/>
  <c r="N295" i="5"/>
  <c r="Q295" i="5" s="1"/>
  <c r="N296" i="5"/>
  <c r="Q296" i="5" s="1"/>
  <c r="N297" i="5"/>
  <c r="Q297" i="5" s="1"/>
  <c r="N298" i="5"/>
  <c r="Q298" i="5" s="1"/>
  <c r="N299" i="5"/>
  <c r="Q299" i="5" s="1"/>
  <c r="N300" i="5"/>
  <c r="Q300" i="5" s="1"/>
  <c r="N301" i="5"/>
  <c r="Q301" i="5" s="1"/>
  <c r="N302" i="5"/>
  <c r="Q302" i="5" s="1"/>
  <c r="N303" i="5"/>
  <c r="Q303" i="5" s="1"/>
  <c r="N304" i="5"/>
  <c r="Q304" i="5" s="1"/>
  <c r="N305" i="5"/>
  <c r="Q305" i="5" s="1"/>
  <c r="N306" i="5"/>
  <c r="Q306" i="5" s="1"/>
  <c r="N307" i="5"/>
  <c r="Q307" i="5" s="1"/>
  <c r="N308" i="5"/>
  <c r="Q308" i="5" s="1"/>
  <c r="N309" i="5"/>
  <c r="Q309" i="5" s="1"/>
  <c r="N310" i="5"/>
  <c r="Q310" i="5" s="1"/>
  <c r="N311" i="5"/>
  <c r="Q311" i="5" s="1"/>
  <c r="N312" i="5"/>
  <c r="Q312" i="5" s="1"/>
  <c r="N313" i="5"/>
  <c r="Q313" i="5" s="1"/>
  <c r="N314" i="5"/>
  <c r="Q314" i="5" s="1"/>
  <c r="N315" i="5"/>
  <c r="Q315" i="5" s="1"/>
  <c r="N316" i="5"/>
  <c r="Q316" i="5" s="1"/>
  <c r="N317" i="5"/>
  <c r="Q317" i="5" s="1"/>
  <c r="N318" i="5"/>
  <c r="Q318" i="5" s="1"/>
  <c r="N319" i="5"/>
  <c r="Q319" i="5" s="1"/>
  <c r="N320" i="5"/>
  <c r="Q320" i="5" s="1"/>
  <c r="N321" i="5"/>
  <c r="Q321" i="5" s="1"/>
  <c r="N322" i="5"/>
  <c r="Q322" i="5" s="1"/>
  <c r="N323" i="5"/>
  <c r="Q323" i="5" s="1"/>
  <c r="N324" i="5"/>
  <c r="Q324" i="5" s="1"/>
  <c r="N325" i="5"/>
  <c r="Q325" i="5" s="1"/>
  <c r="N326" i="5"/>
  <c r="Q326" i="5" s="1"/>
  <c r="N327" i="5"/>
  <c r="Q327" i="5" s="1"/>
  <c r="N328" i="5"/>
  <c r="Q328" i="5" s="1"/>
  <c r="N329" i="5"/>
  <c r="Q329" i="5" s="1"/>
  <c r="N330" i="5"/>
  <c r="Q330" i="5" s="1"/>
  <c r="N331" i="5"/>
  <c r="Q331" i="5" s="1"/>
  <c r="N332" i="5"/>
  <c r="Q332" i="5" s="1"/>
  <c r="N333" i="5"/>
  <c r="Q333" i="5" s="1"/>
  <c r="N334" i="5"/>
  <c r="Q334" i="5" s="1"/>
  <c r="N335" i="5"/>
  <c r="Q335" i="5" s="1"/>
  <c r="N336" i="5"/>
  <c r="Q336" i="5" s="1"/>
  <c r="N337" i="5"/>
  <c r="Q337" i="5" s="1"/>
  <c r="N338" i="5"/>
  <c r="Q338" i="5" s="1"/>
  <c r="N339" i="5"/>
  <c r="Q339" i="5" s="1"/>
  <c r="N340" i="5"/>
  <c r="Q340" i="5" s="1"/>
  <c r="N341" i="5"/>
  <c r="Q341" i="5" s="1"/>
  <c r="N342" i="5"/>
  <c r="Q342" i="5" s="1"/>
  <c r="N343" i="5"/>
  <c r="Q343" i="5" s="1"/>
  <c r="N344" i="5"/>
  <c r="Q344" i="5" s="1"/>
  <c r="N345" i="5"/>
  <c r="Q345" i="5" s="1"/>
  <c r="N346" i="5"/>
  <c r="Q346" i="5" s="1"/>
  <c r="N347" i="5"/>
  <c r="Q347" i="5" s="1"/>
  <c r="N348" i="5"/>
  <c r="Q348" i="5" s="1"/>
  <c r="N349" i="5"/>
  <c r="Q349" i="5" s="1"/>
  <c r="N350" i="5"/>
  <c r="Q350" i="5" s="1"/>
  <c r="N351" i="5"/>
  <c r="Q351" i="5" s="1"/>
  <c r="N352" i="5"/>
  <c r="Q352" i="5" s="1"/>
  <c r="N353" i="5"/>
  <c r="Q353" i="5" s="1"/>
  <c r="N354" i="5"/>
  <c r="Q354" i="5" s="1"/>
  <c r="N355" i="5"/>
  <c r="Q355" i="5" s="1"/>
  <c r="N356" i="5"/>
  <c r="Q356" i="5" s="1"/>
  <c r="N357" i="5"/>
  <c r="Q357" i="5" s="1"/>
  <c r="N358" i="5"/>
  <c r="Q358" i="5" s="1"/>
  <c r="N359" i="5"/>
  <c r="Q359" i="5" s="1"/>
  <c r="N360" i="5"/>
  <c r="Q360" i="5" s="1"/>
  <c r="N361" i="5"/>
  <c r="Q361" i="5" s="1"/>
  <c r="N362" i="5"/>
  <c r="Q362" i="5" s="1"/>
  <c r="N363" i="5"/>
  <c r="Q363" i="5" s="1"/>
  <c r="N364" i="5"/>
  <c r="Q364" i="5" s="1"/>
  <c r="N365" i="5"/>
  <c r="Q365" i="5" s="1"/>
  <c r="N366" i="5"/>
  <c r="Q366" i="5" s="1"/>
  <c r="N367" i="5"/>
  <c r="Q367" i="5" s="1"/>
  <c r="N368" i="5"/>
  <c r="Q368" i="5" s="1"/>
  <c r="N369" i="5"/>
  <c r="Q369" i="5" s="1"/>
  <c r="N370" i="5"/>
  <c r="Q370" i="5" s="1"/>
  <c r="N371" i="5"/>
  <c r="Q371" i="5" s="1"/>
  <c r="N372" i="5"/>
  <c r="Q372" i="5" s="1"/>
  <c r="N373" i="5"/>
  <c r="Q373" i="5" s="1"/>
  <c r="N374" i="5"/>
  <c r="Q374" i="5" s="1"/>
  <c r="N375" i="5"/>
  <c r="Q375" i="5" s="1"/>
  <c r="N376" i="5"/>
  <c r="Q376" i="5" s="1"/>
  <c r="N377" i="5"/>
  <c r="Q377" i="5" s="1"/>
  <c r="N378" i="5"/>
  <c r="Q378" i="5" s="1"/>
  <c r="N379" i="5"/>
  <c r="Q379" i="5" s="1"/>
  <c r="N380" i="5"/>
  <c r="Q380" i="5" s="1"/>
  <c r="N381" i="5"/>
  <c r="Q381" i="5" s="1"/>
  <c r="N382" i="5"/>
  <c r="Q382" i="5" s="1"/>
  <c r="N383" i="5"/>
  <c r="Q383" i="5" s="1"/>
  <c r="N384" i="5"/>
  <c r="Q384" i="5" s="1"/>
  <c r="N385" i="5"/>
  <c r="Q385" i="5" s="1"/>
  <c r="N386" i="5"/>
  <c r="Q386" i="5" s="1"/>
  <c r="N387" i="5"/>
  <c r="Q387" i="5" s="1"/>
  <c r="N388" i="5"/>
  <c r="Q388" i="5" s="1"/>
  <c r="N389" i="5"/>
  <c r="Q389" i="5" s="1"/>
  <c r="N390" i="5"/>
  <c r="Q390" i="5" s="1"/>
  <c r="N391" i="5"/>
  <c r="Q391" i="5" s="1"/>
  <c r="N392" i="5"/>
  <c r="Q392" i="5" s="1"/>
  <c r="N393" i="5"/>
  <c r="Q393" i="5" s="1"/>
  <c r="N394" i="5"/>
  <c r="Q394" i="5" s="1"/>
  <c r="N395" i="5"/>
  <c r="Q395" i="5" s="1"/>
  <c r="N396" i="5"/>
  <c r="Q396" i="5" s="1"/>
  <c r="N397" i="5"/>
  <c r="Q397" i="5" s="1"/>
  <c r="N398" i="5"/>
  <c r="Q398" i="5" s="1"/>
  <c r="N399" i="5"/>
  <c r="Q399" i="5" s="1"/>
  <c r="N400" i="5"/>
  <c r="Q400" i="5" s="1"/>
  <c r="N401" i="5"/>
  <c r="Q401" i="5" s="1"/>
  <c r="N402" i="5"/>
  <c r="Q402" i="5" s="1"/>
  <c r="N403" i="5"/>
  <c r="Q403" i="5" s="1"/>
  <c r="N404" i="5"/>
  <c r="Q404" i="5" s="1"/>
  <c r="N405" i="5"/>
  <c r="Q405" i="5" s="1"/>
  <c r="N406" i="5"/>
  <c r="Q406" i="5" s="1"/>
  <c r="N407" i="5"/>
  <c r="Q407" i="5" s="1"/>
  <c r="N408" i="5"/>
  <c r="Q408" i="5" s="1"/>
  <c r="N409" i="5"/>
  <c r="Q409" i="5" s="1"/>
  <c r="N410" i="5"/>
  <c r="Q410" i="5" s="1"/>
  <c r="N411" i="5"/>
  <c r="Q411" i="5" s="1"/>
  <c r="N412" i="5"/>
  <c r="Q412" i="5" s="1"/>
  <c r="N413" i="5"/>
  <c r="Q413" i="5" s="1"/>
  <c r="N414" i="5"/>
  <c r="Q414" i="5" s="1"/>
  <c r="N415" i="5"/>
  <c r="Q415" i="5" s="1"/>
  <c r="N416" i="5"/>
  <c r="Q416" i="5" s="1"/>
  <c r="N417" i="5"/>
  <c r="Q417" i="5" s="1"/>
  <c r="N418" i="5"/>
  <c r="Q418" i="5" s="1"/>
  <c r="N419" i="5"/>
  <c r="Q419" i="5" s="1"/>
  <c r="N420" i="5"/>
  <c r="Q420" i="5" s="1"/>
  <c r="N421" i="5"/>
  <c r="Q421" i="5" s="1"/>
  <c r="N422" i="5"/>
  <c r="Q422" i="5" s="1"/>
  <c r="N423" i="5"/>
  <c r="Q423" i="5" s="1"/>
  <c r="N424" i="5"/>
  <c r="Q424" i="5" s="1"/>
  <c r="N425" i="5"/>
  <c r="Q425" i="5" s="1"/>
  <c r="N426" i="5"/>
  <c r="Q426" i="5" s="1"/>
  <c r="N427" i="5"/>
  <c r="Q427" i="5" s="1"/>
  <c r="N428" i="5"/>
  <c r="Q428" i="5" s="1"/>
  <c r="N429" i="5"/>
  <c r="Q429" i="5" s="1"/>
  <c r="N430" i="5"/>
  <c r="Q430" i="5" s="1"/>
  <c r="N431" i="5"/>
  <c r="Q431" i="5" s="1"/>
  <c r="N432" i="5"/>
  <c r="Q432" i="5" s="1"/>
  <c r="N433" i="5"/>
  <c r="Q433" i="5" s="1"/>
  <c r="N434" i="5"/>
  <c r="Q434" i="5" s="1"/>
  <c r="N435" i="5"/>
  <c r="Q435" i="5" s="1"/>
  <c r="N436" i="5"/>
  <c r="Q436" i="5" s="1"/>
  <c r="N437" i="5"/>
  <c r="Q437" i="5" s="1"/>
  <c r="N438" i="5"/>
  <c r="Q438" i="5" s="1"/>
  <c r="N439" i="5"/>
  <c r="Q439" i="5" s="1"/>
  <c r="N440" i="5"/>
  <c r="Q440" i="5" s="1"/>
  <c r="N441" i="5"/>
  <c r="Q441" i="5" s="1"/>
  <c r="N442" i="5"/>
  <c r="Q442" i="5" s="1"/>
  <c r="N443" i="5"/>
  <c r="Q443" i="5" s="1"/>
  <c r="N444" i="5"/>
  <c r="Q444" i="5" s="1"/>
  <c r="N445" i="5"/>
  <c r="Q445" i="5" s="1"/>
  <c r="N446" i="5"/>
  <c r="Q446" i="5" s="1"/>
  <c r="N447" i="5"/>
  <c r="Q447" i="5" s="1"/>
  <c r="N448" i="5"/>
  <c r="Q448" i="5" s="1"/>
  <c r="N449" i="5"/>
  <c r="Q449" i="5" s="1"/>
  <c r="N450" i="5"/>
  <c r="Q450" i="5" s="1"/>
  <c r="N451" i="5"/>
  <c r="Q451" i="5" s="1"/>
  <c r="N452" i="5"/>
  <c r="Q452" i="5" s="1"/>
  <c r="N453" i="5"/>
  <c r="Q453" i="5" s="1"/>
  <c r="N454" i="5"/>
  <c r="Q454" i="5" s="1"/>
  <c r="N455" i="5"/>
  <c r="Q455" i="5" s="1"/>
  <c r="N456" i="5"/>
  <c r="Q456" i="5" s="1"/>
  <c r="N457" i="5"/>
  <c r="Q457" i="5" s="1"/>
  <c r="N458" i="5"/>
  <c r="Q458" i="5" s="1"/>
  <c r="N459" i="5"/>
  <c r="Q459" i="5" s="1"/>
  <c r="N460" i="5"/>
  <c r="Q460" i="5" s="1"/>
  <c r="N461" i="5"/>
  <c r="Q461" i="5" s="1"/>
  <c r="N462" i="5"/>
  <c r="Q462" i="5" s="1"/>
  <c r="N463" i="5"/>
  <c r="Q463" i="5" s="1"/>
  <c r="N464" i="5"/>
  <c r="Q464" i="5" s="1"/>
  <c r="N465" i="5"/>
  <c r="Q465" i="5" s="1"/>
  <c r="N466" i="5"/>
  <c r="Q466" i="5" s="1"/>
  <c r="N467" i="5"/>
  <c r="Q467" i="5" s="1"/>
  <c r="N468" i="5"/>
  <c r="Q468" i="5" s="1"/>
  <c r="N469" i="5"/>
  <c r="Q469" i="5" s="1"/>
  <c r="N470" i="5"/>
  <c r="Q470" i="5" s="1"/>
  <c r="N471" i="5"/>
  <c r="Q471" i="5" s="1"/>
  <c r="N472" i="5"/>
  <c r="Q472" i="5" s="1"/>
  <c r="N473" i="5"/>
  <c r="Q473" i="5" s="1"/>
  <c r="N474" i="5"/>
  <c r="Q474" i="5" s="1"/>
  <c r="N475" i="5"/>
  <c r="Q475" i="5" s="1"/>
  <c r="N476" i="5"/>
  <c r="Q476" i="5" s="1"/>
  <c r="N477" i="5"/>
  <c r="Q477" i="5" s="1"/>
  <c r="N478" i="5"/>
  <c r="Q478" i="5" s="1"/>
  <c r="N479" i="5"/>
  <c r="Q479" i="5" s="1"/>
  <c r="N480" i="5"/>
  <c r="Q480" i="5" s="1"/>
  <c r="N481" i="5"/>
  <c r="Q481" i="5" s="1"/>
  <c r="N482" i="5"/>
  <c r="Q482" i="5" s="1"/>
  <c r="N483" i="5"/>
  <c r="Q483" i="5" s="1"/>
  <c r="N484" i="5"/>
  <c r="Q484" i="5" s="1"/>
  <c r="N485" i="5"/>
  <c r="Q485" i="5" s="1"/>
  <c r="N486" i="5"/>
  <c r="Q486" i="5" s="1"/>
  <c r="N487" i="5"/>
  <c r="Q487" i="5" s="1"/>
  <c r="N488" i="5"/>
  <c r="Q488" i="5" s="1"/>
  <c r="N489" i="5"/>
  <c r="Q489" i="5" s="1"/>
  <c r="N490" i="5"/>
  <c r="Q490" i="5" s="1"/>
  <c r="N491" i="5"/>
  <c r="Q491" i="5" s="1"/>
  <c r="N492" i="5"/>
  <c r="Q492" i="5" s="1"/>
  <c r="N493" i="5"/>
  <c r="Q493" i="5" s="1"/>
  <c r="N494" i="5"/>
  <c r="Q494" i="5" s="1"/>
  <c r="N495" i="5"/>
  <c r="Q495" i="5" s="1"/>
  <c r="N496" i="5"/>
  <c r="Q496" i="5" s="1"/>
  <c r="N497" i="5"/>
  <c r="Q497" i="5" s="1"/>
  <c r="N498" i="5"/>
  <c r="Q498" i="5" s="1"/>
  <c r="N499" i="5"/>
  <c r="Q499" i="5" s="1"/>
  <c r="N500" i="5"/>
  <c r="Q500" i="5" s="1"/>
  <c r="N501" i="5"/>
  <c r="Q501" i="5" s="1"/>
  <c r="N502" i="5"/>
  <c r="Q502" i="5" s="1"/>
  <c r="N503" i="5"/>
  <c r="Q503" i="5" s="1"/>
  <c r="N504" i="5"/>
  <c r="Q504" i="5" s="1"/>
  <c r="N505" i="5"/>
  <c r="Q505" i="5" s="1"/>
  <c r="N506" i="5"/>
  <c r="Q506" i="5" s="1"/>
  <c r="N507" i="5"/>
  <c r="Q507" i="5" s="1"/>
  <c r="N508" i="5"/>
  <c r="Q508" i="5" s="1"/>
  <c r="N509" i="5"/>
  <c r="Q509" i="5" s="1"/>
  <c r="N510" i="5"/>
  <c r="Q510" i="5" s="1"/>
  <c r="N511" i="5"/>
  <c r="Q511" i="5" s="1"/>
  <c r="N512" i="5"/>
  <c r="Q512" i="5" s="1"/>
  <c r="N513" i="5"/>
  <c r="Q513" i="5" s="1"/>
  <c r="N514" i="5"/>
  <c r="Q514" i="5" s="1"/>
  <c r="N515" i="5"/>
  <c r="Q515" i="5" s="1"/>
  <c r="N516" i="5"/>
  <c r="Q516" i="5" s="1"/>
  <c r="N517" i="5"/>
  <c r="Q517" i="5" s="1"/>
  <c r="N518" i="5"/>
  <c r="Q518" i="5" s="1"/>
  <c r="N519" i="5"/>
  <c r="Q519" i="5" s="1"/>
  <c r="N520" i="5"/>
  <c r="Q520" i="5" s="1"/>
  <c r="N521" i="5"/>
  <c r="Q521" i="5" s="1"/>
  <c r="N522" i="5"/>
  <c r="Q522" i="5" s="1"/>
  <c r="N523" i="5"/>
  <c r="Q523" i="5" s="1"/>
  <c r="N524" i="5"/>
  <c r="Q524" i="5" s="1"/>
  <c r="N525" i="5"/>
  <c r="Q525" i="5" s="1"/>
  <c r="N526" i="5"/>
  <c r="Q526" i="5" s="1"/>
  <c r="N527" i="5"/>
  <c r="Q527" i="5" s="1"/>
  <c r="N528" i="5"/>
  <c r="Q528" i="5" s="1"/>
  <c r="N529" i="5"/>
  <c r="Q529" i="5" s="1"/>
  <c r="N530" i="5"/>
  <c r="Q530" i="5" s="1"/>
  <c r="N531" i="5"/>
  <c r="Q531" i="5" s="1"/>
  <c r="N532" i="5"/>
  <c r="Q532" i="5" s="1"/>
  <c r="N533" i="5"/>
  <c r="Q533" i="5" s="1"/>
  <c r="N534" i="5"/>
  <c r="Q534" i="5" s="1"/>
  <c r="N535" i="5"/>
  <c r="Q535" i="5" s="1"/>
  <c r="N536" i="5"/>
  <c r="Q536" i="5" s="1"/>
  <c r="N537" i="5"/>
  <c r="Q537" i="5" s="1"/>
  <c r="N538" i="5"/>
  <c r="Q538" i="5" s="1"/>
  <c r="N539" i="5"/>
  <c r="Q539" i="5" s="1"/>
  <c r="N540" i="5"/>
  <c r="Q540" i="5" s="1"/>
  <c r="N541" i="5"/>
  <c r="Q541" i="5" s="1"/>
  <c r="N542" i="5"/>
  <c r="Q542" i="5" s="1"/>
  <c r="N543" i="5"/>
  <c r="Q543" i="5" s="1"/>
  <c r="N544" i="5"/>
  <c r="Q544" i="5" s="1"/>
  <c r="N545" i="5"/>
  <c r="Q545" i="5" s="1"/>
  <c r="N546" i="5"/>
  <c r="Q546" i="5" s="1"/>
  <c r="N547" i="5"/>
  <c r="Q547" i="5" s="1"/>
  <c r="N548" i="5"/>
  <c r="Q548" i="5" s="1"/>
  <c r="N549" i="5"/>
  <c r="Q549" i="5" s="1"/>
  <c r="N550" i="5"/>
  <c r="Q550" i="5" s="1"/>
  <c r="N551" i="5"/>
  <c r="Q551" i="5" s="1"/>
  <c r="N552" i="5"/>
  <c r="Q552" i="5" s="1"/>
  <c r="N553" i="5"/>
  <c r="Q553" i="5" s="1"/>
  <c r="N554" i="5"/>
  <c r="Q554" i="5" s="1"/>
  <c r="N555" i="5"/>
  <c r="Q555" i="5" s="1"/>
  <c r="N556" i="5"/>
  <c r="Q556" i="5" s="1"/>
  <c r="N557" i="5"/>
  <c r="Q557" i="5" s="1"/>
  <c r="N558" i="5"/>
  <c r="Q558" i="5" s="1"/>
  <c r="N559" i="5"/>
  <c r="Q559" i="5" s="1"/>
  <c r="N560" i="5"/>
  <c r="Q560" i="5" s="1"/>
  <c r="N561" i="5"/>
  <c r="Q561" i="5" s="1"/>
  <c r="N562" i="5"/>
  <c r="Q562" i="5" s="1"/>
  <c r="N563" i="5"/>
  <c r="Q563" i="5" s="1"/>
  <c r="N564" i="5"/>
  <c r="Q564" i="5" s="1"/>
  <c r="N565" i="5"/>
  <c r="Q565" i="5" s="1"/>
  <c r="N566" i="5"/>
  <c r="Q566" i="5" s="1"/>
  <c r="N567" i="5"/>
  <c r="Q567" i="5" s="1"/>
  <c r="N568" i="5"/>
  <c r="Q568" i="5" s="1"/>
  <c r="N569" i="5"/>
  <c r="Q569" i="5" s="1"/>
  <c r="N570" i="5"/>
  <c r="Q570" i="5" s="1"/>
  <c r="N571" i="5"/>
  <c r="Q571" i="5" s="1"/>
  <c r="N572" i="5"/>
  <c r="Q572" i="5" s="1"/>
  <c r="N573" i="5"/>
  <c r="Q573" i="5" s="1"/>
  <c r="N574" i="5"/>
  <c r="Q574" i="5" s="1"/>
  <c r="N575" i="5"/>
  <c r="Q575" i="5" s="1"/>
  <c r="N576" i="5"/>
  <c r="Q576" i="5" s="1"/>
  <c r="N577" i="5"/>
  <c r="Q577" i="5" s="1"/>
  <c r="N578" i="5"/>
  <c r="Q578" i="5" s="1"/>
  <c r="N579" i="5"/>
  <c r="Q579" i="5" s="1"/>
  <c r="N580" i="5"/>
  <c r="Q580" i="5" s="1"/>
  <c r="N581" i="5"/>
  <c r="Q581" i="5" s="1"/>
  <c r="N582" i="5"/>
  <c r="Q582" i="5" s="1"/>
  <c r="N583" i="5"/>
  <c r="Q583" i="5" s="1"/>
  <c r="N584" i="5"/>
  <c r="Q584" i="5" s="1"/>
  <c r="N585" i="5"/>
  <c r="Q585" i="5" s="1"/>
  <c r="N586" i="5"/>
  <c r="Q586" i="5" s="1"/>
  <c r="N587" i="5"/>
  <c r="Q587" i="5" s="1"/>
  <c r="N588" i="5"/>
  <c r="Q588" i="5" s="1"/>
  <c r="N589" i="5"/>
  <c r="Q589" i="5" s="1"/>
  <c r="N590" i="5"/>
  <c r="Q590" i="5" s="1"/>
  <c r="N591" i="5"/>
  <c r="Q591" i="5" s="1"/>
  <c r="N592" i="5"/>
  <c r="Q592" i="5" s="1"/>
  <c r="N593" i="5"/>
  <c r="Q593" i="5" s="1"/>
  <c r="N594" i="5"/>
  <c r="Q594" i="5" s="1"/>
  <c r="N595" i="5"/>
  <c r="Q595" i="5" s="1"/>
  <c r="N596" i="5"/>
  <c r="Q596" i="5" s="1"/>
  <c r="N597" i="5"/>
  <c r="Q597" i="5" s="1"/>
  <c r="N598" i="5"/>
  <c r="Q598" i="5" s="1"/>
  <c r="N599" i="5"/>
  <c r="Q599" i="5" s="1"/>
  <c r="N600" i="5"/>
  <c r="Q600" i="5" s="1"/>
  <c r="N601" i="5"/>
  <c r="Q601" i="5" s="1"/>
  <c r="N602" i="5"/>
  <c r="Q602" i="5" s="1"/>
  <c r="N603" i="5"/>
  <c r="Q603" i="5" s="1"/>
  <c r="N604" i="5"/>
  <c r="Q604" i="5" s="1"/>
  <c r="N605" i="5"/>
  <c r="Q605" i="5" s="1"/>
  <c r="N606" i="5"/>
  <c r="Q606" i="5" s="1"/>
  <c r="N607" i="5"/>
  <c r="Q607" i="5" s="1"/>
  <c r="N608" i="5"/>
  <c r="Q608" i="5" s="1"/>
  <c r="N609" i="5"/>
  <c r="Q609" i="5" s="1"/>
  <c r="N610" i="5"/>
  <c r="Q610" i="5" s="1"/>
  <c r="N611" i="5"/>
  <c r="Q611" i="5" s="1"/>
  <c r="N612" i="5"/>
  <c r="Q612" i="5" s="1"/>
  <c r="N613" i="5"/>
  <c r="Q613" i="5" s="1"/>
  <c r="N614" i="5"/>
  <c r="Q614" i="5" s="1"/>
  <c r="N615" i="5"/>
  <c r="Q615" i="5" s="1"/>
  <c r="N616" i="5"/>
  <c r="Q616" i="5" s="1"/>
  <c r="N617" i="5"/>
  <c r="Q617" i="5" s="1"/>
  <c r="N618" i="5"/>
  <c r="Q618" i="5" s="1"/>
  <c r="N619" i="5"/>
  <c r="Q619" i="5" s="1"/>
  <c r="N620" i="5"/>
  <c r="Q620" i="5" s="1"/>
  <c r="N621" i="5"/>
  <c r="Q621" i="5" s="1"/>
  <c r="N622" i="5"/>
  <c r="Q622" i="5" s="1"/>
  <c r="N623" i="5"/>
  <c r="Q623" i="5" s="1"/>
  <c r="N624" i="5"/>
  <c r="Q624" i="5" s="1"/>
  <c r="N625" i="5"/>
  <c r="Q625" i="5" s="1"/>
  <c r="N626" i="5"/>
  <c r="Q626" i="5" s="1"/>
  <c r="N627" i="5"/>
  <c r="Q627" i="5" s="1"/>
  <c r="N628" i="5"/>
  <c r="Q628" i="5" s="1"/>
  <c r="N629" i="5"/>
  <c r="Q629" i="5" s="1"/>
  <c r="N630" i="5"/>
  <c r="Q630" i="5" s="1"/>
  <c r="N631" i="5"/>
  <c r="Q631" i="5" s="1"/>
  <c r="N632" i="5"/>
  <c r="Q632" i="5" s="1"/>
  <c r="N633" i="5"/>
  <c r="Q633" i="5" s="1"/>
  <c r="N634" i="5"/>
  <c r="Q634" i="5" s="1"/>
  <c r="N635" i="5"/>
  <c r="Q635" i="5" s="1"/>
  <c r="N636" i="5"/>
  <c r="Q636" i="5" s="1"/>
  <c r="N637" i="5"/>
  <c r="Q637" i="5" s="1"/>
  <c r="N638" i="5"/>
  <c r="Q638" i="5" s="1"/>
  <c r="N639" i="5"/>
  <c r="Q639" i="5" s="1"/>
  <c r="N640" i="5"/>
  <c r="Q640" i="5" s="1"/>
  <c r="N641" i="5"/>
  <c r="Q641" i="5" s="1"/>
  <c r="N642" i="5"/>
  <c r="Q642" i="5" s="1"/>
  <c r="N643" i="5"/>
  <c r="Q643" i="5" s="1"/>
  <c r="N644" i="5"/>
  <c r="Q644" i="5" s="1"/>
  <c r="N645" i="5"/>
  <c r="Q645" i="5" s="1"/>
  <c r="N646" i="5"/>
  <c r="Q646" i="5" s="1"/>
  <c r="N647" i="5"/>
  <c r="Q647" i="5" s="1"/>
  <c r="N648" i="5"/>
  <c r="Q648" i="5" s="1"/>
  <c r="N649" i="5"/>
  <c r="Q649" i="5" s="1"/>
  <c r="N650" i="5"/>
  <c r="Q650" i="5" s="1"/>
  <c r="N651" i="5"/>
  <c r="Q651" i="5" s="1"/>
  <c r="N652" i="5"/>
  <c r="Q652" i="5" s="1"/>
  <c r="N653" i="5"/>
  <c r="Q653" i="5" s="1"/>
  <c r="N654" i="5"/>
  <c r="Q654" i="5" s="1"/>
  <c r="N655" i="5"/>
  <c r="Q655" i="5" s="1"/>
  <c r="N656" i="5"/>
  <c r="Q656" i="5" s="1"/>
  <c r="N657" i="5"/>
  <c r="Q657" i="5" s="1"/>
  <c r="N658" i="5"/>
  <c r="Q658" i="5" s="1"/>
  <c r="N659" i="5"/>
  <c r="Q659" i="5" s="1"/>
  <c r="N660" i="5"/>
  <c r="Q660" i="5" s="1"/>
  <c r="N661" i="5"/>
  <c r="Q661" i="5" s="1"/>
  <c r="N662" i="5"/>
  <c r="Q662" i="5" s="1"/>
  <c r="N663" i="5"/>
  <c r="Q663" i="5" s="1"/>
  <c r="N664" i="5"/>
  <c r="Q664" i="5" s="1"/>
  <c r="N665" i="5"/>
  <c r="Q665" i="5" s="1"/>
  <c r="N666" i="5"/>
  <c r="Q666" i="5" s="1"/>
  <c r="N667" i="5"/>
  <c r="Q667" i="5" s="1"/>
  <c r="N668" i="5"/>
  <c r="Q668" i="5" s="1"/>
  <c r="N669" i="5"/>
  <c r="Q669" i="5" s="1"/>
  <c r="N670" i="5"/>
  <c r="Q670" i="5" s="1"/>
  <c r="N671" i="5"/>
  <c r="Q671" i="5" s="1"/>
  <c r="N672" i="5"/>
  <c r="Q672" i="5" s="1"/>
  <c r="N673" i="5"/>
  <c r="Q673" i="5" s="1"/>
  <c r="N674" i="5"/>
  <c r="Q674" i="5" s="1"/>
  <c r="N675" i="5"/>
  <c r="Q675" i="5" s="1"/>
  <c r="N676" i="5"/>
  <c r="Q676" i="5" s="1"/>
  <c r="N677" i="5"/>
  <c r="Q677" i="5" s="1"/>
  <c r="N678" i="5"/>
  <c r="Q678" i="5" s="1"/>
  <c r="N679" i="5"/>
  <c r="Q679" i="5" s="1"/>
  <c r="N680" i="5"/>
  <c r="Q680" i="5" s="1"/>
  <c r="N681" i="5"/>
  <c r="Q681" i="5" s="1"/>
  <c r="N682" i="5"/>
  <c r="Q682" i="5" s="1"/>
  <c r="N683" i="5"/>
  <c r="Q683" i="5" s="1"/>
  <c r="N684" i="5"/>
  <c r="Q684" i="5" s="1"/>
  <c r="N685" i="5"/>
  <c r="Q685" i="5" s="1"/>
  <c r="N686" i="5"/>
  <c r="Q686" i="5" s="1"/>
  <c r="N687" i="5"/>
  <c r="Q687" i="5" s="1"/>
  <c r="N688" i="5"/>
  <c r="Q688" i="5" s="1"/>
  <c r="N689" i="5"/>
  <c r="Q689" i="5" s="1"/>
  <c r="N690" i="5"/>
  <c r="Q690" i="5" s="1"/>
  <c r="N691" i="5"/>
  <c r="Q691" i="5" s="1"/>
  <c r="N692" i="5"/>
  <c r="Q692" i="5" s="1"/>
  <c r="N693" i="5"/>
  <c r="Q693" i="5" s="1"/>
  <c r="N694" i="5"/>
  <c r="Q694" i="5" s="1"/>
  <c r="N695" i="5"/>
  <c r="Q695" i="5" s="1"/>
  <c r="N696" i="5"/>
  <c r="Q696" i="5" s="1"/>
  <c r="N697" i="5"/>
  <c r="Q697" i="5" s="1"/>
  <c r="N698" i="5"/>
  <c r="Q698" i="5" s="1"/>
  <c r="N699" i="5"/>
  <c r="Q699" i="5" s="1"/>
  <c r="N700" i="5"/>
  <c r="Q700" i="5" s="1"/>
  <c r="N701" i="5"/>
  <c r="Q701" i="5" s="1"/>
  <c r="N702" i="5"/>
  <c r="Q702" i="5" s="1"/>
  <c r="N703" i="5"/>
  <c r="Q703" i="5" s="1"/>
  <c r="N704" i="5"/>
  <c r="Q704" i="5" s="1"/>
  <c r="N705" i="5"/>
  <c r="Q705" i="5" s="1"/>
  <c r="N706" i="5"/>
  <c r="Q706" i="5" s="1"/>
  <c r="N707" i="5"/>
  <c r="Q707" i="5" s="1"/>
  <c r="N708" i="5"/>
  <c r="Q708" i="5" s="1"/>
  <c r="N709" i="5"/>
  <c r="Q709" i="5" s="1"/>
  <c r="N710" i="5"/>
  <c r="Q710" i="5" s="1"/>
  <c r="N711" i="5"/>
  <c r="Q711" i="5" s="1"/>
  <c r="N712" i="5"/>
  <c r="Q712" i="5" s="1"/>
  <c r="N713" i="5"/>
  <c r="Q713" i="5" s="1"/>
  <c r="N714" i="5"/>
  <c r="Q714" i="5" s="1"/>
  <c r="N715" i="5"/>
  <c r="Q715" i="5" s="1"/>
  <c r="N716" i="5"/>
  <c r="Q716" i="5" s="1"/>
  <c r="N717" i="5"/>
  <c r="Q717" i="5" s="1"/>
  <c r="N718" i="5"/>
  <c r="Q718" i="5" s="1"/>
  <c r="N719" i="5"/>
  <c r="Q719" i="5" s="1"/>
  <c r="N720" i="5"/>
  <c r="Q720" i="5" s="1"/>
  <c r="N721" i="5"/>
  <c r="Q721" i="5" s="1"/>
  <c r="N722" i="5"/>
  <c r="Q722" i="5" s="1"/>
  <c r="N723" i="5"/>
  <c r="Q723" i="5" s="1"/>
  <c r="N724" i="5"/>
  <c r="Q724" i="5" s="1"/>
  <c r="N725" i="5"/>
  <c r="Q725" i="5" s="1"/>
  <c r="N726" i="5"/>
  <c r="Q726" i="5" s="1"/>
  <c r="N727" i="5"/>
  <c r="Q727" i="5" s="1"/>
  <c r="N728" i="5"/>
  <c r="Q728" i="5" s="1"/>
  <c r="N729" i="5"/>
  <c r="Q729" i="5" s="1"/>
  <c r="N730" i="5"/>
  <c r="Q730" i="5" s="1"/>
  <c r="N731" i="5"/>
  <c r="Q731" i="5" s="1"/>
  <c r="N732" i="5"/>
  <c r="Q732" i="5" s="1"/>
  <c r="N733" i="5"/>
  <c r="Q733" i="5" s="1"/>
  <c r="N734" i="5"/>
  <c r="Q734" i="5" s="1"/>
  <c r="N735" i="5"/>
  <c r="Q735" i="5" s="1"/>
  <c r="N736" i="5"/>
  <c r="Q736" i="5" s="1"/>
  <c r="N737" i="5"/>
  <c r="Q737" i="5" s="1"/>
  <c r="N738" i="5"/>
  <c r="Q738" i="5" s="1"/>
  <c r="N739" i="5"/>
  <c r="Q739" i="5" s="1"/>
  <c r="N740" i="5"/>
  <c r="Q740" i="5" s="1"/>
  <c r="N741" i="5"/>
  <c r="Q741" i="5" s="1"/>
  <c r="N742" i="5"/>
  <c r="Q742" i="5" s="1"/>
  <c r="N743" i="5"/>
  <c r="Q743" i="5" s="1"/>
  <c r="N744" i="5"/>
  <c r="Q744" i="5" s="1"/>
  <c r="N745" i="5"/>
  <c r="Q745" i="5" s="1"/>
  <c r="N746" i="5"/>
  <c r="Q746" i="5" s="1"/>
  <c r="N747" i="5"/>
  <c r="Q747" i="5" s="1"/>
  <c r="N748" i="5"/>
  <c r="Q748" i="5" s="1"/>
  <c r="N749" i="5"/>
  <c r="Q749" i="5" s="1"/>
  <c r="N750" i="5"/>
  <c r="Q750" i="5" s="1"/>
  <c r="N751" i="5"/>
  <c r="Q751" i="5" s="1"/>
  <c r="N752" i="5"/>
  <c r="Q752" i="5" s="1"/>
  <c r="N753" i="5"/>
  <c r="Q753" i="5" s="1"/>
  <c r="N754" i="5"/>
  <c r="Q754" i="5" s="1"/>
  <c r="N755" i="5"/>
  <c r="Q755" i="5" s="1"/>
  <c r="N756" i="5"/>
  <c r="Q756" i="5" s="1"/>
  <c r="N757" i="5"/>
  <c r="Q757" i="5" s="1"/>
  <c r="N758" i="5"/>
  <c r="Q758" i="5" s="1"/>
  <c r="N759" i="5"/>
  <c r="Q759" i="5" s="1"/>
  <c r="N760" i="5"/>
  <c r="Q760" i="5" s="1"/>
  <c r="N761" i="5"/>
  <c r="Q761" i="5" s="1"/>
  <c r="N762" i="5"/>
  <c r="Q762" i="5" s="1"/>
  <c r="N763" i="5"/>
  <c r="Q763" i="5" s="1"/>
  <c r="N764" i="5"/>
  <c r="Q764" i="5" s="1"/>
  <c r="N765" i="5"/>
  <c r="Q765" i="5" s="1"/>
  <c r="N766" i="5"/>
  <c r="Q766" i="5" s="1"/>
  <c r="N767" i="5"/>
  <c r="Q767" i="5" s="1"/>
  <c r="N768" i="5"/>
  <c r="Q768" i="5" s="1"/>
  <c r="N769" i="5"/>
  <c r="Q769" i="5" s="1"/>
  <c r="N770" i="5"/>
  <c r="Q770" i="5" s="1"/>
  <c r="N771" i="5"/>
  <c r="Q771" i="5" s="1"/>
  <c r="N772" i="5"/>
  <c r="Q772" i="5" s="1"/>
  <c r="N773" i="5"/>
  <c r="Q773" i="5" s="1"/>
  <c r="N774" i="5"/>
  <c r="Q774" i="5" s="1"/>
  <c r="N775" i="5"/>
  <c r="Q775" i="5" s="1"/>
  <c r="N776" i="5"/>
  <c r="Q776" i="5" s="1"/>
  <c r="N777" i="5"/>
  <c r="Q777" i="5" s="1"/>
  <c r="N778" i="5"/>
  <c r="Q778" i="5" s="1"/>
  <c r="N779" i="5"/>
  <c r="Q779" i="5" s="1"/>
  <c r="N780" i="5"/>
  <c r="Q780" i="5" s="1"/>
  <c r="N781" i="5"/>
  <c r="Q781" i="5" s="1"/>
  <c r="N782" i="5"/>
  <c r="Q782" i="5" s="1"/>
  <c r="N783" i="5"/>
  <c r="Q783" i="5" s="1"/>
  <c r="N784" i="5"/>
  <c r="Q784" i="5" s="1"/>
  <c r="N785" i="5"/>
  <c r="Q785" i="5" s="1"/>
  <c r="N786" i="5"/>
  <c r="Q786" i="5" s="1"/>
  <c r="N787" i="5"/>
  <c r="Q787" i="5" s="1"/>
  <c r="N788" i="5"/>
  <c r="Q788" i="5" s="1"/>
  <c r="N789" i="5"/>
  <c r="Q789" i="5" s="1"/>
  <c r="N790" i="5"/>
  <c r="Q790" i="5" s="1"/>
  <c r="N791" i="5"/>
  <c r="Q791" i="5" s="1"/>
  <c r="N792" i="5"/>
  <c r="Q792" i="5" s="1"/>
  <c r="N793" i="5"/>
  <c r="Q793" i="5" s="1"/>
  <c r="N794" i="5"/>
  <c r="Q794" i="5" s="1"/>
  <c r="N795" i="5"/>
  <c r="Q795" i="5" s="1"/>
  <c r="N796" i="5"/>
  <c r="Q796" i="5" s="1"/>
  <c r="N797" i="5"/>
  <c r="Q797" i="5" s="1"/>
  <c r="N798" i="5"/>
  <c r="Q798" i="5" s="1"/>
  <c r="N799" i="5"/>
  <c r="Q799" i="5" s="1"/>
  <c r="N800" i="5"/>
  <c r="Q800" i="5" s="1"/>
  <c r="N801" i="5"/>
  <c r="Q801" i="5" s="1"/>
  <c r="N802" i="5"/>
  <c r="Q802" i="5" s="1"/>
  <c r="N803" i="5"/>
  <c r="Q803" i="5" s="1"/>
  <c r="N804" i="5"/>
  <c r="Q804" i="5" s="1"/>
  <c r="N805" i="5"/>
  <c r="Q805" i="5" s="1"/>
  <c r="N806" i="5"/>
  <c r="Q806" i="5" s="1"/>
  <c r="N807" i="5"/>
  <c r="Q807" i="5" s="1"/>
  <c r="N808" i="5"/>
  <c r="Q808" i="5" s="1"/>
  <c r="N809" i="5"/>
  <c r="Q809" i="5" s="1"/>
  <c r="N810" i="5"/>
  <c r="Q810" i="5" s="1"/>
  <c r="N811" i="5"/>
  <c r="Q811" i="5" s="1"/>
  <c r="N812" i="5"/>
  <c r="Q812" i="5" s="1"/>
  <c r="N813" i="5"/>
  <c r="Q813" i="5" s="1"/>
  <c r="N814" i="5"/>
  <c r="Q814" i="5" s="1"/>
  <c r="N815" i="5"/>
  <c r="Q815" i="5" s="1"/>
  <c r="N816" i="5"/>
  <c r="Q816" i="5" s="1"/>
  <c r="N817" i="5"/>
  <c r="Q817" i="5" s="1"/>
  <c r="N818" i="5"/>
  <c r="Q818" i="5" s="1"/>
  <c r="N819" i="5"/>
  <c r="Q819" i="5" s="1"/>
  <c r="N820" i="5"/>
  <c r="Q820" i="5" s="1"/>
  <c r="N821" i="5"/>
  <c r="Q821" i="5" s="1"/>
  <c r="N822" i="5"/>
  <c r="Q822" i="5" s="1"/>
  <c r="N823" i="5"/>
  <c r="Q823" i="5" s="1"/>
  <c r="N824" i="5"/>
  <c r="Q824" i="5" s="1"/>
  <c r="N825" i="5"/>
  <c r="Q825" i="5" s="1"/>
  <c r="N826" i="5"/>
  <c r="Q826" i="5" s="1"/>
  <c r="N827" i="5"/>
  <c r="Q827" i="5" s="1"/>
  <c r="N828" i="5"/>
  <c r="Q828" i="5" s="1"/>
  <c r="N829" i="5"/>
  <c r="Q829" i="5" s="1"/>
  <c r="N830" i="5"/>
  <c r="Q830" i="5" s="1"/>
  <c r="N831" i="5"/>
  <c r="Q831" i="5" s="1"/>
  <c r="N832" i="5"/>
  <c r="Q832" i="5" s="1"/>
  <c r="N833" i="5"/>
  <c r="Q833" i="5" s="1"/>
  <c r="N834" i="5"/>
  <c r="Q834" i="5" s="1"/>
  <c r="N835" i="5"/>
  <c r="Q835" i="5" s="1"/>
  <c r="N836" i="5"/>
  <c r="Q836" i="5" s="1"/>
  <c r="N837" i="5"/>
  <c r="Q837" i="5" s="1"/>
  <c r="N838" i="5"/>
  <c r="Q838" i="5" s="1"/>
  <c r="N839" i="5"/>
  <c r="Q839" i="5" s="1"/>
  <c r="N840" i="5"/>
  <c r="Q840" i="5" s="1"/>
  <c r="N841" i="5"/>
  <c r="Q841" i="5" s="1"/>
  <c r="N842" i="5"/>
  <c r="Q842" i="5" s="1"/>
  <c r="N843" i="5"/>
  <c r="Q843" i="5" s="1"/>
  <c r="N844" i="5"/>
  <c r="Q844" i="5" s="1"/>
  <c r="N845" i="5"/>
  <c r="Q845" i="5" s="1"/>
  <c r="N846" i="5"/>
  <c r="Q846" i="5" s="1"/>
  <c r="N847" i="5"/>
  <c r="Q847" i="5" s="1"/>
  <c r="N848" i="5"/>
  <c r="Q848" i="5" s="1"/>
  <c r="N849" i="5"/>
  <c r="Q849" i="5" s="1"/>
  <c r="N850" i="5"/>
  <c r="Q850" i="5" s="1"/>
  <c r="N851" i="5"/>
  <c r="Q851" i="5" s="1"/>
  <c r="N852" i="5"/>
  <c r="Q852" i="5" s="1"/>
  <c r="N853" i="5"/>
  <c r="Q853" i="5" s="1"/>
  <c r="N854" i="5"/>
  <c r="Q854" i="5" s="1"/>
  <c r="N855" i="5"/>
  <c r="Q855" i="5" s="1"/>
  <c r="N856" i="5"/>
  <c r="Q856" i="5" s="1"/>
  <c r="N857" i="5"/>
  <c r="Q857" i="5" s="1"/>
  <c r="N858" i="5"/>
  <c r="Q858" i="5" s="1"/>
  <c r="N859" i="5"/>
  <c r="Q859" i="5" s="1"/>
  <c r="N860" i="5"/>
  <c r="Q860" i="5" s="1"/>
  <c r="N861" i="5"/>
  <c r="Q861" i="5" s="1"/>
  <c r="N862" i="5"/>
  <c r="Q862" i="5" s="1"/>
  <c r="N863" i="5"/>
  <c r="Q863" i="5" s="1"/>
  <c r="N864" i="5"/>
  <c r="Q864" i="5" s="1"/>
  <c r="N865" i="5"/>
  <c r="Q865" i="5" s="1"/>
  <c r="N866" i="5"/>
  <c r="Q866" i="5" s="1"/>
  <c r="N867" i="5"/>
  <c r="Q867" i="5" s="1"/>
  <c r="N868" i="5"/>
  <c r="Q868" i="5" s="1"/>
  <c r="N869" i="5"/>
  <c r="Q869" i="5" s="1"/>
  <c r="N870" i="5"/>
  <c r="Q870" i="5" s="1"/>
  <c r="N871" i="5"/>
  <c r="Q871" i="5" s="1"/>
  <c r="N872" i="5"/>
  <c r="Q872" i="5" s="1"/>
  <c r="N873" i="5"/>
  <c r="Q873" i="5" s="1"/>
  <c r="N874" i="5"/>
  <c r="Q874" i="5" s="1"/>
  <c r="N875" i="5"/>
  <c r="Q875" i="5" s="1"/>
  <c r="N876" i="5"/>
  <c r="Q876" i="5" s="1"/>
  <c r="N877" i="5"/>
  <c r="Q877" i="5" s="1"/>
  <c r="N878" i="5"/>
  <c r="Q878" i="5" s="1"/>
  <c r="N879" i="5"/>
  <c r="Q879" i="5" s="1"/>
  <c r="N880" i="5"/>
  <c r="Q880" i="5" s="1"/>
  <c r="N881" i="5"/>
  <c r="Q881" i="5" s="1"/>
  <c r="N882" i="5"/>
  <c r="Q882" i="5" s="1"/>
  <c r="N883" i="5"/>
  <c r="Q883" i="5" s="1"/>
  <c r="N884" i="5"/>
  <c r="Q884" i="5" s="1"/>
  <c r="N885" i="5"/>
  <c r="Q885" i="5" s="1"/>
  <c r="N886" i="5"/>
  <c r="Q886" i="5" s="1"/>
  <c r="N887" i="5"/>
  <c r="Q887" i="5" s="1"/>
  <c r="N888" i="5"/>
  <c r="Q888" i="5" s="1"/>
  <c r="N889" i="5"/>
  <c r="Q889" i="5" s="1"/>
  <c r="N890" i="5"/>
  <c r="Q890" i="5" s="1"/>
  <c r="N891" i="5"/>
  <c r="Q891" i="5" s="1"/>
  <c r="N892" i="5"/>
  <c r="Q892" i="5" s="1"/>
  <c r="N893" i="5"/>
  <c r="Q893" i="5" s="1"/>
  <c r="N894" i="5"/>
  <c r="Q894" i="5" s="1"/>
  <c r="N895" i="5"/>
  <c r="Q895" i="5" s="1"/>
  <c r="N896" i="5"/>
  <c r="Q896" i="5" s="1"/>
  <c r="N897" i="5"/>
  <c r="Q897" i="5" s="1"/>
  <c r="N898" i="5"/>
  <c r="Q898" i="5" s="1"/>
  <c r="N899" i="5"/>
  <c r="Q899" i="5" s="1"/>
  <c r="N900" i="5"/>
  <c r="Q900" i="5" s="1"/>
  <c r="N901" i="5"/>
  <c r="Q901" i="5" s="1"/>
  <c r="N902" i="5"/>
  <c r="Q902" i="5" s="1"/>
  <c r="N903" i="5"/>
  <c r="Q903" i="5" s="1"/>
  <c r="N904" i="5"/>
  <c r="Q904" i="5" s="1"/>
  <c r="N905" i="5"/>
  <c r="Q905" i="5" s="1"/>
  <c r="N906" i="5"/>
  <c r="Q906" i="5" s="1"/>
  <c r="N907" i="5"/>
  <c r="Q907" i="5" s="1"/>
  <c r="N908" i="5"/>
  <c r="Q908" i="5" s="1"/>
  <c r="N909" i="5"/>
  <c r="Q909" i="5" s="1"/>
  <c r="N910" i="5"/>
  <c r="Q910" i="5" s="1"/>
  <c r="N911" i="5"/>
  <c r="Q911" i="5" s="1"/>
  <c r="N912" i="5"/>
  <c r="Q912" i="5" s="1"/>
  <c r="N913" i="5"/>
  <c r="Q913" i="5" s="1"/>
  <c r="N914" i="5"/>
  <c r="Q914" i="5" s="1"/>
  <c r="N915" i="5"/>
  <c r="Q915" i="5" s="1"/>
  <c r="N916" i="5"/>
  <c r="Q916" i="5" s="1"/>
  <c r="N917" i="5"/>
  <c r="Q917" i="5" s="1"/>
  <c r="N918" i="5"/>
  <c r="Q918" i="5" s="1"/>
  <c r="N919" i="5"/>
  <c r="Q919" i="5" s="1"/>
  <c r="N920" i="5"/>
  <c r="Q920" i="5" s="1"/>
  <c r="N921" i="5"/>
  <c r="Q921" i="5" s="1"/>
  <c r="N922" i="5"/>
  <c r="Q922" i="5" s="1"/>
  <c r="N923" i="5"/>
  <c r="Q923" i="5" s="1"/>
  <c r="N924" i="5"/>
  <c r="Q924" i="5" s="1"/>
  <c r="N925" i="5"/>
  <c r="Q925" i="5" s="1"/>
  <c r="N926" i="5"/>
  <c r="Q926" i="5" s="1"/>
  <c r="N927" i="5"/>
  <c r="Q927" i="5" s="1"/>
  <c r="N928" i="5"/>
  <c r="Q928" i="5" s="1"/>
  <c r="N929" i="5"/>
  <c r="Q929" i="5" s="1"/>
  <c r="N930" i="5"/>
  <c r="Q930" i="5" s="1"/>
  <c r="N931" i="5"/>
  <c r="Q931" i="5" s="1"/>
  <c r="N932" i="5"/>
  <c r="Q932" i="5" s="1"/>
  <c r="N933" i="5"/>
  <c r="Q933" i="5" s="1"/>
  <c r="N934" i="5"/>
  <c r="Q934" i="5" s="1"/>
  <c r="N935" i="5"/>
  <c r="Q935" i="5" s="1"/>
  <c r="N936" i="5"/>
  <c r="Q936" i="5" s="1"/>
  <c r="N937" i="5"/>
  <c r="Q937" i="5" s="1"/>
  <c r="N938" i="5"/>
  <c r="Q938" i="5" s="1"/>
  <c r="N939" i="5"/>
  <c r="Q939" i="5" s="1"/>
  <c r="N940" i="5"/>
  <c r="Q940" i="5" s="1"/>
  <c r="N941" i="5"/>
  <c r="Q941" i="5" s="1"/>
  <c r="N942" i="5"/>
  <c r="Q942" i="5" s="1"/>
  <c r="N943" i="5"/>
  <c r="Q943" i="5" s="1"/>
  <c r="N944" i="5"/>
  <c r="Q944" i="5" s="1"/>
  <c r="N945" i="5"/>
  <c r="Q945" i="5" s="1"/>
  <c r="N946" i="5"/>
  <c r="Q946" i="5" s="1"/>
  <c r="N947" i="5"/>
  <c r="Q947" i="5" s="1"/>
  <c r="N948" i="5"/>
  <c r="Q948" i="5" s="1"/>
  <c r="N949" i="5"/>
  <c r="Q949" i="5" s="1"/>
  <c r="N950" i="5"/>
  <c r="Q950" i="5" s="1"/>
  <c r="N951" i="5"/>
  <c r="Q951" i="5" s="1"/>
  <c r="N952" i="5"/>
  <c r="Q952" i="5" s="1"/>
  <c r="N953" i="5"/>
  <c r="Q953" i="5" s="1"/>
  <c r="N954" i="5"/>
  <c r="Q954" i="5" s="1"/>
  <c r="N955" i="5"/>
  <c r="Q955" i="5" s="1"/>
  <c r="N956" i="5"/>
  <c r="Q956" i="5" s="1"/>
  <c r="N957" i="5"/>
  <c r="Q957" i="5" s="1"/>
  <c r="N958" i="5"/>
  <c r="Q958" i="5" s="1"/>
  <c r="N959" i="5"/>
  <c r="Q959" i="5" s="1"/>
  <c r="N960" i="5"/>
  <c r="Q960" i="5" s="1"/>
  <c r="N961" i="5"/>
  <c r="Q961" i="5" s="1"/>
  <c r="N962" i="5"/>
  <c r="Q962" i="5" s="1"/>
  <c r="N963" i="5"/>
  <c r="Q963" i="5" s="1"/>
  <c r="N964" i="5"/>
  <c r="Q964" i="5" s="1"/>
  <c r="N965" i="5"/>
  <c r="Q965" i="5" s="1"/>
  <c r="N966" i="5"/>
  <c r="Q966" i="5" s="1"/>
  <c r="N967" i="5"/>
  <c r="Q967" i="5" s="1"/>
  <c r="N968" i="5"/>
  <c r="Q968" i="5" s="1"/>
  <c r="N969" i="5"/>
  <c r="Q969" i="5" s="1"/>
  <c r="N970" i="5"/>
  <c r="Q970" i="5" s="1"/>
  <c r="N971" i="5"/>
  <c r="Q971" i="5" s="1"/>
  <c r="N972" i="5"/>
  <c r="Q972" i="5" s="1"/>
  <c r="N973" i="5"/>
  <c r="Q973" i="5" s="1"/>
  <c r="N974" i="5"/>
  <c r="Q974" i="5" s="1"/>
  <c r="N975" i="5"/>
  <c r="Q975" i="5" s="1"/>
  <c r="N976" i="5"/>
  <c r="Q976" i="5" s="1"/>
  <c r="N977" i="5"/>
  <c r="Q977" i="5" s="1"/>
  <c r="N978" i="5"/>
  <c r="Q978" i="5" s="1"/>
  <c r="N979" i="5"/>
  <c r="Q979" i="5" s="1"/>
  <c r="N980" i="5"/>
  <c r="Q980" i="5" s="1"/>
  <c r="N981" i="5"/>
  <c r="Q981" i="5" s="1"/>
  <c r="N982" i="5"/>
  <c r="Q982" i="5" s="1"/>
  <c r="N983" i="5"/>
  <c r="Q983" i="5" s="1"/>
  <c r="N984" i="5"/>
  <c r="Q984" i="5" s="1"/>
  <c r="N985" i="5"/>
  <c r="Q985" i="5" s="1"/>
  <c r="N986" i="5"/>
  <c r="Q986" i="5" s="1"/>
  <c r="N987" i="5"/>
  <c r="Q987" i="5" s="1"/>
  <c r="N988" i="5"/>
  <c r="Q988" i="5" s="1"/>
  <c r="N989" i="5"/>
  <c r="Q989" i="5" s="1"/>
  <c r="N990" i="5"/>
  <c r="Q990" i="5" s="1"/>
  <c r="N991" i="5"/>
  <c r="Q991" i="5" s="1"/>
  <c r="N992" i="5"/>
  <c r="Q992" i="5" s="1"/>
  <c r="N993" i="5"/>
  <c r="Q993" i="5" s="1"/>
  <c r="N994" i="5"/>
  <c r="Q994" i="5" s="1"/>
  <c r="N995" i="5"/>
  <c r="Q995" i="5" s="1"/>
  <c r="N996" i="5"/>
  <c r="Q996" i="5" s="1"/>
  <c r="N997" i="5"/>
  <c r="Q997" i="5" s="1"/>
  <c r="N998" i="5"/>
  <c r="Q998" i="5" s="1"/>
  <c r="N999" i="5"/>
  <c r="Q999" i="5" s="1"/>
  <c r="N1000" i="5"/>
  <c r="Q1000" i="5" s="1"/>
  <c r="N1001" i="5"/>
  <c r="Q1001" i="5" s="1"/>
  <c r="N1002" i="5"/>
  <c r="Q1002" i="5" s="1"/>
  <c r="N1003" i="5"/>
  <c r="Q1003" i="5" s="1"/>
  <c r="N1004" i="5"/>
  <c r="Q1004" i="5" s="1"/>
  <c r="N1005" i="5"/>
  <c r="Q1005" i="5" s="1"/>
  <c r="N1006" i="5"/>
  <c r="Q1006" i="5" s="1"/>
  <c r="N1007" i="5"/>
  <c r="Q1007" i="5" s="1"/>
  <c r="N1008" i="5"/>
  <c r="Q1008" i="5" s="1"/>
  <c r="N1009" i="5"/>
  <c r="Q1009" i="5" s="1"/>
  <c r="N1010" i="5"/>
  <c r="Q1010" i="5" s="1"/>
  <c r="N1011" i="5"/>
  <c r="Q1011" i="5" s="1"/>
  <c r="N1012" i="5"/>
  <c r="Q1012" i="5" s="1"/>
  <c r="N1013" i="5"/>
  <c r="Q1013" i="5" s="1"/>
  <c r="N1014" i="5"/>
  <c r="Q1014" i="5" s="1"/>
  <c r="N1015" i="5"/>
  <c r="Q1015" i="5" s="1"/>
  <c r="N1016" i="5"/>
  <c r="Q1016" i="5" s="1"/>
  <c r="N1017" i="5"/>
  <c r="Q1017" i="5" s="1"/>
  <c r="N1018" i="5"/>
  <c r="Q1018" i="5" s="1"/>
  <c r="N1019" i="5"/>
  <c r="Q1019" i="5" s="1"/>
  <c r="N1020" i="5"/>
  <c r="Q1020" i="5" s="1"/>
  <c r="N1021" i="5"/>
  <c r="Q1021" i="5" s="1"/>
  <c r="N1022" i="5"/>
  <c r="Q1022" i="5" s="1"/>
  <c r="N1023" i="5"/>
  <c r="Q1023" i="5" s="1"/>
  <c r="N1024" i="5"/>
  <c r="Q1024" i="5" s="1"/>
  <c r="N1025" i="5"/>
  <c r="Q1025" i="5" s="1"/>
  <c r="N1026" i="5"/>
  <c r="Q1026" i="5" s="1"/>
  <c r="N1027" i="5"/>
  <c r="Q1027" i="5" s="1"/>
  <c r="N1028" i="5"/>
  <c r="Q1028" i="5" s="1"/>
  <c r="N1029" i="5"/>
  <c r="Q1029" i="5" s="1"/>
  <c r="N1030" i="5"/>
  <c r="Q1030" i="5" s="1"/>
  <c r="N1031" i="5"/>
  <c r="Q1031" i="5" s="1"/>
  <c r="N1032" i="5"/>
  <c r="Q1032" i="5" s="1"/>
  <c r="N1033" i="5"/>
  <c r="Q1033" i="5" s="1"/>
  <c r="N1034" i="5"/>
  <c r="Q1034" i="5" s="1"/>
  <c r="N1035" i="5"/>
  <c r="Q1035" i="5" s="1"/>
  <c r="N1036" i="5"/>
  <c r="Q1036" i="5" s="1"/>
  <c r="N1037" i="5"/>
  <c r="Q1037" i="5" s="1"/>
  <c r="N1038" i="5"/>
  <c r="Q1038" i="5" s="1"/>
  <c r="N1039" i="5"/>
  <c r="Q1039" i="5" s="1"/>
  <c r="N1040" i="5"/>
  <c r="Q1040" i="5" s="1"/>
  <c r="N1041" i="5"/>
  <c r="Q1041" i="5" s="1"/>
  <c r="N1042" i="5"/>
  <c r="Q1042" i="5" s="1"/>
  <c r="N1043" i="5"/>
  <c r="Q1043" i="5" s="1"/>
  <c r="N1044" i="5"/>
  <c r="Q1044" i="5" s="1"/>
  <c r="N1045" i="5"/>
  <c r="Q1045" i="5" s="1"/>
  <c r="N1046" i="5"/>
  <c r="Q1046" i="5" s="1"/>
  <c r="N1047" i="5"/>
  <c r="Q1047" i="5" s="1"/>
  <c r="N1048" i="5"/>
  <c r="Q1048" i="5" s="1"/>
  <c r="N1049" i="5"/>
  <c r="Q1049" i="5" s="1"/>
  <c r="N1050" i="5"/>
  <c r="Q1050" i="5" s="1"/>
  <c r="N1051" i="5"/>
  <c r="Q1051" i="5" s="1"/>
  <c r="N1052" i="5"/>
  <c r="Q1052" i="5" s="1"/>
  <c r="N1053" i="5"/>
  <c r="Q1053" i="5" s="1"/>
  <c r="N1054" i="5"/>
  <c r="Q1054" i="5" s="1"/>
  <c r="N1055" i="5"/>
  <c r="Q1055" i="5" s="1"/>
  <c r="N1056" i="5"/>
  <c r="Q1056" i="5" s="1"/>
  <c r="N1057" i="5"/>
  <c r="Q1057" i="5" s="1"/>
  <c r="N1058" i="5"/>
  <c r="Q1058" i="5" s="1"/>
  <c r="N1059" i="5"/>
  <c r="Q1059" i="5" s="1"/>
  <c r="N1060" i="5"/>
  <c r="Q1060" i="5" s="1"/>
  <c r="N1061" i="5"/>
  <c r="Q1061" i="5" s="1"/>
  <c r="N1062" i="5"/>
  <c r="Q1062" i="5" s="1"/>
  <c r="N1063" i="5"/>
  <c r="Q1063" i="5" s="1"/>
  <c r="N1064" i="5"/>
  <c r="Q1064" i="5" s="1"/>
  <c r="N1065" i="5"/>
  <c r="Q1065" i="5" s="1"/>
  <c r="N1066" i="5"/>
  <c r="Q1066" i="5" s="1"/>
  <c r="N1067" i="5"/>
  <c r="Q1067" i="5" s="1"/>
  <c r="N1068" i="5"/>
  <c r="Q1068" i="5" s="1"/>
  <c r="N1069" i="5"/>
  <c r="Q1069" i="5" s="1"/>
  <c r="N1070" i="5"/>
  <c r="Q1070" i="5" s="1"/>
  <c r="N1071" i="5"/>
  <c r="Q1071" i="5" s="1"/>
  <c r="N1072" i="5"/>
  <c r="Q1072" i="5" s="1"/>
  <c r="N1073" i="5"/>
  <c r="Q1073" i="5" s="1"/>
  <c r="N1074" i="5"/>
  <c r="Q1074" i="5" s="1"/>
  <c r="N1075" i="5"/>
  <c r="Q1075" i="5" s="1"/>
  <c r="N1076" i="5"/>
  <c r="Q1076" i="5" s="1"/>
  <c r="N1077" i="5"/>
  <c r="Q1077" i="5" s="1"/>
  <c r="N1078" i="5"/>
  <c r="Q1078" i="5" s="1"/>
  <c r="N1079" i="5"/>
  <c r="Q1079" i="5" s="1"/>
  <c r="N1080" i="5"/>
  <c r="Q1080" i="5" s="1"/>
  <c r="N1081" i="5"/>
  <c r="Q1081" i="5" s="1"/>
  <c r="N1082" i="5"/>
  <c r="Q1082" i="5" s="1"/>
  <c r="N1083" i="5"/>
  <c r="Q1083" i="5" s="1"/>
  <c r="N1084" i="5"/>
  <c r="Q1084" i="5" s="1"/>
  <c r="N1085" i="5"/>
  <c r="Q1085" i="5" s="1"/>
  <c r="N1086" i="5"/>
  <c r="Q1086" i="5" s="1"/>
  <c r="N1087" i="5"/>
  <c r="Q1087" i="5" s="1"/>
  <c r="N1088" i="5"/>
  <c r="Q1088" i="5" s="1"/>
  <c r="N1089" i="5"/>
  <c r="Q1089" i="5" s="1"/>
  <c r="N1090" i="5"/>
  <c r="Q1090" i="5" s="1"/>
  <c r="N1091" i="5"/>
  <c r="Q1091" i="5" s="1"/>
  <c r="N1092" i="5"/>
  <c r="Q1092" i="5" s="1"/>
  <c r="N1093" i="5"/>
  <c r="Q1093" i="5" s="1"/>
  <c r="N1094" i="5"/>
  <c r="Q1094" i="5" s="1"/>
  <c r="N1095" i="5"/>
  <c r="Q1095" i="5" s="1"/>
  <c r="N1096" i="5"/>
  <c r="Q1096" i="5" s="1"/>
  <c r="N1097" i="5"/>
  <c r="Q1097" i="5" s="1"/>
  <c r="N1098" i="5"/>
  <c r="Q1098" i="5" s="1"/>
  <c r="N1099" i="5"/>
  <c r="Q1099" i="5" s="1"/>
  <c r="N1100" i="5"/>
  <c r="Q1100" i="5" s="1"/>
  <c r="N1101" i="5"/>
  <c r="Q1101" i="5" s="1"/>
  <c r="N1102" i="5"/>
  <c r="Q1102" i="5" s="1"/>
  <c r="N1103" i="5"/>
  <c r="Q1103" i="5" s="1"/>
  <c r="N1104" i="5"/>
  <c r="Q1104" i="5" s="1"/>
  <c r="N1105" i="5"/>
  <c r="Q1105" i="5" s="1"/>
  <c r="N1106" i="5"/>
  <c r="Q1106" i="5" s="1"/>
  <c r="N1107" i="5"/>
  <c r="Q1107" i="5" s="1"/>
  <c r="N1108" i="5"/>
  <c r="Q1108" i="5" s="1"/>
  <c r="N1109" i="5"/>
  <c r="Q1109" i="5" s="1"/>
  <c r="N1110" i="5"/>
  <c r="Q1110" i="5" s="1"/>
  <c r="N1111" i="5"/>
  <c r="Q1111" i="5" s="1"/>
  <c r="N1112" i="5"/>
  <c r="Q1112" i="5" s="1"/>
  <c r="N1113" i="5"/>
  <c r="Q1113" i="5" s="1"/>
  <c r="N1114" i="5"/>
  <c r="Q1114" i="5" s="1"/>
  <c r="N1115" i="5"/>
  <c r="Q1115" i="5" s="1"/>
  <c r="N1116" i="5"/>
  <c r="Q1116" i="5" s="1"/>
  <c r="N1117" i="5"/>
  <c r="Q1117" i="5" s="1"/>
  <c r="N1118" i="5"/>
  <c r="Q1118" i="5" s="1"/>
  <c r="N1119" i="5"/>
  <c r="Q1119" i="5" s="1"/>
  <c r="N1120" i="5"/>
  <c r="Q1120" i="5" s="1"/>
  <c r="N1121" i="5"/>
  <c r="Q1121" i="5" s="1"/>
  <c r="N1122" i="5"/>
  <c r="Q1122" i="5" s="1"/>
  <c r="N1123" i="5"/>
  <c r="Q1123" i="5" s="1"/>
  <c r="N1124" i="5"/>
  <c r="Q1124" i="5" s="1"/>
  <c r="N1125" i="5"/>
  <c r="Q1125" i="5" s="1"/>
  <c r="N1126" i="5"/>
  <c r="Q1126" i="5" s="1"/>
  <c r="N1127" i="5"/>
  <c r="Q1127" i="5" s="1"/>
  <c r="N1128" i="5"/>
  <c r="Q1128" i="5" s="1"/>
  <c r="N1129" i="5"/>
  <c r="Q1129" i="5" s="1"/>
  <c r="N1130" i="5"/>
  <c r="Q1130" i="5" s="1"/>
  <c r="N1131" i="5"/>
  <c r="Q1131" i="5" s="1"/>
  <c r="N1132" i="5"/>
  <c r="Q1132" i="5" s="1"/>
  <c r="N1133" i="5"/>
  <c r="Q1133" i="5" s="1"/>
  <c r="N1134" i="5"/>
  <c r="Q1134" i="5" s="1"/>
  <c r="N1135" i="5"/>
  <c r="Q1135" i="5" s="1"/>
  <c r="N1136" i="5"/>
  <c r="Q1136" i="5" s="1"/>
  <c r="N1137" i="5"/>
  <c r="Q1137" i="5" s="1"/>
  <c r="N1138" i="5"/>
  <c r="Q1138" i="5" s="1"/>
  <c r="N1139" i="5"/>
  <c r="Q1139" i="5" s="1"/>
  <c r="N1140" i="5"/>
  <c r="Q1140" i="5" s="1"/>
  <c r="N1141" i="5"/>
  <c r="Q1141" i="5" s="1"/>
  <c r="N1142" i="5"/>
  <c r="Q1142" i="5" s="1"/>
  <c r="N1143" i="5"/>
  <c r="Q1143" i="5" s="1"/>
  <c r="N1144" i="5"/>
  <c r="Q1144" i="5" s="1"/>
  <c r="N1145" i="5"/>
  <c r="Q1145" i="5" s="1"/>
  <c r="N1146" i="5"/>
  <c r="Q1146" i="5" s="1"/>
  <c r="N1147" i="5"/>
  <c r="Q1147" i="5" s="1"/>
  <c r="N1148" i="5"/>
  <c r="Q1148" i="5" s="1"/>
  <c r="N1149" i="5"/>
  <c r="Q1149" i="5" s="1"/>
  <c r="N1150" i="5"/>
  <c r="Q1150" i="5" s="1"/>
  <c r="N1151" i="5"/>
  <c r="Q1151" i="5" s="1"/>
  <c r="N1152" i="5"/>
  <c r="Q1152" i="5" s="1"/>
  <c r="N1153" i="5"/>
  <c r="Q1153" i="5" s="1"/>
  <c r="N1154" i="5"/>
  <c r="Q1154" i="5" s="1"/>
  <c r="N1155" i="5"/>
  <c r="Q1155" i="5" s="1"/>
  <c r="N1156" i="5"/>
  <c r="Q1156" i="5" s="1"/>
  <c r="N1157" i="5"/>
  <c r="Q1157" i="5" s="1"/>
  <c r="N1158" i="5"/>
  <c r="Q1158" i="5" s="1"/>
  <c r="N1159" i="5"/>
  <c r="Q1159" i="5" s="1"/>
  <c r="N1160" i="5"/>
  <c r="Q1160" i="5" s="1"/>
  <c r="N1161" i="5"/>
  <c r="Q1161" i="5" s="1"/>
  <c r="N1162" i="5"/>
  <c r="Q1162" i="5" s="1"/>
  <c r="N1163" i="5"/>
  <c r="Q1163" i="5" s="1"/>
  <c r="N1164" i="5"/>
  <c r="Q1164" i="5" s="1"/>
  <c r="N1165" i="5"/>
  <c r="Q1165" i="5" s="1"/>
  <c r="N1166" i="5"/>
  <c r="Q1166" i="5" s="1"/>
  <c r="N1167" i="5"/>
  <c r="Q1167" i="5" s="1"/>
  <c r="N1168" i="5"/>
  <c r="Q1168" i="5" s="1"/>
  <c r="N1169" i="5"/>
  <c r="Q1169" i="5" s="1"/>
  <c r="N1170" i="5"/>
  <c r="Q1170" i="5" s="1"/>
  <c r="N1171" i="5"/>
  <c r="Q1171" i="5" s="1"/>
  <c r="N1172" i="5"/>
  <c r="Q1172" i="5" s="1"/>
  <c r="N1173" i="5"/>
  <c r="Q1173" i="5" s="1"/>
  <c r="N1174" i="5"/>
  <c r="Q1174" i="5" s="1"/>
  <c r="N1175" i="5"/>
  <c r="Q1175" i="5" s="1"/>
  <c r="N1176" i="5"/>
  <c r="Q1176" i="5" s="1"/>
  <c r="N1177" i="5"/>
  <c r="Q1177" i="5" s="1"/>
  <c r="N1178" i="5"/>
  <c r="Q1178" i="5" s="1"/>
  <c r="N1179" i="5"/>
  <c r="Q1179" i="5" s="1"/>
  <c r="N1180" i="5"/>
  <c r="Q1180" i="5" s="1"/>
  <c r="N1181" i="5"/>
  <c r="Q1181" i="5" s="1"/>
  <c r="N1182" i="5"/>
  <c r="Q1182" i="5" s="1"/>
  <c r="N1183" i="5"/>
  <c r="Q1183" i="5" s="1"/>
  <c r="N1184" i="5"/>
  <c r="Q1184" i="5" s="1"/>
  <c r="N1185" i="5"/>
  <c r="Q1185" i="5" s="1"/>
  <c r="N1186" i="5"/>
  <c r="Q1186" i="5" s="1"/>
  <c r="N1187" i="5"/>
  <c r="Q1187" i="5" s="1"/>
  <c r="N1188" i="5"/>
  <c r="Q1188" i="5" s="1"/>
  <c r="N1189" i="5"/>
  <c r="Q1189" i="5" s="1"/>
  <c r="N1190" i="5"/>
  <c r="Q1190" i="5" s="1"/>
  <c r="N1191" i="5"/>
  <c r="Q1191" i="5" s="1"/>
  <c r="N1192" i="5"/>
  <c r="Q1192" i="5" s="1"/>
  <c r="N1193" i="5"/>
  <c r="Q1193" i="5" s="1"/>
  <c r="N1194" i="5"/>
  <c r="Q1194" i="5" s="1"/>
  <c r="N1195" i="5"/>
  <c r="Q1195" i="5" s="1"/>
  <c r="N1196" i="5"/>
  <c r="Q1196" i="5" s="1"/>
  <c r="N1197" i="5"/>
  <c r="Q1197" i="5" s="1"/>
  <c r="N1198" i="5"/>
  <c r="Q1198" i="5" s="1"/>
  <c r="N1199" i="5"/>
  <c r="Q1199" i="5" s="1"/>
  <c r="N1200" i="5"/>
  <c r="Q1200" i="5" s="1"/>
  <c r="N1201" i="5"/>
  <c r="Q1201" i="5" s="1"/>
  <c r="N1202" i="5"/>
  <c r="Q1202" i="5" s="1"/>
  <c r="N1203" i="5"/>
  <c r="Q1203" i="5" s="1"/>
  <c r="N1204" i="5"/>
  <c r="Q1204" i="5" s="1"/>
  <c r="N1205" i="5"/>
  <c r="Q1205" i="5" s="1"/>
  <c r="N1206" i="5"/>
  <c r="Q1206" i="5" s="1"/>
  <c r="N1207" i="5"/>
  <c r="Q1207" i="5" s="1"/>
  <c r="N1208" i="5"/>
  <c r="Q1208" i="5" s="1"/>
  <c r="N1209" i="5"/>
  <c r="Q1209" i="5" s="1"/>
  <c r="N1210" i="5"/>
  <c r="Q1210" i="5" s="1"/>
  <c r="N1211" i="5"/>
  <c r="Q1211" i="5" s="1"/>
  <c r="N1212" i="5"/>
  <c r="Q1212" i="5" s="1"/>
  <c r="N1213" i="5"/>
  <c r="Q1213" i="5" s="1"/>
  <c r="N1214" i="5"/>
  <c r="Q1214" i="5" s="1"/>
  <c r="N1215" i="5"/>
  <c r="Q1215" i="5" s="1"/>
  <c r="N1216" i="5"/>
  <c r="Q1216" i="5" s="1"/>
  <c r="N1217" i="5"/>
  <c r="Q1217" i="5" s="1"/>
  <c r="N1218" i="5"/>
  <c r="Q1218" i="5" s="1"/>
  <c r="N1219" i="5"/>
  <c r="Q1219" i="5" s="1"/>
  <c r="N1220" i="5"/>
  <c r="Q1220" i="5" s="1"/>
  <c r="N1221" i="5"/>
  <c r="Q1221" i="5" s="1"/>
  <c r="N1222" i="5"/>
  <c r="Q1222" i="5" s="1"/>
  <c r="N1223" i="5"/>
  <c r="Q1223" i="5" s="1"/>
  <c r="N1224" i="5"/>
  <c r="Q1224" i="5" s="1"/>
  <c r="N1225" i="5"/>
  <c r="Q1225" i="5" s="1"/>
  <c r="N1226" i="5"/>
  <c r="Q1226" i="5" s="1"/>
  <c r="N1227" i="5"/>
  <c r="Q1227" i="5" s="1"/>
  <c r="N1228" i="5"/>
  <c r="Q1228" i="5" s="1"/>
  <c r="N1229" i="5"/>
  <c r="Q1229" i="5" s="1"/>
  <c r="N1230" i="5"/>
  <c r="Q1230" i="5" s="1"/>
  <c r="N1231" i="5"/>
  <c r="Q1231" i="5" s="1"/>
  <c r="N1232" i="5"/>
  <c r="Q1232" i="5" s="1"/>
  <c r="N1233" i="5"/>
  <c r="Q1233" i="5" s="1"/>
  <c r="N1234" i="5"/>
  <c r="Q1234" i="5" s="1"/>
  <c r="N1235" i="5"/>
  <c r="Q1235" i="5" s="1"/>
  <c r="N1236" i="5"/>
  <c r="Q1236" i="5" s="1"/>
  <c r="N1237" i="5"/>
  <c r="Q1237" i="5" s="1"/>
  <c r="N1238" i="5"/>
  <c r="Q1238" i="5" s="1"/>
  <c r="N1239" i="5"/>
  <c r="Q1239" i="5" s="1"/>
  <c r="N1240" i="5"/>
  <c r="Q1240" i="5" s="1"/>
  <c r="N1241" i="5"/>
  <c r="Q1241" i="5" s="1"/>
  <c r="N1242" i="5"/>
  <c r="Q1242" i="5" s="1"/>
  <c r="N1243" i="5"/>
  <c r="Q1243" i="5" s="1"/>
  <c r="N1244" i="5"/>
  <c r="Q1244" i="5" s="1"/>
  <c r="N1245" i="5"/>
  <c r="Q1245" i="5" s="1"/>
  <c r="N1246" i="5"/>
  <c r="Q1246" i="5" s="1"/>
  <c r="N1247" i="5"/>
  <c r="Q1247" i="5" s="1"/>
  <c r="N1248" i="5"/>
  <c r="Q1248" i="5" s="1"/>
  <c r="N1249" i="5"/>
  <c r="Q1249" i="5" s="1"/>
  <c r="N1250" i="5"/>
  <c r="Q1250" i="5" s="1"/>
  <c r="N1251" i="5"/>
  <c r="Q1251" i="5" s="1"/>
  <c r="N1252" i="5"/>
  <c r="Q1252" i="5" s="1"/>
  <c r="N1253" i="5"/>
  <c r="Q1253" i="5" s="1"/>
  <c r="N1254" i="5"/>
  <c r="Q1254" i="5" s="1"/>
  <c r="N1255" i="5"/>
  <c r="Q1255" i="5" s="1"/>
  <c r="N1256" i="5"/>
  <c r="Q1256" i="5" s="1"/>
  <c r="N1257" i="5"/>
  <c r="Q1257" i="5" s="1"/>
  <c r="N1258" i="5"/>
  <c r="Q1258" i="5" s="1"/>
  <c r="N1259" i="5"/>
  <c r="Q1259" i="5" s="1"/>
  <c r="N1260" i="5"/>
  <c r="Q1260" i="5" s="1"/>
  <c r="N1261" i="5"/>
  <c r="Q1261" i="5" s="1"/>
  <c r="N1262" i="5"/>
  <c r="Q1262" i="5" s="1"/>
  <c r="N1263" i="5"/>
  <c r="Q1263" i="5" s="1"/>
  <c r="N1264" i="5"/>
  <c r="Q1264" i="5" s="1"/>
  <c r="N1265" i="5"/>
  <c r="Q1265" i="5" s="1"/>
  <c r="N1266" i="5"/>
  <c r="Q1266" i="5" s="1"/>
  <c r="N1267" i="5"/>
  <c r="Q1267" i="5" s="1"/>
  <c r="N1268" i="5"/>
  <c r="Q1268" i="5" s="1"/>
  <c r="N1269" i="5"/>
  <c r="Q1269" i="5" s="1"/>
  <c r="N1270" i="5"/>
  <c r="Q1270" i="5" s="1"/>
  <c r="N1271" i="5"/>
  <c r="Q1271" i="5" s="1"/>
  <c r="N1272" i="5"/>
  <c r="Q1272" i="5" s="1"/>
  <c r="N1273" i="5"/>
  <c r="Q1273" i="5" s="1"/>
  <c r="N1274" i="5"/>
  <c r="Q1274" i="5" s="1"/>
  <c r="N1275" i="5"/>
  <c r="Q1275" i="5" s="1"/>
  <c r="N1276" i="5"/>
  <c r="Q1276" i="5" s="1"/>
  <c r="N1277" i="5"/>
  <c r="Q1277" i="5" s="1"/>
  <c r="N1278" i="5"/>
  <c r="Q1278" i="5" s="1"/>
  <c r="N1279" i="5"/>
  <c r="Q1279" i="5" s="1"/>
  <c r="N1280" i="5"/>
  <c r="Q1280" i="5" s="1"/>
  <c r="N1281" i="5"/>
  <c r="Q1281" i="5" s="1"/>
  <c r="N1282" i="5"/>
  <c r="Q1282" i="5" s="1"/>
  <c r="N1283" i="5"/>
  <c r="Q1283" i="5" s="1"/>
  <c r="N1284" i="5"/>
  <c r="Q1284" i="5" s="1"/>
  <c r="N1285" i="5"/>
  <c r="Q1285" i="5" s="1"/>
  <c r="N1286" i="5"/>
  <c r="Q1286" i="5" s="1"/>
  <c r="N1287" i="5"/>
  <c r="Q1287" i="5" s="1"/>
  <c r="N1288" i="5"/>
  <c r="Q1288" i="5" s="1"/>
  <c r="N1289" i="5"/>
  <c r="Q1289" i="5" s="1"/>
  <c r="N1290" i="5"/>
  <c r="Q1290" i="5" s="1"/>
  <c r="N1291" i="5"/>
  <c r="Q1291" i="5" s="1"/>
  <c r="N1292" i="5"/>
  <c r="Q1292" i="5" s="1"/>
  <c r="N1293" i="5"/>
  <c r="Q1293" i="5" s="1"/>
  <c r="N1294" i="5"/>
  <c r="Q1294" i="5" s="1"/>
  <c r="N1295" i="5"/>
  <c r="Q1295" i="5" s="1"/>
  <c r="N1296" i="5"/>
  <c r="Q1296" i="5" s="1"/>
  <c r="N1297" i="5"/>
  <c r="Q1297" i="5" s="1"/>
  <c r="N1298" i="5"/>
  <c r="Q1298" i="5" s="1"/>
  <c r="N1299" i="5"/>
  <c r="Q1299" i="5" s="1"/>
  <c r="N1300" i="5"/>
  <c r="Q1300" i="5" s="1"/>
  <c r="N1301" i="5"/>
  <c r="Q1301" i="5" s="1"/>
  <c r="N1302" i="5"/>
  <c r="Q1302" i="5" s="1"/>
  <c r="N1303" i="5"/>
  <c r="Q1303" i="5" s="1"/>
  <c r="N1304" i="5"/>
  <c r="Q1304" i="5" s="1"/>
  <c r="N1305" i="5"/>
  <c r="Q1305" i="5" s="1"/>
  <c r="N1306" i="5"/>
  <c r="Q1306" i="5" s="1"/>
  <c r="N1307" i="5"/>
  <c r="Q1307" i="5" s="1"/>
  <c r="N1308" i="5"/>
  <c r="Q1308" i="5" s="1"/>
  <c r="N1309" i="5"/>
  <c r="Q1309" i="5" s="1"/>
  <c r="N1310" i="5"/>
  <c r="Q1310" i="5" s="1"/>
  <c r="N1311" i="5"/>
  <c r="Q1311" i="5" s="1"/>
  <c r="N1312" i="5"/>
  <c r="Q1312" i="5" s="1"/>
  <c r="N1313" i="5"/>
  <c r="Q1313" i="5" s="1"/>
  <c r="N1314" i="5"/>
  <c r="Q1314" i="5" s="1"/>
  <c r="N1315" i="5"/>
  <c r="Q1315" i="5" s="1"/>
  <c r="N1316" i="5"/>
  <c r="Q1316" i="5" s="1"/>
  <c r="N1317" i="5"/>
  <c r="Q1317" i="5" s="1"/>
  <c r="N1318" i="5"/>
  <c r="Q1318" i="5" s="1"/>
  <c r="N1319" i="5"/>
  <c r="Q1319" i="5" s="1"/>
  <c r="N1320" i="5"/>
  <c r="Q1320" i="5" s="1"/>
  <c r="N1321" i="5"/>
  <c r="Q1321" i="5" s="1"/>
  <c r="N1322" i="5"/>
  <c r="Q1322" i="5" s="1"/>
  <c r="N1323" i="5"/>
  <c r="Q1323" i="5" s="1"/>
  <c r="N1324" i="5"/>
  <c r="Q1324" i="5" s="1"/>
  <c r="N1325" i="5"/>
  <c r="Q1325" i="5" s="1"/>
  <c r="N1326" i="5"/>
  <c r="Q1326" i="5" s="1"/>
  <c r="N1327" i="5"/>
  <c r="Q1327" i="5" s="1"/>
  <c r="N1328" i="5"/>
  <c r="Q1328" i="5" s="1"/>
  <c r="N1329" i="5"/>
  <c r="Q1329" i="5" s="1"/>
  <c r="N1330" i="5"/>
  <c r="Q1330" i="5" s="1"/>
  <c r="N1331" i="5"/>
  <c r="Q1331" i="5" s="1"/>
  <c r="N1332" i="5"/>
  <c r="Q1332" i="5" s="1"/>
  <c r="N1333" i="5"/>
  <c r="Q1333" i="5" s="1"/>
  <c r="N1334" i="5"/>
  <c r="Q1334" i="5" s="1"/>
  <c r="N1335" i="5"/>
  <c r="Q1335" i="5" s="1"/>
  <c r="N1336" i="5"/>
  <c r="Q1336" i="5" s="1"/>
  <c r="N1337" i="5"/>
  <c r="Q1337" i="5" s="1"/>
  <c r="N1338" i="5"/>
  <c r="Q1338" i="5" s="1"/>
  <c r="N1339" i="5"/>
  <c r="Q1339" i="5" s="1"/>
  <c r="N1340" i="5"/>
  <c r="Q1340" i="5" s="1"/>
  <c r="N1341" i="5"/>
  <c r="Q1341" i="5" s="1"/>
  <c r="N1342" i="5"/>
  <c r="Q1342" i="5" s="1"/>
  <c r="N1343" i="5"/>
  <c r="Q1343" i="5" s="1"/>
  <c r="N1344" i="5"/>
  <c r="Q1344" i="5" s="1"/>
  <c r="N1345" i="5"/>
  <c r="Q1345" i="5" s="1"/>
  <c r="N1346" i="5"/>
  <c r="Q1346" i="5" s="1"/>
  <c r="N1347" i="5"/>
  <c r="Q1347" i="5" s="1"/>
  <c r="N1348" i="5"/>
  <c r="Q1348" i="5" s="1"/>
  <c r="N1349" i="5"/>
  <c r="Q1349" i="5" s="1"/>
  <c r="N1350" i="5"/>
  <c r="Q1350" i="5" s="1"/>
  <c r="N1351" i="5"/>
  <c r="Q1351" i="5" s="1"/>
  <c r="N1352" i="5"/>
  <c r="Q1352" i="5" s="1"/>
  <c r="N1353" i="5"/>
  <c r="Q1353" i="5" s="1"/>
  <c r="N1354" i="5"/>
  <c r="Q1354" i="5" s="1"/>
  <c r="N1355" i="5"/>
  <c r="Q1355" i="5" s="1"/>
  <c r="N1356" i="5"/>
  <c r="Q1356" i="5" s="1"/>
  <c r="N1357" i="5"/>
  <c r="Q1357" i="5" s="1"/>
  <c r="N1358" i="5"/>
  <c r="Q1358" i="5" s="1"/>
  <c r="N1359" i="5"/>
  <c r="Q1359" i="5" s="1"/>
  <c r="N1360" i="5"/>
  <c r="Q1360" i="5" s="1"/>
  <c r="N1361" i="5"/>
  <c r="Q1361" i="5" s="1"/>
  <c r="N1362" i="5"/>
  <c r="Q1362" i="5" s="1"/>
  <c r="N1363" i="5"/>
  <c r="Q1363" i="5" s="1"/>
  <c r="N1364" i="5"/>
  <c r="Q1364" i="5" s="1"/>
  <c r="N1365" i="5"/>
  <c r="Q1365" i="5" s="1"/>
  <c r="N1366" i="5"/>
  <c r="Q1366" i="5" s="1"/>
  <c r="N1367" i="5"/>
  <c r="Q1367" i="5" s="1"/>
  <c r="N1368" i="5"/>
  <c r="Q1368" i="5" s="1"/>
  <c r="N1369" i="5"/>
  <c r="Q1369" i="5" s="1"/>
  <c r="N1370" i="5"/>
  <c r="Q1370" i="5" s="1"/>
  <c r="N1371" i="5"/>
  <c r="Q1371" i="5" s="1"/>
  <c r="N1372" i="5"/>
  <c r="Q1372" i="5" s="1"/>
  <c r="N1373" i="5"/>
  <c r="Q1373" i="5" s="1"/>
  <c r="N1374" i="5"/>
  <c r="Q1374" i="5" s="1"/>
  <c r="N1375" i="5"/>
  <c r="Q1375" i="5" s="1"/>
  <c r="N1376" i="5"/>
  <c r="Q1376" i="5" s="1"/>
  <c r="N1377" i="5"/>
  <c r="Q1377" i="5" s="1"/>
  <c r="N1378" i="5"/>
  <c r="Q1378" i="5" s="1"/>
  <c r="N1379" i="5"/>
  <c r="Q1379" i="5" s="1"/>
  <c r="N1380" i="5"/>
  <c r="Q1380" i="5" s="1"/>
  <c r="N1381" i="5"/>
  <c r="Q1381" i="5" s="1"/>
  <c r="N1382" i="5"/>
  <c r="Q1382" i="5" s="1"/>
  <c r="N1383" i="5"/>
  <c r="Q1383" i="5" s="1"/>
  <c r="N1384" i="5"/>
  <c r="Q1384" i="5" s="1"/>
  <c r="N1385" i="5"/>
  <c r="Q1385" i="5" s="1"/>
  <c r="N1386" i="5"/>
  <c r="Q1386" i="5" s="1"/>
  <c r="N1387" i="5"/>
  <c r="Q1387" i="5" s="1"/>
  <c r="N1388" i="5"/>
  <c r="Q1388" i="5" s="1"/>
  <c r="N1389" i="5"/>
  <c r="Q1389" i="5" s="1"/>
  <c r="N1390" i="5"/>
  <c r="Q1390" i="5" s="1"/>
  <c r="N1391" i="5"/>
  <c r="Q1391" i="5" s="1"/>
  <c r="N1392" i="5"/>
  <c r="Q1392" i="5" s="1"/>
  <c r="N1393" i="5"/>
  <c r="Q1393" i="5" s="1"/>
  <c r="N1394" i="5"/>
  <c r="Q1394" i="5" s="1"/>
  <c r="N1395" i="5"/>
  <c r="Q1395" i="5" s="1"/>
  <c r="N1396" i="5"/>
  <c r="Q1396" i="5" s="1"/>
  <c r="N1397" i="5"/>
  <c r="Q1397" i="5" s="1"/>
  <c r="N1398" i="5"/>
  <c r="Q1398" i="5" s="1"/>
  <c r="N1399" i="5"/>
  <c r="Q1399" i="5" s="1"/>
  <c r="N1400" i="5"/>
  <c r="Q1400" i="5" s="1"/>
  <c r="N1401" i="5"/>
  <c r="Q1401" i="5" s="1"/>
  <c r="N1402" i="5"/>
  <c r="Q1402" i="5" s="1"/>
  <c r="N1403" i="5"/>
  <c r="Q1403" i="5" s="1"/>
  <c r="N1404" i="5"/>
  <c r="Q1404" i="5" s="1"/>
  <c r="N1405" i="5"/>
  <c r="Q1405" i="5" s="1"/>
  <c r="N1406" i="5"/>
  <c r="Q1406" i="5" s="1"/>
  <c r="N1407" i="5"/>
  <c r="Q1407" i="5" s="1"/>
  <c r="N1408" i="5"/>
  <c r="Q1408" i="5" s="1"/>
  <c r="N1409" i="5"/>
  <c r="Q1409" i="5" s="1"/>
  <c r="N1410" i="5"/>
  <c r="Q1410" i="5" s="1"/>
  <c r="N1411" i="5"/>
  <c r="Q1411" i="5" s="1"/>
  <c r="N1412" i="5"/>
  <c r="Q1412" i="5" s="1"/>
  <c r="N1413" i="5"/>
  <c r="Q1413" i="5" s="1"/>
  <c r="N1414" i="5"/>
  <c r="Q1414" i="5" s="1"/>
  <c r="N1415" i="5"/>
  <c r="Q1415" i="5" s="1"/>
  <c r="N1416" i="5"/>
  <c r="Q1416" i="5" s="1"/>
  <c r="N1417" i="5"/>
  <c r="Q1417" i="5" s="1"/>
  <c r="N1418" i="5"/>
  <c r="Q1418" i="5" s="1"/>
  <c r="N1419" i="5"/>
  <c r="Q1419" i="5" s="1"/>
  <c r="N1420" i="5"/>
  <c r="Q1420" i="5" s="1"/>
  <c r="N1421" i="5"/>
  <c r="Q1421" i="5" s="1"/>
  <c r="N1422" i="5"/>
  <c r="Q1422" i="5" s="1"/>
  <c r="N1423" i="5"/>
  <c r="Q1423" i="5" s="1"/>
  <c r="N1424" i="5"/>
  <c r="Q1424" i="5" s="1"/>
  <c r="N1425" i="5"/>
  <c r="Q1425" i="5" s="1"/>
  <c r="N1426" i="5"/>
  <c r="Q1426" i="5" s="1"/>
  <c r="N1427" i="5"/>
  <c r="Q1427" i="5" s="1"/>
  <c r="N1428" i="5"/>
  <c r="Q1428" i="5" s="1"/>
  <c r="N1429" i="5"/>
  <c r="Q1429" i="5" s="1"/>
  <c r="N1430" i="5"/>
  <c r="Q1430" i="5" s="1"/>
  <c r="N1431" i="5"/>
  <c r="Q1431" i="5" s="1"/>
  <c r="N1432" i="5"/>
  <c r="Q1432" i="5" s="1"/>
  <c r="N1433" i="5"/>
  <c r="Q1433" i="5" s="1"/>
  <c r="N1434" i="5"/>
  <c r="Q1434" i="5" s="1"/>
  <c r="N1435" i="5"/>
  <c r="Q1435" i="5" s="1"/>
  <c r="N1436" i="5"/>
  <c r="Q1436" i="5" s="1"/>
  <c r="N1437" i="5"/>
  <c r="Q1437" i="5" s="1"/>
  <c r="N1438" i="5"/>
  <c r="Q1438" i="5" s="1"/>
  <c r="N1439" i="5"/>
  <c r="Q1439" i="5" s="1"/>
  <c r="N1440" i="5"/>
  <c r="Q1440" i="5" s="1"/>
  <c r="N1441" i="5"/>
  <c r="Q1441" i="5" s="1"/>
  <c r="N1442" i="5"/>
  <c r="Q1442" i="5" s="1"/>
  <c r="N1443" i="5"/>
  <c r="Q1443" i="5" s="1"/>
  <c r="N1444" i="5"/>
  <c r="Q1444" i="5" s="1"/>
  <c r="N1445" i="5"/>
  <c r="Q1445" i="5" s="1"/>
  <c r="N1446" i="5"/>
  <c r="Q1446" i="5" s="1"/>
  <c r="N1447" i="5"/>
  <c r="Q1447" i="5" s="1"/>
  <c r="N1448" i="5"/>
  <c r="Q1448" i="5" s="1"/>
  <c r="N1449" i="5"/>
  <c r="Q1449" i="5" s="1"/>
  <c r="N1450" i="5"/>
  <c r="Q1450" i="5" s="1"/>
  <c r="N1451" i="5"/>
  <c r="Q1451" i="5" s="1"/>
  <c r="N1452" i="5"/>
  <c r="Q1452" i="5" s="1"/>
  <c r="N1453" i="5"/>
  <c r="Q1453" i="5" s="1"/>
  <c r="N1454" i="5"/>
  <c r="Q1454" i="5" s="1"/>
  <c r="N1455" i="5"/>
  <c r="Q1455" i="5" s="1"/>
  <c r="N1456" i="5"/>
  <c r="Q1456" i="5" s="1"/>
  <c r="N1457" i="5"/>
  <c r="Q1457" i="5" s="1"/>
  <c r="N1458" i="5"/>
  <c r="Q1458" i="5" s="1"/>
  <c r="N1459" i="5"/>
  <c r="Q1459" i="5" s="1"/>
  <c r="N1460" i="5"/>
  <c r="Q1460" i="5" s="1"/>
  <c r="N1461" i="5"/>
  <c r="Q1461" i="5" s="1"/>
  <c r="N1462" i="5"/>
  <c r="Q1462" i="5" s="1"/>
  <c r="N1463" i="5"/>
  <c r="Q1463" i="5" s="1"/>
  <c r="N1464" i="5"/>
  <c r="Q1464" i="5" s="1"/>
  <c r="N1465" i="5"/>
  <c r="Q1465" i="5" s="1"/>
  <c r="N1466" i="5"/>
  <c r="Q1466" i="5" s="1"/>
  <c r="N1467" i="5"/>
  <c r="Q1467" i="5" s="1"/>
  <c r="N1468" i="5"/>
  <c r="Q1468" i="5" s="1"/>
  <c r="N1469" i="5"/>
  <c r="Q1469" i="5" s="1"/>
  <c r="N1470" i="5"/>
  <c r="Q1470" i="5" s="1"/>
  <c r="N1471" i="5"/>
  <c r="Q1471" i="5" s="1"/>
  <c r="N1472" i="5"/>
  <c r="Q1472" i="5" s="1"/>
  <c r="N1473" i="5"/>
  <c r="Q1473" i="5" s="1"/>
  <c r="N1474" i="5"/>
  <c r="Q1474" i="5" s="1"/>
  <c r="N1475" i="5"/>
  <c r="Q1475" i="5" s="1"/>
  <c r="N1476" i="5"/>
  <c r="Q1476" i="5" s="1"/>
  <c r="N1477" i="5"/>
  <c r="Q1477" i="5" s="1"/>
  <c r="N1478" i="5"/>
  <c r="Q1478" i="5" s="1"/>
  <c r="N1479" i="5"/>
  <c r="Q1479" i="5" s="1"/>
  <c r="N1480" i="5"/>
  <c r="Q1480" i="5" s="1"/>
  <c r="N1481" i="5"/>
  <c r="Q1481" i="5" s="1"/>
  <c r="N1482" i="5"/>
  <c r="Q1482" i="5" s="1"/>
  <c r="N1483" i="5"/>
  <c r="Q1483" i="5" s="1"/>
  <c r="N1484" i="5"/>
  <c r="Q1484" i="5" s="1"/>
  <c r="N1485" i="5"/>
  <c r="Q1485" i="5" s="1"/>
  <c r="N1486" i="5"/>
  <c r="Q1486" i="5" s="1"/>
  <c r="N1487" i="5"/>
  <c r="Q1487" i="5" s="1"/>
  <c r="N1488" i="5"/>
  <c r="Q1488" i="5" s="1"/>
  <c r="N1489" i="5"/>
  <c r="Q1489" i="5" s="1"/>
  <c r="N1490" i="5"/>
  <c r="Q1490" i="5" s="1"/>
  <c r="N1491" i="5"/>
  <c r="Q1491" i="5" s="1"/>
  <c r="N1492" i="5"/>
  <c r="Q1492" i="5" s="1"/>
  <c r="N1493" i="5"/>
  <c r="Q1493" i="5" s="1"/>
  <c r="N1494" i="5"/>
  <c r="Q1494" i="5" s="1"/>
  <c r="N1495" i="5"/>
  <c r="Q1495" i="5" s="1"/>
  <c r="N1496" i="5"/>
  <c r="Q1496" i="5" s="1"/>
  <c r="N1497" i="5"/>
  <c r="Q1497" i="5" s="1"/>
  <c r="N1498" i="5"/>
  <c r="Q1498" i="5" s="1"/>
  <c r="N1499" i="5"/>
  <c r="Q1499" i="5" s="1"/>
  <c r="N1500" i="5"/>
  <c r="Q1500" i="5" s="1"/>
  <c r="N1501" i="5"/>
  <c r="Q1501" i="5" s="1"/>
  <c r="N1502" i="5"/>
  <c r="Q1502" i="5" s="1"/>
  <c r="N1503" i="5"/>
  <c r="Q1503" i="5" s="1"/>
  <c r="N1504" i="5"/>
  <c r="Q1504" i="5" s="1"/>
  <c r="N1505" i="5"/>
  <c r="Q1505" i="5" s="1"/>
  <c r="N1506" i="5"/>
  <c r="Q1506" i="5" s="1"/>
  <c r="N1507" i="5"/>
  <c r="Q1507" i="5" s="1"/>
  <c r="N1508" i="5"/>
  <c r="Q1508" i="5" s="1"/>
  <c r="N1509" i="5"/>
  <c r="Q1509" i="5" s="1"/>
  <c r="N1510" i="5"/>
  <c r="Q1510" i="5" s="1"/>
  <c r="N1511" i="5"/>
  <c r="Q1511" i="5" s="1"/>
  <c r="N1512" i="5"/>
  <c r="Q1512" i="5" s="1"/>
  <c r="N1513" i="5"/>
  <c r="Q1513" i="5" s="1"/>
  <c r="N1514" i="5"/>
  <c r="Q1514" i="5" s="1"/>
  <c r="N1515" i="5"/>
  <c r="Q1515" i="5" s="1"/>
  <c r="N1516" i="5"/>
  <c r="Q1516" i="5" s="1"/>
  <c r="N1517" i="5"/>
  <c r="Q1517" i="5" s="1"/>
  <c r="N1518" i="5"/>
  <c r="Q1518" i="5" s="1"/>
  <c r="N1519" i="5"/>
  <c r="Q1519" i="5" s="1"/>
  <c r="N1520" i="5"/>
  <c r="Q1520" i="5" s="1"/>
  <c r="N1521" i="5"/>
  <c r="Q1521" i="5" s="1"/>
  <c r="N1522" i="5"/>
  <c r="Q1522" i="5" s="1"/>
  <c r="N1523" i="5"/>
  <c r="Q1523" i="5" s="1"/>
  <c r="N1524" i="5"/>
  <c r="Q1524" i="5" s="1"/>
  <c r="N1525" i="5"/>
  <c r="Q1525" i="5" s="1"/>
  <c r="N1526" i="5"/>
  <c r="Q1526" i="5" s="1"/>
  <c r="N1527" i="5"/>
  <c r="Q1527" i="5" s="1"/>
  <c r="N1528" i="5"/>
  <c r="Q1528" i="5" s="1"/>
  <c r="N1529" i="5"/>
  <c r="Q1529" i="5" s="1"/>
  <c r="N1530" i="5"/>
  <c r="Q1530" i="5" s="1"/>
  <c r="N1531" i="5"/>
  <c r="Q1531" i="5" s="1"/>
  <c r="N1532" i="5"/>
  <c r="Q1532" i="5" s="1"/>
  <c r="N1533" i="5"/>
  <c r="Q1533" i="5" s="1"/>
  <c r="N1534" i="5"/>
  <c r="Q1534" i="5" s="1"/>
  <c r="N1535" i="5"/>
  <c r="Q1535" i="5" s="1"/>
  <c r="N1536" i="5"/>
  <c r="Q1536" i="5" s="1"/>
  <c r="N1537" i="5"/>
  <c r="Q1537" i="5" s="1"/>
  <c r="N1538" i="5"/>
  <c r="Q1538" i="5" s="1"/>
  <c r="N1539" i="5"/>
  <c r="Q1539" i="5" s="1"/>
  <c r="N1540" i="5"/>
  <c r="Q1540" i="5" s="1"/>
  <c r="N1541" i="5"/>
  <c r="Q1541" i="5" s="1"/>
  <c r="N1542" i="5"/>
  <c r="Q1542" i="5" s="1"/>
  <c r="N1543" i="5"/>
  <c r="Q1543" i="5" s="1"/>
  <c r="N1544" i="5"/>
  <c r="Q1544" i="5" s="1"/>
  <c r="N1545" i="5"/>
  <c r="Q1545" i="5" s="1"/>
  <c r="N1546" i="5"/>
  <c r="Q1546" i="5" s="1"/>
  <c r="N1547" i="5"/>
  <c r="Q1547" i="5" s="1"/>
  <c r="N1548" i="5"/>
  <c r="Q1548" i="5" s="1"/>
  <c r="N1549" i="5"/>
  <c r="Q1549" i="5" s="1"/>
  <c r="N1550" i="5"/>
  <c r="Q1550" i="5" s="1"/>
  <c r="N1551" i="5"/>
  <c r="Q1551" i="5" s="1"/>
  <c r="N1552" i="5"/>
  <c r="Q1552" i="5" s="1"/>
  <c r="N1553" i="5"/>
  <c r="Q1553" i="5" s="1"/>
  <c r="N1554" i="5"/>
  <c r="Q1554" i="5" s="1"/>
  <c r="N1555" i="5"/>
  <c r="Q1555" i="5" s="1"/>
  <c r="N1556" i="5"/>
  <c r="Q1556" i="5" s="1"/>
  <c r="N1557" i="5"/>
  <c r="Q1557" i="5" s="1"/>
  <c r="N1558" i="5"/>
  <c r="Q1558" i="5" s="1"/>
  <c r="N1559" i="5"/>
  <c r="Q1559" i="5" s="1"/>
  <c r="N1560" i="5"/>
  <c r="Q1560" i="5" s="1"/>
  <c r="N1561" i="5"/>
  <c r="Q1561" i="5" s="1"/>
  <c r="N1562" i="5"/>
  <c r="Q1562" i="5" s="1"/>
  <c r="N1563" i="5"/>
  <c r="Q1563" i="5" s="1"/>
  <c r="N1564" i="5"/>
  <c r="Q1564" i="5" s="1"/>
  <c r="N1565" i="5"/>
  <c r="Q1565" i="5" s="1"/>
  <c r="N1566" i="5"/>
  <c r="Q1566" i="5" s="1"/>
  <c r="N1567" i="5"/>
  <c r="Q1567" i="5" s="1"/>
  <c r="N1568" i="5"/>
  <c r="Q1568" i="5" s="1"/>
  <c r="N1569" i="5"/>
  <c r="Q1569" i="5" s="1"/>
  <c r="N1570" i="5"/>
  <c r="Q1570" i="5" s="1"/>
  <c r="N1571" i="5"/>
  <c r="Q1571" i="5" s="1"/>
  <c r="N1572" i="5"/>
  <c r="Q1572" i="5" s="1"/>
  <c r="N1573" i="5"/>
  <c r="Q1573" i="5" s="1"/>
  <c r="N1574" i="5"/>
  <c r="Q1574" i="5" s="1"/>
  <c r="N1575" i="5"/>
  <c r="Q1575" i="5" s="1"/>
  <c r="N1576" i="5"/>
  <c r="Q1576" i="5" s="1"/>
  <c r="N1577" i="5"/>
  <c r="Q1577" i="5" s="1"/>
  <c r="N1578" i="5"/>
  <c r="Q1578" i="5" s="1"/>
  <c r="N1579" i="5"/>
  <c r="Q1579" i="5" s="1"/>
  <c r="N1580" i="5"/>
  <c r="Q1580" i="5" s="1"/>
  <c r="N1581" i="5"/>
  <c r="Q1581" i="5" s="1"/>
  <c r="N1582" i="5"/>
  <c r="Q1582" i="5" s="1"/>
  <c r="N1583" i="5"/>
  <c r="Q1583" i="5" s="1"/>
  <c r="N1584" i="5"/>
  <c r="Q1584" i="5" s="1"/>
  <c r="N1585" i="5"/>
  <c r="Q1585" i="5" s="1"/>
  <c r="N1586" i="5"/>
  <c r="Q1586" i="5" s="1"/>
  <c r="N1587" i="5"/>
  <c r="Q1587" i="5" s="1"/>
  <c r="N1588" i="5"/>
  <c r="Q1588" i="5" s="1"/>
  <c r="N1589" i="5"/>
  <c r="Q1589" i="5" s="1"/>
  <c r="N1590" i="5"/>
  <c r="Q1590" i="5" s="1"/>
  <c r="N1591" i="5"/>
  <c r="Q1591" i="5" s="1"/>
  <c r="N1592" i="5"/>
  <c r="Q1592" i="5" s="1"/>
  <c r="N1593" i="5"/>
  <c r="Q1593" i="5" s="1"/>
  <c r="N1594" i="5"/>
  <c r="Q1594" i="5" s="1"/>
  <c r="N1595" i="5"/>
  <c r="Q1595" i="5" s="1"/>
  <c r="N1596" i="5"/>
  <c r="Q1596" i="5" s="1"/>
  <c r="N1597" i="5"/>
  <c r="Q1597" i="5" s="1"/>
  <c r="N1598" i="5"/>
  <c r="Q1598" i="5" s="1"/>
  <c r="N1599" i="5"/>
  <c r="Q1599" i="5" s="1"/>
  <c r="N1600" i="5"/>
  <c r="Q1600" i="5" s="1"/>
  <c r="N1601" i="5"/>
  <c r="Q1601" i="5" s="1"/>
  <c r="N1602" i="5"/>
  <c r="Q1602" i="5" s="1"/>
  <c r="N1603" i="5"/>
  <c r="Q1603" i="5" s="1"/>
  <c r="N1604" i="5"/>
  <c r="Q1604" i="5" s="1"/>
  <c r="N1605" i="5"/>
  <c r="Q1605" i="5" s="1"/>
  <c r="N1606" i="5"/>
  <c r="Q1606" i="5" s="1"/>
  <c r="N1607" i="5"/>
  <c r="Q1607" i="5" s="1"/>
  <c r="N1608" i="5"/>
  <c r="Q1608" i="5" s="1"/>
  <c r="N1609" i="5"/>
  <c r="Q1609" i="5" s="1"/>
  <c r="N1610" i="5"/>
  <c r="Q1610" i="5" s="1"/>
  <c r="N1611" i="5"/>
  <c r="Q1611" i="5" s="1"/>
  <c r="N1612" i="5"/>
  <c r="Q1612" i="5" s="1"/>
  <c r="N1613" i="5"/>
  <c r="Q1613" i="5" s="1"/>
  <c r="N1614" i="5"/>
  <c r="Q1614" i="5" s="1"/>
  <c r="N1615" i="5"/>
  <c r="Q1615" i="5" s="1"/>
  <c r="N1616" i="5"/>
  <c r="Q1616" i="5" s="1"/>
  <c r="N1617" i="5"/>
  <c r="Q1617" i="5" s="1"/>
  <c r="N1618" i="5"/>
  <c r="Q1618" i="5" s="1"/>
  <c r="N1619" i="5"/>
  <c r="Q1619" i="5" s="1"/>
  <c r="N1620" i="5"/>
  <c r="Q1620" i="5" s="1"/>
  <c r="N1621" i="5"/>
  <c r="Q1621" i="5" s="1"/>
  <c r="N1622" i="5"/>
  <c r="Q1622" i="5" s="1"/>
  <c r="N1623" i="5"/>
  <c r="Q1623" i="5" s="1"/>
  <c r="N1624" i="5"/>
  <c r="Q1624" i="5" s="1"/>
  <c r="N1625" i="5"/>
  <c r="Q1625" i="5" s="1"/>
  <c r="N1626" i="5"/>
  <c r="Q1626" i="5" s="1"/>
  <c r="N1627" i="5"/>
  <c r="Q1627" i="5" s="1"/>
  <c r="N1628" i="5"/>
  <c r="Q1628" i="5" s="1"/>
  <c r="N1629" i="5"/>
  <c r="Q1629" i="5" s="1"/>
  <c r="N1630" i="5"/>
  <c r="Q1630" i="5" s="1"/>
  <c r="N1631" i="5"/>
  <c r="Q1631" i="5" s="1"/>
  <c r="N1632" i="5"/>
  <c r="Q1632" i="5" s="1"/>
  <c r="N1633" i="5"/>
  <c r="Q1633" i="5" s="1"/>
  <c r="N1634" i="5"/>
  <c r="Q1634" i="5" s="1"/>
  <c r="N1635" i="5"/>
  <c r="Q1635" i="5" s="1"/>
  <c r="N1636" i="5"/>
  <c r="Q1636" i="5" s="1"/>
  <c r="N1637" i="5"/>
  <c r="Q1637" i="5" s="1"/>
  <c r="N1638" i="5"/>
  <c r="Q1638" i="5" s="1"/>
  <c r="N1639" i="5"/>
  <c r="Q1639" i="5" s="1"/>
  <c r="N1640" i="5"/>
  <c r="Q1640" i="5" s="1"/>
  <c r="N1641" i="5"/>
  <c r="Q1641" i="5" s="1"/>
  <c r="N1642" i="5"/>
  <c r="Q1642" i="5" s="1"/>
  <c r="N1643" i="5"/>
  <c r="Q1643" i="5" s="1"/>
  <c r="N1644" i="5"/>
  <c r="Q1644" i="5" s="1"/>
  <c r="N1645" i="5"/>
  <c r="Q1645" i="5" s="1"/>
  <c r="N1646" i="5"/>
  <c r="Q1646" i="5" s="1"/>
  <c r="N1647" i="5"/>
  <c r="Q1647" i="5" s="1"/>
  <c r="N1648" i="5"/>
  <c r="Q1648" i="5" s="1"/>
  <c r="N1649" i="5"/>
  <c r="Q1649" i="5" s="1"/>
  <c r="N1650" i="5"/>
  <c r="Q1650" i="5" s="1"/>
  <c r="N1651" i="5"/>
  <c r="Q1651" i="5" s="1"/>
  <c r="N1652" i="5"/>
  <c r="Q1652" i="5" s="1"/>
  <c r="N1653" i="5"/>
  <c r="Q1653" i="5" s="1"/>
  <c r="N1654" i="5"/>
  <c r="Q1654" i="5" s="1"/>
  <c r="N1655" i="5"/>
  <c r="Q1655" i="5" s="1"/>
  <c r="N1656" i="5"/>
  <c r="Q1656" i="5" s="1"/>
  <c r="N1657" i="5"/>
  <c r="Q1657" i="5" s="1"/>
  <c r="N1658" i="5"/>
  <c r="Q1658" i="5" s="1"/>
  <c r="N1659" i="5"/>
  <c r="Q1659" i="5" s="1"/>
  <c r="N1660" i="5"/>
  <c r="Q1660" i="5" s="1"/>
  <c r="N1661" i="5"/>
  <c r="Q1661" i="5" s="1"/>
  <c r="N1662" i="5"/>
  <c r="Q1662" i="5" s="1"/>
  <c r="N1663" i="5"/>
  <c r="Q1663" i="5" s="1"/>
  <c r="N1664" i="5"/>
  <c r="Q1664" i="5" s="1"/>
  <c r="N1665" i="5"/>
  <c r="Q1665" i="5" s="1"/>
  <c r="N1666" i="5"/>
  <c r="Q1666" i="5" s="1"/>
  <c r="N1667" i="5"/>
  <c r="Q1667" i="5" s="1"/>
  <c r="N1668" i="5"/>
  <c r="Q1668" i="5" s="1"/>
  <c r="N1669" i="5"/>
  <c r="Q1669" i="5" s="1"/>
  <c r="N1670" i="5"/>
  <c r="Q1670" i="5" s="1"/>
  <c r="N1671" i="5"/>
  <c r="Q1671" i="5" s="1"/>
  <c r="N1672" i="5"/>
  <c r="Q1672" i="5" s="1"/>
  <c r="N1673" i="5"/>
  <c r="Q1673" i="5" s="1"/>
  <c r="N1674" i="5"/>
  <c r="Q1674" i="5" s="1"/>
  <c r="N1675" i="5"/>
  <c r="Q1675" i="5" s="1"/>
  <c r="N1676" i="5"/>
  <c r="Q1676" i="5" s="1"/>
  <c r="N1677" i="5"/>
  <c r="Q1677" i="5" s="1"/>
  <c r="N1678" i="5"/>
  <c r="Q1678" i="5" s="1"/>
  <c r="N1679" i="5"/>
  <c r="Q1679" i="5" s="1"/>
  <c r="N1680" i="5"/>
  <c r="Q1680" i="5" s="1"/>
  <c r="N1681" i="5"/>
  <c r="Q1681" i="5" s="1"/>
  <c r="N1682" i="5"/>
  <c r="Q1682" i="5" s="1"/>
  <c r="N1683" i="5"/>
  <c r="Q1683" i="5" s="1"/>
  <c r="N1684" i="5"/>
  <c r="Q1684" i="5" s="1"/>
  <c r="N1685" i="5"/>
  <c r="Q1685" i="5" s="1"/>
  <c r="N1686" i="5"/>
  <c r="Q1686" i="5" s="1"/>
  <c r="N1687" i="5"/>
  <c r="Q1687" i="5" s="1"/>
  <c r="N1688" i="5"/>
  <c r="Q1688" i="5" s="1"/>
  <c r="N1689" i="5"/>
  <c r="Q1689" i="5" s="1"/>
  <c r="N1690" i="5"/>
  <c r="Q1690" i="5" s="1"/>
  <c r="N1691" i="5"/>
  <c r="Q1691" i="5" s="1"/>
  <c r="N1692" i="5"/>
  <c r="Q1692" i="5" s="1"/>
  <c r="N1693" i="5"/>
  <c r="Q1693" i="5" s="1"/>
  <c r="N1694" i="5"/>
  <c r="Q1694" i="5" s="1"/>
  <c r="N1695" i="5"/>
  <c r="Q1695" i="5" s="1"/>
  <c r="N1696" i="5"/>
  <c r="Q1696" i="5" s="1"/>
  <c r="N1697" i="5"/>
  <c r="Q1697" i="5" s="1"/>
  <c r="N1698" i="5"/>
  <c r="Q1698" i="5" s="1"/>
  <c r="N1699" i="5"/>
  <c r="Q1699" i="5" s="1"/>
  <c r="N1700" i="5"/>
  <c r="Q1700" i="5" s="1"/>
  <c r="N1701" i="5"/>
  <c r="Q1701" i="5" s="1"/>
  <c r="N1702" i="5"/>
  <c r="Q1702" i="5" s="1"/>
  <c r="N1703" i="5"/>
  <c r="Q1703" i="5" s="1"/>
  <c r="N1704" i="5"/>
  <c r="Q1704" i="5" s="1"/>
  <c r="N1705" i="5"/>
  <c r="Q1705" i="5" s="1"/>
  <c r="N1706" i="5"/>
  <c r="Q1706" i="5" s="1"/>
  <c r="N1707" i="5"/>
  <c r="Q1707" i="5" s="1"/>
  <c r="N1708" i="5"/>
  <c r="Q1708" i="5" s="1"/>
  <c r="N1709" i="5"/>
  <c r="Q1709" i="5" s="1"/>
  <c r="N1710" i="5"/>
  <c r="Q1710" i="5" s="1"/>
  <c r="N1711" i="5"/>
  <c r="Q1711" i="5" s="1"/>
  <c r="N1712" i="5"/>
  <c r="Q1712" i="5" s="1"/>
  <c r="N1713" i="5"/>
  <c r="Q1713" i="5" s="1"/>
  <c r="N1714" i="5"/>
  <c r="Q1714" i="5" s="1"/>
  <c r="N1715" i="5"/>
  <c r="Q1715" i="5" s="1"/>
  <c r="N1716" i="5"/>
  <c r="Q1716" i="5" s="1"/>
  <c r="N1717" i="5"/>
  <c r="Q1717" i="5" s="1"/>
  <c r="N1718" i="5"/>
  <c r="Q1718" i="5" s="1"/>
  <c r="N1719" i="5"/>
  <c r="Q1719" i="5" s="1"/>
  <c r="N1720" i="5"/>
  <c r="Q1720" i="5" s="1"/>
  <c r="N1721" i="5"/>
  <c r="Q1721" i="5" s="1"/>
  <c r="N1722" i="5"/>
  <c r="Q1722" i="5" s="1"/>
  <c r="N1723" i="5"/>
  <c r="Q1723" i="5" s="1"/>
  <c r="N1724" i="5"/>
  <c r="Q1724" i="5" s="1"/>
  <c r="N1725" i="5"/>
  <c r="Q1725" i="5" s="1"/>
  <c r="N1726" i="5"/>
  <c r="Q1726" i="5" s="1"/>
  <c r="N1727" i="5"/>
  <c r="Q1727" i="5" s="1"/>
  <c r="N1728" i="5"/>
  <c r="Q1728" i="5" s="1"/>
  <c r="N1729" i="5"/>
  <c r="Q1729" i="5" s="1"/>
  <c r="N1730" i="5"/>
  <c r="Q1730" i="5" s="1"/>
  <c r="N1731" i="5"/>
  <c r="Q1731" i="5" s="1"/>
  <c r="N1732" i="5"/>
  <c r="Q1732" i="5" s="1"/>
  <c r="N1733" i="5"/>
  <c r="Q1733" i="5" s="1"/>
  <c r="N1734" i="5"/>
  <c r="Q1734" i="5" s="1"/>
  <c r="N1735" i="5"/>
  <c r="Q1735" i="5" s="1"/>
  <c r="N1736" i="5"/>
  <c r="Q1736" i="5" s="1"/>
  <c r="N1737" i="5"/>
  <c r="Q1737" i="5" s="1"/>
  <c r="N1738" i="5"/>
  <c r="Q1738" i="5" s="1"/>
  <c r="N1739" i="5"/>
  <c r="Q1739" i="5" s="1"/>
  <c r="N1740" i="5"/>
  <c r="Q1740" i="5" s="1"/>
  <c r="N1741" i="5"/>
  <c r="Q1741" i="5" s="1"/>
  <c r="N1742" i="5"/>
  <c r="Q1742" i="5" s="1"/>
  <c r="N1743" i="5"/>
  <c r="Q1743" i="5" s="1"/>
  <c r="N1744" i="5"/>
  <c r="Q1744" i="5" s="1"/>
  <c r="N1745" i="5"/>
  <c r="Q1745" i="5" s="1"/>
  <c r="N1746" i="5"/>
  <c r="Q1746" i="5" s="1"/>
  <c r="N1747" i="5"/>
  <c r="Q1747" i="5" s="1"/>
  <c r="N1748" i="5"/>
  <c r="Q1748" i="5" s="1"/>
  <c r="N1749" i="5"/>
  <c r="Q1749" i="5" s="1"/>
  <c r="N1750" i="5"/>
  <c r="Q1750" i="5" s="1"/>
  <c r="N1751" i="5"/>
  <c r="Q1751" i="5" s="1"/>
  <c r="N1752" i="5"/>
  <c r="Q1752" i="5" s="1"/>
  <c r="N1753" i="5"/>
  <c r="Q1753" i="5" s="1"/>
  <c r="N1754" i="5"/>
  <c r="Q1754" i="5" s="1"/>
  <c r="N1755" i="5"/>
  <c r="Q1755" i="5" s="1"/>
  <c r="N1756" i="5"/>
  <c r="Q1756" i="5" s="1"/>
  <c r="N1757" i="5"/>
  <c r="Q1757" i="5" s="1"/>
  <c r="N1758" i="5"/>
  <c r="Q1758" i="5" s="1"/>
  <c r="N1759" i="5"/>
  <c r="Q1759" i="5" s="1"/>
  <c r="N1760" i="5"/>
  <c r="Q1760" i="5" s="1"/>
  <c r="N1761" i="5"/>
  <c r="Q1761" i="5" s="1"/>
  <c r="N1762" i="5"/>
  <c r="Q1762" i="5" s="1"/>
  <c r="N1763" i="5"/>
  <c r="Q1763" i="5" s="1"/>
  <c r="N1764" i="5"/>
  <c r="Q1764" i="5" s="1"/>
  <c r="N1765" i="5"/>
  <c r="Q1765" i="5" s="1"/>
  <c r="N1766" i="5"/>
  <c r="Q1766" i="5" s="1"/>
  <c r="N1767" i="5"/>
  <c r="Q1767" i="5" s="1"/>
  <c r="N1768" i="5"/>
  <c r="Q1768" i="5" s="1"/>
  <c r="N1769" i="5"/>
  <c r="Q1769" i="5" s="1"/>
  <c r="N1770" i="5"/>
  <c r="Q1770" i="5" s="1"/>
  <c r="N1771" i="5"/>
  <c r="Q1771" i="5" s="1"/>
  <c r="N1772" i="5"/>
  <c r="Q1772" i="5" s="1"/>
  <c r="N1773" i="5"/>
  <c r="Q1773" i="5" s="1"/>
  <c r="N1774" i="5"/>
  <c r="Q1774" i="5" s="1"/>
  <c r="N1775" i="5"/>
  <c r="Q1775" i="5" s="1"/>
  <c r="N1776" i="5"/>
  <c r="Q1776" i="5" s="1"/>
  <c r="N1777" i="5"/>
  <c r="Q1777" i="5" s="1"/>
  <c r="N1778" i="5"/>
  <c r="Q1778" i="5" s="1"/>
  <c r="N1779" i="5"/>
  <c r="Q1779" i="5" s="1"/>
  <c r="N1780" i="5"/>
  <c r="Q1780" i="5" s="1"/>
  <c r="N1781" i="5"/>
  <c r="Q1781" i="5" s="1"/>
  <c r="N1782" i="5"/>
  <c r="Q1782" i="5" s="1"/>
  <c r="N1783" i="5"/>
  <c r="Q1783" i="5" s="1"/>
  <c r="N1784" i="5"/>
  <c r="Q1784" i="5" s="1"/>
  <c r="N1785" i="5"/>
  <c r="Q1785" i="5" s="1"/>
  <c r="N1786" i="5"/>
  <c r="Q1786" i="5" s="1"/>
  <c r="N1787" i="5"/>
  <c r="Q1787" i="5" s="1"/>
  <c r="N1788" i="5"/>
  <c r="Q1788" i="5" s="1"/>
  <c r="N1789" i="5"/>
  <c r="Q1789" i="5" s="1"/>
  <c r="N1790" i="5"/>
  <c r="Q1790" i="5" s="1"/>
  <c r="N1791" i="5"/>
  <c r="Q1791" i="5" s="1"/>
  <c r="N1792" i="5"/>
  <c r="Q1792" i="5" s="1"/>
  <c r="N1793" i="5"/>
  <c r="Q1793" i="5" s="1"/>
  <c r="N1794" i="5"/>
  <c r="Q1794" i="5" s="1"/>
  <c r="N1795" i="5"/>
  <c r="Q1795" i="5" s="1"/>
  <c r="N1796" i="5"/>
  <c r="Q1796" i="5" s="1"/>
  <c r="N1797" i="5"/>
  <c r="Q1797" i="5" s="1"/>
  <c r="N1798" i="5"/>
  <c r="Q1798" i="5" s="1"/>
  <c r="N1799" i="5"/>
  <c r="Q1799" i="5" s="1"/>
  <c r="N1800" i="5"/>
  <c r="Q1800" i="5" s="1"/>
  <c r="N1801" i="5"/>
  <c r="Q1801" i="5" s="1"/>
  <c r="N1802" i="5"/>
  <c r="Q1802" i="5" s="1"/>
  <c r="N1803" i="5"/>
  <c r="Q1803" i="5" s="1"/>
  <c r="N1804" i="5"/>
  <c r="Q1804" i="5" s="1"/>
  <c r="N1805" i="5"/>
  <c r="Q1805" i="5" s="1"/>
  <c r="N1806" i="5"/>
  <c r="Q1806" i="5" s="1"/>
  <c r="N1807" i="5"/>
  <c r="Q1807" i="5" s="1"/>
  <c r="N1808" i="5"/>
  <c r="Q1808" i="5" s="1"/>
  <c r="N1809" i="5"/>
  <c r="Q1809" i="5" s="1"/>
  <c r="N1810" i="5"/>
  <c r="Q1810" i="5" s="1"/>
  <c r="N1811" i="5"/>
  <c r="Q1811" i="5" s="1"/>
  <c r="N1812" i="5"/>
  <c r="Q1812" i="5" s="1"/>
  <c r="N1813" i="5"/>
  <c r="Q1813" i="5" s="1"/>
  <c r="N1814" i="5"/>
  <c r="Q1814" i="5" s="1"/>
  <c r="N1815" i="5"/>
  <c r="Q1815" i="5" s="1"/>
  <c r="N1816" i="5"/>
  <c r="Q1816" i="5" s="1"/>
  <c r="N1817" i="5"/>
  <c r="Q1817" i="5" s="1"/>
  <c r="N1818" i="5"/>
  <c r="Q1818" i="5" s="1"/>
  <c r="N1819" i="5"/>
  <c r="Q1819" i="5" s="1"/>
  <c r="N1820" i="5"/>
  <c r="Q1820" i="5" s="1"/>
  <c r="N1821" i="5"/>
  <c r="Q1821" i="5" s="1"/>
  <c r="N1822" i="5"/>
  <c r="Q1822" i="5" s="1"/>
  <c r="N1823" i="5"/>
  <c r="Q1823" i="5" s="1"/>
  <c r="N1824" i="5"/>
  <c r="Q1824" i="5" s="1"/>
  <c r="N1825" i="5"/>
  <c r="Q1825" i="5" s="1"/>
  <c r="N1826" i="5"/>
  <c r="Q1826" i="5" s="1"/>
  <c r="N1827" i="5"/>
  <c r="Q1827" i="5" s="1"/>
  <c r="N1828" i="5"/>
  <c r="Q1828" i="5" s="1"/>
  <c r="N1829" i="5"/>
  <c r="Q1829" i="5" s="1"/>
  <c r="N1830" i="5"/>
  <c r="Q1830" i="5" s="1"/>
  <c r="N1831" i="5"/>
  <c r="Q1831" i="5" s="1"/>
  <c r="N1832" i="5"/>
  <c r="Q1832" i="5" s="1"/>
  <c r="N1833" i="5"/>
  <c r="Q1833" i="5" s="1"/>
  <c r="N1834" i="5"/>
  <c r="Q1834" i="5" s="1"/>
  <c r="N1835" i="5"/>
  <c r="Q1835" i="5" s="1"/>
  <c r="N1836" i="5"/>
  <c r="Q1836" i="5" s="1"/>
  <c r="N1837" i="5"/>
  <c r="Q1837" i="5" s="1"/>
  <c r="N1838" i="5"/>
  <c r="Q1838" i="5" s="1"/>
  <c r="N1839" i="5"/>
  <c r="Q1839" i="5" s="1"/>
  <c r="N1840" i="5"/>
  <c r="Q1840" i="5" s="1"/>
  <c r="N1841" i="5"/>
  <c r="Q1841" i="5" s="1"/>
  <c r="N1842" i="5"/>
  <c r="Q1842" i="5" s="1"/>
  <c r="N1843" i="5"/>
  <c r="Q1843" i="5" s="1"/>
  <c r="N1844" i="5"/>
  <c r="Q1844" i="5" s="1"/>
  <c r="N1845" i="5"/>
  <c r="Q1845" i="5" s="1"/>
  <c r="N1846" i="5"/>
  <c r="Q1846" i="5" s="1"/>
  <c r="N1847" i="5"/>
  <c r="Q1847" i="5" s="1"/>
  <c r="N1848" i="5"/>
  <c r="Q1848" i="5" s="1"/>
  <c r="N1849" i="5"/>
  <c r="Q1849" i="5" s="1"/>
  <c r="N1850" i="5"/>
  <c r="Q1850" i="5" s="1"/>
  <c r="N1851" i="5"/>
  <c r="Q1851" i="5" s="1"/>
  <c r="N1852" i="5"/>
  <c r="Q1852" i="5" s="1"/>
  <c r="N1853" i="5"/>
  <c r="Q1853" i="5" s="1"/>
  <c r="N1854" i="5"/>
  <c r="Q1854" i="5" s="1"/>
  <c r="N1855" i="5"/>
  <c r="Q1855" i="5" s="1"/>
  <c r="N1856" i="5"/>
  <c r="Q1856" i="5" s="1"/>
  <c r="N1857" i="5"/>
  <c r="Q1857" i="5" s="1"/>
  <c r="N1858" i="5"/>
  <c r="Q1858" i="5" s="1"/>
  <c r="N1859" i="5"/>
  <c r="Q1859" i="5" s="1"/>
  <c r="N1860" i="5"/>
  <c r="Q1860" i="5" s="1"/>
  <c r="N1861" i="5"/>
  <c r="Q1861" i="5" s="1"/>
  <c r="N1862" i="5"/>
  <c r="Q1862" i="5" s="1"/>
  <c r="N1863" i="5"/>
  <c r="Q1863" i="5" s="1"/>
  <c r="N1864" i="5"/>
  <c r="Q1864" i="5" s="1"/>
  <c r="N1865" i="5"/>
  <c r="Q1865" i="5" s="1"/>
  <c r="N1866" i="5"/>
  <c r="Q1866" i="5" s="1"/>
  <c r="N1867" i="5"/>
  <c r="Q1867" i="5" s="1"/>
  <c r="N1868" i="5"/>
  <c r="Q1868" i="5" s="1"/>
  <c r="N1869" i="5"/>
  <c r="Q1869" i="5" s="1"/>
  <c r="N1870" i="5"/>
  <c r="Q1870" i="5" s="1"/>
  <c r="N1871" i="5"/>
  <c r="Q1871" i="5" s="1"/>
  <c r="N1872" i="5"/>
  <c r="Q1872" i="5" s="1"/>
  <c r="N1873" i="5"/>
  <c r="Q1873" i="5" s="1"/>
  <c r="N1874" i="5"/>
  <c r="Q1874" i="5" s="1"/>
  <c r="N1875" i="5"/>
  <c r="Q1875" i="5" s="1"/>
  <c r="N1876" i="5"/>
  <c r="Q1876" i="5" s="1"/>
  <c r="N1877" i="5"/>
  <c r="Q1877" i="5" s="1"/>
  <c r="N1878" i="5"/>
  <c r="Q1878" i="5" s="1"/>
  <c r="N1879" i="5"/>
  <c r="Q1879" i="5" s="1"/>
  <c r="N1880" i="5"/>
  <c r="Q1880" i="5" s="1"/>
  <c r="N1881" i="5"/>
  <c r="Q1881" i="5" s="1"/>
  <c r="N1882" i="5"/>
  <c r="Q1882" i="5" s="1"/>
  <c r="N1883" i="5"/>
  <c r="Q1883" i="5" s="1"/>
  <c r="N1884" i="5"/>
  <c r="Q1884" i="5" s="1"/>
  <c r="N1885" i="5"/>
  <c r="Q1885" i="5" s="1"/>
  <c r="N1886" i="5"/>
  <c r="Q1886" i="5" s="1"/>
  <c r="N1887" i="5"/>
  <c r="Q1887" i="5" s="1"/>
  <c r="N1888" i="5"/>
  <c r="Q1888" i="5" s="1"/>
  <c r="N1889" i="5"/>
  <c r="Q1889" i="5" s="1"/>
  <c r="N1890" i="5"/>
  <c r="Q1890" i="5" s="1"/>
  <c r="N1891" i="5"/>
  <c r="Q1891" i="5" s="1"/>
  <c r="N1892" i="5"/>
  <c r="Q1892" i="5" s="1"/>
  <c r="N1893" i="5"/>
  <c r="Q1893" i="5" s="1"/>
  <c r="N1894" i="5"/>
  <c r="Q1894" i="5" s="1"/>
  <c r="N1895" i="5"/>
  <c r="Q1895" i="5" s="1"/>
  <c r="N1896" i="5"/>
  <c r="Q1896" i="5" s="1"/>
  <c r="N1897" i="5"/>
  <c r="Q1897" i="5" s="1"/>
  <c r="N1898" i="5"/>
  <c r="Q1898" i="5" s="1"/>
  <c r="N1899" i="5"/>
  <c r="Q1899" i="5" s="1"/>
  <c r="N1900" i="5"/>
  <c r="Q1900" i="5" s="1"/>
  <c r="N1901" i="5"/>
  <c r="Q1901" i="5" s="1"/>
  <c r="N1902" i="5"/>
  <c r="Q1902" i="5" s="1"/>
  <c r="N1903" i="5"/>
  <c r="Q1903" i="5" s="1"/>
  <c r="N1904" i="5"/>
  <c r="Q1904" i="5" s="1"/>
  <c r="N1905" i="5"/>
  <c r="Q1905" i="5" s="1"/>
  <c r="N1906" i="5"/>
  <c r="Q1906" i="5" s="1"/>
  <c r="N1907" i="5"/>
  <c r="Q1907" i="5" s="1"/>
  <c r="N1908" i="5"/>
  <c r="Q1908" i="5" s="1"/>
  <c r="N1909" i="5"/>
  <c r="Q1909" i="5" s="1"/>
  <c r="N1910" i="5"/>
  <c r="Q1910" i="5" s="1"/>
  <c r="N1911" i="5"/>
  <c r="Q1911" i="5" s="1"/>
  <c r="N1912" i="5"/>
  <c r="Q1912" i="5" s="1"/>
  <c r="N1913" i="5"/>
  <c r="Q1913" i="5" s="1"/>
  <c r="N1914" i="5"/>
  <c r="Q1914" i="5" s="1"/>
  <c r="N1915" i="5"/>
  <c r="Q1915" i="5" s="1"/>
  <c r="N1916" i="5"/>
  <c r="Q1916" i="5" s="1"/>
  <c r="N1917" i="5"/>
  <c r="Q1917" i="5" s="1"/>
  <c r="N1918" i="5"/>
  <c r="Q1918" i="5" s="1"/>
  <c r="N1919" i="5"/>
  <c r="Q1919" i="5" s="1"/>
  <c r="N1920" i="5"/>
  <c r="Q1920" i="5" s="1"/>
  <c r="N1921" i="5"/>
  <c r="Q1921" i="5" s="1"/>
  <c r="N1922" i="5"/>
  <c r="Q1922" i="5" s="1"/>
  <c r="N1923" i="5"/>
  <c r="Q1923" i="5" s="1"/>
  <c r="N1924" i="5"/>
  <c r="Q1924" i="5" s="1"/>
  <c r="N1925" i="5"/>
  <c r="Q1925" i="5" s="1"/>
  <c r="N1926" i="5"/>
  <c r="Q1926" i="5" s="1"/>
  <c r="N1927" i="5"/>
  <c r="Q1927" i="5" s="1"/>
  <c r="N1928" i="5"/>
  <c r="Q1928" i="5" s="1"/>
  <c r="N1929" i="5"/>
  <c r="Q1929" i="5" s="1"/>
  <c r="N1930" i="5"/>
  <c r="Q1930" i="5" s="1"/>
  <c r="N1931" i="5"/>
  <c r="Q1931" i="5" s="1"/>
  <c r="N1932" i="5"/>
  <c r="Q1932" i="5" s="1"/>
  <c r="N1933" i="5"/>
  <c r="Q1933" i="5" s="1"/>
  <c r="N1934" i="5"/>
  <c r="Q1934" i="5" s="1"/>
  <c r="N1935" i="5"/>
  <c r="Q1935" i="5" s="1"/>
  <c r="N1936" i="5"/>
  <c r="Q1936" i="5" s="1"/>
  <c r="N1937" i="5"/>
  <c r="Q1937" i="5" s="1"/>
  <c r="N1938" i="5"/>
  <c r="Q1938" i="5" s="1"/>
  <c r="N1939" i="5"/>
  <c r="Q1939" i="5" s="1"/>
  <c r="N1940" i="5"/>
  <c r="Q1940" i="5" s="1"/>
  <c r="N1941" i="5"/>
  <c r="Q1941" i="5" s="1"/>
  <c r="N1942" i="5"/>
  <c r="Q1942" i="5" s="1"/>
  <c r="N1943" i="5"/>
  <c r="Q1943" i="5" s="1"/>
  <c r="N1944" i="5"/>
  <c r="Q1944" i="5" s="1"/>
  <c r="N1945" i="5"/>
  <c r="Q1945" i="5" s="1"/>
  <c r="N1946" i="5"/>
  <c r="Q1946" i="5" s="1"/>
  <c r="N1947" i="5"/>
  <c r="Q1947" i="5" s="1"/>
  <c r="N1948" i="5"/>
  <c r="Q1948" i="5" s="1"/>
  <c r="N1949" i="5"/>
  <c r="Q1949" i="5" s="1"/>
  <c r="N1950" i="5"/>
  <c r="Q1950" i="5" s="1"/>
  <c r="N1951" i="5"/>
  <c r="Q1951" i="5" s="1"/>
  <c r="N1952" i="5"/>
  <c r="Q1952" i="5" s="1"/>
  <c r="N1953" i="5"/>
  <c r="Q1953" i="5" s="1"/>
  <c r="N1954" i="5"/>
  <c r="Q1954" i="5" s="1"/>
  <c r="N1955" i="5"/>
  <c r="Q1955" i="5" s="1"/>
  <c r="N1956" i="5"/>
  <c r="Q1956" i="5" s="1"/>
  <c r="N1957" i="5"/>
  <c r="Q1957" i="5" s="1"/>
  <c r="N1958" i="5"/>
  <c r="Q1958" i="5" s="1"/>
  <c r="N1959" i="5"/>
  <c r="Q1959" i="5" s="1"/>
  <c r="N1960" i="5"/>
  <c r="Q1960" i="5" s="1"/>
  <c r="N1961" i="5"/>
  <c r="Q1961" i="5" s="1"/>
  <c r="N1962" i="5"/>
  <c r="Q1962" i="5" s="1"/>
  <c r="N1963" i="5"/>
  <c r="Q1963" i="5" s="1"/>
  <c r="N1964" i="5"/>
  <c r="Q1964" i="5" s="1"/>
  <c r="N1965" i="5"/>
  <c r="Q1965" i="5" s="1"/>
  <c r="N1966" i="5"/>
  <c r="Q1966" i="5" s="1"/>
  <c r="N1967" i="5"/>
  <c r="Q1967" i="5" s="1"/>
  <c r="N1968" i="5"/>
  <c r="Q1968" i="5" s="1"/>
  <c r="N1969" i="5"/>
  <c r="Q1969" i="5" s="1"/>
  <c r="N1970" i="5"/>
  <c r="Q1970" i="5" s="1"/>
  <c r="N1971" i="5"/>
  <c r="Q1971" i="5" s="1"/>
  <c r="N1972" i="5"/>
  <c r="Q1972" i="5" s="1"/>
  <c r="N1973" i="5"/>
  <c r="Q1973" i="5" s="1"/>
  <c r="N1974" i="5"/>
  <c r="Q1974" i="5" s="1"/>
  <c r="N1975" i="5"/>
  <c r="Q1975" i="5" s="1"/>
  <c r="N1976" i="5"/>
  <c r="Q1976" i="5" s="1"/>
  <c r="N1977" i="5"/>
  <c r="Q1977" i="5" s="1"/>
  <c r="N1978" i="5"/>
  <c r="Q1978" i="5" s="1"/>
  <c r="N1979" i="5"/>
  <c r="Q1979" i="5" s="1"/>
  <c r="N1980" i="5"/>
  <c r="Q1980" i="5" s="1"/>
  <c r="N1981" i="5"/>
  <c r="Q1981" i="5" s="1"/>
  <c r="N1982" i="5"/>
  <c r="Q1982" i="5" s="1"/>
  <c r="N1983" i="5"/>
  <c r="Q1983" i="5" s="1"/>
  <c r="N1984" i="5"/>
  <c r="Q1984" i="5" s="1"/>
  <c r="N1985" i="5"/>
  <c r="Q1985" i="5" s="1"/>
  <c r="N1986" i="5"/>
  <c r="Q1986" i="5" s="1"/>
  <c r="N1987" i="5"/>
  <c r="Q1987" i="5" s="1"/>
  <c r="N1988" i="5"/>
  <c r="Q1988" i="5" s="1"/>
  <c r="N1989" i="5"/>
  <c r="Q1989" i="5" s="1"/>
  <c r="N1990" i="5"/>
  <c r="Q1990" i="5" s="1"/>
  <c r="N1991" i="5"/>
  <c r="Q1991" i="5" s="1"/>
  <c r="N1992" i="5"/>
  <c r="Q1992" i="5" s="1"/>
  <c r="N1993" i="5"/>
  <c r="Q1993" i="5" s="1"/>
  <c r="N1994" i="5"/>
  <c r="Q1994" i="5" s="1"/>
  <c r="N1995" i="5"/>
  <c r="Q1995" i="5" s="1"/>
  <c r="N1996" i="5"/>
  <c r="Q1996" i="5" s="1"/>
  <c r="N1997" i="5"/>
  <c r="Q1997" i="5" s="1"/>
  <c r="N1998" i="5"/>
  <c r="Q1998" i="5" s="1"/>
  <c r="N1999" i="5"/>
  <c r="Q1999" i="5" s="1"/>
  <c r="N2000" i="5"/>
  <c r="Q2000" i="5" s="1"/>
  <c r="N2001" i="5"/>
  <c r="Q2001" i="5" s="1"/>
  <c r="N2002" i="5"/>
  <c r="Q2002" i="5" s="1"/>
  <c r="N2003" i="5"/>
  <c r="Q2003" i="5" s="1"/>
  <c r="N2004" i="5"/>
  <c r="Q2004" i="5" s="1"/>
  <c r="N2005" i="5"/>
  <c r="Q2005" i="5" s="1"/>
  <c r="N2006" i="5"/>
  <c r="Q2006" i="5" s="1"/>
  <c r="N2007" i="5"/>
  <c r="Q2007" i="5" s="1"/>
  <c r="N2008" i="5"/>
  <c r="Q2008" i="5" s="1"/>
  <c r="N2009" i="5"/>
  <c r="Q2009" i="5" s="1"/>
  <c r="N2010" i="5"/>
  <c r="Q2010" i="5" s="1"/>
  <c r="N2011" i="5"/>
  <c r="Q2011" i="5" s="1"/>
  <c r="N2012" i="5"/>
  <c r="Q2012" i="5" s="1"/>
  <c r="N2013" i="5"/>
  <c r="Q2013" i="5" s="1"/>
  <c r="N2014" i="5"/>
  <c r="Q2014" i="5" s="1"/>
  <c r="N2015" i="5"/>
  <c r="Q2015" i="5" s="1"/>
  <c r="N2016" i="5"/>
  <c r="Q2016" i="5" s="1"/>
  <c r="N2017" i="5"/>
  <c r="Q2017" i="5" s="1"/>
  <c r="N2018" i="5"/>
  <c r="Q2018" i="5" s="1"/>
  <c r="N2019" i="5"/>
  <c r="Q2019" i="5" s="1"/>
  <c r="N2020" i="5"/>
  <c r="Q2020" i="5" s="1"/>
  <c r="N2021" i="5"/>
  <c r="Q2021" i="5" s="1"/>
  <c r="N2022" i="5"/>
  <c r="Q2022" i="5" s="1"/>
  <c r="N2023" i="5"/>
  <c r="Q2023" i="5" s="1"/>
  <c r="N2024" i="5"/>
  <c r="Q2024" i="5" s="1"/>
  <c r="N2025" i="5"/>
  <c r="Q2025" i="5" s="1"/>
  <c r="N2026" i="5"/>
  <c r="Q2026" i="5" s="1"/>
  <c r="N2027" i="5"/>
  <c r="Q2027" i="5" s="1"/>
  <c r="N2028" i="5"/>
  <c r="Q2028" i="5" s="1"/>
  <c r="N2029" i="5"/>
  <c r="Q2029" i="5" s="1"/>
  <c r="N2030" i="5"/>
  <c r="Q2030" i="5" s="1"/>
  <c r="N2031" i="5"/>
  <c r="Q2031" i="5" s="1"/>
  <c r="N2032" i="5"/>
  <c r="Q2032" i="5" s="1"/>
  <c r="N2033" i="5"/>
  <c r="Q2033" i="5" s="1"/>
  <c r="N2034" i="5"/>
  <c r="Q2034" i="5" s="1"/>
  <c r="N2035" i="5"/>
  <c r="Q2035" i="5" s="1"/>
  <c r="N2036" i="5"/>
  <c r="Q2036" i="5" s="1"/>
  <c r="N2037" i="5"/>
  <c r="Q2037" i="5" s="1"/>
  <c r="N2038" i="5"/>
  <c r="Q2038" i="5" s="1"/>
  <c r="N2039" i="5"/>
  <c r="Q2039" i="5" s="1"/>
  <c r="N2040" i="5"/>
  <c r="Q2040" i="5" s="1"/>
  <c r="N2041" i="5"/>
  <c r="Q2041" i="5" s="1"/>
  <c r="N2042" i="5"/>
  <c r="Q2042" i="5" s="1"/>
  <c r="N2043" i="5"/>
  <c r="Q2043" i="5" s="1"/>
  <c r="N2044" i="5"/>
  <c r="Q2044" i="5" s="1"/>
  <c r="N2045" i="5"/>
  <c r="Q2045" i="5" s="1"/>
  <c r="N2046" i="5"/>
  <c r="Q2046" i="5" s="1"/>
  <c r="N2047" i="5"/>
  <c r="Q2047" i="5" s="1"/>
  <c r="N2048" i="5"/>
  <c r="Q2048" i="5" s="1"/>
  <c r="N2049" i="5"/>
  <c r="Q2049" i="5" s="1"/>
  <c r="N2050" i="5"/>
  <c r="Q2050" i="5" s="1"/>
  <c r="N2051" i="5"/>
  <c r="Q2051" i="5" s="1"/>
  <c r="N2052" i="5"/>
  <c r="Q2052" i="5" s="1"/>
  <c r="N2053" i="5"/>
  <c r="Q2053" i="5" s="1"/>
  <c r="N2054" i="5"/>
  <c r="Q2054" i="5" s="1"/>
  <c r="N2055" i="5"/>
  <c r="Q2055" i="5" s="1"/>
  <c r="N2056" i="5"/>
  <c r="Q2056" i="5" s="1"/>
  <c r="N2057" i="5"/>
  <c r="Q2057" i="5" s="1"/>
  <c r="N2058" i="5"/>
  <c r="Q2058" i="5" s="1"/>
  <c r="N2059" i="5"/>
  <c r="Q2059" i="5" s="1"/>
  <c r="N2060" i="5"/>
  <c r="Q2060" i="5" s="1"/>
  <c r="N2061" i="5"/>
  <c r="Q2061" i="5" s="1"/>
  <c r="N2062" i="5"/>
  <c r="Q2062" i="5" s="1"/>
  <c r="N2063" i="5"/>
  <c r="Q2063" i="5" s="1"/>
  <c r="N2064" i="5"/>
  <c r="Q2064" i="5" s="1"/>
  <c r="N2065" i="5"/>
  <c r="Q2065" i="5" s="1"/>
  <c r="N2066" i="5"/>
  <c r="Q2066" i="5" s="1"/>
  <c r="N2067" i="5"/>
  <c r="Q2067" i="5" s="1"/>
  <c r="N2068" i="5"/>
  <c r="Q2068" i="5" s="1"/>
  <c r="N2069" i="5"/>
  <c r="Q2069" i="5" s="1"/>
  <c r="N2070" i="5"/>
  <c r="Q2070" i="5" s="1"/>
  <c r="N2071" i="5"/>
  <c r="Q2071" i="5" s="1"/>
  <c r="N2072" i="5"/>
  <c r="Q2072" i="5" s="1"/>
  <c r="N2073" i="5"/>
  <c r="Q2073" i="5" s="1"/>
  <c r="N2074" i="5"/>
  <c r="Q2074" i="5" s="1"/>
  <c r="N2075" i="5"/>
  <c r="Q2075" i="5" s="1"/>
  <c r="N2076" i="5"/>
  <c r="Q2076" i="5" s="1"/>
  <c r="N2077" i="5"/>
  <c r="Q2077" i="5" s="1"/>
  <c r="N2078" i="5"/>
  <c r="Q2078" i="5" s="1"/>
  <c r="N2079" i="5"/>
  <c r="Q2079" i="5" s="1"/>
  <c r="N2080" i="5"/>
  <c r="Q2080" i="5" s="1"/>
  <c r="N2081" i="5"/>
  <c r="Q2081" i="5" s="1"/>
  <c r="N2082" i="5"/>
  <c r="Q2082" i="5" s="1"/>
  <c r="N2083" i="5"/>
  <c r="Q2083" i="5" s="1"/>
  <c r="N2084" i="5"/>
  <c r="Q2084" i="5" s="1"/>
  <c r="N2085" i="5"/>
  <c r="Q2085" i="5" s="1"/>
  <c r="N2086" i="5"/>
  <c r="Q2086" i="5" s="1"/>
  <c r="N2087" i="5"/>
  <c r="Q2087" i="5" s="1"/>
  <c r="N2088" i="5"/>
  <c r="Q2088" i="5" s="1"/>
  <c r="N2089" i="5"/>
  <c r="Q2089" i="5" s="1"/>
  <c r="N2090" i="5"/>
  <c r="Q2090" i="5" s="1"/>
  <c r="N2091" i="5"/>
  <c r="Q2091" i="5" s="1"/>
  <c r="N2092" i="5"/>
  <c r="Q2092" i="5" s="1"/>
  <c r="N2093" i="5"/>
  <c r="Q2093" i="5" s="1"/>
  <c r="N2094" i="5"/>
  <c r="Q2094" i="5" s="1"/>
  <c r="N2095" i="5"/>
  <c r="Q2095" i="5" s="1"/>
  <c r="N2096" i="5"/>
  <c r="Q2096" i="5" s="1"/>
  <c r="N2097" i="5"/>
  <c r="Q2097" i="5" s="1"/>
  <c r="N2098" i="5"/>
  <c r="Q2098" i="5" s="1"/>
  <c r="N2099" i="5"/>
  <c r="Q2099" i="5" s="1"/>
  <c r="N2100" i="5"/>
  <c r="Q2100" i="5" s="1"/>
  <c r="N2101" i="5"/>
  <c r="Q2101" i="5" s="1"/>
  <c r="N2102" i="5"/>
  <c r="Q2102" i="5" s="1"/>
  <c r="N2103" i="5"/>
  <c r="Q2103" i="5" s="1"/>
  <c r="N2104" i="5"/>
  <c r="Q2104" i="5" s="1"/>
  <c r="N2105" i="5"/>
  <c r="Q2105" i="5" s="1"/>
  <c r="N2106" i="5"/>
  <c r="Q2106" i="5" s="1"/>
  <c r="N2107" i="5"/>
  <c r="Q2107" i="5" s="1"/>
  <c r="N2108" i="5"/>
  <c r="Q2108" i="5" s="1"/>
  <c r="N2109" i="5"/>
  <c r="Q2109" i="5" s="1"/>
  <c r="N2110" i="5"/>
  <c r="Q2110" i="5" s="1"/>
  <c r="N2111" i="5"/>
  <c r="Q2111" i="5" s="1"/>
  <c r="N2112" i="5"/>
  <c r="Q2112" i="5" s="1"/>
  <c r="N2113" i="5"/>
  <c r="Q2113" i="5" s="1"/>
  <c r="N2114" i="5"/>
  <c r="Q2114" i="5" s="1"/>
  <c r="N2115" i="5"/>
  <c r="Q2115" i="5" s="1"/>
  <c r="N2116" i="5"/>
  <c r="Q2116" i="5" s="1"/>
  <c r="N2117" i="5"/>
  <c r="Q2117" i="5" s="1"/>
  <c r="N2118" i="5"/>
  <c r="Q2118" i="5" s="1"/>
  <c r="N2119" i="5"/>
  <c r="Q2119" i="5" s="1"/>
  <c r="N2120" i="5"/>
  <c r="Q2120" i="5" s="1"/>
  <c r="N2121" i="5"/>
  <c r="Q2121" i="5" s="1"/>
  <c r="N2122" i="5"/>
  <c r="Q2122" i="5" s="1"/>
  <c r="N2123" i="5"/>
  <c r="Q2123" i="5" s="1"/>
  <c r="N2124" i="5"/>
  <c r="Q2124" i="5" s="1"/>
  <c r="N2125" i="5"/>
  <c r="Q2125" i="5" s="1"/>
  <c r="N2126" i="5"/>
  <c r="Q2126" i="5" s="1"/>
  <c r="N2127" i="5"/>
  <c r="Q2127" i="5" s="1"/>
  <c r="N2128" i="5"/>
  <c r="Q2128" i="5" s="1"/>
  <c r="N2129" i="5"/>
  <c r="Q2129" i="5" s="1"/>
  <c r="N2130" i="5"/>
  <c r="Q2130" i="5" s="1"/>
  <c r="N2131" i="5"/>
  <c r="Q2131" i="5" s="1"/>
  <c r="N2132" i="5"/>
  <c r="Q2132" i="5" s="1"/>
  <c r="N2133" i="5"/>
  <c r="Q2133" i="5" s="1"/>
  <c r="N2134" i="5"/>
  <c r="Q2134" i="5" s="1"/>
  <c r="N2135" i="5"/>
  <c r="Q2135" i="5" s="1"/>
  <c r="N2136" i="5"/>
  <c r="Q2136" i="5" s="1"/>
  <c r="N2137" i="5"/>
  <c r="Q2137" i="5" s="1"/>
  <c r="N2138" i="5"/>
  <c r="Q2138" i="5" s="1"/>
  <c r="N2139" i="5"/>
  <c r="Q2139" i="5" s="1"/>
  <c r="N2140" i="5"/>
  <c r="Q2140" i="5" s="1"/>
  <c r="N2141" i="5"/>
  <c r="Q2141" i="5" s="1"/>
  <c r="N2142" i="5"/>
  <c r="Q2142" i="5" s="1"/>
  <c r="N2143" i="5"/>
  <c r="Q2143" i="5" s="1"/>
  <c r="N2144" i="5"/>
  <c r="Q2144" i="5" s="1"/>
  <c r="N2145" i="5"/>
  <c r="Q2145" i="5" s="1"/>
  <c r="N2146" i="5"/>
  <c r="Q2146" i="5" s="1"/>
  <c r="N2147" i="5"/>
  <c r="Q2147" i="5" s="1"/>
  <c r="N2148" i="5"/>
  <c r="Q2148" i="5" s="1"/>
  <c r="N2149" i="5"/>
  <c r="Q2149" i="5" s="1"/>
  <c r="N2150" i="5"/>
  <c r="Q2150" i="5" s="1"/>
  <c r="N2151" i="5"/>
  <c r="Q2151" i="5" s="1"/>
  <c r="N2152" i="5"/>
  <c r="Q2152" i="5" s="1"/>
  <c r="N2153" i="5"/>
  <c r="Q2153" i="5" s="1"/>
  <c r="N2154" i="5"/>
  <c r="Q2154" i="5" s="1"/>
  <c r="N2155" i="5"/>
  <c r="Q2155" i="5" s="1"/>
  <c r="N2156" i="5"/>
  <c r="Q2156" i="5" s="1"/>
  <c r="N2157" i="5"/>
  <c r="Q2157" i="5" s="1"/>
  <c r="N2158" i="5"/>
  <c r="Q2158" i="5" s="1"/>
  <c r="N2159" i="5"/>
  <c r="Q2159" i="5" s="1"/>
  <c r="N2160" i="5"/>
  <c r="Q2160" i="5" s="1"/>
  <c r="N2161" i="5"/>
  <c r="Q2161" i="5" s="1"/>
  <c r="N2162" i="5"/>
  <c r="Q2162" i="5" s="1"/>
  <c r="N2163" i="5"/>
  <c r="Q2163" i="5" s="1"/>
  <c r="N2164" i="5"/>
  <c r="Q2164" i="5" s="1"/>
  <c r="N2165" i="5"/>
  <c r="Q2165" i="5" s="1"/>
  <c r="N2166" i="5"/>
  <c r="Q2166" i="5" s="1"/>
  <c r="N2167" i="5"/>
  <c r="Q2167" i="5" s="1"/>
  <c r="N2168" i="5"/>
  <c r="Q2168" i="5" s="1"/>
  <c r="N2169" i="5"/>
  <c r="Q2169" i="5" s="1"/>
  <c r="N2170" i="5"/>
  <c r="Q2170" i="5" s="1"/>
  <c r="N2171" i="5"/>
  <c r="Q2171" i="5" s="1"/>
  <c r="N2172" i="5"/>
  <c r="Q2172" i="5" s="1"/>
  <c r="N2173" i="5"/>
  <c r="Q2173" i="5" s="1"/>
  <c r="N2174" i="5"/>
  <c r="Q2174" i="5" s="1"/>
  <c r="N2175" i="5"/>
  <c r="Q2175" i="5" s="1"/>
  <c r="N2176" i="5"/>
  <c r="Q2176" i="5" s="1"/>
  <c r="N2177" i="5"/>
  <c r="Q2177" i="5" s="1"/>
  <c r="N2178" i="5"/>
  <c r="Q2178" i="5" s="1"/>
  <c r="N2179" i="5"/>
  <c r="Q2179" i="5" s="1"/>
  <c r="N2180" i="5"/>
  <c r="Q2180" i="5" s="1"/>
  <c r="N2181" i="5"/>
  <c r="Q2181" i="5" s="1"/>
  <c r="N2182" i="5"/>
  <c r="Q2182" i="5" s="1"/>
  <c r="N2183" i="5"/>
  <c r="Q2183" i="5" s="1"/>
  <c r="N2184" i="5"/>
  <c r="Q2184" i="5" s="1"/>
  <c r="N2185" i="5"/>
  <c r="Q2185" i="5" s="1"/>
  <c r="N2186" i="5"/>
  <c r="Q2186" i="5" s="1"/>
  <c r="N2187" i="5"/>
  <c r="Q2187" i="5" s="1"/>
  <c r="N2188" i="5"/>
  <c r="Q2188" i="5" s="1"/>
  <c r="N2189" i="5"/>
  <c r="Q2189" i="5" s="1"/>
  <c r="N2190" i="5"/>
  <c r="Q2190" i="5" s="1"/>
  <c r="N2191" i="5"/>
  <c r="Q2191" i="5" s="1"/>
  <c r="N2192" i="5"/>
  <c r="Q2192" i="5" s="1"/>
  <c r="N2193" i="5"/>
  <c r="Q2193" i="5" s="1"/>
  <c r="N2194" i="5"/>
  <c r="Q2194" i="5" s="1"/>
  <c r="N2195" i="5"/>
  <c r="Q2195" i="5" s="1"/>
  <c r="N2196" i="5"/>
  <c r="Q2196" i="5" s="1"/>
  <c r="N2197" i="5"/>
  <c r="Q2197" i="5" s="1"/>
  <c r="N2198" i="5"/>
  <c r="Q2198" i="5" s="1"/>
  <c r="N2199" i="5"/>
  <c r="Q2199" i="5" s="1"/>
  <c r="N2200" i="5"/>
  <c r="Q2200" i="5" s="1"/>
  <c r="N2201" i="5"/>
  <c r="Q2201" i="5" s="1"/>
  <c r="N2202" i="5"/>
  <c r="Q2202" i="5" s="1"/>
  <c r="N2203" i="5"/>
  <c r="Q2203" i="5" s="1"/>
  <c r="N2204" i="5"/>
  <c r="Q2204" i="5" s="1"/>
  <c r="N2205" i="5"/>
  <c r="Q2205" i="5" s="1"/>
  <c r="N2206" i="5"/>
  <c r="Q2206" i="5" s="1"/>
  <c r="N2207" i="5"/>
  <c r="Q2207" i="5" s="1"/>
  <c r="N2208" i="5"/>
  <c r="Q2208" i="5" s="1"/>
  <c r="N2209" i="5"/>
  <c r="Q2209" i="5" s="1"/>
  <c r="N2210" i="5"/>
  <c r="Q2210" i="5" s="1"/>
  <c r="N2211" i="5"/>
  <c r="Q2211" i="5" s="1"/>
  <c r="N2212" i="5"/>
  <c r="Q2212" i="5" s="1"/>
  <c r="N2213" i="5"/>
  <c r="Q2213" i="5" s="1"/>
  <c r="N2214" i="5"/>
  <c r="Q2214" i="5" s="1"/>
  <c r="N2215" i="5"/>
  <c r="Q2215" i="5" s="1"/>
  <c r="N2216" i="5"/>
  <c r="Q2216" i="5" s="1"/>
  <c r="N2217" i="5"/>
  <c r="Q2217" i="5" s="1"/>
  <c r="N2218" i="5"/>
  <c r="Q2218" i="5" s="1"/>
  <c r="N2219" i="5"/>
  <c r="Q2219" i="5" s="1"/>
  <c r="N2220" i="5"/>
  <c r="Q2220" i="5" s="1"/>
  <c r="N2221" i="5"/>
  <c r="Q2221" i="5" s="1"/>
  <c r="N2222" i="5"/>
  <c r="Q2222" i="5" s="1"/>
  <c r="N2223" i="5"/>
  <c r="Q2223" i="5" s="1"/>
  <c r="N2224" i="5"/>
  <c r="Q2224" i="5" s="1"/>
  <c r="N2225" i="5"/>
  <c r="Q2225" i="5" s="1"/>
  <c r="N2226" i="5"/>
  <c r="Q2226" i="5" s="1"/>
  <c r="N2227" i="5"/>
  <c r="Q2227" i="5" s="1"/>
  <c r="N2228" i="5"/>
  <c r="Q2228" i="5" s="1"/>
  <c r="N2229" i="5"/>
  <c r="Q2229" i="5" s="1"/>
  <c r="N2230" i="5"/>
  <c r="Q2230" i="5" s="1"/>
  <c r="N2231" i="5"/>
  <c r="Q2231" i="5" s="1"/>
  <c r="N2232" i="5"/>
  <c r="Q2232" i="5" s="1"/>
  <c r="N2233" i="5"/>
  <c r="Q2233" i="5" s="1"/>
  <c r="N2234" i="5"/>
  <c r="Q2234" i="5" s="1"/>
  <c r="N2235" i="5"/>
  <c r="Q2235" i="5" s="1"/>
  <c r="N2236" i="5"/>
  <c r="Q2236" i="5" s="1"/>
  <c r="N2237" i="5"/>
  <c r="Q2237" i="5" s="1"/>
  <c r="N2238" i="5"/>
  <c r="Q2238" i="5" s="1"/>
  <c r="N2239" i="5"/>
  <c r="Q2239" i="5" s="1"/>
  <c r="N2240" i="5"/>
  <c r="Q2240" i="5" s="1"/>
  <c r="N2241" i="5"/>
  <c r="Q2241" i="5" s="1"/>
  <c r="N2242" i="5"/>
  <c r="Q2242" i="5" s="1"/>
  <c r="N2243" i="5"/>
  <c r="Q2243" i="5" s="1"/>
  <c r="N2244" i="5"/>
  <c r="Q2244" i="5" s="1"/>
  <c r="N2245" i="5"/>
  <c r="Q2245" i="5" s="1"/>
  <c r="N2246" i="5"/>
  <c r="Q2246" i="5" s="1"/>
  <c r="N2247" i="5"/>
  <c r="Q2247" i="5" s="1"/>
  <c r="N2248" i="5"/>
  <c r="Q2248" i="5" s="1"/>
  <c r="N2249" i="5"/>
  <c r="Q2249" i="5" s="1"/>
  <c r="N2250" i="5"/>
  <c r="Q2250" i="5" s="1"/>
  <c r="N2251" i="5"/>
  <c r="Q2251" i="5" s="1"/>
  <c r="N2252" i="5"/>
  <c r="Q2252" i="5" s="1"/>
  <c r="N2253" i="5"/>
  <c r="Q2253" i="5" s="1"/>
  <c r="N2254" i="5"/>
  <c r="Q2254" i="5" s="1"/>
  <c r="N2255" i="5"/>
  <c r="Q2255" i="5" s="1"/>
  <c r="N2256" i="5"/>
  <c r="Q2256" i="5" s="1"/>
  <c r="N2257" i="5"/>
  <c r="Q2257" i="5" s="1"/>
  <c r="N2258" i="5"/>
  <c r="Q2258" i="5" s="1"/>
  <c r="N2259" i="5"/>
  <c r="Q2259" i="5" s="1"/>
  <c r="N2260" i="5"/>
  <c r="Q2260" i="5" s="1"/>
  <c r="N2261" i="5"/>
  <c r="Q2261" i="5" s="1"/>
  <c r="N2262" i="5"/>
  <c r="Q2262" i="5" s="1"/>
  <c r="N2263" i="5"/>
  <c r="Q2263" i="5" s="1"/>
  <c r="N2264" i="5"/>
  <c r="Q2264" i="5" s="1"/>
  <c r="N2265" i="5"/>
  <c r="Q2265" i="5" s="1"/>
  <c r="N2266" i="5"/>
  <c r="Q2266" i="5" s="1"/>
  <c r="N2267" i="5"/>
  <c r="Q2267" i="5" s="1"/>
  <c r="N2268" i="5"/>
  <c r="Q2268" i="5" s="1"/>
  <c r="N2269" i="5"/>
  <c r="Q2269" i="5" s="1"/>
  <c r="N2270" i="5"/>
  <c r="Q2270" i="5" s="1"/>
  <c r="N2271" i="5"/>
  <c r="Q2271" i="5" s="1"/>
  <c r="N2272" i="5"/>
  <c r="Q2272" i="5" s="1"/>
  <c r="N2273" i="5"/>
  <c r="Q2273" i="5" s="1"/>
  <c r="N2274" i="5"/>
  <c r="Q2274" i="5" s="1"/>
  <c r="N2275" i="5"/>
  <c r="Q2275" i="5" s="1"/>
  <c r="N2276" i="5"/>
  <c r="Q2276" i="5" s="1"/>
  <c r="N2277" i="5"/>
  <c r="Q2277" i="5" s="1"/>
  <c r="N2278" i="5"/>
  <c r="Q2278" i="5" s="1"/>
  <c r="N2279" i="5"/>
  <c r="Q2279" i="5" s="1"/>
  <c r="N2280" i="5"/>
  <c r="Q2280" i="5" s="1"/>
  <c r="N2281" i="5"/>
  <c r="Q2281" i="5" s="1"/>
  <c r="N2282" i="5"/>
  <c r="Q2282" i="5" s="1"/>
  <c r="N2283" i="5"/>
  <c r="Q2283" i="5" s="1"/>
  <c r="N2284" i="5"/>
  <c r="Q2284" i="5" s="1"/>
  <c r="N2285" i="5"/>
  <c r="Q2285" i="5" s="1"/>
  <c r="N2286" i="5"/>
  <c r="Q2286" i="5" s="1"/>
  <c r="N2287" i="5"/>
  <c r="Q2287" i="5" s="1"/>
  <c r="N2288" i="5"/>
  <c r="Q2288" i="5" s="1"/>
  <c r="N2289" i="5"/>
  <c r="Q2289" i="5" s="1"/>
  <c r="N2290" i="5"/>
  <c r="Q2290" i="5" s="1"/>
  <c r="N2291" i="5"/>
  <c r="Q2291" i="5" s="1"/>
  <c r="N2292" i="5"/>
  <c r="Q2292" i="5" s="1"/>
  <c r="N2293" i="5"/>
  <c r="Q2293" i="5" s="1"/>
  <c r="N2294" i="5"/>
  <c r="Q2294" i="5" s="1"/>
  <c r="N2295" i="5"/>
  <c r="Q2295" i="5" s="1"/>
  <c r="N2296" i="5"/>
  <c r="Q2296" i="5" s="1"/>
  <c r="N2297" i="5"/>
  <c r="Q2297" i="5" s="1"/>
  <c r="N2298" i="5"/>
  <c r="Q2298" i="5" s="1"/>
  <c r="N2299" i="5"/>
  <c r="Q2299" i="5" s="1"/>
  <c r="N2300" i="5"/>
  <c r="Q2300" i="5" s="1"/>
  <c r="N2301" i="5"/>
  <c r="Q2301" i="5" s="1"/>
  <c r="N2302" i="5"/>
  <c r="Q2302" i="5" s="1"/>
  <c r="N2303" i="5"/>
  <c r="Q2303" i="5" s="1"/>
  <c r="N2304" i="5"/>
  <c r="Q2304" i="5" s="1"/>
  <c r="N2305" i="5"/>
  <c r="Q2305" i="5" s="1"/>
  <c r="N2306" i="5"/>
  <c r="Q2306" i="5" s="1"/>
  <c r="N2307" i="5"/>
  <c r="Q2307" i="5" s="1"/>
  <c r="N2308" i="5"/>
  <c r="Q2308" i="5" s="1"/>
  <c r="N2309" i="5"/>
  <c r="Q2309" i="5" s="1"/>
  <c r="N2310" i="5"/>
  <c r="Q2310" i="5" s="1"/>
  <c r="N2311" i="5"/>
  <c r="Q2311" i="5" s="1"/>
  <c r="N2312" i="5"/>
  <c r="Q2312" i="5" s="1"/>
  <c r="N2313" i="5"/>
  <c r="Q2313" i="5" s="1"/>
  <c r="N2314" i="5"/>
  <c r="Q2314" i="5" s="1"/>
  <c r="N2315" i="5"/>
  <c r="Q2315" i="5" s="1"/>
  <c r="N2316" i="5"/>
  <c r="Q2316" i="5" s="1"/>
  <c r="N2317" i="5"/>
  <c r="Q2317" i="5" s="1"/>
  <c r="N2318" i="5"/>
  <c r="Q2318" i="5" s="1"/>
  <c r="N2319" i="5"/>
  <c r="Q2319" i="5" s="1"/>
  <c r="N2320" i="5"/>
  <c r="Q2320" i="5" s="1"/>
  <c r="N2321" i="5"/>
  <c r="Q2321" i="5" s="1"/>
  <c r="N2322" i="5"/>
  <c r="Q2322" i="5" s="1"/>
  <c r="N2323" i="5"/>
  <c r="Q2323" i="5" s="1"/>
  <c r="N2324" i="5"/>
  <c r="Q2324" i="5" s="1"/>
  <c r="N2325" i="5"/>
  <c r="Q2325" i="5" s="1"/>
  <c r="N2326" i="5"/>
  <c r="Q2326" i="5" s="1"/>
  <c r="N2327" i="5"/>
  <c r="Q2327" i="5" s="1"/>
  <c r="N2328" i="5"/>
  <c r="Q2328" i="5" s="1"/>
  <c r="N2329" i="5"/>
  <c r="Q2329" i="5" s="1"/>
  <c r="N2330" i="5"/>
  <c r="Q2330" i="5" s="1"/>
  <c r="N2331" i="5"/>
  <c r="Q2331" i="5" s="1"/>
  <c r="N2332" i="5"/>
  <c r="Q2332" i="5" s="1"/>
  <c r="N2333" i="5"/>
  <c r="Q2333" i="5" s="1"/>
  <c r="N2334" i="5"/>
  <c r="Q2334" i="5" s="1"/>
  <c r="N2335" i="5"/>
  <c r="Q2335" i="5" s="1"/>
  <c r="N2336" i="5"/>
  <c r="Q2336" i="5" s="1"/>
  <c r="N2337" i="5"/>
  <c r="Q2337" i="5" s="1"/>
  <c r="N2338" i="5"/>
  <c r="Q2338" i="5" s="1"/>
  <c r="N2339" i="5"/>
  <c r="Q2339" i="5" s="1"/>
  <c r="N2340" i="5"/>
  <c r="Q2340" i="5" s="1"/>
  <c r="N2341" i="5"/>
  <c r="Q2341" i="5" s="1"/>
  <c r="N2342" i="5"/>
  <c r="Q2342" i="5" s="1"/>
  <c r="N2343" i="5"/>
  <c r="Q2343" i="5" s="1"/>
  <c r="N2344" i="5"/>
  <c r="Q2344" i="5" s="1"/>
  <c r="N2345" i="5"/>
  <c r="Q2345" i="5" s="1"/>
  <c r="N2346" i="5"/>
  <c r="Q2346" i="5" s="1"/>
  <c r="N2347" i="5"/>
  <c r="Q2347" i="5" s="1"/>
  <c r="N2348" i="5"/>
  <c r="Q2348" i="5" s="1"/>
  <c r="N2349" i="5"/>
  <c r="Q2349" i="5" s="1"/>
  <c r="N2350" i="5"/>
  <c r="Q2350" i="5" s="1"/>
  <c r="N2351" i="5"/>
  <c r="Q2351" i="5" s="1"/>
  <c r="N2352" i="5"/>
  <c r="Q2352" i="5" s="1"/>
  <c r="N2353" i="5"/>
  <c r="Q2353" i="5" s="1"/>
  <c r="N2354" i="5"/>
  <c r="Q2354" i="5" s="1"/>
  <c r="N2355" i="5"/>
  <c r="Q2355" i="5" s="1"/>
  <c r="N2356" i="5"/>
  <c r="Q2356" i="5" s="1"/>
  <c r="N2357" i="5"/>
  <c r="Q2357" i="5" s="1"/>
  <c r="N2358" i="5"/>
  <c r="Q2358" i="5" s="1"/>
  <c r="N2359" i="5"/>
  <c r="Q2359" i="5" s="1"/>
  <c r="N2360" i="5"/>
  <c r="Q2360" i="5" s="1"/>
  <c r="N2361" i="5"/>
  <c r="Q2361" i="5" s="1"/>
  <c r="N2362" i="5"/>
  <c r="Q2362" i="5" s="1"/>
  <c r="N2363" i="5"/>
  <c r="Q2363" i="5" s="1"/>
  <c r="N2364" i="5"/>
  <c r="Q2364" i="5" s="1"/>
  <c r="N2365" i="5"/>
  <c r="Q2365" i="5" s="1"/>
  <c r="N2366" i="5"/>
  <c r="Q2366" i="5" s="1"/>
  <c r="N2367" i="5"/>
  <c r="Q2367" i="5" s="1"/>
  <c r="N2368" i="5"/>
  <c r="Q2368" i="5" s="1"/>
  <c r="N2369" i="5"/>
  <c r="Q2369" i="5" s="1"/>
  <c r="N2370" i="5"/>
  <c r="Q2370" i="5" s="1"/>
  <c r="N2371" i="5"/>
  <c r="Q2371" i="5" s="1"/>
  <c r="N2372" i="5"/>
  <c r="Q2372" i="5" s="1"/>
  <c r="N2373" i="5"/>
  <c r="Q2373" i="5" s="1"/>
  <c r="N2374" i="5"/>
  <c r="Q2374" i="5" s="1"/>
  <c r="N2375" i="5"/>
  <c r="Q2375" i="5" s="1"/>
  <c r="N2376" i="5"/>
  <c r="Q2376" i="5" s="1"/>
  <c r="N2377" i="5"/>
  <c r="Q2377" i="5" s="1"/>
  <c r="N2378" i="5"/>
  <c r="Q2378" i="5" s="1"/>
  <c r="N2379" i="5"/>
  <c r="Q2379" i="5" s="1"/>
  <c r="N2380" i="5"/>
  <c r="Q2380" i="5" s="1"/>
  <c r="N2381" i="5"/>
  <c r="Q2381" i="5" s="1"/>
  <c r="N2382" i="5"/>
  <c r="Q2382" i="5" s="1"/>
  <c r="N2383" i="5"/>
  <c r="Q2383" i="5" s="1"/>
  <c r="N2384" i="5"/>
  <c r="Q2384" i="5" s="1"/>
  <c r="N2385" i="5"/>
  <c r="Q2385" i="5" s="1"/>
  <c r="N2386" i="5"/>
  <c r="Q2386" i="5" s="1"/>
  <c r="N2387" i="5"/>
  <c r="Q2387" i="5" s="1"/>
  <c r="N2388" i="5"/>
  <c r="Q2388" i="5" s="1"/>
  <c r="N2389" i="5"/>
  <c r="Q2389" i="5" s="1"/>
  <c r="N2390" i="5"/>
  <c r="Q2390" i="5" s="1"/>
  <c r="N2391" i="5"/>
  <c r="Q2391" i="5" s="1"/>
  <c r="N2392" i="5"/>
  <c r="Q2392" i="5" s="1"/>
  <c r="N2393" i="5"/>
  <c r="Q2393" i="5" s="1"/>
  <c r="N2394" i="5"/>
  <c r="Q2394" i="5" s="1"/>
  <c r="N2395" i="5"/>
  <c r="Q2395" i="5" s="1"/>
  <c r="N2396" i="5"/>
  <c r="Q2396" i="5" s="1"/>
  <c r="N2397" i="5"/>
  <c r="Q2397" i="5" s="1"/>
  <c r="N2398" i="5"/>
  <c r="Q2398" i="5" s="1"/>
  <c r="N2399" i="5"/>
  <c r="Q2399" i="5" s="1"/>
  <c r="N2400" i="5"/>
  <c r="Q2400" i="5" s="1"/>
  <c r="N2401" i="5"/>
  <c r="Q2401" i="5" s="1"/>
  <c r="N2402" i="5"/>
  <c r="Q2402" i="5" s="1"/>
  <c r="N2403" i="5"/>
  <c r="Q2403" i="5" s="1"/>
  <c r="N2404" i="5"/>
  <c r="Q2404" i="5" s="1"/>
  <c r="N2405" i="5"/>
  <c r="Q2405" i="5" s="1"/>
  <c r="N2406" i="5"/>
  <c r="Q2406" i="5" s="1"/>
  <c r="N2407" i="5"/>
  <c r="Q2407" i="5" s="1"/>
  <c r="N2408" i="5"/>
  <c r="Q2408" i="5" s="1"/>
  <c r="N2409" i="5"/>
  <c r="Q2409" i="5" s="1"/>
  <c r="N2410" i="5"/>
  <c r="Q2410" i="5" s="1"/>
  <c r="N2411" i="5"/>
  <c r="Q2411" i="5" s="1"/>
  <c r="N2412" i="5"/>
  <c r="Q2412" i="5" s="1"/>
  <c r="N2413" i="5"/>
  <c r="Q2413" i="5" s="1"/>
  <c r="N2414" i="5"/>
  <c r="Q2414" i="5" s="1"/>
  <c r="N2415" i="5"/>
  <c r="Q2415" i="5" s="1"/>
  <c r="N2416" i="5"/>
  <c r="Q2416" i="5" s="1"/>
  <c r="N2417" i="5"/>
  <c r="Q2417" i="5" s="1"/>
  <c r="N2418" i="5"/>
  <c r="Q2418" i="5" s="1"/>
  <c r="N2419" i="5"/>
  <c r="Q2419" i="5" s="1"/>
  <c r="N2420" i="5"/>
  <c r="Q2420" i="5" s="1"/>
  <c r="N2421" i="5"/>
  <c r="Q2421" i="5" s="1"/>
  <c r="N2422" i="5"/>
  <c r="Q2422" i="5" s="1"/>
  <c r="N2423" i="5"/>
  <c r="Q2423" i="5" s="1"/>
  <c r="N2424" i="5"/>
  <c r="Q2424" i="5" s="1"/>
  <c r="N2425" i="5"/>
  <c r="Q2425" i="5" s="1"/>
  <c r="N2426" i="5"/>
  <c r="Q2426" i="5" s="1"/>
  <c r="N2427" i="5"/>
  <c r="Q2427" i="5" s="1"/>
  <c r="N2428" i="5"/>
  <c r="Q2428" i="5" s="1"/>
  <c r="N2429" i="5"/>
  <c r="Q2429" i="5" s="1"/>
  <c r="N2430" i="5"/>
  <c r="Q2430" i="5" s="1"/>
  <c r="N2431" i="5"/>
  <c r="Q2431" i="5" s="1"/>
  <c r="N2432" i="5"/>
  <c r="Q2432" i="5" s="1"/>
  <c r="N2433" i="5"/>
  <c r="Q2433" i="5" s="1"/>
  <c r="N2434" i="5"/>
  <c r="Q2434" i="5" s="1"/>
  <c r="N2435" i="5"/>
  <c r="Q2435" i="5" s="1"/>
  <c r="N2436" i="5"/>
  <c r="Q2436" i="5" s="1"/>
  <c r="N2437" i="5"/>
  <c r="Q2437" i="5" s="1"/>
  <c r="N2438" i="5"/>
  <c r="Q2438" i="5" s="1"/>
  <c r="N2439" i="5"/>
  <c r="Q2439" i="5" s="1"/>
  <c r="N2440" i="5"/>
  <c r="Q2440" i="5" s="1"/>
  <c r="N2441" i="5"/>
  <c r="Q2441" i="5" s="1"/>
  <c r="N2442" i="5"/>
  <c r="Q2442" i="5" s="1"/>
  <c r="N2443" i="5"/>
  <c r="Q2443" i="5" s="1"/>
  <c r="N2444" i="5"/>
  <c r="Q2444" i="5" s="1"/>
  <c r="N2445" i="5"/>
  <c r="Q2445" i="5" s="1"/>
  <c r="N2446" i="5"/>
  <c r="Q2446" i="5" s="1"/>
  <c r="N2447" i="5"/>
  <c r="Q2447" i="5" s="1"/>
  <c r="N2448" i="5"/>
  <c r="Q2448" i="5" s="1"/>
  <c r="N2449" i="5"/>
  <c r="Q2449" i="5" s="1"/>
  <c r="N2450" i="5"/>
  <c r="Q2450" i="5" s="1"/>
  <c r="N2451" i="5"/>
  <c r="Q2451" i="5" s="1"/>
  <c r="N2452" i="5"/>
  <c r="Q2452" i="5" s="1"/>
  <c r="N2453" i="5"/>
  <c r="Q2453" i="5" s="1"/>
  <c r="N2454" i="5"/>
  <c r="Q2454" i="5" s="1"/>
  <c r="N2455" i="5"/>
  <c r="Q2455" i="5" s="1"/>
  <c r="N2456" i="5"/>
  <c r="Q2456" i="5" s="1"/>
  <c r="N2457" i="5"/>
  <c r="Q2457" i="5" s="1"/>
  <c r="N2458" i="5"/>
  <c r="Q2458" i="5" s="1"/>
  <c r="N2459" i="5"/>
  <c r="Q2459" i="5" s="1"/>
  <c r="N2460" i="5"/>
  <c r="Q2460" i="5" s="1"/>
  <c r="N2461" i="5"/>
  <c r="Q2461" i="5" s="1"/>
  <c r="N2462" i="5"/>
  <c r="Q2462" i="5" s="1"/>
  <c r="N2463" i="5"/>
  <c r="Q2463" i="5" s="1"/>
  <c r="N2464" i="5"/>
  <c r="Q2464" i="5" s="1"/>
  <c r="N2465" i="5"/>
  <c r="Q2465" i="5" s="1"/>
  <c r="N2466" i="5"/>
  <c r="Q2466" i="5" s="1"/>
  <c r="N2467" i="5"/>
  <c r="Q2467" i="5" s="1"/>
  <c r="N2468" i="5"/>
  <c r="Q2468" i="5" s="1"/>
  <c r="N2469" i="5"/>
  <c r="Q2469" i="5" s="1"/>
  <c r="N2470" i="5"/>
  <c r="Q2470" i="5" s="1"/>
  <c r="N2471" i="5"/>
  <c r="Q2471" i="5" s="1"/>
  <c r="N2472" i="5"/>
  <c r="Q2472" i="5" s="1"/>
  <c r="N2473" i="5"/>
  <c r="Q2473" i="5" s="1"/>
  <c r="N2474" i="5"/>
  <c r="Q2474" i="5" s="1"/>
  <c r="N2475" i="5"/>
  <c r="Q2475" i="5" s="1"/>
  <c r="N2476" i="5"/>
  <c r="Q2476" i="5" s="1"/>
  <c r="N2477" i="5"/>
  <c r="Q2477" i="5" s="1"/>
  <c r="N2478" i="5"/>
  <c r="Q2478" i="5" s="1"/>
  <c r="N2479" i="5"/>
  <c r="Q2479" i="5" s="1"/>
  <c r="N2480" i="5"/>
  <c r="Q2480" i="5" s="1"/>
  <c r="N2481" i="5"/>
  <c r="Q2481" i="5" s="1"/>
  <c r="N2482" i="5"/>
  <c r="Q2482" i="5" s="1"/>
  <c r="N2483" i="5"/>
  <c r="Q2483" i="5" s="1"/>
  <c r="N2484" i="5"/>
  <c r="Q2484" i="5" s="1"/>
  <c r="N2485" i="5"/>
  <c r="Q2485" i="5" s="1"/>
  <c r="N2486" i="5"/>
  <c r="Q2486" i="5" s="1"/>
  <c r="N2487" i="5"/>
  <c r="Q2487" i="5" s="1"/>
  <c r="N2488" i="5"/>
  <c r="Q2488" i="5" s="1"/>
  <c r="N2489" i="5"/>
  <c r="Q2489" i="5" s="1"/>
  <c r="N2490" i="5"/>
  <c r="Q2490" i="5" s="1"/>
  <c r="N2491" i="5"/>
  <c r="Q2491" i="5" s="1"/>
  <c r="N2492" i="5"/>
  <c r="Q2492" i="5" s="1"/>
  <c r="N2493" i="5"/>
  <c r="Q2493" i="5" s="1"/>
  <c r="N2494" i="5"/>
  <c r="Q2494" i="5" s="1"/>
  <c r="N2495" i="5"/>
  <c r="Q2495" i="5" s="1"/>
  <c r="N2496" i="5"/>
  <c r="Q2496" i="5" s="1"/>
  <c r="N2497" i="5"/>
  <c r="Q2497" i="5" s="1"/>
  <c r="N2498" i="5"/>
  <c r="Q2498" i="5" s="1"/>
  <c r="N2499" i="5"/>
  <c r="Q2499" i="5" s="1"/>
  <c r="N2500" i="5"/>
  <c r="Q2500" i="5" s="1"/>
  <c r="N2501" i="5"/>
  <c r="Q2501" i="5" s="1"/>
  <c r="N2502" i="5"/>
  <c r="Q2502" i="5" s="1"/>
  <c r="N2503" i="5"/>
  <c r="Q2503" i="5" s="1"/>
  <c r="N2504" i="5"/>
  <c r="Q2504" i="5" s="1"/>
  <c r="N2505" i="5"/>
  <c r="Q2505" i="5" s="1"/>
  <c r="N2506" i="5"/>
  <c r="Q2506" i="5" s="1"/>
  <c r="N2507" i="5"/>
  <c r="Q2507" i="5" s="1"/>
  <c r="N2508" i="5"/>
  <c r="Q2508" i="5" s="1"/>
  <c r="N2509" i="5"/>
  <c r="Q2509" i="5" s="1"/>
  <c r="N2510" i="5"/>
  <c r="Q2510" i="5" s="1"/>
  <c r="N2511" i="5"/>
  <c r="Q2511" i="5" s="1"/>
  <c r="N2512" i="5"/>
  <c r="Q2512" i="5" s="1"/>
  <c r="N2513" i="5"/>
  <c r="Q2513" i="5" s="1"/>
  <c r="N2514" i="5"/>
  <c r="Q2514" i="5" s="1"/>
  <c r="N2515" i="5"/>
  <c r="Q2515" i="5" s="1"/>
  <c r="N2516" i="5"/>
  <c r="Q2516" i="5" s="1"/>
  <c r="N2517" i="5"/>
  <c r="Q2517" i="5" s="1"/>
  <c r="N2518" i="5"/>
  <c r="Q2518" i="5" s="1"/>
  <c r="N2519" i="5"/>
  <c r="Q2519" i="5" s="1"/>
  <c r="N2520" i="5"/>
  <c r="Q2520" i="5" s="1"/>
  <c r="N2521" i="5"/>
  <c r="Q2521" i="5" s="1"/>
  <c r="N2522" i="5"/>
  <c r="Q2522" i="5" s="1"/>
  <c r="N2523" i="5"/>
  <c r="Q2523" i="5" s="1"/>
  <c r="N2524" i="5"/>
  <c r="Q2524" i="5" s="1"/>
  <c r="N2525" i="5"/>
  <c r="Q2525" i="5" s="1"/>
  <c r="N2526" i="5"/>
  <c r="Q2526" i="5" s="1"/>
  <c r="N2527" i="5"/>
  <c r="Q2527" i="5" s="1"/>
  <c r="N2528" i="5"/>
  <c r="Q2528" i="5" s="1"/>
  <c r="N2529" i="5"/>
  <c r="Q2529" i="5" s="1"/>
  <c r="N2530" i="5"/>
  <c r="Q2530" i="5" s="1"/>
  <c r="N2531" i="5"/>
  <c r="Q2531" i="5" s="1"/>
  <c r="N2532" i="5"/>
  <c r="Q2532" i="5" s="1"/>
  <c r="N2533" i="5"/>
  <c r="Q2533" i="5" s="1"/>
  <c r="N2534" i="5"/>
  <c r="Q2534" i="5" s="1"/>
  <c r="N2535" i="5"/>
  <c r="Q2535" i="5" s="1"/>
  <c r="N2536" i="5"/>
  <c r="Q2536" i="5" s="1"/>
  <c r="N2537" i="5"/>
  <c r="Q2537" i="5" s="1"/>
  <c r="N2538" i="5"/>
  <c r="Q2538" i="5" s="1"/>
  <c r="N2539" i="5"/>
  <c r="Q2539" i="5" s="1"/>
  <c r="N2540" i="5"/>
  <c r="Q2540" i="5" s="1"/>
  <c r="N2541" i="5"/>
  <c r="Q2541" i="5" s="1"/>
  <c r="N2542" i="5"/>
  <c r="Q2542" i="5" s="1"/>
  <c r="N2543" i="5"/>
  <c r="Q2543" i="5" s="1"/>
  <c r="N2544" i="5"/>
  <c r="Q2544" i="5" s="1"/>
  <c r="N2545" i="5"/>
  <c r="Q2545" i="5" s="1"/>
  <c r="N2546" i="5"/>
  <c r="Q2546" i="5" s="1"/>
  <c r="N2547" i="5"/>
  <c r="Q2547" i="5" s="1"/>
  <c r="N2548" i="5"/>
  <c r="Q2548" i="5" s="1"/>
  <c r="N2549" i="5"/>
  <c r="Q2549" i="5" s="1"/>
  <c r="N2550" i="5"/>
  <c r="Q2550" i="5" s="1"/>
  <c r="N2551" i="5"/>
  <c r="Q2551" i="5" s="1"/>
  <c r="N2552" i="5"/>
  <c r="Q2552" i="5" s="1"/>
  <c r="N2553" i="5"/>
  <c r="Q2553" i="5" s="1"/>
  <c r="N2554" i="5"/>
  <c r="Q2554" i="5" s="1"/>
  <c r="N2555" i="5"/>
  <c r="Q2555" i="5" s="1"/>
  <c r="N2556" i="5"/>
  <c r="Q2556" i="5" s="1"/>
  <c r="N2557" i="5"/>
  <c r="Q2557" i="5" s="1"/>
  <c r="N2558" i="5"/>
  <c r="Q2558" i="5" s="1"/>
  <c r="N2559" i="5"/>
  <c r="Q2559" i="5" s="1"/>
  <c r="N2560" i="5"/>
  <c r="Q2560" i="5" s="1"/>
  <c r="N2561" i="5"/>
  <c r="Q2561" i="5" s="1"/>
  <c r="N2562" i="5"/>
  <c r="Q2562" i="5" s="1"/>
  <c r="N2563" i="5"/>
  <c r="Q2563" i="5" s="1"/>
  <c r="N2564" i="5"/>
  <c r="Q2564" i="5" s="1"/>
  <c r="N2565" i="5"/>
  <c r="Q2565" i="5" s="1"/>
  <c r="N2566" i="5"/>
  <c r="Q2566" i="5" s="1"/>
  <c r="N2567" i="5"/>
  <c r="Q2567" i="5" s="1"/>
  <c r="N2568" i="5"/>
  <c r="Q2568" i="5" s="1"/>
  <c r="N2569" i="5"/>
  <c r="Q2569" i="5" s="1"/>
  <c r="N2570" i="5"/>
  <c r="Q2570" i="5" s="1"/>
  <c r="N2571" i="5"/>
  <c r="Q2571" i="5" s="1"/>
  <c r="N2572" i="5"/>
  <c r="Q2572" i="5" s="1"/>
  <c r="N2573" i="5"/>
  <c r="Q2573" i="5" s="1"/>
  <c r="N2574" i="5"/>
  <c r="Q2574" i="5" s="1"/>
  <c r="N2575" i="5"/>
  <c r="Q2575" i="5" s="1"/>
  <c r="N2576" i="5"/>
  <c r="Q2576" i="5" s="1"/>
  <c r="N2577" i="5"/>
  <c r="Q2577" i="5" s="1"/>
  <c r="N2578" i="5"/>
  <c r="Q2578" i="5" s="1"/>
  <c r="N2579" i="5"/>
  <c r="Q2579" i="5" s="1"/>
  <c r="N2580" i="5"/>
  <c r="Q2580" i="5" s="1"/>
  <c r="N2581" i="5"/>
  <c r="Q2581" i="5" s="1"/>
  <c r="N2582" i="5"/>
  <c r="Q2582" i="5" s="1"/>
  <c r="N2583" i="5"/>
  <c r="Q2583" i="5" s="1"/>
  <c r="N2584" i="5"/>
  <c r="Q2584" i="5" s="1"/>
  <c r="N2585" i="5"/>
  <c r="Q2585" i="5" s="1"/>
  <c r="N2586" i="5"/>
  <c r="Q2586" i="5" s="1"/>
  <c r="N2587" i="5"/>
  <c r="Q2587" i="5" s="1"/>
  <c r="N2588" i="5"/>
  <c r="Q2588" i="5" s="1"/>
  <c r="N2589" i="5"/>
  <c r="Q2589" i="5" s="1"/>
  <c r="N2590" i="5"/>
  <c r="Q2590" i="5" s="1"/>
  <c r="N2591" i="5"/>
  <c r="Q2591" i="5" s="1"/>
  <c r="N2592" i="5"/>
  <c r="Q2592" i="5" s="1"/>
  <c r="N2593" i="5"/>
  <c r="Q2593" i="5" s="1"/>
  <c r="N2594" i="5"/>
  <c r="Q2594" i="5" s="1"/>
  <c r="N2595" i="5"/>
  <c r="Q2595" i="5" s="1"/>
  <c r="N2596" i="5"/>
  <c r="Q2596" i="5" s="1"/>
  <c r="N2597" i="5"/>
  <c r="Q2597" i="5" s="1"/>
  <c r="N2598" i="5"/>
  <c r="Q2598" i="5" s="1"/>
  <c r="N2599" i="5"/>
  <c r="Q2599" i="5" s="1"/>
  <c r="N2600" i="5"/>
  <c r="Q2600" i="5" s="1"/>
  <c r="N2601" i="5"/>
  <c r="Q2601" i="5" s="1"/>
  <c r="N2602" i="5"/>
  <c r="Q2602" i="5" s="1"/>
  <c r="N2603" i="5"/>
  <c r="Q2603" i="5" s="1"/>
  <c r="N2604" i="5"/>
  <c r="Q2604" i="5" s="1"/>
  <c r="N2605" i="5"/>
  <c r="Q2605" i="5" s="1"/>
  <c r="N2606" i="5"/>
  <c r="Q2606" i="5" s="1"/>
  <c r="N2607" i="5"/>
  <c r="Q2607" i="5" s="1"/>
  <c r="N2608" i="5"/>
  <c r="Q2608" i="5" s="1"/>
  <c r="N2609" i="5"/>
  <c r="Q2609" i="5" s="1"/>
  <c r="N2610" i="5"/>
  <c r="Q2610" i="5" s="1"/>
  <c r="N2611" i="5"/>
  <c r="Q2611" i="5" s="1"/>
  <c r="N2612" i="5"/>
  <c r="Q2612" i="5" s="1"/>
  <c r="N2613" i="5"/>
  <c r="Q2613" i="5" s="1"/>
  <c r="N2614" i="5"/>
  <c r="Q2614" i="5" s="1"/>
  <c r="N2615" i="5"/>
  <c r="Q2615" i="5" s="1"/>
  <c r="N2616" i="5"/>
  <c r="Q2616" i="5" s="1"/>
  <c r="N2617" i="5"/>
  <c r="Q2617" i="5" s="1"/>
  <c r="N2618" i="5"/>
  <c r="Q2618" i="5" s="1"/>
  <c r="N2619" i="5"/>
  <c r="Q2619" i="5" s="1"/>
  <c r="N2620" i="5"/>
  <c r="Q2620" i="5" s="1"/>
  <c r="N2621" i="5"/>
  <c r="Q2621" i="5" s="1"/>
  <c r="N2622" i="5"/>
  <c r="Q2622" i="5" s="1"/>
  <c r="N2623" i="5"/>
  <c r="Q2623" i="5" s="1"/>
  <c r="N2624" i="5"/>
  <c r="Q2624" i="5" s="1"/>
  <c r="N2625" i="5"/>
  <c r="Q2625" i="5" s="1"/>
  <c r="N2626" i="5"/>
  <c r="Q2626" i="5" s="1"/>
  <c r="N2627" i="5"/>
  <c r="Q2627" i="5" s="1"/>
  <c r="N2628" i="5"/>
  <c r="Q2628" i="5" s="1"/>
  <c r="N2629" i="5"/>
  <c r="Q2629" i="5" s="1"/>
  <c r="N2630" i="5"/>
  <c r="Q2630" i="5" s="1"/>
  <c r="N2631" i="5"/>
  <c r="Q2631" i="5" s="1"/>
  <c r="N2632" i="5"/>
  <c r="Q2632" i="5" s="1"/>
  <c r="N2633" i="5"/>
  <c r="Q2633" i="5" s="1"/>
  <c r="N2634" i="5"/>
  <c r="Q2634" i="5" s="1"/>
  <c r="N2635" i="5"/>
  <c r="Q2635" i="5" s="1"/>
  <c r="N2636" i="5"/>
  <c r="Q2636" i="5" s="1"/>
  <c r="N2637" i="5"/>
  <c r="Q2637" i="5" s="1"/>
  <c r="N2638" i="5"/>
  <c r="Q2638" i="5" s="1"/>
  <c r="N2639" i="5"/>
  <c r="Q2639" i="5" s="1"/>
  <c r="N2640" i="5"/>
  <c r="Q2640" i="5" s="1"/>
  <c r="N2641" i="5"/>
  <c r="Q2641" i="5" s="1"/>
  <c r="N2642" i="5"/>
  <c r="Q2642" i="5" s="1"/>
  <c r="N2643" i="5"/>
  <c r="Q2643" i="5" s="1"/>
  <c r="N2644" i="5"/>
  <c r="Q2644" i="5" s="1"/>
  <c r="N2645" i="5"/>
  <c r="Q2645" i="5" s="1"/>
  <c r="N2646" i="5"/>
  <c r="Q2646" i="5" s="1"/>
  <c r="N2647" i="5"/>
  <c r="Q2647" i="5" s="1"/>
  <c r="N2648" i="5"/>
  <c r="Q2648" i="5" s="1"/>
  <c r="N2649" i="5"/>
  <c r="Q2649" i="5" s="1"/>
  <c r="N2650" i="5"/>
  <c r="Q2650" i="5" s="1"/>
  <c r="N2651" i="5"/>
  <c r="Q2651" i="5" s="1"/>
  <c r="N2652" i="5"/>
  <c r="Q2652" i="5" s="1"/>
  <c r="N2653" i="5"/>
  <c r="Q2653" i="5" s="1"/>
  <c r="N2654" i="5"/>
  <c r="Q2654" i="5" s="1"/>
  <c r="N2655" i="5"/>
  <c r="Q2655" i="5" s="1"/>
  <c r="N2656" i="5"/>
  <c r="Q2656" i="5" s="1"/>
  <c r="N2657" i="5"/>
  <c r="Q2657" i="5" s="1"/>
  <c r="N2658" i="5"/>
  <c r="Q2658" i="5" s="1"/>
  <c r="N2659" i="5"/>
  <c r="Q2659" i="5" s="1"/>
  <c r="N2660" i="5"/>
  <c r="Q2660" i="5" s="1"/>
  <c r="N2661" i="5"/>
  <c r="Q2661" i="5" s="1"/>
  <c r="N2662" i="5"/>
  <c r="Q2662" i="5" s="1"/>
  <c r="N2663" i="5"/>
  <c r="Q2663" i="5" s="1"/>
  <c r="N2664" i="5"/>
  <c r="Q2664" i="5" s="1"/>
  <c r="N2665" i="5"/>
  <c r="Q2665" i="5" s="1"/>
  <c r="N2666" i="5"/>
  <c r="Q2666" i="5" s="1"/>
  <c r="N2667" i="5"/>
  <c r="Q2667" i="5" s="1"/>
  <c r="N2668" i="5"/>
  <c r="Q2668" i="5" s="1"/>
  <c r="N2669" i="5"/>
  <c r="Q2669" i="5" s="1"/>
  <c r="N2670" i="5"/>
  <c r="Q2670" i="5" s="1"/>
  <c r="N2671" i="5"/>
  <c r="Q2671" i="5" s="1"/>
  <c r="N2672" i="5"/>
  <c r="Q2672" i="5" s="1"/>
  <c r="N2673" i="5"/>
  <c r="Q2673" i="5" s="1"/>
  <c r="N2674" i="5"/>
  <c r="Q2674" i="5" s="1"/>
  <c r="N2675" i="5"/>
  <c r="Q2675" i="5" s="1"/>
  <c r="N2676" i="5"/>
  <c r="Q2676" i="5" s="1"/>
  <c r="N2677" i="5"/>
  <c r="Q2677" i="5" s="1"/>
  <c r="N2678" i="5"/>
  <c r="Q2678" i="5" s="1"/>
  <c r="N2679" i="5"/>
  <c r="Q2679" i="5" s="1"/>
  <c r="N2680" i="5"/>
  <c r="Q2680" i="5" s="1"/>
  <c r="N2681" i="5"/>
  <c r="Q2681" i="5" s="1"/>
  <c r="N2682" i="5"/>
  <c r="Q2682" i="5" s="1"/>
  <c r="N2683" i="5"/>
  <c r="Q2683" i="5" s="1"/>
  <c r="N2684" i="5"/>
  <c r="Q2684" i="5" s="1"/>
  <c r="N2685" i="5"/>
  <c r="Q2685" i="5" s="1"/>
  <c r="N2686" i="5"/>
  <c r="Q2686" i="5" s="1"/>
  <c r="N2687" i="5"/>
  <c r="Q2687" i="5" s="1"/>
  <c r="N2688" i="5"/>
  <c r="Q2688" i="5" s="1"/>
  <c r="N2689" i="5"/>
  <c r="Q2689" i="5" s="1"/>
  <c r="N2690" i="5"/>
  <c r="Q2690" i="5" s="1"/>
  <c r="N2691" i="5"/>
  <c r="Q2691" i="5" s="1"/>
  <c r="N2692" i="5"/>
  <c r="Q2692" i="5" s="1"/>
  <c r="N2693" i="5"/>
  <c r="Q2693" i="5" s="1"/>
  <c r="N2694" i="5"/>
  <c r="Q2694" i="5" s="1"/>
  <c r="N2695" i="5"/>
  <c r="Q2695" i="5" s="1"/>
  <c r="N2696" i="5"/>
  <c r="Q2696" i="5" s="1"/>
  <c r="N2697" i="5"/>
  <c r="Q2697" i="5" s="1"/>
  <c r="N2698" i="5"/>
  <c r="Q2698" i="5" s="1"/>
  <c r="N2699" i="5"/>
  <c r="Q2699" i="5" s="1"/>
  <c r="N2700" i="5"/>
  <c r="Q2700" i="5" s="1"/>
  <c r="N2701" i="5"/>
  <c r="Q2701" i="5" s="1"/>
  <c r="N2702" i="5"/>
  <c r="Q2702" i="5" s="1"/>
  <c r="N2703" i="5"/>
  <c r="Q2703" i="5" s="1"/>
  <c r="N2704" i="5"/>
  <c r="Q2704" i="5" s="1"/>
  <c r="N2705" i="5"/>
  <c r="Q2705" i="5" s="1"/>
  <c r="N2706" i="5"/>
  <c r="Q2706" i="5" s="1"/>
  <c r="N2707" i="5"/>
  <c r="Q2707" i="5" s="1"/>
  <c r="N2708" i="5"/>
  <c r="Q2708" i="5" s="1"/>
  <c r="N2709" i="5"/>
  <c r="Q2709" i="5" s="1"/>
  <c r="N2710" i="5"/>
  <c r="Q2710" i="5" s="1"/>
  <c r="N2711" i="5"/>
  <c r="Q2711" i="5" s="1"/>
  <c r="N2712" i="5"/>
  <c r="Q2712" i="5" s="1"/>
  <c r="N2713" i="5"/>
  <c r="Q2713" i="5" s="1"/>
  <c r="N2714" i="5"/>
  <c r="Q2714" i="5" s="1"/>
  <c r="N2715" i="5"/>
  <c r="Q2715" i="5" s="1"/>
  <c r="N2716" i="5"/>
  <c r="Q2716" i="5" s="1"/>
  <c r="N2717" i="5"/>
  <c r="Q2717" i="5" s="1"/>
  <c r="N2718" i="5"/>
  <c r="Q2718" i="5" s="1"/>
  <c r="N2719" i="5"/>
  <c r="Q2719" i="5" s="1"/>
  <c r="N2720" i="5"/>
  <c r="Q2720" i="5" s="1"/>
  <c r="N2721" i="5"/>
  <c r="Q2721" i="5" s="1"/>
  <c r="N2722" i="5"/>
  <c r="Q2722" i="5" s="1"/>
  <c r="N2723" i="5"/>
  <c r="Q2723" i="5" s="1"/>
  <c r="N2724" i="5"/>
  <c r="Q2724" i="5" s="1"/>
  <c r="N2725" i="5"/>
  <c r="Q2725" i="5" s="1"/>
  <c r="N2726" i="5"/>
  <c r="Q2726" i="5" s="1"/>
  <c r="N2727" i="5"/>
  <c r="Q2727" i="5" s="1"/>
  <c r="N2728" i="5"/>
  <c r="Q2728" i="5" s="1"/>
  <c r="N2729" i="5"/>
  <c r="Q2729" i="5" s="1"/>
  <c r="N2730" i="5"/>
  <c r="Q2730" i="5" s="1"/>
  <c r="N2731" i="5"/>
  <c r="Q2731" i="5" s="1"/>
  <c r="N2732" i="5"/>
  <c r="Q2732" i="5" s="1"/>
  <c r="N2733" i="5"/>
  <c r="Q2733" i="5" s="1"/>
  <c r="N2734" i="5"/>
  <c r="Q2734" i="5" s="1"/>
  <c r="N2735" i="5"/>
  <c r="Q2735" i="5" s="1"/>
  <c r="N2736" i="5"/>
  <c r="Q2736" i="5" s="1"/>
  <c r="N2737" i="5"/>
  <c r="Q2737" i="5" s="1"/>
  <c r="N2738" i="5"/>
  <c r="Q2738" i="5" s="1"/>
  <c r="N2739" i="5"/>
  <c r="Q2739" i="5" s="1"/>
  <c r="N2740" i="5"/>
  <c r="Q2740" i="5" s="1"/>
  <c r="N2741" i="5"/>
  <c r="Q2741" i="5" s="1"/>
  <c r="N2742" i="5"/>
  <c r="Q2742" i="5" s="1"/>
  <c r="N2743" i="5"/>
  <c r="Q2743" i="5" s="1"/>
  <c r="N2744" i="5"/>
  <c r="Q2744" i="5" s="1"/>
  <c r="N2745" i="5"/>
  <c r="Q2745" i="5" s="1"/>
  <c r="N2746" i="5"/>
  <c r="Q2746" i="5" s="1"/>
  <c r="N2747" i="5"/>
  <c r="Q2747" i="5" s="1"/>
  <c r="N2748" i="5"/>
  <c r="Q2748" i="5" s="1"/>
  <c r="N2749" i="5"/>
  <c r="Q2749" i="5" s="1"/>
  <c r="N2750" i="5"/>
  <c r="Q2750" i="5" s="1"/>
  <c r="N2751" i="5"/>
  <c r="Q2751" i="5" s="1"/>
  <c r="N2752" i="5"/>
  <c r="Q2752" i="5" s="1"/>
  <c r="N2753" i="5"/>
  <c r="Q2753" i="5" s="1"/>
  <c r="N2754" i="5"/>
  <c r="Q2754" i="5" s="1"/>
  <c r="N2755" i="5"/>
  <c r="Q2755" i="5" s="1"/>
  <c r="N2756" i="5"/>
  <c r="Q2756" i="5" s="1"/>
  <c r="N2757" i="5"/>
  <c r="Q2757" i="5" s="1"/>
  <c r="N2758" i="5"/>
  <c r="Q2758" i="5" s="1"/>
  <c r="N2759" i="5"/>
  <c r="Q2759" i="5" s="1"/>
  <c r="N2760" i="5"/>
  <c r="Q2760" i="5" s="1"/>
  <c r="N2761" i="5"/>
  <c r="Q2761" i="5" s="1"/>
  <c r="N2762" i="5"/>
  <c r="Q2762" i="5" s="1"/>
  <c r="N2763" i="5"/>
  <c r="Q2763" i="5" s="1"/>
  <c r="N2764" i="5"/>
  <c r="Q2764" i="5" s="1"/>
  <c r="N2765" i="5"/>
  <c r="Q2765" i="5" s="1"/>
  <c r="N2766" i="5"/>
  <c r="Q2766" i="5" s="1"/>
  <c r="N2767" i="5"/>
  <c r="Q2767" i="5" s="1"/>
  <c r="N2768" i="5"/>
  <c r="Q2768" i="5" s="1"/>
  <c r="N2769" i="5"/>
  <c r="Q2769" i="5" s="1"/>
  <c r="N2770" i="5"/>
  <c r="Q2770" i="5" s="1"/>
  <c r="N2771" i="5"/>
  <c r="Q2771" i="5" s="1"/>
  <c r="N2772" i="5"/>
  <c r="Q2772" i="5" s="1"/>
  <c r="N2773" i="5"/>
  <c r="Q2773" i="5" s="1"/>
  <c r="N2774" i="5"/>
  <c r="Q2774" i="5" s="1"/>
  <c r="N2775" i="5"/>
  <c r="Q2775" i="5" s="1"/>
  <c r="N2776" i="5"/>
  <c r="Q2776" i="5" s="1"/>
  <c r="N2777" i="5"/>
  <c r="Q2777" i="5" s="1"/>
  <c r="N2778" i="5"/>
  <c r="Q2778" i="5" s="1"/>
  <c r="N2779" i="5"/>
  <c r="Q2779" i="5" s="1"/>
  <c r="N2780" i="5"/>
  <c r="Q2780" i="5" s="1"/>
  <c r="N2781" i="5"/>
  <c r="Q2781" i="5" s="1"/>
  <c r="N2782" i="5"/>
  <c r="Q2782" i="5" s="1"/>
  <c r="N2783" i="5"/>
  <c r="Q2783" i="5" s="1"/>
  <c r="N2784" i="5"/>
  <c r="Q2784" i="5" s="1"/>
  <c r="N2785" i="5"/>
  <c r="Q2785" i="5" s="1"/>
  <c r="N2786" i="5"/>
  <c r="Q2786" i="5" s="1"/>
  <c r="N2787" i="5"/>
  <c r="Q2787" i="5" s="1"/>
  <c r="N2788" i="5"/>
  <c r="Q2788" i="5" s="1"/>
  <c r="N2789" i="5"/>
  <c r="Q2789" i="5" s="1"/>
  <c r="N2790" i="5"/>
  <c r="Q2790" i="5" s="1"/>
  <c r="N2791" i="5"/>
  <c r="Q2791" i="5" s="1"/>
  <c r="N2792" i="5"/>
  <c r="Q2792" i="5" s="1"/>
  <c r="N2793" i="5"/>
  <c r="Q2793" i="5" s="1"/>
  <c r="N2794" i="5"/>
  <c r="Q2794" i="5" s="1"/>
  <c r="N2795" i="5"/>
  <c r="Q2795" i="5" s="1"/>
  <c r="N2796" i="5"/>
  <c r="Q2796" i="5" s="1"/>
  <c r="N2797" i="5"/>
  <c r="Q2797" i="5" s="1"/>
  <c r="N2798" i="5"/>
  <c r="Q2798" i="5" s="1"/>
  <c r="N2799" i="5"/>
  <c r="Q2799" i="5" s="1"/>
  <c r="N2800" i="5"/>
  <c r="Q2800" i="5" s="1"/>
  <c r="N2801" i="5"/>
  <c r="Q2801" i="5" s="1"/>
  <c r="N2802" i="5"/>
  <c r="Q2802" i="5" s="1"/>
  <c r="N2803" i="5"/>
  <c r="Q2803" i="5" s="1"/>
  <c r="N2804" i="5"/>
  <c r="Q2804" i="5" s="1"/>
  <c r="N2805" i="5"/>
  <c r="Q2805" i="5" s="1"/>
  <c r="N2806" i="5"/>
  <c r="Q2806" i="5" s="1"/>
  <c r="N2807" i="5"/>
  <c r="Q2807" i="5" s="1"/>
  <c r="N2808" i="5"/>
  <c r="Q2808" i="5" s="1"/>
  <c r="N2809" i="5"/>
  <c r="Q2809" i="5" s="1"/>
  <c r="N2810" i="5"/>
  <c r="Q2810" i="5" s="1"/>
  <c r="N2811" i="5"/>
  <c r="Q2811" i="5" s="1"/>
  <c r="N2812" i="5"/>
  <c r="Q2812" i="5" s="1"/>
  <c r="N2813" i="5"/>
  <c r="Q2813" i="5" s="1"/>
  <c r="N2814" i="5"/>
  <c r="Q2814" i="5" s="1"/>
  <c r="N2815" i="5"/>
  <c r="Q2815" i="5" s="1"/>
  <c r="N2816" i="5"/>
  <c r="Q2816" i="5" s="1"/>
  <c r="N2817" i="5"/>
  <c r="Q2817" i="5" s="1"/>
  <c r="N2818" i="5"/>
  <c r="Q2818" i="5" s="1"/>
  <c r="N2819" i="5"/>
  <c r="Q2819" i="5" s="1"/>
  <c r="N2820" i="5"/>
  <c r="Q2820" i="5" s="1"/>
  <c r="N2821" i="5"/>
  <c r="Q2821" i="5" s="1"/>
  <c r="N2822" i="5"/>
  <c r="Q2822" i="5" s="1"/>
  <c r="N2823" i="5"/>
  <c r="Q2823" i="5" s="1"/>
  <c r="N2824" i="5"/>
  <c r="Q2824" i="5" s="1"/>
  <c r="N2825" i="5"/>
  <c r="Q2825" i="5" s="1"/>
  <c r="N2826" i="5"/>
  <c r="Q2826" i="5" s="1"/>
  <c r="N2827" i="5"/>
  <c r="Q2827" i="5" s="1"/>
  <c r="N2828" i="5"/>
  <c r="Q2828" i="5" s="1"/>
  <c r="N2829" i="5"/>
  <c r="Q2829" i="5" s="1"/>
  <c r="N2830" i="5"/>
  <c r="Q2830" i="5" s="1"/>
  <c r="N2831" i="5"/>
  <c r="Q2831" i="5" s="1"/>
  <c r="N2832" i="5"/>
  <c r="Q2832" i="5" s="1"/>
  <c r="N2833" i="5"/>
  <c r="Q2833" i="5" s="1"/>
  <c r="N2834" i="5"/>
  <c r="Q2834" i="5" s="1"/>
  <c r="N2835" i="5"/>
  <c r="Q2835" i="5" s="1"/>
  <c r="N2836" i="5"/>
  <c r="Q2836" i="5" s="1"/>
  <c r="N2837" i="5"/>
  <c r="Q2837" i="5" s="1"/>
  <c r="N2838" i="5"/>
  <c r="Q2838" i="5" s="1"/>
  <c r="N2839" i="5"/>
  <c r="Q2839" i="5" s="1"/>
  <c r="N2840" i="5"/>
  <c r="Q2840" i="5" s="1"/>
  <c r="N2841" i="5"/>
  <c r="Q2841" i="5" s="1"/>
  <c r="N2842" i="5"/>
  <c r="Q2842" i="5" s="1"/>
  <c r="N2843" i="5"/>
  <c r="Q2843" i="5" s="1"/>
  <c r="N2844" i="5"/>
  <c r="Q2844" i="5" s="1"/>
  <c r="N2845" i="5"/>
  <c r="Q2845" i="5" s="1"/>
  <c r="N2846" i="5"/>
  <c r="Q2846" i="5" s="1"/>
  <c r="N2847" i="5"/>
  <c r="Q2847" i="5" s="1"/>
  <c r="N2848" i="5"/>
  <c r="Q2848" i="5" s="1"/>
  <c r="N2849" i="5"/>
  <c r="Q2849" i="5" s="1"/>
  <c r="N2850" i="5"/>
  <c r="Q2850" i="5" s="1"/>
  <c r="N2851" i="5"/>
  <c r="Q2851" i="5" s="1"/>
  <c r="N2852" i="5"/>
  <c r="Q2852" i="5" s="1"/>
  <c r="N2853" i="5"/>
  <c r="Q2853" i="5" s="1"/>
  <c r="N2854" i="5"/>
  <c r="Q2854" i="5" s="1"/>
  <c r="N2855" i="5"/>
  <c r="Q2855" i="5" s="1"/>
  <c r="N2856" i="5"/>
  <c r="Q2856" i="5" s="1"/>
  <c r="N2857" i="5"/>
  <c r="Q2857" i="5" s="1"/>
  <c r="N2858" i="5"/>
  <c r="Q2858" i="5" s="1"/>
  <c r="N2859" i="5"/>
  <c r="Q2859" i="5" s="1"/>
  <c r="N2860" i="5"/>
  <c r="Q2860" i="5" s="1"/>
  <c r="N2861" i="5"/>
  <c r="Q2861" i="5" s="1"/>
  <c r="N2862" i="5"/>
  <c r="Q2862" i="5" s="1"/>
  <c r="N2863" i="5"/>
  <c r="Q2863" i="5" s="1"/>
  <c r="N2864" i="5"/>
  <c r="Q2864" i="5" s="1"/>
  <c r="N2865" i="5"/>
  <c r="Q2865" i="5" s="1"/>
  <c r="N2866" i="5"/>
  <c r="Q2866" i="5" s="1"/>
  <c r="N2867" i="5"/>
  <c r="Q2867" i="5" s="1"/>
  <c r="N2868" i="5"/>
  <c r="Q2868" i="5" s="1"/>
  <c r="N2869" i="5"/>
  <c r="Q2869" i="5" s="1"/>
  <c r="N2870" i="5"/>
  <c r="Q2870" i="5" s="1"/>
  <c r="N2871" i="5"/>
  <c r="Q2871" i="5" s="1"/>
  <c r="N2872" i="5"/>
  <c r="Q2872" i="5" s="1"/>
  <c r="N2873" i="5"/>
  <c r="Q2873" i="5" s="1"/>
  <c r="N2874" i="5"/>
  <c r="Q2874" i="5" s="1"/>
  <c r="N2875" i="5"/>
  <c r="Q2875" i="5" s="1"/>
  <c r="N2876" i="5"/>
  <c r="Q2876" i="5" s="1"/>
  <c r="N2877" i="5"/>
  <c r="Q2877" i="5" s="1"/>
  <c r="N2878" i="5"/>
  <c r="Q2878" i="5" s="1"/>
  <c r="N2879" i="5"/>
  <c r="Q2879" i="5" s="1"/>
  <c r="N2880" i="5"/>
  <c r="Q2880" i="5" s="1"/>
  <c r="N2881" i="5"/>
  <c r="Q2881" i="5" s="1"/>
  <c r="N2882" i="5"/>
  <c r="Q2882" i="5" s="1"/>
  <c r="N2883" i="5"/>
  <c r="Q2883" i="5" s="1"/>
  <c r="N2884" i="5"/>
  <c r="Q2884" i="5" s="1"/>
  <c r="N2885" i="5"/>
  <c r="Q2885" i="5" s="1"/>
  <c r="N2886" i="5"/>
  <c r="Q2886" i="5" s="1"/>
  <c r="N2887" i="5"/>
  <c r="Q2887" i="5" s="1"/>
  <c r="N2888" i="5"/>
  <c r="Q2888" i="5" s="1"/>
  <c r="N2889" i="5"/>
  <c r="Q2889" i="5" s="1"/>
  <c r="N2890" i="5"/>
  <c r="Q2890" i="5" s="1"/>
  <c r="N2891" i="5"/>
  <c r="Q2891" i="5" s="1"/>
  <c r="N2892" i="5"/>
  <c r="Q2892" i="5" s="1"/>
  <c r="N2893" i="5"/>
  <c r="Q2893" i="5" s="1"/>
  <c r="N2894" i="5"/>
  <c r="Q2894" i="5" s="1"/>
  <c r="N2895" i="5"/>
  <c r="Q2895" i="5" s="1"/>
  <c r="N2896" i="5"/>
  <c r="Q2896" i="5" s="1"/>
  <c r="N2897" i="5"/>
  <c r="Q2897" i="5" s="1"/>
  <c r="N2898" i="5"/>
  <c r="Q2898" i="5" s="1"/>
  <c r="N2899" i="5"/>
  <c r="Q2899" i="5" s="1"/>
  <c r="N2900" i="5"/>
  <c r="Q2900" i="5" s="1"/>
  <c r="N2901" i="5"/>
  <c r="Q2901" i="5" s="1"/>
  <c r="N2902" i="5"/>
  <c r="Q2902" i="5" s="1"/>
  <c r="N2903" i="5"/>
  <c r="Q2903" i="5" s="1"/>
  <c r="N2904" i="5"/>
  <c r="Q2904" i="5" s="1"/>
  <c r="N2905" i="5"/>
  <c r="Q2905" i="5" s="1"/>
  <c r="N2906" i="5"/>
  <c r="Q2906" i="5" s="1"/>
  <c r="N2907" i="5"/>
  <c r="Q2907" i="5" s="1"/>
  <c r="N2908" i="5"/>
  <c r="Q2908" i="5" s="1"/>
  <c r="N2909" i="5"/>
  <c r="Q2909" i="5" s="1"/>
  <c r="N2910" i="5"/>
  <c r="Q2910" i="5" s="1"/>
  <c r="N2911" i="5"/>
  <c r="Q2911" i="5" s="1"/>
  <c r="N2912" i="5"/>
  <c r="Q2912" i="5" s="1"/>
  <c r="N2913" i="5"/>
  <c r="Q2913" i="5" s="1"/>
  <c r="N2914" i="5"/>
  <c r="Q2914" i="5" s="1"/>
  <c r="N2915" i="5"/>
  <c r="Q2915" i="5" s="1"/>
  <c r="N2916" i="5"/>
  <c r="Q2916" i="5" s="1"/>
  <c r="N2917" i="5"/>
  <c r="Q2917" i="5" s="1"/>
  <c r="N2918" i="5"/>
  <c r="Q2918" i="5" s="1"/>
  <c r="N2919" i="5"/>
  <c r="Q2919" i="5" s="1"/>
  <c r="N2920" i="5"/>
  <c r="Q2920" i="5" s="1"/>
  <c r="N2921" i="5"/>
  <c r="Q2921" i="5" s="1"/>
  <c r="N2922" i="5"/>
  <c r="Q2922" i="5" s="1"/>
  <c r="N2923" i="5"/>
  <c r="Q2923" i="5" s="1"/>
  <c r="N2924" i="5"/>
  <c r="Q2924" i="5" s="1"/>
  <c r="N2925" i="5"/>
  <c r="Q2925" i="5" s="1"/>
  <c r="N2926" i="5"/>
  <c r="Q2926" i="5" s="1"/>
  <c r="N2927" i="5"/>
  <c r="Q2927" i="5" s="1"/>
  <c r="N2928" i="5"/>
  <c r="Q2928" i="5" s="1"/>
  <c r="N2929" i="5"/>
  <c r="Q2929" i="5" s="1"/>
  <c r="N2930" i="5"/>
  <c r="Q2930" i="5" s="1"/>
  <c r="N2931" i="5"/>
  <c r="Q2931" i="5" s="1"/>
  <c r="N2932" i="5"/>
  <c r="Q2932" i="5" s="1"/>
  <c r="N2933" i="5"/>
  <c r="Q2933" i="5" s="1"/>
  <c r="N2934" i="5"/>
  <c r="Q2934" i="5" s="1"/>
  <c r="N2935" i="5"/>
  <c r="Q2935" i="5" s="1"/>
  <c r="N2936" i="5"/>
  <c r="Q2936" i="5" s="1"/>
  <c r="N2937" i="5"/>
  <c r="Q2937" i="5" s="1"/>
  <c r="N2938" i="5"/>
  <c r="Q2938" i="5" s="1"/>
  <c r="N2939" i="5"/>
  <c r="Q2939" i="5" s="1"/>
  <c r="N2940" i="5"/>
  <c r="Q2940" i="5" s="1"/>
  <c r="N2941" i="5"/>
  <c r="Q2941" i="5" s="1"/>
  <c r="N2942" i="5"/>
  <c r="Q2942" i="5" s="1"/>
  <c r="N2943" i="5"/>
  <c r="Q2943" i="5" s="1"/>
  <c r="N2944" i="5"/>
  <c r="Q2944" i="5" s="1"/>
  <c r="N2945" i="5"/>
  <c r="Q2945" i="5" s="1"/>
  <c r="N2946" i="5"/>
  <c r="Q2946" i="5" s="1"/>
  <c r="N2947" i="5"/>
  <c r="Q2947" i="5" s="1"/>
  <c r="N2948" i="5"/>
  <c r="Q2948" i="5" s="1"/>
  <c r="N2949" i="5"/>
  <c r="Q2949" i="5" s="1"/>
  <c r="N2950" i="5"/>
  <c r="Q2950" i="5" s="1"/>
  <c r="N2951" i="5"/>
  <c r="Q2951" i="5" s="1"/>
  <c r="N2952" i="5"/>
  <c r="Q2952" i="5" s="1"/>
  <c r="N2953" i="5"/>
  <c r="Q2953" i="5" s="1"/>
  <c r="N2954" i="5"/>
  <c r="Q2954" i="5" s="1"/>
  <c r="N2955" i="5"/>
  <c r="Q2955" i="5" s="1"/>
  <c r="N2956" i="5"/>
  <c r="Q2956" i="5" s="1"/>
  <c r="N2957" i="5"/>
  <c r="Q2957" i="5" s="1"/>
  <c r="N2958" i="5"/>
  <c r="Q2958" i="5" s="1"/>
  <c r="N2959" i="5"/>
  <c r="Q2959" i="5" s="1"/>
  <c r="N2960" i="5"/>
  <c r="Q2960" i="5" s="1"/>
  <c r="N2961" i="5"/>
  <c r="Q2961" i="5" s="1"/>
  <c r="N2962" i="5"/>
  <c r="Q2962" i="5" s="1"/>
  <c r="N2963" i="5"/>
  <c r="Q2963" i="5" s="1"/>
  <c r="N2964" i="5"/>
  <c r="Q2964" i="5" s="1"/>
  <c r="N2965" i="5"/>
  <c r="Q2965" i="5" s="1"/>
  <c r="N2966" i="5"/>
  <c r="Q2966" i="5" s="1"/>
  <c r="N2967" i="5"/>
  <c r="Q2967" i="5" s="1"/>
  <c r="N2968" i="5"/>
  <c r="Q2968" i="5" s="1"/>
  <c r="N2969" i="5"/>
  <c r="Q2969" i="5" s="1"/>
  <c r="N2970" i="5"/>
  <c r="Q2970" i="5" s="1"/>
  <c r="N2971" i="5"/>
  <c r="Q2971" i="5" s="1"/>
  <c r="N2972" i="5"/>
  <c r="Q2972" i="5" s="1"/>
  <c r="N2973" i="5"/>
  <c r="Q2973" i="5" s="1"/>
  <c r="N2974" i="5"/>
  <c r="Q2974" i="5" s="1"/>
  <c r="N2975" i="5"/>
  <c r="Q2975" i="5" s="1"/>
  <c r="N2976" i="5"/>
  <c r="Q2976" i="5" s="1"/>
  <c r="N2977" i="5"/>
  <c r="Q2977" i="5" s="1"/>
  <c r="N2978" i="5"/>
  <c r="Q2978" i="5" s="1"/>
  <c r="N2979" i="5"/>
  <c r="Q2979" i="5" s="1"/>
  <c r="N2980" i="5"/>
  <c r="Q2980" i="5" s="1"/>
  <c r="N2981" i="5"/>
  <c r="Q2981" i="5" s="1"/>
  <c r="N2982" i="5"/>
  <c r="Q2982" i="5" s="1"/>
  <c r="N2983" i="5"/>
  <c r="Q2983" i="5" s="1"/>
  <c r="N2984" i="5"/>
  <c r="Q2984" i="5" s="1"/>
  <c r="N2985" i="5"/>
  <c r="Q2985" i="5" s="1"/>
  <c r="N2986" i="5"/>
  <c r="Q2986" i="5" s="1"/>
  <c r="N2987" i="5"/>
  <c r="Q2987" i="5" s="1"/>
  <c r="N2988" i="5"/>
  <c r="Q2988" i="5" s="1"/>
  <c r="N2989" i="5"/>
  <c r="Q2989" i="5" s="1"/>
  <c r="N2990" i="5"/>
  <c r="Q2990" i="5" s="1"/>
  <c r="N2991" i="5"/>
  <c r="Q2991" i="5" s="1"/>
  <c r="N2992" i="5"/>
  <c r="Q2992" i="5" s="1"/>
  <c r="N2993" i="5"/>
  <c r="Q2993" i="5" s="1"/>
  <c r="N2994" i="5"/>
  <c r="Q2994" i="5" s="1"/>
  <c r="N2995" i="5"/>
  <c r="Q2995" i="5" s="1"/>
  <c r="N2996" i="5"/>
  <c r="Q2996" i="5" s="1"/>
  <c r="N2997" i="5"/>
  <c r="Q2997" i="5" s="1"/>
  <c r="N2998" i="5"/>
  <c r="Q2998" i="5" s="1"/>
  <c r="N2999" i="5"/>
  <c r="Q2999" i="5" s="1"/>
  <c r="N3000" i="5"/>
  <c r="Q3000" i="5" s="1"/>
  <c r="N3001" i="5"/>
  <c r="Q3001" i="5" s="1"/>
  <c r="N3002" i="5"/>
  <c r="Q3002" i="5" s="1"/>
  <c r="N3003" i="5"/>
  <c r="Q3003" i="5" s="1"/>
  <c r="N3004" i="5"/>
  <c r="Q3004" i="5" s="1"/>
  <c r="N3005" i="5"/>
  <c r="Q3005" i="5" s="1"/>
  <c r="N3006" i="5"/>
  <c r="Q3006" i="5" s="1"/>
  <c r="N3007" i="5"/>
  <c r="Q3007" i="5" s="1"/>
  <c r="N3008" i="5"/>
  <c r="Q3008" i="5" s="1"/>
  <c r="N3009" i="5"/>
  <c r="Q3009" i="5" s="1"/>
  <c r="N3010" i="5"/>
  <c r="Q3010" i="5" s="1"/>
  <c r="N3011" i="5"/>
  <c r="Q3011" i="5" s="1"/>
  <c r="N3012" i="5"/>
  <c r="Q3012" i="5" s="1"/>
  <c r="N3013" i="5"/>
  <c r="Q3013" i="5" s="1"/>
  <c r="N3014" i="5"/>
  <c r="Q3014" i="5" s="1"/>
  <c r="N3015" i="5"/>
  <c r="Q3015" i="5" s="1"/>
  <c r="N3016" i="5"/>
  <c r="Q3016" i="5" s="1"/>
  <c r="N3017" i="5"/>
  <c r="Q3017" i="5" s="1"/>
  <c r="N3018" i="5"/>
  <c r="Q3018" i="5" s="1"/>
  <c r="N3019" i="5"/>
  <c r="Q3019" i="5" s="1"/>
  <c r="N3020" i="5"/>
  <c r="Q3020" i="5" s="1"/>
  <c r="N3021" i="5"/>
  <c r="Q3021" i="5" s="1"/>
  <c r="N3022" i="5"/>
  <c r="Q3022" i="5" s="1"/>
  <c r="N3023" i="5"/>
  <c r="Q3023" i="5" s="1"/>
  <c r="N3024" i="5"/>
  <c r="Q3024" i="5" s="1"/>
  <c r="N3025" i="5"/>
  <c r="Q3025" i="5" s="1"/>
  <c r="N3026" i="5"/>
  <c r="Q3026" i="5" s="1"/>
  <c r="N3027" i="5"/>
  <c r="Q3027" i="5" s="1"/>
  <c r="N3028" i="5"/>
  <c r="Q3028" i="5" s="1"/>
  <c r="N3029" i="5"/>
  <c r="Q3029" i="5" s="1"/>
  <c r="N3030" i="5"/>
  <c r="Q3030" i="5" s="1"/>
  <c r="N3031" i="5"/>
  <c r="Q3031" i="5" s="1"/>
  <c r="N3032" i="5"/>
  <c r="Q3032" i="5" s="1"/>
  <c r="N3033" i="5"/>
  <c r="Q3033" i="5" s="1"/>
  <c r="N3034" i="5"/>
  <c r="Q3034" i="5" s="1"/>
  <c r="N3035" i="5"/>
  <c r="Q3035" i="5" s="1"/>
  <c r="N3036" i="5"/>
  <c r="Q3036" i="5" s="1"/>
  <c r="N3037" i="5"/>
  <c r="Q3037" i="5" s="1"/>
  <c r="N3038" i="5"/>
  <c r="Q3038" i="5" s="1"/>
  <c r="N3039" i="5"/>
  <c r="Q3039" i="5" s="1"/>
  <c r="N3040" i="5"/>
  <c r="Q3040" i="5" s="1"/>
  <c r="N3041" i="5"/>
  <c r="Q3041" i="5" s="1"/>
  <c r="N3042" i="5"/>
  <c r="Q3042" i="5" s="1"/>
  <c r="N3043" i="5"/>
  <c r="Q3043" i="5" s="1"/>
  <c r="N3044" i="5"/>
  <c r="Q3044" i="5" s="1"/>
  <c r="N3045" i="5"/>
  <c r="Q3045" i="5" s="1"/>
  <c r="N3046" i="5"/>
  <c r="Q3046" i="5" s="1"/>
  <c r="N3047" i="5"/>
  <c r="Q3047" i="5" s="1"/>
  <c r="N3048" i="5"/>
  <c r="Q3048" i="5" s="1"/>
  <c r="N3049" i="5"/>
  <c r="Q3049" i="5" s="1"/>
  <c r="N3050" i="5"/>
  <c r="Q3050" i="5" s="1"/>
  <c r="N3051" i="5"/>
  <c r="Q3051" i="5" s="1"/>
  <c r="N3052" i="5"/>
  <c r="Q3052" i="5" s="1"/>
  <c r="N3053" i="5"/>
  <c r="Q3053" i="5" s="1"/>
  <c r="N3054" i="5"/>
  <c r="Q3054" i="5" s="1"/>
  <c r="N3055" i="5"/>
  <c r="Q3055" i="5" s="1"/>
  <c r="N3056" i="5"/>
  <c r="Q3056" i="5" s="1"/>
  <c r="N3057" i="5"/>
  <c r="Q3057" i="5" s="1"/>
  <c r="N3058" i="5"/>
  <c r="Q3058" i="5" s="1"/>
  <c r="N3059" i="5"/>
  <c r="Q3059" i="5" s="1"/>
  <c r="N3060" i="5"/>
  <c r="Q3060" i="5" s="1"/>
  <c r="N3061" i="5"/>
  <c r="Q3061" i="5" s="1"/>
  <c r="N3062" i="5"/>
  <c r="Q3062" i="5" s="1"/>
  <c r="N3063" i="5"/>
  <c r="Q3063" i="5" s="1"/>
  <c r="N3064" i="5"/>
  <c r="Q3064" i="5" s="1"/>
  <c r="N3065" i="5"/>
  <c r="Q3065" i="5" s="1"/>
  <c r="N3066" i="5"/>
  <c r="Q3066" i="5" s="1"/>
  <c r="N3067" i="5"/>
  <c r="Q3067" i="5" s="1"/>
  <c r="N3068" i="5"/>
  <c r="Q3068" i="5" s="1"/>
  <c r="N3069" i="5"/>
  <c r="Q3069" i="5" s="1"/>
  <c r="N3070" i="5"/>
  <c r="Q3070" i="5" s="1"/>
  <c r="N3071" i="5"/>
  <c r="Q3071" i="5" s="1"/>
  <c r="N3072" i="5"/>
  <c r="Q3072" i="5" s="1"/>
  <c r="N3073" i="5"/>
  <c r="Q3073" i="5" s="1"/>
  <c r="N3074" i="5"/>
  <c r="Q3074" i="5" s="1"/>
  <c r="N3075" i="5"/>
  <c r="Q3075" i="5" s="1"/>
  <c r="N3076" i="5"/>
  <c r="Q3076" i="5" s="1"/>
  <c r="N3077" i="5"/>
  <c r="Q3077" i="5" s="1"/>
  <c r="N3078" i="5"/>
  <c r="Q3078" i="5" s="1"/>
  <c r="N3079" i="5"/>
  <c r="Q3079" i="5" s="1"/>
  <c r="N3080" i="5"/>
  <c r="Q3080" i="5" s="1"/>
  <c r="N3081" i="5"/>
  <c r="Q3081" i="5" s="1"/>
  <c r="N3082" i="5"/>
  <c r="Q3082" i="5" s="1"/>
  <c r="N3083" i="5"/>
  <c r="Q3083" i="5" s="1"/>
  <c r="N3084" i="5"/>
  <c r="Q3084" i="5" s="1"/>
  <c r="N3085" i="5"/>
  <c r="Q3085" i="5" s="1"/>
  <c r="N3086" i="5"/>
  <c r="Q3086" i="5" s="1"/>
  <c r="N3087" i="5"/>
  <c r="Q3087" i="5" s="1"/>
  <c r="N3088" i="5"/>
  <c r="Q3088" i="5" s="1"/>
  <c r="N3089" i="5"/>
  <c r="Q3089" i="5" s="1"/>
  <c r="N3090" i="5"/>
  <c r="Q3090" i="5" s="1"/>
  <c r="N3091" i="5"/>
  <c r="Q3091" i="5" s="1"/>
  <c r="N3092" i="5"/>
  <c r="Q3092" i="5" s="1"/>
  <c r="N3093" i="5"/>
  <c r="Q3093" i="5" s="1"/>
  <c r="N3094" i="5"/>
  <c r="Q3094" i="5" s="1"/>
  <c r="N3095" i="5"/>
  <c r="Q3095" i="5" s="1"/>
  <c r="N3096" i="5"/>
  <c r="Q3096" i="5" s="1"/>
  <c r="N3097" i="5"/>
  <c r="Q3097" i="5" s="1"/>
  <c r="N3098" i="5"/>
  <c r="Q3098" i="5" s="1"/>
  <c r="N3099" i="5"/>
  <c r="Q3099" i="5" s="1"/>
  <c r="N3100" i="5"/>
  <c r="Q3100" i="5" s="1"/>
  <c r="N3101" i="5"/>
  <c r="Q3101" i="5" s="1"/>
  <c r="N3102" i="5"/>
  <c r="Q3102" i="5" s="1"/>
  <c r="N3103" i="5"/>
  <c r="Q3103" i="5" s="1"/>
  <c r="N3104" i="5"/>
  <c r="Q3104" i="5" s="1"/>
  <c r="N3105" i="5"/>
  <c r="Q3105" i="5" s="1"/>
  <c r="N3106" i="5"/>
  <c r="Q3106" i="5" s="1"/>
  <c r="N3107" i="5"/>
  <c r="Q3107" i="5" s="1"/>
  <c r="N3108" i="5"/>
  <c r="Q3108" i="5" s="1"/>
  <c r="N3109" i="5"/>
  <c r="Q3109" i="5" s="1"/>
  <c r="N3110" i="5"/>
  <c r="Q3110" i="5" s="1"/>
  <c r="N3111" i="5"/>
  <c r="Q3111" i="5" s="1"/>
  <c r="N3112" i="5"/>
  <c r="Q3112" i="5" s="1"/>
  <c r="N3113" i="5"/>
  <c r="Q3113" i="5" s="1"/>
  <c r="N3114" i="5"/>
  <c r="Q3114" i="5" s="1"/>
  <c r="N3115" i="5"/>
  <c r="Q3115" i="5" s="1"/>
  <c r="N3116" i="5"/>
  <c r="Q3116" i="5" s="1"/>
  <c r="N3117" i="5"/>
  <c r="Q3117" i="5" s="1"/>
  <c r="N3118" i="5"/>
  <c r="Q3118" i="5" s="1"/>
  <c r="N3119" i="5"/>
  <c r="Q3119" i="5" s="1"/>
  <c r="N3120" i="5"/>
  <c r="Q3120" i="5" s="1"/>
  <c r="N3121" i="5"/>
  <c r="Q3121" i="5" s="1"/>
  <c r="N3122" i="5"/>
  <c r="Q3122" i="5" s="1"/>
  <c r="N3123" i="5"/>
  <c r="Q3123" i="5" s="1"/>
  <c r="N3124" i="5"/>
  <c r="Q3124" i="5" s="1"/>
  <c r="N3125" i="5"/>
  <c r="Q3125" i="5" s="1"/>
  <c r="N3126" i="5"/>
  <c r="Q3126" i="5" s="1"/>
  <c r="N3127" i="5"/>
  <c r="Q3127" i="5" s="1"/>
  <c r="N3128" i="5"/>
  <c r="Q3128" i="5" s="1"/>
  <c r="N3129" i="5"/>
  <c r="Q3129" i="5" s="1"/>
  <c r="N3130" i="5"/>
  <c r="Q3130" i="5" s="1"/>
  <c r="N3131" i="5"/>
  <c r="Q3131" i="5" s="1"/>
  <c r="N3132" i="5"/>
  <c r="Q3132" i="5" s="1"/>
  <c r="N3133" i="5"/>
  <c r="Q3133" i="5" s="1"/>
  <c r="N3134" i="5"/>
  <c r="Q3134" i="5" s="1"/>
  <c r="N3135" i="5"/>
  <c r="Q3135" i="5" s="1"/>
  <c r="N3136" i="5"/>
  <c r="Q3136" i="5" s="1"/>
  <c r="N3137" i="5"/>
  <c r="Q3137" i="5" s="1"/>
  <c r="N3138" i="5"/>
  <c r="Q3138" i="5" s="1"/>
  <c r="N3139" i="5"/>
  <c r="Q3139" i="5" s="1"/>
  <c r="N3140" i="5"/>
  <c r="Q3140" i="5" s="1"/>
  <c r="N3141" i="5"/>
  <c r="Q3141" i="5" s="1"/>
  <c r="N3142" i="5"/>
  <c r="Q3142" i="5" s="1"/>
  <c r="N3143" i="5"/>
  <c r="Q3143" i="5" s="1"/>
  <c r="N3144" i="5"/>
  <c r="Q3144" i="5" s="1"/>
  <c r="N3145" i="5"/>
  <c r="Q3145" i="5" s="1"/>
  <c r="N3146" i="5"/>
  <c r="Q3146" i="5" s="1"/>
  <c r="N3147" i="5"/>
  <c r="Q3147" i="5" s="1"/>
  <c r="N3148" i="5"/>
  <c r="Q3148" i="5" s="1"/>
  <c r="N3149" i="5"/>
  <c r="Q3149" i="5" s="1"/>
  <c r="N3150" i="5"/>
  <c r="Q3150" i="5" s="1"/>
  <c r="N3151" i="5"/>
  <c r="Q3151" i="5" s="1"/>
  <c r="N3152" i="5"/>
  <c r="Q3152" i="5" s="1"/>
  <c r="N3153" i="5"/>
  <c r="Q3153" i="5" s="1"/>
  <c r="N3154" i="5"/>
  <c r="Q3154" i="5" s="1"/>
  <c r="N3155" i="5"/>
  <c r="Q3155" i="5" s="1"/>
  <c r="N3156" i="5"/>
  <c r="Q3156" i="5" s="1"/>
  <c r="N3157" i="5"/>
  <c r="Q3157" i="5" s="1"/>
  <c r="N3158" i="5"/>
  <c r="Q3158" i="5" s="1"/>
  <c r="N3159" i="5"/>
  <c r="Q3159" i="5" s="1"/>
  <c r="N3160" i="5"/>
  <c r="Q3160" i="5" s="1"/>
  <c r="N3161" i="5"/>
  <c r="Q3161" i="5" s="1"/>
  <c r="N3162" i="5"/>
  <c r="Q3162" i="5" s="1"/>
  <c r="N3163" i="5"/>
  <c r="Q3163" i="5" s="1"/>
  <c r="N3164" i="5"/>
  <c r="Q3164" i="5" s="1"/>
  <c r="N3165" i="5"/>
  <c r="Q3165" i="5" s="1"/>
  <c r="N3166" i="5"/>
  <c r="Q3166" i="5" s="1"/>
  <c r="N3167" i="5"/>
  <c r="Q3167" i="5" s="1"/>
  <c r="N3168" i="5"/>
  <c r="Q3168" i="5" s="1"/>
  <c r="N3169" i="5"/>
  <c r="Q3169" i="5" s="1"/>
  <c r="N3170" i="5"/>
  <c r="Q3170" i="5" s="1"/>
  <c r="N3171" i="5"/>
  <c r="Q3171" i="5" s="1"/>
  <c r="N3172" i="5"/>
  <c r="Q3172" i="5" s="1"/>
  <c r="N3173" i="5"/>
  <c r="Q3173" i="5" s="1"/>
  <c r="N3174" i="5"/>
  <c r="Q3174" i="5" s="1"/>
  <c r="N3175" i="5"/>
  <c r="Q3175" i="5" s="1"/>
  <c r="N3176" i="5"/>
  <c r="Q3176" i="5" s="1"/>
  <c r="N3177" i="5"/>
  <c r="Q3177" i="5" s="1"/>
  <c r="N3178" i="5"/>
  <c r="Q3178" i="5" s="1"/>
  <c r="N3179" i="5"/>
  <c r="Q3179" i="5" s="1"/>
  <c r="N3180" i="5"/>
  <c r="Q3180" i="5" s="1"/>
  <c r="N3181" i="5"/>
  <c r="Q3181" i="5" s="1"/>
  <c r="N3182" i="5"/>
  <c r="Q3182" i="5" s="1"/>
  <c r="N3183" i="5"/>
  <c r="Q3183" i="5" s="1"/>
  <c r="N3184" i="5"/>
  <c r="Q3184" i="5" s="1"/>
  <c r="N3185" i="5"/>
  <c r="Q3185" i="5" s="1"/>
  <c r="N3186" i="5"/>
  <c r="Q3186" i="5" s="1"/>
  <c r="N3187" i="5"/>
  <c r="Q3187" i="5" s="1"/>
  <c r="N3188" i="5"/>
  <c r="Q3188" i="5" s="1"/>
  <c r="N3189" i="5"/>
  <c r="Q3189" i="5" s="1"/>
  <c r="N3190" i="5"/>
  <c r="Q3190" i="5" s="1"/>
  <c r="N3191" i="5"/>
  <c r="Q3191" i="5" s="1"/>
  <c r="N3192" i="5"/>
  <c r="Q3192" i="5" s="1"/>
  <c r="N3193" i="5"/>
  <c r="Q3193" i="5" s="1"/>
  <c r="N3194" i="5"/>
  <c r="Q3194" i="5" s="1"/>
  <c r="N3195" i="5"/>
  <c r="Q3195" i="5" s="1"/>
  <c r="N3196" i="5"/>
  <c r="Q3196" i="5" s="1"/>
  <c r="N3197" i="5"/>
  <c r="Q3197" i="5" s="1"/>
  <c r="N3198" i="5"/>
  <c r="Q3198" i="5" s="1"/>
  <c r="N3199" i="5"/>
  <c r="Q3199" i="5" s="1"/>
  <c r="N3200" i="5"/>
  <c r="Q3200" i="5" s="1"/>
  <c r="N3201" i="5"/>
  <c r="Q3201" i="5" s="1"/>
  <c r="N3202" i="5"/>
  <c r="Q3202" i="5" s="1"/>
  <c r="N3203" i="5"/>
  <c r="Q3203" i="5" s="1"/>
  <c r="N3204" i="5"/>
  <c r="Q3204" i="5" s="1"/>
  <c r="N3205" i="5"/>
  <c r="Q3205" i="5" s="1"/>
  <c r="N3206" i="5"/>
  <c r="Q3206" i="5" s="1"/>
  <c r="N3207" i="5"/>
  <c r="Q3207" i="5" s="1"/>
  <c r="N3208" i="5"/>
  <c r="Q3208" i="5" s="1"/>
  <c r="N3209" i="5"/>
  <c r="Q3209" i="5" s="1"/>
  <c r="N3210" i="5"/>
  <c r="Q3210" i="5" s="1"/>
  <c r="N3211" i="5"/>
  <c r="Q3211" i="5" s="1"/>
  <c r="N3212" i="5"/>
  <c r="Q3212" i="5" s="1"/>
  <c r="N3213" i="5"/>
  <c r="Q3213" i="5" s="1"/>
  <c r="N3214" i="5"/>
  <c r="Q3214" i="5" s="1"/>
  <c r="N3215" i="5"/>
  <c r="Q3215" i="5" s="1"/>
  <c r="N3216" i="5"/>
  <c r="Q3216" i="5" s="1"/>
  <c r="N3217" i="5"/>
  <c r="Q3217" i="5" s="1"/>
  <c r="N3218" i="5"/>
  <c r="Q3218" i="5" s="1"/>
  <c r="N3219" i="5"/>
  <c r="Q3219" i="5" s="1"/>
  <c r="N3220" i="5"/>
  <c r="Q3220" i="5" s="1"/>
  <c r="N3221" i="5"/>
  <c r="Q3221" i="5" s="1"/>
  <c r="N3222" i="5"/>
  <c r="Q3222" i="5" s="1"/>
  <c r="N3223" i="5"/>
  <c r="Q3223" i="5" s="1"/>
  <c r="N3224" i="5"/>
  <c r="Q3224" i="5" s="1"/>
  <c r="N3225" i="5"/>
  <c r="Q3225" i="5" s="1"/>
  <c r="N3226" i="5"/>
  <c r="Q3226" i="5" s="1"/>
  <c r="N3227" i="5"/>
  <c r="Q3227" i="5" s="1"/>
  <c r="N3228" i="5"/>
  <c r="Q3228" i="5" s="1"/>
  <c r="N3229" i="5"/>
  <c r="Q3229" i="5" s="1"/>
  <c r="N3230" i="5"/>
  <c r="Q3230" i="5" s="1"/>
  <c r="N3231" i="5"/>
  <c r="Q3231" i="5" s="1"/>
  <c r="N3232" i="5"/>
  <c r="Q3232" i="5" s="1"/>
  <c r="N3233" i="5"/>
  <c r="Q3233" i="5" s="1"/>
  <c r="N3234" i="5"/>
  <c r="Q3234" i="5" s="1"/>
  <c r="N3235" i="5"/>
  <c r="Q3235" i="5" s="1"/>
  <c r="N3236" i="5"/>
  <c r="Q3236" i="5" s="1"/>
  <c r="N3237" i="5"/>
  <c r="Q3237" i="5" s="1"/>
  <c r="N3238" i="5"/>
  <c r="Q3238" i="5" s="1"/>
  <c r="N3239" i="5"/>
  <c r="Q3239" i="5" s="1"/>
  <c r="N3240" i="5"/>
  <c r="Q3240" i="5" s="1"/>
  <c r="N3241" i="5"/>
  <c r="Q3241" i="5" s="1"/>
  <c r="N3242" i="5"/>
  <c r="Q3242" i="5" s="1"/>
  <c r="N3243" i="5"/>
  <c r="Q3243" i="5" s="1"/>
  <c r="N3244" i="5"/>
  <c r="Q3244" i="5" s="1"/>
  <c r="N3245" i="5"/>
  <c r="Q3245" i="5" s="1"/>
  <c r="N3246" i="5"/>
  <c r="Q3246" i="5" s="1"/>
  <c r="N3247" i="5"/>
  <c r="Q3247" i="5" s="1"/>
  <c r="N3248" i="5"/>
  <c r="Q3248" i="5" s="1"/>
  <c r="N3249" i="5"/>
  <c r="Q3249" i="5" s="1"/>
  <c r="N3250" i="5"/>
  <c r="Q3250" i="5" s="1"/>
  <c r="N3251" i="5"/>
  <c r="Q3251" i="5" s="1"/>
  <c r="N3252" i="5"/>
  <c r="Q3252" i="5" s="1"/>
  <c r="N3253" i="5"/>
  <c r="Q3253" i="5" s="1"/>
  <c r="N3254" i="5"/>
  <c r="Q3254" i="5" s="1"/>
  <c r="N3255" i="5"/>
  <c r="Q3255" i="5" s="1"/>
  <c r="N3256" i="5"/>
  <c r="Q3256" i="5" s="1"/>
  <c r="N3257" i="5"/>
  <c r="Q3257" i="5" s="1"/>
  <c r="N3258" i="5"/>
  <c r="Q3258" i="5" s="1"/>
  <c r="N3259" i="5"/>
  <c r="Q3259" i="5" s="1"/>
  <c r="N3260" i="5"/>
  <c r="Q3260" i="5" s="1"/>
  <c r="N3261" i="5"/>
  <c r="Q3261" i="5" s="1"/>
  <c r="N3262" i="5"/>
  <c r="Q3262" i="5" s="1"/>
  <c r="N3263" i="5"/>
  <c r="Q3263" i="5" s="1"/>
  <c r="N3264" i="5"/>
  <c r="Q3264" i="5" s="1"/>
  <c r="N3265" i="5"/>
  <c r="Q3265" i="5" s="1"/>
  <c r="N3266" i="5"/>
  <c r="Q3266" i="5" s="1"/>
  <c r="N3267" i="5"/>
  <c r="Q3267" i="5" s="1"/>
  <c r="N3268" i="5"/>
  <c r="Q3268" i="5" s="1"/>
  <c r="N3269" i="5"/>
  <c r="Q3269" i="5" s="1"/>
  <c r="N3270" i="5"/>
  <c r="Q3270" i="5" s="1"/>
  <c r="N3271" i="5"/>
  <c r="Q3271" i="5" s="1"/>
  <c r="N3272" i="5"/>
  <c r="Q3272" i="5" s="1"/>
  <c r="N3273" i="5"/>
  <c r="Q3273" i="5" s="1"/>
  <c r="N3274" i="5"/>
  <c r="Q3274" i="5" s="1"/>
  <c r="N3275" i="5"/>
  <c r="Q3275" i="5" s="1"/>
  <c r="N3276" i="5"/>
  <c r="Q3276" i="5" s="1"/>
  <c r="N3277" i="5"/>
  <c r="Q3277" i="5" s="1"/>
  <c r="N3278" i="5"/>
  <c r="Q3278" i="5" s="1"/>
  <c r="N3279" i="5"/>
  <c r="Q3279" i="5" s="1"/>
  <c r="N3280" i="5"/>
  <c r="Q3280" i="5" s="1"/>
  <c r="N3281" i="5"/>
  <c r="Q3281" i="5" s="1"/>
  <c r="N3282" i="5"/>
  <c r="Q3282" i="5" s="1"/>
  <c r="N3283" i="5"/>
  <c r="Q3283" i="5" s="1"/>
  <c r="N3284" i="5"/>
  <c r="Q3284" i="5" s="1"/>
  <c r="N3285" i="5"/>
  <c r="Q3285" i="5" s="1"/>
  <c r="N3286" i="5"/>
  <c r="Q3286" i="5" s="1"/>
  <c r="N3287" i="5"/>
  <c r="Q3287" i="5" s="1"/>
  <c r="N3288" i="5"/>
  <c r="Q3288" i="5" s="1"/>
  <c r="N3289" i="5"/>
  <c r="Q3289" i="5" s="1"/>
  <c r="N3290" i="5"/>
  <c r="Q3290" i="5" s="1"/>
  <c r="N3291" i="5"/>
  <c r="Q3291" i="5" s="1"/>
  <c r="N3292" i="5"/>
  <c r="Q3292" i="5" s="1"/>
  <c r="N3293" i="5"/>
  <c r="Q3293" i="5" s="1"/>
  <c r="N3294" i="5"/>
  <c r="Q3294" i="5" s="1"/>
  <c r="N3295" i="5"/>
  <c r="Q3295" i="5" s="1"/>
  <c r="N3296" i="5"/>
  <c r="Q3296" i="5" s="1"/>
  <c r="N3297" i="5"/>
  <c r="Q3297" i="5" s="1"/>
  <c r="N3298" i="5"/>
  <c r="Q3298" i="5" s="1"/>
  <c r="N3299" i="5"/>
  <c r="Q3299" i="5" s="1"/>
  <c r="N3300" i="5"/>
  <c r="Q3300" i="5" s="1"/>
  <c r="N3301" i="5"/>
  <c r="Q3301" i="5" s="1"/>
  <c r="N3302" i="5"/>
  <c r="Q3302" i="5" s="1"/>
  <c r="N3303" i="5"/>
  <c r="Q3303" i="5" s="1"/>
  <c r="N3304" i="5"/>
  <c r="Q3304" i="5" s="1"/>
  <c r="N3305" i="5"/>
  <c r="Q3305" i="5" s="1"/>
  <c r="N3306" i="5"/>
  <c r="Q3306" i="5" s="1"/>
  <c r="N3307" i="5"/>
  <c r="Q3307" i="5" s="1"/>
  <c r="N3308" i="5"/>
  <c r="Q3308" i="5" s="1"/>
  <c r="N3309" i="5"/>
  <c r="Q3309" i="5" s="1"/>
  <c r="N3310" i="5"/>
  <c r="Q3310" i="5" s="1"/>
  <c r="N3311" i="5"/>
  <c r="Q3311" i="5" s="1"/>
  <c r="N3312" i="5"/>
  <c r="Q3312" i="5" s="1"/>
  <c r="N3313" i="5"/>
  <c r="Q3313" i="5" s="1"/>
  <c r="N3314" i="5"/>
  <c r="Q3314" i="5" s="1"/>
  <c r="N3315" i="5"/>
  <c r="Q3315" i="5" s="1"/>
  <c r="N3316" i="5"/>
  <c r="Q3316" i="5" s="1"/>
  <c r="N3317" i="5"/>
  <c r="Q3317" i="5" s="1"/>
  <c r="N3318" i="5"/>
  <c r="Q3318" i="5" s="1"/>
  <c r="N3319" i="5"/>
  <c r="Q3319" i="5" s="1"/>
  <c r="N3320" i="5"/>
  <c r="Q3320" i="5" s="1"/>
  <c r="N3321" i="5"/>
  <c r="Q3321" i="5" s="1"/>
  <c r="N3322" i="5"/>
  <c r="Q3322" i="5" s="1"/>
  <c r="N3323" i="5"/>
  <c r="Q3323" i="5" s="1"/>
  <c r="N3324" i="5"/>
  <c r="Q3324" i="5" s="1"/>
  <c r="N3325" i="5"/>
  <c r="Q3325" i="5" s="1"/>
  <c r="N3326" i="5"/>
  <c r="Q3326" i="5" s="1"/>
  <c r="N3327" i="5"/>
  <c r="Q3327" i="5" s="1"/>
  <c r="N3328" i="5"/>
  <c r="Q3328" i="5" s="1"/>
  <c r="N3329" i="5"/>
  <c r="Q3329" i="5" s="1"/>
  <c r="N3330" i="5"/>
  <c r="Q3330" i="5" s="1"/>
  <c r="N3331" i="5"/>
  <c r="Q3331" i="5" s="1"/>
  <c r="N3332" i="5"/>
  <c r="Q3332" i="5" s="1"/>
  <c r="N3333" i="5"/>
  <c r="Q3333" i="5" s="1"/>
  <c r="N3334" i="5"/>
  <c r="Q3334" i="5" s="1"/>
  <c r="N3335" i="5"/>
  <c r="Q3335" i="5" s="1"/>
  <c r="N3336" i="5"/>
  <c r="Q3336" i="5" s="1"/>
  <c r="N3337" i="5"/>
  <c r="Q3337" i="5" s="1"/>
  <c r="N3338" i="5"/>
  <c r="Q3338" i="5" s="1"/>
  <c r="N3339" i="5"/>
  <c r="Q3339" i="5" s="1"/>
  <c r="N3340" i="5"/>
  <c r="Q3340" i="5" s="1"/>
  <c r="N3341" i="5"/>
  <c r="Q3341" i="5" s="1"/>
  <c r="N3342" i="5"/>
  <c r="Q3342" i="5" s="1"/>
  <c r="N3343" i="5"/>
  <c r="Q3343" i="5" s="1"/>
  <c r="N3344" i="5"/>
  <c r="Q3344" i="5" s="1"/>
  <c r="N3345" i="5"/>
  <c r="Q3345" i="5" s="1"/>
  <c r="N3346" i="5"/>
  <c r="Q3346" i="5" s="1"/>
  <c r="N3347" i="5"/>
  <c r="Q3347" i="5" s="1"/>
  <c r="N3348" i="5"/>
  <c r="Q3348" i="5" s="1"/>
  <c r="N3349" i="5"/>
  <c r="Q3349" i="5" s="1"/>
  <c r="N3350" i="5"/>
  <c r="Q3350" i="5" s="1"/>
  <c r="N3351" i="5"/>
  <c r="Q3351" i="5" s="1"/>
  <c r="N3352" i="5"/>
  <c r="Q3352" i="5" s="1"/>
  <c r="N3353" i="5"/>
  <c r="Q3353" i="5" s="1"/>
  <c r="N3354" i="5"/>
  <c r="Q3354" i="5" s="1"/>
  <c r="N3355" i="5"/>
  <c r="Q3355" i="5" s="1"/>
  <c r="N3356" i="5"/>
  <c r="Q3356" i="5" s="1"/>
  <c r="N3357" i="5"/>
  <c r="Q3357" i="5" s="1"/>
  <c r="N3358" i="5"/>
  <c r="Q3358" i="5" s="1"/>
  <c r="N3359" i="5"/>
  <c r="Q3359" i="5" s="1"/>
  <c r="N3360" i="5"/>
  <c r="Q3360" i="5" s="1"/>
  <c r="N3361" i="5"/>
  <c r="Q3361" i="5" s="1"/>
  <c r="N3362" i="5"/>
  <c r="Q3362" i="5" s="1"/>
  <c r="N3363" i="5"/>
  <c r="Q3363" i="5" s="1"/>
  <c r="N3364" i="5"/>
  <c r="Q3364" i="5" s="1"/>
  <c r="N3365" i="5"/>
  <c r="Q3365" i="5" s="1"/>
  <c r="N3366" i="5"/>
  <c r="Q3366" i="5" s="1"/>
  <c r="N3367" i="5"/>
  <c r="Q3367" i="5" s="1"/>
  <c r="N3368" i="5"/>
  <c r="Q3368" i="5" s="1"/>
  <c r="N3369" i="5"/>
  <c r="Q3369" i="5" s="1"/>
  <c r="N3370" i="5"/>
  <c r="Q3370" i="5" s="1"/>
  <c r="N3371" i="5"/>
  <c r="Q3371" i="5" s="1"/>
  <c r="N3372" i="5"/>
  <c r="Q3372" i="5" s="1"/>
  <c r="N3373" i="5"/>
  <c r="Q3373" i="5" s="1"/>
  <c r="N3374" i="5"/>
  <c r="Q3374" i="5" s="1"/>
  <c r="N3375" i="5"/>
  <c r="Q3375" i="5" s="1"/>
  <c r="N3376" i="5"/>
  <c r="Q3376" i="5" s="1"/>
  <c r="N3377" i="5"/>
  <c r="Q3377" i="5" s="1"/>
  <c r="N3378" i="5"/>
  <c r="Q3378" i="5" s="1"/>
  <c r="N3379" i="5"/>
  <c r="Q3379" i="5" s="1"/>
  <c r="N3380" i="5"/>
  <c r="Q3380" i="5" s="1"/>
  <c r="N3381" i="5"/>
  <c r="Q3381" i="5" s="1"/>
  <c r="N3382" i="5"/>
  <c r="Q3382" i="5" s="1"/>
  <c r="N3383" i="5"/>
  <c r="Q3383" i="5" s="1"/>
  <c r="N3384" i="5"/>
  <c r="Q3384" i="5" s="1"/>
  <c r="N3385" i="5"/>
  <c r="Q3385" i="5" s="1"/>
  <c r="N3386" i="5"/>
  <c r="Q3386" i="5" s="1"/>
  <c r="N3387" i="5"/>
  <c r="Q3387" i="5" s="1"/>
  <c r="N3388" i="5"/>
  <c r="Q3388" i="5" s="1"/>
  <c r="N3389" i="5"/>
  <c r="Q3389" i="5" s="1"/>
  <c r="N3390" i="5"/>
  <c r="Q3390" i="5" s="1"/>
  <c r="N3391" i="5"/>
  <c r="Q3391" i="5" s="1"/>
  <c r="N3392" i="5"/>
  <c r="Q3392" i="5" s="1"/>
  <c r="N3393" i="5"/>
  <c r="Q3393" i="5" s="1"/>
  <c r="N3394" i="5"/>
  <c r="Q3394" i="5" s="1"/>
  <c r="N3395" i="5"/>
  <c r="Q3395" i="5" s="1"/>
  <c r="N3396" i="5"/>
  <c r="Q3396" i="5" s="1"/>
  <c r="N3397" i="5"/>
  <c r="Q3397" i="5" s="1"/>
  <c r="N3398" i="5"/>
  <c r="Q3398" i="5" s="1"/>
  <c r="N3399" i="5"/>
  <c r="Q3399" i="5" s="1"/>
  <c r="N3400" i="5"/>
  <c r="Q3400" i="5" s="1"/>
  <c r="N3401" i="5"/>
  <c r="Q3401" i="5" s="1"/>
  <c r="N3402" i="5"/>
  <c r="Q3402" i="5" s="1"/>
  <c r="N3403" i="5"/>
  <c r="Q3403" i="5" s="1"/>
  <c r="N3404" i="5"/>
  <c r="Q3404" i="5" s="1"/>
  <c r="N3405" i="5"/>
  <c r="Q3405" i="5" s="1"/>
  <c r="N3406" i="5"/>
  <c r="Q3406" i="5" s="1"/>
  <c r="N3407" i="5"/>
  <c r="Q3407" i="5" s="1"/>
  <c r="N3408" i="5"/>
  <c r="Q3408" i="5" s="1"/>
  <c r="N3409" i="5"/>
  <c r="Q3409" i="5" s="1"/>
  <c r="N3410" i="5"/>
  <c r="Q3410" i="5" s="1"/>
  <c r="N3411" i="5"/>
  <c r="Q3411" i="5" s="1"/>
  <c r="N3412" i="5"/>
  <c r="Q3412" i="5" s="1"/>
  <c r="N3413" i="5"/>
  <c r="Q3413" i="5" s="1"/>
  <c r="N3414" i="5"/>
  <c r="Q3414" i="5" s="1"/>
  <c r="N3415" i="5"/>
  <c r="Q3415" i="5" s="1"/>
  <c r="N3416" i="5"/>
  <c r="Q3416" i="5" s="1"/>
  <c r="N3417" i="5"/>
  <c r="Q3417" i="5" s="1"/>
  <c r="N3418" i="5"/>
  <c r="Q3418" i="5" s="1"/>
  <c r="N3419" i="5"/>
  <c r="Q3419" i="5" s="1"/>
  <c r="N3420" i="5"/>
  <c r="Q3420" i="5" s="1"/>
  <c r="N3421" i="5"/>
  <c r="Q3421" i="5" s="1"/>
  <c r="N3422" i="5"/>
  <c r="Q3422" i="5" s="1"/>
  <c r="N3423" i="5"/>
  <c r="Q3423" i="5" s="1"/>
  <c r="N3424" i="5"/>
  <c r="Q3424" i="5" s="1"/>
  <c r="N3425" i="5"/>
  <c r="Q3425" i="5" s="1"/>
  <c r="N3426" i="5"/>
  <c r="Q3426" i="5" s="1"/>
  <c r="N3427" i="5"/>
  <c r="Q3427" i="5" s="1"/>
  <c r="N3428" i="5"/>
  <c r="Q3428" i="5" s="1"/>
  <c r="N3429" i="5"/>
  <c r="Q3429" i="5" s="1"/>
  <c r="N3430" i="5"/>
  <c r="Q3430" i="5" s="1"/>
  <c r="N3431" i="5"/>
  <c r="Q3431" i="5" s="1"/>
  <c r="N3432" i="5"/>
  <c r="Q3432" i="5" s="1"/>
  <c r="N3433" i="5"/>
  <c r="Q3433" i="5" s="1"/>
  <c r="N3434" i="5"/>
  <c r="Q3434" i="5" s="1"/>
  <c r="N3435" i="5"/>
  <c r="Q3435" i="5" s="1"/>
  <c r="N3436" i="5"/>
  <c r="Q3436" i="5" s="1"/>
  <c r="N3437" i="5"/>
  <c r="Q3437" i="5" s="1"/>
  <c r="N3438" i="5"/>
  <c r="Q3438" i="5" s="1"/>
  <c r="N3439" i="5"/>
  <c r="Q3439" i="5" s="1"/>
  <c r="N3440" i="5"/>
  <c r="Q3440" i="5" s="1"/>
  <c r="N3441" i="5"/>
  <c r="Q3441" i="5" s="1"/>
  <c r="N3442" i="5"/>
  <c r="Q3442" i="5" s="1"/>
  <c r="N3443" i="5"/>
  <c r="Q3443" i="5" s="1"/>
  <c r="N3444" i="5"/>
  <c r="Q3444" i="5" s="1"/>
  <c r="N3445" i="5"/>
  <c r="Q3445" i="5" s="1"/>
  <c r="N3446" i="5"/>
  <c r="Q3446" i="5" s="1"/>
  <c r="N3447" i="5"/>
  <c r="Q3447" i="5" s="1"/>
  <c r="N3448" i="5"/>
  <c r="Q3448" i="5" s="1"/>
  <c r="N3449" i="5"/>
  <c r="Q3449" i="5" s="1"/>
  <c r="N3450" i="5"/>
  <c r="Q3450" i="5" s="1"/>
  <c r="N3451" i="5"/>
  <c r="Q3451" i="5" s="1"/>
  <c r="N3452" i="5"/>
  <c r="Q3452" i="5" s="1"/>
  <c r="N3453" i="5"/>
  <c r="Q3453" i="5" s="1"/>
  <c r="N3454" i="5"/>
  <c r="Q3454" i="5" s="1"/>
  <c r="N3455" i="5"/>
  <c r="Q3455" i="5" s="1"/>
  <c r="N3456" i="5"/>
  <c r="Q3456" i="5" s="1"/>
  <c r="N3457" i="5"/>
  <c r="Q3457" i="5" s="1"/>
  <c r="N3458" i="5"/>
  <c r="Q3458" i="5" s="1"/>
  <c r="N3459" i="5"/>
  <c r="Q3459" i="5" s="1"/>
  <c r="N3460" i="5"/>
  <c r="Q3460" i="5" s="1"/>
  <c r="N3461" i="5"/>
  <c r="Q3461" i="5" s="1"/>
  <c r="N3462" i="5"/>
  <c r="Q3462" i="5" s="1"/>
  <c r="N3463" i="5"/>
  <c r="Q3463" i="5" s="1"/>
  <c r="N3464" i="5"/>
  <c r="Q3464" i="5" s="1"/>
  <c r="N3465" i="5"/>
  <c r="Q3465" i="5" s="1"/>
  <c r="N3466" i="5"/>
  <c r="Q3466" i="5" s="1"/>
  <c r="N3467" i="5"/>
  <c r="Q3467" i="5" s="1"/>
  <c r="N3468" i="5"/>
  <c r="Q3468" i="5" s="1"/>
  <c r="N3469" i="5"/>
  <c r="Q3469" i="5" s="1"/>
  <c r="N3470" i="5"/>
  <c r="Q3470" i="5" s="1"/>
  <c r="N3471" i="5"/>
  <c r="Q3471" i="5" s="1"/>
  <c r="N3472" i="5"/>
  <c r="Q3472" i="5" s="1"/>
  <c r="N3473" i="5"/>
  <c r="Q3473" i="5" s="1"/>
  <c r="N3474" i="5"/>
  <c r="Q3474" i="5" s="1"/>
  <c r="N3475" i="5"/>
  <c r="Q3475" i="5" s="1"/>
  <c r="N3476" i="5"/>
  <c r="Q3476" i="5" s="1"/>
  <c r="N3477" i="5"/>
  <c r="Q3477" i="5" s="1"/>
  <c r="N3478" i="5"/>
  <c r="Q3478" i="5" s="1"/>
  <c r="N3479" i="5"/>
  <c r="Q3479" i="5" s="1"/>
  <c r="N3480" i="5"/>
  <c r="Q3480" i="5" s="1"/>
  <c r="N3481" i="5"/>
  <c r="Q3481" i="5" s="1"/>
  <c r="N3482" i="5"/>
  <c r="Q3482" i="5" s="1"/>
  <c r="N3483" i="5"/>
  <c r="Q3483" i="5" s="1"/>
  <c r="N3484" i="5"/>
  <c r="Q3484" i="5" s="1"/>
  <c r="N3485" i="5"/>
  <c r="Q3485" i="5" s="1"/>
  <c r="N3486" i="5"/>
  <c r="Q3486" i="5" s="1"/>
  <c r="N3487" i="5"/>
  <c r="Q3487" i="5" s="1"/>
  <c r="N3488" i="5"/>
  <c r="Q3488" i="5" s="1"/>
  <c r="N3489" i="5"/>
  <c r="Q3489" i="5" s="1"/>
  <c r="N3490" i="5"/>
  <c r="Q3490" i="5" s="1"/>
  <c r="N3491" i="5"/>
  <c r="Q3491" i="5" s="1"/>
  <c r="N3492" i="5"/>
  <c r="Q3492" i="5" s="1"/>
  <c r="N3493" i="5"/>
  <c r="Q3493" i="5" s="1"/>
  <c r="N3494" i="5"/>
  <c r="Q3494" i="5" s="1"/>
  <c r="N3495" i="5"/>
  <c r="Q3495" i="5" s="1"/>
  <c r="N3496" i="5"/>
  <c r="Q3496" i="5" s="1"/>
  <c r="N3497" i="5"/>
  <c r="Q3497" i="5" s="1"/>
  <c r="N3498" i="5"/>
  <c r="Q3498" i="5" s="1"/>
  <c r="N3499" i="5"/>
  <c r="Q3499" i="5" s="1"/>
  <c r="N3500" i="5"/>
  <c r="Q3500" i="5" s="1"/>
  <c r="N3501" i="5"/>
  <c r="Q3501" i="5" s="1"/>
  <c r="N3502" i="5"/>
  <c r="Q3502" i="5" s="1"/>
  <c r="N3503" i="5"/>
  <c r="Q3503" i="5" s="1"/>
  <c r="N3504" i="5"/>
  <c r="Q3504" i="5" s="1"/>
  <c r="N3505" i="5"/>
  <c r="Q3505" i="5" s="1"/>
  <c r="N3506" i="5"/>
  <c r="Q3506" i="5" s="1"/>
  <c r="N3507" i="5"/>
  <c r="Q3507" i="5" s="1"/>
  <c r="N3508" i="5"/>
  <c r="Q3508" i="5" s="1"/>
  <c r="N3509" i="5"/>
  <c r="Q3509" i="5" s="1"/>
  <c r="N3510" i="5"/>
  <c r="Q3510" i="5" s="1"/>
  <c r="N3511" i="5"/>
  <c r="Q3511" i="5" s="1"/>
  <c r="N3512" i="5"/>
  <c r="Q3512" i="5" s="1"/>
  <c r="N3513" i="5"/>
  <c r="Q3513" i="5" s="1"/>
  <c r="N3514" i="5"/>
  <c r="Q3514" i="5" s="1"/>
  <c r="N3515" i="5"/>
  <c r="Q3515" i="5" s="1"/>
  <c r="N3516" i="5"/>
  <c r="Q3516" i="5" s="1"/>
  <c r="N3517" i="5"/>
  <c r="Q3517" i="5" s="1"/>
  <c r="N3518" i="5"/>
  <c r="Q3518" i="5" s="1"/>
  <c r="N3519" i="5"/>
  <c r="Q3519" i="5" s="1"/>
  <c r="N3520" i="5"/>
  <c r="Q3520" i="5" s="1"/>
  <c r="N3521" i="5"/>
  <c r="Q3521" i="5" s="1"/>
  <c r="N3522" i="5"/>
  <c r="Q3522" i="5" s="1"/>
  <c r="N3523" i="5"/>
  <c r="Q3523" i="5" s="1"/>
  <c r="N3524" i="5"/>
  <c r="Q3524" i="5" s="1"/>
  <c r="N3525" i="5"/>
  <c r="Q3525" i="5" s="1"/>
  <c r="N3526" i="5"/>
  <c r="Q3526" i="5" s="1"/>
  <c r="N3527" i="5"/>
  <c r="Q3527" i="5" s="1"/>
  <c r="N3528" i="5"/>
  <c r="Q3528" i="5" s="1"/>
  <c r="N3529" i="5"/>
  <c r="Q3529" i="5" s="1"/>
  <c r="N3530" i="5"/>
  <c r="Q3530" i="5" s="1"/>
  <c r="N3531" i="5"/>
  <c r="Q3531" i="5" s="1"/>
  <c r="N3532" i="5"/>
  <c r="Q3532" i="5" s="1"/>
  <c r="N3533" i="5"/>
  <c r="Q3533" i="5" s="1"/>
  <c r="N3534" i="5"/>
  <c r="Q3534" i="5" s="1"/>
  <c r="N3535" i="5"/>
  <c r="Q3535" i="5" s="1"/>
  <c r="N3536" i="5"/>
  <c r="Q3536" i="5" s="1"/>
  <c r="N3537" i="5"/>
  <c r="Q3537" i="5" s="1"/>
  <c r="N3538" i="5"/>
  <c r="Q3538" i="5" s="1"/>
  <c r="N3539" i="5"/>
  <c r="Q3539" i="5" s="1"/>
  <c r="N3540" i="5"/>
  <c r="Q3540" i="5" s="1"/>
  <c r="N3541" i="5"/>
  <c r="Q3541" i="5" s="1"/>
  <c r="N3542" i="5"/>
  <c r="Q3542" i="5" s="1"/>
  <c r="N3543" i="5"/>
  <c r="Q3543" i="5" s="1"/>
  <c r="N3544" i="5"/>
  <c r="Q3544" i="5" s="1"/>
  <c r="N3545" i="5"/>
  <c r="Q3545" i="5" s="1"/>
  <c r="N3546" i="5"/>
  <c r="Q3546" i="5" s="1"/>
  <c r="N3547" i="5"/>
  <c r="Q3547" i="5" s="1"/>
  <c r="N3548" i="5"/>
  <c r="Q3548" i="5" s="1"/>
  <c r="N3549" i="5"/>
  <c r="Q3549" i="5" s="1"/>
  <c r="N3550" i="5"/>
  <c r="Q3550" i="5" s="1"/>
  <c r="N3551" i="5"/>
  <c r="Q3551" i="5" s="1"/>
  <c r="N3552" i="5"/>
  <c r="Q3552" i="5" s="1"/>
  <c r="N3553" i="5"/>
  <c r="Q3553" i="5" s="1"/>
  <c r="N3554" i="5"/>
  <c r="Q3554" i="5" s="1"/>
  <c r="N3555" i="5"/>
  <c r="Q3555" i="5" s="1"/>
  <c r="N3556" i="5"/>
  <c r="Q3556" i="5" s="1"/>
  <c r="N3557" i="5"/>
  <c r="Q3557" i="5" s="1"/>
  <c r="N3558" i="5"/>
  <c r="Q3558" i="5" s="1"/>
  <c r="N3559" i="5"/>
  <c r="Q3559" i="5" s="1"/>
  <c r="N3560" i="5"/>
  <c r="Q3560" i="5" s="1"/>
  <c r="N3561" i="5"/>
  <c r="Q3561" i="5" s="1"/>
  <c r="N3562" i="5"/>
  <c r="Q3562" i="5" s="1"/>
  <c r="N3563" i="5"/>
  <c r="Q3563" i="5" s="1"/>
  <c r="N3564" i="5"/>
  <c r="Q3564" i="5" s="1"/>
  <c r="N3565" i="5"/>
  <c r="Q3565" i="5" s="1"/>
  <c r="N3566" i="5"/>
  <c r="Q3566" i="5" s="1"/>
  <c r="N3567" i="5"/>
  <c r="Q3567" i="5" s="1"/>
  <c r="N3568" i="5"/>
  <c r="Q3568" i="5" s="1"/>
  <c r="N3569" i="5"/>
  <c r="Q3569" i="5" s="1"/>
  <c r="N3570" i="5"/>
  <c r="Q3570" i="5" s="1"/>
  <c r="N3571" i="5"/>
  <c r="Q3571" i="5" s="1"/>
  <c r="N3572" i="5"/>
  <c r="Q3572" i="5" s="1"/>
  <c r="N3573" i="5"/>
  <c r="Q3573" i="5" s="1"/>
  <c r="N3574" i="5"/>
  <c r="Q3574" i="5" s="1"/>
  <c r="N3575" i="5"/>
  <c r="Q3575" i="5" s="1"/>
  <c r="N3576" i="5"/>
  <c r="Q3576" i="5" s="1"/>
  <c r="N3577" i="5"/>
  <c r="Q3577" i="5" s="1"/>
  <c r="N3578" i="5"/>
  <c r="Q3578" i="5" s="1"/>
  <c r="N3579" i="5"/>
  <c r="Q3579" i="5" s="1"/>
  <c r="N3580" i="5"/>
  <c r="Q3580" i="5" s="1"/>
  <c r="N3581" i="5"/>
  <c r="Q3581" i="5" s="1"/>
  <c r="N3582" i="5"/>
  <c r="Q3582" i="5" s="1"/>
  <c r="N3583" i="5"/>
  <c r="Q3583" i="5" s="1"/>
  <c r="N3584" i="5"/>
  <c r="Q3584" i="5" s="1"/>
  <c r="N3585" i="5"/>
  <c r="Q3585" i="5" s="1"/>
  <c r="N3586" i="5"/>
  <c r="Q3586" i="5" s="1"/>
  <c r="N3587" i="5"/>
  <c r="Q3587" i="5" s="1"/>
  <c r="N3588" i="5"/>
  <c r="Q3588" i="5" s="1"/>
  <c r="N3589" i="5"/>
  <c r="Q3589" i="5" s="1"/>
  <c r="N3590" i="5"/>
  <c r="Q3590" i="5" s="1"/>
  <c r="N3591" i="5"/>
  <c r="Q3591" i="5" s="1"/>
  <c r="N3592" i="5"/>
  <c r="Q3592" i="5" s="1"/>
  <c r="N3593" i="5"/>
  <c r="Q3593" i="5" s="1"/>
  <c r="N3594" i="5"/>
  <c r="Q3594" i="5" s="1"/>
  <c r="N3595" i="5"/>
  <c r="Q3595" i="5" s="1"/>
  <c r="N3596" i="5"/>
  <c r="Q3596" i="5" s="1"/>
  <c r="N3597" i="5"/>
  <c r="Q3597" i="5" s="1"/>
  <c r="N3598" i="5"/>
  <c r="Q3598" i="5" s="1"/>
  <c r="N3599" i="5"/>
  <c r="Q3599" i="5" s="1"/>
  <c r="N3600" i="5"/>
  <c r="Q3600" i="5" s="1"/>
  <c r="N3601" i="5"/>
  <c r="Q3601" i="5" s="1"/>
  <c r="N3602" i="5"/>
  <c r="Q3602" i="5" s="1"/>
  <c r="N3603" i="5"/>
  <c r="Q3603" i="5" s="1"/>
  <c r="N3604" i="5"/>
  <c r="Q3604" i="5" s="1"/>
  <c r="N3605" i="5"/>
  <c r="Q3605" i="5" s="1"/>
  <c r="N3606" i="5"/>
  <c r="Q3606" i="5" s="1"/>
  <c r="N3607" i="5"/>
  <c r="Q3607" i="5" s="1"/>
  <c r="N3608" i="5"/>
  <c r="Q3608" i="5" s="1"/>
  <c r="N3609" i="5"/>
  <c r="Q3609" i="5" s="1"/>
  <c r="N3610" i="5"/>
  <c r="Q3610" i="5" s="1"/>
  <c r="N3611" i="5"/>
  <c r="Q3611" i="5" s="1"/>
  <c r="N3612" i="5"/>
  <c r="Q3612" i="5" s="1"/>
  <c r="N3613" i="5"/>
  <c r="Q3613" i="5" s="1"/>
  <c r="N3614" i="5"/>
  <c r="Q3614" i="5" s="1"/>
  <c r="N3615" i="5"/>
  <c r="Q3615" i="5" s="1"/>
  <c r="N3616" i="5"/>
  <c r="Q3616" i="5" s="1"/>
  <c r="N3617" i="5"/>
  <c r="Q3617" i="5" s="1"/>
  <c r="N3618" i="5"/>
  <c r="Q3618" i="5" s="1"/>
  <c r="N3619" i="5"/>
  <c r="Q3619" i="5" s="1"/>
  <c r="N3620" i="5"/>
  <c r="Q3620" i="5" s="1"/>
  <c r="N3621" i="5"/>
  <c r="Q3621" i="5" s="1"/>
  <c r="N3622" i="5"/>
  <c r="Q3622" i="5" s="1"/>
  <c r="N3623" i="5"/>
  <c r="Q3623" i="5" s="1"/>
  <c r="N3624" i="5"/>
  <c r="Q3624" i="5" s="1"/>
  <c r="N3625" i="5"/>
  <c r="Q3625" i="5" s="1"/>
  <c r="N3626" i="5"/>
  <c r="Q3626" i="5" s="1"/>
  <c r="N3627" i="5"/>
  <c r="Q3627" i="5" s="1"/>
  <c r="N3628" i="5"/>
  <c r="Q3628" i="5" s="1"/>
  <c r="N3629" i="5"/>
  <c r="Q3629" i="5" s="1"/>
  <c r="N3630" i="5"/>
  <c r="Q3630" i="5" s="1"/>
  <c r="N3631" i="5"/>
  <c r="Q3631" i="5" s="1"/>
  <c r="N3632" i="5"/>
  <c r="Q3632" i="5" s="1"/>
  <c r="N3633" i="5"/>
  <c r="Q3633" i="5" s="1"/>
  <c r="N3634" i="5"/>
  <c r="Q3634" i="5" s="1"/>
  <c r="N3635" i="5"/>
  <c r="Q3635" i="5" s="1"/>
  <c r="N3636" i="5"/>
  <c r="Q3636" i="5" s="1"/>
  <c r="N3637" i="5"/>
  <c r="Q3637" i="5" s="1"/>
  <c r="N3638" i="5"/>
  <c r="Q3638" i="5" s="1"/>
  <c r="N3639" i="5"/>
  <c r="Q3639" i="5" s="1"/>
  <c r="N3640" i="5"/>
  <c r="Q3640" i="5" s="1"/>
  <c r="N3641" i="5"/>
  <c r="Q3641" i="5" s="1"/>
  <c r="N3642" i="5"/>
  <c r="Q3642" i="5" s="1"/>
  <c r="N3643" i="5"/>
  <c r="Q3643" i="5" s="1"/>
  <c r="N3644" i="5"/>
  <c r="Q3644" i="5" s="1"/>
  <c r="N3645" i="5"/>
  <c r="Q3645" i="5" s="1"/>
  <c r="N3646" i="5"/>
  <c r="Q3646" i="5" s="1"/>
  <c r="N3647" i="5"/>
  <c r="Q3647" i="5" s="1"/>
  <c r="N3648" i="5"/>
  <c r="Q3648" i="5" s="1"/>
  <c r="N3649" i="5"/>
  <c r="Q3649" i="5" s="1"/>
  <c r="N3650" i="5"/>
  <c r="Q3650" i="5" s="1"/>
  <c r="N3651" i="5"/>
  <c r="Q3651" i="5" s="1"/>
  <c r="N3652" i="5"/>
  <c r="Q3652" i="5" s="1"/>
  <c r="N3653" i="5"/>
  <c r="Q3653" i="5" s="1"/>
  <c r="N3654" i="5"/>
  <c r="Q3654" i="5" s="1"/>
  <c r="N3655" i="5"/>
  <c r="Q3655" i="5" s="1"/>
  <c r="N3656" i="5"/>
  <c r="Q3656" i="5" s="1"/>
  <c r="N3657" i="5"/>
  <c r="Q3657" i="5" s="1"/>
  <c r="N3658" i="5"/>
  <c r="Q3658" i="5" s="1"/>
  <c r="N3659" i="5"/>
  <c r="Q3659" i="5" s="1"/>
  <c r="N3660" i="5"/>
  <c r="Q3660" i="5" s="1"/>
  <c r="N3661" i="5"/>
  <c r="Q3661" i="5" s="1"/>
  <c r="N3662" i="5"/>
  <c r="Q3662" i="5" s="1"/>
  <c r="N3663" i="5"/>
  <c r="Q3663" i="5" s="1"/>
  <c r="N3664" i="5"/>
  <c r="Q3664" i="5" s="1"/>
  <c r="N3665" i="5"/>
  <c r="Q3665" i="5" s="1"/>
  <c r="N3666" i="5"/>
  <c r="Q3666" i="5" s="1"/>
  <c r="N3667" i="5"/>
  <c r="Q3667" i="5" s="1"/>
  <c r="N3668" i="5"/>
  <c r="Q3668" i="5" s="1"/>
  <c r="N3669" i="5"/>
  <c r="Q3669" i="5" s="1"/>
  <c r="N3670" i="5"/>
  <c r="Q3670" i="5" s="1"/>
  <c r="N3671" i="5"/>
  <c r="Q3671" i="5" s="1"/>
  <c r="N3672" i="5"/>
  <c r="Q3672" i="5" s="1"/>
  <c r="N3673" i="5"/>
  <c r="Q3673" i="5" s="1"/>
  <c r="N3674" i="5"/>
  <c r="Q3674" i="5" s="1"/>
  <c r="N3675" i="5"/>
  <c r="Q3675" i="5" s="1"/>
  <c r="N3676" i="5"/>
  <c r="Q3676" i="5" s="1"/>
  <c r="N3677" i="5"/>
  <c r="Q3677" i="5" s="1"/>
  <c r="N3678" i="5"/>
  <c r="Q3678" i="5" s="1"/>
  <c r="N3679" i="5"/>
  <c r="Q3679" i="5" s="1"/>
  <c r="N3680" i="5"/>
  <c r="Q3680" i="5" s="1"/>
  <c r="N3681" i="5"/>
  <c r="Q3681" i="5" s="1"/>
  <c r="N3682" i="5"/>
  <c r="Q3682" i="5" s="1"/>
  <c r="N3683" i="5"/>
  <c r="Q3683" i="5" s="1"/>
  <c r="N3684" i="5"/>
  <c r="Q3684" i="5" s="1"/>
  <c r="N3685" i="5"/>
  <c r="Q3685" i="5" s="1"/>
  <c r="N3686" i="5"/>
  <c r="Q3686" i="5" s="1"/>
  <c r="N3687" i="5"/>
  <c r="Q3687" i="5" s="1"/>
  <c r="N3688" i="5"/>
  <c r="Q3688" i="5" s="1"/>
  <c r="N3689" i="5"/>
  <c r="Q3689" i="5" s="1"/>
  <c r="N3690" i="5"/>
  <c r="Q3690" i="5" s="1"/>
  <c r="N3691" i="5"/>
  <c r="Q3691" i="5" s="1"/>
  <c r="N3692" i="5"/>
  <c r="Q3692" i="5" s="1"/>
  <c r="N3693" i="5"/>
  <c r="Q3693" i="5" s="1"/>
  <c r="N3694" i="5"/>
  <c r="Q3694" i="5" s="1"/>
  <c r="N3695" i="5"/>
  <c r="Q3695" i="5" s="1"/>
  <c r="N3696" i="5"/>
  <c r="Q3696" i="5" s="1"/>
  <c r="N3697" i="5"/>
  <c r="Q3697" i="5" s="1"/>
  <c r="N3698" i="5"/>
  <c r="Q3698" i="5" s="1"/>
  <c r="N3699" i="5"/>
  <c r="Q3699" i="5" s="1"/>
  <c r="N3700" i="5"/>
  <c r="Q3700" i="5" s="1"/>
  <c r="N3701" i="5"/>
  <c r="Q3701" i="5" s="1"/>
  <c r="N3702" i="5"/>
  <c r="Q3702" i="5" s="1"/>
  <c r="N3703" i="5"/>
  <c r="Q3703" i="5" s="1"/>
  <c r="N3704" i="5"/>
  <c r="Q3704" i="5" s="1"/>
  <c r="N3705" i="5"/>
  <c r="Q3705" i="5" s="1"/>
  <c r="N3706" i="5"/>
  <c r="Q3706" i="5" s="1"/>
  <c r="N3707" i="5"/>
  <c r="Q3707" i="5" s="1"/>
  <c r="N3708" i="5"/>
  <c r="Q3708" i="5" s="1"/>
  <c r="N3709" i="5"/>
  <c r="Q3709" i="5" s="1"/>
  <c r="N3710" i="5"/>
  <c r="Q3710" i="5" s="1"/>
  <c r="N3711" i="5"/>
  <c r="Q3711" i="5" s="1"/>
  <c r="N3712" i="5"/>
  <c r="Q3712" i="5" s="1"/>
  <c r="N3713" i="5"/>
  <c r="Q3713" i="5" s="1"/>
  <c r="N3714" i="5"/>
  <c r="Q3714" i="5" s="1"/>
  <c r="N3715" i="5"/>
  <c r="Q3715" i="5" s="1"/>
  <c r="N3716" i="5"/>
  <c r="Q3716" i="5" s="1"/>
  <c r="N3717" i="5"/>
  <c r="Q3717" i="5" s="1"/>
  <c r="N3718" i="5"/>
  <c r="Q3718" i="5" s="1"/>
  <c r="N3719" i="5"/>
  <c r="Q3719" i="5" s="1"/>
  <c r="N3720" i="5"/>
  <c r="Q3720" i="5" s="1"/>
  <c r="N3721" i="5"/>
  <c r="Q3721" i="5" s="1"/>
  <c r="N3722" i="5"/>
  <c r="Q3722" i="5" s="1"/>
  <c r="N3723" i="5"/>
  <c r="Q3723" i="5" s="1"/>
  <c r="N3724" i="5"/>
  <c r="Q3724" i="5" s="1"/>
  <c r="N3725" i="5"/>
  <c r="Q3725" i="5" s="1"/>
  <c r="N3726" i="5"/>
  <c r="Q3726" i="5" s="1"/>
  <c r="N3727" i="5"/>
  <c r="Q3727" i="5" s="1"/>
  <c r="N3728" i="5"/>
  <c r="Q3728" i="5" s="1"/>
  <c r="N3729" i="5"/>
  <c r="Q3729" i="5" s="1"/>
  <c r="N3730" i="5"/>
  <c r="Q3730" i="5" s="1"/>
  <c r="N3731" i="5"/>
  <c r="Q3731" i="5" s="1"/>
  <c r="N3732" i="5"/>
  <c r="Q3732" i="5" s="1"/>
  <c r="N3733" i="5"/>
  <c r="Q3733" i="5" s="1"/>
  <c r="N3734" i="5"/>
  <c r="Q3734" i="5" s="1"/>
  <c r="N3735" i="5"/>
  <c r="Q3735" i="5" s="1"/>
  <c r="N3736" i="5"/>
  <c r="Q3736" i="5" s="1"/>
  <c r="N3737" i="5"/>
  <c r="Q3737" i="5" s="1"/>
  <c r="N3738" i="5"/>
  <c r="Q3738" i="5" s="1"/>
  <c r="N3739" i="5"/>
  <c r="Q3739" i="5" s="1"/>
  <c r="N3740" i="5"/>
  <c r="Q3740" i="5" s="1"/>
  <c r="N3741" i="5"/>
  <c r="Q3741" i="5" s="1"/>
  <c r="N3742" i="5"/>
  <c r="Q3742" i="5" s="1"/>
  <c r="N3743" i="5"/>
  <c r="Q3743" i="5" s="1"/>
  <c r="N3744" i="5"/>
  <c r="Q3744" i="5" s="1"/>
  <c r="N3745" i="5"/>
  <c r="Q3745" i="5" s="1"/>
  <c r="N3746" i="5"/>
  <c r="Q3746" i="5" s="1"/>
  <c r="N3747" i="5"/>
  <c r="Q3747" i="5" s="1"/>
  <c r="N3748" i="5"/>
  <c r="Q3748" i="5" s="1"/>
  <c r="N3749" i="5"/>
  <c r="Q3749" i="5" s="1"/>
  <c r="N3750" i="5"/>
  <c r="Q3750" i="5" s="1"/>
  <c r="N3751" i="5"/>
  <c r="Q3751" i="5" s="1"/>
  <c r="N3752" i="5"/>
  <c r="Q3752" i="5" s="1"/>
  <c r="N3753" i="5"/>
  <c r="Q3753" i="5" s="1"/>
  <c r="N3754" i="5"/>
  <c r="Q3754" i="5" s="1"/>
  <c r="N3755" i="5"/>
  <c r="Q3755" i="5" s="1"/>
  <c r="N3756" i="5"/>
  <c r="Q3756" i="5" s="1"/>
  <c r="N3757" i="5"/>
  <c r="Q3757" i="5" s="1"/>
  <c r="N3758" i="5"/>
  <c r="Q3758" i="5" s="1"/>
  <c r="N3759" i="5"/>
  <c r="Q3759" i="5" s="1"/>
  <c r="N3760" i="5"/>
  <c r="Q3760" i="5" s="1"/>
  <c r="N3761" i="5"/>
  <c r="Q3761" i="5" s="1"/>
  <c r="N3762" i="5"/>
  <c r="Q3762" i="5" s="1"/>
  <c r="N3763" i="5"/>
  <c r="Q3763" i="5" s="1"/>
  <c r="N3764" i="5"/>
  <c r="Q3764" i="5" s="1"/>
  <c r="N3765" i="5"/>
  <c r="Q3765" i="5" s="1"/>
  <c r="N3766" i="5"/>
  <c r="Q3766" i="5" s="1"/>
  <c r="N3767" i="5"/>
  <c r="Q3767" i="5" s="1"/>
  <c r="N3768" i="5"/>
  <c r="Q3768" i="5" s="1"/>
  <c r="N3769" i="5"/>
  <c r="Q3769" i="5" s="1"/>
  <c r="N3770" i="5"/>
  <c r="Q3770" i="5" s="1"/>
  <c r="N3771" i="5"/>
  <c r="Q3771" i="5" s="1"/>
  <c r="N3772" i="5"/>
  <c r="Q3772" i="5" s="1"/>
  <c r="N3773" i="5"/>
  <c r="Q3773" i="5" s="1"/>
  <c r="N3774" i="5"/>
  <c r="Q3774" i="5" s="1"/>
  <c r="N3775" i="5"/>
  <c r="Q3775" i="5" s="1"/>
  <c r="N3776" i="5"/>
  <c r="Q3776" i="5" s="1"/>
  <c r="N3777" i="5"/>
  <c r="Q3777" i="5" s="1"/>
  <c r="N3778" i="5"/>
  <c r="Q3778" i="5" s="1"/>
  <c r="N3779" i="5"/>
  <c r="Q3779" i="5" s="1"/>
  <c r="N3780" i="5"/>
  <c r="Q3780" i="5" s="1"/>
  <c r="N3781" i="5"/>
  <c r="Q3781" i="5" s="1"/>
  <c r="N3782" i="5"/>
  <c r="Q3782" i="5" s="1"/>
  <c r="N3783" i="5"/>
  <c r="Q3783" i="5" s="1"/>
  <c r="N3784" i="5"/>
  <c r="Q3784" i="5" s="1"/>
  <c r="N3785" i="5"/>
  <c r="Q3785" i="5" s="1"/>
  <c r="N3786" i="5"/>
  <c r="Q3786" i="5" s="1"/>
  <c r="N3787" i="5"/>
  <c r="Q3787" i="5" s="1"/>
  <c r="N3788" i="5"/>
  <c r="Q3788" i="5" s="1"/>
  <c r="N3789" i="5"/>
  <c r="Q3789" i="5" s="1"/>
  <c r="N3790" i="5"/>
  <c r="Q3790" i="5" s="1"/>
  <c r="N3791" i="5"/>
  <c r="Q3791" i="5" s="1"/>
  <c r="N3792" i="5"/>
  <c r="Q3792" i="5" s="1"/>
  <c r="N3793" i="5"/>
  <c r="Q3793" i="5" s="1"/>
  <c r="N3794" i="5"/>
  <c r="Q3794" i="5" s="1"/>
  <c r="N3795" i="5"/>
  <c r="Q3795" i="5" s="1"/>
  <c r="N3796" i="5"/>
  <c r="Q3796" i="5" s="1"/>
  <c r="N3797" i="5"/>
  <c r="Q3797" i="5" s="1"/>
  <c r="N3798" i="5"/>
  <c r="Q3798" i="5" s="1"/>
  <c r="N3799" i="5"/>
  <c r="Q3799" i="5" s="1"/>
  <c r="N3800" i="5"/>
  <c r="Q3800" i="5" s="1"/>
  <c r="N3801" i="5"/>
  <c r="Q3801" i="5" s="1"/>
  <c r="N3802" i="5"/>
  <c r="Q3802" i="5" s="1"/>
  <c r="N3803" i="5"/>
  <c r="Q3803" i="5" s="1"/>
  <c r="N3804" i="5"/>
  <c r="Q3804" i="5" s="1"/>
  <c r="N3805" i="5"/>
  <c r="Q3805" i="5" s="1"/>
  <c r="N3806" i="5"/>
  <c r="Q3806" i="5" s="1"/>
  <c r="N3807" i="5"/>
  <c r="Q3807" i="5" s="1"/>
  <c r="N3808" i="5"/>
  <c r="Q3808" i="5" s="1"/>
  <c r="N3809" i="5"/>
  <c r="Q3809" i="5" s="1"/>
  <c r="N3810" i="5"/>
  <c r="Q3810" i="5" s="1"/>
  <c r="N3811" i="5"/>
  <c r="Q3811" i="5" s="1"/>
  <c r="N3812" i="5"/>
  <c r="Q3812" i="5" s="1"/>
  <c r="N3813" i="5"/>
  <c r="Q3813" i="5" s="1"/>
  <c r="N3814" i="5"/>
  <c r="Q3814" i="5" s="1"/>
  <c r="N3815" i="5"/>
  <c r="Q3815" i="5" s="1"/>
  <c r="N3816" i="5"/>
  <c r="Q3816" i="5" s="1"/>
  <c r="N3817" i="5"/>
  <c r="Q3817" i="5" s="1"/>
  <c r="N3818" i="5"/>
  <c r="Q3818" i="5" s="1"/>
  <c r="N3819" i="5"/>
  <c r="Q3819" i="5" s="1"/>
  <c r="N3820" i="5"/>
  <c r="Q3820" i="5" s="1"/>
  <c r="N3821" i="5"/>
  <c r="Q3821" i="5" s="1"/>
  <c r="N3822" i="5"/>
  <c r="Q3822" i="5" s="1"/>
  <c r="N3823" i="5"/>
  <c r="Q3823" i="5" s="1"/>
  <c r="N3824" i="5"/>
  <c r="Q3824" i="5" s="1"/>
  <c r="N3825" i="5"/>
  <c r="Q3825" i="5" s="1"/>
  <c r="N3826" i="5"/>
  <c r="Q3826" i="5" s="1"/>
  <c r="N3827" i="5"/>
  <c r="Q3827" i="5" s="1"/>
  <c r="N3828" i="5"/>
  <c r="Q3828" i="5" s="1"/>
  <c r="N3829" i="5"/>
  <c r="Q3829" i="5" s="1"/>
  <c r="N3830" i="5"/>
  <c r="Q3830" i="5" s="1"/>
  <c r="N3831" i="5"/>
  <c r="Q3831" i="5" s="1"/>
  <c r="N3832" i="5"/>
  <c r="Q3832" i="5" s="1"/>
  <c r="N3833" i="5"/>
  <c r="Q3833" i="5" s="1"/>
  <c r="N3834" i="5"/>
  <c r="Q3834" i="5" s="1"/>
  <c r="N3835" i="5"/>
  <c r="Q3835" i="5" s="1"/>
  <c r="N3836" i="5"/>
  <c r="Q3836" i="5" s="1"/>
  <c r="N3837" i="5"/>
  <c r="Q3837" i="5" s="1"/>
  <c r="N3838" i="5"/>
  <c r="Q3838" i="5" s="1"/>
  <c r="N3839" i="5"/>
  <c r="Q3839" i="5" s="1"/>
  <c r="N3840" i="5"/>
  <c r="Q3840" i="5" s="1"/>
  <c r="N3841" i="5"/>
  <c r="Q3841" i="5" s="1"/>
  <c r="N3842" i="5"/>
  <c r="Q3842" i="5" s="1"/>
  <c r="N3843" i="5"/>
  <c r="Q3843" i="5" s="1"/>
  <c r="N3844" i="5"/>
  <c r="Q3844" i="5" s="1"/>
  <c r="N3845" i="5"/>
  <c r="Q3845" i="5" s="1"/>
  <c r="N3846" i="5"/>
  <c r="Q3846" i="5" s="1"/>
  <c r="N3847" i="5"/>
  <c r="Q3847" i="5" s="1"/>
  <c r="N3848" i="5"/>
  <c r="Q3848" i="5" s="1"/>
  <c r="N3849" i="5"/>
  <c r="Q3849" i="5" s="1"/>
  <c r="N3850" i="5"/>
  <c r="Q3850" i="5" s="1"/>
  <c r="N3851" i="5"/>
  <c r="Q3851" i="5" s="1"/>
  <c r="N3852" i="5"/>
  <c r="Q3852" i="5" s="1"/>
  <c r="N3853" i="5"/>
  <c r="Q3853" i="5" s="1"/>
  <c r="N3854" i="5"/>
  <c r="Q3854" i="5" s="1"/>
  <c r="N3855" i="5"/>
  <c r="Q3855" i="5" s="1"/>
  <c r="N3856" i="5"/>
  <c r="Q3856" i="5" s="1"/>
  <c r="N3857" i="5"/>
  <c r="Q3857" i="5" s="1"/>
  <c r="N3858" i="5"/>
  <c r="Q3858" i="5" s="1"/>
  <c r="N3859" i="5"/>
  <c r="Q3859" i="5" s="1"/>
  <c r="N3860" i="5"/>
  <c r="Q3860" i="5" s="1"/>
  <c r="N3861" i="5"/>
  <c r="Q3861" i="5" s="1"/>
  <c r="N3862" i="5"/>
  <c r="Q3862" i="5" s="1"/>
  <c r="N3863" i="5"/>
  <c r="Q3863" i="5" s="1"/>
  <c r="N3864" i="5"/>
  <c r="Q3864" i="5" s="1"/>
  <c r="N3865" i="5"/>
  <c r="Q3865" i="5" s="1"/>
  <c r="N3866" i="5"/>
  <c r="Q3866" i="5" s="1"/>
  <c r="N3867" i="5"/>
  <c r="Q3867" i="5" s="1"/>
  <c r="N3868" i="5"/>
  <c r="Q3868" i="5" s="1"/>
  <c r="N3869" i="5"/>
  <c r="Q3869" i="5" s="1"/>
  <c r="N3870" i="5"/>
  <c r="Q3870" i="5" s="1"/>
  <c r="N3871" i="5"/>
  <c r="Q3871" i="5" s="1"/>
  <c r="N3872" i="5"/>
  <c r="Q3872" i="5" s="1"/>
  <c r="N3873" i="5"/>
  <c r="Q3873" i="5" s="1"/>
  <c r="N3874" i="5"/>
  <c r="Q3874" i="5" s="1"/>
  <c r="N3875" i="5"/>
  <c r="Q3875" i="5" s="1"/>
  <c r="N3876" i="5"/>
  <c r="Q3876" i="5" s="1"/>
  <c r="N3877" i="5"/>
  <c r="Q3877" i="5" s="1"/>
  <c r="N3878" i="5"/>
  <c r="Q3878" i="5" s="1"/>
  <c r="N3879" i="5"/>
  <c r="Q3879" i="5" s="1"/>
  <c r="N3880" i="5"/>
  <c r="Q3880" i="5" s="1"/>
  <c r="N3881" i="5"/>
  <c r="Q3881" i="5" s="1"/>
  <c r="N3882" i="5"/>
  <c r="Q3882" i="5" s="1"/>
  <c r="N3883" i="5"/>
  <c r="Q3883" i="5" s="1"/>
  <c r="N3884" i="5"/>
  <c r="Q3884" i="5" s="1"/>
  <c r="N3885" i="5"/>
  <c r="Q3885" i="5" s="1"/>
  <c r="N3886" i="5"/>
  <c r="Q3886" i="5" s="1"/>
  <c r="N3887" i="5"/>
  <c r="Q3887" i="5" s="1"/>
  <c r="N3888" i="5"/>
  <c r="Q3888" i="5" s="1"/>
  <c r="N3889" i="5"/>
  <c r="Q3889" i="5" s="1"/>
  <c r="N3890" i="5"/>
  <c r="Q3890" i="5" s="1"/>
  <c r="N3891" i="5"/>
  <c r="Q3891" i="5" s="1"/>
  <c r="N3892" i="5"/>
  <c r="Q3892" i="5" s="1"/>
  <c r="N3893" i="5"/>
  <c r="Q3893" i="5" s="1"/>
  <c r="N3894" i="5"/>
  <c r="Q3894" i="5" s="1"/>
  <c r="N3895" i="5"/>
  <c r="Q3895" i="5" s="1"/>
  <c r="N3896" i="5"/>
  <c r="Q3896" i="5" s="1"/>
  <c r="N3897" i="5"/>
  <c r="Q3897" i="5" s="1"/>
  <c r="N3898" i="5"/>
  <c r="Q3898" i="5" s="1"/>
  <c r="N3899" i="5"/>
  <c r="Q3899" i="5" s="1"/>
  <c r="N3900" i="5"/>
  <c r="Q3900" i="5" s="1"/>
  <c r="N3901" i="5"/>
  <c r="Q3901" i="5" s="1"/>
  <c r="N3902" i="5"/>
  <c r="Q3902" i="5" s="1"/>
  <c r="N3903" i="5"/>
  <c r="Q3903" i="5" s="1"/>
  <c r="N3904" i="5"/>
  <c r="Q3904" i="5" s="1"/>
  <c r="N3905" i="5"/>
  <c r="Q3905" i="5" s="1"/>
  <c r="N3906" i="5"/>
  <c r="Q3906" i="5" s="1"/>
  <c r="N3907" i="5"/>
  <c r="Q3907" i="5" s="1"/>
  <c r="N3908" i="5"/>
  <c r="Q3908" i="5" s="1"/>
  <c r="N3909" i="5"/>
  <c r="Q3909" i="5" s="1"/>
  <c r="N3910" i="5"/>
  <c r="Q3910" i="5" s="1"/>
  <c r="N3911" i="5"/>
  <c r="Q3911" i="5" s="1"/>
  <c r="N3912" i="5"/>
  <c r="Q3912" i="5" s="1"/>
  <c r="N3913" i="5"/>
  <c r="Q3913" i="5" s="1"/>
  <c r="N3914" i="5"/>
  <c r="Q3914" i="5" s="1"/>
  <c r="N3915" i="5"/>
  <c r="Q3915" i="5" s="1"/>
  <c r="N3916" i="5"/>
  <c r="Q3916" i="5" s="1"/>
  <c r="N3917" i="5"/>
  <c r="Q3917" i="5" s="1"/>
  <c r="N3918" i="5"/>
  <c r="Q3918" i="5" s="1"/>
  <c r="N3919" i="5"/>
  <c r="Q3919" i="5" s="1"/>
  <c r="N3920" i="5"/>
  <c r="Q3920" i="5" s="1"/>
  <c r="N3921" i="5"/>
  <c r="Q3921" i="5" s="1"/>
  <c r="N3922" i="5"/>
  <c r="Q3922" i="5" s="1"/>
  <c r="N3923" i="5"/>
  <c r="Q3923" i="5" s="1"/>
  <c r="N3924" i="5"/>
  <c r="Q3924" i="5" s="1"/>
  <c r="N3925" i="5"/>
  <c r="Q3925" i="5" s="1"/>
  <c r="N3926" i="5"/>
  <c r="Q3926" i="5" s="1"/>
  <c r="N3927" i="5"/>
  <c r="Q3927" i="5" s="1"/>
  <c r="N3928" i="5"/>
  <c r="Q3928" i="5" s="1"/>
  <c r="N3929" i="5"/>
  <c r="Q3929" i="5" s="1"/>
  <c r="N3930" i="5"/>
  <c r="Q3930" i="5" s="1"/>
  <c r="N3931" i="5"/>
  <c r="Q3931" i="5" s="1"/>
  <c r="N3932" i="5"/>
  <c r="Q3932" i="5" s="1"/>
  <c r="N3933" i="5"/>
  <c r="Q3933" i="5" s="1"/>
  <c r="N3934" i="5"/>
  <c r="Q3934" i="5" s="1"/>
  <c r="N3935" i="5"/>
  <c r="Q3935" i="5" s="1"/>
  <c r="N3936" i="5"/>
  <c r="Q3936" i="5" s="1"/>
  <c r="N3937" i="5"/>
  <c r="Q3937" i="5" s="1"/>
  <c r="N3938" i="5"/>
  <c r="Q3938" i="5" s="1"/>
  <c r="N3939" i="5"/>
  <c r="Q3939" i="5" s="1"/>
  <c r="N3940" i="5"/>
  <c r="Q3940" i="5" s="1"/>
  <c r="N3941" i="5"/>
  <c r="Q3941" i="5" s="1"/>
  <c r="N3942" i="5"/>
  <c r="Q3942" i="5" s="1"/>
  <c r="N3943" i="5"/>
  <c r="Q3943" i="5" s="1"/>
  <c r="N3944" i="5"/>
  <c r="Q3944" i="5" s="1"/>
  <c r="N3945" i="5"/>
  <c r="Q3945" i="5" s="1"/>
  <c r="N3946" i="5"/>
  <c r="Q3946" i="5" s="1"/>
  <c r="N3947" i="5"/>
  <c r="Q3947" i="5" s="1"/>
  <c r="N3948" i="5"/>
  <c r="Q3948" i="5" s="1"/>
  <c r="N3949" i="5"/>
  <c r="Q3949" i="5" s="1"/>
  <c r="N3950" i="5"/>
  <c r="Q3950" i="5" s="1"/>
  <c r="N3951" i="5"/>
  <c r="Q3951" i="5" s="1"/>
  <c r="N3952" i="5"/>
  <c r="Q3952" i="5" s="1"/>
  <c r="N3953" i="5"/>
  <c r="Q3953" i="5" s="1"/>
  <c r="N3954" i="5"/>
  <c r="Q3954" i="5" s="1"/>
  <c r="N3955" i="5"/>
  <c r="Q3955" i="5" s="1"/>
  <c r="N3956" i="5"/>
  <c r="Q3956" i="5" s="1"/>
  <c r="N3957" i="5"/>
  <c r="Q3957" i="5" s="1"/>
  <c r="N3958" i="5"/>
  <c r="Q3958" i="5" s="1"/>
  <c r="N3959" i="5"/>
  <c r="Q3959" i="5" s="1"/>
  <c r="N3960" i="5"/>
  <c r="Q3960" i="5" s="1"/>
  <c r="N3961" i="5"/>
  <c r="Q3961" i="5" s="1"/>
  <c r="N3962" i="5"/>
  <c r="Q3962" i="5" s="1"/>
  <c r="N3963" i="5"/>
  <c r="Q3963" i="5" s="1"/>
  <c r="N3964" i="5"/>
  <c r="Q3964" i="5" s="1"/>
  <c r="N3965" i="5"/>
  <c r="Q3965" i="5" s="1"/>
  <c r="N3966" i="5"/>
  <c r="Q3966" i="5" s="1"/>
  <c r="N3967" i="5"/>
  <c r="Q3967" i="5" s="1"/>
  <c r="N3968" i="5"/>
  <c r="Q3968" i="5" s="1"/>
  <c r="N3969" i="5"/>
  <c r="Q3969" i="5" s="1"/>
  <c r="N3970" i="5"/>
  <c r="Q3970" i="5" s="1"/>
  <c r="N3971" i="5"/>
  <c r="Q3971" i="5" s="1"/>
  <c r="N3972" i="5"/>
  <c r="Q3972" i="5" s="1"/>
  <c r="N3973" i="5"/>
  <c r="Q3973" i="5" s="1"/>
  <c r="N3974" i="5"/>
  <c r="Q3974" i="5" s="1"/>
  <c r="N3975" i="5"/>
  <c r="Q3975" i="5" s="1"/>
  <c r="N3976" i="5"/>
  <c r="Q3976" i="5" s="1"/>
  <c r="N3977" i="5"/>
  <c r="Q3977" i="5" s="1"/>
  <c r="N3978" i="5"/>
  <c r="Q3978" i="5" s="1"/>
  <c r="N3979" i="5"/>
  <c r="Q3979" i="5" s="1"/>
  <c r="N3980" i="5"/>
  <c r="Q3980" i="5" s="1"/>
  <c r="N3981" i="5"/>
  <c r="Q3981" i="5" s="1"/>
  <c r="N3982" i="5"/>
  <c r="Q3982" i="5" s="1"/>
  <c r="N3983" i="5"/>
  <c r="Q3983" i="5" s="1"/>
  <c r="N3984" i="5"/>
  <c r="Q3984" i="5" s="1"/>
  <c r="N3985" i="5"/>
  <c r="Q3985" i="5" s="1"/>
  <c r="N3986" i="5"/>
  <c r="Q3986" i="5" s="1"/>
  <c r="N3987" i="5"/>
  <c r="Q3987" i="5" s="1"/>
  <c r="N3988" i="5"/>
  <c r="Q3988" i="5" s="1"/>
  <c r="N3989" i="5"/>
  <c r="Q3989" i="5" s="1"/>
  <c r="N3990" i="5"/>
  <c r="Q3990" i="5" s="1"/>
  <c r="N3991" i="5"/>
  <c r="Q3991" i="5" s="1"/>
  <c r="N3992" i="5"/>
  <c r="Q3992" i="5" s="1"/>
  <c r="N3993" i="5"/>
  <c r="Q3993" i="5" s="1"/>
  <c r="N3994" i="5"/>
  <c r="Q3994" i="5" s="1"/>
  <c r="N3995" i="5"/>
  <c r="Q3995" i="5" s="1"/>
  <c r="N3996" i="5"/>
  <c r="Q3996" i="5" s="1"/>
  <c r="N3997" i="5"/>
  <c r="Q3997" i="5" s="1"/>
  <c r="N3998" i="5"/>
  <c r="Q3998" i="5" s="1"/>
  <c r="N3999" i="5"/>
  <c r="Q3999" i="5" s="1"/>
  <c r="N4000" i="5"/>
  <c r="Q4000" i="5" s="1"/>
  <c r="N4001" i="5"/>
  <c r="Q4001" i="5" s="1"/>
  <c r="N4002" i="5"/>
  <c r="Q4002" i="5" s="1"/>
  <c r="N4003" i="5"/>
  <c r="Q4003" i="5" s="1"/>
  <c r="N4004" i="5"/>
  <c r="Q4004" i="5" s="1"/>
  <c r="N4005" i="5"/>
  <c r="Q4005" i="5" s="1"/>
  <c r="N4006" i="5"/>
  <c r="Q4006" i="5" s="1"/>
  <c r="N4007" i="5"/>
  <c r="Q4007" i="5" s="1"/>
  <c r="N4008" i="5"/>
  <c r="Q4008" i="5" s="1"/>
  <c r="N4009" i="5"/>
  <c r="Q4009" i="5" s="1"/>
  <c r="N4010" i="5"/>
  <c r="Q4010" i="5" s="1"/>
  <c r="N4011" i="5"/>
  <c r="Q4011" i="5" s="1"/>
  <c r="N4012" i="5"/>
  <c r="Q4012" i="5" s="1"/>
  <c r="N4013" i="5"/>
  <c r="Q4013" i="5" s="1"/>
  <c r="N4014" i="5"/>
  <c r="Q4014" i="5" s="1"/>
  <c r="N4015" i="5"/>
  <c r="Q4015" i="5" s="1"/>
  <c r="N4016" i="5"/>
  <c r="Q4016" i="5" s="1"/>
  <c r="N4017" i="5"/>
  <c r="Q4017" i="5" s="1"/>
  <c r="N4018" i="5"/>
  <c r="Q4018" i="5" s="1"/>
  <c r="N4019" i="5"/>
  <c r="Q4019" i="5" s="1"/>
  <c r="N4020" i="5"/>
  <c r="Q4020" i="5" s="1"/>
  <c r="N4021" i="5"/>
  <c r="Q4021" i="5" s="1"/>
  <c r="N4022" i="5"/>
  <c r="Q4022" i="5" s="1"/>
  <c r="N4023" i="5"/>
  <c r="Q4023" i="5" s="1"/>
  <c r="N4024" i="5"/>
  <c r="Q4024" i="5" s="1"/>
  <c r="N4025" i="5"/>
  <c r="Q4025" i="5" s="1"/>
  <c r="N4026" i="5"/>
  <c r="Q4026" i="5" s="1"/>
  <c r="N4027" i="5"/>
  <c r="Q4027" i="5" s="1"/>
  <c r="N4028" i="5"/>
  <c r="Q4028" i="5" s="1"/>
  <c r="N4029" i="5"/>
  <c r="Q4029" i="5" s="1"/>
  <c r="N4030" i="5"/>
  <c r="Q4030" i="5" s="1"/>
  <c r="N4031" i="5"/>
  <c r="Q4031" i="5" s="1"/>
  <c r="N4032" i="5"/>
  <c r="Q4032" i="5" s="1"/>
  <c r="N4033" i="5"/>
  <c r="Q4033" i="5" s="1"/>
  <c r="N4034" i="5"/>
  <c r="Q4034" i="5" s="1"/>
  <c r="N4035" i="5"/>
  <c r="Q4035" i="5" s="1"/>
  <c r="N4036" i="5"/>
  <c r="Q4036" i="5" s="1"/>
  <c r="N4037" i="5"/>
  <c r="Q4037" i="5" s="1"/>
  <c r="N4038" i="5"/>
  <c r="Q4038" i="5" s="1"/>
  <c r="N4039" i="5"/>
  <c r="Q4039" i="5" s="1"/>
  <c r="N4040" i="5"/>
  <c r="Q4040" i="5" s="1"/>
  <c r="N4041" i="5"/>
  <c r="Q4041" i="5" s="1"/>
  <c r="N4042" i="5"/>
  <c r="Q4042" i="5" s="1"/>
  <c r="N4043" i="5"/>
  <c r="Q4043" i="5" s="1"/>
  <c r="N4044" i="5"/>
  <c r="Q4044" i="5" s="1"/>
  <c r="N4045" i="5"/>
  <c r="Q4045" i="5" s="1"/>
  <c r="N4046" i="5"/>
  <c r="Q4046" i="5" s="1"/>
  <c r="N4047" i="5"/>
  <c r="Q4047" i="5" s="1"/>
  <c r="N4048" i="5"/>
  <c r="Q4048" i="5" s="1"/>
  <c r="N4049" i="5"/>
  <c r="Q4049" i="5" s="1"/>
  <c r="N4050" i="5"/>
  <c r="Q4050" i="5" s="1"/>
  <c r="N4051" i="5"/>
  <c r="Q4051" i="5" s="1"/>
  <c r="N4052" i="5"/>
  <c r="Q4052" i="5" s="1"/>
  <c r="N4053" i="5"/>
  <c r="Q4053" i="5" s="1"/>
  <c r="N4054" i="5"/>
  <c r="Q4054" i="5" s="1"/>
  <c r="N4055" i="5"/>
  <c r="Q4055" i="5" s="1"/>
  <c r="N4056" i="5"/>
  <c r="Q4056" i="5" s="1"/>
  <c r="N4057" i="5"/>
  <c r="Q4057" i="5" s="1"/>
  <c r="N4058" i="5"/>
  <c r="Q4058" i="5" s="1"/>
  <c r="N4059" i="5"/>
  <c r="Q4059" i="5" s="1"/>
  <c r="N4060" i="5"/>
  <c r="Q4060" i="5" s="1"/>
  <c r="N4061" i="5"/>
  <c r="Q4061" i="5" s="1"/>
  <c r="N4062" i="5"/>
  <c r="Q4062" i="5" s="1"/>
  <c r="N4063" i="5"/>
  <c r="Q4063" i="5" s="1"/>
  <c r="N4064" i="5"/>
  <c r="Q4064" i="5" s="1"/>
  <c r="N4065" i="5"/>
  <c r="Q4065" i="5" s="1"/>
  <c r="N4066" i="5"/>
  <c r="Q4066" i="5" s="1"/>
  <c r="N4067" i="5"/>
  <c r="Q4067" i="5" s="1"/>
  <c r="N4068" i="5"/>
  <c r="Q4068" i="5" s="1"/>
  <c r="N4069" i="5"/>
  <c r="Q4069" i="5" s="1"/>
  <c r="N4070" i="5"/>
  <c r="Q4070" i="5" s="1"/>
  <c r="N4071" i="5"/>
  <c r="Q4071" i="5" s="1"/>
  <c r="N4072" i="5"/>
  <c r="Q4072" i="5" s="1"/>
  <c r="N4073" i="5"/>
  <c r="Q4073" i="5" s="1"/>
  <c r="N4074" i="5"/>
  <c r="Q4074" i="5" s="1"/>
  <c r="N4075" i="5"/>
  <c r="Q4075" i="5" s="1"/>
  <c r="N4076" i="5"/>
  <c r="Q4076" i="5" s="1"/>
  <c r="N4077" i="5"/>
  <c r="Q4077" i="5" s="1"/>
  <c r="N4078" i="5"/>
  <c r="Q4078" i="5" s="1"/>
  <c r="N4079" i="5"/>
  <c r="Q4079" i="5" s="1"/>
  <c r="N4080" i="5"/>
  <c r="Q4080" i="5" s="1"/>
  <c r="N4081" i="5"/>
  <c r="Q4081" i="5" s="1"/>
  <c r="N4082" i="5"/>
  <c r="Q4082" i="5" s="1"/>
  <c r="N4083" i="5"/>
  <c r="Q4083" i="5" s="1"/>
  <c r="N4084" i="5"/>
  <c r="Q4084" i="5" s="1"/>
  <c r="N4085" i="5"/>
  <c r="Q4085" i="5" s="1"/>
  <c r="N4086" i="5"/>
  <c r="Q4086" i="5" s="1"/>
  <c r="N4087" i="5"/>
  <c r="Q4087" i="5" s="1"/>
  <c r="N4088" i="5"/>
  <c r="Q4088" i="5" s="1"/>
  <c r="N4089" i="5"/>
  <c r="Q4089" i="5" s="1"/>
  <c r="N4090" i="5"/>
  <c r="Q4090" i="5" s="1"/>
  <c r="N4091" i="5"/>
  <c r="Q4091" i="5" s="1"/>
  <c r="N4092" i="5"/>
  <c r="Q4092" i="5" s="1"/>
  <c r="N4093" i="5"/>
  <c r="Q4093" i="5" s="1"/>
  <c r="N4094" i="5"/>
  <c r="Q4094" i="5" s="1"/>
  <c r="N4095" i="5"/>
  <c r="Q4095" i="5" s="1"/>
  <c r="N4096" i="5"/>
  <c r="Q4096" i="5" s="1"/>
  <c r="N4097" i="5"/>
  <c r="Q4097" i="5" s="1"/>
  <c r="N4098" i="5"/>
  <c r="Q4098" i="5" s="1"/>
  <c r="N4099" i="5"/>
  <c r="Q4099" i="5" s="1"/>
  <c r="N4100" i="5"/>
  <c r="Q4100" i="5" s="1"/>
  <c r="N4101" i="5"/>
  <c r="Q4101" i="5" s="1"/>
  <c r="N4102" i="5"/>
  <c r="Q4102" i="5" s="1"/>
  <c r="N4103" i="5"/>
  <c r="Q4103" i="5" s="1"/>
  <c r="N4104" i="5"/>
  <c r="Q4104" i="5" s="1"/>
  <c r="N4105" i="5"/>
  <c r="Q4105" i="5" s="1"/>
  <c r="N4106" i="5"/>
  <c r="Q4106" i="5" s="1"/>
  <c r="N4107" i="5"/>
  <c r="Q4107" i="5" s="1"/>
  <c r="N4108" i="5"/>
  <c r="Q4108" i="5" s="1"/>
  <c r="N4109" i="5"/>
  <c r="Q4109" i="5" s="1"/>
  <c r="N4110" i="5"/>
  <c r="Q4110" i="5" s="1"/>
  <c r="N4111" i="5"/>
  <c r="Q4111" i="5" s="1"/>
  <c r="N4112" i="5"/>
  <c r="Q4112" i="5" s="1"/>
  <c r="N4113" i="5"/>
  <c r="Q4113" i="5" s="1"/>
  <c r="N4114" i="5"/>
  <c r="Q4114" i="5" s="1"/>
  <c r="N4115" i="5"/>
  <c r="Q4115" i="5" s="1"/>
  <c r="N4116" i="5"/>
  <c r="Q4116" i="5" s="1"/>
  <c r="N4117" i="5"/>
  <c r="Q4117" i="5" s="1"/>
  <c r="N4118" i="5"/>
  <c r="Q4118" i="5" s="1"/>
  <c r="N4119" i="5"/>
  <c r="Q4119" i="5" s="1"/>
  <c r="N4120" i="5"/>
  <c r="Q4120" i="5" s="1"/>
  <c r="N4121" i="5"/>
  <c r="Q4121" i="5" s="1"/>
  <c r="N4122" i="5"/>
  <c r="Q4122" i="5" s="1"/>
  <c r="N4123" i="5"/>
  <c r="Q4123" i="5" s="1"/>
  <c r="N4124" i="5"/>
  <c r="Q4124" i="5" s="1"/>
  <c r="N4125" i="5"/>
  <c r="Q4125" i="5" s="1"/>
  <c r="N4126" i="5"/>
  <c r="Q4126" i="5" s="1"/>
  <c r="N4127" i="5"/>
  <c r="Q4127" i="5" s="1"/>
  <c r="N4128" i="5"/>
  <c r="Q4128" i="5" s="1"/>
  <c r="N4129" i="5"/>
  <c r="Q4129" i="5" s="1"/>
  <c r="N4130" i="5"/>
  <c r="Q4130" i="5" s="1"/>
  <c r="N4131" i="5"/>
  <c r="Q4131" i="5" s="1"/>
  <c r="N4132" i="5"/>
  <c r="Q4132" i="5" s="1"/>
  <c r="N4133" i="5"/>
  <c r="Q4133" i="5" s="1"/>
  <c r="N4134" i="5"/>
  <c r="Q4134" i="5" s="1"/>
  <c r="N4135" i="5"/>
  <c r="Q4135" i="5" s="1"/>
  <c r="N4136" i="5"/>
  <c r="Q4136" i="5" s="1"/>
  <c r="N4137" i="5"/>
  <c r="Q4137" i="5" s="1"/>
  <c r="N4138" i="5"/>
  <c r="Q4138" i="5" s="1"/>
  <c r="N4139" i="5"/>
  <c r="Q4139" i="5" s="1"/>
  <c r="N4140" i="5"/>
  <c r="Q4140" i="5" s="1"/>
  <c r="N4141" i="5"/>
  <c r="Q4141" i="5" s="1"/>
  <c r="N4142" i="5"/>
  <c r="Q4142" i="5" s="1"/>
  <c r="N4143" i="5"/>
  <c r="Q4143" i="5" s="1"/>
  <c r="N4144" i="5"/>
  <c r="Q4144" i="5" s="1"/>
  <c r="N4145" i="5"/>
  <c r="Q4145" i="5" s="1"/>
  <c r="N4146" i="5"/>
  <c r="Q4146" i="5" s="1"/>
  <c r="N4147" i="5"/>
  <c r="Q4147" i="5" s="1"/>
  <c r="N4148" i="5"/>
  <c r="Q4148" i="5" s="1"/>
  <c r="N4149" i="5"/>
  <c r="Q4149" i="5" s="1"/>
  <c r="N4150" i="5"/>
  <c r="Q4150" i="5" s="1"/>
  <c r="N4151" i="5"/>
  <c r="Q4151" i="5" s="1"/>
  <c r="N4152" i="5"/>
  <c r="Q4152" i="5" s="1"/>
  <c r="N4153" i="5"/>
  <c r="Q4153" i="5" s="1"/>
  <c r="N4154" i="5"/>
  <c r="Q4154" i="5" s="1"/>
  <c r="N4155" i="5"/>
  <c r="Q4155" i="5" s="1"/>
  <c r="N4156" i="5"/>
  <c r="Q4156" i="5" s="1"/>
  <c r="N4157" i="5"/>
  <c r="Q4157" i="5" s="1"/>
  <c r="N4158" i="5"/>
  <c r="Q4158" i="5" s="1"/>
  <c r="N4159" i="5"/>
  <c r="Q4159" i="5" s="1"/>
  <c r="N4160" i="5"/>
  <c r="Q4160" i="5" s="1"/>
  <c r="N4161" i="5"/>
  <c r="Q4161" i="5" s="1"/>
  <c r="N4162" i="5"/>
  <c r="Q4162" i="5" s="1"/>
  <c r="N4163" i="5"/>
  <c r="Q4163" i="5" s="1"/>
  <c r="N4164" i="5"/>
  <c r="Q4164" i="5" s="1"/>
  <c r="N4165" i="5"/>
  <c r="Q4165" i="5" s="1"/>
  <c r="N4166" i="5"/>
  <c r="Q4166" i="5" s="1"/>
  <c r="N4167" i="5"/>
  <c r="Q4167" i="5" s="1"/>
  <c r="N4168" i="5"/>
  <c r="Q4168" i="5" s="1"/>
  <c r="N4169" i="5"/>
  <c r="Q4169" i="5" s="1"/>
  <c r="N4170" i="5"/>
  <c r="Q4170" i="5" s="1"/>
  <c r="N4171" i="5"/>
  <c r="Q4171" i="5" s="1"/>
  <c r="N4172" i="5"/>
  <c r="Q4172" i="5" s="1"/>
  <c r="N4173" i="5"/>
  <c r="Q4173" i="5" s="1"/>
  <c r="N4174" i="5"/>
  <c r="Q4174" i="5" s="1"/>
  <c r="N4175" i="5"/>
  <c r="Q4175" i="5" s="1"/>
  <c r="N4176" i="5"/>
  <c r="Q4176" i="5" s="1"/>
  <c r="N4177" i="5"/>
  <c r="Q4177" i="5" s="1"/>
  <c r="N4178" i="5"/>
  <c r="Q4178" i="5" s="1"/>
  <c r="N4179" i="5"/>
  <c r="Q4179" i="5" s="1"/>
  <c r="N4180" i="5"/>
  <c r="Q4180" i="5" s="1"/>
  <c r="N4181" i="5"/>
  <c r="Q4181" i="5" s="1"/>
  <c r="N4182" i="5"/>
  <c r="Q4182" i="5" s="1"/>
  <c r="N4183" i="5"/>
  <c r="Q4183" i="5" s="1"/>
  <c r="N4184" i="5"/>
  <c r="Q4184" i="5" s="1"/>
  <c r="N4185" i="5"/>
  <c r="Q4185" i="5" s="1"/>
  <c r="N4186" i="5"/>
  <c r="Q4186" i="5" s="1"/>
  <c r="N4187" i="5"/>
  <c r="Q4187" i="5" s="1"/>
  <c r="N4188" i="5"/>
  <c r="Q4188" i="5" s="1"/>
  <c r="N4189" i="5"/>
  <c r="Q4189" i="5" s="1"/>
  <c r="N4190" i="5"/>
  <c r="Q4190" i="5" s="1"/>
  <c r="N4191" i="5"/>
  <c r="Q4191" i="5" s="1"/>
  <c r="N4192" i="5"/>
  <c r="Q4192" i="5" s="1"/>
  <c r="N4193" i="5"/>
  <c r="Q4193" i="5" s="1"/>
  <c r="N4194" i="5"/>
  <c r="Q4194" i="5" s="1"/>
  <c r="N4195" i="5"/>
  <c r="Q4195" i="5" s="1"/>
  <c r="N4196" i="5"/>
  <c r="Q4196" i="5" s="1"/>
  <c r="N4197" i="5"/>
  <c r="Q4197" i="5" s="1"/>
  <c r="N4198" i="5"/>
  <c r="Q4198" i="5" s="1"/>
  <c r="N4199" i="5"/>
  <c r="Q4199" i="5" s="1"/>
  <c r="N4200" i="5"/>
  <c r="Q4200" i="5" s="1"/>
  <c r="N4201" i="5"/>
  <c r="Q4201" i="5" s="1"/>
  <c r="N4202" i="5"/>
  <c r="Q4202" i="5" s="1"/>
  <c r="N4203" i="5"/>
  <c r="Q4203" i="5" s="1"/>
  <c r="N4204" i="5"/>
  <c r="Q4204" i="5" s="1"/>
  <c r="N4205" i="5"/>
  <c r="Q4205" i="5" s="1"/>
  <c r="N4206" i="5"/>
  <c r="Q4206" i="5" s="1"/>
  <c r="N4207" i="5"/>
  <c r="Q4207" i="5" s="1"/>
  <c r="N4208" i="5"/>
  <c r="Q4208" i="5" s="1"/>
  <c r="N4209" i="5"/>
  <c r="Q4209" i="5" s="1"/>
  <c r="N4210" i="5"/>
  <c r="Q4210" i="5" s="1"/>
  <c r="N4211" i="5"/>
  <c r="Q4211" i="5" s="1"/>
  <c r="N4212" i="5"/>
  <c r="Q4212" i="5" s="1"/>
  <c r="N4213" i="5"/>
  <c r="Q4213" i="5" s="1"/>
  <c r="N4214" i="5"/>
  <c r="Q4214" i="5" s="1"/>
  <c r="N4215" i="5"/>
  <c r="Q4215" i="5" s="1"/>
  <c r="N4216" i="5"/>
  <c r="Q4216" i="5" s="1"/>
  <c r="N4217" i="5"/>
  <c r="Q4217" i="5" s="1"/>
  <c r="N4218" i="5"/>
  <c r="Q4218" i="5" s="1"/>
  <c r="N4219" i="5"/>
  <c r="Q4219" i="5" s="1"/>
  <c r="N4220" i="5"/>
  <c r="Q4220" i="5" s="1"/>
  <c r="N4221" i="5"/>
  <c r="Q4221" i="5" s="1"/>
  <c r="N4222" i="5"/>
  <c r="Q4222" i="5" s="1"/>
  <c r="N4223" i="5"/>
  <c r="Q4223" i="5" s="1"/>
  <c r="N4224" i="5"/>
  <c r="Q4224" i="5" s="1"/>
  <c r="N4225" i="5"/>
  <c r="Q4225" i="5" s="1"/>
  <c r="N4226" i="5"/>
  <c r="Q4226" i="5" s="1"/>
  <c r="N4227" i="5"/>
  <c r="Q4227" i="5" s="1"/>
  <c r="N4228" i="5"/>
  <c r="Q4228" i="5" s="1"/>
  <c r="N4229" i="5"/>
  <c r="Q4229" i="5" s="1"/>
  <c r="N4230" i="5"/>
  <c r="Q4230" i="5" s="1"/>
  <c r="N4231" i="5"/>
  <c r="Q4231" i="5" s="1"/>
  <c r="N4232" i="5"/>
  <c r="Q4232" i="5" s="1"/>
  <c r="N4233" i="5"/>
  <c r="Q4233" i="5" s="1"/>
  <c r="N4234" i="5"/>
  <c r="Q4234" i="5" s="1"/>
  <c r="N4235" i="5"/>
  <c r="Q4235" i="5" s="1"/>
  <c r="N4236" i="5"/>
  <c r="Q4236" i="5" s="1"/>
  <c r="N4237" i="5"/>
  <c r="Q4237" i="5" s="1"/>
  <c r="N4238" i="5"/>
  <c r="Q4238" i="5" s="1"/>
  <c r="N4239" i="5"/>
  <c r="Q4239" i="5" s="1"/>
  <c r="N4240" i="5"/>
  <c r="Q4240" i="5" s="1"/>
  <c r="N4241" i="5"/>
  <c r="Q4241" i="5" s="1"/>
  <c r="N4242" i="5"/>
  <c r="Q4242" i="5" s="1"/>
  <c r="N4243" i="5"/>
  <c r="Q4243" i="5" s="1"/>
  <c r="N4244" i="5"/>
  <c r="Q4244" i="5" s="1"/>
  <c r="N4245" i="5"/>
  <c r="Q4245" i="5" s="1"/>
  <c r="N4246" i="5"/>
  <c r="Q4246" i="5" s="1"/>
  <c r="N4247" i="5"/>
  <c r="Q4247" i="5" s="1"/>
  <c r="N4248" i="5"/>
  <c r="Q4248" i="5" s="1"/>
  <c r="N4249" i="5"/>
  <c r="Q4249" i="5" s="1"/>
  <c r="N4250" i="5"/>
  <c r="Q4250" i="5" s="1"/>
  <c r="N4251" i="5"/>
  <c r="Q4251" i="5" s="1"/>
  <c r="N4252" i="5"/>
  <c r="Q4252" i="5" s="1"/>
  <c r="N4253" i="5"/>
  <c r="Q4253" i="5" s="1"/>
  <c r="N4254" i="5"/>
  <c r="Q4254" i="5" s="1"/>
  <c r="N4255" i="5"/>
  <c r="Q4255" i="5" s="1"/>
  <c r="N4256" i="5"/>
  <c r="Q4256" i="5" s="1"/>
  <c r="N4257" i="5"/>
  <c r="Q4257" i="5" s="1"/>
  <c r="N4258" i="5"/>
  <c r="Q4258" i="5" s="1"/>
  <c r="N4259" i="5"/>
  <c r="Q4259" i="5" s="1"/>
  <c r="N4260" i="5"/>
  <c r="Q4260" i="5" s="1"/>
  <c r="N4261" i="5"/>
  <c r="Q4261" i="5" s="1"/>
  <c r="N4262" i="5"/>
  <c r="Q4262" i="5" s="1"/>
  <c r="N4263" i="5"/>
  <c r="Q4263" i="5" s="1"/>
  <c r="N4264" i="5"/>
  <c r="Q4264" i="5" s="1"/>
  <c r="N4265" i="5"/>
  <c r="Q4265" i="5" s="1"/>
  <c r="N4266" i="5"/>
  <c r="Q4266" i="5" s="1"/>
  <c r="N4267" i="5"/>
  <c r="Q4267" i="5" s="1"/>
  <c r="N4268" i="5"/>
  <c r="Q4268" i="5" s="1"/>
  <c r="N4269" i="5"/>
  <c r="Q4269" i="5" s="1"/>
  <c r="N4270" i="5"/>
  <c r="Q4270" i="5" s="1"/>
  <c r="N4271" i="5"/>
  <c r="Q4271" i="5" s="1"/>
  <c r="N4272" i="5"/>
  <c r="Q4272" i="5" s="1"/>
  <c r="N4273" i="5"/>
  <c r="Q4273" i="5" s="1"/>
  <c r="N4274" i="5"/>
  <c r="Q4274" i="5" s="1"/>
  <c r="N4275" i="5"/>
  <c r="Q4275" i="5" s="1"/>
  <c r="N4276" i="5"/>
  <c r="Q4276" i="5" s="1"/>
  <c r="N4277" i="5"/>
  <c r="Q4277" i="5" s="1"/>
  <c r="N4278" i="5"/>
  <c r="Q4278" i="5" s="1"/>
  <c r="N4279" i="5"/>
  <c r="Q4279" i="5" s="1"/>
  <c r="N4280" i="5"/>
  <c r="Q4280" i="5" s="1"/>
  <c r="N4281" i="5"/>
  <c r="Q4281" i="5" s="1"/>
  <c r="N4282" i="5"/>
  <c r="Q4282" i="5" s="1"/>
  <c r="N4283" i="5"/>
  <c r="Q4283" i="5" s="1"/>
  <c r="N4284" i="5"/>
  <c r="Q4284" i="5" s="1"/>
  <c r="N4285" i="5"/>
  <c r="Q4285" i="5" s="1"/>
  <c r="N4286" i="5"/>
  <c r="Q4286" i="5" s="1"/>
  <c r="N4287" i="5"/>
  <c r="Q4287" i="5" s="1"/>
  <c r="N4288" i="5"/>
  <c r="Q4288" i="5" s="1"/>
  <c r="N4289" i="5"/>
  <c r="Q4289" i="5" s="1"/>
  <c r="N4290" i="5"/>
  <c r="Q4290" i="5" s="1"/>
  <c r="N4291" i="5"/>
  <c r="Q4291" i="5" s="1"/>
  <c r="N4292" i="5"/>
  <c r="Q4292" i="5" s="1"/>
  <c r="N4293" i="5"/>
  <c r="Q4293" i="5" s="1"/>
  <c r="N4294" i="5"/>
  <c r="Q4294" i="5" s="1"/>
  <c r="N4295" i="5"/>
  <c r="Q4295" i="5" s="1"/>
  <c r="N4296" i="5"/>
  <c r="Q4296" i="5" s="1"/>
  <c r="N4297" i="5"/>
  <c r="Q4297" i="5" s="1"/>
  <c r="N4298" i="5"/>
  <c r="Q4298" i="5" s="1"/>
  <c r="N4299" i="5"/>
  <c r="Q4299" i="5" s="1"/>
  <c r="N4300" i="5"/>
  <c r="Q4300" i="5" s="1"/>
  <c r="N4301" i="5"/>
  <c r="Q4301" i="5" s="1"/>
  <c r="N4302" i="5"/>
  <c r="Q4302" i="5" s="1"/>
  <c r="N4303" i="5"/>
  <c r="Q4303" i="5" s="1"/>
  <c r="N4304" i="5"/>
  <c r="Q4304" i="5" s="1"/>
  <c r="N4305" i="5"/>
  <c r="Q4305" i="5" s="1"/>
  <c r="N4306" i="5"/>
  <c r="Q4306" i="5" s="1"/>
  <c r="N4307" i="5"/>
  <c r="Q4307" i="5" s="1"/>
  <c r="N4308" i="5"/>
  <c r="Q4308" i="5" s="1"/>
  <c r="N4309" i="5"/>
  <c r="Q4309" i="5" s="1"/>
  <c r="N4310" i="5"/>
  <c r="Q4310" i="5" s="1"/>
  <c r="N4311" i="5"/>
  <c r="Q4311" i="5" s="1"/>
  <c r="N4312" i="5"/>
  <c r="Q4312" i="5" s="1"/>
  <c r="N4313" i="5"/>
  <c r="Q4313" i="5" s="1"/>
  <c r="N4314" i="5"/>
  <c r="Q4314" i="5" s="1"/>
  <c r="N4315" i="5"/>
  <c r="Q4315" i="5" s="1"/>
  <c r="N4316" i="5"/>
  <c r="Q4316" i="5" s="1"/>
  <c r="N4317" i="5"/>
  <c r="Q4317" i="5" s="1"/>
  <c r="N4318" i="5"/>
  <c r="Q4318" i="5" s="1"/>
  <c r="N4319" i="5"/>
  <c r="Q4319" i="5" s="1"/>
  <c r="N4320" i="5"/>
  <c r="Q4320" i="5" s="1"/>
  <c r="N4321" i="5"/>
  <c r="Q4321" i="5" s="1"/>
  <c r="N4322" i="5"/>
  <c r="Q4322" i="5" s="1"/>
  <c r="N4323" i="5"/>
  <c r="Q4323" i="5" s="1"/>
  <c r="N4324" i="5"/>
  <c r="Q4324" i="5" s="1"/>
  <c r="N4325" i="5"/>
  <c r="Q4325" i="5" s="1"/>
  <c r="N4326" i="5"/>
  <c r="Q4326" i="5" s="1"/>
  <c r="N4327" i="5"/>
  <c r="Q4327" i="5" s="1"/>
  <c r="N4328" i="5"/>
  <c r="Q4328" i="5" s="1"/>
  <c r="N4329" i="5"/>
  <c r="Q4329" i="5" s="1"/>
  <c r="N4330" i="5"/>
  <c r="Q4330" i="5" s="1"/>
  <c r="N4331" i="5"/>
  <c r="Q4331" i="5" s="1"/>
  <c r="N4332" i="5"/>
  <c r="Q4332" i="5" s="1"/>
  <c r="N4333" i="5"/>
  <c r="Q4333" i="5" s="1"/>
  <c r="N4334" i="5"/>
  <c r="Q4334" i="5" s="1"/>
  <c r="N4335" i="5"/>
  <c r="Q4335" i="5" s="1"/>
  <c r="N4336" i="5"/>
  <c r="Q4336" i="5" s="1"/>
  <c r="N4337" i="5"/>
  <c r="Q4337" i="5" s="1"/>
  <c r="N4338" i="5"/>
  <c r="Q4338" i="5" s="1"/>
  <c r="N4339" i="5"/>
  <c r="Q4339" i="5" s="1"/>
  <c r="N4340" i="5"/>
  <c r="Q4340" i="5" s="1"/>
  <c r="N4341" i="5"/>
  <c r="Q4341" i="5" s="1"/>
  <c r="N4342" i="5"/>
  <c r="Q4342" i="5" s="1"/>
  <c r="N4343" i="5"/>
  <c r="Q4343" i="5" s="1"/>
  <c r="N4344" i="5"/>
  <c r="Q4344" i="5" s="1"/>
  <c r="N4345" i="5"/>
  <c r="Q4345" i="5" s="1"/>
  <c r="N4346" i="5"/>
  <c r="Q4346" i="5" s="1"/>
  <c r="N4347" i="5"/>
  <c r="Q4347" i="5" s="1"/>
  <c r="N4348" i="5"/>
  <c r="Q4348" i="5" s="1"/>
  <c r="N4349" i="5"/>
  <c r="Q4349" i="5" s="1"/>
  <c r="N4350" i="5"/>
  <c r="Q4350" i="5" s="1"/>
  <c r="N4351" i="5"/>
  <c r="Q4351" i="5" s="1"/>
  <c r="N4352" i="5"/>
  <c r="Q4352" i="5" s="1"/>
  <c r="N4353" i="5"/>
  <c r="Q4353" i="5" s="1"/>
  <c r="N4354" i="5"/>
  <c r="Q4354" i="5" s="1"/>
  <c r="N4355" i="5"/>
  <c r="Q4355" i="5" s="1"/>
  <c r="N4356" i="5"/>
  <c r="Q4356" i="5" s="1"/>
  <c r="N4357" i="5"/>
  <c r="Q4357" i="5" s="1"/>
  <c r="N4358" i="5"/>
  <c r="Q4358" i="5" s="1"/>
  <c r="N4359" i="5"/>
  <c r="Q4359" i="5" s="1"/>
  <c r="N4360" i="5"/>
  <c r="Q4360" i="5" s="1"/>
  <c r="N4361" i="5"/>
  <c r="Q4361" i="5" s="1"/>
  <c r="N4362" i="5"/>
  <c r="Q4362" i="5" s="1"/>
  <c r="N4363" i="5"/>
  <c r="Q4363" i="5" s="1"/>
  <c r="N4364" i="5"/>
  <c r="Q4364" i="5" s="1"/>
  <c r="N4365" i="5"/>
  <c r="Q4365" i="5" s="1"/>
  <c r="N4366" i="5"/>
  <c r="Q4366" i="5" s="1"/>
  <c r="N4367" i="5"/>
  <c r="Q4367" i="5" s="1"/>
  <c r="N4368" i="5"/>
  <c r="Q4368" i="5" s="1"/>
  <c r="N4369" i="5"/>
  <c r="Q4369" i="5" s="1"/>
  <c r="N4370" i="5"/>
  <c r="Q4370" i="5" s="1"/>
  <c r="N4371" i="5"/>
  <c r="Q4371" i="5" s="1"/>
  <c r="N4372" i="5"/>
  <c r="Q4372" i="5" s="1"/>
  <c r="N4373" i="5"/>
  <c r="Q4373" i="5" s="1"/>
  <c r="N4374" i="5"/>
  <c r="Q4374" i="5" s="1"/>
  <c r="N4375" i="5"/>
  <c r="Q4375" i="5" s="1"/>
  <c r="N4376" i="5"/>
  <c r="Q4376" i="5" s="1"/>
  <c r="N4377" i="5"/>
  <c r="Q4377" i="5" s="1"/>
  <c r="N4378" i="5"/>
  <c r="Q4378" i="5" s="1"/>
  <c r="N4379" i="5"/>
  <c r="Q4379" i="5" s="1"/>
  <c r="N4380" i="5"/>
  <c r="Q4380" i="5" s="1"/>
  <c r="N4381" i="5"/>
  <c r="Q4381" i="5" s="1"/>
  <c r="N4382" i="5"/>
  <c r="Q4382" i="5" s="1"/>
  <c r="N4383" i="5"/>
  <c r="Q4383" i="5" s="1"/>
  <c r="N4384" i="5"/>
  <c r="Q4384" i="5" s="1"/>
  <c r="N4385" i="5"/>
  <c r="Q4385" i="5" s="1"/>
  <c r="N4386" i="5"/>
  <c r="Q4386" i="5" s="1"/>
  <c r="N4387" i="5"/>
  <c r="Q4387" i="5" s="1"/>
  <c r="N4388" i="5"/>
  <c r="Q4388" i="5" s="1"/>
  <c r="N4389" i="5"/>
  <c r="Q4389" i="5" s="1"/>
  <c r="N4390" i="5"/>
  <c r="Q4390" i="5" s="1"/>
  <c r="N4391" i="5"/>
  <c r="Q4391" i="5" s="1"/>
  <c r="N4392" i="5"/>
  <c r="Q4392" i="5" s="1"/>
  <c r="N4393" i="5"/>
  <c r="Q4393" i="5" s="1"/>
  <c r="N4394" i="5"/>
  <c r="Q4394" i="5" s="1"/>
  <c r="N4395" i="5"/>
  <c r="Q4395" i="5" s="1"/>
  <c r="N4396" i="5"/>
  <c r="Q4396" i="5" s="1"/>
  <c r="N4397" i="5"/>
  <c r="Q4397" i="5" s="1"/>
  <c r="N4398" i="5"/>
  <c r="Q4398" i="5" s="1"/>
  <c r="N4399" i="5"/>
  <c r="Q4399" i="5" s="1"/>
  <c r="N4400" i="5"/>
  <c r="Q4400" i="5" s="1"/>
  <c r="N4401" i="5"/>
  <c r="Q4401" i="5" s="1"/>
  <c r="N4402" i="5"/>
  <c r="Q4402" i="5" s="1"/>
  <c r="N4403" i="5"/>
  <c r="Q4403" i="5" s="1"/>
  <c r="N4404" i="5"/>
  <c r="Q4404" i="5" s="1"/>
  <c r="N4405" i="5"/>
  <c r="Q4405" i="5" s="1"/>
  <c r="N4406" i="5"/>
  <c r="Q4406" i="5" s="1"/>
  <c r="N4407" i="5"/>
  <c r="Q4407" i="5" s="1"/>
  <c r="N4408" i="5"/>
  <c r="Q4408" i="5" s="1"/>
  <c r="N4409" i="5"/>
  <c r="Q4409" i="5" s="1"/>
  <c r="N4410" i="5"/>
  <c r="Q4410" i="5" s="1"/>
  <c r="N4411" i="5"/>
  <c r="Q4411" i="5" s="1"/>
  <c r="N4412" i="5"/>
  <c r="Q4412" i="5" s="1"/>
  <c r="N4413" i="5"/>
  <c r="Q4413" i="5" s="1"/>
  <c r="N4414" i="5"/>
  <c r="Q4414" i="5" s="1"/>
  <c r="N4415" i="5"/>
  <c r="Q4415" i="5" s="1"/>
  <c r="N4416" i="5"/>
  <c r="Q4416" i="5" s="1"/>
  <c r="N4417" i="5"/>
  <c r="Q4417" i="5" s="1"/>
  <c r="N4418" i="5"/>
  <c r="Q4418" i="5" s="1"/>
  <c r="N4419" i="5"/>
  <c r="Q4419" i="5" s="1"/>
  <c r="N4420" i="5"/>
  <c r="Q4420" i="5" s="1"/>
  <c r="N4421" i="5"/>
  <c r="Q4421" i="5" s="1"/>
  <c r="N4422" i="5"/>
  <c r="Q4422" i="5" s="1"/>
  <c r="N4423" i="5"/>
  <c r="Q4423" i="5" s="1"/>
  <c r="N4424" i="5"/>
  <c r="Q4424" i="5" s="1"/>
  <c r="N4425" i="5"/>
  <c r="Q4425" i="5" s="1"/>
  <c r="N4426" i="5"/>
  <c r="Q4426" i="5" s="1"/>
  <c r="N4427" i="5"/>
  <c r="Q4427" i="5" s="1"/>
  <c r="N4428" i="5"/>
  <c r="Q4428" i="5" s="1"/>
  <c r="N4429" i="5"/>
  <c r="Q4429" i="5" s="1"/>
  <c r="N4430" i="5"/>
  <c r="Q4430" i="5" s="1"/>
  <c r="N4431" i="5"/>
  <c r="Q4431" i="5" s="1"/>
  <c r="N4432" i="5"/>
  <c r="Q4432" i="5" s="1"/>
  <c r="N4433" i="5"/>
  <c r="Q4433" i="5" s="1"/>
  <c r="N4434" i="5"/>
  <c r="Q4434" i="5" s="1"/>
  <c r="N4435" i="5"/>
  <c r="Q4435" i="5" s="1"/>
  <c r="N4436" i="5"/>
  <c r="Q4436" i="5" s="1"/>
  <c r="N4437" i="5"/>
  <c r="Q4437" i="5" s="1"/>
  <c r="N4438" i="5"/>
  <c r="Q4438" i="5" s="1"/>
  <c r="N4439" i="5"/>
  <c r="Q4439" i="5" s="1"/>
  <c r="N4440" i="5"/>
  <c r="Q4440" i="5" s="1"/>
  <c r="N4441" i="5"/>
  <c r="Q4441" i="5" s="1"/>
  <c r="N4442" i="5"/>
  <c r="Q4442" i="5" s="1"/>
  <c r="N4443" i="5"/>
  <c r="Q4443" i="5" s="1"/>
  <c r="N4444" i="5"/>
  <c r="Q4444" i="5" s="1"/>
  <c r="N4445" i="5"/>
  <c r="Q4445" i="5" s="1"/>
  <c r="N4446" i="5"/>
  <c r="Q4446" i="5" s="1"/>
  <c r="N4447" i="5"/>
  <c r="Q4447" i="5" s="1"/>
  <c r="N4448" i="5"/>
  <c r="Q4448" i="5" s="1"/>
  <c r="N4449" i="5"/>
  <c r="Q4449" i="5" s="1"/>
  <c r="N4450" i="5"/>
  <c r="Q4450" i="5" s="1"/>
  <c r="N4451" i="5"/>
  <c r="Q4451" i="5" s="1"/>
  <c r="N4452" i="5"/>
  <c r="Q4452" i="5" s="1"/>
  <c r="N4453" i="5"/>
  <c r="Q4453" i="5" s="1"/>
  <c r="N4454" i="5"/>
  <c r="Q4454" i="5" s="1"/>
  <c r="N4455" i="5"/>
  <c r="Q4455" i="5" s="1"/>
  <c r="N4456" i="5"/>
  <c r="Q4456" i="5" s="1"/>
  <c r="N4457" i="5"/>
  <c r="Q4457" i="5" s="1"/>
  <c r="N4458" i="5"/>
  <c r="Q4458" i="5" s="1"/>
  <c r="N4459" i="5"/>
  <c r="Q4459" i="5" s="1"/>
  <c r="N4460" i="5"/>
  <c r="Q4460" i="5" s="1"/>
  <c r="N4461" i="5"/>
  <c r="Q4461" i="5" s="1"/>
  <c r="N4462" i="5"/>
  <c r="Q4462" i="5" s="1"/>
  <c r="N4463" i="5"/>
  <c r="Q4463" i="5" s="1"/>
  <c r="N4464" i="5"/>
  <c r="Q4464" i="5" s="1"/>
  <c r="N4465" i="5"/>
  <c r="Q4465" i="5" s="1"/>
  <c r="N4466" i="5"/>
  <c r="Q4466" i="5" s="1"/>
  <c r="N4467" i="5"/>
  <c r="Q4467" i="5" s="1"/>
  <c r="N4468" i="5"/>
  <c r="Q4468" i="5" s="1"/>
  <c r="N4469" i="5"/>
  <c r="Q4469" i="5" s="1"/>
  <c r="N4470" i="5"/>
  <c r="Q4470" i="5" s="1"/>
  <c r="N4471" i="5"/>
  <c r="Q4471" i="5" s="1"/>
  <c r="N4472" i="5"/>
  <c r="Q4472" i="5" s="1"/>
  <c r="N4473" i="5"/>
  <c r="Q4473" i="5" s="1"/>
  <c r="N4474" i="5"/>
  <c r="Q4474" i="5" s="1"/>
  <c r="N4475" i="5"/>
  <c r="Q4475" i="5" s="1"/>
  <c r="N4476" i="5"/>
  <c r="Q4476" i="5" s="1"/>
  <c r="N4477" i="5"/>
  <c r="Q4477" i="5" s="1"/>
  <c r="N4478" i="5"/>
  <c r="Q4478" i="5" s="1"/>
  <c r="N4479" i="5"/>
  <c r="Q4479" i="5" s="1"/>
  <c r="N4480" i="5"/>
  <c r="Q4480" i="5" s="1"/>
  <c r="N4481" i="5"/>
  <c r="Q4481" i="5" s="1"/>
  <c r="N4482" i="5"/>
  <c r="Q4482" i="5" s="1"/>
  <c r="N4483" i="5"/>
  <c r="Q4483" i="5" s="1"/>
  <c r="N4484" i="5"/>
  <c r="Q4484" i="5" s="1"/>
  <c r="N4485" i="5"/>
  <c r="Q4485" i="5" s="1"/>
  <c r="N4486" i="5"/>
  <c r="Q4486" i="5" s="1"/>
  <c r="N4487" i="5"/>
  <c r="Q4487" i="5" s="1"/>
  <c r="N4488" i="5"/>
  <c r="Q4488" i="5" s="1"/>
  <c r="N4489" i="5"/>
  <c r="Q4489" i="5" s="1"/>
  <c r="N4490" i="5"/>
  <c r="Q4490" i="5" s="1"/>
  <c r="N4491" i="5"/>
  <c r="Q4491" i="5" s="1"/>
  <c r="N4492" i="5"/>
  <c r="Q4492" i="5" s="1"/>
  <c r="N4493" i="5"/>
  <c r="Q4493" i="5" s="1"/>
  <c r="N4494" i="5"/>
  <c r="Q4494" i="5" s="1"/>
  <c r="N4495" i="5"/>
  <c r="Q4495" i="5" s="1"/>
  <c r="N4496" i="5"/>
  <c r="Q4496" i="5" s="1"/>
  <c r="N4497" i="5"/>
  <c r="Q4497" i="5" s="1"/>
  <c r="N4498" i="5"/>
  <c r="Q4498" i="5" s="1"/>
  <c r="N4499" i="5"/>
  <c r="Q4499" i="5" s="1"/>
  <c r="N4500" i="5"/>
  <c r="Q4500" i="5" s="1"/>
  <c r="N4501" i="5"/>
  <c r="Q4501" i="5" s="1"/>
  <c r="N4502" i="5"/>
  <c r="Q4502" i="5" s="1"/>
  <c r="N4503" i="5"/>
  <c r="Q4503" i="5" s="1"/>
  <c r="N4504" i="5"/>
  <c r="Q4504" i="5" s="1"/>
  <c r="N4505" i="5"/>
  <c r="Q4505" i="5" s="1"/>
  <c r="N4506" i="5"/>
  <c r="Q4506" i="5" s="1"/>
  <c r="N4507" i="5"/>
  <c r="Q4507" i="5" s="1"/>
  <c r="N4508" i="5"/>
  <c r="Q4508" i="5" s="1"/>
  <c r="N4509" i="5"/>
  <c r="Q4509" i="5" s="1"/>
  <c r="N4510" i="5"/>
  <c r="Q4510" i="5" s="1"/>
  <c r="N4511" i="5"/>
  <c r="Q4511" i="5" s="1"/>
  <c r="N4512" i="5"/>
  <c r="Q4512" i="5" s="1"/>
  <c r="N4513" i="5"/>
  <c r="Q4513" i="5" s="1"/>
  <c r="N4514" i="5"/>
  <c r="Q4514" i="5" s="1"/>
  <c r="N4515" i="5"/>
  <c r="Q4515" i="5" s="1"/>
  <c r="N4516" i="5"/>
  <c r="Q4516" i="5" s="1"/>
  <c r="N4517" i="5"/>
  <c r="Q4517" i="5" s="1"/>
  <c r="N4518" i="5"/>
  <c r="Q4518" i="5" s="1"/>
  <c r="N4519" i="5"/>
  <c r="Q4519" i="5" s="1"/>
  <c r="N4520" i="5"/>
  <c r="Q4520" i="5" s="1"/>
  <c r="N4521" i="5"/>
  <c r="Q4521" i="5" s="1"/>
  <c r="N4522" i="5"/>
  <c r="Q4522" i="5" s="1"/>
  <c r="N4523" i="5"/>
  <c r="Q4523" i="5" s="1"/>
  <c r="N4524" i="5"/>
  <c r="Q4524" i="5" s="1"/>
  <c r="N4525" i="5"/>
  <c r="Q4525" i="5" s="1"/>
  <c r="N4526" i="5"/>
  <c r="Q4526" i="5" s="1"/>
  <c r="N4527" i="5"/>
  <c r="Q4527" i="5" s="1"/>
  <c r="N4528" i="5"/>
  <c r="Q4528" i="5" s="1"/>
  <c r="N4529" i="5"/>
  <c r="Q4529" i="5" s="1"/>
  <c r="N4530" i="5"/>
  <c r="Q4530" i="5" s="1"/>
  <c r="N4531" i="5"/>
  <c r="Q4531" i="5" s="1"/>
  <c r="N4532" i="5"/>
  <c r="Q4532" i="5" s="1"/>
  <c r="N4533" i="5"/>
  <c r="Q4533" i="5" s="1"/>
  <c r="N4534" i="5"/>
  <c r="Q4534" i="5" s="1"/>
  <c r="N4535" i="5"/>
  <c r="Q4535" i="5" s="1"/>
  <c r="N4536" i="5"/>
  <c r="Q4536" i="5" s="1"/>
  <c r="N4537" i="5"/>
  <c r="Q4537" i="5" s="1"/>
  <c r="N4538" i="5"/>
  <c r="Q4538" i="5" s="1"/>
  <c r="N4539" i="5"/>
  <c r="Q4539" i="5" s="1"/>
  <c r="N4540" i="5"/>
  <c r="Q4540" i="5" s="1"/>
  <c r="N4541" i="5"/>
  <c r="Q4541" i="5" s="1"/>
  <c r="N4542" i="5"/>
  <c r="Q4542" i="5" s="1"/>
  <c r="N4543" i="5"/>
  <c r="Q4543" i="5" s="1"/>
  <c r="N4544" i="5"/>
  <c r="Q4544" i="5" s="1"/>
  <c r="N4545" i="5"/>
  <c r="Q4545" i="5" s="1"/>
  <c r="N4546" i="5"/>
  <c r="Q4546" i="5" s="1"/>
  <c r="N4547" i="5"/>
  <c r="Q4547" i="5" s="1"/>
  <c r="N4548" i="5"/>
  <c r="Q4548" i="5" s="1"/>
  <c r="N4549" i="5"/>
  <c r="Q4549" i="5" s="1"/>
  <c r="N4550" i="5"/>
  <c r="Q4550" i="5" s="1"/>
  <c r="N4551" i="5"/>
  <c r="Q4551" i="5" s="1"/>
  <c r="N4552" i="5"/>
  <c r="Q4552" i="5" s="1"/>
  <c r="N4553" i="5"/>
  <c r="Q4553" i="5" s="1"/>
  <c r="N4554" i="5"/>
  <c r="Q4554" i="5" s="1"/>
  <c r="N4555" i="5"/>
  <c r="Q4555" i="5" s="1"/>
  <c r="N4556" i="5"/>
  <c r="Q4556" i="5" s="1"/>
  <c r="N4557" i="5"/>
  <c r="Q4557" i="5" s="1"/>
  <c r="N4558" i="5"/>
  <c r="Q4558" i="5" s="1"/>
  <c r="N4559" i="5"/>
  <c r="Q4559" i="5" s="1"/>
  <c r="N4560" i="5"/>
  <c r="Q4560" i="5" s="1"/>
  <c r="N4561" i="5"/>
  <c r="Q4561" i="5" s="1"/>
  <c r="N4562" i="5"/>
  <c r="Q4562" i="5" s="1"/>
  <c r="N4563" i="5"/>
  <c r="Q4563" i="5" s="1"/>
  <c r="N4564" i="5"/>
  <c r="Q4564" i="5" s="1"/>
  <c r="N4565" i="5"/>
  <c r="Q4565" i="5" s="1"/>
  <c r="N4566" i="5"/>
  <c r="Q4566" i="5" s="1"/>
  <c r="N4567" i="5"/>
  <c r="Q4567" i="5" s="1"/>
  <c r="N4568" i="5"/>
  <c r="Q4568" i="5" s="1"/>
  <c r="N4569" i="5"/>
  <c r="Q4569" i="5" s="1"/>
  <c r="N4570" i="5"/>
  <c r="Q4570" i="5" s="1"/>
  <c r="N4571" i="5"/>
  <c r="Q4571" i="5" s="1"/>
  <c r="N4572" i="5"/>
  <c r="Q4572" i="5" s="1"/>
  <c r="N4573" i="5"/>
  <c r="Q4573" i="5" s="1"/>
  <c r="N4574" i="5"/>
  <c r="Q4574" i="5" s="1"/>
  <c r="N4575" i="5"/>
  <c r="Q4575" i="5" s="1"/>
  <c r="N4576" i="5"/>
  <c r="Q4576" i="5" s="1"/>
  <c r="N4577" i="5"/>
  <c r="Q4577" i="5" s="1"/>
  <c r="N4578" i="5"/>
  <c r="Q4578" i="5" s="1"/>
  <c r="N4579" i="5"/>
  <c r="Q4579" i="5" s="1"/>
  <c r="N4580" i="5"/>
  <c r="Q4580" i="5" s="1"/>
  <c r="N4581" i="5"/>
  <c r="Q4581" i="5" s="1"/>
  <c r="N4582" i="5"/>
  <c r="Q4582" i="5" s="1"/>
  <c r="N4583" i="5"/>
  <c r="Q4583" i="5" s="1"/>
  <c r="N4584" i="5"/>
  <c r="Q4584" i="5" s="1"/>
  <c r="N4585" i="5"/>
  <c r="Q4585" i="5" s="1"/>
  <c r="N4586" i="5"/>
  <c r="Q4586" i="5" s="1"/>
  <c r="N4587" i="5"/>
  <c r="Q4587" i="5" s="1"/>
  <c r="N4588" i="5"/>
  <c r="Q4588" i="5" s="1"/>
  <c r="N4589" i="5"/>
  <c r="Q4589" i="5" s="1"/>
  <c r="N4590" i="5"/>
  <c r="Q4590" i="5" s="1"/>
  <c r="N4591" i="5"/>
  <c r="Q4591" i="5" s="1"/>
  <c r="N4592" i="5"/>
  <c r="Q4592" i="5" s="1"/>
  <c r="N4593" i="5"/>
  <c r="Q4593" i="5" s="1"/>
  <c r="N4594" i="5"/>
  <c r="Q4594" i="5" s="1"/>
  <c r="N4595" i="5"/>
  <c r="Q4595" i="5" s="1"/>
  <c r="N4596" i="5"/>
  <c r="Q4596" i="5" s="1"/>
  <c r="N4597" i="5"/>
  <c r="Q4597" i="5" s="1"/>
  <c r="N4598" i="5"/>
  <c r="Q4598" i="5" s="1"/>
  <c r="N4599" i="5"/>
  <c r="Q4599" i="5" s="1"/>
  <c r="N4600" i="5"/>
  <c r="Q4600" i="5" s="1"/>
  <c r="N4601" i="5"/>
  <c r="Q4601" i="5" s="1"/>
  <c r="N4602" i="5"/>
  <c r="Q4602" i="5" s="1"/>
  <c r="N4603" i="5"/>
  <c r="Q4603" i="5" s="1"/>
  <c r="N4604" i="5"/>
  <c r="Q4604" i="5" s="1"/>
  <c r="N4605" i="5"/>
  <c r="Q4605" i="5" s="1"/>
  <c r="N4606" i="5"/>
  <c r="Q4606" i="5" s="1"/>
  <c r="N4607" i="5"/>
  <c r="Q4607" i="5" s="1"/>
  <c r="N4608" i="5"/>
  <c r="Q4608" i="5" s="1"/>
  <c r="N4609" i="5"/>
  <c r="Q4609" i="5" s="1"/>
  <c r="N4610" i="5"/>
  <c r="Q4610" i="5" s="1"/>
  <c r="N4611" i="5"/>
  <c r="Q4611" i="5" s="1"/>
  <c r="N4612" i="5"/>
  <c r="Q4612" i="5" s="1"/>
  <c r="N4613" i="5"/>
  <c r="Q4613" i="5" s="1"/>
  <c r="N4614" i="5"/>
  <c r="Q4614" i="5" s="1"/>
  <c r="N4615" i="5"/>
  <c r="Q4615" i="5" s="1"/>
  <c r="N4616" i="5"/>
  <c r="Q4616" i="5" s="1"/>
  <c r="N4617" i="5"/>
  <c r="Q4617" i="5" s="1"/>
  <c r="N4618" i="5"/>
  <c r="Q4618" i="5" s="1"/>
  <c r="N4619" i="5"/>
  <c r="Q4619" i="5" s="1"/>
  <c r="N4620" i="5"/>
  <c r="Q4620" i="5" s="1"/>
  <c r="N4621" i="5"/>
  <c r="Q4621" i="5" s="1"/>
  <c r="N4622" i="5"/>
  <c r="Q4622" i="5" s="1"/>
  <c r="N4623" i="5"/>
  <c r="Q4623" i="5" s="1"/>
  <c r="N4624" i="5"/>
  <c r="Q4624" i="5" s="1"/>
  <c r="N4625" i="5"/>
  <c r="Q4625" i="5" s="1"/>
  <c r="N4626" i="5"/>
  <c r="Q4626" i="5" s="1"/>
  <c r="N4627" i="5"/>
  <c r="Q4627" i="5" s="1"/>
  <c r="N4628" i="5"/>
  <c r="Q4628" i="5" s="1"/>
  <c r="N4629" i="5"/>
  <c r="Q4629" i="5" s="1"/>
  <c r="N4630" i="5"/>
  <c r="Q4630" i="5" s="1"/>
  <c r="N4631" i="5"/>
  <c r="Q4631" i="5" s="1"/>
  <c r="N4632" i="5"/>
  <c r="Q4632" i="5" s="1"/>
  <c r="N4633" i="5"/>
  <c r="Q4633" i="5" s="1"/>
  <c r="N4634" i="5"/>
  <c r="Q4634" i="5" s="1"/>
  <c r="N4635" i="5"/>
  <c r="Q4635" i="5" s="1"/>
  <c r="N4636" i="5"/>
  <c r="Q4636" i="5" s="1"/>
  <c r="N4637" i="5"/>
  <c r="Q4637" i="5" s="1"/>
  <c r="N4638" i="5"/>
  <c r="Q4638" i="5" s="1"/>
  <c r="N4639" i="5"/>
  <c r="Q4639" i="5" s="1"/>
  <c r="N4640" i="5"/>
  <c r="Q4640" i="5" s="1"/>
  <c r="N4641" i="5"/>
  <c r="Q4641" i="5" s="1"/>
  <c r="N4642" i="5"/>
  <c r="Q4642" i="5" s="1"/>
  <c r="N4643" i="5"/>
  <c r="Q4643" i="5" s="1"/>
  <c r="N4644" i="5"/>
  <c r="Q4644" i="5" s="1"/>
  <c r="N4645" i="5"/>
  <c r="Q4645" i="5" s="1"/>
  <c r="N4646" i="5"/>
  <c r="Q4646" i="5" s="1"/>
  <c r="N4647" i="5"/>
  <c r="Q4647" i="5" s="1"/>
  <c r="N4648" i="5"/>
  <c r="Q4648" i="5" s="1"/>
  <c r="N4649" i="5"/>
  <c r="Q4649" i="5" s="1"/>
  <c r="N4650" i="5"/>
  <c r="Q4650" i="5" s="1"/>
  <c r="N4651" i="5"/>
  <c r="Q4651" i="5" s="1"/>
  <c r="N4652" i="5"/>
  <c r="Q4652" i="5" s="1"/>
  <c r="N4653" i="5"/>
  <c r="Q4653" i="5" s="1"/>
  <c r="N4654" i="5"/>
  <c r="Q4654" i="5" s="1"/>
  <c r="N4655" i="5"/>
  <c r="Q4655" i="5" s="1"/>
  <c r="N4656" i="5"/>
  <c r="Q4656" i="5" s="1"/>
  <c r="N4657" i="5"/>
  <c r="Q4657" i="5" s="1"/>
  <c r="N4658" i="5"/>
  <c r="Q4658" i="5" s="1"/>
  <c r="N4659" i="5"/>
  <c r="Q4659" i="5" s="1"/>
  <c r="N4660" i="5"/>
  <c r="Q4660" i="5" s="1"/>
  <c r="N4661" i="5"/>
  <c r="Q4661" i="5" s="1"/>
  <c r="N4662" i="5"/>
  <c r="Q4662" i="5" s="1"/>
  <c r="N4663" i="5"/>
  <c r="Q4663" i="5" s="1"/>
  <c r="N4664" i="5"/>
  <c r="Q4664" i="5" s="1"/>
  <c r="N4665" i="5"/>
  <c r="Q4665" i="5" s="1"/>
  <c r="N4666" i="5"/>
  <c r="Q4666" i="5" s="1"/>
  <c r="N4667" i="5"/>
  <c r="Q4667" i="5" s="1"/>
  <c r="N4668" i="5"/>
  <c r="Q4668" i="5" s="1"/>
  <c r="N4669" i="5"/>
  <c r="Q4669" i="5" s="1"/>
  <c r="N4670" i="5"/>
  <c r="Q4670" i="5" s="1"/>
  <c r="N4671" i="5"/>
  <c r="Q4671" i="5" s="1"/>
  <c r="N4672" i="5"/>
  <c r="Q4672" i="5" s="1"/>
  <c r="N4673" i="5"/>
  <c r="Q4673" i="5" s="1"/>
  <c r="N4674" i="5"/>
  <c r="Q4674" i="5" s="1"/>
  <c r="N4675" i="5"/>
  <c r="Q4675" i="5" s="1"/>
  <c r="N4676" i="5"/>
  <c r="Q4676" i="5" s="1"/>
  <c r="N4677" i="5"/>
  <c r="Q4677" i="5" s="1"/>
  <c r="N4678" i="5"/>
  <c r="Q4678" i="5" s="1"/>
  <c r="N4679" i="5"/>
  <c r="Q4679" i="5" s="1"/>
  <c r="N4680" i="5"/>
  <c r="Q4680" i="5" s="1"/>
  <c r="N4681" i="5"/>
  <c r="Q4681" i="5" s="1"/>
  <c r="N4682" i="5"/>
  <c r="Q4682" i="5" s="1"/>
  <c r="N4683" i="5"/>
  <c r="Q4683" i="5" s="1"/>
  <c r="N4684" i="5"/>
  <c r="Q4684" i="5" s="1"/>
  <c r="N4685" i="5"/>
  <c r="Q4685" i="5" s="1"/>
  <c r="N4686" i="5"/>
  <c r="Q4686" i="5" s="1"/>
  <c r="N4687" i="5"/>
  <c r="Q4687" i="5" s="1"/>
  <c r="N4688" i="5"/>
  <c r="Q4688" i="5" s="1"/>
  <c r="N4689" i="5"/>
  <c r="Q4689" i="5" s="1"/>
  <c r="N4690" i="5"/>
  <c r="Q4690" i="5" s="1"/>
  <c r="N4691" i="5"/>
  <c r="Q4691" i="5" s="1"/>
  <c r="N4692" i="5"/>
  <c r="Q4692" i="5" s="1"/>
  <c r="N4693" i="5"/>
  <c r="Q4693" i="5" s="1"/>
  <c r="N4694" i="5"/>
  <c r="Q4694" i="5" s="1"/>
  <c r="N4695" i="5"/>
  <c r="Q4695" i="5" s="1"/>
  <c r="N4696" i="5"/>
  <c r="Q4696" i="5" s="1"/>
  <c r="N4697" i="5"/>
  <c r="Q4697" i="5" s="1"/>
  <c r="N4698" i="5"/>
  <c r="Q4698" i="5" s="1"/>
  <c r="N4699" i="5"/>
  <c r="Q4699" i="5" s="1"/>
  <c r="N4700" i="5"/>
  <c r="Q4700" i="5" s="1"/>
  <c r="N4701" i="5"/>
  <c r="Q4701" i="5" s="1"/>
  <c r="N4702" i="5"/>
  <c r="Q4702" i="5" s="1"/>
  <c r="N4703" i="5"/>
  <c r="Q4703" i="5" s="1"/>
  <c r="N4704" i="5"/>
  <c r="Q4704" i="5" s="1"/>
  <c r="N4705" i="5"/>
  <c r="Q4705" i="5" s="1"/>
  <c r="N4706" i="5"/>
  <c r="Q4706" i="5" s="1"/>
  <c r="N4707" i="5"/>
  <c r="Q4707" i="5" s="1"/>
  <c r="N4708" i="5"/>
  <c r="Q4708" i="5" s="1"/>
  <c r="N4709" i="5"/>
  <c r="Q4709" i="5" s="1"/>
  <c r="N4710" i="5"/>
  <c r="Q4710" i="5" s="1"/>
  <c r="N4711" i="5"/>
  <c r="Q4711" i="5" s="1"/>
  <c r="N4712" i="5"/>
  <c r="Q4712" i="5" s="1"/>
  <c r="N4713" i="5"/>
  <c r="Q4713" i="5" s="1"/>
  <c r="N4714" i="5"/>
  <c r="Q4714" i="5" s="1"/>
  <c r="N4715" i="5"/>
  <c r="Q4715" i="5" s="1"/>
  <c r="N4716" i="5"/>
  <c r="Q4716" i="5" s="1"/>
  <c r="N4717" i="5"/>
  <c r="Q4717" i="5" s="1"/>
  <c r="N4718" i="5"/>
  <c r="Q4718" i="5" s="1"/>
  <c r="N4719" i="5"/>
  <c r="Q4719" i="5" s="1"/>
  <c r="N4720" i="5"/>
  <c r="Q4720" i="5" s="1"/>
  <c r="N4721" i="5"/>
  <c r="Q4721" i="5" s="1"/>
  <c r="N4722" i="5"/>
  <c r="Q4722" i="5" s="1"/>
  <c r="N4723" i="5"/>
  <c r="Q4723" i="5" s="1"/>
  <c r="N4724" i="5"/>
  <c r="Q4724" i="5" s="1"/>
  <c r="N4725" i="5"/>
  <c r="Q4725" i="5" s="1"/>
  <c r="N4726" i="5"/>
  <c r="Q4726" i="5" s="1"/>
  <c r="N4727" i="5"/>
  <c r="Q4727" i="5" s="1"/>
  <c r="N4728" i="5"/>
  <c r="Q4728" i="5" s="1"/>
  <c r="N4729" i="5"/>
  <c r="Q4729" i="5" s="1"/>
  <c r="N4730" i="5"/>
  <c r="Q4730" i="5" s="1"/>
  <c r="N4731" i="5"/>
  <c r="Q4731" i="5" s="1"/>
  <c r="N4732" i="5"/>
  <c r="Q4732" i="5" s="1"/>
  <c r="N4733" i="5"/>
  <c r="Q4733" i="5" s="1"/>
  <c r="N4734" i="5"/>
  <c r="Q4734" i="5" s="1"/>
  <c r="N4735" i="5"/>
  <c r="Q4735" i="5" s="1"/>
  <c r="N4736" i="5"/>
  <c r="Q4736" i="5" s="1"/>
  <c r="N4737" i="5"/>
  <c r="Q4737" i="5" s="1"/>
  <c r="N4738" i="5"/>
  <c r="Q4738" i="5" s="1"/>
  <c r="N4739" i="5"/>
  <c r="Q4739" i="5" s="1"/>
  <c r="N4740" i="5"/>
  <c r="Q4740" i="5" s="1"/>
  <c r="N4741" i="5"/>
  <c r="Q4741" i="5" s="1"/>
  <c r="N4742" i="5"/>
  <c r="Q4742" i="5" s="1"/>
  <c r="N4743" i="5"/>
  <c r="Q4743" i="5" s="1"/>
  <c r="N4744" i="5"/>
  <c r="Q4744" i="5" s="1"/>
  <c r="N4745" i="5"/>
  <c r="Q4745" i="5" s="1"/>
  <c r="N4746" i="5"/>
  <c r="Q4746" i="5" s="1"/>
  <c r="N4747" i="5"/>
  <c r="Q4747" i="5" s="1"/>
  <c r="N4748" i="5"/>
  <c r="Q4748" i="5" s="1"/>
  <c r="N4749" i="5"/>
  <c r="Q4749" i="5" s="1"/>
  <c r="N4750" i="5"/>
  <c r="Q4750" i="5" s="1"/>
  <c r="N4751" i="5"/>
  <c r="Q4751" i="5" s="1"/>
  <c r="N4752" i="5"/>
  <c r="Q4752" i="5" s="1"/>
  <c r="N4753" i="5"/>
  <c r="Q4753" i="5" s="1"/>
  <c r="N4754" i="5"/>
  <c r="Q4754" i="5" s="1"/>
  <c r="N4755" i="5"/>
  <c r="Q4755" i="5" s="1"/>
  <c r="N4756" i="5"/>
  <c r="Q4756" i="5" s="1"/>
  <c r="N4757" i="5"/>
  <c r="Q4757" i="5" s="1"/>
  <c r="N4758" i="5"/>
  <c r="Q4758" i="5" s="1"/>
  <c r="N4759" i="5"/>
  <c r="Q4759" i="5" s="1"/>
  <c r="N4760" i="5"/>
  <c r="Q4760" i="5" s="1"/>
  <c r="N4761" i="5"/>
  <c r="Q4761" i="5" s="1"/>
  <c r="N4762" i="5"/>
  <c r="Q4762" i="5" s="1"/>
  <c r="N4763" i="5"/>
  <c r="Q4763" i="5" s="1"/>
  <c r="N4764" i="5"/>
  <c r="Q4764" i="5" s="1"/>
  <c r="N4765" i="5"/>
  <c r="Q4765" i="5" s="1"/>
  <c r="N4766" i="5"/>
  <c r="Q4766" i="5" s="1"/>
  <c r="N4767" i="5"/>
  <c r="Q4767" i="5" s="1"/>
  <c r="N4768" i="5"/>
  <c r="Q4768" i="5" s="1"/>
  <c r="N4769" i="5"/>
  <c r="Q4769" i="5" s="1"/>
  <c r="N4770" i="5"/>
  <c r="Q4770" i="5" s="1"/>
  <c r="N4771" i="5"/>
  <c r="Q4771" i="5" s="1"/>
  <c r="N4772" i="5"/>
  <c r="Q4772" i="5" s="1"/>
  <c r="N4773" i="5"/>
  <c r="Q4773" i="5" s="1"/>
  <c r="N4774" i="5"/>
  <c r="Q4774" i="5" s="1"/>
  <c r="N4775" i="5"/>
  <c r="Q4775" i="5" s="1"/>
  <c r="N4776" i="5"/>
  <c r="Q4776" i="5" s="1"/>
  <c r="N4777" i="5"/>
  <c r="Q4777" i="5" s="1"/>
  <c r="N4778" i="5"/>
  <c r="Q4778" i="5" s="1"/>
  <c r="N4779" i="5"/>
  <c r="Q4779" i="5" s="1"/>
  <c r="N4780" i="5"/>
  <c r="Q4780" i="5" s="1"/>
  <c r="N4781" i="5"/>
  <c r="Q4781" i="5" s="1"/>
  <c r="N4782" i="5"/>
  <c r="Q4782" i="5" s="1"/>
  <c r="N4783" i="5"/>
  <c r="Q4783" i="5" s="1"/>
  <c r="N4784" i="5"/>
  <c r="Q4784" i="5" s="1"/>
  <c r="N4785" i="5"/>
  <c r="Q4785" i="5" s="1"/>
  <c r="N4786" i="5"/>
  <c r="Q4786" i="5" s="1"/>
  <c r="N4787" i="5"/>
  <c r="Q4787" i="5" s="1"/>
  <c r="N4788" i="5"/>
  <c r="Q4788" i="5" s="1"/>
  <c r="N4789" i="5"/>
  <c r="Q4789" i="5" s="1"/>
  <c r="N4790" i="5"/>
  <c r="Q4790" i="5" s="1"/>
  <c r="N4791" i="5"/>
  <c r="Q4791" i="5" s="1"/>
  <c r="N4792" i="5"/>
  <c r="Q4792" i="5" s="1"/>
  <c r="N4793" i="5"/>
  <c r="Q4793" i="5" s="1"/>
  <c r="N4794" i="5"/>
  <c r="Q4794" i="5" s="1"/>
  <c r="N4795" i="5"/>
  <c r="Q4795" i="5" s="1"/>
  <c r="N4796" i="5"/>
  <c r="Q4796" i="5" s="1"/>
  <c r="N4797" i="5"/>
  <c r="Q4797" i="5" s="1"/>
  <c r="N4798" i="5"/>
  <c r="Q4798" i="5" s="1"/>
  <c r="N4799" i="5"/>
  <c r="Q4799" i="5" s="1"/>
  <c r="N4800" i="5"/>
  <c r="Q4800" i="5" s="1"/>
  <c r="N4801" i="5"/>
  <c r="Q4801" i="5" s="1"/>
  <c r="N4802" i="5"/>
  <c r="Q4802" i="5" s="1"/>
  <c r="N4803" i="5"/>
  <c r="Q4803" i="5" s="1"/>
  <c r="N4804" i="5"/>
  <c r="Q4804" i="5" s="1"/>
  <c r="N4805" i="5"/>
  <c r="Q4805" i="5" s="1"/>
  <c r="N4806" i="5"/>
  <c r="Q4806" i="5" s="1"/>
  <c r="N4807" i="5"/>
  <c r="Q4807" i="5" s="1"/>
  <c r="N4808" i="5"/>
  <c r="Q4808" i="5" s="1"/>
  <c r="N4809" i="5"/>
  <c r="Q4809" i="5" s="1"/>
  <c r="N4810" i="5"/>
  <c r="Q4810" i="5" s="1"/>
  <c r="N4811" i="5"/>
  <c r="Q4811" i="5" s="1"/>
  <c r="N4812" i="5"/>
  <c r="Q4812" i="5" s="1"/>
  <c r="N4813" i="5"/>
  <c r="Q4813" i="5" s="1"/>
  <c r="N4814" i="5"/>
  <c r="Q4814" i="5" s="1"/>
  <c r="N4815" i="5"/>
  <c r="Q4815" i="5" s="1"/>
  <c r="N4816" i="5"/>
  <c r="Q4816" i="5" s="1"/>
  <c r="N4817" i="5"/>
  <c r="Q4817" i="5" s="1"/>
  <c r="N4818" i="5"/>
  <c r="Q4818" i="5" s="1"/>
  <c r="N4819" i="5"/>
  <c r="Q4819" i="5" s="1"/>
  <c r="N4820" i="5"/>
  <c r="Q4820" i="5" s="1"/>
  <c r="N4821" i="5"/>
  <c r="Q4821" i="5" s="1"/>
  <c r="N4822" i="5"/>
  <c r="Q4822" i="5" s="1"/>
  <c r="N4823" i="5"/>
  <c r="Q4823" i="5" s="1"/>
  <c r="N4824" i="5"/>
  <c r="Q4824" i="5" s="1"/>
  <c r="N4825" i="5"/>
  <c r="Q4825" i="5" s="1"/>
  <c r="N4826" i="5"/>
  <c r="Q4826" i="5" s="1"/>
  <c r="N4827" i="5"/>
  <c r="Q4827" i="5" s="1"/>
  <c r="N4828" i="5"/>
  <c r="Q4828" i="5" s="1"/>
  <c r="N4829" i="5"/>
  <c r="Q4829" i="5" s="1"/>
  <c r="N4830" i="5"/>
  <c r="Q4830" i="5" s="1"/>
  <c r="N4831" i="5"/>
  <c r="Q4831" i="5" s="1"/>
  <c r="N4832" i="5"/>
  <c r="Q4832" i="5" s="1"/>
  <c r="N4833" i="5"/>
  <c r="Q4833" i="5" s="1"/>
  <c r="N4834" i="5"/>
  <c r="Q4834" i="5" s="1"/>
  <c r="N4835" i="5"/>
  <c r="Q4835" i="5" s="1"/>
  <c r="N4836" i="5"/>
  <c r="Q4836" i="5" s="1"/>
  <c r="N4837" i="5"/>
  <c r="Q4837" i="5" s="1"/>
  <c r="N4838" i="5"/>
  <c r="Q4838" i="5" s="1"/>
  <c r="N4839" i="5"/>
  <c r="Q4839" i="5" s="1"/>
  <c r="N4840" i="5"/>
  <c r="Q4840" i="5" s="1"/>
  <c r="N4841" i="5"/>
  <c r="Q4841" i="5" s="1"/>
  <c r="N4842" i="5"/>
  <c r="Q4842" i="5" s="1"/>
  <c r="N4843" i="5"/>
  <c r="Q4843" i="5" s="1"/>
  <c r="N4844" i="5"/>
  <c r="Q4844" i="5" s="1"/>
  <c r="N4845" i="5"/>
  <c r="Q4845" i="5" s="1"/>
  <c r="N4846" i="5"/>
  <c r="Q4846" i="5" s="1"/>
  <c r="N4847" i="5"/>
  <c r="Q4847" i="5" s="1"/>
  <c r="N4848" i="5"/>
  <c r="Q4848" i="5" s="1"/>
  <c r="N4849" i="5"/>
  <c r="Q4849" i="5" s="1"/>
  <c r="N4850" i="5"/>
  <c r="Q4850" i="5" s="1"/>
  <c r="N4851" i="5"/>
  <c r="Q4851" i="5" s="1"/>
  <c r="N4852" i="5"/>
  <c r="Q4852" i="5" s="1"/>
  <c r="N4853" i="5"/>
  <c r="Q4853" i="5" s="1"/>
  <c r="N4854" i="5"/>
  <c r="Q4854" i="5" s="1"/>
  <c r="N4855" i="5"/>
  <c r="Q4855" i="5" s="1"/>
  <c r="N4856" i="5"/>
  <c r="Q4856" i="5" s="1"/>
  <c r="N4857" i="5"/>
  <c r="Q4857" i="5" s="1"/>
  <c r="N4858" i="5"/>
  <c r="Q4858" i="5" s="1"/>
  <c r="N4859" i="5"/>
  <c r="Q4859" i="5" s="1"/>
  <c r="N4860" i="5"/>
  <c r="Q4860" i="5" s="1"/>
  <c r="N4861" i="5"/>
  <c r="Q4861" i="5" s="1"/>
  <c r="N4862" i="5"/>
  <c r="Q4862" i="5" s="1"/>
  <c r="N4863" i="5"/>
  <c r="Q4863" i="5" s="1"/>
  <c r="N4864" i="5"/>
  <c r="Q4864" i="5" s="1"/>
  <c r="N4865" i="5"/>
  <c r="Q4865" i="5" s="1"/>
  <c r="N4866" i="5"/>
  <c r="Q4866" i="5" s="1"/>
  <c r="N4867" i="5"/>
  <c r="Q4867" i="5" s="1"/>
  <c r="N4868" i="5"/>
  <c r="Q4868" i="5" s="1"/>
  <c r="N4869" i="5"/>
  <c r="Q4869" i="5" s="1"/>
  <c r="N4870" i="5"/>
  <c r="Q4870" i="5" s="1"/>
  <c r="N4871" i="5"/>
  <c r="Q4871" i="5" s="1"/>
  <c r="N4872" i="5"/>
  <c r="Q4872" i="5" s="1"/>
  <c r="N4873" i="5"/>
  <c r="Q4873" i="5" s="1"/>
  <c r="N4874" i="5"/>
  <c r="Q4874" i="5" s="1"/>
  <c r="N4875" i="5"/>
  <c r="Q4875" i="5" s="1"/>
  <c r="N4876" i="5"/>
  <c r="Q4876" i="5" s="1"/>
  <c r="N4877" i="5"/>
  <c r="Q4877" i="5" s="1"/>
  <c r="N4878" i="5"/>
  <c r="Q4878" i="5" s="1"/>
  <c r="N4879" i="5"/>
  <c r="Q4879" i="5" s="1"/>
  <c r="N4880" i="5"/>
  <c r="Q4880" i="5" s="1"/>
  <c r="N4881" i="5"/>
  <c r="Q4881" i="5" s="1"/>
  <c r="N4882" i="5"/>
  <c r="Q4882" i="5" s="1"/>
  <c r="N4883" i="5"/>
  <c r="Q4883" i="5" s="1"/>
  <c r="N4884" i="5"/>
  <c r="Q4884" i="5" s="1"/>
  <c r="N4885" i="5"/>
  <c r="Q4885" i="5" s="1"/>
  <c r="N4886" i="5"/>
  <c r="Q4886" i="5" s="1"/>
  <c r="N4887" i="5"/>
  <c r="Q4887" i="5" s="1"/>
  <c r="N4888" i="5"/>
  <c r="Q4888" i="5" s="1"/>
  <c r="N4889" i="5"/>
  <c r="Q4889" i="5" s="1"/>
  <c r="N4890" i="5"/>
  <c r="Q4890" i="5" s="1"/>
  <c r="N4891" i="5"/>
  <c r="Q4891" i="5" s="1"/>
  <c r="N4892" i="5"/>
  <c r="Q4892" i="5" s="1"/>
  <c r="N4893" i="5"/>
  <c r="Q4893" i="5" s="1"/>
  <c r="N4894" i="5"/>
  <c r="Q4894" i="5" s="1"/>
  <c r="N4895" i="5"/>
  <c r="Q4895" i="5" s="1"/>
  <c r="N4896" i="5"/>
  <c r="Q4896" i="5" s="1"/>
  <c r="N4897" i="5"/>
  <c r="Q4897" i="5" s="1"/>
  <c r="N4898" i="5"/>
  <c r="Q4898" i="5" s="1"/>
  <c r="N4899" i="5"/>
  <c r="Q4899" i="5" s="1"/>
  <c r="N4900" i="5"/>
  <c r="Q4900" i="5" s="1"/>
  <c r="N4901" i="5"/>
  <c r="Q4901" i="5" s="1"/>
  <c r="N4902" i="5"/>
  <c r="Q4902" i="5" s="1"/>
  <c r="N4903" i="5"/>
  <c r="Q4903" i="5" s="1"/>
  <c r="N4904" i="5"/>
  <c r="Q4904" i="5" s="1"/>
  <c r="N4905" i="5"/>
  <c r="Q4905" i="5" s="1"/>
  <c r="N4906" i="5"/>
  <c r="Q4906" i="5" s="1"/>
  <c r="N4907" i="5"/>
  <c r="Q4907" i="5" s="1"/>
  <c r="N4908" i="5"/>
  <c r="Q4908" i="5" s="1"/>
  <c r="N4909" i="5"/>
  <c r="Q4909" i="5" s="1"/>
  <c r="N4910" i="5"/>
  <c r="Q4910" i="5" s="1"/>
  <c r="N4911" i="5"/>
  <c r="Q4911" i="5" s="1"/>
  <c r="N4912" i="5"/>
  <c r="Q4912" i="5" s="1"/>
  <c r="N4913" i="5"/>
  <c r="Q4913" i="5" s="1"/>
  <c r="N4914" i="5"/>
  <c r="Q4914" i="5" s="1"/>
  <c r="N4915" i="5"/>
  <c r="Q4915" i="5" s="1"/>
  <c r="N4916" i="5"/>
  <c r="Q4916" i="5" s="1"/>
  <c r="N4917" i="5"/>
  <c r="Q4917" i="5" s="1"/>
  <c r="N4918" i="5"/>
  <c r="Q4918" i="5" s="1"/>
  <c r="N4919" i="5"/>
  <c r="Q4919" i="5" s="1"/>
  <c r="N4920" i="5"/>
  <c r="Q4920" i="5" s="1"/>
  <c r="N4921" i="5"/>
  <c r="Q4921" i="5" s="1"/>
  <c r="N4922" i="5"/>
  <c r="Q4922" i="5" s="1"/>
  <c r="N4923" i="5"/>
  <c r="Q4923" i="5" s="1"/>
  <c r="N4924" i="5"/>
  <c r="Q4924" i="5" s="1"/>
  <c r="N4925" i="5"/>
  <c r="Q4925" i="5" s="1"/>
  <c r="N4926" i="5"/>
  <c r="Q4926" i="5" s="1"/>
  <c r="N4927" i="5"/>
  <c r="Q4927" i="5" s="1"/>
  <c r="N4928" i="5"/>
  <c r="Q4928" i="5" s="1"/>
  <c r="N4929" i="5"/>
  <c r="Q4929" i="5" s="1"/>
  <c r="N4930" i="5"/>
  <c r="Q4930" i="5" s="1"/>
  <c r="N4931" i="5"/>
  <c r="Q4931" i="5" s="1"/>
  <c r="N4932" i="5"/>
  <c r="Q4932" i="5" s="1"/>
  <c r="N4933" i="5"/>
  <c r="Q4933" i="5" s="1"/>
  <c r="N4934" i="5"/>
  <c r="Q4934" i="5" s="1"/>
  <c r="N4935" i="5"/>
  <c r="Q4935" i="5" s="1"/>
  <c r="N4936" i="5"/>
  <c r="Q4936" i="5" s="1"/>
  <c r="N4937" i="5"/>
  <c r="Q4937" i="5" s="1"/>
  <c r="N4938" i="5"/>
  <c r="Q4938" i="5" s="1"/>
  <c r="N4939" i="5"/>
  <c r="Q4939" i="5" s="1"/>
  <c r="N4940" i="5"/>
  <c r="Q4940" i="5" s="1"/>
  <c r="N4941" i="5"/>
  <c r="Q4941" i="5" s="1"/>
  <c r="N4942" i="5"/>
  <c r="Q4942" i="5" s="1"/>
  <c r="N4943" i="5"/>
  <c r="Q4943" i="5" s="1"/>
  <c r="N4944" i="5"/>
  <c r="Q4944" i="5" s="1"/>
  <c r="N4945" i="5"/>
  <c r="Q4945" i="5" s="1"/>
  <c r="N4946" i="5"/>
  <c r="Q4946" i="5" s="1"/>
  <c r="N4947" i="5"/>
  <c r="Q4947" i="5" s="1"/>
  <c r="N4948" i="5"/>
  <c r="Q4948" i="5" s="1"/>
  <c r="N4949" i="5"/>
  <c r="Q4949" i="5" s="1"/>
  <c r="N4950" i="5"/>
  <c r="Q4950" i="5" s="1"/>
  <c r="N4951" i="5"/>
  <c r="Q4951" i="5" s="1"/>
  <c r="N4952" i="5"/>
  <c r="Q4952" i="5" s="1"/>
  <c r="N4953" i="5"/>
  <c r="Q4953" i="5" s="1"/>
  <c r="N4954" i="5"/>
  <c r="Q4954" i="5" s="1"/>
  <c r="N4955" i="5"/>
  <c r="Q4955" i="5" s="1"/>
  <c r="N4956" i="5"/>
  <c r="Q4956" i="5" s="1"/>
  <c r="N4957" i="5"/>
  <c r="Q4957" i="5" s="1"/>
  <c r="N4958" i="5"/>
  <c r="Q4958" i="5" s="1"/>
  <c r="N4959" i="5"/>
  <c r="Q4959" i="5" s="1"/>
  <c r="N4960" i="5"/>
  <c r="Q4960" i="5" s="1"/>
  <c r="N4961" i="5"/>
  <c r="Q4961" i="5" s="1"/>
  <c r="N4962" i="5"/>
  <c r="Q4962" i="5" s="1"/>
  <c r="N4963" i="5"/>
  <c r="Q4963" i="5" s="1"/>
  <c r="N4964" i="5"/>
  <c r="Q4964" i="5" s="1"/>
  <c r="N4965" i="5"/>
  <c r="Q4965" i="5" s="1"/>
  <c r="N4966" i="5"/>
  <c r="Q4966" i="5" s="1"/>
  <c r="N4967" i="5"/>
  <c r="Q4967" i="5" s="1"/>
  <c r="N4968" i="5"/>
  <c r="Q4968" i="5" s="1"/>
  <c r="N4969" i="5"/>
  <c r="Q4969" i="5" s="1"/>
  <c r="N4970" i="5"/>
  <c r="Q4970" i="5" s="1"/>
  <c r="N4971" i="5"/>
  <c r="Q4971" i="5" s="1"/>
  <c r="N4972" i="5"/>
  <c r="Q4972" i="5" s="1"/>
  <c r="N4973" i="5"/>
  <c r="Q4973" i="5" s="1"/>
  <c r="N4974" i="5"/>
  <c r="Q4974" i="5" s="1"/>
  <c r="N4975" i="5"/>
  <c r="Q4975" i="5" s="1"/>
  <c r="N4976" i="5"/>
  <c r="Q4976" i="5" s="1"/>
  <c r="N4977" i="5"/>
  <c r="Q4977" i="5" s="1"/>
  <c r="N4978" i="5"/>
  <c r="Q4978" i="5" s="1"/>
  <c r="N4979" i="5"/>
  <c r="Q4979" i="5" s="1"/>
  <c r="N4980" i="5"/>
  <c r="Q4980" i="5" s="1"/>
  <c r="N4981" i="5"/>
  <c r="Q4981" i="5" s="1"/>
  <c r="N4982" i="5"/>
  <c r="Q4982" i="5" s="1"/>
  <c r="N4983" i="5"/>
  <c r="Q4983" i="5" s="1"/>
  <c r="N4984" i="5"/>
  <c r="Q4984" i="5" s="1"/>
  <c r="N4985" i="5"/>
  <c r="Q4985" i="5" s="1"/>
  <c r="N4986" i="5"/>
  <c r="Q4986" i="5" s="1"/>
  <c r="G7" i="3" a="1"/>
  <c r="D21" i="3"/>
  <c r="D20" i="3"/>
  <c r="D19" i="3"/>
  <c r="D7" i="3" a="1"/>
  <c r="C21" i="3"/>
  <c r="C20" i="3"/>
  <c r="C19" i="3"/>
  <c r="O11" i="6" l="1" a="1"/>
  <c r="C5" i="6"/>
  <c r="C4" i="6"/>
  <c r="C3" i="6"/>
  <c r="S2" i="5"/>
  <c r="T2" i="5" s="1"/>
  <c r="S3" i="5"/>
  <c r="T3" i="5" s="1"/>
  <c r="S4" i="5"/>
  <c r="T4" i="5" s="1"/>
  <c r="S5" i="5"/>
  <c r="T5" i="5" s="1"/>
  <c r="S6" i="5"/>
  <c r="T6" i="5" s="1"/>
  <c r="S7" i="5"/>
  <c r="T7" i="5" s="1"/>
  <c r="S8" i="5"/>
  <c r="T8" i="5" s="1"/>
  <c r="S9" i="5"/>
  <c r="T9" i="5" s="1"/>
  <c r="S10" i="5"/>
  <c r="T10" i="5" s="1"/>
  <c r="S11" i="5"/>
  <c r="T11" i="5" s="1"/>
  <c r="S12" i="5"/>
  <c r="T12" i="5" s="1"/>
  <c r="S13" i="5"/>
  <c r="T13" i="5" s="1"/>
  <c r="S14" i="5"/>
  <c r="T14" i="5" s="1"/>
  <c r="S15" i="5"/>
  <c r="T15" i="5" s="1"/>
  <c r="S16" i="5"/>
  <c r="T16" i="5" s="1"/>
  <c r="S17" i="5"/>
  <c r="T17" i="5" s="1"/>
  <c r="S18" i="5"/>
  <c r="T18" i="5" s="1"/>
  <c r="S19" i="5"/>
  <c r="T19" i="5" s="1"/>
  <c r="S20" i="5"/>
  <c r="T20" i="5" s="1"/>
  <c r="S21" i="5"/>
  <c r="T21" i="5" s="1"/>
  <c r="S22" i="5"/>
  <c r="T22" i="5" s="1"/>
  <c r="S23" i="5"/>
  <c r="T23" i="5" s="1"/>
  <c r="S24" i="5"/>
  <c r="T24" i="5" s="1"/>
  <c r="S25" i="5"/>
  <c r="T25" i="5" s="1"/>
  <c r="S26" i="5"/>
  <c r="T26" i="5" s="1"/>
  <c r="S27" i="5"/>
  <c r="T27" i="5" s="1"/>
  <c r="S28" i="5"/>
  <c r="T28" i="5" s="1"/>
  <c r="S29" i="5"/>
  <c r="T29" i="5" s="1"/>
  <c r="S30" i="5"/>
  <c r="T30" i="5" s="1"/>
  <c r="S31" i="5"/>
  <c r="T31" i="5" s="1"/>
  <c r="S32" i="5"/>
  <c r="T32" i="5" s="1"/>
  <c r="S33" i="5"/>
  <c r="T33" i="5" s="1"/>
  <c r="S34" i="5"/>
  <c r="T34" i="5" s="1"/>
  <c r="S35" i="5"/>
  <c r="T35" i="5" s="1"/>
  <c r="S36" i="5"/>
  <c r="T36" i="5" s="1"/>
  <c r="S37" i="5"/>
  <c r="T37" i="5" s="1"/>
  <c r="S38" i="5"/>
  <c r="T38" i="5" s="1"/>
  <c r="S39" i="5"/>
  <c r="T39" i="5" s="1"/>
  <c r="S40" i="5"/>
  <c r="T40" i="5" s="1"/>
  <c r="S41" i="5"/>
  <c r="T41" i="5" s="1"/>
  <c r="S42" i="5"/>
  <c r="T42" i="5" s="1"/>
  <c r="S43" i="5"/>
  <c r="T43" i="5" s="1"/>
  <c r="S44" i="5"/>
  <c r="T44" i="5" s="1"/>
  <c r="S45" i="5"/>
  <c r="T45" i="5" s="1"/>
  <c r="S46" i="5"/>
  <c r="T46" i="5" s="1"/>
  <c r="S47" i="5"/>
  <c r="T47" i="5" s="1"/>
  <c r="S48" i="5"/>
  <c r="T48" i="5" s="1"/>
  <c r="S49" i="5"/>
  <c r="T49" i="5" s="1"/>
  <c r="S50" i="5"/>
  <c r="T50" i="5" s="1"/>
  <c r="S51" i="5"/>
  <c r="T51" i="5" s="1"/>
  <c r="S52" i="5"/>
  <c r="T52" i="5" s="1"/>
  <c r="S53" i="5"/>
  <c r="T53" i="5" s="1"/>
  <c r="S54" i="5"/>
  <c r="T54" i="5" s="1"/>
  <c r="S55" i="5"/>
  <c r="T55" i="5" s="1"/>
  <c r="S56" i="5"/>
  <c r="T56" i="5" s="1"/>
  <c r="S57" i="5"/>
  <c r="T57" i="5" s="1"/>
  <c r="S58" i="5"/>
  <c r="T58" i="5" s="1"/>
  <c r="S59" i="5"/>
  <c r="T59" i="5" s="1"/>
  <c r="S60" i="5"/>
  <c r="T60" i="5" s="1"/>
  <c r="S61" i="5"/>
  <c r="T61" i="5" s="1"/>
  <c r="S62" i="5"/>
  <c r="T62" i="5" s="1"/>
  <c r="S63" i="5"/>
  <c r="T63" i="5" s="1"/>
  <c r="S64" i="5"/>
  <c r="T64" i="5" s="1"/>
  <c r="S65" i="5"/>
  <c r="T65" i="5" s="1"/>
  <c r="S66" i="5"/>
  <c r="T66" i="5" s="1"/>
  <c r="S67" i="5"/>
  <c r="T67" i="5" s="1"/>
  <c r="S68" i="5"/>
  <c r="T68" i="5" s="1"/>
  <c r="S69" i="5"/>
  <c r="T69" i="5" s="1"/>
  <c r="S70" i="5"/>
  <c r="T70" i="5" s="1"/>
  <c r="S71" i="5"/>
  <c r="T71" i="5" s="1"/>
  <c r="S72" i="5"/>
  <c r="T72" i="5" s="1"/>
  <c r="S73" i="5"/>
  <c r="T73" i="5" s="1"/>
  <c r="S74" i="5"/>
  <c r="T74" i="5" s="1"/>
  <c r="S75" i="5"/>
  <c r="T75" i="5" s="1"/>
  <c r="S76" i="5"/>
  <c r="T76" i="5" s="1"/>
  <c r="S77" i="5"/>
  <c r="T77" i="5" s="1"/>
  <c r="S78" i="5"/>
  <c r="T78" i="5" s="1"/>
  <c r="S79" i="5"/>
  <c r="T79" i="5" s="1"/>
  <c r="S80" i="5"/>
  <c r="T80" i="5" s="1"/>
  <c r="S81" i="5"/>
  <c r="T81" i="5" s="1"/>
  <c r="S82" i="5"/>
  <c r="T82" i="5" s="1"/>
  <c r="S83" i="5"/>
  <c r="T83" i="5" s="1"/>
  <c r="S84" i="5"/>
  <c r="T84" i="5" s="1"/>
  <c r="S85" i="5"/>
  <c r="T85" i="5" s="1"/>
  <c r="S86" i="5"/>
  <c r="T86" i="5" s="1"/>
  <c r="S87" i="5"/>
  <c r="T87" i="5" s="1"/>
  <c r="S88" i="5"/>
  <c r="T88" i="5" s="1"/>
  <c r="S89" i="5"/>
  <c r="T89" i="5" s="1"/>
  <c r="S90" i="5"/>
  <c r="T90" i="5" s="1"/>
  <c r="S91" i="5"/>
  <c r="T91" i="5" s="1"/>
  <c r="S92" i="5"/>
  <c r="T92" i="5" s="1"/>
  <c r="S93" i="5"/>
  <c r="T93" i="5" s="1"/>
  <c r="S94" i="5"/>
  <c r="T94" i="5" s="1"/>
  <c r="S95" i="5"/>
  <c r="T95" i="5" s="1"/>
  <c r="S96" i="5"/>
  <c r="T96" i="5" s="1"/>
  <c r="S97" i="5"/>
  <c r="T97" i="5" s="1"/>
  <c r="S98" i="5"/>
  <c r="T98" i="5" s="1"/>
  <c r="S99" i="5"/>
  <c r="T99" i="5" s="1"/>
  <c r="S100" i="5"/>
  <c r="T100" i="5" s="1"/>
  <c r="S101" i="5"/>
  <c r="T101" i="5" s="1"/>
  <c r="S102" i="5"/>
  <c r="T102" i="5" s="1"/>
  <c r="S103" i="5"/>
  <c r="T103" i="5" s="1"/>
  <c r="S104" i="5"/>
  <c r="T104" i="5" s="1"/>
  <c r="S105" i="5"/>
  <c r="T105" i="5" s="1"/>
  <c r="S106" i="5"/>
  <c r="T106" i="5" s="1"/>
  <c r="S107" i="5"/>
  <c r="T107" i="5" s="1"/>
  <c r="S108" i="5"/>
  <c r="T108" i="5" s="1"/>
  <c r="S109" i="5"/>
  <c r="T109" i="5" s="1"/>
  <c r="S110" i="5"/>
  <c r="T110" i="5" s="1"/>
  <c r="S111" i="5"/>
  <c r="T111" i="5" s="1"/>
  <c r="S112" i="5"/>
  <c r="T112" i="5" s="1"/>
  <c r="S113" i="5"/>
  <c r="T113" i="5" s="1"/>
  <c r="S114" i="5"/>
  <c r="T114" i="5" s="1"/>
  <c r="S115" i="5"/>
  <c r="T115" i="5" s="1"/>
  <c r="S116" i="5"/>
  <c r="T116" i="5" s="1"/>
  <c r="S117" i="5"/>
  <c r="T117" i="5" s="1"/>
  <c r="S118" i="5"/>
  <c r="T118" i="5" s="1"/>
  <c r="S119" i="5"/>
  <c r="T119" i="5" s="1"/>
  <c r="S120" i="5"/>
  <c r="T120" i="5" s="1"/>
  <c r="S121" i="5"/>
  <c r="T121" i="5" s="1"/>
  <c r="S122" i="5"/>
  <c r="T122" i="5" s="1"/>
  <c r="S123" i="5"/>
  <c r="T123" i="5" s="1"/>
  <c r="S124" i="5"/>
  <c r="T124" i="5" s="1"/>
  <c r="S125" i="5"/>
  <c r="T125" i="5" s="1"/>
  <c r="S126" i="5"/>
  <c r="T126" i="5" s="1"/>
  <c r="S127" i="5"/>
  <c r="T127" i="5" s="1"/>
  <c r="S128" i="5"/>
  <c r="T128" i="5" s="1"/>
  <c r="S129" i="5"/>
  <c r="T129" i="5" s="1"/>
  <c r="S130" i="5"/>
  <c r="T130" i="5" s="1"/>
  <c r="S131" i="5"/>
  <c r="T131" i="5" s="1"/>
  <c r="S132" i="5"/>
  <c r="T132" i="5" s="1"/>
  <c r="S133" i="5"/>
  <c r="T133" i="5" s="1"/>
  <c r="S134" i="5"/>
  <c r="T134" i="5" s="1"/>
  <c r="S135" i="5"/>
  <c r="T135" i="5" s="1"/>
  <c r="S136" i="5"/>
  <c r="T136" i="5" s="1"/>
  <c r="S137" i="5"/>
  <c r="T137" i="5" s="1"/>
  <c r="S138" i="5"/>
  <c r="T138" i="5" s="1"/>
  <c r="S139" i="5"/>
  <c r="T139" i="5" s="1"/>
  <c r="S140" i="5"/>
  <c r="T140" i="5" s="1"/>
  <c r="S141" i="5"/>
  <c r="T141" i="5" s="1"/>
  <c r="S142" i="5"/>
  <c r="T142" i="5" s="1"/>
  <c r="S143" i="5"/>
  <c r="T143" i="5" s="1"/>
  <c r="S144" i="5"/>
  <c r="T144" i="5" s="1"/>
  <c r="S145" i="5"/>
  <c r="T145" i="5" s="1"/>
  <c r="S146" i="5"/>
  <c r="T146" i="5" s="1"/>
  <c r="S147" i="5"/>
  <c r="T147" i="5" s="1"/>
  <c r="S148" i="5"/>
  <c r="T148" i="5" s="1"/>
  <c r="S149" i="5"/>
  <c r="T149" i="5" s="1"/>
  <c r="S150" i="5"/>
  <c r="T150" i="5" s="1"/>
  <c r="S151" i="5"/>
  <c r="T151" i="5" s="1"/>
  <c r="S152" i="5"/>
  <c r="T152" i="5" s="1"/>
  <c r="S153" i="5"/>
  <c r="T153" i="5" s="1"/>
  <c r="S154" i="5"/>
  <c r="T154" i="5" s="1"/>
  <c r="S155" i="5"/>
  <c r="T155" i="5" s="1"/>
  <c r="S156" i="5"/>
  <c r="T156" i="5" s="1"/>
  <c r="S157" i="5"/>
  <c r="T157" i="5" s="1"/>
  <c r="S158" i="5"/>
  <c r="T158" i="5" s="1"/>
  <c r="S159" i="5"/>
  <c r="T159" i="5" s="1"/>
  <c r="S160" i="5"/>
  <c r="T160" i="5" s="1"/>
  <c r="S161" i="5"/>
  <c r="T161" i="5" s="1"/>
  <c r="S162" i="5"/>
  <c r="T162" i="5" s="1"/>
  <c r="S163" i="5"/>
  <c r="T163" i="5" s="1"/>
  <c r="S164" i="5"/>
  <c r="T164" i="5" s="1"/>
  <c r="S165" i="5"/>
  <c r="T165" i="5" s="1"/>
  <c r="S166" i="5"/>
  <c r="T166" i="5" s="1"/>
  <c r="S167" i="5"/>
  <c r="T167" i="5" s="1"/>
  <c r="S168" i="5"/>
  <c r="T168" i="5" s="1"/>
  <c r="S169" i="5"/>
  <c r="T169" i="5" s="1"/>
  <c r="S170" i="5"/>
  <c r="T170" i="5" s="1"/>
  <c r="S171" i="5"/>
  <c r="T171" i="5" s="1"/>
  <c r="S172" i="5"/>
  <c r="T172" i="5" s="1"/>
  <c r="S173" i="5"/>
  <c r="T173" i="5" s="1"/>
  <c r="S174" i="5"/>
  <c r="T174" i="5" s="1"/>
  <c r="S175" i="5"/>
  <c r="T175" i="5" s="1"/>
  <c r="S176" i="5"/>
  <c r="T176" i="5" s="1"/>
  <c r="S177" i="5"/>
  <c r="T177" i="5" s="1"/>
  <c r="S178" i="5"/>
  <c r="T178" i="5" s="1"/>
  <c r="S179" i="5"/>
  <c r="T179" i="5" s="1"/>
  <c r="S180" i="5"/>
  <c r="T180" i="5" s="1"/>
  <c r="S181" i="5"/>
  <c r="T181" i="5" s="1"/>
  <c r="S182" i="5"/>
  <c r="T182" i="5" s="1"/>
  <c r="S183" i="5"/>
  <c r="T183" i="5" s="1"/>
  <c r="S184" i="5"/>
  <c r="T184" i="5" s="1"/>
  <c r="S185" i="5"/>
  <c r="T185" i="5" s="1"/>
  <c r="S186" i="5"/>
  <c r="T186" i="5" s="1"/>
  <c r="S187" i="5"/>
  <c r="T187" i="5" s="1"/>
  <c r="S188" i="5"/>
  <c r="T188" i="5" s="1"/>
  <c r="S189" i="5"/>
  <c r="T189" i="5" s="1"/>
  <c r="S190" i="5"/>
  <c r="T190" i="5" s="1"/>
  <c r="S191" i="5"/>
  <c r="T191" i="5" s="1"/>
  <c r="S192" i="5"/>
  <c r="T192" i="5" s="1"/>
  <c r="S193" i="5"/>
  <c r="T193" i="5" s="1"/>
  <c r="S194" i="5"/>
  <c r="T194" i="5" s="1"/>
  <c r="S195" i="5"/>
  <c r="T195" i="5" s="1"/>
  <c r="S196" i="5"/>
  <c r="T196" i="5" s="1"/>
  <c r="S197" i="5"/>
  <c r="T197" i="5" s="1"/>
  <c r="S198" i="5"/>
  <c r="T198" i="5" s="1"/>
  <c r="S199" i="5"/>
  <c r="T199" i="5" s="1"/>
  <c r="S200" i="5"/>
  <c r="T200" i="5" s="1"/>
  <c r="S201" i="5"/>
  <c r="T201" i="5" s="1"/>
  <c r="S202" i="5"/>
  <c r="T202" i="5" s="1"/>
  <c r="S203" i="5"/>
  <c r="T203" i="5" s="1"/>
  <c r="S204" i="5"/>
  <c r="T204" i="5" s="1"/>
  <c r="S205" i="5"/>
  <c r="T205" i="5" s="1"/>
  <c r="S206" i="5"/>
  <c r="T206" i="5" s="1"/>
  <c r="S207" i="5"/>
  <c r="T207" i="5" s="1"/>
  <c r="S208" i="5"/>
  <c r="T208" i="5" s="1"/>
  <c r="S209" i="5"/>
  <c r="T209" i="5" s="1"/>
  <c r="S210" i="5"/>
  <c r="T210" i="5" s="1"/>
  <c r="S211" i="5"/>
  <c r="T211" i="5" s="1"/>
  <c r="S212" i="5"/>
  <c r="T212" i="5" s="1"/>
  <c r="S213" i="5"/>
  <c r="T213" i="5" s="1"/>
  <c r="S214" i="5"/>
  <c r="T214" i="5" s="1"/>
  <c r="S215" i="5"/>
  <c r="T215" i="5" s="1"/>
  <c r="S216" i="5"/>
  <c r="T216" i="5" s="1"/>
  <c r="S217" i="5"/>
  <c r="T217" i="5" s="1"/>
  <c r="S218" i="5"/>
  <c r="T218" i="5" s="1"/>
  <c r="S219" i="5"/>
  <c r="T219" i="5" s="1"/>
  <c r="S220" i="5"/>
  <c r="T220" i="5" s="1"/>
  <c r="S221" i="5"/>
  <c r="T221" i="5" s="1"/>
  <c r="S222" i="5"/>
  <c r="T222" i="5" s="1"/>
  <c r="S223" i="5"/>
  <c r="T223" i="5" s="1"/>
  <c r="S224" i="5"/>
  <c r="T224" i="5" s="1"/>
  <c r="S225" i="5"/>
  <c r="T225" i="5" s="1"/>
  <c r="S226" i="5"/>
  <c r="T226" i="5" s="1"/>
  <c r="S227" i="5"/>
  <c r="T227" i="5" s="1"/>
  <c r="S228" i="5"/>
  <c r="T228" i="5" s="1"/>
  <c r="S229" i="5"/>
  <c r="T229" i="5" s="1"/>
  <c r="S230" i="5"/>
  <c r="T230" i="5" s="1"/>
  <c r="S231" i="5"/>
  <c r="T231" i="5" s="1"/>
  <c r="S232" i="5"/>
  <c r="T232" i="5" s="1"/>
  <c r="S233" i="5"/>
  <c r="T233" i="5" s="1"/>
  <c r="S234" i="5"/>
  <c r="T234" i="5" s="1"/>
  <c r="S235" i="5"/>
  <c r="T235" i="5" s="1"/>
  <c r="S236" i="5"/>
  <c r="T236" i="5" s="1"/>
  <c r="S237" i="5"/>
  <c r="T237" i="5" s="1"/>
  <c r="S238" i="5"/>
  <c r="T238" i="5" s="1"/>
  <c r="S239" i="5"/>
  <c r="T239" i="5" s="1"/>
  <c r="S240" i="5"/>
  <c r="T240" i="5" s="1"/>
  <c r="S241" i="5"/>
  <c r="T241" i="5" s="1"/>
  <c r="S242" i="5"/>
  <c r="T242" i="5" s="1"/>
  <c r="S243" i="5"/>
  <c r="T243" i="5" s="1"/>
  <c r="S244" i="5"/>
  <c r="T244" i="5" s="1"/>
  <c r="S245" i="5"/>
  <c r="T245" i="5" s="1"/>
  <c r="S246" i="5"/>
  <c r="T246" i="5" s="1"/>
  <c r="S247" i="5"/>
  <c r="T247" i="5" s="1"/>
  <c r="S248" i="5"/>
  <c r="T248" i="5" s="1"/>
  <c r="S249" i="5"/>
  <c r="T249" i="5" s="1"/>
  <c r="S250" i="5"/>
  <c r="T250" i="5" s="1"/>
  <c r="S251" i="5"/>
  <c r="T251" i="5" s="1"/>
  <c r="S252" i="5"/>
  <c r="T252" i="5" s="1"/>
  <c r="S253" i="5"/>
  <c r="T253" i="5" s="1"/>
  <c r="S254" i="5"/>
  <c r="T254" i="5" s="1"/>
  <c r="S255" i="5"/>
  <c r="T255" i="5" s="1"/>
  <c r="S256" i="5"/>
  <c r="T256" i="5" s="1"/>
  <c r="S257" i="5"/>
  <c r="T257" i="5" s="1"/>
  <c r="S258" i="5"/>
  <c r="T258" i="5" s="1"/>
  <c r="S259" i="5"/>
  <c r="T259" i="5" s="1"/>
  <c r="S260" i="5"/>
  <c r="T260" i="5" s="1"/>
  <c r="S261" i="5"/>
  <c r="T261" i="5" s="1"/>
  <c r="S262" i="5"/>
  <c r="T262" i="5" s="1"/>
  <c r="S263" i="5"/>
  <c r="T263" i="5" s="1"/>
  <c r="S264" i="5"/>
  <c r="T264" i="5" s="1"/>
  <c r="S265" i="5"/>
  <c r="T265" i="5" s="1"/>
  <c r="S266" i="5"/>
  <c r="T266" i="5" s="1"/>
  <c r="S267" i="5"/>
  <c r="T267" i="5" s="1"/>
  <c r="S268" i="5"/>
  <c r="T268" i="5" s="1"/>
  <c r="S269" i="5"/>
  <c r="T269" i="5" s="1"/>
  <c r="S270" i="5"/>
  <c r="T270" i="5" s="1"/>
  <c r="S271" i="5"/>
  <c r="T271" i="5" s="1"/>
  <c r="S272" i="5"/>
  <c r="T272" i="5" s="1"/>
  <c r="S273" i="5"/>
  <c r="T273" i="5" s="1"/>
  <c r="S274" i="5"/>
  <c r="T274" i="5" s="1"/>
  <c r="S275" i="5"/>
  <c r="T275" i="5" s="1"/>
  <c r="S276" i="5"/>
  <c r="T276" i="5" s="1"/>
  <c r="S277" i="5"/>
  <c r="T277" i="5" s="1"/>
  <c r="S278" i="5"/>
  <c r="T278" i="5" s="1"/>
  <c r="S279" i="5"/>
  <c r="T279" i="5" s="1"/>
  <c r="S280" i="5"/>
  <c r="T280" i="5" s="1"/>
  <c r="S281" i="5"/>
  <c r="T281" i="5" s="1"/>
  <c r="S282" i="5"/>
  <c r="T282" i="5" s="1"/>
  <c r="S283" i="5"/>
  <c r="T283" i="5" s="1"/>
  <c r="S284" i="5"/>
  <c r="T284" i="5" s="1"/>
  <c r="S285" i="5"/>
  <c r="T285" i="5" s="1"/>
  <c r="S286" i="5"/>
  <c r="T286" i="5" s="1"/>
  <c r="S287" i="5"/>
  <c r="T287" i="5" s="1"/>
  <c r="S288" i="5"/>
  <c r="T288" i="5" s="1"/>
  <c r="S289" i="5"/>
  <c r="T289" i="5" s="1"/>
  <c r="S290" i="5"/>
  <c r="T290" i="5" s="1"/>
  <c r="S291" i="5"/>
  <c r="T291" i="5" s="1"/>
  <c r="S292" i="5"/>
  <c r="T292" i="5" s="1"/>
  <c r="S293" i="5"/>
  <c r="T293" i="5" s="1"/>
  <c r="S294" i="5"/>
  <c r="T294" i="5" s="1"/>
  <c r="S295" i="5"/>
  <c r="T295" i="5" s="1"/>
  <c r="S296" i="5"/>
  <c r="T296" i="5" s="1"/>
  <c r="S297" i="5"/>
  <c r="T297" i="5" s="1"/>
  <c r="S298" i="5"/>
  <c r="T298" i="5" s="1"/>
  <c r="S299" i="5"/>
  <c r="T299" i="5" s="1"/>
  <c r="S300" i="5"/>
  <c r="T300" i="5" s="1"/>
  <c r="S301" i="5"/>
  <c r="T301" i="5" s="1"/>
  <c r="S302" i="5"/>
  <c r="T302" i="5" s="1"/>
  <c r="S303" i="5"/>
  <c r="T303" i="5" s="1"/>
  <c r="S304" i="5"/>
  <c r="T304" i="5" s="1"/>
  <c r="S305" i="5"/>
  <c r="T305" i="5" s="1"/>
  <c r="S306" i="5"/>
  <c r="T306" i="5" s="1"/>
  <c r="S307" i="5"/>
  <c r="T307" i="5" s="1"/>
  <c r="S308" i="5"/>
  <c r="T308" i="5" s="1"/>
  <c r="S309" i="5"/>
  <c r="T309" i="5" s="1"/>
  <c r="S310" i="5"/>
  <c r="T310" i="5" s="1"/>
  <c r="S311" i="5"/>
  <c r="T311" i="5" s="1"/>
  <c r="S312" i="5"/>
  <c r="T312" i="5" s="1"/>
  <c r="S313" i="5"/>
  <c r="T313" i="5" s="1"/>
  <c r="S314" i="5"/>
  <c r="T314" i="5" s="1"/>
  <c r="S315" i="5"/>
  <c r="T315" i="5" s="1"/>
  <c r="S316" i="5"/>
  <c r="T316" i="5" s="1"/>
  <c r="S317" i="5"/>
  <c r="T317" i="5" s="1"/>
  <c r="S318" i="5"/>
  <c r="T318" i="5" s="1"/>
  <c r="S319" i="5"/>
  <c r="T319" i="5" s="1"/>
  <c r="S320" i="5"/>
  <c r="T320" i="5" s="1"/>
  <c r="S321" i="5"/>
  <c r="T321" i="5" s="1"/>
  <c r="S322" i="5"/>
  <c r="T322" i="5" s="1"/>
  <c r="S323" i="5"/>
  <c r="T323" i="5" s="1"/>
  <c r="S324" i="5"/>
  <c r="T324" i="5" s="1"/>
  <c r="S325" i="5"/>
  <c r="T325" i="5" s="1"/>
  <c r="S326" i="5"/>
  <c r="T326" i="5" s="1"/>
  <c r="S327" i="5"/>
  <c r="T327" i="5" s="1"/>
  <c r="S328" i="5"/>
  <c r="T328" i="5" s="1"/>
  <c r="S329" i="5"/>
  <c r="T329" i="5" s="1"/>
  <c r="S330" i="5"/>
  <c r="T330" i="5" s="1"/>
  <c r="S331" i="5"/>
  <c r="T331" i="5" s="1"/>
  <c r="S332" i="5"/>
  <c r="T332" i="5" s="1"/>
  <c r="S333" i="5"/>
  <c r="T333" i="5" s="1"/>
  <c r="S334" i="5"/>
  <c r="T334" i="5" s="1"/>
  <c r="S335" i="5"/>
  <c r="T335" i="5" s="1"/>
  <c r="S336" i="5"/>
  <c r="T336" i="5" s="1"/>
  <c r="S337" i="5"/>
  <c r="T337" i="5" s="1"/>
  <c r="S338" i="5"/>
  <c r="T338" i="5" s="1"/>
  <c r="S339" i="5"/>
  <c r="T339" i="5" s="1"/>
  <c r="S340" i="5"/>
  <c r="T340" i="5" s="1"/>
  <c r="S341" i="5"/>
  <c r="T341" i="5" s="1"/>
  <c r="S342" i="5"/>
  <c r="T342" i="5" s="1"/>
  <c r="S343" i="5"/>
  <c r="T343" i="5" s="1"/>
  <c r="S344" i="5"/>
  <c r="T344" i="5" s="1"/>
  <c r="S345" i="5"/>
  <c r="T345" i="5" s="1"/>
  <c r="S346" i="5"/>
  <c r="T346" i="5" s="1"/>
  <c r="S347" i="5"/>
  <c r="T347" i="5" s="1"/>
  <c r="S348" i="5"/>
  <c r="T348" i="5" s="1"/>
  <c r="S349" i="5"/>
  <c r="T349" i="5" s="1"/>
  <c r="S350" i="5"/>
  <c r="T350" i="5" s="1"/>
  <c r="S351" i="5"/>
  <c r="T351" i="5" s="1"/>
  <c r="S352" i="5"/>
  <c r="T352" i="5" s="1"/>
  <c r="S353" i="5"/>
  <c r="T353" i="5" s="1"/>
  <c r="S354" i="5"/>
  <c r="T354" i="5" s="1"/>
  <c r="S355" i="5"/>
  <c r="T355" i="5" s="1"/>
  <c r="S356" i="5"/>
  <c r="T356" i="5" s="1"/>
  <c r="S357" i="5"/>
  <c r="T357" i="5" s="1"/>
  <c r="S358" i="5"/>
  <c r="T358" i="5" s="1"/>
  <c r="S359" i="5"/>
  <c r="T359" i="5" s="1"/>
  <c r="S360" i="5"/>
  <c r="T360" i="5" s="1"/>
  <c r="S361" i="5"/>
  <c r="T361" i="5" s="1"/>
  <c r="S362" i="5"/>
  <c r="T362" i="5" s="1"/>
  <c r="S363" i="5"/>
  <c r="T363" i="5" s="1"/>
  <c r="S364" i="5"/>
  <c r="T364" i="5" s="1"/>
  <c r="S365" i="5"/>
  <c r="T365" i="5" s="1"/>
  <c r="S366" i="5"/>
  <c r="T366" i="5" s="1"/>
  <c r="S367" i="5"/>
  <c r="T367" i="5" s="1"/>
  <c r="S368" i="5"/>
  <c r="T368" i="5" s="1"/>
  <c r="S369" i="5"/>
  <c r="T369" i="5" s="1"/>
  <c r="S370" i="5"/>
  <c r="T370" i="5" s="1"/>
  <c r="S371" i="5"/>
  <c r="T371" i="5" s="1"/>
  <c r="S372" i="5"/>
  <c r="T372" i="5" s="1"/>
  <c r="S373" i="5"/>
  <c r="T373" i="5" s="1"/>
  <c r="S374" i="5"/>
  <c r="T374" i="5" s="1"/>
  <c r="S375" i="5"/>
  <c r="T375" i="5" s="1"/>
  <c r="S376" i="5"/>
  <c r="T376" i="5" s="1"/>
  <c r="S377" i="5"/>
  <c r="T377" i="5" s="1"/>
  <c r="S378" i="5"/>
  <c r="T378" i="5" s="1"/>
  <c r="S379" i="5"/>
  <c r="T379" i="5" s="1"/>
  <c r="S380" i="5"/>
  <c r="T380" i="5" s="1"/>
  <c r="S381" i="5"/>
  <c r="T381" i="5" s="1"/>
  <c r="S382" i="5"/>
  <c r="T382" i="5" s="1"/>
  <c r="S383" i="5"/>
  <c r="T383" i="5" s="1"/>
  <c r="S384" i="5"/>
  <c r="T384" i="5" s="1"/>
  <c r="S385" i="5"/>
  <c r="T385" i="5" s="1"/>
  <c r="S386" i="5"/>
  <c r="T386" i="5" s="1"/>
  <c r="S387" i="5"/>
  <c r="T387" i="5" s="1"/>
  <c r="S388" i="5"/>
  <c r="T388" i="5" s="1"/>
  <c r="S389" i="5"/>
  <c r="T389" i="5" s="1"/>
  <c r="S390" i="5"/>
  <c r="T390" i="5" s="1"/>
  <c r="S391" i="5"/>
  <c r="T391" i="5" s="1"/>
  <c r="S392" i="5"/>
  <c r="T392" i="5" s="1"/>
  <c r="S393" i="5"/>
  <c r="T393" i="5" s="1"/>
  <c r="S394" i="5"/>
  <c r="T394" i="5" s="1"/>
  <c r="S395" i="5"/>
  <c r="T395" i="5" s="1"/>
  <c r="S396" i="5"/>
  <c r="T396" i="5" s="1"/>
  <c r="S397" i="5"/>
  <c r="T397" i="5" s="1"/>
  <c r="S398" i="5"/>
  <c r="T398" i="5" s="1"/>
  <c r="S399" i="5"/>
  <c r="T399" i="5" s="1"/>
  <c r="S400" i="5"/>
  <c r="T400" i="5" s="1"/>
  <c r="S401" i="5"/>
  <c r="T401" i="5" s="1"/>
  <c r="S402" i="5"/>
  <c r="T402" i="5" s="1"/>
  <c r="S403" i="5"/>
  <c r="T403" i="5" s="1"/>
  <c r="S404" i="5"/>
  <c r="T404" i="5" s="1"/>
  <c r="S405" i="5"/>
  <c r="T405" i="5" s="1"/>
  <c r="S406" i="5"/>
  <c r="T406" i="5" s="1"/>
  <c r="S407" i="5"/>
  <c r="T407" i="5" s="1"/>
  <c r="S408" i="5"/>
  <c r="T408" i="5" s="1"/>
  <c r="S409" i="5"/>
  <c r="T409" i="5" s="1"/>
  <c r="S410" i="5"/>
  <c r="T410" i="5" s="1"/>
  <c r="S411" i="5"/>
  <c r="T411" i="5" s="1"/>
  <c r="S412" i="5"/>
  <c r="T412" i="5" s="1"/>
  <c r="S413" i="5"/>
  <c r="T413" i="5" s="1"/>
  <c r="S414" i="5"/>
  <c r="T414" i="5" s="1"/>
  <c r="S415" i="5"/>
  <c r="T415" i="5" s="1"/>
  <c r="S416" i="5"/>
  <c r="T416" i="5" s="1"/>
  <c r="S417" i="5"/>
  <c r="T417" i="5" s="1"/>
  <c r="S418" i="5"/>
  <c r="T418" i="5" s="1"/>
  <c r="S419" i="5"/>
  <c r="T419" i="5" s="1"/>
  <c r="S420" i="5"/>
  <c r="T420" i="5" s="1"/>
  <c r="S421" i="5"/>
  <c r="T421" i="5" s="1"/>
  <c r="S422" i="5"/>
  <c r="T422" i="5" s="1"/>
  <c r="S423" i="5"/>
  <c r="T423" i="5" s="1"/>
  <c r="S424" i="5"/>
  <c r="T424" i="5" s="1"/>
  <c r="S425" i="5"/>
  <c r="T425" i="5" s="1"/>
  <c r="S426" i="5"/>
  <c r="T426" i="5" s="1"/>
  <c r="S427" i="5"/>
  <c r="T427" i="5" s="1"/>
  <c r="S428" i="5"/>
  <c r="T428" i="5" s="1"/>
  <c r="S429" i="5"/>
  <c r="T429" i="5" s="1"/>
  <c r="S430" i="5"/>
  <c r="T430" i="5" s="1"/>
  <c r="S431" i="5"/>
  <c r="T431" i="5" s="1"/>
  <c r="S432" i="5"/>
  <c r="T432" i="5" s="1"/>
  <c r="S433" i="5"/>
  <c r="T433" i="5" s="1"/>
  <c r="S434" i="5"/>
  <c r="T434" i="5" s="1"/>
  <c r="S435" i="5"/>
  <c r="T435" i="5" s="1"/>
  <c r="S436" i="5"/>
  <c r="T436" i="5" s="1"/>
  <c r="S437" i="5"/>
  <c r="T437" i="5" s="1"/>
  <c r="S438" i="5"/>
  <c r="T438" i="5" s="1"/>
  <c r="S439" i="5"/>
  <c r="T439" i="5" s="1"/>
  <c r="S440" i="5"/>
  <c r="T440" i="5" s="1"/>
  <c r="S441" i="5"/>
  <c r="T441" i="5" s="1"/>
  <c r="S442" i="5"/>
  <c r="T442" i="5" s="1"/>
  <c r="S443" i="5"/>
  <c r="T443" i="5" s="1"/>
  <c r="S444" i="5"/>
  <c r="T444" i="5" s="1"/>
  <c r="S445" i="5"/>
  <c r="T445" i="5" s="1"/>
  <c r="S446" i="5"/>
  <c r="T446" i="5" s="1"/>
  <c r="S447" i="5"/>
  <c r="T447" i="5" s="1"/>
  <c r="S448" i="5"/>
  <c r="T448" i="5" s="1"/>
  <c r="S449" i="5"/>
  <c r="T449" i="5" s="1"/>
  <c r="S450" i="5"/>
  <c r="T450" i="5" s="1"/>
  <c r="S451" i="5"/>
  <c r="T451" i="5" s="1"/>
  <c r="S452" i="5"/>
  <c r="T452" i="5" s="1"/>
  <c r="S453" i="5"/>
  <c r="T453" i="5" s="1"/>
  <c r="S454" i="5"/>
  <c r="T454" i="5" s="1"/>
  <c r="S455" i="5"/>
  <c r="T455" i="5" s="1"/>
  <c r="S456" i="5"/>
  <c r="T456" i="5" s="1"/>
  <c r="S457" i="5"/>
  <c r="T457" i="5" s="1"/>
  <c r="S458" i="5"/>
  <c r="T458" i="5" s="1"/>
  <c r="S459" i="5"/>
  <c r="T459" i="5" s="1"/>
  <c r="S460" i="5"/>
  <c r="T460" i="5" s="1"/>
  <c r="S461" i="5"/>
  <c r="T461" i="5" s="1"/>
  <c r="S462" i="5"/>
  <c r="T462" i="5" s="1"/>
  <c r="S463" i="5"/>
  <c r="T463" i="5" s="1"/>
  <c r="S464" i="5"/>
  <c r="T464" i="5" s="1"/>
  <c r="S465" i="5"/>
  <c r="T465" i="5" s="1"/>
  <c r="S466" i="5"/>
  <c r="T466" i="5" s="1"/>
  <c r="S467" i="5"/>
  <c r="T467" i="5" s="1"/>
  <c r="S468" i="5"/>
  <c r="T468" i="5" s="1"/>
  <c r="S469" i="5"/>
  <c r="T469" i="5" s="1"/>
  <c r="S470" i="5"/>
  <c r="T470" i="5" s="1"/>
  <c r="S471" i="5"/>
  <c r="T471" i="5" s="1"/>
  <c r="S472" i="5"/>
  <c r="T472" i="5" s="1"/>
  <c r="S473" i="5"/>
  <c r="T473" i="5" s="1"/>
  <c r="S474" i="5"/>
  <c r="T474" i="5" s="1"/>
  <c r="S475" i="5"/>
  <c r="T475" i="5" s="1"/>
  <c r="S476" i="5"/>
  <c r="T476" i="5" s="1"/>
  <c r="S477" i="5"/>
  <c r="T477" i="5" s="1"/>
  <c r="S478" i="5"/>
  <c r="T478" i="5" s="1"/>
  <c r="S479" i="5"/>
  <c r="T479" i="5" s="1"/>
  <c r="S480" i="5"/>
  <c r="T480" i="5" s="1"/>
  <c r="S481" i="5"/>
  <c r="T481" i="5" s="1"/>
  <c r="S482" i="5"/>
  <c r="T482" i="5" s="1"/>
  <c r="S483" i="5"/>
  <c r="T483" i="5" s="1"/>
  <c r="S484" i="5"/>
  <c r="T484" i="5" s="1"/>
  <c r="S485" i="5"/>
  <c r="T485" i="5" s="1"/>
  <c r="S486" i="5"/>
  <c r="T486" i="5" s="1"/>
  <c r="S487" i="5"/>
  <c r="T487" i="5" s="1"/>
  <c r="S488" i="5"/>
  <c r="T488" i="5" s="1"/>
  <c r="S489" i="5"/>
  <c r="T489" i="5" s="1"/>
  <c r="S490" i="5"/>
  <c r="T490" i="5" s="1"/>
  <c r="S491" i="5"/>
  <c r="T491" i="5" s="1"/>
  <c r="S492" i="5"/>
  <c r="T492" i="5" s="1"/>
  <c r="S493" i="5"/>
  <c r="T493" i="5" s="1"/>
  <c r="S494" i="5"/>
  <c r="T494" i="5" s="1"/>
  <c r="S495" i="5"/>
  <c r="T495" i="5" s="1"/>
  <c r="S496" i="5"/>
  <c r="T496" i="5" s="1"/>
  <c r="S497" i="5"/>
  <c r="T497" i="5" s="1"/>
  <c r="S498" i="5"/>
  <c r="T498" i="5" s="1"/>
  <c r="S499" i="5"/>
  <c r="T499" i="5" s="1"/>
  <c r="S500" i="5"/>
  <c r="T500" i="5" s="1"/>
  <c r="S501" i="5"/>
  <c r="T501" i="5" s="1"/>
  <c r="S502" i="5"/>
  <c r="T502" i="5" s="1"/>
  <c r="S503" i="5"/>
  <c r="T503" i="5" s="1"/>
  <c r="S504" i="5"/>
  <c r="T504" i="5" s="1"/>
  <c r="S505" i="5"/>
  <c r="T505" i="5" s="1"/>
  <c r="S506" i="5"/>
  <c r="T506" i="5" s="1"/>
  <c r="S507" i="5"/>
  <c r="T507" i="5" s="1"/>
  <c r="S508" i="5"/>
  <c r="T508" i="5" s="1"/>
  <c r="S509" i="5"/>
  <c r="T509" i="5" s="1"/>
  <c r="S510" i="5"/>
  <c r="T510" i="5" s="1"/>
  <c r="S511" i="5"/>
  <c r="T511" i="5" s="1"/>
  <c r="S512" i="5"/>
  <c r="T512" i="5" s="1"/>
  <c r="S513" i="5"/>
  <c r="T513" i="5" s="1"/>
  <c r="S514" i="5"/>
  <c r="T514" i="5" s="1"/>
  <c r="S515" i="5"/>
  <c r="T515" i="5" s="1"/>
  <c r="S516" i="5"/>
  <c r="T516" i="5" s="1"/>
  <c r="S517" i="5"/>
  <c r="T517" i="5" s="1"/>
  <c r="S518" i="5"/>
  <c r="T518" i="5" s="1"/>
  <c r="S519" i="5"/>
  <c r="T519" i="5" s="1"/>
  <c r="S520" i="5"/>
  <c r="T520" i="5" s="1"/>
  <c r="S521" i="5"/>
  <c r="T521" i="5" s="1"/>
  <c r="S522" i="5"/>
  <c r="T522" i="5" s="1"/>
  <c r="S523" i="5"/>
  <c r="T523" i="5" s="1"/>
  <c r="S524" i="5"/>
  <c r="T524" i="5" s="1"/>
  <c r="S525" i="5"/>
  <c r="T525" i="5" s="1"/>
  <c r="S526" i="5"/>
  <c r="T526" i="5" s="1"/>
  <c r="S527" i="5"/>
  <c r="T527" i="5" s="1"/>
  <c r="S528" i="5"/>
  <c r="T528" i="5" s="1"/>
  <c r="S529" i="5"/>
  <c r="T529" i="5" s="1"/>
  <c r="S530" i="5"/>
  <c r="T530" i="5" s="1"/>
  <c r="S531" i="5"/>
  <c r="T531" i="5" s="1"/>
  <c r="S532" i="5"/>
  <c r="T532" i="5" s="1"/>
  <c r="S533" i="5"/>
  <c r="T533" i="5" s="1"/>
  <c r="S534" i="5"/>
  <c r="T534" i="5" s="1"/>
  <c r="S535" i="5"/>
  <c r="T535" i="5" s="1"/>
  <c r="S536" i="5"/>
  <c r="T536" i="5" s="1"/>
  <c r="S537" i="5"/>
  <c r="T537" i="5" s="1"/>
  <c r="S538" i="5"/>
  <c r="T538" i="5" s="1"/>
  <c r="S539" i="5"/>
  <c r="T539" i="5" s="1"/>
  <c r="S540" i="5"/>
  <c r="T540" i="5" s="1"/>
  <c r="S541" i="5"/>
  <c r="T541" i="5" s="1"/>
  <c r="S542" i="5"/>
  <c r="T542" i="5" s="1"/>
  <c r="S543" i="5"/>
  <c r="T543" i="5" s="1"/>
  <c r="S544" i="5"/>
  <c r="T544" i="5" s="1"/>
  <c r="S545" i="5"/>
  <c r="T545" i="5" s="1"/>
  <c r="S546" i="5"/>
  <c r="T546" i="5" s="1"/>
  <c r="S547" i="5"/>
  <c r="T547" i="5" s="1"/>
  <c r="S548" i="5"/>
  <c r="T548" i="5" s="1"/>
  <c r="S549" i="5"/>
  <c r="T549" i="5" s="1"/>
  <c r="S550" i="5"/>
  <c r="T550" i="5" s="1"/>
  <c r="S551" i="5"/>
  <c r="T551" i="5" s="1"/>
  <c r="S552" i="5"/>
  <c r="T552" i="5" s="1"/>
  <c r="S553" i="5"/>
  <c r="T553" i="5" s="1"/>
  <c r="S554" i="5"/>
  <c r="T554" i="5" s="1"/>
  <c r="S555" i="5"/>
  <c r="T555" i="5" s="1"/>
  <c r="S556" i="5"/>
  <c r="T556" i="5" s="1"/>
  <c r="S557" i="5"/>
  <c r="T557" i="5" s="1"/>
  <c r="S558" i="5"/>
  <c r="T558" i="5" s="1"/>
  <c r="S559" i="5"/>
  <c r="T559" i="5" s="1"/>
  <c r="S560" i="5"/>
  <c r="T560" i="5" s="1"/>
  <c r="S561" i="5"/>
  <c r="T561" i="5" s="1"/>
  <c r="S562" i="5"/>
  <c r="T562" i="5" s="1"/>
  <c r="S563" i="5"/>
  <c r="T563" i="5" s="1"/>
  <c r="S564" i="5"/>
  <c r="T564" i="5" s="1"/>
  <c r="S565" i="5"/>
  <c r="T565" i="5" s="1"/>
  <c r="S566" i="5"/>
  <c r="T566" i="5" s="1"/>
  <c r="S567" i="5"/>
  <c r="T567" i="5" s="1"/>
  <c r="S568" i="5"/>
  <c r="T568" i="5" s="1"/>
  <c r="S569" i="5"/>
  <c r="T569" i="5" s="1"/>
  <c r="S570" i="5"/>
  <c r="T570" i="5" s="1"/>
  <c r="S571" i="5"/>
  <c r="T571" i="5" s="1"/>
  <c r="S572" i="5"/>
  <c r="T572" i="5" s="1"/>
  <c r="S573" i="5"/>
  <c r="T573" i="5" s="1"/>
  <c r="S574" i="5"/>
  <c r="T574" i="5" s="1"/>
  <c r="S575" i="5"/>
  <c r="T575" i="5" s="1"/>
  <c r="S576" i="5"/>
  <c r="T576" i="5" s="1"/>
  <c r="S577" i="5"/>
  <c r="T577" i="5" s="1"/>
  <c r="S578" i="5"/>
  <c r="T578" i="5" s="1"/>
  <c r="S579" i="5"/>
  <c r="T579" i="5" s="1"/>
  <c r="S580" i="5"/>
  <c r="T580" i="5" s="1"/>
  <c r="S581" i="5"/>
  <c r="T581" i="5" s="1"/>
  <c r="S582" i="5"/>
  <c r="T582" i="5" s="1"/>
  <c r="S583" i="5"/>
  <c r="T583" i="5" s="1"/>
  <c r="S584" i="5"/>
  <c r="T584" i="5" s="1"/>
  <c r="S585" i="5"/>
  <c r="T585" i="5" s="1"/>
  <c r="S586" i="5"/>
  <c r="T586" i="5" s="1"/>
  <c r="S587" i="5"/>
  <c r="T587" i="5" s="1"/>
  <c r="S588" i="5"/>
  <c r="T588" i="5" s="1"/>
  <c r="S589" i="5"/>
  <c r="T589" i="5" s="1"/>
  <c r="S590" i="5"/>
  <c r="T590" i="5" s="1"/>
  <c r="S591" i="5"/>
  <c r="T591" i="5" s="1"/>
  <c r="S592" i="5"/>
  <c r="T592" i="5" s="1"/>
  <c r="S593" i="5"/>
  <c r="T593" i="5" s="1"/>
  <c r="S594" i="5"/>
  <c r="T594" i="5" s="1"/>
  <c r="S595" i="5"/>
  <c r="T595" i="5" s="1"/>
  <c r="S596" i="5"/>
  <c r="T596" i="5" s="1"/>
  <c r="S597" i="5"/>
  <c r="T597" i="5" s="1"/>
  <c r="S598" i="5"/>
  <c r="T598" i="5" s="1"/>
  <c r="S599" i="5"/>
  <c r="T599" i="5" s="1"/>
  <c r="S600" i="5"/>
  <c r="T600" i="5" s="1"/>
  <c r="S601" i="5"/>
  <c r="T601" i="5" s="1"/>
  <c r="S602" i="5"/>
  <c r="T602" i="5" s="1"/>
  <c r="S603" i="5"/>
  <c r="T603" i="5" s="1"/>
  <c r="S604" i="5"/>
  <c r="T604" i="5" s="1"/>
  <c r="S605" i="5"/>
  <c r="T605" i="5" s="1"/>
  <c r="S606" i="5"/>
  <c r="T606" i="5" s="1"/>
  <c r="S607" i="5"/>
  <c r="T607" i="5" s="1"/>
  <c r="S608" i="5"/>
  <c r="T608" i="5" s="1"/>
  <c r="S609" i="5"/>
  <c r="T609" i="5" s="1"/>
  <c r="S610" i="5"/>
  <c r="T610" i="5" s="1"/>
  <c r="S611" i="5"/>
  <c r="T611" i="5" s="1"/>
  <c r="S612" i="5"/>
  <c r="T612" i="5" s="1"/>
  <c r="S613" i="5"/>
  <c r="T613" i="5" s="1"/>
  <c r="S614" i="5"/>
  <c r="T614" i="5" s="1"/>
  <c r="S615" i="5"/>
  <c r="T615" i="5" s="1"/>
  <c r="S616" i="5"/>
  <c r="T616" i="5" s="1"/>
  <c r="S617" i="5"/>
  <c r="T617" i="5" s="1"/>
  <c r="S618" i="5"/>
  <c r="T618" i="5" s="1"/>
  <c r="S619" i="5"/>
  <c r="T619" i="5" s="1"/>
  <c r="S620" i="5"/>
  <c r="T620" i="5" s="1"/>
  <c r="S621" i="5"/>
  <c r="T621" i="5" s="1"/>
  <c r="S622" i="5"/>
  <c r="T622" i="5" s="1"/>
  <c r="S623" i="5"/>
  <c r="T623" i="5" s="1"/>
  <c r="S624" i="5"/>
  <c r="T624" i="5" s="1"/>
  <c r="S625" i="5"/>
  <c r="T625" i="5" s="1"/>
  <c r="S626" i="5"/>
  <c r="T626" i="5" s="1"/>
  <c r="S627" i="5"/>
  <c r="T627" i="5" s="1"/>
  <c r="S628" i="5"/>
  <c r="T628" i="5" s="1"/>
  <c r="S629" i="5"/>
  <c r="T629" i="5" s="1"/>
  <c r="S630" i="5"/>
  <c r="T630" i="5" s="1"/>
  <c r="S631" i="5"/>
  <c r="T631" i="5" s="1"/>
  <c r="S632" i="5"/>
  <c r="T632" i="5" s="1"/>
  <c r="S633" i="5"/>
  <c r="T633" i="5" s="1"/>
  <c r="S634" i="5"/>
  <c r="T634" i="5" s="1"/>
  <c r="S635" i="5"/>
  <c r="T635" i="5" s="1"/>
  <c r="S636" i="5"/>
  <c r="T636" i="5" s="1"/>
  <c r="S637" i="5"/>
  <c r="T637" i="5" s="1"/>
  <c r="S638" i="5"/>
  <c r="T638" i="5" s="1"/>
  <c r="S639" i="5"/>
  <c r="T639" i="5" s="1"/>
  <c r="S640" i="5"/>
  <c r="T640" i="5" s="1"/>
  <c r="S641" i="5"/>
  <c r="T641" i="5" s="1"/>
  <c r="S642" i="5"/>
  <c r="T642" i="5" s="1"/>
  <c r="S643" i="5"/>
  <c r="T643" i="5" s="1"/>
  <c r="S644" i="5"/>
  <c r="T644" i="5" s="1"/>
  <c r="S645" i="5"/>
  <c r="T645" i="5" s="1"/>
  <c r="S646" i="5"/>
  <c r="T646" i="5" s="1"/>
  <c r="S647" i="5"/>
  <c r="T647" i="5" s="1"/>
  <c r="S648" i="5"/>
  <c r="T648" i="5" s="1"/>
  <c r="S649" i="5"/>
  <c r="T649" i="5" s="1"/>
  <c r="S650" i="5"/>
  <c r="T650" i="5" s="1"/>
  <c r="S651" i="5"/>
  <c r="T651" i="5" s="1"/>
  <c r="S652" i="5"/>
  <c r="T652" i="5" s="1"/>
  <c r="S653" i="5"/>
  <c r="T653" i="5" s="1"/>
  <c r="S654" i="5"/>
  <c r="T654" i="5" s="1"/>
  <c r="S655" i="5"/>
  <c r="T655" i="5" s="1"/>
  <c r="S656" i="5"/>
  <c r="T656" i="5" s="1"/>
  <c r="S657" i="5"/>
  <c r="T657" i="5" s="1"/>
  <c r="S658" i="5"/>
  <c r="T658" i="5" s="1"/>
  <c r="S659" i="5"/>
  <c r="T659" i="5" s="1"/>
  <c r="S660" i="5"/>
  <c r="T660" i="5" s="1"/>
  <c r="S661" i="5"/>
  <c r="T661" i="5" s="1"/>
  <c r="S662" i="5"/>
  <c r="T662" i="5" s="1"/>
  <c r="S663" i="5"/>
  <c r="T663" i="5" s="1"/>
  <c r="S664" i="5"/>
  <c r="T664" i="5" s="1"/>
  <c r="S665" i="5"/>
  <c r="T665" i="5" s="1"/>
  <c r="S666" i="5"/>
  <c r="T666" i="5" s="1"/>
  <c r="S667" i="5"/>
  <c r="T667" i="5" s="1"/>
  <c r="S668" i="5"/>
  <c r="T668" i="5" s="1"/>
  <c r="S669" i="5"/>
  <c r="T669" i="5" s="1"/>
  <c r="S670" i="5"/>
  <c r="T670" i="5" s="1"/>
  <c r="S671" i="5"/>
  <c r="T671" i="5" s="1"/>
  <c r="S672" i="5"/>
  <c r="T672" i="5" s="1"/>
  <c r="S673" i="5"/>
  <c r="T673" i="5" s="1"/>
  <c r="S674" i="5"/>
  <c r="T674" i="5" s="1"/>
  <c r="S675" i="5"/>
  <c r="T675" i="5" s="1"/>
  <c r="S676" i="5"/>
  <c r="T676" i="5" s="1"/>
  <c r="S677" i="5"/>
  <c r="T677" i="5" s="1"/>
  <c r="S678" i="5"/>
  <c r="T678" i="5" s="1"/>
  <c r="S679" i="5"/>
  <c r="T679" i="5" s="1"/>
  <c r="S680" i="5"/>
  <c r="T680" i="5" s="1"/>
  <c r="S681" i="5"/>
  <c r="T681" i="5" s="1"/>
  <c r="S682" i="5"/>
  <c r="T682" i="5" s="1"/>
  <c r="S683" i="5"/>
  <c r="T683" i="5" s="1"/>
  <c r="S684" i="5"/>
  <c r="T684" i="5" s="1"/>
  <c r="S685" i="5"/>
  <c r="T685" i="5" s="1"/>
  <c r="S686" i="5"/>
  <c r="T686" i="5" s="1"/>
  <c r="S687" i="5"/>
  <c r="T687" i="5" s="1"/>
  <c r="S688" i="5"/>
  <c r="T688" i="5" s="1"/>
  <c r="S689" i="5"/>
  <c r="T689" i="5" s="1"/>
  <c r="S690" i="5"/>
  <c r="T690" i="5" s="1"/>
  <c r="S691" i="5"/>
  <c r="T691" i="5" s="1"/>
  <c r="S692" i="5"/>
  <c r="T692" i="5" s="1"/>
  <c r="S693" i="5"/>
  <c r="T693" i="5" s="1"/>
  <c r="S694" i="5"/>
  <c r="T694" i="5" s="1"/>
  <c r="S695" i="5"/>
  <c r="T695" i="5" s="1"/>
  <c r="S696" i="5"/>
  <c r="T696" i="5" s="1"/>
  <c r="S697" i="5"/>
  <c r="T697" i="5" s="1"/>
  <c r="S698" i="5"/>
  <c r="T698" i="5" s="1"/>
  <c r="S699" i="5"/>
  <c r="T699" i="5" s="1"/>
  <c r="S700" i="5"/>
  <c r="T700" i="5" s="1"/>
  <c r="S701" i="5"/>
  <c r="T701" i="5" s="1"/>
  <c r="S702" i="5"/>
  <c r="T702" i="5" s="1"/>
  <c r="S703" i="5"/>
  <c r="T703" i="5" s="1"/>
  <c r="S704" i="5"/>
  <c r="T704" i="5" s="1"/>
  <c r="S705" i="5"/>
  <c r="T705" i="5" s="1"/>
  <c r="S706" i="5"/>
  <c r="T706" i="5" s="1"/>
  <c r="S707" i="5"/>
  <c r="T707" i="5" s="1"/>
  <c r="S708" i="5"/>
  <c r="T708" i="5" s="1"/>
  <c r="S709" i="5"/>
  <c r="T709" i="5" s="1"/>
  <c r="S710" i="5"/>
  <c r="T710" i="5" s="1"/>
  <c r="S711" i="5"/>
  <c r="T711" i="5" s="1"/>
  <c r="S712" i="5"/>
  <c r="T712" i="5" s="1"/>
  <c r="S713" i="5"/>
  <c r="T713" i="5" s="1"/>
  <c r="S714" i="5"/>
  <c r="T714" i="5" s="1"/>
  <c r="S715" i="5"/>
  <c r="T715" i="5" s="1"/>
  <c r="S716" i="5"/>
  <c r="T716" i="5" s="1"/>
  <c r="S717" i="5"/>
  <c r="T717" i="5" s="1"/>
  <c r="S718" i="5"/>
  <c r="T718" i="5" s="1"/>
  <c r="S719" i="5"/>
  <c r="T719" i="5" s="1"/>
  <c r="S720" i="5"/>
  <c r="T720" i="5" s="1"/>
  <c r="S721" i="5"/>
  <c r="T721" i="5" s="1"/>
  <c r="S722" i="5"/>
  <c r="T722" i="5" s="1"/>
  <c r="S723" i="5"/>
  <c r="T723" i="5" s="1"/>
  <c r="S724" i="5"/>
  <c r="T724" i="5" s="1"/>
  <c r="S725" i="5"/>
  <c r="T725" i="5" s="1"/>
  <c r="S726" i="5"/>
  <c r="T726" i="5" s="1"/>
  <c r="S727" i="5"/>
  <c r="T727" i="5" s="1"/>
  <c r="S728" i="5"/>
  <c r="T728" i="5" s="1"/>
  <c r="S729" i="5"/>
  <c r="T729" i="5" s="1"/>
  <c r="S730" i="5"/>
  <c r="T730" i="5" s="1"/>
  <c r="S731" i="5"/>
  <c r="T731" i="5" s="1"/>
  <c r="S732" i="5"/>
  <c r="T732" i="5" s="1"/>
  <c r="S733" i="5"/>
  <c r="T733" i="5" s="1"/>
  <c r="S734" i="5"/>
  <c r="T734" i="5" s="1"/>
  <c r="S735" i="5"/>
  <c r="T735" i="5" s="1"/>
  <c r="S736" i="5"/>
  <c r="T736" i="5" s="1"/>
  <c r="S737" i="5"/>
  <c r="T737" i="5" s="1"/>
  <c r="S738" i="5"/>
  <c r="T738" i="5" s="1"/>
  <c r="S739" i="5"/>
  <c r="T739" i="5" s="1"/>
  <c r="S740" i="5"/>
  <c r="T740" i="5" s="1"/>
  <c r="S741" i="5"/>
  <c r="T741" i="5" s="1"/>
  <c r="S742" i="5"/>
  <c r="T742" i="5" s="1"/>
  <c r="S743" i="5"/>
  <c r="T743" i="5" s="1"/>
  <c r="S744" i="5"/>
  <c r="T744" i="5" s="1"/>
  <c r="S745" i="5"/>
  <c r="T745" i="5" s="1"/>
  <c r="S746" i="5"/>
  <c r="T746" i="5" s="1"/>
  <c r="S747" i="5"/>
  <c r="T747" i="5" s="1"/>
  <c r="S748" i="5"/>
  <c r="T748" i="5" s="1"/>
  <c r="S749" i="5"/>
  <c r="T749" i="5" s="1"/>
  <c r="S750" i="5"/>
  <c r="T750" i="5" s="1"/>
  <c r="S751" i="5"/>
  <c r="T751" i="5" s="1"/>
  <c r="S752" i="5"/>
  <c r="T752" i="5" s="1"/>
  <c r="S753" i="5"/>
  <c r="T753" i="5" s="1"/>
  <c r="S754" i="5"/>
  <c r="T754" i="5" s="1"/>
  <c r="S755" i="5"/>
  <c r="T755" i="5" s="1"/>
  <c r="S756" i="5"/>
  <c r="T756" i="5" s="1"/>
  <c r="S757" i="5"/>
  <c r="T757" i="5" s="1"/>
  <c r="S758" i="5"/>
  <c r="T758" i="5" s="1"/>
  <c r="S759" i="5"/>
  <c r="T759" i="5" s="1"/>
  <c r="S760" i="5"/>
  <c r="T760" i="5" s="1"/>
  <c r="S761" i="5"/>
  <c r="T761" i="5" s="1"/>
  <c r="S762" i="5"/>
  <c r="T762" i="5" s="1"/>
  <c r="S763" i="5"/>
  <c r="T763" i="5" s="1"/>
  <c r="S764" i="5"/>
  <c r="T764" i="5" s="1"/>
  <c r="S765" i="5"/>
  <c r="T765" i="5" s="1"/>
  <c r="S766" i="5"/>
  <c r="T766" i="5" s="1"/>
  <c r="S767" i="5"/>
  <c r="T767" i="5" s="1"/>
  <c r="S768" i="5"/>
  <c r="T768" i="5" s="1"/>
  <c r="S769" i="5"/>
  <c r="T769" i="5" s="1"/>
  <c r="S770" i="5"/>
  <c r="T770" i="5" s="1"/>
  <c r="S771" i="5"/>
  <c r="T771" i="5" s="1"/>
  <c r="S772" i="5"/>
  <c r="T772" i="5" s="1"/>
  <c r="S773" i="5"/>
  <c r="T773" i="5" s="1"/>
  <c r="S774" i="5"/>
  <c r="T774" i="5" s="1"/>
  <c r="S775" i="5"/>
  <c r="T775" i="5" s="1"/>
  <c r="S776" i="5"/>
  <c r="T776" i="5" s="1"/>
  <c r="S777" i="5"/>
  <c r="T777" i="5" s="1"/>
  <c r="S778" i="5"/>
  <c r="T778" i="5" s="1"/>
  <c r="S779" i="5"/>
  <c r="T779" i="5" s="1"/>
  <c r="S780" i="5"/>
  <c r="T780" i="5" s="1"/>
  <c r="S781" i="5"/>
  <c r="T781" i="5" s="1"/>
  <c r="S782" i="5"/>
  <c r="T782" i="5" s="1"/>
  <c r="S783" i="5"/>
  <c r="T783" i="5" s="1"/>
  <c r="S784" i="5"/>
  <c r="T784" i="5" s="1"/>
  <c r="S785" i="5"/>
  <c r="T785" i="5" s="1"/>
  <c r="S786" i="5"/>
  <c r="T786" i="5" s="1"/>
  <c r="S787" i="5"/>
  <c r="T787" i="5" s="1"/>
  <c r="S788" i="5"/>
  <c r="T788" i="5" s="1"/>
  <c r="S789" i="5"/>
  <c r="T789" i="5" s="1"/>
  <c r="S790" i="5"/>
  <c r="T790" i="5" s="1"/>
  <c r="S791" i="5"/>
  <c r="T791" i="5" s="1"/>
  <c r="S792" i="5"/>
  <c r="T792" i="5" s="1"/>
  <c r="S793" i="5"/>
  <c r="T793" i="5" s="1"/>
  <c r="S794" i="5"/>
  <c r="T794" i="5" s="1"/>
  <c r="S795" i="5"/>
  <c r="T795" i="5" s="1"/>
  <c r="S796" i="5"/>
  <c r="T796" i="5" s="1"/>
  <c r="S797" i="5"/>
  <c r="T797" i="5" s="1"/>
  <c r="S798" i="5"/>
  <c r="T798" i="5" s="1"/>
  <c r="S799" i="5"/>
  <c r="T799" i="5" s="1"/>
  <c r="S800" i="5"/>
  <c r="T800" i="5" s="1"/>
  <c r="S801" i="5"/>
  <c r="T801" i="5" s="1"/>
  <c r="S802" i="5"/>
  <c r="T802" i="5" s="1"/>
  <c r="S803" i="5"/>
  <c r="T803" i="5" s="1"/>
  <c r="S804" i="5"/>
  <c r="T804" i="5" s="1"/>
  <c r="S805" i="5"/>
  <c r="T805" i="5" s="1"/>
  <c r="S806" i="5"/>
  <c r="T806" i="5" s="1"/>
  <c r="S807" i="5"/>
  <c r="T807" i="5" s="1"/>
  <c r="S808" i="5"/>
  <c r="T808" i="5" s="1"/>
  <c r="S809" i="5"/>
  <c r="T809" i="5" s="1"/>
  <c r="S810" i="5"/>
  <c r="T810" i="5" s="1"/>
  <c r="S811" i="5"/>
  <c r="T811" i="5" s="1"/>
  <c r="S812" i="5"/>
  <c r="T812" i="5" s="1"/>
  <c r="S813" i="5"/>
  <c r="T813" i="5" s="1"/>
  <c r="S814" i="5"/>
  <c r="T814" i="5" s="1"/>
  <c r="S815" i="5"/>
  <c r="T815" i="5" s="1"/>
  <c r="S816" i="5"/>
  <c r="T816" i="5" s="1"/>
  <c r="S817" i="5"/>
  <c r="T817" i="5" s="1"/>
  <c r="S818" i="5"/>
  <c r="T818" i="5" s="1"/>
  <c r="S819" i="5"/>
  <c r="T819" i="5" s="1"/>
  <c r="S820" i="5"/>
  <c r="T820" i="5" s="1"/>
  <c r="S821" i="5"/>
  <c r="T821" i="5" s="1"/>
  <c r="S822" i="5"/>
  <c r="T822" i="5" s="1"/>
  <c r="S823" i="5"/>
  <c r="T823" i="5" s="1"/>
  <c r="S824" i="5"/>
  <c r="T824" i="5" s="1"/>
  <c r="S825" i="5"/>
  <c r="T825" i="5" s="1"/>
  <c r="S826" i="5"/>
  <c r="T826" i="5" s="1"/>
  <c r="S827" i="5"/>
  <c r="T827" i="5" s="1"/>
  <c r="S828" i="5"/>
  <c r="T828" i="5" s="1"/>
  <c r="S829" i="5"/>
  <c r="T829" i="5" s="1"/>
  <c r="S830" i="5"/>
  <c r="T830" i="5" s="1"/>
  <c r="S831" i="5"/>
  <c r="T831" i="5" s="1"/>
  <c r="S832" i="5"/>
  <c r="T832" i="5" s="1"/>
  <c r="S833" i="5"/>
  <c r="T833" i="5" s="1"/>
  <c r="S834" i="5"/>
  <c r="T834" i="5" s="1"/>
  <c r="S835" i="5"/>
  <c r="T835" i="5" s="1"/>
  <c r="S836" i="5"/>
  <c r="T836" i="5" s="1"/>
  <c r="S837" i="5"/>
  <c r="T837" i="5" s="1"/>
  <c r="S838" i="5"/>
  <c r="T838" i="5" s="1"/>
  <c r="S839" i="5"/>
  <c r="T839" i="5" s="1"/>
  <c r="S840" i="5"/>
  <c r="T840" i="5" s="1"/>
  <c r="S841" i="5"/>
  <c r="T841" i="5" s="1"/>
  <c r="S842" i="5"/>
  <c r="T842" i="5" s="1"/>
  <c r="S843" i="5"/>
  <c r="T843" i="5" s="1"/>
  <c r="S844" i="5"/>
  <c r="T844" i="5" s="1"/>
  <c r="S845" i="5"/>
  <c r="T845" i="5" s="1"/>
  <c r="S846" i="5"/>
  <c r="T846" i="5" s="1"/>
  <c r="S847" i="5"/>
  <c r="T847" i="5" s="1"/>
  <c r="S848" i="5"/>
  <c r="T848" i="5" s="1"/>
  <c r="S849" i="5"/>
  <c r="T849" i="5" s="1"/>
  <c r="S850" i="5"/>
  <c r="T850" i="5" s="1"/>
  <c r="S851" i="5"/>
  <c r="T851" i="5" s="1"/>
  <c r="S852" i="5"/>
  <c r="T852" i="5" s="1"/>
  <c r="S853" i="5"/>
  <c r="T853" i="5" s="1"/>
  <c r="S854" i="5"/>
  <c r="T854" i="5" s="1"/>
  <c r="S855" i="5"/>
  <c r="T855" i="5" s="1"/>
  <c r="S856" i="5"/>
  <c r="T856" i="5" s="1"/>
  <c r="S857" i="5"/>
  <c r="T857" i="5" s="1"/>
  <c r="S858" i="5"/>
  <c r="T858" i="5" s="1"/>
  <c r="S859" i="5"/>
  <c r="T859" i="5" s="1"/>
  <c r="S860" i="5"/>
  <c r="T860" i="5" s="1"/>
  <c r="S861" i="5"/>
  <c r="T861" i="5" s="1"/>
  <c r="S862" i="5"/>
  <c r="T862" i="5" s="1"/>
  <c r="S863" i="5"/>
  <c r="T863" i="5" s="1"/>
  <c r="S864" i="5"/>
  <c r="T864" i="5" s="1"/>
  <c r="S865" i="5"/>
  <c r="T865" i="5" s="1"/>
  <c r="S866" i="5"/>
  <c r="T866" i="5" s="1"/>
  <c r="S867" i="5"/>
  <c r="T867" i="5" s="1"/>
  <c r="S868" i="5"/>
  <c r="T868" i="5" s="1"/>
  <c r="S869" i="5"/>
  <c r="T869" i="5" s="1"/>
  <c r="S870" i="5"/>
  <c r="T870" i="5" s="1"/>
  <c r="S871" i="5"/>
  <c r="T871" i="5" s="1"/>
  <c r="S872" i="5"/>
  <c r="T872" i="5" s="1"/>
  <c r="S873" i="5"/>
  <c r="T873" i="5" s="1"/>
  <c r="S874" i="5"/>
  <c r="T874" i="5" s="1"/>
  <c r="S875" i="5"/>
  <c r="T875" i="5" s="1"/>
  <c r="S876" i="5"/>
  <c r="T876" i="5" s="1"/>
  <c r="S877" i="5"/>
  <c r="T877" i="5" s="1"/>
  <c r="S878" i="5"/>
  <c r="T878" i="5" s="1"/>
  <c r="S879" i="5"/>
  <c r="T879" i="5" s="1"/>
  <c r="S880" i="5"/>
  <c r="T880" i="5" s="1"/>
  <c r="S881" i="5"/>
  <c r="T881" i="5" s="1"/>
  <c r="S882" i="5"/>
  <c r="T882" i="5" s="1"/>
  <c r="S883" i="5"/>
  <c r="T883" i="5" s="1"/>
  <c r="S884" i="5"/>
  <c r="T884" i="5" s="1"/>
  <c r="S885" i="5"/>
  <c r="T885" i="5" s="1"/>
  <c r="S886" i="5"/>
  <c r="T886" i="5" s="1"/>
  <c r="S887" i="5"/>
  <c r="T887" i="5" s="1"/>
  <c r="S888" i="5"/>
  <c r="T888" i="5" s="1"/>
  <c r="S889" i="5"/>
  <c r="T889" i="5" s="1"/>
  <c r="S890" i="5"/>
  <c r="T890" i="5" s="1"/>
  <c r="S891" i="5"/>
  <c r="T891" i="5" s="1"/>
  <c r="S892" i="5"/>
  <c r="T892" i="5" s="1"/>
  <c r="S893" i="5"/>
  <c r="T893" i="5" s="1"/>
  <c r="S894" i="5"/>
  <c r="T894" i="5" s="1"/>
  <c r="S895" i="5"/>
  <c r="T895" i="5" s="1"/>
  <c r="S896" i="5"/>
  <c r="T896" i="5" s="1"/>
  <c r="S897" i="5"/>
  <c r="T897" i="5" s="1"/>
  <c r="S898" i="5"/>
  <c r="T898" i="5" s="1"/>
  <c r="S899" i="5"/>
  <c r="T899" i="5" s="1"/>
  <c r="S900" i="5"/>
  <c r="T900" i="5" s="1"/>
  <c r="S901" i="5"/>
  <c r="T901" i="5" s="1"/>
  <c r="S902" i="5"/>
  <c r="T902" i="5" s="1"/>
  <c r="S903" i="5"/>
  <c r="T903" i="5" s="1"/>
  <c r="S904" i="5"/>
  <c r="T904" i="5" s="1"/>
  <c r="S905" i="5"/>
  <c r="T905" i="5" s="1"/>
  <c r="S906" i="5"/>
  <c r="T906" i="5" s="1"/>
  <c r="S907" i="5"/>
  <c r="T907" i="5" s="1"/>
  <c r="S908" i="5"/>
  <c r="T908" i="5" s="1"/>
  <c r="S909" i="5"/>
  <c r="T909" i="5" s="1"/>
  <c r="S910" i="5"/>
  <c r="T910" i="5" s="1"/>
  <c r="S911" i="5"/>
  <c r="T911" i="5" s="1"/>
  <c r="S912" i="5"/>
  <c r="T912" i="5" s="1"/>
  <c r="S913" i="5"/>
  <c r="T913" i="5" s="1"/>
  <c r="S914" i="5"/>
  <c r="T914" i="5" s="1"/>
  <c r="S915" i="5"/>
  <c r="T915" i="5" s="1"/>
  <c r="S916" i="5"/>
  <c r="T916" i="5" s="1"/>
  <c r="S917" i="5"/>
  <c r="T917" i="5" s="1"/>
  <c r="S918" i="5"/>
  <c r="T918" i="5" s="1"/>
  <c r="S919" i="5"/>
  <c r="T919" i="5" s="1"/>
  <c r="S920" i="5"/>
  <c r="T920" i="5" s="1"/>
  <c r="S921" i="5"/>
  <c r="T921" i="5" s="1"/>
  <c r="S922" i="5"/>
  <c r="T922" i="5" s="1"/>
  <c r="S923" i="5"/>
  <c r="T923" i="5" s="1"/>
  <c r="S924" i="5"/>
  <c r="T924" i="5" s="1"/>
  <c r="S925" i="5"/>
  <c r="T925" i="5" s="1"/>
  <c r="S926" i="5"/>
  <c r="T926" i="5" s="1"/>
  <c r="S927" i="5"/>
  <c r="T927" i="5" s="1"/>
  <c r="S928" i="5"/>
  <c r="T928" i="5" s="1"/>
  <c r="S929" i="5"/>
  <c r="T929" i="5" s="1"/>
  <c r="S930" i="5"/>
  <c r="T930" i="5" s="1"/>
  <c r="S931" i="5"/>
  <c r="T931" i="5" s="1"/>
  <c r="S932" i="5"/>
  <c r="T932" i="5" s="1"/>
  <c r="S933" i="5"/>
  <c r="T933" i="5" s="1"/>
  <c r="S934" i="5"/>
  <c r="T934" i="5" s="1"/>
  <c r="S935" i="5"/>
  <c r="T935" i="5" s="1"/>
  <c r="S936" i="5"/>
  <c r="T936" i="5" s="1"/>
  <c r="S937" i="5"/>
  <c r="T937" i="5" s="1"/>
  <c r="S938" i="5"/>
  <c r="T938" i="5" s="1"/>
  <c r="S939" i="5"/>
  <c r="T939" i="5" s="1"/>
  <c r="S940" i="5"/>
  <c r="T940" i="5" s="1"/>
  <c r="S941" i="5"/>
  <c r="T941" i="5" s="1"/>
  <c r="S942" i="5"/>
  <c r="T942" i="5" s="1"/>
  <c r="S943" i="5"/>
  <c r="T943" i="5" s="1"/>
  <c r="S944" i="5"/>
  <c r="T944" i="5" s="1"/>
  <c r="S945" i="5"/>
  <c r="T945" i="5" s="1"/>
  <c r="S946" i="5"/>
  <c r="T946" i="5" s="1"/>
  <c r="S947" i="5"/>
  <c r="T947" i="5" s="1"/>
  <c r="S948" i="5"/>
  <c r="T948" i="5" s="1"/>
  <c r="S949" i="5"/>
  <c r="T949" i="5" s="1"/>
  <c r="S950" i="5"/>
  <c r="T950" i="5" s="1"/>
  <c r="S951" i="5"/>
  <c r="T951" i="5" s="1"/>
  <c r="S952" i="5"/>
  <c r="T952" i="5" s="1"/>
  <c r="S953" i="5"/>
  <c r="T953" i="5" s="1"/>
  <c r="S954" i="5"/>
  <c r="T954" i="5" s="1"/>
  <c r="S955" i="5"/>
  <c r="T955" i="5" s="1"/>
  <c r="S956" i="5"/>
  <c r="T956" i="5" s="1"/>
  <c r="S957" i="5"/>
  <c r="T957" i="5" s="1"/>
  <c r="S958" i="5"/>
  <c r="T958" i="5" s="1"/>
  <c r="S959" i="5"/>
  <c r="T959" i="5" s="1"/>
  <c r="S960" i="5"/>
  <c r="T960" i="5" s="1"/>
  <c r="S961" i="5"/>
  <c r="T961" i="5" s="1"/>
  <c r="S962" i="5"/>
  <c r="T962" i="5" s="1"/>
  <c r="S963" i="5"/>
  <c r="T963" i="5" s="1"/>
  <c r="S964" i="5"/>
  <c r="T964" i="5" s="1"/>
  <c r="S965" i="5"/>
  <c r="T965" i="5" s="1"/>
  <c r="S966" i="5"/>
  <c r="T966" i="5" s="1"/>
  <c r="S967" i="5"/>
  <c r="T967" i="5" s="1"/>
  <c r="S968" i="5"/>
  <c r="T968" i="5" s="1"/>
  <c r="S969" i="5"/>
  <c r="T969" i="5" s="1"/>
  <c r="S970" i="5"/>
  <c r="T970" i="5" s="1"/>
  <c r="S971" i="5"/>
  <c r="T971" i="5" s="1"/>
  <c r="S972" i="5"/>
  <c r="T972" i="5" s="1"/>
  <c r="S973" i="5"/>
  <c r="T973" i="5" s="1"/>
  <c r="S974" i="5"/>
  <c r="T974" i="5" s="1"/>
  <c r="S975" i="5"/>
  <c r="T975" i="5" s="1"/>
  <c r="S976" i="5"/>
  <c r="T976" i="5" s="1"/>
  <c r="S977" i="5"/>
  <c r="T977" i="5" s="1"/>
  <c r="S978" i="5"/>
  <c r="T978" i="5" s="1"/>
  <c r="S979" i="5"/>
  <c r="T979" i="5" s="1"/>
  <c r="S980" i="5"/>
  <c r="T980" i="5" s="1"/>
  <c r="S981" i="5"/>
  <c r="T981" i="5" s="1"/>
  <c r="S982" i="5"/>
  <c r="T982" i="5" s="1"/>
  <c r="S983" i="5"/>
  <c r="T983" i="5" s="1"/>
  <c r="S984" i="5"/>
  <c r="T984" i="5" s="1"/>
  <c r="S985" i="5"/>
  <c r="T985" i="5" s="1"/>
  <c r="S986" i="5"/>
  <c r="T986" i="5" s="1"/>
  <c r="S987" i="5"/>
  <c r="T987" i="5" s="1"/>
  <c r="S988" i="5"/>
  <c r="T988" i="5" s="1"/>
  <c r="S989" i="5"/>
  <c r="T989" i="5" s="1"/>
  <c r="S990" i="5"/>
  <c r="T990" i="5" s="1"/>
  <c r="S991" i="5"/>
  <c r="T991" i="5" s="1"/>
  <c r="S992" i="5"/>
  <c r="T992" i="5" s="1"/>
  <c r="S993" i="5"/>
  <c r="T993" i="5" s="1"/>
  <c r="S994" i="5"/>
  <c r="T994" i="5" s="1"/>
  <c r="S995" i="5"/>
  <c r="T995" i="5" s="1"/>
  <c r="S996" i="5"/>
  <c r="T996" i="5" s="1"/>
  <c r="S997" i="5"/>
  <c r="T997" i="5" s="1"/>
  <c r="S998" i="5"/>
  <c r="T998" i="5" s="1"/>
  <c r="S999" i="5"/>
  <c r="T999" i="5" s="1"/>
  <c r="S1000" i="5"/>
  <c r="T1000" i="5" s="1"/>
  <c r="S1001" i="5"/>
  <c r="T1001" i="5" s="1"/>
  <c r="S1002" i="5"/>
  <c r="T1002" i="5" s="1"/>
  <c r="S1003" i="5"/>
  <c r="T1003" i="5" s="1"/>
  <c r="S1004" i="5"/>
  <c r="T1004" i="5" s="1"/>
  <c r="S1005" i="5"/>
  <c r="T1005" i="5" s="1"/>
  <c r="S1006" i="5"/>
  <c r="T1006" i="5" s="1"/>
  <c r="S1007" i="5"/>
  <c r="T1007" i="5" s="1"/>
  <c r="S1008" i="5"/>
  <c r="T1008" i="5" s="1"/>
  <c r="S1009" i="5"/>
  <c r="T1009" i="5" s="1"/>
  <c r="S1010" i="5"/>
  <c r="T1010" i="5" s="1"/>
  <c r="S1011" i="5"/>
  <c r="T1011" i="5" s="1"/>
  <c r="S1012" i="5"/>
  <c r="T1012" i="5" s="1"/>
  <c r="S1013" i="5"/>
  <c r="T1013" i="5" s="1"/>
  <c r="S1014" i="5"/>
  <c r="T1014" i="5" s="1"/>
  <c r="S1015" i="5"/>
  <c r="T1015" i="5" s="1"/>
  <c r="S1016" i="5"/>
  <c r="T1016" i="5" s="1"/>
  <c r="S1017" i="5"/>
  <c r="T1017" i="5" s="1"/>
  <c r="S1018" i="5"/>
  <c r="T1018" i="5" s="1"/>
  <c r="S1019" i="5"/>
  <c r="T1019" i="5" s="1"/>
  <c r="S1020" i="5"/>
  <c r="T1020" i="5" s="1"/>
  <c r="S1021" i="5"/>
  <c r="T1021" i="5" s="1"/>
  <c r="S1022" i="5"/>
  <c r="T1022" i="5" s="1"/>
  <c r="S1023" i="5"/>
  <c r="T1023" i="5" s="1"/>
  <c r="S1024" i="5"/>
  <c r="T1024" i="5" s="1"/>
  <c r="S1025" i="5"/>
  <c r="T1025" i="5" s="1"/>
  <c r="S1026" i="5"/>
  <c r="T1026" i="5" s="1"/>
  <c r="S1027" i="5"/>
  <c r="T1027" i="5" s="1"/>
  <c r="S1028" i="5"/>
  <c r="T1028" i="5" s="1"/>
  <c r="S1029" i="5"/>
  <c r="T1029" i="5" s="1"/>
  <c r="S1030" i="5"/>
  <c r="T1030" i="5" s="1"/>
  <c r="S1031" i="5"/>
  <c r="T1031" i="5" s="1"/>
  <c r="S1032" i="5"/>
  <c r="T1032" i="5" s="1"/>
  <c r="S1033" i="5"/>
  <c r="T1033" i="5" s="1"/>
  <c r="S1034" i="5"/>
  <c r="T1034" i="5" s="1"/>
  <c r="S1035" i="5"/>
  <c r="T1035" i="5" s="1"/>
  <c r="S1036" i="5"/>
  <c r="T1036" i="5" s="1"/>
  <c r="S1037" i="5"/>
  <c r="T1037" i="5" s="1"/>
  <c r="S1038" i="5"/>
  <c r="T1038" i="5" s="1"/>
  <c r="S1039" i="5"/>
  <c r="T1039" i="5" s="1"/>
  <c r="S1040" i="5"/>
  <c r="T1040" i="5" s="1"/>
  <c r="S1041" i="5"/>
  <c r="T1041" i="5" s="1"/>
  <c r="S1042" i="5"/>
  <c r="T1042" i="5" s="1"/>
  <c r="S1043" i="5"/>
  <c r="T1043" i="5" s="1"/>
  <c r="S1044" i="5"/>
  <c r="T1044" i="5" s="1"/>
  <c r="S1045" i="5"/>
  <c r="T1045" i="5" s="1"/>
  <c r="S1046" i="5"/>
  <c r="T1046" i="5" s="1"/>
  <c r="S1047" i="5"/>
  <c r="T1047" i="5" s="1"/>
  <c r="S1048" i="5"/>
  <c r="T1048" i="5" s="1"/>
  <c r="S1049" i="5"/>
  <c r="T1049" i="5" s="1"/>
  <c r="S1050" i="5"/>
  <c r="T1050" i="5" s="1"/>
  <c r="S1051" i="5"/>
  <c r="T1051" i="5" s="1"/>
  <c r="S1052" i="5"/>
  <c r="T1052" i="5" s="1"/>
  <c r="S1053" i="5"/>
  <c r="T1053" i="5" s="1"/>
  <c r="S1054" i="5"/>
  <c r="T1054" i="5" s="1"/>
  <c r="S1055" i="5"/>
  <c r="T1055" i="5" s="1"/>
  <c r="S1056" i="5"/>
  <c r="T1056" i="5" s="1"/>
  <c r="S1057" i="5"/>
  <c r="T1057" i="5" s="1"/>
  <c r="S1058" i="5"/>
  <c r="T1058" i="5" s="1"/>
  <c r="S1059" i="5"/>
  <c r="T1059" i="5" s="1"/>
  <c r="S1060" i="5"/>
  <c r="T1060" i="5" s="1"/>
  <c r="S1061" i="5"/>
  <c r="T1061" i="5" s="1"/>
  <c r="S1062" i="5"/>
  <c r="T1062" i="5" s="1"/>
  <c r="S1063" i="5"/>
  <c r="T1063" i="5" s="1"/>
  <c r="S1064" i="5"/>
  <c r="T1064" i="5" s="1"/>
  <c r="S1065" i="5"/>
  <c r="T1065" i="5" s="1"/>
  <c r="S1066" i="5"/>
  <c r="T1066" i="5" s="1"/>
  <c r="S1067" i="5"/>
  <c r="T1067" i="5" s="1"/>
  <c r="S1068" i="5"/>
  <c r="T1068" i="5" s="1"/>
  <c r="S1069" i="5"/>
  <c r="T1069" i="5" s="1"/>
  <c r="S1070" i="5"/>
  <c r="T1070" i="5" s="1"/>
  <c r="S1071" i="5"/>
  <c r="T1071" i="5" s="1"/>
  <c r="S1072" i="5"/>
  <c r="T1072" i="5" s="1"/>
  <c r="S1073" i="5"/>
  <c r="T1073" i="5" s="1"/>
  <c r="S1074" i="5"/>
  <c r="T1074" i="5" s="1"/>
  <c r="S1075" i="5"/>
  <c r="T1075" i="5" s="1"/>
  <c r="S1076" i="5"/>
  <c r="T1076" i="5" s="1"/>
  <c r="S1077" i="5"/>
  <c r="T1077" i="5" s="1"/>
  <c r="S1078" i="5"/>
  <c r="T1078" i="5" s="1"/>
  <c r="S1079" i="5"/>
  <c r="T1079" i="5" s="1"/>
  <c r="S1080" i="5"/>
  <c r="T1080" i="5" s="1"/>
  <c r="S1081" i="5"/>
  <c r="T1081" i="5" s="1"/>
  <c r="S1082" i="5"/>
  <c r="T1082" i="5" s="1"/>
  <c r="S1083" i="5"/>
  <c r="T1083" i="5" s="1"/>
  <c r="S1084" i="5"/>
  <c r="T1084" i="5" s="1"/>
  <c r="S1085" i="5"/>
  <c r="T1085" i="5" s="1"/>
  <c r="S1086" i="5"/>
  <c r="T1086" i="5" s="1"/>
  <c r="S1087" i="5"/>
  <c r="T1087" i="5" s="1"/>
  <c r="S1088" i="5"/>
  <c r="T1088" i="5" s="1"/>
  <c r="S1089" i="5"/>
  <c r="T1089" i="5" s="1"/>
  <c r="S1090" i="5"/>
  <c r="T1090" i="5" s="1"/>
  <c r="S1091" i="5"/>
  <c r="T1091" i="5" s="1"/>
  <c r="S1092" i="5"/>
  <c r="T1092" i="5" s="1"/>
  <c r="S1093" i="5"/>
  <c r="T1093" i="5" s="1"/>
  <c r="S1094" i="5"/>
  <c r="T1094" i="5" s="1"/>
  <c r="S1095" i="5"/>
  <c r="T1095" i="5" s="1"/>
  <c r="S1096" i="5"/>
  <c r="T1096" i="5" s="1"/>
  <c r="S1097" i="5"/>
  <c r="T1097" i="5" s="1"/>
  <c r="S1098" i="5"/>
  <c r="T1098" i="5" s="1"/>
  <c r="S1099" i="5"/>
  <c r="T1099" i="5" s="1"/>
  <c r="S1100" i="5"/>
  <c r="T1100" i="5" s="1"/>
  <c r="S1101" i="5"/>
  <c r="T1101" i="5" s="1"/>
  <c r="S1102" i="5"/>
  <c r="T1102" i="5" s="1"/>
  <c r="S1103" i="5"/>
  <c r="T1103" i="5" s="1"/>
  <c r="S1104" i="5"/>
  <c r="T1104" i="5" s="1"/>
  <c r="S1105" i="5"/>
  <c r="T1105" i="5" s="1"/>
  <c r="S1106" i="5"/>
  <c r="T1106" i="5" s="1"/>
  <c r="S1107" i="5"/>
  <c r="T1107" i="5" s="1"/>
  <c r="S1108" i="5"/>
  <c r="T1108" i="5" s="1"/>
  <c r="S1109" i="5"/>
  <c r="T1109" i="5" s="1"/>
  <c r="S1110" i="5"/>
  <c r="T1110" i="5" s="1"/>
  <c r="S1111" i="5"/>
  <c r="T1111" i="5" s="1"/>
  <c r="S1112" i="5"/>
  <c r="T1112" i="5" s="1"/>
  <c r="S1113" i="5"/>
  <c r="T1113" i="5" s="1"/>
  <c r="S1114" i="5"/>
  <c r="T1114" i="5" s="1"/>
  <c r="S1115" i="5"/>
  <c r="T1115" i="5" s="1"/>
  <c r="S1116" i="5"/>
  <c r="T1116" i="5" s="1"/>
  <c r="S1117" i="5"/>
  <c r="T1117" i="5" s="1"/>
  <c r="S1118" i="5"/>
  <c r="T1118" i="5" s="1"/>
  <c r="S1119" i="5"/>
  <c r="T1119" i="5" s="1"/>
  <c r="S1120" i="5"/>
  <c r="T1120" i="5" s="1"/>
  <c r="S1121" i="5"/>
  <c r="T1121" i="5" s="1"/>
  <c r="S1122" i="5"/>
  <c r="T1122" i="5" s="1"/>
  <c r="S1123" i="5"/>
  <c r="T1123" i="5" s="1"/>
  <c r="S1124" i="5"/>
  <c r="T1124" i="5" s="1"/>
  <c r="S1125" i="5"/>
  <c r="T1125" i="5" s="1"/>
  <c r="S1126" i="5"/>
  <c r="T1126" i="5" s="1"/>
  <c r="S1127" i="5"/>
  <c r="T1127" i="5" s="1"/>
  <c r="S1128" i="5"/>
  <c r="T1128" i="5" s="1"/>
  <c r="S1129" i="5"/>
  <c r="T1129" i="5" s="1"/>
  <c r="S1130" i="5"/>
  <c r="T1130" i="5" s="1"/>
  <c r="S1131" i="5"/>
  <c r="T1131" i="5" s="1"/>
  <c r="S1132" i="5"/>
  <c r="T1132" i="5" s="1"/>
  <c r="S1133" i="5"/>
  <c r="T1133" i="5" s="1"/>
  <c r="S1134" i="5"/>
  <c r="T1134" i="5" s="1"/>
  <c r="S1135" i="5"/>
  <c r="T1135" i="5" s="1"/>
  <c r="S1136" i="5"/>
  <c r="T1136" i="5" s="1"/>
  <c r="S1137" i="5"/>
  <c r="T1137" i="5" s="1"/>
  <c r="S1138" i="5"/>
  <c r="T1138" i="5" s="1"/>
  <c r="S1139" i="5"/>
  <c r="T1139" i="5" s="1"/>
  <c r="S1140" i="5"/>
  <c r="T1140" i="5" s="1"/>
  <c r="S1141" i="5"/>
  <c r="T1141" i="5" s="1"/>
  <c r="S1142" i="5"/>
  <c r="T1142" i="5" s="1"/>
  <c r="S1143" i="5"/>
  <c r="T1143" i="5" s="1"/>
  <c r="S1144" i="5"/>
  <c r="T1144" i="5" s="1"/>
  <c r="S1145" i="5"/>
  <c r="T1145" i="5" s="1"/>
  <c r="S1146" i="5"/>
  <c r="T1146" i="5" s="1"/>
  <c r="S1147" i="5"/>
  <c r="T1147" i="5" s="1"/>
  <c r="S1148" i="5"/>
  <c r="T1148" i="5" s="1"/>
  <c r="S1149" i="5"/>
  <c r="T1149" i="5" s="1"/>
  <c r="S1150" i="5"/>
  <c r="T1150" i="5" s="1"/>
  <c r="S1151" i="5"/>
  <c r="T1151" i="5" s="1"/>
  <c r="S1152" i="5"/>
  <c r="T1152" i="5" s="1"/>
  <c r="S1153" i="5"/>
  <c r="T1153" i="5" s="1"/>
  <c r="S1154" i="5"/>
  <c r="T1154" i="5" s="1"/>
  <c r="S1155" i="5"/>
  <c r="T1155" i="5" s="1"/>
  <c r="S1156" i="5"/>
  <c r="T1156" i="5" s="1"/>
  <c r="S1157" i="5"/>
  <c r="T1157" i="5" s="1"/>
  <c r="S1158" i="5"/>
  <c r="T1158" i="5" s="1"/>
  <c r="S1159" i="5"/>
  <c r="T1159" i="5" s="1"/>
  <c r="S1160" i="5"/>
  <c r="T1160" i="5" s="1"/>
  <c r="S1161" i="5"/>
  <c r="T1161" i="5" s="1"/>
  <c r="S1162" i="5"/>
  <c r="T1162" i="5" s="1"/>
  <c r="S1163" i="5"/>
  <c r="T1163" i="5" s="1"/>
  <c r="S1164" i="5"/>
  <c r="T1164" i="5" s="1"/>
  <c r="S1165" i="5"/>
  <c r="T1165" i="5" s="1"/>
  <c r="S1166" i="5"/>
  <c r="T1166" i="5" s="1"/>
  <c r="S1167" i="5"/>
  <c r="T1167" i="5" s="1"/>
  <c r="S1168" i="5"/>
  <c r="T1168" i="5" s="1"/>
  <c r="S1169" i="5"/>
  <c r="T1169" i="5" s="1"/>
  <c r="S1170" i="5"/>
  <c r="T1170" i="5" s="1"/>
  <c r="S1171" i="5"/>
  <c r="T1171" i="5" s="1"/>
  <c r="S1172" i="5"/>
  <c r="T1172" i="5" s="1"/>
  <c r="S1173" i="5"/>
  <c r="T1173" i="5" s="1"/>
  <c r="S1174" i="5"/>
  <c r="T1174" i="5" s="1"/>
  <c r="S1175" i="5"/>
  <c r="T1175" i="5" s="1"/>
  <c r="S1176" i="5"/>
  <c r="T1176" i="5" s="1"/>
  <c r="S1177" i="5"/>
  <c r="T1177" i="5" s="1"/>
  <c r="S1178" i="5"/>
  <c r="T1178" i="5" s="1"/>
  <c r="S1179" i="5"/>
  <c r="T1179" i="5" s="1"/>
  <c r="S1180" i="5"/>
  <c r="T1180" i="5" s="1"/>
  <c r="S1181" i="5"/>
  <c r="T1181" i="5" s="1"/>
  <c r="S1182" i="5"/>
  <c r="T1182" i="5" s="1"/>
  <c r="S1183" i="5"/>
  <c r="T1183" i="5" s="1"/>
  <c r="S1184" i="5"/>
  <c r="T1184" i="5" s="1"/>
  <c r="S1185" i="5"/>
  <c r="T1185" i="5" s="1"/>
  <c r="S1186" i="5"/>
  <c r="T1186" i="5" s="1"/>
  <c r="S1187" i="5"/>
  <c r="T1187" i="5" s="1"/>
  <c r="S1188" i="5"/>
  <c r="T1188" i="5" s="1"/>
  <c r="S1189" i="5"/>
  <c r="T1189" i="5" s="1"/>
  <c r="S1190" i="5"/>
  <c r="T1190" i="5" s="1"/>
  <c r="S1191" i="5"/>
  <c r="T1191" i="5" s="1"/>
  <c r="S1192" i="5"/>
  <c r="T1192" i="5" s="1"/>
  <c r="S1193" i="5"/>
  <c r="T1193" i="5" s="1"/>
  <c r="S1194" i="5"/>
  <c r="T1194" i="5" s="1"/>
  <c r="S1195" i="5"/>
  <c r="T1195" i="5" s="1"/>
  <c r="S1196" i="5"/>
  <c r="T1196" i="5" s="1"/>
  <c r="S1197" i="5"/>
  <c r="T1197" i="5" s="1"/>
  <c r="S1198" i="5"/>
  <c r="T1198" i="5" s="1"/>
  <c r="S1199" i="5"/>
  <c r="T1199" i="5" s="1"/>
  <c r="S1200" i="5"/>
  <c r="T1200" i="5" s="1"/>
  <c r="S1201" i="5"/>
  <c r="T1201" i="5" s="1"/>
  <c r="S1202" i="5"/>
  <c r="T1202" i="5" s="1"/>
  <c r="S1203" i="5"/>
  <c r="T1203" i="5" s="1"/>
  <c r="S1204" i="5"/>
  <c r="T1204" i="5" s="1"/>
  <c r="S1205" i="5"/>
  <c r="T1205" i="5" s="1"/>
  <c r="S1206" i="5"/>
  <c r="T1206" i="5" s="1"/>
  <c r="S1207" i="5"/>
  <c r="T1207" i="5" s="1"/>
  <c r="S1208" i="5"/>
  <c r="T1208" i="5" s="1"/>
  <c r="S1209" i="5"/>
  <c r="T1209" i="5" s="1"/>
  <c r="S1210" i="5"/>
  <c r="T1210" i="5" s="1"/>
  <c r="S1211" i="5"/>
  <c r="T1211" i="5" s="1"/>
  <c r="S1212" i="5"/>
  <c r="T1212" i="5" s="1"/>
  <c r="S1213" i="5"/>
  <c r="T1213" i="5" s="1"/>
  <c r="S1214" i="5"/>
  <c r="T1214" i="5" s="1"/>
  <c r="S1215" i="5"/>
  <c r="T1215" i="5" s="1"/>
  <c r="S1216" i="5"/>
  <c r="T1216" i="5" s="1"/>
  <c r="S1217" i="5"/>
  <c r="T1217" i="5" s="1"/>
  <c r="S1218" i="5"/>
  <c r="T1218" i="5" s="1"/>
  <c r="S1219" i="5"/>
  <c r="T1219" i="5" s="1"/>
  <c r="S1220" i="5"/>
  <c r="T1220" i="5" s="1"/>
  <c r="S1221" i="5"/>
  <c r="T1221" i="5" s="1"/>
  <c r="S1222" i="5"/>
  <c r="T1222" i="5" s="1"/>
  <c r="S1223" i="5"/>
  <c r="T1223" i="5" s="1"/>
  <c r="S1224" i="5"/>
  <c r="T1224" i="5" s="1"/>
  <c r="S1225" i="5"/>
  <c r="T1225" i="5" s="1"/>
  <c r="S1226" i="5"/>
  <c r="T1226" i="5" s="1"/>
  <c r="S1227" i="5"/>
  <c r="T1227" i="5" s="1"/>
  <c r="S1228" i="5"/>
  <c r="T1228" i="5" s="1"/>
  <c r="S1229" i="5"/>
  <c r="T1229" i="5" s="1"/>
  <c r="S1230" i="5"/>
  <c r="T1230" i="5" s="1"/>
  <c r="S1231" i="5"/>
  <c r="T1231" i="5" s="1"/>
  <c r="S1232" i="5"/>
  <c r="T1232" i="5" s="1"/>
  <c r="S1233" i="5"/>
  <c r="T1233" i="5" s="1"/>
  <c r="S1234" i="5"/>
  <c r="T1234" i="5" s="1"/>
  <c r="S1235" i="5"/>
  <c r="T1235" i="5" s="1"/>
  <c r="S1236" i="5"/>
  <c r="T1236" i="5" s="1"/>
  <c r="S1237" i="5"/>
  <c r="T1237" i="5" s="1"/>
  <c r="S1238" i="5"/>
  <c r="T1238" i="5" s="1"/>
  <c r="S1239" i="5"/>
  <c r="T1239" i="5" s="1"/>
  <c r="S1240" i="5"/>
  <c r="T1240" i="5" s="1"/>
  <c r="S1241" i="5"/>
  <c r="T1241" i="5" s="1"/>
  <c r="S1242" i="5"/>
  <c r="T1242" i="5" s="1"/>
  <c r="S1243" i="5"/>
  <c r="T1243" i="5" s="1"/>
  <c r="S1244" i="5"/>
  <c r="T1244" i="5" s="1"/>
  <c r="S1245" i="5"/>
  <c r="T1245" i="5" s="1"/>
  <c r="S1246" i="5"/>
  <c r="T1246" i="5" s="1"/>
  <c r="S1247" i="5"/>
  <c r="T1247" i="5" s="1"/>
  <c r="S1248" i="5"/>
  <c r="T1248" i="5" s="1"/>
  <c r="S1249" i="5"/>
  <c r="T1249" i="5" s="1"/>
  <c r="S1250" i="5"/>
  <c r="T1250" i="5" s="1"/>
  <c r="S1251" i="5"/>
  <c r="T1251" i="5" s="1"/>
  <c r="S1252" i="5"/>
  <c r="T1252" i="5" s="1"/>
  <c r="S1253" i="5"/>
  <c r="T1253" i="5" s="1"/>
  <c r="S1254" i="5"/>
  <c r="T1254" i="5" s="1"/>
  <c r="S1255" i="5"/>
  <c r="T1255" i="5" s="1"/>
  <c r="S1256" i="5"/>
  <c r="T1256" i="5" s="1"/>
  <c r="S1257" i="5"/>
  <c r="T1257" i="5" s="1"/>
  <c r="S1258" i="5"/>
  <c r="T1258" i="5" s="1"/>
  <c r="S1259" i="5"/>
  <c r="T1259" i="5" s="1"/>
  <c r="S1260" i="5"/>
  <c r="T1260" i="5" s="1"/>
  <c r="S1261" i="5"/>
  <c r="T1261" i="5" s="1"/>
  <c r="S1262" i="5"/>
  <c r="T1262" i="5" s="1"/>
  <c r="S1263" i="5"/>
  <c r="T1263" i="5" s="1"/>
  <c r="S1264" i="5"/>
  <c r="T1264" i="5" s="1"/>
  <c r="S1265" i="5"/>
  <c r="T1265" i="5" s="1"/>
  <c r="S1266" i="5"/>
  <c r="T1266" i="5" s="1"/>
  <c r="S1267" i="5"/>
  <c r="T1267" i="5" s="1"/>
  <c r="S1268" i="5"/>
  <c r="T1268" i="5" s="1"/>
  <c r="S1269" i="5"/>
  <c r="T1269" i="5" s="1"/>
  <c r="S1270" i="5"/>
  <c r="T1270" i="5" s="1"/>
  <c r="S1271" i="5"/>
  <c r="T1271" i="5" s="1"/>
  <c r="S1272" i="5"/>
  <c r="T1272" i="5" s="1"/>
  <c r="S1273" i="5"/>
  <c r="T1273" i="5" s="1"/>
  <c r="S1274" i="5"/>
  <c r="T1274" i="5" s="1"/>
  <c r="S1275" i="5"/>
  <c r="T1275" i="5" s="1"/>
  <c r="S1276" i="5"/>
  <c r="T1276" i="5" s="1"/>
  <c r="S1277" i="5"/>
  <c r="T1277" i="5" s="1"/>
  <c r="S1278" i="5"/>
  <c r="T1278" i="5" s="1"/>
  <c r="S1279" i="5"/>
  <c r="T1279" i="5" s="1"/>
  <c r="S1280" i="5"/>
  <c r="T1280" i="5" s="1"/>
  <c r="S1281" i="5"/>
  <c r="T1281" i="5" s="1"/>
  <c r="S1282" i="5"/>
  <c r="T1282" i="5" s="1"/>
  <c r="S1283" i="5"/>
  <c r="T1283" i="5" s="1"/>
  <c r="S1284" i="5"/>
  <c r="T1284" i="5" s="1"/>
  <c r="S1285" i="5"/>
  <c r="T1285" i="5" s="1"/>
  <c r="S1286" i="5"/>
  <c r="T1286" i="5" s="1"/>
  <c r="S1287" i="5"/>
  <c r="T1287" i="5" s="1"/>
  <c r="S1288" i="5"/>
  <c r="T1288" i="5" s="1"/>
  <c r="S1289" i="5"/>
  <c r="T1289" i="5" s="1"/>
  <c r="S1290" i="5"/>
  <c r="T1290" i="5" s="1"/>
  <c r="S1291" i="5"/>
  <c r="T1291" i="5" s="1"/>
  <c r="S1292" i="5"/>
  <c r="T1292" i="5" s="1"/>
  <c r="S1293" i="5"/>
  <c r="T1293" i="5" s="1"/>
  <c r="S1294" i="5"/>
  <c r="T1294" i="5" s="1"/>
  <c r="S1295" i="5"/>
  <c r="T1295" i="5" s="1"/>
  <c r="S1296" i="5"/>
  <c r="T1296" i="5" s="1"/>
  <c r="S1297" i="5"/>
  <c r="T1297" i="5" s="1"/>
  <c r="S1298" i="5"/>
  <c r="T1298" i="5" s="1"/>
  <c r="S1299" i="5"/>
  <c r="T1299" i="5" s="1"/>
  <c r="S1300" i="5"/>
  <c r="T1300" i="5" s="1"/>
  <c r="S1301" i="5"/>
  <c r="T1301" i="5" s="1"/>
  <c r="S1302" i="5"/>
  <c r="T1302" i="5" s="1"/>
  <c r="S1303" i="5"/>
  <c r="T1303" i="5" s="1"/>
  <c r="S1304" i="5"/>
  <c r="T1304" i="5" s="1"/>
  <c r="S1305" i="5"/>
  <c r="T1305" i="5" s="1"/>
  <c r="S1306" i="5"/>
  <c r="T1306" i="5" s="1"/>
  <c r="S1307" i="5"/>
  <c r="T1307" i="5" s="1"/>
  <c r="S1308" i="5"/>
  <c r="T1308" i="5" s="1"/>
  <c r="S1309" i="5"/>
  <c r="T1309" i="5" s="1"/>
  <c r="S1310" i="5"/>
  <c r="T1310" i="5" s="1"/>
  <c r="S1311" i="5"/>
  <c r="T1311" i="5" s="1"/>
  <c r="S1312" i="5"/>
  <c r="T1312" i="5" s="1"/>
  <c r="S1313" i="5"/>
  <c r="T1313" i="5" s="1"/>
  <c r="S1314" i="5"/>
  <c r="T1314" i="5" s="1"/>
  <c r="S1315" i="5"/>
  <c r="T1315" i="5" s="1"/>
  <c r="S1316" i="5"/>
  <c r="T1316" i="5" s="1"/>
  <c r="S1317" i="5"/>
  <c r="T1317" i="5" s="1"/>
  <c r="S1318" i="5"/>
  <c r="T1318" i="5" s="1"/>
  <c r="S1319" i="5"/>
  <c r="T1319" i="5" s="1"/>
  <c r="S1320" i="5"/>
  <c r="T1320" i="5" s="1"/>
  <c r="S1321" i="5"/>
  <c r="T1321" i="5" s="1"/>
  <c r="S1322" i="5"/>
  <c r="T1322" i="5" s="1"/>
  <c r="S1323" i="5"/>
  <c r="T1323" i="5" s="1"/>
  <c r="S1324" i="5"/>
  <c r="T1324" i="5" s="1"/>
  <c r="S1325" i="5"/>
  <c r="T1325" i="5" s="1"/>
  <c r="S1326" i="5"/>
  <c r="T1326" i="5" s="1"/>
  <c r="S1327" i="5"/>
  <c r="T1327" i="5" s="1"/>
  <c r="S1328" i="5"/>
  <c r="T1328" i="5" s="1"/>
  <c r="S1329" i="5"/>
  <c r="T1329" i="5" s="1"/>
  <c r="S1330" i="5"/>
  <c r="T1330" i="5" s="1"/>
  <c r="S1331" i="5"/>
  <c r="T1331" i="5" s="1"/>
  <c r="S1332" i="5"/>
  <c r="T1332" i="5" s="1"/>
  <c r="S1333" i="5"/>
  <c r="T1333" i="5" s="1"/>
  <c r="S1334" i="5"/>
  <c r="T1334" i="5" s="1"/>
  <c r="S1335" i="5"/>
  <c r="T1335" i="5" s="1"/>
  <c r="S1336" i="5"/>
  <c r="T1336" i="5" s="1"/>
  <c r="S1337" i="5"/>
  <c r="T1337" i="5" s="1"/>
  <c r="S1338" i="5"/>
  <c r="T1338" i="5" s="1"/>
  <c r="S1339" i="5"/>
  <c r="T1339" i="5" s="1"/>
  <c r="S1340" i="5"/>
  <c r="T1340" i="5" s="1"/>
  <c r="S1341" i="5"/>
  <c r="T1341" i="5" s="1"/>
  <c r="S1342" i="5"/>
  <c r="T1342" i="5" s="1"/>
  <c r="S1343" i="5"/>
  <c r="T1343" i="5" s="1"/>
  <c r="S1344" i="5"/>
  <c r="T1344" i="5" s="1"/>
  <c r="S1345" i="5"/>
  <c r="T1345" i="5" s="1"/>
  <c r="S1346" i="5"/>
  <c r="T1346" i="5" s="1"/>
  <c r="S1347" i="5"/>
  <c r="T1347" i="5" s="1"/>
  <c r="S1348" i="5"/>
  <c r="T1348" i="5" s="1"/>
  <c r="S1349" i="5"/>
  <c r="T1349" i="5" s="1"/>
  <c r="S1350" i="5"/>
  <c r="T1350" i="5" s="1"/>
  <c r="S1351" i="5"/>
  <c r="T1351" i="5" s="1"/>
  <c r="S1352" i="5"/>
  <c r="T1352" i="5" s="1"/>
  <c r="S1353" i="5"/>
  <c r="T1353" i="5" s="1"/>
  <c r="S1354" i="5"/>
  <c r="T1354" i="5" s="1"/>
  <c r="S1355" i="5"/>
  <c r="T1355" i="5" s="1"/>
  <c r="S1356" i="5"/>
  <c r="T1356" i="5" s="1"/>
  <c r="S1357" i="5"/>
  <c r="T1357" i="5" s="1"/>
  <c r="S1358" i="5"/>
  <c r="T1358" i="5" s="1"/>
  <c r="S1359" i="5"/>
  <c r="T1359" i="5" s="1"/>
  <c r="S1360" i="5"/>
  <c r="T1360" i="5" s="1"/>
  <c r="S1361" i="5"/>
  <c r="T1361" i="5" s="1"/>
  <c r="S1362" i="5"/>
  <c r="T1362" i="5" s="1"/>
  <c r="S1363" i="5"/>
  <c r="T1363" i="5" s="1"/>
  <c r="S1364" i="5"/>
  <c r="T1364" i="5" s="1"/>
  <c r="S1365" i="5"/>
  <c r="T1365" i="5" s="1"/>
  <c r="S1366" i="5"/>
  <c r="T1366" i="5" s="1"/>
  <c r="S1367" i="5"/>
  <c r="T1367" i="5" s="1"/>
  <c r="S1368" i="5"/>
  <c r="T1368" i="5" s="1"/>
  <c r="S1369" i="5"/>
  <c r="T1369" i="5" s="1"/>
  <c r="S1370" i="5"/>
  <c r="T1370" i="5" s="1"/>
  <c r="S1371" i="5"/>
  <c r="T1371" i="5" s="1"/>
  <c r="S1372" i="5"/>
  <c r="T1372" i="5" s="1"/>
  <c r="S1373" i="5"/>
  <c r="T1373" i="5" s="1"/>
  <c r="S1374" i="5"/>
  <c r="T1374" i="5" s="1"/>
  <c r="S1375" i="5"/>
  <c r="T1375" i="5" s="1"/>
  <c r="S1376" i="5"/>
  <c r="T1376" i="5" s="1"/>
  <c r="S1377" i="5"/>
  <c r="T1377" i="5" s="1"/>
  <c r="S1378" i="5"/>
  <c r="T1378" i="5" s="1"/>
  <c r="S1379" i="5"/>
  <c r="T1379" i="5" s="1"/>
  <c r="S1380" i="5"/>
  <c r="T1380" i="5" s="1"/>
  <c r="S1381" i="5"/>
  <c r="T1381" i="5" s="1"/>
  <c r="S1382" i="5"/>
  <c r="T1382" i="5" s="1"/>
  <c r="S1383" i="5"/>
  <c r="T1383" i="5" s="1"/>
  <c r="S1384" i="5"/>
  <c r="T1384" i="5" s="1"/>
  <c r="S1385" i="5"/>
  <c r="T1385" i="5" s="1"/>
  <c r="S1386" i="5"/>
  <c r="T1386" i="5" s="1"/>
  <c r="S1387" i="5"/>
  <c r="T1387" i="5" s="1"/>
  <c r="S1388" i="5"/>
  <c r="T1388" i="5" s="1"/>
  <c r="S1389" i="5"/>
  <c r="T1389" i="5" s="1"/>
  <c r="S1390" i="5"/>
  <c r="T1390" i="5" s="1"/>
  <c r="S1391" i="5"/>
  <c r="T1391" i="5" s="1"/>
  <c r="S1392" i="5"/>
  <c r="T1392" i="5" s="1"/>
  <c r="S1393" i="5"/>
  <c r="T1393" i="5" s="1"/>
  <c r="S1394" i="5"/>
  <c r="T1394" i="5" s="1"/>
  <c r="S1395" i="5"/>
  <c r="T1395" i="5" s="1"/>
  <c r="S1396" i="5"/>
  <c r="T1396" i="5" s="1"/>
  <c r="S1397" i="5"/>
  <c r="T1397" i="5" s="1"/>
  <c r="S1398" i="5"/>
  <c r="T1398" i="5" s="1"/>
  <c r="S1399" i="5"/>
  <c r="T1399" i="5" s="1"/>
  <c r="S1400" i="5"/>
  <c r="T1400" i="5" s="1"/>
  <c r="S1401" i="5"/>
  <c r="T1401" i="5" s="1"/>
  <c r="S1402" i="5"/>
  <c r="T1402" i="5" s="1"/>
  <c r="S1403" i="5"/>
  <c r="T1403" i="5" s="1"/>
  <c r="S1404" i="5"/>
  <c r="T1404" i="5" s="1"/>
  <c r="S1405" i="5"/>
  <c r="T1405" i="5" s="1"/>
  <c r="S1406" i="5"/>
  <c r="T1406" i="5" s="1"/>
  <c r="S1407" i="5"/>
  <c r="T1407" i="5" s="1"/>
  <c r="S1408" i="5"/>
  <c r="T1408" i="5" s="1"/>
  <c r="S1409" i="5"/>
  <c r="T1409" i="5" s="1"/>
  <c r="S1410" i="5"/>
  <c r="T1410" i="5" s="1"/>
  <c r="S1411" i="5"/>
  <c r="T1411" i="5" s="1"/>
  <c r="S1412" i="5"/>
  <c r="T1412" i="5" s="1"/>
  <c r="S1413" i="5"/>
  <c r="T1413" i="5" s="1"/>
  <c r="S1414" i="5"/>
  <c r="T1414" i="5" s="1"/>
  <c r="S1415" i="5"/>
  <c r="T1415" i="5" s="1"/>
  <c r="S1416" i="5"/>
  <c r="T1416" i="5" s="1"/>
  <c r="S1417" i="5"/>
  <c r="T1417" i="5" s="1"/>
  <c r="S1418" i="5"/>
  <c r="T1418" i="5" s="1"/>
  <c r="S1419" i="5"/>
  <c r="T1419" i="5" s="1"/>
  <c r="S1420" i="5"/>
  <c r="T1420" i="5" s="1"/>
  <c r="S1421" i="5"/>
  <c r="T1421" i="5" s="1"/>
  <c r="S1422" i="5"/>
  <c r="T1422" i="5" s="1"/>
  <c r="S1423" i="5"/>
  <c r="T1423" i="5" s="1"/>
  <c r="S1424" i="5"/>
  <c r="T1424" i="5" s="1"/>
  <c r="S1425" i="5"/>
  <c r="T1425" i="5" s="1"/>
  <c r="S1426" i="5"/>
  <c r="T1426" i="5" s="1"/>
  <c r="S1427" i="5"/>
  <c r="T1427" i="5" s="1"/>
  <c r="S1428" i="5"/>
  <c r="T1428" i="5" s="1"/>
  <c r="S1429" i="5"/>
  <c r="T1429" i="5" s="1"/>
  <c r="S1430" i="5"/>
  <c r="T1430" i="5" s="1"/>
  <c r="S1431" i="5"/>
  <c r="T1431" i="5" s="1"/>
  <c r="S1432" i="5"/>
  <c r="T1432" i="5" s="1"/>
  <c r="S1433" i="5"/>
  <c r="T1433" i="5" s="1"/>
  <c r="S1434" i="5"/>
  <c r="T1434" i="5" s="1"/>
  <c r="S1435" i="5"/>
  <c r="T1435" i="5" s="1"/>
  <c r="S1436" i="5"/>
  <c r="T1436" i="5" s="1"/>
  <c r="S1437" i="5"/>
  <c r="T1437" i="5" s="1"/>
  <c r="S1438" i="5"/>
  <c r="T1438" i="5" s="1"/>
  <c r="S1439" i="5"/>
  <c r="T1439" i="5" s="1"/>
  <c r="S1440" i="5"/>
  <c r="T1440" i="5" s="1"/>
  <c r="S1441" i="5"/>
  <c r="T1441" i="5" s="1"/>
  <c r="S1442" i="5"/>
  <c r="T1442" i="5" s="1"/>
  <c r="S1443" i="5"/>
  <c r="T1443" i="5" s="1"/>
  <c r="S1444" i="5"/>
  <c r="T1444" i="5" s="1"/>
  <c r="S1445" i="5"/>
  <c r="T1445" i="5" s="1"/>
  <c r="S1446" i="5"/>
  <c r="T1446" i="5" s="1"/>
  <c r="S1447" i="5"/>
  <c r="T1447" i="5" s="1"/>
  <c r="S1448" i="5"/>
  <c r="T1448" i="5" s="1"/>
  <c r="S1449" i="5"/>
  <c r="T1449" i="5" s="1"/>
  <c r="S1450" i="5"/>
  <c r="T1450" i="5" s="1"/>
  <c r="S1451" i="5"/>
  <c r="T1451" i="5" s="1"/>
  <c r="S1452" i="5"/>
  <c r="T1452" i="5" s="1"/>
  <c r="S1453" i="5"/>
  <c r="T1453" i="5" s="1"/>
  <c r="S1454" i="5"/>
  <c r="T1454" i="5" s="1"/>
  <c r="S1455" i="5"/>
  <c r="T1455" i="5" s="1"/>
  <c r="S1456" i="5"/>
  <c r="T1456" i="5" s="1"/>
  <c r="S1457" i="5"/>
  <c r="T1457" i="5" s="1"/>
  <c r="S1458" i="5"/>
  <c r="T1458" i="5" s="1"/>
  <c r="S1459" i="5"/>
  <c r="T1459" i="5" s="1"/>
  <c r="S1460" i="5"/>
  <c r="T1460" i="5" s="1"/>
  <c r="S1461" i="5"/>
  <c r="T1461" i="5" s="1"/>
  <c r="S1462" i="5"/>
  <c r="T1462" i="5" s="1"/>
  <c r="S1463" i="5"/>
  <c r="T1463" i="5" s="1"/>
  <c r="S1464" i="5"/>
  <c r="T1464" i="5" s="1"/>
  <c r="S1465" i="5"/>
  <c r="T1465" i="5" s="1"/>
  <c r="S1466" i="5"/>
  <c r="T1466" i="5" s="1"/>
  <c r="S1467" i="5"/>
  <c r="T1467" i="5" s="1"/>
  <c r="S1468" i="5"/>
  <c r="T1468" i="5" s="1"/>
  <c r="S1469" i="5"/>
  <c r="T1469" i="5" s="1"/>
  <c r="S1470" i="5"/>
  <c r="T1470" i="5" s="1"/>
  <c r="S1471" i="5"/>
  <c r="T1471" i="5" s="1"/>
  <c r="S1472" i="5"/>
  <c r="T1472" i="5" s="1"/>
  <c r="S1473" i="5"/>
  <c r="T1473" i="5" s="1"/>
  <c r="S1474" i="5"/>
  <c r="T1474" i="5" s="1"/>
  <c r="S1475" i="5"/>
  <c r="T1475" i="5" s="1"/>
  <c r="S1476" i="5"/>
  <c r="T1476" i="5" s="1"/>
  <c r="S1477" i="5"/>
  <c r="T1477" i="5" s="1"/>
  <c r="S1478" i="5"/>
  <c r="T1478" i="5" s="1"/>
  <c r="S1479" i="5"/>
  <c r="T1479" i="5" s="1"/>
  <c r="S1480" i="5"/>
  <c r="T1480" i="5" s="1"/>
  <c r="S1481" i="5"/>
  <c r="T1481" i="5" s="1"/>
  <c r="S1482" i="5"/>
  <c r="T1482" i="5" s="1"/>
  <c r="S1483" i="5"/>
  <c r="T1483" i="5" s="1"/>
  <c r="S1484" i="5"/>
  <c r="T1484" i="5" s="1"/>
  <c r="S1485" i="5"/>
  <c r="T1485" i="5" s="1"/>
  <c r="S1486" i="5"/>
  <c r="T1486" i="5" s="1"/>
  <c r="S1487" i="5"/>
  <c r="T1487" i="5" s="1"/>
  <c r="S1488" i="5"/>
  <c r="T1488" i="5" s="1"/>
  <c r="S1489" i="5"/>
  <c r="T1489" i="5" s="1"/>
  <c r="S1490" i="5"/>
  <c r="T1490" i="5" s="1"/>
  <c r="S1491" i="5"/>
  <c r="T1491" i="5" s="1"/>
  <c r="S1492" i="5"/>
  <c r="T1492" i="5" s="1"/>
  <c r="S1493" i="5"/>
  <c r="T1493" i="5" s="1"/>
  <c r="S1494" i="5"/>
  <c r="T1494" i="5" s="1"/>
  <c r="S1495" i="5"/>
  <c r="T1495" i="5" s="1"/>
  <c r="S1496" i="5"/>
  <c r="T1496" i="5" s="1"/>
  <c r="S1497" i="5"/>
  <c r="T1497" i="5" s="1"/>
  <c r="S1498" i="5"/>
  <c r="T1498" i="5" s="1"/>
  <c r="S1499" i="5"/>
  <c r="T1499" i="5" s="1"/>
  <c r="S1500" i="5"/>
  <c r="T1500" i="5" s="1"/>
  <c r="S1501" i="5"/>
  <c r="T1501" i="5" s="1"/>
  <c r="S1502" i="5"/>
  <c r="T1502" i="5" s="1"/>
  <c r="S1503" i="5"/>
  <c r="T1503" i="5" s="1"/>
  <c r="S1504" i="5"/>
  <c r="T1504" i="5" s="1"/>
  <c r="S1505" i="5"/>
  <c r="T1505" i="5" s="1"/>
  <c r="S1506" i="5"/>
  <c r="T1506" i="5" s="1"/>
  <c r="S1507" i="5"/>
  <c r="T1507" i="5" s="1"/>
  <c r="S1508" i="5"/>
  <c r="T1508" i="5" s="1"/>
  <c r="S1509" i="5"/>
  <c r="T1509" i="5" s="1"/>
  <c r="S1510" i="5"/>
  <c r="T1510" i="5" s="1"/>
  <c r="S1511" i="5"/>
  <c r="T1511" i="5" s="1"/>
  <c r="S1512" i="5"/>
  <c r="T1512" i="5" s="1"/>
  <c r="S1513" i="5"/>
  <c r="T1513" i="5" s="1"/>
  <c r="S1514" i="5"/>
  <c r="T1514" i="5" s="1"/>
  <c r="S1515" i="5"/>
  <c r="T1515" i="5" s="1"/>
  <c r="S1516" i="5"/>
  <c r="T1516" i="5" s="1"/>
  <c r="S1517" i="5"/>
  <c r="T1517" i="5" s="1"/>
  <c r="S1518" i="5"/>
  <c r="T1518" i="5" s="1"/>
  <c r="S1519" i="5"/>
  <c r="T1519" i="5" s="1"/>
  <c r="S1520" i="5"/>
  <c r="T1520" i="5" s="1"/>
  <c r="S1521" i="5"/>
  <c r="T1521" i="5" s="1"/>
  <c r="S1522" i="5"/>
  <c r="T1522" i="5" s="1"/>
  <c r="S1523" i="5"/>
  <c r="T1523" i="5" s="1"/>
  <c r="S1524" i="5"/>
  <c r="T1524" i="5" s="1"/>
  <c r="S1525" i="5"/>
  <c r="T1525" i="5" s="1"/>
  <c r="S1526" i="5"/>
  <c r="T1526" i="5" s="1"/>
  <c r="S1527" i="5"/>
  <c r="T1527" i="5" s="1"/>
  <c r="S1528" i="5"/>
  <c r="T1528" i="5" s="1"/>
  <c r="S1529" i="5"/>
  <c r="T1529" i="5" s="1"/>
  <c r="S1530" i="5"/>
  <c r="T1530" i="5" s="1"/>
  <c r="S1531" i="5"/>
  <c r="T1531" i="5" s="1"/>
  <c r="S1532" i="5"/>
  <c r="T1532" i="5" s="1"/>
  <c r="S1533" i="5"/>
  <c r="T1533" i="5" s="1"/>
  <c r="S1534" i="5"/>
  <c r="T1534" i="5" s="1"/>
  <c r="S1535" i="5"/>
  <c r="T1535" i="5" s="1"/>
  <c r="S1536" i="5"/>
  <c r="T1536" i="5" s="1"/>
  <c r="S1537" i="5"/>
  <c r="T1537" i="5" s="1"/>
  <c r="S1538" i="5"/>
  <c r="T1538" i="5" s="1"/>
  <c r="S1539" i="5"/>
  <c r="T1539" i="5" s="1"/>
  <c r="S1540" i="5"/>
  <c r="T1540" i="5" s="1"/>
  <c r="S1541" i="5"/>
  <c r="T1541" i="5" s="1"/>
  <c r="S1542" i="5"/>
  <c r="T1542" i="5" s="1"/>
  <c r="S1543" i="5"/>
  <c r="T1543" i="5" s="1"/>
  <c r="S1544" i="5"/>
  <c r="T1544" i="5" s="1"/>
  <c r="S1545" i="5"/>
  <c r="T1545" i="5" s="1"/>
  <c r="S1546" i="5"/>
  <c r="T1546" i="5" s="1"/>
  <c r="S1547" i="5"/>
  <c r="T1547" i="5" s="1"/>
  <c r="S1548" i="5"/>
  <c r="T1548" i="5" s="1"/>
  <c r="S1549" i="5"/>
  <c r="T1549" i="5" s="1"/>
  <c r="S1550" i="5"/>
  <c r="T1550" i="5" s="1"/>
  <c r="S1551" i="5"/>
  <c r="T1551" i="5" s="1"/>
  <c r="S1552" i="5"/>
  <c r="T1552" i="5" s="1"/>
  <c r="S1553" i="5"/>
  <c r="T1553" i="5" s="1"/>
  <c r="S1554" i="5"/>
  <c r="T1554" i="5" s="1"/>
  <c r="S1555" i="5"/>
  <c r="T1555" i="5" s="1"/>
  <c r="S1556" i="5"/>
  <c r="T1556" i="5" s="1"/>
  <c r="S1557" i="5"/>
  <c r="T1557" i="5" s="1"/>
  <c r="S1558" i="5"/>
  <c r="T1558" i="5" s="1"/>
  <c r="S1559" i="5"/>
  <c r="T1559" i="5" s="1"/>
  <c r="S1560" i="5"/>
  <c r="T1560" i="5" s="1"/>
  <c r="S1561" i="5"/>
  <c r="T1561" i="5" s="1"/>
  <c r="S1562" i="5"/>
  <c r="T1562" i="5" s="1"/>
  <c r="S1563" i="5"/>
  <c r="T1563" i="5" s="1"/>
  <c r="S1564" i="5"/>
  <c r="T1564" i="5" s="1"/>
  <c r="S1565" i="5"/>
  <c r="T1565" i="5" s="1"/>
  <c r="S1566" i="5"/>
  <c r="T1566" i="5" s="1"/>
  <c r="S1567" i="5"/>
  <c r="T1567" i="5" s="1"/>
  <c r="S1568" i="5"/>
  <c r="T1568" i="5" s="1"/>
  <c r="S1569" i="5"/>
  <c r="T1569" i="5" s="1"/>
  <c r="S1570" i="5"/>
  <c r="T1570" i="5" s="1"/>
  <c r="S1571" i="5"/>
  <c r="T1571" i="5" s="1"/>
  <c r="S1572" i="5"/>
  <c r="T1572" i="5" s="1"/>
  <c r="S1573" i="5"/>
  <c r="T1573" i="5" s="1"/>
  <c r="S1574" i="5"/>
  <c r="T1574" i="5" s="1"/>
  <c r="S1575" i="5"/>
  <c r="T1575" i="5" s="1"/>
  <c r="S1576" i="5"/>
  <c r="T1576" i="5" s="1"/>
  <c r="S1577" i="5"/>
  <c r="T1577" i="5" s="1"/>
  <c r="S1578" i="5"/>
  <c r="T1578" i="5" s="1"/>
  <c r="S1579" i="5"/>
  <c r="T1579" i="5" s="1"/>
  <c r="S1580" i="5"/>
  <c r="T1580" i="5" s="1"/>
  <c r="S1581" i="5"/>
  <c r="T1581" i="5" s="1"/>
  <c r="S1582" i="5"/>
  <c r="T1582" i="5" s="1"/>
  <c r="S1583" i="5"/>
  <c r="T1583" i="5" s="1"/>
  <c r="S1584" i="5"/>
  <c r="T1584" i="5" s="1"/>
  <c r="S1585" i="5"/>
  <c r="T1585" i="5" s="1"/>
  <c r="S1586" i="5"/>
  <c r="T1586" i="5" s="1"/>
  <c r="S1587" i="5"/>
  <c r="T1587" i="5" s="1"/>
  <c r="S1588" i="5"/>
  <c r="T1588" i="5" s="1"/>
  <c r="S1589" i="5"/>
  <c r="T1589" i="5" s="1"/>
  <c r="S1590" i="5"/>
  <c r="T1590" i="5" s="1"/>
  <c r="S1591" i="5"/>
  <c r="T1591" i="5" s="1"/>
  <c r="S1592" i="5"/>
  <c r="T1592" i="5" s="1"/>
  <c r="S1593" i="5"/>
  <c r="T1593" i="5" s="1"/>
  <c r="S1594" i="5"/>
  <c r="T1594" i="5" s="1"/>
  <c r="S1595" i="5"/>
  <c r="T1595" i="5" s="1"/>
  <c r="S1596" i="5"/>
  <c r="T1596" i="5" s="1"/>
  <c r="S1597" i="5"/>
  <c r="T1597" i="5" s="1"/>
  <c r="S1598" i="5"/>
  <c r="T1598" i="5" s="1"/>
  <c r="S1599" i="5"/>
  <c r="T1599" i="5" s="1"/>
  <c r="S1600" i="5"/>
  <c r="T1600" i="5" s="1"/>
  <c r="S1601" i="5"/>
  <c r="T1601" i="5" s="1"/>
  <c r="S1602" i="5"/>
  <c r="T1602" i="5" s="1"/>
  <c r="S1603" i="5"/>
  <c r="T1603" i="5" s="1"/>
  <c r="S1604" i="5"/>
  <c r="T1604" i="5" s="1"/>
  <c r="S1605" i="5"/>
  <c r="T1605" i="5" s="1"/>
  <c r="S1606" i="5"/>
  <c r="T1606" i="5" s="1"/>
  <c r="S1607" i="5"/>
  <c r="T1607" i="5" s="1"/>
  <c r="S1608" i="5"/>
  <c r="T1608" i="5" s="1"/>
  <c r="S1609" i="5"/>
  <c r="T1609" i="5" s="1"/>
  <c r="S1610" i="5"/>
  <c r="T1610" i="5" s="1"/>
  <c r="S1611" i="5"/>
  <c r="T1611" i="5" s="1"/>
  <c r="S1612" i="5"/>
  <c r="T1612" i="5" s="1"/>
  <c r="S1613" i="5"/>
  <c r="T1613" i="5" s="1"/>
  <c r="S1614" i="5"/>
  <c r="T1614" i="5" s="1"/>
  <c r="S1615" i="5"/>
  <c r="T1615" i="5" s="1"/>
  <c r="S1616" i="5"/>
  <c r="T1616" i="5" s="1"/>
  <c r="S1617" i="5"/>
  <c r="T1617" i="5" s="1"/>
  <c r="S1618" i="5"/>
  <c r="T1618" i="5" s="1"/>
  <c r="S1619" i="5"/>
  <c r="T1619" i="5" s="1"/>
  <c r="S1620" i="5"/>
  <c r="T1620" i="5" s="1"/>
  <c r="S1621" i="5"/>
  <c r="T1621" i="5" s="1"/>
  <c r="S1622" i="5"/>
  <c r="T1622" i="5" s="1"/>
  <c r="S1623" i="5"/>
  <c r="T1623" i="5" s="1"/>
  <c r="S1624" i="5"/>
  <c r="T1624" i="5" s="1"/>
  <c r="S1625" i="5"/>
  <c r="T1625" i="5" s="1"/>
  <c r="S1626" i="5"/>
  <c r="T1626" i="5" s="1"/>
  <c r="S1627" i="5"/>
  <c r="T1627" i="5" s="1"/>
  <c r="S1628" i="5"/>
  <c r="T1628" i="5" s="1"/>
  <c r="S1629" i="5"/>
  <c r="T1629" i="5" s="1"/>
  <c r="S1630" i="5"/>
  <c r="T1630" i="5" s="1"/>
  <c r="S1631" i="5"/>
  <c r="T1631" i="5" s="1"/>
  <c r="S1632" i="5"/>
  <c r="T1632" i="5" s="1"/>
  <c r="S1633" i="5"/>
  <c r="T1633" i="5" s="1"/>
  <c r="S1634" i="5"/>
  <c r="T1634" i="5" s="1"/>
  <c r="S1635" i="5"/>
  <c r="T1635" i="5" s="1"/>
  <c r="S1636" i="5"/>
  <c r="T1636" i="5" s="1"/>
  <c r="S1637" i="5"/>
  <c r="T1637" i="5" s="1"/>
  <c r="S1638" i="5"/>
  <c r="T1638" i="5" s="1"/>
  <c r="S1639" i="5"/>
  <c r="T1639" i="5" s="1"/>
  <c r="S1640" i="5"/>
  <c r="T1640" i="5" s="1"/>
  <c r="S1641" i="5"/>
  <c r="T1641" i="5" s="1"/>
  <c r="S1642" i="5"/>
  <c r="T1642" i="5" s="1"/>
  <c r="S1643" i="5"/>
  <c r="T1643" i="5" s="1"/>
  <c r="S1644" i="5"/>
  <c r="T1644" i="5" s="1"/>
  <c r="S1645" i="5"/>
  <c r="T1645" i="5" s="1"/>
  <c r="S1646" i="5"/>
  <c r="T1646" i="5" s="1"/>
  <c r="S1647" i="5"/>
  <c r="T1647" i="5" s="1"/>
  <c r="S1648" i="5"/>
  <c r="T1648" i="5" s="1"/>
  <c r="S1649" i="5"/>
  <c r="T1649" i="5" s="1"/>
  <c r="S1650" i="5"/>
  <c r="T1650" i="5" s="1"/>
  <c r="S1651" i="5"/>
  <c r="T1651" i="5" s="1"/>
  <c r="S1652" i="5"/>
  <c r="T1652" i="5" s="1"/>
  <c r="S1653" i="5"/>
  <c r="T1653" i="5" s="1"/>
  <c r="S1654" i="5"/>
  <c r="T1654" i="5" s="1"/>
  <c r="S1655" i="5"/>
  <c r="T1655" i="5" s="1"/>
  <c r="S1656" i="5"/>
  <c r="T1656" i="5" s="1"/>
  <c r="S1657" i="5"/>
  <c r="T1657" i="5" s="1"/>
  <c r="S1658" i="5"/>
  <c r="T1658" i="5" s="1"/>
  <c r="S1659" i="5"/>
  <c r="T1659" i="5" s="1"/>
  <c r="S1660" i="5"/>
  <c r="T1660" i="5" s="1"/>
  <c r="S1661" i="5"/>
  <c r="T1661" i="5" s="1"/>
  <c r="S1662" i="5"/>
  <c r="T1662" i="5" s="1"/>
  <c r="S1663" i="5"/>
  <c r="T1663" i="5" s="1"/>
  <c r="S1664" i="5"/>
  <c r="T1664" i="5" s="1"/>
  <c r="S1665" i="5"/>
  <c r="T1665" i="5" s="1"/>
  <c r="S1666" i="5"/>
  <c r="T1666" i="5" s="1"/>
  <c r="S1667" i="5"/>
  <c r="T1667" i="5" s="1"/>
  <c r="S1668" i="5"/>
  <c r="T1668" i="5" s="1"/>
  <c r="S1669" i="5"/>
  <c r="T1669" i="5" s="1"/>
  <c r="S1670" i="5"/>
  <c r="T1670" i="5" s="1"/>
  <c r="S1671" i="5"/>
  <c r="T1671" i="5" s="1"/>
  <c r="S1672" i="5"/>
  <c r="T1672" i="5" s="1"/>
  <c r="S1673" i="5"/>
  <c r="T1673" i="5" s="1"/>
  <c r="S1674" i="5"/>
  <c r="T1674" i="5" s="1"/>
  <c r="S1675" i="5"/>
  <c r="T1675" i="5" s="1"/>
  <c r="S1676" i="5"/>
  <c r="T1676" i="5" s="1"/>
  <c r="S1677" i="5"/>
  <c r="T1677" i="5" s="1"/>
  <c r="S1678" i="5"/>
  <c r="T1678" i="5" s="1"/>
  <c r="S1679" i="5"/>
  <c r="T1679" i="5" s="1"/>
  <c r="S1680" i="5"/>
  <c r="T1680" i="5" s="1"/>
  <c r="S1681" i="5"/>
  <c r="T1681" i="5" s="1"/>
  <c r="S1682" i="5"/>
  <c r="T1682" i="5" s="1"/>
  <c r="S1683" i="5"/>
  <c r="T1683" i="5" s="1"/>
  <c r="S1684" i="5"/>
  <c r="T1684" i="5" s="1"/>
  <c r="S1685" i="5"/>
  <c r="T1685" i="5" s="1"/>
  <c r="S1686" i="5"/>
  <c r="T1686" i="5" s="1"/>
  <c r="S1687" i="5"/>
  <c r="T1687" i="5" s="1"/>
  <c r="S1688" i="5"/>
  <c r="T1688" i="5" s="1"/>
  <c r="S1689" i="5"/>
  <c r="T1689" i="5" s="1"/>
  <c r="S1690" i="5"/>
  <c r="T1690" i="5" s="1"/>
  <c r="S1691" i="5"/>
  <c r="T1691" i="5" s="1"/>
  <c r="S1692" i="5"/>
  <c r="T1692" i="5" s="1"/>
  <c r="S1693" i="5"/>
  <c r="T1693" i="5" s="1"/>
  <c r="S1694" i="5"/>
  <c r="T1694" i="5" s="1"/>
  <c r="S1695" i="5"/>
  <c r="T1695" i="5" s="1"/>
  <c r="S1696" i="5"/>
  <c r="T1696" i="5" s="1"/>
  <c r="S1697" i="5"/>
  <c r="T1697" i="5" s="1"/>
  <c r="S1698" i="5"/>
  <c r="T1698" i="5" s="1"/>
  <c r="S1699" i="5"/>
  <c r="T1699" i="5" s="1"/>
  <c r="S1700" i="5"/>
  <c r="T1700" i="5" s="1"/>
  <c r="S1701" i="5"/>
  <c r="T1701" i="5" s="1"/>
  <c r="S1702" i="5"/>
  <c r="T1702" i="5" s="1"/>
  <c r="S1703" i="5"/>
  <c r="T1703" i="5" s="1"/>
  <c r="S1704" i="5"/>
  <c r="T1704" i="5" s="1"/>
  <c r="S1705" i="5"/>
  <c r="T1705" i="5" s="1"/>
  <c r="S1706" i="5"/>
  <c r="T1706" i="5" s="1"/>
  <c r="S1707" i="5"/>
  <c r="T1707" i="5" s="1"/>
  <c r="S1708" i="5"/>
  <c r="T1708" i="5" s="1"/>
  <c r="S1709" i="5"/>
  <c r="T1709" i="5" s="1"/>
  <c r="S1710" i="5"/>
  <c r="T1710" i="5" s="1"/>
  <c r="S1711" i="5"/>
  <c r="T1711" i="5" s="1"/>
  <c r="S1712" i="5"/>
  <c r="T1712" i="5" s="1"/>
  <c r="S1713" i="5"/>
  <c r="T1713" i="5" s="1"/>
  <c r="S1714" i="5"/>
  <c r="T1714" i="5" s="1"/>
  <c r="S1715" i="5"/>
  <c r="T1715" i="5" s="1"/>
  <c r="S1716" i="5"/>
  <c r="T1716" i="5" s="1"/>
  <c r="S1717" i="5"/>
  <c r="T1717" i="5" s="1"/>
  <c r="S1718" i="5"/>
  <c r="T1718" i="5" s="1"/>
  <c r="S1719" i="5"/>
  <c r="T1719" i="5" s="1"/>
  <c r="S1720" i="5"/>
  <c r="T1720" i="5" s="1"/>
  <c r="S1721" i="5"/>
  <c r="T1721" i="5" s="1"/>
  <c r="S1722" i="5"/>
  <c r="T1722" i="5" s="1"/>
  <c r="S1723" i="5"/>
  <c r="T1723" i="5" s="1"/>
  <c r="S1724" i="5"/>
  <c r="T1724" i="5" s="1"/>
  <c r="S1725" i="5"/>
  <c r="T1725" i="5" s="1"/>
  <c r="S1726" i="5"/>
  <c r="T1726" i="5" s="1"/>
  <c r="S1727" i="5"/>
  <c r="T1727" i="5" s="1"/>
  <c r="S1728" i="5"/>
  <c r="T1728" i="5" s="1"/>
  <c r="S1729" i="5"/>
  <c r="T1729" i="5" s="1"/>
  <c r="S1730" i="5"/>
  <c r="T1730" i="5" s="1"/>
  <c r="S1731" i="5"/>
  <c r="T1731" i="5" s="1"/>
  <c r="S1732" i="5"/>
  <c r="T1732" i="5" s="1"/>
  <c r="S1733" i="5"/>
  <c r="T1733" i="5" s="1"/>
  <c r="S1734" i="5"/>
  <c r="T1734" i="5" s="1"/>
  <c r="S1735" i="5"/>
  <c r="T1735" i="5" s="1"/>
  <c r="S1736" i="5"/>
  <c r="T1736" i="5" s="1"/>
  <c r="S1737" i="5"/>
  <c r="T1737" i="5" s="1"/>
  <c r="S1738" i="5"/>
  <c r="T1738" i="5" s="1"/>
  <c r="S1739" i="5"/>
  <c r="T1739" i="5" s="1"/>
  <c r="S1740" i="5"/>
  <c r="T1740" i="5" s="1"/>
  <c r="S1741" i="5"/>
  <c r="T1741" i="5" s="1"/>
  <c r="S1742" i="5"/>
  <c r="T1742" i="5" s="1"/>
  <c r="S1743" i="5"/>
  <c r="T1743" i="5" s="1"/>
  <c r="S1744" i="5"/>
  <c r="T1744" i="5" s="1"/>
  <c r="S1745" i="5"/>
  <c r="T1745" i="5" s="1"/>
  <c r="S1746" i="5"/>
  <c r="T1746" i="5" s="1"/>
  <c r="S1747" i="5"/>
  <c r="T1747" i="5" s="1"/>
  <c r="S1748" i="5"/>
  <c r="T1748" i="5" s="1"/>
  <c r="S1749" i="5"/>
  <c r="T1749" i="5" s="1"/>
  <c r="S1750" i="5"/>
  <c r="T1750" i="5" s="1"/>
  <c r="S1751" i="5"/>
  <c r="T1751" i="5" s="1"/>
  <c r="S1752" i="5"/>
  <c r="T1752" i="5" s="1"/>
  <c r="S1753" i="5"/>
  <c r="T1753" i="5" s="1"/>
  <c r="S1754" i="5"/>
  <c r="T1754" i="5" s="1"/>
  <c r="S1755" i="5"/>
  <c r="T1755" i="5" s="1"/>
  <c r="S1756" i="5"/>
  <c r="T1756" i="5" s="1"/>
  <c r="S1757" i="5"/>
  <c r="T1757" i="5" s="1"/>
  <c r="S1758" i="5"/>
  <c r="T1758" i="5" s="1"/>
  <c r="S1759" i="5"/>
  <c r="T1759" i="5" s="1"/>
  <c r="S1760" i="5"/>
  <c r="T1760" i="5" s="1"/>
  <c r="S1761" i="5"/>
  <c r="T1761" i="5" s="1"/>
  <c r="S1762" i="5"/>
  <c r="T1762" i="5" s="1"/>
  <c r="S1763" i="5"/>
  <c r="T1763" i="5" s="1"/>
  <c r="S1764" i="5"/>
  <c r="T1764" i="5" s="1"/>
  <c r="S1765" i="5"/>
  <c r="T1765" i="5" s="1"/>
  <c r="S1766" i="5"/>
  <c r="T1766" i="5" s="1"/>
  <c r="S1767" i="5"/>
  <c r="T1767" i="5" s="1"/>
  <c r="S1768" i="5"/>
  <c r="T1768" i="5" s="1"/>
  <c r="S1769" i="5"/>
  <c r="T1769" i="5" s="1"/>
  <c r="S1770" i="5"/>
  <c r="T1770" i="5" s="1"/>
  <c r="S1771" i="5"/>
  <c r="T1771" i="5" s="1"/>
  <c r="S1772" i="5"/>
  <c r="T1772" i="5" s="1"/>
  <c r="S1773" i="5"/>
  <c r="T1773" i="5" s="1"/>
  <c r="S1774" i="5"/>
  <c r="T1774" i="5" s="1"/>
  <c r="S1775" i="5"/>
  <c r="T1775" i="5" s="1"/>
  <c r="S1776" i="5"/>
  <c r="T1776" i="5" s="1"/>
  <c r="S1777" i="5"/>
  <c r="T1777" i="5" s="1"/>
  <c r="S1778" i="5"/>
  <c r="T1778" i="5" s="1"/>
  <c r="S1779" i="5"/>
  <c r="T1779" i="5" s="1"/>
  <c r="S1780" i="5"/>
  <c r="T1780" i="5" s="1"/>
  <c r="S1781" i="5"/>
  <c r="T1781" i="5" s="1"/>
  <c r="S1782" i="5"/>
  <c r="T1782" i="5" s="1"/>
  <c r="S1783" i="5"/>
  <c r="T1783" i="5" s="1"/>
  <c r="S1784" i="5"/>
  <c r="T1784" i="5" s="1"/>
  <c r="S1785" i="5"/>
  <c r="T1785" i="5" s="1"/>
  <c r="S1786" i="5"/>
  <c r="T1786" i="5" s="1"/>
  <c r="S1787" i="5"/>
  <c r="T1787" i="5" s="1"/>
  <c r="S1788" i="5"/>
  <c r="T1788" i="5" s="1"/>
  <c r="S1789" i="5"/>
  <c r="T1789" i="5" s="1"/>
  <c r="S1790" i="5"/>
  <c r="T1790" i="5" s="1"/>
  <c r="S1791" i="5"/>
  <c r="T1791" i="5" s="1"/>
  <c r="S1792" i="5"/>
  <c r="T1792" i="5" s="1"/>
  <c r="S1793" i="5"/>
  <c r="T1793" i="5" s="1"/>
  <c r="S1794" i="5"/>
  <c r="T1794" i="5" s="1"/>
  <c r="S1795" i="5"/>
  <c r="T1795" i="5" s="1"/>
  <c r="S1796" i="5"/>
  <c r="T1796" i="5" s="1"/>
  <c r="S1797" i="5"/>
  <c r="T1797" i="5" s="1"/>
  <c r="S1798" i="5"/>
  <c r="T1798" i="5" s="1"/>
  <c r="S1799" i="5"/>
  <c r="T1799" i="5" s="1"/>
  <c r="S1800" i="5"/>
  <c r="T1800" i="5" s="1"/>
  <c r="S1801" i="5"/>
  <c r="T1801" i="5" s="1"/>
  <c r="S1802" i="5"/>
  <c r="T1802" i="5" s="1"/>
  <c r="S1803" i="5"/>
  <c r="T1803" i="5" s="1"/>
  <c r="S1804" i="5"/>
  <c r="T1804" i="5" s="1"/>
  <c r="S1805" i="5"/>
  <c r="T1805" i="5" s="1"/>
  <c r="S1806" i="5"/>
  <c r="T1806" i="5" s="1"/>
  <c r="S1807" i="5"/>
  <c r="T1807" i="5" s="1"/>
  <c r="S1808" i="5"/>
  <c r="T1808" i="5" s="1"/>
  <c r="S1809" i="5"/>
  <c r="T1809" i="5" s="1"/>
  <c r="S1810" i="5"/>
  <c r="T1810" i="5" s="1"/>
  <c r="S1811" i="5"/>
  <c r="T1811" i="5" s="1"/>
  <c r="S1812" i="5"/>
  <c r="T1812" i="5" s="1"/>
  <c r="S1813" i="5"/>
  <c r="T1813" i="5" s="1"/>
  <c r="S1814" i="5"/>
  <c r="T1814" i="5" s="1"/>
  <c r="S1815" i="5"/>
  <c r="T1815" i="5" s="1"/>
  <c r="S1816" i="5"/>
  <c r="T1816" i="5" s="1"/>
  <c r="S1817" i="5"/>
  <c r="T1817" i="5" s="1"/>
  <c r="S1818" i="5"/>
  <c r="T1818" i="5" s="1"/>
  <c r="S1819" i="5"/>
  <c r="T1819" i="5" s="1"/>
  <c r="S1820" i="5"/>
  <c r="T1820" i="5" s="1"/>
  <c r="S1821" i="5"/>
  <c r="T1821" i="5" s="1"/>
  <c r="S1822" i="5"/>
  <c r="T1822" i="5" s="1"/>
  <c r="S1823" i="5"/>
  <c r="T1823" i="5" s="1"/>
  <c r="S1824" i="5"/>
  <c r="T1824" i="5" s="1"/>
  <c r="S1825" i="5"/>
  <c r="T1825" i="5" s="1"/>
  <c r="S1826" i="5"/>
  <c r="T1826" i="5" s="1"/>
  <c r="S1827" i="5"/>
  <c r="T1827" i="5" s="1"/>
  <c r="S1828" i="5"/>
  <c r="T1828" i="5" s="1"/>
  <c r="S1829" i="5"/>
  <c r="T1829" i="5" s="1"/>
  <c r="S1830" i="5"/>
  <c r="T1830" i="5" s="1"/>
  <c r="S1831" i="5"/>
  <c r="T1831" i="5" s="1"/>
  <c r="S1832" i="5"/>
  <c r="T1832" i="5" s="1"/>
  <c r="S1833" i="5"/>
  <c r="T1833" i="5" s="1"/>
  <c r="S1834" i="5"/>
  <c r="T1834" i="5" s="1"/>
  <c r="S1835" i="5"/>
  <c r="T1835" i="5" s="1"/>
  <c r="S1836" i="5"/>
  <c r="T1836" i="5" s="1"/>
  <c r="S1837" i="5"/>
  <c r="T1837" i="5" s="1"/>
  <c r="S1838" i="5"/>
  <c r="T1838" i="5" s="1"/>
  <c r="S1839" i="5"/>
  <c r="T1839" i="5" s="1"/>
  <c r="S1840" i="5"/>
  <c r="T1840" i="5" s="1"/>
  <c r="S1841" i="5"/>
  <c r="T1841" i="5" s="1"/>
  <c r="S1842" i="5"/>
  <c r="T1842" i="5" s="1"/>
  <c r="S1843" i="5"/>
  <c r="T1843" i="5" s="1"/>
  <c r="S1844" i="5"/>
  <c r="T1844" i="5" s="1"/>
  <c r="S1845" i="5"/>
  <c r="T1845" i="5" s="1"/>
  <c r="S1846" i="5"/>
  <c r="T1846" i="5" s="1"/>
  <c r="S1847" i="5"/>
  <c r="T1847" i="5" s="1"/>
  <c r="S1848" i="5"/>
  <c r="T1848" i="5" s="1"/>
  <c r="S1849" i="5"/>
  <c r="T1849" i="5" s="1"/>
  <c r="S1850" i="5"/>
  <c r="T1850" i="5" s="1"/>
  <c r="S1851" i="5"/>
  <c r="T1851" i="5" s="1"/>
  <c r="S1852" i="5"/>
  <c r="T1852" i="5" s="1"/>
  <c r="S1853" i="5"/>
  <c r="T1853" i="5" s="1"/>
  <c r="S1854" i="5"/>
  <c r="T1854" i="5" s="1"/>
  <c r="S1855" i="5"/>
  <c r="T1855" i="5" s="1"/>
  <c r="S1856" i="5"/>
  <c r="T1856" i="5" s="1"/>
  <c r="S1857" i="5"/>
  <c r="T1857" i="5" s="1"/>
  <c r="S1858" i="5"/>
  <c r="T1858" i="5" s="1"/>
  <c r="S1859" i="5"/>
  <c r="T1859" i="5" s="1"/>
  <c r="S1860" i="5"/>
  <c r="T1860" i="5" s="1"/>
  <c r="S1861" i="5"/>
  <c r="T1861" i="5" s="1"/>
  <c r="S1862" i="5"/>
  <c r="T1862" i="5" s="1"/>
  <c r="S1863" i="5"/>
  <c r="T1863" i="5" s="1"/>
  <c r="S1864" i="5"/>
  <c r="T1864" i="5" s="1"/>
  <c r="S1865" i="5"/>
  <c r="T1865" i="5" s="1"/>
  <c r="S1866" i="5"/>
  <c r="T1866" i="5" s="1"/>
  <c r="S1867" i="5"/>
  <c r="T1867" i="5" s="1"/>
  <c r="S1868" i="5"/>
  <c r="T1868" i="5" s="1"/>
  <c r="S1869" i="5"/>
  <c r="T1869" i="5" s="1"/>
  <c r="S1870" i="5"/>
  <c r="T1870" i="5" s="1"/>
  <c r="S1871" i="5"/>
  <c r="T1871" i="5" s="1"/>
  <c r="S1872" i="5"/>
  <c r="T1872" i="5" s="1"/>
  <c r="S1873" i="5"/>
  <c r="T1873" i="5" s="1"/>
  <c r="S1874" i="5"/>
  <c r="T1874" i="5" s="1"/>
  <c r="S1875" i="5"/>
  <c r="T1875" i="5" s="1"/>
  <c r="S1876" i="5"/>
  <c r="T1876" i="5" s="1"/>
  <c r="S1877" i="5"/>
  <c r="T1877" i="5" s="1"/>
  <c r="S1878" i="5"/>
  <c r="T1878" i="5" s="1"/>
  <c r="S1879" i="5"/>
  <c r="T1879" i="5" s="1"/>
  <c r="S1880" i="5"/>
  <c r="T1880" i="5" s="1"/>
  <c r="S1881" i="5"/>
  <c r="T1881" i="5" s="1"/>
  <c r="S1882" i="5"/>
  <c r="T1882" i="5" s="1"/>
  <c r="S1883" i="5"/>
  <c r="T1883" i="5" s="1"/>
  <c r="S1884" i="5"/>
  <c r="T1884" i="5" s="1"/>
  <c r="S1885" i="5"/>
  <c r="T1885" i="5" s="1"/>
  <c r="S1886" i="5"/>
  <c r="T1886" i="5" s="1"/>
  <c r="S1887" i="5"/>
  <c r="T1887" i="5" s="1"/>
  <c r="S1888" i="5"/>
  <c r="T1888" i="5" s="1"/>
  <c r="S1889" i="5"/>
  <c r="T1889" i="5" s="1"/>
  <c r="S1890" i="5"/>
  <c r="T1890" i="5" s="1"/>
  <c r="S1891" i="5"/>
  <c r="T1891" i="5" s="1"/>
  <c r="S1892" i="5"/>
  <c r="T1892" i="5" s="1"/>
  <c r="S1893" i="5"/>
  <c r="T1893" i="5" s="1"/>
  <c r="S1894" i="5"/>
  <c r="T1894" i="5" s="1"/>
  <c r="S1895" i="5"/>
  <c r="T1895" i="5" s="1"/>
  <c r="S1896" i="5"/>
  <c r="T1896" i="5" s="1"/>
  <c r="S1897" i="5"/>
  <c r="T1897" i="5" s="1"/>
  <c r="S1898" i="5"/>
  <c r="T1898" i="5" s="1"/>
  <c r="S1899" i="5"/>
  <c r="T1899" i="5" s="1"/>
  <c r="S1900" i="5"/>
  <c r="T1900" i="5" s="1"/>
  <c r="S1901" i="5"/>
  <c r="T1901" i="5" s="1"/>
  <c r="S1902" i="5"/>
  <c r="T1902" i="5" s="1"/>
  <c r="S1903" i="5"/>
  <c r="T1903" i="5" s="1"/>
  <c r="S1904" i="5"/>
  <c r="T1904" i="5" s="1"/>
  <c r="S1905" i="5"/>
  <c r="T1905" i="5" s="1"/>
  <c r="S1906" i="5"/>
  <c r="T1906" i="5" s="1"/>
  <c r="S1907" i="5"/>
  <c r="T1907" i="5" s="1"/>
  <c r="S1908" i="5"/>
  <c r="T1908" i="5" s="1"/>
  <c r="S1909" i="5"/>
  <c r="T1909" i="5" s="1"/>
  <c r="S1910" i="5"/>
  <c r="T1910" i="5" s="1"/>
  <c r="S1911" i="5"/>
  <c r="T1911" i="5" s="1"/>
  <c r="S1912" i="5"/>
  <c r="T1912" i="5" s="1"/>
  <c r="S1913" i="5"/>
  <c r="T1913" i="5" s="1"/>
  <c r="S1914" i="5"/>
  <c r="T1914" i="5" s="1"/>
  <c r="S1915" i="5"/>
  <c r="T1915" i="5" s="1"/>
  <c r="S1916" i="5"/>
  <c r="T1916" i="5" s="1"/>
  <c r="S1917" i="5"/>
  <c r="T1917" i="5" s="1"/>
  <c r="S1918" i="5"/>
  <c r="T1918" i="5" s="1"/>
  <c r="S1919" i="5"/>
  <c r="T1919" i="5" s="1"/>
  <c r="S1920" i="5"/>
  <c r="T1920" i="5" s="1"/>
  <c r="S1921" i="5"/>
  <c r="T1921" i="5" s="1"/>
  <c r="S1922" i="5"/>
  <c r="T1922" i="5" s="1"/>
  <c r="S1923" i="5"/>
  <c r="T1923" i="5" s="1"/>
  <c r="S1924" i="5"/>
  <c r="T1924" i="5" s="1"/>
  <c r="S1925" i="5"/>
  <c r="T1925" i="5" s="1"/>
  <c r="S1926" i="5"/>
  <c r="T1926" i="5" s="1"/>
  <c r="S1927" i="5"/>
  <c r="T1927" i="5" s="1"/>
  <c r="S1928" i="5"/>
  <c r="T1928" i="5" s="1"/>
  <c r="S1929" i="5"/>
  <c r="T1929" i="5" s="1"/>
  <c r="S1930" i="5"/>
  <c r="T1930" i="5" s="1"/>
  <c r="S1931" i="5"/>
  <c r="T1931" i="5" s="1"/>
  <c r="S1932" i="5"/>
  <c r="T1932" i="5" s="1"/>
  <c r="S1933" i="5"/>
  <c r="T1933" i="5" s="1"/>
  <c r="S1934" i="5"/>
  <c r="T1934" i="5" s="1"/>
  <c r="S1935" i="5"/>
  <c r="T1935" i="5" s="1"/>
  <c r="S1936" i="5"/>
  <c r="T1936" i="5" s="1"/>
  <c r="S1937" i="5"/>
  <c r="T1937" i="5" s="1"/>
  <c r="S1938" i="5"/>
  <c r="T1938" i="5" s="1"/>
  <c r="S1939" i="5"/>
  <c r="T1939" i="5" s="1"/>
  <c r="S1940" i="5"/>
  <c r="T1940" i="5" s="1"/>
  <c r="S1941" i="5"/>
  <c r="T1941" i="5" s="1"/>
  <c r="S1942" i="5"/>
  <c r="T1942" i="5" s="1"/>
  <c r="S1943" i="5"/>
  <c r="T1943" i="5" s="1"/>
  <c r="S1944" i="5"/>
  <c r="T1944" i="5" s="1"/>
  <c r="S1945" i="5"/>
  <c r="T1945" i="5" s="1"/>
  <c r="S1946" i="5"/>
  <c r="T1946" i="5" s="1"/>
  <c r="S1947" i="5"/>
  <c r="T1947" i="5" s="1"/>
  <c r="S1948" i="5"/>
  <c r="T1948" i="5" s="1"/>
  <c r="S1949" i="5"/>
  <c r="T1949" i="5" s="1"/>
  <c r="S1950" i="5"/>
  <c r="T1950" i="5" s="1"/>
  <c r="S1951" i="5"/>
  <c r="T1951" i="5" s="1"/>
  <c r="S1952" i="5"/>
  <c r="T1952" i="5" s="1"/>
  <c r="S1953" i="5"/>
  <c r="T1953" i="5" s="1"/>
  <c r="S1954" i="5"/>
  <c r="T1954" i="5" s="1"/>
  <c r="S1955" i="5"/>
  <c r="T1955" i="5" s="1"/>
  <c r="S1956" i="5"/>
  <c r="T1956" i="5" s="1"/>
  <c r="S1957" i="5"/>
  <c r="T1957" i="5" s="1"/>
  <c r="S1958" i="5"/>
  <c r="T1958" i="5" s="1"/>
  <c r="S1959" i="5"/>
  <c r="T1959" i="5" s="1"/>
  <c r="S1960" i="5"/>
  <c r="T1960" i="5" s="1"/>
  <c r="S1961" i="5"/>
  <c r="T1961" i="5" s="1"/>
  <c r="S1962" i="5"/>
  <c r="T1962" i="5" s="1"/>
  <c r="S1963" i="5"/>
  <c r="T1963" i="5" s="1"/>
  <c r="S1964" i="5"/>
  <c r="T1964" i="5" s="1"/>
  <c r="S1965" i="5"/>
  <c r="T1965" i="5" s="1"/>
  <c r="S1966" i="5"/>
  <c r="T1966" i="5" s="1"/>
  <c r="S1967" i="5"/>
  <c r="T1967" i="5" s="1"/>
  <c r="S1968" i="5"/>
  <c r="T1968" i="5" s="1"/>
  <c r="S1969" i="5"/>
  <c r="T1969" i="5" s="1"/>
  <c r="S1970" i="5"/>
  <c r="T1970" i="5" s="1"/>
  <c r="S1971" i="5"/>
  <c r="T1971" i="5" s="1"/>
  <c r="S1972" i="5"/>
  <c r="T1972" i="5" s="1"/>
  <c r="S1973" i="5"/>
  <c r="T1973" i="5" s="1"/>
  <c r="S1974" i="5"/>
  <c r="T1974" i="5" s="1"/>
  <c r="S1975" i="5"/>
  <c r="T1975" i="5" s="1"/>
  <c r="S1976" i="5"/>
  <c r="T1976" i="5" s="1"/>
  <c r="S1977" i="5"/>
  <c r="T1977" i="5" s="1"/>
  <c r="S1978" i="5"/>
  <c r="T1978" i="5" s="1"/>
  <c r="S1979" i="5"/>
  <c r="T1979" i="5" s="1"/>
  <c r="S1980" i="5"/>
  <c r="T1980" i="5" s="1"/>
  <c r="S1981" i="5"/>
  <c r="T1981" i="5" s="1"/>
  <c r="S1982" i="5"/>
  <c r="T1982" i="5" s="1"/>
  <c r="S1983" i="5"/>
  <c r="T1983" i="5" s="1"/>
  <c r="S1984" i="5"/>
  <c r="T1984" i="5" s="1"/>
  <c r="S1985" i="5"/>
  <c r="T1985" i="5" s="1"/>
  <c r="S1986" i="5"/>
  <c r="T1986" i="5" s="1"/>
  <c r="S1987" i="5"/>
  <c r="T1987" i="5" s="1"/>
  <c r="S1988" i="5"/>
  <c r="T1988" i="5" s="1"/>
  <c r="S1989" i="5"/>
  <c r="T1989" i="5" s="1"/>
  <c r="S1990" i="5"/>
  <c r="T1990" i="5" s="1"/>
  <c r="S1991" i="5"/>
  <c r="T1991" i="5" s="1"/>
  <c r="S1992" i="5"/>
  <c r="T1992" i="5" s="1"/>
  <c r="S1993" i="5"/>
  <c r="T1993" i="5" s="1"/>
  <c r="S1994" i="5"/>
  <c r="T1994" i="5" s="1"/>
  <c r="S1995" i="5"/>
  <c r="T1995" i="5" s="1"/>
  <c r="S1996" i="5"/>
  <c r="T1996" i="5" s="1"/>
  <c r="S1997" i="5"/>
  <c r="T1997" i="5" s="1"/>
  <c r="S1998" i="5"/>
  <c r="T1998" i="5" s="1"/>
  <c r="S1999" i="5"/>
  <c r="T1999" i="5" s="1"/>
  <c r="S2000" i="5"/>
  <c r="T2000" i="5" s="1"/>
  <c r="S2001" i="5"/>
  <c r="T2001" i="5" s="1"/>
  <c r="S2002" i="5"/>
  <c r="T2002" i="5" s="1"/>
  <c r="S2003" i="5"/>
  <c r="T2003" i="5" s="1"/>
  <c r="S2004" i="5"/>
  <c r="T2004" i="5" s="1"/>
  <c r="S2005" i="5"/>
  <c r="T2005" i="5" s="1"/>
  <c r="S2006" i="5"/>
  <c r="T2006" i="5" s="1"/>
  <c r="S2007" i="5"/>
  <c r="T2007" i="5" s="1"/>
  <c r="S2008" i="5"/>
  <c r="T2008" i="5" s="1"/>
  <c r="S2009" i="5"/>
  <c r="T2009" i="5" s="1"/>
  <c r="S2010" i="5"/>
  <c r="T2010" i="5" s="1"/>
  <c r="S2011" i="5"/>
  <c r="T2011" i="5" s="1"/>
  <c r="S2012" i="5"/>
  <c r="T2012" i="5" s="1"/>
  <c r="S2013" i="5"/>
  <c r="T2013" i="5" s="1"/>
  <c r="S2014" i="5"/>
  <c r="T2014" i="5" s="1"/>
  <c r="S2015" i="5"/>
  <c r="T2015" i="5" s="1"/>
  <c r="S2016" i="5"/>
  <c r="T2016" i="5" s="1"/>
  <c r="S2017" i="5"/>
  <c r="T2017" i="5" s="1"/>
  <c r="S2018" i="5"/>
  <c r="T2018" i="5" s="1"/>
  <c r="S2019" i="5"/>
  <c r="T2019" i="5" s="1"/>
  <c r="S2020" i="5"/>
  <c r="T2020" i="5" s="1"/>
  <c r="S2021" i="5"/>
  <c r="T2021" i="5" s="1"/>
  <c r="S2022" i="5"/>
  <c r="T2022" i="5" s="1"/>
  <c r="S2023" i="5"/>
  <c r="T2023" i="5" s="1"/>
  <c r="S2024" i="5"/>
  <c r="T2024" i="5" s="1"/>
  <c r="S2025" i="5"/>
  <c r="T2025" i="5" s="1"/>
  <c r="S2026" i="5"/>
  <c r="T2026" i="5" s="1"/>
  <c r="S2027" i="5"/>
  <c r="T2027" i="5" s="1"/>
  <c r="S2028" i="5"/>
  <c r="T2028" i="5" s="1"/>
  <c r="S2029" i="5"/>
  <c r="T2029" i="5" s="1"/>
  <c r="S2030" i="5"/>
  <c r="T2030" i="5" s="1"/>
  <c r="S2031" i="5"/>
  <c r="T2031" i="5" s="1"/>
  <c r="S2032" i="5"/>
  <c r="T2032" i="5" s="1"/>
  <c r="S2033" i="5"/>
  <c r="T2033" i="5" s="1"/>
  <c r="S2034" i="5"/>
  <c r="T2034" i="5" s="1"/>
  <c r="S2035" i="5"/>
  <c r="T2035" i="5" s="1"/>
  <c r="S2036" i="5"/>
  <c r="T2036" i="5" s="1"/>
  <c r="S2037" i="5"/>
  <c r="T2037" i="5" s="1"/>
  <c r="S2038" i="5"/>
  <c r="T2038" i="5" s="1"/>
  <c r="S2039" i="5"/>
  <c r="T2039" i="5" s="1"/>
  <c r="S2040" i="5"/>
  <c r="T2040" i="5" s="1"/>
  <c r="S2041" i="5"/>
  <c r="T2041" i="5" s="1"/>
  <c r="S2042" i="5"/>
  <c r="T2042" i="5" s="1"/>
  <c r="S2043" i="5"/>
  <c r="T2043" i="5" s="1"/>
  <c r="S2044" i="5"/>
  <c r="T2044" i="5" s="1"/>
  <c r="S2045" i="5"/>
  <c r="T2045" i="5" s="1"/>
  <c r="S2046" i="5"/>
  <c r="T2046" i="5" s="1"/>
  <c r="S2047" i="5"/>
  <c r="T2047" i="5" s="1"/>
  <c r="S2048" i="5"/>
  <c r="T2048" i="5" s="1"/>
  <c r="S2049" i="5"/>
  <c r="T2049" i="5" s="1"/>
  <c r="S2050" i="5"/>
  <c r="T2050" i="5" s="1"/>
  <c r="S2051" i="5"/>
  <c r="T2051" i="5" s="1"/>
  <c r="S2052" i="5"/>
  <c r="T2052" i="5" s="1"/>
  <c r="S2053" i="5"/>
  <c r="T2053" i="5" s="1"/>
  <c r="S2054" i="5"/>
  <c r="T2054" i="5" s="1"/>
  <c r="S2055" i="5"/>
  <c r="T2055" i="5" s="1"/>
  <c r="S2056" i="5"/>
  <c r="T2056" i="5" s="1"/>
  <c r="S2057" i="5"/>
  <c r="T2057" i="5" s="1"/>
  <c r="S2058" i="5"/>
  <c r="T2058" i="5" s="1"/>
  <c r="S2059" i="5"/>
  <c r="T2059" i="5" s="1"/>
  <c r="S2060" i="5"/>
  <c r="T2060" i="5" s="1"/>
  <c r="S2061" i="5"/>
  <c r="T2061" i="5" s="1"/>
  <c r="S2062" i="5"/>
  <c r="T2062" i="5" s="1"/>
  <c r="S2063" i="5"/>
  <c r="T2063" i="5" s="1"/>
  <c r="S2064" i="5"/>
  <c r="T2064" i="5" s="1"/>
  <c r="S2065" i="5"/>
  <c r="T2065" i="5" s="1"/>
  <c r="S2066" i="5"/>
  <c r="T2066" i="5" s="1"/>
  <c r="S2067" i="5"/>
  <c r="T2067" i="5" s="1"/>
  <c r="S2068" i="5"/>
  <c r="T2068" i="5" s="1"/>
  <c r="S2069" i="5"/>
  <c r="T2069" i="5" s="1"/>
  <c r="S2070" i="5"/>
  <c r="T2070" i="5" s="1"/>
  <c r="S2071" i="5"/>
  <c r="T2071" i="5" s="1"/>
  <c r="S2072" i="5"/>
  <c r="T2072" i="5" s="1"/>
  <c r="S2073" i="5"/>
  <c r="T2073" i="5" s="1"/>
  <c r="S2074" i="5"/>
  <c r="T2074" i="5" s="1"/>
  <c r="S2075" i="5"/>
  <c r="T2075" i="5" s="1"/>
  <c r="S2076" i="5"/>
  <c r="T2076" i="5" s="1"/>
  <c r="S2077" i="5"/>
  <c r="T2077" i="5" s="1"/>
  <c r="S2078" i="5"/>
  <c r="T2078" i="5" s="1"/>
  <c r="S2079" i="5"/>
  <c r="T2079" i="5" s="1"/>
  <c r="S2080" i="5"/>
  <c r="T2080" i="5" s="1"/>
  <c r="S2081" i="5"/>
  <c r="T2081" i="5" s="1"/>
  <c r="S2082" i="5"/>
  <c r="T2082" i="5" s="1"/>
  <c r="S2083" i="5"/>
  <c r="T2083" i="5" s="1"/>
  <c r="S2084" i="5"/>
  <c r="T2084" i="5" s="1"/>
  <c r="S2085" i="5"/>
  <c r="T2085" i="5" s="1"/>
  <c r="S2086" i="5"/>
  <c r="T2086" i="5" s="1"/>
  <c r="S2087" i="5"/>
  <c r="T2087" i="5" s="1"/>
  <c r="S2088" i="5"/>
  <c r="T2088" i="5" s="1"/>
  <c r="S2089" i="5"/>
  <c r="T2089" i="5" s="1"/>
  <c r="S2090" i="5"/>
  <c r="T2090" i="5" s="1"/>
  <c r="S2091" i="5"/>
  <c r="T2091" i="5" s="1"/>
  <c r="S2092" i="5"/>
  <c r="T2092" i="5" s="1"/>
  <c r="S2093" i="5"/>
  <c r="T2093" i="5" s="1"/>
  <c r="S2094" i="5"/>
  <c r="T2094" i="5" s="1"/>
  <c r="S2095" i="5"/>
  <c r="T2095" i="5" s="1"/>
  <c r="S2096" i="5"/>
  <c r="T2096" i="5" s="1"/>
  <c r="S2097" i="5"/>
  <c r="T2097" i="5" s="1"/>
  <c r="S2098" i="5"/>
  <c r="T2098" i="5" s="1"/>
  <c r="S2099" i="5"/>
  <c r="T2099" i="5" s="1"/>
  <c r="S2100" i="5"/>
  <c r="T2100" i="5" s="1"/>
  <c r="S2101" i="5"/>
  <c r="T2101" i="5" s="1"/>
  <c r="S2102" i="5"/>
  <c r="T2102" i="5" s="1"/>
  <c r="S2103" i="5"/>
  <c r="T2103" i="5" s="1"/>
  <c r="S2104" i="5"/>
  <c r="T2104" i="5" s="1"/>
  <c r="S2105" i="5"/>
  <c r="T2105" i="5" s="1"/>
  <c r="S2106" i="5"/>
  <c r="T2106" i="5" s="1"/>
  <c r="S2107" i="5"/>
  <c r="T2107" i="5" s="1"/>
  <c r="S2108" i="5"/>
  <c r="T2108" i="5" s="1"/>
  <c r="S2109" i="5"/>
  <c r="T2109" i="5" s="1"/>
  <c r="S2110" i="5"/>
  <c r="T2110" i="5" s="1"/>
  <c r="S2111" i="5"/>
  <c r="T2111" i="5" s="1"/>
  <c r="S2112" i="5"/>
  <c r="T2112" i="5" s="1"/>
  <c r="S2113" i="5"/>
  <c r="T2113" i="5" s="1"/>
  <c r="S2114" i="5"/>
  <c r="T2114" i="5" s="1"/>
  <c r="S2115" i="5"/>
  <c r="T2115" i="5" s="1"/>
  <c r="S2116" i="5"/>
  <c r="T2116" i="5" s="1"/>
  <c r="S2117" i="5"/>
  <c r="T2117" i="5" s="1"/>
  <c r="S2118" i="5"/>
  <c r="T2118" i="5" s="1"/>
  <c r="S2119" i="5"/>
  <c r="T2119" i="5" s="1"/>
  <c r="S2120" i="5"/>
  <c r="T2120" i="5" s="1"/>
  <c r="S2121" i="5"/>
  <c r="T2121" i="5" s="1"/>
  <c r="S2122" i="5"/>
  <c r="T2122" i="5" s="1"/>
  <c r="S2123" i="5"/>
  <c r="T2123" i="5" s="1"/>
  <c r="S2124" i="5"/>
  <c r="T2124" i="5" s="1"/>
  <c r="S2125" i="5"/>
  <c r="T2125" i="5" s="1"/>
  <c r="S2126" i="5"/>
  <c r="T2126" i="5" s="1"/>
  <c r="S2127" i="5"/>
  <c r="T2127" i="5" s="1"/>
  <c r="S2128" i="5"/>
  <c r="T2128" i="5" s="1"/>
  <c r="S2129" i="5"/>
  <c r="T2129" i="5" s="1"/>
  <c r="S2130" i="5"/>
  <c r="T2130" i="5" s="1"/>
  <c r="S2131" i="5"/>
  <c r="T2131" i="5" s="1"/>
  <c r="S2132" i="5"/>
  <c r="T2132" i="5" s="1"/>
  <c r="S2133" i="5"/>
  <c r="T2133" i="5" s="1"/>
  <c r="S2134" i="5"/>
  <c r="T2134" i="5" s="1"/>
  <c r="S2135" i="5"/>
  <c r="T2135" i="5" s="1"/>
  <c r="S2136" i="5"/>
  <c r="T2136" i="5" s="1"/>
  <c r="S2137" i="5"/>
  <c r="T2137" i="5" s="1"/>
  <c r="S2138" i="5"/>
  <c r="T2138" i="5" s="1"/>
  <c r="S2139" i="5"/>
  <c r="T2139" i="5" s="1"/>
  <c r="S2140" i="5"/>
  <c r="T2140" i="5" s="1"/>
  <c r="S2141" i="5"/>
  <c r="T2141" i="5" s="1"/>
  <c r="S2142" i="5"/>
  <c r="T2142" i="5" s="1"/>
  <c r="S2143" i="5"/>
  <c r="T2143" i="5" s="1"/>
  <c r="S2144" i="5"/>
  <c r="T2144" i="5" s="1"/>
  <c r="S2145" i="5"/>
  <c r="T2145" i="5" s="1"/>
  <c r="S2146" i="5"/>
  <c r="T2146" i="5" s="1"/>
  <c r="S2147" i="5"/>
  <c r="T2147" i="5" s="1"/>
  <c r="S2148" i="5"/>
  <c r="T2148" i="5" s="1"/>
  <c r="S2149" i="5"/>
  <c r="T2149" i="5" s="1"/>
  <c r="S2150" i="5"/>
  <c r="T2150" i="5" s="1"/>
  <c r="S2151" i="5"/>
  <c r="T2151" i="5" s="1"/>
  <c r="S2152" i="5"/>
  <c r="T2152" i="5" s="1"/>
  <c r="S2153" i="5"/>
  <c r="T2153" i="5" s="1"/>
  <c r="S2154" i="5"/>
  <c r="T2154" i="5" s="1"/>
  <c r="S2155" i="5"/>
  <c r="T2155" i="5" s="1"/>
  <c r="S2156" i="5"/>
  <c r="T2156" i="5" s="1"/>
  <c r="S2157" i="5"/>
  <c r="T2157" i="5" s="1"/>
  <c r="S2158" i="5"/>
  <c r="T2158" i="5" s="1"/>
  <c r="S2159" i="5"/>
  <c r="T2159" i="5" s="1"/>
  <c r="S2160" i="5"/>
  <c r="T2160" i="5" s="1"/>
  <c r="S2161" i="5"/>
  <c r="T2161" i="5" s="1"/>
  <c r="S2162" i="5"/>
  <c r="T2162" i="5" s="1"/>
  <c r="S2163" i="5"/>
  <c r="T2163" i="5" s="1"/>
  <c r="S2164" i="5"/>
  <c r="T2164" i="5" s="1"/>
  <c r="S2165" i="5"/>
  <c r="T2165" i="5" s="1"/>
  <c r="S2166" i="5"/>
  <c r="T2166" i="5" s="1"/>
  <c r="S2167" i="5"/>
  <c r="T2167" i="5" s="1"/>
  <c r="S2168" i="5"/>
  <c r="T2168" i="5" s="1"/>
  <c r="S2169" i="5"/>
  <c r="T2169" i="5" s="1"/>
  <c r="S2170" i="5"/>
  <c r="T2170" i="5" s="1"/>
  <c r="S2171" i="5"/>
  <c r="T2171" i="5" s="1"/>
  <c r="S2172" i="5"/>
  <c r="T2172" i="5" s="1"/>
  <c r="S2173" i="5"/>
  <c r="T2173" i="5" s="1"/>
  <c r="S2174" i="5"/>
  <c r="T2174" i="5" s="1"/>
  <c r="S2175" i="5"/>
  <c r="T2175" i="5" s="1"/>
  <c r="S2176" i="5"/>
  <c r="T2176" i="5" s="1"/>
  <c r="S2177" i="5"/>
  <c r="T2177" i="5" s="1"/>
  <c r="S2178" i="5"/>
  <c r="T2178" i="5" s="1"/>
  <c r="S2179" i="5"/>
  <c r="T2179" i="5" s="1"/>
  <c r="S2180" i="5"/>
  <c r="T2180" i="5" s="1"/>
  <c r="S2181" i="5"/>
  <c r="T2181" i="5" s="1"/>
  <c r="S2182" i="5"/>
  <c r="T2182" i="5" s="1"/>
  <c r="S2183" i="5"/>
  <c r="T2183" i="5" s="1"/>
  <c r="S2184" i="5"/>
  <c r="T2184" i="5" s="1"/>
  <c r="S2185" i="5"/>
  <c r="T2185" i="5" s="1"/>
  <c r="S2186" i="5"/>
  <c r="T2186" i="5" s="1"/>
  <c r="S2187" i="5"/>
  <c r="T2187" i="5" s="1"/>
  <c r="S2188" i="5"/>
  <c r="T2188" i="5" s="1"/>
  <c r="S2189" i="5"/>
  <c r="T2189" i="5" s="1"/>
  <c r="S2190" i="5"/>
  <c r="T2190" i="5" s="1"/>
  <c r="S2191" i="5"/>
  <c r="T2191" i="5" s="1"/>
  <c r="S2192" i="5"/>
  <c r="T2192" i="5" s="1"/>
  <c r="S2193" i="5"/>
  <c r="T2193" i="5" s="1"/>
  <c r="S2194" i="5"/>
  <c r="T2194" i="5" s="1"/>
  <c r="S2195" i="5"/>
  <c r="T2195" i="5" s="1"/>
  <c r="S2196" i="5"/>
  <c r="T2196" i="5" s="1"/>
  <c r="S2197" i="5"/>
  <c r="T2197" i="5" s="1"/>
  <c r="S2198" i="5"/>
  <c r="T2198" i="5" s="1"/>
  <c r="S2199" i="5"/>
  <c r="T2199" i="5" s="1"/>
  <c r="S2200" i="5"/>
  <c r="T2200" i="5" s="1"/>
  <c r="S2201" i="5"/>
  <c r="T2201" i="5" s="1"/>
  <c r="S2202" i="5"/>
  <c r="T2202" i="5" s="1"/>
  <c r="S2203" i="5"/>
  <c r="T2203" i="5" s="1"/>
  <c r="S2204" i="5"/>
  <c r="T2204" i="5" s="1"/>
  <c r="S2205" i="5"/>
  <c r="T2205" i="5" s="1"/>
  <c r="S2206" i="5"/>
  <c r="T2206" i="5" s="1"/>
  <c r="S2207" i="5"/>
  <c r="T2207" i="5" s="1"/>
  <c r="S2208" i="5"/>
  <c r="T2208" i="5" s="1"/>
  <c r="S2209" i="5"/>
  <c r="T2209" i="5" s="1"/>
  <c r="S2210" i="5"/>
  <c r="T2210" i="5" s="1"/>
  <c r="S2211" i="5"/>
  <c r="T2211" i="5" s="1"/>
  <c r="S2212" i="5"/>
  <c r="T2212" i="5" s="1"/>
  <c r="S2213" i="5"/>
  <c r="T2213" i="5" s="1"/>
  <c r="S2214" i="5"/>
  <c r="T2214" i="5" s="1"/>
  <c r="S2215" i="5"/>
  <c r="T2215" i="5" s="1"/>
  <c r="S2216" i="5"/>
  <c r="T2216" i="5" s="1"/>
  <c r="S2217" i="5"/>
  <c r="T2217" i="5" s="1"/>
  <c r="S2218" i="5"/>
  <c r="T2218" i="5" s="1"/>
  <c r="S2219" i="5"/>
  <c r="T2219" i="5" s="1"/>
  <c r="S2220" i="5"/>
  <c r="T2220" i="5" s="1"/>
  <c r="S2221" i="5"/>
  <c r="T2221" i="5" s="1"/>
  <c r="S2222" i="5"/>
  <c r="T2222" i="5" s="1"/>
  <c r="S2223" i="5"/>
  <c r="T2223" i="5" s="1"/>
  <c r="S2224" i="5"/>
  <c r="T2224" i="5" s="1"/>
  <c r="S2225" i="5"/>
  <c r="T2225" i="5" s="1"/>
  <c r="S2226" i="5"/>
  <c r="T2226" i="5" s="1"/>
  <c r="S2227" i="5"/>
  <c r="T2227" i="5" s="1"/>
  <c r="S2228" i="5"/>
  <c r="T2228" i="5" s="1"/>
  <c r="S2229" i="5"/>
  <c r="T2229" i="5" s="1"/>
  <c r="S2230" i="5"/>
  <c r="T2230" i="5" s="1"/>
  <c r="S2231" i="5"/>
  <c r="T2231" i="5" s="1"/>
  <c r="S2232" i="5"/>
  <c r="T2232" i="5" s="1"/>
  <c r="S2233" i="5"/>
  <c r="T2233" i="5" s="1"/>
  <c r="S2234" i="5"/>
  <c r="T2234" i="5" s="1"/>
  <c r="S2235" i="5"/>
  <c r="T2235" i="5" s="1"/>
  <c r="S2236" i="5"/>
  <c r="T2236" i="5" s="1"/>
  <c r="S2237" i="5"/>
  <c r="T2237" i="5" s="1"/>
  <c r="S2238" i="5"/>
  <c r="T2238" i="5" s="1"/>
  <c r="S2239" i="5"/>
  <c r="T2239" i="5" s="1"/>
  <c r="S2240" i="5"/>
  <c r="T2240" i="5" s="1"/>
  <c r="S2241" i="5"/>
  <c r="T2241" i="5" s="1"/>
  <c r="S2242" i="5"/>
  <c r="T2242" i="5" s="1"/>
  <c r="S2243" i="5"/>
  <c r="T2243" i="5" s="1"/>
  <c r="S2244" i="5"/>
  <c r="T2244" i="5" s="1"/>
  <c r="S2245" i="5"/>
  <c r="T2245" i="5" s="1"/>
  <c r="S2246" i="5"/>
  <c r="T2246" i="5" s="1"/>
  <c r="S2247" i="5"/>
  <c r="T2247" i="5" s="1"/>
  <c r="S2248" i="5"/>
  <c r="T2248" i="5" s="1"/>
  <c r="S2249" i="5"/>
  <c r="T2249" i="5" s="1"/>
  <c r="S2250" i="5"/>
  <c r="T2250" i="5" s="1"/>
  <c r="S2251" i="5"/>
  <c r="T2251" i="5" s="1"/>
  <c r="S2252" i="5"/>
  <c r="T2252" i="5" s="1"/>
  <c r="S2253" i="5"/>
  <c r="T2253" i="5" s="1"/>
  <c r="S2254" i="5"/>
  <c r="T2254" i="5" s="1"/>
  <c r="S2255" i="5"/>
  <c r="T2255" i="5" s="1"/>
  <c r="S2256" i="5"/>
  <c r="T2256" i="5" s="1"/>
  <c r="S2257" i="5"/>
  <c r="T2257" i="5" s="1"/>
  <c r="S2258" i="5"/>
  <c r="T2258" i="5" s="1"/>
  <c r="S2259" i="5"/>
  <c r="T2259" i="5" s="1"/>
  <c r="S2260" i="5"/>
  <c r="T2260" i="5" s="1"/>
  <c r="S2261" i="5"/>
  <c r="T2261" i="5" s="1"/>
  <c r="S2262" i="5"/>
  <c r="T2262" i="5" s="1"/>
  <c r="S2263" i="5"/>
  <c r="T2263" i="5" s="1"/>
  <c r="S2264" i="5"/>
  <c r="T2264" i="5" s="1"/>
  <c r="S2265" i="5"/>
  <c r="T2265" i="5" s="1"/>
  <c r="S2266" i="5"/>
  <c r="T2266" i="5" s="1"/>
  <c r="S2267" i="5"/>
  <c r="T2267" i="5" s="1"/>
  <c r="S2268" i="5"/>
  <c r="T2268" i="5" s="1"/>
  <c r="S2269" i="5"/>
  <c r="T2269" i="5" s="1"/>
  <c r="S2270" i="5"/>
  <c r="T2270" i="5" s="1"/>
  <c r="S2271" i="5"/>
  <c r="T2271" i="5" s="1"/>
  <c r="S2272" i="5"/>
  <c r="T2272" i="5" s="1"/>
  <c r="S2273" i="5"/>
  <c r="T2273" i="5" s="1"/>
  <c r="S2274" i="5"/>
  <c r="T2274" i="5" s="1"/>
  <c r="S2275" i="5"/>
  <c r="T2275" i="5" s="1"/>
  <c r="S2276" i="5"/>
  <c r="T2276" i="5" s="1"/>
  <c r="S2277" i="5"/>
  <c r="T2277" i="5" s="1"/>
  <c r="S2278" i="5"/>
  <c r="T2278" i="5" s="1"/>
  <c r="S2279" i="5"/>
  <c r="T2279" i="5" s="1"/>
  <c r="S2280" i="5"/>
  <c r="T2280" i="5" s="1"/>
  <c r="S2281" i="5"/>
  <c r="T2281" i="5" s="1"/>
  <c r="S2282" i="5"/>
  <c r="T2282" i="5" s="1"/>
  <c r="S2283" i="5"/>
  <c r="T2283" i="5" s="1"/>
  <c r="S2284" i="5"/>
  <c r="T2284" i="5" s="1"/>
  <c r="S2285" i="5"/>
  <c r="T2285" i="5" s="1"/>
  <c r="S2286" i="5"/>
  <c r="T2286" i="5" s="1"/>
  <c r="S2287" i="5"/>
  <c r="T2287" i="5" s="1"/>
  <c r="S2288" i="5"/>
  <c r="T2288" i="5" s="1"/>
  <c r="S2289" i="5"/>
  <c r="T2289" i="5" s="1"/>
  <c r="S2290" i="5"/>
  <c r="T2290" i="5" s="1"/>
  <c r="S2291" i="5"/>
  <c r="T2291" i="5" s="1"/>
  <c r="S2292" i="5"/>
  <c r="T2292" i="5" s="1"/>
  <c r="S2293" i="5"/>
  <c r="T2293" i="5" s="1"/>
  <c r="S2294" i="5"/>
  <c r="T2294" i="5" s="1"/>
  <c r="S2295" i="5"/>
  <c r="T2295" i="5" s="1"/>
  <c r="S2296" i="5"/>
  <c r="T2296" i="5" s="1"/>
  <c r="S2297" i="5"/>
  <c r="T2297" i="5" s="1"/>
  <c r="S2298" i="5"/>
  <c r="T2298" i="5" s="1"/>
  <c r="S2299" i="5"/>
  <c r="T2299" i="5" s="1"/>
  <c r="S2300" i="5"/>
  <c r="T2300" i="5" s="1"/>
  <c r="S2301" i="5"/>
  <c r="T2301" i="5" s="1"/>
  <c r="S2302" i="5"/>
  <c r="T2302" i="5" s="1"/>
  <c r="S2303" i="5"/>
  <c r="T2303" i="5" s="1"/>
  <c r="S2304" i="5"/>
  <c r="T2304" i="5" s="1"/>
  <c r="S2305" i="5"/>
  <c r="T2305" i="5" s="1"/>
  <c r="S2306" i="5"/>
  <c r="T2306" i="5" s="1"/>
  <c r="S2307" i="5"/>
  <c r="T2307" i="5" s="1"/>
  <c r="S2308" i="5"/>
  <c r="T2308" i="5" s="1"/>
  <c r="S2309" i="5"/>
  <c r="T2309" i="5" s="1"/>
  <c r="S2310" i="5"/>
  <c r="T2310" i="5" s="1"/>
  <c r="S2311" i="5"/>
  <c r="T2311" i="5" s="1"/>
  <c r="S2312" i="5"/>
  <c r="T2312" i="5" s="1"/>
  <c r="S2313" i="5"/>
  <c r="T2313" i="5" s="1"/>
  <c r="S2314" i="5"/>
  <c r="T2314" i="5" s="1"/>
  <c r="S2315" i="5"/>
  <c r="T2315" i="5" s="1"/>
  <c r="S2316" i="5"/>
  <c r="T2316" i="5" s="1"/>
  <c r="S2317" i="5"/>
  <c r="T2317" i="5" s="1"/>
  <c r="S2318" i="5"/>
  <c r="T2318" i="5" s="1"/>
  <c r="S2319" i="5"/>
  <c r="T2319" i="5" s="1"/>
  <c r="S2320" i="5"/>
  <c r="T2320" i="5" s="1"/>
  <c r="S2321" i="5"/>
  <c r="T2321" i="5" s="1"/>
  <c r="S2322" i="5"/>
  <c r="T2322" i="5" s="1"/>
  <c r="S2323" i="5"/>
  <c r="T2323" i="5" s="1"/>
  <c r="S2324" i="5"/>
  <c r="T2324" i="5" s="1"/>
  <c r="S2325" i="5"/>
  <c r="T2325" i="5" s="1"/>
  <c r="S2326" i="5"/>
  <c r="T2326" i="5" s="1"/>
  <c r="S2327" i="5"/>
  <c r="T2327" i="5" s="1"/>
  <c r="S2328" i="5"/>
  <c r="T2328" i="5" s="1"/>
  <c r="S2329" i="5"/>
  <c r="T2329" i="5" s="1"/>
  <c r="S2330" i="5"/>
  <c r="T2330" i="5" s="1"/>
  <c r="S2331" i="5"/>
  <c r="T2331" i="5" s="1"/>
  <c r="S2332" i="5"/>
  <c r="T2332" i="5" s="1"/>
  <c r="S2333" i="5"/>
  <c r="T2333" i="5" s="1"/>
  <c r="S2334" i="5"/>
  <c r="T2334" i="5" s="1"/>
  <c r="S2335" i="5"/>
  <c r="T2335" i="5" s="1"/>
  <c r="S2336" i="5"/>
  <c r="T2336" i="5" s="1"/>
  <c r="S2337" i="5"/>
  <c r="T2337" i="5" s="1"/>
  <c r="S2338" i="5"/>
  <c r="T2338" i="5" s="1"/>
  <c r="S2339" i="5"/>
  <c r="T2339" i="5" s="1"/>
  <c r="S2340" i="5"/>
  <c r="T2340" i="5" s="1"/>
  <c r="S2341" i="5"/>
  <c r="T2341" i="5" s="1"/>
  <c r="S2342" i="5"/>
  <c r="T2342" i="5" s="1"/>
  <c r="S2343" i="5"/>
  <c r="T2343" i="5" s="1"/>
  <c r="S2344" i="5"/>
  <c r="T2344" i="5" s="1"/>
  <c r="S2345" i="5"/>
  <c r="T2345" i="5" s="1"/>
  <c r="S2346" i="5"/>
  <c r="T2346" i="5" s="1"/>
  <c r="S2347" i="5"/>
  <c r="T2347" i="5" s="1"/>
  <c r="S2348" i="5"/>
  <c r="T2348" i="5" s="1"/>
  <c r="S2349" i="5"/>
  <c r="T2349" i="5" s="1"/>
  <c r="S2350" i="5"/>
  <c r="T2350" i="5" s="1"/>
  <c r="S2351" i="5"/>
  <c r="T2351" i="5" s="1"/>
  <c r="S2352" i="5"/>
  <c r="T2352" i="5" s="1"/>
  <c r="S2353" i="5"/>
  <c r="T2353" i="5" s="1"/>
  <c r="S2354" i="5"/>
  <c r="T2354" i="5" s="1"/>
  <c r="S2355" i="5"/>
  <c r="T2355" i="5" s="1"/>
  <c r="S2356" i="5"/>
  <c r="T2356" i="5" s="1"/>
  <c r="S2357" i="5"/>
  <c r="T2357" i="5" s="1"/>
  <c r="S2358" i="5"/>
  <c r="T2358" i="5" s="1"/>
  <c r="S2359" i="5"/>
  <c r="T2359" i="5" s="1"/>
  <c r="S2360" i="5"/>
  <c r="T2360" i="5" s="1"/>
  <c r="S2361" i="5"/>
  <c r="T2361" i="5" s="1"/>
  <c r="S2362" i="5"/>
  <c r="T2362" i="5" s="1"/>
  <c r="S2363" i="5"/>
  <c r="T2363" i="5" s="1"/>
  <c r="S2364" i="5"/>
  <c r="T2364" i="5" s="1"/>
  <c r="S2365" i="5"/>
  <c r="T2365" i="5" s="1"/>
  <c r="S2366" i="5"/>
  <c r="T2366" i="5" s="1"/>
  <c r="S2367" i="5"/>
  <c r="T2367" i="5" s="1"/>
  <c r="S2368" i="5"/>
  <c r="T2368" i="5" s="1"/>
  <c r="S2369" i="5"/>
  <c r="T2369" i="5" s="1"/>
  <c r="S2370" i="5"/>
  <c r="T2370" i="5" s="1"/>
  <c r="S2371" i="5"/>
  <c r="T2371" i="5" s="1"/>
  <c r="S2372" i="5"/>
  <c r="T2372" i="5" s="1"/>
  <c r="S2373" i="5"/>
  <c r="T2373" i="5" s="1"/>
  <c r="S2374" i="5"/>
  <c r="T2374" i="5" s="1"/>
  <c r="S2375" i="5"/>
  <c r="T2375" i="5" s="1"/>
  <c r="S2376" i="5"/>
  <c r="T2376" i="5" s="1"/>
  <c r="S2377" i="5"/>
  <c r="T2377" i="5" s="1"/>
  <c r="S2378" i="5"/>
  <c r="T2378" i="5" s="1"/>
  <c r="S2379" i="5"/>
  <c r="T2379" i="5" s="1"/>
  <c r="S2380" i="5"/>
  <c r="T2380" i="5" s="1"/>
  <c r="S2381" i="5"/>
  <c r="T2381" i="5" s="1"/>
  <c r="S2382" i="5"/>
  <c r="T2382" i="5" s="1"/>
  <c r="S2383" i="5"/>
  <c r="T2383" i="5" s="1"/>
  <c r="S2384" i="5"/>
  <c r="T2384" i="5" s="1"/>
  <c r="S2385" i="5"/>
  <c r="T2385" i="5" s="1"/>
  <c r="S2386" i="5"/>
  <c r="T2386" i="5" s="1"/>
  <c r="S2387" i="5"/>
  <c r="T2387" i="5" s="1"/>
  <c r="S2388" i="5"/>
  <c r="T2388" i="5" s="1"/>
  <c r="S2389" i="5"/>
  <c r="T2389" i="5" s="1"/>
  <c r="S2390" i="5"/>
  <c r="T2390" i="5" s="1"/>
  <c r="S2391" i="5"/>
  <c r="T2391" i="5" s="1"/>
  <c r="S2392" i="5"/>
  <c r="T2392" i="5" s="1"/>
  <c r="S2393" i="5"/>
  <c r="T2393" i="5" s="1"/>
  <c r="S2394" i="5"/>
  <c r="T2394" i="5" s="1"/>
  <c r="S2395" i="5"/>
  <c r="T2395" i="5" s="1"/>
  <c r="S2396" i="5"/>
  <c r="T2396" i="5" s="1"/>
  <c r="S2397" i="5"/>
  <c r="T2397" i="5" s="1"/>
  <c r="S2398" i="5"/>
  <c r="T2398" i="5" s="1"/>
  <c r="S2399" i="5"/>
  <c r="T2399" i="5" s="1"/>
  <c r="S2400" i="5"/>
  <c r="T2400" i="5" s="1"/>
  <c r="S2401" i="5"/>
  <c r="T2401" i="5" s="1"/>
  <c r="S2402" i="5"/>
  <c r="T2402" i="5" s="1"/>
  <c r="S2403" i="5"/>
  <c r="T2403" i="5" s="1"/>
  <c r="S2404" i="5"/>
  <c r="T2404" i="5" s="1"/>
  <c r="S2405" i="5"/>
  <c r="T2405" i="5" s="1"/>
  <c r="S2406" i="5"/>
  <c r="T2406" i="5" s="1"/>
  <c r="S2407" i="5"/>
  <c r="T2407" i="5" s="1"/>
  <c r="S2408" i="5"/>
  <c r="T2408" i="5" s="1"/>
  <c r="S2409" i="5"/>
  <c r="T2409" i="5" s="1"/>
  <c r="S2410" i="5"/>
  <c r="T2410" i="5" s="1"/>
  <c r="S2411" i="5"/>
  <c r="T2411" i="5" s="1"/>
  <c r="S2412" i="5"/>
  <c r="T2412" i="5" s="1"/>
  <c r="S2413" i="5"/>
  <c r="T2413" i="5" s="1"/>
  <c r="S2414" i="5"/>
  <c r="T2414" i="5" s="1"/>
  <c r="S2415" i="5"/>
  <c r="T2415" i="5" s="1"/>
  <c r="S2416" i="5"/>
  <c r="T2416" i="5" s="1"/>
  <c r="S2417" i="5"/>
  <c r="T2417" i="5" s="1"/>
  <c r="S2418" i="5"/>
  <c r="T2418" i="5" s="1"/>
  <c r="S2419" i="5"/>
  <c r="T2419" i="5" s="1"/>
  <c r="S2420" i="5"/>
  <c r="T2420" i="5" s="1"/>
  <c r="S2421" i="5"/>
  <c r="T2421" i="5" s="1"/>
  <c r="S2422" i="5"/>
  <c r="T2422" i="5" s="1"/>
  <c r="S2423" i="5"/>
  <c r="T2423" i="5" s="1"/>
  <c r="S2424" i="5"/>
  <c r="T2424" i="5" s="1"/>
  <c r="S2425" i="5"/>
  <c r="T2425" i="5" s="1"/>
  <c r="S2426" i="5"/>
  <c r="T2426" i="5" s="1"/>
  <c r="S2427" i="5"/>
  <c r="T2427" i="5" s="1"/>
  <c r="S2428" i="5"/>
  <c r="T2428" i="5" s="1"/>
  <c r="S2429" i="5"/>
  <c r="T2429" i="5" s="1"/>
  <c r="S2430" i="5"/>
  <c r="T2430" i="5" s="1"/>
  <c r="S2431" i="5"/>
  <c r="T2431" i="5" s="1"/>
  <c r="S2432" i="5"/>
  <c r="T2432" i="5" s="1"/>
  <c r="S2433" i="5"/>
  <c r="T2433" i="5" s="1"/>
  <c r="S2434" i="5"/>
  <c r="T2434" i="5" s="1"/>
  <c r="S2435" i="5"/>
  <c r="T2435" i="5" s="1"/>
  <c r="S2436" i="5"/>
  <c r="T2436" i="5" s="1"/>
  <c r="S2437" i="5"/>
  <c r="T2437" i="5" s="1"/>
  <c r="S2438" i="5"/>
  <c r="T2438" i="5" s="1"/>
  <c r="S2439" i="5"/>
  <c r="T2439" i="5" s="1"/>
  <c r="S2440" i="5"/>
  <c r="T2440" i="5" s="1"/>
  <c r="S2441" i="5"/>
  <c r="T2441" i="5" s="1"/>
  <c r="S2442" i="5"/>
  <c r="T2442" i="5" s="1"/>
  <c r="S2443" i="5"/>
  <c r="T2443" i="5" s="1"/>
  <c r="S2444" i="5"/>
  <c r="T2444" i="5" s="1"/>
  <c r="S2445" i="5"/>
  <c r="T2445" i="5" s="1"/>
  <c r="S2446" i="5"/>
  <c r="T2446" i="5" s="1"/>
  <c r="S2447" i="5"/>
  <c r="T2447" i="5" s="1"/>
  <c r="S2448" i="5"/>
  <c r="T2448" i="5" s="1"/>
  <c r="S2449" i="5"/>
  <c r="T2449" i="5" s="1"/>
  <c r="S2450" i="5"/>
  <c r="T2450" i="5" s="1"/>
  <c r="S2451" i="5"/>
  <c r="T2451" i="5" s="1"/>
  <c r="S2452" i="5"/>
  <c r="T2452" i="5" s="1"/>
  <c r="S2453" i="5"/>
  <c r="T2453" i="5" s="1"/>
  <c r="S2454" i="5"/>
  <c r="T2454" i="5" s="1"/>
  <c r="S2455" i="5"/>
  <c r="T2455" i="5" s="1"/>
  <c r="S2456" i="5"/>
  <c r="T2456" i="5" s="1"/>
  <c r="S2457" i="5"/>
  <c r="T2457" i="5" s="1"/>
  <c r="S2458" i="5"/>
  <c r="T2458" i="5" s="1"/>
  <c r="S2459" i="5"/>
  <c r="T2459" i="5" s="1"/>
  <c r="S2460" i="5"/>
  <c r="T2460" i="5" s="1"/>
  <c r="S2461" i="5"/>
  <c r="T2461" i="5" s="1"/>
  <c r="S2462" i="5"/>
  <c r="T2462" i="5" s="1"/>
  <c r="S2463" i="5"/>
  <c r="T2463" i="5" s="1"/>
  <c r="S2464" i="5"/>
  <c r="T2464" i="5" s="1"/>
  <c r="S2465" i="5"/>
  <c r="T2465" i="5" s="1"/>
  <c r="S2466" i="5"/>
  <c r="T2466" i="5" s="1"/>
  <c r="S2467" i="5"/>
  <c r="T2467" i="5" s="1"/>
  <c r="S2468" i="5"/>
  <c r="T2468" i="5" s="1"/>
  <c r="S2469" i="5"/>
  <c r="T2469" i="5" s="1"/>
  <c r="S2470" i="5"/>
  <c r="T2470" i="5" s="1"/>
  <c r="S2471" i="5"/>
  <c r="T2471" i="5" s="1"/>
  <c r="S2472" i="5"/>
  <c r="T2472" i="5" s="1"/>
  <c r="S2473" i="5"/>
  <c r="T2473" i="5" s="1"/>
  <c r="S2474" i="5"/>
  <c r="T2474" i="5" s="1"/>
  <c r="S2475" i="5"/>
  <c r="T2475" i="5" s="1"/>
  <c r="S2476" i="5"/>
  <c r="T2476" i="5" s="1"/>
  <c r="S2477" i="5"/>
  <c r="T2477" i="5" s="1"/>
  <c r="S2478" i="5"/>
  <c r="T2478" i="5" s="1"/>
  <c r="S2479" i="5"/>
  <c r="T2479" i="5" s="1"/>
  <c r="S2480" i="5"/>
  <c r="T2480" i="5" s="1"/>
  <c r="S2481" i="5"/>
  <c r="T2481" i="5" s="1"/>
  <c r="S2482" i="5"/>
  <c r="T2482" i="5" s="1"/>
  <c r="S2483" i="5"/>
  <c r="T2483" i="5" s="1"/>
  <c r="S2484" i="5"/>
  <c r="T2484" i="5" s="1"/>
  <c r="S2485" i="5"/>
  <c r="T2485" i="5" s="1"/>
  <c r="S2486" i="5"/>
  <c r="T2486" i="5" s="1"/>
  <c r="S2487" i="5"/>
  <c r="T2487" i="5" s="1"/>
  <c r="S2488" i="5"/>
  <c r="T2488" i="5" s="1"/>
  <c r="S2489" i="5"/>
  <c r="T2489" i="5" s="1"/>
  <c r="S2490" i="5"/>
  <c r="T2490" i="5" s="1"/>
  <c r="S2491" i="5"/>
  <c r="T2491" i="5" s="1"/>
  <c r="S2492" i="5"/>
  <c r="T2492" i="5" s="1"/>
  <c r="S2493" i="5"/>
  <c r="T2493" i="5" s="1"/>
  <c r="S2494" i="5"/>
  <c r="T2494" i="5" s="1"/>
  <c r="S2495" i="5"/>
  <c r="T2495" i="5" s="1"/>
  <c r="S2496" i="5"/>
  <c r="T2496" i="5" s="1"/>
  <c r="S2497" i="5"/>
  <c r="T2497" i="5" s="1"/>
  <c r="S2498" i="5"/>
  <c r="T2498" i="5" s="1"/>
  <c r="S2499" i="5"/>
  <c r="T2499" i="5" s="1"/>
  <c r="S2500" i="5"/>
  <c r="T2500" i="5" s="1"/>
  <c r="S2501" i="5"/>
  <c r="T2501" i="5" s="1"/>
  <c r="S2502" i="5"/>
  <c r="T2502" i="5" s="1"/>
  <c r="S2503" i="5"/>
  <c r="T2503" i="5" s="1"/>
  <c r="S2504" i="5"/>
  <c r="T2504" i="5" s="1"/>
  <c r="S2505" i="5"/>
  <c r="T2505" i="5" s="1"/>
  <c r="S2506" i="5"/>
  <c r="T2506" i="5" s="1"/>
  <c r="S2507" i="5"/>
  <c r="T2507" i="5" s="1"/>
  <c r="S2508" i="5"/>
  <c r="T2508" i="5" s="1"/>
  <c r="S2509" i="5"/>
  <c r="T2509" i="5" s="1"/>
  <c r="S2510" i="5"/>
  <c r="T2510" i="5" s="1"/>
  <c r="S2511" i="5"/>
  <c r="T2511" i="5" s="1"/>
  <c r="S2512" i="5"/>
  <c r="T2512" i="5" s="1"/>
  <c r="S2513" i="5"/>
  <c r="T2513" i="5" s="1"/>
  <c r="S2514" i="5"/>
  <c r="T2514" i="5" s="1"/>
  <c r="S2515" i="5"/>
  <c r="T2515" i="5" s="1"/>
  <c r="S2516" i="5"/>
  <c r="T2516" i="5" s="1"/>
  <c r="S2517" i="5"/>
  <c r="T2517" i="5" s="1"/>
  <c r="S2518" i="5"/>
  <c r="T2518" i="5" s="1"/>
  <c r="S2519" i="5"/>
  <c r="T2519" i="5" s="1"/>
  <c r="S2520" i="5"/>
  <c r="T2520" i="5" s="1"/>
  <c r="S2521" i="5"/>
  <c r="T2521" i="5" s="1"/>
  <c r="S2522" i="5"/>
  <c r="T2522" i="5" s="1"/>
  <c r="S2523" i="5"/>
  <c r="T2523" i="5" s="1"/>
  <c r="S2524" i="5"/>
  <c r="T2524" i="5" s="1"/>
  <c r="S2525" i="5"/>
  <c r="T2525" i="5" s="1"/>
  <c r="S2526" i="5"/>
  <c r="T2526" i="5" s="1"/>
  <c r="S2527" i="5"/>
  <c r="T2527" i="5" s="1"/>
  <c r="S2528" i="5"/>
  <c r="T2528" i="5" s="1"/>
  <c r="S2529" i="5"/>
  <c r="T2529" i="5" s="1"/>
  <c r="S2530" i="5"/>
  <c r="T2530" i="5" s="1"/>
  <c r="S2531" i="5"/>
  <c r="T2531" i="5" s="1"/>
  <c r="S2532" i="5"/>
  <c r="T2532" i="5" s="1"/>
  <c r="S2533" i="5"/>
  <c r="T2533" i="5" s="1"/>
  <c r="S2534" i="5"/>
  <c r="T2534" i="5" s="1"/>
  <c r="S2535" i="5"/>
  <c r="T2535" i="5" s="1"/>
  <c r="S2536" i="5"/>
  <c r="T2536" i="5" s="1"/>
  <c r="S2537" i="5"/>
  <c r="T2537" i="5" s="1"/>
  <c r="S2538" i="5"/>
  <c r="T2538" i="5" s="1"/>
  <c r="S2539" i="5"/>
  <c r="T2539" i="5" s="1"/>
  <c r="S2540" i="5"/>
  <c r="T2540" i="5" s="1"/>
  <c r="S2541" i="5"/>
  <c r="T2541" i="5" s="1"/>
  <c r="S2542" i="5"/>
  <c r="T2542" i="5" s="1"/>
  <c r="S2543" i="5"/>
  <c r="T2543" i="5" s="1"/>
  <c r="S2544" i="5"/>
  <c r="T2544" i="5" s="1"/>
  <c r="S2545" i="5"/>
  <c r="T2545" i="5" s="1"/>
  <c r="S2546" i="5"/>
  <c r="T2546" i="5" s="1"/>
  <c r="S2547" i="5"/>
  <c r="T2547" i="5" s="1"/>
  <c r="S2548" i="5"/>
  <c r="T2548" i="5" s="1"/>
  <c r="S2549" i="5"/>
  <c r="T2549" i="5" s="1"/>
  <c r="S2550" i="5"/>
  <c r="T2550" i="5" s="1"/>
  <c r="S2551" i="5"/>
  <c r="T2551" i="5" s="1"/>
  <c r="S2552" i="5"/>
  <c r="T2552" i="5" s="1"/>
  <c r="S2553" i="5"/>
  <c r="T2553" i="5" s="1"/>
  <c r="S2554" i="5"/>
  <c r="T2554" i="5" s="1"/>
  <c r="S2555" i="5"/>
  <c r="T2555" i="5" s="1"/>
  <c r="S2556" i="5"/>
  <c r="T2556" i="5" s="1"/>
  <c r="S2557" i="5"/>
  <c r="T2557" i="5" s="1"/>
  <c r="S2558" i="5"/>
  <c r="T2558" i="5" s="1"/>
  <c r="S2559" i="5"/>
  <c r="T2559" i="5" s="1"/>
  <c r="S2560" i="5"/>
  <c r="T2560" i="5" s="1"/>
  <c r="S2561" i="5"/>
  <c r="T2561" i="5" s="1"/>
  <c r="S2562" i="5"/>
  <c r="T2562" i="5" s="1"/>
  <c r="S2563" i="5"/>
  <c r="T2563" i="5" s="1"/>
  <c r="S2564" i="5"/>
  <c r="T2564" i="5" s="1"/>
  <c r="S2565" i="5"/>
  <c r="T2565" i="5" s="1"/>
  <c r="S2566" i="5"/>
  <c r="T2566" i="5" s="1"/>
  <c r="S2567" i="5"/>
  <c r="T2567" i="5" s="1"/>
  <c r="S2568" i="5"/>
  <c r="T2568" i="5" s="1"/>
  <c r="S2569" i="5"/>
  <c r="T2569" i="5" s="1"/>
  <c r="S2570" i="5"/>
  <c r="T2570" i="5" s="1"/>
  <c r="S2571" i="5"/>
  <c r="T2571" i="5" s="1"/>
  <c r="S2572" i="5"/>
  <c r="T2572" i="5" s="1"/>
  <c r="S2573" i="5"/>
  <c r="T2573" i="5" s="1"/>
  <c r="S2574" i="5"/>
  <c r="T2574" i="5" s="1"/>
  <c r="S2575" i="5"/>
  <c r="T2575" i="5" s="1"/>
  <c r="S2576" i="5"/>
  <c r="T2576" i="5" s="1"/>
  <c r="S2577" i="5"/>
  <c r="T2577" i="5" s="1"/>
  <c r="S2578" i="5"/>
  <c r="T2578" i="5" s="1"/>
  <c r="S2579" i="5"/>
  <c r="T2579" i="5" s="1"/>
  <c r="S2580" i="5"/>
  <c r="T2580" i="5" s="1"/>
  <c r="S2581" i="5"/>
  <c r="T2581" i="5" s="1"/>
  <c r="S2582" i="5"/>
  <c r="T2582" i="5" s="1"/>
  <c r="S2583" i="5"/>
  <c r="T2583" i="5" s="1"/>
  <c r="S2584" i="5"/>
  <c r="T2584" i="5" s="1"/>
  <c r="S2585" i="5"/>
  <c r="T2585" i="5" s="1"/>
  <c r="S2586" i="5"/>
  <c r="T2586" i="5" s="1"/>
  <c r="S2587" i="5"/>
  <c r="T2587" i="5" s="1"/>
  <c r="S2588" i="5"/>
  <c r="T2588" i="5" s="1"/>
  <c r="S2589" i="5"/>
  <c r="T2589" i="5" s="1"/>
  <c r="S2590" i="5"/>
  <c r="T2590" i="5" s="1"/>
  <c r="S2591" i="5"/>
  <c r="T2591" i="5" s="1"/>
  <c r="S2592" i="5"/>
  <c r="T2592" i="5" s="1"/>
  <c r="S2593" i="5"/>
  <c r="T2593" i="5" s="1"/>
  <c r="S2594" i="5"/>
  <c r="T2594" i="5" s="1"/>
  <c r="S2595" i="5"/>
  <c r="T2595" i="5" s="1"/>
  <c r="S2596" i="5"/>
  <c r="T2596" i="5" s="1"/>
  <c r="S2597" i="5"/>
  <c r="T2597" i="5" s="1"/>
  <c r="S2598" i="5"/>
  <c r="T2598" i="5" s="1"/>
  <c r="S2599" i="5"/>
  <c r="T2599" i="5" s="1"/>
  <c r="S2600" i="5"/>
  <c r="T2600" i="5" s="1"/>
  <c r="S2601" i="5"/>
  <c r="T2601" i="5" s="1"/>
  <c r="S2602" i="5"/>
  <c r="T2602" i="5" s="1"/>
  <c r="S2603" i="5"/>
  <c r="T2603" i="5" s="1"/>
  <c r="S2604" i="5"/>
  <c r="T2604" i="5" s="1"/>
  <c r="S2605" i="5"/>
  <c r="T2605" i="5" s="1"/>
  <c r="S2606" i="5"/>
  <c r="T2606" i="5" s="1"/>
  <c r="S2607" i="5"/>
  <c r="T2607" i="5" s="1"/>
  <c r="S2608" i="5"/>
  <c r="T2608" i="5" s="1"/>
  <c r="S2609" i="5"/>
  <c r="T2609" i="5" s="1"/>
  <c r="S2610" i="5"/>
  <c r="T2610" i="5" s="1"/>
  <c r="S2611" i="5"/>
  <c r="T2611" i="5" s="1"/>
  <c r="S2612" i="5"/>
  <c r="T2612" i="5" s="1"/>
  <c r="S2613" i="5"/>
  <c r="T2613" i="5" s="1"/>
  <c r="S2614" i="5"/>
  <c r="T2614" i="5" s="1"/>
  <c r="S2615" i="5"/>
  <c r="T2615" i="5" s="1"/>
  <c r="S2616" i="5"/>
  <c r="T2616" i="5" s="1"/>
  <c r="S2617" i="5"/>
  <c r="T2617" i="5" s="1"/>
  <c r="S2618" i="5"/>
  <c r="T2618" i="5" s="1"/>
  <c r="S2619" i="5"/>
  <c r="T2619" i="5" s="1"/>
  <c r="S2620" i="5"/>
  <c r="T2620" i="5" s="1"/>
  <c r="S2621" i="5"/>
  <c r="T2621" i="5" s="1"/>
  <c r="S2622" i="5"/>
  <c r="T2622" i="5" s="1"/>
  <c r="S2623" i="5"/>
  <c r="T2623" i="5" s="1"/>
  <c r="S2624" i="5"/>
  <c r="T2624" i="5" s="1"/>
  <c r="S2625" i="5"/>
  <c r="T2625" i="5" s="1"/>
  <c r="S2626" i="5"/>
  <c r="T2626" i="5" s="1"/>
  <c r="S2627" i="5"/>
  <c r="T2627" i="5" s="1"/>
  <c r="S2628" i="5"/>
  <c r="T2628" i="5" s="1"/>
  <c r="S2629" i="5"/>
  <c r="T2629" i="5" s="1"/>
  <c r="S2630" i="5"/>
  <c r="T2630" i="5" s="1"/>
  <c r="S2631" i="5"/>
  <c r="T2631" i="5" s="1"/>
  <c r="S2632" i="5"/>
  <c r="T2632" i="5" s="1"/>
  <c r="S2633" i="5"/>
  <c r="T2633" i="5" s="1"/>
  <c r="S2634" i="5"/>
  <c r="T2634" i="5" s="1"/>
  <c r="S2635" i="5"/>
  <c r="T2635" i="5" s="1"/>
  <c r="S2636" i="5"/>
  <c r="T2636" i="5" s="1"/>
  <c r="S2637" i="5"/>
  <c r="T2637" i="5" s="1"/>
  <c r="S2638" i="5"/>
  <c r="T2638" i="5" s="1"/>
  <c r="S2639" i="5"/>
  <c r="T2639" i="5" s="1"/>
  <c r="S2640" i="5"/>
  <c r="T2640" i="5" s="1"/>
  <c r="S2641" i="5"/>
  <c r="T2641" i="5" s="1"/>
  <c r="S2642" i="5"/>
  <c r="T2642" i="5" s="1"/>
  <c r="S2643" i="5"/>
  <c r="T2643" i="5" s="1"/>
  <c r="S2644" i="5"/>
  <c r="T2644" i="5" s="1"/>
  <c r="S2645" i="5"/>
  <c r="T2645" i="5" s="1"/>
  <c r="S2646" i="5"/>
  <c r="T2646" i="5" s="1"/>
  <c r="S2647" i="5"/>
  <c r="T2647" i="5" s="1"/>
  <c r="S2648" i="5"/>
  <c r="T2648" i="5" s="1"/>
  <c r="S2649" i="5"/>
  <c r="T2649" i="5" s="1"/>
  <c r="S2650" i="5"/>
  <c r="T2650" i="5" s="1"/>
  <c r="S2651" i="5"/>
  <c r="T2651" i="5" s="1"/>
  <c r="S2652" i="5"/>
  <c r="T2652" i="5" s="1"/>
  <c r="S2653" i="5"/>
  <c r="T2653" i="5" s="1"/>
  <c r="S2654" i="5"/>
  <c r="T2654" i="5" s="1"/>
  <c r="S2655" i="5"/>
  <c r="T2655" i="5" s="1"/>
  <c r="S2656" i="5"/>
  <c r="T2656" i="5" s="1"/>
  <c r="S2657" i="5"/>
  <c r="T2657" i="5" s="1"/>
  <c r="S2658" i="5"/>
  <c r="T2658" i="5" s="1"/>
  <c r="S2659" i="5"/>
  <c r="T2659" i="5" s="1"/>
  <c r="S2660" i="5"/>
  <c r="T2660" i="5" s="1"/>
  <c r="S2661" i="5"/>
  <c r="T2661" i="5" s="1"/>
  <c r="S2662" i="5"/>
  <c r="T2662" i="5" s="1"/>
  <c r="S2663" i="5"/>
  <c r="T2663" i="5" s="1"/>
  <c r="S2664" i="5"/>
  <c r="T2664" i="5" s="1"/>
  <c r="S2665" i="5"/>
  <c r="T2665" i="5" s="1"/>
  <c r="S2666" i="5"/>
  <c r="T2666" i="5" s="1"/>
  <c r="S2667" i="5"/>
  <c r="T2667" i="5" s="1"/>
  <c r="S2668" i="5"/>
  <c r="T2668" i="5" s="1"/>
  <c r="S2669" i="5"/>
  <c r="T2669" i="5" s="1"/>
  <c r="S2670" i="5"/>
  <c r="T2670" i="5" s="1"/>
  <c r="S2671" i="5"/>
  <c r="T2671" i="5" s="1"/>
  <c r="S2672" i="5"/>
  <c r="T2672" i="5" s="1"/>
  <c r="S2673" i="5"/>
  <c r="T2673" i="5" s="1"/>
  <c r="S2674" i="5"/>
  <c r="T2674" i="5" s="1"/>
  <c r="S2675" i="5"/>
  <c r="T2675" i="5" s="1"/>
  <c r="S2676" i="5"/>
  <c r="T2676" i="5" s="1"/>
  <c r="S2677" i="5"/>
  <c r="T2677" i="5" s="1"/>
  <c r="S2678" i="5"/>
  <c r="T2678" i="5" s="1"/>
  <c r="S2679" i="5"/>
  <c r="T2679" i="5" s="1"/>
  <c r="S2680" i="5"/>
  <c r="T2680" i="5" s="1"/>
  <c r="S2681" i="5"/>
  <c r="T2681" i="5" s="1"/>
  <c r="S2682" i="5"/>
  <c r="T2682" i="5" s="1"/>
  <c r="S2683" i="5"/>
  <c r="T2683" i="5" s="1"/>
  <c r="S2684" i="5"/>
  <c r="T2684" i="5" s="1"/>
  <c r="S2685" i="5"/>
  <c r="T2685" i="5" s="1"/>
  <c r="S2686" i="5"/>
  <c r="T2686" i="5" s="1"/>
  <c r="S2687" i="5"/>
  <c r="T2687" i="5" s="1"/>
  <c r="S2688" i="5"/>
  <c r="T2688" i="5" s="1"/>
  <c r="S2689" i="5"/>
  <c r="T2689" i="5" s="1"/>
  <c r="S2690" i="5"/>
  <c r="T2690" i="5" s="1"/>
  <c r="S2691" i="5"/>
  <c r="T2691" i="5" s="1"/>
  <c r="S2692" i="5"/>
  <c r="T2692" i="5" s="1"/>
  <c r="S2693" i="5"/>
  <c r="T2693" i="5" s="1"/>
  <c r="S2694" i="5"/>
  <c r="T2694" i="5" s="1"/>
  <c r="S2695" i="5"/>
  <c r="T2695" i="5" s="1"/>
  <c r="S2696" i="5"/>
  <c r="T2696" i="5" s="1"/>
  <c r="S2697" i="5"/>
  <c r="T2697" i="5" s="1"/>
  <c r="S2698" i="5"/>
  <c r="T2698" i="5" s="1"/>
  <c r="S2699" i="5"/>
  <c r="T2699" i="5" s="1"/>
  <c r="S2700" i="5"/>
  <c r="T2700" i="5" s="1"/>
  <c r="S2701" i="5"/>
  <c r="T2701" i="5" s="1"/>
  <c r="S2702" i="5"/>
  <c r="T2702" i="5" s="1"/>
  <c r="S2703" i="5"/>
  <c r="T2703" i="5" s="1"/>
  <c r="S2704" i="5"/>
  <c r="T2704" i="5" s="1"/>
  <c r="S2705" i="5"/>
  <c r="T2705" i="5" s="1"/>
  <c r="S2706" i="5"/>
  <c r="T2706" i="5" s="1"/>
  <c r="S2707" i="5"/>
  <c r="T2707" i="5" s="1"/>
  <c r="S2708" i="5"/>
  <c r="T2708" i="5" s="1"/>
  <c r="S2709" i="5"/>
  <c r="T2709" i="5" s="1"/>
  <c r="S2710" i="5"/>
  <c r="T2710" i="5" s="1"/>
  <c r="S2711" i="5"/>
  <c r="T2711" i="5" s="1"/>
  <c r="S2712" i="5"/>
  <c r="T2712" i="5" s="1"/>
  <c r="S2713" i="5"/>
  <c r="T2713" i="5" s="1"/>
  <c r="S2714" i="5"/>
  <c r="T2714" i="5" s="1"/>
  <c r="S2715" i="5"/>
  <c r="T2715" i="5" s="1"/>
  <c r="S2716" i="5"/>
  <c r="T2716" i="5" s="1"/>
  <c r="S2717" i="5"/>
  <c r="T2717" i="5" s="1"/>
  <c r="S2718" i="5"/>
  <c r="T2718" i="5" s="1"/>
  <c r="S2719" i="5"/>
  <c r="T2719" i="5" s="1"/>
  <c r="S2720" i="5"/>
  <c r="T2720" i="5" s="1"/>
  <c r="S2721" i="5"/>
  <c r="T2721" i="5" s="1"/>
  <c r="S2722" i="5"/>
  <c r="T2722" i="5" s="1"/>
  <c r="S2723" i="5"/>
  <c r="T2723" i="5" s="1"/>
  <c r="S2724" i="5"/>
  <c r="T2724" i="5" s="1"/>
  <c r="S2725" i="5"/>
  <c r="T2725" i="5" s="1"/>
  <c r="S2726" i="5"/>
  <c r="T2726" i="5" s="1"/>
  <c r="S2727" i="5"/>
  <c r="T2727" i="5" s="1"/>
  <c r="S2728" i="5"/>
  <c r="T2728" i="5" s="1"/>
  <c r="S2729" i="5"/>
  <c r="T2729" i="5" s="1"/>
  <c r="S2730" i="5"/>
  <c r="T2730" i="5" s="1"/>
  <c r="S2731" i="5"/>
  <c r="T2731" i="5" s="1"/>
  <c r="S2732" i="5"/>
  <c r="T2732" i="5" s="1"/>
  <c r="S2733" i="5"/>
  <c r="T2733" i="5" s="1"/>
  <c r="S2734" i="5"/>
  <c r="T2734" i="5" s="1"/>
  <c r="S2735" i="5"/>
  <c r="T2735" i="5" s="1"/>
  <c r="S2736" i="5"/>
  <c r="T2736" i="5" s="1"/>
  <c r="S2737" i="5"/>
  <c r="T2737" i="5" s="1"/>
  <c r="S2738" i="5"/>
  <c r="T2738" i="5" s="1"/>
  <c r="S2739" i="5"/>
  <c r="T2739" i="5" s="1"/>
  <c r="S2740" i="5"/>
  <c r="T2740" i="5" s="1"/>
  <c r="S2741" i="5"/>
  <c r="T2741" i="5" s="1"/>
  <c r="S2742" i="5"/>
  <c r="T2742" i="5" s="1"/>
  <c r="S2743" i="5"/>
  <c r="T2743" i="5" s="1"/>
  <c r="S2744" i="5"/>
  <c r="T2744" i="5" s="1"/>
  <c r="S2745" i="5"/>
  <c r="T2745" i="5" s="1"/>
  <c r="S2746" i="5"/>
  <c r="T2746" i="5" s="1"/>
  <c r="S2747" i="5"/>
  <c r="T2747" i="5" s="1"/>
  <c r="S2748" i="5"/>
  <c r="T2748" i="5" s="1"/>
  <c r="S2749" i="5"/>
  <c r="T2749" i="5" s="1"/>
  <c r="S2750" i="5"/>
  <c r="T2750" i="5" s="1"/>
  <c r="S2751" i="5"/>
  <c r="T2751" i="5" s="1"/>
  <c r="S2752" i="5"/>
  <c r="T2752" i="5" s="1"/>
  <c r="S2753" i="5"/>
  <c r="T2753" i="5" s="1"/>
  <c r="S2754" i="5"/>
  <c r="T2754" i="5" s="1"/>
  <c r="S2755" i="5"/>
  <c r="T2755" i="5" s="1"/>
  <c r="S2756" i="5"/>
  <c r="T2756" i="5" s="1"/>
  <c r="S2757" i="5"/>
  <c r="T2757" i="5" s="1"/>
  <c r="S2758" i="5"/>
  <c r="T2758" i="5" s="1"/>
  <c r="S2759" i="5"/>
  <c r="T2759" i="5" s="1"/>
  <c r="S2760" i="5"/>
  <c r="T2760" i="5" s="1"/>
  <c r="S2761" i="5"/>
  <c r="T2761" i="5" s="1"/>
  <c r="S2762" i="5"/>
  <c r="T2762" i="5" s="1"/>
  <c r="S2763" i="5"/>
  <c r="T2763" i="5" s="1"/>
  <c r="S2764" i="5"/>
  <c r="T2764" i="5" s="1"/>
  <c r="S2765" i="5"/>
  <c r="T2765" i="5" s="1"/>
  <c r="S2766" i="5"/>
  <c r="T2766" i="5" s="1"/>
  <c r="S2767" i="5"/>
  <c r="T2767" i="5" s="1"/>
  <c r="S2768" i="5"/>
  <c r="T2768" i="5" s="1"/>
  <c r="S2769" i="5"/>
  <c r="T2769" i="5" s="1"/>
  <c r="S2770" i="5"/>
  <c r="T2770" i="5" s="1"/>
  <c r="S2771" i="5"/>
  <c r="T2771" i="5" s="1"/>
  <c r="S2772" i="5"/>
  <c r="T2772" i="5" s="1"/>
  <c r="S2773" i="5"/>
  <c r="T2773" i="5" s="1"/>
  <c r="S2774" i="5"/>
  <c r="T2774" i="5" s="1"/>
  <c r="S2775" i="5"/>
  <c r="T2775" i="5" s="1"/>
  <c r="S2776" i="5"/>
  <c r="T2776" i="5" s="1"/>
  <c r="S2777" i="5"/>
  <c r="T2777" i="5" s="1"/>
  <c r="S2778" i="5"/>
  <c r="T2778" i="5" s="1"/>
  <c r="S2779" i="5"/>
  <c r="T2779" i="5" s="1"/>
  <c r="S2780" i="5"/>
  <c r="T2780" i="5" s="1"/>
  <c r="S2781" i="5"/>
  <c r="T2781" i="5" s="1"/>
  <c r="S2782" i="5"/>
  <c r="T2782" i="5" s="1"/>
  <c r="S2783" i="5"/>
  <c r="T2783" i="5" s="1"/>
  <c r="S2784" i="5"/>
  <c r="T2784" i="5" s="1"/>
  <c r="S2785" i="5"/>
  <c r="T2785" i="5" s="1"/>
  <c r="S2786" i="5"/>
  <c r="T2786" i="5" s="1"/>
  <c r="S2787" i="5"/>
  <c r="T2787" i="5" s="1"/>
  <c r="S2788" i="5"/>
  <c r="T2788" i="5" s="1"/>
  <c r="S2789" i="5"/>
  <c r="T2789" i="5" s="1"/>
  <c r="S2790" i="5"/>
  <c r="T2790" i="5" s="1"/>
  <c r="S2791" i="5"/>
  <c r="T2791" i="5" s="1"/>
  <c r="S2792" i="5"/>
  <c r="T2792" i="5" s="1"/>
  <c r="S2793" i="5"/>
  <c r="T2793" i="5" s="1"/>
  <c r="S2794" i="5"/>
  <c r="T2794" i="5" s="1"/>
  <c r="S2795" i="5"/>
  <c r="T2795" i="5" s="1"/>
  <c r="S2796" i="5"/>
  <c r="T2796" i="5" s="1"/>
  <c r="S2797" i="5"/>
  <c r="T2797" i="5" s="1"/>
  <c r="S2798" i="5"/>
  <c r="T2798" i="5" s="1"/>
  <c r="S2799" i="5"/>
  <c r="T2799" i="5" s="1"/>
  <c r="S2800" i="5"/>
  <c r="T2800" i="5" s="1"/>
  <c r="S2801" i="5"/>
  <c r="T2801" i="5" s="1"/>
  <c r="S2802" i="5"/>
  <c r="T2802" i="5" s="1"/>
  <c r="S2803" i="5"/>
  <c r="T2803" i="5" s="1"/>
  <c r="S2804" i="5"/>
  <c r="T2804" i="5" s="1"/>
  <c r="S2805" i="5"/>
  <c r="T2805" i="5" s="1"/>
  <c r="S2806" i="5"/>
  <c r="T2806" i="5" s="1"/>
  <c r="S2807" i="5"/>
  <c r="T2807" i="5" s="1"/>
  <c r="S2808" i="5"/>
  <c r="T2808" i="5" s="1"/>
  <c r="S2809" i="5"/>
  <c r="T2809" i="5" s="1"/>
  <c r="S2810" i="5"/>
  <c r="T2810" i="5" s="1"/>
  <c r="S2811" i="5"/>
  <c r="T2811" i="5" s="1"/>
  <c r="S2812" i="5"/>
  <c r="T2812" i="5" s="1"/>
  <c r="S2813" i="5"/>
  <c r="T2813" i="5" s="1"/>
  <c r="S2814" i="5"/>
  <c r="T2814" i="5" s="1"/>
  <c r="S2815" i="5"/>
  <c r="T2815" i="5" s="1"/>
  <c r="S2816" i="5"/>
  <c r="T2816" i="5" s="1"/>
  <c r="S2817" i="5"/>
  <c r="T2817" i="5" s="1"/>
  <c r="S2818" i="5"/>
  <c r="T2818" i="5" s="1"/>
  <c r="S2819" i="5"/>
  <c r="T2819" i="5" s="1"/>
  <c r="S2820" i="5"/>
  <c r="T2820" i="5" s="1"/>
  <c r="S2821" i="5"/>
  <c r="T2821" i="5" s="1"/>
  <c r="S2822" i="5"/>
  <c r="T2822" i="5" s="1"/>
  <c r="S2823" i="5"/>
  <c r="T2823" i="5" s="1"/>
  <c r="S2824" i="5"/>
  <c r="T2824" i="5" s="1"/>
  <c r="S2825" i="5"/>
  <c r="T2825" i="5" s="1"/>
  <c r="S2826" i="5"/>
  <c r="T2826" i="5" s="1"/>
  <c r="S2827" i="5"/>
  <c r="T2827" i="5" s="1"/>
  <c r="S2828" i="5"/>
  <c r="T2828" i="5" s="1"/>
  <c r="S2829" i="5"/>
  <c r="T2829" i="5" s="1"/>
  <c r="S2830" i="5"/>
  <c r="T2830" i="5" s="1"/>
  <c r="S2831" i="5"/>
  <c r="T2831" i="5" s="1"/>
  <c r="S2832" i="5"/>
  <c r="T2832" i="5" s="1"/>
  <c r="S2833" i="5"/>
  <c r="T2833" i="5" s="1"/>
  <c r="S2834" i="5"/>
  <c r="T2834" i="5" s="1"/>
  <c r="S2835" i="5"/>
  <c r="T2835" i="5" s="1"/>
  <c r="S2836" i="5"/>
  <c r="T2836" i="5" s="1"/>
  <c r="S2837" i="5"/>
  <c r="T2837" i="5" s="1"/>
  <c r="S2838" i="5"/>
  <c r="T2838" i="5" s="1"/>
  <c r="S2839" i="5"/>
  <c r="T2839" i="5" s="1"/>
  <c r="S2840" i="5"/>
  <c r="T2840" i="5" s="1"/>
  <c r="S2841" i="5"/>
  <c r="T2841" i="5" s="1"/>
  <c r="S2842" i="5"/>
  <c r="T2842" i="5" s="1"/>
  <c r="S2843" i="5"/>
  <c r="T2843" i="5" s="1"/>
  <c r="S2844" i="5"/>
  <c r="T2844" i="5" s="1"/>
  <c r="S2845" i="5"/>
  <c r="T2845" i="5" s="1"/>
  <c r="S2846" i="5"/>
  <c r="T2846" i="5" s="1"/>
  <c r="S2847" i="5"/>
  <c r="T2847" i="5" s="1"/>
  <c r="S2848" i="5"/>
  <c r="T2848" i="5" s="1"/>
  <c r="S2849" i="5"/>
  <c r="T2849" i="5" s="1"/>
  <c r="S2850" i="5"/>
  <c r="T2850" i="5" s="1"/>
  <c r="S2851" i="5"/>
  <c r="T2851" i="5" s="1"/>
  <c r="S2852" i="5"/>
  <c r="T2852" i="5" s="1"/>
  <c r="S2853" i="5"/>
  <c r="T2853" i="5" s="1"/>
  <c r="S2854" i="5"/>
  <c r="T2854" i="5" s="1"/>
  <c r="S2855" i="5"/>
  <c r="T2855" i="5" s="1"/>
  <c r="S2856" i="5"/>
  <c r="T2856" i="5" s="1"/>
  <c r="S2857" i="5"/>
  <c r="T2857" i="5" s="1"/>
  <c r="S2858" i="5"/>
  <c r="T2858" i="5" s="1"/>
  <c r="S2859" i="5"/>
  <c r="T2859" i="5" s="1"/>
  <c r="S2860" i="5"/>
  <c r="T2860" i="5" s="1"/>
  <c r="S2861" i="5"/>
  <c r="T2861" i="5" s="1"/>
  <c r="S2862" i="5"/>
  <c r="T2862" i="5" s="1"/>
  <c r="S2863" i="5"/>
  <c r="T2863" i="5" s="1"/>
  <c r="S2864" i="5"/>
  <c r="T2864" i="5" s="1"/>
  <c r="S2865" i="5"/>
  <c r="T2865" i="5" s="1"/>
  <c r="S2866" i="5"/>
  <c r="T2866" i="5" s="1"/>
  <c r="S2867" i="5"/>
  <c r="T2867" i="5" s="1"/>
  <c r="S2868" i="5"/>
  <c r="T2868" i="5" s="1"/>
  <c r="S2869" i="5"/>
  <c r="T2869" i="5" s="1"/>
  <c r="S2870" i="5"/>
  <c r="T2870" i="5" s="1"/>
  <c r="S2871" i="5"/>
  <c r="T2871" i="5" s="1"/>
  <c r="S2872" i="5"/>
  <c r="T2872" i="5" s="1"/>
  <c r="S2873" i="5"/>
  <c r="T2873" i="5" s="1"/>
  <c r="S2874" i="5"/>
  <c r="T2874" i="5" s="1"/>
  <c r="S2875" i="5"/>
  <c r="T2875" i="5" s="1"/>
  <c r="S2876" i="5"/>
  <c r="T2876" i="5" s="1"/>
  <c r="S2877" i="5"/>
  <c r="T2877" i="5" s="1"/>
  <c r="S2878" i="5"/>
  <c r="T2878" i="5" s="1"/>
  <c r="S2879" i="5"/>
  <c r="T2879" i="5" s="1"/>
  <c r="S2880" i="5"/>
  <c r="T2880" i="5" s="1"/>
  <c r="S2881" i="5"/>
  <c r="T2881" i="5" s="1"/>
  <c r="S2882" i="5"/>
  <c r="T2882" i="5" s="1"/>
  <c r="S2883" i="5"/>
  <c r="T2883" i="5" s="1"/>
  <c r="S2884" i="5"/>
  <c r="T2884" i="5" s="1"/>
  <c r="S2885" i="5"/>
  <c r="T2885" i="5" s="1"/>
  <c r="S2886" i="5"/>
  <c r="T2886" i="5" s="1"/>
  <c r="S2887" i="5"/>
  <c r="T2887" i="5" s="1"/>
  <c r="S2888" i="5"/>
  <c r="T2888" i="5" s="1"/>
  <c r="S2889" i="5"/>
  <c r="T2889" i="5" s="1"/>
  <c r="S2890" i="5"/>
  <c r="T2890" i="5" s="1"/>
  <c r="S2891" i="5"/>
  <c r="T2891" i="5" s="1"/>
  <c r="S2892" i="5"/>
  <c r="T2892" i="5" s="1"/>
  <c r="S2893" i="5"/>
  <c r="T2893" i="5" s="1"/>
  <c r="S2894" i="5"/>
  <c r="T2894" i="5" s="1"/>
  <c r="S2895" i="5"/>
  <c r="T2895" i="5" s="1"/>
  <c r="S2896" i="5"/>
  <c r="T2896" i="5" s="1"/>
  <c r="S2897" i="5"/>
  <c r="T2897" i="5" s="1"/>
  <c r="S2898" i="5"/>
  <c r="T2898" i="5" s="1"/>
  <c r="S2899" i="5"/>
  <c r="T2899" i="5" s="1"/>
  <c r="S2900" i="5"/>
  <c r="T2900" i="5" s="1"/>
  <c r="S2901" i="5"/>
  <c r="T2901" i="5" s="1"/>
  <c r="S2902" i="5"/>
  <c r="T2902" i="5" s="1"/>
  <c r="S2903" i="5"/>
  <c r="T2903" i="5" s="1"/>
  <c r="S2904" i="5"/>
  <c r="T2904" i="5" s="1"/>
  <c r="S2905" i="5"/>
  <c r="T2905" i="5" s="1"/>
  <c r="S2906" i="5"/>
  <c r="T2906" i="5" s="1"/>
  <c r="S2907" i="5"/>
  <c r="T2907" i="5" s="1"/>
  <c r="S2908" i="5"/>
  <c r="T2908" i="5" s="1"/>
  <c r="S2909" i="5"/>
  <c r="T2909" i="5" s="1"/>
  <c r="S2910" i="5"/>
  <c r="T2910" i="5" s="1"/>
  <c r="S2911" i="5"/>
  <c r="T2911" i="5" s="1"/>
  <c r="S2912" i="5"/>
  <c r="T2912" i="5" s="1"/>
  <c r="S2913" i="5"/>
  <c r="T2913" i="5" s="1"/>
  <c r="S2914" i="5"/>
  <c r="T2914" i="5" s="1"/>
  <c r="S2915" i="5"/>
  <c r="T2915" i="5" s="1"/>
  <c r="S2916" i="5"/>
  <c r="T2916" i="5" s="1"/>
  <c r="S2917" i="5"/>
  <c r="T2917" i="5" s="1"/>
  <c r="S2918" i="5"/>
  <c r="T2918" i="5" s="1"/>
  <c r="S2919" i="5"/>
  <c r="T2919" i="5" s="1"/>
  <c r="S2920" i="5"/>
  <c r="T2920" i="5" s="1"/>
  <c r="S2921" i="5"/>
  <c r="T2921" i="5" s="1"/>
  <c r="S2922" i="5"/>
  <c r="T2922" i="5" s="1"/>
  <c r="S2923" i="5"/>
  <c r="T2923" i="5" s="1"/>
  <c r="S2924" i="5"/>
  <c r="T2924" i="5" s="1"/>
  <c r="S2925" i="5"/>
  <c r="T2925" i="5" s="1"/>
  <c r="S2926" i="5"/>
  <c r="T2926" i="5" s="1"/>
  <c r="S2927" i="5"/>
  <c r="T2927" i="5" s="1"/>
  <c r="S2928" i="5"/>
  <c r="T2928" i="5" s="1"/>
  <c r="S2929" i="5"/>
  <c r="T2929" i="5" s="1"/>
  <c r="S2930" i="5"/>
  <c r="T2930" i="5" s="1"/>
  <c r="S2931" i="5"/>
  <c r="T2931" i="5" s="1"/>
  <c r="S2932" i="5"/>
  <c r="T2932" i="5" s="1"/>
  <c r="S2933" i="5"/>
  <c r="T2933" i="5" s="1"/>
  <c r="S2934" i="5"/>
  <c r="T2934" i="5" s="1"/>
  <c r="S2935" i="5"/>
  <c r="T2935" i="5" s="1"/>
  <c r="S2936" i="5"/>
  <c r="T2936" i="5" s="1"/>
  <c r="S2937" i="5"/>
  <c r="T2937" i="5" s="1"/>
  <c r="S2938" i="5"/>
  <c r="T2938" i="5" s="1"/>
  <c r="S2939" i="5"/>
  <c r="T2939" i="5" s="1"/>
  <c r="S2940" i="5"/>
  <c r="T2940" i="5" s="1"/>
  <c r="S2941" i="5"/>
  <c r="T2941" i="5" s="1"/>
  <c r="S2942" i="5"/>
  <c r="T2942" i="5" s="1"/>
  <c r="S2943" i="5"/>
  <c r="T2943" i="5" s="1"/>
  <c r="S2944" i="5"/>
  <c r="T2944" i="5" s="1"/>
  <c r="S2945" i="5"/>
  <c r="T2945" i="5" s="1"/>
  <c r="S2946" i="5"/>
  <c r="T2946" i="5" s="1"/>
  <c r="S2947" i="5"/>
  <c r="T2947" i="5" s="1"/>
  <c r="S2948" i="5"/>
  <c r="T2948" i="5" s="1"/>
  <c r="S2949" i="5"/>
  <c r="T2949" i="5" s="1"/>
  <c r="S2950" i="5"/>
  <c r="T2950" i="5" s="1"/>
  <c r="S2951" i="5"/>
  <c r="T2951" i="5" s="1"/>
  <c r="S2952" i="5"/>
  <c r="T2952" i="5" s="1"/>
  <c r="S2953" i="5"/>
  <c r="T2953" i="5" s="1"/>
  <c r="S2954" i="5"/>
  <c r="T2954" i="5" s="1"/>
  <c r="S2955" i="5"/>
  <c r="T2955" i="5" s="1"/>
  <c r="S2956" i="5"/>
  <c r="T2956" i="5" s="1"/>
  <c r="S2957" i="5"/>
  <c r="T2957" i="5" s="1"/>
  <c r="S2958" i="5"/>
  <c r="T2958" i="5" s="1"/>
  <c r="S2959" i="5"/>
  <c r="T2959" i="5" s="1"/>
  <c r="S2960" i="5"/>
  <c r="T2960" i="5" s="1"/>
  <c r="S2961" i="5"/>
  <c r="T2961" i="5" s="1"/>
  <c r="S2962" i="5"/>
  <c r="T2962" i="5" s="1"/>
  <c r="S2963" i="5"/>
  <c r="T2963" i="5" s="1"/>
  <c r="S2964" i="5"/>
  <c r="T2964" i="5" s="1"/>
  <c r="S2965" i="5"/>
  <c r="T2965" i="5" s="1"/>
  <c r="S2966" i="5"/>
  <c r="T2966" i="5" s="1"/>
  <c r="S2967" i="5"/>
  <c r="T2967" i="5" s="1"/>
  <c r="S2968" i="5"/>
  <c r="T2968" i="5" s="1"/>
  <c r="S2969" i="5"/>
  <c r="T2969" i="5" s="1"/>
  <c r="S2970" i="5"/>
  <c r="T2970" i="5" s="1"/>
  <c r="S2971" i="5"/>
  <c r="T2971" i="5" s="1"/>
  <c r="S2972" i="5"/>
  <c r="T2972" i="5" s="1"/>
  <c r="S2973" i="5"/>
  <c r="T2973" i="5" s="1"/>
  <c r="S2974" i="5"/>
  <c r="T2974" i="5" s="1"/>
  <c r="S2975" i="5"/>
  <c r="T2975" i="5" s="1"/>
  <c r="S2976" i="5"/>
  <c r="T2976" i="5" s="1"/>
  <c r="S2977" i="5"/>
  <c r="T2977" i="5" s="1"/>
  <c r="S2978" i="5"/>
  <c r="T2978" i="5" s="1"/>
  <c r="S2979" i="5"/>
  <c r="T2979" i="5" s="1"/>
  <c r="S2980" i="5"/>
  <c r="T2980" i="5" s="1"/>
  <c r="S2981" i="5"/>
  <c r="T2981" i="5" s="1"/>
  <c r="S2982" i="5"/>
  <c r="T2982" i="5" s="1"/>
  <c r="S2983" i="5"/>
  <c r="T2983" i="5" s="1"/>
  <c r="S2984" i="5"/>
  <c r="T2984" i="5" s="1"/>
  <c r="S2985" i="5"/>
  <c r="T2985" i="5" s="1"/>
  <c r="S2986" i="5"/>
  <c r="T2986" i="5" s="1"/>
  <c r="S2987" i="5"/>
  <c r="T2987" i="5" s="1"/>
  <c r="S2988" i="5"/>
  <c r="T2988" i="5" s="1"/>
  <c r="S2989" i="5"/>
  <c r="T2989" i="5" s="1"/>
  <c r="S2990" i="5"/>
  <c r="T2990" i="5" s="1"/>
  <c r="S2991" i="5"/>
  <c r="T2991" i="5" s="1"/>
  <c r="S2992" i="5"/>
  <c r="T2992" i="5" s="1"/>
  <c r="S2993" i="5"/>
  <c r="T2993" i="5" s="1"/>
  <c r="S2994" i="5"/>
  <c r="T2994" i="5" s="1"/>
  <c r="S2995" i="5"/>
  <c r="T2995" i="5" s="1"/>
  <c r="S2996" i="5"/>
  <c r="T2996" i="5" s="1"/>
  <c r="S2997" i="5"/>
  <c r="T2997" i="5" s="1"/>
  <c r="S2998" i="5"/>
  <c r="T2998" i="5" s="1"/>
  <c r="S2999" i="5"/>
  <c r="T2999" i="5" s="1"/>
  <c r="S3000" i="5"/>
  <c r="T3000" i="5" s="1"/>
  <c r="S3001" i="5"/>
  <c r="T3001" i="5" s="1"/>
  <c r="S3002" i="5"/>
  <c r="T3002" i="5" s="1"/>
  <c r="S3003" i="5"/>
  <c r="T3003" i="5" s="1"/>
  <c r="S3004" i="5"/>
  <c r="T3004" i="5" s="1"/>
  <c r="S3005" i="5"/>
  <c r="T3005" i="5" s="1"/>
  <c r="S3006" i="5"/>
  <c r="T3006" i="5" s="1"/>
  <c r="S3007" i="5"/>
  <c r="T3007" i="5" s="1"/>
  <c r="S3008" i="5"/>
  <c r="T3008" i="5" s="1"/>
  <c r="S3009" i="5"/>
  <c r="T3009" i="5" s="1"/>
  <c r="S3010" i="5"/>
  <c r="T3010" i="5" s="1"/>
  <c r="S3011" i="5"/>
  <c r="T3011" i="5" s="1"/>
  <c r="S3012" i="5"/>
  <c r="T3012" i="5" s="1"/>
  <c r="S3013" i="5"/>
  <c r="T3013" i="5" s="1"/>
  <c r="S3014" i="5"/>
  <c r="T3014" i="5" s="1"/>
  <c r="S3015" i="5"/>
  <c r="T3015" i="5" s="1"/>
  <c r="S3016" i="5"/>
  <c r="T3016" i="5" s="1"/>
  <c r="S3017" i="5"/>
  <c r="T3017" i="5" s="1"/>
  <c r="S3018" i="5"/>
  <c r="T3018" i="5" s="1"/>
  <c r="S3019" i="5"/>
  <c r="T3019" i="5" s="1"/>
  <c r="S3020" i="5"/>
  <c r="T3020" i="5" s="1"/>
  <c r="S3021" i="5"/>
  <c r="T3021" i="5" s="1"/>
  <c r="S3022" i="5"/>
  <c r="T3022" i="5" s="1"/>
  <c r="S3023" i="5"/>
  <c r="T3023" i="5" s="1"/>
  <c r="S3024" i="5"/>
  <c r="T3024" i="5" s="1"/>
  <c r="S3025" i="5"/>
  <c r="T3025" i="5" s="1"/>
  <c r="S3026" i="5"/>
  <c r="T3026" i="5" s="1"/>
  <c r="S3027" i="5"/>
  <c r="T3027" i="5" s="1"/>
  <c r="S3028" i="5"/>
  <c r="T3028" i="5" s="1"/>
  <c r="S3029" i="5"/>
  <c r="T3029" i="5" s="1"/>
  <c r="S3030" i="5"/>
  <c r="T3030" i="5" s="1"/>
  <c r="S3031" i="5"/>
  <c r="T3031" i="5" s="1"/>
  <c r="S3032" i="5"/>
  <c r="T3032" i="5" s="1"/>
  <c r="S3033" i="5"/>
  <c r="T3033" i="5" s="1"/>
  <c r="S3034" i="5"/>
  <c r="T3034" i="5" s="1"/>
  <c r="S3035" i="5"/>
  <c r="T3035" i="5" s="1"/>
  <c r="S3036" i="5"/>
  <c r="T3036" i="5" s="1"/>
  <c r="S3037" i="5"/>
  <c r="T3037" i="5" s="1"/>
  <c r="S3038" i="5"/>
  <c r="T3038" i="5" s="1"/>
  <c r="S3039" i="5"/>
  <c r="T3039" i="5" s="1"/>
  <c r="S3040" i="5"/>
  <c r="T3040" i="5" s="1"/>
  <c r="S3041" i="5"/>
  <c r="T3041" i="5" s="1"/>
  <c r="S3042" i="5"/>
  <c r="T3042" i="5" s="1"/>
  <c r="S3043" i="5"/>
  <c r="T3043" i="5" s="1"/>
  <c r="S3044" i="5"/>
  <c r="T3044" i="5" s="1"/>
  <c r="S3045" i="5"/>
  <c r="T3045" i="5" s="1"/>
  <c r="S3046" i="5"/>
  <c r="T3046" i="5" s="1"/>
  <c r="S3047" i="5"/>
  <c r="T3047" i="5" s="1"/>
  <c r="S3048" i="5"/>
  <c r="T3048" i="5" s="1"/>
  <c r="S3049" i="5"/>
  <c r="T3049" i="5" s="1"/>
  <c r="S3050" i="5"/>
  <c r="T3050" i="5" s="1"/>
  <c r="S3051" i="5"/>
  <c r="T3051" i="5" s="1"/>
  <c r="S3052" i="5"/>
  <c r="T3052" i="5" s="1"/>
  <c r="S3053" i="5"/>
  <c r="T3053" i="5" s="1"/>
  <c r="S3054" i="5"/>
  <c r="T3054" i="5" s="1"/>
  <c r="S3055" i="5"/>
  <c r="T3055" i="5" s="1"/>
  <c r="S3056" i="5"/>
  <c r="T3056" i="5" s="1"/>
  <c r="S3057" i="5"/>
  <c r="T3057" i="5" s="1"/>
  <c r="S3058" i="5"/>
  <c r="T3058" i="5" s="1"/>
  <c r="S3059" i="5"/>
  <c r="T3059" i="5" s="1"/>
  <c r="S3060" i="5"/>
  <c r="T3060" i="5" s="1"/>
  <c r="S3061" i="5"/>
  <c r="T3061" i="5" s="1"/>
  <c r="S3062" i="5"/>
  <c r="T3062" i="5" s="1"/>
  <c r="S3063" i="5"/>
  <c r="T3063" i="5" s="1"/>
  <c r="S3064" i="5"/>
  <c r="T3064" i="5" s="1"/>
  <c r="S3065" i="5"/>
  <c r="T3065" i="5" s="1"/>
  <c r="S3066" i="5"/>
  <c r="T3066" i="5" s="1"/>
  <c r="S3067" i="5"/>
  <c r="T3067" i="5" s="1"/>
  <c r="S3068" i="5"/>
  <c r="T3068" i="5" s="1"/>
  <c r="S3069" i="5"/>
  <c r="T3069" i="5" s="1"/>
  <c r="S3070" i="5"/>
  <c r="T3070" i="5" s="1"/>
  <c r="S3071" i="5"/>
  <c r="T3071" i="5" s="1"/>
  <c r="S3072" i="5"/>
  <c r="T3072" i="5" s="1"/>
  <c r="S3073" i="5"/>
  <c r="T3073" i="5" s="1"/>
  <c r="S3074" i="5"/>
  <c r="T3074" i="5" s="1"/>
  <c r="S3075" i="5"/>
  <c r="T3075" i="5" s="1"/>
  <c r="S3076" i="5"/>
  <c r="T3076" i="5" s="1"/>
  <c r="S3077" i="5"/>
  <c r="T3077" i="5" s="1"/>
  <c r="S3078" i="5"/>
  <c r="T3078" i="5" s="1"/>
  <c r="S3079" i="5"/>
  <c r="T3079" i="5" s="1"/>
  <c r="S3080" i="5"/>
  <c r="T3080" i="5" s="1"/>
  <c r="S3081" i="5"/>
  <c r="T3081" i="5" s="1"/>
  <c r="S3082" i="5"/>
  <c r="T3082" i="5" s="1"/>
  <c r="S3083" i="5"/>
  <c r="T3083" i="5" s="1"/>
  <c r="S3084" i="5"/>
  <c r="T3084" i="5" s="1"/>
  <c r="S3085" i="5"/>
  <c r="T3085" i="5" s="1"/>
  <c r="S3086" i="5"/>
  <c r="T3086" i="5" s="1"/>
  <c r="S3087" i="5"/>
  <c r="T3087" i="5" s="1"/>
  <c r="S3088" i="5"/>
  <c r="T3088" i="5" s="1"/>
  <c r="S3089" i="5"/>
  <c r="T3089" i="5" s="1"/>
  <c r="S3090" i="5"/>
  <c r="T3090" i="5" s="1"/>
  <c r="S3091" i="5"/>
  <c r="T3091" i="5" s="1"/>
  <c r="S3092" i="5"/>
  <c r="T3092" i="5" s="1"/>
  <c r="S3093" i="5"/>
  <c r="T3093" i="5" s="1"/>
  <c r="S3094" i="5"/>
  <c r="T3094" i="5" s="1"/>
  <c r="S3095" i="5"/>
  <c r="T3095" i="5" s="1"/>
  <c r="S3096" i="5"/>
  <c r="T3096" i="5" s="1"/>
  <c r="S3097" i="5"/>
  <c r="T3097" i="5" s="1"/>
  <c r="S3098" i="5"/>
  <c r="T3098" i="5" s="1"/>
  <c r="S3099" i="5"/>
  <c r="T3099" i="5" s="1"/>
  <c r="S3100" i="5"/>
  <c r="T3100" i="5" s="1"/>
  <c r="S3101" i="5"/>
  <c r="T3101" i="5" s="1"/>
  <c r="S3102" i="5"/>
  <c r="T3102" i="5" s="1"/>
  <c r="S3103" i="5"/>
  <c r="T3103" i="5" s="1"/>
  <c r="S3104" i="5"/>
  <c r="T3104" i="5" s="1"/>
  <c r="S3105" i="5"/>
  <c r="T3105" i="5" s="1"/>
  <c r="S3106" i="5"/>
  <c r="T3106" i="5" s="1"/>
  <c r="S3107" i="5"/>
  <c r="T3107" i="5" s="1"/>
  <c r="S3108" i="5"/>
  <c r="T3108" i="5" s="1"/>
  <c r="S3109" i="5"/>
  <c r="T3109" i="5" s="1"/>
  <c r="S3110" i="5"/>
  <c r="T3110" i="5" s="1"/>
  <c r="S3111" i="5"/>
  <c r="T3111" i="5" s="1"/>
  <c r="S3112" i="5"/>
  <c r="T3112" i="5" s="1"/>
  <c r="S3113" i="5"/>
  <c r="T3113" i="5" s="1"/>
  <c r="S3114" i="5"/>
  <c r="T3114" i="5" s="1"/>
  <c r="S3115" i="5"/>
  <c r="T3115" i="5" s="1"/>
  <c r="S3116" i="5"/>
  <c r="T3116" i="5" s="1"/>
  <c r="S3117" i="5"/>
  <c r="T3117" i="5" s="1"/>
  <c r="S3118" i="5"/>
  <c r="T3118" i="5" s="1"/>
  <c r="S3119" i="5"/>
  <c r="T3119" i="5" s="1"/>
  <c r="S3120" i="5"/>
  <c r="T3120" i="5" s="1"/>
  <c r="S3121" i="5"/>
  <c r="T3121" i="5" s="1"/>
  <c r="S3122" i="5"/>
  <c r="T3122" i="5" s="1"/>
  <c r="S3123" i="5"/>
  <c r="T3123" i="5" s="1"/>
  <c r="S3124" i="5"/>
  <c r="T3124" i="5" s="1"/>
  <c r="S3125" i="5"/>
  <c r="T3125" i="5" s="1"/>
  <c r="S3126" i="5"/>
  <c r="T3126" i="5" s="1"/>
  <c r="S3127" i="5"/>
  <c r="T3127" i="5" s="1"/>
  <c r="S3128" i="5"/>
  <c r="T3128" i="5" s="1"/>
  <c r="S3129" i="5"/>
  <c r="T3129" i="5" s="1"/>
  <c r="S3130" i="5"/>
  <c r="T3130" i="5" s="1"/>
  <c r="S3131" i="5"/>
  <c r="T3131" i="5" s="1"/>
  <c r="S3132" i="5"/>
  <c r="T3132" i="5" s="1"/>
  <c r="S3133" i="5"/>
  <c r="T3133" i="5" s="1"/>
  <c r="S3134" i="5"/>
  <c r="T3134" i="5" s="1"/>
  <c r="S3135" i="5"/>
  <c r="T3135" i="5" s="1"/>
  <c r="S3136" i="5"/>
  <c r="T3136" i="5" s="1"/>
  <c r="S3137" i="5"/>
  <c r="T3137" i="5" s="1"/>
  <c r="S3138" i="5"/>
  <c r="T3138" i="5" s="1"/>
  <c r="S3139" i="5"/>
  <c r="T3139" i="5" s="1"/>
  <c r="S3140" i="5"/>
  <c r="T3140" i="5" s="1"/>
  <c r="S3141" i="5"/>
  <c r="T3141" i="5" s="1"/>
  <c r="S3142" i="5"/>
  <c r="T3142" i="5" s="1"/>
  <c r="S3143" i="5"/>
  <c r="T3143" i="5" s="1"/>
  <c r="S3144" i="5"/>
  <c r="T3144" i="5" s="1"/>
  <c r="S3145" i="5"/>
  <c r="T3145" i="5" s="1"/>
  <c r="S3146" i="5"/>
  <c r="T3146" i="5" s="1"/>
  <c r="S3147" i="5"/>
  <c r="T3147" i="5" s="1"/>
  <c r="S3148" i="5"/>
  <c r="T3148" i="5" s="1"/>
  <c r="S3149" i="5"/>
  <c r="T3149" i="5" s="1"/>
  <c r="S3150" i="5"/>
  <c r="T3150" i="5" s="1"/>
  <c r="S3151" i="5"/>
  <c r="T3151" i="5" s="1"/>
  <c r="S3152" i="5"/>
  <c r="T3152" i="5" s="1"/>
  <c r="S3153" i="5"/>
  <c r="T3153" i="5" s="1"/>
  <c r="S3154" i="5"/>
  <c r="T3154" i="5" s="1"/>
  <c r="S3155" i="5"/>
  <c r="T3155" i="5" s="1"/>
  <c r="S3156" i="5"/>
  <c r="T3156" i="5" s="1"/>
  <c r="S3157" i="5"/>
  <c r="T3157" i="5" s="1"/>
  <c r="S3158" i="5"/>
  <c r="T3158" i="5" s="1"/>
  <c r="S3159" i="5"/>
  <c r="T3159" i="5" s="1"/>
  <c r="S3160" i="5"/>
  <c r="T3160" i="5" s="1"/>
  <c r="S3161" i="5"/>
  <c r="T3161" i="5" s="1"/>
  <c r="S3162" i="5"/>
  <c r="T3162" i="5" s="1"/>
  <c r="S3163" i="5"/>
  <c r="T3163" i="5" s="1"/>
  <c r="S3164" i="5"/>
  <c r="T3164" i="5" s="1"/>
  <c r="S3165" i="5"/>
  <c r="T3165" i="5" s="1"/>
  <c r="S3166" i="5"/>
  <c r="T3166" i="5" s="1"/>
  <c r="S3167" i="5"/>
  <c r="T3167" i="5" s="1"/>
  <c r="S3168" i="5"/>
  <c r="T3168" i="5" s="1"/>
  <c r="S3169" i="5"/>
  <c r="T3169" i="5" s="1"/>
  <c r="S3170" i="5"/>
  <c r="T3170" i="5" s="1"/>
  <c r="S3171" i="5"/>
  <c r="T3171" i="5" s="1"/>
  <c r="S3172" i="5"/>
  <c r="T3172" i="5" s="1"/>
  <c r="S3173" i="5"/>
  <c r="T3173" i="5" s="1"/>
  <c r="S3174" i="5"/>
  <c r="T3174" i="5" s="1"/>
  <c r="S3175" i="5"/>
  <c r="T3175" i="5" s="1"/>
  <c r="S3176" i="5"/>
  <c r="T3176" i="5" s="1"/>
  <c r="S3177" i="5"/>
  <c r="T3177" i="5" s="1"/>
  <c r="S3178" i="5"/>
  <c r="T3178" i="5" s="1"/>
  <c r="S3179" i="5"/>
  <c r="T3179" i="5" s="1"/>
  <c r="S3180" i="5"/>
  <c r="T3180" i="5" s="1"/>
  <c r="S3181" i="5"/>
  <c r="T3181" i="5" s="1"/>
  <c r="S3182" i="5"/>
  <c r="T3182" i="5" s="1"/>
  <c r="S3183" i="5"/>
  <c r="T3183" i="5" s="1"/>
  <c r="S3184" i="5"/>
  <c r="T3184" i="5" s="1"/>
  <c r="S3185" i="5"/>
  <c r="T3185" i="5" s="1"/>
  <c r="S3186" i="5"/>
  <c r="T3186" i="5" s="1"/>
  <c r="S3187" i="5"/>
  <c r="T3187" i="5" s="1"/>
  <c r="S3188" i="5"/>
  <c r="T3188" i="5" s="1"/>
  <c r="S3189" i="5"/>
  <c r="T3189" i="5" s="1"/>
  <c r="S3190" i="5"/>
  <c r="T3190" i="5" s="1"/>
  <c r="S3191" i="5"/>
  <c r="T3191" i="5" s="1"/>
  <c r="S3192" i="5"/>
  <c r="T3192" i="5" s="1"/>
  <c r="S3193" i="5"/>
  <c r="T3193" i="5" s="1"/>
  <c r="S3194" i="5"/>
  <c r="T3194" i="5" s="1"/>
  <c r="S3195" i="5"/>
  <c r="T3195" i="5" s="1"/>
  <c r="S3196" i="5"/>
  <c r="T3196" i="5" s="1"/>
  <c r="S3197" i="5"/>
  <c r="T3197" i="5" s="1"/>
  <c r="S3198" i="5"/>
  <c r="T3198" i="5" s="1"/>
  <c r="S3199" i="5"/>
  <c r="T3199" i="5" s="1"/>
  <c r="S3200" i="5"/>
  <c r="T3200" i="5" s="1"/>
  <c r="S3201" i="5"/>
  <c r="T3201" i="5" s="1"/>
  <c r="S3202" i="5"/>
  <c r="T3202" i="5" s="1"/>
  <c r="S3203" i="5"/>
  <c r="T3203" i="5" s="1"/>
  <c r="S3204" i="5"/>
  <c r="T3204" i="5" s="1"/>
  <c r="S3205" i="5"/>
  <c r="T3205" i="5" s="1"/>
  <c r="S3206" i="5"/>
  <c r="T3206" i="5" s="1"/>
  <c r="S3207" i="5"/>
  <c r="T3207" i="5" s="1"/>
  <c r="S3208" i="5"/>
  <c r="T3208" i="5" s="1"/>
  <c r="S3209" i="5"/>
  <c r="T3209" i="5" s="1"/>
  <c r="S3210" i="5"/>
  <c r="T3210" i="5" s="1"/>
  <c r="S3211" i="5"/>
  <c r="T3211" i="5" s="1"/>
  <c r="S3212" i="5"/>
  <c r="T3212" i="5" s="1"/>
  <c r="S3213" i="5"/>
  <c r="T3213" i="5" s="1"/>
  <c r="S3214" i="5"/>
  <c r="T3214" i="5" s="1"/>
  <c r="S3215" i="5"/>
  <c r="T3215" i="5" s="1"/>
  <c r="S3216" i="5"/>
  <c r="T3216" i="5" s="1"/>
  <c r="S3217" i="5"/>
  <c r="T3217" i="5" s="1"/>
  <c r="S3218" i="5"/>
  <c r="T3218" i="5" s="1"/>
  <c r="S3219" i="5"/>
  <c r="T3219" i="5" s="1"/>
  <c r="S3220" i="5"/>
  <c r="T3220" i="5" s="1"/>
  <c r="S3221" i="5"/>
  <c r="T3221" i="5" s="1"/>
  <c r="S3222" i="5"/>
  <c r="T3222" i="5" s="1"/>
  <c r="S3223" i="5"/>
  <c r="T3223" i="5" s="1"/>
  <c r="S3224" i="5"/>
  <c r="T3224" i="5" s="1"/>
  <c r="S3225" i="5"/>
  <c r="T3225" i="5" s="1"/>
  <c r="S3226" i="5"/>
  <c r="T3226" i="5" s="1"/>
  <c r="S3227" i="5"/>
  <c r="T3227" i="5" s="1"/>
  <c r="S3228" i="5"/>
  <c r="T3228" i="5" s="1"/>
  <c r="S3229" i="5"/>
  <c r="T3229" i="5" s="1"/>
  <c r="S3230" i="5"/>
  <c r="T3230" i="5" s="1"/>
  <c r="S3231" i="5"/>
  <c r="T3231" i="5" s="1"/>
  <c r="S3232" i="5"/>
  <c r="T3232" i="5" s="1"/>
  <c r="S3233" i="5"/>
  <c r="T3233" i="5" s="1"/>
  <c r="S3234" i="5"/>
  <c r="T3234" i="5" s="1"/>
  <c r="S3235" i="5"/>
  <c r="T3235" i="5" s="1"/>
  <c r="S3236" i="5"/>
  <c r="T3236" i="5" s="1"/>
  <c r="S3237" i="5"/>
  <c r="T3237" i="5" s="1"/>
  <c r="S3238" i="5"/>
  <c r="T3238" i="5" s="1"/>
  <c r="S3239" i="5"/>
  <c r="T3239" i="5" s="1"/>
  <c r="S3240" i="5"/>
  <c r="T3240" i="5" s="1"/>
  <c r="S3241" i="5"/>
  <c r="T3241" i="5" s="1"/>
  <c r="S3242" i="5"/>
  <c r="T3242" i="5" s="1"/>
  <c r="S3243" i="5"/>
  <c r="T3243" i="5" s="1"/>
  <c r="S3244" i="5"/>
  <c r="T3244" i="5" s="1"/>
  <c r="S3245" i="5"/>
  <c r="T3245" i="5" s="1"/>
  <c r="S3246" i="5"/>
  <c r="T3246" i="5" s="1"/>
  <c r="S3247" i="5"/>
  <c r="T3247" i="5" s="1"/>
  <c r="S3248" i="5"/>
  <c r="T3248" i="5" s="1"/>
  <c r="S3249" i="5"/>
  <c r="T3249" i="5" s="1"/>
  <c r="S3250" i="5"/>
  <c r="T3250" i="5" s="1"/>
  <c r="S3251" i="5"/>
  <c r="T3251" i="5" s="1"/>
  <c r="S3252" i="5"/>
  <c r="T3252" i="5" s="1"/>
  <c r="S3253" i="5"/>
  <c r="T3253" i="5" s="1"/>
  <c r="S3254" i="5"/>
  <c r="T3254" i="5" s="1"/>
  <c r="S3255" i="5"/>
  <c r="T3255" i="5" s="1"/>
  <c r="S3256" i="5"/>
  <c r="T3256" i="5" s="1"/>
  <c r="S3257" i="5"/>
  <c r="T3257" i="5" s="1"/>
  <c r="S3258" i="5"/>
  <c r="T3258" i="5" s="1"/>
  <c r="S3259" i="5"/>
  <c r="T3259" i="5" s="1"/>
  <c r="S3260" i="5"/>
  <c r="T3260" i="5" s="1"/>
  <c r="S3261" i="5"/>
  <c r="T3261" i="5" s="1"/>
  <c r="S3262" i="5"/>
  <c r="T3262" i="5" s="1"/>
  <c r="S3263" i="5"/>
  <c r="T3263" i="5" s="1"/>
  <c r="S3264" i="5"/>
  <c r="T3264" i="5" s="1"/>
  <c r="S3265" i="5"/>
  <c r="T3265" i="5" s="1"/>
  <c r="S3266" i="5"/>
  <c r="T3266" i="5" s="1"/>
  <c r="S3267" i="5"/>
  <c r="T3267" i="5" s="1"/>
  <c r="S3268" i="5"/>
  <c r="T3268" i="5" s="1"/>
  <c r="S3269" i="5"/>
  <c r="T3269" i="5" s="1"/>
  <c r="S3270" i="5"/>
  <c r="T3270" i="5" s="1"/>
  <c r="S3271" i="5"/>
  <c r="T3271" i="5" s="1"/>
  <c r="S3272" i="5"/>
  <c r="T3272" i="5" s="1"/>
  <c r="S3273" i="5"/>
  <c r="T3273" i="5" s="1"/>
  <c r="S3274" i="5"/>
  <c r="T3274" i="5" s="1"/>
  <c r="S3275" i="5"/>
  <c r="T3275" i="5" s="1"/>
  <c r="S3276" i="5"/>
  <c r="T3276" i="5" s="1"/>
  <c r="S3277" i="5"/>
  <c r="T3277" i="5" s="1"/>
  <c r="S3278" i="5"/>
  <c r="T3278" i="5" s="1"/>
  <c r="S3279" i="5"/>
  <c r="T3279" i="5" s="1"/>
  <c r="S3280" i="5"/>
  <c r="T3280" i="5" s="1"/>
  <c r="S3281" i="5"/>
  <c r="T3281" i="5" s="1"/>
  <c r="S3282" i="5"/>
  <c r="T3282" i="5" s="1"/>
  <c r="S3283" i="5"/>
  <c r="T3283" i="5" s="1"/>
  <c r="S3284" i="5"/>
  <c r="T3284" i="5" s="1"/>
  <c r="S3285" i="5"/>
  <c r="T3285" i="5" s="1"/>
  <c r="S3286" i="5"/>
  <c r="T3286" i="5" s="1"/>
  <c r="S3287" i="5"/>
  <c r="T3287" i="5" s="1"/>
  <c r="S3288" i="5"/>
  <c r="T3288" i="5" s="1"/>
  <c r="S3289" i="5"/>
  <c r="T3289" i="5" s="1"/>
  <c r="S3290" i="5"/>
  <c r="T3290" i="5" s="1"/>
  <c r="S3291" i="5"/>
  <c r="T3291" i="5" s="1"/>
  <c r="S3292" i="5"/>
  <c r="T3292" i="5" s="1"/>
  <c r="S3293" i="5"/>
  <c r="T3293" i="5" s="1"/>
  <c r="S3294" i="5"/>
  <c r="T3294" i="5" s="1"/>
  <c r="S3295" i="5"/>
  <c r="T3295" i="5" s="1"/>
  <c r="S3296" i="5"/>
  <c r="T3296" i="5" s="1"/>
  <c r="S3297" i="5"/>
  <c r="T3297" i="5" s="1"/>
  <c r="S3298" i="5"/>
  <c r="T3298" i="5" s="1"/>
  <c r="S3299" i="5"/>
  <c r="T3299" i="5" s="1"/>
  <c r="S3300" i="5"/>
  <c r="T3300" i="5" s="1"/>
  <c r="S3301" i="5"/>
  <c r="T3301" i="5" s="1"/>
  <c r="S3302" i="5"/>
  <c r="T3302" i="5" s="1"/>
  <c r="S3303" i="5"/>
  <c r="T3303" i="5" s="1"/>
  <c r="S3304" i="5"/>
  <c r="T3304" i="5" s="1"/>
  <c r="S3305" i="5"/>
  <c r="T3305" i="5" s="1"/>
  <c r="S3306" i="5"/>
  <c r="T3306" i="5" s="1"/>
  <c r="S3307" i="5"/>
  <c r="T3307" i="5" s="1"/>
  <c r="S3308" i="5"/>
  <c r="T3308" i="5" s="1"/>
  <c r="S3309" i="5"/>
  <c r="T3309" i="5" s="1"/>
  <c r="S3310" i="5"/>
  <c r="T3310" i="5" s="1"/>
  <c r="S3311" i="5"/>
  <c r="T3311" i="5" s="1"/>
  <c r="S3312" i="5"/>
  <c r="T3312" i="5" s="1"/>
  <c r="S3313" i="5"/>
  <c r="T3313" i="5" s="1"/>
  <c r="S3314" i="5"/>
  <c r="T3314" i="5" s="1"/>
  <c r="S3315" i="5"/>
  <c r="T3315" i="5" s="1"/>
  <c r="S3316" i="5"/>
  <c r="T3316" i="5" s="1"/>
  <c r="S3317" i="5"/>
  <c r="T3317" i="5" s="1"/>
  <c r="S3318" i="5"/>
  <c r="T3318" i="5" s="1"/>
  <c r="S3319" i="5"/>
  <c r="T3319" i="5" s="1"/>
  <c r="S3320" i="5"/>
  <c r="T3320" i="5" s="1"/>
  <c r="S3321" i="5"/>
  <c r="T3321" i="5" s="1"/>
  <c r="S3322" i="5"/>
  <c r="T3322" i="5" s="1"/>
  <c r="S3323" i="5"/>
  <c r="T3323" i="5" s="1"/>
  <c r="S3324" i="5"/>
  <c r="T3324" i="5" s="1"/>
  <c r="S3325" i="5"/>
  <c r="T3325" i="5" s="1"/>
  <c r="S3326" i="5"/>
  <c r="T3326" i="5" s="1"/>
  <c r="S3327" i="5"/>
  <c r="T3327" i="5" s="1"/>
  <c r="S3328" i="5"/>
  <c r="T3328" i="5" s="1"/>
  <c r="S3329" i="5"/>
  <c r="T3329" i="5" s="1"/>
  <c r="S3330" i="5"/>
  <c r="T3330" i="5" s="1"/>
  <c r="S3331" i="5"/>
  <c r="T3331" i="5" s="1"/>
  <c r="S3332" i="5"/>
  <c r="T3332" i="5" s="1"/>
  <c r="S3333" i="5"/>
  <c r="T3333" i="5" s="1"/>
  <c r="S3334" i="5"/>
  <c r="T3334" i="5" s="1"/>
  <c r="S3335" i="5"/>
  <c r="T3335" i="5" s="1"/>
  <c r="S3336" i="5"/>
  <c r="T3336" i="5" s="1"/>
  <c r="S3337" i="5"/>
  <c r="T3337" i="5" s="1"/>
  <c r="S3338" i="5"/>
  <c r="T3338" i="5" s="1"/>
  <c r="S3339" i="5"/>
  <c r="T3339" i="5" s="1"/>
  <c r="S3340" i="5"/>
  <c r="T3340" i="5" s="1"/>
  <c r="S3341" i="5"/>
  <c r="T3341" i="5" s="1"/>
  <c r="S3342" i="5"/>
  <c r="T3342" i="5" s="1"/>
  <c r="S3343" i="5"/>
  <c r="T3343" i="5" s="1"/>
  <c r="S3344" i="5"/>
  <c r="T3344" i="5" s="1"/>
  <c r="S3345" i="5"/>
  <c r="T3345" i="5" s="1"/>
  <c r="S3346" i="5"/>
  <c r="T3346" i="5" s="1"/>
  <c r="S3347" i="5"/>
  <c r="T3347" i="5" s="1"/>
  <c r="S3348" i="5"/>
  <c r="T3348" i="5" s="1"/>
  <c r="S3349" i="5"/>
  <c r="T3349" i="5" s="1"/>
  <c r="S3350" i="5"/>
  <c r="T3350" i="5" s="1"/>
  <c r="S3351" i="5"/>
  <c r="T3351" i="5" s="1"/>
  <c r="S3352" i="5"/>
  <c r="T3352" i="5" s="1"/>
  <c r="S3353" i="5"/>
  <c r="T3353" i="5" s="1"/>
  <c r="S3354" i="5"/>
  <c r="T3354" i="5" s="1"/>
  <c r="S3355" i="5"/>
  <c r="T3355" i="5" s="1"/>
  <c r="S3356" i="5"/>
  <c r="T3356" i="5" s="1"/>
  <c r="S3357" i="5"/>
  <c r="T3357" i="5" s="1"/>
  <c r="S3358" i="5"/>
  <c r="T3358" i="5" s="1"/>
  <c r="S3359" i="5"/>
  <c r="T3359" i="5" s="1"/>
  <c r="S3360" i="5"/>
  <c r="T3360" i="5" s="1"/>
  <c r="S3361" i="5"/>
  <c r="T3361" i="5" s="1"/>
  <c r="S3362" i="5"/>
  <c r="T3362" i="5" s="1"/>
  <c r="S3363" i="5"/>
  <c r="T3363" i="5" s="1"/>
  <c r="S3364" i="5"/>
  <c r="T3364" i="5" s="1"/>
  <c r="S3365" i="5"/>
  <c r="T3365" i="5" s="1"/>
  <c r="S3366" i="5"/>
  <c r="T3366" i="5" s="1"/>
  <c r="S3367" i="5"/>
  <c r="T3367" i="5" s="1"/>
  <c r="S3368" i="5"/>
  <c r="T3368" i="5" s="1"/>
  <c r="S3369" i="5"/>
  <c r="T3369" i="5" s="1"/>
  <c r="S3370" i="5"/>
  <c r="T3370" i="5" s="1"/>
  <c r="S3371" i="5"/>
  <c r="T3371" i="5" s="1"/>
  <c r="S3372" i="5"/>
  <c r="T3372" i="5" s="1"/>
  <c r="S3373" i="5"/>
  <c r="T3373" i="5" s="1"/>
  <c r="S3374" i="5"/>
  <c r="T3374" i="5" s="1"/>
  <c r="S3375" i="5"/>
  <c r="T3375" i="5" s="1"/>
  <c r="S3376" i="5"/>
  <c r="T3376" i="5" s="1"/>
  <c r="S3377" i="5"/>
  <c r="T3377" i="5" s="1"/>
  <c r="S3378" i="5"/>
  <c r="T3378" i="5" s="1"/>
  <c r="S3379" i="5"/>
  <c r="T3379" i="5" s="1"/>
  <c r="S3380" i="5"/>
  <c r="T3380" i="5" s="1"/>
  <c r="S3381" i="5"/>
  <c r="T3381" i="5" s="1"/>
  <c r="S3382" i="5"/>
  <c r="T3382" i="5" s="1"/>
  <c r="S3383" i="5"/>
  <c r="T3383" i="5" s="1"/>
  <c r="S3384" i="5"/>
  <c r="T3384" i="5" s="1"/>
  <c r="S3385" i="5"/>
  <c r="T3385" i="5" s="1"/>
  <c r="S3386" i="5"/>
  <c r="T3386" i="5" s="1"/>
  <c r="S3387" i="5"/>
  <c r="T3387" i="5" s="1"/>
  <c r="S3388" i="5"/>
  <c r="T3388" i="5" s="1"/>
  <c r="S3389" i="5"/>
  <c r="T3389" i="5" s="1"/>
  <c r="S3390" i="5"/>
  <c r="T3390" i="5" s="1"/>
  <c r="S3391" i="5"/>
  <c r="T3391" i="5" s="1"/>
  <c r="S3392" i="5"/>
  <c r="T3392" i="5" s="1"/>
  <c r="S3393" i="5"/>
  <c r="T3393" i="5" s="1"/>
  <c r="S3394" i="5"/>
  <c r="T3394" i="5" s="1"/>
  <c r="S3395" i="5"/>
  <c r="T3395" i="5" s="1"/>
  <c r="S3396" i="5"/>
  <c r="T3396" i="5" s="1"/>
  <c r="S3397" i="5"/>
  <c r="T3397" i="5" s="1"/>
  <c r="S3398" i="5"/>
  <c r="T3398" i="5" s="1"/>
  <c r="S3399" i="5"/>
  <c r="T3399" i="5" s="1"/>
  <c r="S3400" i="5"/>
  <c r="T3400" i="5" s="1"/>
  <c r="S3401" i="5"/>
  <c r="T3401" i="5" s="1"/>
  <c r="S3402" i="5"/>
  <c r="T3402" i="5" s="1"/>
  <c r="S3403" i="5"/>
  <c r="T3403" i="5" s="1"/>
  <c r="S3404" i="5"/>
  <c r="T3404" i="5" s="1"/>
  <c r="S3405" i="5"/>
  <c r="T3405" i="5" s="1"/>
  <c r="S3406" i="5"/>
  <c r="T3406" i="5" s="1"/>
  <c r="S3407" i="5"/>
  <c r="T3407" i="5" s="1"/>
  <c r="S3408" i="5"/>
  <c r="T3408" i="5" s="1"/>
  <c r="S3409" i="5"/>
  <c r="T3409" i="5" s="1"/>
  <c r="S3410" i="5"/>
  <c r="T3410" i="5" s="1"/>
  <c r="S3411" i="5"/>
  <c r="T3411" i="5" s="1"/>
  <c r="S3412" i="5"/>
  <c r="T3412" i="5" s="1"/>
  <c r="S3413" i="5"/>
  <c r="T3413" i="5" s="1"/>
  <c r="S3414" i="5"/>
  <c r="T3414" i="5" s="1"/>
  <c r="S3415" i="5"/>
  <c r="T3415" i="5" s="1"/>
  <c r="S3416" i="5"/>
  <c r="T3416" i="5" s="1"/>
  <c r="S3417" i="5"/>
  <c r="T3417" i="5" s="1"/>
  <c r="S3418" i="5"/>
  <c r="T3418" i="5" s="1"/>
  <c r="S3419" i="5"/>
  <c r="T3419" i="5" s="1"/>
  <c r="S3420" i="5"/>
  <c r="T3420" i="5" s="1"/>
  <c r="S3421" i="5"/>
  <c r="T3421" i="5" s="1"/>
  <c r="S3422" i="5"/>
  <c r="T3422" i="5" s="1"/>
  <c r="S3423" i="5"/>
  <c r="T3423" i="5" s="1"/>
  <c r="S3424" i="5"/>
  <c r="T3424" i="5" s="1"/>
  <c r="S3425" i="5"/>
  <c r="T3425" i="5" s="1"/>
  <c r="S3426" i="5"/>
  <c r="T3426" i="5" s="1"/>
  <c r="S3427" i="5"/>
  <c r="T3427" i="5" s="1"/>
  <c r="S3428" i="5"/>
  <c r="T3428" i="5" s="1"/>
  <c r="S3429" i="5"/>
  <c r="T3429" i="5" s="1"/>
  <c r="S3430" i="5"/>
  <c r="T3430" i="5" s="1"/>
  <c r="S3431" i="5"/>
  <c r="T3431" i="5" s="1"/>
  <c r="S3432" i="5"/>
  <c r="T3432" i="5" s="1"/>
  <c r="S3433" i="5"/>
  <c r="T3433" i="5" s="1"/>
  <c r="S3434" i="5"/>
  <c r="T3434" i="5" s="1"/>
  <c r="S3435" i="5"/>
  <c r="T3435" i="5" s="1"/>
  <c r="S3436" i="5"/>
  <c r="T3436" i="5" s="1"/>
  <c r="S3437" i="5"/>
  <c r="T3437" i="5" s="1"/>
  <c r="S3438" i="5"/>
  <c r="T3438" i="5" s="1"/>
  <c r="S3439" i="5"/>
  <c r="T3439" i="5" s="1"/>
  <c r="S3440" i="5"/>
  <c r="T3440" i="5" s="1"/>
  <c r="S3441" i="5"/>
  <c r="T3441" i="5" s="1"/>
  <c r="S3442" i="5"/>
  <c r="T3442" i="5" s="1"/>
  <c r="S3443" i="5"/>
  <c r="T3443" i="5" s="1"/>
  <c r="S3444" i="5"/>
  <c r="T3444" i="5" s="1"/>
  <c r="S3445" i="5"/>
  <c r="T3445" i="5" s="1"/>
  <c r="S3446" i="5"/>
  <c r="T3446" i="5" s="1"/>
  <c r="S3447" i="5"/>
  <c r="T3447" i="5" s="1"/>
  <c r="S3448" i="5"/>
  <c r="T3448" i="5" s="1"/>
  <c r="S3449" i="5"/>
  <c r="T3449" i="5" s="1"/>
  <c r="S3450" i="5"/>
  <c r="T3450" i="5" s="1"/>
  <c r="S3451" i="5"/>
  <c r="T3451" i="5" s="1"/>
  <c r="S3452" i="5"/>
  <c r="T3452" i="5" s="1"/>
  <c r="S3453" i="5"/>
  <c r="T3453" i="5" s="1"/>
  <c r="S3454" i="5"/>
  <c r="T3454" i="5" s="1"/>
  <c r="S3455" i="5"/>
  <c r="T3455" i="5" s="1"/>
  <c r="S3456" i="5"/>
  <c r="T3456" i="5" s="1"/>
  <c r="S3457" i="5"/>
  <c r="T3457" i="5" s="1"/>
  <c r="S3458" i="5"/>
  <c r="T3458" i="5" s="1"/>
  <c r="S3459" i="5"/>
  <c r="T3459" i="5" s="1"/>
  <c r="S3460" i="5"/>
  <c r="T3460" i="5" s="1"/>
  <c r="S3461" i="5"/>
  <c r="T3461" i="5" s="1"/>
  <c r="S3462" i="5"/>
  <c r="T3462" i="5" s="1"/>
  <c r="S3463" i="5"/>
  <c r="T3463" i="5" s="1"/>
  <c r="S3464" i="5"/>
  <c r="T3464" i="5" s="1"/>
  <c r="S3465" i="5"/>
  <c r="T3465" i="5" s="1"/>
  <c r="S3466" i="5"/>
  <c r="T3466" i="5" s="1"/>
  <c r="S3467" i="5"/>
  <c r="T3467" i="5" s="1"/>
  <c r="S3468" i="5"/>
  <c r="T3468" i="5" s="1"/>
  <c r="S3469" i="5"/>
  <c r="T3469" i="5" s="1"/>
  <c r="S3470" i="5"/>
  <c r="T3470" i="5" s="1"/>
  <c r="S3471" i="5"/>
  <c r="T3471" i="5" s="1"/>
  <c r="S3472" i="5"/>
  <c r="T3472" i="5" s="1"/>
  <c r="S3473" i="5"/>
  <c r="T3473" i="5" s="1"/>
  <c r="S3474" i="5"/>
  <c r="T3474" i="5" s="1"/>
  <c r="S3475" i="5"/>
  <c r="T3475" i="5" s="1"/>
  <c r="S3476" i="5"/>
  <c r="T3476" i="5" s="1"/>
  <c r="S3477" i="5"/>
  <c r="T3477" i="5" s="1"/>
  <c r="S3478" i="5"/>
  <c r="T3478" i="5" s="1"/>
  <c r="S3479" i="5"/>
  <c r="T3479" i="5" s="1"/>
  <c r="S3480" i="5"/>
  <c r="T3480" i="5" s="1"/>
  <c r="S3481" i="5"/>
  <c r="T3481" i="5" s="1"/>
  <c r="S3482" i="5"/>
  <c r="T3482" i="5" s="1"/>
  <c r="S3483" i="5"/>
  <c r="T3483" i="5" s="1"/>
  <c r="S3484" i="5"/>
  <c r="T3484" i="5" s="1"/>
  <c r="S3485" i="5"/>
  <c r="T3485" i="5" s="1"/>
  <c r="S3486" i="5"/>
  <c r="T3486" i="5" s="1"/>
  <c r="S3487" i="5"/>
  <c r="T3487" i="5" s="1"/>
  <c r="S3488" i="5"/>
  <c r="T3488" i="5" s="1"/>
  <c r="S3489" i="5"/>
  <c r="T3489" i="5" s="1"/>
  <c r="S3490" i="5"/>
  <c r="T3490" i="5" s="1"/>
  <c r="S3491" i="5"/>
  <c r="T3491" i="5" s="1"/>
  <c r="S3492" i="5"/>
  <c r="T3492" i="5" s="1"/>
  <c r="S3493" i="5"/>
  <c r="T3493" i="5" s="1"/>
  <c r="S3494" i="5"/>
  <c r="T3494" i="5" s="1"/>
  <c r="S3495" i="5"/>
  <c r="T3495" i="5" s="1"/>
  <c r="S3496" i="5"/>
  <c r="T3496" i="5" s="1"/>
  <c r="S3497" i="5"/>
  <c r="T3497" i="5" s="1"/>
  <c r="S3498" i="5"/>
  <c r="T3498" i="5" s="1"/>
  <c r="S3499" i="5"/>
  <c r="T3499" i="5" s="1"/>
  <c r="S3500" i="5"/>
  <c r="T3500" i="5" s="1"/>
  <c r="S3501" i="5"/>
  <c r="T3501" i="5" s="1"/>
  <c r="S3502" i="5"/>
  <c r="T3502" i="5" s="1"/>
  <c r="S3503" i="5"/>
  <c r="T3503" i="5" s="1"/>
  <c r="S3504" i="5"/>
  <c r="T3504" i="5" s="1"/>
  <c r="S3505" i="5"/>
  <c r="T3505" i="5" s="1"/>
  <c r="S3506" i="5"/>
  <c r="T3506" i="5" s="1"/>
  <c r="S3507" i="5"/>
  <c r="T3507" i="5" s="1"/>
  <c r="S3508" i="5"/>
  <c r="T3508" i="5" s="1"/>
  <c r="S3509" i="5"/>
  <c r="T3509" i="5" s="1"/>
  <c r="S3510" i="5"/>
  <c r="T3510" i="5" s="1"/>
  <c r="S3511" i="5"/>
  <c r="T3511" i="5" s="1"/>
  <c r="S3512" i="5"/>
  <c r="T3512" i="5" s="1"/>
  <c r="S3513" i="5"/>
  <c r="T3513" i="5" s="1"/>
  <c r="S3514" i="5"/>
  <c r="T3514" i="5" s="1"/>
  <c r="S3515" i="5"/>
  <c r="T3515" i="5" s="1"/>
  <c r="S3516" i="5"/>
  <c r="T3516" i="5" s="1"/>
  <c r="S3517" i="5"/>
  <c r="T3517" i="5" s="1"/>
  <c r="S3518" i="5"/>
  <c r="T3518" i="5" s="1"/>
  <c r="S3519" i="5"/>
  <c r="T3519" i="5" s="1"/>
  <c r="S3520" i="5"/>
  <c r="T3520" i="5" s="1"/>
  <c r="S3521" i="5"/>
  <c r="T3521" i="5" s="1"/>
  <c r="S3522" i="5"/>
  <c r="T3522" i="5" s="1"/>
  <c r="S3523" i="5"/>
  <c r="T3523" i="5" s="1"/>
  <c r="S3524" i="5"/>
  <c r="T3524" i="5" s="1"/>
  <c r="S3525" i="5"/>
  <c r="T3525" i="5" s="1"/>
  <c r="S3526" i="5"/>
  <c r="T3526" i="5" s="1"/>
  <c r="S3527" i="5"/>
  <c r="T3527" i="5" s="1"/>
  <c r="S3528" i="5"/>
  <c r="T3528" i="5" s="1"/>
  <c r="S3529" i="5"/>
  <c r="T3529" i="5" s="1"/>
  <c r="S3530" i="5"/>
  <c r="T3530" i="5" s="1"/>
  <c r="S3531" i="5"/>
  <c r="T3531" i="5" s="1"/>
  <c r="S3532" i="5"/>
  <c r="T3532" i="5" s="1"/>
  <c r="S3533" i="5"/>
  <c r="T3533" i="5" s="1"/>
  <c r="S3534" i="5"/>
  <c r="T3534" i="5" s="1"/>
  <c r="S3535" i="5"/>
  <c r="T3535" i="5" s="1"/>
  <c r="S3536" i="5"/>
  <c r="T3536" i="5" s="1"/>
  <c r="S3537" i="5"/>
  <c r="T3537" i="5" s="1"/>
  <c r="S3538" i="5"/>
  <c r="T3538" i="5" s="1"/>
  <c r="S3539" i="5"/>
  <c r="T3539" i="5" s="1"/>
  <c r="S3540" i="5"/>
  <c r="T3540" i="5" s="1"/>
  <c r="S3541" i="5"/>
  <c r="T3541" i="5" s="1"/>
  <c r="S3542" i="5"/>
  <c r="T3542" i="5" s="1"/>
  <c r="S3543" i="5"/>
  <c r="T3543" i="5" s="1"/>
  <c r="S3544" i="5"/>
  <c r="T3544" i="5" s="1"/>
  <c r="S3545" i="5"/>
  <c r="T3545" i="5" s="1"/>
  <c r="S3546" i="5"/>
  <c r="T3546" i="5" s="1"/>
  <c r="S3547" i="5"/>
  <c r="T3547" i="5" s="1"/>
  <c r="S3548" i="5"/>
  <c r="T3548" i="5" s="1"/>
  <c r="S3549" i="5"/>
  <c r="T3549" i="5" s="1"/>
  <c r="S3550" i="5"/>
  <c r="T3550" i="5" s="1"/>
  <c r="S3551" i="5"/>
  <c r="T3551" i="5" s="1"/>
  <c r="S3552" i="5"/>
  <c r="T3552" i="5" s="1"/>
  <c r="S3553" i="5"/>
  <c r="T3553" i="5" s="1"/>
  <c r="S3554" i="5"/>
  <c r="T3554" i="5" s="1"/>
  <c r="S3555" i="5"/>
  <c r="T3555" i="5" s="1"/>
  <c r="S3556" i="5"/>
  <c r="T3556" i="5" s="1"/>
  <c r="S3557" i="5"/>
  <c r="T3557" i="5" s="1"/>
  <c r="S3558" i="5"/>
  <c r="T3558" i="5" s="1"/>
  <c r="S3559" i="5"/>
  <c r="T3559" i="5" s="1"/>
  <c r="S3560" i="5"/>
  <c r="T3560" i="5" s="1"/>
  <c r="S3561" i="5"/>
  <c r="T3561" i="5" s="1"/>
  <c r="S3562" i="5"/>
  <c r="T3562" i="5" s="1"/>
  <c r="S3563" i="5"/>
  <c r="T3563" i="5" s="1"/>
  <c r="S3564" i="5"/>
  <c r="T3564" i="5" s="1"/>
  <c r="S3565" i="5"/>
  <c r="T3565" i="5" s="1"/>
  <c r="S3566" i="5"/>
  <c r="T3566" i="5" s="1"/>
  <c r="S3567" i="5"/>
  <c r="T3567" i="5" s="1"/>
  <c r="S3568" i="5"/>
  <c r="T3568" i="5" s="1"/>
  <c r="S3569" i="5"/>
  <c r="T3569" i="5" s="1"/>
  <c r="S3570" i="5"/>
  <c r="T3570" i="5" s="1"/>
  <c r="S3571" i="5"/>
  <c r="T3571" i="5" s="1"/>
  <c r="S3572" i="5"/>
  <c r="T3572" i="5" s="1"/>
  <c r="S3573" i="5"/>
  <c r="T3573" i="5" s="1"/>
  <c r="S3574" i="5"/>
  <c r="T3574" i="5" s="1"/>
  <c r="S3575" i="5"/>
  <c r="T3575" i="5" s="1"/>
  <c r="S3576" i="5"/>
  <c r="T3576" i="5" s="1"/>
  <c r="S3577" i="5"/>
  <c r="T3577" i="5" s="1"/>
  <c r="S3578" i="5"/>
  <c r="T3578" i="5" s="1"/>
  <c r="S3579" i="5"/>
  <c r="T3579" i="5" s="1"/>
  <c r="S3580" i="5"/>
  <c r="T3580" i="5" s="1"/>
  <c r="S3581" i="5"/>
  <c r="T3581" i="5" s="1"/>
  <c r="S3582" i="5"/>
  <c r="T3582" i="5" s="1"/>
  <c r="S3583" i="5"/>
  <c r="T3583" i="5" s="1"/>
  <c r="S3584" i="5"/>
  <c r="T3584" i="5" s="1"/>
  <c r="S3585" i="5"/>
  <c r="T3585" i="5" s="1"/>
  <c r="S3586" i="5"/>
  <c r="T3586" i="5" s="1"/>
  <c r="S3587" i="5"/>
  <c r="T3587" i="5" s="1"/>
  <c r="S3588" i="5"/>
  <c r="T3588" i="5" s="1"/>
  <c r="S3589" i="5"/>
  <c r="T3589" i="5" s="1"/>
  <c r="S3590" i="5"/>
  <c r="T3590" i="5" s="1"/>
  <c r="S3591" i="5"/>
  <c r="T3591" i="5" s="1"/>
  <c r="S3592" i="5"/>
  <c r="T3592" i="5" s="1"/>
  <c r="S3593" i="5"/>
  <c r="T3593" i="5" s="1"/>
  <c r="S3594" i="5"/>
  <c r="T3594" i="5" s="1"/>
  <c r="S3595" i="5"/>
  <c r="T3595" i="5" s="1"/>
  <c r="S3596" i="5"/>
  <c r="T3596" i="5" s="1"/>
  <c r="S3597" i="5"/>
  <c r="T3597" i="5" s="1"/>
  <c r="S3598" i="5"/>
  <c r="T3598" i="5" s="1"/>
  <c r="S3599" i="5"/>
  <c r="T3599" i="5" s="1"/>
  <c r="S3600" i="5"/>
  <c r="T3600" i="5" s="1"/>
  <c r="S3601" i="5"/>
  <c r="T3601" i="5" s="1"/>
  <c r="S3602" i="5"/>
  <c r="T3602" i="5" s="1"/>
  <c r="S3603" i="5"/>
  <c r="T3603" i="5" s="1"/>
  <c r="S3604" i="5"/>
  <c r="T3604" i="5" s="1"/>
  <c r="S3605" i="5"/>
  <c r="T3605" i="5" s="1"/>
  <c r="S3606" i="5"/>
  <c r="T3606" i="5" s="1"/>
  <c r="S3607" i="5"/>
  <c r="T3607" i="5" s="1"/>
  <c r="S3608" i="5"/>
  <c r="T3608" i="5" s="1"/>
  <c r="S3609" i="5"/>
  <c r="T3609" i="5" s="1"/>
  <c r="S3610" i="5"/>
  <c r="T3610" i="5" s="1"/>
  <c r="S3611" i="5"/>
  <c r="T3611" i="5" s="1"/>
  <c r="S3612" i="5"/>
  <c r="T3612" i="5" s="1"/>
  <c r="S3613" i="5"/>
  <c r="T3613" i="5" s="1"/>
  <c r="S3614" i="5"/>
  <c r="T3614" i="5" s="1"/>
  <c r="S3615" i="5"/>
  <c r="T3615" i="5" s="1"/>
  <c r="S3616" i="5"/>
  <c r="T3616" i="5" s="1"/>
  <c r="S3617" i="5"/>
  <c r="T3617" i="5" s="1"/>
  <c r="S3618" i="5"/>
  <c r="T3618" i="5" s="1"/>
  <c r="S3619" i="5"/>
  <c r="T3619" i="5" s="1"/>
  <c r="S3620" i="5"/>
  <c r="T3620" i="5" s="1"/>
  <c r="S3621" i="5"/>
  <c r="T3621" i="5" s="1"/>
  <c r="S3622" i="5"/>
  <c r="T3622" i="5" s="1"/>
  <c r="S3623" i="5"/>
  <c r="T3623" i="5" s="1"/>
  <c r="S3624" i="5"/>
  <c r="T3624" i="5" s="1"/>
  <c r="S3625" i="5"/>
  <c r="T3625" i="5" s="1"/>
  <c r="S3626" i="5"/>
  <c r="T3626" i="5" s="1"/>
  <c r="S3627" i="5"/>
  <c r="T3627" i="5" s="1"/>
  <c r="S3628" i="5"/>
  <c r="T3628" i="5" s="1"/>
  <c r="S3629" i="5"/>
  <c r="T3629" i="5" s="1"/>
  <c r="S3630" i="5"/>
  <c r="T3630" i="5" s="1"/>
  <c r="S3631" i="5"/>
  <c r="T3631" i="5" s="1"/>
  <c r="S3632" i="5"/>
  <c r="T3632" i="5" s="1"/>
  <c r="S3633" i="5"/>
  <c r="T3633" i="5" s="1"/>
  <c r="S3634" i="5"/>
  <c r="T3634" i="5" s="1"/>
  <c r="S3635" i="5"/>
  <c r="T3635" i="5" s="1"/>
  <c r="S3636" i="5"/>
  <c r="T3636" i="5" s="1"/>
  <c r="S3637" i="5"/>
  <c r="T3637" i="5" s="1"/>
  <c r="S3638" i="5"/>
  <c r="T3638" i="5" s="1"/>
  <c r="S3639" i="5"/>
  <c r="T3639" i="5" s="1"/>
  <c r="S3640" i="5"/>
  <c r="T3640" i="5" s="1"/>
  <c r="S3641" i="5"/>
  <c r="T3641" i="5" s="1"/>
  <c r="S3642" i="5"/>
  <c r="T3642" i="5" s="1"/>
  <c r="S3643" i="5"/>
  <c r="T3643" i="5" s="1"/>
  <c r="S3644" i="5"/>
  <c r="T3644" i="5" s="1"/>
  <c r="S3645" i="5"/>
  <c r="T3645" i="5" s="1"/>
  <c r="S3646" i="5"/>
  <c r="T3646" i="5" s="1"/>
  <c r="S3647" i="5"/>
  <c r="T3647" i="5" s="1"/>
  <c r="S3648" i="5"/>
  <c r="T3648" i="5" s="1"/>
  <c r="S3649" i="5"/>
  <c r="T3649" i="5" s="1"/>
  <c r="S3650" i="5"/>
  <c r="T3650" i="5" s="1"/>
  <c r="S3651" i="5"/>
  <c r="T3651" i="5" s="1"/>
  <c r="S3652" i="5"/>
  <c r="T3652" i="5" s="1"/>
  <c r="S3653" i="5"/>
  <c r="T3653" i="5" s="1"/>
  <c r="S3654" i="5"/>
  <c r="T3654" i="5" s="1"/>
  <c r="S3655" i="5"/>
  <c r="T3655" i="5" s="1"/>
  <c r="S3656" i="5"/>
  <c r="T3656" i="5" s="1"/>
  <c r="S3657" i="5"/>
  <c r="T3657" i="5" s="1"/>
  <c r="S3658" i="5"/>
  <c r="T3658" i="5" s="1"/>
  <c r="S3659" i="5"/>
  <c r="T3659" i="5" s="1"/>
  <c r="S3660" i="5"/>
  <c r="T3660" i="5" s="1"/>
  <c r="S3661" i="5"/>
  <c r="T3661" i="5" s="1"/>
  <c r="S3662" i="5"/>
  <c r="T3662" i="5" s="1"/>
  <c r="S3663" i="5"/>
  <c r="T3663" i="5" s="1"/>
  <c r="S3664" i="5"/>
  <c r="T3664" i="5" s="1"/>
  <c r="S3665" i="5"/>
  <c r="T3665" i="5" s="1"/>
  <c r="S3666" i="5"/>
  <c r="T3666" i="5" s="1"/>
  <c r="S3667" i="5"/>
  <c r="T3667" i="5" s="1"/>
  <c r="S3668" i="5"/>
  <c r="T3668" i="5" s="1"/>
  <c r="S3669" i="5"/>
  <c r="T3669" i="5" s="1"/>
  <c r="S3670" i="5"/>
  <c r="T3670" i="5" s="1"/>
  <c r="S3671" i="5"/>
  <c r="T3671" i="5" s="1"/>
  <c r="S3672" i="5"/>
  <c r="T3672" i="5" s="1"/>
  <c r="S3673" i="5"/>
  <c r="T3673" i="5" s="1"/>
  <c r="S3674" i="5"/>
  <c r="T3674" i="5" s="1"/>
  <c r="S3675" i="5"/>
  <c r="T3675" i="5" s="1"/>
  <c r="S3676" i="5"/>
  <c r="T3676" i="5" s="1"/>
  <c r="S3677" i="5"/>
  <c r="T3677" i="5" s="1"/>
  <c r="S3678" i="5"/>
  <c r="T3678" i="5" s="1"/>
  <c r="S3679" i="5"/>
  <c r="T3679" i="5" s="1"/>
  <c r="S3680" i="5"/>
  <c r="T3680" i="5" s="1"/>
  <c r="S3681" i="5"/>
  <c r="T3681" i="5" s="1"/>
  <c r="S3682" i="5"/>
  <c r="T3682" i="5" s="1"/>
  <c r="S3683" i="5"/>
  <c r="T3683" i="5" s="1"/>
  <c r="S3684" i="5"/>
  <c r="T3684" i="5" s="1"/>
  <c r="S3685" i="5"/>
  <c r="T3685" i="5" s="1"/>
  <c r="S3686" i="5"/>
  <c r="T3686" i="5" s="1"/>
  <c r="S3687" i="5"/>
  <c r="T3687" i="5" s="1"/>
  <c r="S3688" i="5"/>
  <c r="T3688" i="5" s="1"/>
  <c r="S3689" i="5"/>
  <c r="T3689" i="5" s="1"/>
  <c r="S3690" i="5"/>
  <c r="T3690" i="5" s="1"/>
  <c r="S3691" i="5"/>
  <c r="T3691" i="5" s="1"/>
  <c r="S3692" i="5"/>
  <c r="T3692" i="5" s="1"/>
  <c r="S3693" i="5"/>
  <c r="T3693" i="5" s="1"/>
  <c r="S3694" i="5"/>
  <c r="T3694" i="5" s="1"/>
  <c r="S3695" i="5"/>
  <c r="T3695" i="5" s="1"/>
  <c r="S3696" i="5"/>
  <c r="T3696" i="5" s="1"/>
  <c r="S3697" i="5"/>
  <c r="T3697" i="5" s="1"/>
  <c r="S3698" i="5"/>
  <c r="T3698" i="5" s="1"/>
  <c r="S3699" i="5"/>
  <c r="T3699" i="5" s="1"/>
  <c r="S3700" i="5"/>
  <c r="T3700" i="5" s="1"/>
  <c r="S3701" i="5"/>
  <c r="T3701" i="5" s="1"/>
  <c r="S3702" i="5"/>
  <c r="T3702" i="5" s="1"/>
  <c r="S3703" i="5"/>
  <c r="T3703" i="5" s="1"/>
  <c r="S3704" i="5"/>
  <c r="T3704" i="5" s="1"/>
  <c r="S3705" i="5"/>
  <c r="T3705" i="5" s="1"/>
  <c r="S3706" i="5"/>
  <c r="T3706" i="5" s="1"/>
  <c r="S3707" i="5"/>
  <c r="T3707" i="5" s="1"/>
  <c r="S3708" i="5"/>
  <c r="T3708" i="5" s="1"/>
  <c r="S3709" i="5"/>
  <c r="T3709" i="5" s="1"/>
  <c r="S3710" i="5"/>
  <c r="T3710" i="5" s="1"/>
  <c r="S3711" i="5"/>
  <c r="T3711" i="5" s="1"/>
  <c r="S3712" i="5"/>
  <c r="T3712" i="5" s="1"/>
  <c r="S3713" i="5"/>
  <c r="T3713" i="5" s="1"/>
  <c r="S3714" i="5"/>
  <c r="T3714" i="5" s="1"/>
  <c r="S3715" i="5"/>
  <c r="T3715" i="5" s="1"/>
  <c r="S3716" i="5"/>
  <c r="T3716" i="5" s="1"/>
  <c r="S3717" i="5"/>
  <c r="T3717" i="5" s="1"/>
  <c r="S3718" i="5"/>
  <c r="T3718" i="5" s="1"/>
  <c r="S3719" i="5"/>
  <c r="T3719" i="5" s="1"/>
  <c r="S3720" i="5"/>
  <c r="T3720" i="5" s="1"/>
  <c r="S3721" i="5"/>
  <c r="T3721" i="5" s="1"/>
  <c r="S3722" i="5"/>
  <c r="T3722" i="5" s="1"/>
  <c r="S3723" i="5"/>
  <c r="T3723" i="5" s="1"/>
  <c r="S3724" i="5"/>
  <c r="T3724" i="5" s="1"/>
  <c r="S3725" i="5"/>
  <c r="T3725" i="5" s="1"/>
  <c r="S3726" i="5"/>
  <c r="T3726" i="5" s="1"/>
  <c r="S3727" i="5"/>
  <c r="T3727" i="5" s="1"/>
  <c r="S3728" i="5"/>
  <c r="T3728" i="5" s="1"/>
  <c r="S3729" i="5"/>
  <c r="T3729" i="5" s="1"/>
  <c r="S3730" i="5"/>
  <c r="T3730" i="5" s="1"/>
  <c r="S3731" i="5"/>
  <c r="T3731" i="5" s="1"/>
  <c r="S3732" i="5"/>
  <c r="T3732" i="5" s="1"/>
  <c r="S3733" i="5"/>
  <c r="T3733" i="5" s="1"/>
  <c r="S3734" i="5"/>
  <c r="T3734" i="5" s="1"/>
  <c r="S3735" i="5"/>
  <c r="T3735" i="5" s="1"/>
  <c r="S3736" i="5"/>
  <c r="T3736" i="5" s="1"/>
  <c r="S3737" i="5"/>
  <c r="T3737" i="5" s="1"/>
  <c r="S3738" i="5"/>
  <c r="T3738" i="5" s="1"/>
  <c r="S3739" i="5"/>
  <c r="T3739" i="5" s="1"/>
  <c r="S3740" i="5"/>
  <c r="T3740" i="5" s="1"/>
  <c r="S3741" i="5"/>
  <c r="T3741" i="5" s="1"/>
  <c r="S3742" i="5"/>
  <c r="T3742" i="5" s="1"/>
  <c r="S3743" i="5"/>
  <c r="T3743" i="5" s="1"/>
  <c r="S3744" i="5"/>
  <c r="T3744" i="5" s="1"/>
  <c r="S3745" i="5"/>
  <c r="T3745" i="5" s="1"/>
  <c r="S3746" i="5"/>
  <c r="T3746" i="5" s="1"/>
  <c r="S3747" i="5"/>
  <c r="T3747" i="5" s="1"/>
  <c r="S3748" i="5"/>
  <c r="T3748" i="5" s="1"/>
  <c r="S3749" i="5"/>
  <c r="T3749" i="5" s="1"/>
  <c r="S3750" i="5"/>
  <c r="T3750" i="5" s="1"/>
  <c r="S3751" i="5"/>
  <c r="T3751" i="5" s="1"/>
  <c r="S3752" i="5"/>
  <c r="T3752" i="5" s="1"/>
  <c r="S3753" i="5"/>
  <c r="T3753" i="5" s="1"/>
  <c r="S3754" i="5"/>
  <c r="T3754" i="5" s="1"/>
  <c r="S3755" i="5"/>
  <c r="T3755" i="5" s="1"/>
  <c r="S3756" i="5"/>
  <c r="T3756" i="5" s="1"/>
  <c r="S3757" i="5"/>
  <c r="T3757" i="5" s="1"/>
  <c r="S3758" i="5"/>
  <c r="T3758" i="5" s="1"/>
  <c r="S3759" i="5"/>
  <c r="T3759" i="5" s="1"/>
  <c r="S3760" i="5"/>
  <c r="T3760" i="5" s="1"/>
  <c r="S3761" i="5"/>
  <c r="T3761" i="5" s="1"/>
  <c r="S3762" i="5"/>
  <c r="T3762" i="5" s="1"/>
  <c r="S3763" i="5"/>
  <c r="T3763" i="5" s="1"/>
  <c r="S3764" i="5"/>
  <c r="T3764" i="5" s="1"/>
  <c r="S3765" i="5"/>
  <c r="T3765" i="5" s="1"/>
  <c r="S3766" i="5"/>
  <c r="T3766" i="5" s="1"/>
  <c r="S3767" i="5"/>
  <c r="T3767" i="5" s="1"/>
  <c r="S3768" i="5"/>
  <c r="T3768" i="5" s="1"/>
  <c r="S3769" i="5"/>
  <c r="T3769" i="5" s="1"/>
  <c r="S3770" i="5"/>
  <c r="T3770" i="5" s="1"/>
  <c r="S3771" i="5"/>
  <c r="T3771" i="5" s="1"/>
  <c r="S3772" i="5"/>
  <c r="T3772" i="5" s="1"/>
  <c r="S3773" i="5"/>
  <c r="T3773" i="5" s="1"/>
  <c r="S3774" i="5"/>
  <c r="T3774" i="5" s="1"/>
  <c r="S3775" i="5"/>
  <c r="T3775" i="5" s="1"/>
  <c r="S3776" i="5"/>
  <c r="T3776" i="5" s="1"/>
  <c r="S3777" i="5"/>
  <c r="T3777" i="5" s="1"/>
  <c r="S3778" i="5"/>
  <c r="T3778" i="5" s="1"/>
  <c r="S3779" i="5"/>
  <c r="T3779" i="5" s="1"/>
  <c r="S3780" i="5"/>
  <c r="T3780" i="5" s="1"/>
  <c r="S3781" i="5"/>
  <c r="T3781" i="5" s="1"/>
  <c r="S3782" i="5"/>
  <c r="T3782" i="5" s="1"/>
  <c r="S3783" i="5"/>
  <c r="T3783" i="5" s="1"/>
  <c r="S3784" i="5"/>
  <c r="T3784" i="5" s="1"/>
  <c r="S3785" i="5"/>
  <c r="T3785" i="5" s="1"/>
  <c r="S3786" i="5"/>
  <c r="T3786" i="5" s="1"/>
  <c r="S3787" i="5"/>
  <c r="T3787" i="5" s="1"/>
  <c r="S3788" i="5"/>
  <c r="T3788" i="5" s="1"/>
  <c r="S3789" i="5"/>
  <c r="T3789" i="5" s="1"/>
  <c r="S3790" i="5"/>
  <c r="T3790" i="5" s="1"/>
  <c r="S3791" i="5"/>
  <c r="T3791" i="5" s="1"/>
  <c r="S3792" i="5"/>
  <c r="T3792" i="5" s="1"/>
  <c r="S3793" i="5"/>
  <c r="T3793" i="5" s="1"/>
  <c r="S3794" i="5"/>
  <c r="T3794" i="5" s="1"/>
  <c r="S3795" i="5"/>
  <c r="T3795" i="5" s="1"/>
  <c r="S3796" i="5"/>
  <c r="T3796" i="5" s="1"/>
  <c r="S3797" i="5"/>
  <c r="T3797" i="5" s="1"/>
  <c r="S3798" i="5"/>
  <c r="T3798" i="5" s="1"/>
  <c r="S3799" i="5"/>
  <c r="T3799" i="5" s="1"/>
  <c r="S3800" i="5"/>
  <c r="T3800" i="5" s="1"/>
  <c r="S3801" i="5"/>
  <c r="T3801" i="5" s="1"/>
  <c r="S3802" i="5"/>
  <c r="T3802" i="5" s="1"/>
  <c r="S3803" i="5"/>
  <c r="T3803" i="5" s="1"/>
  <c r="S3804" i="5"/>
  <c r="T3804" i="5" s="1"/>
  <c r="S3805" i="5"/>
  <c r="T3805" i="5" s="1"/>
  <c r="S3806" i="5"/>
  <c r="T3806" i="5" s="1"/>
  <c r="S3807" i="5"/>
  <c r="T3807" i="5" s="1"/>
  <c r="S3808" i="5"/>
  <c r="T3808" i="5" s="1"/>
  <c r="S3809" i="5"/>
  <c r="T3809" i="5" s="1"/>
  <c r="S3810" i="5"/>
  <c r="T3810" i="5" s="1"/>
  <c r="S3811" i="5"/>
  <c r="T3811" i="5" s="1"/>
  <c r="S3812" i="5"/>
  <c r="T3812" i="5" s="1"/>
  <c r="S3813" i="5"/>
  <c r="T3813" i="5" s="1"/>
  <c r="S3814" i="5"/>
  <c r="T3814" i="5" s="1"/>
  <c r="S3815" i="5"/>
  <c r="T3815" i="5" s="1"/>
  <c r="S3816" i="5"/>
  <c r="T3816" i="5" s="1"/>
  <c r="S3817" i="5"/>
  <c r="T3817" i="5" s="1"/>
  <c r="S3818" i="5"/>
  <c r="T3818" i="5" s="1"/>
  <c r="S3819" i="5"/>
  <c r="T3819" i="5" s="1"/>
  <c r="S3820" i="5"/>
  <c r="T3820" i="5" s="1"/>
  <c r="S3821" i="5"/>
  <c r="T3821" i="5" s="1"/>
  <c r="S3822" i="5"/>
  <c r="T3822" i="5" s="1"/>
  <c r="S3823" i="5"/>
  <c r="T3823" i="5" s="1"/>
  <c r="S3824" i="5"/>
  <c r="T3824" i="5" s="1"/>
  <c r="S3825" i="5"/>
  <c r="T3825" i="5" s="1"/>
  <c r="S3826" i="5"/>
  <c r="T3826" i="5" s="1"/>
  <c r="S3827" i="5"/>
  <c r="T3827" i="5" s="1"/>
  <c r="S3828" i="5"/>
  <c r="T3828" i="5" s="1"/>
  <c r="S3829" i="5"/>
  <c r="T3829" i="5" s="1"/>
  <c r="S3830" i="5"/>
  <c r="T3830" i="5" s="1"/>
  <c r="S3831" i="5"/>
  <c r="T3831" i="5" s="1"/>
  <c r="S3832" i="5"/>
  <c r="T3832" i="5" s="1"/>
  <c r="S3833" i="5"/>
  <c r="T3833" i="5" s="1"/>
  <c r="S3834" i="5"/>
  <c r="T3834" i="5" s="1"/>
  <c r="S3835" i="5"/>
  <c r="T3835" i="5" s="1"/>
  <c r="S3836" i="5"/>
  <c r="T3836" i="5" s="1"/>
  <c r="S3837" i="5"/>
  <c r="T3837" i="5" s="1"/>
  <c r="S3838" i="5"/>
  <c r="T3838" i="5" s="1"/>
  <c r="S3839" i="5"/>
  <c r="T3839" i="5" s="1"/>
  <c r="S3840" i="5"/>
  <c r="T3840" i="5" s="1"/>
  <c r="S3841" i="5"/>
  <c r="T3841" i="5" s="1"/>
  <c r="S3842" i="5"/>
  <c r="T3842" i="5" s="1"/>
  <c r="S3843" i="5"/>
  <c r="T3843" i="5" s="1"/>
  <c r="S3844" i="5"/>
  <c r="T3844" i="5" s="1"/>
  <c r="S3845" i="5"/>
  <c r="T3845" i="5" s="1"/>
  <c r="S3846" i="5"/>
  <c r="T3846" i="5" s="1"/>
  <c r="S3847" i="5"/>
  <c r="T3847" i="5" s="1"/>
  <c r="S3848" i="5"/>
  <c r="T3848" i="5" s="1"/>
  <c r="S3849" i="5"/>
  <c r="T3849" i="5" s="1"/>
  <c r="S3850" i="5"/>
  <c r="T3850" i="5" s="1"/>
  <c r="S3851" i="5"/>
  <c r="T3851" i="5" s="1"/>
  <c r="S3852" i="5"/>
  <c r="T3852" i="5" s="1"/>
  <c r="S3853" i="5"/>
  <c r="T3853" i="5" s="1"/>
  <c r="S3854" i="5"/>
  <c r="T3854" i="5" s="1"/>
  <c r="S3855" i="5"/>
  <c r="T3855" i="5" s="1"/>
  <c r="S3856" i="5"/>
  <c r="T3856" i="5" s="1"/>
  <c r="S3857" i="5"/>
  <c r="T3857" i="5" s="1"/>
  <c r="S3858" i="5"/>
  <c r="T3858" i="5" s="1"/>
  <c r="S3859" i="5"/>
  <c r="T3859" i="5" s="1"/>
  <c r="S3860" i="5"/>
  <c r="T3860" i="5" s="1"/>
  <c r="S3861" i="5"/>
  <c r="T3861" i="5" s="1"/>
  <c r="S3862" i="5"/>
  <c r="T3862" i="5" s="1"/>
  <c r="S3863" i="5"/>
  <c r="T3863" i="5" s="1"/>
  <c r="S3864" i="5"/>
  <c r="T3864" i="5" s="1"/>
  <c r="S3865" i="5"/>
  <c r="T3865" i="5" s="1"/>
  <c r="S3866" i="5"/>
  <c r="T3866" i="5" s="1"/>
  <c r="S3867" i="5"/>
  <c r="T3867" i="5" s="1"/>
  <c r="S3868" i="5"/>
  <c r="T3868" i="5" s="1"/>
  <c r="S3869" i="5"/>
  <c r="T3869" i="5" s="1"/>
  <c r="S3870" i="5"/>
  <c r="T3870" i="5" s="1"/>
  <c r="S3871" i="5"/>
  <c r="T3871" i="5" s="1"/>
  <c r="S3872" i="5"/>
  <c r="T3872" i="5" s="1"/>
  <c r="S3873" i="5"/>
  <c r="T3873" i="5" s="1"/>
  <c r="S3874" i="5"/>
  <c r="T3874" i="5" s="1"/>
  <c r="S3875" i="5"/>
  <c r="T3875" i="5" s="1"/>
  <c r="S3876" i="5"/>
  <c r="T3876" i="5" s="1"/>
  <c r="S3877" i="5"/>
  <c r="T3877" i="5" s="1"/>
  <c r="S3878" i="5"/>
  <c r="T3878" i="5" s="1"/>
  <c r="S3879" i="5"/>
  <c r="T3879" i="5" s="1"/>
  <c r="S3880" i="5"/>
  <c r="T3880" i="5" s="1"/>
  <c r="S3881" i="5"/>
  <c r="T3881" i="5" s="1"/>
  <c r="S3882" i="5"/>
  <c r="T3882" i="5" s="1"/>
  <c r="S3883" i="5"/>
  <c r="T3883" i="5" s="1"/>
  <c r="S3884" i="5"/>
  <c r="T3884" i="5" s="1"/>
  <c r="S3885" i="5"/>
  <c r="T3885" i="5" s="1"/>
  <c r="S3886" i="5"/>
  <c r="T3886" i="5" s="1"/>
  <c r="S3887" i="5"/>
  <c r="T3887" i="5" s="1"/>
  <c r="S3888" i="5"/>
  <c r="T3888" i="5" s="1"/>
  <c r="S3889" i="5"/>
  <c r="T3889" i="5" s="1"/>
  <c r="S3890" i="5"/>
  <c r="T3890" i="5" s="1"/>
  <c r="S3891" i="5"/>
  <c r="T3891" i="5" s="1"/>
  <c r="S3892" i="5"/>
  <c r="T3892" i="5" s="1"/>
  <c r="S3893" i="5"/>
  <c r="T3893" i="5" s="1"/>
  <c r="S3894" i="5"/>
  <c r="T3894" i="5" s="1"/>
  <c r="S3895" i="5"/>
  <c r="T3895" i="5" s="1"/>
  <c r="S3896" i="5"/>
  <c r="T3896" i="5" s="1"/>
  <c r="S3897" i="5"/>
  <c r="T3897" i="5" s="1"/>
  <c r="S3898" i="5"/>
  <c r="T3898" i="5" s="1"/>
  <c r="S3899" i="5"/>
  <c r="T3899" i="5" s="1"/>
  <c r="S3900" i="5"/>
  <c r="T3900" i="5" s="1"/>
  <c r="S3901" i="5"/>
  <c r="T3901" i="5" s="1"/>
  <c r="S3902" i="5"/>
  <c r="T3902" i="5" s="1"/>
  <c r="S3903" i="5"/>
  <c r="T3903" i="5" s="1"/>
  <c r="S3904" i="5"/>
  <c r="T3904" i="5" s="1"/>
  <c r="S3905" i="5"/>
  <c r="T3905" i="5" s="1"/>
  <c r="S3906" i="5"/>
  <c r="T3906" i="5" s="1"/>
  <c r="S3907" i="5"/>
  <c r="T3907" i="5" s="1"/>
  <c r="S3908" i="5"/>
  <c r="T3908" i="5" s="1"/>
  <c r="S3909" i="5"/>
  <c r="T3909" i="5" s="1"/>
  <c r="S3910" i="5"/>
  <c r="T3910" i="5" s="1"/>
  <c r="S3911" i="5"/>
  <c r="T3911" i="5" s="1"/>
  <c r="S3912" i="5"/>
  <c r="T3912" i="5" s="1"/>
  <c r="S3913" i="5"/>
  <c r="T3913" i="5" s="1"/>
  <c r="S3914" i="5"/>
  <c r="T3914" i="5" s="1"/>
  <c r="S3915" i="5"/>
  <c r="T3915" i="5" s="1"/>
  <c r="S3916" i="5"/>
  <c r="T3916" i="5" s="1"/>
  <c r="S3917" i="5"/>
  <c r="T3917" i="5" s="1"/>
  <c r="S3918" i="5"/>
  <c r="T3918" i="5" s="1"/>
  <c r="S3919" i="5"/>
  <c r="T3919" i="5" s="1"/>
  <c r="S3920" i="5"/>
  <c r="T3920" i="5" s="1"/>
  <c r="S3921" i="5"/>
  <c r="T3921" i="5" s="1"/>
  <c r="S3922" i="5"/>
  <c r="T3922" i="5" s="1"/>
  <c r="S3923" i="5"/>
  <c r="T3923" i="5" s="1"/>
  <c r="S3924" i="5"/>
  <c r="T3924" i="5" s="1"/>
  <c r="S3925" i="5"/>
  <c r="T3925" i="5" s="1"/>
  <c r="S3926" i="5"/>
  <c r="T3926" i="5" s="1"/>
  <c r="S3927" i="5"/>
  <c r="T3927" i="5" s="1"/>
  <c r="S3928" i="5"/>
  <c r="T3928" i="5" s="1"/>
  <c r="S3929" i="5"/>
  <c r="T3929" i="5" s="1"/>
  <c r="S3930" i="5"/>
  <c r="T3930" i="5" s="1"/>
  <c r="S3931" i="5"/>
  <c r="T3931" i="5" s="1"/>
  <c r="S3932" i="5"/>
  <c r="T3932" i="5" s="1"/>
  <c r="S3933" i="5"/>
  <c r="T3933" i="5" s="1"/>
  <c r="S3934" i="5"/>
  <c r="T3934" i="5" s="1"/>
  <c r="S3935" i="5"/>
  <c r="T3935" i="5" s="1"/>
  <c r="S3936" i="5"/>
  <c r="T3936" i="5" s="1"/>
  <c r="S3937" i="5"/>
  <c r="T3937" i="5" s="1"/>
  <c r="S3938" i="5"/>
  <c r="T3938" i="5" s="1"/>
  <c r="S3939" i="5"/>
  <c r="T3939" i="5" s="1"/>
  <c r="S3940" i="5"/>
  <c r="T3940" i="5" s="1"/>
  <c r="S3941" i="5"/>
  <c r="T3941" i="5" s="1"/>
  <c r="S3942" i="5"/>
  <c r="T3942" i="5" s="1"/>
  <c r="S3943" i="5"/>
  <c r="T3943" i="5" s="1"/>
  <c r="S3944" i="5"/>
  <c r="T3944" i="5" s="1"/>
  <c r="S3945" i="5"/>
  <c r="T3945" i="5" s="1"/>
  <c r="S3946" i="5"/>
  <c r="T3946" i="5" s="1"/>
  <c r="S3947" i="5"/>
  <c r="T3947" i="5" s="1"/>
  <c r="S3948" i="5"/>
  <c r="T3948" i="5" s="1"/>
  <c r="S3949" i="5"/>
  <c r="T3949" i="5" s="1"/>
  <c r="S3950" i="5"/>
  <c r="T3950" i="5" s="1"/>
  <c r="S3951" i="5"/>
  <c r="T3951" i="5" s="1"/>
  <c r="S3952" i="5"/>
  <c r="T3952" i="5" s="1"/>
  <c r="S3953" i="5"/>
  <c r="T3953" i="5" s="1"/>
  <c r="S3954" i="5"/>
  <c r="T3954" i="5" s="1"/>
  <c r="S3955" i="5"/>
  <c r="T3955" i="5" s="1"/>
  <c r="S3956" i="5"/>
  <c r="T3956" i="5" s="1"/>
  <c r="S3957" i="5"/>
  <c r="T3957" i="5" s="1"/>
  <c r="S3958" i="5"/>
  <c r="T3958" i="5" s="1"/>
  <c r="S3959" i="5"/>
  <c r="T3959" i="5" s="1"/>
  <c r="S3960" i="5"/>
  <c r="T3960" i="5" s="1"/>
  <c r="S3961" i="5"/>
  <c r="T3961" i="5" s="1"/>
  <c r="S3962" i="5"/>
  <c r="T3962" i="5" s="1"/>
  <c r="S3963" i="5"/>
  <c r="T3963" i="5" s="1"/>
  <c r="S3964" i="5"/>
  <c r="T3964" i="5" s="1"/>
  <c r="S3965" i="5"/>
  <c r="T3965" i="5" s="1"/>
  <c r="S3966" i="5"/>
  <c r="T3966" i="5" s="1"/>
  <c r="S3967" i="5"/>
  <c r="T3967" i="5" s="1"/>
  <c r="S3968" i="5"/>
  <c r="T3968" i="5" s="1"/>
  <c r="S3969" i="5"/>
  <c r="T3969" i="5" s="1"/>
  <c r="S3970" i="5"/>
  <c r="T3970" i="5" s="1"/>
  <c r="S3971" i="5"/>
  <c r="T3971" i="5" s="1"/>
  <c r="S3972" i="5"/>
  <c r="T3972" i="5" s="1"/>
  <c r="S3973" i="5"/>
  <c r="T3973" i="5" s="1"/>
  <c r="S3974" i="5"/>
  <c r="T3974" i="5" s="1"/>
  <c r="S3975" i="5"/>
  <c r="T3975" i="5" s="1"/>
  <c r="S3976" i="5"/>
  <c r="T3976" i="5" s="1"/>
  <c r="S3977" i="5"/>
  <c r="T3977" i="5" s="1"/>
  <c r="S3978" i="5"/>
  <c r="T3978" i="5" s="1"/>
  <c r="S3979" i="5"/>
  <c r="T3979" i="5" s="1"/>
  <c r="S3980" i="5"/>
  <c r="T3980" i="5" s="1"/>
  <c r="S3981" i="5"/>
  <c r="T3981" i="5" s="1"/>
  <c r="S3982" i="5"/>
  <c r="T3982" i="5" s="1"/>
  <c r="S3983" i="5"/>
  <c r="T3983" i="5" s="1"/>
  <c r="S3984" i="5"/>
  <c r="T3984" i="5" s="1"/>
  <c r="S3985" i="5"/>
  <c r="T3985" i="5" s="1"/>
  <c r="S3986" i="5"/>
  <c r="T3986" i="5" s="1"/>
  <c r="S3987" i="5"/>
  <c r="T3987" i="5" s="1"/>
  <c r="S3988" i="5"/>
  <c r="T3988" i="5" s="1"/>
  <c r="S3989" i="5"/>
  <c r="T3989" i="5" s="1"/>
  <c r="S3990" i="5"/>
  <c r="T3990" i="5" s="1"/>
  <c r="S3991" i="5"/>
  <c r="T3991" i="5" s="1"/>
  <c r="S3992" i="5"/>
  <c r="T3992" i="5" s="1"/>
  <c r="S3993" i="5"/>
  <c r="T3993" i="5" s="1"/>
  <c r="S3994" i="5"/>
  <c r="T3994" i="5" s="1"/>
  <c r="S3995" i="5"/>
  <c r="T3995" i="5" s="1"/>
  <c r="S3996" i="5"/>
  <c r="T3996" i="5" s="1"/>
  <c r="S3997" i="5"/>
  <c r="T3997" i="5" s="1"/>
  <c r="S3998" i="5"/>
  <c r="T3998" i="5" s="1"/>
  <c r="S3999" i="5"/>
  <c r="T3999" i="5" s="1"/>
  <c r="S4000" i="5"/>
  <c r="T4000" i="5" s="1"/>
  <c r="S4001" i="5"/>
  <c r="T4001" i="5" s="1"/>
  <c r="S4002" i="5"/>
  <c r="T4002" i="5" s="1"/>
  <c r="S4003" i="5"/>
  <c r="T4003" i="5" s="1"/>
  <c r="S4004" i="5"/>
  <c r="T4004" i="5" s="1"/>
  <c r="S4005" i="5"/>
  <c r="T4005" i="5" s="1"/>
  <c r="S4006" i="5"/>
  <c r="T4006" i="5" s="1"/>
  <c r="S4007" i="5"/>
  <c r="T4007" i="5" s="1"/>
  <c r="S4008" i="5"/>
  <c r="T4008" i="5" s="1"/>
  <c r="S4009" i="5"/>
  <c r="T4009" i="5" s="1"/>
  <c r="S4010" i="5"/>
  <c r="T4010" i="5" s="1"/>
  <c r="S4011" i="5"/>
  <c r="T4011" i="5" s="1"/>
  <c r="S4012" i="5"/>
  <c r="T4012" i="5" s="1"/>
  <c r="S4013" i="5"/>
  <c r="T4013" i="5" s="1"/>
  <c r="S4014" i="5"/>
  <c r="T4014" i="5" s="1"/>
  <c r="S4015" i="5"/>
  <c r="T4015" i="5" s="1"/>
  <c r="S4016" i="5"/>
  <c r="T4016" i="5" s="1"/>
  <c r="S4017" i="5"/>
  <c r="T4017" i="5" s="1"/>
  <c r="S4018" i="5"/>
  <c r="T4018" i="5" s="1"/>
  <c r="S4019" i="5"/>
  <c r="T4019" i="5" s="1"/>
  <c r="S4020" i="5"/>
  <c r="T4020" i="5" s="1"/>
  <c r="S4021" i="5"/>
  <c r="T4021" i="5" s="1"/>
  <c r="S4022" i="5"/>
  <c r="T4022" i="5" s="1"/>
  <c r="S4023" i="5"/>
  <c r="T4023" i="5" s="1"/>
  <c r="S4024" i="5"/>
  <c r="T4024" i="5" s="1"/>
  <c r="S4025" i="5"/>
  <c r="T4025" i="5" s="1"/>
  <c r="S4026" i="5"/>
  <c r="T4026" i="5" s="1"/>
  <c r="S4027" i="5"/>
  <c r="T4027" i="5" s="1"/>
  <c r="S4028" i="5"/>
  <c r="T4028" i="5" s="1"/>
  <c r="S4029" i="5"/>
  <c r="T4029" i="5" s="1"/>
  <c r="S4030" i="5"/>
  <c r="T4030" i="5" s="1"/>
  <c r="S4031" i="5"/>
  <c r="T4031" i="5" s="1"/>
  <c r="S4032" i="5"/>
  <c r="T4032" i="5" s="1"/>
  <c r="S4033" i="5"/>
  <c r="T4033" i="5" s="1"/>
  <c r="S4034" i="5"/>
  <c r="T4034" i="5" s="1"/>
  <c r="S4035" i="5"/>
  <c r="T4035" i="5" s="1"/>
  <c r="S4036" i="5"/>
  <c r="T4036" i="5" s="1"/>
  <c r="S4037" i="5"/>
  <c r="T4037" i="5" s="1"/>
  <c r="S4038" i="5"/>
  <c r="T4038" i="5" s="1"/>
  <c r="S4039" i="5"/>
  <c r="T4039" i="5" s="1"/>
  <c r="S4040" i="5"/>
  <c r="T4040" i="5" s="1"/>
  <c r="S4041" i="5"/>
  <c r="T4041" i="5" s="1"/>
  <c r="S4042" i="5"/>
  <c r="T4042" i="5" s="1"/>
  <c r="S4043" i="5"/>
  <c r="T4043" i="5" s="1"/>
  <c r="S4044" i="5"/>
  <c r="T4044" i="5" s="1"/>
  <c r="S4045" i="5"/>
  <c r="T4045" i="5" s="1"/>
  <c r="S4046" i="5"/>
  <c r="T4046" i="5" s="1"/>
  <c r="S4047" i="5"/>
  <c r="T4047" i="5" s="1"/>
  <c r="S4048" i="5"/>
  <c r="T4048" i="5" s="1"/>
  <c r="S4049" i="5"/>
  <c r="T4049" i="5" s="1"/>
  <c r="S4050" i="5"/>
  <c r="T4050" i="5" s="1"/>
  <c r="S4051" i="5"/>
  <c r="T4051" i="5" s="1"/>
  <c r="S4052" i="5"/>
  <c r="T4052" i="5" s="1"/>
  <c r="S4053" i="5"/>
  <c r="T4053" i="5" s="1"/>
  <c r="S4054" i="5"/>
  <c r="T4054" i="5" s="1"/>
  <c r="S4055" i="5"/>
  <c r="T4055" i="5" s="1"/>
  <c r="S4056" i="5"/>
  <c r="T4056" i="5" s="1"/>
  <c r="S4057" i="5"/>
  <c r="T4057" i="5" s="1"/>
  <c r="S4058" i="5"/>
  <c r="T4058" i="5" s="1"/>
  <c r="S4059" i="5"/>
  <c r="T4059" i="5" s="1"/>
  <c r="S4060" i="5"/>
  <c r="T4060" i="5" s="1"/>
  <c r="S4061" i="5"/>
  <c r="T4061" i="5" s="1"/>
  <c r="S4062" i="5"/>
  <c r="T4062" i="5" s="1"/>
  <c r="S4063" i="5"/>
  <c r="T4063" i="5" s="1"/>
  <c r="S4064" i="5"/>
  <c r="T4064" i="5" s="1"/>
  <c r="S4065" i="5"/>
  <c r="T4065" i="5" s="1"/>
  <c r="S4066" i="5"/>
  <c r="T4066" i="5" s="1"/>
  <c r="S4067" i="5"/>
  <c r="T4067" i="5" s="1"/>
  <c r="S4068" i="5"/>
  <c r="T4068" i="5" s="1"/>
  <c r="S4069" i="5"/>
  <c r="T4069" i="5" s="1"/>
  <c r="S4070" i="5"/>
  <c r="T4070" i="5" s="1"/>
  <c r="S4071" i="5"/>
  <c r="T4071" i="5" s="1"/>
  <c r="S4072" i="5"/>
  <c r="T4072" i="5" s="1"/>
  <c r="S4073" i="5"/>
  <c r="T4073" i="5" s="1"/>
  <c r="S4074" i="5"/>
  <c r="T4074" i="5" s="1"/>
  <c r="S4075" i="5"/>
  <c r="T4075" i="5" s="1"/>
  <c r="S4076" i="5"/>
  <c r="T4076" i="5" s="1"/>
  <c r="S4077" i="5"/>
  <c r="T4077" i="5" s="1"/>
  <c r="S4078" i="5"/>
  <c r="T4078" i="5" s="1"/>
  <c r="S4079" i="5"/>
  <c r="T4079" i="5" s="1"/>
  <c r="S4080" i="5"/>
  <c r="T4080" i="5" s="1"/>
  <c r="S4081" i="5"/>
  <c r="T4081" i="5" s="1"/>
  <c r="S4082" i="5"/>
  <c r="T4082" i="5" s="1"/>
  <c r="S4083" i="5"/>
  <c r="T4083" i="5" s="1"/>
  <c r="S4084" i="5"/>
  <c r="T4084" i="5" s="1"/>
  <c r="S4085" i="5"/>
  <c r="T4085" i="5" s="1"/>
  <c r="S4086" i="5"/>
  <c r="T4086" i="5" s="1"/>
  <c r="S4087" i="5"/>
  <c r="T4087" i="5" s="1"/>
  <c r="S4088" i="5"/>
  <c r="T4088" i="5" s="1"/>
  <c r="S4089" i="5"/>
  <c r="T4089" i="5" s="1"/>
  <c r="S4090" i="5"/>
  <c r="T4090" i="5" s="1"/>
  <c r="S4091" i="5"/>
  <c r="T4091" i="5" s="1"/>
  <c r="S4092" i="5"/>
  <c r="T4092" i="5" s="1"/>
  <c r="S4093" i="5"/>
  <c r="T4093" i="5" s="1"/>
  <c r="S4094" i="5"/>
  <c r="T4094" i="5" s="1"/>
  <c r="S4095" i="5"/>
  <c r="T4095" i="5" s="1"/>
  <c r="S4096" i="5"/>
  <c r="T4096" i="5" s="1"/>
  <c r="S4097" i="5"/>
  <c r="T4097" i="5" s="1"/>
  <c r="S4098" i="5"/>
  <c r="T4098" i="5" s="1"/>
  <c r="S4099" i="5"/>
  <c r="T4099" i="5" s="1"/>
  <c r="S4100" i="5"/>
  <c r="T4100" i="5" s="1"/>
  <c r="S4101" i="5"/>
  <c r="T4101" i="5" s="1"/>
  <c r="S4102" i="5"/>
  <c r="T4102" i="5" s="1"/>
  <c r="S4103" i="5"/>
  <c r="T4103" i="5" s="1"/>
  <c r="S4104" i="5"/>
  <c r="T4104" i="5" s="1"/>
  <c r="S4105" i="5"/>
  <c r="T4105" i="5" s="1"/>
  <c r="S4106" i="5"/>
  <c r="T4106" i="5" s="1"/>
  <c r="S4107" i="5"/>
  <c r="T4107" i="5" s="1"/>
  <c r="S4108" i="5"/>
  <c r="T4108" i="5" s="1"/>
  <c r="S4109" i="5"/>
  <c r="T4109" i="5" s="1"/>
  <c r="S4110" i="5"/>
  <c r="T4110" i="5" s="1"/>
  <c r="S4111" i="5"/>
  <c r="T4111" i="5" s="1"/>
  <c r="S4112" i="5"/>
  <c r="T4112" i="5" s="1"/>
  <c r="S4113" i="5"/>
  <c r="T4113" i="5" s="1"/>
  <c r="S4114" i="5"/>
  <c r="T4114" i="5" s="1"/>
  <c r="S4115" i="5"/>
  <c r="T4115" i="5" s="1"/>
  <c r="S4116" i="5"/>
  <c r="T4116" i="5" s="1"/>
  <c r="S4117" i="5"/>
  <c r="T4117" i="5" s="1"/>
  <c r="S4118" i="5"/>
  <c r="T4118" i="5" s="1"/>
  <c r="S4119" i="5"/>
  <c r="T4119" i="5" s="1"/>
  <c r="S4120" i="5"/>
  <c r="T4120" i="5" s="1"/>
  <c r="S4121" i="5"/>
  <c r="T4121" i="5" s="1"/>
  <c r="S4122" i="5"/>
  <c r="T4122" i="5" s="1"/>
  <c r="S4123" i="5"/>
  <c r="T4123" i="5" s="1"/>
  <c r="S4124" i="5"/>
  <c r="T4124" i="5" s="1"/>
  <c r="S4125" i="5"/>
  <c r="T4125" i="5" s="1"/>
  <c r="S4126" i="5"/>
  <c r="T4126" i="5" s="1"/>
  <c r="S4127" i="5"/>
  <c r="T4127" i="5" s="1"/>
  <c r="S4128" i="5"/>
  <c r="T4128" i="5" s="1"/>
  <c r="S4129" i="5"/>
  <c r="T4129" i="5" s="1"/>
  <c r="S4130" i="5"/>
  <c r="T4130" i="5" s="1"/>
  <c r="S4131" i="5"/>
  <c r="T4131" i="5" s="1"/>
  <c r="S4132" i="5"/>
  <c r="T4132" i="5" s="1"/>
  <c r="S4133" i="5"/>
  <c r="T4133" i="5" s="1"/>
  <c r="S4134" i="5"/>
  <c r="T4134" i="5" s="1"/>
  <c r="S4135" i="5"/>
  <c r="T4135" i="5" s="1"/>
  <c r="S4136" i="5"/>
  <c r="T4136" i="5" s="1"/>
  <c r="S4137" i="5"/>
  <c r="T4137" i="5" s="1"/>
  <c r="S4138" i="5"/>
  <c r="T4138" i="5" s="1"/>
  <c r="S4139" i="5"/>
  <c r="T4139" i="5" s="1"/>
  <c r="S4140" i="5"/>
  <c r="T4140" i="5" s="1"/>
  <c r="S4141" i="5"/>
  <c r="T4141" i="5" s="1"/>
  <c r="S4142" i="5"/>
  <c r="T4142" i="5" s="1"/>
  <c r="S4143" i="5"/>
  <c r="T4143" i="5" s="1"/>
  <c r="S4144" i="5"/>
  <c r="T4144" i="5" s="1"/>
  <c r="S4145" i="5"/>
  <c r="T4145" i="5" s="1"/>
  <c r="S4146" i="5"/>
  <c r="T4146" i="5" s="1"/>
  <c r="S4147" i="5"/>
  <c r="T4147" i="5" s="1"/>
  <c r="S4148" i="5"/>
  <c r="T4148" i="5" s="1"/>
  <c r="S4149" i="5"/>
  <c r="T4149" i="5" s="1"/>
  <c r="S4150" i="5"/>
  <c r="T4150" i="5" s="1"/>
  <c r="S4151" i="5"/>
  <c r="T4151" i="5" s="1"/>
  <c r="S4152" i="5"/>
  <c r="T4152" i="5" s="1"/>
  <c r="S4153" i="5"/>
  <c r="T4153" i="5" s="1"/>
  <c r="S4154" i="5"/>
  <c r="T4154" i="5" s="1"/>
  <c r="S4155" i="5"/>
  <c r="T4155" i="5" s="1"/>
  <c r="S4156" i="5"/>
  <c r="T4156" i="5" s="1"/>
  <c r="S4157" i="5"/>
  <c r="T4157" i="5" s="1"/>
  <c r="S4158" i="5"/>
  <c r="T4158" i="5" s="1"/>
  <c r="S4159" i="5"/>
  <c r="T4159" i="5" s="1"/>
  <c r="S4160" i="5"/>
  <c r="T4160" i="5" s="1"/>
  <c r="S4161" i="5"/>
  <c r="T4161" i="5" s="1"/>
  <c r="S4162" i="5"/>
  <c r="T4162" i="5" s="1"/>
  <c r="S4163" i="5"/>
  <c r="T4163" i="5" s="1"/>
  <c r="S4164" i="5"/>
  <c r="T4164" i="5" s="1"/>
  <c r="S4165" i="5"/>
  <c r="T4165" i="5" s="1"/>
  <c r="S4166" i="5"/>
  <c r="T4166" i="5" s="1"/>
  <c r="S4167" i="5"/>
  <c r="T4167" i="5" s="1"/>
  <c r="S4168" i="5"/>
  <c r="T4168" i="5" s="1"/>
  <c r="S4169" i="5"/>
  <c r="T4169" i="5" s="1"/>
  <c r="S4170" i="5"/>
  <c r="T4170" i="5" s="1"/>
  <c r="S4171" i="5"/>
  <c r="T4171" i="5" s="1"/>
  <c r="S4172" i="5"/>
  <c r="T4172" i="5" s="1"/>
  <c r="S4173" i="5"/>
  <c r="T4173" i="5" s="1"/>
  <c r="S4174" i="5"/>
  <c r="T4174" i="5" s="1"/>
  <c r="S4175" i="5"/>
  <c r="T4175" i="5" s="1"/>
  <c r="S4176" i="5"/>
  <c r="T4176" i="5" s="1"/>
  <c r="S4177" i="5"/>
  <c r="T4177" i="5" s="1"/>
  <c r="S4178" i="5"/>
  <c r="T4178" i="5" s="1"/>
  <c r="S4179" i="5"/>
  <c r="T4179" i="5" s="1"/>
  <c r="S4180" i="5"/>
  <c r="T4180" i="5" s="1"/>
  <c r="S4181" i="5"/>
  <c r="T4181" i="5" s="1"/>
  <c r="S4182" i="5"/>
  <c r="T4182" i="5" s="1"/>
  <c r="S4183" i="5"/>
  <c r="T4183" i="5" s="1"/>
  <c r="S4184" i="5"/>
  <c r="T4184" i="5" s="1"/>
  <c r="S4185" i="5"/>
  <c r="T4185" i="5" s="1"/>
  <c r="S4186" i="5"/>
  <c r="T4186" i="5" s="1"/>
  <c r="S4187" i="5"/>
  <c r="T4187" i="5" s="1"/>
  <c r="S4188" i="5"/>
  <c r="T4188" i="5" s="1"/>
  <c r="S4189" i="5"/>
  <c r="T4189" i="5" s="1"/>
  <c r="S4190" i="5"/>
  <c r="T4190" i="5" s="1"/>
  <c r="S4191" i="5"/>
  <c r="T4191" i="5" s="1"/>
  <c r="S4192" i="5"/>
  <c r="T4192" i="5" s="1"/>
  <c r="S4193" i="5"/>
  <c r="T4193" i="5" s="1"/>
  <c r="S4194" i="5"/>
  <c r="T4194" i="5" s="1"/>
  <c r="S4195" i="5"/>
  <c r="T4195" i="5" s="1"/>
  <c r="S4196" i="5"/>
  <c r="T4196" i="5" s="1"/>
  <c r="S4197" i="5"/>
  <c r="T4197" i="5" s="1"/>
  <c r="S4198" i="5"/>
  <c r="T4198" i="5" s="1"/>
  <c r="S4199" i="5"/>
  <c r="T4199" i="5" s="1"/>
  <c r="S4200" i="5"/>
  <c r="T4200" i="5" s="1"/>
  <c r="S4201" i="5"/>
  <c r="T4201" i="5" s="1"/>
  <c r="S4202" i="5"/>
  <c r="T4202" i="5" s="1"/>
  <c r="S4203" i="5"/>
  <c r="T4203" i="5" s="1"/>
  <c r="S4204" i="5"/>
  <c r="T4204" i="5" s="1"/>
  <c r="S4205" i="5"/>
  <c r="T4205" i="5" s="1"/>
  <c r="S4206" i="5"/>
  <c r="T4206" i="5" s="1"/>
  <c r="S4207" i="5"/>
  <c r="T4207" i="5" s="1"/>
  <c r="S4208" i="5"/>
  <c r="T4208" i="5" s="1"/>
  <c r="S4209" i="5"/>
  <c r="T4209" i="5" s="1"/>
  <c r="S4210" i="5"/>
  <c r="T4210" i="5" s="1"/>
  <c r="S4211" i="5"/>
  <c r="T4211" i="5" s="1"/>
  <c r="S4212" i="5"/>
  <c r="T4212" i="5" s="1"/>
  <c r="S4213" i="5"/>
  <c r="T4213" i="5" s="1"/>
  <c r="S4214" i="5"/>
  <c r="T4214" i="5" s="1"/>
  <c r="S4215" i="5"/>
  <c r="T4215" i="5" s="1"/>
  <c r="S4216" i="5"/>
  <c r="T4216" i="5" s="1"/>
  <c r="S4217" i="5"/>
  <c r="T4217" i="5" s="1"/>
  <c r="S4218" i="5"/>
  <c r="T4218" i="5" s="1"/>
  <c r="S4219" i="5"/>
  <c r="T4219" i="5" s="1"/>
  <c r="S4220" i="5"/>
  <c r="T4220" i="5" s="1"/>
  <c r="S4221" i="5"/>
  <c r="T4221" i="5" s="1"/>
  <c r="S4222" i="5"/>
  <c r="T4222" i="5" s="1"/>
  <c r="S4223" i="5"/>
  <c r="T4223" i="5" s="1"/>
  <c r="S4224" i="5"/>
  <c r="T4224" i="5" s="1"/>
  <c r="S4225" i="5"/>
  <c r="T4225" i="5" s="1"/>
  <c r="S4226" i="5"/>
  <c r="T4226" i="5" s="1"/>
  <c r="S4227" i="5"/>
  <c r="T4227" i="5" s="1"/>
  <c r="S4228" i="5"/>
  <c r="T4228" i="5" s="1"/>
  <c r="S4229" i="5"/>
  <c r="T4229" i="5" s="1"/>
  <c r="S4230" i="5"/>
  <c r="T4230" i="5" s="1"/>
  <c r="S4231" i="5"/>
  <c r="T4231" i="5" s="1"/>
  <c r="S4232" i="5"/>
  <c r="T4232" i="5" s="1"/>
  <c r="S4233" i="5"/>
  <c r="T4233" i="5" s="1"/>
  <c r="S4234" i="5"/>
  <c r="T4234" i="5" s="1"/>
  <c r="S4235" i="5"/>
  <c r="T4235" i="5" s="1"/>
  <c r="S4236" i="5"/>
  <c r="T4236" i="5" s="1"/>
  <c r="S4237" i="5"/>
  <c r="T4237" i="5" s="1"/>
  <c r="S4238" i="5"/>
  <c r="T4238" i="5" s="1"/>
  <c r="S4239" i="5"/>
  <c r="T4239" i="5" s="1"/>
  <c r="S4240" i="5"/>
  <c r="T4240" i="5" s="1"/>
  <c r="S4241" i="5"/>
  <c r="T4241" i="5" s="1"/>
  <c r="S4242" i="5"/>
  <c r="T4242" i="5" s="1"/>
  <c r="S4243" i="5"/>
  <c r="T4243" i="5" s="1"/>
  <c r="S4244" i="5"/>
  <c r="T4244" i="5" s="1"/>
  <c r="S4245" i="5"/>
  <c r="T4245" i="5" s="1"/>
  <c r="S4246" i="5"/>
  <c r="T4246" i="5" s="1"/>
  <c r="S4247" i="5"/>
  <c r="T4247" i="5" s="1"/>
  <c r="S4248" i="5"/>
  <c r="T4248" i="5" s="1"/>
  <c r="S4249" i="5"/>
  <c r="T4249" i="5" s="1"/>
  <c r="S4250" i="5"/>
  <c r="T4250" i="5" s="1"/>
  <c r="S4251" i="5"/>
  <c r="T4251" i="5" s="1"/>
  <c r="S4252" i="5"/>
  <c r="T4252" i="5" s="1"/>
  <c r="S4253" i="5"/>
  <c r="T4253" i="5" s="1"/>
  <c r="S4254" i="5"/>
  <c r="T4254" i="5" s="1"/>
  <c r="S4255" i="5"/>
  <c r="T4255" i="5" s="1"/>
  <c r="S4256" i="5"/>
  <c r="T4256" i="5" s="1"/>
  <c r="S4257" i="5"/>
  <c r="T4257" i="5" s="1"/>
  <c r="S4258" i="5"/>
  <c r="T4258" i="5" s="1"/>
  <c r="S4259" i="5"/>
  <c r="T4259" i="5" s="1"/>
  <c r="S4260" i="5"/>
  <c r="T4260" i="5" s="1"/>
  <c r="S4261" i="5"/>
  <c r="T4261" i="5" s="1"/>
  <c r="S4262" i="5"/>
  <c r="T4262" i="5" s="1"/>
  <c r="S4263" i="5"/>
  <c r="T4263" i="5" s="1"/>
  <c r="S4264" i="5"/>
  <c r="T4264" i="5" s="1"/>
  <c r="S4265" i="5"/>
  <c r="T4265" i="5" s="1"/>
  <c r="S4266" i="5"/>
  <c r="T4266" i="5" s="1"/>
  <c r="S4267" i="5"/>
  <c r="T4267" i="5" s="1"/>
  <c r="S4268" i="5"/>
  <c r="T4268" i="5" s="1"/>
  <c r="S4269" i="5"/>
  <c r="T4269" i="5" s="1"/>
  <c r="S4270" i="5"/>
  <c r="T4270" i="5" s="1"/>
  <c r="S4271" i="5"/>
  <c r="T4271" i="5" s="1"/>
  <c r="S4272" i="5"/>
  <c r="T4272" i="5" s="1"/>
  <c r="S4273" i="5"/>
  <c r="T4273" i="5" s="1"/>
  <c r="S4274" i="5"/>
  <c r="T4274" i="5" s="1"/>
  <c r="S4275" i="5"/>
  <c r="T4275" i="5" s="1"/>
  <c r="S4276" i="5"/>
  <c r="T4276" i="5" s="1"/>
  <c r="S4277" i="5"/>
  <c r="T4277" i="5" s="1"/>
  <c r="S4278" i="5"/>
  <c r="T4278" i="5" s="1"/>
  <c r="S4279" i="5"/>
  <c r="T4279" i="5" s="1"/>
  <c r="S4280" i="5"/>
  <c r="T4280" i="5" s="1"/>
  <c r="S4281" i="5"/>
  <c r="T4281" i="5" s="1"/>
  <c r="S4282" i="5"/>
  <c r="T4282" i="5" s="1"/>
  <c r="S4283" i="5"/>
  <c r="T4283" i="5" s="1"/>
  <c r="S4284" i="5"/>
  <c r="T4284" i="5" s="1"/>
  <c r="S4285" i="5"/>
  <c r="T4285" i="5" s="1"/>
  <c r="S4286" i="5"/>
  <c r="T4286" i="5" s="1"/>
  <c r="S4287" i="5"/>
  <c r="T4287" i="5" s="1"/>
  <c r="S4288" i="5"/>
  <c r="T4288" i="5" s="1"/>
  <c r="S4289" i="5"/>
  <c r="T4289" i="5" s="1"/>
  <c r="S4290" i="5"/>
  <c r="T4290" i="5" s="1"/>
  <c r="S4291" i="5"/>
  <c r="T4291" i="5" s="1"/>
  <c r="S4292" i="5"/>
  <c r="T4292" i="5" s="1"/>
  <c r="S4293" i="5"/>
  <c r="T4293" i="5" s="1"/>
  <c r="S4294" i="5"/>
  <c r="T4294" i="5" s="1"/>
  <c r="S4295" i="5"/>
  <c r="T4295" i="5" s="1"/>
  <c r="S4296" i="5"/>
  <c r="T4296" i="5" s="1"/>
  <c r="S4297" i="5"/>
  <c r="T4297" i="5" s="1"/>
  <c r="S4298" i="5"/>
  <c r="T4298" i="5" s="1"/>
  <c r="S4299" i="5"/>
  <c r="T4299" i="5" s="1"/>
  <c r="S4300" i="5"/>
  <c r="T4300" i="5" s="1"/>
  <c r="S4301" i="5"/>
  <c r="T4301" i="5" s="1"/>
  <c r="S4302" i="5"/>
  <c r="T4302" i="5" s="1"/>
  <c r="S4303" i="5"/>
  <c r="T4303" i="5" s="1"/>
  <c r="S4304" i="5"/>
  <c r="T4304" i="5" s="1"/>
  <c r="S4305" i="5"/>
  <c r="T4305" i="5" s="1"/>
  <c r="S4306" i="5"/>
  <c r="T4306" i="5" s="1"/>
  <c r="S4307" i="5"/>
  <c r="T4307" i="5" s="1"/>
  <c r="S4308" i="5"/>
  <c r="T4308" i="5" s="1"/>
  <c r="S4309" i="5"/>
  <c r="T4309" i="5" s="1"/>
  <c r="S4310" i="5"/>
  <c r="T4310" i="5" s="1"/>
  <c r="S4311" i="5"/>
  <c r="T4311" i="5" s="1"/>
  <c r="S4312" i="5"/>
  <c r="T4312" i="5" s="1"/>
  <c r="S4313" i="5"/>
  <c r="T4313" i="5" s="1"/>
  <c r="S4314" i="5"/>
  <c r="T4314" i="5" s="1"/>
  <c r="S4315" i="5"/>
  <c r="T4315" i="5" s="1"/>
  <c r="S4316" i="5"/>
  <c r="T4316" i="5" s="1"/>
  <c r="S4317" i="5"/>
  <c r="T4317" i="5" s="1"/>
  <c r="S4318" i="5"/>
  <c r="T4318" i="5" s="1"/>
  <c r="S4319" i="5"/>
  <c r="T4319" i="5" s="1"/>
  <c r="S4320" i="5"/>
  <c r="T4320" i="5" s="1"/>
  <c r="S4321" i="5"/>
  <c r="T4321" i="5" s="1"/>
  <c r="S4322" i="5"/>
  <c r="T4322" i="5" s="1"/>
  <c r="S4323" i="5"/>
  <c r="T4323" i="5" s="1"/>
  <c r="S4324" i="5"/>
  <c r="T4324" i="5" s="1"/>
  <c r="S4325" i="5"/>
  <c r="T4325" i="5" s="1"/>
  <c r="S4326" i="5"/>
  <c r="T4326" i="5" s="1"/>
  <c r="S4327" i="5"/>
  <c r="T4327" i="5" s="1"/>
  <c r="S4328" i="5"/>
  <c r="T4328" i="5" s="1"/>
  <c r="S4329" i="5"/>
  <c r="T4329" i="5" s="1"/>
  <c r="S4330" i="5"/>
  <c r="T4330" i="5" s="1"/>
  <c r="S4331" i="5"/>
  <c r="T4331" i="5" s="1"/>
  <c r="S4332" i="5"/>
  <c r="T4332" i="5" s="1"/>
  <c r="S4333" i="5"/>
  <c r="T4333" i="5" s="1"/>
  <c r="S4334" i="5"/>
  <c r="T4334" i="5" s="1"/>
  <c r="S4335" i="5"/>
  <c r="T4335" i="5" s="1"/>
  <c r="S4336" i="5"/>
  <c r="T4336" i="5" s="1"/>
  <c r="S4337" i="5"/>
  <c r="T4337" i="5" s="1"/>
  <c r="S4338" i="5"/>
  <c r="T4338" i="5" s="1"/>
  <c r="S4339" i="5"/>
  <c r="T4339" i="5" s="1"/>
  <c r="S4340" i="5"/>
  <c r="T4340" i="5" s="1"/>
  <c r="S4341" i="5"/>
  <c r="T4341" i="5" s="1"/>
  <c r="S4342" i="5"/>
  <c r="T4342" i="5" s="1"/>
  <c r="S4343" i="5"/>
  <c r="T4343" i="5" s="1"/>
  <c r="S4344" i="5"/>
  <c r="T4344" i="5" s="1"/>
  <c r="S4345" i="5"/>
  <c r="T4345" i="5" s="1"/>
  <c r="S4346" i="5"/>
  <c r="T4346" i="5" s="1"/>
  <c r="S4347" i="5"/>
  <c r="T4347" i="5" s="1"/>
  <c r="S4348" i="5"/>
  <c r="T4348" i="5" s="1"/>
  <c r="S4349" i="5"/>
  <c r="T4349" i="5" s="1"/>
  <c r="S4350" i="5"/>
  <c r="T4350" i="5" s="1"/>
  <c r="S4351" i="5"/>
  <c r="T4351" i="5" s="1"/>
  <c r="S4352" i="5"/>
  <c r="T4352" i="5" s="1"/>
  <c r="S4353" i="5"/>
  <c r="T4353" i="5" s="1"/>
  <c r="S4354" i="5"/>
  <c r="T4354" i="5" s="1"/>
  <c r="S4355" i="5"/>
  <c r="T4355" i="5" s="1"/>
  <c r="S4356" i="5"/>
  <c r="T4356" i="5" s="1"/>
  <c r="S4357" i="5"/>
  <c r="T4357" i="5" s="1"/>
  <c r="S4358" i="5"/>
  <c r="T4358" i="5" s="1"/>
  <c r="S4359" i="5"/>
  <c r="T4359" i="5" s="1"/>
  <c r="S4360" i="5"/>
  <c r="T4360" i="5" s="1"/>
  <c r="S4361" i="5"/>
  <c r="T4361" i="5" s="1"/>
  <c r="S4362" i="5"/>
  <c r="T4362" i="5" s="1"/>
  <c r="S4363" i="5"/>
  <c r="T4363" i="5" s="1"/>
  <c r="S4364" i="5"/>
  <c r="T4364" i="5" s="1"/>
  <c r="S4365" i="5"/>
  <c r="T4365" i="5" s="1"/>
  <c r="S4366" i="5"/>
  <c r="T4366" i="5" s="1"/>
  <c r="S4367" i="5"/>
  <c r="T4367" i="5" s="1"/>
  <c r="S4368" i="5"/>
  <c r="T4368" i="5" s="1"/>
  <c r="S4369" i="5"/>
  <c r="T4369" i="5" s="1"/>
  <c r="S4370" i="5"/>
  <c r="T4370" i="5" s="1"/>
  <c r="S4371" i="5"/>
  <c r="T4371" i="5" s="1"/>
  <c r="S4372" i="5"/>
  <c r="T4372" i="5" s="1"/>
  <c r="S4373" i="5"/>
  <c r="T4373" i="5" s="1"/>
  <c r="S4374" i="5"/>
  <c r="T4374" i="5" s="1"/>
  <c r="S4375" i="5"/>
  <c r="T4375" i="5" s="1"/>
  <c r="S4376" i="5"/>
  <c r="T4376" i="5" s="1"/>
  <c r="S4377" i="5"/>
  <c r="T4377" i="5" s="1"/>
  <c r="S4378" i="5"/>
  <c r="T4378" i="5" s="1"/>
  <c r="S4379" i="5"/>
  <c r="T4379" i="5" s="1"/>
  <c r="S4380" i="5"/>
  <c r="T4380" i="5" s="1"/>
  <c r="S4381" i="5"/>
  <c r="T4381" i="5" s="1"/>
  <c r="S4382" i="5"/>
  <c r="T4382" i="5" s="1"/>
  <c r="S4383" i="5"/>
  <c r="T4383" i="5" s="1"/>
  <c r="S4384" i="5"/>
  <c r="T4384" i="5" s="1"/>
  <c r="S4385" i="5"/>
  <c r="T4385" i="5" s="1"/>
  <c r="S4386" i="5"/>
  <c r="T4386" i="5" s="1"/>
  <c r="S4387" i="5"/>
  <c r="T4387" i="5" s="1"/>
  <c r="S4388" i="5"/>
  <c r="T4388" i="5" s="1"/>
  <c r="S4389" i="5"/>
  <c r="T4389" i="5" s="1"/>
  <c r="S4390" i="5"/>
  <c r="T4390" i="5" s="1"/>
  <c r="S4391" i="5"/>
  <c r="T4391" i="5" s="1"/>
  <c r="S4392" i="5"/>
  <c r="T4392" i="5" s="1"/>
  <c r="S4393" i="5"/>
  <c r="T4393" i="5" s="1"/>
  <c r="S4394" i="5"/>
  <c r="T4394" i="5" s="1"/>
  <c r="S4395" i="5"/>
  <c r="T4395" i="5" s="1"/>
  <c r="S4396" i="5"/>
  <c r="T4396" i="5" s="1"/>
  <c r="S4397" i="5"/>
  <c r="T4397" i="5" s="1"/>
  <c r="S4398" i="5"/>
  <c r="T4398" i="5" s="1"/>
  <c r="S4399" i="5"/>
  <c r="T4399" i="5" s="1"/>
  <c r="S4400" i="5"/>
  <c r="T4400" i="5" s="1"/>
  <c r="S4401" i="5"/>
  <c r="T4401" i="5" s="1"/>
  <c r="S4402" i="5"/>
  <c r="T4402" i="5" s="1"/>
  <c r="S4403" i="5"/>
  <c r="T4403" i="5" s="1"/>
  <c r="S4404" i="5"/>
  <c r="T4404" i="5" s="1"/>
  <c r="S4405" i="5"/>
  <c r="T4405" i="5" s="1"/>
  <c r="S4406" i="5"/>
  <c r="T4406" i="5" s="1"/>
  <c r="S4407" i="5"/>
  <c r="T4407" i="5" s="1"/>
  <c r="S4408" i="5"/>
  <c r="T4408" i="5" s="1"/>
  <c r="S4409" i="5"/>
  <c r="T4409" i="5" s="1"/>
  <c r="S4410" i="5"/>
  <c r="T4410" i="5" s="1"/>
  <c r="S4411" i="5"/>
  <c r="T4411" i="5" s="1"/>
  <c r="S4412" i="5"/>
  <c r="T4412" i="5" s="1"/>
  <c r="S4413" i="5"/>
  <c r="T4413" i="5" s="1"/>
  <c r="S4414" i="5"/>
  <c r="T4414" i="5" s="1"/>
  <c r="S4415" i="5"/>
  <c r="T4415" i="5" s="1"/>
  <c r="S4416" i="5"/>
  <c r="T4416" i="5" s="1"/>
  <c r="S4417" i="5"/>
  <c r="T4417" i="5" s="1"/>
  <c r="S4418" i="5"/>
  <c r="T4418" i="5" s="1"/>
  <c r="S4419" i="5"/>
  <c r="T4419" i="5" s="1"/>
  <c r="S4420" i="5"/>
  <c r="T4420" i="5" s="1"/>
  <c r="S4421" i="5"/>
  <c r="T4421" i="5" s="1"/>
  <c r="S4422" i="5"/>
  <c r="T4422" i="5" s="1"/>
  <c r="S4423" i="5"/>
  <c r="T4423" i="5" s="1"/>
  <c r="S4424" i="5"/>
  <c r="T4424" i="5" s="1"/>
  <c r="S4425" i="5"/>
  <c r="T4425" i="5" s="1"/>
  <c r="S4426" i="5"/>
  <c r="T4426" i="5" s="1"/>
  <c r="S4427" i="5"/>
  <c r="T4427" i="5" s="1"/>
  <c r="S4428" i="5"/>
  <c r="T4428" i="5" s="1"/>
  <c r="S4429" i="5"/>
  <c r="T4429" i="5" s="1"/>
  <c r="S4430" i="5"/>
  <c r="T4430" i="5" s="1"/>
  <c r="S4431" i="5"/>
  <c r="T4431" i="5" s="1"/>
  <c r="S4432" i="5"/>
  <c r="T4432" i="5" s="1"/>
  <c r="S4433" i="5"/>
  <c r="T4433" i="5" s="1"/>
  <c r="S4434" i="5"/>
  <c r="T4434" i="5" s="1"/>
  <c r="S4435" i="5"/>
  <c r="T4435" i="5" s="1"/>
  <c r="S4436" i="5"/>
  <c r="T4436" i="5" s="1"/>
  <c r="S4437" i="5"/>
  <c r="T4437" i="5" s="1"/>
  <c r="S4438" i="5"/>
  <c r="T4438" i="5" s="1"/>
  <c r="S4439" i="5"/>
  <c r="T4439" i="5" s="1"/>
  <c r="S4440" i="5"/>
  <c r="T4440" i="5" s="1"/>
  <c r="S4441" i="5"/>
  <c r="T4441" i="5" s="1"/>
  <c r="S4442" i="5"/>
  <c r="T4442" i="5" s="1"/>
  <c r="S4443" i="5"/>
  <c r="T4443" i="5" s="1"/>
  <c r="S4444" i="5"/>
  <c r="T4444" i="5" s="1"/>
  <c r="S4445" i="5"/>
  <c r="T4445" i="5" s="1"/>
  <c r="S4446" i="5"/>
  <c r="T4446" i="5" s="1"/>
  <c r="S4447" i="5"/>
  <c r="T4447" i="5" s="1"/>
  <c r="S4448" i="5"/>
  <c r="T4448" i="5" s="1"/>
  <c r="S4449" i="5"/>
  <c r="T4449" i="5" s="1"/>
  <c r="S4450" i="5"/>
  <c r="T4450" i="5" s="1"/>
  <c r="S4451" i="5"/>
  <c r="T4451" i="5" s="1"/>
  <c r="S4452" i="5"/>
  <c r="T4452" i="5" s="1"/>
  <c r="S4453" i="5"/>
  <c r="T4453" i="5" s="1"/>
  <c r="S4454" i="5"/>
  <c r="T4454" i="5" s="1"/>
  <c r="S4455" i="5"/>
  <c r="T4455" i="5" s="1"/>
  <c r="S4456" i="5"/>
  <c r="T4456" i="5" s="1"/>
  <c r="S4457" i="5"/>
  <c r="T4457" i="5" s="1"/>
  <c r="S4458" i="5"/>
  <c r="T4458" i="5" s="1"/>
  <c r="S4459" i="5"/>
  <c r="T4459" i="5" s="1"/>
  <c r="S4460" i="5"/>
  <c r="T4460" i="5" s="1"/>
  <c r="S4461" i="5"/>
  <c r="T4461" i="5" s="1"/>
  <c r="S4462" i="5"/>
  <c r="T4462" i="5" s="1"/>
  <c r="S4463" i="5"/>
  <c r="T4463" i="5" s="1"/>
  <c r="S4464" i="5"/>
  <c r="T4464" i="5" s="1"/>
  <c r="S4465" i="5"/>
  <c r="T4465" i="5" s="1"/>
  <c r="S4466" i="5"/>
  <c r="T4466" i="5" s="1"/>
  <c r="S4467" i="5"/>
  <c r="T4467" i="5" s="1"/>
  <c r="S4468" i="5"/>
  <c r="T4468" i="5" s="1"/>
  <c r="S4469" i="5"/>
  <c r="T4469" i="5" s="1"/>
  <c r="S4470" i="5"/>
  <c r="T4470" i="5" s="1"/>
  <c r="S4471" i="5"/>
  <c r="T4471" i="5" s="1"/>
  <c r="S4472" i="5"/>
  <c r="T4472" i="5" s="1"/>
  <c r="S4473" i="5"/>
  <c r="T4473" i="5" s="1"/>
  <c r="S4474" i="5"/>
  <c r="T4474" i="5" s="1"/>
  <c r="S4475" i="5"/>
  <c r="T4475" i="5" s="1"/>
  <c r="S4476" i="5"/>
  <c r="T4476" i="5" s="1"/>
  <c r="S4477" i="5"/>
  <c r="T4477" i="5" s="1"/>
  <c r="S4478" i="5"/>
  <c r="T4478" i="5" s="1"/>
  <c r="S4479" i="5"/>
  <c r="T4479" i="5" s="1"/>
  <c r="S4480" i="5"/>
  <c r="T4480" i="5" s="1"/>
  <c r="S4481" i="5"/>
  <c r="T4481" i="5" s="1"/>
  <c r="S4482" i="5"/>
  <c r="T4482" i="5" s="1"/>
  <c r="S4483" i="5"/>
  <c r="T4483" i="5" s="1"/>
  <c r="S4484" i="5"/>
  <c r="T4484" i="5" s="1"/>
  <c r="S4485" i="5"/>
  <c r="T4485" i="5" s="1"/>
  <c r="S4486" i="5"/>
  <c r="T4486" i="5" s="1"/>
  <c r="S4487" i="5"/>
  <c r="T4487" i="5" s="1"/>
  <c r="S4488" i="5"/>
  <c r="T4488" i="5" s="1"/>
  <c r="S4489" i="5"/>
  <c r="T4489" i="5" s="1"/>
  <c r="S4490" i="5"/>
  <c r="T4490" i="5" s="1"/>
  <c r="S4491" i="5"/>
  <c r="T4491" i="5" s="1"/>
  <c r="S4492" i="5"/>
  <c r="T4492" i="5" s="1"/>
  <c r="S4493" i="5"/>
  <c r="T4493" i="5" s="1"/>
  <c r="S4494" i="5"/>
  <c r="T4494" i="5" s="1"/>
  <c r="S4495" i="5"/>
  <c r="T4495" i="5" s="1"/>
  <c r="S4496" i="5"/>
  <c r="T4496" i="5" s="1"/>
  <c r="S4497" i="5"/>
  <c r="T4497" i="5" s="1"/>
  <c r="S4498" i="5"/>
  <c r="T4498" i="5" s="1"/>
  <c r="S4499" i="5"/>
  <c r="T4499" i="5" s="1"/>
  <c r="S4500" i="5"/>
  <c r="T4500" i="5" s="1"/>
  <c r="S4501" i="5"/>
  <c r="T4501" i="5" s="1"/>
  <c r="S4502" i="5"/>
  <c r="T4502" i="5" s="1"/>
  <c r="S4503" i="5"/>
  <c r="T4503" i="5" s="1"/>
  <c r="S4504" i="5"/>
  <c r="T4504" i="5" s="1"/>
  <c r="S4505" i="5"/>
  <c r="T4505" i="5" s="1"/>
  <c r="S4506" i="5"/>
  <c r="T4506" i="5" s="1"/>
  <c r="S4507" i="5"/>
  <c r="T4507" i="5" s="1"/>
  <c r="S4508" i="5"/>
  <c r="T4508" i="5" s="1"/>
  <c r="S4509" i="5"/>
  <c r="T4509" i="5" s="1"/>
  <c r="S4510" i="5"/>
  <c r="T4510" i="5" s="1"/>
  <c r="S4511" i="5"/>
  <c r="T4511" i="5" s="1"/>
  <c r="S4512" i="5"/>
  <c r="T4512" i="5" s="1"/>
  <c r="S4513" i="5"/>
  <c r="T4513" i="5" s="1"/>
  <c r="S4514" i="5"/>
  <c r="T4514" i="5" s="1"/>
  <c r="S4515" i="5"/>
  <c r="T4515" i="5" s="1"/>
  <c r="S4516" i="5"/>
  <c r="T4516" i="5" s="1"/>
  <c r="S4517" i="5"/>
  <c r="T4517" i="5" s="1"/>
  <c r="S4518" i="5"/>
  <c r="T4518" i="5" s="1"/>
  <c r="S4519" i="5"/>
  <c r="T4519" i="5" s="1"/>
  <c r="S4520" i="5"/>
  <c r="T4520" i="5" s="1"/>
  <c r="S4521" i="5"/>
  <c r="T4521" i="5" s="1"/>
  <c r="S4522" i="5"/>
  <c r="T4522" i="5" s="1"/>
  <c r="S4523" i="5"/>
  <c r="T4523" i="5" s="1"/>
  <c r="S4524" i="5"/>
  <c r="T4524" i="5" s="1"/>
  <c r="S4525" i="5"/>
  <c r="T4525" i="5" s="1"/>
  <c r="S4526" i="5"/>
  <c r="T4526" i="5" s="1"/>
  <c r="S4527" i="5"/>
  <c r="T4527" i="5" s="1"/>
  <c r="S4528" i="5"/>
  <c r="T4528" i="5" s="1"/>
  <c r="S4529" i="5"/>
  <c r="T4529" i="5" s="1"/>
  <c r="S4530" i="5"/>
  <c r="T4530" i="5" s="1"/>
  <c r="S4531" i="5"/>
  <c r="T4531" i="5" s="1"/>
  <c r="S4532" i="5"/>
  <c r="T4532" i="5" s="1"/>
  <c r="S4533" i="5"/>
  <c r="T4533" i="5" s="1"/>
  <c r="S4534" i="5"/>
  <c r="T4534" i="5" s="1"/>
  <c r="S4535" i="5"/>
  <c r="T4535" i="5" s="1"/>
  <c r="S4536" i="5"/>
  <c r="T4536" i="5" s="1"/>
  <c r="S4537" i="5"/>
  <c r="T4537" i="5" s="1"/>
  <c r="S4538" i="5"/>
  <c r="T4538" i="5" s="1"/>
  <c r="S4539" i="5"/>
  <c r="T4539" i="5" s="1"/>
  <c r="S4540" i="5"/>
  <c r="T4540" i="5" s="1"/>
  <c r="S4541" i="5"/>
  <c r="T4541" i="5" s="1"/>
  <c r="S4542" i="5"/>
  <c r="T4542" i="5" s="1"/>
  <c r="S4543" i="5"/>
  <c r="T4543" i="5" s="1"/>
  <c r="S4544" i="5"/>
  <c r="T4544" i="5" s="1"/>
  <c r="S4545" i="5"/>
  <c r="T4545" i="5" s="1"/>
  <c r="S4546" i="5"/>
  <c r="T4546" i="5" s="1"/>
  <c r="S4547" i="5"/>
  <c r="T4547" i="5" s="1"/>
  <c r="S4548" i="5"/>
  <c r="T4548" i="5" s="1"/>
  <c r="S4549" i="5"/>
  <c r="T4549" i="5" s="1"/>
  <c r="S4550" i="5"/>
  <c r="T4550" i="5" s="1"/>
  <c r="S4551" i="5"/>
  <c r="T4551" i="5" s="1"/>
  <c r="S4552" i="5"/>
  <c r="T4552" i="5" s="1"/>
  <c r="S4553" i="5"/>
  <c r="T4553" i="5" s="1"/>
  <c r="S4554" i="5"/>
  <c r="T4554" i="5" s="1"/>
  <c r="S4555" i="5"/>
  <c r="T4555" i="5" s="1"/>
  <c r="S4556" i="5"/>
  <c r="T4556" i="5" s="1"/>
  <c r="S4557" i="5"/>
  <c r="T4557" i="5" s="1"/>
  <c r="S4558" i="5"/>
  <c r="T4558" i="5" s="1"/>
  <c r="S4559" i="5"/>
  <c r="T4559" i="5" s="1"/>
  <c r="S4560" i="5"/>
  <c r="T4560" i="5" s="1"/>
  <c r="S4561" i="5"/>
  <c r="T4561" i="5" s="1"/>
  <c r="S4562" i="5"/>
  <c r="T4562" i="5" s="1"/>
  <c r="S4563" i="5"/>
  <c r="T4563" i="5" s="1"/>
  <c r="S4564" i="5"/>
  <c r="T4564" i="5" s="1"/>
  <c r="S4565" i="5"/>
  <c r="T4565" i="5" s="1"/>
  <c r="S4566" i="5"/>
  <c r="T4566" i="5" s="1"/>
  <c r="S4567" i="5"/>
  <c r="T4567" i="5" s="1"/>
  <c r="S4568" i="5"/>
  <c r="T4568" i="5" s="1"/>
  <c r="S4569" i="5"/>
  <c r="T4569" i="5" s="1"/>
  <c r="S4570" i="5"/>
  <c r="T4570" i="5" s="1"/>
  <c r="S4571" i="5"/>
  <c r="T4571" i="5" s="1"/>
  <c r="S4572" i="5"/>
  <c r="T4572" i="5" s="1"/>
  <c r="S4573" i="5"/>
  <c r="T4573" i="5" s="1"/>
  <c r="S4574" i="5"/>
  <c r="T4574" i="5" s="1"/>
  <c r="S4575" i="5"/>
  <c r="T4575" i="5" s="1"/>
  <c r="S4576" i="5"/>
  <c r="T4576" i="5" s="1"/>
  <c r="S4577" i="5"/>
  <c r="T4577" i="5" s="1"/>
  <c r="S4578" i="5"/>
  <c r="T4578" i="5" s="1"/>
  <c r="S4579" i="5"/>
  <c r="T4579" i="5" s="1"/>
  <c r="S4580" i="5"/>
  <c r="T4580" i="5" s="1"/>
  <c r="S4581" i="5"/>
  <c r="T4581" i="5" s="1"/>
  <c r="S4582" i="5"/>
  <c r="T4582" i="5" s="1"/>
  <c r="S4583" i="5"/>
  <c r="T4583" i="5" s="1"/>
  <c r="S4584" i="5"/>
  <c r="T4584" i="5" s="1"/>
  <c r="S4585" i="5"/>
  <c r="T4585" i="5" s="1"/>
  <c r="S4586" i="5"/>
  <c r="T4586" i="5" s="1"/>
  <c r="S4587" i="5"/>
  <c r="T4587" i="5" s="1"/>
  <c r="S4588" i="5"/>
  <c r="T4588" i="5" s="1"/>
  <c r="S4589" i="5"/>
  <c r="T4589" i="5" s="1"/>
  <c r="S4590" i="5"/>
  <c r="T4590" i="5" s="1"/>
  <c r="S4591" i="5"/>
  <c r="T4591" i="5" s="1"/>
  <c r="S4592" i="5"/>
  <c r="T4592" i="5" s="1"/>
  <c r="S4593" i="5"/>
  <c r="T4593" i="5" s="1"/>
  <c r="S4594" i="5"/>
  <c r="T4594" i="5" s="1"/>
  <c r="S4595" i="5"/>
  <c r="T4595" i="5" s="1"/>
  <c r="S4596" i="5"/>
  <c r="T4596" i="5" s="1"/>
  <c r="S4597" i="5"/>
  <c r="T4597" i="5" s="1"/>
  <c r="S4598" i="5"/>
  <c r="T4598" i="5" s="1"/>
  <c r="S4599" i="5"/>
  <c r="T4599" i="5" s="1"/>
  <c r="S4600" i="5"/>
  <c r="T4600" i="5" s="1"/>
  <c r="S4601" i="5"/>
  <c r="T4601" i="5" s="1"/>
  <c r="S4602" i="5"/>
  <c r="T4602" i="5" s="1"/>
  <c r="S4603" i="5"/>
  <c r="T4603" i="5" s="1"/>
  <c r="S4604" i="5"/>
  <c r="T4604" i="5" s="1"/>
  <c r="S4605" i="5"/>
  <c r="T4605" i="5" s="1"/>
  <c r="S4606" i="5"/>
  <c r="T4606" i="5" s="1"/>
  <c r="S4607" i="5"/>
  <c r="T4607" i="5" s="1"/>
  <c r="S4608" i="5"/>
  <c r="T4608" i="5" s="1"/>
  <c r="S4609" i="5"/>
  <c r="T4609" i="5" s="1"/>
  <c r="S4610" i="5"/>
  <c r="T4610" i="5" s="1"/>
  <c r="S4611" i="5"/>
  <c r="T4611" i="5" s="1"/>
  <c r="S4612" i="5"/>
  <c r="T4612" i="5" s="1"/>
  <c r="S4613" i="5"/>
  <c r="T4613" i="5" s="1"/>
  <c r="S4614" i="5"/>
  <c r="T4614" i="5" s="1"/>
  <c r="S4615" i="5"/>
  <c r="T4615" i="5" s="1"/>
  <c r="S4616" i="5"/>
  <c r="T4616" i="5" s="1"/>
  <c r="S4617" i="5"/>
  <c r="T4617" i="5" s="1"/>
  <c r="S4618" i="5"/>
  <c r="T4618" i="5" s="1"/>
  <c r="S4619" i="5"/>
  <c r="T4619" i="5" s="1"/>
  <c r="S4620" i="5"/>
  <c r="T4620" i="5" s="1"/>
  <c r="S4621" i="5"/>
  <c r="T4621" i="5" s="1"/>
  <c r="S4622" i="5"/>
  <c r="T4622" i="5" s="1"/>
  <c r="S4623" i="5"/>
  <c r="T4623" i="5" s="1"/>
  <c r="S4624" i="5"/>
  <c r="T4624" i="5" s="1"/>
  <c r="S4625" i="5"/>
  <c r="T4625" i="5" s="1"/>
  <c r="S4626" i="5"/>
  <c r="T4626" i="5" s="1"/>
  <c r="S4627" i="5"/>
  <c r="T4627" i="5" s="1"/>
  <c r="S4628" i="5"/>
  <c r="T4628" i="5" s="1"/>
  <c r="S4629" i="5"/>
  <c r="T4629" i="5" s="1"/>
  <c r="S4630" i="5"/>
  <c r="T4630" i="5" s="1"/>
  <c r="S4631" i="5"/>
  <c r="T4631" i="5" s="1"/>
  <c r="S4632" i="5"/>
  <c r="T4632" i="5" s="1"/>
  <c r="S4633" i="5"/>
  <c r="T4633" i="5" s="1"/>
  <c r="S4634" i="5"/>
  <c r="T4634" i="5" s="1"/>
  <c r="S4635" i="5"/>
  <c r="T4635" i="5" s="1"/>
  <c r="S4636" i="5"/>
  <c r="T4636" i="5" s="1"/>
  <c r="S4637" i="5"/>
  <c r="T4637" i="5" s="1"/>
  <c r="S4638" i="5"/>
  <c r="T4638" i="5" s="1"/>
  <c r="S4639" i="5"/>
  <c r="T4639" i="5" s="1"/>
  <c r="S4640" i="5"/>
  <c r="T4640" i="5" s="1"/>
  <c r="S4641" i="5"/>
  <c r="T4641" i="5" s="1"/>
  <c r="S4642" i="5"/>
  <c r="T4642" i="5" s="1"/>
  <c r="S4643" i="5"/>
  <c r="T4643" i="5" s="1"/>
  <c r="S4644" i="5"/>
  <c r="T4644" i="5" s="1"/>
  <c r="S4645" i="5"/>
  <c r="T4645" i="5" s="1"/>
  <c r="S4646" i="5"/>
  <c r="T4646" i="5" s="1"/>
  <c r="S4647" i="5"/>
  <c r="T4647" i="5" s="1"/>
  <c r="S4648" i="5"/>
  <c r="T4648" i="5" s="1"/>
  <c r="S4649" i="5"/>
  <c r="T4649" i="5" s="1"/>
  <c r="S4650" i="5"/>
  <c r="T4650" i="5" s="1"/>
  <c r="S4651" i="5"/>
  <c r="T4651" i="5" s="1"/>
  <c r="S4652" i="5"/>
  <c r="T4652" i="5" s="1"/>
  <c r="S4653" i="5"/>
  <c r="T4653" i="5" s="1"/>
  <c r="S4654" i="5"/>
  <c r="T4654" i="5" s="1"/>
  <c r="S4655" i="5"/>
  <c r="T4655" i="5" s="1"/>
  <c r="S4656" i="5"/>
  <c r="T4656" i="5" s="1"/>
  <c r="S4657" i="5"/>
  <c r="T4657" i="5" s="1"/>
  <c r="S4658" i="5"/>
  <c r="T4658" i="5" s="1"/>
  <c r="S4659" i="5"/>
  <c r="T4659" i="5" s="1"/>
  <c r="S4660" i="5"/>
  <c r="T4660" i="5" s="1"/>
  <c r="S4661" i="5"/>
  <c r="T4661" i="5" s="1"/>
  <c r="S4662" i="5"/>
  <c r="T4662" i="5" s="1"/>
  <c r="S4663" i="5"/>
  <c r="T4663" i="5" s="1"/>
  <c r="S4664" i="5"/>
  <c r="T4664" i="5" s="1"/>
  <c r="S4665" i="5"/>
  <c r="T4665" i="5" s="1"/>
  <c r="S4666" i="5"/>
  <c r="T4666" i="5" s="1"/>
  <c r="S4667" i="5"/>
  <c r="T4667" i="5" s="1"/>
  <c r="S4668" i="5"/>
  <c r="T4668" i="5" s="1"/>
  <c r="S4669" i="5"/>
  <c r="T4669" i="5" s="1"/>
  <c r="S4670" i="5"/>
  <c r="T4670" i="5" s="1"/>
  <c r="S4671" i="5"/>
  <c r="T4671" i="5" s="1"/>
  <c r="S4672" i="5"/>
  <c r="T4672" i="5" s="1"/>
  <c r="S4673" i="5"/>
  <c r="T4673" i="5" s="1"/>
  <c r="S4674" i="5"/>
  <c r="T4674" i="5" s="1"/>
  <c r="S4675" i="5"/>
  <c r="T4675" i="5" s="1"/>
  <c r="S4676" i="5"/>
  <c r="T4676" i="5" s="1"/>
  <c r="S4677" i="5"/>
  <c r="T4677" i="5" s="1"/>
  <c r="S4678" i="5"/>
  <c r="T4678" i="5" s="1"/>
  <c r="S4679" i="5"/>
  <c r="T4679" i="5" s="1"/>
  <c r="S4680" i="5"/>
  <c r="T4680" i="5" s="1"/>
  <c r="S4681" i="5"/>
  <c r="T4681" i="5" s="1"/>
  <c r="S4682" i="5"/>
  <c r="T4682" i="5" s="1"/>
  <c r="S4683" i="5"/>
  <c r="T4683" i="5" s="1"/>
  <c r="S4684" i="5"/>
  <c r="T4684" i="5" s="1"/>
  <c r="S4685" i="5"/>
  <c r="T4685" i="5" s="1"/>
  <c r="S4686" i="5"/>
  <c r="T4686" i="5" s="1"/>
  <c r="S4687" i="5"/>
  <c r="T4687" i="5" s="1"/>
  <c r="S4688" i="5"/>
  <c r="T4688" i="5" s="1"/>
  <c r="S4689" i="5"/>
  <c r="T4689" i="5" s="1"/>
  <c r="S4690" i="5"/>
  <c r="T4690" i="5" s="1"/>
  <c r="S4691" i="5"/>
  <c r="T4691" i="5" s="1"/>
  <c r="S4692" i="5"/>
  <c r="T4692" i="5" s="1"/>
  <c r="S4693" i="5"/>
  <c r="T4693" i="5" s="1"/>
  <c r="S4694" i="5"/>
  <c r="T4694" i="5" s="1"/>
  <c r="S4695" i="5"/>
  <c r="T4695" i="5" s="1"/>
  <c r="S4696" i="5"/>
  <c r="T4696" i="5" s="1"/>
  <c r="S4697" i="5"/>
  <c r="T4697" i="5" s="1"/>
  <c r="S4698" i="5"/>
  <c r="T4698" i="5" s="1"/>
  <c r="S4699" i="5"/>
  <c r="T4699" i="5" s="1"/>
  <c r="S4700" i="5"/>
  <c r="T4700" i="5" s="1"/>
  <c r="S4701" i="5"/>
  <c r="T4701" i="5" s="1"/>
  <c r="S4702" i="5"/>
  <c r="T4702" i="5" s="1"/>
  <c r="S4703" i="5"/>
  <c r="T4703" i="5" s="1"/>
  <c r="S4704" i="5"/>
  <c r="T4704" i="5" s="1"/>
  <c r="S4705" i="5"/>
  <c r="T4705" i="5" s="1"/>
  <c r="S4706" i="5"/>
  <c r="T4706" i="5" s="1"/>
  <c r="S4707" i="5"/>
  <c r="T4707" i="5" s="1"/>
  <c r="S4708" i="5"/>
  <c r="T4708" i="5" s="1"/>
  <c r="S4709" i="5"/>
  <c r="T4709" i="5" s="1"/>
  <c r="S4710" i="5"/>
  <c r="T4710" i="5" s="1"/>
  <c r="S4711" i="5"/>
  <c r="T4711" i="5" s="1"/>
  <c r="S4712" i="5"/>
  <c r="T4712" i="5" s="1"/>
  <c r="S4713" i="5"/>
  <c r="T4713" i="5" s="1"/>
  <c r="S4714" i="5"/>
  <c r="T4714" i="5" s="1"/>
  <c r="S4715" i="5"/>
  <c r="T4715" i="5" s="1"/>
  <c r="S4716" i="5"/>
  <c r="T4716" i="5" s="1"/>
  <c r="S4717" i="5"/>
  <c r="T4717" i="5" s="1"/>
  <c r="S4718" i="5"/>
  <c r="T4718" i="5" s="1"/>
  <c r="S4719" i="5"/>
  <c r="T4719" i="5" s="1"/>
  <c r="S4720" i="5"/>
  <c r="T4720" i="5" s="1"/>
  <c r="S4721" i="5"/>
  <c r="T4721" i="5" s="1"/>
  <c r="S4722" i="5"/>
  <c r="T4722" i="5" s="1"/>
  <c r="S4723" i="5"/>
  <c r="T4723" i="5" s="1"/>
  <c r="S4724" i="5"/>
  <c r="T4724" i="5" s="1"/>
  <c r="S4725" i="5"/>
  <c r="T4725" i="5" s="1"/>
  <c r="S4726" i="5"/>
  <c r="T4726" i="5" s="1"/>
  <c r="S4727" i="5"/>
  <c r="T4727" i="5" s="1"/>
  <c r="S4728" i="5"/>
  <c r="T4728" i="5" s="1"/>
  <c r="S4729" i="5"/>
  <c r="T4729" i="5" s="1"/>
  <c r="S4730" i="5"/>
  <c r="T4730" i="5" s="1"/>
  <c r="S4731" i="5"/>
  <c r="T4731" i="5" s="1"/>
  <c r="S4732" i="5"/>
  <c r="T4732" i="5" s="1"/>
  <c r="S4733" i="5"/>
  <c r="T4733" i="5" s="1"/>
  <c r="S4734" i="5"/>
  <c r="T4734" i="5" s="1"/>
  <c r="S4735" i="5"/>
  <c r="T4735" i="5" s="1"/>
  <c r="S4736" i="5"/>
  <c r="T4736" i="5" s="1"/>
  <c r="S4737" i="5"/>
  <c r="T4737" i="5" s="1"/>
  <c r="S4738" i="5"/>
  <c r="T4738" i="5" s="1"/>
  <c r="S4739" i="5"/>
  <c r="T4739" i="5" s="1"/>
  <c r="S4740" i="5"/>
  <c r="T4740" i="5" s="1"/>
  <c r="S4741" i="5"/>
  <c r="T4741" i="5" s="1"/>
  <c r="S4742" i="5"/>
  <c r="T4742" i="5" s="1"/>
  <c r="S4743" i="5"/>
  <c r="T4743" i="5" s="1"/>
  <c r="S4744" i="5"/>
  <c r="T4744" i="5" s="1"/>
  <c r="S4745" i="5"/>
  <c r="T4745" i="5" s="1"/>
  <c r="S4746" i="5"/>
  <c r="T4746" i="5" s="1"/>
  <c r="S4747" i="5"/>
  <c r="T4747" i="5" s="1"/>
  <c r="S4748" i="5"/>
  <c r="T4748" i="5" s="1"/>
  <c r="S4749" i="5"/>
  <c r="T4749" i="5" s="1"/>
  <c r="S4750" i="5"/>
  <c r="T4750" i="5" s="1"/>
  <c r="S4751" i="5"/>
  <c r="T4751" i="5" s="1"/>
  <c r="S4752" i="5"/>
  <c r="T4752" i="5" s="1"/>
  <c r="S4753" i="5"/>
  <c r="T4753" i="5" s="1"/>
  <c r="S4754" i="5"/>
  <c r="T4754" i="5" s="1"/>
  <c r="S4755" i="5"/>
  <c r="T4755" i="5" s="1"/>
  <c r="S4756" i="5"/>
  <c r="T4756" i="5" s="1"/>
  <c r="S4757" i="5"/>
  <c r="T4757" i="5" s="1"/>
  <c r="S4758" i="5"/>
  <c r="T4758" i="5" s="1"/>
  <c r="S4759" i="5"/>
  <c r="T4759" i="5" s="1"/>
  <c r="S4760" i="5"/>
  <c r="T4760" i="5" s="1"/>
  <c r="S4761" i="5"/>
  <c r="T4761" i="5" s="1"/>
  <c r="S4762" i="5"/>
  <c r="T4762" i="5" s="1"/>
  <c r="S4763" i="5"/>
  <c r="T4763" i="5" s="1"/>
  <c r="S4764" i="5"/>
  <c r="T4764" i="5" s="1"/>
  <c r="S4765" i="5"/>
  <c r="T4765" i="5" s="1"/>
  <c r="S4766" i="5"/>
  <c r="T4766" i="5" s="1"/>
  <c r="S4767" i="5"/>
  <c r="T4767" i="5" s="1"/>
  <c r="S4768" i="5"/>
  <c r="T4768" i="5" s="1"/>
  <c r="S4769" i="5"/>
  <c r="T4769" i="5" s="1"/>
  <c r="S4770" i="5"/>
  <c r="T4770" i="5" s="1"/>
  <c r="S4771" i="5"/>
  <c r="T4771" i="5" s="1"/>
  <c r="S4772" i="5"/>
  <c r="T4772" i="5" s="1"/>
  <c r="S4773" i="5"/>
  <c r="T4773" i="5" s="1"/>
  <c r="S4774" i="5"/>
  <c r="T4774" i="5" s="1"/>
  <c r="S4775" i="5"/>
  <c r="T4775" i="5" s="1"/>
  <c r="S4776" i="5"/>
  <c r="T4776" i="5" s="1"/>
  <c r="S4777" i="5"/>
  <c r="T4777" i="5" s="1"/>
  <c r="S4778" i="5"/>
  <c r="T4778" i="5" s="1"/>
  <c r="S4779" i="5"/>
  <c r="T4779" i="5" s="1"/>
  <c r="S4780" i="5"/>
  <c r="T4780" i="5" s="1"/>
  <c r="S4781" i="5"/>
  <c r="T4781" i="5" s="1"/>
  <c r="S4782" i="5"/>
  <c r="T4782" i="5" s="1"/>
  <c r="S4783" i="5"/>
  <c r="T4783" i="5" s="1"/>
  <c r="S4784" i="5"/>
  <c r="T4784" i="5" s="1"/>
  <c r="S4785" i="5"/>
  <c r="T4785" i="5" s="1"/>
  <c r="S4786" i="5"/>
  <c r="T4786" i="5" s="1"/>
  <c r="S4787" i="5"/>
  <c r="T4787" i="5" s="1"/>
  <c r="S4788" i="5"/>
  <c r="T4788" i="5" s="1"/>
  <c r="S4789" i="5"/>
  <c r="T4789" i="5" s="1"/>
  <c r="S4790" i="5"/>
  <c r="T4790" i="5" s="1"/>
  <c r="S4791" i="5"/>
  <c r="T4791" i="5" s="1"/>
  <c r="S4792" i="5"/>
  <c r="T4792" i="5" s="1"/>
  <c r="S4793" i="5"/>
  <c r="T4793" i="5" s="1"/>
  <c r="S4794" i="5"/>
  <c r="T4794" i="5" s="1"/>
  <c r="S4795" i="5"/>
  <c r="T4795" i="5" s="1"/>
  <c r="S4796" i="5"/>
  <c r="T4796" i="5" s="1"/>
  <c r="S4797" i="5"/>
  <c r="T4797" i="5" s="1"/>
  <c r="S4798" i="5"/>
  <c r="T4798" i="5" s="1"/>
  <c r="S4799" i="5"/>
  <c r="T4799" i="5" s="1"/>
  <c r="S4800" i="5"/>
  <c r="T4800" i="5" s="1"/>
  <c r="S4801" i="5"/>
  <c r="T4801" i="5" s="1"/>
  <c r="S4802" i="5"/>
  <c r="T4802" i="5" s="1"/>
  <c r="S4803" i="5"/>
  <c r="T4803" i="5" s="1"/>
  <c r="S4804" i="5"/>
  <c r="T4804" i="5" s="1"/>
  <c r="S4805" i="5"/>
  <c r="T4805" i="5" s="1"/>
  <c r="S4806" i="5"/>
  <c r="T4806" i="5" s="1"/>
  <c r="S4807" i="5"/>
  <c r="T4807" i="5" s="1"/>
  <c r="S4808" i="5"/>
  <c r="T4808" i="5" s="1"/>
  <c r="S4809" i="5"/>
  <c r="T4809" i="5" s="1"/>
  <c r="S4810" i="5"/>
  <c r="T4810" i="5" s="1"/>
  <c r="S4811" i="5"/>
  <c r="T4811" i="5" s="1"/>
  <c r="S4812" i="5"/>
  <c r="T4812" i="5" s="1"/>
  <c r="S4813" i="5"/>
  <c r="T4813" i="5" s="1"/>
  <c r="S4814" i="5"/>
  <c r="T4814" i="5" s="1"/>
  <c r="S4815" i="5"/>
  <c r="T4815" i="5" s="1"/>
  <c r="S4816" i="5"/>
  <c r="T4816" i="5" s="1"/>
  <c r="S4817" i="5"/>
  <c r="T4817" i="5" s="1"/>
  <c r="S4818" i="5"/>
  <c r="T4818" i="5" s="1"/>
  <c r="S4819" i="5"/>
  <c r="T4819" i="5" s="1"/>
  <c r="S4820" i="5"/>
  <c r="T4820" i="5" s="1"/>
  <c r="S4821" i="5"/>
  <c r="T4821" i="5" s="1"/>
  <c r="S4822" i="5"/>
  <c r="T4822" i="5" s="1"/>
  <c r="S4823" i="5"/>
  <c r="T4823" i="5" s="1"/>
  <c r="S4824" i="5"/>
  <c r="T4824" i="5" s="1"/>
  <c r="S4825" i="5"/>
  <c r="T4825" i="5" s="1"/>
  <c r="S4826" i="5"/>
  <c r="T4826" i="5" s="1"/>
  <c r="S4827" i="5"/>
  <c r="T4827" i="5" s="1"/>
  <c r="S4828" i="5"/>
  <c r="T4828" i="5" s="1"/>
  <c r="S4829" i="5"/>
  <c r="T4829" i="5" s="1"/>
  <c r="S4830" i="5"/>
  <c r="T4830" i="5" s="1"/>
  <c r="S4831" i="5"/>
  <c r="T4831" i="5" s="1"/>
  <c r="S4832" i="5"/>
  <c r="T4832" i="5" s="1"/>
  <c r="S4833" i="5"/>
  <c r="T4833" i="5" s="1"/>
  <c r="S4834" i="5"/>
  <c r="T4834" i="5" s="1"/>
  <c r="S4835" i="5"/>
  <c r="T4835" i="5" s="1"/>
  <c r="S4836" i="5"/>
  <c r="T4836" i="5" s="1"/>
  <c r="S4837" i="5"/>
  <c r="T4837" i="5" s="1"/>
  <c r="S4838" i="5"/>
  <c r="T4838" i="5" s="1"/>
  <c r="S4839" i="5"/>
  <c r="T4839" i="5" s="1"/>
  <c r="S4840" i="5"/>
  <c r="T4840" i="5" s="1"/>
  <c r="S4841" i="5"/>
  <c r="T4841" i="5" s="1"/>
  <c r="S4842" i="5"/>
  <c r="T4842" i="5" s="1"/>
  <c r="S4843" i="5"/>
  <c r="T4843" i="5" s="1"/>
  <c r="S4844" i="5"/>
  <c r="T4844" i="5" s="1"/>
  <c r="S4845" i="5"/>
  <c r="T4845" i="5" s="1"/>
  <c r="S4846" i="5"/>
  <c r="T4846" i="5" s="1"/>
  <c r="S4847" i="5"/>
  <c r="T4847" i="5" s="1"/>
  <c r="S4848" i="5"/>
  <c r="T4848" i="5" s="1"/>
  <c r="S4849" i="5"/>
  <c r="T4849" i="5" s="1"/>
  <c r="S4850" i="5"/>
  <c r="T4850" i="5" s="1"/>
  <c r="S4851" i="5"/>
  <c r="T4851" i="5" s="1"/>
  <c r="S4852" i="5"/>
  <c r="T4852" i="5" s="1"/>
  <c r="S4853" i="5"/>
  <c r="T4853" i="5" s="1"/>
  <c r="S4854" i="5"/>
  <c r="T4854" i="5" s="1"/>
  <c r="S4855" i="5"/>
  <c r="T4855" i="5" s="1"/>
  <c r="S4856" i="5"/>
  <c r="T4856" i="5" s="1"/>
  <c r="S4857" i="5"/>
  <c r="T4857" i="5" s="1"/>
  <c r="S4858" i="5"/>
  <c r="T4858" i="5" s="1"/>
  <c r="S4859" i="5"/>
  <c r="T4859" i="5" s="1"/>
  <c r="S4860" i="5"/>
  <c r="T4860" i="5" s="1"/>
  <c r="S4861" i="5"/>
  <c r="T4861" i="5" s="1"/>
  <c r="S4862" i="5"/>
  <c r="T4862" i="5" s="1"/>
  <c r="S4863" i="5"/>
  <c r="T4863" i="5" s="1"/>
  <c r="S4864" i="5"/>
  <c r="T4864" i="5" s="1"/>
  <c r="S4865" i="5"/>
  <c r="T4865" i="5" s="1"/>
  <c r="S4866" i="5"/>
  <c r="T4866" i="5" s="1"/>
  <c r="S4867" i="5"/>
  <c r="T4867" i="5" s="1"/>
  <c r="S4868" i="5"/>
  <c r="T4868" i="5" s="1"/>
  <c r="S4869" i="5"/>
  <c r="T4869" i="5" s="1"/>
  <c r="S4870" i="5"/>
  <c r="T4870" i="5" s="1"/>
  <c r="S4871" i="5"/>
  <c r="T4871" i="5" s="1"/>
  <c r="S4872" i="5"/>
  <c r="T4872" i="5" s="1"/>
  <c r="S4873" i="5"/>
  <c r="T4873" i="5" s="1"/>
  <c r="S4874" i="5"/>
  <c r="T4874" i="5" s="1"/>
  <c r="S4875" i="5"/>
  <c r="T4875" i="5" s="1"/>
  <c r="S4876" i="5"/>
  <c r="T4876" i="5" s="1"/>
  <c r="S4877" i="5"/>
  <c r="T4877" i="5" s="1"/>
  <c r="S4878" i="5"/>
  <c r="T4878" i="5" s="1"/>
  <c r="S4879" i="5"/>
  <c r="T4879" i="5" s="1"/>
  <c r="S4880" i="5"/>
  <c r="T4880" i="5" s="1"/>
  <c r="S4881" i="5"/>
  <c r="T4881" i="5" s="1"/>
  <c r="S4882" i="5"/>
  <c r="T4882" i="5" s="1"/>
  <c r="S4883" i="5"/>
  <c r="T4883" i="5" s="1"/>
  <c r="S4884" i="5"/>
  <c r="T4884" i="5" s="1"/>
  <c r="S4885" i="5"/>
  <c r="T4885" i="5" s="1"/>
  <c r="S4886" i="5"/>
  <c r="T4886" i="5" s="1"/>
  <c r="S4887" i="5"/>
  <c r="T4887" i="5" s="1"/>
  <c r="S4888" i="5"/>
  <c r="T4888" i="5" s="1"/>
  <c r="S4889" i="5"/>
  <c r="T4889" i="5" s="1"/>
  <c r="S4890" i="5"/>
  <c r="T4890" i="5" s="1"/>
  <c r="S4891" i="5"/>
  <c r="T4891" i="5" s="1"/>
  <c r="S4892" i="5"/>
  <c r="T4892" i="5" s="1"/>
  <c r="S4893" i="5"/>
  <c r="T4893" i="5" s="1"/>
  <c r="S4894" i="5"/>
  <c r="T4894" i="5" s="1"/>
  <c r="S4895" i="5"/>
  <c r="T4895" i="5" s="1"/>
  <c r="S4896" i="5"/>
  <c r="T4896" i="5" s="1"/>
  <c r="S4897" i="5"/>
  <c r="T4897" i="5" s="1"/>
  <c r="S4898" i="5"/>
  <c r="T4898" i="5" s="1"/>
  <c r="S4899" i="5"/>
  <c r="T4899" i="5" s="1"/>
  <c r="S4900" i="5"/>
  <c r="T4900" i="5" s="1"/>
  <c r="S4901" i="5"/>
  <c r="T4901" i="5" s="1"/>
  <c r="S4902" i="5"/>
  <c r="T4902" i="5" s="1"/>
  <c r="S4903" i="5"/>
  <c r="T4903" i="5" s="1"/>
  <c r="S4904" i="5"/>
  <c r="T4904" i="5" s="1"/>
  <c r="S4905" i="5"/>
  <c r="T4905" i="5" s="1"/>
  <c r="S4906" i="5"/>
  <c r="T4906" i="5" s="1"/>
  <c r="S4907" i="5"/>
  <c r="T4907" i="5" s="1"/>
  <c r="S4908" i="5"/>
  <c r="T4908" i="5" s="1"/>
  <c r="S4909" i="5"/>
  <c r="T4909" i="5" s="1"/>
  <c r="S4910" i="5"/>
  <c r="T4910" i="5" s="1"/>
  <c r="S4911" i="5"/>
  <c r="T4911" i="5" s="1"/>
  <c r="S4912" i="5"/>
  <c r="T4912" i="5" s="1"/>
  <c r="S4913" i="5"/>
  <c r="T4913" i="5" s="1"/>
  <c r="S4914" i="5"/>
  <c r="T4914" i="5" s="1"/>
  <c r="S4915" i="5"/>
  <c r="T4915" i="5" s="1"/>
  <c r="S4916" i="5"/>
  <c r="T4916" i="5" s="1"/>
  <c r="S4917" i="5"/>
  <c r="T4917" i="5" s="1"/>
  <c r="S4918" i="5"/>
  <c r="T4918" i="5" s="1"/>
  <c r="S4919" i="5"/>
  <c r="T4919" i="5" s="1"/>
  <c r="S4920" i="5"/>
  <c r="T4920" i="5" s="1"/>
  <c r="S4921" i="5"/>
  <c r="T4921" i="5" s="1"/>
  <c r="S4922" i="5"/>
  <c r="T4922" i="5" s="1"/>
  <c r="S4923" i="5"/>
  <c r="T4923" i="5" s="1"/>
  <c r="S4924" i="5"/>
  <c r="T4924" i="5" s="1"/>
  <c r="S4925" i="5"/>
  <c r="T4925" i="5" s="1"/>
  <c r="S4926" i="5"/>
  <c r="T4926" i="5" s="1"/>
  <c r="S4927" i="5"/>
  <c r="T4927" i="5" s="1"/>
  <c r="S4928" i="5"/>
  <c r="T4928" i="5" s="1"/>
  <c r="S4929" i="5"/>
  <c r="T4929" i="5" s="1"/>
  <c r="S4930" i="5"/>
  <c r="T4930" i="5" s="1"/>
  <c r="S4931" i="5"/>
  <c r="T4931" i="5" s="1"/>
  <c r="S4932" i="5"/>
  <c r="T4932" i="5" s="1"/>
  <c r="S4933" i="5"/>
  <c r="T4933" i="5" s="1"/>
  <c r="S4934" i="5"/>
  <c r="T4934" i="5" s="1"/>
  <c r="S4935" i="5"/>
  <c r="T4935" i="5" s="1"/>
  <c r="S4936" i="5"/>
  <c r="T4936" i="5" s="1"/>
  <c r="S4937" i="5"/>
  <c r="T4937" i="5" s="1"/>
  <c r="S4938" i="5"/>
  <c r="T4938" i="5" s="1"/>
  <c r="S4939" i="5"/>
  <c r="T4939" i="5" s="1"/>
  <c r="S4940" i="5"/>
  <c r="T4940" i="5" s="1"/>
  <c r="S4941" i="5"/>
  <c r="T4941" i="5" s="1"/>
  <c r="S4942" i="5"/>
  <c r="T4942" i="5" s="1"/>
  <c r="S4943" i="5"/>
  <c r="T4943" i="5" s="1"/>
  <c r="S4944" i="5"/>
  <c r="T4944" i="5" s="1"/>
  <c r="S4945" i="5"/>
  <c r="T4945" i="5" s="1"/>
  <c r="S4946" i="5"/>
  <c r="T4946" i="5" s="1"/>
  <c r="S4947" i="5"/>
  <c r="T4947" i="5" s="1"/>
  <c r="S4948" i="5"/>
  <c r="T4948" i="5" s="1"/>
  <c r="S4949" i="5"/>
  <c r="T4949" i="5" s="1"/>
  <c r="S4950" i="5"/>
  <c r="T4950" i="5" s="1"/>
  <c r="S4951" i="5"/>
  <c r="T4951" i="5" s="1"/>
  <c r="S4952" i="5"/>
  <c r="T4952" i="5" s="1"/>
  <c r="S4953" i="5"/>
  <c r="T4953" i="5" s="1"/>
  <c r="S4954" i="5"/>
  <c r="T4954" i="5" s="1"/>
  <c r="S4955" i="5"/>
  <c r="T4955" i="5" s="1"/>
  <c r="S4956" i="5"/>
  <c r="T4956" i="5" s="1"/>
  <c r="S4957" i="5"/>
  <c r="T4957" i="5" s="1"/>
  <c r="S4958" i="5"/>
  <c r="T4958" i="5" s="1"/>
  <c r="S4959" i="5"/>
  <c r="T4959" i="5" s="1"/>
  <c r="S4960" i="5"/>
  <c r="T4960" i="5" s="1"/>
  <c r="S4961" i="5"/>
  <c r="T4961" i="5" s="1"/>
  <c r="S4962" i="5"/>
  <c r="T4962" i="5" s="1"/>
  <c r="S4963" i="5"/>
  <c r="T4963" i="5" s="1"/>
  <c r="S4964" i="5"/>
  <c r="T4964" i="5" s="1"/>
  <c r="S4965" i="5"/>
  <c r="T4965" i="5" s="1"/>
  <c r="S4966" i="5"/>
  <c r="T4966" i="5" s="1"/>
  <c r="S4967" i="5"/>
  <c r="T4967" i="5" s="1"/>
  <c r="S4968" i="5"/>
  <c r="T4968" i="5" s="1"/>
  <c r="S4969" i="5"/>
  <c r="T4969" i="5" s="1"/>
  <c r="S4970" i="5"/>
  <c r="T4970" i="5" s="1"/>
  <c r="S4971" i="5"/>
  <c r="T4971" i="5" s="1"/>
  <c r="S4972" i="5"/>
  <c r="T4972" i="5" s="1"/>
  <c r="S4973" i="5"/>
  <c r="T4973" i="5" s="1"/>
  <c r="S4974" i="5"/>
  <c r="T4974" i="5" s="1"/>
  <c r="S4975" i="5"/>
  <c r="T4975" i="5" s="1"/>
  <c r="S4976" i="5"/>
  <c r="T4976" i="5" s="1"/>
  <c r="S4977" i="5"/>
  <c r="T4977" i="5" s="1"/>
  <c r="S4978" i="5"/>
  <c r="T4978" i="5" s="1"/>
  <c r="S4979" i="5"/>
  <c r="T4979" i="5" s="1"/>
  <c r="S4980" i="5"/>
  <c r="T4980" i="5" s="1"/>
  <c r="S4981" i="5"/>
  <c r="T4981" i="5" s="1"/>
  <c r="S4982" i="5"/>
  <c r="T4982" i="5" s="1"/>
  <c r="S4983" i="5"/>
  <c r="T4983" i="5" s="1"/>
  <c r="S4984" i="5"/>
  <c r="T4984" i="5" s="1"/>
  <c r="S4985" i="5"/>
  <c r="T4985" i="5" s="1"/>
  <c r="S4986" i="5"/>
  <c r="T4986" i="5" s="1"/>
  <c r="X1993" i="5"/>
  <c r="AA1993" i="5" s="1"/>
  <c r="X1996" i="5"/>
  <c r="AA1996" i="5" s="1"/>
  <c r="X1955" i="5"/>
  <c r="AA1955" i="5" s="1"/>
  <c r="X1956" i="5"/>
  <c r="AA1956" i="5" s="1"/>
  <c r="X1957" i="5"/>
  <c r="AA1957" i="5" s="1"/>
  <c r="X1958" i="5"/>
  <c r="AA1958" i="5" s="1"/>
  <c r="X1959" i="5"/>
  <c r="AA1959" i="5" s="1"/>
  <c r="X1960" i="5"/>
  <c r="AA1960" i="5" s="1"/>
  <c r="X1961" i="5"/>
  <c r="AA1961" i="5" s="1"/>
  <c r="X1962" i="5"/>
  <c r="AA1962" i="5" s="1"/>
  <c r="X1963" i="5"/>
  <c r="AA1963" i="5" s="1"/>
  <c r="X1964" i="5"/>
  <c r="AA1964" i="5" s="1"/>
  <c r="X1965" i="5"/>
  <c r="AA1965" i="5" s="1"/>
  <c r="X1966" i="5"/>
  <c r="AA1966" i="5" s="1"/>
  <c r="X1967" i="5"/>
  <c r="AA1967" i="5" s="1"/>
  <c r="X1968" i="5"/>
  <c r="AA1968" i="5" s="1"/>
  <c r="X1969" i="5"/>
  <c r="AA1969" i="5" s="1"/>
  <c r="X1970" i="5"/>
  <c r="AA1970" i="5" s="1"/>
  <c r="X1971" i="5"/>
  <c r="AA1971" i="5" s="1"/>
  <c r="X1972" i="5"/>
  <c r="AA1972" i="5" s="1"/>
  <c r="X1973" i="5"/>
  <c r="AA1973" i="5" s="1"/>
  <c r="X1974" i="5"/>
  <c r="AA1974" i="5" s="1"/>
  <c r="X1975" i="5"/>
  <c r="AA1975" i="5" s="1"/>
  <c r="X1976" i="5"/>
  <c r="AA1976" i="5" s="1"/>
  <c r="X1977" i="5"/>
  <c r="AA1977" i="5" s="1"/>
  <c r="X1978" i="5"/>
  <c r="AA1978" i="5" s="1"/>
  <c r="X1979" i="5"/>
  <c r="AA1979" i="5" s="1"/>
  <c r="X1980" i="5"/>
  <c r="AA1980" i="5" s="1"/>
  <c r="X1981" i="5"/>
  <c r="AA1981" i="5" s="1"/>
  <c r="X1982" i="5"/>
  <c r="AA1982" i="5" s="1"/>
  <c r="X1983" i="5"/>
  <c r="AA1983" i="5" s="1"/>
  <c r="X1984" i="5"/>
  <c r="AA1984" i="5" s="1"/>
  <c r="X1985" i="5"/>
  <c r="AA1985" i="5" s="1"/>
  <c r="X1986" i="5"/>
  <c r="AA1986" i="5" s="1"/>
  <c r="X1987" i="5"/>
  <c r="AA1987" i="5" s="1"/>
  <c r="X1988" i="5"/>
  <c r="AA1988" i="5" s="1"/>
  <c r="X1989" i="5"/>
  <c r="AA1989" i="5" s="1"/>
  <c r="X1990" i="5"/>
  <c r="AA1990" i="5" s="1"/>
  <c r="X1991" i="5"/>
  <c r="AA1991" i="5" s="1"/>
  <c r="X1992" i="5"/>
  <c r="AA1992" i="5" s="1"/>
  <c r="X4219" i="5"/>
  <c r="AA4219" i="5" s="1"/>
  <c r="X4220" i="5"/>
  <c r="AA4220" i="5" s="1"/>
  <c r="X4221" i="5"/>
  <c r="AA4221" i="5" s="1"/>
  <c r="X4222" i="5"/>
  <c r="AA4222" i="5" s="1"/>
  <c r="X4223" i="5"/>
  <c r="AA4223" i="5" s="1"/>
  <c r="X4224" i="5"/>
  <c r="AA4224" i="5" s="1"/>
  <c r="X4225" i="5"/>
  <c r="AA4225" i="5" s="1"/>
  <c r="X4226" i="5"/>
  <c r="AA4226" i="5" s="1"/>
  <c r="X4227" i="5"/>
  <c r="AA4227" i="5" s="1"/>
  <c r="X4228" i="5"/>
  <c r="AA4228" i="5" s="1"/>
  <c r="X4229" i="5"/>
  <c r="AA4229" i="5" s="1"/>
  <c r="X4230" i="5"/>
  <c r="AA4230" i="5" s="1"/>
  <c r="X4231" i="5"/>
  <c r="AA4231" i="5" s="1"/>
  <c r="X4232" i="5"/>
  <c r="AA4232" i="5" s="1"/>
  <c r="X4233" i="5"/>
  <c r="AA4233" i="5" s="1"/>
  <c r="X4234" i="5"/>
  <c r="AA4234" i="5" s="1"/>
  <c r="X4235" i="5"/>
  <c r="AA4235" i="5" s="1"/>
  <c r="X4236" i="5"/>
  <c r="AA4236" i="5" s="1"/>
  <c r="X4237" i="5"/>
  <c r="AA4237" i="5" s="1"/>
  <c r="X4238" i="5"/>
  <c r="AA4238" i="5" s="1"/>
  <c r="X4239" i="5"/>
  <c r="AA4239" i="5" s="1"/>
  <c r="X4240" i="5"/>
  <c r="AA4240" i="5" s="1"/>
  <c r="X4241" i="5"/>
  <c r="AA4241" i="5" s="1"/>
  <c r="X4242" i="5"/>
  <c r="AA4242" i="5" s="1"/>
  <c r="X4243" i="5"/>
  <c r="AA4243" i="5" s="1"/>
  <c r="X4244" i="5"/>
  <c r="AA4244" i="5" s="1"/>
  <c r="X4245" i="5"/>
  <c r="AA4245" i="5" s="1"/>
  <c r="X4246" i="5"/>
  <c r="AA4246" i="5" s="1"/>
  <c r="X4247" i="5"/>
  <c r="AA4247" i="5" s="1"/>
  <c r="X4248" i="5"/>
  <c r="AA4248" i="5" s="1"/>
  <c r="X4249" i="5"/>
  <c r="AA4249" i="5" s="1"/>
  <c r="X4250" i="5"/>
  <c r="AA4250" i="5" s="1"/>
  <c r="X4251" i="5"/>
  <c r="AA4251" i="5" s="1"/>
  <c r="X4252" i="5"/>
  <c r="AA4252" i="5" s="1"/>
  <c r="X4253" i="5"/>
  <c r="AA4253" i="5" s="1"/>
  <c r="X4254" i="5"/>
  <c r="AA4254" i="5" s="1"/>
  <c r="X4255" i="5"/>
  <c r="AA4255" i="5" s="1"/>
  <c r="X4256" i="5"/>
  <c r="AA4256" i="5" s="1"/>
  <c r="X4257" i="5"/>
  <c r="AA4257" i="5" s="1"/>
  <c r="X4258" i="5"/>
  <c r="AA4258" i="5" s="1"/>
  <c r="X4259" i="5"/>
  <c r="AA4259" i="5" s="1"/>
  <c r="X4260" i="5"/>
  <c r="AA4260" i="5" s="1"/>
  <c r="X4261" i="5"/>
  <c r="AA4261" i="5" s="1"/>
  <c r="X4262" i="5"/>
  <c r="AA4262" i="5" s="1"/>
  <c r="X4263" i="5"/>
  <c r="AA4263" i="5" s="1"/>
  <c r="X4264" i="5"/>
  <c r="AA4264" i="5" s="1"/>
  <c r="X4265" i="5"/>
  <c r="AA4265" i="5" s="1"/>
  <c r="X4266" i="5"/>
  <c r="AA4266" i="5" s="1"/>
  <c r="X4267" i="5"/>
  <c r="AA4267" i="5" s="1"/>
  <c r="X4268" i="5"/>
  <c r="AA4268" i="5" s="1"/>
  <c r="X4269" i="5"/>
  <c r="AA4269" i="5" s="1"/>
  <c r="X4270" i="5"/>
  <c r="AA4270" i="5" s="1"/>
  <c r="X4271" i="5"/>
  <c r="AA4271" i="5" s="1"/>
  <c r="X4272" i="5"/>
  <c r="AA4272" i="5" s="1"/>
  <c r="X4273" i="5"/>
  <c r="AA4273" i="5" s="1"/>
  <c r="X4274" i="5"/>
  <c r="AA4274" i="5" s="1"/>
  <c r="X4275" i="5"/>
  <c r="AA4275" i="5" s="1"/>
  <c r="X4276" i="5"/>
  <c r="AA4276" i="5" s="1"/>
  <c r="X4277" i="5"/>
  <c r="AA4277" i="5" s="1"/>
  <c r="X4278" i="5"/>
  <c r="AA4278" i="5" s="1"/>
  <c r="X4279" i="5"/>
  <c r="AA4279" i="5" s="1"/>
  <c r="X4280" i="5"/>
  <c r="AA4280" i="5" s="1"/>
  <c r="X4281" i="5"/>
  <c r="AA4281" i="5" s="1"/>
  <c r="X4282" i="5"/>
  <c r="AA4282" i="5" s="1"/>
  <c r="X4283" i="5"/>
  <c r="AA4283" i="5" s="1"/>
  <c r="X4284" i="5"/>
  <c r="AA4284" i="5" s="1"/>
  <c r="X4285" i="5"/>
  <c r="AA4285" i="5" s="1"/>
  <c r="X4286" i="5"/>
  <c r="AA4286" i="5" s="1"/>
  <c r="X4287" i="5"/>
  <c r="AA4287" i="5" s="1"/>
  <c r="X4288" i="5"/>
  <c r="AA4288" i="5" s="1"/>
  <c r="X4289" i="5"/>
  <c r="AA4289" i="5" s="1"/>
  <c r="X4290" i="5"/>
  <c r="AA4290" i="5" s="1"/>
  <c r="X4291" i="5"/>
  <c r="AA4291" i="5" s="1"/>
  <c r="X4292" i="5"/>
  <c r="AA4292" i="5" s="1"/>
  <c r="X4293" i="5"/>
  <c r="AA4293" i="5" s="1"/>
  <c r="X4294" i="5"/>
  <c r="AA4294" i="5" s="1"/>
  <c r="X4295" i="5"/>
  <c r="AA4295" i="5" s="1"/>
  <c r="X4296" i="5"/>
  <c r="AA4296" i="5" s="1"/>
  <c r="X4297" i="5"/>
  <c r="AA4297" i="5" s="1"/>
  <c r="X4298" i="5"/>
  <c r="AA4298" i="5" s="1"/>
  <c r="X4299" i="5"/>
  <c r="AA4299" i="5" s="1"/>
  <c r="X4300" i="5"/>
  <c r="AA4300" i="5" s="1"/>
  <c r="X4301" i="5"/>
  <c r="AA4301" i="5" s="1"/>
  <c r="X4302" i="5"/>
  <c r="AA4302" i="5" s="1"/>
  <c r="X4303" i="5"/>
  <c r="AA4303" i="5" s="1"/>
  <c r="X4304" i="5"/>
  <c r="AA4304" i="5" s="1"/>
  <c r="X4305" i="5"/>
  <c r="AA4305" i="5" s="1"/>
  <c r="X4306" i="5"/>
  <c r="AA4306" i="5" s="1"/>
  <c r="X4307" i="5"/>
  <c r="AA4307" i="5" s="1"/>
  <c r="X4308" i="5"/>
  <c r="AA4308" i="5" s="1"/>
  <c r="X4309" i="5"/>
  <c r="AA4309" i="5" s="1"/>
  <c r="X4310" i="5"/>
  <c r="AA4310" i="5" s="1"/>
  <c r="X4311" i="5"/>
  <c r="AA4311" i="5" s="1"/>
  <c r="X4312" i="5"/>
  <c r="AA4312" i="5" s="1"/>
  <c r="X4313" i="5"/>
  <c r="AA4313" i="5" s="1"/>
  <c r="X4314" i="5"/>
  <c r="AA4314" i="5" s="1"/>
  <c r="X4315" i="5"/>
  <c r="AA4315" i="5" s="1"/>
  <c r="X4316" i="5"/>
  <c r="AA4316" i="5" s="1"/>
  <c r="X4317" i="5"/>
  <c r="AA4317" i="5" s="1"/>
  <c r="X4318" i="5"/>
  <c r="AA4318" i="5" s="1"/>
  <c r="X4319" i="5"/>
  <c r="AA4319" i="5" s="1"/>
  <c r="X4320" i="5"/>
  <c r="AA4320" i="5" s="1"/>
  <c r="X4321" i="5"/>
  <c r="AA4321" i="5" s="1"/>
  <c r="X4322" i="5"/>
  <c r="AA4322" i="5" s="1"/>
  <c r="X4323" i="5"/>
  <c r="AA4323" i="5" s="1"/>
  <c r="X4324" i="5"/>
  <c r="AA4324" i="5" s="1"/>
  <c r="X4325" i="5"/>
  <c r="AA4325" i="5" s="1"/>
  <c r="X4326" i="5"/>
  <c r="AA4326" i="5" s="1"/>
  <c r="X4327" i="5"/>
  <c r="AA4327" i="5" s="1"/>
  <c r="X4328" i="5"/>
  <c r="AA4328" i="5" s="1"/>
  <c r="X4329" i="5"/>
  <c r="AA4329" i="5" s="1"/>
  <c r="X4330" i="5"/>
  <c r="AA4330" i="5" s="1"/>
  <c r="X4331" i="5"/>
  <c r="AA4331" i="5" s="1"/>
  <c r="X4332" i="5"/>
  <c r="AA4332" i="5" s="1"/>
  <c r="X4333" i="5"/>
  <c r="AA4333" i="5" s="1"/>
  <c r="X4334" i="5"/>
  <c r="AA4334" i="5" s="1"/>
  <c r="X4335" i="5"/>
  <c r="AA4335" i="5" s="1"/>
  <c r="X4336" i="5"/>
  <c r="AA4336" i="5" s="1"/>
  <c r="X4337" i="5"/>
  <c r="AA4337" i="5" s="1"/>
  <c r="X4338" i="5"/>
  <c r="AA4338" i="5" s="1"/>
  <c r="X4339" i="5"/>
  <c r="AA4339" i="5" s="1"/>
  <c r="X4340" i="5"/>
  <c r="AA4340" i="5" s="1"/>
  <c r="X4341" i="5"/>
  <c r="AA4341" i="5" s="1"/>
  <c r="X4342" i="5"/>
  <c r="AA4342" i="5" s="1"/>
  <c r="X4343" i="5"/>
  <c r="AA4343" i="5" s="1"/>
  <c r="X4344" i="5"/>
  <c r="AA4344" i="5" s="1"/>
  <c r="X4345" i="5"/>
  <c r="AA4345" i="5" s="1"/>
  <c r="X4346" i="5"/>
  <c r="AA4346" i="5" s="1"/>
  <c r="X4347" i="5"/>
  <c r="AA4347" i="5" s="1"/>
  <c r="X4348" i="5"/>
  <c r="AA4348" i="5" s="1"/>
  <c r="X4349" i="5"/>
  <c r="AA4349" i="5" s="1"/>
  <c r="X4350" i="5"/>
  <c r="AA4350" i="5" s="1"/>
  <c r="X4351" i="5"/>
  <c r="AA4351" i="5" s="1"/>
  <c r="X4352" i="5"/>
  <c r="AA4352" i="5" s="1"/>
  <c r="X4353" i="5"/>
  <c r="AA4353" i="5" s="1"/>
  <c r="X4354" i="5"/>
  <c r="AA4354" i="5" s="1"/>
  <c r="X4355" i="5"/>
  <c r="AA4355" i="5" s="1"/>
  <c r="X4356" i="5"/>
  <c r="AA4356" i="5" s="1"/>
  <c r="X4357" i="5"/>
  <c r="AA4357" i="5" s="1"/>
  <c r="X4358" i="5"/>
  <c r="AA4358" i="5" s="1"/>
  <c r="X4359" i="5"/>
  <c r="AA4359" i="5" s="1"/>
  <c r="X4360" i="5"/>
  <c r="AA4360" i="5" s="1"/>
  <c r="X4361" i="5"/>
  <c r="AA4361" i="5" s="1"/>
  <c r="X4362" i="5"/>
  <c r="AA4362" i="5" s="1"/>
  <c r="X4363" i="5"/>
  <c r="AA4363" i="5" s="1"/>
  <c r="X4364" i="5"/>
  <c r="AA4364" i="5" s="1"/>
  <c r="X1873" i="5"/>
  <c r="AA1873" i="5" s="1"/>
  <c r="X1874" i="5"/>
  <c r="AA1874" i="5" s="1"/>
  <c r="X1875" i="5"/>
  <c r="AA1875" i="5" s="1"/>
  <c r="X1876" i="5"/>
  <c r="AA1876" i="5" s="1"/>
  <c r="X1877" i="5"/>
  <c r="AA1877" i="5" s="1"/>
  <c r="X1878" i="5"/>
  <c r="AA1878" i="5" s="1"/>
  <c r="X1879" i="5"/>
  <c r="AA1879" i="5" s="1"/>
  <c r="X1880" i="5"/>
  <c r="AA1880" i="5" s="1"/>
  <c r="X1881" i="5"/>
  <c r="AA1881" i="5" s="1"/>
  <c r="X1882" i="5"/>
  <c r="AA1882" i="5" s="1"/>
  <c r="X1883" i="5"/>
  <c r="AA1883" i="5" s="1"/>
  <c r="X1884" i="5"/>
  <c r="AA1884" i="5" s="1"/>
  <c r="X1885" i="5"/>
  <c r="AA1885" i="5" s="1"/>
  <c r="X1886" i="5"/>
  <c r="AA1886" i="5" s="1"/>
  <c r="X1887" i="5"/>
  <c r="AA1887" i="5" s="1"/>
  <c r="X1888" i="5"/>
  <c r="AA1888" i="5" s="1"/>
  <c r="X1889" i="5"/>
  <c r="AA1889" i="5" s="1"/>
  <c r="X1890" i="5"/>
  <c r="AA1890" i="5" s="1"/>
  <c r="X1891" i="5"/>
  <c r="AA1891" i="5" s="1"/>
  <c r="X1892" i="5"/>
  <c r="AA1892" i="5" s="1"/>
  <c r="X1893" i="5"/>
  <c r="AA1893" i="5" s="1"/>
  <c r="X1894" i="5"/>
  <c r="AA1894" i="5" s="1"/>
  <c r="X1895" i="5"/>
  <c r="AA1895" i="5" s="1"/>
  <c r="X1896" i="5"/>
  <c r="AA1896" i="5" s="1"/>
  <c r="X1897" i="5"/>
  <c r="AA1897" i="5" s="1"/>
  <c r="X1898" i="5"/>
  <c r="AA1898" i="5" s="1"/>
  <c r="X1899" i="5"/>
  <c r="AA1899" i="5" s="1"/>
  <c r="X1900" i="5"/>
  <c r="AA1900" i="5" s="1"/>
  <c r="X1901" i="5"/>
  <c r="AA1901" i="5" s="1"/>
  <c r="X1902" i="5"/>
  <c r="AA1902" i="5" s="1"/>
  <c r="X1903" i="5"/>
  <c r="AA1903" i="5" s="1"/>
  <c r="X1904" i="5"/>
  <c r="AA1904" i="5" s="1"/>
  <c r="X1905" i="5"/>
  <c r="AA1905" i="5" s="1"/>
  <c r="X1906" i="5"/>
  <c r="AA1906" i="5" s="1"/>
  <c r="X1907" i="5"/>
  <c r="AA1907" i="5" s="1"/>
  <c r="X1908" i="5"/>
  <c r="AA1908" i="5" s="1"/>
  <c r="X1909" i="5"/>
  <c r="AA1909" i="5" s="1"/>
  <c r="X1910" i="5"/>
  <c r="AA1910" i="5" s="1"/>
  <c r="X1911" i="5"/>
  <c r="AA1911" i="5" s="1"/>
  <c r="X1912" i="5"/>
  <c r="AA1912" i="5" s="1"/>
  <c r="X1913" i="5"/>
  <c r="AA1913" i="5" s="1"/>
  <c r="X1914" i="5"/>
  <c r="AA1914" i="5" s="1"/>
  <c r="X1915" i="5"/>
  <c r="AA1915" i="5" s="1"/>
  <c r="X1916" i="5"/>
  <c r="AA1916" i="5" s="1"/>
  <c r="X1917" i="5"/>
  <c r="AA1917" i="5" s="1"/>
  <c r="X1918" i="5"/>
  <c r="AA1918" i="5" s="1"/>
  <c r="X1919" i="5"/>
  <c r="AA1919" i="5" s="1"/>
  <c r="X1920" i="5"/>
  <c r="AA1920" i="5" s="1"/>
  <c r="X1921" i="5"/>
  <c r="AA1921" i="5" s="1"/>
  <c r="X1922" i="5"/>
  <c r="AA1922" i="5" s="1"/>
  <c r="X1923" i="5"/>
  <c r="AA1923" i="5" s="1"/>
  <c r="X1924" i="5"/>
  <c r="AA1924" i="5" s="1"/>
  <c r="X1925" i="5"/>
  <c r="AA1925" i="5" s="1"/>
  <c r="X1926" i="5"/>
  <c r="AA1926" i="5" s="1"/>
  <c r="X1927" i="5"/>
  <c r="AA1927" i="5" s="1"/>
  <c r="X1928" i="5"/>
  <c r="AA1928" i="5" s="1"/>
  <c r="X1929" i="5"/>
  <c r="AA1929" i="5" s="1"/>
  <c r="X1930" i="5"/>
  <c r="AA1930" i="5" s="1"/>
  <c r="X1931" i="5"/>
  <c r="AA1931" i="5" s="1"/>
  <c r="X1932" i="5"/>
  <c r="AA1932" i="5" s="1"/>
  <c r="X1933" i="5"/>
  <c r="AA1933" i="5" s="1"/>
  <c r="X1934" i="5"/>
  <c r="AA1934" i="5" s="1"/>
  <c r="X1935" i="5"/>
  <c r="AA1935" i="5" s="1"/>
  <c r="X1936" i="5"/>
  <c r="AA1936" i="5" s="1"/>
  <c r="X1937" i="5"/>
  <c r="AA1937" i="5" s="1"/>
  <c r="X1938" i="5"/>
  <c r="AA1938" i="5" s="1"/>
  <c r="X1939" i="5"/>
  <c r="AA1939" i="5" s="1"/>
  <c r="X1940" i="5"/>
  <c r="AA1940" i="5" s="1"/>
  <c r="X1941" i="5"/>
  <c r="AA1941" i="5" s="1"/>
  <c r="X1942" i="5"/>
  <c r="AA1942" i="5" s="1"/>
  <c r="X1943" i="5"/>
  <c r="AA1943" i="5" s="1"/>
  <c r="X1944" i="5"/>
  <c r="AA1944" i="5" s="1"/>
  <c r="X1945" i="5"/>
  <c r="AA1945" i="5" s="1"/>
  <c r="X1946" i="5"/>
  <c r="AA1946" i="5" s="1"/>
  <c r="X1947" i="5"/>
  <c r="AA1947" i="5" s="1"/>
  <c r="X1948" i="5"/>
  <c r="AA1948" i="5" s="1"/>
  <c r="X1949" i="5"/>
  <c r="AA1949" i="5" s="1"/>
  <c r="X1950" i="5"/>
  <c r="AA1950" i="5" s="1"/>
  <c r="X1951" i="5"/>
  <c r="AA1951" i="5" s="1"/>
  <c r="X1952" i="5"/>
  <c r="AA1952" i="5" s="1"/>
  <c r="X1953" i="5"/>
  <c r="AA1953" i="5" s="1"/>
  <c r="X1954" i="5"/>
  <c r="AA1954" i="5" s="1"/>
  <c r="X1994" i="5"/>
  <c r="AA1994" i="5" s="1"/>
  <c r="X1995" i="5"/>
  <c r="AA1995" i="5" s="1"/>
  <c r="X1997" i="5"/>
  <c r="AA1997" i="5" s="1"/>
  <c r="X1998" i="5"/>
  <c r="AA1998" i="5" s="1"/>
  <c r="X1999" i="5"/>
  <c r="AA1999" i="5" s="1"/>
  <c r="X2000" i="5"/>
  <c r="AA2000" i="5" s="1"/>
  <c r="X2001" i="5"/>
  <c r="AA2001" i="5" s="1"/>
  <c r="X2002" i="5"/>
  <c r="AA2002" i="5" s="1"/>
  <c r="X2003" i="5"/>
  <c r="AA2003" i="5" s="1"/>
  <c r="X2004" i="5"/>
  <c r="AA2004" i="5" s="1"/>
  <c r="X2005" i="5"/>
  <c r="AA2005" i="5" s="1"/>
  <c r="X2006" i="5"/>
  <c r="AA2006" i="5" s="1"/>
  <c r="X2007" i="5"/>
  <c r="AA2007" i="5" s="1"/>
  <c r="X2008" i="5"/>
  <c r="AA2008" i="5" s="1"/>
  <c r="X2009" i="5"/>
  <c r="AA2009" i="5" s="1"/>
  <c r="X2010" i="5"/>
  <c r="AA2010" i="5" s="1"/>
  <c r="X2011" i="5"/>
  <c r="AA2011" i="5" s="1"/>
  <c r="X2012" i="5"/>
  <c r="AA2012" i="5" s="1"/>
  <c r="X2013" i="5"/>
  <c r="AA2013" i="5" s="1"/>
  <c r="X2014" i="5"/>
  <c r="AA2014" i="5" s="1"/>
  <c r="X2015" i="5"/>
  <c r="AA2015" i="5" s="1"/>
  <c r="X2016" i="5"/>
  <c r="AA2016" i="5" s="1"/>
  <c r="X2017" i="5"/>
  <c r="AA2017" i="5" s="1"/>
  <c r="X2018" i="5"/>
  <c r="AA2018" i="5" s="1"/>
  <c r="X2019" i="5"/>
  <c r="AA2019" i="5" s="1"/>
  <c r="X2020" i="5"/>
  <c r="AA2020" i="5" s="1"/>
  <c r="X2021" i="5"/>
  <c r="AA2021" i="5" s="1"/>
  <c r="X2022" i="5"/>
  <c r="AA2022" i="5" s="1"/>
  <c r="X2023" i="5"/>
  <c r="AA2023" i="5" s="1"/>
  <c r="X2024" i="5"/>
  <c r="AA2024" i="5" s="1"/>
  <c r="X2025" i="5"/>
  <c r="AA2025" i="5" s="1"/>
  <c r="X2026" i="5"/>
  <c r="AA2026" i="5" s="1"/>
  <c r="X2027" i="5"/>
  <c r="AA2027" i="5" s="1"/>
  <c r="X2028" i="5"/>
  <c r="AA2028" i="5" s="1"/>
  <c r="X2029" i="5"/>
  <c r="AA2029" i="5" s="1"/>
  <c r="X2030" i="5"/>
  <c r="AA2030" i="5" s="1"/>
  <c r="X2031" i="5"/>
  <c r="AA2031" i="5" s="1"/>
  <c r="X2032" i="5"/>
  <c r="AA2032" i="5" s="1"/>
  <c r="X2033" i="5"/>
  <c r="AA2033" i="5" s="1"/>
  <c r="X2034" i="5"/>
  <c r="AA2034" i="5" s="1"/>
  <c r="X2035" i="5"/>
  <c r="AA2035" i="5" s="1"/>
  <c r="X2036" i="5"/>
  <c r="AA2036" i="5" s="1"/>
  <c r="X2037" i="5"/>
  <c r="AA2037" i="5" s="1"/>
  <c r="X2038" i="5"/>
  <c r="AA2038" i="5" s="1"/>
  <c r="X2039" i="5"/>
  <c r="AA2039" i="5" s="1"/>
  <c r="X2040" i="5"/>
  <c r="AA2040" i="5" s="1"/>
  <c r="X2041" i="5"/>
  <c r="AA2041" i="5" s="1"/>
  <c r="X2042" i="5"/>
  <c r="AA2042" i="5" s="1"/>
  <c r="X2043" i="5"/>
  <c r="AA2043" i="5" s="1"/>
  <c r="X2044" i="5"/>
  <c r="AA2044" i="5" s="1"/>
  <c r="X2045" i="5"/>
  <c r="AA2045" i="5" s="1"/>
  <c r="X2046" i="5"/>
  <c r="AA2046" i="5" s="1"/>
  <c r="X2047" i="5"/>
  <c r="AA2047" i="5" s="1"/>
  <c r="X2048" i="5"/>
  <c r="AA2048" i="5" s="1"/>
  <c r="X2049" i="5"/>
  <c r="AA2049" i="5" s="1"/>
  <c r="X2050" i="5"/>
  <c r="AA2050" i="5" s="1"/>
  <c r="X2051" i="5"/>
  <c r="AA2051" i="5" s="1"/>
  <c r="X2052" i="5"/>
  <c r="AA2052" i="5" s="1"/>
  <c r="X2053" i="5"/>
  <c r="AA2053" i="5" s="1"/>
  <c r="X2054" i="5"/>
  <c r="AA2054" i="5" s="1"/>
  <c r="X2055" i="5"/>
  <c r="AA2055" i="5" s="1"/>
  <c r="X2056" i="5"/>
  <c r="AA2056" i="5" s="1"/>
  <c r="X2057" i="5"/>
  <c r="AA2057" i="5" s="1"/>
  <c r="X2058" i="5"/>
  <c r="AA2058" i="5" s="1"/>
  <c r="X2059" i="5"/>
  <c r="AA2059" i="5" s="1"/>
  <c r="X2060" i="5"/>
  <c r="AA2060" i="5" s="1"/>
  <c r="X2061" i="5"/>
  <c r="AA2061" i="5" s="1"/>
  <c r="X2062" i="5"/>
  <c r="AA2062" i="5" s="1"/>
  <c r="X2063" i="5"/>
  <c r="AA2063" i="5" s="1"/>
  <c r="X2064" i="5"/>
  <c r="AA2064" i="5" s="1"/>
  <c r="X2065" i="5"/>
  <c r="AA2065" i="5" s="1"/>
  <c r="X2066" i="5"/>
  <c r="AA2066" i="5" s="1"/>
  <c r="X2067" i="5"/>
  <c r="AA2067" i="5" s="1"/>
  <c r="X2068" i="5"/>
  <c r="AA2068" i="5" s="1"/>
  <c r="X2069" i="5"/>
  <c r="AA2069" i="5" s="1"/>
  <c r="X2070" i="5"/>
  <c r="AA2070" i="5" s="1"/>
  <c r="X2071" i="5"/>
  <c r="AA2071" i="5" s="1"/>
  <c r="X2072" i="5"/>
  <c r="AA2072" i="5" s="1"/>
  <c r="X2073" i="5"/>
  <c r="AA2073" i="5" s="1"/>
  <c r="X2074" i="5"/>
  <c r="AA2074" i="5" s="1"/>
  <c r="X2075" i="5"/>
  <c r="AA2075" i="5" s="1"/>
  <c r="X2076" i="5"/>
  <c r="AA2076" i="5" s="1"/>
  <c r="X2077" i="5"/>
  <c r="AA2077" i="5" s="1"/>
  <c r="X2078" i="5"/>
  <c r="AA2078" i="5" s="1"/>
  <c r="X2079" i="5"/>
  <c r="AA2079" i="5" s="1"/>
  <c r="X2080" i="5"/>
  <c r="AA2080" i="5" s="1"/>
  <c r="X2081" i="5"/>
  <c r="AA2081" i="5" s="1"/>
  <c r="X2082" i="5"/>
  <c r="AA2082" i="5" s="1"/>
  <c r="X2083" i="5"/>
  <c r="AA2083" i="5" s="1"/>
  <c r="X2084" i="5"/>
  <c r="AA2084" i="5" s="1"/>
  <c r="X2085" i="5"/>
  <c r="AA2085" i="5" s="1"/>
  <c r="X2086" i="5"/>
  <c r="AA2086" i="5" s="1"/>
  <c r="X2087" i="5"/>
  <c r="AA2087" i="5" s="1"/>
  <c r="X2088" i="5"/>
  <c r="AA2088" i="5" s="1"/>
  <c r="X2089" i="5"/>
  <c r="AA2089" i="5" s="1"/>
  <c r="X2090" i="5"/>
  <c r="AA2090" i="5" s="1"/>
  <c r="X2091" i="5"/>
  <c r="AA2091" i="5" s="1"/>
  <c r="X2092" i="5"/>
  <c r="AA2092" i="5" s="1"/>
  <c r="X2093" i="5"/>
  <c r="AA2093" i="5" s="1"/>
  <c r="X2094" i="5"/>
  <c r="AA2094" i="5" s="1"/>
  <c r="X2095" i="5"/>
  <c r="AA2095" i="5" s="1"/>
  <c r="X2096" i="5"/>
  <c r="AA2096" i="5" s="1"/>
  <c r="X2097" i="5"/>
  <c r="AA2097" i="5" s="1"/>
  <c r="X2098" i="5"/>
  <c r="AA2098" i="5" s="1"/>
  <c r="X2099" i="5"/>
  <c r="AA2099" i="5" s="1"/>
  <c r="X2100" i="5"/>
  <c r="AA2100" i="5" s="1"/>
  <c r="X2101" i="5"/>
  <c r="AA2101" i="5" s="1"/>
  <c r="X2102" i="5"/>
  <c r="AA2102" i="5" s="1"/>
  <c r="X2103" i="5"/>
  <c r="AA2103" i="5" s="1"/>
  <c r="X2104" i="5"/>
  <c r="AA2104" i="5" s="1"/>
  <c r="X2105" i="5"/>
  <c r="AA2105" i="5" s="1"/>
  <c r="X2106" i="5"/>
  <c r="AA2106" i="5" s="1"/>
  <c r="X2107" i="5"/>
  <c r="AA2107" i="5" s="1"/>
  <c r="X2108" i="5"/>
  <c r="AA2108" i="5" s="1"/>
  <c r="X2109" i="5"/>
  <c r="AA2109" i="5" s="1"/>
  <c r="X2110" i="5"/>
  <c r="AA2110" i="5" s="1"/>
  <c r="X2111" i="5"/>
  <c r="AA2111" i="5" s="1"/>
  <c r="X2112" i="5"/>
  <c r="AA2112" i="5" s="1"/>
  <c r="X2113" i="5"/>
  <c r="AA2113" i="5" s="1"/>
  <c r="X2114" i="5"/>
  <c r="AA2114" i="5" s="1"/>
  <c r="X2115" i="5"/>
  <c r="AA2115" i="5" s="1"/>
  <c r="X2116" i="5"/>
  <c r="AA2116" i="5" s="1"/>
  <c r="X2117" i="5"/>
  <c r="AA2117" i="5" s="1"/>
  <c r="X2118" i="5"/>
  <c r="AA2118" i="5" s="1"/>
  <c r="X2119" i="5"/>
  <c r="AA2119" i="5" s="1"/>
  <c r="X2120" i="5"/>
  <c r="AA2120" i="5" s="1"/>
  <c r="X2121" i="5"/>
  <c r="AA2121" i="5" s="1"/>
  <c r="X2122" i="5"/>
  <c r="AA2122" i="5" s="1"/>
  <c r="X2123" i="5"/>
  <c r="AA2123" i="5" s="1"/>
  <c r="X2124" i="5"/>
  <c r="AA2124" i="5" s="1"/>
  <c r="X2125" i="5"/>
  <c r="AA2125" i="5" s="1"/>
  <c r="X2126" i="5"/>
  <c r="AA2126" i="5" s="1"/>
  <c r="X2127" i="5"/>
  <c r="AA2127" i="5" s="1"/>
  <c r="X2128" i="5"/>
  <c r="AA2128" i="5" s="1"/>
  <c r="X2129" i="5"/>
  <c r="AA2129" i="5" s="1"/>
  <c r="X2130" i="5"/>
  <c r="AA2130" i="5" s="1"/>
  <c r="X2131" i="5"/>
  <c r="AA2131" i="5" s="1"/>
  <c r="X2132" i="5"/>
  <c r="AA2132" i="5" s="1"/>
  <c r="X2133" i="5"/>
  <c r="AA2133" i="5" s="1"/>
  <c r="X2134" i="5"/>
  <c r="AA2134" i="5" s="1"/>
  <c r="X2135" i="5"/>
  <c r="AA2135" i="5" s="1"/>
  <c r="X2136" i="5"/>
  <c r="AA2136" i="5" s="1"/>
  <c r="X2137" i="5"/>
  <c r="AA2137" i="5" s="1"/>
  <c r="X2138" i="5"/>
  <c r="AA2138" i="5" s="1"/>
  <c r="X2139" i="5"/>
  <c r="AA2139" i="5" s="1"/>
  <c r="X2140" i="5"/>
  <c r="AA2140" i="5" s="1"/>
  <c r="X2141" i="5"/>
  <c r="AA2141" i="5" s="1"/>
  <c r="X2142" i="5"/>
  <c r="AA2142" i="5" s="1"/>
  <c r="X2143" i="5"/>
  <c r="AA2143" i="5" s="1"/>
  <c r="X2144" i="5"/>
  <c r="AA2144" i="5" s="1"/>
  <c r="X2145" i="5"/>
  <c r="AA2145" i="5" s="1"/>
  <c r="X2146" i="5"/>
  <c r="AA2146" i="5" s="1"/>
  <c r="X2147" i="5"/>
  <c r="AA2147" i="5" s="1"/>
  <c r="X2148" i="5"/>
  <c r="AA2148" i="5" s="1"/>
  <c r="X2149" i="5"/>
  <c r="AA2149" i="5" s="1"/>
  <c r="X2150" i="5"/>
  <c r="AA2150" i="5" s="1"/>
  <c r="X2151" i="5"/>
  <c r="AA2151" i="5" s="1"/>
  <c r="X2152" i="5"/>
  <c r="AA2152" i="5" s="1"/>
  <c r="X2153" i="5"/>
  <c r="AA2153" i="5" s="1"/>
  <c r="X2154" i="5"/>
  <c r="AA2154" i="5" s="1"/>
  <c r="X2155" i="5"/>
  <c r="AA2155" i="5" s="1"/>
  <c r="X2156" i="5"/>
  <c r="AA2156" i="5" s="1"/>
  <c r="X2157" i="5"/>
  <c r="AA2157" i="5" s="1"/>
  <c r="X2158" i="5"/>
  <c r="AA2158" i="5" s="1"/>
  <c r="X2159" i="5"/>
  <c r="AA2159" i="5" s="1"/>
  <c r="X2160" i="5"/>
  <c r="AA2160" i="5" s="1"/>
  <c r="X2161" i="5"/>
  <c r="AA2161" i="5" s="1"/>
  <c r="X2162" i="5"/>
  <c r="AA2162" i="5" s="1"/>
  <c r="X2163" i="5"/>
  <c r="AA2163" i="5" s="1"/>
  <c r="X2164" i="5"/>
  <c r="AA2164" i="5" s="1"/>
  <c r="X2165" i="5"/>
  <c r="AA2165" i="5" s="1"/>
  <c r="X2166" i="5"/>
  <c r="AA2166" i="5" s="1"/>
  <c r="X2167" i="5"/>
  <c r="AA2167" i="5" s="1"/>
  <c r="X2168" i="5"/>
  <c r="AA2168" i="5" s="1"/>
  <c r="X2169" i="5"/>
  <c r="AA2169" i="5" s="1"/>
  <c r="X2170" i="5"/>
  <c r="AA2170" i="5" s="1"/>
  <c r="X2171" i="5"/>
  <c r="AA2171" i="5" s="1"/>
  <c r="X2172" i="5"/>
  <c r="AA2172" i="5" s="1"/>
  <c r="X2173" i="5"/>
  <c r="AA2173" i="5" s="1"/>
  <c r="X2174" i="5"/>
  <c r="AA2174" i="5" s="1"/>
  <c r="X2175" i="5"/>
  <c r="AA2175" i="5" s="1"/>
  <c r="X2176" i="5"/>
  <c r="AA2176" i="5" s="1"/>
  <c r="X2177" i="5"/>
  <c r="AA2177" i="5" s="1"/>
  <c r="X2178" i="5"/>
  <c r="AA2178" i="5" s="1"/>
  <c r="X2179" i="5"/>
  <c r="AA2179" i="5" s="1"/>
  <c r="X2180" i="5"/>
  <c r="AA2180" i="5" s="1"/>
  <c r="X2181" i="5"/>
  <c r="AA2181" i="5" s="1"/>
  <c r="X2182" i="5"/>
  <c r="AA2182" i="5" s="1"/>
  <c r="X2183" i="5"/>
  <c r="AA2183" i="5" s="1"/>
  <c r="X2184" i="5"/>
  <c r="AA2184" i="5" s="1"/>
  <c r="X2185" i="5"/>
  <c r="AA2185" i="5" s="1"/>
  <c r="X2186" i="5"/>
  <c r="AA2186" i="5" s="1"/>
  <c r="X2187" i="5"/>
  <c r="AA2187" i="5" s="1"/>
  <c r="X2188" i="5"/>
  <c r="AA2188" i="5" s="1"/>
  <c r="X2189" i="5"/>
  <c r="AA2189" i="5" s="1"/>
  <c r="X2190" i="5"/>
  <c r="AA2190" i="5" s="1"/>
  <c r="X2191" i="5"/>
  <c r="AA2191" i="5" s="1"/>
  <c r="X2192" i="5"/>
  <c r="AA2192" i="5" s="1"/>
  <c r="X2193" i="5"/>
  <c r="AA2193" i="5" s="1"/>
  <c r="X2194" i="5"/>
  <c r="AA2194" i="5" s="1"/>
  <c r="X2195" i="5"/>
  <c r="AA2195" i="5" s="1"/>
  <c r="X2196" i="5"/>
  <c r="AA2196" i="5" s="1"/>
  <c r="X2197" i="5"/>
  <c r="AA2197" i="5" s="1"/>
  <c r="X2198" i="5"/>
  <c r="AA2198" i="5" s="1"/>
  <c r="X2199" i="5"/>
  <c r="AA2199" i="5" s="1"/>
  <c r="X2200" i="5"/>
  <c r="AA2200" i="5" s="1"/>
  <c r="X2201" i="5"/>
  <c r="AA2201" i="5" s="1"/>
  <c r="X2202" i="5"/>
  <c r="AA2202" i="5" s="1"/>
  <c r="X2203" i="5"/>
  <c r="AA2203" i="5" s="1"/>
  <c r="X2204" i="5"/>
  <c r="AA2204" i="5" s="1"/>
  <c r="X2205" i="5"/>
  <c r="AA2205" i="5" s="1"/>
  <c r="X2206" i="5"/>
  <c r="AA2206" i="5" s="1"/>
  <c r="X2207" i="5"/>
  <c r="AA2207" i="5" s="1"/>
  <c r="X2208" i="5"/>
  <c r="AA2208" i="5" s="1"/>
  <c r="X2209" i="5"/>
  <c r="AA2209" i="5" s="1"/>
  <c r="X2210" i="5"/>
  <c r="AA2210" i="5" s="1"/>
  <c r="X2211" i="5"/>
  <c r="AA2211" i="5" s="1"/>
  <c r="X2212" i="5"/>
  <c r="AA2212" i="5" s="1"/>
  <c r="X2213" i="5"/>
  <c r="AA2213" i="5" s="1"/>
  <c r="X2214" i="5"/>
  <c r="AA2214" i="5" s="1"/>
  <c r="X2215" i="5"/>
  <c r="AA2215" i="5" s="1"/>
  <c r="X2216" i="5"/>
  <c r="AA2216" i="5" s="1"/>
  <c r="X2217" i="5"/>
  <c r="AA2217" i="5" s="1"/>
  <c r="X2218" i="5"/>
  <c r="AA2218" i="5" s="1"/>
  <c r="X2219" i="5"/>
  <c r="AA2219" i="5" s="1"/>
  <c r="X2220" i="5"/>
  <c r="AA2220" i="5" s="1"/>
  <c r="X2221" i="5"/>
  <c r="AA2221" i="5" s="1"/>
  <c r="X2222" i="5"/>
  <c r="AA2222" i="5" s="1"/>
  <c r="X2223" i="5"/>
  <c r="AA2223" i="5" s="1"/>
  <c r="X2224" i="5"/>
  <c r="AA2224" i="5" s="1"/>
  <c r="X2225" i="5"/>
  <c r="AA2225" i="5" s="1"/>
  <c r="X2226" i="5"/>
  <c r="AA2226" i="5" s="1"/>
  <c r="X2227" i="5"/>
  <c r="AA2227" i="5" s="1"/>
  <c r="X2228" i="5"/>
  <c r="AA2228" i="5" s="1"/>
  <c r="X2229" i="5"/>
  <c r="AA2229" i="5" s="1"/>
  <c r="X2230" i="5"/>
  <c r="AA2230" i="5" s="1"/>
  <c r="X2231" i="5"/>
  <c r="AA2231" i="5" s="1"/>
  <c r="X2232" i="5"/>
  <c r="AA2232" i="5" s="1"/>
  <c r="X2233" i="5"/>
  <c r="AA2233" i="5" s="1"/>
  <c r="X2234" i="5"/>
  <c r="AA2234" i="5" s="1"/>
  <c r="X2235" i="5"/>
  <c r="AA2235" i="5" s="1"/>
  <c r="X2236" i="5"/>
  <c r="AA2236" i="5" s="1"/>
  <c r="X2237" i="5"/>
  <c r="AA2237" i="5" s="1"/>
  <c r="X2238" i="5"/>
  <c r="AA2238" i="5" s="1"/>
  <c r="X2239" i="5"/>
  <c r="AA2239" i="5" s="1"/>
  <c r="X2240" i="5"/>
  <c r="AA2240" i="5" s="1"/>
  <c r="X2241" i="5"/>
  <c r="AA2241" i="5" s="1"/>
  <c r="X2242" i="5"/>
  <c r="AA2242" i="5" s="1"/>
  <c r="X2243" i="5"/>
  <c r="AA2243" i="5" s="1"/>
  <c r="X2244" i="5"/>
  <c r="AA2244" i="5" s="1"/>
  <c r="X2245" i="5"/>
  <c r="AA2245" i="5" s="1"/>
  <c r="X2246" i="5"/>
  <c r="AA2246" i="5" s="1"/>
  <c r="X2247" i="5"/>
  <c r="AA2247" i="5" s="1"/>
  <c r="X2248" i="5"/>
  <c r="AA2248" i="5" s="1"/>
  <c r="X2249" i="5"/>
  <c r="AA2249" i="5" s="1"/>
  <c r="X2250" i="5"/>
  <c r="AA2250" i="5" s="1"/>
  <c r="X2251" i="5"/>
  <c r="AA2251" i="5" s="1"/>
  <c r="X2252" i="5"/>
  <c r="AA2252" i="5" s="1"/>
  <c r="X2253" i="5"/>
  <c r="AA2253" i="5" s="1"/>
  <c r="X2254" i="5"/>
  <c r="AA2254" i="5" s="1"/>
  <c r="X2255" i="5"/>
  <c r="AA2255" i="5" s="1"/>
  <c r="X2256" i="5"/>
  <c r="AA2256" i="5" s="1"/>
  <c r="X2257" i="5"/>
  <c r="AA2257" i="5" s="1"/>
  <c r="X2258" i="5"/>
  <c r="AA2258" i="5" s="1"/>
  <c r="X2259" i="5"/>
  <c r="AA2259" i="5" s="1"/>
  <c r="X2260" i="5"/>
  <c r="AA2260" i="5" s="1"/>
  <c r="X2261" i="5"/>
  <c r="AA2261" i="5" s="1"/>
  <c r="X2262" i="5"/>
  <c r="AA2262" i="5" s="1"/>
  <c r="X2263" i="5"/>
  <c r="AA2263" i="5" s="1"/>
  <c r="X2264" i="5"/>
  <c r="AA2264" i="5" s="1"/>
  <c r="X2265" i="5"/>
  <c r="AA2265" i="5" s="1"/>
  <c r="X2266" i="5"/>
  <c r="AA2266" i="5" s="1"/>
  <c r="X2267" i="5"/>
  <c r="AA2267" i="5" s="1"/>
  <c r="X2268" i="5"/>
  <c r="AA2268" i="5" s="1"/>
  <c r="X2269" i="5"/>
  <c r="AA2269" i="5" s="1"/>
  <c r="X2270" i="5"/>
  <c r="AA2270" i="5" s="1"/>
  <c r="X2271" i="5"/>
  <c r="AA2271" i="5" s="1"/>
  <c r="X2272" i="5"/>
  <c r="AA2272" i="5" s="1"/>
  <c r="X2273" i="5"/>
  <c r="AA2273" i="5" s="1"/>
  <c r="X2274" i="5"/>
  <c r="AA2274" i="5" s="1"/>
  <c r="X2275" i="5"/>
  <c r="AA2275" i="5" s="1"/>
  <c r="X2276" i="5"/>
  <c r="AA2276" i="5" s="1"/>
  <c r="X2277" i="5"/>
  <c r="AA2277" i="5" s="1"/>
  <c r="X2278" i="5"/>
  <c r="AA2278" i="5" s="1"/>
  <c r="X2279" i="5"/>
  <c r="AA2279" i="5" s="1"/>
  <c r="X2280" i="5"/>
  <c r="AA2280" i="5" s="1"/>
  <c r="X2281" i="5"/>
  <c r="AA2281" i="5" s="1"/>
  <c r="X2282" i="5"/>
  <c r="AA2282" i="5" s="1"/>
  <c r="X2283" i="5"/>
  <c r="AA2283" i="5" s="1"/>
  <c r="X2284" i="5"/>
  <c r="AA2284" i="5" s="1"/>
  <c r="X2285" i="5"/>
  <c r="AA2285" i="5" s="1"/>
  <c r="X2286" i="5"/>
  <c r="AA2286" i="5" s="1"/>
  <c r="X2287" i="5"/>
  <c r="AA2287" i="5" s="1"/>
  <c r="X2288" i="5"/>
  <c r="AA2288" i="5" s="1"/>
  <c r="X2289" i="5"/>
  <c r="AA2289" i="5" s="1"/>
  <c r="X2290" i="5"/>
  <c r="AA2290" i="5" s="1"/>
  <c r="X2291" i="5"/>
  <c r="AA2291" i="5" s="1"/>
  <c r="X2292" i="5"/>
  <c r="AA2292" i="5" s="1"/>
  <c r="X2293" i="5"/>
  <c r="AA2293" i="5" s="1"/>
  <c r="X2294" i="5"/>
  <c r="AA2294" i="5" s="1"/>
  <c r="X2295" i="5"/>
  <c r="AA2295" i="5" s="1"/>
  <c r="X2296" i="5"/>
  <c r="AA2296" i="5" s="1"/>
  <c r="X2297" i="5"/>
  <c r="AA2297" i="5" s="1"/>
  <c r="X2298" i="5"/>
  <c r="AA2298" i="5" s="1"/>
  <c r="X2299" i="5"/>
  <c r="AA2299" i="5" s="1"/>
  <c r="X2300" i="5"/>
  <c r="AA2300" i="5" s="1"/>
  <c r="X2301" i="5"/>
  <c r="AA2301" i="5" s="1"/>
  <c r="X2302" i="5"/>
  <c r="AA2302" i="5" s="1"/>
  <c r="X2303" i="5"/>
  <c r="AA2303" i="5" s="1"/>
  <c r="X2304" i="5"/>
  <c r="AA2304" i="5" s="1"/>
  <c r="X2305" i="5"/>
  <c r="AA2305" i="5" s="1"/>
  <c r="X2306" i="5"/>
  <c r="AA2306" i="5" s="1"/>
  <c r="X2307" i="5"/>
  <c r="AA2307" i="5" s="1"/>
  <c r="X2308" i="5"/>
  <c r="AA2308" i="5" s="1"/>
  <c r="X2309" i="5"/>
  <c r="AA2309" i="5" s="1"/>
  <c r="X2310" i="5"/>
  <c r="AA2310" i="5" s="1"/>
  <c r="X2311" i="5"/>
  <c r="AA2311" i="5" s="1"/>
  <c r="X2312" i="5"/>
  <c r="AA2312" i="5" s="1"/>
  <c r="X2313" i="5"/>
  <c r="AA2313" i="5" s="1"/>
  <c r="X2314" i="5"/>
  <c r="AA2314" i="5" s="1"/>
  <c r="X2315" i="5"/>
  <c r="AA2315" i="5" s="1"/>
  <c r="X2316" i="5"/>
  <c r="AA2316" i="5" s="1"/>
  <c r="X2317" i="5"/>
  <c r="AA2317" i="5" s="1"/>
  <c r="X2318" i="5"/>
  <c r="AA2318" i="5" s="1"/>
  <c r="X2319" i="5"/>
  <c r="AA2319" i="5" s="1"/>
  <c r="X2320" i="5"/>
  <c r="AA2320" i="5" s="1"/>
  <c r="X2321" i="5"/>
  <c r="AA2321" i="5" s="1"/>
  <c r="X2322" i="5"/>
  <c r="AA2322" i="5" s="1"/>
  <c r="X2323" i="5"/>
  <c r="AA2323" i="5" s="1"/>
  <c r="X2324" i="5"/>
  <c r="AA2324" i="5" s="1"/>
  <c r="X2325" i="5"/>
  <c r="AA2325" i="5" s="1"/>
  <c r="X2326" i="5"/>
  <c r="AA2326" i="5" s="1"/>
  <c r="X2327" i="5"/>
  <c r="AA2327" i="5" s="1"/>
  <c r="X2328" i="5"/>
  <c r="AA2328" i="5" s="1"/>
  <c r="X2329" i="5"/>
  <c r="AA2329" i="5" s="1"/>
  <c r="X2330" i="5"/>
  <c r="AA2330" i="5" s="1"/>
  <c r="X2331" i="5"/>
  <c r="AA2331" i="5" s="1"/>
  <c r="X2332" i="5"/>
  <c r="AA2332" i="5" s="1"/>
  <c r="X2333" i="5"/>
  <c r="AA2333" i="5" s="1"/>
  <c r="X2334" i="5"/>
  <c r="AA2334" i="5" s="1"/>
  <c r="X2335" i="5"/>
  <c r="AA2335" i="5" s="1"/>
  <c r="X2336" i="5"/>
  <c r="AA2336" i="5" s="1"/>
  <c r="X2337" i="5"/>
  <c r="AA2337" i="5" s="1"/>
  <c r="X2338" i="5"/>
  <c r="AA2338" i="5" s="1"/>
  <c r="X2339" i="5"/>
  <c r="AA2339" i="5" s="1"/>
  <c r="X2340" i="5"/>
  <c r="AA2340" i="5" s="1"/>
  <c r="X2341" i="5"/>
  <c r="AA2341" i="5" s="1"/>
  <c r="X2342" i="5"/>
  <c r="AA2342" i="5" s="1"/>
  <c r="X2343" i="5"/>
  <c r="AA2343" i="5" s="1"/>
  <c r="X2344" i="5"/>
  <c r="AA2344" i="5" s="1"/>
  <c r="X2345" i="5"/>
  <c r="AA2345" i="5" s="1"/>
  <c r="X2346" i="5"/>
  <c r="AA2346" i="5" s="1"/>
  <c r="X2347" i="5"/>
  <c r="AA2347" i="5" s="1"/>
  <c r="X2348" i="5"/>
  <c r="AA2348" i="5" s="1"/>
  <c r="X2349" i="5"/>
  <c r="AA2349" i="5" s="1"/>
  <c r="X2350" i="5"/>
  <c r="AA2350" i="5" s="1"/>
  <c r="X2351" i="5"/>
  <c r="AA2351" i="5" s="1"/>
  <c r="X2352" i="5"/>
  <c r="AA2352" i="5" s="1"/>
  <c r="X2353" i="5"/>
  <c r="AA2353" i="5" s="1"/>
  <c r="X2354" i="5"/>
  <c r="AA2354" i="5" s="1"/>
  <c r="X2355" i="5"/>
  <c r="AA2355" i="5" s="1"/>
  <c r="X2356" i="5"/>
  <c r="AA2356" i="5" s="1"/>
  <c r="X2357" i="5"/>
  <c r="AA2357" i="5" s="1"/>
  <c r="X2358" i="5"/>
  <c r="AA2358" i="5" s="1"/>
  <c r="X2359" i="5"/>
  <c r="AA2359" i="5" s="1"/>
  <c r="X2360" i="5"/>
  <c r="AA2360" i="5" s="1"/>
  <c r="X2361" i="5"/>
  <c r="AA2361" i="5" s="1"/>
  <c r="X2362" i="5"/>
  <c r="AA2362" i="5" s="1"/>
  <c r="X2363" i="5"/>
  <c r="AA2363" i="5" s="1"/>
  <c r="X2364" i="5"/>
  <c r="AA2364" i="5" s="1"/>
  <c r="X2365" i="5"/>
  <c r="AA2365" i="5" s="1"/>
  <c r="X2366" i="5"/>
  <c r="AA2366" i="5" s="1"/>
  <c r="X2367" i="5"/>
  <c r="AA2367" i="5" s="1"/>
  <c r="X2368" i="5"/>
  <c r="AA2368" i="5" s="1"/>
  <c r="X2369" i="5"/>
  <c r="AA2369" i="5" s="1"/>
  <c r="X2370" i="5"/>
  <c r="AA2370" i="5" s="1"/>
  <c r="X2371" i="5"/>
  <c r="AA2371" i="5" s="1"/>
  <c r="X2372" i="5"/>
  <c r="AA2372" i="5" s="1"/>
  <c r="X2373" i="5"/>
  <c r="AA2373" i="5" s="1"/>
  <c r="X2374" i="5"/>
  <c r="AA2374" i="5" s="1"/>
  <c r="X2375" i="5"/>
  <c r="AA2375" i="5" s="1"/>
  <c r="X2376" i="5"/>
  <c r="AA2376" i="5" s="1"/>
  <c r="X2377" i="5"/>
  <c r="AA2377" i="5" s="1"/>
  <c r="X2378" i="5"/>
  <c r="AA2378" i="5" s="1"/>
  <c r="X2379" i="5"/>
  <c r="AA2379" i="5" s="1"/>
  <c r="X2380" i="5"/>
  <c r="AA2380" i="5" s="1"/>
  <c r="X2381" i="5"/>
  <c r="AA2381" i="5" s="1"/>
  <c r="X2382" i="5"/>
  <c r="AA2382" i="5" s="1"/>
  <c r="X2383" i="5"/>
  <c r="AA2383" i="5" s="1"/>
  <c r="X2384" i="5"/>
  <c r="AA2384" i="5" s="1"/>
  <c r="X2385" i="5"/>
  <c r="AA2385" i="5" s="1"/>
  <c r="X2386" i="5"/>
  <c r="AA2386" i="5" s="1"/>
  <c r="X2387" i="5"/>
  <c r="AA2387" i="5" s="1"/>
  <c r="X2388" i="5"/>
  <c r="AA2388" i="5" s="1"/>
  <c r="X2389" i="5"/>
  <c r="AA2389" i="5" s="1"/>
  <c r="X2390" i="5"/>
  <c r="AA2390" i="5" s="1"/>
  <c r="X2391" i="5"/>
  <c r="AA2391" i="5" s="1"/>
  <c r="X2392" i="5"/>
  <c r="AA2392" i="5" s="1"/>
  <c r="X2393" i="5"/>
  <c r="AA2393" i="5" s="1"/>
  <c r="X2394" i="5"/>
  <c r="AA2394" i="5" s="1"/>
  <c r="X2395" i="5"/>
  <c r="AA2395" i="5" s="1"/>
  <c r="X2396" i="5"/>
  <c r="AA2396" i="5" s="1"/>
  <c r="X2397" i="5"/>
  <c r="AA2397" i="5" s="1"/>
  <c r="X2398" i="5"/>
  <c r="AA2398" i="5" s="1"/>
  <c r="X2399" i="5"/>
  <c r="AA2399" i="5" s="1"/>
  <c r="X2400" i="5"/>
  <c r="AA2400" i="5" s="1"/>
  <c r="X2401" i="5"/>
  <c r="AA2401" i="5" s="1"/>
  <c r="X2402" i="5"/>
  <c r="AA2402" i="5" s="1"/>
  <c r="X2403" i="5"/>
  <c r="AA2403" i="5" s="1"/>
  <c r="X2404" i="5"/>
  <c r="AA2404" i="5" s="1"/>
  <c r="X2405" i="5"/>
  <c r="AA2405" i="5" s="1"/>
  <c r="X2406" i="5"/>
  <c r="AA2406" i="5" s="1"/>
  <c r="X2407" i="5"/>
  <c r="AA2407" i="5" s="1"/>
  <c r="X2408" i="5"/>
  <c r="AA2408" i="5" s="1"/>
  <c r="X2409" i="5"/>
  <c r="AA2409" i="5" s="1"/>
  <c r="X2410" i="5"/>
  <c r="AA2410" i="5" s="1"/>
  <c r="X2411" i="5"/>
  <c r="AA2411" i="5" s="1"/>
  <c r="X2412" i="5"/>
  <c r="AA2412" i="5" s="1"/>
  <c r="X2413" i="5"/>
  <c r="AA2413" i="5" s="1"/>
  <c r="X2414" i="5"/>
  <c r="AA2414" i="5" s="1"/>
  <c r="X2415" i="5"/>
  <c r="AA2415" i="5" s="1"/>
  <c r="X2416" i="5"/>
  <c r="AA2416" i="5" s="1"/>
  <c r="X2417" i="5"/>
  <c r="AA2417" i="5" s="1"/>
  <c r="X2418" i="5"/>
  <c r="AA2418" i="5" s="1"/>
  <c r="X2419" i="5"/>
  <c r="AA2419" i="5" s="1"/>
  <c r="X2420" i="5"/>
  <c r="AA2420" i="5" s="1"/>
  <c r="X2421" i="5"/>
  <c r="AA2421" i="5" s="1"/>
  <c r="X2422" i="5"/>
  <c r="AA2422" i="5" s="1"/>
  <c r="X2423" i="5"/>
  <c r="AA2423" i="5" s="1"/>
  <c r="X2424" i="5"/>
  <c r="AA2424" i="5" s="1"/>
  <c r="X2425" i="5"/>
  <c r="AA2425" i="5" s="1"/>
  <c r="X2426" i="5"/>
  <c r="AA2426" i="5" s="1"/>
  <c r="X2427" i="5"/>
  <c r="AA2427" i="5" s="1"/>
  <c r="X2428" i="5"/>
  <c r="AA2428" i="5" s="1"/>
  <c r="X2429" i="5"/>
  <c r="AA2429" i="5" s="1"/>
  <c r="X2430" i="5"/>
  <c r="AA2430" i="5" s="1"/>
  <c r="X2431" i="5"/>
  <c r="AA2431" i="5" s="1"/>
  <c r="X2432" i="5"/>
  <c r="AA2432" i="5" s="1"/>
  <c r="X2433" i="5"/>
  <c r="AA2433" i="5" s="1"/>
  <c r="X2434" i="5"/>
  <c r="AA2434" i="5" s="1"/>
  <c r="X2435" i="5"/>
  <c r="AA2435" i="5" s="1"/>
  <c r="X2436" i="5"/>
  <c r="AA2436" i="5" s="1"/>
  <c r="X2437" i="5"/>
  <c r="AA2437" i="5" s="1"/>
  <c r="X2438" i="5"/>
  <c r="AA2438" i="5" s="1"/>
  <c r="X2439" i="5"/>
  <c r="AA2439" i="5" s="1"/>
  <c r="X2440" i="5"/>
  <c r="AA2440" i="5" s="1"/>
  <c r="X2441" i="5"/>
  <c r="AA2441" i="5" s="1"/>
  <c r="X2442" i="5"/>
  <c r="AA2442" i="5" s="1"/>
  <c r="X2443" i="5"/>
  <c r="AA2443" i="5" s="1"/>
  <c r="X2444" i="5"/>
  <c r="AA2444" i="5" s="1"/>
  <c r="X2445" i="5"/>
  <c r="AA2445" i="5" s="1"/>
  <c r="X2446" i="5"/>
  <c r="AA2446" i="5" s="1"/>
  <c r="X2447" i="5"/>
  <c r="AA2447" i="5" s="1"/>
  <c r="X2448" i="5"/>
  <c r="AA2448" i="5" s="1"/>
  <c r="X2449" i="5"/>
  <c r="AA2449" i="5" s="1"/>
  <c r="X2450" i="5"/>
  <c r="AA2450" i="5" s="1"/>
  <c r="X2451" i="5"/>
  <c r="AA2451" i="5" s="1"/>
  <c r="X2452" i="5"/>
  <c r="AA2452" i="5" s="1"/>
  <c r="X2453" i="5"/>
  <c r="AA2453" i="5" s="1"/>
  <c r="X2454" i="5"/>
  <c r="AA2454" i="5" s="1"/>
  <c r="X2455" i="5"/>
  <c r="AA2455" i="5" s="1"/>
  <c r="X2456" i="5"/>
  <c r="AA2456" i="5" s="1"/>
  <c r="X2457" i="5"/>
  <c r="AA2457" i="5" s="1"/>
  <c r="X2458" i="5"/>
  <c r="AA2458" i="5" s="1"/>
  <c r="X2459" i="5"/>
  <c r="AA2459" i="5" s="1"/>
  <c r="X2460" i="5"/>
  <c r="AA2460" i="5" s="1"/>
  <c r="X2461" i="5"/>
  <c r="AA2461" i="5" s="1"/>
  <c r="X2462" i="5"/>
  <c r="AA2462" i="5" s="1"/>
  <c r="X2463" i="5"/>
  <c r="AA2463" i="5" s="1"/>
  <c r="X2464" i="5"/>
  <c r="AA2464" i="5" s="1"/>
  <c r="X2465" i="5"/>
  <c r="AA2465" i="5" s="1"/>
  <c r="X2466" i="5"/>
  <c r="AA2466" i="5" s="1"/>
  <c r="X2467" i="5"/>
  <c r="AA2467" i="5" s="1"/>
  <c r="X2468" i="5"/>
  <c r="AA2468" i="5" s="1"/>
  <c r="X2469" i="5"/>
  <c r="AA2469" i="5" s="1"/>
  <c r="X2470" i="5"/>
  <c r="AA2470" i="5" s="1"/>
  <c r="X2471" i="5"/>
  <c r="AA2471" i="5" s="1"/>
  <c r="X2472" i="5"/>
  <c r="AA2472" i="5" s="1"/>
  <c r="X2473" i="5"/>
  <c r="AA2473" i="5" s="1"/>
  <c r="X2474" i="5"/>
  <c r="AA2474" i="5" s="1"/>
  <c r="X2475" i="5"/>
  <c r="AA2475" i="5" s="1"/>
  <c r="X2476" i="5"/>
  <c r="AA2476" i="5" s="1"/>
  <c r="X2477" i="5"/>
  <c r="AA2477" i="5" s="1"/>
  <c r="X2478" i="5"/>
  <c r="AA2478" i="5" s="1"/>
  <c r="X2479" i="5"/>
  <c r="AA2479" i="5" s="1"/>
  <c r="X2480" i="5"/>
  <c r="AA2480" i="5" s="1"/>
  <c r="X2481" i="5"/>
  <c r="AA2481" i="5" s="1"/>
  <c r="X2482" i="5"/>
  <c r="AA2482" i="5" s="1"/>
  <c r="X2483" i="5"/>
  <c r="AA2483" i="5" s="1"/>
  <c r="X2484" i="5"/>
  <c r="AA2484" i="5" s="1"/>
  <c r="X2485" i="5"/>
  <c r="AA2485" i="5" s="1"/>
  <c r="X2486" i="5"/>
  <c r="AA2486" i="5" s="1"/>
  <c r="X2487" i="5"/>
  <c r="AA2487" i="5" s="1"/>
  <c r="X2488" i="5"/>
  <c r="AA2488" i="5" s="1"/>
  <c r="X2489" i="5"/>
  <c r="AA2489" i="5" s="1"/>
  <c r="X2490" i="5"/>
  <c r="AA2490" i="5" s="1"/>
  <c r="X2491" i="5"/>
  <c r="AA2491" i="5" s="1"/>
  <c r="X2492" i="5"/>
  <c r="AA2492" i="5" s="1"/>
  <c r="X2493" i="5"/>
  <c r="AA2493" i="5" s="1"/>
  <c r="X2494" i="5"/>
  <c r="AA2494" i="5" s="1"/>
  <c r="X2495" i="5"/>
  <c r="AA2495" i="5" s="1"/>
  <c r="X2496" i="5"/>
  <c r="AA2496" i="5" s="1"/>
  <c r="X2497" i="5"/>
  <c r="AA2497" i="5" s="1"/>
  <c r="X2498" i="5"/>
  <c r="AA2498" i="5" s="1"/>
  <c r="X2499" i="5"/>
  <c r="AA2499" i="5" s="1"/>
  <c r="X2500" i="5"/>
  <c r="AA2500" i="5" s="1"/>
  <c r="X2501" i="5"/>
  <c r="AA2501" i="5" s="1"/>
  <c r="X2502" i="5"/>
  <c r="AA2502" i="5" s="1"/>
  <c r="X2503" i="5"/>
  <c r="AA2503" i="5" s="1"/>
  <c r="X2504" i="5"/>
  <c r="AA2504" i="5" s="1"/>
  <c r="X2505" i="5"/>
  <c r="AA2505" i="5" s="1"/>
  <c r="X2506" i="5"/>
  <c r="AA2506" i="5" s="1"/>
  <c r="X2507" i="5"/>
  <c r="AA2507" i="5" s="1"/>
  <c r="X2508" i="5"/>
  <c r="AA2508" i="5" s="1"/>
  <c r="X2509" i="5"/>
  <c r="AA2509" i="5" s="1"/>
  <c r="X2510" i="5"/>
  <c r="AA2510" i="5" s="1"/>
  <c r="X2511" i="5"/>
  <c r="AA2511" i="5" s="1"/>
  <c r="X2512" i="5"/>
  <c r="AA2512" i="5" s="1"/>
  <c r="X2513" i="5"/>
  <c r="AA2513" i="5" s="1"/>
  <c r="X2514" i="5"/>
  <c r="AA2514" i="5" s="1"/>
  <c r="X2515" i="5"/>
  <c r="AA2515" i="5" s="1"/>
  <c r="X2516" i="5"/>
  <c r="AA2516" i="5" s="1"/>
  <c r="X2517" i="5"/>
  <c r="AA2517" i="5" s="1"/>
  <c r="X2518" i="5"/>
  <c r="AA2518" i="5" s="1"/>
  <c r="X2519" i="5"/>
  <c r="AA2519" i="5" s="1"/>
  <c r="X2520" i="5"/>
  <c r="AA2520" i="5" s="1"/>
  <c r="X2521" i="5"/>
  <c r="AA2521" i="5" s="1"/>
  <c r="X2522" i="5"/>
  <c r="AA2522" i="5" s="1"/>
  <c r="X2523" i="5"/>
  <c r="AA2523" i="5" s="1"/>
  <c r="X2524" i="5"/>
  <c r="AA2524" i="5" s="1"/>
  <c r="X2525" i="5"/>
  <c r="AA2525" i="5" s="1"/>
  <c r="X2526" i="5"/>
  <c r="AA2526" i="5" s="1"/>
  <c r="X2527" i="5"/>
  <c r="AA2527" i="5" s="1"/>
  <c r="X2528" i="5"/>
  <c r="AA2528" i="5" s="1"/>
  <c r="X2529" i="5"/>
  <c r="AA2529" i="5" s="1"/>
  <c r="X2530" i="5"/>
  <c r="AA2530" i="5" s="1"/>
  <c r="X2531" i="5"/>
  <c r="AA2531" i="5" s="1"/>
  <c r="X2532" i="5"/>
  <c r="AA2532" i="5" s="1"/>
  <c r="X2533" i="5"/>
  <c r="AA2533" i="5" s="1"/>
  <c r="X2534" i="5"/>
  <c r="AA2534" i="5" s="1"/>
  <c r="X2535" i="5"/>
  <c r="AA2535" i="5" s="1"/>
  <c r="X2536" i="5"/>
  <c r="AA2536" i="5" s="1"/>
  <c r="X2537" i="5"/>
  <c r="AA2537" i="5" s="1"/>
  <c r="X2538" i="5"/>
  <c r="AA2538" i="5" s="1"/>
  <c r="X2539" i="5"/>
  <c r="AA2539" i="5" s="1"/>
  <c r="X2540" i="5"/>
  <c r="AA2540" i="5" s="1"/>
  <c r="X2541" i="5"/>
  <c r="AA2541" i="5" s="1"/>
  <c r="X2542" i="5"/>
  <c r="AA2542" i="5" s="1"/>
  <c r="X2543" i="5"/>
  <c r="AA2543" i="5" s="1"/>
  <c r="X2544" i="5"/>
  <c r="AA2544" i="5" s="1"/>
  <c r="X2545" i="5"/>
  <c r="AA2545" i="5" s="1"/>
  <c r="X2546" i="5"/>
  <c r="AA2546" i="5" s="1"/>
  <c r="X2547" i="5"/>
  <c r="AA2547" i="5" s="1"/>
  <c r="X2548" i="5"/>
  <c r="AA2548" i="5" s="1"/>
  <c r="X2549" i="5"/>
  <c r="AA2549" i="5" s="1"/>
  <c r="X2550" i="5"/>
  <c r="AA2550" i="5" s="1"/>
  <c r="X2551" i="5"/>
  <c r="AA2551" i="5" s="1"/>
  <c r="X2552" i="5"/>
  <c r="AA2552" i="5" s="1"/>
  <c r="X2553" i="5"/>
  <c r="AA2553" i="5" s="1"/>
  <c r="X2554" i="5"/>
  <c r="AA2554" i="5" s="1"/>
  <c r="X2555" i="5"/>
  <c r="AA2555" i="5" s="1"/>
  <c r="X2556" i="5"/>
  <c r="AA2556" i="5" s="1"/>
  <c r="X2557" i="5"/>
  <c r="AA2557" i="5" s="1"/>
  <c r="X2558" i="5"/>
  <c r="AA2558" i="5" s="1"/>
  <c r="X2559" i="5"/>
  <c r="AA2559" i="5" s="1"/>
  <c r="X2560" i="5"/>
  <c r="AA2560" i="5" s="1"/>
  <c r="X2561" i="5"/>
  <c r="AA2561" i="5" s="1"/>
  <c r="X2562" i="5"/>
  <c r="AA2562" i="5" s="1"/>
  <c r="X2563" i="5"/>
  <c r="AA2563" i="5" s="1"/>
  <c r="X2564" i="5"/>
  <c r="AA2564" i="5" s="1"/>
  <c r="X2565" i="5"/>
  <c r="AA2565" i="5" s="1"/>
  <c r="X2566" i="5"/>
  <c r="AA2566" i="5" s="1"/>
  <c r="X2567" i="5"/>
  <c r="AA2567" i="5" s="1"/>
  <c r="X2568" i="5"/>
  <c r="AA2568" i="5" s="1"/>
  <c r="X2569" i="5"/>
  <c r="AA2569" i="5" s="1"/>
  <c r="X2570" i="5"/>
  <c r="AA2570" i="5" s="1"/>
  <c r="X2571" i="5"/>
  <c r="AA2571" i="5" s="1"/>
  <c r="X2572" i="5"/>
  <c r="AA2572" i="5" s="1"/>
  <c r="X2573" i="5"/>
  <c r="AA2573" i="5" s="1"/>
  <c r="X2574" i="5"/>
  <c r="AA2574" i="5" s="1"/>
  <c r="X2575" i="5"/>
  <c r="AA2575" i="5" s="1"/>
  <c r="X2576" i="5"/>
  <c r="AA2576" i="5" s="1"/>
  <c r="X2577" i="5"/>
  <c r="AA2577" i="5" s="1"/>
  <c r="X2578" i="5"/>
  <c r="AA2578" i="5" s="1"/>
  <c r="X2579" i="5"/>
  <c r="AA2579" i="5" s="1"/>
  <c r="X2580" i="5"/>
  <c r="AA2580" i="5" s="1"/>
  <c r="X2581" i="5"/>
  <c r="AA2581" i="5" s="1"/>
  <c r="X2582" i="5"/>
  <c r="AA2582" i="5" s="1"/>
  <c r="X2583" i="5"/>
  <c r="AA2583" i="5" s="1"/>
  <c r="X2584" i="5"/>
  <c r="AA2584" i="5" s="1"/>
  <c r="X2585" i="5"/>
  <c r="AA2585" i="5" s="1"/>
  <c r="X2586" i="5"/>
  <c r="AA2586" i="5" s="1"/>
  <c r="X2587" i="5"/>
  <c r="AA2587" i="5" s="1"/>
  <c r="X2588" i="5"/>
  <c r="AA2588" i="5" s="1"/>
  <c r="X2589" i="5"/>
  <c r="AA2589" i="5" s="1"/>
  <c r="X2590" i="5"/>
  <c r="AA2590" i="5" s="1"/>
  <c r="X2591" i="5"/>
  <c r="AA2591" i="5" s="1"/>
  <c r="X2592" i="5"/>
  <c r="AA2592" i="5" s="1"/>
  <c r="X2593" i="5"/>
  <c r="AA2593" i="5" s="1"/>
  <c r="X2594" i="5"/>
  <c r="AA2594" i="5" s="1"/>
  <c r="X2595" i="5"/>
  <c r="AA2595" i="5" s="1"/>
  <c r="X2596" i="5"/>
  <c r="AA2596" i="5" s="1"/>
  <c r="X2597" i="5"/>
  <c r="AA2597" i="5" s="1"/>
  <c r="X2598" i="5"/>
  <c r="AA2598" i="5" s="1"/>
  <c r="X2599" i="5"/>
  <c r="AA2599" i="5" s="1"/>
  <c r="X2600" i="5"/>
  <c r="AA2600" i="5" s="1"/>
  <c r="X2601" i="5"/>
  <c r="AA2601" i="5" s="1"/>
  <c r="X2602" i="5"/>
  <c r="AA2602" i="5" s="1"/>
  <c r="X2603" i="5"/>
  <c r="AA2603" i="5" s="1"/>
  <c r="X2604" i="5"/>
  <c r="AA2604" i="5" s="1"/>
  <c r="X2605" i="5"/>
  <c r="AA2605" i="5" s="1"/>
  <c r="X2606" i="5"/>
  <c r="AA2606" i="5" s="1"/>
  <c r="X2607" i="5"/>
  <c r="AA2607" i="5" s="1"/>
  <c r="X2608" i="5"/>
  <c r="AA2608" i="5" s="1"/>
  <c r="X2609" i="5"/>
  <c r="AA2609" i="5" s="1"/>
  <c r="X2610" i="5"/>
  <c r="AA2610" i="5" s="1"/>
  <c r="X2611" i="5"/>
  <c r="AA2611" i="5" s="1"/>
  <c r="X2612" i="5"/>
  <c r="AA2612" i="5" s="1"/>
  <c r="X2613" i="5"/>
  <c r="AA2613" i="5" s="1"/>
  <c r="X2614" i="5"/>
  <c r="AA2614" i="5" s="1"/>
  <c r="X2615" i="5"/>
  <c r="AA2615" i="5" s="1"/>
  <c r="X2616" i="5"/>
  <c r="AA2616" i="5" s="1"/>
  <c r="X2617" i="5"/>
  <c r="AA2617" i="5" s="1"/>
  <c r="X2618" i="5"/>
  <c r="AA2618" i="5" s="1"/>
  <c r="X2619" i="5"/>
  <c r="AA2619" i="5" s="1"/>
  <c r="X2620" i="5"/>
  <c r="AA2620" i="5" s="1"/>
  <c r="X2621" i="5"/>
  <c r="AA2621" i="5" s="1"/>
  <c r="X2622" i="5"/>
  <c r="AA2622" i="5" s="1"/>
  <c r="X2623" i="5"/>
  <c r="AA2623" i="5" s="1"/>
  <c r="X2624" i="5"/>
  <c r="AA2624" i="5" s="1"/>
  <c r="X2625" i="5"/>
  <c r="AA2625" i="5" s="1"/>
  <c r="X2626" i="5"/>
  <c r="AA2626" i="5" s="1"/>
  <c r="X2627" i="5"/>
  <c r="AA2627" i="5" s="1"/>
  <c r="X2628" i="5"/>
  <c r="AA2628" i="5" s="1"/>
  <c r="X2629" i="5"/>
  <c r="AA2629" i="5" s="1"/>
  <c r="X2630" i="5"/>
  <c r="AA2630" i="5" s="1"/>
  <c r="X2631" i="5"/>
  <c r="AA2631" i="5" s="1"/>
  <c r="X2632" i="5"/>
  <c r="AA2632" i="5" s="1"/>
  <c r="X2633" i="5"/>
  <c r="AA2633" i="5" s="1"/>
  <c r="X2634" i="5"/>
  <c r="AA2634" i="5" s="1"/>
  <c r="X2635" i="5"/>
  <c r="AA2635" i="5" s="1"/>
  <c r="X2636" i="5"/>
  <c r="AA2636" i="5" s="1"/>
  <c r="X2637" i="5"/>
  <c r="AA2637" i="5" s="1"/>
  <c r="X2638" i="5"/>
  <c r="AA2638" i="5" s="1"/>
  <c r="X2639" i="5"/>
  <c r="AA2639" i="5" s="1"/>
  <c r="X2640" i="5"/>
  <c r="AA2640" i="5" s="1"/>
  <c r="X2641" i="5"/>
  <c r="AA2641" i="5" s="1"/>
  <c r="X2642" i="5"/>
  <c r="AA2642" i="5" s="1"/>
  <c r="X2643" i="5"/>
  <c r="AA2643" i="5" s="1"/>
  <c r="X2644" i="5"/>
  <c r="AA2644" i="5" s="1"/>
  <c r="X2645" i="5"/>
  <c r="AA2645" i="5" s="1"/>
  <c r="X2646" i="5"/>
  <c r="AA2646" i="5" s="1"/>
  <c r="X2647" i="5"/>
  <c r="AA2647" i="5" s="1"/>
  <c r="X2648" i="5"/>
  <c r="AA2648" i="5" s="1"/>
  <c r="X2649" i="5"/>
  <c r="AA2649" i="5" s="1"/>
  <c r="X2650" i="5"/>
  <c r="AA2650" i="5" s="1"/>
  <c r="X2651" i="5"/>
  <c r="AA2651" i="5" s="1"/>
  <c r="X2652" i="5"/>
  <c r="AA2652" i="5" s="1"/>
  <c r="X2653" i="5"/>
  <c r="AA2653" i="5" s="1"/>
  <c r="X2654" i="5"/>
  <c r="AA2654" i="5" s="1"/>
  <c r="X2655" i="5"/>
  <c r="AA2655" i="5" s="1"/>
  <c r="X2656" i="5"/>
  <c r="AA2656" i="5" s="1"/>
  <c r="X2657" i="5"/>
  <c r="AA2657" i="5" s="1"/>
  <c r="X2658" i="5"/>
  <c r="AA2658" i="5" s="1"/>
  <c r="X2659" i="5"/>
  <c r="AA2659" i="5" s="1"/>
  <c r="X2660" i="5"/>
  <c r="AA2660" i="5" s="1"/>
  <c r="X2661" i="5"/>
  <c r="AA2661" i="5" s="1"/>
  <c r="X2662" i="5"/>
  <c r="AA2662" i="5" s="1"/>
  <c r="X2663" i="5"/>
  <c r="AA2663" i="5" s="1"/>
  <c r="X2664" i="5"/>
  <c r="AA2664" i="5" s="1"/>
  <c r="X2665" i="5"/>
  <c r="AA2665" i="5" s="1"/>
  <c r="X2666" i="5"/>
  <c r="AA2666" i="5" s="1"/>
  <c r="X2667" i="5"/>
  <c r="AA2667" i="5" s="1"/>
  <c r="X2668" i="5"/>
  <c r="AA2668" i="5" s="1"/>
  <c r="X2669" i="5"/>
  <c r="AA2669" i="5" s="1"/>
  <c r="X2670" i="5"/>
  <c r="AA2670" i="5" s="1"/>
  <c r="X2671" i="5"/>
  <c r="AA2671" i="5" s="1"/>
  <c r="X2672" i="5"/>
  <c r="AA2672" i="5" s="1"/>
  <c r="X2673" i="5"/>
  <c r="AA2673" i="5" s="1"/>
  <c r="X2674" i="5"/>
  <c r="AA2674" i="5" s="1"/>
  <c r="X2675" i="5"/>
  <c r="AA2675" i="5" s="1"/>
  <c r="X2676" i="5"/>
  <c r="AA2676" i="5" s="1"/>
  <c r="X2677" i="5"/>
  <c r="AA2677" i="5" s="1"/>
  <c r="X2678" i="5"/>
  <c r="AA2678" i="5" s="1"/>
  <c r="X2679" i="5"/>
  <c r="AA2679" i="5" s="1"/>
  <c r="X2680" i="5"/>
  <c r="AA2680" i="5" s="1"/>
  <c r="X2681" i="5"/>
  <c r="AA2681" i="5" s="1"/>
  <c r="X2682" i="5"/>
  <c r="AA2682" i="5" s="1"/>
  <c r="X2683" i="5"/>
  <c r="AA2683" i="5" s="1"/>
  <c r="X2684" i="5"/>
  <c r="AA2684" i="5" s="1"/>
  <c r="X2685" i="5"/>
  <c r="AA2685" i="5" s="1"/>
  <c r="X2686" i="5"/>
  <c r="AA2686" i="5" s="1"/>
  <c r="X2687" i="5"/>
  <c r="AA2687" i="5" s="1"/>
  <c r="X2688" i="5"/>
  <c r="AA2688" i="5" s="1"/>
  <c r="X2689" i="5"/>
  <c r="AA2689" i="5" s="1"/>
  <c r="X2690" i="5"/>
  <c r="AA2690" i="5" s="1"/>
  <c r="X2691" i="5"/>
  <c r="AA2691" i="5" s="1"/>
  <c r="X2692" i="5"/>
  <c r="AA2692" i="5" s="1"/>
  <c r="X2693" i="5"/>
  <c r="AA2693" i="5" s="1"/>
  <c r="X2694" i="5"/>
  <c r="AA2694" i="5" s="1"/>
  <c r="X2695" i="5"/>
  <c r="AA2695" i="5" s="1"/>
  <c r="X2696" i="5"/>
  <c r="AA2696" i="5" s="1"/>
  <c r="X2697" i="5"/>
  <c r="AA2697" i="5" s="1"/>
  <c r="X2698" i="5"/>
  <c r="AA2698" i="5" s="1"/>
  <c r="X2699" i="5"/>
  <c r="AA2699" i="5" s="1"/>
  <c r="X2700" i="5"/>
  <c r="AA2700" i="5" s="1"/>
  <c r="X2701" i="5"/>
  <c r="AA2701" i="5" s="1"/>
  <c r="X2702" i="5"/>
  <c r="AA2702" i="5" s="1"/>
  <c r="X2703" i="5"/>
  <c r="AA2703" i="5" s="1"/>
  <c r="X2704" i="5"/>
  <c r="AA2704" i="5" s="1"/>
  <c r="X2705" i="5"/>
  <c r="AA2705" i="5" s="1"/>
  <c r="X2706" i="5"/>
  <c r="AA2706" i="5" s="1"/>
  <c r="X2707" i="5"/>
  <c r="AA2707" i="5" s="1"/>
  <c r="X2708" i="5"/>
  <c r="AA2708" i="5" s="1"/>
  <c r="X2709" i="5"/>
  <c r="AA2709" i="5" s="1"/>
  <c r="X2710" i="5"/>
  <c r="AA2710" i="5" s="1"/>
  <c r="X2711" i="5"/>
  <c r="AA2711" i="5" s="1"/>
  <c r="X2712" i="5"/>
  <c r="AA2712" i="5" s="1"/>
  <c r="X2713" i="5"/>
  <c r="AA2713" i="5" s="1"/>
  <c r="X2714" i="5"/>
  <c r="AA2714" i="5" s="1"/>
  <c r="X2715" i="5"/>
  <c r="AA2715" i="5" s="1"/>
  <c r="X2716" i="5"/>
  <c r="AA2716" i="5" s="1"/>
  <c r="X2717" i="5"/>
  <c r="AA2717" i="5" s="1"/>
  <c r="X2718" i="5"/>
  <c r="AA2718" i="5" s="1"/>
  <c r="X2719" i="5"/>
  <c r="AA2719" i="5" s="1"/>
  <c r="X2720" i="5"/>
  <c r="AA2720" i="5" s="1"/>
  <c r="X2721" i="5"/>
  <c r="AA2721" i="5" s="1"/>
  <c r="X2722" i="5"/>
  <c r="AA2722" i="5" s="1"/>
  <c r="X2723" i="5"/>
  <c r="AA2723" i="5" s="1"/>
  <c r="X2724" i="5"/>
  <c r="AA2724" i="5" s="1"/>
  <c r="X2725" i="5"/>
  <c r="AA2725" i="5" s="1"/>
  <c r="X2726" i="5"/>
  <c r="AA2726" i="5" s="1"/>
  <c r="X2727" i="5"/>
  <c r="AA2727" i="5" s="1"/>
  <c r="X2728" i="5"/>
  <c r="AA2728" i="5" s="1"/>
  <c r="X2729" i="5"/>
  <c r="AA2729" i="5" s="1"/>
  <c r="X2730" i="5"/>
  <c r="AA2730" i="5" s="1"/>
  <c r="X2731" i="5"/>
  <c r="AA2731" i="5" s="1"/>
  <c r="X2732" i="5"/>
  <c r="AA2732" i="5" s="1"/>
  <c r="X2733" i="5"/>
  <c r="AA2733" i="5" s="1"/>
  <c r="X2734" i="5"/>
  <c r="AA2734" i="5" s="1"/>
  <c r="X2735" i="5"/>
  <c r="AA2735" i="5" s="1"/>
  <c r="X2736" i="5"/>
  <c r="AA2736" i="5" s="1"/>
  <c r="X2737" i="5"/>
  <c r="AA2737" i="5" s="1"/>
  <c r="X2738" i="5"/>
  <c r="AA2738" i="5" s="1"/>
  <c r="X2739" i="5"/>
  <c r="AA2739" i="5" s="1"/>
  <c r="X2740" i="5"/>
  <c r="AA2740" i="5" s="1"/>
  <c r="X2741" i="5"/>
  <c r="AA2741" i="5" s="1"/>
  <c r="X2742" i="5"/>
  <c r="AA2742" i="5" s="1"/>
  <c r="X2743" i="5"/>
  <c r="AA2743" i="5" s="1"/>
  <c r="X2744" i="5"/>
  <c r="AA2744" i="5" s="1"/>
  <c r="X2745" i="5"/>
  <c r="AA2745" i="5" s="1"/>
  <c r="X2746" i="5"/>
  <c r="AA2746" i="5" s="1"/>
  <c r="X2747" i="5"/>
  <c r="AA2747" i="5" s="1"/>
  <c r="X2748" i="5"/>
  <c r="AA2748" i="5" s="1"/>
  <c r="X2749" i="5"/>
  <c r="AA2749" i="5" s="1"/>
  <c r="X2750" i="5"/>
  <c r="AA2750" i="5" s="1"/>
  <c r="X2751" i="5"/>
  <c r="AA2751" i="5" s="1"/>
  <c r="X2752" i="5"/>
  <c r="AA2752" i="5" s="1"/>
  <c r="X2753" i="5"/>
  <c r="AA2753" i="5" s="1"/>
  <c r="X2754" i="5"/>
  <c r="AA2754" i="5" s="1"/>
  <c r="X2755" i="5"/>
  <c r="AA2755" i="5" s="1"/>
  <c r="X2756" i="5"/>
  <c r="AA2756" i="5" s="1"/>
  <c r="X2757" i="5"/>
  <c r="AA2757" i="5" s="1"/>
  <c r="X2758" i="5"/>
  <c r="AA2758" i="5" s="1"/>
  <c r="X2759" i="5"/>
  <c r="AA2759" i="5" s="1"/>
  <c r="X2760" i="5"/>
  <c r="AA2760" i="5" s="1"/>
  <c r="X2761" i="5"/>
  <c r="AA2761" i="5" s="1"/>
  <c r="X2762" i="5"/>
  <c r="AA2762" i="5" s="1"/>
  <c r="X2763" i="5"/>
  <c r="AA2763" i="5" s="1"/>
  <c r="X2764" i="5"/>
  <c r="AA2764" i="5" s="1"/>
  <c r="X2765" i="5"/>
  <c r="AA2765" i="5" s="1"/>
  <c r="X2766" i="5"/>
  <c r="AA2766" i="5" s="1"/>
  <c r="X2767" i="5"/>
  <c r="AA2767" i="5" s="1"/>
  <c r="X2768" i="5"/>
  <c r="AA2768" i="5" s="1"/>
  <c r="X2769" i="5"/>
  <c r="AA2769" i="5" s="1"/>
  <c r="X2770" i="5"/>
  <c r="AA2770" i="5" s="1"/>
  <c r="X2771" i="5"/>
  <c r="AA2771" i="5" s="1"/>
  <c r="X2772" i="5"/>
  <c r="AA2772" i="5" s="1"/>
  <c r="X2773" i="5"/>
  <c r="AA2773" i="5" s="1"/>
  <c r="X2774" i="5"/>
  <c r="AA2774" i="5" s="1"/>
  <c r="X2775" i="5"/>
  <c r="AA2775" i="5" s="1"/>
  <c r="X2776" i="5"/>
  <c r="AA2776" i="5" s="1"/>
  <c r="X2777" i="5"/>
  <c r="AA2777" i="5" s="1"/>
  <c r="X2778" i="5"/>
  <c r="AA2778" i="5" s="1"/>
  <c r="X2779" i="5"/>
  <c r="AA2779" i="5" s="1"/>
  <c r="X2780" i="5"/>
  <c r="AA2780" i="5" s="1"/>
  <c r="X2781" i="5"/>
  <c r="AA2781" i="5" s="1"/>
  <c r="X2782" i="5"/>
  <c r="AA2782" i="5" s="1"/>
  <c r="X2783" i="5"/>
  <c r="AA2783" i="5" s="1"/>
  <c r="X2784" i="5"/>
  <c r="AA2784" i="5" s="1"/>
  <c r="X2785" i="5"/>
  <c r="AA2785" i="5" s="1"/>
  <c r="X2786" i="5"/>
  <c r="AA2786" i="5" s="1"/>
  <c r="X2787" i="5"/>
  <c r="AA2787" i="5" s="1"/>
  <c r="X2788" i="5"/>
  <c r="AA2788" i="5" s="1"/>
  <c r="X2789" i="5"/>
  <c r="AA2789" i="5" s="1"/>
  <c r="X2790" i="5"/>
  <c r="AA2790" i="5" s="1"/>
  <c r="X2791" i="5"/>
  <c r="AA2791" i="5" s="1"/>
  <c r="X2792" i="5"/>
  <c r="AA2792" i="5" s="1"/>
  <c r="X2793" i="5"/>
  <c r="AA2793" i="5" s="1"/>
  <c r="X2794" i="5"/>
  <c r="AA2794" i="5" s="1"/>
  <c r="X2795" i="5"/>
  <c r="AA2795" i="5" s="1"/>
  <c r="X2796" i="5"/>
  <c r="AA2796" i="5" s="1"/>
  <c r="X2797" i="5"/>
  <c r="AA2797" i="5" s="1"/>
  <c r="X2798" i="5"/>
  <c r="AA2798" i="5" s="1"/>
  <c r="X2799" i="5"/>
  <c r="AA2799" i="5" s="1"/>
  <c r="X2800" i="5"/>
  <c r="AA2800" i="5" s="1"/>
  <c r="X2801" i="5"/>
  <c r="AA2801" i="5" s="1"/>
  <c r="X2802" i="5"/>
  <c r="AA2802" i="5" s="1"/>
  <c r="X2803" i="5"/>
  <c r="AA2803" i="5" s="1"/>
  <c r="X2804" i="5"/>
  <c r="AA2804" i="5" s="1"/>
  <c r="X2805" i="5"/>
  <c r="AA2805" i="5" s="1"/>
  <c r="X2806" i="5"/>
  <c r="AA2806" i="5" s="1"/>
  <c r="X2807" i="5"/>
  <c r="AA2807" i="5" s="1"/>
  <c r="X2808" i="5"/>
  <c r="AA2808" i="5" s="1"/>
  <c r="X2809" i="5"/>
  <c r="AA2809" i="5" s="1"/>
  <c r="X2810" i="5"/>
  <c r="AA2810" i="5" s="1"/>
  <c r="X2811" i="5"/>
  <c r="AA2811" i="5" s="1"/>
  <c r="X2812" i="5"/>
  <c r="AA2812" i="5" s="1"/>
  <c r="X2813" i="5"/>
  <c r="AA2813" i="5" s="1"/>
  <c r="X2814" i="5"/>
  <c r="AA2814" i="5" s="1"/>
  <c r="X2815" i="5"/>
  <c r="AA2815" i="5" s="1"/>
  <c r="X2816" i="5"/>
  <c r="AA2816" i="5" s="1"/>
  <c r="X2817" i="5"/>
  <c r="AA2817" i="5" s="1"/>
  <c r="X2818" i="5"/>
  <c r="AA2818" i="5" s="1"/>
  <c r="X2819" i="5"/>
  <c r="AA2819" i="5" s="1"/>
  <c r="X2820" i="5"/>
  <c r="AA2820" i="5" s="1"/>
  <c r="X2821" i="5"/>
  <c r="AA2821" i="5" s="1"/>
  <c r="X2822" i="5"/>
  <c r="AA2822" i="5" s="1"/>
  <c r="X2823" i="5"/>
  <c r="AA2823" i="5" s="1"/>
  <c r="X2824" i="5"/>
  <c r="AA2824" i="5" s="1"/>
  <c r="X2825" i="5"/>
  <c r="AA2825" i="5" s="1"/>
  <c r="X2826" i="5"/>
  <c r="AA2826" i="5" s="1"/>
  <c r="X2827" i="5"/>
  <c r="AA2827" i="5" s="1"/>
  <c r="X2828" i="5"/>
  <c r="AA2828" i="5" s="1"/>
  <c r="X2829" i="5"/>
  <c r="AA2829" i="5" s="1"/>
  <c r="X2830" i="5"/>
  <c r="AA2830" i="5" s="1"/>
  <c r="X2831" i="5"/>
  <c r="AA2831" i="5" s="1"/>
  <c r="X2832" i="5"/>
  <c r="AA2832" i="5" s="1"/>
  <c r="X2833" i="5"/>
  <c r="AA2833" i="5" s="1"/>
  <c r="X2834" i="5"/>
  <c r="AA2834" i="5" s="1"/>
  <c r="X2835" i="5"/>
  <c r="AA2835" i="5" s="1"/>
  <c r="X2836" i="5"/>
  <c r="AA2836" i="5" s="1"/>
  <c r="X2837" i="5"/>
  <c r="AA2837" i="5" s="1"/>
  <c r="X2838" i="5"/>
  <c r="AA2838" i="5" s="1"/>
  <c r="X2839" i="5"/>
  <c r="AA2839" i="5" s="1"/>
  <c r="X2840" i="5"/>
  <c r="AA2840" i="5" s="1"/>
  <c r="X2841" i="5"/>
  <c r="AA2841" i="5" s="1"/>
  <c r="X2842" i="5"/>
  <c r="AA2842" i="5" s="1"/>
  <c r="X2843" i="5"/>
  <c r="AA2843" i="5" s="1"/>
  <c r="X2844" i="5"/>
  <c r="AA2844" i="5" s="1"/>
  <c r="X2845" i="5"/>
  <c r="AA2845" i="5" s="1"/>
  <c r="X2846" i="5"/>
  <c r="AA2846" i="5" s="1"/>
  <c r="X2847" i="5"/>
  <c r="AA2847" i="5" s="1"/>
  <c r="X2848" i="5"/>
  <c r="AA2848" i="5" s="1"/>
  <c r="X2849" i="5"/>
  <c r="AA2849" i="5" s="1"/>
  <c r="X2850" i="5"/>
  <c r="AA2850" i="5" s="1"/>
  <c r="X2851" i="5"/>
  <c r="AA2851" i="5" s="1"/>
  <c r="X2852" i="5"/>
  <c r="AA2852" i="5" s="1"/>
  <c r="X2853" i="5"/>
  <c r="AA2853" i="5" s="1"/>
  <c r="X2854" i="5"/>
  <c r="AA2854" i="5" s="1"/>
  <c r="X2855" i="5"/>
  <c r="AA2855" i="5" s="1"/>
  <c r="X2856" i="5"/>
  <c r="AA2856" i="5" s="1"/>
  <c r="X2857" i="5"/>
  <c r="AA2857" i="5" s="1"/>
  <c r="X2858" i="5"/>
  <c r="AA2858" i="5" s="1"/>
  <c r="X2859" i="5"/>
  <c r="AA2859" i="5" s="1"/>
  <c r="X2860" i="5"/>
  <c r="AA2860" i="5" s="1"/>
  <c r="X2861" i="5"/>
  <c r="AA2861" i="5" s="1"/>
  <c r="X2862" i="5"/>
  <c r="AA2862" i="5" s="1"/>
  <c r="X2863" i="5"/>
  <c r="AA2863" i="5" s="1"/>
  <c r="X2864" i="5"/>
  <c r="AA2864" i="5" s="1"/>
  <c r="X2865" i="5"/>
  <c r="AA2865" i="5" s="1"/>
  <c r="X2866" i="5"/>
  <c r="AA2866" i="5" s="1"/>
  <c r="X2867" i="5"/>
  <c r="AA2867" i="5" s="1"/>
  <c r="X2868" i="5"/>
  <c r="AA2868" i="5" s="1"/>
  <c r="X2869" i="5"/>
  <c r="AA2869" i="5" s="1"/>
  <c r="X2870" i="5"/>
  <c r="AA2870" i="5" s="1"/>
  <c r="X2871" i="5"/>
  <c r="AA2871" i="5" s="1"/>
  <c r="X2872" i="5"/>
  <c r="AA2872" i="5" s="1"/>
  <c r="X2873" i="5"/>
  <c r="AA2873" i="5" s="1"/>
  <c r="X2874" i="5"/>
  <c r="AA2874" i="5" s="1"/>
  <c r="X2875" i="5"/>
  <c r="AA2875" i="5" s="1"/>
  <c r="X2876" i="5"/>
  <c r="AA2876" i="5" s="1"/>
  <c r="X2877" i="5"/>
  <c r="AA2877" i="5" s="1"/>
  <c r="X2878" i="5"/>
  <c r="AA2878" i="5" s="1"/>
  <c r="X2879" i="5"/>
  <c r="AA2879" i="5" s="1"/>
  <c r="X2880" i="5"/>
  <c r="AA2880" i="5" s="1"/>
  <c r="X2881" i="5"/>
  <c r="AA2881" i="5" s="1"/>
  <c r="X2882" i="5"/>
  <c r="AA2882" i="5" s="1"/>
  <c r="X2883" i="5"/>
  <c r="AA2883" i="5" s="1"/>
  <c r="X2884" i="5"/>
  <c r="AA2884" i="5" s="1"/>
  <c r="X2885" i="5"/>
  <c r="AA2885" i="5" s="1"/>
  <c r="X2886" i="5"/>
  <c r="AA2886" i="5" s="1"/>
  <c r="X2887" i="5"/>
  <c r="AA2887" i="5" s="1"/>
  <c r="X2888" i="5"/>
  <c r="AA2888" i="5" s="1"/>
  <c r="X2889" i="5"/>
  <c r="AA2889" i="5" s="1"/>
  <c r="X2890" i="5"/>
  <c r="AA2890" i="5" s="1"/>
  <c r="X2891" i="5"/>
  <c r="AA2891" i="5" s="1"/>
  <c r="X2892" i="5"/>
  <c r="AA2892" i="5" s="1"/>
  <c r="X2893" i="5"/>
  <c r="AA2893" i="5" s="1"/>
  <c r="X2894" i="5"/>
  <c r="AA2894" i="5" s="1"/>
  <c r="X2895" i="5"/>
  <c r="AA2895" i="5" s="1"/>
  <c r="X2896" i="5"/>
  <c r="AA2896" i="5" s="1"/>
  <c r="X2897" i="5"/>
  <c r="AA2897" i="5" s="1"/>
  <c r="X2898" i="5"/>
  <c r="AA2898" i="5" s="1"/>
  <c r="X2899" i="5"/>
  <c r="AA2899" i="5" s="1"/>
  <c r="X2900" i="5"/>
  <c r="AA2900" i="5" s="1"/>
  <c r="X2901" i="5"/>
  <c r="AA2901" i="5" s="1"/>
  <c r="X2902" i="5"/>
  <c r="AA2902" i="5" s="1"/>
  <c r="X2903" i="5"/>
  <c r="AA2903" i="5" s="1"/>
  <c r="X2904" i="5"/>
  <c r="AA2904" i="5" s="1"/>
  <c r="X2905" i="5"/>
  <c r="AA2905" i="5" s="1"/>
  <c r="X2906" i="5"/>
  <c r="AA2906" i="5" s="1"/>
  <c r="X2907" i="5"/>
  <c r="AA2907" i="5" s="1"/>
  <c r="X2908" i="5"/>
  <c r="AA2908" i="5" s="1"/>
  <c r="X2909" i="5"/>
  <c r="AA2909" i="5" s="1"/>
  <c r="X2910" i="5"/>
  <c r="AA2910" i="5" s="1"/>
  <c r="X2911" i="5"/>
  <c r="AA2911" i="5" s="1"/>
  <c r="X2912" i="5"/>
  <c r="AA2912" i="5" s="1"/>
  <c r="X2913" i="5"/>
  <c r="AA2913" i="5" s="1"/>
  <c r="X2914" i="5"/>
  <c r="AA2914" i="5" s="1"/>
  <c r="X2915" i="5"/>
  <c r="AA2915" i="5" s="1"/>
  <c r="X2916" i="5"/>
  <c r="AA2916" i="5" s="1"/>
  <c r="X2917" i="5"/>
  <c r="AA2917" i="5" s="1"/>
  <c r="X2918" i="5"/>
  <c r="AA2918" i="5" s="1"/>
  <c r="X2919" i="5"/>
  <c r="AA2919" i="5" s="1"/>
  <c r="X2920" i="5"/>
  <c r="AA2920" i="5" s="1"/>
  <c r="X2921" i="5"/>
  <c r="AA2921" i="5" s="1"/>
  <c r="X2922" i="5"/>
  <c r="AA2922" i="5" s="1"/>
  <c r="X2923" i="5"/>
  <c r="AA2923" i="5" s="1"/>
  <c r="X2924" i="5"/>
  <c r="AA2924" i="5" s="1"/>
  <c r="X2925" i="5"/>
  <c r="AA2925" i="5" s="1"/>
  <c r="X2926" i="5"/>
  <c r="AA2926" i="5" s="1"/>
  <c r="X2927" i="5"/>
  <c r="AA2927" i="5" s="1"/>
  <c r="X2928" i="5"/>
  <c r="AA2928" i="5" s="1"/>
  <c r="X2929" i="5"/>
  <c r="AA2929" i="5" s="1"/>
  <c r="X2930" i="5"/>
  <c r="AA2930" i="5" s="1"/>
  <c r="X2931" i="5"/>
  <c r="AA2931" i="5" s="1"/>
  <c r="X2932" i="5"/>
  <c r="AA2932" i="5" s="1"/>
  <c r="X2933" i="5"/>
  <c r="AA2933" i="5" s="1"/>
  <c r="X2934" i="5"/>
  <c r="AA2934" i="5" s="1"/>
  <c r="X2935" i="5"/>
  <c r="AA2935" i="5" s="1"/>
  <c r="X2936" i="5"/>
  <c r="AA2936" i="5" s="1"/>
  <c r="X2937" i="5"/>
  <c r="AA2937" i="5" s="1"/>
  <c r="X2938" i="5"/>
  <c r="AA2938" i="5" s="1"/>
  <c r="X2939" i="5"/>
  <c r="AA2939" i="5" s="1"/>
  <c r="X2940" i="5"/>
  <c r="AA2940" i="5" s="1"/>
  <c r="X2941" i="5"/>
  <c r="AA2941" i="5" s="1"/>
  <c r="X2942" i="5"/>
  <c r="AA2942" i="5" s="1"/>
  <c r="X2943" i="5"/>
  <c r="AA2943" i="5" s="1"/>
  <c r="X2944" i="5"/>
  <c r="AA2944" i="5" s="1"/>
  <c r="X2945" i="5"/>
  <c r="AA2945" i="5" s="1"/>
  <c r="X2946" i="5"/>
  <c r="AA2946" i="5" s="1"/>
  <c r="X2947" i="5"/>
  <c r="AA2947" i="5" s="1"/>
  <c r="X2948" i="5"/>
  <c r="AA2948" i="5" s="1"/>
  <c r="X2949" i="5"/>
  <c r="AA2949" i="5" s="1"/>
  <c r="X2950" i="5"/>
  <c r="AA2950" i="5" s="1"/>
  <c r="X2951" i="5"/>
  <c r="AA2951" i="5" s="1"/>
  <c r="X2952" i="5"/>
  <c r="AA2952" i="5" s="1"/>
  <c r="X2953" i="5"/>
  <c r="AA2953" i="5" s="1"/>
  <c r="X2954" i="5"/>
  <c r="AA2954" i="5" s="1"/>
  <c r="X2955" i="5"/>
  <c r="AA2955" i="5" s="1"/>
  <c r="X2956" i="5"/>
  <c r="AA2956" i="5" s="1"/>
  <c r="X2957" i="5"/>
  <c r="AA2957" i="5" s="1"/>
  <c r="X2958" i="5"/>
  <c r="AA2958" i="5" s="1"/>
  <c r="X2959" i="5"/>
  <c r="AA2959" i="5" s="1"/>
  <c r="X2960" i="5"/>
  <c r="AA2960" i="5" s="1"/>
  <c r="X2961" i="5"/>
  <c r="AA2961" i="5" s="1"/>
  <c r="X2962" i="5"/>
  <c r="AA2962" i="5" s="1"/>
  <c r="X2963" i="5"/>
  <c r="AA2963" i="5" s="1"/>
  <c r="X2964" i="5"/>
  <c r="AA2964" i="5" s="1"/>
  <c r="X2965" i="5"/>
  <c r="AA2965" i="5" s="1"/>
  <c r="X2966" i="5"/>
  <c r="AA2966" i="5" s="1"/>
  <c r="X2967" i="5"/>
  <c r="AA2967" i="5" s="1"/>
  <c r="X2968" i="5"/>
  <c r="AA2968" i="5" s="1"/>
  <c r="X2969" i="5"/>
  <c r="AA2969" i="5" s="1"/>
  <c r="X2970" i="5"/>
  <c r="AA2970" i="5" s="1"/>
  <c r="X2971" i="5"/>
  <c r="AA2971" i="5" s="1"/>
  <c r="X2972" i="5"/>
  <c r="AA2972" i="5" s="1"/>
  <c r="X2973" i="5"/>
  <c r="AA2973" i="5" s="1"/>
  <c r="X2974" i="5"/>
  <c r="AA2974" i="5" s="1"/>
  <c r="X2975" i="5"/>
  <c r="AA2975" i="5" s="1"/>
  <c r="X2976" i="5"/>
  <c r="AA2976" i="5" s="1"/>
  <c r="X2977" i="5"/>
  <c r="AA2977" i="5" s="1"/>
  <c r="X2978" i="5"/>
  <c r="AA2978" i="5" s="1"/>
  <c r="X2979" i="5"/>
  <c r="AA2979" i="5" s="1"/>
  <c r="X2980" i="5"/>
  <c r="AA2980" i="5" s="1"/>
  <c r="X2981" i="5"/>
  <c r="AA2981" i="5" s="1"/>
  <c r="X2982" i="5"/>
  <c r="AA2982" i="5" s="1"/>
  <c r="X2983" i="5"/>
  <c r="AA2983" i="5" s="1"/>
  <c r="X2984" i="5"/>
  <c r="AA2984" i="5" s="1"/>
  <c r="X2985" i="5"/>
  <c r="AA2985" i="5" s="1"/>
  <c r="X2986" i="5"/>
  <c r="AA2986" i="5" s="1"/>
  <c r="X2987" i="5"/>
  <c r="AA2987" i="5" s="1"/>
  <c r="X2988" i="5"/>
  <c r="AA2988" i="5" s="1"/>
  <c r="X2989" i="5"/>
  <c r="AA2989" i="5" s="1"/>
  <c r="X2990" i="5"/>
  <c r="AA2990" i="5" s="1"/>
  <c r="X2991" i="5"/>
  <c r="AA2991" i="5" s="1"/>
  <c r="X2992" i="5"/>
  <c r="AA2992" i="5" s="1"/>
  <c r="X2993" i="5"/>
  <c r="AA2993" i="5" s="1"/>
  <c r="X2994" i="5"/>
  <c r="AA2994" i="5" s="1"/>
  <c r="X2995" i="5"/>
  <c r="AA2995" i="5" s="1"/>
  <c r="X2996" i="5"/>
  <c r="AA2996" i="5" s="1"/>
  <c r="X2997" i="5"/>
  <c r="AA2997" i="5" s="1"/>
  <c r="X2998" i="5"/>
  <c r="AA2998" i="5" s="1"/>
  <c r="X2999" i="5"/>
  <c r="AA2999" i="5" s="1"/>
  <c r="X3000" i="5"/>
  <c r="AA3000" i="5" s="1"/>
  <c r="X3001" i="5"/>
  <c r="AA3001" i="5" s="1"/>
  <c r="X3002" i="5"/>
  <c r="AA3002" i="5" s="1"/>
  <c r="X3003" i="5"/>
  <c r="AA3003" i="5" s="1"/>
  <c r="X3004" i="5"/>
  <c r="AA3004" i="5" s="1"/>
  <c r="X4055" i="5"/>
  <c r="AA4055" i="5" s="1"/>
  <c r="X4056" i="5"/>
  <c r="AA4056" i="5" s="1"/>
  <c r="X4057" i="5"/>
  <c r="AA4057" i="5" s="1"/>
  <c r="X4058" i="5"/>
  <c r="AA4058" i="5" s="1"/>
  <c r="X4059" i="5"/>
  <c r="AA4059" i="5" s="1"/>
  <c r="X4060" i="5"/>
  <c r="AA4060" i="5" s="1"/>
  <c r="X4061" i="5"/>
  <c r="AA4061" i="5" s="1"/>
  <c r="X4062" i="5"/>
  <c r="AA4062" i="5" s="1"/>
  <c r="X4063" i="5"/>
  <c r="AA4063" i="5" s="1"/>
  <c r="X4064" i="5"/>
  <c r="AA4064" i="5" s="1"/>
  <c r="X4065" i="5"/>
  <c r="AA4065" i="5" s="1"/>
  <c r="X4066" i="5"/>
  <c r="AA4066" i="5" s="1"/>
  <c r="X4067" i="5"/>
  <c r="AA4067" i="5" s="1"/>
  <c r="X4068" i="5"/>
  <c r="AA4068" i="5" s="1"/>
  <c r="X4069" i="5"/>
  <c r="AA4069" i="5" s="1"/>
  <c r="X4070" i="5"/>
  <c r="AA4070" i="5" s="1"/>
  <c r="X4071" i="5"/>
  <c r="AA4071" i="5" s="1"/>
  <c r="X4072" i="5"/>
  <c r="AA4072" i="5" s="1"/>
  <c r="X4073" i="5"/>
  <c r="AA4073" i="5" s="1"/>
  <c r="X4074" i="5"/>
  <c r="AA4074" i="5" s="1"/>
  <c r="X4075" i="5"/>
  <c r="AA4075" i="5" s="1"/>
  <c r="X4076" i="5"/>
  <c r="AA4076" i="5" s="1"/>
  <c r="X4077" i="5"/>
  <c r="AA4077" i="5" s="1"/>
  <c r="X4078" i="5"/>
  <c r="AA4078" i="5" s="1"/>
  <c r="X4079" i="5"/>
  <c r="AA4079" i="5" s="1"/>
  <c r="X4080" i="5"/>
  <c r="AA4080" i="5" s="1"/>
  <c r="X4081" i="5"/>
  <c r="AA4081" i="5" s="1"/>
  <c r="X4082" i="5"/>
  <c r="AA4082" i="5" s="1"/>
  <c r="X4083" i="5"/>
  <c r="AA4083" i="5" s="1"/>
  <c r="X4084" i="5"/>
  <c r="AA4084" i="5" s="1"/>
  <c r="X4085" i="5"/>
  <c r="AA4085" i="5" s="1"/>
  <c r="X4086" i="5"/>
  <c r="AA4086" i="5" s="1"/>
  <c r="X4087" i="5"/>
  <c r="AA4087" i="5" s="1"/>
  <c r="X4088" i="5"/>
  <c r="AA4088" i="5" s="1"/>
  <c r="X4089" i="5"/>
  <c r="AA4089" i="5" s="1"/>
  <c r="X4090" i="5"/>
  <c r="AA4090" i="5" s="1"/>
  <c r="X4091" i="5"/>
  <c r="AA4091" i="5" s="1"/>
  <c r="X4092" i="5"/>
  <c r="AA4092" i="5" s="1"/>
  <c r="X4093" i="5"/>
  <c r="AA4093" i="5" s="1"/>
  <c r="X4094" i="5"/>
  <c r="AA4094" i="5" s="1"/>
  <c r="X4095" i="5"/>
  <c r="AA4095" i="5" s="1"/>
  <c r="X4096" i="5"/>
  <c r="AA4096" i="5" s="1"/>
  <c r="X4097" i="5"/>
  <c r="AA4097" i="5" s="1"/>
  <c r="X4098" i="5"/>
  <c r="AA4098" i="5" s="1"/>
  <c r="X4099" i="5"/>
  <c r="AA4099" i="5" s="1"/>
  <c r="X4100" i="5"/>
  <c r="AA4100" i="5" s="1"/>
  <c r="X4101" i="5"/>
  <c r="AA4101" i="5" s="1"/>
  <c r="X4102" i="5"/>
  <c r="AA4102" i="5" s="1"/>
  <c r="X4103" i="5"/>
  <c r="AA4103" i="5" s="1"/>
  <c r="X4104" i="5"/>
  <c r="AA4104" i="5" s="1"/>
  <c r="X4105" i="5"/>
  <c r="AA4105" i="5" s="1"/>
  <c r="X4106" i="5"/>
  <c r="AA4106" i="5" s="1"/>
  <c r="X4107" i="5"/>
  <c r="AA4107" i="5" s="1"/>
  <c r="X4108" i="5"/>
  <c r="AA4108" i="5" s="1"/>
  <c r="X4109" i="5"/>
  <c r="AA4109" i="5" s="1"/>
  <c r="X4110" i="5"/>
  <c r="AA4110" i="5" s="1"/>
  <c r="X4111" i="5"/>
  <c r="AA4111" i="5" s="1"/>
  <c r="X4112" i="5"/>
  <c r="AA4112" i="5" s="1"/>
  <c r="X4113" i="5"/>
  <c r="AA4113" i="5" s="1"/>
  <c r="X4114" i="5"/>
  <c r="AA4114" i="5" s="1"/>
  <c r="X4115" i="5"/>
  <c r="AA4115" i="5" s="1"/>
  <c r="X4116" i="5"/>
  <c r="AA4116" i="5" s="1"/>
  <c r="X4117" i="5"/>
  <c r="AA4117" i="5" s="1"/>
  <c r="X4118" i="5"/>
  <c r="AA4118" i="5" s="1"/>
  <c r="X4119" i="5"/>
  <c r="AA4119" i="5" s="1"/>
  <c r="X4120" i="5"/>
  <c r="AA4120" i="5" s="1"/>
  <c r="X4121" i="5"/>
  <c r="AA4121" i="5" s="1"/>
  <c r="X4122" i="5"/>
  <c r="AA4122" i="5" s="1"/>
  <c r="X4123" i="5"/>
  <c r="AA4123" i="5" s="1"/>
  <c r="X4124" i="5"/>
  <c r="AA4124" i="5" s="1"/>
  <c r="X4125" i="5"/>
  <c r="AA4125" i="5" s="1"/>
  <c r="X4126" i="5"/>
  <c r="AA4126" i="5" s="1"/>
  <c r="X4127" i="5"/>
  <c r="AA4127" i="5" s="1"/>
  <c r="X4128" i="5"/>
  <c r="AA4128" i="5" s="1"/>
  <c r="X4129" i="5"/>
  <c r="AA4129" i="5" s="1"/>
  <c r="X4130" i="5"/>
  <c r="AA4130" i="5" s="1"/>
  <c r="X4131" i="5"/>
  <c r="AA4131" i="5" s="1"/>
  <c r="X4132" i="5"/>
  <c r="AA4132" i="5" s="1"/>
  <c r="X4133" i="5"/>
  <c r="AA4133" i="5" s="1"/>
  <c r="X4134" i="5"/>
  <c r="AA4134" i="5" s="1"/>
  <c r="X4135" i="5"/>
  <c r="AA4135" i="5" s="1"/>
  <c r="X4136" i="5"/>
  <c r="AA4136" i="5" s="1"/>
  <c r="X4137" i="5"/>
  <c r="AA4137" i="5" s="1"/>
  <c r="X4138" i="5"/>
  <c r="AA4138" i="5" s="1"/>
  <c r="X4139" i="5"/>
  <c r="AA4139" i="5" s="1"/>
  <c r="X4140" i="5"/>
  <c r="AA4140" i="5" s="1"/>
  <c r="X4141" i="5"/>
  <c r="AA4141" i="5" s="1"/>
  <c r="X4142" i="5"/>
  <c r="AA4142" i="5" s="1"/>
  <c r="X4143" i="5"/>
  <c r="AA4143" i="5" s="1"/>
  <c r="X4144" i="5"/>
  <c r="AA4144" i="5" s="1"/>
  <c r="X4145" i="5"/>
  <c r="AA4145" i="5" s="1"/>
  <c r="X4146" i="5"/>
  <c r="AA4146" i="5" s="1"/>
  <c r="X4147" i="5"/>
  <c r="AA4147" i="5" s="1"/>
  <c r="X4148" i="5"/>
  <c r="AA4148" i="5" s="1"/>
  <c r="X4149" i="5"/>
  <c r="AA4149" i="5" s="1"/>
  <c r="X4150" i="5"/>
  <c r="AA4150" i="5" s="1"/>
  <c r="X4151" i="5"/>
  <c r="AA4151" i="5" s="1"/>
  <c r="X4152" i="5"/>
  <c r="AA4152" i="5" s="1"/>
  <c r="X4153" i="5"/>
  <c r="AA4153" i="5" s="1"/>
  <c r="X4154" i="5"/>
  <c r="AA4154" i="5" s="1"/>
  <c r="X4155" i="5"/>
  <c r="AA4155" i="5" s="1"/>
  <c r="X4156" i="5"/>
  <c r="AA4156" i="5" s="1"/>
  <c r="X4157" i="5"/>
  <c r="AA4157" i="5" s="1"/>
  <c r="X4158" i="5"/>
  <c r="AA4158" i="5" s="1"/>
  <c r="X4159" i="5"/>
  <c r="AA4159" i="5" s="1"/>
  <c r="X4160" i="5"/>
  <c r="AA4160" i="5" s="1"/>
  <c r="X4161" i="5"/>
  <c r="AA4161" i="5" s="1"/>
  <c r="X4162" i="5"/>
  <c r="AA4162" i="5" s="1"/>
  <c r="X4163" i="5"/>
  <c r="AA4163" i="5" s="1"/>
  <c r="X4164" i="5"/>
  <c r="AA4164" i="5" s="1"/>
  <c r="X4165" i="5"/>
  <c r="AA4165" i="5" s="1"/>
  <c r="X4166" i="5"/>
  <c r="AA4166" i="5" s="1"/>
  <c r="X4167" i="5"/>
  <c r="AA4167" i="5" s="1"/>
  <c r="X4168" i="5"/>
  <c r="AA4168" i="5" s="1"/>
  <c r="X4169" i="5"/>
  <c r="AA4169" i="5" s="1"/>
  <c r="X4170" i="5"/>
  <c r="AA4170" i="5" s="1"/>
  <c r="X4171" i="5"/>
  <c r="AA4171" i="5" s="1"/>
  <c r="X4172" i="5"/>
  <c r="AA4172" i="5" s="1"/>
  <c r="X4173" i="5"/>
  <c r="AA4173" i="5" s="1"/>
  <c r="X4174" i="5"/>
  <c r="AA4174" i="5" s="1"/>
  <c r="X4175" i="5"/>
  <c r="AA4175" i="5" s="1"/>
  <c r="X4176" i="5"/>
  <c r="AA4176" i="5" s="1"/>
  <c r="X4177" i="5"/>
  <c r="AA4177" i="5" s="1"/>
  <c r="X4178" i="5"/>
  <c r="AA4178" i="5" s="1"/>
  <c r="X4179" i="5"/>
  <c r="AA4179" i="5" s="1"/>
  <c r="X4180" i="5"/>
  <c r="AA4180" i="5" s="1"/>
  <c r="X4181" i="5"/>
  <c r="AA4181" i="5" s="1"/>
  <c r="X4182" i="5"/>
  <c r="AA4182" i="5" s="1"/>
  <c r="X4183" i="5"/>
  <c r="AA4183" i="5" s="1"/>
  <c r="X4184" i="5"/>
  <c r="AA4184" i="5" s="1"/>
  <c r="X4185" i="5"/>
  <c r="AA4185" i="5" s="1"/>
  <c r="X4186" i="5"/>
  <c r="AA4186" i="5" s="1"/>
  <c r="X4187" i="5"/>
  <c r="AA4187" i="5" s="1"/>
  <c r="X4188" i="5"/>
  <c r="AA4188" i="5" s="1"/>
  <c r="X4189" i="5"/>
  <c r="AA4189" i="5" s="1"/>
  <c r="X4190" i="5"/>
  <c r="AA4190" i="5" s="1"/>
  <c r="X4191" i="5"/>
  <c r="AA4191" i="5" s="1"/>
  <c r="X4192" i="5"/>
  <c r="AA4192" i="5" s="1"/>
  <c r="X4193" i="5"/>
  <c r="AA4193" i="5" s="1"/>
  <c r="X4194" i="5"/>
  <c r="AA4194" i="5" s="1"/>
  <c r="X4195" i="5"/>
  <c r="AA4195" i="5" s="1"/>
  <c r="X4196" i="5"/>
  <c r="AA4196" i="5" s="1"/>
  <c r="X4197" i="5"/>
  <c r="AA4197" i="5" s="1"/>
  <c r="X4198" i="5"/>
  <c r="AA4198" i="5" s="1"/>
  <c r="X4199" i="5"/>
  <c r="AA4199" i="5" s="1"/>
  <c r="X4200" i="5"/>
  <c r="AA4200" i="5" s="1"/>
  <c r="X4201" i="5"/>
  <c r="AA4201" i="5" s="1"/>
  <c r="X4202" i="5"/>
  <c r="AA4202" i="5" s="1"/>
  <c r="X4203" i="5"/>
  <c r="AA4203" i="5" s="1"/>
  <c r="X4204" i="5"/>
  <c r="AA4204" i="5" s="1"/>
  <c r="X4205" i="5"/>
  <c r="AA4205" i="5" s="1"/>
  <c r="X4206" i="5"/>
  <c r="AA4206" i="5" s="1"/>
  <c r="X4207" i="5"/>
  <c r="AA4207" i="5" s="1"/>
  <c r="X4208" i="5"/>
  <c r="AA4208" i="5" s="1"/>
  <c r="X4209" i="5"/>
  <c r="AA4209" i="5" s="1"/>
  <c r="X4210" i="5"/>
  <c r="AA4210" i="5" s="1"/>
  <c r="X4211" i="5"/>
  <c r="AA4211" i="5" s="1"/>
  <c r="X4212" i="5"/>
  <c r="AA4212" i="5" s="1"/>
  <c r="X4213" i="5"/>
  <c r="AA4213" i="5" s="1"/>
  <c r="X4214" i="5"/>
  <c r="AA4214" i="5" s="1"/>
  <c r="X4215" i="5"/>
  <c r="AA4215" i="5" s="1"/>
  <c r="X4216" i="5"/>
  <c r="AA4216" i="5" s="1"/>
  <c r="X4217" i="5"/>
  <c r="AA4217" i="5" s="1"/>
  <c r="X4218" i="5"/>
  <c r="AA4218" i="5" s="1"/>
  <c r="X2" i="5"/>
  <c r="AA2" i="5" s="1"/>
  <c r="X3" i="5"/>
  <c r="AA3" i="5" s="1"/>
  <c r="X4" i="5"/>
  <c r="AA4" i="5" s="1"/>
  <c r="X5" i="5"/>
  <c r="AA5" i="5" s="1"/>
  <c r="X6" i="5"/>
  <c r="AA6" i="5" s="1"/>
  <c r="X7" i="5"/>
  <c r="AA7" i="5" s="1"/>
  <c r="X8" i="5"/>
  <c r="AA8" i="5" s="1"/>
  <c r="X9" i="5"/>
  <c r="AA9" i="5" s="1"/>
  <c r="X10" i="5"/>
  <c r="AA10" i="5" s="1"/>
  <c r="X11" i="5"/>
  <c r="AA11" i="5" s="1"/>
  <c r="X12" i="5"/>
  <c r="AA12" i="5" s="1"/>
  <c r="X13" i="5"/>
  <c r="AA13" i="5" s="1"/>
  <c r="X14" i="5"/>
  <c r="AA14" i="5" s="1"/>
  <c r="X15" i="5"/>
  <c r="AA15" i="5" s="1"/>
  <c r="X16" i="5"/>
  <c r="AA16" i="5" s="1"/>
  <c r="X17" i="5"/>
  <c r="AA17" i="5" s="1"/>
  <c r="X18" i="5"/>
  <c r="AA18" i="5" s="1"/>
  <c r="X19" i="5"/>
  <c r="AA19" i="5" s="1"/>
  <c r="X20" i="5"/>
  <c r="AA20" i="5" s="1"/>
  <c r="X21" i="5"/>
  <c r="AA21" i="5" s="1"/>
  <c r="X22" i="5"/>
  <c r="AA22" i="5" s="1"/>
  <c r="X23" i="5"/>
  <c r="AA23" i="5" s="1"/>
  <c r="X24" i="5"/>
  <c r="AA24" i="5" s="1"/>
  <c r="X25" i="5"/>
  <c r="AA25" i="5" s="1"/>
  <c r="X26" i="5"/>
  <c r="AA26" i="5" s="1"/>
  <c r="X27" i="5"/>
  <c r="AA27" i="5" s="1"/>
  <c r="X28" i="5"/>
  <c r="AA28" i="5" s="1"/>
  <c r="X29" i="5"/>
  <c r="AA29" i="5" s="1"/>
  <c r="X30" i="5"/>
  <c r="AA30" i="5" s="1"/>
  <c r="X31" i="5"/>
  <c r="AA31" i="5" s="1"/>
  <c r="X32" i="5"/>
  <c r="AA32" i="5" s="1"/>
  <c r="X33" i="5"/>
  <c r="AA33" i="5" s="1"/>
  <c r="X34" i="5"/>
  <c r="AA34" i="5" s="1"/>
  <c r="X35" i="5"/>
  <c r="AA35" i="5" s="1"/>
  <c r="X36" i="5"/>
  <c r="AA36" i="5" s="1"/>
  <c r="X37" i="5"/>
  <c r="AA37" i="5" s="1"/>
  <c r="X38" i="5"/>
  <c r="AA38" i="5" s="1"/>
  <c r="X39" i="5"/>
  <c r="AA39" i="5" s="1"/>
  <c r="X40" i="5"/>
  <c r="AA40" i="5" s="1"/>
  <c r="X41" i="5"/>
  <c r="AA41" i="5" s="1"/>
  <c r="X42" i="5"/>
  <c r="AA42" i="5" s="1"/>
  <c r="X43" i="5"/>
  <c r="AA43" i="5" s="1"/>
  <c r="X44" i="5"/>
  <c r="AA44" i="5" s="1"/>
  <c r="X45" i="5"/>
  <c r="AA45" i="5" s="1"/>
  <c r="X46" i="5"/>
  <c r="AA46" i="5" s="1"/>
  <c r="X47" i="5"/>
  <c r="AA47" i="5" s="1"/>
  <c r="X48" i="5"/>
  <c r="AA48" i="5" s="1"/>
  <c r="X49" i="5"/>
  <c r="AA49" i="5" s="1"/>
  <c r="X50" i="5"/>
  <c r="AA50" i="5" s="1"/>
  <c r="X51" i="5"/>
  <c r="AA51" i="5" s="1"/>
  <c r="X52" i="5"/>
  <c r="AA52" i="5" s="1"/>
  <c r="X53" i="5"/>
  <c r="AA53" i="5" s="1"/>
  <c r="X54" i="5"/>
  <c r="AA54" i="5" s="1"/>
  <c r="X55" i="5"/>
  <c r="AA55" i="5" s="1"/>
  <c r="X56" i="5"/>
  <c r="AA56" i="5" s="1"/>
  <c r="X57" i="5"/>
  <c r="AA57" i="5" s="1"/>
  <c r="X58" i="5"/>
  <c r="AA58" i="5" s="1"/>
  <c r="X59" i="5"/>
  <c r="AA59" i="5" s="1"/>
  <c r="X60" i="5"/>
  <c r="AA60" i="5" s="1"/>
  <c r="X61" i="5"/>
  <c r="AA61" i="5" s="1"/>
  <c r="X62" i="5"/>
  <c r="AA62" i="5" s="1"/>
  <c r="X63" i="5"/>
  <c r="AA63" i="5" s="1"/>
  <c r="X64" i="5"/>
  <c r="AA64" i="5" s="1"/>
  <c r="X65" i="5"/>
  <c r="AA65" i="5" s="1"/>
  <c r="X66" i="5"/>
  <c r="AA66" i="5" s="1"/>
  <c r="X67" i="5"/>
  <c r="AA67" i="5" s="1"/>
  <c r="X68" i="5"/>
  <c r="AA68" i="5" s="1"/>
  <c r="X69" i="5"/>
  <c r="AA69" i="5" s="1"/>
  <c r="X70" i="5"/>
  <c r="AA70" i="5" s="1"/>
  <c r="X71" i="5"/>
  <c r="AA71" i="5" s="1"/>
  <c r="X72" i="5"/>
  <c r="AA72" i="5" s="1"/>
  <c r="X73" i="5"/>
  <c r="AA73" i="5" s="1"/>
  <c r="X74" i="5"/>
  <c r="AA74" i="5" s="1"/>
  <c r="X75" i="5"/>
  <c r="AA75" i="5" s="1"/>
  <c r="X76" i="5"/>
  <c r="AA76" i="5" s="1"/>
  <c r="X77" i="5"/>
  <c r="AA77" i="5" s="1"/>
  <c r="X78" i="5"/>
  <c r="AA78" i="5" s="1"/>
  <c r="X79" i="5"/>
  <c r="AA79" i="5" s="1"/>
  <c r="X80" i="5"/>
  <c r="AA80" i="5" s="1"/>
  <c r="X81" i="5"/>
  <c r="AA81" i="5" s="1"/>
  <c r="X82" i="5"/>
  <c r="AA82" i="5" s="1"/>
  <c r="X83" i="5"/>
  <c r="AA83" i="5" s="1"/>
  <c r="X84" i="5"/>
  <c r="AA84" i="5" s="1"/>
  <c r="X85" i="5"/>
  <c r="AA85" i="5" s="1"/>
  <c r="X86" i="5"/>
  <c r="AA86" i="5" s="1"/>
  <c r="X87" i="5"/>
  <c r="AA87" i="5" s="1"/>
  <c r="X88" i="5"/>
  <c r="AA88" i="5" s="1"/>
  <c r="X89" i="5"/>
  <c r="AA89" i="5" s="1"/>
  <c r="X90" i="5"/>
  <c r="AA90" i="5" s="1"/>
  <c r="X91" i="5"/>
  <c r="AA91" i="5" s="1"/>
  <c r="X92" i="5"/>
  <c r="AA92" i="5" s="1"/>
  <c r="X93" i="5"/>
  <c r="AA93" i="5" s="1"/>
  <c r="X94" i="5"/>
  <c r="AA94" i="5" s="1"/>
  <c r="X95" i="5"/>
  <c r="AA95" i="5" s="1"/>
  <c r="X96" i="5"/>
  <c r="AA96" i="5" s="1"/>
  <c r="X97" i="5"/>
  <c r="AA97" i="5" s="1"/>
  <c r="X98" i="5"/>
  <c r="AA98" i="5" s="1"/>
  <c r="X99" i="5"/>
  <c r="AA99" i="5" s="1"/>
  <c r="X100" i="5"/>
  <c r="AA100" i="5" s="1"/>
  <c r="X101" i="5"/>
  <c r="AA101" i="5" s="1"/>
  <c r="X102" i="5"/>
  <c r="AA102" i="5" s="1"/>
  <c r="X103" i="5"/>
  <c r="AA103" i="5" s="1"/>
  <c r="X104" i="5"/>
  <c r="AA104" i="5" s="1"/>
  <c r="X105" i="5"/>
  <c r="AA105" i="5" s="1"/>
  <c r="X106" i="5"/>
  <c r="AA106" i="5" s="1"/>
  <c r="X107" i="5"/>
  <c r="AA107" i="5" s="1"/>
  <c r="X108" i="5"/>
  <c r="AA108" i="5" s="1"/>
  <c r="X109" i="5"/>
  <c r="AA109" i="5" s="1"/>
  <c r="X110" i="5"/>
  <c r="AA110" i="5" s="1"/>
  <c r="X111" i="5"/>
  <c r="AA111" i="5" s="1"/>
  <c r="X112" i="5"/>
  <c r="AA112" i="5" s="1"/>
  <c r="X113" i="5"/>
  <c r="AA113" i="5" s="1"/>
  <c r="X114" i="5"/>
  <c r="AA114" i="5" s="1"/>
  <c r="X115" i="5"/>
  <c r="AA115" i="5" s="1"/>
  <c r="X116" i="5"/>
  <c r="AA116" i="5" s="1"/>
  <c r="X117" i="5"/>
  <c r="AA117" i="5" s="1"/>
  <c r="X118" i="5"/>
  <c r="AA118" i="5" s="1"/>
  <c r="X119" i="5"/>
  <c r="AA119" i="5" s="1"/>
  <c r="X120" i="5"/>
  <c r="AA120" i="5" s="1"/>
  <c r="X121" i="5"/>
  <c r="AA121" i="5" s="1"/>
  <c r="X122" i="5"/>
  <c r="AA122" i="5" s="1"/>
  <c r="X123" i="5"/>
  <c r="AA123" i="5" s="1"/>
  <c r="X124" i="5"/>
  <c r="AA124" i="5" s="1"/>
  <c r="X125" i="5"/>
  <c r="AA125" i="5" s="1"/>
  <c r="X126" i="5"/>
  <c r="AA126" i="5" s="1"/>
  <c r="X127" i="5"/>
  <c r="AA127" i="5" s="1"/>
  <c r="X128" i="5"/>
  <c r="AA128" i="5" s="1"/>
  <c r="X129" i="5"/>
  <c r="AA129" i="5" s="1"/>
  <c r="X130" i="5"/>
  <c r="AA130" i="5" s="1"/>
  <c r="X131" i="5"/>
  <c r="AA131" i="5" s="1"/>
  <c r="X132" i="5"/>
  <c r="AA132" i="5" s="1"/>
  <c r="X133" i="5"/>
  <c r="AA133" i="5" s="1"/>
  <c r="X134" i="5"/>
  <c r="AA134" i="5" s="1"/>
  <c r="X135" i="5"/>
  <c r="AA135" i="5" s="1"/>
  <c r="X136" i="5"/>
  <c r="AA136" i="5" s="1"/>
  <c r="X137" i="5"/>
  <c r="AA137" i="5" s="1"/>
  <c r="X138" i="5"/>
  <c r="AA138" i="5" s="1"/>
  <c r="X139" i="5"/>
  <c r="AA139" i="5" s="1"/>
  <c r="X140" i="5"/>
  <c r="AA140" i="5" s="1"/>
  <c r="X141" i="5"/>
  <c r="AA141" i="5" s="1"/>
  <c r="X142" i="5"/>
  <c r="AA142" i="5" s="1"/>
  <c r="X143" i="5"/>
  <c r="AA143" i="5" s="1"/>
  <c r="X144" i="5"/>
  <c r="AA144" i="5" s="1"/>
  <c r="X145" i="5"/>
  <c r="AA145" i="5" s="1"/>
  <c r="X146" i="5"/>
  <c r="AA146" i="5" s="1"/>
  <c r="X147" i="5"/>
  <c r="AA147" i="5" s="1"/>
  <c r="X148" i="5"/>
  <c r="AA148" i="5" s="1"/>
  <c r="X149" i="5"/>
  <c r="AA149" i="5" s="1"/>
  <c r="X150" i="5"/>
  <c r="AA150" i="5" s="1"/>
  <c r="X151" i="5"/>
  <c r="AA151" i="5" s="1"/>
  <c r="X152" i="5"/>
  <c r="AA152" i="5" s="1"/>
  <c r="X153" i="5"/>
  <c r="AA153" i="5" s="1"/>
  <c r="X154" i="5"/>
  <c r="AA154" i="5" s="1"/>
  <c r="X155" i="5"/>
  <c r="AA155" i="5" s="1"/>
  <c r="X156" i="5"/>
  <c r="AA156" i="5" s="1"/>
  <c r="X157" i="5"/>
  <c r="AA157" i="5" s="1"/>
  <c r="X158" i="5"/>
  <c r="AA158" i="5" s="1"/>
  <c r="X159" i="5"/>
  <c r="AA159" i="5" s="1"/>
  <c r="X160" i="5"/>
  <c r="AA160" i="5" s="1"/>
  <c r="X161" i="5"/>
  <c r="AA161" i="5" s="1"/>
  <c r="X162" i="5"/>
  <c r="AA162" i="5" s="1"/>
  <c r="X163" i="5"/>
  <c r="AA163" i="5" s="1"/>
  <c r="X164" i="5"/>
  <c r="AA164" i="5" s="1"/>
  <c r="X165" i="5"/>
  <c r="AA165" i="5" s="1"/>
  <c r="X166" i="5"/>
  <c r="AA166" i="5" s="1"/>
  <c r="X167" i="5"/>
  <c r="AA167" i="5" s="1"/>
  <c r="X168" i="5"/>
  <c r="AA168" i="5" s="1"/>
  <c r="X169" i="5"/>
  <c r="AA169" i="5" s="1"/>
  <c r="X170" i="5"/>
  <c r="AA170" i="5" s="1"/>
  <c r="X171" i="5"/>
  <c r="AA171" i="5" s="1"/>
  <c r="X172" i="5"/>
  <c r="AA172" i="5" s="1"/>
  <c r="X173" i="5"/>
  <c r="AA173" i="5" s="1"/>
  <c r="X174" i="5"/>
  <c r="AA174" i="5" s="1"/>
  <c r="X175" i="5"/>
  <c r="AA175" i="5" s="1"/>
  <c r="X176" i="5"/>
  <c r="AA176" i="5" s="1"/>
  <c r="X177" i="5"/>
  <c r="AA177" i="5" s="1"/>
  <c r="X178" i="5"/>
  <c r="AA178" i="5" s="1"/>
  <c r="X179" i="5"/>
  <c r="AA179" i="5" s="1"/>
  <c r="X180" i="5"/>
  <c r="AA180" i="5" s="1"/>
  <c r="X181" i="5"/>
  <c r="AA181" i="5" s="1"/>
  <c r="X182" i="5"/>
  <c r="AA182" i="5" s="1"/>
  <c r="X183" i="5"/>
  <c r="AA183" i="5" s="1"/>
  <c r="X184" i="5"/>
  <c r="AA184" i="5" s="1"/>
  <c r="X185" i="5"/>
  <c r="AA185" i="5" s="1"/>
  <c r="X186" i="5"/>
  <c r="AA186" i="5" s="1"/>
  <c r="X187" i="5"/>
  <c r="AA187" i="5" s="1"/>
  <c r="X188" i="5"/>
  <c r="AA188" i="5" s="1"/>
  <c r="X189" i="5"/>
  <c r="AA189" i="5" s="1"/>
  <c r="X190" i="5"/>
  <c r="AA190" i="5" s="1"/>
  <c r="X191" i="5"/>
  <c r="AA191" i="5" s="1"/>
  <c r="X192" i="5"/>
  <c r="AA192" i="5" s="1"/>
  <c r="X193" i="5"/>
  <c r="AA193" i="5" s="1"/>
  <c r="X194" i="5"/>
  <c r="AA194" i="5" s="1"/>
  <c r="X195" i="5"/>
  <c r="AA195" i="5" s="1"/>
  <c r="X196" i="5"/>
  <c r="AA196" i="5" s="1"/>
  <c r="X197" i="5"/>
  <c r="AA197" i="5" s="1"/>
  <c r="X198" i="5"/>
  <c r="AA198" i="5" s="1"/>
  <c r="X199" i="5"/>
  <c r="AA199" i="5" s="1"/>
  <c r="X200" i="5"/>
  <c r="AA200" i="5" s="1"/>
  <c r="X201" i="5"/>
  <c r="AA201" i="5" s="1"/>
  <c r="X202" i="5"/>
  <c r="AA202" i="5" s="1"/>
  <c r="X203" i="5"/>
  <c r="AA203" i="5" s="1"/>
  <c r="X204" i="5"/>
  <c r="AA204" i="5" s="1"/>
  <c r="X205" i="5"/>
  <c r="AA205" i="5" s="1"/>
  <c r="X206" i="5"/>
  <c r="AA206" i="5" s="1"/>
  <c r="X207" i="5"/>
  <c r="AA207" i="5" s="1"/>
  <c r="X208" i="5"/>
  <c r="AA208" i="5" s="1"/>
  <c r="X209" i="5"/>
  <c r="AA209" i="5" s="1"/>
  <c r="X210" i="5"/>
  <c r="AA210" i="5" s="1"/>
  <c r="X211" i="5"/>
  <c r="AA211" i="5" s="1"/>
  <c r="X212" i="5"/>
  <c r="AA212" i="5" s="1"/>
  <c r="X213" i="5"/>
  <c r="AA213" i="5" s="1"/>
  <c r="X214" i="5"/>
  <c r="AA214" i="5" s="1"/>
  <c r="X215" i="5"/>
  <c r="AA215" i="5" s="1"/>
  <c r="X216" i="5"/>
  <c r="AA216" i="5" s="1"/>
  <c r="X217" i="5"/>
  <c r="AA217" i="5" s="1"/>
  <c r="X218" i="5"/>
  <c r="AA218" i="5" s="1"/>
  <c r="X219" i="5"/>
  <c r="AA219" i="5" s="1"/>
  <c r="X220" i="5"/>
  <c r="AA220" i="5" s="1"/>
  <c r="X221" i="5"/>
  <c r="AA221" i="5" s="1"/>
  <c r="X222" i="5"/>
  <c r="AA222" i="5" s="1"/>
  <c r="X223" i="5"/>
  <c r="AA223" i="5" s="1"/>
  <c r="X224" i="5"/>
  <c r="AA224" i="5" s="1"/>
  <c r="X225" i="5"/>
  <c r="AA225" i="5" s="1"/>
  <c r="X226" i="5"/>
  <c r="AA226" i="5" s="1"/>
  <c r="X227" i="5"/>
  <c r="AA227" i="5" s="1"/>
  <c r="X228" i="5"/>
  <c r="AA228" i="5" s="1"/>
  <c r="X229" i="5"/>
  <c r="AA229" i="5" s="1"/>
  <c r="X230" i="5"/>
  <c r="AA230" i="5" s="1"/>
  <c r="X231" i="5"/>
  <c r="AA231" i="5" s="1"/>
  <c r="X232" i="5"/>
  <c r="AA232" i="5" s="1"/>
  <c r="X233" i="5"/>
  <c r="AA233" i="5" s="1"/>
  <c r="X234" i="5"/>
  <c r="AA234" i="5" s="1"/>
  <c r="X235" i="5"/>
  <c r="AA235" i="5" s="1"/>
  <c r="X236" i="5"/>
  <c r="AA236" i="5" s="1"/>
  <c r="X237" i="5"/>
  <c r="AA237" i="5" s="1"/>
  <c r="X238" i="5"/>
  <c r="AA238" i="5" s="1"/>
  <c r="X239" i="5"/>
  <c r="AA239" i="5" s="1"/>
  <c r="X240" i="5"/>
  <c r="AA240" i="5" s="1"/>
  <c r="X241" i="5"/>
  <c r="AA241" i="5" s="1"/>
  <c r="X242" i="5"/>
  <c r="AA242" i="5" s="1"/>
  <c r="X243" i="5"/>
  <c r="AA243" i="5" s="1"/>
  <c r="X244" i="5"/>
  <c r="AA244" i="5" s="1"/>
  <c r="X245" i="5"/>
  <c r="AA245" i="5" s="1"/>
  <c r="X246" i="5"/>
  <c r="AA246" i="5" s="1"/>
  <c r="X247" i="5"/>
  <c r="AA247" i="5" s="1"/>
  <c r="X248" i="5"/>
  <c r="AA248" i="5" s="1"/>
  <c r="X249" i="5"/>
  <c r="AA249" i="5" s="1"/>
  <c r="X250" i="5"/>
  <c r="AA250" i="5" s="1"/>
  <c r="X251" i="5"/>
  <c r="AA251" i="5" s="1"/>
  <c r="X252" i="5"/>
  <c r="AA252" i="5" s="1"/>
  <c r="X253" i="5"/>
  <c r="AA253" i="5" s="1"/>
  <c r="X254" i="5"/>
  <c r="AA254" i="5" s="1"/>
  <c r="X255" i="5"/>
  <c r="AA255" i="5" s="1"/>
  <c r="X256" i="5"/>
  <c r="AA256" i="5" s="1"/>
  <c r="X257" i="5"/>
  <c r="AA257" i="5" s="1"/>
  <c r="X258" i="5"/>
  <c r="AA258" i="5" s="1"/>
  <c r="X259" i="5"/>
  <c r="AA259" i="5" s="1"/>
  <c r="X260" i="5"/>
  <c r="AA260" i="5" s="1"/>
  <c r="X261" i="5"/>
  <c r="AA261" i="5" s="1"/>
  <c r="X262" i="5"/>
  <c r="AA262" i="5" s="1"/>
  <c r="X263" i="5"/>
  <c r="AA263" i="5" s="1"/>
  <c r="X264" i="5"/>
  <c r="AA264" i="5" s="1"/>
  <c r="X265" i="5"/>
  <c r="AA265" i="5" s="1"/>
  <c r="X266" i="5"/>
  <c r="AA266" i="5" s="1"/>
  <c r="X267" i="5"/>
  <c r="AA267" i="5" s="1"/>
  <c r="X268" i="5"/>
  <c r="AA268" i="5" s="1"/>
  <c r="X269" i="5"/>
  <c r="AA269" i="5" s="1"/>
  <c r="X270" i="5"/>
  <c r="AA270" i="5" s="1"/>
  <c r="X271" i="5"/>
  <c r="AA271" i="5" s="1"/>
  <c r="X272" i="5"/>
  <c r="AA272" i="5" s="1"/>
  <c r="X273" i="5"/>
  <c r="AA273" i="5" s="1"/>
  <c r="X274" i="5"/>
  <c r="AA274" i="5" s="1"/>
  <c r="X275" i="5"/>
  <c r="AA275" i="5" s="1"/>
  <c r="X276" i="5"/>
  <c r="AA276" i="5" s="1"/>
  <c r="X277" i="5"/>
  <c r="AA277" i="5" s="1"/>
  <c r="X278" i="5"/>
  <c r="AA278" i="5" s="1"/>
  <c r="X279" i="5"/>
  <c r="AA279" i="5" s="1"/>
  <c r="X280" i="5"/>
  <c r="AA280" i="5" s="1"/>
  <c r="X281" i="5"/>
  <c r="AA281" i="5" s="1"/>
  <c r="X282" i="5"/>
  <c r="AA282" i="5" s="1"/>
  <c r="X283" i="5"/>
  <c r="AA283" i="5" s="1"/>
  <c r="X284" i="5"/>
  <c r="AA284" i="5" s="1"/>
  <c r="X285" i="5"/>
  <c r="AA285" i="5" s="1"/>
  <c r="X286" i="5"/>
  <c r="AA286" i="5" s="1"/>
  <c r="X287" i="5"/>
  <c r="AA287" i="5" s="1"/>
  <c r="X288" i="5"/>
  <c r="AA288" i="5" s="1"/>
  <c r="X289" i="5"/>
  <c r="AA289" i="5" s="1"/>
  <c r="X290" i="5"/>
  <c r="AA290" i="5" s="1"/>
  <c r="X291" i="5"/>
  <c r="AA291" i="5" s="1"/>
  <c r="X292" i="5"/>
  <c r="AA292" i="5" s="1"/>
  <c r="X293" i="5"/>
  <c r="AA293" i="5" s="1"/>
  <c r="X294" i="5"/>
  <c r="AA294" i="5" s="1"/>
  <c r="X295" i="5"/>
  <c r="AA295" i="5" s="1"/>
  <c r="X296" i="5"/>
  <c r="AA296" i="5" s="1"/>
  <c r="X297" i="5"/>
  <c r="AA297" i="5" s="1"/>
  <c r="X298" i="5"/>
  <c r="AA298" i="5" s="1"/>
  <c r="X299" i="5"/>
  <c r="AA299" i="5" s="1"/>
  <c r="X300" i="5"/>
  <c r="AA300" i="5" s="1"/>
  <c r="X301" i="5"/>
  <c r="AA301" i="5" s="1"/>
  <c r="X302" i="5"/>
  <c r="AA302" i="5" s="1"/>
  <c r="X303" i="5"/>
  <c r="AA303" i="5" s="1"/>
  <c r="X304" i="5"/>
  <c r="AA304" i="5" s="1"/>
  <c r="X305" i="5"/>
  <c r="AA305" i="5" s="1"/>
  <c r="X306" i="5"/>
  <c r="AA306" i="5" s="1"/>
  <c r="X307" i="5"/>
  <c r="AA307" i="5" s="1"/>
  <c r="X308" i="5"/>
  <c r="AA308" i="5" s="1"/>
  <c r="X309" i="5"/>
  <c r="AA309" i="5" s="1"/>
  <c r="X310" i="5"/>
  <c r="AA310" i="5" s="1"/>
  <c r="X311" i="5"/>
  <c r="AA311" i="5" s="1"/>
  <c r="X312" i="5"/>
  <c r="AA312" i="5" s="1"/>
  <c r="X313" i="5"/>
  <c r="AA313" i="5" s="1"/>
  <c r="X314" i="5"/>
  <c r="AA314" i="5" s="1"/>
  <c r="X315" i="5"/>
  <c r="AA315" i="5" s="1"/>
  <c r="X316" i="5"/>
  <c r="AA316" i="5" s="1"/>
  <c r="X317" i="5"/>
  <c r="AA317" i="5" s="1"/>
  <c r="X318" i="5"/>
  <c r="AA318" i="5" s="1"/>
  <c r="X319" i="5"/>
  <c r="AA319" i="5" s="1"/>
  <c r="X320" i="5"/>
  <c r="AA320" i="5" s="1"/>
  <c r="X321" i="5"/>
  <c r="AA321" i="5" s="1"/>
  <c r="X322" i="5"/>
  <c r="AA322" i="5" s="1"/>
  <c r="X323" i="5"/>
  <c r="AA323" i="5" s="1"/>
  <c r="X324" i="5"/>
  <c r="AA324" i="5" s="1"/>
  <c r="X325" i="5"/>
  <c r="AA325" i="5" s="1"/>
  <c r="X326" i="5"/>
  <c r="AA326" i="5" s="1"/>
  <c r="X327" i="5"/>
  <c r="AA327" i="5" s="1"/>
  <c r="X328" i="5"/>
  <c r="AA328" i="5" s="1"/>
  <c r="X329" i="5"/>
  <c r="AA329" i="5" s="1"/>
  <c r="X330" i="5"/>
  <c r="AA330" i="5" s="1"/>
  <c r="X331" i="5"/>
  <c r="AA331" i="5" s="1"/>
  <c r="X332" i="5"/>
  <c r="AA332" i="5" s="1"/>
  <c r="X333" i="5"/>
  <c r="AA333" i="5" s="1"/>
  <c r="X334" i="5"/>
  <c r="AA334" i="5" s="1"/>
  <c r="X335" i="5"/>
  <c r="AA335" i="5" s="1"/>
  <c r="X336" i="5"/>
  <c r="AA336" i="5" s="1"/>
  <c r="X337" i="5"/>
  <c r="AA337" i="5" s="1"/>
  <c r="X338" i="5"/>
  <c r="AA338" i="5" s="1"/>
  <c r="X339" i="5"/>
  <c r="AA339" i="5" s="1"/>
  <c r="X340" i="5"/>
  <c r="AA340" i="5" s="1"/>
  <c r="X341" i="5"/>
  <c r="AA341" i="5" s="1"/>
  <c r="X342" i="5"/>
  <c r="AA342" i="5" s="1"/>
  <c r="X343" i="5"/>
  <c r="AA343" i="5" s="1"/>
  <c r="X344" i="5"/>
  <c r="AA344" i="5" s="1"/>
  <c r="X345" i="5"/>
  <c r="AA345" i="5" s="1"/>
  <c r="X346" i="5"/>
  <c r="AA346" i="5" s="1"/>
  <c r="X347" i="5"/>
  <c r="AA347" i="5" s="1"/>
  <c r="X348" i="5"/>
  <c r="AA348" i="5" s="1"/>
  <c r="X349" i="5"/>
  <c r="AA349" i="5" s="1"/>
  <c r="X350" i="5"/>
  <c r="AA350" i="5" s="1"/>
  <c r="X351" i="5"/>
  <c r="AA351" i="5" s="1"/>
  <c r="X352" i="5"/>
  <c r="AA352" i="5" s="1"/>
  <c r="X353" i="5"/>
  <c r="AA353" i="5" s="1"/>
  <c r="X354" i="5"/>
  <c r="AA354" i="5" s="1"/>
  <c r="X355" i="5"/>
  <c r="AA355" i="5" s="1"/>
  <c r="X356" i="5"/>
  <c r="AA356" i="5" s="1"/>
  <c r="X357" i="5"/>
  <c r="AA357" i="5" s="1"/>
  <c r="X358" i="5"/>
  <c r="AA358" i="5" s="1"/>
  <c r="X359" i="5"/>
  <c r="AA359" i="5" s="1"/>
  <c r="X360" i="5"/>
  <c r="AA360" i="5" s="1"/>
  <c r="X361" i="5"/>
  <c r="AA361" i="5" s="1"/>
  <c r="X362" i="5"/>
  <c r="AA362" i="5" s="1"/>
  <c r="X363" i="5"/>
  <c r="AA363" i="5" s="1"/>
  <c r="X364" i="5"/>
  <c r="AA364" i="5" s="1"/>
  <c r="X365" i="5"/>
  <c r="AA365" i="5" s="1"/>
  <c r="X366" i="5"/>
  <c r="AA366" i="5" s="1"/>
  <c r="X367" i="5"/>
  <c r="AA367" i="5" s="1"/>
  <c r="X368" i="5"/>
  <c r="AA368" i="5" s="1"/>
  <c r="X369" i="5"/>
  <c r="AA369" i="5" s="1"/>
  <c r="X370" i="5"/>
  <c r="AA370" i="5" s="1"/>
  <c r="X371" i="5"/>
  <c r="AA371" i="5" s="1"/>
  <c r="X372" i="5"/>
  <c r="AA372" i="5" s="1"/>
  <c r="X373" i="5"/>
  <c r="AA373" i="5" s="1"/>
  <c r="X374" i="5"/>
  <c r="AA374" i="5" s="1"/>
  <c r="X375" i="5"/>
  <c r="AA375" i="5" s="1"/>
  <c r="X376" i="5"/>
  <c r="AA376" i="5" s="1"/>
  <c r="X377" i="5"/>
  <c r="AA377" i="5" s="1"/>
  <c r="X378" i="5"/>
  <c r="AA378" i="5" s="1"/>
  <c r="X379" i="5"/>
  <c r="AA379" i="5" s="1"/>
  <c r="X380" i="5"/>
  <c r="AA380" i="5" s="1"/>
  <c r="X381" i="5"/>
  <c r="AA381" i="5" s="1"/>
  <c r="X382" i="5"/>
  <c r="AA382" i="5" s="1"/>
  <c r="X383" i="5"/>
  <c r="AA383" i="5" s="1"/>
  <c r="X384" i="5"/>
  <c r="AA384" i="5" s="1"/>
  <c r="X385" i="5"/>
  <c r="AA385" i="5" s="1"/>
  <c r="X386" i="5"/>
  <c r="AA386" i="5" s="1"/>
  <c r="X387" i="5"/>
  <c r="AA387" i="5" s="1"/>
  <c r="X388" i="5"/>
  <c r="AA388" i="5" s="1"/>
  <c r="X389" i="5"/>
  <c r="AA389" i="5" s="1"/>
  <c r="X390" i="5"/>
  <c r="AA390" i="5" s="1"/>
  <c r="X391" i="5"/>
  <c r="AA391" i="5" s="1"/>
  <c r="X392" i="5"/>
  <c r="AA392" i="5" s="1"/>
  <c r="X393" i="5"/>
  <c r="AA393" i="5" s="1"/>
  <c r="X394" i="5"/>
  <c r="AA394" i="5" s="1"/>
  <c r="X395" i="5"/>
  <c r="AA395" i="5" s="1"/>
  <c r="X396" i="5"/>
  <c r="AA396" i="5" s="1"/>
  <c r="X397" i="5"/>
  <c r="AA397" i="5" s="1"/>
  <c r="X398" i="5"/>
  <c r="AA398" i="5" s="1"/>
  <c r="X399" i="5"/>
  <c r="AA399" i="5" s="1"/>
  <c r="X400" i="5"/>
  <c r="AA400" i="5" s="1"/>
  <c r="X401" i="5"/>
  <c r="AA401" i="5" s="1"/>
  <c r="X402" i="5"/>
  <c r="AA402" i="5" s="1"/>
  <c r="X403" i="5"/>
  <c r="AA403" i="5" s="1"/>
  <c r="X404" i="5"/>
  <c r="AA404" i="5" s="1"/>
  <c r="X405" i="5"/>
  <c r="AA405" i="5" s="1"/>
  <c r="X406" i="5"/>
  <c r="AA406" i="5" s="1"/>
  <c r="X407" i="5"/>
  <c r="AA407" i="5" s="1"/>
  <c r="X408" i="5"/>
  <c r="AA408" i="5" s="1"/>
  <c r="X409" i="5"/>
  <c r="AA409" i="5" s="1"/>
  <c r="X410" i="5"/>
  <c r="AA410" i="5" s="1"/>
  <c r="X411" i="5"/>
  <c r="AA411" i="5" s="1"/>
  <c r="X412" i="5"/>
  <c r="AA412" i="5" s="1"/>
  <c r="X413" i="5"/>
  <c r="AA413" i="5" s="1"/>
  <c r="X414" i="5"/>
  <c r="AA414" i="5" s="1"/>
  <c r="X415" i="5"/>
  <c r="AA415" i="5" s="1"/>
  <c r="X416" i="5"/>
  <c r="AA416" i="5" s="1"/>
  <c r="X417" i="5"/>
  <c r="AA417" i="5" s="1"/>
  <c r="X418" i="5"/>
  <c r="AA418" i="5" s="1"/>
  <c r="X419" i="5"/>
  <c r="AA419" i="5" s="1"/>
  <c r="X420" i="5"/>
  <c r="AA420" i="5" s="1"/>
  <c r="X421" i="5"/>
  <c r="AA421" i="5" s="1"/>
  <c r="X422" i="5"/>
  <c r="AA422" i="5" s="1"/>
  <c r="X423" i="5"/>
  <c r="AA423" i="5" s="1"/>
  <c r="X424" i="5"/>
  <c r="AA424" i="5" s="1"/>
  <c r="X425" i="5"/>
  <c r="AA425" i="5" s="1"/>
  <c r="X426" i="5"/>
  <c r="AA426" i="5" s="1"/>
  <c r="X427" i="5"/>
  <c r="AA427" i="5" s="1"/>
  <c r="X428" i="5"/>
  <c r="AA428" i="5" s="1"/>
  <c r="X429" i="5"/>
  <c r="AA429" i="5" s="1"/>
  <c r="X430" i="5"/>
  <c r="AA430" i="5" s="1"/>
  <c r="X431" i="5"/>
  <c r="AA431" i="5" s="1"/>
  <c r="X432" i="5"/>
  <c r="AA432" i="5" s="1"/>
  <c r="X433" i="5"/>
  <c r="AA433" i="5" s="1"/>
  <c r="X434" i="5"/>
  <c r="AA434" i="5" s="1"/>
  <c r="X435" i="5"/>
  <c r="AA435" i="5" s="1"/>
  <c r="X436" i="5"/>
  <c r="AA436" i="5" s="1"/>
  <c r="X437" i="5"/>
  <c r="AA437" i="5" s="1"/>
  <c r="X438" i="5"/>
  <c r="AA438" i="5" s="1"/>
  <c r="X439" i="5"/>
  <c r="AA439" i="5" s="1"/>
  <c r="X440" i="5"/>
  <c r="AA440" i="5" s="1"/>
  <c r="X441" i="5"/>
  <c r="AA441" i="5" s="1"/>
  <c r="X442" i="5"/>
  <c r="AA442" i="5" s="1"/>
  <c r="X443" i="5"/>
  <c r="AA443" i="5" s="1"/>
  <c r="X444" i="5"/>
  <c r="AA444" i="5" s="1"/>
  <c r="X445" i="5"/>
  <c r="AA445" i="5" s="1"/>
  <c r="X446" i="5"/>
  <c r="AA446" i="5" s="1"/>
  <c r="X447" i="5"/>
  <c r="AA447" i="5" s="1"/>
  <c r="X448" i="5"/>
  <c r="AA448" i="5" s="1"/>
  <c r="X449" i="5"/>
  <c r="AA449" i="5" s="1"/>
  <c r="X450" i="5"/>
  <c r="AA450" i="5" s="1"/>
  <c r="X451" i="5"/>
  <c r="AA451" i="5" s="1"/>
  <c r="X452" i="5"/>
  <c r="AA452" i="5" s="1"/>
  <c r="X453" i="5"/>
  <c r="AA453" i="5" s="1"/>
  <c r="X454" i="5"/>
  <c r="AA454" i="5" s="1"/>
  <c r="X455" i="5"/>
  <c r="AA455" i="5" s="1"/>
  <c r="X456" i="5"/>
  <c r="AA456" i="5" s="1"/>
  <c r="X457" i="5"/>
  <c r="AA457" i="5" s="1"/>
  <c r="X458" i="5"/>
  <c r="AA458" i="5" s="1"/>
  <c r="X459" i="5"/>
  <c r="AA459" i="5" s="1"/>
  <c r="X460" i="5"/>
  <c r="AA460" i="5" s="1"/>
  <c r="X461" i="5"/>
  <c r="AA461" i="5" s="1"/>
  <c r="X462" i="5"/>
  <c r="AA462" i="5" s="1"/>
  <c r="X463" i="5"/>
  <c r="AA463" i="5" s="1"/>
  <c r="X464" i="5"/>
  <c r="AA464" i="5" s="1"/>
  <c r="X465" i="5"/>
  <c r="AA465" i="5" s="1"/>
  <c r="X466" i="5"/>
  <c r="AA466" i="5" s="1"/>
  <c r="X467" i="5"/>
  <c r="AA467" i="5" s="1"/>
  <c r="X468" i="5"/>
  <c r="AA468" i="5" s="1"/>
  <c r="X469" i="5"/>
  <c r="AA469" i="5" s="1"/>
  <c r="X470" i="5"/>
  <c r="AA470" i="5" s="1"/>
  <c r="X471" i="5"/>
  <c r="AA471" i="5" s="1"/>
  <c r="X472" i="5"/>
  <c r="AA472" i="5" s="1"/>
  <c r="X473" i="5"/>
  <c r="AA473" i="5" s="1"/>
  <c r="X474" i="5"/>
  <c r="AA474" i="5" s="1"/>
  <c r="X475" i="5"/>
  <c r="AA475" i="5" s="1"/>
  <c r="X476" i="5"/>
  <c r="AA476" i="5" s="1"/>
  <c r="X477" i="5"/>
  <c r="AA477" i="5" s="1"/>
  <c r="X478" i="5"/>
  <c r="AA478" i="5" s="1"/>
  <c r="X479" i="5"/>
  <c r="AA479" i="5" s="1"/>
  <c r="X480" i="5"/>
  <c r="AA480" i="5" s="1"/>
  <c r="X481" i="5"/>
  <c r="AA481" i="5" s="1"/>
  <c r="X482" i="5"/>
  <c r="AA482" i="5" s="1"/>
  <c r="X483" i="5"/>
  <c r="AA483" i="5" s="1"/>
  <c r="X484" i="5"/>
  <c r="AA484" i="5" s="1"/>
  <c r="X485" i="5"/>
  <c r="AA485" i="5" s="1"/>
  <c r="X486" i="5"/>
  <c r="AA486" i="5" s="1"/>
  <c r="X487" i="5"/>
  <c r="AA487" i="5" s="1"/>
  <c r="X488" i="5"/>
  <c r="AA488" i="5" s="1"/>
  <c r="X489" i="5"/>
  <c r="AA489" i="5" s="1"/>
  <c r="X490" i="5"/>
  <c r="AA490" i="5" s="1"/>
  <c r="X491" i="5"/>
  <c r="AA491" i="5" s="1"/>
  <c r="X492" i="5"/>
  <c r="AA492" i="5" s="1"/>
  <c r="X493" i="5"/>
  <c r="AA493" i="5" s="1"/>
  <c r="X494" i="5"/>
  <c r="AA494" i="5" s="1"/>
  <c r="X495" i="5"/>
  <c r="AA495" i="5" s="1"/>
  <c r="X496" i="5"/>
  <c r="AA496" i="5" s="1"/>
  <c r="X497" i="5"/>
  <c r="AA497" i="5" s="1"/>
  <c r="X498" i="5"/>
  <c r="AA498" i="5" s="1"/>
  <c r="X499" i="5"/>
  <c r="AA499" i="5" s="1"/>
  <c r="X500" i="5"/>
  <c r="AA500" i="5" s="1"/>
  <c r="X501" i="5"/>
  <c r="AA501" i="5" s="1"/>
  <c r="X502" i="5"/>
  <c r="AA502" i="5" s="1"/>
  <c r="X503" i="5"/>
  <c r="AA503" i="5" s="1"/>
  <c r="X504" i="5"/>
  <c r="AA504" i="5" s="1"/>
  <c r="X505" i="5"/>
  <c r="AA505" i="5" s="1"/>
  <c r="X506" i="5"/>
  <c r="AA506" i="5" s="1"/>
  <c r="X507" i="5"/>
  <c r="AA507" i="5" s="1"/>
  <c r="X508" i="5"/>
  <c r="AA508" i="5" s="1"/>
  <c r="X509" i="5"/>
  <c r="AA509" i="5" s="1"/>
  <c r="X510" i="5"/>
  <c r="AA510" i="5" s="1"/>
  <c r="X511" i="5"/>
  <c r="AA511" i="5" s="1"/>
  <c r="X512" i="5"/>
  <c r="AA512" i="5" s="1"/>
  <c r="X513" i="5"/>
  <c r="AA513" i="5" s="1"/>
  <c r="X514" i="5"/>
  <c r="AA514" i="5" s="1"/>
  <c r="X515" i="5"/>
  <c r="AA515" i="5" s="1"/>
  <c r="X516" i="5"/>
  <c r="AA516" i="5" s="1"/>
  <c r="X517" i="5"/>
  <c r="AA517" i="5" s="1"/>
  <c r="X518" i="5"/>
  <c r="AA518" i="5" s="1"/>
  <c r="X519" i="5"/>
  <c r="AA519" i="5" s="1"/>
  <c r="X520" i="5"/>
  <c r="AA520" i="5" s="1"/>
  <c r="X521" i="5"/>
  <c r="AA521" i="5" s="1"/>
  <c r="X522" i="5"/>
  <c r="AA522" i="5" s="1"/>
  <c r="X523" i="5"/>
  <c r="AA523" i="5" s="1"/>
  <c r="X524" i="5"/>
  <c r="AA524" i="5" s="1"/>
  <c r="X525" i="5"/>
  <c r="AA525" i="5" s="1"/>
  <c r="X526" i="5"/>
  <c r="AA526" i="5" s="1"/>
  <c r="X527" i="5"/>
  <c r="AA527" i="5" s="1"/>
  <c r="X528" i="5"/>
  <c r="AA528" i="5" s="1"/>
  <c r="X529" i="5"/>
  <c r="AA529" i="5" s="1"/>
  <c r="X530" i="5"/>
  <c r="AA530" i="5" s="1"/>
  <c r="X531" i="5"/>
  <c r="AA531" i="5" s="1"/>
  <c r="X532" i="5"/>
  <c r="AA532" i="5" s="1"/>
  <c r="X533" i="5"/>
  <c r="AA533" i="5" s="1"/>
  <c r="X534" i="5"/>
  <c r="AA534" i="5" s="1"/>
  <c r="X535" i="5"/>
  <c r="AA535" i="5" s="1"/>
  <c r="X536" i="5"/>
  <c r="AA536" i="5" s="1"/>
  <c r="X537" i="5"/>
  <c r="AA537" i="5" s="1"/>
  <c r="X538" i="5"/>
  <c r="AA538" i="5" s="1"/>
  <c r="X539" i="5"/>
  <c r="AA539" i="5" s="1"/>
  <c r="X540" i="5"/>
  <c r="AA540" i="5" s="1"/>
  <c r="X541" i="5"/>
  <c r="AA541" i="5" s="1"/>
  <c r="X542" i="5"/>
  <c r="AA542" i="5" s="1"/>
  <c r="X543" i="5"/>
  <c r="AA543" i="5" s="1"/>
  <c r="X544" i="5"/>
  <c r="AA544" i="5" s="1"/>
  <c r="X545" i="5"/>
  <c r="AA545" i="5" s="1"/>
  <c r="X546" i="5"/>
  <c r="AA546" i="5" s="1"/>
  <c r="X547" i="5"/>
  <c r="AA547" i="5" s="1"/>
  <c r="X548" i="5"/>
  <c r="AA548" i="5" s="1"/>
  <c r="X549" i="5"/>
  <c r="AA549" i="5" s="1"/>
  <c r="X550" i="5"/>
  <c r="AA550" i="5" s="1"/>
  <c r="X551" i="5"/>
  <c r="AA551" i="5" s="1"/>
  <c r="X552" i="5"/>
  <c r="AA552" i="5" s="1"/>
  <c r="X553" i="5"/>
  <c r="AA553" i="5" s="1"/>
  <c r="X554" i="5"/>
  <c r="AA554" i="5" s="1"/>
  <c r="X555" i="5"/>
  <c r="AA555" i="5" s="1"/>
  <c r="X556" i="5"/>
  <c r="AA556" i="5" s="1"/>
  <c r="X557" i="5"/>
  <c r="AA557" i="5" s="1"/>
  <c r="X558" i="5"/>
  <c r="AA558" i="5" s="1"/>
  <c r="X559" i="5"/>
  <c r="AA559" i="5" s="1"/>
  <c r="X560" i="5"/>
  <c r="AA560" i="5" s="1"/>
  <c r="X561" i="5"/>
  <c r="AA561" i="5" s="1"/>
  <c r="X562" i="5"/>
  <c r="AA562" i="5" s="1"/>
  <c r="X563" i="5"/>
  <c r="AA563" i="5" s="1"/>
  <c r="X564" i="5"/>
  <c r="AA564" i="5" s="1"/>
  <c r="X565" i="5"/>
  <c r="AA565" i="5" s="1"/>
  <c r="X566" i="5"/>
  <c r="AA566" i="5" s="1"/>
  <c r="X567" i="5"/>
  <c r="AA567" i="5" s="1"/>
  <c r="X568" i="5"/>
  <c r="AA568" i="5" s="1"/>
  <c r="X569" i="5"/>
  <c r="AA569" i="5" s="1"/>
  <c r="X570" i="5"/>
  <c r="AA570" i="5" s="1"/>
  <c r="X571" i="5"/>
  <c r="AA571" i="5" s="1"/>
  <c r="X572" i="5"/>
  <c r="AA572" i="5" s="1"/>
  <c r="X573" i="5"/>
  <c r="AA573" i="5" s="1"/>
  <c r="X574" i="5"/>
  <c r="AA574" i="5" s="1"/>
  <c r="X575" i="5"/>
  <c r="AA575" i="5" s="1"/>
  <c r="X576" i="5"/>
  <c r="AA576" i="5" s="1"/>
  <c r="X577" i="5"/>
  <c r="AA577" i="5" s="1"/>
  <c r="X578" i="5"/>
  <c r="AA578" i="5" s="1"/>
  <c r="X579" i="5"/>
  <c r="AA579" i="5" s="1"/>
  <c r="X580" i="5"/>
  <c r="AA580" i="5" s="1"/>
  <c r="X581" i="5"/>
  <c r="AA581" i="5" s="1"/>
  <c r="X582" i="5"/>
  <c r="AA582" i="5" s="1"/>
  <c r="X583" i="5"/>
  <c r="AA583" i="5" s="1"/>
  <c r="X584" i="5"/>
  <c r="AA584" i="5" s="1"/>
  <c r="X585" i="5"/>
  <c r="AA585" i="5" s="1"/>
  <c r="X586" i="5"/>
  <c r="AA586" i="5" s="1"/>
  <c r="X587" i="5"/>
  <c r="AA587" i="5" s="1"/>
  <c r="X588" i="5"/>
  <c r="AA588" i="5" s="1"/>
  <c r="X589" i="5"/>
  <c r="AA589" i="5" s="1"/>
  <c r="X590" i="5"/>
  <c r="AA590" i="5" s="1"/>
  <c r="X591" i="5"/>
  <c r="AA591" i="5" s="1"/>
  <c r="X592" i="5"/>
  <c r="AA592" i="5" s="1"/>
  <c r="X593" i="5"/>
  <c r="AA593" i="5" s="1"/>
  <c r="X594" i="5"/>
  <c r="AA594" i="5" s="1"/>
  <c r="X595" i="5"/>
  <c r="AA595" i="5" s="1"/>
  <c r="X596" i="5"/>
  <c r="AA596" i="5" s="1"/>
  <c r="X597" i="5"/>
  <c r="AA597" i="5" s="1"/>
  <c r="X598" i="5"/>
  <c r="AA598" i="5" s="1"/>
  <c r="X599" i="5"/>
  <c r="AA599" i="5" s="1"/>
  <c r="X600" i="5"/>
  <c r="AA600" i="5" s="1"/>
  <c r="X601" i="5"/>
  <c r="AA601" i="5" s="1"/>
  <c r="X602" i="5"/>
  <c r="AA602" i="5" s="1"/>
  <c r="X603" i="5"/>
  <c r="AA603" i="5" s="1"/>
  <c r="X604" i="5"/>
  <c r="AA604" i="5" s="1"/>
  <c r="X605" i="5"/>
  <c r="AA605" i="5" s="1"/>
  <c r="X606" i="5"/>
  <c r="AA606" i="5" s="1"/>
  <c r="X607" i="5"/>
  <c r="AA607" i="5" s="1"/>
  <c r="X608" i="5"/>
  <c r="AA608" i="5" s="1"/>
  <c r="X609" i="5"/>
  <c r="AA609" i="5" s="1"/>
  <c r="X610" i="5"/>
  <c r="AA610" i="5" s="1"/>
  <c r="X611" i="5"/>
  <c r="AA611" i="5" s="1"/>
  <c r="X612" i="5"/>
  <c r="AA612" i="5" s="1"/>
  <c r="X613" i="5"/>
  <c r="AA613" i="5" s="1"/>
  <c r="X614" i="5"/>
  <c r="AA614" i="5" s="1"/>
  <c r="X615" i="5"/>
  <c r="AA615" i="5" s="1"/>
  <c r="X616" i="5"/>
  <c r="AA616" i="5" s="1"/>
  <c r="X617" i="5"/>
  <c r="AA617" i="5" s="1"/>
  <c r="X618" i="5"/>
  <c r="AA618" i="5" s="1"/>
  <c r="X619" i="5"/>
  <c r="AA619" i="5" s="1"/>
  <c r="X620" i="5"/>
  <c r="AA620" i="5" s="1"/>
  <c r="X621" i="5"/>
  <c r="AA621" i="5" s="1"/>
  <c r="X622" i="5"/>
  <c r="AA622" i="5" s="1"/>
  <c r="X623" i="5"/>
  <c r="AA623" i="5" s="1"/>
  <c r="X624" i="5"/>
  <c r="AA624" i="5" s="1"/>
  <c r="X625" i="5"/>
  <c r="AA625" i="5" s="1"/>
  <c r="X626" i="5"/>
  <c r="AA626" i="5" s="1"/>
  <c r="X627" i="5"/>
  <c r="AA627" i="5" s="1"/>
  <c r="X628" i="5"/>
  <c r="AA628" i="5" s="1"/>
  <c r="X629" i="5"/>
  <c r="AA629" i="5" s="1"/>
  <c r="X630" i="5"/>
  <c r="AA630" i="5" s="1"/>
  <c r="X631" i="5"/>
  <c r="AA631" i="5" s="1"/>
  <c r="X632" i="5"/>
  <c r="AA632" i="5" s="1"/>
  <c r="X633" i="5"/>
  <c r="AA633" i="5" s="1"/>
  <c r="X634" i="5"/>
  <c r="AA634" i="5" s="1"/>
  <c r="X635" i="5"/>
  <c r="AA635" i="5" s="1"/>
  <c r="X636" i="5"/>
  <c r="AA636" i="5" s="1"/>
  <c r="X637" i="5"/>
  <c r="AA637" i="5" s="1"/>
  <c r="X638" i="5"/>
  <c r="AA638" i="5" s="1"/>
  <c r="X639" i="5"/>
  <c r="AA639" i="5" s="1"/>
  <c r="X640" i="5"/>
  <c r="AA640" i="5" s="1"/>
  <c r="X641" i="5"/>
  <c r="AA641" i="5" s="1"/>
  <c r="X642" i="5"/>
  <c r="AA642" i="5" s="1"/>
  <c r="X643" i="5"/>
  <c r="AA643" i="5" s="1"/>
  <c r="X644" i="5"/>
  <c r="AA644" i="5" s="1"/>
  <c r="X645" i="5"/>
  <c r="AA645" i="5" s="1"/>
  <c r="X646" i="5"/>
  <c r="AA646" i="5" s="1"/>
  <c r="X647" i="5"/>
  <c r="AA647" i="5" s="1"/>
  <c r="X648" i="5"/>
  <c r="AA648" i="5" s="1"/>
  <c r="X649" i="5"/>
  <c r="AA649" i="5" s="1"/>
  <c r="X650" i="5"/>
  <c r="AA650" i="5" s="1"/>
  <c r="X651" i="5"/>
  <c r="AA651" i="5" s="1"/>
  <c r="X652" i="5"/>
  <c r="AA652" i="5" s="1"/>
  <c r="X653" i="5"/>
  <c r="AA653" i="5" s="1"/>
  <c r="X654" i="5"/>
  <c r="AA654" i="5" s="1"/>
  <c r="X655" i="5"/>
  <c r="AA655" i="5" s="1"/>
  <c r="X656" i="5"/>
  <c r="AA656" i="5" s="1"/>
  <c r="X657" i="5"/>
  <c r="AA657" i="5" s="1"/>
  <c r="X658" i="5"/>
  <c r="AA658" i="5" s="1"/>
  <c r="X659" i="5"/>
  <c r="AA659" i="5" s="1"/>
  <c r="X660" i="5"/>
  <c r="AA660" i="5" s="1"/>
  <c r="X661" i="5"/>
  <c r="AA661" i="5" s="1"/>
  <c r="X662" i="5"/>
  <c r="AA662" i="5" s="1"/>
  <c r="X663" i="5"/>
  <c r="AA663" i="5" s="1"/>
  <c r="X664" i="5"/>
  <c r="AA664" i="5" s="1"/>
  <c r="X665" i="5"/>
  <c r="AA665" i="5" s="1"/>
  <c r="X666" i="5"/>
  <c r="AA666" i="5" s="1"/>
  <c r="X667" i="5"/>
  <c r="AA667" i="5" s="1"/>
  <c r="X668" i="5"/>
  <c r="AA668" i="5" s="1"/>
  <c r="X669" i="5"/>
  <c r="AA669" i="5" s="1"/>
  <c r="X670" i="5"/>
  <c r="AA670" i="5" s="1"/>
  <c r="X671" i="5"/>
  <c r="AA671" i="5" s="1"/>
  <c r="X672" i="5"/>
  <c r="AA672" i="5" s="1"/>
  <c r="X673" i="5"/>
  <c r="AA673" i="5" s="1"/>
  <c r="X674" i="5"/>
  <c r="AA674" i="5" s="1"/>
  <c r="X675" i="5"/>
  <c r="AA675" i="5" s="1"/>
  <c r="X676" i="5"/>
  <c r="AA676" i="5" s="1"/>
  <c r="X677" i="5"/>
  <c r="AA677" i="5" s="1"/>
  <c r="X678" i="5"/>
  <c r="AA678" i="5" s="1"/>
  <c r="X679" i="5"/>
  <c r="AA679" i="5" s="1"/>
  <c r="X680" i="5"/>
  <c r="AA680" i="5" s="1"/>
  <c r="X681" i="5"/>
  <c r="AA681" i="5" s="1"/>
  <c r="X682" i="5"/>
  <c r="AA682" i="5" s="1"/>
  <c r="X683" i="5"/>
  <c r="AA683" i="5" s="1"/>
  <c r="X684" i="5"/>
  <c r="AA684" i="5" s="1"/>
  <c r="X685" i="5"/>
  <c r="AA685" i="5" s="1"/>
  <c r="X686" i="5"/>
  <c r="AA686" i="5" s="1"/>
  <c r="X687" i="5"/>
  <c r="AA687" i="5" s="1"/>
  <c r="X688" i="5"/>
  <c r="AA688" i="5" s="1"/>
  <c r="X689" i="5"/>
  <c r="AA689" i="5" s="1"/>
  <c r="X690" i="5"/>
  <c r="AA690" i="5" s="1"/>
  <c r="X691" i="5"/>
  <c r="AA691" i="5" s="1"/>
  <c r="X692" i="5"/>
  <c r="AA692" i="5" s="1"/>
  <c r="X693" i="5"/>
  <c r="AA693" i="5" s="1"/>
  <c r="X694" i="5"/>
  <c r="AA694" i="5" s="1"/>
  <c r="X695" i="5"/>
  <c r="AA695" i="5" s="1"/>
  <c r="X696" i="5"/>
  <c r="AA696" i="5" s="1"/>
  <c r="X697" i="5"/>
  <c r="AA697" i="5" s="1"/>
  <c r="X698" i="5"/>
  <c r="AA698" i="5" s="1"/>
  <c r="X699" i="5"/>
  <c r="AA699" i="5" s="1"/>
  <c r="X700" i="5"/>
  <c r="AA700" i="5" s="1"/>
  <c r="X701" i="5"/>
  <c r="AA701" i="5" s="1"/>
  <c r="X702" i="5"/>
  <c r="AA702" i="5" s="1"/>
  <c r="X703" i="5"/>
  <c r="AA703" i="5" s="1"/>
  <c r="X704" i="5"/>
  <c r="AA704" i="5" s="1"/>
  <c r="X705" i="5"/>
  <c r="AA705" i="5" s="1"/>
  <c r="X706" i="5"/>
  <c r="AA706" i="5" s="1"/>
  <c r="X707" i="5"/>
  <c r="AA707" i="5" s="1"/>
  <c r="X708" i="5"/>
  <c r="AA708" i="5" s="1"/>
  <c r="X709" i="5"/>
  <c r="AA709" i="5" s="1"/>
  <c r="X710" i="5"/>
  <c r="AA710" i="5" s="1"/>
  <c r="X711" i="5"/>
  <c r="AA711" i="5" s="1"/>
  <c r="X712" i="5"/>
  <c r="AA712" i="5" s="1"/>
  <c r="X713" i="5"/>
  <c r="AA713" i="5" s="1"/>
  <c r="X714" i="5"/>
  <c r="AA714" i="5" s="1"/>
  <c r="X715" i="5"/>
  <c r="AA715" i="5" s="1"/>
  <c r="X716" i="5"/>
  <c r="AA716" i="5" s="1"/>
  <c r="X717" i="5"/>
  <c r="AA717" i="5" s="1"/>
  <c r="X718" i="5"/>
  <c r="AA718" i="5" s="1"/>
  <c r="X719" i="5"/>
  <c r="AA719" i="5" s="1"/>
  <c r="X720" i="5"/>
  <c r="AA720" i="5" s="1"/>
  <c r="X721" i="5"/>
  <c r="AA721" i="5" s="1"/>
  <c r="X722" i="5"/>
  <c r="AA722" i="5" s="1"/>
  <c r="X723" i="5"/>
  <c r="AA723" i="5" s="1"/>
  <c r="X724" i="5"/>
  <c r="AA724" i="5" s="1"/>
  <c r="X725" i="5"/>
  <c r="AA725" i="5" s="1"/>
  <c r="X726" i="5"/>
  <c r="AA726" i="5" s="1"/>
  <c r="X727" i="5"/>
  <c r="AA727" i="5" s="1"/>
  <c r="X728" i="5"/>
  <c r="AA728" i="5" s="1"/>
  <c r="X729" i="5"/>
  <c r="AA729" i="5" s="1"/>
  <c r="X730" i="5"/>
  <c r="AA730" i="5" s="1"/>
  <c r="X731" i="5"/>
  <c r="AA731" i="5" s="1"/>
  <c r="X732" i="5"/>
  <c r="AA732" i="5" s="1"/>
  <c r="X733" i="5"/>
  <c r="AA733" i="5" s="1"/>
  <c r="X734" i="5"/>
  <c r="AA734" i="5" s="1"/>
  <c r="X735" i="5"/>
  <c r="AA735" i="5" s="1"/>
  <c r="X736" i="5"/>
  <c r="AA736" i="5" s="1"/>
  <c r="X737" i="5"/>
  <c r="AA737" i="5" s="1"/>
  <c r="X738" i="5"/>
  <c r="AA738" i="5" s="1"/>
  <c r="X739" i="5"/>
  <c r="AA739" i="5" s="1"/>
  <c r="X740" i="5"/>
  <c r="AA740" i="5" s="1"/>
  <c r="X741" i="5"/>
  <c r="AA741" i="5" s="1"/>
  <c r="X742" i="5"/>
  <c r="AA742" i="5" s="1"/>
  <c r="X743" i="5"/>
  <c r="AA743" i="5" s="1"/>
  <c r="X744" i="5"/>
  <c r="AA744" i="5" s="1"/>
  <c r="X745" i="5"/>
  <c r="AA745" i="5" s="1"/>
  <c r="X746" i="5"/>
  <c r="AA746" i="5" s="1"/>
  <c r="X747" i="5"/>
  <c r="AA747" i="5" s="1"/>
  <c r="X748" i="5"/>
  <c r="AA748" i="5" s="1"/>
  <c r="X749" i="5"/>
  <c r="AA749" i="5" s="1"/>
  <c r="X750" i="5"/>
  <c r="AA750" i="5" s="1"/>
  <c r="X751" i="5"/>
  <c r="AA751" i="5" s="1"/>
  <c r="X752" i="5"/>
  <c r="AA752" i="5" s="1"/>
  <c r="X753" i="5"/>
  <c r="AA753" i="5" s="1"/>
  <c r="X754" i="5"/>
  <c r="AA754" i="5" s="1"/>
  <c r="X755" i="5"/>
  <c r="AA755" i="5" s="1"/>
  <c r="X756" i="5"/>
  <c r="AA756" i="5" s="1"/>
  <c r="X757" i="5"/>
  <c r="AA757" i="5" s="1"/>
  <c r="X758" i="5"/>
  <c r="AA758" i="5" s="1"/>
  <c r="X759" i="5"/>
  <c r="AA759" i="5" s="1"/>
  <c r="X760" i="5"/>
  <c r="AA760" i="5" s="1"/>
  <c r="X761" i="5"/>
  <c r="AA761" i="5" s="1"/>
  <c r="X762" i="5"/>
  <c r="AA762" i="5" s="1"/>
  <c r="X763" i="5"/>
  <c r="AA763" i="5" s="1"/>
  <c r="X764" i="5"/>
  <c r="AA764" i="5" s="1"/>
  <c r="X765" i="5"/>
  <c r="AA765" i="5" s="1"/>
  <c r="X766" i="5"/>
  <c r="AA766" i="5" s="1"/>
  <c r="X767" i="5"/>
  <c r="AA767" i="5" s="1"/>
  <c r="X768" i="5"/>
  <c r="AA768" i="5" s="1"/>
  <c r="X769" i="5"/>
  <c r="AA769" i="5" s="1"/>
  <c r="X770" i="5"/>
  <c r="AA770" i="5" s="1"/>
  <c r="X771" i="5"/>
  <c r="AA771" i="5" s="1"/>
  <c r="X772" i="5"/>
  <c r="AA772" i="5" s="1"/>
  <c r="X773" i="5"/>
  <c r="AA773" i="5" s="1"/>
  <c r="X774" i="5"/>
  <c r="AA774" i="5" s="1"/>
  <c r="X775" i="5"/>
  <c r="AA775" i="5" s="1"/>
  <c r="X776" i="5"/>
  <c r="AA776" i="5" s="1"/>
  <c r="X777" i="5"/>
  <c r="AA777" i="5" s="1"/>
  <c r="X778" i="5"/>
  <c r="AA778" i="5" s="1"/>
  <c r="X779" i="5"/>
  <c r="AA779" i="5" s="1"/>
  <c r="X780" i="5"/>
  <c r="AA780" i="5" s="1"/>
  <c r="X781" i="5"/>
  <c r="AA781" i="5" s="1"/>
  <c r="X782" i="5"/>
  <c r="AA782" i="5" s="1"/>
  <c r="X783" i="5"/>
  <c r="AA783" i="5" s="1"/>
  <c r="X784" i="5"/>
  <c r="AA784" i="5" s="1"/>
  <c r="X785" i="5"/>
  <c r="AA785" i="5" s="1"/>
  <c r="X786" i="5"/>
  <c r="AA786" i="5" s="1"/>
  <c r="X787" i="5"/>
  <c r="AA787" i="5" s="1"/>
  <c r="X788" i="5"/>
  <c r="AA788" i="5" s="1"/>
  <c r="X789" i="5"/>
  <c r="AA789" i="5" s="1"/>
  <c r="X790" i="5"/>
  <c r="AA790" i="5" s="1"/>
  <c r="X791" i="5"/>
  <c r="AA791" i="5" s="1"/>
  <c r="X792" i="5"/>
  <c r="AA792" i="5" s="1"/>
  <c r="X793" i="5"/>
  <c r="AA793" i="5" s="1"/>
  <c r="X794" i="5"/>
  <c r="AA794" i="5" s="1"/>
  <c r="X795" i="5"/>
  <c r="AA795" i="5" s="1"/>
  <c r="X796" i="5"/>
  <c r="AA796" i="5" s="1"/>
  <c r="X797" i="5"/>
  <c r="AA797" i="5" s="1"/>
  <c r="X798" i="5"/>
  <c r="AA798" i="5" s="1"/>
  <c r="X799" i="5"/>
  <c r="AA799" i="5" s="1"/>
  <c r="X800" i="5"/>
  <c r="AA800" i="5" s="1"/>
  <c r="X801" i="5"/>
  <c r="AA801" i="5" s="1"/>
  <c r="X802" i="5"/>
  <c r="AA802" i="5" s="1"/>
  <c r="X803" i="5"/>
  <c r="AA803" i="5" s="1"/>
  <c r="X804" i="5"/>
  <c r="AA804" i="5" s="1"/>
  <c r="X805" i="5"/>
  <c r="AA805" i="5" s="1"/>
  <c r="X806" i="5"/>
  <c r="AA806" i="5" s="1"/>
  <c r="X807" i="5"/>
  <c r="AA807" i="5" s="1"/>
  <c r="X808" i="5"/>
  <c r="AA808" i="5" s="1"/>
  <c r="X809" i="5"/>
  <c r="AA809" i="5" s="1"/>
  <c r="X810" i="5"/>
  <c r="AA810" i="5" s="1"/>
  <c r="X811" i="5"/>
  <c r="AA811" i="5" s="1"/>
  <c r="X812" i="5"/>
  <c r="AA812" i="5" s="1"/>
  <c r="X813" i="5"/>
  <c r="AA813" i="5" s="1"/>
  <c r="X814" i="5"/>
  <c r="AA814" i="5" s="1"/>
  <c r="X815" i="5"/>
  <c r="AA815" i="5" s="1"/>
  <c r="X816" i="5"/>
  <c r="AA816" i="5" s="1"/>
  <c r="X817" i="5"/>
  <c r="AA817" i="5" s="1"/>
  <c r="X818" i="5"/>
  <c r="AA818" i="5" s="1"/>
  <c r="X819" i="5"/>
  <c r="AA819" i="5" s="1"/>
  <c r="X820" i="5"/>
  <c r="AA820" i="5" s="1"/>
  <c r="X821" i="5"/>
  <c r="AA821" i="5" s="1"/>
  <c r="X822" i="5"/>
  <c r="AA822" i="5" s="1"/>
  <c r="X823" i="5"/>
  <c r="AA823" i="5" s="1"/>
  <c r="X824" i="5"/>
  <c r="AA824" i="5" s="1"/>
  <c r="X825" i="5"/>
  <c r="AA825" i="5" s="1"/>
  <c r="X826" i="5"/>
  <c r="AA826" i="5" s="1"/>
  <c r="X827" i="5"/>
  <c r="AA827" i="5" s="1"/>
  <c r="X828" i="5"/>
  <c r="AA828" i="5" s="1"/>
  <c r="X829" i="5"/>
  <c r="AA829" i="5" s="1"/>
  <c r="X830" i="5"/>
  <c r="AA830" i="5" s="1"/>
  <c r="X831" i="5"/>
  <c r="AA831" i="5" s="1"/>
  <c r="X832" i="5"/>
  <c r="AA832" i="5" s="1"/>
  <c r="X833" i="5"/>
  <c r="AA833" i="5" s="1"/>
  <c r="X834" i="5"/>
  <c r="AA834" i="5" s="1"/>
  <c r="X835" i="5"/>
  <c r="AA835" i="5" s="1"/>
  <c r="X836" i="5"/>
  <c r="AA836" i="5" s="1"/>
  <c r="X837" i="5"/>
  <c r="AA837" i="5" s="1"/>
  <c r="X838" i="5"/>
  <c r="AA838" i="5" s="1"/>
  <c r="X839" i="5"/>
  <c r="AA839" i="5" s="1"/>
  <c r="X840" i="5"/>
  <c r="AA840" i="5" s="1"/>
  <c r="X841" i="5"/>
  <c r="AA841" i="5" s="1"/>
  <c r="X842" i="5"/>
  <c r="AA842" i="5" s="1"/>
  <c r="X843" i="5"/>
  <c r="AA843" i="5" s="1"/>
  <c r="X844" i="5"/>
  <c r="AA844" i="5" s="1"/>
  <c r="X845" i="5"/>
  <c r="AA845" i="5" s="1"/>
  <c r="X846" i="5"/>
  <c r="AA846" i="5" s="1"/>
  <c r="X847" i="5"/>
  <c r="AA847" i="5" s="1"/>
  <c r="X848" i="5"/>
  <c r="AA848" i="5" s="1"/>
  <c r="X849" i="5"/>
  <c r="AA849" i="5" s="1"/>
  <c r="X850" i="5"/>
  <c r="AA850" i="5" s="1"/>
  <c r="X851" i="5"/>
  <c r="AA851" i="5" s="1"/>
  <c r="X852" i="5"/>
  <c r="AA852" i="5" s="1"/>
  <c r="X853" i="5"/>
  <c r="AA853" i="5" s="1"/>
  <c r="X854" i="5"/>
  <c r="AA854" i="5" s="1"/>
  <c r="X855" i="5"/>
  <c r="AA855" i="5" s="1"/>
  <c r="X856" i="5"/>
  <c r="AA856" i="5" s="1"/>
  <c r="X857" i="5"/>
  <c r="AA857" i="5" s="1"/>
  <c r="X858" i="5"/>
  <c r="AA858" i="5" s="1"/>
  <c r="X859" i="5"/>
  <c r="AA859" i="5" s="1"/>
  <c r="X860" i="5"/>
  <c r="AA860" i="5" s="1"/>
  <c r="X861" i="5"/>
  <c r="AA861" i="5" s="1"/>
  <c r="X862" i="5"/>
  <c r="AA862" i="5" s="1"/>
  <c r="X863" i="5"/>
  <c r="AA863" i="5" s="1"/>
  <c r="X864" i="5"/>
  <c r="AA864" i="5" s="1"/>
  <c r="X865" i="5"/>
  <c r="AA865" i="5" s="1"/>
  <c r="X866" i="5"/>
  <c r="AA866" i="5" s="1"/>
  <c r="X867" i="5"/>
  <c r="AA867" i="5" s="1"/>
  <c r="X868" i="5"/>
  <c r="AA868" i="5" s="1"/>
  <c r="X869" i="5"/>
  <c r="AA869" i="5" s="1"/>
  <c r="X870" i="5"/>
  <c r="AA870" i="5" s="1"/>
  <c r="X871" i="5"/>
  <c r="AA871" i="5" s="1"/>
  <c r="X872" i="5"/>
  <c r="AA872" i="5" s="1"/>
  <c r="X873" i="5"/>
  <c r="AA873" i="5" s="1"/>
  <c r="X874" i="5"/>
  <c r="AA874" i="5" s="1"/>
  <c r="X875" i="5"/>
  <c r="AA875" i="5" s="1"/>
  <c r="X876" i="5"/>
  <c r="AA876" i="5" s="1"/>
  <c r="X877" i="5"/>
  <c r="AA877" i="5" s="1"/>
  <c r="X878" i="5"/>
  <c r="AA878" i="5" s="1"/>
  <c r="X879" i="5"/>
  <c r="AA879" i="5" s="1"/>
  <c r="X880" i="5"/>
  <c r="AA880" i="5" s="1"/>
  <c r="X881" i="5"/>
  <c r="AA881" i="5" s="1"/>
  <c r="X882" i="5"/>
  <c r="AA882" i="5" s="1"/>
  <c r="X883" i="5"/>
  <c r="AA883" i="5" s="1"/>
  <c r="X884" i="5"/>
  <c r="AA884" i="5" s="1"/>
  <c r="X885" i="5"/>
  <c r="AA885" i="5" s="1"/>
  <c r="X886" i="5"/>
  <c r="AA886" i="5" s="1"/>
  <c r="X887" i="5"/>
  <c r="AA887" i="5" s="1"/>
  <c r="X888" i="5"/>
  <c r="AA888" i="5" s="1"/>
  <c r="X889" i="5"/>
  <c r="AA889" i="5" s="1"/>
  <c r="X890" i="5"/>
  <c r="AA890" i="5" s="1"/>
  <c r="X891" i="5"/>
  <c r="AA891" i="5" s="1"/>
  <c r="X892" i="5"/>
  <c r="AA892" i="5" s="1"/>
  <c r="X893" i="5"/>
  <c r="AA893" i="5" s="1"/>
  <c r="X894" i="5"/>
  <c r="AA894" i="5" s="1"/>
  <c r="X895" i="5"/>
  <c r="AA895" i="5" s="1"/>
  <c r="X896" i="5"/>
  <c r="AA896" i="5" s="1"/>
  <c r="X897" i="5"/>
  <c r="AA897" i="5" s="1"/>
  <c r="X898" i="5"/>
  <c r="AA898" i="5" s="1"/>
  <c r="X899" i="5"/>
  <c r="AA899" i="5" s="1"/>
  <c r="X900" i="5"/>
  <c r="AA900" i="5" s="1"/>
  <c r="X901" i="5"/>
  <c r="AA901" i="5" s="1"/>
  <c r="X902" i="5"/>
  <c r="AA902" i="5" s="1"/>
  <c r="X903" i="5"/>
  <c r="AA903" i="5" s="1"/>
  <c r="X904" i="5"/>
  <c r="AA904" i="5" s="1"/>
  <c r="X905" i="5"/>
  <c r="AA905" i="5" s="1"/>
  <c r="X906" i="5"/>
  <c r="AA906" i="5" s="1"/>
  <c r="X907" i="5"/>
  <c r="AA907" i="5" s="1"/>
  <c r="X908" i="5"/>
  <c r="AA908" i="5" s="1"/>
  <c r="X909" i="5"/>
  <c r="AA909" i="5" s="1"/>
  <c r="X910" i="5"/>
  <c r="AA910" i="5" s="1"/>
  <c r="X911" i="5"/>
  <c r="AA911" i="5" s="1"/>
  <c r="X912" i="5"/>
  <c r="AA912" i="5" s="1"/>
  <c r="X913" i="5"/>
  <c r="AA913" i="5" s="1"/>
  <c r="X914" i="5"/>
  <c r="AA914" i="5" s="1"/>
  <c r="X915" i="5"/>
  <c r="AA915" i="5" s="1"/>
  <c r="X916" i="5"/>
  <c r="AA916" i="5" s="1"/>
  <c r="X917" i="5"/>
  <c r="AA917" i="5" s="1"/>
  <c r="X918" i="5"/>
  <c r="AA918" i="5" s="1"/>
  <c r="X919" i="5"/>
  <c r="AA919" i="5" s="1"/>
  <c r="X920" i="5"/>
  <c r="AA920" i="5" s="1"/>
  <c r="X921" i="5"/>
  <c r="AA921" i="5" s="1"/>
  <c r="X922" i="5"/>
  <c r="AA922" i="5" s="1"/>
  <c r="X923" i="5"/>
  <c r="AA923" i="5" s="1"/>
  <c r="X924" i="5"/>
  <c r="AA924" i="5" s="1"/>
  <c r="X925" i="5"/>
  <c r="AA925" i="5" s="1"/>
  <c r="X926" i="5"/>
  <c r="AA926" i="5" s="1"/>
  <c r="X927" i="5"/>
  <c r="AA927" i="5" s="1"/>
  <c r="X928" i="5"/>
  <c r="AA928" i="5" s="1"/>
  <c r="X929" i="5"/>
  <c r="AA929" i="5" s="1"/>
  <c r="X930" i="5"/>
  <c r="AA930" i="5" s="1"/>
  <c r="X931" i="5"/>
  <c r="AA931" i="5" s="1"/>
  <c r="X932" i="5"/>
  <c r="AA932" i="5" s="1"/>
  <c r="X933" i="5"/>
  <c r="AA933" i="5" s="1"/>
  <c r="X934" i="5"/>
  <c r="AA934" i="5" s="1"/>
  <c r="X935" i="5"/>
  <c r="AA935" i="5" s="1"/>
  <c r="X936" i="5"/>
  <c r="AA936" i="5" s="1"/>
  <c r="X937" i="5"/>
  <c r="AA937" i="5" s="1"/>
  <c r="X938" i="5"/>
  <c r="AA938" i="5" s="1"/>
  <c r="X939" i="5"/>
  <c r="AA939" i="5" s="1"/>
  <c r="X940" i="5"/>
  <c r="AA940" i="5" s="1"/>
  <c r="X941" i="5"/>
  <c r="AA941" i="5" s="1"/>
  <c r="X942" i="5"/>
  <c r="AA942" i="5" s="1"/>
  <c r="X943" i="5"/>
  <c r="AA943" i="5" s="1"/>
  <c r="X944" i="5"/>
  <c r="AA944" i="5" s="1"/>
  <c r="X945" i="5"/>
  <c r="AA945" i="5" s="1"/>
  <c r="X946" i="5"/>
  <c r="AA946" i="5" s="1"/>
  <c r="X947" i="5"/>
  <c r="AA947" i="5" s="1"/>
  <c r="X948" i="5"/>
  <c r="AA948" i="5" s="1"/>
  <c r="X949" i="5"/>
  <c r="AA949" i="5" s="1"/>
  <c r="X950" i="5"/>
  <c r="AA950" i="5" s="1"/>
  <c r="X951" i="5"/>
  <c r="AA951" i="5" s="1"/>
  <c r="X952" i="5"/>
  <c r="AA952" i="5" s="1"/>
  <c r="X953" i="5"/>
  <c r="AA953" i="5" s="1"/>
  <c r="X954" i="5"/>
  <c r="AA954" i="5" s="1"/>
  <c r="X955" i="5"/>
  <c r="AA955" i="5" s="1"/>
  <c r="X956" i="5"/>
  <c r="AA956" i="5" s="1"/>
  <c r="X957" i="5"/>
  <c r="AA957" i="5" s="1"/>
  <c r="X958" i="5"/>
  <c r="AA958" i="5" s="1"/>
  <c r="X959" i="5"/>
  <c r="AA959" i="5" s="1"/>
  <c r="X960" i="5"/>
  <c r="AA960" i="5" s="1"/>
  <c r="X961" i="5"/>
  <c r="AA961" i="5" s="1"/>
  <c r="X962" i="5"/>
  <c r="AA962" i="5" s="1"/>
  <c r="X963" i="5"/>
  <c r="AA963" i="5" s="1"/>
  <c r="X964" i="5"/>
  <c r="AA964" i="5" s="1"/>
  <c r="X965" i="5"/>
  <c r="AA965" i="5" s="1"/>
  <c r="X966" i="5"/>
  <c r="AA966" i="5" s="1"/>
  <c r="X967" i="5"/>
  <c r="AA967" i="5" s="1"/>
  <c r="X968" i="5"/>
  <c r="AA968" i="5" s="1"/>
  <c r="X969" i="5"/>
  <c r="AA969" i="5" s="1"/>
  <c r="X970" i="5"/>
  <c r="AA970" i="5" s="1"/>
  <c r="X971" i="5"/>
  <c r="AA971" i="5" s="1"/>
  <c r="X972" i="5"/>
  <c r="AA972" i="5" s="1"/>
  <c r="X973" i="5"/>
  <c r="AA973" i="5" s="1"/>
  <c r="X974" i="5"/>
  <c r="AA974" i="5" s="1"/>
  <c r="X975" i="5"/>
  <c r="AA975" i="5" s="1"/>
  <c r="X976" i="5"/>
  <c r="AA976" i="5" s="1"/>
  <c r="X977" i="5"/>
  <c r="AA977" i="5" s="1"/>
  <c r="X978" i="5"/>
  <c r="AA978" i="5" s="1"/>
  <c r="X979" i="5"/>
  <c r="AA979" i="5" s="1"/>
  <c r="X980" i="5"/>
  <c r="AA980" i="5" s="1"/>
  <c r="X981" i="5"/>
  <c r="AA981" i="5" s="1"/>
  <c r="X982" i="5"/>
  <c r="AA982" i="5" s="1"/>
  <c r="X983" i="5"/>
  <c r="AA983" i="5" s="1"/>
  <c r="X984" i="5"/>
  <c r="AA984" i="5" s="1"/>
  <c r="X985" i="5"/>
  <c r="AA985" i="5" s="1"/>
  <c r="X986" i="5"/>
  <c r="AA986" i="5" s="1"/>
  <c r="X987" i="5"/>
  <c r="AA987" i="5" s="1"/>
  <c r="X988" i="5"/>
  <c r="AA988" i="5" s="1"/>
  <c r="X989" i="5"/>
  <c r="AA989" i="5" s="1"/>
  <c r="X990" i="5"/>
  <c r="AA990" i="5" s="1"/>
  <c r="X991" i="5"/>
  <c r="AA991" i="5" s="1"/>
  <c r="X992" i="5"/>
  <c r="AA992" i="5" s="1"/>
  <c r="X993" i="5"/>
  <c r="AA993" i="5" s="1"/>
  <c r="X994" i="5"/>
  <c r="AA994" i="5" s="1"/>
  <c r="X995" i="5"/>
  <c r="AA995" i="5" s="1"/>
  <c r="X996" i="5"/>
  <c r="AA996" i="5" s="1"/>
  <c r="X997" i="5"/>
  <c r="AA997" i="5" s="1"/>
  <c r="X998" i="5"/>
  <c r="AA998" i="5" s="1"/>
  <c r="X999" i="5"/>
  <c r="AA999" i="5" s="1"/>
  <c r="X1000" i="5"/>
  <c r="AA1000" i="5" s="1"/>
  <c r="X1001" i="5"/>
  <c r="AA1001" i="5" s="1"/>
  <c r="X1002" i="5"/>
  <c r="AA1002" i="5" s="1"/>
  <c r="X1003" i="5"/>
  <c r="AA1003" i="5" s="1"/>
  <c r="X1004" i="5"/>
  <c r="AA1004" i="5" s="1"/>
  <c r="X1005" i="5"/>
  <c r="AA1005" i="5" s="1"/>
  <c r="X1006" i="5"/>
  <c r="AA1006" i="5" s="1"/>
  <c r="X1007" i="5"/>
  <c r="AA1007" i="5" s="1"/>
  <c r="X1008" i="5"/>
  <c r="AA1008" i="5" s="1"/>
  <c r="X1009" i="5"/>
  <c r="AA1009" i="5" s="1"/>
  <c r="X1010" i="5"/>
  <c r="AA1010" i="5" s="1"/>
  <c r="X1011" i="5"/>
  <c r="AA1011" i="5" s="1"/>
  <c r="X1012" i="5"/>
  <c r="AA1012" i="5" s="1"/>
  <c r="X1013" i="5"/>
  <c r="AA1013" i="5" s="1"/>
  <c r="X1014" i="5"/>
  <c r="AA1014" i="5" s="1"/>
  <c r="X1015" i="5"/>
  <c r="AA1015" i="5" s="1"/>
  <c r="X1016" i="5"/>
  <c r="AA1016" i="5" s="1"/>
  <c r="X1017" i="5"/>
  <c r="AA1017" i="5" s="1"/>
  <c r="X1018" i="5"/>
  <c r="AA1018" i="5" s="1"/>
  <c r="X1019" i="5"/>
  <c r="AA1019" i="5" s="1"/>
  <c r="X1020" i="5"/>
  <c r="AA1020" i="5" s="1"/>
  <c r="X1021" i="5"/>
  <c r="AA1021" i="5" s="1"/>
  <c r="X1022" i="5"/>
  <c r="AA1022" i="5" s="1"/>
  <c r="X1023" i="5"/>
  <c r="AA1023" i="5" s="1"/>
  <c r="X1024" i="5"/>
  <c r="AA1024" i="5" s="1"/>
  <c r="X1025" i="5"/>
  <c r="AA1025" i="5" s="1"/>
  <c r="X1026" i="5"/>
  <c r="AA1026" i="5" s="1"/>
  <c r="X1027" i="5"/>
  <c r="AA1027" i="5" s="1"/>
  <c r="X1028" i="5"/>
  <c r="AA1028" i="5" s="1"/>
  <c r="X1029" i="5"/>
  <c r="AA1029" i="5" s="1"/>
  <c r="X1030" i="5"/>
  <c r="AA1030" i="5" s="1"/>
  <c r="X1031" i="5"/>
  <c r="AA1031" i="5" s="1"/>
  <c r="X1032" i="5"/>
  <c r="AA1032" i="5" s="1"/>
  <c r="X1033" i="5"/>
  <c r="AA1033" i="5" s="1"/>
  <c r="X1034" i="5"/>
  <c r="AA1034" i="5" s="1"/>
  <c r="X1035" i="5"/>
  <c r="AA1035" i="5" s="1"/>
  <c r="X1036" i="5"/>
  <c r="AA1036" i="5" s="1"/>
  <c r="X1037" i="5"/>
  <c r="AA1037" i="5" s="1"/>
  <c r="X1038" i="5"/>
  <c r="AA1038" i="5" s="1"/>
  <c r="X1039" i="5"/>
  <c r="AA1039" i="5" s="1"/>
  <c r="X1040" i="5"/>
  <c r="AA1040" i="5" s="1"/>
  <c r="X1041" i="5"/>
  <c r="AA1041" i="5" s="1"/>
  <c r="X1042" i="5"/>
  <c r="AA1042" i="5" s="1"/>
  <c r="X1043" i="5"/>
  <c r="AA1043" i="5" s="1"/>
  <c r="X1044" i="5"/>
  <c r="AA1044" i="5" s="1"/>
  <c r="X1045" i="5"/>
  <c r="AA1045" i="5" s="1"/>
  <c r="X1046" i="5"/>
  <c r="AA1046" i="5" s="1"/>
  <c r="X1047" i="5"/>
  <c r="AA1047" i="5" s="1"/>
  <c r="X1048" i="5"/>
  <c r="AA1048" i="5" s="1"/>
  <c r="X1049" i="5"/>
  <c r="AA1049" i="5" s="1"/>
  <c r="X1050" i="5"/>
  <c r="AA1050" i="5" s="1"/>
  <c r="X1051" i="5"/>
  <c r="AA1051" i="5" s="1"/>
  <c r="X1052" i="5"/>
  <c r="AA1052" i="5" s="1"/>
  <c r="X1053" i="5"/>
  <c r="AA1053" i="5" s="1"/>
  <c r="X1054" i="5"/>
  <c r="AA1054" i="5" s="1"/>
  <c r="X1055" i="5"/>
  <c r="AA1055" i="5" s="1"/>
  <c r="X1056" i="5"/>
  <c r="AA1056" i="5" s="1"/>
  <c r="X1057" i="5"/>
  <c r="AA1057" i="5" s="1"/>
  <c r="X1058" i="5"/>
  <c r="AA1058" i="5" s="1"/>
  <c r="X1059" i="5"/>
  <c r="AA1059" i="5" s="1"/>
  <c r="X1060" i="5"/>
  <c r="AA1060" i="5" s="1"/>
  <c r="X1061" i="5"/>
  <c r="AA1061" i="5" s="1"/>
  <c r="X1062" i="5"/>
  <c r="AA1062" i="5" s="1"/>
  <c r="X1063" i="5"/>
  <c r="AA1063" i="5" s="1"/>
  <c r="X1064" i="5"/>
  <c r="AA1064" i="5" s="1"/>
  <c r="X1065" i="5"/>
  <c r="AA1065" i="5" s="1"/>
  <c r="X1066" i="5"/>
  <c r="AA1066" i="5" s="1"/>
  <c r="X1067" i="5"/>
  <c r="AA1067" i="5" s="1"/>
  <c r="X1068" i="5"/>
  <c r="AA1068" i="5" s="1"/>
  <c r="X1069" i="5"/>
  <c r="AA1069" i="5" s="1"/>
  <c r="X1070" i="5"/>
  <c r="AA1070" i="5" s="1"/>
  <c r="X1071" i="5"/>
  <c r="AA1071" i="5" s="1"/>
  <c r="X1072" i="5"/>
  <c r="AA1072" i="5" s="1"/>
  <c r="X1073" i="5"/>
  <c r="AA1073" i="5" s="1"/>
  <c r="X1074" i="5"/>
  <c r="AA1074" i="5" s="1"/>
  <c r="X1075" i="5"/>
  <c r="AA1075" i="5" s="1"/>
  <c r="X1076" i="5"/>
  <c r="AA1076" i="5" s="1"/>
  <c r="X1077" i="5"/>
  <c r="AA1077" i="5" s="1"/>
  <c r="X1078" i="5"/>
  <c r="AA1078" i="5" s="1"/>
  <c r="X1079" i="5"/>
  <c r="AA1079" i="5" s="1"/>
  <c r="X1080" i="5"/>
  <c r="AA1080" i="5" s="1"/>
  <c r="X1081" i="5"/>
  <c r="AA1081" i="5" s="1"/>
  <c r="X1082" i="5"/>
  <c r="AA1082" i="5" s="1"/>
  <c r="X1083" i="5"/>
  <c r="AA1083" i="5" s="1"/>
  <c r="X1084" i="5"/>
  <c r="AA1084" i="5" s="1"/>
  <c r="X1085" i="5"/>
  <c r="AA1085" i="5" s="1"/>
  <c r="X1086" i="5"/>
  <c r="AA1086" i="5" s="1"/>
  <c r="X1087" i="5"/>
  <c r="AA1087" i="5" s="1"/>
  <c r="X1088" i="5"/>
  <c r="AA1088" i="5" s="1"/>
  <c r="X1089" i="5"/>
  <c r="AA1089" i="5" s="1"/>
  <c r="X1090" i="5"/>
  <c r="AA1090" i="5" s="1"/>
  <c r="X1091" i="5"/>
  <c r="AA1091" i="5" s="1"/>
  <c r="X1092" i="5"/>
  <c r="AA1092" i="5" s="1"/>
  <c r="X1093" i="5"/>
  <c r="AA1093" i="5" s="1"/>
  <c r="X1094" i="5"/>
  <c r="AA1094" i="5" s="1"/>
  <c r="X1095" i="5"/>
  <c r="AA1095" i="5" s="1"/>
  <c r="X1096" i="5"/>
  <c r="AA1096" i="5" s="1"/>
  <c r="X1097" i="5"/>
  <c r="AA1097" i="5" s="1"/>
  <c r="X1098" i="5"/>
  <c r="AA1098" i="5" s="1"/>
  <c r="X1099" i="5"/>
  <c r="AA1099" i="5" s="1"/>
  <c r="X1100" i="5"/>
  <c r="AA1100" i="5" s="1"/>
  <c r="X1101" i="5"/>
  <c r="AA1101" i="5" s="1"/>
  <c r="X1102" i="5"/>
  <c r="AA1102" i="5" s="1"/>
  <c r="X1103" i="5"/>
  <c r="AA1103" i="5" s="1"/>
  <c r="X1104" i="5"/>
  <c r="AA1104" i="5" s="1"/>
  <c r="X1105" i="5"/>
  <c r="AA1105" i="5" s="1"/>
  <c r="X1106" i="5"/>
  <c r="AA1106" i="5" s="1"/>
  <c r="X1107" i="5"/>
  <c r="AA1107" i="5" s="1"/>
  <c r="X1108" i="5"/>
  <c r="AA1108" i="5" s="1"/>
  <c r="X1109" i="5"/>
  <c r="AA1109" i="5" s="1"/>
  <c r="X1110" i="5"/>
  <c r="AA1110" i="5" s="1"/>
  <c r="X1111" i="5"/>
  <c r="AA1111" i="5" s="1"/>
  <c r="X1112" i="5"/>
  <c r="AA1112" i="5" s="1"/>
  <c r="X1113" i="5"/>
  <c r="AA1113" i="5" s="1"/>
  <c r="X1114" i="5"/>
  <c r="AA1114" i="5" s="1"/>
  <c r="X1115" i="5"/>
  <c r="AA1115" i="5" s="1"/>
  <c r="X1116" i="5"/>
  <c r="AA1116" i="5" s="1"/>
  <c r="X1117" i="5"/>
  <c r="AA1117" i="5" s="1"/>
  <c r="X1118" i="5"/>
  <c r="AA1118" i="5" s="1"/>
  <c r="X1119" i="5"/>
  <c r="AA1119" i="5" s="1"/>
  <c r="X1120" i="5"/>
  <c r="AA1120" i="5" s="1"/>
  <c r="X1121" i="5"/>
  <c r="AA1121" i="5" s="1"/>
  <c r="X1122" i="5"/>
  <c r="AA1122" i="5" s="1"/>
  <c r="X1123" i="5"/>
  <c r="AA1123" i="5" s="1"/>
  <c r="X1124" i="5"/>
  <c r="AA1124" i="5" s="1"/>
  <c r="X1125" i="5"/>
  <c r="AA1125" i="5" s="1"/>
  <c r="X1126" i="5"/>
  <c r="AA1126" i="5" s="1"/>
  <c r="X1127" i="5"/>
  <c r="AA1127" i="5" s="1"/>
  <c r="X1128" i="5"/>
  <c r="AA1128" i="5" s="1"/>
  <c r="X1129" i="5"/>
  <c r="AA1129" i="5" s="1"/>
  <c r="X1130" i="5"/>
  <c r="AA1130" i="5" s="1"/>
  <c r="X1131" i="5"/>
  <c r="AA1131" i="5" s="1"/>
  <c r="X1132" i="5"/>
  <c r="AA1132" i="5" s="1"/>
  <c r="X1133" i="5"/>
  <c r="AA1133" i="5" s="1"/>
  <c r="X1134" i="5"/>
  <c r="AA1134" i="5" s="1"/>
  <c r="X1135" i="5"/>
  <c r="AA1135" i="5" s="1"/>
  <c r="X1136" i="5"/>
  <c r="AA1136" i="5" s="1"/>
  <c r="X1137" i="5"/>
  <c r="AA1137" i="5" s="1"/>
  <c r="X1138" i="5"/>
  <c r="AA1138" i="5" s="1"/>
  <c r="X1139" i="5"/>
  <c r="AA1139" i="5" s="1"/>
  <c r="X1140" i="5"/>
  <c r="AA1140" i="5" s="1"/>
  <c r="X1141" i="5"/>
  <c r="AA1141" i="5" s="1"/>
  <c r="X1142" i="5"/>
  <c r="AA1142" i="5" s="1"/>
  <c r="X1143" i="5"/>
  <c r="AA1143" i="5" s="1"/>
  <c r="X1144" i="5"/>
  <c r="AA1144" i="5" s="1"/>
  <c r="X1145" i="5"/>
  <c r="AA1145" i="5" s="1"/>
  <c r="X1146" i="5"/>
  <c r="AA1146" i="5" s="1"/>
  <c r="X1147" i="5"/>
  <c r="AA1147" i="5" s="1"/>
  <c r="X1148" i="5"/>
  <c r="AA1148" i="5" s="1"/>
  <c r="X1149" i="5"/>
  <c r="AA1149" i="5" s="1"/>
  <c r="X1150" i="5"/>
  <c r="AA1150" i="5" s="1"/>
  <c r="X1151" i="5"/>
  <c r="AA1151" i="5" s="1"/>
  <c r="X1152" i="5"/>
  <c r="AA1152" i="5" s="1"/>
  <c r="X1153" i="5"/>
  <c r="AA1153" i="5" s="1"/>
  <c r="X1154" i="5"/>
  <c r="AA1154" i="5" s="1"/>
  <c r="X1155" i="5"/>
  <c r="AA1155" i="5" s="1"/>
  <c r="X1156" i="5"/>
  <c r="AA1156" i="5" s="1"/>
  <c r="X1157" i="5"/>
  <c r="AA1157" i="5" s="1"/>
  <c r="X1158" i="5"/>
  <c r="AA1158" i="5" s="1"/>
  <c r="X1159" i="5"/>
  <c r="AA1159" i="5" s="1"/>
  <c r="X1160" i="5"/>
  <c r="AA1160" i="5" s="1"/>
  <c r="X1161" i="5"/>
  <c r="AA1161" i="5" s="1"/>
  <c r="X1162" i="5"/>
  <c r="AA1162" i="5" s="1"/>
  <c r="X1163" i="5"/>
  <c r="AA1163" i="5" s="1"/>
  <c r="X1164" i="5"/>
  <c r="AA1164" i="5" s="1"/>
  <c r="X1165" i="5"/>
  <c r="AA1165" i="5" s="1"/>
  <c r="X1166" i="5"/>
  <c r="AA1166" i="5" s="1"/>
  <c r="X1167" i="5"/>
  <c r="AA1167" i="5" s="1"/>
  <c r="X1168" i="5"/>
  <c r="AA1168" i="5" s="1"/>
  <c r="X1169" i="5"/>
  <c r="AA1169" i="5" s="1"/>
  <c r="X1170" i="5"/>
  <c r="AA1170" i="5" s="1"/>
  <c r="X1171" i="5"/>
  <c r="AA1171" i="5" s="1"/>
  <c r="X1172" i="5"/>
  <c r="AA1172" i="5" s="1"/>
  <c r="X1173" i="5"/>
  <c r="AA1173" i="5" s="1"/>
  <c r="X1174" i="5"/>
  <c r="AA1174" i="5" s="1"/>
  <c r="X1175" i="5"/>
  <c r="AA1175" i="5" s="1"/>
  <c r="X1176" i="5"/>
  <c r="AA1176" i="5" s="1"/>
  <c r="X1177" i="5"/>
  <c r="AA1177" i="5" s="1"/>
  <c r="X1178" i="5"/>
  <c r="AA1178" i="5" s="1"/>
  <c r="X1179" i="5"/>
  <c r="AA1179" i="5" s="1"/>
  <c r="X1180" i="5"/>
  <c r="AA1180" i="5" s="1"/>
  <c r="X1181" i="5"/>
  <c r="AA1181" i="5" s="1"/>
  <c r="X1182" i="5"/>
  <c r="AA1182" i="5" s="1"/>
  <c r="X1183" i="5"/>
  <c r="AA1183" i="5" s="1"/>
  <c r="X1184" i="5"/>
  <c r="AA1184" i="5" s="1"/>
  <c r="X1185" i="5"/>
  <c r="AA1185" i="5" s="1"/>
  <c r="X1186" i="5"/>
  <c r="AA1186" i="5" s="1"/>
  <c r="X1187" i="5"/>
  <c r="AA1187" i="5" s="1"/>
  <c r="X1188" i="5"/>
  <c r="AA1188" i="5" s="1"/>
  <c r="X1189" i="5"/>
  <c r="AA1189" i="5" s="1"/>
  <c r="X1190" i="5"/>
  <c r="AA1190" i="5" s="1"/>
  <c r="X1191" i="5"/>
  <c r="AA1191" i="5" s="1"/>
  <c r="X1192" i="5"/>
  <c r="AA1192" i="5" s="1"/>
  <c r="X1193" i="5"/>
  <c r="AA1193" i="5" s="1"/>
  <c r="X1194" i="5"/>
  <c r="AA1194" i="5" s="1"/>
  <c r="X1195" i="5"/>
  <c r="AA1195" i="5" s="1"/>
  <c r="X1196" i="5"/>
  <c r="AA1196" i="5" s="1"/>
  <c r="X1197" i="5"/>
  <c r="AA1197" i="5" s="1"/>
  <c r="X1198" i="5"/>
  <c r="AA1198" i="5" s="1"/>
  <c r="X1199" i="5"/>
  <c r="AA1199" i="5" s="1"/>
  <c r="X1200" i="5"/>
  <c r="AA1200" i="5" s="1"/>
  <c r="X1201" i="5"/>
  <c r="AA1201" i="5" s="1"/>
  <c r="X1202" i="5"/>
  <c r="AA1202" i="5" s="1"/>
  <c r="X1203" i="5"/>
  <c r="AA1203" i="5" s="1"/>
  <c r="X1204" i="5"/>
  <c r="AA1204" i="5" s="1"/>
  <c r="X1205" i="5"/>
  <c r="AA1205" i="5" s="1"/>
  <c r="X1206" i="5"/>
  <c r="AA1206" i="5" s="1"/>
  <c r="X1207" i="5"/>
  <c r="AA1207" i="5" s="1"/>
  <c r="X1208" i="5"/>
  <c r="AA1208" i="5" s="1"/>
  <c r="X1209" i="5"/>
  <c r="AA1209" i="5" s="1"/>
  <c r="X1210" i="5"/>
  <c r="AA1210" i="5" s="1"/>
  <c r="X1211" i="5"/>
  <c r="AA1211" i="5" s="1"/>
  <c r="X1212" i="5"/>
  <c r="AA1212" i="5" s="1"/>
  <c r="X1213" i="5"/>
  <c r="AA1213" i="5" s="1"/>
  <c r="X1214" i="5"/>
  <c r="AA1214" i="5" s="1"/>
  <c r="X1215" i="5"/>
  <c r="AA1215" i="5" s="1"/>
  <c r="X1216" i="5"/>
  <c r="AA1216" i="5" s="1"/>
  <c r="X1217" i="5"/>
  <c r="AA1217" i="5" s="1"/>
  <c r="X1218" i="5"/>
  <c r="AA1218" i="5" s="1"/>
  <c r="X1219" i="5"/>
  <c r="AA1219" i="5" s="1"/>
  <c r="X1220" i="5"/>
  <c r="AA1220" i="5" s="1"/>
  <c r="X1221" i="5"/>
  <c r="AA1221" i="5" s="1"/>
  <c r="X1222" i="5"/>
  <c r="AA1222" i="5" s="1"/>
  <c r="X1223" i="5"/>
  <c r="AA1223" i="5" s="1"/>
  <c r="X1224" i="5"/>
  <c r="AA1224" i="5" s="1"/>
  <c r="X1225" i="5"/>
  <c r="AA1225" i="5" s="1"/>
  <c r="X1226" i="5"/>
  <c r="AA1226" i="5" s="1"/>
  <c r="X1227" i="5"/>
  <c r="AA1227" i="5" s="1"/>
  <c r="X1228" i="5"/>
  <c r="AA1228" i="5" s="1"/>
  <c r="X1229" i="5"/>
  <c r="AA1229" i="5" s="1"/>
  <c r="X1230" i="5"/>
  <c r="AA1230" i="5" s="1"/>
  <c r="X1231" i="5"/>
  <c r="AA1231" i="5" s="1"/>
  <c r="X1232" i="5"/>
  <c r="AA1232" i="5" s="1"/>
  <c r="X1233" i="5"/>
  <c r="AA1233" i="5" s="1"/>
  <c r="X1234" i="5"/>
  <c r="AA1234" i="5" s="1"/>
  <c r="X1235" i="5"/>
  <c r="AA1235" i="5" s="1"/>
  <c r="X1236" i="5"/>
  <c r="AA1236" i="5" s="1"/>
  <c r="X1237" i="5"/>
  <c r="AA1237" i="5" s="1"/>
  <c r="X1238" i="5"/>
  <c r="AA1238" i="5" s="1"/>
  <c r="X1239" i="5"/>
  <c r="AA1239" i="5" s="1"/>
  <c r="X1240" i="5"/>
  <c r="AA1240" i="5" s="1"/>
  <c r="X1241" i="5"/>
  <c r="AA1241" i="5" s="1"/>
  <c r="X1242" i="5"/>
  <c r="AA1242" i="5" s="1"/>
  <c r="X1243" i="5"/>
  <c r="AA1243" i="5" s="1"/>
  <c r="X1244" i="5"/>
  <c r="AA1244" i="5" s="1"/>
  <c r="X1245" i="5"/>
  <c r="AA1245" i="5" s="1"/>
  <c r="X1246" i="5"/>
  <c r="AA1246" i="5" s="1"/>
  <c r="X1247" i="5"/>
  <c r="AA1247" i="5" s="1"/>
  <c r="X1248" i="5"/>
  <c r="AA1248" i="5" s="1"/>
  <c r="X1249" i="5"/>
  <c r="AA1249" i="5" s="1"/>
  <c r="X1250" i="5"/>
  <c r="AA1250" i="5" s="1"/>
  <c r="X1251" i="5"/>
  <c r="AA1251" i="5" s="1"/>
  <c r="X1252" i="5"/>
  <c r="AA1252" i="5" s="1"/>
  <c r="X1253" i="5"/>
  <c r="AA1253" i="5" s="1"/>
  <c r="X1254" i="5"/>
  <c r="AA1254" i="5" s="1"/>
  <c r="X1255" i="5"/>
  <c r="AA1255" i="5" s="1"/>
  <c r="X1256" i="5"/>
  <c r="AA1256" i="5" s="1"/>
  <c r="X1257" i="5"/>
  <c r="AA1257" i="5" s="1"/>
  <c r="X1258" i="5"/>
  <c r="AA1258" i="5" s="1"/>
  <c r="X1259" i="5"/>
  <c r="AA1259" i="5" s="1"/>
  <c r="X1260" i="5"/>
  <c r="AA1260" i="5" s="1"/>
  <c r="X1261" i="5"/>
  <c r="AA1261" i="5" s="1"/>
  <c r="X1262" i="5"/>
  <c r="AA1262" i="5" s="1"/>
  <c r="X1263" i="5"/>
  <c r="AA1263" i="5" s="1"/>
  <c r="X1264" i="5"/>
  <c r="AA1264" i="5" s="1"/>
  <c r="X1265" i="5"/>
  <c r="AA1265" i="5" s="1"/>
  <c r="X1266" i="5"/>
  <c r="AA1266" i="5" s="1"/>
  <c r="X1267" i="5"/>
  <c r="AA1267" i="5" s="1"/>
  <c r="X1268" i="5"/>
  <c r="AA1268" i="5" s="1"/>
  <c r="X1269" i="5"/>
  <c r="AA1269" i="5" s="1"/>
  <c r="X1270" i="5"/>
  <c r="AA1270" i="5" s="1"/>
  <c r="X1271" i="5"/>
  <c r="AA1271" i="5" s="1"/>
  <c r="X1272" i="5"/>
  <c r="AA1272" i="5" s="1"/>
  <c r="X1273" i="5"/>
  <c r="AA1273" i="5" s="1"/>
  <c r="X1274" i="5"/>
  <c r="AA1274" i="5" s="1"/>
  <c r="X1275" i="5"/>
  <c r="AA1275" i="5" s="1"/>
  <c r="X1276" i="5"/>
  <c r="AA1276" i="5" s="1"/>
  <c r="X1277" i="5"/>
  <c r="AA1277" i="5" s="1"/>
  <c r="X1278" i="5"/>
  <c r="AA1278" i="5" s="1"/>
  <c r="X1279" i="5"/>
  <c r="AA1279" i="5" s="1"/>
  <c r="X1280" i="5"/>
  <c r="AA1280" i="5" s="1"/>
  <c r="X1281" i="5"/>
  <c r="AA1281" i="5" s="1"/>
  <c r="X1282" i="5"/>
  <c r="AA1282" i="5" s="1"/>
  <c r="X1283" i="5"/>
  <c r="AA1283" i="5" s="1"/>
  <c r="X1284" i="5"/>
  <c r="AA1284" i="5" s="1"/>
  <c r="X1285" i="5"/>
  <c r="AA1285" i="5" s="1"/>
  <c r="X1286" i="5"/>
  <c r="AA1286" i="5" s="1"/>
  <c r="X1287" i="5"/>
  <c r="AA1287" i="5" s="1"/>
  <c r="X1288" i="5"/>
  <c r="AA1288" i="5" s="1"/>
  <c r="X1289" i="5"/>
  <c r="AA1289" i="5" s="1"/>
  <c r="X1290" i="5"/>
  <c r="AA1290" i="5" s="1"/>
  <c r="X1291" i="5"/>
  <c r="AA1291" i="5" s="1"/>
  <c r="X1292" i="5"/>
  <c r="AA1292" i="5" s="1"/>
  <c r="X1293" i="5"/>
  <c r="AA1293" i="5" s="1"/>
  <c r="X1294" i="5"/>
  <c r="AA1294" i="5" s="1"/>
  <c r="X1295" i="5"/>
  <c r="AA1295" i="5" s="1"/>
  <c r="X1296" i="5"/>
  <c r="AA1296" i="5" s="1"/>
  <c r="X1297" i="5"/>
  <c r="AA1297" i="5" s="1"/>
  <c r="X1298" i="5"/>
  <c r="AA1298" i="5" s="1"/>
  <c r="X1299" i="5"/>
  <c r="AA1299" i="5" s="1"/>
  <c r="X1300" i="5"/>
  <c r="AA1300" i="5" s="1"/>
  <c r="X1301" i="5"/>
  <c r="AA1301" i="5" s="1"/>
  <c r="X1302" i="5"/>
  <c r="AA1302" i="5" s="1"/>
  <c r="X1303" i="5"/>
  <c r="AA1303" i="5" s="1"/>
  <c r="X1304" i="5"/>
  <c r="AA1304" i="5" s="1"/>
  <c r="X1305" i="5"/>
  <c r="AA1305" i="5" s="1"/>
  <c r="X1306" i="5"/>
  <c r="AA1306" i="5" s="1"/>
  <c r="X1307" i="5"/>
  <c r="AA1307" i="5" s="1"/>
  <c r="X1308" i="5"/>
  <c r="AA1308" i="5" s="1"/>
  <c r="X1309" i="5"/>
  <c r="AA1309" i="5" s="1"/>
  <c r="X1310" i="5"/>
  <c r="AA1310" i="5" s="1"/>
  <c r="X1311" i="5"/>
  <c r="AA1311" i="5" s="1"/>
  <c r="X1312" i="5"/>
  <c r="AA1312" i="5" s="1"/>
  <c r="X1313" i="5"/>
  <c r="AA1313" i="5" s="1"/>
  <c r="X1314" i="5"/>
  <c r="AA1314" i="5" s="1"/>
  <c r="X1315" i="5"/>
  <c r="AA1315" i="5" s="1"/>
  <c r="X1316" i="5"/>
  <c r="AA1316" i="5" s="1"/>
  <c r="X1317" i="5"/>
  <c r="AA1317" i="5" s="1"/>
  <c r="X1318" i="5"/>
  <c r="AA1318" i="5" s="1"/>
  <c r="X1319" i="5"/>
  <c r="AA1319" i="5" s="1"/>
  <c r="X1320" i="5"/>
  <c r="AA1320" i="5" s="1"/>
  <c r="X1321" i="5"/>
  <c r="AA1321" i="5" s="1"/>
  <c r="X1322" i="5"/>
  <c r="AA1322" i="5" s="1"/>
  <c r="X1323" i="5"/>
  <c r="AA1323" i="5" s="1"/>
  <c r="X1324" i="5"/>
  <c r="AA1324" i="5" s="1"/>
  <c r="X1325" i="5"/>
  <c r="AA1325" i="5" s="1"/>
  <c r="X1326" i="5"/>
  <c r="AA1326" i="5" s="1"/>
  <c r="X1327" i="5"/>
  <c r="AA1327" i="5" s="1"/>
  <c r="X1328" i="5"/>
  <c r="AA1328" i="5" s="1"/>
  <c r="X1329" i="5"/>
  <c r="AA1329" i="5" s="1"/>
  <c r="X1330" i="5"/>
  <c r="AA1330" i="5" s="1"/>
  <c r="X1331" i="5"/>
  <c r="AA1331" i="5" s="1"/>
  <c r="X1332" i="5"/>
  <c r="AA1332" i="5" s="1"/>
  <c r="X1333" i="5"/>
  <c r="AA1333" i="5" s="1"/>
  <c r="X1334" i="5"/>
  <c r="AA1334" i="5" s="1"/>
  <c r="X1335" i="5"/>
  <c r="AA1335" i="5" s="1"/>
  <c r="X1336" i="5"/>
  <c r="AA1336" i="5" s="1"/>
  <c r="X1337" i="5"/>
  <c r="AA1337" i="5" s="1"/>
  <c r="X1338" i="5"/>
  <c r="AA1338" i="5" s="1"/>
  <c r="X1339" i="5"/>
  <c r="AA1339" i="5" s="1"/>
  <c r="X1340" i="5"/>
  <c r="AA1340" i="5" s="1"/>
  <c r="X1341" i="5"/>
  <c r="AA1341" i="5" s="1"/>
  <c r="X1342" i="5"/>
  <c r="AA1342" i="5" s="1"/>
  <c r="X1343" i="5"/>
  <c r="AA1343" i="5" s="1"/>
  <c r="X1344" i="5"/>
  <c r="AA1344" i="5" s="1"/>
  <c r="X1345" i="5"/>
  <c r="AA1345" i="5" s="1"/>
  <c r="X1346" i="5"/>
  <c r="AA1346" i="5" s="1"/>
  <c r="X1347" i="5"/>
  <c r="AA1347" i="5" s="1"/>
  <c r="X1348" i="5"/>
  <c r="AA1348" i="5" s="1"/>
  <c r="X1349" i="5"/>
  <c r="AA1349" i="5" s="1"/>
  <c r="X1350" i="5"/>
  <c r="AA1350" i="5" s="1"/>
  <c r="X1351" i="5"/>
  <c r="AA1351" i="5" s="1"/>
  <c r="X1352" i="5"/>
  <c r="AA1352" i="5" s="1"/>
  <c r="X1353" i="5"/>
  <c r="AA1353" i="5" s="1"/>
  <c r="X1354" i="5"/>
  <c r="AA1354" i="5" s="1"/>
  <c r="X1355" i="5"/>
  <c r="AA1355" i="5" s="1"/>
  <c r="X1356" i="5"/>
  <c r="AA1356" i="5" s="1"/>
  <c r="X1357" i="5"/>
  <c r="AA1357" i="5" s="1"/>
  <c r="X1358" i="5"/>
  <c r="AA1358" i="5" s="1"/>
  <c r="X1359" i="5"/>
  <c r="AA1359" i="5" s="1"/>
  <c r="X1360" i="5"/>
  <c r="AA1360" i="5" s="1"/>
  <c r="X1361" i="5"/>
  <c r="AA1361" i="5" s="1"/>
  <c r="X1362" i="5"/>
  <c r="AA1362" i="5" s="1"/>
  <c r="X1363" i="5"/>
  <c r="AA1363" i="5" s="1"/>
  <c r="X1364" i="5"/>
  <c r="AA1364" i="5" s="1"/>
  <c r="X1365" i="5"/>
  <c r="AA1365" i="5" s="1"/>
  <c r="X1366" i="5"/>
  <c r="AA1366" i="5" s="1"/>
  <c r="X1367" i="5"/>
  <c r="AA1367" i="5" s="1"/>
  <c r="X1368" i="5"/>
  <c r="AA1368" i="5" s="1"/>
  <c r="X1369" i="5"/>
  <c r="AA1369" i="5" s="1"/>
  <c r="X1370" i="5"/>
  <c r="AA1370" i="5" s="1"/>
  <c r="X1371" i="5"/>
  <c r="AA1371" i="5" s="1"/>
  <c r="X1372" i="5"/>
  <c r="AA1372" i="5" s="1"/>
  <c r="X1373" i="5"/>
  <c r="AA1373" i="5" s="1"/>
  <c r="X1374" i="5"/>
  <c r="AA1374" i="5" s="1"/>
  <c r="X1375" i="5"/>
  <c r="AA1375" i="5" s="1"/>
  <c r="X1376" i="5"/>
  <c r="AA1376" i="5" s="1"/>
  <c r="X1377" i="5"/>
  <c r="AA1377" i="5" s="1"/>
  <c r="X1378" i="5"/>
  <c r="AA1378" i="5" s="1"/>
  <c r="X1379" i="5"/>
  <c r="AA1379" i="5" s="1"/>
  <c r="X1380" i="5"/>
  <c r="AA1380" i="5" s="1"/>
  <c r="X1381" i="5"/>
  <c r="AA1381" i="5" s="1"/>
  <c r="X1382" i="5"/>
  <c r="AA1382" i="5" s="1"/>
  <c r="X1383" i="5"/>
  <c r="AA1383" i="5" s="1"/>
  <c r="X1384" i="5"/>
  <c r="AA1384" i="5" s="1"/>
  <c r="X1385" i="5"/>
  <c r="AA1385" i="5" s="1"/>
  <c r="X1386" i="5"/>
  <c r="AA1386" i="5" s="1"/>
  <c r="X1387" i="5"/>
  <c r="AA1387" i="5" s="1"/>
  <c r="X1388" i="5"/>
  <c r="AA1388" i="5" s="1"/>
  <c r="X1389" i="5"/>
  <c r="AA1389" i="5" s="1"/>
  <c r="X1390" i="5"/>
  <c r="AA1390" i="5" s="1"/>
  <c r="X1391" i="5"/>
  <c r="AA1391" i="5" s="1"/>
  <c r="X1392" i="5"/>
  <c r="AA1392" i="5" s="1"/>
  <c r="X1393" i="5"/>
  <c r="AA1393" i="5" s="1"/>
  <c r="X1394" i="5"/>
  <c r="AA1394" i="5" s="1"/>
  <c r="X1395" i="5"/>
  <c r="AA1395" i="5" s="1"/>
  <c r="X1396" i="5"/>
  <c r="AA1396" i="5" s="1"/>
  <c r="X1397" i="5"/>
  <c r="AA1397" i="5" s="1"/>
  <c r="X1398" i="5"/>
  <c r="AA1398" i="5" s="1"/>
  <c r="X1399" i="5"/>
  <c r="AA1399" i="5" s="1"/>
  <c r="X1400" i="5"/>
  <c r="AA1400" i="5" s="1"/>
  <c r="X1401" i="5"/>
  <c r="AA1401" i="5" s="1"/>
  <c r="X1402" i="5"/>
  <c r="AA1402" i="5" s="1"/>
  <c r="X1403" i="5"/>
  <c r="AA1403" i="5" s="1"/>
  <c r="X1404" i="5"/>
  <c r="AA1404" i="5" s="1"/>
  <c r="X1405" i="5"/>
  <c r="AA1405" i="5" s="1"/>
  <c r="X1406" i="5"/>
  <c r="AA1406" i="5" s="1"/>
  <c r="X1407" i="5"/>
  <c r="AA1407" i="5" s="1"/>
  <c r="X1408" i="5"/>
  <c r="AA1408" i="5" s="1"/>
  <c r="X1409" i="5"/>
  <c r="AA1409" i="5" s="1"/>
  <c r="X1410" i="5"/>
  <c r="AA1410" i="5" s="1"/>
  <c r="X1411" i="5"/>
  <c r="AA1411" i="5" s="1"/>
  <c r="X1412" i="5"/>
  <c r="AA1412" i="5" s="1"/>
  <c r="X1413" i="5"/>
  <c r="AA1413" i="5" s="1"/>
  <c r="X1414" i="5"/>
  <c r="AA1414" i="5" s="1"/>
  <c r="X1415" i="5"/>
  <c r="AA1415" i="5" s="1"/>
  <c r="X1416" i="5"/>
  <c r="AA1416" i="5" s="1"/>
  <c r="X1417" i="5"/>
  <c r="AA1417" i="5" s="1"/>
  <c r="X1418" i="5"/>
  <c r="AA1418" i="5" s="1"/>
  <c r="X1419" i="5"/>
  <c r="AA1419" i="5" s="1"/>
  <c r="X1420" i="5"/>
  <c r="AA1420" i="5" s="1"/>
  <c r="X1421" i="5"/>
  <c r="AA1421" i="5" s="1"/>
  <c r="X1422" i="5"/>
  <c r="AA1422" i="5" s="1"/>
  <c r="X1423" i="5"/>
  <c r="AA1423" i="5" s="1"/>
  <c r="X1424" i="5"/>
  <c r="AA1424" i="5" s="1"/>
  <c r="X1425" i="5"/>
  <c r="AA1425" i="5" s="1"/>
  <c r="X1426" i="5"/>
  <c r="AA1426" i="5" s="1"/>
  <c r="X1427" i="5"/>
  <c r="AA1427" i="5" s="1"/>
  <c r="X1428" i="5"/>
  <c r="AA1428" i="5" s="1"/>
  <c r="X1429" i="5"/>
  <c r="AA1429" i="5" s="1"/>
  <c r="X1430" i="5"/>
  <c r="AA1430" i="5" s="1"/>
  <c r="X1431" i="5"/>
  <c r="AA1431" i="5" s="1"/>
  <c r="X1432" i="5"/>
  <c r="AA1432" i="5" s="1"/>
  <c r="X1433" i="5"/>
  <c r="AA1433" i="5" s="1"/>
  <c r="X1434" i="5"/>
  <c r="AA1434" i="5" s="1"/>
  <c r="X1435" i="5"/>
  <c r="AA1435" i="5" s="1"/>
  <c r="X1436" i="5"/>
  <c r="AA1436" i="5" s="1"/>
  <c r="X1437" i="5"/>
  <c r="AA1437" i="5" s="1"/>
  <c r="X1438" i="5"/>
  <c r="AA1438" i="5" s="1"/>
  <c r="X1439" i="5"/>
  <c r="AA1439" i="5" s="1"/>
  <c r="X1440" i="5"/>
  <c r="AA1440" i="5" s="1"/>
  <c r="X1441" i="5"/>
  <c r="AA1441" i="5" s="1"/>
  <c r="X1442" i="5"/>
  <c r="AA1442" i="5" s="1"/>
  <c r="X1443" i="5"/>
  <c r="AA1443" i="5" s="1"/>
  <c r="X1444" i="5"/>
  <c r="AA1444" i="5" s="1"/>
  <c r="X1445" i="5"/>
  <c r="AA1445" i="5" s="1"/>
  <c r="X1446" i="5"/>
  <c r="AA1446" i="5" s="1"/>
  <c r="X1447" i="5"/>
  <c r="AA1447" i="5" s="1"/>
  <c r="X1448" i="5"/>
  <c r="AA1448" i="5" s="1"/>
  <c r="X1449" i="5"/>
  <c r="AA1449" i="5" s="1"/>
  <c r="X1450" i="5"/>
  <c r="AA1450" i="5" s="1"/>
  <c r="X1451" i="5"/>
  <c r="AA1451" i="5" s="1"/>
  <c r="X1452" i="5"/>
  <c r="AA1452" i="5" s="1"/>
  <c r="X1453" i="5"/>
  <c r="AA1453" i="5" s="1"/>
  <c r="X1454" i="5"/>
  <c r="AA1454" i="5" s="1"/>
  <c r="X1455" i="5"/>
  <c r="AA1455" i="5" s="1"/>
  <c r="X1456" i="5"/>
  <c r="AA1456" i="5" s="1"/>
  <c r="X1457" i="5"/>
  <c r="AA1457" i="5" s="1"/>
  <c r="X1458" i="5"/>
  <c r="AA1458" i="5" s="1"/>
  <c r="X1459" i="5"/>
  <c r="AA1459" i="5" s="1"/>
  <c r="X1460" i="5"/>
  <c r="AA1460" i="5" s="1"/>
  <c r="X1461" i="5"/>
  <c r="AA1461" i="5" s="1"/>
  <c r="X1462" i="5"/>
  <c r="AA1462" i="5" s="1"/>
  <c r="X1463" i="5"/>
  <c r="AA1463" i="5" s="1"/>
  <c r="X1464" i="5"/>
  <c r="AA1464" i="5" s="1"/>
  <c r="X1465" i="5"/>
  <c r="AA1465" i="5" s="1"/>
  <c r="X1466" i="5"/>
  <c r="AA1466" i="5" s="1"/>
  <c r="X1467" i="5"/>
  <c r="AA1467" i="5" s="1"/>
  <c r="X1468" i="5"/>
  <c r="AA1468" i="5" s="1"/>
  <c r="X1469" i="5"/>
  <c r="AA1469" i="5" s="1"/>
  <c r="X1470" i="5"/>
  <c r="AA1470" i="5" s="1"/>
  <c r="X1471" i="5"/>
  <c r="AA1471" i="5" s="1"/>
  <c r="X1472" i="5"/>
  <c r="AA1472" i="5" s="1"/>
  <c r="X1473" i="5"/>
  <c r="AA1473" i="5" s="1"/>
  <c r="X1474" i="5"/>
  <c r="AA1474" i="5" s="1"/>
  <c r="X1475" i="5"/>
  <c r="AA1475" i="5" s="1"/>
  <c r="X1476" i="5"/>
  <c r="AA1476" i="5" s="1"/>
  <c r="X1477" i="5"/>
  <c r="AA1477" i="5" s="1"/>
  <c r="X1478" i="5"/>
  <c r="AA1478" i="5" s="1"/>
  <c r="X1479" i="5"/>
  <c r="AA1479" i="5" s="1"/>
  <c r="X1480" i="5"/>
  <c r="AA1480" i="5" s="1"/>
  <c r="X1481" i="5"/>
  <c r="AA1481" i="5" s="1"/>
  <c r="X1482" i="5"/>
  <c r="AA1482" i="5" s="1"/>
  <c r="X1483" i="5"/>
  <c r="AA1483" i="5" s="1"/>
  <c r="X1484" i="5"/>
  <c r="AA1484" i="5" s="1"/>
  <c r="X1485" i="5"/>
  <c r="AA1485" i="5" s="1"/>
  <c r="X1486" i="5"/>
  <c r="AA1486" i="5" s="1"/>
  <c r="X1487" i="5"/>
  <c r="AA1487" i="5" s="1"/>
  <c r="X1488" i="5"/>
  <c r="AA1488" i="5" s="1"/>
  <c r="X1489" i="5"/>
  <c r="AA1489" i="5" s="1"/>
  <c r="X1490" i="5"/>
  <c r="AA1490" i="5" s="1"/>
  <c r="X1491" i="5"/>
  <c r="AA1491" i="5" s="1"/>
  <c r="X1492" i="5"/>
  <c r="AA1492" i="5" s="1"/>
  <c r="X1493" i="5"/>
  <c r="AA1493" i="5" s="1"/>
  <c r="X1494" i="5"/>
  <c r="AA1494" i="5" s="1"/>
  <c r="X1495" i="5"/>
  <c r="AA1495" i="5" s="1"/>
  <c r="X1496" i="5"/>
  <c r="AA1496" i="5" s="1"/>
  <c r="X1497" i="5"/>
  <c r="AA1497" i="5" s="1"/>
  <c r="X1498" i="5"/>
  <c r="AA1498" i="5" s="1"/>
  <c r="X1499" i="5"/>
  <c r="AA1499" i="5" s="1"/>
  <c r="X1500" i="5"/>
  <c r="AA1500" i="5" s="1"/>
  <c r="X1501" i="5"/>
  <c r="AA1501" i="5" s="1"/>
  <c r="X1502" i="5"/>
  <c r="AA1502" i="5" s="1"/>
  <c r="X1503" i="5"/>
  <c r="AA1503" i="5" s="1"/>
  <c r="X1504" i="5"/>
  <c r="AA1504" i="5" s="1"/>
  <c r="X1505" i="5"/>
  <c r="AA1505" i="5" s="1"/>
  <c r="X1506" i="5"/>
  <c r="AA1506" i="5" s="1"/>
  <c r="X1507" i="5"/>
  <c r="AA1507" i="5" s="1"/>
  <c r="X1508" i="5"/>
  <c r="AA1508" i="5" s="1"/>
  <c r="X1509" i="5"/>
  <c r="AA1509" i="5" s="1"/>
  <c r="X1510" i="5"/>
  <c r="AA1510" i="5" s="1"/>
  <c r="X1511" i="5"/>
  <c r="AA1511" i="5" s="1"/>
  <c r="X1512" i="5"/>
  <c r="AA1512" i="5" s="1"/>
  <c r="X1513" i="5"/>
  <c r="AA1513" i="5" s="1"/>
  <c r="X1514" i="5"/>
  <c r="AA1514" i="5" s="1"/>
  <c r="X1515" i="5"/>
  <c r="AA1515" i="5" s="1"/>
  <c r="X1516" i="5"/>
  <c r="AA1516" i="5" s="1"/>
  <c r="X1517" i="5"/>
  <c r="AA1517" i="5" s="1"/>
  <c r="X1518" i="5"/>
  <c r="AA1518" i="5" s="1"/>
  <c r="X1519" i="5"/>
  <c r="AA1519" i="5" s="1"/>
  <c r="X1520" i="5"/>
  <c r="AA1520" i="5" s="1"/>
  <c r="X1521" i="5"/>
  <c r="AA1521" i="5" s="1"/>
  <c r="X1522" i="5"/>
  <c r="AA1522" i="5" s="1"/>
  <c r="X1523" i="5"/>
  <c r="AA1523" i="5" s="1"/>
  <c r="X1524" i="5"/>
  <c r="AA1524" i="5" s="1"/>
  <c r="X1525" i="5"/>
  <c r="AA1525" i="5" s="1"/>
  <c r="X1526" i="5"/>
  <c r="AA1526" i="5" s="1"/>
  <c r="X1527" i="5"/>
  <c r="AA1527" i="5" s="1"/>
  <c r="X1528" i="5"/>
  <c r="AA1528" i="5" s="1"/>
  <c r="X1529" i="5"/>
  <c r="AA1529" i="5" s="1"/>
  <c r="X1530" i="5"/>
  <c r="AA1530" i="5" s="1"/>
  <c r="X1531" i="5"/>
  <c r="AA1531" i="5" s="1"/>
  <c r="X1532" i="5"/>
  <c r="AA1532" i="5" s="1"/>
  <c r="X1533" i="5"/>
  <c r="AA1533" i="5" s="1"/>
  <c r="X1534" i="5"/>
  <c r="AA1534" i="5" s="1"/>
  <c r="X1535" i="5"/>
  <c r="AA1535" i="5" s="1"/>
  <c r="X1536" i="5"/>
  <c r="AA1536" i="5" s="1"/>
  <c r="X1537" i="5"/>
  <c r="AA1537" i="5" s="1"/>
  <c r="X1538" i="5"/>
  <c r="AA1538" i="5" s="1"/>
  <c r="X1539" i="5"/>
  <c r="AA1539" i="5" s="1"/>
  <c r="X1540" i="5"/>
  <c r="AA1540" i="5" s="1"/>
  <c r="X1541" i="5"/>
  <c r="AA1541" i="5" s="1"/>
  <c r="X1542" i="5"/>
  <c r="AA1542" i="5" s="1"/>
  <c r="X1543" i="5"/>
  <c r="AA1543" i="5" s="1"/>
  <c r="X1544" i="5"/>
  <c r="AA1544" i="5" s="1"/>
  <c r="X1545" i="5"/>
  <c r="AA1545" i="5" s="1"/>
  <c r="X1546" i="5"/>
  <c r="AA1546" i="5" s="1"/>
  <c r="X1547" i="5"/>
  <c r="AA1547" i="5" s="1"/>
  <c r="X1548" i="5"/>
  <c r="AA1548" i="5" s="1"/>
  <c r="X1549" i="5"/>
  <c r="AA1549" i="5" s="1"/>
  <c r="X1550" i="5"/>
  <c r="AA1550" i="5" s="1"/>
  <c r="X1551" i="5"/>
  <c r="AA1551" i="5" s="1"/>
  <c r="X1552" i="5"/>
  <c r="AA1552" i="5" s="1"/>
  <c r="X1553" i="5"/>
  <c r="AA1553" i="5" s="1"/>
  <c r="X1554" i="5"/>
  <c r="AA1554" i="5" s="1"/>
  <c r="X1555" i="5"/>
  <c r="AA1555" i="5" s="1"/>
  <c r="X1556" i="5"/>
  <c r="AA1556" i="5" s="1"/>
  <c r="X1557" i="5"/>
  <c r="AA1557" i="5" s="1"/>
  <c r="X1558" i="5"/>
  <c r="AA1558" i="5" s="1"/>
  <c r="X1559" i="5"/>
  <c r="AA1559" i="5" s="1"/>
  <c r="X1560" i="5"/>
  <c r="AA1560" i="5" s="1"/>
  <c r="X1561" i="5"/>
  <c r="AA1561" i="5" s="1"/>
  <c r="X1562" i="5"/>
  <c r="AA1562" i="5" s="1"/>
  <c r="X1563" i="5"/>
  <c r="AA1563" i="5" s="1"/>
  <c r="X1564" i="5"/>
  <c r="AA1564" i="5" s="1"/>
  <c r="X1565" i="5"/>
  <c r="AA1565" i="5" s="1"/>
  <c r="X1566" i="5"/>
  <c r="AA1566" i="5" s="1"/>
  <c r="X1567" i="5"/>
  <c r="AA1567" i="5" s="1"/>
  <c r="X1568" i="5"/>
  <c r="AA1568" i="5" s="1"/>
  <c r="X1569" i="5"/>
  <c r="AA1569" i="5" s="1"/>
  <c r="X1570" i="5"/>
  <c r="AA1570" i="5" s="1"/>
  <c r="X1571" i="5"/>
  <c r="AA1571" i="5" s="1"/>
  <c r="X1572" i="5"/>
  <c r="AA1572" i="5" s="1"/>
  <c r="X1573" i="5"/>
  <c r="AA1573" i="5" s="1"/>
  <c r="X1574" i="5"/>
  <c r="AA1574" i="5" s="1"/>
  <c r="X1575" i="5"/>
  <c r="AA1575" i="5" s="1"/>
  <c r="X1576" i="5"/>
  <c r="AA1576" i="5" s="1"/>
  <c r="X1577" i="5"/>
  <c r="AA1577" i="5" s="1"/>
  <c r="X1578" i="5"/>
  <c r="AA1578" i="5" s="1"/>
  <c r="X1579" i="5"/>
  <c r="AA1579" i="5" s="1"/>
  <c r="X1580" i="5"/>
  <c r="AA1580" i="5" s="1"/>
  <c r="X1581" i="5"/>
  <c r="AA1581" i="5" s="1"/>
  <c r="X1582" i="5"/>
  <c r="AA1582" i="5" s="1"/>
  <c r="X1583" i="5"/>
  <c r="AA1583" i="5" s="1"/>
  <c r="X1584" i="5"/>
  <c r="AA1584" i="5" s="1"/>
  <c r="X1585" i="5"/>
  <c r="AA1585" i="5" s="1"/>
  <c r="X1586" i="5"/>
  <c r="AA1586" i="5" s="1"/>
  <c r="X1587" i="5"/>
  <c r="AA1587" i="5" s="1"/>
  <c r="X1588" i="5"/>
  <c r="AA1588" i="5" s="1"/>
  <c r="X1589" i="5"/>
  <c r="AA1589" i="5" s="1"/>
  <c r="X1590" i="5"/>
  <c r="AA1590" i="5" s="1"/>
  <c r="X1591" i="5"/>
  <c r="AA1591" i="5" s="1"/>
  <c r="X1592" i="5"/>
  <c r="AA1592" i="5" s="1"/>
  <c r="X1593" i="5"/>
  <c r="AA1593" i="5" s="1"/>
  <c r="X1594" i="5"/>
  <c r="AA1594" i="5" s="1"/>
  <c r="X1595" i="5"/>
  <c r="AA1595" i="5" s="1"/>
  <c r="X1596" i="5"/>
  <c r="AA1596" i="5" s="1"/>
  <c r="X1597" i="5"/>
  <c r="AA1597" i="5" s="1"/>
  <c r="X1598" i="5"/>
  <c r="AA1598" i="5" s="1"/>
  <c r="X1599" i="5"/>
  <c r="AA1599" i="5" s="1"/>
  <c r="X1600" i="5"/>
  <c r="AA1600" i="5" s="1"/>
  <c r="X1601" i="5"/>
  <c r="AA1601" i="5" s="1"/>
  <c r="X1602" i="5"/>
  <c r="AA1602" i="5" s="1"/>
  <c r="X1603" i="5"/>
  <c r="AA1603" i="5" s="1"/>
  <c r="X1604" i="5"/>
  <c r="AA1604" i="5" s="1"/>
  <c r="X1605" i="5"/>
  <c r="AA1605" i="5" s="1"/>
  <c r="X1606" i="5"/>
  <c r="AA1606" i="5" s="1"/>
  <c r="X1607" i="5"/>
  <c r="AA1607" i="5" s="1"/>
  <c r="X1608" i="5"/>
  <c r="AA1608" i="5" s="1"/>
  <c r="X1609" i="5"/>
  <c r="AA1609" i="5" s="1"/>
  <c r="X1610" i="5"/>
  <c r="AA1610" i="5" s="1"/>
  <c r="X1611" i="5"/>
  <c r="AA1611" i="5" s="1"/>
  <c r="X1612" i="5"/>
  <c r="AA1612" i="5" s="1"/>
  <c r="X1613" i="5"/>
  <c r="AA1613" i="5" s="1"/>
  <c r="X1614" i="5"/>
  <c r="AA1614" i="5" s="1"/>
  <c r="X1615" i="5"/>
  <c r="AA1615" i="5" s="1"/>
  <c r="X1616" i="5"/>
  <c r="AA1616" i="5" s="1"/>
  <c r="X1617" i="5"/>
  <c r="AA1617" i="5" s="1"/>
  <c r="X1618" i="5"/>
  <c r="AA1618" i="5" s="1"/>
  <c r="X1619" i="5"/>
  <c r="AA1619" i="5" s="1"/>
  <c r="X1620" i="5"/>
  <c r="AA1620" i="5" s="1"/>
  <c r="X1621" i="5"/>
  <c r="AA1621" i="5" s="1"/>
  <c r="X1622" i="5"/>
  <c r="AA1622" i="5" s="1"/>
  <c r="X1623" i="5"/>
  <c r="AA1623" i="5" s="1"/>
  <c r="X1624" i="5"/>
  <c r="AA1624" i="5" s="1"/>
  <c r="X1625" i="5"/>
  <c r="AA1625" i="5" s="1"/>
  <c r="X1626" i="5"/>
  <c r="AA1626" i="5" s="1"/>
  <c r="X1627" i="5"/>
  <c r="AA1627" i="5" s="1"/>
  <c r="X1628" i="5"/>
  <c r="AA1628" i="5" s="1"/>
  <c r="X1629" i="5"/>
  <c r="AA1629" i="5" s="1"/>
  <c r="X1630" i="5"/>
  <c r="AA1630" i="5" s="1"/>
  <c r="X1631" i="5"/>
  <c r="AA1631" i="5" s="1"/>
  <c r="X1632" i="5"/>
  <c r="AA1632" i="5" s="1"/>
  <c r="X1633" i="5"/>
  <c r="AA1633" i="5" s="1"/>
  <c r="X1634" i="5"/>
  <c r="AA1634" i="5" s="1"/>
  <c r="X1635" i="5"/>
  <c r="AA1635" i="5" s="1"/>
  <c r="X1636" i="5"/>
  <c r="AA1636" i="5" s="1"/>
  <c r="X1637" i="5"/>
  <c r="AA1637" i="5" s="1"/>
  <c r="X1638" i="5"/>
  <c r="AA1638" i="5" s="1"/>
  <c r="X1639" i="5"/>
  <c r="AA1639" i="5" s="1"/>
  <c r="X1640" i="5"/>
  <c r="AA1640" i="5" s="1"/>
  <c r="X1641" i="5"/>
  <c r="AA1641" i="5" s="1"/>
  <c r="X1642" i="5"/>
  <c r="AA1642" i="5" s="1"/>
  <c r="X1643" i="5"/>
  <c r="AA1643" i="5" s="1"/>
  <c r="X1644" i="5"/>
  <c r="AA1644" i="5" s="1"/>
  <c r="X1645" i="5"/>
  <c r="AA1645" i="5" s="1"/>
  <c r="X1646" i="5"/>
  <c r="AA1646" i="5" s="1"/>
  <c r="X1647" i="5"/>
  <c r="AA1647" i="5" s="1"/>
  <c r="X1648" i="5"/>
  <c r="AA1648" i="5" s="1"/>
  <c r="X1649" i="5"/>
  <c r="AA1649" i="5" s="1"/>
  <c r="X1650" i="5"/>
  <c r="AA1650" i="5" s="1"/>
  <c r="X1651" i="5"/>
  <c r="AA1651" i="5" s="1"/>
  <c r="X1652" i="5"/>
  <c r="AA1652" i="5" s="1"/>
  <c r="X1653" i="5"/>
  <c r="AA1653" i="5" s="1"/>
  <c r="X1654" i="5"/>
  <c r="AA1654" i="5" s="1"/>
  <c r="X1655" i="5"/>
  <c r="AA1655" i="5" s="1"/>
  <c r="X1656" i="5"/>
  <c r="AA1656" i="5" s="1"/>
  <c r="X1657" i="5"/>
  <c r="AA1657" i="5" s="1"/>
  <c r="X1658" i="5"/>
  <c r="AA1658" i="5" s="1"/>
  <c r="X1659" i="5"/>
  <c r="AA1659" i="5" s="1"/>
  <c r="X1660" i="5"/>
  <c r="AA1660" i="5" s="1"/>
  <c r="X1661" i="5"/>
  <c r="AA1661" i="5" s="1"/>
  <c r="X1662" i="5"/>
  <c r="AA1662" i="5" s="1"/>
  <c r="X1663" i="5"/>
  <c r="AA1663" i="5" s="1"/>
  <c r="X1664" i="5"/>
  <c r="AA1664" i="5" s="1"/>
  <c r="X1665" i="5"/>
  <c r="AA1665" i="5" s="1"/>
  <c r="X1666" i="5"/>
  <c r="AA1666" i="5" s="1"/>
  <c r="X1667" i="5"/>
  <c r="AA1667" i="5" s="1"/>
  <c r="X1668" i="5"/>
  <c r="AA1668" i="5" s="1"/>
  <c r="X1669" i="5"/>
  <c r="AA1669" i="5" s="1"/>
  <c r="X1670" i="5"/>
  <c r="AA1670" i="5" s="1"/>
  <c r="X1671" i="5"/>
  <c r="AA1671" i="5" s="1"/>
  <c r="X1672" i="5"/>
  <c r="AA1672" i="5" s="1"/>
  <c r="X1673" i="5"/>
  <c r="AA1673" i="5" s="1"/>
  <c r="X1674" i="5"/>
  <c r="AA1674" i="5" s="1"/>
  <c r="X1675" i="5"/>
  <c r="AA1675" i="5" s="1"/>
  <c r="X1676" i="5"/>
  <c r="AA1676" i="5" s="1"/>
  <c r="X1677" i="5"/>
  <c r="AA1677" i="5" s="1"/>
  <c r="X1678" i="5"/>
  <c r="AA1678" i="5" s="1"/>
  <c r="X1679" i="5"/>
  <c r="AA1679" i="5" s="1"/>
  <c r="X1680" i="5"/>
  <c r="AA1680" i="5" s="1"/>
  <c r="X1681" i="5"/>
  <c r="AA1681" i="5" s="1"/>
  <c r="X1682" i="5"/>
  <c r="AA1682" i="5" s="1"/>
  <c r="X1683" i="5"/>
  <c r="AA1683" i="5" s="1"/>
  <c r="X1684" i="5"/>
  <c r="AA1684" i="5" s="1"/>
  <c r="X1685" i="5"/>
  <c r="AA1685" i="5" s="1"/>
  <c r="X1686" i="5"/>
  <c r="AA1686" i="5" s="1"/>
  <c r="X1687" i="5"/>
  <c r="AA1687" i="5" s="1"/>
  <c r="X1688" i="5"/>
  <c r="AA1688" i="5" s="1"/>
  <c r="X1689" i="5"/>
  <c r="AA1689" i="5" s="1"/>
  <c r="X1690" i="5"/>
  <c r="AA1690" i="5" s="1"/>
  <c r="X1691" i="5"/>
  <c r="AA1691" i="5" s="1"/>
  <c r="X1692" i="5"/>
  <c r="AA1692" i="5" s="1"/>
  <c r="X1693" i="5"/>
  <c r="AA1693" i="5" s="1"/>
  <c r="X1694" i="5"/>
  <c r="AA1694" i="5" s="1"/>
  <c r="X1695" i="5"/>
  <c r="AA1695" i="5" s="1"/>
  <c r="X1696" i="5"/>
  <c r="AA1696" i="5" s="1"/>
  <c r="X1697" i="5"/>
  <c r="AA1697" i="5" s="1"/>
  <c r="X1698" i="5"/>
  <c r="AA1698" i="5" s="1"/>
  <c r="X1699" i="5"/>
  <c r="AA1699" i="5" s="1"/>
  <c r="X1700" i="5"/>
  <c r="AA1700" i="5" s="1"/>
  <c r="X1701" i="5"/>
  <c r="AA1701" i="5" s="1"/>
  <c r="X1702" i="5"/>
  <c r="AA1702" i="5" s="1"/>
  <c r="X1703" i="5"/>
  <c r="AA1703" i="5" s="1"/>
  <c r="X1704" i="5"/>
  <c r="AA1704" i="5" s="1"/>
  <c r="X1705" i="5"/>
  <c r="AA1705" i="5" s="1"/>
  <c r="X1706" i="5"/>
  <c r="AA1706" i="5" s="1"/>
  <c r="X1707" i="5"/>
  <c r="AA1707" i="5" s="1"/>
  <c r="X1708" i="5"/>
  <c r="AA1708" i="5" s="1"/>
  <c r="X1709" i="5"/>
  <c r="AA1709" i="5" s="1"/>
  <c r="X1710" i="5"/>
  <c r="AA1710" i="5" s="1"/>
  <c r="X1711" i="5"/>
  <c r="AA1711" i="5" s="1"/>
  <c r="X1712" i="5"/>
  <c r="AA1712" i="5" s="1"/>
  <c r="X1713" i="5"/>
  <c r="AA1713" i="5" s="1"/>
  <c r="X1714" i="5"/>
  <c r="AA1714" i="5" s="1"/>
  <c r="X1715" i="5"/>
  <c r="AA1715" i="5" s="1"/>
  <c r="X1716" i="5"/>
  <c r="AA1716" i="5" s="1"/>
  <c r="X1717" i="5"/>
  <c r="AA1717" i="5" s="1"/>
  <c r="X1718" i="5"/>
  <c r="AA1718" i="5" s="1"/>
  <c r="X1719" i="5"/>
  <c r="AA1719" i="5" s="1"/>
  <c r="X1720" i="5"/>
  <c r="AA1720" i="5" s="1"/>
  <c r="X1721" i="5"/>
  <c r="AA1721" i="5" s="1"/>
  <c r="X1722" i="5"/>
  <c r="AA1722" i="5" s="1"/>
  <c r="X1723" i="5"/>
  <c r="AA1723" i="5" s="1"/>
  <c r="X1724" i="5"/>
  <c r="AA1724" i="5" s="1"/>
  <c r="X1725" i="5"/>
  <c r="AA1725" i="5" s="1"/>
  <c r="X1726" i="5"/>
  <c r="AA1726" i="5" s="1"/>
  <c r="X1727" i="5"/>
  <c r="AA1727" i="5" s="1"/>
  <c r="X1728" i="5"/>
  <c r="AA1728" i="5" s="1"/>
  <c r="X1729" i="5"/>
  <c r="AA1729" i="5" s="1"/>
  <c r="X1730" i="5"/>
  <c r="AA1730" i="5" s="1"/>
  <c r="X1731" i="5"/>
  <c r="AA1731" i="5" s="1"/>
  <c r="X1732" i="5"/>
  <c r="AA1732" i="5" s="1"/>
  <c r="X1733" i="5"/>
  <c r="AA1733" i="5" s="1"/>
  <c r="X1734" i="5"/>
  <c r="AA1734" i="5" s="1"/>
  <c r="X1735" i="5"/>
  <c r="AA1735" i="5" s="1"/>
  <c r="X1736" i="5"/>
  <c r="AA1736" i="5" s="1"/>
  <c r="X1737" i="5"/>
  <c r="AA1737" i="5" s="1"/>
  <c r="X1738" i="5"/>
  <c r="AA1738" i="5" s="1"/>
  <c r="X1739" i="5"/>
  <c r="AA1739" i="5" s="1"/>
  <c r="X1740" i="5"/>
  <c r="AA1740" i="5" s="1"/>
  <c r="X1741" i="5"/>
  <c r="AA1741" i="5" s="1"/>
  <c r="X1742" i="5"/>
  <c r="AA1742" i="5" s="1"/>
  <c r="X1743" i="5"/>
  <c r="AA1743" i="5" s="1"/>
  <c r="X1744" i="5"/>
  <c r="AA1744" i="5" s="1"/>
  <c r="X1745" i="5"/>
  <c r="AA1745" i="5" s="1"/>
  <c r="X1746" i="5"/>
  <c r="AA1746" i="5" s="1"/>
  <c r="X1747" i="5"/>
  <c r="AA1747" i="5" s="1"/>
  <c r="X1748" i="5"/>
  <c r="AA1748" i="5" s="1"/>
  <c r="X1749" i="5"/>
  <c r="AA1749" i="5" s="1"/>
  <c r="X1750" i="5"/>
  <c r="AA1750" i="5" s="1"/>
  <c r="X1751" i="5"/>
  <c r="AA1751" i="5" s="1"/>
  <c r="X1752" i="5"/>
  <c r="AA1752" i="5" s="1"/>
  <c r="X1753" i="5"/>
  <c r="AA1753" i="5" s="1"/>
  <c r="X1754" i="5"/>
  <c r="AA1754" i="5" s="1"/>
  <c r="X1755" i="5"/>
  <c r="AA1755" i="5" s="1"/>
  <c r="X1756" i="5"/>
  <c r="AA1756" i="5" s="1"/>
  <c r="X1757" i="5"/>
  <c r="AA1757" i="5" s="1"/>
  <c r="X1758" i="5"/>
  <c r="AA1758" i="5" s="1"/>
  <c r="X1759" i="5"/>
  <c r="AA1759" i="5" s="1"/>
  <c r="X1760" i="5"/>
  <c r="AA1760" i="5" s="1"/>
  <c r="X1761" i="5"/>
  <c r="AA1761" i="5" s="1"/>
  <c r="X1762" i="5"/>
  <c r="AA1762" i="5" s="1"/>
  <c r="X1763" i="5"/>
  <c r="AA1763" i="5" s="1"/>
  <c r="X1764" i="5"/>
  <c r="AA1764" i="5" s="1"/>
  <c r="X1765" i="5"/>
  <c r="AA1765" i="5" s="1"/>
  <c r="X1766" i="5"/>
  <c r="AA1766" i="5" s="1"/>
  <c r="X1767" i="5"/>
  <c r="AA1767" i="5" s="1"/>
  <c r="X1768" i="5"/>
  <c r="AA1768" i="5" s="1"/>
  <c r="X1769" i="5"/>
  <c r="AA1769" i="5" s="1"/>
  <c r="X1770" i="5"/>
  <c r="AA1770" i="5" s="1"/>
  <c r="X1771" i="5"/>
  <c r="AA1771" i="5" s="1"/>
  <c r="X1772" i="5"/>
  <c r="AA1772" i="5" s="1"/>
  <c r="X1773" i="5"/>
  <c r="AA1773" i="5" s="1"/>
  <c r="X1774" i="5"/>
  <c r="AA1774" i="5" s="1"/>
  <c r="X1775" i="5"/>
  <c r="AA1775" i="5" s="1"/>
  <c r="X1776" i="5"/>
  <c r="AA1776" i="5" s="1"/>
  <c r="X1777" i="5"/>
  <c r="AA1777" i="5" s="1"/>
  <c r="X1778" i="5"/>
  <c r="AA1778" i="5" s="1"/>
  <c r="X1779" i="5"/>
  <c r="AA1779" i="5" s="1"/>
  <c r="X1780" i="5"/>
  <c r="AA1780" i="5" s="1"/>
  <c r="X1781" i="5"/>
  <c r="AA1781" i="5" s="1"/>
  <c r="X1782" i="5"/>
  <c r="AA1782" i="5" s="1"/>
  <c r="X1783" i="5"/>
  <c r="AA1783" i="5" s="1"/>
  <c r="X1784" i="5"/>
  <c r="AA1784" i="5" s="1"/>
  <c r="X1785" i="5"/>
  <c r="AA1785" i="5" s="1"/>
  <c r="X1786" i="5"/>
  <c r="AA1786" i="5" s="1"/>
  <c r="X1787" i="5"/>
  <c r="AA1787" i="5" s="1"/>
  <c r="X1788" i="5"/>
  <c r="AA1788" i="5" s="1"/>
  <c r="X1789" i="5"/>
  <c r="AA1789" i="5" s="1"/>
  <c r="X1790" i="5"/>
  <c r="AA1790" i="5" s="1"/>
  <c r="X1791" i="5"/>
  <c r="AA1791" i="5" s="1"/>
  <c r="X1792" i="5"/>
  <c r="AA1792" i="5" s="1"/>
  <c r="X1793" i="5"/>
  <c r="AA1793" i="5" s="1"/>
  <c r="X1794" i="5"/>
  <c r="AA1794" i="5" s="1"/>
  <c r="X1795" i="5"/>
  <c r="AA1795" i="5" s="1"/>
  <c r="X1796" i="5"/>
  <c r="AA1796" i="5" s="1"/>
  <c r="X1797" i="5"/>
  <c r="AA1797" i="5" s="1"/>
  <c r="X1798" i="5"/>
  <c r="AA1798" i="5" s="1"/>
  <c r="X1799" i="5"/>
  <c r="AA1799" i="5" s="1"/>
  <c r="X1800" i="5"/>
  <c r="AA1800" i="5" s="1"/>
  <c r="X1801" i="5"/>
  <c r="AA1801" i="5" s="1"/>
  <c r="X1802" i="5"/>
  <c r="AA1802" i="5" s="1"/>
  <c r="X1803" i="5"/>
  <c r="AA1803" i="5" s="1"/>
  <c r="X1804" i="5"/>
  <c r="AA1804" i="5" s="1"/>
  <c r="X1805" i="5"/>
  <c r="AA1805" i="5" s="1"/>
  <c r="X1806" i="5"/>
  <c r="AA1806" i="5" s="1"/>
  <c r="X1807" i="5"/>
  <c r="AA1807" i="5" s="1"/>
  <c r="X1808" i="5"/>
  <c r="AA1808" i="5" s="1"/>
  <c r="X1809" i="5"/>
  <c r="AA1809" i="5" s="1"/>
  <c r="X1810" i="5"/>
  <c r="AA1810" i="5" s="1"/>
  <c r="X1811" i="5"/>
  <c r="AA1811" i="5" s="1"/>
  <c r="X1812" i="5"/>
  <c r="AA1812" i="5" s="1"/>
  <c r="X1813" i="5"/>
  <c r="AA1813" i="5" s="1"/>
  <c r="X1814" i="5"/>
  <c r="AA1814" i="5" s="1"/>
  <c r="X1815" i="5"/>
  <c r="AA1815" i="5" s="1"/>
  <c r="X1816" i="5"/>
  <c r="AA1816" i="5" s="1"/>
  <c r="X1817" i="5"/>
  <c r="AA1817" i="5" s="1"/>
  <c r="X1818" i="5"/>
  <c r="AA1818" i="5" s="1"/>
  <c r="X1819" i="5"/>
  <c r="AA1819" i="5" s="1"/>
  <c r="X1820" i="5"/>
  <c r="AA1820" i="5" s="1"/>
  <c r="X1821" i="5"/>
  <c r="AA1821" i="5" s="1"/>
  <c r="X1822" i="5"/>
  <c r="AA1822" i="5" s="1"/>
  <c r="X1823" i="5"/>
  <c r="AA1823" i="5" s="1"/>
  <c r="X1824" i="5"/>
  <c r="AA1824" i="5" s="1"/>
  <c r="X1825" i="5"/>
  <c r="AA1825" i="5" s="1"/>
  <c r="X1826" i="5"/>
  <c r="AA1826" i="5" s="1"/>
  <c r="X1827" i="5"/>
  <c r="AA1827" i="5" s="1"/>
  <c r="X1828" i="5"/>
  <c r="AA1828" i="5" s="1"/>
  <c r="X1829" i="5"/>
  <c r="AA1829" i="5" s="1"/>
  <c r="X1830" i="5"/>
  <c r="AA1830" i="5" s="1"/>
  <c r="X1831" i="5"/>
  <c r="AA1831" i="5" s="1"/>
  <c r="X1832" i="5"/>
  <c r="AA1832" i="5" s="1"/>
  <c r="X1833" i="5"/>
  <c r="AA1833" i="5" s="1"/>
  <c r="X1834" i="5"/>
  <c r="AA1834" i="5" s="1"/>
  <c r="X1835" i="5"/>
  <c r="AA1835" i="5" s="1"/>
  <c r="X1836" i="5"/>
  <c r="AA1836" i="5" s="1"/>
  <c r="X1837" i="5"/>
  <c r="AA1837" i="5" s="1"/>
  <c r="X1838" i="5"/>
  <c r="AA1838" i="5" s="1"/>
  <c r="X1839" i="5"/>
  <c r="AA1839" i="5" s="1"/>
  <c r="X1840" i="5"/>
  <c r="AA1840" i="5" s="1"/>
  <c r="X1841" i="5"/>
  <c r="AA1841" i="5" s="1"/>
  <c r="X1842" i="5"/>
  <c r="AA1842" i="5" s="1"/>
  <c r="X1843" i="5"/>
  <c r="AA1843" i="5" s="1"/>
  <c r="X1844" i="5"/>
  <c r="AA1844" i="5" s="1"/>
  <c r="X1845" i="5"/>
  <c r="AA1845" i="5" s="1"/>
  <c r="X1846" i="5"/>
  <c r="AA1846" i="5" s="1"/>
  <c r="X1847" i="5"/>
  <c r="AA1847" i="5" s="1"/>
  <c r="X1848" i="5"/>
  <c r="AA1848" i="5" s="1"/>
  <c r="X1849" i="5"/>
  <c r="AA1849" i="5" s="1"/>
  <c r="X1850" i="5"/>
  <c r="AA1850" i="5" s="1"/>
  <c r="X1851" i="5"/>
  <c r="AA1851" i="5" s="1"/>
  <c r="X1852" i="5"/>
  <c r="AA1852" i="5" s="1"/>
  <c r="X1853" i="5"/>
  <c r="AA1853" i="5" s="1"/>
  <c r="X1854" i="5"/>
  <c r="AA1854" i="5" s="1"/>
  <c r="X1855" i="5"/>
  <c r="AA1855" i="5" s="1"/>
  <c r="X1856" i="5"/>
  <c r="AA1856" i="5" s="1"/>
  <c r="X1857" i="5"/>
  <c r="AA1857" i="5" s="1"/>
  <c r="X1858" i="5"/>
  <c r="AA1858" i="5" s="1"/>
  <c r="X1859" i="5"/>
  <c r="AA1859" i="5" s="1"/>
  <c r="X1860" i="5"/>
  <c r="AA1860" i="5" s="1"/>
  <c r="X1861" i="5"/>
  <c r="AA1861" i="5" s="1"/>
  <c r="X1862" i="5"/>
  <c r="AA1862" i="5" s="1"/>
  <c r="X1863" i="5"/>
  <c r="AA1863" i="5" s="1"/>
  <c r="X1864" i="5"/>
  <c r="AA1864" i="5" s="1"/>
  <c r="X1865" i="5"/>
  <c r="AA1865" i="5" s="1"/>
  <c r="X1866" i="5"/>
  <c r="AA1866" i="5" s="1"/>
  <c r="X1867" i="5"/>
  <c r="AA1867" i="5" s="1"/>
  <c r="X1868" i="5"/>
  <c r="AA1868" i="5" s="1"/>
  <c r="X1869" i="5"/>
  <c r="AA1869" i="5" s="1"/>
  <c r="X1870" i="5"/>
  <c r="AA1870" i="5" s="1"/>
  <c r="X1871" i="5"/>
  <c r="AA1871" i="5" s="1"/>
  <c r="X1872" i="5"/>
  <c r="AA1872" i="5" s="1"/>
  <c r="X3005" i="5"/>
  <c r="AA3005" i="5" s="1"/>
  <c r="X3006" i="5"/>
  <c r="AA3006" i="5" s="1"/>
  <c r="X3007" i="5"/>
  <c r="AA3007" i="5" s="1"/>
  <c r="X3008" i="5"/>
  <c r="AA3008" i="5" s="1"/>
  <c r="X3009" i="5"/>
  <c r="AA3009" i="5" s="1"/>
  <c r="X3010" i="5"/>
  <c r="AA3010" i="5" s="1"/>
  <c r="X3011" i="5"/>
  <c r="AA3011" i="5" s="1"/>
  <c r="X3012" i="5"/>
  <c r="AA3012" i="5" s="1"/>
  <c r="X3013" i="5"/>
  <c r="AA3013" i="5" s="1"/>
  <c r="X3014" i="5"/>
  <c r="AA3014" i="5" s="1"/>
  <c r="X3015" i="5"/>
  <c r="AA3015" i="5" s="1"/>
  <c r="X3016" i="5"/>
  <c r="AA3016" i="5" s="1"/>
  <c r="X3017" i="5"/>
  <c r="AA3017" i="5" s="1"/>
  <c r="X3018" i="5"/>
  <c r="AA3018" i="5" s="1"/>
  <c r="X3019" i="5"/>
  <c r="AA3019" i="5" s="1"/>
  <c r="X3020" i="5"/>
  <c r="AA3020" i="5" s="1"/>
  <c r="X3021" i="5"/>
  <c r="AA3021" i="5" s="1"/>
  <c r="X3022" i="5"/>
  <c r="AA3022" i="5" s="1"/>
  <c r="X3023" i="5"/>
  <c r="AA3023" i="5" s="1"/>
  <c r="X3024" i="5"/>
  <c r="AA3024" i="5" s="1"/>
  <c r="X3025" i="5"/>
  <c r="AA3025" i="5" s="1"/>
  <c r="X3026" i="5"/>
  <c r="AA3026" i="5" s="1"/>
  <c r="X3027" i="5"/>
  <c r="AA3027" i="5" s="1"/>
  <c r="X3028" i="5"/>
  <c r="AA3028" i="5" s="1"/>
  <c r="X3029" i="5"/>
  <c r="AA3029" i="5" s="1"/>
  <c r="X3030" i="5"/>
  <c r="AA3030" i="5" s="1"/>
  <c r="X3031" i="5"/>
  <c r="AA3031" i="5" s="1"/>
  <c r="X3032" i="5"/>
  <c r="AA3032" i="5" s="1"/>
  <c r="X3033" i="5"/>
  <c r="AA3033" i="5" s="1"/>
  <c r="X3034" i="5"/>
  <c r="AA3034" i="5" s="1"/>
  <c r="X3035" i="5"/>
  <c r="AA3035" i="5" s="1"/>
  <c r="X3036" i="5"/>
  <c r="AA3036" i="5" s="1"/>
  <c r="X3037" i="5"/>
  <c r="AA3037" i="5" s="1"/>
  <c r="X3038" i="5"/>
  <c r="AA3038" i="5" s="1"/>
  <c r="X3039" i="5"/>
  <c r="AA3039" i="5" s="1"/>
  <c r="X3040" i="5"/>
  <c r="AA3040" i="5" s="1"/>
  <c r="X3041" i="5"/>
  <c r="AA3041" i="5" s="1"/>
  <c r="X3042" i="5"/>
  <c r="AA3042" i="5" s="1"/>
  <c r="X3043" i="5"/>
  <c r="AA3043" i="5" s="1"/>
  <c r="X3044" i="5"/>
  <c r="AA3044" i="5" s="1"/>
  <c r="X3045" i="5"/>
  <c r="AA3045" i="5" s="1"/>
  <c r="X3046" i="5"/>
  <c r="AA3046" i="5" s="1"/>
  <c r="X3047" i="5"/>
  <c r="AA3047" i="5" s="1"/>
  <c r="X3048" i="5"/>
  <c r="AA3048" i="5" s="1"/>
  <c r="X3049" i="5"/>
  <c r="AA3049" i="5" s="1"/>
  <c r="X3050" i="5"/>
  <c r="AA3050" i="5" s="1"/>
  <c r="X3051" i="5"/>
  <c r="AA3051" i="5" s="1"/>
  <c r="X3052" i="5"/>
  <c r="AA3052" i="5" s="1"/>
  <c r="X3053" i="5"/>
  <c r="AA3053" i="5" s="1"/>
  <c r="X3054" i="5"/>
  <c r="AA3054" i="5" s="1"/>
  <c r="X3055" i="5"/>
  <c r="AA3055" i="5" s="1"/>
  <c r="X3056" i="5"/>
  <c r="AA3056" i="5" s="1"/>
  <c r="X3057" i="5"/>
  <c r="AA3057" i="5" s="1"/>
  <c r="X3058" i="5"/>
  <c r="AA3058" i="5" s="1"/>
  <c r="X3059" i="5"/>
  <c r="AA3059" i="5" s="1"/>
  <c r="X3060" i="5"/>
  <c r="AA3060" i="5" s="1"/>
  <c r="X3061" i="5"/>
  <c r="AA3061" i="5" s="1"/>
  <c r="X3062" i="5"/>
  <c r="AA3062" i="5" s="1"/>
  <c r="X3063" i="5"/>
  <c r="AA3063" i="5" s="1"/>
  <c r="X3064" i="5"/>
  <c r="AA3064" i="5" s="1"/>
  <c r="X3065" i="5"/>
  <c r="AA3065" i="5" s="1"/>
  <c r="X3066" i="5"/>
  <c r="AA3066" i="5" s="1"/>
  <c r="X3067" i="5"/>
  <c r="AA3067" i="5" s="1"/>
  <c r="X3068" i="5"/>
  <c r="AA3068" i="5" s="1"/>
  <c r="X3069" i="5"/>
  <c r="AA3069" i="5" s="1"/>
  <c r="X3070" i="5"/>
  <c r="AA3070" i="5" s="1"/>
  <c r="X3071" i="5"/>
  <c r="AA3071" i="5" s="1"/>
  <c r="X3072" i="5"/>
  <c r="AA3072" i="5" s="1"/>
  <c r="X3073" i="5"/>
  <c r="AA3073" i="5" s="1"/>
  <c r="X3074" i="5"/>
  <c r="AA3074" i="5" s="1"/>
  <c r="X3075" i="5"/>
  <c r="AA3075" i="5" s="1"/>
  <c r="X3076" i="5"/>
  <c r="AA3076" i="5" s="1"/>
  <c r="X3077" i="5"/>
  <c r="AA3077" i="5" s="1"/>
  <c r="X3078" i="5"/>
  <c r="AA3078" i="5" s="1"/>
  <c r="X3079" i="5"/>
  <c r="AA3079" i="5" s="1"/>
  <c r="X3080" i="5"/>
  <c r="AA3080" i="5" s="1"/>
  <c r="X3081" i="5"/>
  <c r="AA3081" i="5" s="1"/>
  <c r="X3082" i="5"/>
  <c r="AA3082" i="5" s="1"/>
  <c r="X3083" i="5"/>
  <c r="AA3083" i="5" s="1"/>
  <c r="X3084" i="5"/>
  <c r="AA3084" i="5" s="1"/>
  <c r="X3085" i="5"/>
  <c r="AA3085" i="5" s="1"/>
  <c r="X3086" i="5"/>
  <c r="AA3086" i="5" s="1"/>
  <c r="X3087" i="5"/>
  <c r="AA3087" i="5" s="1"/>
  <c r="X3088" i="5"/>
  <c r="AA3088" i="5" s="1"/>
  <c r="X3089" i="5"/>
  <c r="AA3089" i="5" s="1"/>
  <c r="X3090" i="5"/>
  <c r="AA3090" i="5" s="1"/>
  <c r="X3091" i="5"/>
  <c r="AA3091" i="5" s="1"/>
  <c r="X3092" i="5"/>
  <c r="AA3092" i="5" s="1"/>
  <c r="X3093" i="5"/>
  <c r="AA3093" i="5" s="1"/>
  <c r="X3094" i="5"/>
  <c r="AA3094" i="5" s="1"/>
  <c r="X3095" i="5"/>
  <c r="AA3095" i="5" s="1"/>
  <c r="X3096" i="5"/>
  <c r="AA3096" i="5" s="1"/>
  <c r="X3097" i="5"/>
  <c r="AA3097" i="5" s="1"/>
  <c r="X3098" i="5"/>
  <c r="AA3098" i="5" s="1"/>
  <c r="X3099" i="5"/>
  <c r="AA3099" i="5" s="1"/>
  <c r="X3100" i="5"/>
  <c r="AA3100" i="5" s="1"/>
  <c r="X3101" i="5"/>
  <c r="AA3101" i="5" s="1"/>
  <c r="X3102" i="5"/>
  <c r="AA3102" i="5" s="1"/>
  <c r="X3103" i="5"/>
  <c r="AA3103" i="5" s="1"/>
  <c r="X3104" i="5"/>
  <c r="AA3104" i="5" s="1"/>
  <c r="X3105" i="5"/>
  <c r="AA3105" i="5" s="1"/>
  <c r="X3106" i="5"/>
  <c r="AA3106" i="5" s="1"/>
  <c r="X3107" i="5"/>
  <c r="AA3107" i="5" s="1"/>
  <c r="X3108" i="5"/>
  <c r="AA3108" i="5" s="1"/>
  <c r="X3109" i="5"/>
  <c r="AA3109" i="5" s="1"/>
  <c r="X3110" i="5"/>
  <c r="AA3110" i="5" s="1"/>
  <c r="X3111" i="5"/>
  <c r="AA3111" i="5" s="1"/>
  <c r="X3112" i="5"/>
  <c r="AA3112" i="5" s="1"/>
  <c r="X3113" i="5"/>
  <c r="AA3113" i="5" s="1"/>
  <c r="X3114" i="5"/>
  <c r="AA3114" i="5" s="1"/>
  <c r="X3115" i="5"/>
  <c r="AA3115" i="5" s="1"/>
  <c r="X3116" i="5"/>
  <c r="AA3116" i="5" s="1"/>
  <c r="X3117" i="5"/>
  <c r="AA3117" i="5" s="1"/>
  <c r="X3118" i="5"/>
  <c r="AA3118" i="5" s="1"/>
  <c r="X3119" i="5"/>
  <c r="AA3119" i="5" s="1"/>
  <c r="X3120" i="5"/>
  <c r="AA3120" i="5" s="1"/>
  <c r="X3121" i="5"/>
  <c r="AA3121" i="5" s="1"/>
  <c r="X3122" i="5"/>
  <c r="AA3122" i="5" s="1"/>
  <c r="X3123" i="5"/>
  <c r="AA3123" i="5" s="1"/>
  <c r="X3124" i="5"/>
  <c r="AA3124" i="5" s="1"/>
  <c r="X3125" i="5"/>
  <c r="AA3125" i="5" s="1"/>
  <c r="X3126" i="5"/>
  <c r="AA3126" i="5" s="1"/>
  <c r="X3127" i="5"/>
  <c r="AA3127" i="5" s="1"/>
  <c r="X3128" i="5"/>
  <c r="AA3128" i="5" s="1"/>
  <c r="X3129" i="5"/>
  <c r="AA3129" i="5" s="1"/>
  <c r="X3130" i="5"/>
  <c r="AA3130" i="5" s="1"/>
  <c r="X3131" i="5"/>
  <c r="AA3131" i="5" s="1"/>
  <c r="X3132" i="5"/>
  <c r="AA3132" i="5" s="1"/>
  <c r="X3133" i="5"/>
  <c r="AA3133" i="5" s="1"/>
  <c r="X3134" i="5"/>
  <c r="AA3134" i="5" s="1"/>
  <c r="X3135" i="5"/>
  <c r="AA3135" i="5" s="1"/>
  <c r="X3136" i="5"/>
  <c r="AA3136" i="5" s="1"/>
  <c r="X3137" i="5"/>
  <c r="AA3137" i="5" s="1"/>
  <c r="X3138" i="5"/>
  <c r="AA3138" i="5" s="1"/>
  <c r="X3139" i="5"/>
  <c r="AA3139" i="5" s="1"/>
  <c r="X3140" i="5"/>
  <c r="AA3140" i="5" s="1"/>
  <c r="X3141" i="5"/>
  <c r="AA3141" i="5" s="1"/>
  <c r="X3142" i="5"/>
  <c r="AA3142" i="5" s="1"/>
  <c r="X3143" i="5"/>
  <c r="AA3143" i="5" s="1"/>
  <c r="X3144" i="5"/>
  <c r="AA3144" i="5" s="1"/>
  <c r="X3145" i="5"/>
  <c r="AA3145" i="5" s="1"/>
  <c r="X3146" i="5"/>
  <c r="AA3146" i="5" s="1"/>
  <c r="X3147" i="5"/>
  <c r="AA3147" i="5" s="1"/>
  <c r="X3148" i="5"/>
  <c r="AA3148" i="5" s="1"/>
  <c r="X3149" i="5"/>
  <c r="AA3149" i="5" s="1"/>
  <c r="X3150" i="5"/>
  <c r="AA3150" i="5" s="1"/>
  <c r="X3151" i="5"/>
  <c r="AA3151" i="5" s="1"/>
  <c r="X3152" i="5"/>
  <c r="AA3152" i="5" s="1"/>
  <c r="X3153" i="5"/>
  <c r="AA3153" i="5" s="1"/>
  <c r="X3154" i="5"/>
  <c r="AA3154" i="5" s="1"/>
  <c r="X3155" i="5"/>
  <c r="AA3155" i="5" s="1"/>
  <c r="X3156" i="5"/>
  <c r="AA3156" i="5" s="1"/>
  <c r="X3157" i="5"/>
  <c r="AA3157" i="5" s="1"/>
  <c r="X3158" i="5"/>
  <c r="AA3158" i="5" s="1"/>
  <c r="X3159" i="5"/>
  <c r="AA3159" i="5" s="1"/>
  <c r="X3160" i="5"/>
  <c r="AA3160" i="5" s="1"/>
  <c r="X3161" i="5"/>
  <c r="AA3161" i="5" s="1"/>
  <c r="X3162" i="5"/>
  <c r="AA3162" i="5" s="1"/>
  <c r="X3163" i="5"/>
  <c r="AA3163" i="5" s="1"/>
  <c r="X3164" i="5"/>
  <c r="AA3164" i="5" s="1"/>
  <c r="X3165" i="5"/>
  <c r="AA3165" i="5" s="1"/>
  <c r="X3166" i="5"/>
  <c r="AA3166" i="5" s="1"/>
  <c r="X3167" i="5"/>
  <c r="AA3167" i="5" s="1"/>
  <c r="X3168" i="5"/>
  <c r="AA3168" i="5" s="1"/>
  <c r="X3169" i="5"/>
  <c r="AA3169" i="5" s="1"/>
  <c r="X3170" i="5"/>
  <c r="AA3170" i="5" s="1"/>
  <c r="X3171" i="5"/>
  <c r="AA3171" i="5" s="1"/>
  <c r="X3172" i="5"/>
  <c r="AA3172" i="5" s="1"/>
  <c r="X3173" i="5"/>
  <c r="AA3173" i="5" s="1"/>
  <c r="X3174" i="5"/>
  <c r="AA3174" i="5" s="1"/>
  <c r="X3175" i="5"/>
  <c r="AA3175" i="5" s="1"/>
  <c r="X3176" i="5"/>
  <c r="AA3176" i="5" s="1"/>
  <c r="X3177" i="5"/>
  <c r="AA3177" i="5" s="1"/>
  <c r="X3178" i="5"/>
  <c r="AA3178" i="5" s="1"/>
  <c r="X3179" i="5"/>
  <c r="AA3179" i="5" s="1"/>
  <c r="X3180" i="5"/>
  <c r="AA3180" i="5" s="1"/>
  <c r="X3181" i="5"/>
  <c r="AA3181" i="5" s="1"/>
  <c r="X3182" i="5"/>
  <c r="AA3182" i="5" s="1"/>
  <c r="X3183" i="5"/>
  <c r="AA3183" i="5" s="1"/>
  <c r="X3184" i="5"/>
  <c r="AA3184" i="5" s="1"/>
  <c r="X3185" i="5"/>
  <c r="AA3185" i="5" s="1"/>
  <c r="X3186" i="5"/>
  <c r="AA3186" i="5" s="1"/>
  <c r="X3187" i="5"/>
  <c r="AA3187" i="5" s="1"/>
  <c r="X3188" i="5"/>
  <c r="AA3188" i="5" s="1"/>
  <c r="X3189" i="5"/>
  <c r="AA3189" i="5" s="1"/>
  <c r="X3190" i="5"/>
  <c r="AA3190" i="5" s="1"/>
  <c r="X3191" i="5"/>
  <c r="AA3191" i="5" s="1"/>
  <c r="X3192" i="5"/>
  <c r="AA3192" i="5" s="1"/>
  <c r="X3193" i="5"/>
  <c r="AA3193" i="5" s="1"/>
  <c r="X3194" i="5"/>
  <c r="AA3194" i="5" s="1"/>
  <c r="X3195" i="5"/>
  <c r="AA3195" i="5" s="1"/>
  <c r="X3196" i="5"/>
  <c r="AA3196" i="5" s="1"/>
  <c r="X3197" i="5"/>
  <c r="AA3197" i="5" s="1"/>
  <c r="X3198" i="5"/>
  <c r="AA3198" i="5" s="1"/>
  <c r="X3199" i="5"/>
  <c r="AA3199" i="5" s="1"/>
  <c r="X3200" i="5"/>
  <c r="AA3200" i="5" s="1"/>
  <c r="X3201" i="5"/>
  <c r="AA3201" i="5" s="1"/>
  <c r="X3202" i="5"/>
  <c r="AA3202" i="5" s="1"/>
  <c r="X3203" i="5"/>
  <c r="AA3203" i="5" s="1"/>
  <c r="X3204" i="5"/>
  <c r="AA3204" i="5" s="1"/>
  <c r="X3205" i="5"/>
  <c r="AA3205" i="5" s="1"/>
  <c r="X3206" i="5"/>
  <c r="AA3206" i="5" s="1"/>
  <c r="X3207" i="5"/>
  <c r="AA3207" i="5" s="1"/>
  <c r="X3208" i="5"/>
  <c r="AA3208" i="5" s="1"/>
  <c r="X3209" i="5"/>
  <c r="AA3209" i="5" s="1"/>
  <c r="X3210" i="5"/>
  <c r="AA3210" i="5" s="1"/>
  <c r="X3211" i="5"/>
  <c r="AA3211" i="5" s="1"/>
  <c r="X3212" i="5"/>
  <c r="AA3212" i="5" s="1"/>
  <c r="X3213" i="5"/>
  <c r="AA3213" i="5" s="1"/>
  <c r="X3214" i="5"/>
  <c r="AA3214" i="5" s="1"/>
  <c r="X3215" i="5"/>
  <c r="AA3215" i="5" s="1"/>
  <c r="X3216" i="5"/>
  <c r="AA3216" i="5" s="1"/>
  <c r="X3217" i="5"/>
  <c r="AA3217" i="5" s="1"/>
  <c r="X3218" i="5"/>
  <c r="AA3218" i="5" s="1"/>
  <c r="X3219" i="5"/>
  <c r="AA3219" i="5" s="1"/>
  <c r="X3220" i="5"/>
  <c r="AA3220" i="5" s="1"/>
  <c r="X3221" i="5"/>
  <c r="AA3221" i="5" s="1"/>
  <c r="X3222" i="5"/>
  <c r="AA3222" i="5" s="1"/>
  <c r="X3223" i="5"/>
  <c r="AA3223" i="5" s="1"/>
  <c r="X3224" i="5"/>
  <c r="AA3224" i="5" s="1"/>
  <c r="X3225" i="5"/>
  <c r="AA3225" i="5" s="1"/>
  <c r="X3226" i="5"/>
  <c r="AA3226" i="5" s="1"/>
  <c r="X3227" i="5"/>
  <c r="AA3227" i="5" s="1"/>
  <c r="X3228" i="5"/>
  <c r="AA3228" i="5" s="1"/>
  <c r="X3229" i="5"/>
  <c r="AA3229" i="5" s="1"/>
  <c r="X3230" i="5"/>
  <c r="AA3230" i="5" s="1"/>
  <c r="X3231" i="5"/>
  <c r="AA3231" i="5" s="1"/>
  <c r="X3232" i="5"/>
  <c r="AA3232" i="5" s="1"/>
  <c r="X3233" i="5"/>
  <c r="AA3233" i="5" s="1"/>
  <c r="X3234" i="5"/>
  <c r="AA3234" i="5" s="1"/>
  <c r="X3235" i="5"/>
  <c r="AA3235" i="5" s="1"/>
  <c r="X3236" i="5"/>
  <c r="AA3236" i="5" s="1"/>
  <c r="X3237" i="5"/>
  <c r="AA3237" i="5" s="1"/>
  <c r="X3238" i="5"/>
  <c r="AA3238" i="5" s="1"/>
  <c r="X3239" i="5"/>
  <c r="AA3239" i="5" s="1"/>
  <c r="X3240" i="5"/>
  <c r="AA3240" i="5" s="1"/>
  <c r="X3241" i="5"/>
  <c r="AA3241" i="5" s="1"/>
  <c r="X3242" i="5"/>
  <c r="AA3242" i="5" s="1"/>
  <c r="X3243" i="5"/>
  <c r="AA3243" i="5" s="1"/>
  <c r="X3244" i="5"/>
  <c r="AA3244" i="5" s="1"/>
  <c r="X3245" i="5"/>
  <c r="AA3245" i="5" s="1"/>
  <c r="X3246" i="5"/>
  <c r="AA3246" i="5" s="1"/>
  <c r="X3247" i="5"/>
  <c r="AA3247" i="5" s="1"/>
  <c r="X3248" i="5"/>
  <c r="AA3248" i="5" s="1"/>
  <c r="X3249" i="5"/>
  <c r="AA3249" i="5" s="1"/>
  <c r="X3250" i="5"/>
  <c r="AA3250" i="5" s="1"/>
  <c r="X3251" i="5"/>
  <c r="AA3251" i="5" s="1"/>
  <c r="X3252" i="5"/>
  <c r="AA3252" i="5" s="1"/>
  <c r="X3253" i="5"/>
  <c r="AA3253" i="5" s="1"/>
  <c r="X3254" i="5"/>
  <c r="AA3254" i="5" s="1"/>
  <c r="X3255" i="5"/>
  <c r="AA3255" i="5" s="1"/>
  <c r="X3256" i="5"/>
  <c r="AA3256" i="5" s="1"/>
  <c r="X3257" i="5"/>
  <c r="AA3257" i="5" s="1"/>
  <c r="X3258" i="5"/>
  <c r="AA3258" i="5" s="1"/>
  <c r="X3259" i="5"/>
  <c r="AA3259" i="5" s="1"/>
  <c r="X3260" i="5"/>
  <c r="AA3260" i="5" s="1"/>
  <c r="X3261" i="5"/>
  <c r="AA3261" i="5" s="1"/>
  <c r="X3262" i="5"/>
  <c r="AA3262" i="5" s="1"/>
  <c r="X3263" i="5"/>
  <c r="AA3263" i="5" s="1"/>
  <c r="X3264" i="5"/>
  <c r="AA3264" i="5" s="1"/>
  <c r="X3265" i="5"/>
  <c r="AA3265" i="5" s="1"/>
  <c r="X3266" i="5"/>
  <c r="AA3266" i="5" s="1"/>
  <c r="X3267" i="5"/>
  <c r="AA3267" i="5" s="1"/>
  <c r="X3268" i="5"/>
  <c r="AA3268" i="5" s="1"/>
  <c r="X3269" i="5"/>
  <c r="AA3269" i="5" s="1"/>
  <c r="X3270" i="5"/>
  <c r="AA3270" i="5" s="1"/>
  <c r="X3271" i="5"/>
  <c r="AA3271" i="5" s="1"/>
  <c r="X3272" i="5"/>
  <c r="AA3272" i="5" s="1"/>
  <c r="X3273" i="5"/>
  <c r="AA3273" i="5" s="1"/>
  <c r="X3274" i="5"/>
  <c r="AA3274" i="5" s="1"/>
  <c r="X3275" i="5"/>
  <c r="AA3275" i="5" s="1"/>
  <c r="X3276" i="5"/>
  <c r="AA3276" i="5" s="1"/>
  <c r="X3277" i="5"/>
  <c r="AA3277" i="5" s="1"/>
  <c r="X3278" i="5"/>
  <c r="AA3278" i="5" s="1"/>
  <c r="X3279" i="5"/>
  <c r="AA3279" i="5" s="1"/>
  <c r="X3280" i="5"/>
  <c r="AA3280" i="5" s="1"/>
  <c r="X3281" i="5"/>
  <c r="AA3281" i="5" s="1"/>
  <c r="X3282" i="5"/>
  <c r="AA3282" i="5" s="1"/>
  <c r="X3283" i="5"/>
  <c r="AA3283" i="5" s="1"/>
  <c r="X3284" i="5"/>
  <c r="AA3284" i="5" s="1"/>
  <c r="X3285" i="5"/>
  <c r="AA3285" i="5" s="1"/>
  <c r="X3286" i="5"/>
  <c r="AA3286" i="5" s="1"/>
  <c r="X3287" i="5"/>
  <c r="AA3287" i="5" s="1"/>
  <c r="X3288" i="5"/>
  <c r="AA3288" i="5" s="1"/>
  <c r="X3289" i="5"/>
  <c r="AA3289" i="5" s="1"/>
  <c r="X3290" i="5"/>
  <c r="AA3290" i="5" s="1"/>
  <c r="X3291" i="5"/>
  <c r="AA3291" i="5" s="1"/>
  <c r="X3292" i="5"/>
  <c r="AA3292" i="5" s="1"/>
  <c r="X3293" i="5"/>
  <c r="AA3293" i="5" s="1"/>
  <c r="X3294" i="5"/>
  <c r="AA3294" i="5" s="1"/>
  <c r="X3295" i="5"/>
  <c r="AA3295" i="5" s="1"/>
  <c r="X3296" i="5"/>
  <c r="AA3296" i="5" s="1"/>
  <c r="X3297" i="5"/>
  <c r="AA3297" i="5" s="1"/>
  <c r="X3298" i="5"/>
  <c r="AA3298" i="5" s="1"/>
  <c r="X3299" i="5"/>
  <c r="AA3299" i="5" s="1"/>
  <c r="X3300" i="5"/>
  <c r="AA3300" i="5" s="1"/>
  <c r="X3301" i="5"/>
  <c r="AA3301" i="5" s="1"/>
  <c r="X3302" i="5"/>
  <c r="AA3302" i="5" s="1"/>
  <c r="X3303" i="5"/>
  <c r="AA3303" i="5" s="1"/>
  <c r="X3304" i="5"/>
  <c r="AA3304" i="5" s="1"/>
  <c r="X3305" i="5"/>
  <c r="AA3305" i="5" s="1"/>
  <c r="X3306" i="5"/>
  <c r="AA3306" i="5" s="1"/>
  <c r="X3307" i="5"/>
  <c r="AA3307" i="5" s="1"/>
  <c r="X3308" i="5"/>
  <c r="AA3308" i="5" s="1"/>
  <c r="X3309" i="5"/>
  <c r="AA3309" i="5" s="1"/>
  <c r="X3310" i="5"/>
  <c r="AA3310" i="5" s="1"/>
  <c r="X3311" i="5"/>
  <c r="AA3311" i="5" s="1"/>
  <c r="X3312" i="5"/>
  <c r="AA3312" i="5" s="1"/>
  <c r="X3313" i="5"/>
  <c r="AA3313" i="5" s="1"/>
  <c r="X3314" i="5"/>
  <c r="AA3314" i="5" s="1"/>
  <c r="X3315" i="5"/>
  <c r="AA3315" i="5" s="1"/>
  <c r="X3316" i="5"/>
  <c r="AA3316" i="5" s="1"/>
  <c r="X3317" i="5"/>
  <c r="AA3317" i="5" s="1"/>
  <c r="X3318" i="5"/>
  <c r="AA3318" i="5" s="1"/>
  <c r="X3319" i="5"/>
  <c r="AA3319" i="5" s="1"/>
  <c r="X3320" i="5"/>
  <c r="AA3320" i="5" s="1"/>
  <c r="X3321" i="5"/>
  <c r="AA3321" i="5" s="1"/>
  <c r="X3322" i="5"/>
  <c r="AA3322" i="5" s="1"/>
  <c r="X3323" i="5"/>
  <c r="AA3323" i="5" s="1"/>
  <c r="X3324" i="5"/>
  <c r="AA3324" i="5" s="1"/>
  <c r="X3325" i="5"/>
  <c r="AA3325" i="5" s="1"/>
  <c r="X3326" i="5"/>
  <c r="AA3326" i="5" s="1"/>
  <c r="X3327" i="5"/>
  <c r="AA3327" i="5" s="1"/>
  <c r="X3328" i="5"/>
  <c r="AA3328" i="5" s="1"/>
  <c r="X3329" i="5"/>
  <c r="AA3329" i="5" s="1"/>
  <c r="X3330" i="5"/>
  <c r="AA3330" i="5" s="1"/>
  <c r="X3331" i="5"/>
  <c r="AA3331" i="5" s="1"/>
  <c r="X3332" i="5"/>
  <c r="AA3332" i="5" s="1"/>
  <c r="X3333" i="5"/>
  <c r="AA3333" i="5" s="1"/>
  <c r="X3334" i="5"/>
  <c r="AA3334" i="5" s="1"/>
  <c r="X3335" i="5"/>
  <c r="AA3335" i="5" s="1"/>
  <c r="X3336" i="5"/>
  <c r="AA3336" i="5" s="1"/>
  <c r="X3337" i="5"/>
  <c r="AA3337" i="5" s="1"/>
  <c r="X3338" i="5"/>
  <c r="AA3338" i="5" s="1"/>
  <c r="X3339" i="5"/>
  <c r="AA3339" i="5" s="1"/>
  <c r="X3340" i="5"/>
  <c r="AA3340" i="5" s="1"/>
  <c r="X3341" i="5"/>
  <c r="AA3341" i="5" s="1"/>
  <c r="X3342" i="5"/>
  <c r="AA3342" i="5" s="1"/>
  <c r="X3343" i="5"/>
  <c r="AA3343" i="5" s="1"/>
  <c r="X3344" i="5"/>
  <c r="AA3344" i="5" s="1"/>
  <c r="X3345" i="5"/>
  <c r="AA3345" i="5" s="1"/>
  <c r="X3346" i="5"/>
  <c r="AA3346" i="5" s="1"/>
  <c r="X3347" i="5"/>
  <c r="AA3347" i="5" s="1"/>
  <c r="X3348" i="5"/>
  <c r="AA3348" i="5" s="1"/>
  <c r="X3349" i="5"/>
  <c r="AA3349" i="5" s="1"/>
  <c r="X3350" i="5"/>
  <c r="AA3350" i="5" s="1"/>
  <c r="X3351" i="5"/>
  <c r="AA3351" i="5" s="1"/>
  <c r="X3352" i="5"/>
  <c r="AA3352" i="5" s="1"/>
  <c r="X3353" i="5"/>
  <c r="AA3353" i="5" s="1"/>
  <c r="X3354" i="5"/>
  <c r="AA3354" i="5" s="1"/>
  <c r="X3355" i="5"/>
  <c r="AA3355" i="5" s="1"/>
  <c r="X3356" i="5"/>
  <c r="AA3356" i="5" s="1"/>
  <c r="X3357" i="5"/>
  <c r="AA3357" i="5" s="1"/>
  <c r="X3358" i="5"/>
  <c r="AA3358" i="5" s="1"/>
  <c r="X3359" i="5"/>
  <c r="AA3359" i="5" s="1"/>
  <c r="X3360" i="5"/>
  <c r="AA3360" i="5" s="1"/>
  <c r="X3361" i="5"/>
  <c r="AA3361" i="5" s="1"/>
  <c r="X3362" i="5"/>
  <c r="AA3362" i="5" s="1"/>
  <c r="X3363" i="5"/>
  <c r="AA3363" i="5" s="1"/>
  <c r="X3364" i="5"/>
  <c r="AA3364" i="5" s="1"/>
  <c r="X3365" i="5"/>
  <c r="AA3365" i="5" s="1"/>
  <c r="X3366" i="5"/>
  <c r="AA3366" i="5" s="1"/>
  <c r="X3367" i="5"/>
  <c r="AA3367" i="5" s="1"/>
  <c r="X3368" i="5"/>
  <c r="AA3368" i="5" s="1"/>
  <c r="X3369" i="5"/>
  <c r="AA3369" i="5" s="1"/>
  <c r="X3370" i="5"/>
  <c r="AA3370" i="5" s="1"/>
  <c r="X3371" i="5"/>
  <c r="AA3371" i="5" s="1"/>
  <c r="X3372" i="5"/>
  <c r="AA3372" i="5" s="1"/>
  <c r="X3373" i="5"/>
  <c r="AA3373" i="5" s="1"/>
  <c r="X3374" i="5"/>
  <c r="AA3374" i="5" s="1"/>
  <c r="X3375" i="5"/>
  <c r="AA3375" i="5" s="1"/>
  <c r="X3376" i="5"/>
  <c r="AA3376" i="5" s="1"/>
  <c r="X3377" i="5"/>
  <c r="AA3377" i="5" s="1"/>
  <c r="X3378" i="5"/>
  <c r="AA3378" i="5" s="1"/>
  <c r="X3379" i="5"/>
  <c r="AA3379" i="5" s="1"/>
  <c r="X3380" i="5"/>
  <c r="AA3380" i="5" s="1"/>
  <c r="X3381" i="5"/>
  <c r="AA3381" i="5" s="1"/>
  <c r="X3382" i="5"/>
  <c r="AA3382" i="5" s="1"/>
  <c r="X3383" i="5"/>
  <c r="AA3383" i="5" s="1"/>
  <c r="X3384" i="5"/>
  <c r="AA3384" i="5" s="1"/>
  <c r="X3385" i="5"/>
  <c r="AA3385" i="5" s="1"/>
  <c r="X3386" i="5"/>
  <c r="AA3386" i="5" s="1"/>
  <c r="X3387" i="5"/>
  <c r="AA3387" i="5" s="1"/>
  <c r="X3388" i="5"/>
  <c r="AA3388" i="5" s="1"/>
  <c r="X3389" i="5"/>
  <c r="AA3389" i="5" s="1"/>
  <c r="X3390" i="5"/>
  <c r="AA3390" i="5" s="1"/>
  <c r="X3391" i="5"/>
  <c r="AA3391" i="5" s="1"/>
  <c r="X3392" i="5"/>
  <c r="AA3392" i="5" s="1"/>
  <c r="X3393" i="5"/>
  <c r="AA3393" i="5" s="1"/>
  <c r="X3394" i="5"/>
  <c r="AA3394" i="5" s="1"/>
  <c r="X3395" i="5"/>
  <c r="AA3395" i="5" s="1"/>
  <c r="X3396" i="5"/>
  <c r="AA3396" i="5" s="1"/>
  <c r="X3397" i="5"/>
  <c r="AA3397" i="5" s="1"/>
  <c r="X3398" i="5"/>
  <c r="AA3398" i="5" s="1"/>
  <c r="X3399" i="5"/>
  <c r="AA3399" i="5" s="1"/>
  <c r="X3400" i="5"/>
  <c r="AA3400" i="5" s="1"/>
  <c r="X3401" i="5"/>
  <c r="AA3401" i="5" s="1"/>
  <c r="X3402" i="5"/>
  <c r="AA3402" i="5" s="1"/>
  <c r="X3403" i="5"/>
  <c r="AA3403" i="5" s="1"/>
  <c r="X3404" i="5"/>
  <c r="AA3404" i="5" s="1"/>
  <c r="X3405" i="5"/>
  <c r="AA3405" i="5" s="1"/>
  <c r="X3406" i="5"/>
  <c r="AA3406" i="5" s="1"/>
  <c r="X3407" i="5"/>
  <c r="AA3407" i="5" s="1"/>
  <c r="X3408" i="5"/>
  <c r="AA3408" i="5" s="1"/>
  <c r="X3409" i="5"/>
  <c r="AA3409" i="5" s="1"/>
  <c r="X3410" i="5"/>
  <c r="AA3410" i="5" s="1"/>
  <c r="X3411" i="5"/>
  <c r="AA3411" i="5" s="1"/>
  <c r="X3412" i="5"/>
  <c r="AA3412" i="5" s="1"/>
  <c r="X3413" i="5"/>
  <c r="AA3413" i="5" s="1"/>
  <c r="X3414" i="5"/>
  <c r="AA3414" i="5" s="1"/>
  <c r="X3415" i="5"/>
  <c r="AA3415" i="5" s="1"/>
  <c r="X3416" i="5"/>
  <c r="AA3416" i="5" s="1"/>
  <c r="X3417" i="5"/>
  <c r="AA3417" i="5" s="1"/>
  <c r="X3418" i="5"/>
  <c r="AA3418" i="5" s="1"/>
  <c r="X3419" i="5"/>
  <c r="AA3419" i="5" s="1"/>
  <c r="X3420" i="5"/>
  <c r="AA3420" i="5" s="1"/>
  <c r="X3421" i="5"/>
  <c r="AA3421" i="5" s="1"/>
  <c r="X3422" i="5"/>
  <c r="AA3422" i="5" s="1"/>
  <c r="X3423" i="5"/>
  <c r="AA3423" i="5" s="1"/>
  <c r="X3424" i="5"/>
  <c r="AA3424" i="5" s="1"/>
  <c r="X3425" i="5"/>
  <c r="AA3425" i="5" s="1"/>
  <c r="X3426" i="5"/>
  <c r="AA3426" i="5" s="1"/>
  <c r="X3427" i="5"/>
  <c r="AA3427" i="5" s="1"/>
  <c r="X3428" i="5"/>
  <c r="AA3428" i="5" s="1"/>
  <c r="X3429" i="5"/>
  <c r="AA3429" i="5" s="1"/>
  <c r="X3430" i="5"/>
  <c r="AA3430" i="5" s="1"/>
  <c r="X3431" i="5"/>
  <c r="AA3431" i="5" s="1"/>
  <c r="X3432" i="5"/>
  <c r="AA3432" i="5" s="1"/>
  <c r="X3433" i="5"/>
  <c r="AA3433" i="5" s="1"/>
  <c r="X3434" i="5"/>
  <c r="AA3434" i="5" s="1"/>
  <c r="X3435" i="5"/>
  <c r="AA3435" i="5" s="1"/>
  <c r="X3436" i="5"/>
  <c r="AA3436" i="5" s="1"/>
  <c r="X3437" i="5"/>
  <c r="AA3437" i="5" s="1"/>
  <c r="X3438" i="5"/>
  <c r="AA3438" i="5" s="1"/>
  <c r="X3439" i="5"/>
  <c r="AA3439" i="5" s="1"/>
  <c r="X3440" i="5"/>
  <c r="AA3440" i="5" s="1"/>
  <c r="X3441" i="5"/>
  <c r="AA3441" i="5" s="1"/>
  <c r="X3442" i="5"/>
  <c r="AA3442" i="5" s="1"/>
  <c r="X3443" i="5"/>
  <c r="AA3443" i="5" s="1"/>
  <c r="X3444" i="5"/>
  <c r="AA3444" i="5" s="1"/>
  <c r="X3445" i="5"/>
  <c r="AA3445" i="5" s="1"/>
  <c r="X3446" i="5"/>
  <c r="AA3446" i="5" s="1"/>
  <c r="X3447" i="5"/>
  <c r="AA3447" i="5" s="1"/>
  <c r="X3448" i="5"/>
  <c r="AA3448" i="5" s="1"/>
  <c r="X3449" i="5"/>
  <c r="AA3449" i="5" s="1"/>
  <c r="X3450" i="5"/>
  <c r="AA3450" i="5" s="1"/>
  <c r="X3451" i="5"/>
  <c r="AA3451" i="5" s="1"/>
  <c r="X3452" i="5"/>
  <c r="AA3452" i="5" s="1"/>
  <c r="X3453" i="5"/>
  <c r="AA3453" i="5" s="1"/>
  <c r="X3454" i="5"/>
  <c r="AA3454" i="5" s="1"/>
  <c r="X3455" i="5"/>
  <c r="AA3455" i="5" s="1"/>
  <c r="X3456" i="5"/>
  <c r="AA3456" i="5" s="1"/>
  <c r="X3457" i="5"/>
  <c r="AA3457" i="5" s="1"/>
  <c r="X3458" i="5"/>
  <c r="AA3458" i="5" s="1"/>
  <c r="X3459" i="5"/>
  <c r="AA3459" i="5" s="1"/>
  <c r="X3460" i="5"/>
  <c r="AA3460" i="5" s="1"/>
  <c r="X3461" i="5"/>
  <c r="AA3461" i="5" s="1"/>
  <c r="X3462" i="5"/>
  <c r="AA3462" i="5" s="1"/>
  <c r="X3463" i="5"/>
  <c r="AA3463" i="5" s="1"/>
  <c r="X3464" i="5"/>
  <c r="AA3464" i="5" s="1"/>
  <c r="X3465" i="5"/>
  <c r="AA3465" i="5" s="1"/>
  <c r="X3466" i="5"/>
  <c r="AA3466" i="5" s="1"/>
  <c r="X3467" i="5"/>
  <c r="AA3467" i="5" s="1"/>
  <c r="X3468" i="5"/>
  <c r="AA3468" i="5" s="1"/>
  <c r="X3469" i="5"/>
  <c r="AA3469" i="5" s="1"/>
  <c r="X3470" i="5"/>
  <c r="AA3470" i="5" s="1"/>
  <c r="X3471" i="5"/>
  <c r="AA3471" i="5" s="1"/>
  <c r="X3472" i="5"/>
  <c r="AA3472" i="5" s="1"/>
  <c r="X3473" i="5"/>
  <c r="AA3473" i="5" s="1"/>
  <c r="X3474" i="5"/>
  <c r="AA3474" i="5" s="1"/>
  <c r="X3475" i="5"/>
  <c r="AA3475" i="5" s="1"/>
  <c r="X3476" i="5"/>
  <c r="AA3476" i="5" s="1"/>
  <c r="X3477" i="5"/>
  <c r="AA3477" i="5" s="1"/>
  <c r="X3478" i="5"/>
  <c r="AA3478" i="5" s="1"/>
  <c r="X3479" i="5"/>
  <c r="AA3479" i="5" s="1"/>
  <c r="X3480" i="5"/>
  <c r="AA3480" i="5" s="1"/>
  <c r="X3481" i="5"/>
  <c r="AA3481" i="5" s="1"/>
  <c r="X3482" i="5"/>
  <c r="AA3482" i="5" s="1"/>
  <c r="X3483" i="5"/>
  <c r="AA3483" i="5" s="1"/>
  <c r="X3484" i="5"/>
  <c r="AA3484" i="5" s="1"/>
  <c r="X3485" i="5"/>
  <c r="AA3485" i="5" s="1"/>
  <c r="X3486" i="5"/>
  <c r="AA3486" i="5" s="1"/>
  <c r="X3487" i="5"/>
  <c r="AA3487" i="5" s="1"/>
  <c r="X3488" i="5"/>
  <c r="AA3488" i="5" s="1"/>
  <c r="X3489" i="5"/>
  <c r="AA3489" i="5" s="1"/>
  <c r="X3490" i="5"/>
  <c r="AA3490" i="5" s="1"/>
  <c r="X3491" i="5"/>
  <c r="AA3491" i="5" s="1"/>
  <c r="X3492" i="5"/>
  <c r="AA3492" i="5" s="1"/>
  <c r="X3493" i="5"/>
  <c r="AA3493" i="5" s="1"/>
  <c r="X3494" i="5"/>
  <c r="AA3494" i="5" s="1"/>
  <c r="X3495" i="5"/>
  <c r="AA3495" i="5" s="1"/>
  <c r="X3496" i="5"/>
  <c r="AA3496" i="5" s="1"/>
  <c r="X3497" i="5"/>
  <c r="AA3497" i="5" s="1"/>
  <c r="X3498" i="5"/>
  <c r="AA3498" i="5" s="1"/>
  <c r="X3499" i="5"/>
  <c r="AA3499" i="5" s="1"/>
  <c r="X3500" i="5"/>
  <c r="AA3500" i="5" s="1"/>
  <c r="X3501" i="5"/>
  <c r="AA3501" i="5" s="1"/>
  <c r="X3502" i="5"/>
  <c r="AA3502" i="5" s="1"/>
  <c r="X3503" i="5"/>
  <c r="AA3503" i="5" s="1"/>
  <c r="X3504" i="5"/>
  <c r="AA3504" i="5" s="1"/>
  <c r="X3505" i="5"/>
  <c r="AA3505" i="5" s="1"/>
  <c r="X3506" i="5"/>
  <c r="AA3506" i="5" s="1"/>
  <c r="X3507" i="5"/>
  <c r="AA3507" i="5" s="1"/>
  <c r="X3508" i="5"/>
  <c r="AA3508" i="5" s="1"/>
  <c r="X3509" i="5"/>
  <c r="AA3509" i="5" s="1"/>
  <c r="X3510" i="5"/>
  <c r="AA3510" i="5" s="1"/>
  <c r="X3511" i="5"/>
  <c r="AA3511" i="5" s="1"/>
  <c r="X3512" i="5"/>
  <c r="AA3512" i="5" s="1"/>
  <c r="X3513" i="5"/>
  <c r="AA3513" i="5" s="1"/>
  <c r="X3514" i="5"/>
  <c r="AA3514" i="5" s="1"/>
  <c r="X3515" i="5"/>
  <c r="AA3515" i="5" s="1"/>
  <c r="X3516" i="5"/>
  <c r="AA3516" i="5" s="1"/>
  <c r="X3517" i="5"/>
  <c r="AA3517" i="5" s="1"/>
  <c r="X3518" i="5"/>
  <c r="AA3518" i="5" s="1"/>
  <c r="X3519" i="5"/>
  <c r="AA3519" i="5" s="1"/>
  <c r="X3520" i="5"/>
  <c r="AA3520" i="5" s="1"/>
  <c r="X3521" i="5"/>
  <c r="AA3521" i="5" s="1"/>
  <c r="X3522" i="5"/>
  <c r="AA3522" i="5" s="1"/>
  <c r="X3523" i="5"/>
  <c r="AA3523" i="5" s="1"/>
  <c r="X3524" i="5"/>
  <c r="AA3524" i="5" s="1"/>
  <c r="X3525" i="5"/>
  <c r="AA3525" i="5" s="1"/>
  <c r="X3526" i="5"/>
  <c r="AA3526" i="5" s="1"/>
  <c r="X3527" i="5"/>
  <c r="AA3527" i="5" s="1"/>
  <c r="X3528" i="5"/>
  <c r="AA3528" i="5" s="1"/>
  <c r="X3529" i="5"/>
  <c r="AA3529" i="5" s="1"/>
  <c r="X3530" i="5"/>
  <c r="AA3530" i="5" s="1"/>
  <c r="X3531" i="5"/>
  <c r="AA3531" i="5" s="1"/>
  <c r="X3532" i="5"/>
  <c r="AA3532" i="5" s="1"/>
  <c r="X3533" i="5"/>
  <c r="AA3533" i="5" s="1"/>
  <c r="X3534" i="5"/>
  <c r="AA3534" i="5" s="1"/>
  <c r="X3535" i="5"/>
  <c r="AA3535" i="5" s="1"/>
  <c r="X3536" i="5"/>
  <c r="AA3536" i="5" s="1"/>
  <c r="X3537" i="5"/>
  <c r="AA3537" i="5" s="1"/>
  <c r="X3538" i="5"/>
  <c r="AA3538" i="5" s="1"/>
  <c r="X3539" i="5"/>
  <c r="AA3539" i="5" s="1"/>
  <c r="X3540" i="5"/>
  <c r="AA3540" i="5" s="1"/>
  <c r="X3541" i="5"/>
  <c r="AA3541" i="5" s="1"/>
  <c r="X3542" i="5"/>
  <c r="AA3542" i="5" s="1"/>
  <c r="X3543" i="5"/>
  <c r="AA3543" i="5" s="1"/>
  <c r="X3544" i="5"/>
  <c r="AA3544" i="5" s="1"/>
  <c r="X3545" i="5"/>
  <c r="AA3545" i="5" s="1"/>
  <c r="X3546" i="5"/>
  <c r="AA3546" i="5" s="1"/>
  <c r="X3547" i="5"/>
  <c r="AA3547" i="5" s="1"/>
  <c r="X3548" i="5"/>
  <c r="AA3548" i="5" s="1"/>
  <c r="X3549" i="5"/>
  <c r="AA3549" i="5" s="1"/>
  <c r="X3550" i="5"/>
  <c r="AA3550" i="5" s="1"/>
  <c r="X3551" i="5"/>
  <c r="AA3551" i="5" s="1"/>
  <c r="X3552" i="5"/>
  <c r="AA3552" i="5" s="1"/>
  <c r="X3553" i="5"/>
  <c r="AA3553" i="5" s="1"/>
  <c r="X3554" i="5"/>
  <c r="AA3554" i="5" s="1"/>
  <c r="X3555" i="5"/>
  <c r="AA3555" i="5" s="1"/>
  <c r="X3556" i="5"/>
  <c r="AA3556" i="5" s="1"/>
  <c r="X3557" i="5"/>
  <c r="AA3557" i="5" s="1"/>
  <c r="X3558" i="5"/>
  <c r="AA3558" i="5" s="1"/>
  <c r="X3559" i="5"/>
  <c r="AA3559" i="5" s="1"/>
  <c r="X3560" i="5"/>
  <c r="AA3560" i="5" s="1"/>
  <c r="X3561" i="5"/>
  <c r="AA3561" i="5" s="1"/>
  <c r="X3562" i="5"/>
  <c r="AA3562" i="5" s="1"/>
  <c r="X3563" i="5"/>
  <c r="AA3563" i="5" s="1"/>
  <c r="X3564" i="5"/>
  <c r="AA3564" i="5" s="1"/>
  <c r="X3565" i="5"/>
  <c r="AA3565" i="5" s="1"/>
  <c r="X3566" i="5"/>
  <c r="AA3566" i="5" s="1"/>
  <c r="X3567" i="5"/>
  <c r="AA3567" i="5" s="1"/>
  <c r="X3568" i="5"/>
  <c r="AA3568" i="5" s="1"/>
  <c r="X3569" i="5"/>
  <c r="AA3569" i="5" s="1"/>
  <c r="X3570" i="5"/>
  <c r="AA3570" i="5" s="1"/>
  <c r="X3571" i="5"/>
  <c r="AA3571" i="5" s="1"/>
  <c r="X3572" i="5"/>
  <c r="AA3572" i="5" s="1"/>
  <c r="X3573" i="5"/>
  <c r="AA3573" i="5" s="1"/>
  <c r="X3574" i="5"/>
  <c r="AA3574" i="5" s="1"/>
  <c r="X3575" i="5"/>
  <c r="AA3575" i="5" s="1"/>
  <c r="X3576" i="5"/>
  <c r="AA3576" i="5" s="1"/>
  <c r="X3577" i="5"/>
  <c r="AA3577" i="5" s="1"/>
  <c r="X3578" i="5"/>
  <c r="AA3578" i="5" s="1"/>
  <c r="X3579" i="5"/>
  <c r="AA3579" i="5" s="1"/>
  <c r="X3580" i="5"/>
  <c r="AA3580" i="5" s="1"/>
  <c r="X3581" i="5"/>
  <c r="AA3581" i="5" s="1"/>
  <c r="X3582" i="5"/>
  <c r="AA3582" i="5" s="1"/>
  <c r="X3583" i="5"/>
  <c r="AA3583" i="5" s="1"/>
  <c r="X3584" i="5"/>
  <c r="AA3584" i="5" s="1"/>
  <c r="X3585" i="5"/>
  <c r="AA3585" i="5" s="1"/>
  <c r="X3586" i="5"/>
  <c r="AA3586" i="5" s="1"/>
  <c r="X3587" i="5"/>
  <c r="AA3587" i="5" s="1"/>
  <c r="X3588" i="5"/>
  <c r="AA3588" i="5" s="1"/>
  <c r="X3589" i="5"/>
  <c r="AA3589" i="5" s="1"/>
  <c r="X3590" i="5"/>
  <c r="AA3590" i="5" s="1"/>
  <c r="X3591" i="5"/>
  <c r="AA3591" i="5" s="1"/>
  <c r="X3592" i="5"/>
  <c r="AA3592" i="5" s="1"/>
  <c r="X3593" i="5"/>
  <c r="AA3593" i="5" s="1"/>
  <c r="X3594" i="5"/>
  <c r="AA3594" i="5" s="1"/>
  <c r="X3595" i="5"/>
  <c r="AA3595" i="5" s="1"/>
  <c r="X3596" i="5"/>
  <c r="AA3596" i="5" s="1"/>
  <c r="X3597" i="5"/>
  <c r="AA3597" i="5" s="1"/>
  <c r="X3598" i="5"/>
  <c r="AA3598" i="5" s="1"/>
  <c r="X3599" i="5"/>
  <c r="AA3599" i="5" s="1"/>
  <c r="X3600" i="5"/>
  <c r="AA3600" i="5" s="1"/>
  <c r="X3601" i="5"/>
  <c r="AA3601" i="5" s="1"/>
  <c r="X3602" i="5"/>
  <c r="AA3602" i="5" s="1"/>
  <c r="X3603" i="5"/>
  <c r="AA3603" i="5" s="1"/>
  <c r="X3604" i="5"/>
  <c r="AA3604" i="5" s="1"/>
  <c r="X3605" i="5"/>
  <c r="AA3605" i="5" s="1"/>
  <c r="X3606" i="5"/>
  <c r="AA3606" i="5" s="1"/>
  <c r="X3607" i="5"/>
  <c r="AA3607" i="5" s="1"/>
  <c r="X3608" i="5"/>
  <c r="AA3608" i="5" s="1"/>
  <c r="X3609" i="5"/>
  <c r="AA3609" i="5" s="1"/>
  <c r="X3610" i="5"/>
  <c r="AA3610" i="5" s="1"/>
  <c r="X3611" i="5"/>
  <c r="AA3611" i="5" s="1"/>
  <c r="X3612" i="5"/>
  <c r="AA3612" i="5" s="1"/>
  <c r="X3613" i="5"/>
  <c r="AA3613" i="5" s="1"/>
  <c r="X3614" i="5"/>
  <c r="AA3614" i="5" s="1"/>
  <c r="X3615" i="5"/>
  <c r="AA3615" i="5" s="1"/>
  <c r="X3616" i="5"/>
  <c r="AA3616" i="5" s="1"/>
  <c r="X3617" i="5"/>
  <c r="AA3617" i="5" s="1"/>
  <c r="X3618" i="5"/>
  <c r="AA3618" i="5" s="1"/>
  <c r="X3619" i="5"/>
  <c r="AA3619" i="5" s="1"/>
  <c r="X3620" i="5"/>
  <c r="AA3620" i="5" s="1"/>
  <c r="X3621" i="5"/>
  <c r="AA3621" i="5" s="1"/>
  <c r="X3622" i="5"/>
  <c r="AA3622" i="5" s="1"/>
  <c r="X3623" i="5"/>
  <c r="AA3623" i="5" s="1"/>
  <c r="X3624" i="5"/>
  <c r="AA3624" i="5" s="1"/>
  <c r="X3625" i="5"/>
  <c r="AA3625" i="5" s="1"/>
  <c r="X3626" i="5"/>
  <c r="AA3626" i="5" s="1"/>
  <c r="X3627" i="5"/>
  <c r="AA3627" i="5" s="1"/>
  <c r="X3628" i="5"/>
  <c r="AA3628" i="5" s="1"/>
  <c r="X3629" i="5"/>
  <c r="AA3629" i="5" s="1"/>
  <c r="X3630" i="5"/>
  <c r="AA3630" i="5" s="1"/>
  <c r="X3631" i="5"/>
  <c r="AA3631" i="5" s="1"/>
  <c r="X3632" i="5"/>
  <c r="AA3632" i="5" s="1"/>
  <c r="X3633" i="5"/>
  <c r="AA3633" i="5" s="1"/>
  <c r="X3634" i="5"/>
  <c r="AA3634" i="5" s="1"/>
  <c r="X3635" i="5"/>
  <c r="AA3635" i="5" s="1"/>
  <c r="X3636" i="5"/>
  <c r="AA3636" i="5" s="1"/>
  <c r="X3637" i="5"/>
  <c r="AA3637" i="5" s="1"/>
  <c r="X3638" i="5"/>
  <c r="AA3638" i="5" s="1"/>
  <c r="X3639" i="5"/>
  <c r="AA3639" i="5" s="1"/>
  <c r="X3640" i="5"/>
  <c r="AA3640" i="5" s="1"/>
  <c r="X3641" i="5"/>
  <c r="AA3641" i="5" s="1"/>
  <c r="X3642" i="5"/>
  <c r="AA3642" i="5" s="1"/>
  <c r="X3643" i="5"/>
  <c r="AA3643" i="5" s="1"/>
  <c r="X3644" i="5"/>
  <c r="AA3644" i="5" s="1"/>
  <c r="X3645" i="5"/>
  <c r="AA3645" i="5" s="1"/>
  <c r="X3646" i="5"/>
  <c r="AA3646" i="5" s="1"/>
  <c r="X3647" i="5"/>
  <c r="AA3647" i="5" s="1"/>
  <c r="X3648" i="5"/>
  <c r="AA3648" i="5" s="1"/>
  <c r="X3649" i="5"/>
  <c r="AA3649" i="5" s="1"/>
  <c r="X3650" i="5"/>
  <c r="AA3650" i="5" s="1"/>
  <c r="X3651" i="5"/>
  <c r="AA3651" i="5" s="1"/>
  <c r="X3652" i="5"/>
  <c r="AA3652" i="5" s="1"/>
  <c r="X3653" i="5"/>
  <c r="AA3653" i="5" s="1"/>
  <c r="X3654" i="5"/>
  <c r="AA3654" i="5" s="1"/>
  <c r="X3655" i="5"/>
  <c r="AA3655" i="5" s="1"/>
  <c r="X3656" i="5"/>
  <c r="AA3656" i="5" s="1"/>
  <c r="X3657" i="5"/>
  <c r="AA3657" i="5" s="1"/>
  <c r="X3658" i="5"/>
  <c r="AA3658" i="5" s="1"/>
  <c r="X3659" i="5"/>
  <c r="AA3659" i="5" s="1"/>
  <c r="X3660" i="5"/>
  <c r="AA3660" i="5" s="1"/>
  <c r="X3661" i="5"/>
  <c r="AA3661" i="5" s="1"/>
  <c r="X3662" i="5"/>
  <c r="AA3662" i="5" s="1"/>
  <c r="X3663" i="5"/>
  <c r="AA3663" i="5" s="1"/>
  <c r="X3664" i="5"/>
  <c r="AA3664" i="5" s="1"/>
  <c r="X3665" i="5"/>
  <c r="AA3665" i="5" s="1"/>
  <c r="X3666" i="5"/>
  <c r="AA3666" i="5" s="1"/>
  <c r="X3667" i="5"/>
  <c r="AA3667" i="5" s="1"/>
  <c r="X3668" i="5"/>
  <c r="AA3668" i="5" s="1"/>
  <c r="X3669" i="5"/>
  <c r="AA3669" i="5" s="1"/>
  <c r="X3670" i="5"/>
  <c r="AA3670" i="5" s="1"/>
  <c r="X3671" i="5"/>
  <c r="AA3671" i="5" s="1"/>
  <c r="X3672" i="5"/>
  <c r="AA3672" i="5" s="1"/>
  <c r="X3673" i="5"/>
  <c r="AA3673" i="5" s="1"/>
  <c r="X3674" i="5"/>
  <c r="AA3674" i="5" s="1"/>
  <c r="X3675" i="5"/>
  <c r="AA3675" i="5" s="1"/>
  <c r="X3676" i="5"/>
  <c r="AA3676" i="5" s="1"/>
  <c r="X3677" i="5"/>
  <c r="AA3677" i="5" s="1"/>
  <c r="X3678" i="5"/>
  <c r="AA3678" i="5" s="1"/>
  <c r="X3679" i="5"/>
  <c r="AA3679" i="5" s="1"/>
  <c r="X3680" i="5"/>
  <c r="AA3680" i="5" s="1"/>
  <c r="X3681" i="5"/>
  <c r="AA3681" i="5" s="1"/>
  <c r="X3682" i="5"/>
  <c r="AA3682" i="5" s="1"/>
  <c r="X3683" i="5"/>
  <c r="AA3683" i="5" s="1"/>
  <c r="X3684" i="5"/>
  <c r="AA3684" i="5" s="1"/>
  <c r="X3685" i="5"/>
  <c r="AA3685" i="5" s="1"/>
  <c r="X3686" i="5"/>
  <c r="AA3686" i="5" s="1"/>
  <c r="X3687" i="5"/>
  <c r="AA3687" i="5" s="1"/>
  <c r="X3688" i="5"/>
  <c r="AA3688" i="5" s="1"/>
  <c r="X3689" i="5"/>
  <c r="AA3689" i="5" s="1"/>
  <c r="X3690" i="5"/>
  <c r="AA3690" i="5" s="1"/>
  <c r="X3691" i="5"/>
  <c r="AA3691" i="5" s="1"/>
  <c r="X3692" i="5"/>
  <c r="AA3692" i="5" s="1"/>
  <c r="X3693" i="5"/>
  <c r="AA3693" i="5" s="1"/>
  <c r="X3694" i="5"/>
  <c r="AA3694" i="5" s="1"/>
  <c r="X3695" i="5"/>
  <c r="AA3695" i="5" s="1"/>
  <c r="X3696" i="5"/>
  <c r="AA3696" i="5" s="1"/>
  <c r="X3697" i="5"/>
  <c r="AA3697" i="5" s="1"/>
  <c r="X3698" i="5"/>
  <c r="AA3698" i="5" s="1"/>
  <c r="X3699" i="5"/>
  <c r="AA3699" i="5" s="1"/>
  <c r="X3700" i="5"/>
  <c r="AA3700" i="5" s="1"/>
  <c r="X3701" i="5"/>
  <c r="AA3701" i="5" s="1"/>
  <c r="X3702" i="5"/>
  <c r="AA3702" i="5" s="1"/>
  <c r="X3703" i="5"/>
  <c r="AA3703" i="5" s="1"/>
  <c r="X3704" i="5"/>
  <c r="AA3704" i="5" s="1"/>
  <c r="X3705" i="5"/>
  <c r="AA3705" i="5" s="1"/>
  <c r="X3706" i="5"/>
  <c r="AA3706" i="5" s="1"/>
  <c r="X3707" i="5"/>
  <c r="AA3707" i="5" s="1"/>
  <c r="X3708" i="5"/>
  <c r="AA3708" i="5" s="1"/>
  <c r="X3709" i="5"/>
  <c r="AA3709" i="5" s="1"/>
  <c r="X3710" i="5"/>
  <c r="AA3710" i="5" s="1"/>
  <c r="X3711" i="5"/>
  <c r="AA3711" i="5" s="1"/>
  <c r="X3712" i="5"/>
  <c r="AA3712" i="5" s="1"/>
  <c r="X3713" i="5"/>
  <c r="AA3713" i="5" s="1"/>
  <c r="X3714" i="5"/>
  <c r="AA3714" i="5" s="1"/>
  <c r="X3715" i="5"/>
  <c r="AA3715" i="5" s="1"/>
  <c r="X3716" i="5"/>
  <c r="AA3716" i="5" s="1"/>
  <c r="X3717" i="5"/>
  <c r="AA3717" i="5" s="1"/>
  <c r="X3718" i="5"/>
  <c r="AA3718" i="5" s="1"/>
  <c r="X3719" i="5"/>
  <c r="AA3719" i="5" s="1"/>
  <c r="X3720" i="5"/>
  <c r="AA3720" i="5" s="1"/>
  <c r="X3721" i="5"/>
  <c r="AA3721" i="5" s="1"/>
  <c r="X3722" i="5"/>
  <c r="AA3722" i="5" s="1"/>
  <c r="X3723" i="5"/>
  <c r="AA3723" i="5" s="1"/>
  <c r="X3724" i="5"/>
  <c r="AA3724" i="5" s="1"/>
  <c r="X3725" i="5"/>
  <c r="AA3725" i="5" s="1"/>
  <c r="X3726" i="5"/>
  <c r="AA3726" i="5" s="1"/>
  <c r="X3727" i="5"/>
  <c r="AA3727" i="5" s="1"/>
  <c r="X3728" i="5"/>
  <c r="AA3728" i="5" s="1"/>
  <c r="X3729" i="5"/>
  <c r="AA3729" i="5" s="1"/>
  <c r="X3730" i="5"/>
  <c r="AA3730" i="5" s="1"/>
  <c r="X3731" i="5"/>
  <c r="AA3731" i="5" s="1"/>
  <c r="X3732" i="5"/>
  <c r="AA3732" i="5" s="1"/>
  <c r="X3733" i="5"/>
  <c r="AA3733" i="5" s="1"/>
  <c r="X3734" i="5"/>
  <c r="AA3734" i="5" s="1"/>
  <c r="X3735" i="5"/>
  <c r="AA3735" i="5" s="1"/>
  <c r="X3736" i="5"/>
  <c r="AA3736" i="5" s="1"/>
  <c r="X3737" i="5"/>
  <c r="AA3737" i="5" s="1"/>
  <c r="X3738" i="5"/>
  <c r="AA3738" i="5" s="1"/>
  <c r="X3739" i="5"/>
  <c r="AA3739" i="5" s="1"/>
  <c r="X3740" i="5"/>
  <c r="AA3740" i="5" s="1"/>
  <c r="X3741" i="5"/>
  <c r="AA3741" i="5" s="1"/>
  <c r="X3742" i="5"/>
  <c r="AA3742" i="5" s="1"/>
  <c r="X3743" i="5"/>
  <c r="AA3743" i="5" s="1"/>
  <c r="X3744" i="5"/>
  <c r="AA3744" i="5" s="1"/>
  <c r="X3745" i="5"/>
  <c r="AA3745" i="5" s="1"/>
  <c r="X3746" i="5"/>
  <c r="AA3746" i="5" s="1"/>
  <c r="X3747" i="5"/>
  <c r="AA3747" i="5" s="1"/>
  <c r="X3748" i="5"/>
  <c r="AA3748" i="5" s="1"/>
  <c r="X3749" i="5"/>
  <c r="AA3749" i="5" s="1"/>
  <c r="X3750" i="5"/>
  <c r="AA3750" i="5" s="1"/>
  <c r="X3751" i="5"/>
  <c r="AA3751" i="5" s="1"/>
  <c r="X3752" i="5"/>
  <c r="AA3752" i="5" s="1"/>
  <c r="X3753" i="5"/>
  <c r="AA3753" i="5" s="1"/>
  <c r="X3754" i="5"/>
  <c r="AA3754" i="5" s="1"/>
  <c r="X3755" i="5"/>
  <c r="AA3755" i="5" s="1"/>
  <c r="X3756" i="5"/>
  <c r="AA3756" i="5" s="1"/>
  <c r="X3757" i="5"/>
  <c r="AA3757" i="5" s="1"/>
  <c r="X3758" i="5"/>
  <c r="AA3758" i="5" s="1"/>
  <c r="X3759" i="5"/>
  <c r="AA3759" i="5" s="1"/>
  <c r="X3760" i="5"/>
  <c r="AA3760" i="5" s="1"/>
  <c r="X3761" i="5"/>
  <c r="AA3761" i="5" s="1"/>
  <c r="X3762" i="5"/>
  <c r="AA3762" i="5" s="1"/>
  <c r="X3763" i="5"/>
  <c r="AA3763" i="5" s="1"/>
  <c r="X3764" i="5"/>
  <c r="AA3764" i="5" s="1"/>
  <c r="X3765" i="5"/>
  <c r="AA3765" i="5" s="1"/>
  <c r="X3766" i="5"/>
  <c r="AA3766" i="5" s="1"/>
  <c r="X3767" i="5"/>
  <c r="AA3767" i="5" s="1"/>
  <c r="X3768" i="5"/>
  <c r="AA3768" i="5" s="1"/>
  <c r="X3769" i="5"/>
  <c r="AA3769" i="5" s="1"/>
  <c r="X3770" i="5"/>
  <c r="AA3770" i="5" s="1"/>
  <c r="X3771" i="5"/>
  <c r="AA3771" i="5" s="1"/>
  <c r="X3772" i="5"/>
  <c r="AA3772" i="5" s="1"/>
  <c r="X3773" i="5"/>
  <c r="AA3773" i="5" s="1"/>
  <c r="X3774" i="5"/>
  <c r="AA3774" i="5" s="1"/>
  <c r="X3775" i="5"/>
  <c r="AA3775" i="5" s="1"/>
  <c r="X3776" i="5"/>
  <c r="AA3776" i="5" s="1"/>
  <c r="X3777" i="5"/>
  <c r="AA3777" i="5" s="1"/>
  <c r="X3778" i="5"/>
  <c r="AA3778" i="5" s="1"/>
  <c r="X3779" i="5"/>
  <c r="AA3779" i="5" s="1"/>
  <c r="X3780" i="5"/>
  <c r="AA3780" i="5" s="1"/>
  <c r="X3781" i="5"/>
  <c r="AA3781" i="5" s="1"/>
  <c r="X3782" i="5"/>
  <c r="AA3782" i="5" s="1"/>
  <c r="X3783" i="5"/>
  <c r="AA3783" i="5" s="1"/>
  <c r="X3784" i="5"/>
  <c r="AA3784" i="5" s="1"/>
  <c r="X3785" i="5"/>
  <c r="AA3785" i="5" s="1"/>
  <c r="X3786" i="5"/>
  <c r="AA3786" i="5" s="1"/>
  <c r="X3787" i="5"/>
  <c r="AA3787" i="5" s="1"/>
  <c r="X3788" i="5"/>
  <c r="AA3788" i="5" s="1"/>
  <c r="X3789" i="5"/>
  <c r="AA3789" i="5" s="1"/>
  <c r="X3790" i="5"/>
  <c r="AA3790" i="5" s="1"/>
  <c r="X3791" i="5"/>
  <c r="AA3791" i="5" s="1"/>
  <c r="X3792" i="5"/>
  <c r="AA3792" i="5" s="1"/>
  <c r="X3793" i="5"/>
  <c r="AA3793" i="5" s="1"/>
  <c r="X3794" i="5"/>
  <c r="AA3794" i="5" s="1"/>
  <c r="X3795" i="5"/>
  <c r="AA3795" i="5" s="1"/>
  <c r="X3796" i="5"/>
  <c r="AA3796" i="5" s="1"/>
  <c r="X3797" i="5"/>
  <c r="AA3797" i="5" s="1"/>
  <c r="X3798" i="5"/>
  <c r="AA3798" i="5" s="1"/>
  <c r="X3799" i="5"/>
  <c r="AA3799" i="5" s="1"/>
  <c r="X3800" i="5"/>
  <c r="AA3800" i="5" s="1"/>
  <c r="X3801" i="5"/>
  <c r="AA3801" i="5" s="1"/>
  <c r="X3802" i="5"/>
  <c r="AA3802" i="5" s="1"/>
  <c r="X3803" i="5"/>
  <c r="AA3803" i="5" s="1"/>
  <c r="X3804" i="5"/>
  <c r="AA3804" i="5" s="1"/>
  <c r="X3805" i="5"/>
  <c r="AA3805" i="5" s="1"/>
  <c r="X3806" i="5"/>
  <c r="AA3806" i="5" s="1"/>
  <c r="X3807" i="5"/>
  <c r="AA3807" i="5" s="1"/>
  <c r="X3808" i="5"/>
  <c r="AA3808" i="5" s="1"/>
  <c r="X3809" i="5"/>
  <c r="AA3809" i="5" s="1"/>
  <c r="X3810" i="5"/>
  <c r="AA3810" i="5" s="1"/>
  <c r="X3811" i="5"/>
  <c r="AA3811" i="5" s="1"/>
  <c r="X3812" i="5"/>
  <c r="AA3812" i="5" s="1"/>
  <c r="X3813" i="5"/>
  <c r="AA3813" i="5" s="1"/>
  <c r="X3814" i="5"/>
  <c r="AA3814" i="5" s="1"/>
  <c r="X3815" i="5"/>
  <c r="AA3815" i="5" s="1"/>
  <c r="X3816" i="5"/>
  <c r="AA3816" i="5" s="1"/>
  <c r="X3817" i="5"/>
  <c r="AA3817" i="5" s="1"/>
  <c r="X3818" i="5"/>
  <c r="AA3818" i="5" s="1"/>
  <c r="X3819" i="5"/>
  <c r="AA3819" i="5" s="1"/>
  <c r="X3820" i="5"/>
  <c r="AA3820" i="5" s="1"/>
  <c r="X3821" i="5"/>
  <c r="AA3821" i="5" s="1"/>
  <c r="X3822" i="5"/>
  <c r="AA3822" i="5" s="1"/>
  <c r="X3823" i="5"/>
  <c r="AA3823" i="5" s="1"/>
  <c r="X3824" i="5"/>
  <c r="AA3824" i="5" s="1"/>
  <c r="X3825" i="5"/>
  <c r="AA3825" i="5" s="1"/>
  <c r="X3826" i="5"/>
  <c r="AA3826" i="5" s="1"/>
  <c r="X3827" i="5"/>
  <c r="AA3827" i="5" s="1"/>
  <c r="X3828" i="5"/>
  <c r="AA3828" i="5" s="1"/>
  <c r="X3829" i="5"/>
  <c r="AA3829" i="5" s="1"/>
  <c r="X3830" i="5"/>
  <c r="AA3830" i="5" s="1"/>
  <c r="X3831" i="5"/>
  <c r="AA3831" i="5" s="1"/>
  <c r="X3832" i="5"/>
  <c r="AA3832" i="5" s="1"/>
  <c r="X3833" i="5"/>
  <c r="AA3833" i="5" s="1"/>
  <c r="X3834" i="5"/>
  <c r="AA3834" i="5" s="1"/>
  <c r="X3835" i="5"/>
  <c r="AA3835" i="5" s="1"/>
  <c r="X3836" i="5"/>
  <c r="AA3836" i="5" s="1"/>
  <c r="X3837" i="5"/>
  <c r="AA3837" i="5" s="1"/>
  <c r="X3838" i="5"/>
  <c r="AA3838" i="5" s="1"/>
  <c r="X3839" i="5"/>
  <c r="AA3839" i="5" s="1"/>
  <c r="X3840" i="5"/>
  <c r="AA3840" i="5" s="1"/>
  <c r="X3841" i="5"/>
  <c r="AA3841" i="5" s="1"/>
  <c r="X3842" i="5"/>
  <c r="AA3842" i="5" s="1"/>
  <c r="X3843" i="5"/>
  <c r="AA3843" i="5" s="1"/>
  <c r="X3844" i="5"/>
  <c r="AA3844" i="5" s="1"/>
  <c r="X3845" i="5"/>
  <c r="AA3845" i="5" s="1"/>
  <c r="X3846" i="5"/>
  <c r="AA3846" i="5" s="1"/>
  <c r="X3847" i="5"/>
  <c r="AA3847" i="5" s="1"/>
  <c r="X3848" i="5"/>
  <c r="AA3848" i="5" s="1"/>
  <c r="X3849" i="5"/>
  <c r="AA3849" i="5" s="1"/>
  <c r="X3850" i="5"/>
  <c r="AA3850" i="5" s="1"/>
  <c r="X3851" i="5"/>
  <c r="AA3851" i="5" s="1"/>
  <c r="X3852" i="5"/>
  <c r="AA3852" i="5" s="1"/>
  <c r="X3853" i="5"/>
  <c r="AA3853" i="5" s="1"/>
  <c r="X3854" i="5"/>
  <c r="AA3854" i="5" s="1"/>
  <c r="X3855" i="5"/>
  <c r="AA3855" i="5" s="1"/>
  <c r="X3856" i="5"/>
  <c r="AA3856" i="5" s="1"/>
  <c r="X3857" i="5"/>
  <c r="AA3857" i="5" s="1"/>
  <c r="X3858" i="5"/>
  <c r="AA3858" i="5" s="1"/>
  <c r="X3859" i="5"/>
  <c r="AA3859" i="5" s="1"/>
  <c r="X3860" i="5"/>
  <c r="AA3860" i="5" s="1"/>
  <c r="X3861" i="5"/>
  <c r="AA3861" i="5" s="1"/>
  <c r="X3862" i="5"/>
  <c r="AA3862" i="5" s="1"/>
  <c r="X3863" i="5"/>
  <c r="AA3863" i="5" s="1"/>
  <c r="X3864" i="5"/>
  <c r="AA3864" i="5" s="1"/>
  <c r="X3865" i="5"/>
  <c r="AA3865" i="5" s="1"/>
  <c r="X3866" i="5"/>
  <c r="AA3866" i="5" s="1"/>
  <c r="X3867" i="5"/>
  <c r="AA3867" i="5" s="1"/>
  <c r="X3868" i="5"/>
  <c r="AA3868" i="5" s="1"/>
  <c r="X3869" i="5"/>
  <c r="AA3869" i="5" s="1"/>
  <c r="X3870" i="5"/>
  <c r="AA3870" i="5" s="1"/>
  <c r="X3871" i="5"/>
  <c r="AA3871" i="5" s="1"/>
  <c r="X3872" i="5"/>
  <c r="AA3872" i="5" s="1"/>
  <c r="X3873" i="5"/>
  <c r="AA3873" i="5" s="1"/>
  <c r="X3874" i="5"/>
  <c r="AA3874" i="5" s="1"/>
  <c r="X3875" i="5"/>
  <c r="AA3875" i="5" s="1"/>
  <c r="X3876" i="5"/>
  <c r="AA3876" i="5" s="1"/>
  <c r="X3877" i="5"/>
  <c r="AA3877" i="5" s="1"/>
  <c r="X3878" i="5"/>
  <c r="AA3878" i="5" s="1"/>
  <c r="X3879" i="5"/>
  <c r="AA3879" i="5" s="1"/>
  <c r="X3880" i="5"/>
  <c r="AA3880" i="5" s="1"/>
  <c r="X3881" i="5"/>
  <c r="AA3881" i="5" s="1"/>
  <c r="X3882" i="5"/>
  <c r="AA3882" i="5" s="1"/>
  <c r="X3883" i="5"/>
  <c r="AA3883" i="5" s="1"/>
  <c r="X3884" i="5"/>
  <c r="AA3884" i="5" s="1"/>
  <c r="X3885" i="5"/>
  <c r="AA3885" i="5" s="1"/>
  <c r="X3886" i="5"/>
  <c r="AA3886" i="5" s="1"/>
  <c r="X3887" i="5"/>
  <c r="AA3887" i="5" s="1"/>
  <c r="X3888" i="5"/>
  <c r="AA3888" i="5" s="1"/>
  <c r="X3889" i="5"/>
  <c r="AA3889" i="5" s="1"/>
  <c r="X3890" i="5"/>
  <c r="AA3890" i="5" s="1"/>
  <c r="X3891" i="5"/>
  <c r="AA3891" i="5" s="1"/>
  <c r="X3892" i="5"/>
  <c r="AA3892" i="5" s="1"/>
  <c r="X3893" i="5"/>
  <c r="AA3893" i="5" s="1"/>
  <c r="X3894" i="5"/>
  <c r="AA3894" i="5" s="1"/>
  <c r="X3895" i="5"/>
  <c r="AA3895" i="5" s="1"/>
  <c r="X3896" i="5"/>
  <c r="AA3896" i="5" s="1"/>
  <c r="X3897" i="5"/>
  <c r="AA3897" i="5" s="1"/>
  <c r="X3898" i="5"/>
  <c r="AA3898" i="5" s="1"/>
  <c r="X3899" i="5"/>
  <c r="AA3899" i="5" s="1"/>
  <c r="X3900" i="5"/>
  <c r="AA3900" i="5" s="1"/>
  <c r="X3901" i="5"/>
  <c r="AA3901" i="5" s="1"/>
  <c r="X3902" i="5"/>
  <c r="AA3902" i="5" s="1"/>
  <c r="X3903" i="5"/>
  <c r="AA3903" i="5" s="1"/>
  <c r="X3904" i="5"/>
  <c r="AA3904" i="5" s="1"/>
  <c r="X3905" i="5"/>
  <c r="AA3905" i="5" s="1"/>
  <c r="X3906" i="5"/>
  <c r="AA3906" i="5" s="1"/>
  <c r="X3907" i="5"/>
  <c r="AA3907" i="5" s="1"/>
  <c r="X3908" i="5"/>
  <c r="AA3908" i="5" s="1"/>
  <c r="X3909" i="5"/>
  <c r="AA3909" i="5" s="1"/>
  <c r="X3910" i="5"/>
  <c r="AA3910" i="5" s="1"/>
  <c r="X3911" i="5"/>
  <c r="AA3911" i="5" s="1"/>
  <c r="X3912" i="5"/>
  <c r="AA3912" i="5" s="1"/>
  <c r="X3913" i="5"/>
  <c r="AA3913" i="5" s="1"/>
  <c r="X3914" i="5"/>
  <c r="AA3914" i="5" s="1"/>
  <c r="X3915" i="5"/>
  <c r="AA3915" i="5" s="1"/>
  <c r="X3916" i="5"/>
  <c r="AA3916" i="5" s="1"/>
  <c r="X3917" i="5"/>
  <c r="AA3917" i="5" s="1"/>
  <c r="X3918" i="5"/>
  <c r="AA3918" i="5" s="1"/>
  <c r="X3919" i="5"/>
  <c r="AA3919" i="5" s="1"/>
  <c r="X3920" i="5"/>
  <c r="AA3920" i="5" s="1"/>
  <c r="X3921" i="5"/>
  <c r="AA3921" i="5" s="1"/>
  <c r="X3922" i="5"/>
  <c r="AA3922" i="5" s="1"/>
  <c r="X3923" i="5"/>
  <c r="AA3923" i="5" s="1"/>
  <c r="X3924" i="5"/>
  <c r="AA3924" i="5" s="1"/>
  <c r="X3925" i="5"/>
  <c r="AA3925" i="5" s="1"/>
  <c r="X3926" i="5"/>
  <c r="AA3926" i="5" s="1"/>
  <c r="X3927" i="5"/>
  <c r="AA3927" i="5" s="1"/>
  <c r="X3928" i="5"/>
  <c r="AA3928" i="5" s="1"/>
  <c r="X3929" i="5"/>
  <c r="AA3929" i="5" s="1"/>
  <c r="X3930" i="5"/>
  <c r="AA3930" i="5" s="1"/>
  <c r="X3931" i="5"/>
  <c r="AA3931" i="5" s="1"/>
  <c r="X3932" i="5"/>
  <c r="AA3932" i="5" s="1"/>
  <c r="X3933" i="5"/>
  <c r="AA3933" i="5" s="1"/>
  <c r="X3934" i="5"/>
  <c r="AA3934" i="5" s="1"/>
  <c r="X3935" i="5"/>
  <c r="AA3935" i="5" s="1"/>
  <c r="X3936" i="5"/>
  <c r="AA3936" i="5" s="1"/>
  <c r="X3937" i="5"/>
  <c r="AA3937" i="5" s="1"/>
  <c r="X3938" i="5"/>
  <c r="AA3938" i="5" s="1"/>
  <c r="X3939" i="5"/>
  <c r="AA3939" i="5" s="1"/>
  <c r="X3940" i="5"/>
  <c r="AA3940" i="5" s="1"/>
  <c r="X3941" i="5"/>
  <c r="AA3941" i="5" s="1"/>
  <c r="X3942" i="5"/>
  <c r="AA3942" i="5" s="1"/>
  <c r="X3943" i="5"/>
  <c r="AA3943" i="5" s="1"/>
  <c r="X3944" i="5"/>
  <c r="AA3944" i="5" s="1"/>
  <c r="X3945" i="5"/>
  <c r="AA3945" i="5" s="1"/>
  <c r="X3946" i="5"/>
  <c r="AA3946" i="5" s="1"/>
  <c r="X3947" i="5"/>
  <c r="AA3947" i="5" s="1"/>
  <c r="X3948" i="5"/>
  <c r="AA3948" i="5" s="1"/>
  <c r="X3949" i="5"/>
  <c r="AA3949" i="5" s="1"/>
  <c r="X3950" i="5"/>
  <c r="AA3950" i="5" s="1"/>
  <c r="X3951" i="5"/>
  <c r="AA3951" i="5" s="1"/>
  <c r="X3952" i="5"/>
  <c r="AA3952" i="5" s="1"/>
  <c r="X3953" i="5"/>
  <c r="AA3953" i="5" s="1"/>
  <c r="X3954" i="5"/>
  <c r="AA3954" i="5" s="1"/>
  <c r="X3955" i="5"/>
  <c r="AA3955" i="5" s="1"/>
  <c r="X3956" i="5"/>
  <c r="AA3956" i="5" s="1"/>
  <c r="X3957" i="5"/>
  <c r="AA3957" i="5" s="1"/>
  <c r="X3958" i="5"/>
  <c r="AA3958" i="5" s="1"/>
  <c r="X3959" i="5"/>
  <c r="AA3959" i="5" s="1"/>
  <c r="X3960" i="5"/>
  <c r="AA3960" i="5" s="1"/>
  <c r="X3961" i="5"/>
  <c r="AA3961" i="5" s="1"/>
  <c r="X3962" i="5"/>
  <c r="AA3962" i="5" s="1"/>
  <c r="X3963" i="5"/>
  <c r="AA3963" i="5" s="1"/>
  <c r="X3964" i="5"/>
  <c r="AA3964" i="5" s="1"/>
  <c r="X3965" i="5"/>
  <c r="AA3965" i="5" s="1"/>
  <c r="X3966" i="5"/>
  <c r="AA3966" i="5" s="1"/>
  <c r="X3967" i="5"/>
  <c r="AA3967" i="5" s="1"/>
  <c r="X3968" i="5"/>
  <c r="AA3968" i="5" s="1"/>
  <c r="X3969" i="5"/>
  <c r="AA3969" i="5" s="1"/>
  <c r="X3970" i="5"/>
  <c r="AA3970" i="5" s="1"/>
  <c r="X3971" i="5"/>
  <c r="AA3971" i="5" s="1"/>
  <c r="X3972" i="5"/>
  <c r="AA3972" i="5" s="1"/>
  <c r="X3973" i="5"/>
  <c r="AA3973" i="5" s="1"/>
  <c r="X3974" i="5"/>
  <c r="AA3974" i="5" s="1"/>
  <c r="X3975" i="5"/>
  <c r="AA3975" i="5" s="1"/>
  <c r="X3976" i="5"/>
  <c r="AA3976" i="5" s="1"/>
  <c r="X3977" i="5"/>
  <c r="AA3977" i="5" s="1"/>
  <c r="X3978" i="5"/>
  <c r="AA3978" i="5" s="1"/>
  <c r="X3979" i="5"/>
  <c r="AA3979" i="5" s="1"/>
  <c r="X3980" i="5"/>
  <c r="AA3980" i="5" s="1"/>
  <c r="X3981" i="5"/>
  <c r="AA3981" i="5" s="1"/>
  <c r="X3982" i="5"/>
  <c r="AA3982" i="5" s="1"/>
  <c r="X3983" i="5"/>
  <c r="AA3983" i="5" s="1"/>
  <c r="X3984" i="5"/>
  <c r="AA3984" i="5" s="1"/>
  <c r="X3985" i="5"/>
  <c r="AA3985" i="5" s="1"/>
  <c r="X3986" i="5"/>
  <c r="AA3986" i="5" s="1"/>
  <c r="X3987" i="5"/>
  <c r="AA3987" i="5" s="1"/>
  <c r="X3988" i="5"/>
  <c r="AA3988" i="5" s="1"/>
  <c r="X3989" i="5"/>
  <c r="AA3989" i="5" s="1"/>
  <c r="X3990" i="5"/>
  <c r="AA3990" i="5" s="1"/>
  <c r="X3991" i="5"/>
  <c r="AA3991" i="5" s="1"/>
  <c r="X3992" i="5"/>
  <c r="AA3992" i="5" s="1"/>
  <c r="X3993" i="5"/>
  <c r="AA3993" i="5" s="1"/>
  <c r="X3994" i="5"/>
  <c r="AA3994" i="5" s="1"/>
  <c r="X3995" i="5"/>
  <c r="AA3995" i="5" s="1"/>
  <c r="X3996" i="5"/>
  <c r="AA3996" i="5" s="1"/>
  <c r="X3997" i="5"/>
  <c r="AA3997" i="5" s="1"/>
  <c r="X3998" i="5"/>
  <c r="AA3998" i="5" s="1"/>
  <c r="X3999" i="5"/>
  <c r="AA3999" i="5" s="1"/>
  <c r="X4000" i="5"/>
  <c r="AA4000" i="5" s="1"/>
  <c r="X4001" i="5"/>
  <c r="AA4001" i="5" s="1"/>
  <c r="X4002" i="5"/>
  <c r="AA4002" i="5" s="1"/>
  <c r="X4003" i="5"/>
  <c r="AA4003" i="5" s="1"/>
  <c r="X4004" i="5"/>
  <c r="AA4004" i="5" s="1"/>
  <c r="X4005" i="5"/>
  <c r="AA4005" i="5" s="1"/>
  <c r="X4006" i="5"/>
  <c r="AA4006" i="5" s="1"/>
  <c r="X4007" i="5"/>
  <c r="AA4007" i="5" s="1"/>
  <c r="X4008" i="5"/>
  <c r="AA4008" i="5" s="1"/>
  <c r="X4009" i="5"/>
  <c r="AA4009" i="5" s="1"/>
  <c r="X4010" i="5"/>
  <c r="AA4010" i="5" s="1"/>
  <c r="X4011" i="5"/>
  <c r="AA4011" i="5" s="1"/>
  <c r="X4012" i="5"/>
  <c r="AA4012" i="5" s="1"/>
  <c r="X4013" i="5"/>
  <c r="AA4013" i="5" s="1"/>
  <c r="X4014" i="5"/>
  <c r="AA4014" i="5" s="1"/>
  <c r="X4015" i="5"/>
  <c r="AA4015" i="5" s="1"/>
  <c r="X4016" i="5"/>
  <c r="AA4016" i="5" s="1"/>
  <c r="X4017" i="5"/>
  <c r="AA4017" i="5" s="1"/>
  <c r="X4018" i="5"/>
  <c r="AA4018" i="5" s="1"/>
  <c r="X4019" i="5"/>
  <c r="AA4019" i="5" s="1"/>
  <c r="X4020" i="5"/>
  <c r="AA4020" i="5" s="1"/>
  <c r="X4021" i="5"/>
  <c r="AA4021" i="5" s="1"/>
  <c r="X4022" i="5"/>
  <c r="AA4022" i="5" s="1"/>
  <c r="X4023" i="5"/>
  <c r="AA4023" i="5" s="1"/>
  <c r="X4024" i="5"/>
  <c r="AA4024" i="5" s="1"/>
  <c r="X4025" i="5"/>
  <c r="AA4025" i="5" s="1"/>
  <c r="X4026" i="5"/>
  <c r="AA4026" i="5" s="1"/>
  <c r="X4027" i="5"/>
  <c r="AA4027" i="5" s="1"/>
  <c r="X4028" i="5"/>
  <c r="AA4028" i="5" s="1"/>
  <c r="X4029" i="5"/>
  <c r="AA4029" i="5" s="1"/>
  <c r="X4030" i="5"/>
  <c r="AA4030" i="5" s="1"/>
  <c r="X4031" i="5"/>
  <c r="AA4031" i="5" s="1"/>
  <c r="X4032" i="5"/>
  <c r="AA4032" i="5" s="1"/>
  <c r="X4033" i="5"/>
  <c r="AA4033" i="5" s="1"/>
  <c r="X4034" i="5"/>
  <c r="AA4034" i="5" s="1"/>
  <c r="X4035" i="5"/>
  <c r="AA4035" i="5" s="1"/>
  <c r="X4036" i="5"/>
  <c r="AA4036" i="5" s="1"/>
  <c r="X4037" i="5"/>
  <c r="AA4037" i="5" s="1"/>
  <c r="X4038" i="5"/>
  <c r="AA4038" i="5" s="1"/>
  <c r="X4039" i="5"/>
  <c r="AA4039" i="5" s="1"/>
  <c r="X4040" i="5"/>
  <c r="AA4040" i="5" s="1"/>
  <c r="X4041" i="5"/>
  <c r="AA4041" i="5" s="1"/>
  <c r="X4042" i="5"/>
  <c r="AA4042" i="5" s="1"/>
  <c r="X4043" i="5"/>
  <c r="AA4043" i="5" s="1"/>
  <c r="X4044" i="5"/>
  <c r="AA4044" i="5" s="1"/>
  <c r="X4045" i="5"/>
  <c r="AA4045" i="5" s="1"/>
  <c r="X4046" i="5"/>
  <c r="AA4046" i="5" s="1"/>
  <c r="X4047" i="5"/>
  <c r="AA4047" i="5" s="1"/>
  <c r="X4048" i="5"/>
  <c r="AA4048" i="5" s="1"/>
  <c r="X4049" i="5"/>
  <c r="AA4049" i="5" s="1"/>
  <c r="X4050" i="5"/>
  <c r="AA4050" i="5" s="1"/>
  <c r="X4051" i="5"/>
  <c r="AA4051" i="5" s="1"/>
  <c r="X4052" i="5"/>
  <c r="AA4052" i="5" s="1"/>
  <c r="X4053" i="5"/>
  <c r="AA4053" i="5" s="1"/>
  <c r="X4054" i="5"/>
  <c r="AA4054" i="5" s="1"/>
  <c r="X4365" i="5"/>
  <c r="AA4365" i="5" s="1"/>
  <c r="X4366" i="5"/>
  <c r="AA4366" i="5" s="1"/>
  <c r="X4367" i="5"/>
  <c r="AA4367" i="5" s="1"/>
  <c r="X4368" i="5"/>
  <c r="AA4368" i="5" s="1"/>
  <c r="X4369" i="5"/>
  <c r="AA4369" i="5" s="1"/>
  <c r="X4370" i="5"/>
  <c r="AA4370" i="5" s="1"/>
  <c r="X4371" i="5"/>
  <c r="AA4371" i="5" s="1"/>
  <c r="X4372" i="5"/>
  <c r="AA4372" i="5" s="1"/>
  <c r="X4373" i="5"/>
  <c r="AA4373" i="5" s="1"/>
  <c r="X4374" i="5"/>
  <c r="AA4374" i="5" s="1"/>
  <c r="X4375" i="5"/>
  <c r="AA4375" i="5" s="1"/>
  <c r="X4376" i="5"/>
  <c r="AA4376" i="5" s="1"/>
  <c r="X4377" i="5"/>
  <c r="AA4377" i="5" s="1"/>
  <c r="X4378" i="5"/>
  <c r="AA4378" i="5" s="1"/>
  <c r="X4379" i="5"/>
  <c r="AA4379" i="5" s="1"/>
  <c r="X4380" i="5"/>
  <c r="AA4380" i="5" s="1"/>
  <c r="X4381" i="5"/>
  <c r="AA4381" i="5" s="1"/>
  <c r="X4382" i="5"/>
  <c r="AA4382" i="5" s="1"/>
  <c r="X4383" i="5"/>
  <c r="AA4383" i="5" s="1"/>
  <c r="X4384" i="5"/>
  <c r="AA4384" i="5" s="1"/>
  <c r="X4385" i="5"/>
  <c r="AA4385" i="5" s="1"/>
  <c r="X4386" i="5"/>
  <c r="AA4386" i="5" s="1"/>
  <c r="X4387" i="5"/>
  <c r="AA4387" i="5" s="1"/>
  <c r="X4388" i="5"/>
  <c r="AA4388" i="5" s="1"/>
  <c r="X4389" i="5"/>
  <c r="AA4389" i="5" s="1"/>
  <c r="X4390" i="5"/>
  <c r="AA4390" i="5" s="1"/>
  <c r="X4391" i="5"/>
  <c r="AA4391" i="5" s="1"/>
  <c r="X4392" i="5"/>
  <c r="AA4392" i="5" s="1"/>
  <c r="X4393" i="5"/>
  <c r="AA4393" i="5" s="1"/>
  <c r="X4394" i="5"/>
  <c r="AA4394" i="5" s="1"/>
  <c r="X4395" i="5"/>
  <c r="AA4395" i="5" s="1"/>
  <c r="X4396" i="5"/>
  <c r="AA4396" i="5" s="1"/>
  <c r="X4397" i="5"/>
  <c r="AA4397" i="5" s="1"/>
  <c r="X4398" i="5"/>
  <c r="AA4398" i="5" s="1"/>
  <c r="X4399" i="5"/>
  <c r="AA4399" i="5" s="1"/>
  <c r="X4400" i="5"/>
  <c r="AA4400" i="5" s="1"/>
  <c r="X4401" i="5"/>
  <c r="AA4401" i="5" s="1"/>
  <c r="X4402" i="5"/>
  <c r="AA4402" i="5" s="1"/>
  <c r="X4403" i="5"/>
  <c r="AA4403" i="5" s="1"/>
  <c r="X4404" i="5"/>
  <c r="AA4404" i="5" s="1"/>
  <c r="X4405" i="5"/>
  <c r="AA4405" i="5" s="1"/>
  <c r="X4406" i="5"/>
  <c r="AA4406" i="5" s="1"/>
  <c r="X4407" i="5"/>
  <c r="AA4407" i="5" s="1"/>
  <c r="X4408" i="5"/>
  <c r="AA4408" i="5" s="1"/>
  <c r="X4409" i="5"/>
  <c r="AA4409" i="5" s="1"/>
  <c r="X4410" i="5"/>
  <c r="AA4410" i="5" s="1"/>
  <c r="X4411" i="5"/>
  <c r="AA4411" i="5" s="1"/>
  <c r="X4412" i="5"/>
  <c r="AA4412" i="5" s="1"/>
  <c r="X4413" i="5"/>
  <c r="AA4413" i="5" s="1"/>
  <c r="X4414" i="5"/>
  <c r="AA4414" i="5" s="1"/>
  <c r="X4415" i="5"/>
  <c r="AA4415" i="5" s="1"/>
  <c r="X4416" i="5"/>
  <c r="AA4416" i="5" s="1"/>
  <c r="X4417" i="5"/>
  <c r="AA4417" i="5" s="1"/>
  <c r="X4418" i="5"/>
  <c r="AA4418" i="5" s="1"/>
  <c r="X4419" i="5"/>
  <c r="AA4419" i="5" s="1"/>
  <c r="X4420" i="5"/>
  <c r="AA4420" i="5" s="1"/>
  <c r="X4421" i="5"/>
  <c r="AA4421" i="5" s="1"/>
  <c r="X4422" i="5"/>
  <c r="AA4422" i="5" s="1"/>
  <c r="X4423" i="5"/>
  <c r="AA4423" i="5" s="1"/>
  <c r="X4424" i="5"/>
  <c r="AA4424" i="5" s="1"/>
  <c r="X4425" i="5"/>
  <c r="AA4425" i="5" s="1"/>
  <c r="X4426" i="5"/>
  <c r="AA4426" i="5" s="1"/>
  <c r="X4427" i="5"/>
  <c r="AA4427" i="5" s="1"/>
  <c r="X4428" i="5"/>
  <c r="AA4428" i="5" s="1"/>
  <c r="X4429" i="5"/>
  <c r="AA4429" i="5" s="1"/>
  <c r="X4430" i="5"/>
  <c r="AA4430" i="5" s="1"/>
  <c r="X4431" i="5"/>
  <c r="AA4431" i="5" s="1"/>
  <c r="X4432" i="5"/>
  <c r="AA4432" i="5" s="1"/>
  <c r="X4433" i="5"/>
  <c r="AA4433" i="5" s="1"/>
  <c r="X4434" i="5"/>
  <c r="AA4434" i="5" s="1"/>
  <c r="X4435" i="5"/>
  <c r="AA4435" i="5" s="1"/>
  <c r="X4436" i="5"/>
  <c r="AA4436" i="5" s="1"/>
  <c r="X4437" i="5"/>
  <c r="AA4437" i="5" s="1"/>
  <c r="X4438" i="5"/>
  <c r="AA4438" i="5" s="1"/>
  <c r="X4439" i="5"/>
  <c r="AA4439" i="5" s="1"/>
  <c r="X4440" i="5"/>
  <c r="AA4440" i="5" s="1"/>
  <c r="X4441" i="5"/>
  <c r="AA4441" i="5" s="1"/>
  <c r="X4442" i="5"/>
  <c r="AA4442" i="5" s="1"/>
  <c r="X4443" i="5"/>
  <c r="AA4443" i="5" s="1"/>
  <c r="X4444" i="5"/>
  <c r="AA4444" i="5" s="1"/>
  <c r="X4445" i="5"/>
  <c r="AA4445" i="5" s="1"/>
  <c r="X4446" i="5"/>
  <c r="AA4446" i="5" s="1"/>
  <c r="X4447" i="5"/>
  <c r="AA4447" i="5" s="1"/>
  <c r="X4448" i="5"/>
  <c r="AA4448" i="5" s="1"/>
  <c r="X4449" i="5"/>
  <c r="AA4449" i="5" s="1"/>
  <c r="X4450" i="5"/>
  <c r="AA4450" i="5" s="1"/>
  <c r="X4451" i="5"/>
  <c r="AA4451" i="5" s="1"/>
  <c r="X4452" i="5"/>
  <c r="AA4452" i="5" s="1"/>
  <c r="X4453" i="5"/>
  <c r="AA4453" i="5" s="1"/>
  <c r="X4454" i="5"/>
  <c r="AA4454" i="5" s="1"/>
  <c r="X4455" i="5"/>
  <c r="AA4455" i="5" s="1"/>
  <c r="X4456" i="5"/>
  <c r="AA4456" i="5" s="1"/>
  <c r="X4457" i="5"/>
  <c r="AA4457" i="5" s="1"/>
  <c r="X4458" i="5"/>
  <c r="AA4458" i="5" s="1"/>
  <c r="X4459" i="5"/>
  <c r="AA4459" i="5" s="1"/>
  <c r="X4460" i="5"/>
  <c r="AA4460" i="5" s="1"/>
  <c r="X4461" i="5"/>
  <c r="AA4461" i="5" s="1"/>
  <c r="X4462" i="5"/>
  <c r="AA4462" i="5" s="1"/>
  <c r="X4463" i="5"/>
  <c r="AA4463" i="5" s="1"/>
  <c r="X4464" i="5"/>
  <c r="AA4464" i="5" s="1"/>
  <c r="X4465" i="5"/>
  <c r="AA4465" i="5" s="1"/>
  <c r="X4466" i="5"/>
  <c r="AA4466" i="5" s="1"/>
  <c r="X4467" i="5"/>
  <c r="AA4467" i="5" s="1"/>
  <c r="X4468" i="5"/>
  <c r="AA4468" i="5" s="1"/>
  <c r="X4469" i="5"/>
  <c r="AA4469" i="5" s="1"/>
  <c r="X4470" i="5"/>
  <c r="AA4470" i="5" s="1"/>
  <c r="X4471" i="5"/>
  <c r="AA4471" i="5" s="1"/>
  <c r="X4472" i="5"/>
  <c r="AA4472" i="5" s="1"/>
  <c r="X4473" i="5"/>
  <c r="AA4473" i="5" s="1"/>
  <c r="X4474" i="5"/>
  <c r="AA4474" i="5" s="1"/>
  <c r="X4475" i="5"/>
  <c r="AA4475" i="5" s="1"/>
  <c r="X4476" i="5"/>
  <c r="AA4476" i="5" s="1"/>
  <c r="X4477" i="5"/>
  <c r="AA4477" i="5" s="1"/>
  <c r="X4478" i="5"/>
  <c r="AA4478" i="5" s="1"/>
  <c r="X4479" i="5"/>
  <c r="AA4479" i="5" s="1"/>
  <c r="X4480" i="5"/>
  <c r="AA4480" i="5" s="1"/>
  <c r="X4481" i="5"/>
  <c r="AA4481" i="5" s="1"/>
  <c r="X4482" i="5"/>
  <c r="AA4482" i="5" s="1"/>
  <c r="X4483" i="5"/>
  <c r="AA4483" i="5" s="1"/>
  <c r="X4484" i="5"/>
  <c r="AA4484" i="5" s="1"/>
  <c r="X4485" i="5"/>
  <c r="AA4485" i="5" s="1"/>
  <c r="X4486" i="5"/>
  <c r="AA4486" i="5" s="1"/>
  <c r="X4487" i="5"/>
  <c r="AA4487" i="5" s="1"/>
  <c r="X4488" i="5"/>
  <c r="AA4488" i="5" s="1"/>
  <c r="X4489" i="5"/>
  <c r="AA4489" i="5" s="1"/>
  <c r="X4490" i="5"/>
  <c r="AA4490" i="5" s="1"/>
  <c r="X4491" i="5"/>
  <c r="AA4491" i="5" s="1"/>
  <c r="X4492" i="5"/>
  <c r="AA4492" i="5" s="1"/>
  <c r="X4493" i="5"/>
  <c r="AA4493" i="5" s="1"/>
  <c r="X4494" i="5"/>
  <c r="AA4494" i="5" s="1"/>
  <c r="X4495" i="5"/>
  <c r="AA4495" i="5" s="1"/>
  <c r="X4496" i="5"/>
  <c r="AA4496" i="5" s="1"/>
  <c r="X4497" i="5"/>
  <c r="AA4497" i="5" s="1"/>
  <c r="X4498" i="5"/>
  <c r="AA4498" i="5" s="1"/>
  <c r="X4499" i="5"/>
  <c r="AA4499" i="5" s="1"/>
  <c r="X4500" i="5"/>
  <c r="AA4500" i="5" s="1"/>
  <c r="X4501" i="5"/>
  <c r="AA4501" i="5" s="1"/>
  <c r="X4502" i="5"/>
  <c r="AA4502" i="5" s="1"/>
  <c r="X4503" i="5"/>
  <c r="AA4503" i="5" s="1"/>
  <c r="X4504" i="5"/>
  <c r="AA4504" i="5" s="1"/>
  <c r="X4505" i="5"/>
  <c r="AA4505" i="5" s="1"/>
  <c r="X4506" i="5"/>
  <c r="AA4506" i="5" s="1"/>
  <c r="X4507" i="5"/>
  <c r="AA4507" i="5" s="1"/>
  <c r="X4508" i="5"/>
  <c r="AA4508" i="5" s="1"/>
  <c r="X4509" i="5"/>
  <c r="AA4509" i="5" s="1"/>
  <c r="X4510" i="5"/>
  <c r="AA4510" i="5" s="1"/>
  <c r="X4511" i="5"/>
  <c r="AA4511" i="5" s="1"/>
  <c r="X4512" i="5"/>
  <c r="AA4512" i="5" s="1"/>
  <c r="X4513" i="5"/>
  <c r="AA4513" i="5" s="1"/>
  <c r="X4514" i="5"/>
  <c r="AA4514" i="5" s="1"/>
  <c r="X4515" i="5"/>
  <c r="AA4515" i="5" s="1"/>
  <c r="X4516" i="5"/>
  <c r="AA4516" i="5" s="1"/>
  <c r="X4517" i="5"/>
  <c r="AA4517" i="5" s="1"/>
  <c r="X4518" i="5"/>
  <c r="AA4518" i="5" s="1"/>
  <c r="X4519" i="5"/>
  <c r="AA4519" i="5" s="1"/>
  <c r="X4520" i="5"/>
  <c r="AA4520" i="5" s="1"/>
  <c r="X4521" i="5"/>
  <c r="AA4521" i="5" s="1"/>
  <c r="X4522" i="5"/>
  <c r="AA4522" i="5" s="1"/>
  <c r="X4523" i="5"/>
  <c r="AA4523" i="5" s="1"/>
  <c r="X4524" i="5"/>
  <c r="AA4524" i="5" s="1"/>
  <c r="X4525" i="5"/>
  <c r="AA4525" i="5" s="1"/>
  <c r="X4526" i="5"/>
  <c r="AA4526" i="5" s="1"/>
  <c r="X4527" i="5"/>
  <c r="AA4527" i="5" s="1"/>
  <c r="X4528" i="5"/>
  <c r="AA4528" i="5" s="1"/>
  <c r="X4529" i="5"/>
  <c r="AA4529" i="5" s="1"/>
  <c r="X4530" i="5"/>
  <c r="AA4530" i="5" s="1"/>
  <c r="X4531" i="5"/>
  <c r="AA4531" i="5" s="1"/>
  <c r="X4532" i="5"/>
  <c r="AA4532" i="5" s="1"/>
  <c r="X4533" i="5"/>
  <c r="AA4533" i="5" s="1"/>
  <c r="X4534" i="5"/>
  <c r="AA4534" i="5" s="1"/>
  <c r="X4535" i="5"/>
  <c r="AA4535" i="5" s="1"/>
  <c r="X4536" i="5"/>
  <c r="AA4536" i="5" s="1"/>
  <c r="X4537" i="5"/>
  <c r="AA4537" i="5" s="1"/>
  <c r="X4538" i="5"/>
  <c r="AA4538" i="5" s="1"/>
  <c r="X4539" i="5"/>
  <c r="AA4539" i="5" s="1"/>
  <c r="X4540" i="5"/>
  <c r="AA4540" i="5" s="1"/>
  <c r="X4541" i="5"/>
  <c r="AA4541" i="5" s="1"/>
  <c r="X4542" i="5"/>
  <c r="AA4542" i="5" s="1"/>
  <c r="X4543" i="5"/>
  <c r="AA4543" i="5" s="1"/>
  <c r="X4544" i="5"/>
  <c r="AA4544" i="5" s="1"/>
  <c r="X4545" i="5"/>
  <c r="AA4545" i="5" s="1"/>
  <c r="X4546" i="5"/>
  <c r="AA4546" i="5" s="1"/>
  <c r="X4547" i="5"/>
  <c r="AA4547" i="5" s="1"/>
  <c r="X4548" i="5"/>
  <c r="AA4548" i="5" s="1"/>
  <c r="X4549" i="5"/>
  <c r="AA4549" i="5" s="1"/>
  <c r="X4550" i="5"/>
  <c r="AA4550" i="5" s="1"/>
  <c r="X4551" i="5"/>
  <c r="AA4551" i="5" s="1"/>
  <c r="X4552" i="5"/>
  <c r="AA4552" i="5" s="1"/>
  <c r="X4553" i="5"/>
  <c r="AA4553" i="5" s="1"/>
  <c r="X4554" i="5"/>
  <c r="AA4554" i="5" s="1"/>
  <c r="X4555" i="5"/>
  <c r="AA4555" i="5" s="1"/>
  <c r="X4556" i="5"/>
  <c r="AA4556" i="5" s="1"/>
  <c r="X4557" i="5"/>
  <c r="AA4557" i="5" s="1"/>
  <c r="X4558" i="5"/>
  <c r="AA4558" i="5" s="1"/>
  <c r="X4559" i="5"/>
  <c r="AA4559" i="5" s="1"/>
  <c r="X4560" i="5"/>
  <c r="AA4560" i="5" s="1"/>
  <c r="X4561" i="5"/>
  <c r="AA4561" i="5" s="1"/>
  <c r="X4562" i="5"/>
  <c r="AA4562" i="5" s="1"/>
  <c r="X4563" i="5"/>
  <c r="AA4563" i="5" s="1"/>
  <c r="X4564" i="5"/>
  <c r="AA4564" i="5" s="1"/>
  <c r="X4565" i="5"/>
  <c r="AA4565" i="5" s="1"/>
  <c r="X4566" i="5"/>
  <c r="AA4566" i="5" s="1"/>
  <c r="X4567" i="5"/>
  <c r="AA4567" i="5" s="1"/>
  <c r="X4568" i="5"/>
  <c r="AA4568" i="5" s="1"/>
  <c r="X4569" i="5"/>
  <c r="AA4569" i="5" s="1"/>
  <c r="X4570" i="5"/>
  <c r="AA4570" i="5" s="1"/>
  <c r="X4571" i="5"/>
  <c r="AA4571" i="5" s="1"/>
  <c r="X4572" i="5"/>
  <c r="AA4572" i="5" s="1"/>
  <c r="X4573" i="5"/>
  <c r="AA4573" i="5" s="1"/>
  <c r="X4574" i="5"/>
  <c r="AA4574" i="5" s="1"/>
  <c r="X4575" i="5"/>
  <c r="AA4575" i="5" s="1"/>
  <c r="X4576" i="5"/>
  <c r="AA4576" i="5" s="1"/>
  <c r="X4577" i="5"/>
  <c r="AA4577" i="5" s="1"/>
  <c r="X4578" i="5"/>
  <c r="AA4578" i="5" s="1"/>
  <c r="X4579" i="5"/>
  <c r="AA4579" i="5" s="1"/>
  <c r="X4580" i="5"/>
  <c r="AA4580" i="5" s="1"/>
  <c r="X4581" i="5"/>
  <c r="AA4581" i="5" s="1"/>
  <c r="X4582" i="5"/>
  <c r="AA4582" i="5" s="1"/>
  <c r="X4583" i="5"/>
  <c r="AA4583" i="5" s="1"/>
  <c r="X4584" i="5"/>
  <c r="AA4584" i="5" s="1"/>
  <c r="X4585" i="5"/>
  <c r="AA4585" i="5" s="1"/>
  <c r="X4586" i="5"/>
  <c r="AA4586" i="5" s="1"/>
  <c r="X4587" i="5"/>
  <c r="AA4587" i="5" s="1"/>
  <c r="X4588" i="5"/>
  <c r="AA4588" i="5" s="1"/>
  <c r="X4589" i="5"/>
  <c r="AA4589" i="5" s="1"/>
  <c r="X4590" i="5"/>
  <c r="AA4590" i="5" s="1"/>
  <c r="X4591" i="5"/>
  <c r="AA4591" i="5" s="1"/>
  <c r="X4592" i="5"/>
  <c r="AA4592" i="5" s="1"/>
  <c r="X4593" i="5"/>
  <c r="AA4593" i="5" s="1"/>
  <c r="X4594" i="5"/>
  <c r="AA4594" i="5" s="1"/>
  <c r="X4595" i="5"/>
  <c r="AA4595" i="5" s="1"/>
  <c r="X4596" i="5"/>
  <c r="AA4596" i="5" s="1"/>
  <c r="X4597" i="5"/>
  <c r="AA4597" i="5" s="1"/>
  <c r="X4598" i="5"/>
  <c r="AA4598" i="5" s="1"/>
  <c r="X4599" i="5"/>
  <c r="AA4599" i="5" s="1"/>
  <c r="X4600" i="5"/>
  <c r="AA4600" i="5" s="1"/>
  <c r="X4601" i="5"/>
  <c r="AA4601" i="5" s="1"/>
  <c r="X4602" i="5"/>
  <c r="AA4602" i="5" s="1"/>
  <c r="X4603" i="5"/>
  <c r="AA4603" i="5" s="1"/>
  <c r="X4604" i="5"/>
  <c r="AA4604" i="5" s="1"/>
  <c r="X4605" i="5"/>
  <c r="AA4605" i="5" s="1"/>
  <c r="X4606" i="5"/>
  <c r="AA4606" i="5" s="1"/>
  <c r="X4607" i="5"/>
  <c r="AA4607" i="5" s="1"/>
  <c r="X4608" i="5"/>
  <c r="AA4608" i="5" s="1"/>
  <c r="X4609" i="5"/>
  <c r="AA4609" i="5" s="1"/>
  <c r="X4610" i="5"/>
  <c r="AA4610" i="5" s="1"/>
  <c r="X4611" i="5"/>
  <c r="AA4611" i="5" s="1"/>
  <c r="X4612" i="5"/>
  <c r="AA4612" i="5" s="1"/>
  <c r="X4613" i="5"/>
  <c r="AA4613" i="5" s="1"/>
  <c r="X4614" i="5"/>
  <c r="AA4614" i="5" s="1"/>
  <c r="X4615" i="5"/>
  <c r="AA4615" i="5" s="1"/>
  <c r="X4616" i="5"/>
  <c r="AA4616" i="5" s="1"/>
  <c r="X4617" i="5"/>
  <c r="AA4617" i="5" s="1"/>
  <c r="X4618" i="5"/>
  <c r="AA4618" i="5" s="1"/>
  <c r="X4619" i="5"/>
  <c r="AA4619" i="5" s="1"/>
  <c r="X4620" i="5"/>
  <c r="AA4620" i="5" s="1"/>
  <c r="X4621" i="5"/>
  <c r="AA4621" i="5" s="1"/>
  <c r="X4622" i="5"/>
  <c r="AA4622" i="5" s="1"/>
  <c r="X4623" i="5"/>
  <c r="AA4623" i="5" s="1"/>
  <c r="X4624" i="5"/>
  <c r="AA4624" i="5" s="1"/>
  <c r="X4625" i="5"/>
  <c r="AA4625" i="5" s="1"/>
  <c r="X4626" i="5"/>
  <c r="AA4626" i="5" s="1"/>
  <c r="X4627" i="5"/>
  <c r="AA4627" i="5" s="1"/>
  <c r="X4628" i="5"/>
  <c r="AA4628" i="5" s="1"/>
  <c r="X4629" i="5"/>
  <c r="AA4629" i="5" s="1"/>
  <c r="X4630" i="5"/>
  <c r="AA4630" i="5" s="1"/>
  <c r="X4631" i="5"/>
  <c r="AA4631" i="5" s="1"/>
  <c r="X4632" i="5"/>
  <c r="AA4632" i="5" s="1"/>
  <c r="X4633" i="5"/>
  <c r="AA4633" i="5" s="1"/>
  <c r="X4634" i="5"/>
  <c r="AA4634" i="5" s="1"/>
  <c r="X4635" i="5"/>
  <c r="AA4635" i="5" s="1"/>
  <c r="X4636" i="5"/>
  <c r="AA4636" i="5" s="1"/>
  <c r="X4637" i="5"/>
  <c r="AA4637" i="5" s="1"/>
  <c r="X4638" i="5"/>
  <c r="AA4638" i="5" s="1"/>
  <c r="X4639" i="5"/>
  <c r="AA4639" i="5" s="1"/>
  <c r="X4640" i="5"/>
  <c r="AA4640" i="5" s="1"/>
  <c r="X4641" i="5"/>
  <c r="AA4641" i="5" s="1"/>
  <c r="X4642" i="5"/>
  <c r="AA4642" i="5" s="1"/>
  <c r="X4643" i="5"/>
  <c r="AA4643" i="5" s="1"/>
  <c r="X4644" i="5"/>
  <c r="AA4644" i="5" s="1"/>
  <c r="X4645" i="5"/>
  <c r="AA4645" i="5" s="1"/>
  <c r="X4646" i="5"/>
  <c r="AA4646" i="5" s="1"/>
  <c r="X4647" i="5"/>
  <c r="AA4647" i="5" s="1"/>
  <c r="X4648" i="5"/>
  <c r="AA4648" i="5" s="1"/>
  <c r="X4649" i="5"/>
  <c r="AA4649" i="5" s="1"/>
  <c r="X4650" i="5"/>
  <c r="AA4650" i="5" s="1"/>
  <c r="X4651" i="5"/>
  <c r="AA4651" i="5" s="1"/>
  <c r="X4652" i="5"/>
  <c r="AA4652" i="5" s="1"/>
  <c r="X4653" i="5"/>
  <c r="AA4653" i="5" s="1"/>
  <c r="X4654" i="5"/>
  <c r="AA4654" i="5" s="1"/>
  <c r="X4655" i="5"/>
  <c r="AA4655" i="5" s="1"/>
  <c r="X4656" i="5"/>
  <c r="AA4656" i="5" s="1"/>
  <c r="X4657" i="5"/>
  <c r="AA4657" i="5" s="1"/>
  <c r="X4658" i="5"/>
  <c r="AA4658" i="5" s="1"/>
  <c r="X4659" i="5"/>
  <c r="AA4659" i="5" s="1"/>
  <c r="X4660" i="5"/>
  <c r="AA4660" i="5" s="1"/>
  <c r="X4661" i="5"/>
  <c r="AA4661" i="5" s="1"/>
  <c r="X4662" i="5"/>
  <c r="AA4662" i="5" s="1"/>
  <c r="X4663" i="5"/>
  <c r="AA4663" i="5" s="1"/>
  <c r="X4664" i="5"/>
  <c r="AA4664" i="5" s="1"/>
  <c r="X4665" i="5"/>
  <c r="AA4665" i="5" s="1"/>
  <c r="X4666" i="5"/>
  <c r="AA4666" i="5" s="1"/>
  <c r="X4667" i="5"/>
  <c r="AA4667" i="5" s="1"/>
  <c r="X4668" i="5"/>
  <c r="AA4668" i="5" s="1"/>
  <c r="X4669" i="5"/>
  <c r="AA4669" i="5" s="1"/>
  <c r="X4670" i="5"/>
  <c r="AA4670" i="5" s="1"/>
  <c r="X4671" i="5"/>
  <c r="AA4671" i="5" s="1"/>
  <c r="X4672" i="5"/>
  <c r="AA4672" i="5" s="1"/>
  <c r="X4673" i="5"/>
  <c r="AA4673" i="5" s="1"/>
  <c r="X4674" i="5"/>
  <c r="AA4674" i="5" s="1"/>
  <c r="X4675" i="5"/>
  <c r="AA4675" i="5" s="1"/>
  <c r="X4676" i="5"/>
  <c r="AA4676" i="5" s="1"/>
  <c r="X4677" i="5"/>
  <c r="AA4677" i="5" s="1"/>
  <c r="X4678" i="5"/>
  <c r="AA4678" i="5" s="1"/>
  <c r="X4679" i="5"/>
  <c r="AA4679" i="5" s="1"/>
  <c r="X4680" i="5"/>
  <c r="AA4680" i="5" s="1"/>
  <c r="X4681" i="5"/>
  <c r="AA4681" i="5" s="1"/>
  <c r="X4682" i="5"/>
  <c r="AA4682" i="5" s="1"/>
  <c r="X4683" i="5"/>
  <c r="AA4683" i="5" s="1"/>
  <c r="X4684" i="5"/>
  <c r="AA4684" i="5" s="1"/>
  <c r="X4685" i="5"/>
  <c r="AA4685" i="5" s="1"/>
  <c r="X4686" i="5"/>
  <c r="AA4686" i="5" s="1"/>
  <c r="X4687" i="5"/>
  <c r="AA4687" i="5" s="1"/>
  <c r="X4688" i="5"/>
  <c r="AA4688" i="5" s="1"/>
  <c r="X4689" i="5"/>
  <c r="AA4689" i="5" s="1"/>
  <c r="X4690" i="5"/>
  <c r="AA4690" i="5" s="1"/>
  <c r="X4691" i="5"/>
  <c r="AA4691" i="5" s="1"/>
  <c r="X4692" i="5"/>
  <c r="AA4692" i="5" s="1"/>
  <c r="X4693" i="5"/>
  <c r="AA4693" i="5" s="1"/>
  <c r="X4694" i="5"/>
  <c r="AA4694" i="5" s="1"/>
  <c r="X4695" i="5"/>
  <c r="AA4695" i="5" s="1"/>
  <c r="X4696" i="5"/>
  <c r="AA4696" i="5" s="1"/>
  <c r="X4697" i="5"/>
  <c r="AA4697" i="5" s="1"/>
  <c r="X4698" i="5"/>
  <c r="AA4698" i="5" s="1"/>
  <c r="X4699" i="5"/>
  <c r="AA4699" i="5" s="1"/>
  <c r="X4700" i="5"/>
  <c r="AA4700" i="5" s="1"/>
  <c r="X4701" i="5"/>
  <c r="AA4701" i="5" s="1"/>
  <c r="X4702" i="5"/>
  <c r="AA4702" i="5" s="1"/>
  <c r="X4703" i="5"/>
  <c r="AA4703" i="5" s="1"/>
  <c r="X4704" i="5"/>
  <c r="AA4704" i="5" s="1"/>
  <c r="X4705" i="5"/>
  <c r="AA4705" i="5" s="1"/>
  <c r="X4706" i="5"/>
  <c r="AA4706" i="5" s="1"/>
  <c r="X4707" i="5"/>
  <c r="AA4707" i="5" s="1"/>
  <c r="X4708" i="5"/>
  <c r="AA4708" i="5" s="1"/>
  <c r="X4709" i="5"/>
  <c r="AA4709" i="5" s="1"/>
  <c r="X4710" i="5"/>
  <c r="AA4710" i="5" s="1"/>
  <c r="X4711" i="5"/>
  <c r="AA4711" i="5" s="1"/>
  <c r="X4712" i="5"/>
  <c r="AA4712" i="5" s="1"/>
  <c r="X4713" i="5"/>
  <c r="AA4713" i="5" s="1"/>
  <c r="X4714" i="5"/>
  <c r="AA4714" i="5" s="1"/>
  <c r="X4715" i="5"/>
  <c r="AA4715" i="5" s="1"/>
  <c r="X4716" i="5"/>
  <c r="AA4716" i="5" s="1"/>
  <c r="X4717" i="5"/>
  <c r="AA4717" i="5" s="1"/>
  <c r="X4718" i="5"/>
  <c r="AA4718" i="5" s="1"/>
  <c r="X4719" i="5"/>
  <c r="AA4719" i="5" s="1"/>
  <c r="X4720" i="5"/>
  <c r="AA4720" i="5" s="1"/>
  <c r="X4721" i="5"/>
  <c r="AA4721" i="5" s="1"/>
  <c r="X4722" i="5"/>
  <c r="AA4722" i="5" s="1"/>
  <c r="X4723" i="5"/>
  <c r="AA4723" i="5" s="1"/>
  <c r="X4724" i="5"/>
  <c r="AA4724" i="5" s="1"/>
  <c r="X4725" i="5"/>
  <c r="AA4725" i="5" s="1"/>
  <c r="X4726" i="5"/>
  <c r="AA4726" i="5" s="1"/>
  <c r="X4727" i="5"/>
  <c r="AA4727" i="5" s="1"/>
  <c r="X4728" i="5"/>
  <c r="AA4728" i="5" s="1"/>
  <c r="X4729" i="5"/>
  <c r="AA4729" i="5" s="1"/>
  <c r="X4730" i="5"/>
  <c r="AA4730" i="5" s="1"/>
  <c r="X4731" i="5"/>
  <c r="AA4731" i="5" s="1"/>
  <c r="X4732" i="5"/>
  <c r="AA4732" i="5" s="1"/>
  <c r="X4733" i="5"/>
  <c r="AA4733" i="5" s="1"/>
  <c r="X4734" i="5"/>
  <c r="AA4734" i="5" s="1"/>
  <c r="X4735" i="5"/>
  <c r="AA4735" i="5" s="1"/>
  <c r="X4736" i="5"/>
  <c r="AA4736" i="5" s="1"/>
  <c r="X4737" i="5"/>
  <c r="AA4737" i="5" s="1"/>
  <c r="X4738" i="5"/>
  <c r="AA4738" i="5" s="1"/>
  <c r="X4739" i="5"/>
  <c r="AA4739" i="5" s="1"/>
  <c r="X4740" i="5"/>
  <c r="AA4740" i="5" s="1"/>
  <c r="X4741" i="5"/>
  <c r="AA4741" i="5" s="1"/>
  <c r="X4742" i="5"/>
  <c r="AA4742" i="5" s="1"/>
  <c r="X4743" i="5"/>
  <c r="AA4743" i="5" s="1"/>
  <c r="X4744" i="5"/>
  <c r="AA4744" i="5" s="1"/>
  <c r="X4745" i="5"/>
  <c r="AA4745" i="5" s="1"/>
  <c r="X4746" i="5"/>
  <c r="AA4746" i="5" s="1"/>
  <c r="X4747" i="5"/>
  <c r="AA4747" i="5" s="1"/>
  <c r="X4748" i="5"/>
  <c r="AA4748" i="5" s="1"/>
  <c r="X4749" i="5"/>
  <c r="AA4749" i="5" s="1"/>
  <c r="X4750" i="5"/>
  <c r="AA4750" i="5" s="1"/>
  <c r="X4751" i="5"/>
  <c r="AA4751" i="5" s="1"/>
  <c r="X4752" i="5"/>
  <c r="AA4752" i="5" s="1"/>
  <c r="X4753" i="5"/>
  <c r="AA4753" i="5" s="1"/>
  <c r="X4754" i="5"/>
  <c r="AA4754" i="5" s="1"/>
  <c r="X4755" i="5"/>
  <c r="AA4755" i="5" s="1"/>
  <c r="X4756" i="5"/>
  <c r="AA4756" i="5" s="1"/>
  <c r="X4757" i="5"/>
  <c r="AA4757" i="5" s="1"/>
  <c r="X4758" i="5"/>
  <c r="AA4758" i="5" s="1"/>
  <c r="X4759" i="5"/>
  <c r="AA4759" i="5" s="1"/>
  <c r="X4760" i="5"/>
  <c r="AA4760" i="5" s="1"/>
  <c r="X4761" i="5"/>
  <c r="AA4761" i="5" s="1"/>
  <c r="X4762" i="5"/>
  <c r="AA4762" i="5" s="1"/>
  <c r="X4763" i="5"/>
  <c r="AA4763" i="5" s="1"/>
  <c r="X4764" i="5"/>
  <c r="AA4764" i="5" s="1"/>
  <c r="X4765" i="5"/>
  <c r="AA4765" i="5" s="1"/>
  <c r="X4766" i="5"/>
  <c r="AA4766" i="5" s="1"/>
  <c r="X4767" i="5"/>
  <c r="AA4767" i="5" s="1"/>
  <c r="X4768" i="5"/>
  <c r="AA4768" i="5" s="1"/>
  <c r="X4769" i="5"/>
  <c r="AA4769" i="5" s="1"/>
  <c r="X4770" i="5"/>
  <c r="AA4770" i="5" s="1"/>
  <c r="X4771" i="5"/>
  <c r="AA4771" i="5" s="1"/>
  <c r="X4772" i="5"/>
  <c r="AA4772" i="5" s="1"/>
  <c r="X4773" i="5"/>
  <c r="AA4773" i="5" s="1"/>
  <c r="X4774" i="5"/>
  <c r="AA4774" i="5" s="1"/>
  <c r="X4775" i="5"/>
  <c r="AA4775" i="5" s="1"/>
  <c r="X4776" i="5"/>
  <c r="AA4776" i="5" s="1"/>
  <c r="X4777" i="5"/>
  <c r="AA4777" i="5" s="1"/>
  <c r="X4778" i="5"/>
  <c r="AA4778" i="5" s="1"/>
  <c r="X4779" i="5"/>
  <c r="AA4779" i="5" s="1"/>
  <c r="X4780" i="5"/>
  <c r="AA4780" i="5" s="1"/>
  <c r="X4781" i="5"/>
  <c r="AA4781" i="5" s="1"/>
  <c r="X4782" i="5"/>
  <c r="AA4782" i="5" s="1"/>
  <c r="X4783" i="5"/>
  <c r="AA4783" i="5" s="1"/>
  <c r="X4784" i="5"/>
  <c r="AA4784" i="5" s="1"/>
  <c r="X4785" i="5"/>
  <c r="AA4785" i="5" s="1"/>
  <c r="X4786" i="5"/>
  <c r="AA4786" i="5" s="1"/>
  <c r="X4787" i="5"/>
  <c r="AA4787" i="5" s="1"/>
  <c r="X4788" i="5"/>
  <c r="AA4788" i="5" s="1"/>
  <c r="X4789" i="5"/>
  <c r="AA4789" i="5" s="1"/>
  <c r="X4790" i="5"/>
  <c r="AA4790" i="5" s="1"/>
  <c r="X4791" i="5"/>
  <c r="AA4791" i="5" s="1"/>
  <c r="X4792" i="5"/>
  <c r="AA4792" i="5" s="1"/>
  <c r="X4793" i="5"/>
  <c r="AA4793" i="5" s="1"/>
  <c r="X4794" i="5"/>
  <c r="AA4794" i="5" s="1"/>
  <c r="X4795" i="5"/>
  <c r="AA4795" i="5" s="1"/>
  <c r="X4796" i="5"/>
  <c r="AA4796" i="5" s="1"/>
  <c r="X4797" i="5"/>
  <c r="AA4797" i="5" s="1"/>
  <c r="X4798" i="5"/>
  <c r="AA4798" i="5" s="1"/>
  <c r="X4799" i="5"/>
  <c r="AA4799" i="5" s="1"/>
  <c r="X4800" i="5"/>
  <c r="AA4800" i="5" s="1"/>
  <c r="X4801" i="5"/>
  <c r="AA4801" i="5" s="1"/>
  <c r="X4802" i="5"/>
  <c r="AA4802" i="5" s="1"/>
  <c r="X4803" i="5"/>
  <c r="AA4803" i="5" s="1"/>
  <c r="X4804" i="5"/>
  <c r="AA4804" i="5" s="1"/>
  <c r="X4805" i="5"/>
  <c r="AA4805" i="5" s="1"/>
  <c r="X4806" i="5"/>
  <c r="AA4806" i="5" s="1"/>
  <c r="X4807" i="5"/>
  <c r="AA4807" i="5" s="1"/>
  <c r="X4808" i="5"/>
  <c r="AA4808" i="5" s="1"/>
  <c r="X4809" i="5"/>
  <c r="AA4809" i="5" s="1"/>
  <c r="X4810" i="5"/>
  <c r="AA4810" i="5" s="1"/>
  <c r="X4811" i="5"/>
  <c r="AA4811" i="5" s="1"/>
  <c r="X4812" i="5"/>
  <c r="AA4812" i="5" s="1"/>
  <c r="X4813" i="5"/>
  <c r="AA4813" i="5" s="1"/>
  <c r="X4814" i="5"/>
  <c r="AA4814" i="5" s="1"/>
  <c r="X4815" i="5"/>
  <c r="AA4815" i="5" s="1"/>
  <c r="X4816" i="5"/>
  <c r="AA4816" i="5" s="1"/>
  <c r="X4817" i="5"/>
  <c r="AA4817" i="5" s="1"/>
  <c r="X4818" i="5"/>
  <c r="AA4818" i="5" s="1"/>
  <c r="X4819" i="5"/>
  <c r="AA4819" i="5" s="1"/>
  <c r="X4820" i="5"/>
  <c r="AA4820" i="5" s="1"/>
  <c r="X4821" i="5"/>
  <c r="AA4821" i="5" s="1"/>
  <c r="X4822" i="5"/>
  <c r="AA4822" i="5" s="1"/>
  <c r="X4823" i="5"/>
  <c r="AA4823" i="5" s="1"/>
  <c r="X4824" i="5"/>
  <c r="AA4824" i="5" s="1"/>
  <c r="X4825" i="5"/>
  <c r="AA4825" i="5" s="1"/>
  <c r="X4826" i="5"/>
  <c r="AA4826" i="5" s="1"/>
  <c r="X4827" i="5"/>
  <c r="AA4827" i="5" s="1"/>
  <c r="X4828" i="5"/>
  <c r="AA4828" i="5" s="1"/>
  <c r="X4829" i="5"/>
  <c r="AA4829" i="5" s="1"/>
  <c r="X4830" i="5"/>
  <c r="AA4830" i="5" s="1"/>
  <c r="X4831" i="5"/>
  <c r="AA4831" i="5" s="1"/>
  <c r="X4832" i="5"/>
  <c r="AA4832" i="5" s="1"/>
  <c r="X4833" i="5"/>
  <c r="AA4833" i="5" s="1"/>
  <c r="X4834" i="5"/>
  <c r="AA4834" i="5" s="1"/>
  <c r="X4835" i="5"/>
  <c r="AA4835" i="5" s="1"/>
  <c r="X4836" i="5"/>
  <c r="AA4836" i="5" s="1"/>
  <c r="X4837" i="5"/>
  <c r="AA4837" i="5" s="1"/>
  <c r="X4838" i="5"/>
  <c r="AA4838" i="5" s="1"/>
  <c r="X4839" i="5"/>
  <c r="AA4839" i="5" s="1"/>
  <c r="X4840" i="5"/>
  <c r="AA4840" i="5" s="1"/>
  <c r="X4841" i="5"/>
  <c r="AA4841" i="5" s="1"/>
  <c r="X4842" i="5"/>
  <c r="AA4842" i="5" s="1"/>
  <c r="X4843" i="5"/>
  <c r="AA4843" i="5" s="1"/>
  <c r="X4844" i="5"/>
  <c r="AA4844" i="5" s="1"/>
  <c r="X4845" i="5"/>
  <c r="AA4845" i="5" s="1"/>
  <c r="X4846" i="5"/>
  <c r="AA4846" i="5" s="1"/>
  <c r="X4847" i="5"/>
  <c r="AA4847" i="5" s="1"/>
  <c r="X4848" i="5"/>
  <c r="AA4848" i="5" s="1"/>
  <c r="X4849" i="5"/>
  <c r="AA4849" i="5" s="1"/>
  <c r="X4850" i="5"/>
  <c r="AA4850" i="5" s="1"/>
  <c r="X4851" i="5"/>
  <c r="AA4851" i="5" s="1"/>
  <c r="X4852" i="5"/>
  <c r="AA4852" i="5" s="1"/>
  <c r="X4853" i="5"/>
  <c r="AA4853" i="5" s="1"/>
  <c r="X4854" i="5"/>
  <c r="AA4854" i="5" s="1"/>
  <c r="X4855" i="5"/>
  <c r="AA4855" i="5" s="1"/>
  <c r="X4856" i="5"/>
  <c r="AA4856" i="5" s="1"/>
  <c r="X4857" i="5"/>
  <c r="AA4857" i="5" s="1"/>
  <c r="X4858" i="5"/>
  <c r="AA4858" i="5" s="1"/>
  <c r="X4859" i="5"/>
  <c r="AA4859" i="5" s="1"/>
  <c r="X4860" i="5"/>
  <c r="AA4860" i="5" s="1"/>
  <c r="X4861" i="5"/>
  <c r="AA4861" i="5" s="1"/>
  <c r="X4862" i="5"/>
  <c r="AA4862" i="5" s="1"/>
  <c r="X4863" i="5"/>
  <c r="AA4863" i="5" s="1"/>
  <c r="X4864" i="5"/>
  <c r="AA4864" i="5" s="1"/>
  <c r="X4865" i="5"/>
  <c r="AA4865" i="5" s="1"/>
  <c r="X4866" i="5"/>
  <c r="AA4866" i="5" s="1"/>
  <c r="X4867" i="5"/>
  <c r="AA4867" i="5" s="1"/>
  <c r="X4868" i="5"/>
  <c r="AA4868" i="5" s="1"/>
  <c r="X4869" i="5"/>
  <c r="AA4869" i="5" s="1"/>
  <c r="X4870" i="5"/>
  <c r="AA4870" i="5" s="1"/>
  <c r="X4871" i="5"/>
  <c r="AA4871" i="5" s="1"/>
  <c r="X4872" i="5"/>
  <c r="AA4872" i="5" s="1"/>
  <c r="X4873" i="5"/>
  <c r="AA4873" i="5" s="1"/>
  <c r="X4874" i="5"/>
  <c r="AA4874" i="5" s="1"/>
  <c r="X4875" i="5"/>
  <c r="AA4875" i="5" s="1"/>
  <c r="X4876" i="5"/>
  <c r="AA4876" i="5" s="1"/>
  <c r="X4877" i="5"/>
  <c r="AA4877" i="5" s="1"/>
  <c r="X4878" i="5"/>
  <c r="AA4878" i="5" s="1"/>
  <c r="X4879" i="5"/>
  <c r="AA4879" i="5" s="1"/>
  <c r="X4880" i="5"/>
  <c r="AA4880" i="5" s="1"/>
  <c r="X4881" i="5"/>
  <c r="AA4881" i="5" s="1"/>
  <c r="X4882" i="5"/>
  <c r="AA4882" i="5" s="1"/>
  <c r="X4883" i="5"/>
  <c r="AA4883" i="5" s="1"/>
  <c r="X4884" i="5"/>
  <c r="AA4884" i="5" s="1"/>
  <c r="X4885" i="5"/>
  <c r="AA4885" i="5" s="1"/>
  <c r="X4886" i="5"/>
  <c r="AA4886" i="5" s="1"/>
  <c r="X4887" i="5"/>
  <c r="AA4887" i="5" s="1"/>
  <c r="X4888" i="5"/>
  <c r="AA4888" i="5" s="1"/>
  <c r="X4889" i="5"/>
  <c r="AA4889" i="5" s="1"/>
  <c r="X4890" i="5"/>
  <c r="AA4890" i="5" s="1"/>
  <c r="X4891" i="5"/>
  <c r="AA4891" i="5" s="1"/>
  <c r="X4892" i="5"/>
  <c r="AA4892" i="5" s="1"/>
  <c r="X4893" i="5"/>
  <c r="AA4893" i="5" s="1"/>
  <c r="X4894" i="5"/>
  <c r="AA4894" i="5" s="1"/>
  <c r="X4895" i="5"/>
  <c r="AA4895" i="5" s="1"/>
  <c r="X4896" i="5"/>
  <c r="AA4896" i="5" s="1"/>
  <c r="X4897" i="5"/>
  <c r="AA4897" i="5" s="1"/>
  <c r="X4898" i="5"/>
  <c r="AA4898" i="5" s="1"/>
  <c r="X4899" i="5"/>
  <c r="AA4899" i="5" s="1"/>
  <c r="X4900" i="5"/>
  <c r="AA4900" i="5" s="1"/>
  <c r="X4901" i="5"/>
  <c r="AA4901" i="5" s="1"/>
  <c r="X4902" i="5"/>
  <c r="AA4902" i="5" s="1"/>
  <c r="X4903" i="5"/>
  <c r="AA4903" i="5" s="1"/>
  <c r="X4904" i="5"/>
  <c r="AA4904" i="5" s="1"/>
  <c r="X4905" i="5"/>
  <c r="AA4905" i="5" s="1"/>
  <c r="X4906" i="5"/>
  <c r="AA4906" i="5" s="1"/>
  <c r="X4907" i="5"/>
  <c r="AA4907" i="5" s="1"/>
  <c r="X4908" i="5"/>
  <c r="AA4908" i="5" s="1"/>
  <c r="X4909" i="5"/>
  <c r="AA4909" i="5" s="1"/>
  <c r="X4910" i="5"/>
  <c r="AA4910" i="5" s="1"/>
  <c r="X4911" i="5"/>
  <c r="AA4911" i="5" s="1"/>
  <c r="X4912" i="5"/>
  <c r="AA4912" i="5" s="1"/>
  <c r="X4913" i="5"/>
  <c r="AA4913" i="5" s="1"/>
  <c r="X4914" i="5"/>
  <c r="AA4914" i="5" s="1"/>
  <c r="X4915" i="5"/>
  <c r="AA4915" i="5" s="1"/>
  <c r="X4916" i="5"/>
  <c r="AA4916" i="5" s="1"/>
  <c r="X4917" i="5"/>
  <c r="AA4917" i="5" s="1"/>
  <c r="X4918" i="5"/>
  <c r="AA4918" i="5" s="1"/>
  <c r="X4919" i="5"/>
  <c r="AA4919" i="5" s="1"/>
  <c r="X4920" i="5"/>
  <c r="AA4920" i="5" s="1"/>
  <c r="X4921" i="5"/>
  <c r="AA4921" i="5" s="1"/>
  <c r="X4922" i="5"/>
  <c r="AA4922" i="5" s="1"/>
  <c r="X4923" i="5"/>
  <c r="AA4923" i="5" s="1"/>
  <c r="X4924" i="5"/>
  <c r="AA4924" i="5" s="1"/>
  <c r="X4925" i="5"/>
  <c r="AA4925" i="5" s="1"/>
  <c r="X4926" i="5"/>
  <c r="AA4926" i="5" s="1"/>
  <c r="X4927" i="5"/>
  <c r="AA4927" i="5" s="1"/>
  <c r="X4928" i="5"/>
  <c r="AA4928" i="5" s="1"/>
  <c r="X4929" i="5"/>
  <c r="AA4929" i="5" s="1"/>
  <c r="X4930" i="5"/>
  <c r="AA4930" i="5" s="1"/>
  <c r="X4931" i="5"/>
  <c r="AA4931" i="5" s="1"/>
  <c r="X4932" i="5"/>
  <c r="AA4932" i="5" s="1"/>
  <c r="X4933" i="5"/>
  <c r="AA4933" i="5" s="1"/>
  <c r="X4934" i="5"/>
  <c r="AA4934" i="5" s="1"/>
  <c r="X4935" i="5"/>
  <c r="AA4935" i="5" s="1"/>
  <c r="X4936" i="5"/>
  <c r="AA4936" i="5" s="1"/>
  <c r="X4937" i="5"/>
  <c r="AA4937" i="5" s="1"/>
  <c r="X4938" i="5"/>
  <c r="AA4938" i="5" s="1"/>
  <c r="X4939" i="5"/>
  <c r="AA4939" i="5" s="1"/>
  <c r="X4940" i="5"/>
  <c r="AA4940" i="5" s="1"/>
  <c r="X4941" i="5"/>
  <c r="AA4941" i="5" s="1"/>
  <c r="X4942" i="5"/>
  <c r="AA4942" i="5" s="1"/>
  <c r="X4943" i="5"/>
  <c r="AA4943" i="5" s="1"/>
  <c r="X4944" i="5"/>
  <c r="AA4944" i="5" s="1"/>
  <c r="X4945" i="5"/>
  <c r="AA4945" i="5" s="1"/>
  <c r="X4946" i="5"/>
  <c r="AA4946" i="5" s="1"/>
  <c r="X4947" i="5"/>
  <c r="AA4947" i="5" s="1"/>
  <c r="X4948" i="5"/>
  <c r="AA4948" i="5" s="1"/>
  <c r="X4949" i="5"/>
  <c r="AA4949" i="5" s="1"/>
  <c r="X4950" i="5"/>
  <c r="AA4950" i="5" s="1"/>
  <c r="X4951" i="5"/>
  <c r="AA4951" i="5" s="1"/>
  <c r="X4952" i="5"/>
  <c r="AA4952" i="5" s="1"/>
  <c r="X4953" i="5"/>
  <c r="AA4953" i="5" s="1"/>
  <c r="X4954" i="5"/>
  <c r="AA4954" i="5" s="1"/>
  <c r="X4955" i="5"/>
  <c r="AA4955" i="5" s="1"/>
  <c r="X4956" i="5"/>
  <c r="AA4956" i="5" s="1"/>
  <c r="X4957" i="5"/>
  <c r="AA4957" i="5" s="1"/>
  <c r="X4958" i="5"/>
  <c r="AA4958" i="5" s="1"/>
  <c r="X4959" i="5"/>
  <c r="AA4959" i="5" s="1"/>
  <c r="X4960" i="5"/>
  <c r="AA4960" i="5" s="1"/>
  <c r="X4961" i="5"/>
  <c r="AA4961" i="5" s="1"/>
  <c r="X4962" i="5"/>
  <c r="AA4962" i="5" s="1"/>
  <c r="X4963" i="5"/>
  <c r="AA4963" i="5" s="1"/>
  <c r="X4964" i="5"/>
  <c r="AA4964" i="5" s="1"/>
  <c r="X4965" i="5"/>
  <c r="AA4965" i="5" s="1"/>
  <c r="X4966" i="5"/>
  <c r="AA4966" i="5" s="1"/>
  <c r="X4967" i="5"/>
  <c r="AA4967" i="5" s="1"/>
  <c r="X4968" i="5"/>
  <c r="AA4968" i="5" s="1"/>
  <c r="X4969" i="5"/>
  <c r="AA4969" i="5" s="1"/>
  <c r="X4970" i="5"/>
  <c r="AA4970" i="5" s="1"/>
  <c r="X4971" i="5"/>
  <c r="AA4971" i="5" s="1"/>
  <c r="X4972" i="5"/>
  <c r="AA4972" i="5" s="1"/>
  <c r="X4973" i="5"/>
  <c r="AA4973" i="5" s="1"/>
  <c r="X4974" i="5"/>
  <c r="AA4974" i="5" s="1"/>
  <c r="X4975" i="5"/>
  <c r="AA4975" i="5" s="1"/>
  <c r="X4976" i="5"/>
  <c r="AA4976" i="5" s="1"/>
  <c r="X4977" i="5"/>
  <c r="AA4977" i="5" s="1"/>
  <c r="X4978" i="5"/>
  <c r="AA4978" i="5" s="1"/>
  <c r="X4979" i="5"/>
  <c r="AA4979" i="5" s="1"/>
  <c r="X4980" i="5"/>
  <c r="AA4980" i="5" s="1"/>
  <c r="X4981" i="5"/>
  <c r="AA4981" i="5" s="1"/>
  <c r="X4982" i="5"/>
  <c r="AA4982" i="5" s="1"/>
  <c r="X4983" i="5"/>
  <c r="AA4983" i="5" s="1"/>
  <c r="X4984" i="5"/>
  <c r="AA4984" i="5" s="1"/>
  <c r="X4985" i="5"/>
  <c r="AA4985" i="5" s="1"/>
  <c r="X4986" i="5"/>
  <c r="AA4986" i="5" s="1"/>
  <c r="D11" i="6" s="1" a="1"/>
  <c r="C11" i="6" l="1" a="1"/>
  <c r="H11" i="6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<sst xmlns="http://schemas.openxmlformats.org/spreadsheetml/2006/main" count="20848" uniqueCount="2601">
  <si>
    <t>LAX</t>
  </si>
  <si>
    <t>PBI</t>
  </si>
  <si>
    <t>MIA</t>
  </si>
  <si>
    <t>DFW</t>
  </si>
  <si>
    <t>ORD</t>
  </si>
  <si>
    <t>STL</t>
  </si>
  <si>
    <t>BNA</t>
  </si>
  <si>
    <t>AUS</t>
  </si>
  <si>
    <t>Airline/Carrier</t>
  </si>
  <si>
    <t>SFO</t>
  </si>
  <si>
    <t>BOS</t>
  </si>
  <si>
    <t>Weather</t>
  </si>
  <si>
    <t>JFK</t>
  </si>
  <si>
    <t>MCO</t>
  </si>
  <si>
    <t>TPA</t>
  </si>
  <si>
    <t>LAS</t>
  </si>
  <si>
    <t>IAD</t>
  </si>
  <si>
    <t>HNL</t>
  </si>
  <si>
    <t>DCA</t>
  </si>
  <si>
    <t>KOA</t>
  </si>
  <si>
    <t>OGG</t>
  </si>
  <si>
    <t>LIH</t>
  </si>
  <si>
    <t>CMH</t>
  </si>
  <si>
    <t>IND</t>
  </si>
  <si>
    <t>PDX</t>
  </si>
  <si>
    <t>National Air System</t>
  </si>
  <si>
    <t>ATL</t>
  </si>
  <si>
    <t>CLT</t>
  </si>
  <si>
    <t>PHL</t>
  </si>
  <si>
    <t>PHX</t>
  </si>
  <si>
    <t>PIT</t>
  </si>
  <si>
    <t>RDU</t>
  </si>
  <si>
    <t>JAC</t>
  </si>
  <si>
    <t>AA258</t>
  </si>
  <si>
    <t>AA115</t>
  </si>
  <si>
    <t>AA2410</t>
  </si>
  <si>
    <t>AA1686</t>
  </si>
  <si>
    <t>AA2420</t>
  </si>
  <si>
    <t>AA387</t>
  </si>
  <si>
    <t>AA338</t>
  </si>
  <si>
    <t>AA2424</t>
  </si>
  <si>
    <t>AA222</t>
  </si>
  <si>
    <t>AA118</t>
  </si>
  <si>
    <t>AA2426</t>
  </si>
  <si>
    <t>AA306</t>
  </si>
  <si>
    <t>AA2381</t>
  </si>
  <si>
    <t>AA2428</t>
  </si>
  <si>
    <t>AA31</t>
  </si>
  <si>
    <t>AA240</t>
  </si>
  <si>
    <t>AA2430</t>
  </si>
  <si>
    <t>AA59</t>
  </si>
  <si>
    <t>AA208</t>
  </si>
  <si>
    <t>AA2</t>
  </si>
  <si>
    <t>AA253</t>
  </si>
  <si>
    <t>AA1200</t>
  </si>
  <si>
    <t>AA265</t>
  </si>
  <si>
    <t>AA224</t>
  </si>
  <si>
    <t>AA2442</t>
  </si>
  <si>
    <t>AA76</t>
  </si>
  <si>
    <t>AA1672</t>
  </si>
  <si>
    <t>AA2378</t>
  </si>
  <si>
    <t>AA172</t>
  </si>
  <si>
    <t>AA283</t>
  </si>
  <si>
    <t>AA2413</t>
  </si>
  <si>
    <t>AA271</t>
  </si>
  <si>
    <t>AA12</t>
  </si>
  <si>
    <t>AA1314</t>
  </si>
  <si>
    <t>AA1307</t>
  </si>
  <si>
    <t>AA2419</t>
  </si>
  <si>
    <t>AA4</t>
  </si>
  <si>
    <t>AA52</t>
  </si>
  <si>
    <t>AA170</t>
  </si>
  <si>
    <t>AA202</t>
  </si>
  <si>
    <t>AA124</t>
  </si>
  <si>
    <t>AA2425</t>
  </si>
  <si>
    <t>AA256</t>
  </si>
  <si>
    <t>AA1169</t>
  </si>
  <si>
    <t>AA2384</t>
  </si>
  <si>
    <t>AA32</t>
  </si>
  <si>
    <t>AA2433</t>
  </si>
  <si>
    <t>AA28</t>
  </si>
  <si>
    <t>AA1657</t>
  </si>
  <si>
    <t>AA22</t>
  </si>
  <si>
    <t>AA2380</t>
  </si>
  <si>
    <t>AA1550</t>
  </si>
  <si>
    <t>AA209</t>
  </si>
  <si>
    <t>AA297</t>
  </si>
  <si>
    <t>AA180</t>
  </si>
  <si>
    <t>AA182</t>
  </si>
  <si>
    <t>AA2474</t>
  </si>
  <si>
    <t>AA247</t>
  </si>
  <si>
    <t>AA285</t>
  </si>
  <si>
    <t>AA161</t>
  </si>
  <si>
    <t>AA155</t>
  </si>
  <si>
    <t>AA1691</t>
  </si>
  <si>
    <t>AA219</t>
  </si>
  <si>
    <t>AA2492</t>
  </si>
  <si>
    <t>AA267</t>
  </si>
  <si>
    <t>AA2463</t>
  </si>
  <si>
    <t>AA2465</t>
  </si>
  <si>
    <t>AA2254</t>
  </si>
  <si>
    <t>AA10</t>
  </si>
  <si>
    <t>AA192</t>
  </si>
  <si>
    <t>AA1410</t>
  </si>
  <si>
    <t>AA1351</t>
  </si>
  <si>
    <t>AA1060</t>
  </si>
  <si>
    <t>AA1360</t>
  </si>
  <si>
    <t>AA30</t>
  </si>
  <si>
    <t>AA1064</t>
  </si>
  <si>
    <t>AA2400</t>
  </si>
  <si>
    <t>AA2406</t>
  </si>
  <si>
    <t>AA292</t>
  </si>
  <si>
    <t>AA1067</t>
  </si>
  <si>
    <t>AA34</t>
  </si>
  <si>
    <t>AA1150</t>
  </si>
  <si>
    <t>AA1530</t>
  </si>
  <si>
    <t>AA2459</t>
  </si>
  <si>
    <t>AA2216</t>
  </si>
  <si>
    <t>AA2318</t>
  </si>
  <si>
    <t>AA2370</t>
  </si>
  <si>
    <t>AA1128</t>
  </si>
  <si>
    <t>AA1322</t>
  </si>
  <si>
    <t>AA1529</t>
  </si>
  <si>
    <t>AA1694</t>
  </si>
  <si>
    <t>AA263</t>
  </si>
  <si>
    <t>AA2366</t>
  </si>
  <si>
    <t>AA1113</t>
  </si>
  <si>
    <t>AA2278</t>
  </si>
  <si>
    <t>AA2404</t>
  </si>
  <si>
    <t>AA1258</t>
  </si>
  <si>
    <t>AA126</t>
  </si>
  <si>
    <t>AA2453</t>
  </si>
  <si>
    <t>AA200</t>
  </si>
  <si>
    <t>AA2466</t>
  </si>
  <si>
    <t>AA225</t>
  </si>
  <si>
    <t>AA1254</t>
  </si>
  <si>
    <t>AA1249</t>
  </si>
  <si>
    <t>AA1261</t>
  </si>
  <si>
    <t>AA1044</t>
  </si>
  <si>
    <t>AA1319</t>
  </si>
  <si>
    <t>AA1379</t>
  </si>
  <si>
    <t>AA2402</t>
  </si>
  <si>
    <t>AA1143</t>
  </si>
  <si>
    <t>AA2469</t>
  </si>
  <si>
    <t>AA252</t>
  </si>
  <si>
    <t>AA2473</t>
  </si>
  <si>
    <t>AA1187</t>
  </si>
  <si>
    <t>AA1155</t>
  </si>
  <si>
    <t>AA2403</t>
  </si>
  <si>
    <t>AA1076</t>
  </si>
  <si>
    <t>AA2485</t>
  </si>
  <si>
    <t>AA1688</t>
  </si>
  <si>
    <t>AA2223</t>
  </si>
  <si>
    <t>AA23</t>
  </si>
  <si>
    <t>AA1056</t>
  </si>
  <si>
    <t>AA2471</t>
  </si>
  <si>
    <t>AA1441</t>
  </si>
  <si>
    <t>AA1116</t>
  </si>
  <si>
    <t>AA1554</t>
  </si>
  <si>
    <t>AA1358</t>
  </si>
  <si>
    <t>AA1154</t>
  </si>
  <si>
    <t>AA1424</t>
  </si>
  <si>
    <t>AA260</t>
  </si>
  <si>
    <t>AA146</t>
  </si>
  <si>
    <t>AA2490</t>
  </si>
  <si>
    <t>AA189</t>
  </si>
  <si>
    <t>AA1495</t>
  </si>
  <si>
    <t>AA68</t>
  </si>
  <si>
    <t>AA110</t>
  </si>
  <si>
    <t>AA2438</t>
  </si>
  <si>
    <t>AA17</t>
  </si>
  <si>
    <t>AA1294</t>
  </si>
  <si>
    <t>AA2450</t>
  </si>
  <si>
    <t>AA1232</t>
  </si>
  <si>
    <t>AA1297</t>
  </si>
  <si>
    <t>AA1138</t>
  </si>
  <si>
    <t>AA1203</t>
  </si>
  <si>
    <t>AA295</t>
  </si>
  <si>
    <t>AA1332</t>
  </si>
  <si>
    <t>AA2373</t>
  </si>
  <si>
    <t>AA1226</t>
  </si>
  <si>
    <t>AA1586</t>
  </si>
  <si>
    <t>AA74</t>
  </si>
  <si>
    <t>AA1538</t>
  </si>
  <si>
    <t>AA2392</t>
  </si>
  <si>
    <t>AA1797</t>
  </si>
  <si>
    <t>AA1982</t>
  </si>
  <si>
    <t>AA1972</t>
  </si>
  <si>
    <t>AA598</t>
  </si>
  <si>
    <t>AA649</t>
  </si>
  <si>
    <t>AA699</t>
  </si>
  <si>
    <t>AA754</t>
  </si>
  <si>
    <t>AA1742</t>
  </si>
  <si>
    <t>AA682</t>
  </si>
  <si>
    <t>AA491</t>
  </si>
  <si>
    <t>AA796</t>
  </si>
  <si>
    <t>AA1996</t>
  </si>
  <si>
    <t>AA726</t>
  </si>
  <si>
    <t>AA614</t>
  </si>
  <si>
    <t>AA1704</t>
  </si>
  <si>
    <t>AA1926</t>
  </si>
  <si>
    <t>AA545</t>
  </si>
  <si>
    <t>AA454</t>
  </si>
  <si>
    <t>AA550</t>
  </si>
  <si>
    <t>AA509</t>
  </si>
  <si>
    <t>AA650</t>
  </si>
  <si>
    <t>AA696</t>
  </si>
  <si>
    <t>AA794</t>
  </si>
  <si>
    <t>AA576</t>
  </si>
  <si>
    <t>AA680</t>
  </si>
  <si>
    <t>AA2255</t>
  </si>
  <si>
    <t>AA506</t>
  </si>
  <si>
    <t>AA1911</t>
  </si>
  <si>
    <t>AA2513</t>
  </si>
  <si>
    <t>AA162</t>
  </si>
  <si>
    <t>AA1927</t>
  </si>
  <si>
    <t>AA620</t>
  </si>
  <si>
    <t>AA605</t>
  </si>
  <si>
    <t>AA1279</t>
  </si>
  <si>
    <t>AA2399</t>
  </si>
  <si>
    <t>AA690</t>
  </si>
  <si>
    <t>AA562</t>
  </si>
  <si>
    <t>AA1965</t>
  </si>
  <si>
    <t>AA629</t>
  </si>
  <si>
    <t>AA1806</t>
  </si>
  <si>
    <t>AA2462</t>
  </si>
  <si>
    <t>AA2480</t>
  </si>
  <si>
    <t>AA1071</t>
  </si>
  <si>
    <t>AA1868</t>
  </si>
  <si>
    <t>AA430</t>
  </si>
  <si>
    <t>AA528</t>
  </si>
  <si>
    <t>AA1228</t>
  </si>
  <si>
    <t>AA534</t>
  </si>
  <si>
    <t>AA610</t>
  </si>
  <si>
    <t>AA700</t>
  </si>
  <si>
    <t>AA716</t>
  </si>
  <si>
    <t>AA780</t>
  </si>
  <si>
    <t>AA212</t>
  </si>
  <si>
    <t>AA1682</t>
  </si>
  <si>
    <t>AA671</t>
  </si>
  <si>
    <t>AA513</t>
  </si>
  <si>
    <t>AA1869</t>
  </si>
  <si>
    <t>AA758</t>
  </si>
  <si>
    <t>AA1924</t>
  </si>
  <si>
    <t>AA1022</t>
  </si>
  <si>
    <t>AA2524</t>
  </si>
  <si>
    <t>ABQ</t>
  </si>
  <si>
    <t>Albuquerque International Sunport</t>
  </si>
  <si>
    <t>ANC</t>
  </si>
  <si>
    <t>Ted Stevens Anchorage International Airport</t>
  </si>
  <si>
    <t>ASE</t>
  </si>
  <si>
    <t>Aspen-Pitkin County Airport</t>
  </si>
  <si>
    <t>Hartsfield-Jackson Atlanta International Airport</t>
  </si>
  <si>
    <t>Austin-Bergstrom International Airport</t>
  </si>
  <si>
    <t>Nashville International Airport</t>
  </si>
  <si>
    <t>BOI</t>
  </si>
  <si>
    <t>Gen. Edward Lawrence Logan International Airport</t>
  </si>
  <si>
    <t>BWI</t>
  </si>
  <si>
    <t>Baltimore-Washington International Airport</t>
  </si>
  <si>
    <t>BZN</t>
  </si>
  <si>
    <t>CLD</t>
  </si>
  <si>
    <t>McClellan-Palomar Airport</t>
  </si>
  <si>
    <t>CLE</t>
  </si>
  <si>
    <t>Cleveland Hopkins International Airport</t>
  </si>
  <si>
    <t>Charlotte Douglas International Airport</t>
  </si>
  <si>
    <t>Port Columbus International Airport</t>
  </si>
  <si>
    <t>COS</t>
  </si>
  <si>
    <t>City of Colorado Springs Municipal Airport</t>
  </si>
  <si>
    <t>CVG</t>
  </si>
  <si>
    <t>Cincinnati/Northern Kentucky International Airport</t>
  </si>
  <si>
    <t>DAL</t>
  </si>
  <si>
    <t>Dallas Love Field</t>
  </si>
  <si>
    <t>Ronald Reagan Washington National Airport</t>
  </si>
  <si>
    <t>DEN</t>
  </si>
  <si>
    <t>Denver International Airport</t>
  </si>
  <si>
    <t>Dallas/Fort Worth International Airport</t>
  </si>
  <si>
    <t>DTW</t>
  </si>
  <si>
    <t>Detroit Metropolitan Airport</t>
  </si>
  <si>
    <t>ELP</t>
  </si>
  <si>
    <t>El Paso International Airport</t>
  </si>
  <si>
    <t>EUG</t>
  </si>
  <si>
    <t>EWR</t>
  </si>
  <si>
    <t>Newark Liberty International Airport</t>
  </si>
  <si>
    <t>FAT</t>
  </si>
  <si>
    <t>Fresno Yosemite International Airport</t>
  </si>
  <si>
    <t>FLL</t>
  </si>
  <si>
    <t>Fort Lauderdale-Hollywood International Airport</t>
  </si>
  <si>
    <t>GEG</t>
  </si>
  <si>
    <t>Spokane International Airport</t>
  </si>
  <si>
    <t>Honolulu International Airport</t>
  </si>
  <si>
    <t>HOU</t>
  </si>
  <si>
    <t>William P. Hobby Airport</t>
  </si>
  <si>
    <t>Washington Dulles International Airport</t>
  </si>
  <si>
    <t>IAH</t>
  </si>
  <si>
    <t>George Bush Intercontinental Airport</t>
  </si>
  <si>
    <t>ICT</t>
  </si>
  <si>
    <t>Indianapolis International Airport</t>
  </si>
  <si>
    <t>ITO</t>
  </si>
  <si>
    <t>Hilo International Airport</t>
  </si>
  <si>
    <t>Jackson Hole Airport</t>
  </si>
  <si>
    <t>Kona International Airport at Keahole</t>
  </si>
  <si>
    <t>McCarran International Airport</t>
  </si>
  <si>
    <t>Lihue Airport</t>
  </si>
  <si>
    <t>MCI</t>
  </si>
  <si>
    <t>Kansas City International Airport</t>
  </si>
  <si>
    <t>Orlando International Airport</t>
  </si>
  <si>
    <t>MDW</t>
  </si>
  <si>
    <t>Chicago Midway International Airport</t>
  </si>
  <si>
    <t>MEM</t>
  </si>
  <si>
    <t>Memphis International Airport</t>
  </si>
  <si>
    <t>Miami International Airport</t>
  </si>
  <si>
    <t>MKE</t>
  </si>
  <si>
    <t>General Mitchell International Airport</t>
  </si>
  <si>
    <t>MRY</t>
  </si>
  <si>
    <t>MSP</t>
  </si>
  <si>
    <t>Minneapolis-Saint Paul International Airport</t>
  </si>
  <si>
    <t>MSY</t>
  </si>
  <si>
    <t>Louis Armstrong New Orleans International Airport</t>
  </si>
  <si>
    <t>OAK</t>
  </si>
  <si>
    <t>Oakland International Airport</t>
  </si>
  <si>
    <t>Kahului Airport</t>
  </si>
  <si>
    <t>OKC</t>
  </si>
  <si>
    <t>Will Rogers World Airport</t>
  </si>
  <si>
    <t>OMA</t>
  </si>
  <si>
    <t>Eppley Airfield</t>
  </si>
  <si>
    <t>Chicago O'Hare International Airport</t>
  </si>
  <si>
    <t>Palm Beach International Airport</t>
  </si>
  <si>
    <t>Portland International Airport</t>
  </si>
  <si>
    <t>Philadelphia International Airport</t>
  </si>
  <si>
    <t>Phoenix Sky Harbor International Airport</t>
  </si>
  <si>
    <t>Pittsburgh International Airport</t>
  </si>
  <si>
    <t>PSP</t>
  </si>
  <si>
    <t>Palm Springs International Airport</t>
  </si>
  <si>
    <t>RDM</t>
  </si>
  <si>
    <t>Raleigh-Durham International Airport</t>
  </si>
  <si>
    <t>RNO</t>
  </si>
  <si>
    <t>Reno/Tahoe International Airport</t>
  </si>
  <si>
    <t>SAF</t>
  </si>
  <si>
    <t>Santa Fe Municipal Airport</t>
  </si>
  <si>
    <t>SAN</t>
  </si>
  <si>
    <t>SAT</t>
  </si>
  <si>
    <t>San Antonio International Airport</t>
  </si>
  <si>
    <t>SBA</t>
  </si>
  <si>
    <t>SBP</t>
  </si>
  <si>
    <t>SEA</t>
  </si>
  <si>
    <t>Seattle-Tacoma International Airport</t>
  </si>
  <si>
    <t>San Francisco International Airport</t>
  </si>
  <si>
    <t>SJC</t>
  </si>
  <si>
    <t>Norman Y. Mineta San José International Airport</t>
  </si>
  <si>
    <t>SLC</t>
  </si>
  <si>
    <t>Salt Lake City International Airport</t>
  </si>
  <si>
    <t>SMF</t>
  </si>
  <si>
    <t>Sacramento International Airport</t>
  </si>
  <si>
    <t>SMX</t>
  </si>
  <si>
    <t>St. Louis International Airport at Lambert Field</t>
  </si>
  <si>
    <t>Tampa International Airport</t>
  </si>
  <si>
    <t>TUS</t>
  </si>
  <si>
    <t>Tucson International Airport</t>
  </si>
  <si>
    <t>Target YoY growth: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</si>
  <si>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</si>
  <si>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</si>
  <si>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</si>
  <si>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</si>
  <si>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</si>
  <si>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</si>
  <si>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</si>
  <si>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</si>
  <si>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</si>
  <si>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</si>
  <si>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</si>
  <si>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</si>
  <si>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</si>
  <si>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Total:</t>
  </si>
  <si>
    <t>Average:</t>
  </si>
  <si>
    <t>Max:</t>
  </si>
  <si>
    <t>2016 Forecasts</t>
  </si>
  <si>
    <t>2015 Flights</t>
  </si>
  <si>
    <t>2016 Forecast</t>
  </si>
  <si>
    <t>DL1434</t>
  </si>
  <si>
    <t>UA495</t>
  </si>
  <si>
    <t>AS477</t>
  </si>
  <si>
    <t>DL2154</t>
  </si>
  <si>
    <t>UA1721</t>
  </si>
  <si>
    <t>B624</t>
  </si>
  <si>
    <t>NK562</t>
  </si>
  <si>
    <t>US598</t>
  </si>
  <si>
    <t>US649</t>
  </si>
  <si>
    <t>AS569</t>
  </si>
  <si>
    <t>DL1212</t>
  </si>
  <si>
    <t>DL476</t>
  </si>
  <si>
    <t>AS445</t>
  </si>
  <si>
    <t>B6288</t>
  </si>
  <si>
    <t>DL1506</t>
  </si>
  <si>
    <t>OO6466</t>
  </si>
  <si>
    <t>OO5377</t>
  </si>
  <si>
    <t>VX404</t>
  </si>
  <si>
    <t>DL369</t>
  </si>
  <si>
    <t>OO6322</t>
  </si>
  <si>
    <t>VX474</t>
  </si>
  <si>
    <t>UA1130</t>
  </si>
  <si>
    <t>OO2583</t>
  </si>
  <si>
    <t>OO6431</t>
  </si>
  <si>
    <t>OO2587</t>
  </si>
  <si>
    <t>OO4597</t>
  </si>
  <si>
    <t>OO5181</t>
  </si>
  <si>
    <t>US682</t>
  </si>
  <si>
    <t>VX162</t>
  </si>
  <si>
    <t>UA275</t>
  </si>
  <si>
    <t>OO5577</t>
  </si>
  <si>
    <t>UA1498</t>
  </si>
  <si>
    <t>B6124</t>
  </si>
  <si>
    <t>DL1197</t>
  </si>
  <si>
    <t>VX108</t>
  </si>
  <si>
    <t>OO5242</t>
  </si>
  <si>
    <t>OO6506</t>
  </si>
  <si>
    <t>VX360</t>
  </si>
  <si>
    <t>DL611</t>
  </si>
  <si>
    <t>OO5192</t>
  </si>
  <si>
    <t>US754</t>
  </si>
  <si>
    <t>OO2602</t>
  </si>
  <si>
    <t>UA306</t>
  </si>
  <si>
    <t>VX312</t>
  </si>
  <si>
    <t>AS455</t>
  </si>
  <si>
    <t>HA1</t>
  </si>
  <si>
    <t>UA641</t>
  </si>
  <si>
    <t>UA1296</t>
  </si>
  <si>
    <t>AS563</t>
  </si>
  <si>
    <t>UA635</t>
  </si>
  <si>
    <t>OO5415</t>
  </si>
  <si>
    <t>OO6450</t>
  </si>
  <si>
    <t>DL16</t>
  </si>
  <si>
    <t>OO6512</t>
  </si>
  <si>
    <t>DL80</t>
  </si>
  <si>
    <t>OO2575</t>
  </si>
  <si>
    <t>OO5182</t>
  </si>
  <si>
    <t>NK424</t>
  </si>
  <si>
    <t>UA297</t>
  </si>
  <si>
    <t>WN123</t>
  </si>
  <si>
    <t>UA1499</t>
  </si>
  <si>
    <t>UA1239</t>
  </si>
  <si>
    <t>OO2586</t>
  </si>
  <si>
    <t>DL1061</t>
  </si>
  <si>
    <t>OO5614</t>
  </si>
  <si>
    <t>WN2077</t>
  </si>
  <si>
    <t>OO5608</t>
  </si>
  <si>
    <t>HA3</t>
  </si>
  <si>
    <t>OO5346</t>
  </si>
  <si>
    <t>OO6300</t>
  </si>
  <si>
    <t>OO2591</t>
  </si>
  <si>
    <t>OO5639</t>
  </si>
  <si>
    <t>F9404</t>
  </si>
  <si>
    <t>VX232</t>
  </si>
  <si>
    <t>DL1414</t>
  </si>
  <si>
    <t>VX334</t>
  </si>
  <si>
    <t>OO2612</t>
  </si>
  <si>
    <t>OO2626</t>
  </si>
  <si>
    <t>UA478</t>
  </si>
  <si>
    <t>OO2629</t>
  </si>
  <si>
    <t>UA1244</t>
  </si>
  <si>
    <t>AS475</t>
  </si>
  <si>
    <t>UA779</t>
  </si>
  <si>
    <t>VX406</t>
  </si>
  <si>
    <t>UA1224</t>
  </si>
  <si>
    <t>OO6327</t>
  </si>
  <si>
    <t>NK730</t>
  </si>
  <si>
    <t>DL2218</t>
  </si>
  <si>
    <t>VX112</t>
  </si>
  <si>
    <t>WN1094</t>
  </si>
  <si>
    <t>OO5365</t>
  </si>
  <si>
    <t>UA324</t>
  </si>
  <si>
    <t>WN1009</t>
  </si>
  <si>
    <t>UA1169</t>
  </si>
  <si>
    <t>OO4452</t>
  </si>
  <si>
    <t>B6224</t>
  </si>
  <si>
    <t>UA731</t>
  </si>
  <si>
    <t>WN2796</t>
  </si>
  <si>
    <t>US796</t>
  </si>
  <si>
    <t>DL1806</t>
  </si>
  <si>
    <t>HA33</t>
  </si>
  <si>
    <t>VX927</t>
  </si>
  <si>
    <t>WN238</t>
  </si>
  <si>
    <t>US726</t>
  </si>
  <si>
    <t>DL101</t>
  </si>
  <si>
    <t>OO4794</t>
  </si>
  <si>
    <t>OO2577</t>
  </si>
  <si>
    <t>VX783</t>
  </si>
  <si>
    <t>DL411</t>
  </si>
  <si>
    <t>DL2170</t>
  </si>
  <si>
    <t>OO6338</t>
  </si>
  <si>
    <t>US704</t>
  </si>
  <si>
    <t>UA1489</t>
  </si>
  <si>
    <t>OO6522</t>
  </si>
  <si>
    <t>DL1097</t>
  </si>
  <si>
    <t>OO5477</t>
  </si>
  <si>
    <t>VX878</t>
  </si>
  <si>
    <t>DL1558</t>
  </si>
  <si>
    <t>WN366</t>
  </si>
  <si>
    <t>OO2588</t>
  </si>
  <si>
    <t>DL1581</t>
  </si>
  <si>
    <t>DL1754</t>
  </si>
  <si>
    <t>B6488</t>
  </si>
  <si>
    <t>UA1210</t>
  </si>
  <si>
    <t>OO6323</t>
  </si>
  <si>
    <t>OO4535</t>
  </si>
  <si>
    <t>B6324</t>
  </si>
  <si>
    <t>OO4999</t>
  </si>
  <si>
    <t>OO5513</t>
  </si>
  <si>
    <t>UA1665</t>
  </si>
  <si>
    <t>UA1431</t>
  </si>
  <si>
    <t>UA233</t>
  </si>
  <si>
    <t>VX166</t>
  </si>
  <si>
    <t>DL920</t>
  </si>
  <si>
    <t>OO2580</t>
  </si>
  <si>
    <t>OO5405</t>
  </si>
  <si>
    <t>OO6246</t>
  </si>
  <si>
    <t>AS465</t>
  </si>
  <si>
    <t>OO6335</t>
  </si>
  <si>
    <t>UA867</t>
  </si>
  <si>
    <t>AS6</t>
  </si>
  <si>
    <t>OO2621</t>
  </si>
  <si>
    <t>UA1117</t>
  </si>
  <si>
    <t>WN1019</t>
  </si>
  <si>
    <t>AS557</t>
  </si>
  <si>
    <t>DL2204</t>
  </si>
  <si>
    <t>VX330</t>
  </si>
  <si>
    <t>DL1325</t>
  </si>
  <si>
    <t>VX929</t>
  </si>
  <si>
    <t>DL1654</t>
  </si>
  <si>
    <t>OO6302</t>
  </si>
  <si>
    <t>VX412</t>
  </si>
  <si>
    <t>UA1256</t>
  </si>
  <si>
    <t>WN253</t>
  </si>
  <si>
    <t>OO2594</t>
  </si>
  <si>
    <t>DL2262</t>
  </si>
  <si>
    <t>US1926</t>
  </si>
  <si>
    <t>B6424</t>
  </si>
  <si>
    <t>OO4453</t>
  </si>
  <si>
    <t>OO2618</t>
  </si>
  <si>
    <t>OO2620</t>
  </si>
  <si>
    <t>OO4517</t>
  </si>
  <si>
    <t>OO5188</t>
  </si>
  <si>
    <t>UA293</t>
  </si>
  <si>
    <t>DL1559</t>
  </si>
  <si>
    <t>OO2623</t>
  </si>
  <si>
    <t>F9406</t>
  </si>
  <si>
    <t>OO4698</t>
  </si>
  <si>
    <t>DL1554</t>
  </si>
  <si>
    <t>AS479</t>
  </si>
  <si>
    <t>B6700</t>
  </si>
  <si>
    <t>DL1649</t>
  </si>
  <si>
    <t>OO5384</t>
  </si>
  <si>
    <t>NK720</t>
  </si>
  <si>
    <t>OO2579</t>
  </si>
  <si>
    <t>OO2592</t>
  </si>
  <si>
    <t>VX933</t>
  </si>
  <si>
    <t>OO6510</t>
  </si>
  <si>
    <t>OO5355</t>
  </si>
  <si>
    <t>B6524</t>
  </si>
  <si>
    <t>VX416</t>
  </si>
  <si>
    <t>OO2625</t>
  </si>
  <si>
    <t>WN664</t>
  </si>
  <si>
    <t>UA785</t>
  </si>
  <si>
    <t>DL2362</t>
  </si>
  <si>
    <t>UA438</t>
  </si>
  <si>
    <t>UA1253</t>
  </si>
  <si>
    <t>VX486</t>
  </si>
  <si>
    <t>OO6333</t>
  </si>
  <si>
    <t>US494</t>
  </si>
  <si>
    <t>OO6310</t>
  </si>
  <si>
    <t>OO2589</t>
  </si>
  <si>
    <t>OO5387</t>
  </si>
  <si>
    <t>OO4703</t>
  </si>
  <si>
    <t>DL1299</t>
  </si>
  <si>
    <t>OO5347</t>
  </si>
  <si>
    <t>VX923</t>
  </si>
  <si>
    <t>UA1718</t>
  </si>
  <si>
    <t>DL2004</t>
  </si>
  <si>
    <t>OO6528</t>
  </si>
  <si>
    <t>WN128</t>
  </si>
  <si>
    <t>NK216</t>
  </si>
  <si>
    <t>AS457</t>
  </si>
  <si>
    <t>OO2609</t>
  </si>
  <si>
    <t>OO6330</t>
  </si>
  <si>
    <t>VX882</t>
  </si>
  <si>
    <t>OO2576</t>
  </si>
  <si>
    <t>VX795</t>
  </si>
  <si>
    <t>DL1149</t>
  </si>
  <si>
    <t>HA9</t>
  </si>
  <si>
    <t>OO6339</t>
  </si>
  <si>
    <t>UA528</t>
  </si>
  <si>
    <t>VX945</t>
  </si>
  <si>
    <t>UA1004</t>
  </si>
  <si>
    <t>OO4599</t>
  </si>
  <si>
    <t>OO5597</t>
  </si>
  <si>
    <t>AS559</t>
  </si>
  <si>
    <t>AS461</t>
  </si>
  <si>
    <t>US736</t>
  </si>
  <si>
    <t>WN177</t>
  </si>
  <si>
    <t>AS721</t>
  </si>
  <si>
    <t>DL1735</t>
  </si>
  <si>
    <t>VX236</t>
  </si>
  <si>
    <t>UA209</t>
  </si>
  <si>
    <t>OO2600</t>
  </si>
  <si>
    <t>DL1219</t>
  </si>
  <si>
    <t>OO4550</t>
  </si>
  <si>
    <t>OO6295</t>
  </si>
  <si>
    <t>OO6309</t>
  </si>
  <si>
    <t>OO2617</t>
  </si>
  <si>
    <t>DL2592</t>
  </si>
  <si>
    <t>OO2590</t>
  </si>
  <si>
    <t>VX941</t>
  </si>
  <si>
    <t>DL2264</t>
  </si>
  <si>
    <t>OO5474</t>
  </si>
  <si>
    <t>WN342</t>
  </si>
  <si>
    <t>OO6296</t>
  </si>
  <si>
    <t>UA488</t>
  </si>
  <si>
    <t>OO6448</t>
  </si>
  <si>
    <t>UA1182</t>
  </si>
  <si>
    <t>AS459</t>
  </si>
  <si>
    <t>VX490</t>
  </si>
  <si>
    <t>OO5399</t>
  </si>
  <si>
    <t>OO5602</t>
  </si>
  <si>
    <t>OO5593</t>
  </si>
  <si>
    <t>OO4533</t>
  </si>
  <si>
    <t>WN650</t>
  </si>
  <si>
    <t>UA1232</t>
  </si>
  <si>
    <t>OO6341</t>
  </si>
  <si>
    <t>F9408</t>
  </si>
  <si>
    <t>NK868</t>
  </si>
  <si>
    <t>OO4806</t>
  </si>
  <si>
    <t>AS149</t>
  </si>
  <si>
    <t>AS469</t>
  </si>
  <si>
    <t>OO2628</t>
  </si>
  <si>
    <t>UA1674</t>
  </si>
  <si>
    <t>AS567</t>
  </si>
  <si>
    <t>VX797</t>
  </si>
  <si>
    <t>OO6474</t>
  </si>
  <si>
    <t>UA746</t>
  </si>
  <si>
    <t>OO5343</t>
  </si>
  <si>
    <t>OO5420</t>
  </si>
  <si>
    <t>OO6470</t>
  </si>
  <si>
    <t>OO5247</t>
  </si>
  <si>
    <t>OO2584</t>
  </si>
  <si>
    <t>OO6453</t>
  </si>
  <si>
    <t>OO6511</t>
  </si>
  <si>
    <t>VX947</t>
  </si>
  <si>
    <t>OO6496</t>
  </si>
  <si>
    <t>WN586</t>
  </si>
  <si>
    <t>B6624</t>
  </si>
  <si>
    <t>NK310</t>
  </si>
  <si>
    <t>OO2611</t>
  </si>
  <si>
    <t>OO5383</t>
  </si>
  <si>
    <t>AS463</t>
  </si>
  <si>
    <t>OO6451</t>
  </si>
  <si>
    <t>OO2595</t>
  </si>
  <si>
    <t>OO2578</t>
  </si>
  <si>
    <t>OO6433</t>
  </si>
  <si>
    <t>VX370</t>
  </si>
  <si>
    <t>UA1557</t>
  </si>
  <si>
    <t>DL1168</t>
  </si>
  <si>
    <t>UA912</t>
  </si>
  <si>
    <t>VX338</t>
  </si>
  <si>
    <t>OO6311</t>
  </si>
  <si>
    <t>US782</t>
  </si>
  <si>
    <t>DL2533</t>
  </si>
  <si>
    <t>DL883</t>
  </si>
  <si>
    <t>NK709</t>
  </si>
  <si>
    <t>UA1579</t>
  </si>
  <si>
    <t>DL1406</t>
  </si>
  <si>
    <t>B6100</t>
  </si>
  <si>
    <t>US696</t>
  </si>
  <si>
    <t>DL1354</t>
  </si>
  <si>
    <t>DL2312</t>
  </si>
  <si>
    <t>OO5375</t>
  </si>
  <si>
    <t>DL1262</t>
  </si>
  <si>
    <t>UA1429</t>
  </si>
  <si>
    <t>VX420</t>
  </si>
  <si>
    <t>OO5611</t>
  </si>
  <si>
    <t>UA506</t>
  </si>
  <si>
    <t>UA1614</t>
  </si>
  <si>
    <t>VX170</t>
  </si>
  <si>
    <t>VX114</t>
  </si>
  <si>
    <t>B6688</t>
  </si>
  <si>
    <t>UA1205</t>
  </si>
  <si>
    <t>UA1469</t>
  </si>
  <si>
    <t>OO5557</t>
  </si>
  <si>
    <t>DL1154</t>
  </si>
  <si>
    <t>UA1236</t>
  </si>
  <si>
    <t>DL1404</t>
  </si>
  <si>
    <t>UA414</t>
  </si>
  <si>
    <t>UA212</t>
  </si>
  <si>
    <t>WN1975</t>
  </si>
  <si>
    <t>UA254</t>
  </si>
  <si>
    <t>OO4833</t>
  </si>
  <si>
    <t>UA305</t>
  </si>
  <si>
    <t>UA556</t>
  </si>
  <si>
    <t>VX925</t>
  </si>
  <si>
    <t>WN2674</t>
  </si>
  <si>
    <t>VX874</t>
  </si>
  <si>
    <t>DL2499</t>
  </si>
  <si>
    <t>VX781</t>
  </si>
  <si>
    <t>OO5171</t>
  </si>
  <si>
    <t>OO4856</t>
  </si>
  <si>
    <t>UA1234</t>
  </si>
  <si>
    <t>WN4121</t>
  </si>
  <si>
    <t>OO4701</t>
  </si>
  <si>
    <t>DL1577</t>
  </si>
  <si>
    <t>WN1244</t>
  </si>
  <si>
    <t>UA1483</t>
  </si>
  <si>
    <t>DL1541</t>
  </si>
  <si>
    <t>UA1179</t>
  </si>
  <si>
    <t>WN231</t>
  </si>
  <si>
    <t>OO5373</t>
  </si>
  <si>
    <t>WN2685</t>
  </si>
  <si>
    <t>WN3301</t>
  </si>
  <si>
    <t>WN1778</t>
  </si>
  <si>
    <t>DL1706</t>
  </si>
  <si>
    <t>OO4633</t>
  </si>
  <si>
    <t>OO5324</t>
  </si>
  <si>
    <t>UA1242</t>
  </si>
  <si>
    <t>DL1170</t>
  </si>
  <si>
    <t>WN3665</t>
  </si>
  <si>
    <t>OO6442</t>
  </si>
  <si>
    <t>UA239</t>
  </si>
  <si>
    <t>WN2217</t>
  </si>
  <si>
    <t>US614</t>
  </si>
  <si>
    <t>WN3758</t>
  </si>
  <si>
    <t>HA55</t>
  </si>
  <si>
    <t>WN1814</t>
  </si>
  <si>
    <t>WN4640</t>
  </si>
  <si>
    <t>DL1668</t>
  </si>
  <si>
    <t>UA856</t>
  </si>
  <si>
    <t>OO5263</t>
  </si>
  <si>
    <t>UA1536</t>
  </si>
  <si>
    <t>DL1454</t>
  </si>
  <si>
    <t>DL2332</t>
  </si>
  <si>
    <t>OO5203</t>
  </si>
  <si>
    <t>WN1118</t>
  </si>
  <si>
    <t>OO5379</t>
  </si>
  <si>
    <t>UA327</t>
  </si>
  <si>
    <t>OO4708</t>
  </si>
  <si>
    <t>WN1534</t>
  </si>
  <si>
    <t>DL1162</t>
  </si>
  <si>
    <t>UA263</t>
  </si>
  <si>
    <t>DL1936</t>
  </si>
  <si>
    <t>UA1676</t>
  </si>
  <si>
    <t>UA1542</t>
  </si>
  <si>
    <t>DL1254</t>
  </si>
  <si>
    <t>UA1458</t>
  </si>
  <si>
    <t>UA1527</t>
  </si>
  <si>
    <t>US1927</t>
  </si>
  <si>
    <t>UA1191</t>
  </si>
  <si>
    <t>UA447</t>
  </si>
  <si>
    <t>WN160</t>
  </si>
  <si>
    <t>WN1497</t>
  </si>
  <si>
    <t>UA261</t>
  </si>
  <si>
    <t>UA1616</t>
  </si>
  <si>
    <t>US491</t>
  </si>
  <si>
    <t>UA1745</t>
  </si>
  <si>
    <t>UA1264</t>
  </si>
  <si>
    <t>UA1247</t>
  </si>
  <si>
    <t>WN1121</t>
  </si>
  <si>
    <t>UA504</t>
  </si>
  <si>
    <t>UA543</t>
  </si>
  <si>
    <t>UA1211</t>
  </si>
  <si>
    <t>WN1208</t>
  </si>
  <si>
    <t>OO5371</t>
  </si>
  <si>
    <t>WN854</t>
  </si>
  <si>
    <t>UA750</t>
  </si>
  <si>
    <t>UA1750</t>
  </si>
  <si>
    <t>UA1556</t>
  </si>
  <si>
    <t>UA1231</t>
  </si>
  <si>
    <t>OO6284</t>
  </si>
  <si>
    <t>UA1094</t>
  </si>
  <si>
    <t>UA1719</t>
  </si>
  <si>
    <t>OO6371</t>
  </si>
  <si>
    <t>WN1265</t>
  </si>
  <si>
    <t>UA1747</t>
  </si>
  <si>
    <t>OO5163</t>
  </si>
  <si>
    <t>UA772</t>
  </si>
  <si>
    <t>UA207</t>
  </si>
  <si>
    <t>UA411</t>
  </si>
  <si>
    <t>DL2116</t>
  </si>
  <si>
    <t>UA1125</t>
  </si>
  <si>
    <t>OO5208</t>
  </si>
  <si>
    <t>WN2421</t>
  </si>
  <si>
    <t>UA884</t>
  </si>
  <si>
    <t>UA1121</t>
  </si>
  <si>
    <t>UA1266</t>
  </si>
  <si>
    <t>UA1255</t>
  </si>
  <si>
    <t>OO5635</t>
  </si>
  <si>
    <t>UA1156</t>
  </si>
  <si>
    <t>UA788</t>
  </si>
  <si>
    <t>UA1600</t>
  </si>
  <si>
    <t>UA653</t>
  </si>
  <si>
    <t>UA391</t>
  </si>
  <si>
    <t>OO4832</t>
  </si>
  <si>
    <t>DL1762</t>
  </si>
  <si>
    <t>DL2515</t>
  </si>
  <si>
    <t>DL199</t>
  </si>
  <si>
    <t>OO4823</t>
  </si>
  <si>
    <t>WN252</t>
  </si>
  <si>
    <t>DL2534</t>
  </si>
  <si>
    <t>OO4451</t>
  </si>
  <si>
    <t>OO4516</t>
  </si>
  <si>
    <t>UA1258</t>
  </si>
  <si>
    <t>WN564</t>
  </si>
  <si>
    <t>OO4825</t>
  </si>
  <si>
    <t>OO4767</t>
  </si>
  <si>
    <t>DL1876</t>
  </si>
  <si>
    <t>WN588</t>
  </si>
  <si>
    <t>NK732</t>
  </si>
  <si>
    <t>OO4504</t>
  </si>
  <si>
    <t>OO4444</t>
  </si>
  <si>
    <t>WN166</t>
  </si>
  <si>
    <t>OO4678</t>
  </si>
  <si>
    <t>OO4757</t>
  </si>
  <si>
    <t>UA310</t>
  </si>
  <si>
    <t>WN603</t>
  </si>
  <si>
    <t>DL2643</t>
  </si>
  <si>
    <t>OO4449</t>
  </si>
  <si>
    <t>OO4454</t>
  </si>
  <si>
    <t>OO4568</t>
  </si>
  <si>
    <t>WN368</t>
  </si>
  <si>
    <t>OO4659</t>
  </si>
  <si>
    <t>DL1566</t>
  </si>
  <si>
    <t>US1866</t>
  </si>
  <si>
    <t>WN1974</t>
  </si>
  <si>
    <t>WN195</t>
  </si>
  <si>
    <t>UA1679</t>
  </si>
  <si>
    <t>WN2597</t>
  </si>
  <si>
    <t>WN24</t>
  </si>
  <si>
    <t>WN476</t>
  </si>
  <si>
    <t>WN818</t>
  </si>
  <si>
    <t>UA399</t>
  </si>
  <si>
    <t>WN2864</t>
  </si>
  <si>
    <t>WN3220</t>
  </si>
  <si>
    <t>WN212</t>
  </si>
  <si>
    <t>WN261</t>
  </si>
  <si>
    <t>WN562</t>
  </si>
  <si>
    <t>WN104</t>
  </si>
  <si>
    <t>OO6526</t>
  </si>
  <si>
    <t>WN937</t>
  </si>
  <si>
    <t>WN359</t>
  </si>
  <si>
    <t>OO5556</t>
  </si>
  <si>
    <t>UA1658</t>
  </si>
  <si>
    <t>WN680</t>
  </si>
  <si>
    <t>WN4020</t>
  </si>
  <si>
    <t>WN1773</t>
  </si>
  <si>
    <t>WN45</t>
  </si>
  <si>
    <t>WN3049</t>
  </si>
  <si>
    <t>WN1274</t>
  </si>
  <si>
    <t>WN4236</t>
  </si>
  <si>
    <t>WN1625</t>
  </si>
  <si>
    <t>US1742</t>
  </si>
  <si>
    <t>WN328</t>
  </si>
  <si>
    <t>WN2152</t>
  </si>
  <si>
    <t>US612</t>
  </si>
  <si>
    <t>WN126</t>
  </si>
  <si>
    <t>WN251</t>
  </si>
  <si>
    <t>WN524</t>
  </si>
  <si>
    <t>WN1963</t>
  </si>
  <si>
    <t>UA701</t>
  </si>
  <si>
    <t>WN4304</t>
  </si>
  <si>
    <t>WN3944</t>
  </si>
  <si>
    <t>WN242</t>
  </si>
  <si>
    <t>UA1571</t>
  </si>
  <si>
    <t>WN1337</t>
  </si>
  <si>
    <t>UA1189</t>
  </si>
  <si>
    <t>WN541</t>
  </si>
  <si>
    <t>WN2965</t>
  </si>
  <si>
    <t>WN1136</t>
  </si>
  <si>
    <t>WN558</t>
  </si>
  <si>
    <t>WN1105</t>
  </si>
  <si>
    <t>WN4202</t>
  </si>
  <si>
    <t>WN893</t>
  </si>
  <si>
    <t>WN504</t>
  </si>
  <si>
    <t>OO5362</t>
  </si>
  <si>
    <t>WN945</t>
  </si>
  <si>
    <t>WN4997</t>
  </si>
  <si>
    <t>UA1217</t>
  </si>
  <si>
    <t>WN1180</t>
  </si>
  <si>
    <t>WN4917</t>
  </si>
  <si>
    <t>WN900</t>
  </si>
  <si>
    <t>WN3757</t>
  </si>
  <si>
    <t>WN978</t>
  </si>
  <si>
    <t>WN955</t>
  </si>
  <si>
    <t>AS423</t>
  </si>
  <si>
    <t>WN1005</t>
  </si>
  <si>
    <t>OO2603</t>
  </si>
  <si>
    <t>UA590</t>
  </si>
  <si>
    <t>WN898</t>
  </si>
  <si>
    <t>WN4122</t>
  </si>
  <si>
    <t>WN1945</t>
  </si>
  <si>
    <t>WN3054</t>
  </si>
  <si>
    <t>WN438</t>
  </si>
  <si>
    <t>UA1170</t>
  </si>
  <si>
    <t>WN536</t>
  </si>
  <si>
    <t>WN913</t>
  </si>
  <si>
    <t>WN2873</t>
  </si>
  <si>
    <t>WN1269</t>
  </si>
  <si>
    <t>UA799</t>
  </si>
  <si>
    <t>WN145</t>
  </si>
  <si>
    <t>WN270</t>
  </si>
  <si>
    <t>WN2508</t>
  </si>
  <si>
    <t>WN4719</t>
  </si>
  <si>
    <t>OO4563</t>
  </si>
  <si>
    <t>WN1048</t>
  </si>
  <si>
    <t>WN3588</t>
  </si>
  <si>
    <t>WN1521</t>
  </si>
  <si>
    <t>OO6445</t>
  </si>
  <si>
    <t>OO5558</t>
  </si>
  <si>
    <t>WN4211</t>
  </si>
  <si>
    <t>WN4541</t>
  </si>
  <si>
    <t>WN4018</t>
  </si>
  <si>
    <t>WN946</t>
  </si>
  <si>
    <t>WN4456</t>
  </si>
  <si>
    <t>WN816</t>
  </si>
  <si>
    <t>OO2599</t>
  </si>
  <si>
    <t>WN905</t>
  </si>
  <si>
    <t>WN880</t>
  </si>
  <si>
    <t>WN4297</t>
  </si>
  <si>
    <t>WN482</t>
  </si>
  <si>
    <t>WN3412</t>
  </si>
  <si>
    <t>OO6462</t>
  </si>
  <si>
    <t>WN1158</t>
  </si>
  <si>
    <t>WN883</t>
  </si>
  <si>
    <t>VX241</t>
  </si>
  <si>
    <t>WN981</t>
  </si>
  <si>
    <t>WN3843</t>
  </si>
  <si>
    <t>WN402</t>
  </si>
  <si>
    <t>UA1092</t>
  </si>
  <si>
    <t>UA1500</t>
  </si>
  <si>
    <t>UA419</t>
  </si>
  <si>
    <t>UA1203</t>
  </si>
  <si>
    <t>DL2434</t>
  </si>
  <si>
    <t>AS435</t>
  </si>
  <si>
    <t>US1818</t>
  </si>
  <si>
    <t>US699</t>
  </si>
  <si>
    <t>OO2581</t>
  </si>
  <si>
    <t>AS437</t>
  </si>
  <si>
    <t>UA1093</t>
  </si>
  <si>
    <t>UA330</t>
  </si>
  <si>
    <t>UA1570</t>
  </si>
  <si>
    <t>UA1285</t>
  </si>
  <si>
    <t>UA1648</t>
  </si>
  <si>
    <t>UA602</t>
  </si>
  <si>
    <t>WN2659</t>
  </si>
  <si>
    <t>WN4221</t>
  </si>
  <si>
    <t>UA360</t>
  </si>
  <si>
    <t>WN3372</t>
  </si>
  <si>
    <t>WN3554</t>
  </si>
  <si>
    <t>WN3999</t>
  </si>
  <si>
    <t>WN3090</t>
  </si>
  <si>
    <t>WN2635</t>
  </si>
  <si>
    <t>UA748</t>
  </si>
  <si>
    <t>US1860</t>
  </si>
  <si>
    <t>OO6430</t>
  </si>
  <si>
    <t>WN3180</t>
  </si>
  <si>
    <t>WN3222</t>
  </si>
  <si>
    <t>WN3687</t>
  </si>
  <si>
    <t>WN3264</t>
  </si>
  <si>
    <t>UA1164</t>
  </si>
  <si>
    <t>WN2952</t>
  </si>
  <si>
    <t>UA1077</t>
  </si>
  <si>
    <t>WN1286</t>
  </si>
  <si>
    <t>WN1640</t>
  </si>
  <si>
    <t>VX939</t>
  </si>
  <si>
    <t>UA1297</t>
  </si>
  <si>
    <t>WN1200</t>
  </si>
  <si>
    <t>OO5358</t>
  </si>
  <si>
    <t>VX1943</t>
  </si>
  <si>
    <t>UA1569</t>
  </si>
  <si>
    <t>UA1692</t>
  </si>
  <si>
    <t>UA1743</t>
  </si>
  <si>
    <t>UA1175</t>
  </si>
  <si>
    <t>UA1070</t>
  </si>
  <si>
    <t>UA1208</t>
  </si>
  <si>
    <t>UA258</t>
  </si>
  <si>
    <t>UA444</t>
  </si>
  <si>
    <t>DL2199</t>
  </si>
  <si>
    <t>UA1028</t>
  </si>
  <si>
    <t>UA1166</t>
  </si>
  <si>
    <t>UA706</t>
  </si>
  <si>
    <t>UA1567</t>
  </si>
  <si>
    <t>UA660</t>
  </si>
  <si>
    <t>UA1042</t>
  </si>
  <si>
    <t>UA1564</t>
  </si>
  <si>
    <t>UA1051</t>
  </si>
  <si>
    <t>UA1715</t>
  </si>
  <si>
    <t>UA1638</t>
  </si>
  <si>
    <t>UA1240</t>
  </si>
  <si>
    <t>UA1549</t>
  </si>
  <si>
    <t>OO4607</t>
  </si>
  <si>
    <t>WN497</t>
  </si>
  <si>
    <t>UA1072</t>
  </si>
  <si>
    <t>US635</t>
  </si>
  <si>
    <t>UA1185</t>
  </si>
  <si>
    <t>UA1463</t>
  </si>
  <si>
    <t>OO6440</t>
  </si>
  <si>
    <t>US2050</t>
  </si>
  <si>
    <t>US400</t>
  </si>
  <si>
    <t>OO5540</t>
  </si>
  <si>
    <t>OO6399</t>
  </si>
  <si>
    <t>UA318</t>
  </si>
  <si>
    <t>UA1227</t>
  </si>
  <si>
    <t>OO6444</t>
  </si>
  <si>
    <t>UA1573</t>
  </si>
  <si>
    <t>OO6319</t>
  </si>
  <si>
    <t>DL2254</t>
  </si>
  <si>
    <t>DL892</t>
  </si>
  <si>
    <t>UA1143</t>
  </si>
  <si>
    <t>DL471</t>
  </si>
  <si>
    <t>OO4765</t>
  </si>
  <si>
    <t>US545</t>
  </si>
  <si>
    <t>OO5338</t>
  </si>
  <si>
    <t>OO4540</t>
  </si>
  <si>
    <t>OO4781</t>
  </si>
  <si>
    <t>DL1371</t>
  </si>
  <si>
    <t>UA1651</t>
  </si>
  <si>
    <t>UA1582</t>
  </si>
  <si>
    <t>UA1233</t>
  </si>
  <si>
    <t>OO4670</t>
  </si>
  <si>
    <t>OO4981</t>
  </si>
  <si>
    <t>DL1236</t>
  </si>
  <si>
    <t>OO6425</t>
  </si>
  <si>
    <t>UA1138</t>
  </si>
  <si>
    <t>UA1493</t>
  </si>
  <si>
    <t>US1704</t>
  </si>
  <si>
    <t>UA1749</t>
  </si>
  <si>
    <t>WN127</t>
  </si>
  <si>
    <t>UA1089</t>
  </si>
  <si>
    <t>UA1238</t>
  </si>
  <si>
    <t>UA1754</t>
  </si>
  <si>
    <t>UA1726</t>
  </si>
  <si>
    <t>UA1602</t>
  </si>
  <si>
    <t>UA755</t>
  </si>
  <si>
    <t>UA470</t>
  </si>
  <si>
    <t>UA1587</t>
  </si>
  <si>
    <t>UA1003</t>
  </si>
  <si>
    <t>UA1590</t>
  </si>
  <si>
    <t>DL1471</t>
  </si>
  <si>
    <t>DL2020</t>
  </si>
  <si>
    <t>DL2575</t>
  </si>
  <si>
    <t>DL821</t>
  </si>
  <si>
    <t>DL729</t>
  </si>
  <si>
    <t>UA729</t>
  </si>
  <si>
    <t>DL1055</t>
  </si>
  <si>
    <t>UA1544</t>
  </si>
  <si>
    <t>UA1671</t>
  </si>
  <si>
    <t>US794</t>
  </si>
  <si>
    <t>UA1653</t>
  </si>
  <si>
    <t>US743</t>
  </si>
  <si>
    <t>UA566</t>
  </si>
  <si>
    <t>OO2857</t>
  </si>
  <si>
    <t>OO2873</t>
  </si>
  <si>
    <t>OO5314</t>
  </si>
  <si>
    <t>OO2887</t>
  </si>
  <si>
    <t>OO4986</t>
  </si>
  <si>
    <t>OO2849</t>
  </si>
  <si>
    <t>OO2883</t>
  </si>
  <si>
    <t>OO2875</t>
  </si>
  <si>
    <t>OO2886</t>
  </si>
  <si>
    <t>OO2891</t>
  </si>
  <si>
    <t>UA1681</t>
  </si>
  <si>
    <t>OO2881</t>
  </si>
  <si>
    <t>OO2877</t>
  </si>
  <si>
    <t>OO2898</t>
  </si>
  <si>
    <t>UA1509</t>
  </si>
  <si>
    <t>OO2862</t>
  </si>
  <si>
    <t>OO5542</t>
  </si>
  <si>
    <t>US622</t>
  </si>
  <si>
    <t>OO2880</t>
  </si>
  <si>
    <t>OO2888</t>
  </si>
  <si>
    <t>OO2894</t>
  </si>
  <si>
    <t>OO2853</t>
  </si>
  <si>
    <t>OO2871</t>
  </si>
  <si>
    <t>OO2879</t>
  </si>
  <si>
    <t>OO2892</t>
  </si>
  <si>
    <t>OO5516</t>
  </si>
  <si>
    <t>OO2859</t>
  </si>
  <si>
    <t>OO2876</t>
  </si>
  <si>
    <t>OO2897</t>
  </si>
  <si>
    <t>UA1230</t>
  </si>
  <si>
    <t>UA1102</t>
  </si>
  <si>
    <t>OO2867</t>
  </si>
  <si>
    <t>OO2850</t>
  </si>
  <si>
    <t>OO2848</t>
  </si>
  <si>
    <t>OO2890</t>
  </si>
  <si>
    <t>OO2884</t>
  </si>
  <si>
    <t>OO2865</t>
  </si>
  <si>
    <t>OO2852</t>
  </si>
  <si>
    <t>OO5461</t>
  </si>
  <si>
    <t>OO2858</t>
  </si>
  <si>
    <t>OO2861</t>
  </si>
  <si>
    <t>OO2895</t>
  </si>
  <si>
    <t>OO2878</t>
  </si>
  <si>
    <t>DL910</t>
  </si>
  <si>
    <t>UA1411</t>
  </si>
  <si>
    <t>UA195</t>
  </si>
  <si>
    <t>UA1071</t>
  </si>
  <si>
    <t>OO2845</t>
  </si>
  <si>
    <t>UA1026</t>
  </si>
  <si>
    <t>DL979</t>
  </si>
  <si>
    <t>UA1119</t>
  </si>
  <si>
    <t>WN338</t>
  </si>
  <si>
    <t>WN2028</t>
  </si>
  <si>
    <t>WN140</t>
  </si>
  <si>
    <t>WN122</t>
  </si>
  <si>
    <t>OO5457</t>
  </si>
  <si>
    <t>WN356</t>
  </si>
  <si>
    <t>WN1147</t>
  </si>
  <si>
    <t>WN1686</t>
  </si>
  <si>
    <t>OO5610</t>
  </si>
  <si>
    <t>WN2226</t>
  </si>
  <si>
    <t>WN294</t>
  </si>
  <si>
    <t>WN49</t>
  </si>
  <si>
    <t>WN2164</t>
  </si>
  <si>
    <t>OO6264</t>
  </si>
  <si>
    <t>WN186</t>
  </si>
  <si>
    <t>DL1298</t>
  </si>
  <si>
    <t>WN2200</t>
  </si>
  <si>
    <t>WN374</t>
  </si>
  <si>
    <t>WN486</t>
  </si>
  <si>
    <t>WN2201</t>
  </si>
  <si>
    <t>WN2186</t>
  </si>
  <si>
    <t>WN2054</t>
  </si>
  <si>
    <t>WN3845</t>
  </si>
  <si>
    <t>WN3044</t>
  </si>
  <si>
    <t>UA1267</t>
  </si>
  <si>
    <t>WN954</t>
  </si>
  <si>
    <t>WN3223</t>
  </si>
  <si>
    <t>WN1902</t>
  </si>
  <si>
    <t>WN2420</t>
  </si>
  <si>
    <t>WN159</t>
  </si>
  <si>
    <t>WN678</t>
  </si>
  <si>
    <t>AS575</t>
  </si>
  <si>
    <t>WN2962</t>
  </si>
  <si>
    <t>UA708</t>
  </si>
  <si>
    <t>WN4255</t>
  </si>
  <si>
    <t>WN3679</t>
  </si>
  <si>
    <t>WN685</t>
  </si>
  <si>
    <t>WN171</t>
  </si>
  <si>
    <t>WN2970</t>
  </si>
  <si>
    <t>WN4329</t>
  </si>
  <si>
    <t>WN617</t>
  </si>
  <si>
    <t>AS565</t>
  </si>
  <si>
    <t>AS449</t>
  </si>
  <si>
    <t>WN4812</t>
  </si>
  <si>
    <t>WN239</t>
  </si>
  <si>
    <t>WN260</t>
  </si>
  <si>
    <t>WN389</t>
  </si>
  <si>
    <t>WN533</t>
  </si>
  <si>
    <t>WN4284</t>
  </si>
  <si>
    <t>WN613</t>
  </si>
  <si>
    <t>WN135</t>
  </si>
  <si>
    <t>UA1510</t>
  </si>
  <si>
    <t>AS561</t>
  </si>
  <si>
    <t>WN228</t>
  </si>
  <si>
    <t>WN322</t>
  </si>
  <si>
    <t>WN4392</t>
  </si>
  <si>
    <t>AS451</t>
  </si>
  <si>
    <t>AS453</t>
  </si>
  <si>
    <t>WN2161</t>
  </si>
  <si>
    <t>WN3148</t>
  </si>
  <si>
    <t>WN381</t>
  </si>
  <si>
    <t>WN897</t>
  </si>
  <si>
    <t>WN465</t>
  </si>
  <si>
    <t>WN912</t>
  </si>
  <si>
    <t>WN2591</t>
  </si>
  <si>
    <t>WN4652</t>
  </si>
  <si>
    <t>WN4128</t>
  </si>
  <si>
    <t>WN1548</t>
  </si>
  <si>
    <t>WN2288</t>
  </si>
  <si>
    <t>WN341</t>
  </si>
  <si>
    <t>WN2599</t>
  </si>
  <si>
    <t>WN4035</t>
  </si>
  <si>
    <t>US2021</t>
  </si>
  <si>
    <t>WN4368</t>
  </si>
  <si>
    <t>WN788</t>
  </si>
  <si>
    <t>WN2765</t>
  </si>
  <si>
    <t>UA1221</t>
  </si>
  <si>
    <t>WN819</t>
  </si>
  <si>
    <t>WN765</t>
  </si>
  <si>
    <t>WN4913</t>
  </si>
  <si>
    <t>WN3489</t>
  </si>
  <si>
    <t>WN705</t>
  </si>
  <si>
    <t>WN3304</t>
  </si>
  <si>
    <t>WN1434</t>
  </si>
  <si>
    <t>WN793</t>
  </si>
  <si>
    <t>UA1284</t>
  </si>
  <si>
    <t>WN4031</t>
  </si>
  <si>
    <t>WN1007</t>
  </si>
  <si>
    <t>UA1477</t>
  </si>
  <si>
    <t>WN117</t>
  </si>
  <si>
    <t>DL2065</t>
  </si>
  <si>
    <t>WN813</t>
  </si>
  <si>
    <t>WN755</t>
  </si>
  <si>
    <t>WN3034</t>
  </si>
  <si>
    <t>WN634</t>
  </si>
  <si>
    <t>WN512</t>
  </si>
  <si>
    <t>UA1268</t>
  </si>
  <si>
    <t>UA1533</t>
  </si>
  <si>
    <t>UA544</t>
  </si>
  <si>
    <t>UA1525</t>
  </si>
  <si>
    <t>UA1615</t>
  </si>
  <si>
    <t>UA1456</t>
  </si>
  <si>
    <t>DL1747</t>
  </si>
  <si>
    <t>UA210</t>
  </si>
  <si>
    <t>WN1275</t>
  </si>
  <si>
    <t>UA1688</t>
  </si>
  <si>
    <t>WN2509</t>
  </si>
  <si>
    <t>WN2673</t>
  </si>
  <si>
    <t>WN947</t>
  </si>
  <si>
    <t>UA719</t>
  </si>
  <si>
    <t>UA1538</t>
  </si>
  <si>
    <t>UA1425</t>
  </si>
  <si>
    <t>UA1578</t>
  </si>
  <si>
    <t>UA471</t>
  </si>
  <si>
    <t>UA1108</t>
  </si>
  <si>
    <t>UA494</t>
  </si>
  <si>
    <t>UA433</t>
  </si>
  <si>
    <t>UA667</t>
  </si>
  <si>
    <t>UA298</t>
  </si>
  <si>
    <t>UA1171</t>
  </si>
  <si>
    <t>UA1111</t>
  </si>
  <si>
    <t>UA673</t>
  </si>
  <si>
    <t>OO5512</t>
  </si>
  <si>
    <t>OO2847</t>
  </si>
  <si>
    <t>UA1757</t>
  </si>
  <si>
    <t>US1965</t>
  </si>
  <si>
    <t>OO2893</t>
  </si>
  <si>
    <t>OO2869</t>
  </si>
  <si>
    <t>OO2885</t>
  </si>
  <si>
    <t>OO2882</t>
  </si>
  <si>
    <t>DL412</t>
  </si>
  <si>
    <t>OO6389</t>
  </si>
  <si>
    <t>OO2874</t>
  </si>
  <si>
    <t>OO2896</t>
  </si>
  <si>
    <t>OO2856</t>
  </si>
  <si>
    <t>OO2866</t>
  </si>
  <si>
    <t>US436</t>
  </si>
  <si>
    <t>OO2855</t>
  </si>
  <si>
    <t>OO2872</t>
  </si>
  <si>
    <t>US650</t>
  </si>
  <si>
    <t>US1709</t>
  </si>
  <si>
    <t>US503</t>
  </si>
  <si>
    <t>DL1722</t>
  </si>
  <si>
    <t>VX1935</t>
  </si>
  <si>
    <t>UA1736</t>
  </si>
  <si>
    <t>UA1034</t>
  </si>
  <si>
    <t>AS447</t>
  </si>
  <si>
    <t>UA384</t>
  </si>
  <si>
    <t>DL1908</t>
  </si>
  <si>
    <t>UA1152</t>
  </si>
  <si>
    <t>OO4675</t>
  </si>
  <si>
    <t>UA1680</t>
  </si>
  <si>
    <t>WN3774</t>
  </si>
  <si>
    <t>DL1477</t>
  </si>
  <si>
    <t>DL2278</t>
  </si>
  <si>
    <t>OO5312</t>
  </si>
  <si>
    <t>DL2340</t>
  </si>
  <si>
    <t>WN2255</t>
  </si>
  <si>
    <t>WN1117</t>
  </si>
  <si>
    <t>OO6531</t>
  </si>
  <si>
    <t>DL2048</t>
  </si>
  <si>
    <t>OO4591</t>
  </si>
  <si>
    <t>UA1673</t>
  </si>
  <si>
    <t>WN1599</t>
  </si>
  <si>
    <t>WN4599</t>
  </si>
  <si>
    <t>OO4487</t>
  </si>
  <si>
    <t>DL1643</t>
  </si>
  <si>
    <t>OO5356</t>
  </si>
  <si>
    <t>OO4622</t>
  </si>
  <si>
    <t>OO6471</t>
  </si>
  <si>
    <t>DL2082</t>
  </si>
  <si>
    <t>WN3855</t>
  </si>
  <si>
    <t>UA1711</t>
  </si>
  <si>
    <t>WN806</t>
  </si>
  <si>
    <t>OO5613</t>
  </si>
  <si>
    <t>WN1531</t>
  </si>
  <si>
    <t>WN577</t>
  </si>
  <si>
    <t>WN3132</t>
  </si>
  <si>
    <t>WN730</t>
  </si>
  <si>
    <t>WN3933</t>
  </si>
  <si>
    <t>WN915</t>
  </si>
  <si>
    <t>WN726</t>
  </si>
  <si>
    <t>WN1694</t>
  </si>
  <si>
    <t>WN690</t>
  </si>
  <si>
    <t>WN1182</t>
  </si>
  <si>
    <t>WN425</t>
  </si>
  <si>
    <t>WN751</t>
  </si>
  <si>
    <t>WN4549</t>
  </si>
  <si>
    <t>WN567</t>
  </si>
  <si>
    <t>WN762</t>
  </si>
  <si>
    <t>WN2473</t>
  </si>
  <si>
    <t>WN414</t>
  </si>
  <si>
    <t>WN908</t>
  </si>
  <si>
    <t>WN373</t>
  </si>
  <si>
    <t>WN632</t>
  </si>
  <si>
    <t>WN2617</t>
  </si>
  <si>
    <t>WN2455</t>
  </si>
  <si>
    <t>WN786</t>
  </si>
  <si>
    <t>WN4838</t>
  </si>
  <si>
    <t>WN291</t>
  </si>
  <si>
    <t>WN925</t>
  </si>
  <si>
    <t>WN276</t>
  </si>
  <si>
    <t>WN1368</t>
  </si>
  <si>
    <t>WN2501</t>
  </si>
  <si>
    <t>WN1991</t>
  </si>
  <si>
    <t>WN484</t>
  </si>
  <si>
    <t>WN989</t>
  </si>
  <si>
    <t>WN3674</t>
  </si>
  <si>
    <t>WN847</t>
  </si>
  <si>
    <t>WN2705</t>
  </si>
  <si>
    <t>WN3769</t>
  </si>
  <si>
    <t>WN722</t>
  </si>
  <si>
    <t>WN2448</t>
  </si>
  <si>
    <t>WN565</t>
  </si>
  <si>
    <t>WN1719</t>
  </si>
  <si>
    <t>WN980</t>
  </si>
  <si>
    <t>WN826</t>
  </si>
  <si>
    <t>WN891</t>
  </si>
  <si>
    <t>WN1546</t>
  </si>
  <si>
    <t>WN835</t>
  </si>
  <si>
    <t>WN823</t>
  </si>
  <si>
    <t>WN3576</t>
  </si>
  <si>
    <t>WN1613</t>
  </si>
  <si>
    <t>WN224</t>
  </si>
  <si>
    <t>WN133</t>
  </si>
  <si>
    <t>WN4927</t>
  </si>
  <si>
    <t>WN3755</t>
  </si>
  <si>
    <t>WN4642</t>
  </si>
  <si>
    <t>WN839</t>
  </si>
  <si>
    <t>WN2036</t>
  </si>
  <si>
    <t>WN158</t>
  </si>
  <si>
    <t>UA480</t>
  </si>
  <si>
    <t>WN207</t>
  </si>
  <si>
    <t>WN4213</t>
  </si>
  <si>
    <t>WN747</t>
  </si>
  <si>
    <t>WN351</t>
  </si>
  <si>
    <t>WN3119</t>
  </si>
  <si>
    <t>WN105</t>
  </si>
  <si>
    <t>WN734</t>
  </si>
  <si>
    <t>WN758</t>
  </si>
  <si>
    <t>UA1524</t>
  </si>
  <si>
    <t>WN3931</t>
  </si>
  <si>
    <t>WN1837</t>
  </si>
  <si>
    <t>WN2696</t>
  </si>
  <si>
    <t>WN2342</t>
  </si>
  <si>
    <t>WN2185</t>
  </si>
  <si>
    <t>WN416</t>
  </si>
  <si>
    <t>DL1167</t>
  </si>
  <si>
    <t>WN2858</t>
  </si>
  <si>
    <t>WN1595</t>
  </si>
  <si>
    <t>DL1153</t>
  </si>
  <si>
    <t>WN2576</t>
  </si>
  <si>
    <t>WN2498</t>
  </si>
  <si>
    <t>WN1747</t>
  </si>
  <si>
    <t>DL1196</t>
  </si>
  <si>
    <t>WN64</t>
  </si>
  <si>
    <t>WN2177</t>
  </si>
  <si>
    <t>WN1575</t>
  </si>
  <si>
    <t>WN1468</t>
  </si>
  <si>
    <t>WN2788</t>
  </si>
  <si>
    <t>WN2621</t>
  </si>
  <si>
    <t>WN1581</t>
  </si>
  <si>
    <t>WN2834</t>
  </si>
  <si>
    <t>WN424</t>
  </si>
  <si>
    <t>UA1025</t>
  </si>
  <si>
    <t>WN1380</t>
  </si>
  <si>
    <t>OO6312</t>
  </si>
  <si>
    <t>NK630</t>
  </si>
  <si>
    <t>NK866</t>
  </si>
  <si>
    <t>NK736</t>
  </si>
  <si>
    <t>NK184</t>
  </si>
  <si>
    <t>US646</t>
  </si>
  <si>
    <t>VX872</t>
  </si>
  <si>
    <t>VX366</t>
  </si>
  <si>
    <t>VX480</t>
  </si>
  <si>
    <t>F9402</t>
  </si>
  <si>
    <t>F91478</t>
  </si>
  <si>
    <t>F91270</t>
  </si>
  <si>
    <t>DL791</t>
  </si>
  <si>
    <t>DL2377</t>
  </si>
  <si>
    <t>DL1468</t>
  </si>
  <si>
    <t>DL726</t>
  </si>
  <si>
    <t>DL1653</t>
  </si>
  <si>
    <t>DL2514</t>
  </si>
  <si>
    <t>DL2345</t>
  </si>
  <si>
    <t>OO4821</t>
  </si>
  <si>
    <t>DL2455</t>
  </si>
  <si>
    <t>DL344</t>
  </si>
  <si>
    <t>DL1349</t>
  </si>
  <si>
    <t>OO4818</t>
  </si>
  <si>
    <t>DL2191</t>
  </si>
  <si>
    <t>B61024</t>
  </si>
  <si>
    <t>OO4746</t>
  </si>
  <si>
    <t>OO4683</t>
  </si>
  <si>
    <t>DL1560</t>
  </si>
  <si>
    <t>OO4496</t>
  </si>
  <si>
    <t>DL352</t>
  </si>
  <si>
    <t>UA1664</t>
  </si>
  <si>
    <t>UA1903</t>
  </si>
  <si>
    <t>UA485</t>
  </si>
  <si>
    <t>UA1021</t>
  </si>
  <si>
    <t>OO6517</t>
  </si>
  <si>
    <t>UA1288</t>
  </si>
  <si>
    <t>UA1603</t>
  </si>
  <si>
    <t>UA1539</t>
  </si>
  <si>
    <t>UA1960</t>
  </si>
  <si>
    <t>OO6270</t>
  </si>
  <si>
    <t>UA283</t>
  </si>
  <si>
    <t>UA1944</t>
  </si>
  <si>
    <t>UA1140</t>
  </si>
  <si>
    <t>OO6535</t>
  </si>
  <si>
    <t>UA717</t>
  </si>
  <si>
    <t>UA1597</t>
  </si>
  <si>
    <t>US716</t>
  </si>
  <si>
    <t>US700</t>
  </si>
  <si>
    <t>UA430</t>
  </si>
  <si>
    <t>NK326</t>
  </si>
  <si>
    <t>UA407</t>
  </si>
  <si>
    <t>OO6523</t>
  </si>
  <si>
    <t>UA1507</t>
  </si>
  <si>
    <t>UA1640</t>
  </si>
  <si>
    <t>UA1629</t>
  </si>
  <si>
    <t>OO5581</t>
  </si>
  <si>
    <t>DL2122</t>
  </si>
  <si>
    <t>UA1956</t>
  </si>
  <si>
    <t>UA910</t>
  </si>
  <si>
    <t>HA61</t>
  </si>
  <si>
    <t>OO5180</t>
  </si>
  <si>
    <t>HA63</t>
  </si>
  <si>
    <t>WN1330</t>
  </si>
  <si>
    <t>WN1948</t>
  </si>
  <si>
    <t>WN1855</t>
  </si>
  <si>
    <t>WN1093</t>
  </si>
  <si>
    <t>WN1204</t>
  </si>
  <si>
    <t>WN2856</t>
  </si>
  <si>
    <t>DL2301</t>
  </si>
  <si>
    <t>WN268</t>
  </si>
  <si>
    <t>WN350</t>
  </si>
  <si>
    <t>WN3157</t>
  </si>
  <si>
    <t>WN4513</t>
  </si>
  <si>
    <t>WN410</t>
  </si>
  <si>
    <t>WN2170</t>
  </si>
  <si>
    <t>WN1074</t>
  </si>
  <si>
    <t>WN173</t>
  </si>
  <si>
    <t>DL739</t>
  </si>
  <si>
    <t>WN334</t>
  </si>
  <si>
    <t>WN1002</t>
  </si>
  <si>
    <t>WN3229</t>
  </si>
  <si>
    <t>WN4002</t>
  </si>
  <si>
    <t>WN3971</t>
  </si>
  <si>
    <t>UA948</t>
  </si>
  <si>
    <t>DL1617</t>
  </si>
  <si>
    <t>UA1243</t>
  </si>
  <si>
    <t>OO5389</t>
  </si>
  <si>
    <t>US1797</t>
  </si>
  <si>
    <t>DL1435</t>
  </si>
  <si>
    <t>US1972</t>
  </si>
  <si>
    <t>UA1943</t>
  </si>
  <si>
    <t>DL1552</t>
  </si>
  <si>
    <t>UA1926</t>
  </si>
  <si>
    <t>OO4656</t>
  </si>
  <si>
    <t>OO6254</t>
  </si>
  <si>
    <t>DL2757</t>
  </si>
  <si>
    <t>UA1935</t>
  </si>
  <si>
    <t>DL1854</t>
  </si>
  <si>
    <t>DL753</t>
  </si>
  <si>
    <t>DL2842</t>
  </si>
  <si>
    <t>DL2502</t>
  </si>
  <si>
    <t>DL736</t>
  </si>
  <si>
    <t>DL2849</t>
  </si>
  <si>
    <t>DL333</t>
  </si>
  <si>
    <t>DL2818</t>
  </si>
  <si>
    <t>DL311</t>
  </si>
  <si>
    <t>OO6287</t>
  </si>
  <si>
    <t>UA1693</t>
  </si>
  <si>
    <t>DL2752</t>
  </si>
  <si>
    <t>DL670</t>
  </si>
  <si>
    <t>DL984</t>
  </si>
  <si>
    <t>OO4669</t>
  </si>
  <si>
    <t>DL2760</t>
  </si>
  <si>
    <t>DL2492</t>
  </si>
  <si>
    <t>OO4574</t>
  </si>
  <si>
    <t>DL998</t>
  </si>
  <si>
    <t>DL730</t>
  </si>
  <si>
    <t>DL2773</t>
  </si>
  <si>
    <t>UA351</t>
  </si>
  <si>
    <t>DL2101</t>
  </si>
  <si>
    <t>OO4650</t>
  </si>
  <si>
    <t>OO6201</t>
  </si>
  <si>
    <t>US576</t>
  </si>
  <si>
    <t>DL1693</t>
  </si>
  <si>
    <t>UA1289</t>
  </si>
  <si>
    <t>UA482</t>
  </si>
  <si>
    <t>VX1482</t>
  </si>
  <si>
    <t>UA1158</t>
  </si>
  <si>
    <t>US411</t>
  </si>
  <si>
    <t>UA1951</t>
  </si>
  <si>
    <t>OO6479</t>
  </si>
  <si>
    <t>WN146</t>
  </si>
  <si>
    <t>DL759</t>
  </si>
  <si>
    <t>WN108</t>
  </si>
  <si>
    <t>WN1959</t>
  </si>
  <si>
    <t>WN4080</t>
  </si>
  <si>
    <t>WN2466</t>
  </si>
  <si>
    <t>WN172</t>
  </si>
  <si>
    <t>WN2515</t>
  </si>
  <si>
    <t>WN1754</t>
  </si>
  <si>
    <t>AS159</t>
  </si>
  <si>
    <t>WN4484</t>
  </si>
  <si>
    <t>WN792</t>
  </si>
  <si>
    <t>WN2775</t>
  </si>
  <si>
    <t>WN3677</t>
  </si>
  <si>
    <t>WN1904</t>
  </si>
  <si>
    <t>WN814</t>
  </si>
  <si>
    <t>WN875</t>
  </si>
  <si>
    <t>WN1592</t>
  </si>
  <si>
    <t>WN1111</t>
  </si>
  <si>
    <t>WN581</t>
  </si>
  <si>
    <t>WN1638</t>
  </si>
  <si>
    <t>WN4298</t>
  </si>
  <si>
    <t>WN858</t>
  </si>
  <si>
    <t>WN930</t>
  </si>
  <si>
    <t>WN199</t>
  </si>
  <si>
    <t>WN3496</t>
  </si>
  <si>
    <t>WN4662</t>
  </si>
  <si>
    <t>WN1713</t>
  </si>
  <si>
    <t>WN1282</t>
  </si>
  <si>
    <t>WN2174</t>
  </si>
  <si>
    <t>UA1691</t>
  </si>
  <si>
    <t>WN3859</t>
  </si>
  <si>
    <t>AS547</t>
  </si>
  <si>
    <t>WN4649</t>
  </si>
  <si>
    <t>WN638</t>
  </si>
  <si>
    <t>WN2953</t>
  </si>
  <si>
    <t>WN4744</t>
  </si>
  <si>
    <t>AS467</t>
  </si>
  <si>
    <t>WN327</t>
  </si>
  <si>
    <t>WN1752</t>
  </si>
  <si>
    <t>WN3775</t>
  </si>
  <si>
    <t>WN3401</t>
  </si>
  <si>
    <t>WN2415</t>
  </si>
  <si>
    <t>WN4904</t>
  </si>
  <si>
    <t>WN4924</t>
  </si>
  <si>
    <t>WN263</t>
  </si>
  <si>
    <t>WN2433</t>
  </si>
  <si>
    <t>WN2522</t>
  </si>
  <si>
    <t>AS543</t>
  </si>
  <si>
    <t>WN4112</t>
  </si>
  <si>
    <t>WN4208</t>
  </si>
  <si>
    <t>WN2156</t>
  </si>
  <si>
    <t>WN2349</t>
  </si>
  <si>
    <t>WN4824</t>
  </si>
  <si>
    <t>WN1632</t>
  </si>
  <si>
    <t>WN1751</t>
  </si>
  <si>
    <t>WN197</t>
  </si>
  <si>
    <t>WN1734</t>
  </si>
  <si>
    <t>WN4027</t>
  </si>
  <si>
    <t>UA1997</t>
  </si>
  <si>
    <t>WN361</t>
  </si>
  <si>
    <t>UA1180</t>
  </si>
  <si>
    <t>WN820</t>
  </si>
  <si>
    <t>WN553</t>
  </si>
  <si>
    <t>WN3578</t>
  </si>
  <si>
    <t>WN4290</t>
  </si>
  <si>
    <t>WN3052</t>
  </si>
  <si>
    <t>WN4461</t>
  </si>
  <si>
    <t>WN4228</t>
  </si>
  <si>
    <t>WN534</t>
  </si>
  <si>
    <t>WN1128</t>
  </si>
  <si>
    <t>WN4353</t>
  </si>
  <si>
    <t>WN1706</t>
  </si>
  <si>
    <t>WN34</t>
  </si>
  <si>
    <t>WN2218</t>
  </si>
  <si>
    <t>WN2731</t>
  </si>
  <si>
    <t>WN4336</t>
  </si>
  <si>
    <t>UA243</t>
  </si>
  <si>
    <t>WN2032</t>
  </si>
  <si>
    <t>WN4398</t>
  </si>
  <si>
    <t>WN2002</t>
  </si>
  <si>
    <t>WN1772</t>
  </si>
  <si>
    <t>WN1668</t>
  </si>
  <si>
    <t>WN1131</t>
  </si>
  <si>
    <t>WN1680</t>
  </si>
  <si>
    <t>WN1431</t>
  </si>
  <si>
    <t>WN3184</t>
  </si>
  <si>
    <t>UA1985</t>
  </si>
  <si>
    <t>UA1201</t>
  </si>
  <si>
    <t>DL995</t>
  </si>
  <si>
    <t>DL2754</t>
  </si>
  <si>
    <t>OO4722</t>
  </si>
  <si>
    <t>DL2766</t>
  </si>
  <si>
    <t>DL1958</t>
  </si>
  <si>
    <t>DL1375</t>
  </si>
  <si>
    <t>DL301</t>
  </si>
  <si>
    <t>OO4664</t>
  </si>
  <si>
    <t>DL1700</t>
  </si>
  <si>
    <t>DL129</t>
  </si>
  <si>
    <t>DL2763</t>
  </si>
  <si>
    <t>OO4721</t>
  </si>
  <si>
    <t>DL2768</t>
  </si>
  <si>
    <t>DL2286</t>
  </si>
  <si>
    <t>OO6244</t>
  </si>
  <si>
    <t>OO4447</t>
  </si>
  <si>
    <t>DL675</t>
  </si>
  <si>
    <t>DL2783</t>
  </si>
  <si>
    <t>OO4628</t>
  </si>
  <si>
    <t>UA1270</t>
  </si>
  <si>
    <t>DL186</t>
  </si>
  <si>
    <t>UA1994</t>
  </si>
  <si>
    <t>UA1924</t>
  </si>
  <si>
    <t>UA1595</t>
  </si>
  <si>
    <t>OO6529</t>
  </si>
  <si>
    <t>DL1705</t>
  </si>
  <si>
    <t>UA1963</t>
  </si>
  <si>
    <t>UA1929</t>
  </si>
  <si>
    <t>OO4988</t>
  </si>
  <si>
    <t>OO4982</t>
  </si>
  <si>
    <t>OO5331</t>
  </si>
  <si>
    <t>DL2363</t>
  </si>
  <si>
    <t>UA474</t>
  </si>
  <si>
    <t>UA1942</t>
  </si>
  <si>
    <t>WN566</t>
  </si>
  <si>
    <t>UA1901</t>
  </si>
  <si>
    <t>OO2909</t>
  </si>
  <si>
    <t>WN1145</t>
  </si>
  <si>
    <t>WN110</t>
  </si>
  <si>
    <t>WN455</t>
  </si>
  <si>
    <t>UA1910</t>
  </si>
  <si>
    <t>OO2913</t>
  </si>
  <si>
    <t>OO2910</t>
  </si>
  <si>
    <t>WN274</t>
  </si>
  <si>
    <t>OO2906</t>
  </si>
  <si>
    <t>OO5194</t>
  </si>
  <si>
    <t>OO4605</t>
  </si>
  <si>
    <t>WN2736</t>
  </si>
  <si>
    <t>WN682</t>
  </si>
  <si>
    <t>DL882</t>
  </si>
  <si>
    <t>UA1199</t>
  </si>
  <si>
    <t>UA1977</t>
  </si>
  <si>
    <t>DL1172</t>
  </si>
  <si>
    <t>OO2905</t>
  </si>
  <si>
    <t>UA1817</t>
  </si>
  <si>
    <t>OO5305</t>
  </si>
  <si>
    <t>DL2841</t>
  </si>
  <si>
    <t>OO2902</t>
  </si>
  <si>
    <t>OO2907</t>
  </si>
  <si>
    <t>OO2900</t>
  </si>
  <si>
    <t>UA1825</t>
  </si>
  <si>
    <t>NK620</t>
  </si>
  <si>
    <t>NK128</t>
  </si>
  <si>
    <t>UA1822</t>
  </si>
  <si>
    <t>UA1947</t>
  </si>
  <si>
    <t>DL2640</t>
  </si>
  <si>
    <t>DL1586</t>
  </si>
  <si>
    <t>UA337</t>
  </si>
  <si>
    <t>UA1805</t>
  </si>
  <si>
    <t>UA1561</t>
  </si>
  <si>
    <t>UA1802</t>
  </si>
  <si>
    <t>VX943</t>
  </si>
  <si>
    <t>VX1681</t>
  </si>
  <si>
    <t>UA262</t>
  </si>
  <si>
    <t>WN2859</t>
  </si>
  <si>
    <t>WN2482</t>
  </si>
  <si>
    <t>WN1946</t>
  </si>
  <si>
    <t>WN1806</t>
  </si>
  <si>
    <t>WN1101</t>
  </si>
  <si>
    <t>WN2029</t>
  </si>
  <si>
    <t>WN1872</t>
  </si>
  <si>
    <t>WN2924</t>
  </si>
  <si>
    <t>WN3219</t>
  </si>
  <si>
    <t>WN746</t>
  </si>
  <si>
    <t>WN710</t>
  </si>
  <si>
    <t>WN324</t>
  </si>
  <si>
    <t>WN369</t>
  </si>
  <si>
    <t>WN523</t>
  </si>
  <si>
    <t>WN2068</t>
  </si>
  <si>
    <t>WN1119</t>
  </si>
  <si>
    <t>WN910</t>
  </si>
  <si>
    <t>WN2144</t>
  </si>
  <si>
    <t>WN298</t>
  </si>
  <si>
    <t>WN2608</t>
  </si>
  <si>
    <t>WN3043</t>
  </si>
  <si>
    <t>WN475</t>
  </si>
  <si>
    <t>WN2022</t>
  </si>
  <si>
    <t>WN578</t>
  </si>
  <si>
    <t>WN735</t>
  </si>
  <si>
    <t>WN3245</t>
  </si>
  <si>
    <t>WN1102</t>
  </si>
  <si>
    <t>WN2116</t>
  </si>
  <si>
    <t>WN2232</t>
  </si>
  <si>
    <t>WN137</t>
  </si>
  <si>
    <t>WN539</t>
  </si>
  <si>
    <t>WN761</t>
  </si>
  <si>
    <t>WN583</t>
  </si>
  <si>
    <t>WN1219</t>
  </si>
  <si>
    <t>WN3182</t>
  </si>
  <si>
    <t>WN470</t>
  </si>
  <si>
    <t>WN3092</t>
  </si>
  <si>
    <t>WN2516</t>
  </si>
  <si>
    <t>WN948</t>
  </si>
  <si>
    <t>WN1823</t>
  </si>
  <si>
    <t>WN1792</t>
  </si>
  <si>
    <t>WN478</t>
  </si>
  <si>
    <t>WN1024</t>
  </si>
  <si>
    <t>WN2010</t>
  </si>
  <si>
    <t>WN2436</t>
  </si>
  <si>
    <t>WN2895</t>
  </si>
  <si>
    <t>WN1968</t>
  </si>
  <si>
    <t>WN1001</t>
  </si>
  <si>
    <t>WN2713</t>
  </si>
  <si>
    <t>WN731</t>
  </si>
  <si>
    <t>WN3164</t>
  </si>
  <si>
    <t>WN2012</t>
  </si>
  <si>
    <t>WN557</t>
  </si>
  <si>
    <t>WN1868</t>
  </si>
  <si>
    <t>WN510</t>
  </si>
  <si>
    <t>DL2182</t>
  </si>
  <si>
    <t>WN3149</t>
  </si>
  <si>
    <t>WN2941</t>
  </si>
  <si>
    <t>WN2786</t>
  </si>
  <si>
    <t>WN409</t>
  </si>
  <si>
    <t>WN1873</t>
  </si>
  <si>
    <t>WN2718</t>
  </si>
  <si>
    <t>WN2140</t>
  </si>
  <si>
    <t>WN1927</t>
  </si>
  <si>
    <t>WN258</t>
  </si>
  <si>
    <t>WN2568</t>
  </si>
  <si>
    <t>WN3064</t>
  </si>
  <si>
    <t>WN4745</t>
  </si>
  <si>
    <t>WN4710</t>
  </si>
  <si>
    <t>WN4731</t>
  </si>
  <si>
    <t>WN873</t>
  </si>
  <si>
    <t>WN4661</t>
  </si>
  <si>
    <t>WN1944</t>
  </si>
  <si>
    <t>WN3840</t>
  </si>
  <si>
    <t>WN4400</t>
  </si>
  <si>
    <t>WN4277</t>
  </si>
  <si>
    <t>WN782</t>
  </si>
  <si>
    <t>WN3951</t>
  </si>
  <si>
    <t>WN4688</t>
  </si>
  <si>
    <t>WN4016</t>
  </si>
  <si>
    <t>WN4235</t>
  </si>
  <si>
    <t>WN3039</t>
  </si>
  <si>
    <t>DL1985</t>
  </si>
  <si>
    <t>UA267</t>
  </si>
  <si>
    <t>OO4969</t>
  </si>
  <si>
    <t>DL2756</t>
  </si>
  <si>
    <t>UA417</t>
  </si>
  <si>
    <t>DL677</t>
  </si>
  <si>
    <t>OO5599</t>
  </si>
  <si>
    <t>DL1628</t>
  </si>
  <si>
    <t>DL2764</t>
  </si>
  <si>
    <t>UA364</t>
  </si>
  <si>
    <t>UA1913</t>
  </si>
  <si>
    <t>DL2071</t>
  </si>
  <si>
    <t>OO4853</t>
  </si>
  <si>
    <t>DL2776</t>
  </si>
  <si>
    <t>DL2778</t>
  </si>
  <si>
    <t>DL1121</t>
  </si>
  <si>
    <t>UA508</t>
  </si>
  <si>
    <t>UA1919</t>
  </si>
  <si>
    <t>UA1446</t>
  </si>
  <si>
    <t>NK474</t>
  </si>
  <si>
    <t>UA1649</t>
  </si>
  <si>
    <t>DL2224</t>
  </si>
  <si>
    <t>UA1955</t>
  </si>
  <si>
    <t>UA268</t>
  </si>
  <si>
    <t>UA314</t>
  </si>
  <si>
    <t>DL2222</t>
  </si>
  <si>
    <t>DL2076</t>
  </si>
  <si>
    <t>DL2845</t>
  </si>
  <si>
    <t>DL2135</t>
  </si>
  <si>
    <t>DL1315</t>
  </si>
  <si>
    <t>DL2848</t>
  </si>
  <si>
    <t>DL2636</t>
  </si>
  <si>
    <t>DL1384</t>
  </si>
  <si>
    <t>DL2826</t>
  </si>
  <si>
    <t>OO4692</t>
  </si>
  <si>
    <t>DL2215</t>
  </si>
  <si>
    <t>OO4500</t>
  </si>
  <si>
    <t>WN2038</t>
  </si>
  <si>
    <t>OO2911</t>
  </si>
  <si>
    <t>DL879</t>
  </si>
  <si>
    <t>WN2055</t>
  </si>
  <si>
    <t>WN5579</t>
  </si>
  <si>
    <t>WN709</t>
  </si>
  <si>
    <t>WN717</t>
  </si>
  <si>
    <t>WN2233</t>
  </si>
  <si>
    <t>WN244</t>
  </si>
  <si>
    <t>WN2836</t>
  </si>
  <si>
    <t>WN2715</t>
  </si>
  <si>
    <t>AS740</t>
  </si>
  <si>
    <t>AS145</t>
  </si>
  <si>
    <t>AS427</t>
  </si>
  <si>
    <t>OO5492</t>
  </si>
  <si>
    <t>UA1497</t>
  </si>
  <si>
    <t>UA642</t>
  </si>
  <si>
    <t>UA1663</t>
  </si>
  <si>
    <t>UA1775</t>
  </si>
  <si>
    <t>UA1669</t>
  </si>
  <si>
    <t>OO5158</t>
  </si>
  <si>
    <t>UA1405</t>
  </si>
  <si>
    <t>UA420</t>
  </si>
  <si>
    <t>UA1984</t>
  </si>
  <si>
    <t>UA1786</t>
  </si>
  <si>
    <t>UA1728</t>
  </si>
  <si>
    <t>UA1970</t>
  </si>
  <si>
    <t>OO6210</t>
  </si>
  <si>
    <t>UA1445</t>
  </si>
  <si>
    <t>WN2251</t>
  </si>
  <si>
    <t>WN651</t>
  </si>
  <si>
    <t>WN4695</t>
  </si>
  <si>
    <t>WN1669</t>
  </si>
  <si>
    <t>WN628</t>
  </si>
  <si>
    <t>WN4779</t>
  </si>
  <si>
    <t>UA579</t>
  </si>
  <si>
    <t>WN3524</t>
  </si>
  <si>
    <t>WN698</t>
  </si>
  <si>
    <t>WN585</t>
  </si>
  <si>
    <t>WN198</t>
  </si>
  <si>
    <t>WN2780</t>
  </si>
  <si>
    <t>WN1646</t>
  </si>
  <si>
    <t>UA570</t>
  </si>
  <si>
    <t>DL2784</t>
  </si>
  <si>
    <t>DL2796</t>
  </si>
  <si>
    <t>DL1578</t>
  </si>
  <si>
    <t>DL1818</t>
  </si>
  <si>
    <t>DL1868</t>
  </si>
  <si>
    <t>DL2797</t>
  </si>
  <si>
    <t>DL336</t>
  </si>
  <si>
    <t>DL2806</t>
  </si>
  <si>
    <t>DL2821</t>
  </si>
  <si>
    <t>DL924</t>
  </si>
  <si>
    <t>WN1736</t>
  </si>
  <si>
    <t>WN4702</t>
  </si>
  <si>
    <t>WN4693</t>
  </si>
  <si>
    <t>WN2869</t>
  </si>
  <si>
    <t>WN4679</t>
  </si>
  <si>
    <t>UA2049</t>
  </si>
  <si>
    <t>UA211</t>
  </si>
  <si>
    <t>UA487</t>
  </si>
  <si>
    <t>UA393</t>
  </si>
  <si>
    <t>B62024</t>
  </si>
  <si>
    <t>UA1807</t>
  </si>
  <si>
    <t>UA1730</t>
  </si>
  <si>
    <t>OO6498</t>
  </si>
  <si>
    <t>F91180</t>
  </si>
  <si>
    <t>OO6234</t>
  </si>
  <si>
    <t>UA415</t>
  </si>
  <si>
    <t>B61124</t>
  </si>
  <si>
    <t>UA1813</t>
  </si>
  <si>
    <t>OO5553</t>
  </si>
  <si>
    <t>UA325</t>
  </si>
  <si>
    <t>DL2774</t>
  </si>
  <si>
    <t>DL1101</t>
  </si>
  <si>
    <t>WN2499</t>
  </si>
  <si>
    <t>WN458</t>
  </si>
  <si>
    <t>DL418</t>
  </si>
  <si>
    <t>WN1394</t>
  </si>
  <si>
    <t>DL2027</t>
  </si>
  <si>
    <t>WN2079</t>
  </si>
  <si>
    <t>WN4033</t>
  </si>
  <si>
    <t>WN2906</t>
  </si>
  <si>
    <t>WN5966</t>
  </si>
  <si>
    <t>WN2487</t>
  </si>
  <si>
    <t>WN1915</t>
  </si>
  <si>
    <t>DL1644</t>
  </si>
  <si>
    <t>WN1267</t>
  </si>
  <si>
    <t>WN5484</t>
  </si>
  <si>
    <t>OO4857</t>
  </si>
  <si>
    <t>WN2547</t>
  </si>
  <si>
    <t>WN2646</t>
  </si>
  <si>
    <t>DL2787</t>
  </si>
  <si>
    <t>DL2825</t>
  </si>
  <si>
    <t>WN2733</t>
  </si>
  <si>
    <t>WN2338</t>
  </si>
  <si>
    <t>WN2236</t>
  </si>
  <si>
    <t>WN760</t>
  </si>
  <si>
    <t>WN245</t>
  </si>
  <si>
    <t>WN575</t>
  </si>
  <si>
    <t>DL1928</t>
  </si>
  <si>
    <t>WN2978</t>
  </si>
  <si>
    <t>WN2402</t>
  </si>
  <si>
    <t>WN3203</t>
  </si>
  <si>
    <t>WN343</t>
  </si>
  <si>
    <t>WN2683</t>
  </si>
  <si>
    <t>AS323</t>
  </si>
  <si>
    <t>WN5841</t>
  </si>
  <si>
    <t>DL1232</t>
  </si>
  <si>
    <t>AS511</t>
  </si>
  <si>
    <t>WN2700</t>
  </si>
  <si>
    <t>WN2831</t>
  </si>
  <si>
    <t>WN315</t>
  </si>
  <si>
    <t>WN1087</t>
  </si>
  <si>
    <t>WN271</t>
  </si>
  <si>
    <t>WN5803</t>
  </si>
  <si>
    <t>DL2123</t>
  </si>
  <si>
    <t>WN2411</t>
  </si>
  <si>
    <t>WN2817</t>
  </si>
  <si>
    <t>WN1490</t>
  </si>
  <si>
    <t>WN5904</t>
  </si>
  <si>
    <t>WN2857</t>
  </si>
  <si>
    <t>AS429</t>
  </si>
  <si>
    <t>WN2531</t>
  </si>
  <si>
    <t>WN1797</t>
  </si>
  <si>
    <t>WN1759</t>
  </si>
  <si>
    <t>WN2325</t>
  </si>
  <si>
    <t>DL2444</t>
  </si>
  <si>
    <t>WN2678</t>
  </si>
  <si>
    <t>WN1854</t>
  </si>
  <si>
    <t>WN2526</t>
  </si>
  <si>
    <t>WN2567</t>
  </si>
  <si>
    <t>WN421</t>
  </si>
  <si>
    <t>WN236</t>
  </si>
  <si>
    <t>WN1438</t>
  </si>
  <si>
    <t>WN285</t>
  </si>
  <si>
    <t>DL2627</t>
  </si>
  <si>
    <t>AS175</t>
  </si>
  <si>
    <t>DL1906</t>
  </si>
  <si>
    <t>WN1316</t>
  </si>
  <si>
    <t>WN3166</t>
  </si>
  <si>
    <t>WN1272</t>
  </si>
  <si>
    <t>WN2076</t>
  </si>
  <si>
    <t>WN1231</t>
  </si>
  <si>
    <t>WN2539</t>
  </si>
  <si>
    <t>WN2833</t>
  </si>
  <si>
    <t>DL2200</t>
  </si>
  <si>
    <t>AS419</t>
  </si>
  <si>
    <t>OO6418</t>
  </si>
  <si>
    <t>WN367</t>
  </si>
  <si>
    <t>WN3139</t>
  </si>
  <si>
    <t>OO2946</t>
  </si>
  <si>
    <t>WN3120</t>
  </si>
  <si>
    <t>WN3591</t>
  </si>
  <si>
    <t>WN3745</t>
  </si>
  <si>
    <t>WN3248</t>
  </si>
  <si>
    <t>WN2264</t>
  </si>
  <si>
    <t>WN3661</t>
  </si>
  <si>
    <t>WN3628</t>
  </si>
  <si>
    <t>NK949</t>
  </si>
  <si>
    <t>WN2254</t>
  </si>
  <si>
    <t>WN736</t>
  </si>
  <si>
    <t>WN2880</t>
  </si>
  <si>
    <t>WN1462</t>
  </si>
  <si>
    <t>WN2270</t>
  </si>
  <si>
    <t>WN766</t>
  </si>
  <si>
    <t>WN2266</t>
  </si>
  <si>
    <t>WN580</t>
  </si>
  <si>
    <t>WN505</t>
  </si>
  <si>
    <t>WN874</t>
  </si>
  <si>
    <t>WN5516</t>
  </si>
  <si>
    <t>WN4351</t>
  </si>
  <si>
    <t>WN5925</t>
  </si>
  <si>
    <t>OO6373</t>
  </si>
  <si>
    <t>OO5187</t>
  </si>
  <si>
    <t>WN2343</t>
  </si>
  <si>
    <t>OO5728</t>
  </si>
  <si>
    <t>DL40</t>
  </si>
  <si>
    <t>DL868</t>
  </si>
  <si>
    <t>DL863</t>
  </si>
  <si>
    <t>DL2032</t>
  </si>
  <si>
    <t>DL346</t>
  </si>
  <si>
    <t>DL2654</t>
  </si>
  <si>
    <t>WN727</t>
  </si>
  <si>
    <t>DL1363</t>
  </si>
  <si>
    <t>OO6477</t>
  </si>
  <si>
    <t>UA1891</t>
  </si>
  <si>
    <t>OO5720</t>
  </si>
  <si>
    <t>DL2495</t>
  </si>
  <si>
    <t>OO5724</t>
  </si>
  <si>
    <t>OO5282</t>
  </si>
  <si>
    <t>OO4993</t>
  </si>
  <si>
    <t>OO5733</t>
  </si>
  <si>
    <t>AS441</t>
  </si>
  <si>
    <t>OO6384</t>
  </si>
  <si>
    <t>UA741</t>
  </si>
  <si>
    <t>DL1727</t>
  </si>
  <si>
    <t>OO4588</t>
  </si>
  <si>
    <t>NK869</t>
  </si>
  <si>
    <t>WN4436</t>
  </si>
  <si>
    <t>WN2062</t>
  </si>
  <si>
    <t>WN2130</t>
  </si>
  <si>
    <t>American Airlines</t>
  </si>
  <si>
    <t>US Airways</t>
  </si>
  <si>
    <t>Delta</t>
  </si>
  <si>
    <t>United</t>
  </si>
  <si>
    <t>Alaska Airlines</t>
  </si>
  <si>
    <t>JetBlue</t>
  </si>
  <si>
    <t>Spirit</t>
  </si>
  <si>
    <t>Skywest</t>
  </si>
  <si>
    <t>Southwest</t>
  </si>
  <si>
    <t>Virgin America</t>
  </si>
  <si>
    <t>Hawaiian</t>
  </si>
  <si>
    <t>Frontier</t>
  </si>
  <si>
    <t>Date</t>
  </si>
  <si>
    <t>Flight</t>
  </si>
  <si>
    <t>Airline</t>
  </si>
  <si>
    <t>Origin</t>
  </si>
  <si>
    <t>Destination</t>
  </si>
  <si>
    <t>Departure</t>
  </si>
  <si>
    <t>Length (min)</t>
  </si>
  <si>
    <t>Distance</t>
  </si>
  <si>
    <t>Scheduled Departure</t>
  </si>
  <si>
    <t>Scheduled Arrival</t>
  </si>
  <si>
    <t>Arrival</t>
  </si>
  <si>
    <t>Arrival Delay</t>
  </si>
  <si>
    <t>Cancellation Reason</t>
  </si>
  <si>
    <t>IATA Code</t>
  </si>
  <si>
    <t>Airport Name</t>
  </si>
  <si>
    <t>Address</t>
  </si>
  <si>
    <t>Bozeman Yellowstone International Airport</t>
  </si>
  <si>
    <t>Eugene Airport</t>
  </si>
  <si>
    <t>Wichita Dwight D. Eisenhower National Airport</t>
  </si>
  <si>
    <t>John F. Kennedy International Airport</t>
  </si>
  <si>
    <t>Monterey Regional Airport</t>
  </si>
  <si>
    <t>San Diego International Airport</t>
  </si>
  <si>
    <t>Santa Barbara Municipal Airport</t>
  </si>
  <si>
    <t>San Luis Obispo County Regional Airport</t>
  </si>
  <si>
    <t>2200 Sunport Blvd SE</t>
  </si>
  <si>
    <t>Albuquerque</t>
  </si>
  <si>
    <t>5000 W International Airport Rd</t>
  </si>
  <si>
    <t>Anchorage</t>
  </si>
  <si>
    <t>233 E Airport Rd</t>
  </si>
  <si>
    <t>Aspen</t>
  </si>
  <si>
    <t>6000 N Terminal Pkwy</t>
  </si>
  <si>
    <t>Atlanta</t>
  </si>
  <si>
    <t>3600 Presidential Blvd</t>
  </si>
  <si>
    <t>Austin</t>
  </si>
  <si>
    <t>1 Terminal Dr</t>
  </si>
  <si>
    <t>Nashville</t>
  </si>
  <si>
    <t>3201 W Airport Way</t>
  </si>
  <si>
    <t>Boise</t>
  </si>
  <si>
    <t>1 Harborside Dr</t>
  </si>
  <si>
    <t>Boston</t>
  </si>
  <si>
    <t>7050 Friendship Rd</t>
  </si>
  <si>
    <t>Baltimore</t>
  </si>
  <si>
    <t>850 Gallatin Field Rd</t>
  </si>
  <si>
    <t>2198 Palomar Airport Rd</t>
  </si>
  <si>
    <t>5300 Riverside Dr</t>
  </si>
  <si>
    <t>Cleveland</t>
  </si>
  <si>
    <t>5501 Josh Birmingham Pkwy</t>
  </si>
  <si>
    <t>Charlotte</t>
  </si>
  <si>
    <t>4600 International Gateway</t>
  </si>
  <si>
    <t>Columbus</t>
  </si>
  <si>
    <t>7770 Milton E Proby Pkwy</t>
  </si>
  <si>
    <t>Colorado Springs</t>
  </si>
  <si>
    <t>3087 Terminal Dr</t>
  </si>
  <si>
    <t>8008 Herb Kelleher Way</t>
  </si>
  <si>
    <t>Dallas</t>
  </si>
  <si>
    <t>2401 Smith Blvd</t>
  </si>
  <si>
    <t>Arlington</t>
  </si>
  <si>
    <t>8500 Peña Blvd</t>
  </si>
  <si>
    <t>Denver</t>
  </si>
  <si>
    <t>2400 Aviation Dr</t>
  </si>
  <si>
    <t>11050 W G Rogell Dr #602</t>
  </si>
  <si>
    <t>Detroit</t>
  </si>
  <si>
    <t>6701 Convair Rd</t>
  </si>
  <si>
    <t>El Paso</t>
  </si>
  <si>
    <t>28801 Douglas Dr</t>
  </si>
  <si>
    <t>Eugene</t>
  </si>
  <si>
    <t>3 Brewster Rd</t>
  </si>
  <si>
    <t>Newark</t>
  </si>
  <si>
    <t>5175 E Clinton Way</t>
  </si>
  <si>
    <t>Fresno</t>
  </si>
  <si>
    <t>100 Terminal Dr</t>
  </si>
  <si>
    <t>Fort Lauderdale</t>
  </si>
  <si>
    <t>9000 W Airport Dr</t>
  </si>
  <si>
    <t>Spokane</t>
  </si>
  <si>
    <t>300 Rodgers Blvd</t>
  </si>
  <si>
    <t>Honolulu</t>
  </si>
  <si>
    <t>7800 Airport Blvd</t>
  </si>
  <si>
    <t>Houston</t>
  </si>
  <si>
    <t>1 Saarinen Cir</t>
  </si>
  <si>
    <t>Dulles</t>
  </si>
  <si>
    <t>2800 N Terminal Rd</t>
  </si>
  <si>
    <t>2277 Eisenhower Airport Pkwy</t>
  </si>
  <si>
    <t>Wichita</t>
  </si>
  <si>
    <t>7800 Col. H. Weir Cook Memorial Dr</t>
  </si>
  <si>
    <t>Indianapolis</t>
  </si>
  <si>
    <t>2450 Kekuanaoa St</t>
  </si>
  <si>
    <t>Hilo</t>
  </si>
  <si>
    <t>1250 E Airport Rd</t>
  </si>
  <si>
    <t>Jackson</t>
  </si>
  <si>
    <t>73-200 Kupipi St</t>
  </si>
  <si>
    <t>5757 Wayne Newton Blvd</t>
  </si>
  <si>
    <t>Las Vegas</t>
  </si>
  <si>
    <t>3901 Mokulele Loop</t>
  </si>
  <si>
    <t>Lihue</t>
  </si>
  <si>
    <t>1 International Square</t>
  </si>
  <si>
    <t>Kansas City</t>
  </si>
  <si>
    <t>1 Jeff Fuqua Blvd</t>
  </si>
  <si>
    <t>Orlando</t>
  </si>
  <si>
    <t>5700 S Cicero Ave</t>
  </si>
  <si>
    <t>Chicago</t>
  </si>
  <si>
    <t>2491 Winchester Rd</t>
  </si>
  <si>
    <t>Memphis</t>
  </si>
  <si>
    <t>2100 NW 42nd Ave</t>
  </si>
  <si>
    <t>Miami</t>
  </si>
  <si>
    <t>5300 S Howell Ave</t>
  </si>
  <si>
    <t>Milwaukee</t>
  </si>
  <si>
    <t>200 Fred Kane Dr</t>
  </si>
  <si>
    <t>Monterey</t>
  </si>
  <si>
    <t>4300 Glumack Dr</t>
  </si>
  <si>
    <t>1 Airport Dr</t>
  </si>
  <si>
    <t>Oakland</t>
  </si>
  <si>
    <t>1 Keolani Pl</t>
  </si>
  <si>
    <t>Kahului</t>
  </si>
  <si>
    <t>7100 Terminal Dr</t>
  </si>
  <si>
    <t>Oklahoma City</t>
  </si>
  <si>
    <t>4501 Abbott Dr</t>
  </si>
  <si>
    <t>Omaha</t>
  </si>
  <si>
    <t>10000 W O'Hare Ave</t>
  </si>
  <si>
    <t>1000 James L Turnage Blvd</t>
  </si>
  <si>
    <t>West Palm Beach</t>
  </si>
  <si>
    <t>7000 NE Airport Way</t>
  </si>
  <si>
    <t>Portland</t>
  </si>
  <si>
    <t>8000 Essington Ave</t>
  </si>
  <si>
    <t>Philadelphia</t>
  </si>
  <si>
    <t>3400 E Sky Harbor Blvd</t>
  </si>
  <si>
    <t>Phoenix</t>
  </si>
  <si>
    <t>1000 Airport Blvd</t>
  </si>
  <si>
    <t>Pittsburgh</t>
  </si>
  <si>
    <t>3400 E Tahquitz Canyon Way</t>
  </si>
  <si>
    <t>Palm Springs</t>
  </si>
  <si>
    <t>2522 SE Jesse Butler Cir</t>
  </si>
  <si>
    <t>Redmond</t>
  </si>
  <si>
    <t>2400 John Brantley Blvd</t>
  </si>
  <si>
    <t>2001 E Plumb Ln</t>
  </si>
  <si>
    <t>Reno</t>
  </si>
  <si>
    <t>121 Aviation Dr</t>
  </si>
  <si>
    <t>Santa Fe</t>
  </si>
  <si>
    <t>3225 N Harbor Dr</t>
  </si>
  <si>
    <t>San Diego</t>
  </si>
  <si>
    <t>9800 Airport Blvd</t>
  </si>
  <si>
    <t>San Antonio</t>
  </si>
  <si>
    <t>500 James Fowler Rd</t>
  </si>
  <si>
    <t>Santa Barbara</t>
  </si>
  <si>
    <t>975 Airport Dr</t>
  </si>
  <si>
    <t>San Luis Obispo</t>
  </si>
  <si>
    <t>17801 International Blvd</t>
  </si>
  <si>
    <t>Seattle</t>
  </si>
  <si>
    <t>San Francisco</t>
  </si>
  <si>
    <t>1701 Airport Blvd</t>
  </si>
  <si>
    <t>San Jose</t>
  </si>
  <si>
    <t>776 N Terminal Dr</t>
  </si>
  <si>
    <t>Salt Lake City</t>
  </si>
  <si>
    <t>6900 Airport Blvd</t>
  </si>
  <si>
    <t>Sacramento</t>
  </si>
  <si>
    <t>3249 Terminal Dr</t>
  </si>
  <si>
    <t>Santa Maria</t>
  </si>
  <si>
    <t>10701 Lambert International Blvd</t>
  </si>
  <si>
    <t>St. Louis</t>
  </si>
  <si>
    <t>4100 George J Bean Pkwy</t>
  </si>
  <si>
    <t>Tampa</t>
  </si>
  <si>
    <t>7250 S Tucson Blvd</t>
  </si>
  <si>
    <t>Tucson</t>
  </si>
  <si>
    <t>City</t>
  </si>
  <si>
    <t>State</t>
  </si>
  <si>
    <t>NM</t>
  </si>
  <si>
    <t>87106</t>
  </si>
  <si>
    <t>AK</t>
  </si>
  <si>
    <t>99502</t>
  </si>
  <si>
    <t>CO</t>
  </si>
  <si>
    <t>81611</t>
  </si>
  <si>
    <t>GA</t>
  </si>
  <si>
    <t>30320</t>
  </si>
  <si>
    <t>TX</t>
  </si>
  <si>
    <t>78719</t>
  </si>
  <si>
    <t>TN</t>
  </si>
  <si>
    <t>37214</t>
  </si>
  <si>
    <t>ID</t>
  </si>
  <si>
    <t>83705</t>
  </si>
  <si>
    <t>MA</t>
  </si>
  <si>
    <t>02128</t>
  </si>
  <si>
    <t>MD</t>
  </si>
  <si>
    <t>21240</t>
  </si>
  <si>
    <t>MT</t>
  </si>
  <si>
    <t>59714</t>
  </si>
  <si>
    <t>CA</t>
  </si>
  <si>
    <t>92011</t>
  </si>
  <si>
    <t>OH</t>
  </si>
  <si>
    <t>44135</t>
  </si>
  <si>
    <t>NC</t>
  </si>
  <si>
    <t>28208</t>
  </si>
  <si>
    <t>43219</t>
  </si>
  <si>
    <t>80916</t>
  </si>
  <si>
    <t>KY</t>
  </si>
  <si>
    <t>41048</t>
  </si>
  <si>
    <t>75235</t>
  </si>
  <si>
    <t>VA</t>
  </si>
  <si>
    <t>22202</t>
  </si>
  <si>
    <t>80249</t>
  </si>
  <si>
    <t>75261</t>
  </si>
  <si>
    <t>MI</t>
  </si>
  <si>
    <t>48242</t>
  </si>
  <si>
    <t>79925</t>
  </si>
  <si>
    <t>OR</t>
  </si>
  <si>
    <t>97402</t>
  </si>
  <si>
    <t>NJ</t>
  </si>
  <si>
    <t>07114</t>
  </si>
  <si>
    <t>93727</t>
  </si>
  <si>
    <t>FL</t>
  </si>
  <si>
    <t>33315</t>
  </si>
  <si>
    <t>WA</t>
  </si>
  <si>
    <t>99224</t>
  </si>
  <si>
    <t>HI</t>
  </si>
  <si>
    <t>96819</t>
  </si>
  <si>
    <t>77061</t>
  </si>
  <si>
    <t>20166</t>
  </si>
  <si>
    <t>77032</t>
  </si>
  <si>
    <t>KS</t>
  </si>
  <si>
    <t>67209</t>
  </si>
  <si>
    <t>IN</t>
  </si>
  <si>
    <t>46241</t>
  </si>
  <si>
    <t>96720</t>
  </si>
  <si>
    <t>WY</t>
  </si>
  <si>
    <t>83001</t>
  </si>
  <si>
    <t>NY</t>
  </si>
  <si>
    <t>11430</t>
  </si>
  <si>
    <t>96740</t>
  </si>
  <si>
    <t>NV</t>
  </si>
  <si>
    <t>89119</t>
  </si>
  <si>
    <t>96766</t>
  </si>
  <si>
    <t>MO</t>
  </si>
  <si>
    <t>64153</t>
  </si>
  <si>
    <t>32827</t>
  </si>
  <si>
    <t>IL</t>
  </si>
  <si>
    <t>60638</t>
  </si>
  <si>
    <t>38116</t>
  </si>
  <si>
    <t>33142</t>
  </si>
  <si>
    <t>WI</t>
  </si>
  <si>
    <t>53207</t>
  </si>
  <si>
    <t>93940</t>
  </si>
  <si>
    <t>MN</t>
  </si>
  <si>
    <t>55111</t>
  </si>
  <si>
    <t>LA</t>
  </si>
  <si>
    <t>70062</t>
  </si>
  <si>
    <t>94621</t>
  </si>
  <si>
    <t>96732</t>
  </si>
  <si>
    <t>OK</t>
  </si>
  <si>
    <t>73159</t>
  </si>
  <si>
    <t>NE</t>
  </si>
  <si>
    <t>68110</t>
  </si>
  <si>
    <t>60666</t>
  </si>
  <si>
    <t>33406</t>
  </si>
  <si>
    <t>97218</t>
  </si>
  <si>
    <t>PA</t>
  </si>
  <si>
    <t>19153</t>
  </si>
  <si>
    <t>AZ</t>
  </si>
  <si>
    <t>85034</t>
  </si>
  <si>
    <t>15231</t>
  </si>
  <si>
    <t>92262</t>
  </si>
  <si>
    <t>97756</t>
  </si>
  <si>
    <t>27560</t>
  </si>
  <si>
    <t>89502</t>
  </si>
  <si>
    <t>87507</t>
  </si>
  <si>
    <t>92101</t>
  </si>
  <si>
    <t>78216</t>
  </si>
  <si>
    <t>93117</t>
  </si>
  <si>
    <t>93401</t>
  </si>
  <si>
    <t>98158</t>
  </si>
  <si>
    <t>94128</t>
  </si>
  <si>
    <t>95110</t>
  </si>
  <si>
    <t>UT</t>
  </si>
  <si>
    <t>84122</t>
  </si>
  <si>
    <t>95837</t>
  </si>
  <si>
    <t>93455</t>
  </si>
  <si>
    <t>63145</t>
  </si>
  <si>
    <t>33607</t>
  </si>
  <si>
    <t>85756</t>
  </si>
  <si>
    <t>Raleigh</t>
  </si>
  <si>
    <t>New Orleans</t>
  </si>
  <si>
    <t>Minneapolis</t>
  </si>
  <si>
    <t>New York</t>
  </si>
  <si>
    <t>Kona</t>
  </si>
  <si>
    <t>Convington</t>
  </si>
  <si>
    <t>Bozeman</t>
  </si>
  <si>
    <t>Zip Code</t>
  </si>
  <si>
    <t>Year Opened</t>
  </si>
  <si>
    <t>megan.ward@aspenairport.com</t>
  </si>
  <si>
    <t>First Name</t>
  </si>
  <si>
    <t>Last Name</t>
  </si>
  <si>
    <t>Emily</t>
  </si>
  <si>
    <t>Steven</t>
  </si>
  <si>
    <t>Megan</t>
  </si>
  <si>
    <t>Charles</t>
  </si>
  <si>
    <t>Julia</t>
  </si>
  <si>
    <t>Tyler</t>
  </si>
  <si>
    <t>Angela</t>
  </si>
  <si>
    <t>Matthew</t>
  </si>
  <si>
    <t>Jessica</t>
  </si>
  <si>
    <t>Ryan</t>
  </si>
  <si>
    <t>Lauren</t>
  </si>
  <si>
    <t>Benjamin</t>
  </si>
  <si>
    <t>Allison</t>
  </si>
  <si>
    <t>Kevin</t>
  </si>
  <si>
    <t>Danielle</t>
  </si>
  <si>
    <t>Mark</t>
  </si>
  <si>
    <t>Victoria</t>
  </si>
  <si>
    <t>Olivia</t>
  </si>
  <si>
    <t>Patrick</t>
  </si>
  <si>
    <t>Katherine</t>
  </si>
  <si>
    <t>Nicholas</t>
  </si>
  <si>
    <t>Samuel</t>
  </si>
  <si>
    <t>Grace</t>
  </si>
  <si>
    <t>Adam</t>
  </si>
  <si>
    <t>Diane</t>
  </si>
  <si>
    <t>Anthony</t>
  </si>
  <si>
    <t>Karen</t>
  </si>
  <si>
    <t>Jonathan</t>
  </si>
  <si>
    <t>Brandon</t>
  </si>
  <si>
    <t>Heather</t>
  </si>
  <si>
    <t>Eric</t>
  </si>
  <si>
    <t>Christina</t>
  </si>
  <si>
    <t>Jeff</t>
  </si>
  <si>
    <t>Kimberly</t>
  </si>
  <si>
    <t>Scott</t>
  </si>
  <si>
    <t>David</t>
  </si>
  <si>
    <t>Joshua</t>
  </si>
  <si>
    <t>Monica</t>
  </si>
  <si>
    <t>Richard</t>
  </si>
  <si>
    <t>Brooke</t>
  </si>
  <si>
    <t>Jacob</t>
  </si>
  <si>
    <t>Caroline</t>
  </si>
  <si>
    <t>Thomas</t>
  </si>
  <si>
    <t>Natalie</t>
  </si>
  <si>
    <t>Ethan</t>
  </si>
  <si>
    <t>Amanda</t>
  </si>
  <si>
    <t>Jason</t>
  </si>
  <si>
    <t>Daniel</t>
  </si>
  <si>
    <t>Tiffany</t>
  </si>
  <si>
    <t>Sean</t>
  </si>
  <si>
    <t>Alex</t>
  </si>
  <si>
    <t>Rachel</t>
  </si>
  <si>
    <t>Vanessa</t>
  </si>
  <si>
    <t>Brian</t>
  </si>
  <si>
    <t>Sarah</t>
  </si>
  <si>
    <t>Jennifer</t>
  </si>
  <si>
    <t>Michael</t>
  </si>
  <si>
    <t>Laura</t>
  </si>
  <si>
    <t>Emma</t>
  </si>
  <si>
    <t>James</t>
  </si>
  <si>
    <t>Andrew</t>
  </si>
  <si>
    <t>Hannah</t>
  </si>
  <si>
    <t>William</t>
  </si>
  <si>
    <t>ROGERS</t>
  </si>
  <si>
    <t>PRICE</t>
  </si>
  <si>
    <t>WARD</t>
  </si>
  <si>
    <t>BAKER</t>
  </si>
  <si>
    <t>EDWARDS</t>
  </si>
  <si>
    <t>MORGAN</t>
  </si>
  <si>
    <t>STEWART</t>
  </si>
  <si>
    <t>LEE</t>
  </si>
  <si>
    <t>HOWARD</t>
  </si>
  <si>
    <t>PHILLIPS</t>
  </si>
  <si>
    <t>ADAMS</t>
  </si>
  <si>
    <t>CLARK</t>
  </si>
  <si>
    <t>FISHER</t>
  </si>
  <si>
    <t>ROSS</t>
  </si>
  <si>
    <t>MURPHY</t>
  </si>
  <si>
    <t>HENDERSON</t>
  </si>
  <si>
    <t>MARTIN</t>
  </si>
  <si>
    <t>HUGHES</t>
  </si>
  <si>
    <t>FOSTER</t>
  </si>
  <si>
    <t>PERRY</t>
  </si>
  <si>
    <t>DIAZ</t>
  </si>
  <si>
    <t>RAMIREZ</t>
  </si>
  <si>
    <t>BELL</t>
  </si>
  <si>
    <t>MITCHELL</t>
  </si>
  <si>
    <t>RUSSELL</t>
  </si>
  <si>
    <t>COOPER</t>
  </si>
  <si>
    <t>MILLER</t>
  </si>
  <si>
    <t>YOUNG</t>
  </si>
  <si>
    <t>BARNES</t>
  </si>
  <si>
    <t>SIMMONS</t>
  </si>
  <si>
    <t>FRANKLIN</t>
  </si>
  <si>
    <t>SHAW</t>
  </si>
  <si>
    <t>BARRETT</t>
  </si>
  <si>
    <t>BENNETT</t>
  </si>
  <si>
    <t>REYNOLDS</t>
  </si>
  <si>
    <t>COLLINS</t>
  </si>
  <si>
    <t>FLORES</t>
  </si>
  <si>
    <t>TORRES</t>
  </si>
  <si>
    <t>CAMPBELL</t>
  </si>
  <si>
    <t>WATSON</t>
  </si>
  <si>
    <t>JONES</t>
  </si>
  <si>
    <t>CRUZ</t>
  </si>
  <si>
    <t>BROOKS</t>
  </si>
  <si>
    <t>PATTERSON</t>
  </si>
  <si>
    <t>MOORE</t>
  </si>
  <si>
    <t>CARTER</t>
  </si>
  <si>
    <t>WRIGHT</t>
  </si>
  <si>
    <t>HARPER</t>
  </si>
  <si>
    <t>KING</t>
  </si>
  <si>
    <t>BAILEY</t>
  </si>
  <si>
    <t>LAWSON</t>
  </si>
  <si>
    <t>NASH</t>
  </si>
  <si>
    <t>EVANS</t>
  </si>
  <si>
    <t>REYES</t>
  </si>
  <si>
    <t>PARKER</t>
  </si>
  <si>
    <t>HAMILTON</t>
  </si>
  <si>
    <t>THOMPSON</t>
  </si>
  <si>
    <t>SCOTT</t>
  </si>
  <si>
    <t>Contact Email</t>
  </si>
  <si>
    <t>e.rogers@abqairport.com</t>
  </si>
  <si>
    <t>sprice@ancairport.com</t>
  </si>
  <si>
    <t>jedwards@austinairport.com</t>
  </si>
  <si>
    <t>angie.stewart@boiairport.com</t>
  </si>
  <si>
    <t>bclark@cleairport.com</t>
  </si>
  <si>
    <t>afisher@cltairport.com</t>
  </si>
  <si>
    <t>dmurphy@cosairport.com</t>
  </si>
  <si>
    <t>vpowell@dalairport.com</t>
  </si>
  <si>
    <t>olivia.m@dcaairport.com</t>
  </si>
  <si>
    <t>katfoster@dfwairport.com</t>
  </si>
  <si>
    <t>tony.r@fllairport.com</t>
  </si>
  <si>
    <t>jfranklin@indairport.com</t>
  </si>
  <si>
    <t>d.bennett@jfkairport.com</t>
  </si>
  <si>
    <t>jcollins@lasairport.com</t>
  </si>
  <si>
    <t>jmorgan@mdwairport.com</t>
  </si>
  <si>
    <t>cwatson@memairport.com</t>
  </si>
  <si>
    <t>njones@mkeairport.com</t>
  </si>
  <si>
    <t>acruz@mspairport.com</t>
  </si>
  <si>
    <t>mpatterson@oakairport.com</t>
  </si>
  <si>
    <t>tcarter@okcairport.com</t>
  </si>
  <si>
    <t>afoster@pbiairport.com</t>
  </si>
  <si>
    <t>rking@pdxairport.com</t>
  </si>
  <si>
    <t>bparker@rduairport.com</t>
  </si>
  <si>
    <t>e.white@sanairport.com</t>
  </si>
  <si>
    <t>n.gray@satairport.com</t>
  </si>
  <si>
    <t>s.campbell@sjcairport.com</t>
  </si>
  <si>
    <t>w.wright@slcairport.com</t>
  </si>
  <si>
    <t>cbaker@atlairport.com</t>
  </si>
  <si>
    <t>tyler.m@bnaairport.com</t>
  </si>
  <si>
    <t>mlee@loganairport.com</t>
  </si>
  <si>
    <t>jhoward@bwiairport.com</t>
  </si>
  <si>
    <t>rphillips@bozemanairport.com</t>
  </si>
  <si>
    <t>ladams@carlsbadairport.com</t>
  </si>
  <si>
    <t>kross@columbusairport.com</t>
  </si>
  <si>
    <t>mark.h@cvgairport.com</t>
  </si>
  <si>
    <t>phughes@flydenver.com</t>
  </si>
  <si>
    <t>nperry@metroairport.com</t>
  </si>
  <si>
    <t>sam.d@elpasoairport.com</t>
  </si>
  <si>
    <t>g.ramirez@flyeug.com</t>
  </si>
  <si>
    <t>adam.b@newarkairport.com</t>
  </si>
  <si>
    <t>dmitchell@flyfresno.com</t>
  </si>
  <si>
    <t>kcooper@spokaneairport.com</t>
  </si>
  <si>
    <t>j.miller@honoluluairport.com</t>
  </si>
  <si>
    <t>breed@houstonhobby.com</t>
  </si>
  <si>
    <t>hyoung@flydulles.com</t>
  </si>
  <si>
    <t>ericb@flyiah.com</t>
  </si>
  <si>
    <t>c.simmons@flywichita.com</t>
  </si>
  <si>
    <t>kshaw@hiloairport.com</t>
  </si>
  <si>
    <t>sbarrett@jacksonholeairport.com</t>
  </si>
  <si>
    <t>vreynolds@konaairport.com</t>
  </si>
  <si>
    <t>monica.f@lihueairport.com</t>
  </si>
  <si>
    <t>rtorres@flykc.com</t>
  </si>
  <si>
    <t>b.campbell@orlandoairports.net</t>
  </si>
  <si>
    <t>tkelly@miairport.com</t>
  </si>
  <si>
    <t>ethan.b@montereyairport.com</t>
  </si>
  <si>
    <t>jbrooks@flymsy.com</t>
  </si>
  <si>
    <t>d.moore@kahuluiairport.com</t>
  </si>
  <si>
    <t>swright@flyoma.com</t>
  </si>
  <si>
    <t>emily.h@ohare.com</t>
  </si>
  <si>
    <t>jbailey@phl.org</t>
  </si>
  <si>
    <t>vanessa.t@skyharbor.com</t>
  </si>
  <si>
    <t>mlawson@flypittsburgh.com</t>
  </si>
  <si>
    <t>bnash@palmspringsairport.com</t>
  </si>
  <si>
    <t>m.harris@redmondairport.com</t>
  </si>
  <si>
    <t>l.allen@renoairport.com</t>
  </si>
  <si>
    <t>c.jenkins@santafeairport.com</t>
  </si>
  <si>
    <t>o.walker@santabarbaraairport.com</t>
  </si>
  <si>
    <t>r.turner@sloregional.com</t>
  </si>
  <si>
    <t>k.edwards@sea-tac.com</t>
  </si>
  <si>
    <t>j.hall@flysfo.com</t>
  </si>
  <si>
    <t>n.parker@sacairport.com</t>
  </si>
  <si>
    <t>l.scott@santamariaairport.com</t>
  </si>
  <si>
    <t>m.garcia@flystl.com</t>
  </si>
  <si>
    <t>c.evans@tampaairport.com</t>
  </si>
  <si>
    <t>d.mitchell@flytucson.com</t>
  </si>
  <si>
    <t>Boise Airport</t>
  </si>
  <si>
    <t>Redmond Municipal Airport</t>
  </si>
  <si>
    <t>Santa Maria Public Airport</t>
  </si>
  <si>
    <t>Cancellation %:</t>
  </si>
  <si>
    <t>Cancelled</t>
  </si>
  <si>
    <t xml:space="preserve"> POWELL</t>
  </si>
  <si>
    <t xml:space="preserve"> REED</t>
  </si>
  <si>
    <t xml:space="preserve"> KELLY</t>
  </si>
  <si>
    <t xml:space="preserve">  TORRES</t>
  </si>
  <si>
    <t>Length (hr)</t>
  </si>
  <si>
    <t>Departure Delay(min)</t>
  </si>
  <si>
    <t>Flights</t>
  </si>
  <si>
    <t>Cancelled Flights</t>
  </si>
  <si>
    <t>Non-cancelled Flights</t>
  </si>
  <si>
    <t>Destinations</t>
  </si>
  <si>
    <t>Airlines</t>
  </si>
  <si>
    <t>Status</t>
  </si>
  <si>
    <t>Delay Type</t>
  </si>
  <si>
    <t>Compensation</t>
  </si>
  <si>
    <t>Meal</t>
  </si>
  <si>
    <t>Open Bar</t>
  </si>
  <si>
    <t>Avergae Speed</t>
  </si>
  <si>
    <t>Delays</t>
  </si>
  <si>
    <t>Average Delays</t>
  </si>
  <si>
    <t>Maximum Delay</t>
  </si>
  <si>
    <t>On Time</t>
  </si>
  <si>
    <t>Delayed</t>
  </si>
  <si>
    <t>Percentages</t>
  </si>
  <si>
    <t>Groupby</t>
  </si>
  <si>
    <t>Pivotby</t>
  </si>
  <si>
    <t>Destination City</t>
  </si>
  <si>
    <t>Destination State</t>
  </si>
  <si>
    <t>Column1</t>
  </si>
  <si>
    <t>Week Number</t>
  </si>
  <si>
    <t>Week Day</t>
  </si>
  <si>
    <t>Scheduled Departure Hour</t>
  </si>
  <si>
    <t>Year Opened till Now</t>
  </si>
  <si>
    <t>Full Name</t>
  </si>
  <si>
    <t>User Name</t>
  </si>
  <si>
    <t>Domain</t>
  </si>
  <si>
    <t>Full Address</t>
  </si>
  <si>
    <t>Emily Rogers</t>
  </si>
  <si>
    <t>Grace Ramirez</t>
  </si>
  <si>
    <t>Steven Price</t>
  </si>
  <si>
    <t>Megan Ward</t>
  </si>
  <si>
    <t>Charles Baker</t>
  </si>
  <si>
    <t>Julia Edwards</t>
  </si>
  <si>
    <t>Tyler Morgan</t>
  </si>
  <si>
    <t>Angela Stewart</t>
  </si>
  <si>
    <t>Matthew Lee</t>
  </si>
  <si>
    <t>Jessica Howard</t>
  </si>
  <si>
    <t>Ryan Phillips</t>
  </si>
  <si>
    <t>Lauren Adams</t>
  </si>
  <si>
    <t>Benjamin Clark</t>
  </si>
  <si>
    <t>Allison Fisher</t>
  </si>
  <si>
    <t>Kevin Ross</t>
  </si>
  <si>
    <t>Danielle Murphy</t>
  </si>
  <si>
    <t>Mark Henderson</t>
  </si>
  <si>
    <t>Victoria Powell</t>
  </si>
  <si>
    <t>Olivia Martin</t>
  </si>
  <si>
    <t>Patrick Hughes</t>
  </si>
  <si>
    <t>Katherine Foster</t>
  </si>
  <si>
    <t>Nicholas Perry</t>
  </si>
  <si>
    <t>Samuel Diaz</t>
  </si>
  <si>
    <t>Adam Bell</t>
  </si>
  <si>
    <t>Diane Mitchell</t>
  </si>
  <si>
    <t>Anthony Russell</t>
  </si>
  <si>
    <t>Karen Cooper</t>
  </si>
  <si>
    <t>Jonathan Miller</t>
  </si>
  <si>
    <t>Brandon Reed</t>
  </si>
  <si>
    <t>Heather Young</t>
  </si>
  <si>
    <t>Eric Barnes</t>
  </si>
  <si>
    <t>Christina Simmons</t>
  </si>
  <si>
    <t>Jeff Franklin</t>
  </si>
  <si>
    <t>Kimberly Shaw</t>
  </si>
  <si>
    <t>Scott Barrett</t>
  </si>
  <si>
    <t>David Bennett</t>
  </si>
  <si>
    <t>Victoria Reynolds</t>
  </si>
  <si>
    <t>Joshua Collins</t>
  </si>
  <si>
    <t>Monica Flores</t>
  </si>
  <si>
    <t>Richard Torres</t>
  </si>
  <si>
    <t>Brooke Campbell</t>
  </si>
  <si>
    <t>Jacob Morgan</t>
  </si>
  <si>
    <t>Caroline Watson</t>
  </si>
  <si>
    <t>Thomas Kelly</t>
  </si>
  <si>
    <t>Natalie Jones</t>
  </si>
  <si>
    <t>Ethan Bennett</t>
  </si>
  <si>
    <t>Amanda Cruz</t>
  </si>
  <si>
    <t>Jason Brooks</t>
  </si>
  <si>
    <t>Megan Patterson</t>
  </si>
  <si>
    <t>Daniel Moore</t>
  </si>
  <si>
    <t>Tiffany Carter</t>
  </si>
  <si>
    <t>Sean Wright</t>
  </si>
  <si>
    <t>Emily Harper</t>
  </si>
  <si>
    <t>Alex Foster</t>
  </si>
  <si>
    <t>Rachel King</t>
  </si>
  <si>
    <t>Joshua Bailey</t>
  </si>
  <si>
    <t>Vanessa Torres</t>
  </si>
  <si>
    <t>Mark Lawson</t>
  </si>
  <si>
    <t>Brian Nash</t>
  </si>
  <si>
    <t>Sarah Mitchell</t>
  </si>
  <si>
    <t>Brian Carter</t>
  </si>
  <si>
    <t>Jennifer Evans</t>
  </si>
  <si>
    <t>Michael Ramirez</t>
  </si>
  <si>
    <t>Laura Simmons</t>
  </si>
  <si>
    <t>Daniel Reyes</t>
  </si>
  <si>
    <t>Emma Wright</t>
  </si>
  <si>
    <t>Kevin Foster</t>
  </si>
  <si>
    <t>Rachel Cooper</t>
  </si>
  <si>
    <t>James Bennett</t>
  </si>
  <si>
    <t>Natalie Parker</t>
  </si>
  <si>
    <t>David Hamilton</t>
  </si>
  <si>
    <t>Olivia Torres</t>
  </si>
  <si>
    <t>Andrew Miller</t>
  </si>
  <si>
    <t>Mark Thompson</t>
  </si>
  <si>
    <t>Hannah Brooks</t>
  </si>
  <si>
    <t>William Scott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</si>
</sst>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h:mm:ss"/>
    <numFmt numFmtId="165" formatCode="yyyy\-mm\-dd;@"/>
    <numFmt numFmtId="166" formatCode="0.0%"/>
    <numFmt numFmtId="167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0" fontId="1" fillId="3" borderId="0" xfId="0" applyFont="1" applyFill="1"/>
    <xf numFmtId="0" fontId="2" fillId="0" borderId="0" xfId="0" applyFont="1"/>
    <xf numFmtId="0" fontId="3" fillId="0" borderId="0" xfId="0" applyFont="1" applyAlignment="1">
      <alignment horizontal="right"/>
    </xf>
    <xf numFmtId="9" fontId="1" fillId="0" borderId="0" xfId="0" applyNumberFormat="1" applyFont="1" applyAlignment="1">
      <alignment horizontal="left"/>
    </xf>
    <xf numFmtId="9" fontId="1" fillId="0" borderId="0" xfId="0" applyNumberFormat="1" applyFont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0" fontId="0" fillId="5" borderId="0" xfId="0" applyFill="1"/>
    <xf numFmtId="3" fontId="0" fillId="0" borderId="0" xfId="0" applyNumberFormat="1"/>
    <xf numFmtId="167" fontId="0" fillId="0" borderId="0" xfId="0" applyNumberFormat="1"/>
    <xf numFmtId="0" fontId="3" fillId="0" borderId="0" xfId="0" applyFont="1"/>
    <xf numFmtId="1" fontId="0" fillId="0" borderId="0" xfId="0" applyNumberFormat="1"/>
    <xf numFmtId="0" fontId="3" fillId="6" borderId="0" xfId="0" applyFont="1" applyFill="1"/>
    <xf numFmtId="9" fontId="0" fillId="0" borderId="0" xfId="1" applyFont="1"/>
    <xf numFmtId="0" fontId="1" fillId="2" borderId="0" xfId="0" applyNumberFormat="1" applyFont="1" applyFill="1"/>
    <xf numFmtId="0" fontId="0" fillId="0" borderId="0" xfId="0" applyNumberFormat="1"/>
    <xf numFmtId="0" fontId="1" fillId="3" borderId="0" xfId="0" applyNumberFormat="1" applyFont="1" applyFill="1"/>
  </cellXfs>
  <cellStyles count="2">
    <cellStyle name="Normal" xfId="0" builtinId="0"/>
    <cellStyle name="Percent" xfId="1" builtinId="5"/>
  </cellStyles>
  <dxfs count="43">
    <dxf>
      <numFmt numFmtId="0" formatCode="General"/>
    </dxf>
    <dxf>
      <numFmt numFmtId="0" formatCode="General"/>
    </dxf>
    <dxf>
      <numFmt numFmtId="164" formatCode="hh:mm:ss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yyyy\-mm\-dd;@"/>
    </dxf>
    <dxf>
      <numFmt numFmtId="164" formatCode="h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numFmt numFmtId="0" formatCode="General"/>
    </dxf>
    <dxf>
      <numFmt numFmtId="164" formatCode="hh:mm:ss"/>
    </dxf>
    <dxf>
      <numFmt numFmtId="164" formatCode="hh:mm:ss"/>
    </dxf>
    <dxf>
      <numFmt numFmtId="0" formatCode="General"/>
    </dxf>
    <dxf>
      <numFmt numFmtId="0" formatCode="General"/>
    </dxf>
    <dxf>
      <numFmt numFmtId="165" formatCode="yyyy\-mm\-dd;@"/>
    </dxf>
    <dxf>
      <numFmt numFmtId="0" formatCode="General"/>
    </dxf>
    <dxf>
      <numFmt numFmtId="0" formatCode="General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" formatCode="0"/>
    </dxf>
    <dxf>
      <numFmt numFmtId="167" formatCode="0.0"/>
    </dxf>
    <dxf>
      <numFmt numFmtId="167" formatCode="0.0"/>
    </dxf>
    <dxf>
      <numFmt numFmtId="0" formatCode="General"/>
    </dxf>
    <dxf>
      <numFmt numFmtId="0" formatCode="General"/>
    </dxf>
    <dxf>
      <numFmt numFmtId="164" formatCode="hh:mm:ss"/>
    </dxf>
    <dxf>
      <numFmt numFmtId="164" formatCode="hh:mm:ss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FEEB0D-1480-4C49-8523-7430F4B2BB89}" name="Flights" displayName="Flights" ref="A1:AA4986" totalsRowShown="0" headerRowDxfId="42">
  <autoFilter ref="A1:AA4986" xr:uid="{15FEEB0D-1480-4C49-8523-7430F4B2BB89}"/>
  <tableColumns count="27">
    <tableColumn id="1" xr3:uid="{E279488D-7AF3-4008-A86F-A013BADC67DD}" name="Date" dataDxfId="22" totalsRowDxfId="9"/>
    <tableColumn id="19" xr3:uid="{ECDCECBE-8AC9-4724-93F2-B79CF5F60359}" name="Week Number" dataDxfId="21" totalsRowDxfId="8">
      <calculatedColumnFormula>WEEKNUM(Flights[[#This Row],[Date]], 1)</calculatedColumnFormula>
    </tableColumn>
    <tableColumn id="21" xr3:uid="{82D2A287-1398-493B-A63C-59BDD08A3CDE}" name="Week Day" dataDxfId="20" totalsRowDxfId="7">
      <calculatedColumnFormula>WEEKDAY(Flights[[#This Row],[Date]],1)</calculatedColumnFormula>
    </tableColumn>
    <tableColumn id="2" xr3:uid="{C565E85D-DA31-47F3-8FDB-63A9BD471E85}" name="Flight"/>
    <tableColumn id="3" xr3:uid="{BFE016FB-1EB9-42E3-A21C-2F9D091CAAED}" name="Airline"/>
    <tableColumn id="4" xr3:uid="{D870E583-5365-4749-A5C3-46A50D2350B2}" name="Origin"/>
    <tableColumn id="5" xr3:uid="{458282DD-52D7-4DC8-842E-BFB1D0EAE16E}" name="Destination"/>
    <tableColumn id="17" xr3:uid="{72AA2B67-52FB-4BF8-A9D1-CFEDA9D33D0A}" name="Destination City" dataDxfId="41" totalsRowDxfId="6">
      <calculatedColumnFormula>_xlfn.XLOOKUP(Flights[[#This Row],[Destination]], Airports!$A$2:$A$78, Airports!$D$2:$D$78)</calculatedColumnFormula>
    </tableColumn>
    <tableColumn id="18" xr3:uid="{2E2EB17F-723C-4299-B879-68DF83B39A70}" name="Destination State" dataDxfId="40" totalsRowDxfId="5">
      <calculatedColumnFormula array="1">_xlfn.XLOOKUP(Flights[[#This Row],[Destination]],_xlfn._TRO_TRAILING( Airports!A:A),_xlfn._TRO_TRAILING( Airports!E:E), "Not found")</calculatedColumnFormula>
    </tableColumn>
    <tableColumn id="6" xr3:uid="{E61D96F0-6F6B-416D-8008-A3E5A792E0B4}" name="Scheduled Departure" dataDxfId="19" totalsRowDxfId="39"/>
    <tableColumn id="26" xr3:uid="{0C5EB54B-FEC1-4CA6-A883-88BBDEF17593}" name="Scheduled Departure Hour" dataDxfId="17" totalsRowDxfId="4">
      <calculatedColumnFormula>HOUR(Flights[[#This Row],[Scheduled Departure]])</calculatedColumnFormula>
    </tableColumn>
    <tableColumn id="7" xr3:uid="{78E04138-B3E6-41C6-A140-CC3ED7F85EC4}" name="Departure" dataDxfId="18" totalsRowDxfId="38"/>
    <tableColumn id="8" xr3:uid="{F6D71A02-BF5B-4A5A-92D7-1EB5F78377AD}" name="Departure Delay(min)" dataDxfId="37" totalsRowDxfId="36">
      <calculatedColumnFormula>(L2-J2)*24*60</calculatedColumnFormula>
    </tableColumn>
    <tableColumn id="9" xr3:uid="{17B92B89-B555-4297-ABA4-ED860B60C72F}" name="Length (hr)" dataDxfId="35" totalsRowDxfId="34">
      <calculatedColumnFormula>Flights[[#This Row],[Length (min)]]/60</calculatedColumnFormula>
    </tableColumn>
    <tableColumn id="10" xr3:uid="{F2A4B66F-4A98-4CE7-B5E1-BD88980B41E1}" name="Length (min)"/>
    <tableColumn id="11" xr3:uid="{4A129DAA-FD95-40F6-A448-556DBE18B6B1}" name="Distance"/>
    <tableColumn id="27" xr3:uid="{65E14ADA-A709-4929-A732-07193121F746}" name="Avergae Speed" dataDxfId="33" totalsRowDxfId="3">
      <calculatedColumnFormula>IFERROR(Flights[[#This Row],[Distance]]/Flights[[#This Row],[Length (hr)]], "")</calculatedColumnFormula>
    </tableColumn>
    <tableColumn id="12" xr3:uid="{5DD788F4-4C9E-49BD-887B-F7D78A8972C9}" name="Scheduled Arrival" dataDxfId="32" totalsRowDxfId="31"/>
    <tableColumn id="20" xr3:uid="{013E28C2-6165-40F9-A4EC-895A4611D40C}" name="Meal" dataDxfId="30" totalsRowDxfId="29">
      <calculatedColumnFormula>IF(Flights[[#This Row],[Length (hr)]]&lt;2, "No meal", IF(Flights[[#This Row],[Length (hr)]]&lt;3.5, "Light meal", "Full meal"))</calculatedColumnFormula>
    </tableColumn>
    <tableColumn id="24" xr3:uid="{6188953A-34A1-4C04-BC2B-6F93F5B1AA30}" name="Open Bar" dataDxfId="28" totalsRowDxfId="27">
      <calculatedColumnFormula>IF(AND(Flights[[#This Row],[Airline]]="US Airways", Flights[[#This Row],[Meal]]="Full Meal"), "Yes", "No")</calculatedColumnFormula>
    </tableColumn>
    <tableColumn id="13" xr3:uid="{47507262-378C-451C-ADA3-6EF846FEE898}" name="Arrival" dataDxfId="26" totalsRowDxfId="25"/>
    <tableColumn id="14" xr3:uid="{BBA2D7D8-A679-4CAB-90F0-E803C3510026}" name="Arrival Delay"/>
    <tableColumn id="22" xr3:uid="{C8E938D8-97B2-452D-9FD1-79E744692D6E}" name="Status" dataDxfId="10" totalsRowDxfId="2">
      <calculatedColumnFormula>IF(Flights[[#This Row],[Arrival Delay]] = "", "Cancelled", IF(Flights[[#This Row],[Arrival Delay]]&gt;15, "Delayed", "On time"))</calculatedColumnFormula>
    </tableColumn>
    <tableColumn id="23" xr3:uid="{D436011F-F1DF-459D-A2AE-1B80604CCAD7}" name="Delay Type" dataDxfId="24" totalsRowDxfId="1">
      <calculatedColumnFormula>IF(Flights[[#This Row],[Status]]&lt;&gt;"Delayed","", IF(Flights[[#This Row],[Arrival Delay]]&gt;120, "Severe", IF(Flights[[#This Row],[Arrival Delay]]&gt;60, "Major", "Moderate")))</calculatedColumnFormula>
    </tableColumn>
    <tableColumn id="15" xr3:uid="{7F895F5C-18B9-4C98-89C5-5645AD8773DE}" name="Cancelled"/>
    <tableColumn id="16" xr3:uid="{AB2DC8C6-009C-4D3E-A01F-564E9887A672}" name="Cancellation Reason"/>
    <tableColumn id="25" xr3:uid="{AC87F5FD-ADA4-4F57-860D-03CE6F27DC69}" name="Compensation" dataDxfId="23" totalsRowDxfId="0">
      <calculatedColumnFormula>IF(OR(AND(Flights[[#This Row],[Status]]="Cancelled", Flights[[#This Row],[Cancellation Reason]]="Airline/Carrier"), Flights[[#This Row],[Delay Type]]="Severe"), "Yes", "No")</calculatedColumnFormula>
    </tableColumn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0D3C49-F4E9-414F-85E5-865DE23AAD79}" name="Airports" displayName="Airports" ref="A1:P77" totalsRowShown="0" headerRowDxfId="16">
  <autoFilter ref="A1:P77" xr:uid="{3B0D3C49-F4E9-414F-85E5-865DE23AAD79}"/>
  <tableColumns count="16">
    <tableColumn id="1" xr3:uid="{92EA3C47-B11D-4823-A75C-6B49B7CE0CA2}" name="IATA Code"/>
    <tableColumn id="2" xr3:uid="{C2B209E9-C2B0-4F63-A27B-3646674883C4}" name="Airport Name"/>
    <tableColumn id="3" xr3:uid="{9E55EF00-BAC4-4C0F-8B4C-F3B98EB334BE}" name="Address"/>
    <tableColumn id="4" xr3:uid="{40542BFF-7AB9-40CE-94F5-6162F824A65D}" name="City"/>
    <tableColumn id="5" xr3:uid="{9E2F8FD4-B209-437E-83A8-71E8E65631B2}" name="State"/>
    <tableColumn id="6" xr3:uid="{F6A74834-EBE3-41EC-BEED-4EEFD4B3B06C}" name="Zip Code"/>
    <tableColumn id="16" xr3:uid="{E0FC1060-135C-4236-8717-F5712956163F}" name="Full Address" dataDxfId="11">
      <calculatedColumnFormula>_xlfn.TEXTJOIN(", ", TRUE, Airports[[#This Row],[Address]:[Zip Code]])</calculatedColumnFormula>
    </tableColumn>
    <tableColumn id="7" xr3:uid="{427BAF28-0AD7-4465-B3E3-6861CC9CDD5E}" name="Year Opened"/>
    <tableColumn id="8" xr3:uid="{4ED901EA-C349-43D1-8FA1-D8E03331C57C}" name="Year Opened till Now" dataDxfId="15">
      <calculatedColumnFormula>YEAR(TODAY())-Airports[[#This Row],[Year Opened]]</calculatedColumnFormula>
    </tableColumn>
    <tableColumn id="15" xr3:uid="{7F9D63D8-5DEC-4EF3-B25A-C11E7D86B438}" name="User Name" dataDxfId="13">
      <calculatedColumnFormula>_xlfn.TEXTBEFORE(Airports[[#This Row],[Contact Email]], "@")</calculatedColumnFormula>
    </tableColumn>
    <tableColumn id="14" xr3:uid="{2EAAADA2-1B00-4380-AB7C-481DED14A717}" name="Domain" dataDxfId="12">
      <calculatedColumnFormula>_xlfn.TEXTBEFORE(_xlfn.TEXTAFTER(Airports[[#This Row],[Contact Email]], "@"), ".")</calculatedColumnFormula>
    </tableColumn>
    <tableColumn id="9" xr3:uid="{C21870D6-3295-412D-9FC5-6B0B5BD00643}" name="Contact Email"/>
    <tableColumn id="10" xr3:uid="{705D8256-CB79-437F-AF49-E324FFA08EC8}" name="First Name"/>
    <tableColumn id="11" xr3:uid="{CEB15B1B-8D06-4792-BB10-9D420BE77709}" name="Last Name"/>
    <tableColumn id="13" xr3:uid="{7B587D13-9AC2-4D9A-968A-06B6342E50A8}" name="Full Name" dataDxfId="14">
      <calculatedColumnFormula>Airports[[#This Row],[First Name]]&amp;" "&amp;LEFT(TRIM(PROPER(Airports[[#This Row],[Last Name]])))</calculatedColumnFormula>
    </tableColumn>
    <tableColumn id="19" xr3:uid="{89659962-B587-4402-856C-D18E79B796E6}" name="Column1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4041-2E30-49A0-A056-B2F3699A80DD}">
  <dimension ref="A1:AA4986"/>
  <sheetViews>
    <sheetView tabSelected="1" topLeftCell="K4969" workbookViewId="0">
      <selection activeCell="S4992" sqref="S4992"/>
    </sheetView>
  </sheetViews>
  <sheetFormatPr defaultRowHeight="14.4" x14ac:dyDescent="0.3"/>
  <cols>
    <col min="1" max="1" width="10.33203125" bestFit="1" customWidth="1"/>
    <col min="2" max="2" width="15" style="22" bestFit="1" customWidth="1"/>
    <col min="3" max="3" width="11.33203125" bestFit="1" customWidth="1"/>
    <col min="4" max="4" width="15.21875" bestFit="1" customWidth="1"/>
    <col min="5" max="5" width="8.21875" bestFit="1" customWidth="1"/>
    <col min="6" max="6" width="12.77734375" bestFit="1" customWidth="1"/>
    <col min="7" max="7" width="16.5546875" bestFit="1" customWidth="1"/>
    <col min="8" max="8" width="17.6640625" bestFit="1" customWidth="1"/>
    <col min="9" max="10" width="21" bestFit="1" customWidth="1"/>
    <col min="11" max="11" width="25.44140625" style="22" bestFit="1" customWidth="1"/>
    <col min="12" max="12" width="12" bestFit="1" customWidth="1"/>
    <col min="13" max="13" width="21.33203125" bestFit="1" customWidth="1"/>
    <col min="14" max="14" width="10.5546875" bestFit="1" customWidth="1"/>
    <col min="15" max="15" width="15.5546875" bestFit="1" customWidth="1"/>
    <col min="16" max="16" width="18" bestFit="1" customWidth="1"/>
    <col min="17" max="17" width="9.109375" bestFit="1" customWidth="1"/>
    <col min="18" max="18" width="10.77734375" bestFit="1" customWidth="1"/>
    <col min="19" max="19" width="8.6640625" bestFit="1" customWidth="1"/>
    <col min="20" max="20" width="13.6640625" bestFit="1" customWidth="1"/>
    <col min="21" max="21" width="9.109375" bestFit="1" customWidth="1"/>
    <col min="22" max="22" width="12.109375" bestFit="1" customWidth="1"/>
    <col min="23" max="23" width="20.33203125" bestFit="1" customWidth="1"/>
    <col min="24" max="24" width="15.44140625" bestFit="1" customWidth="1"/>
  </cols>
  <sheetData>
    <row r="1" spans="1:27" x14ac:dyDescent="0.3">
      <c r="A1" s="2" t="s">
        <v>1999</v>
      </c>
      <c r="B1" s="21" t="s">
        <v>2517</v>
      </c>
      <c r="C1" s="21" t="s">
        <v>2518</v>
      </c>
      <c r="D1" s="2" t="s">
        <v>2000</v>
      </c>
      <c r="E1" s="2" t="s">
        <v>2001</v>
      </c>
      <c r="F1" s="2" t="s">
        <v>2002</v>
      </c>
      <c r="G1" s="2" t="s">
        <v>2003</v>
      </c>
      <c r="H1" s="2" t="s">
        <v>2514</v>
      </c>
      <c r="I1" s="2" t="s">
        <v>2515</v>
      </c>
      <c r="J1" s="2" t="s">
        <v>2007</v>
      </c>
      <c r="K1" s="21" t="s">
        <v>2519</v>
      </c>
      <c r="L1" s="2" t="s">
        <v>2004</v>
      </c>
      <c r="M1" s="2" t="s">
        <v>2494</v>
      </c>
      <c r="N1" s="2" t="s">
        <v>2493</v>
      </c>
      <c r="O1" s="2" t="s">
        <v>2005</v>
      </c>
      <c r="P1" s="2" t="s">
        <v>2006</v>
      </c>
      <c r="Q1" s="2" t="s">
        <v>2505</v>
      </c>
      <c r="R1" s="2" t="s">
        <v>2008</v>
      </c>
      <c r="S1" s="2" t="s">
        <v>2503</v>
      </c>
      <c r="T1" s="2" t="s">
        <v>2504</v>
      </c>
      <c r="U1" s="2" t="s">
        <v>2009</v>
      </c>
      <c r="V1" s="2" t="s">
        <v>2010</v>
      </c>
      <c r="W1" s="2" t="s">
        <v>2500</v>
      </c>
      <c r="X1" s="2" t="s">
        <v>2501</v>
      </c>
      <c r="Y1" s="2" t="s">
        <v>2488</v>
      </c>
      <c r="Z1" s="2" t="s">
        <v>2011</v>
      </c>
      <c r="AA1" s="2" t="s">
        <v>2502</v>
      </c>
    </row>
    <row r="2" spans="1:27" x14ac:dyDescent="0.3">
      <c r="A2" s="3">
        <v>42005</v>
      </c>
      <c r="B2" s="22">
        <f>WEEKNUM(Flights[[#This Row],[Date]], 1)</f>
        <v>1</v>
      </c>
      <c r="C2" s="22">
        <f>WEEKDAY(Flights[[#This Row],[Date]],1)</f>
        <v>5</v>
      </c>
      <c r="D2" t="s">
        <v>33</v>
      </c>
      <c r="E2" t="s">
        <v>1987</v>
      </c>
      <c r="F2" t="s">
        <v>0</v>
      </c>
      <c r="G2" t="s">
        <v>2</v>
      </c>
      <c r="H2" t="str">
        <f>_xlfn.XLOOKUP(Flights[[#This Row],[Destination]], Airports!$A$2:$A$78, Airports!$D$2:$D$78)</f>
        <v>Miami</v>
      </c>
      <c r="I2" t="str" cm="1">
        <f t="array" ref="I2">_xlfn.XLOOKUP(Flights[[#This Row],[Destination]],_xlfn._TRO_TRAILING( Airports!A:A),_xlfn._TRO_TRAILING( Airports!E:E), "Not found")</f>
        <v>FL</v>
      </c>
      <c r="J2" s="1">
        <v>1.3888888888888888E-2</v>
      </c>
      <c r="K2" s="22">
        <f>HOUR(Flights[[#This Row],[Scheduled Departure]])</f>
        <v>0</v>
      </c>
      <c r="L2" s="1">
        <v>1.0416666666666666E-2</v>
      </c>
      <c r="M2">
        <f>(L2-J2)*24*60</f>
        <v>-5</v>
      </c>
      <c r="N2" s="16">
        <f>Flights[[#This Row],[Length (min)]]/60</f>
        <v>4.6833333333333336</v>
      </c>
      <c r="O2">
        <v>281</v>
      </c>
      <c r="P2">
        <v>2342</v>
      </c>
      <c r="Q2" s="18">
        <f>IFERROR(Flights[[#This Row],[Distance]]/Flights[[#This Row],[Length (hr)]], "")</f>
        <v>500.07117437722417</v>
      </c>
      <c r="R2" s="1">
        <v>0.33680555555555558</v>
      </c>
      <c r="S2" s="1" t="str">
        <f>IF(Flights[[#This Row],[Length (hr)]]&lt;2, "No meal", IF(Flights[[#This Row],[Length (hr)]]&lt;3.5, "Light meal", "Full meal"))</f>
        <v>Full meal</v>
      </c>
      <c r="T2" s="1" t="str">
        <f>IF(AND(Flights[[#This Row],[Airline]]="US Airways", Flights[[#This Row],[Meal]]="Full Meal"), "Yes", "No")</f>
        <v>No</v>
      </c>
      <c r="U2" s="1">
        <v>0.33055555555555555</v>
      </c>
      <c r="V2">
        <v>-9</v>
      </c>
      <c r="W2" s="1" t="str">
        <f>IF(Flights[[#This Row],[Arrival Delay]] = "", "Cancelled", IF(Flights[[#This Row],[Arrival Delay]]&gt;15, "Delayed", "On time"))</f>
        <v>On time</v>
      </c>
      <c r="X2" t="str">
        <f>IF(Flights[[#This Row],[Status]]&lt;&gt;"Delayed","", IF(Flights[[#This Row],[Arrival Delay]]&gt;120, "Severe", IF(Flights[[#This Row],[Arrival Delay]]&gt;60, "Major", "Moderate")))</f>
        <v/>
      </c>
      <c r="Y2" t="b">
        <v>0</v>
      </c>
      <c r="AA2" t="str">
        <f>IF(OR(AND(Flights[[#This Row],[Status]]="Cancelled", Flights[[#This Row],[Cancellation Reason]]="Airline/Carrier"), Flights[[#This Row],[Delay Type]]="Severe"), "Yes", "No")</f>
        <v>No</v>
      </c>
    </row>
    <row r="3" spans="1:27" x14ac:dyDescent="0.3">
      <c r="A3" s="3">
        <v>42005</v>
      </c>
      <c r="B3" s="22">
        <f>WEEKNUM(Flights[[#This Row],[Date]], 1)</f>
        <v>1</v>
      </c>
      <c r="C3" s="22">
        <f>WEEKDAY(Flights[[#This Row],[Date]],1)</f>
        <v>5</v>
      </c>
      <c r="D3" t="s">
        <v>443</v>
      </c>
      <c r="E3" t="s">
        <v>1995</v>
      </c>
      <c r="F3" t="s">
        <v>0</v>
      </c>
      <c r="G3" t="s">
        <v>246</v>
      </c>
      <c r="H3" t="str">
        <f>_xlfn.XLOOKUP(Flights[[#This Row],[Destination]], Airports!$A$2:$A$78, Airports!$D$2:$D$78)</f>
        <v>Albuquerque</v>
      </c>
      <c r="I3" t="str" cm="1">
        <f t="array" ref="I3">_xlfn.XLOOKUP(Flights[[#This Row],[Destination]],_xlfn._TRO_TRAILING( Airports!A:A),_xlfn._TRO_TRAILING( Airports!E:E), "Not found")</f>
        <v>NM</v>
      </c>
      <c r="J3" s="1">
        <v>0.40972222222222221</v>
      </c>
      <c r="K3" s="22">
        <f>HOUR(Flights[[#This Row],[Scheduled Departure]])</f>
        <v>9</v>
      </c>
      <c r="L3" s="1">
        <v>0.40486111111111112</v>
      </c>
      <c r="M3">
        <f>(L3-J3)*24*60</f>
        <v>-6.9999999999999751</v>
      </c>
      <c r="N3" s="16">
        <f>Flights[[#This Row],[Length (min)]]/60</f>
        <v>1.8166666666666667</v>
      </c>
      <c r="O3">
        <v>109</v>
      </c>
      <c r="P3">
        <v>677</v>
      </c>
      <c r="Q3" s="18">
        <f>IFERROR(Flights[[#This Row],[Distance]]/Flights[[#This Row],[Length (hr)]], "")</f>
        <v>372.66055045871559</v>
      </c>
      <c r="R3" s="1">
        <v>0.52430555555555558</v>
      </c>
      <c r="S3" s="1" t="str">
        <f>IF(Flights[[#This Row],[Length (hr)]]&lt;2, "No meal", IF(Flights[[#This Row],[Length (hr)]]&lt;3.5, "Light meal", "Full meal"))</f>
        <v>No meal</v>
      </c>
      <c r="T3" s="1" t="str">
        <f>IF(AND(Flights[[#This Row],[Airline]]="US Airways", Flights[[#This Row],[Meal]]="Full Meal"), "Yes", "No")</f>
        <v>No</v>
      </c>
      <c r="U3" s="1">
        <v>0.52222222222222225</v>
      </c>
      <c r="V3">
        <v>-3</v>
      </c>
      <c r="W3" s="1" t="str">
        <f>IF(Flights[[#This Row],[Arrival Delay]] = "", "Cancelled", IF(Flights[[#This Row],[Arrival Delay]]&gt;15, "Delayed", "On time"))</f>
        <v>On time</v>
      </c>
      <c r="X3" t="str">
        <f>IF(Flights[[#This Row],[Status]]&lt;&gt;"Delayed","", IF(Flights[[#This Row],[Arrival Delay]]&gt;120, "Severe", IF(Flights[[#This Row],[Arrival Delay]]&gt;60, "Major", "Moderate")))</f>
        <v/>
      </c>
      <c r="Y3" t="b">
        <v>0</v>
      </c>
      <c r="AA3" t="str">
        <f>IF(OR(AND(Flights[[#This Row],[Status]]="Cancelled", Flights[[#This Row],[Cancellation Reason]]="Airline/Carrier"), Flights[[#This Row],[Delay Type]]="Severe"), "Yes", "No")</f>
        <v>No</v>
      </c>
    </row>
    <row r="4" spans="1:27" x14ac:dyDescent="0.3">
      <c r="A4" s="3">
        <v>42005</v>
      </c>
      <c r="B4" s="22">
        <f>WEEKNUM(Flights[[#This Row],[Date]], 1)</f>
        <v>1</v>
      </c>
      <c r="C4" s="22">
        <f>WEEKDAY(Flights[[#This Row],[Date]],1)</f>
        <v>5</v>
      </c>
      <c r="D4" t="s">
        <v>481</v>
      </c>
      <c r="E4" t="s">
        <v>1988</v>
      </c>
      <c r="F4" t="s">
        <v>0</v>
      </c>
      <c r="G4" t="s">
        <v>30</v>
      </c>
      <c r="H4" t="str">
        <f>_xlfn.XLOOKUP(Flights[[#This Row],[Destination]], Airports!$A$2:$A$78, Airports!$D$2:$D$78)</f>
        <v>Pittsburgh</v>
      </c>
      <c r="I4" t="str" cm="1">
        <f t="array" ref="I4">_xlfn.XLOOKUP(Flights[[#This Row],[Destination]],_xlfn._TRO_TRAILING( Airports!A:A),_xlfn._TRO_TRAILING( Airports!E:E), "Not found")</f>
        <v>PA</v>
      </c>
      <c r="J4" s="1">
        <v>0.47916666666666669</v>
      </c>
      <c r="K4" s="22">
        <f>HOUR(Flights[[#This Row],[Scheduled Departure]])</f>
        <v>11</v>
      </c>
      <c r="L4" s="1">
        <v>0.48680555555555555</v>
      </c>
      <c r="M4">
        <f>(L4-J4)*24*60</f>
        <v>10.999999999999961</v>
      </c>
      <c r="N4" s="16">
        <f>Flights[[#This Row],[Length (min)]]/60</f>
        <v>4.7</v>
      </c>
      <c r="O4">
        <v>282</v>
      </c>
      <c r="P4">
        <v>2136</v>
      </c>
      <c r="Q4" s="18">
        <f>IFERROR(Flights[[#This Row],[Distance]]/Flights[[#This Row],[Length (hr)]], "")</f>
        <v>454.46808510638294</v>
      </c>
      <c r="R4" s="1">
        <v>0.79097222222222219</v>
      </c>
      <c r="S4" s="1" t="str">
        <f>IF(Flights[[#This Row],[Length (hr)]]&lt;2, "No meal", IF(Flights[[#This Row],[Length (hr)]]&lt;3.5, "Light meal", "Full meal"))</f>
        <v>Full meal</v>
      </c>
      <c r="T4" s="1" t="str">
        <f>IF(AND(Flights[[#This Row],[Airline]]="US Airways", Flights[[#This Row],[Meal]]="Full Meal"), "Yes", "No")</f>
        <v>Yes</v>
      </c>
      <c r="U4" s="1">
        <v>0.80763888888888891</v>
      </c>
      <c r="V4">
        <v>24</v>
      </c>
      <c r="W4" s="1" t="str">
        <f>IF(Flights[[#This Row],[Arrival Delay]] = "", "Cancelled", IF(Flights[[#This Row],[Arrival Delay]]&gt;15, "Delayed", "On time"))</f>
        <v>Delayed</v>
      </c>
      <c r="X4" t="str">
        <f>IF(Flights[[#This Row],[Status]]&lt;&gt;"Delayed","", IF(Flights[[#This Row],[Arrival Delay]]&gt;120, "Severe", IF(Flights[[#This Row],[Arrival Delay]]&gt;60, "Major", "Moderate")))</f>
        <v>Moderate</v>
      </c>
      <c r="Y4" t="b">
        <v>0</v>
      </c>
      <c r="AA4" t="str">
        <f>IF(OR(AND(Flights[[#This Row],[Status]]="Cancelled", Flights[[#This Row],[Cancellation Reason]]="Airline/Carrier"), Flights[[#This Row],[Delay Type]]="Severe"), "Yes", "No")</f>
        <v>No</v>
      </c>
    </row>
    <row r="5" spans="1:27" x14ac:dyDescent="0.3">
      <c r="A5" s="3">
        <v>42005</v>
      </c>
      <c r="B5" s="22">
        <f>WEEKNUM(Flights[[#This Row],[Date]], 1)</f>
        <v>1</v>
      </c>
      <c r="C5" s="22">
        <f>WEEKDAY(Flights[[#This Row],[Date]],1)</f>
        <v>5</v>
      </c>
      <c r="D5" t="s">
        <v>68</v>
      </c>
      <c r="E5" t="s">
        <v>1987</v>
      </c>
      <c r="F5" t="s">
        <v>0</v>
      </c>
      <c r="G5" t="s">
        <v>3</v>
      </c>
      <c r="H5" t="str">
        <f>_xlfn.XLOOKUP(Flights[[#This Row],[Destination]], Airports!$A$2:$A$78, Airports!$D$2:$D$78)</f>
        <v>Dallas</v>
      </c>
      <c r="I5" t="str" cm="1">
        <f t="array" ref="I5">_xlfn.XLOOKUP(Flights[[#This Row],[Destination]],_xlfn._TRO_TRAILING( Airports!A:A),_xlfn._TRO_TRAILING( Airports!E:E), "Not found")</f>
        <v>TX</v>
      </c>
      <c r="J5" s="1">
        <v>0.48958333333333331</v>
      </c>
      <c r="K5" s="22">
        <f>HOUR(Flights[[#This Row],[Scheduled Departure]])</f>
        <v>11</v>
      </c>
      <c r="L5" s="1">
        <v>0.50972222222222219</v>
      </c>
      <c r="M5">
        <f>(L5-J5)*24*60</f>
        <v>28.999999999999979</v>
      </c>
      <c r="N5" s="16">
        <f>Flights[[#This Row],[Length (min)]]/60</f>
        <v>3.2333333333333334</v>
      </c>
      <c r="O5">
        <v>194</v>
      </c>
      <c r="P5">
        <v>1235</v>
      </c>
      <c r="Q5" s="18">
        <f>IFERROR(Flights[[#This Row],[Distance]]/Flights[[#This Row],[Length (hr)]], "")</f>
        <v>381.95876288659792</v>
      </c>
      <c r="R5" s="1">
        <v>0.70138888888888884</v>
      </c>
      <c r="S5" s="1" t="str">
        <f>IF(Flights[[#This Row],[Length (hr)]]&lt;2, "No meal", IF(Flights[[#This Row],[Length (hr)]]&lt;3.5, "Light meal", "Full meal"))</f>
        <v>Light meal</v>
      </c>
      <c r="T5" s="1" t="str">
        <f>IF(AND(Flights[[#This Row],[Airline]]="US Airways", Flights[[#This Row],[Meal]]="Full Meal"), "Yes", "No")</f>
        <v>No</v>
      </c>
      <c r="U5" s="1">
        <v>0.72777777777777775</v>
      </c>
      <c r="V5">
        <v>38</v>
      </c>
      <c r="W5" s="1" t="str">
        <f>IF(Flights[[#This Row],[Arrival Delay]] = "", "Cancelled", IF(Flights[[#This Row],[Arrival Delay]]&gt;15, "Delayed", "On time"))</f>
        <v>Delayed</v>
      </c>
      <c r="X5" t="str">
        <f>IF(Flights[[#This Row],[Status]]&lt;&gt;"Delayed","", IF(Flights[[#This Row],[Arrival Delay]]&gt;120, "Severe", IF(Flights[[#This Row],[Arrival Delay]]&gt;60, "Major", "Moderate")))</f>
        <v>Moderate</v>
      </c>
      <c r="Y5" t="b">
        <v>0</v>
      </c>
      <c r="AA5" t="str">
        <f>IF(OR(AND(Flights[[#This Row],[Status]]="Cancelled", Flights[[#This Row],[Cancellation Reason]]="Airline/Carrier"), Flights[[#This Row],[Delay Type]]="Severe"), "Yes", "No")</f>
        <v>No</v>
      </c>
    </row>
    <row r="6" spans="1:27" x14ac:dyDescent="0.3">
      <c r="A6" s="3">
        <v>42005</v>
      </c>
      <c r="B6" s="22">
        <f>WEEKNUM(Flights[[#This Row],[Date]], 1)</f>
        <v>1</v>
      </c>
      <c r="C6" s="22">
        <f>WEEKDAY(Flights[[#This Row],[Date]],1)</f>
        <v>5</v>
      </c>
      <c r="D6" t="s">
        <v>503</v>
      </c>
      <c r="E6" t="s">
        <v>1994</v>
      </c>
      <c r="F6" t="s">
        <v>0</v>
      </c>
      <c r="G6" t="s">
        <v>15</v>
      </c>
      <c r="H6" t="str">
        <f>_xlfn.XLOOKUP(Flights[[#This Row],[Destination]], Airports!$A$2:$A$78, Airports!$D$2:$D$78)</f>
        <v>Las Vegas</v>
      </c>
      <c r="I6" t="str" cm="1">
        <f t="array" ref="I6">_xlfn.XLOOKUP(Flights[[#This Row],[Destination]],_xlfn._TRO_TRAILING( Airports!A:A),_xlfn._TRO_TRAILING( Airports!E:E), "Not found")</f>
        <v>NV</v>
      </c>
      <c r="J6" s="1">
        <v>0.52777777777777779</v>
      </c>
      <c r="K6" s="22">
        <f>HOUR(Flights[[#This Row],[Scheduled Departure]])</f>
        <v>12</v>
      </c>
      <c r="L6" s="1">
        <v>0.52569444444444446</v>
      </c>
      <c r="M6">
        <f>(L6-J6)*24*60</f>
        <v>-2.9999999999999893</v>
      </c>
      <c r="N6" s="16">
        <f>Flights[[#This Row],[Length (min)]]/60</f>
        <v>1.1833333333333333</v>
      </c>
      <c r="O6">
        <v>71</v>
      </c>
      <c r="P6">
        <v>236</v>
      </c>
      <c r="Q6" s="18">
        <f>IFERROR(Flights[[#This Row],[Distance]]/Flights[[#This Row],[Length (hr)]], "")</f>
        <v>199.43661971830986</v>
      </c>
      <c r="R6" s="1">
        <v>0.57916666666666672</v>
      </c>
      <c r="S6" s="1" t="str">
        <f>IF(Flights[[#This Row],[Length (hr)]]&lt;2, "No meal", IF(Flights[[#This Row],[Length (hr)]]&lt;3.5, "Light meal", "Full meal"))</f>
        <v>No meal</v>
      </c>
      <c r="T6" s="1" t="str">
        <f>IF(AND(Flights[[#This Row],[Airline]]="US Airways", Flights[[#This Row],[Meal]]="Full Meal"), "Yes", "No")</f>
        <v>No</v>
      </c>
      <c r="U6" s="1">
        <v>0.57499999999999996</v>
      </c>
      <c r="V6">
        <v>-6</v>
      </c>
      <c r="W6" s="1" t="str">
        <f>IF(Flights[[#This Row],[Arrival Delay]] = "", "Cancelled", IF(Flights[[#This Row],[Arrival Delay]]&gt;15, "Delayed", "On time"))</f>
        <v>On time</v>
      </c>
      <c r="X6" t="str">
        <f>IF(Flights[[#This Row],[Status]]&lt;&gt;"Delayed","", IF(Flights[[#This Row],[Arrival Delay]]&gt;120, "Severe", IF(Flights[[#This Row],[Arrival Delay]]&gt;60, "Major", "Moderate")))</f>
        <v/>
      </c>
      <c r="Y6" t="b">
        <v>0</v>
      </c>
      <c r="AA6" t="str">
        <f>IF(OR(AND(Flights[[#This Row],[Status]]="Cancelled", Flights[[#This Row],[Cancellation Reason]]="Airline/Carrier"), Flights[[#This Row],[Delay Type]]="Severe"), "Yes", "No")</f>
        <v>No</v>
      </c>
    </row>
    <row r="7" spans="1:27" x14ac:dyDescent="0.3">
      <c r="A7" s="3">
        <v>42005</v>
      </c>
      <c r="B7" s="22">
        <f>WEEKNUM(Flights[[#This Row],[Date]], 1)</f>
        <v>1</v>
      </c>
      <c r="C7" s="22">
        <f>WEEKDAY(Flights[[#This Row],[Date]],1)</f>
        <v>5</v>
      </c>
      <c r="D7" t="s">
        <v>529</v>
      </c>
      <c r="E7" t="s">
        <v>1996</v>
      </c>
      <c r="F7" t="s">
        <v>0</v>
      </c>
      <c r="G7" t="s">
        <v>12</v>
      </c>
      <c r="H7" t="str">
        <f>_xlfn.XLOOKUP(Flights[[#This Row],[Destination]], Airports!$A$2:$A$78, Airports!$D$2:$D$78)</f>
        <v>New York</v>
      </c>
      <c r="I7" t="str" cm="1">
        <f t="array" ref="I7">_xlfn.XLOOKUP(Flights[[#This Row],[Destination]],_xlfn._TRO_TRAILING( Airports!A:A),_xlfn._TRO_TRAILING( Airports!E:E), "Not found")</f>
        <v>NY</v>
      </c>
      <c r="J7" s="1">
        <v>0.56944444444444442</v>
      </c>
      <c r="K7" s="22">
        <f>HOUR(Flights[[#This Row],[Scheduled Departure]])</f>
        <v>13</v>
      </c>
      <c r="L7" s="1">
        <v>0.56597222222222221</v>
      </c>
      <c r="M7">
        <f>(L7-J7)*24*60</f>
        <v>-4.9999999999999822</v>
      </c>
      <c r="N7" s="16">
        <f>Flights[[#This Row],[Length (min)]]/60</f>
        <v>4.9666666666666668</v>
      </c>
      <c r="O7">
        <v>298</v>
      </c>
      <c r="P7">
        <v>2475</v>
      </c>
      <c r="Q7" s="18">
        <f>IFERROR(Flights[[#This Row],[Distance]]/Flights[[#This Row],[Length (hr)]], "")</f>
        <v>498.32214765100667</v>
      </c>
      <c r="R7" s="1">
        <v>0.91666666666666663</v>
      </c>
      <c r="S7" s="1" t="str">
        <f>IF(Flights[[#This Row],[Length (hr)]]&lt;2, "No meal", IF(Flights[[#This Row],[Length (hr)]]&lt;3.5, "Light meal", "Full meal"))</f>
        <v>Full meal</v>
      </c>
      <c r="T7" s="1" t="str">
        <f>IF(AND(Flights[[#This Row],[Airline]]="US Airways", Flights[[#This Row],[Meal]]="Full Meal"), "Yes", "No")</f>
        <v>No</v>
      </c>
      <c r="U7" s="1">
        <v>0.8979166666666667</v>
      </c>
      <c r="V7">
        <v>-27</v>
      </c>
      <c r="W7" s="1" t="str">
        <f>IF(Flights[[#This Row],[Arrival Delay]] = "", "Cancelled", IF(Flights[[#This Row],[Arrival Delay]]&gt;15, "Delayed", "On time"))</f>
        <v>On time</v>
      </c>
      <c r="X7" t="str">
        <f>IF(Flights[[#This Row],[Status]]&lt;&gt;"Delayed","", IF(Flights[[#This Row],[Arrival Delay]]&gt;120, "Severe", IF(Flights[[#This Row],[Arrival Delay]]&gt;60, "Major", "Moderate")))</f>
        <v/>
      </c>
      <c r="Y7" t="b">
        <v>0</v>
      </c>
      <c r="AA7" t="str">
        <f>IF(OR(AND(Flights[[#This Row],[Status]]="Cancelled", Flights[[#This Row],[Cancellation Reason]]="Airline/Carrier"), Flights[[#This Row],[Delay Type]]="Severe"), "Yes", "No")</f>
        <v>No</v>
      </c>
    </row>
    <row r="8" spans="1:27" x14ac:dyDescent="0.3">
      <c r="A8" s="3">
        <v>42005</v>
      </c>
      <c r="B8" s="22">
        <f>WEEKNUM(Flights[[#This Row],[Date]], 1)</f>
        <v>1</v>
      </c>
      <c r="C8" s="22">
        <f>WEEKDAY(Flights[[#This Row],[Date]],1)</f>
        <v>5</v>
      </c>
      <c r="D8" t="s">
        <v>80</v>
      </c>
      <c r="E8" t="s">
        <v>1987</v>
      </c>
      <c r="F8" t="s">
        <v>0</v>
      </c>
      <c r="G8" t="s">
        <v>2</v>
      </c>
      <c r="H8" t="str">
        <f>_xlfn.XLOOKUP(Flights[[#This Row],[Destination]], Airports!$A$2:$A$78, Airports!$D$2:$D$78)</f>
        <v>Miami</v>
      </c>
      <c r="I8" t="str" cm="1">
        <f t="array" ref="I8">_xlfn.XLOOKUP(Flights[[#This Row],[Destination]],_xlfn._TRO_TRAILING( Airports!A:A),_xlfn._TRO_TRAILING( Airports!E:E), "Not found")</f>
        <v>FL</v>
      </c>
      <c r="J8" s="1">
        <v>0.625</v>
      </c>
      <c r="K8" s="22">
        <f>HOUR(Flights[[#This Row],[Scheduled Departure]])</f>
        <v>15</v>
      </c>
      <c r="L8" s="1">
        <v>0.62222222222222223</v>
      </c>
      <c r="M8">
        <f>(L8-J8)*24*60</f>
        <v>-3.9999999999999858</v>
      </c>
      <c r="N8" s="16">
        <f>Flights[[#This Row],[Length (min)]]/60</f>
        <v>5.083333333333333</v>
      </c>
      <c r="O8">
        <v>305</v>
      </c>
      <c r="P8">
        <v>2342</v>
      </c>
      <c r="Q8" s="18">
        <f>IFERROR(Flights[[#This Row],[Distance]]/Flights[[#This Row],[Length (hr)]], "")</f>
        <v>460.72131147540989</v>
      </c>
      <c r="R8" s="1">
        <v>0.95138888888888884</v>
      </c>
      <c r="S8" s="1" t="str">
        <f>IF(Flights[[#This Row],[Length (hr)]]&lt;2, "No meal", IF(Flights[[#This Row],[Length (hr)]]&lt;3.5, "Light meal", "Full meal"))</f>
        <v>Full meal</v>
      </c>
      <c r="T8" s="1" t="str">
        <f>IF(AND(Flights[[#This Row],[Airline]]="US Airways", Flights[[#This Row],[Meal]]="Full Meal"), "Yes", "No")</f>
        <v>No</v>
      </c>
      <c r="U8" s="1">
        <v>0.95902777777777781</v>
      </c>
      <c r="V8">
        <v>11</v>
      </c>
      <c r="W8" s="1" t="str">
        <f>IF(Flights[[#This Row],[Arrival Delay]] = "", "Cancelled", IF(Flights[[#This Row],[Arrival Delay]]&gt;15, "Delayed", "On time"))</f>
        <v>On time</v>
      </c>
      <c r="X8" t="str">
        <f>IF(Flights[[#This Row],[Status]]&lt;&gt;"Delayed","", IF(Flights[[#This Row],[Arrival Delay]]&gt;120, "Severe", IF(Flights[[#This Row],[Arrival Delay]]&gt;60, "Major", "Moderate")))</f>
        <v/>
      </c>
      <c r="Y8" t="b">
        <v>0</v>
      </c>
      <c r="AA8" t="str">
        <f>IF(OR(AND(Flights[[#This Row],[Status]]="Cancelled", Flights[[#This Row],[Cancellation Reason]]="Airline/Carrier"), Flights[[#This Row],[Delay Type]]="Severe"), "Yes", "No")</f>
        <v>No</v>
      </c>
    </row>
    <row r="9" spans="1:27" x14ac:dyDescent="0.3">
      <c r="A9" s="3">
        <v>42005</v>
      </c>
      <c r="B9" s="22">
        <f>WEEKNUM(Flights[[#This Row],[Date]], 1)</f>
        <v>1</v>
      </c>
      <c r="C9" s="22">
        <f>WEEKDAY(Flights[[#This Row],[Date]],1)</f>
        <v>5</v>
      </c>
      <c r="D9" t="s">
        <v>577</v>
      </c>
      <c r="E9" t="s">
        <v>1994</v>
      </c>
      <c r="F9" t="s">
        <v>0</v>
      </c>
      <c r="G9" t="s">
        <v>29</v>
      </c>
      <c r="H9" t="str">
        <f>_xlfn.XLOOKUP(Flights[[#This Row],[Destination]], Airports!$A$2:$A$78, Airports!$D$2:$D$78)</f>
        <v>Phoenix</v>
      </c>
      <c r="I9" t="str" cm="1">
        <f t="array" ref="I9">_xlfn.XLOOKUP(Flights[[#This Row],[Destination]],_xlfn._TRO_TRAILING( Airports!A:A),_xlfn._TRO_TRAILING( Airports!E:E), "Not found")</f>
        <v>AZ</v>
      </c>
      <c r="J9" s="1">
        <v>0.69513888888888886</v>
      </c>
      <c r="K9" s="22">
        <f>HOUR(Flights[[#This Row],[Scheduled Departure]])</f>
        <v>16</v>
      </c>
      <c r="L9" s="1">
        <v>0.69027777777777777</v>
      </c>
      <c r="M9">
        <f>(L9-J9)*24*60</f>
        <v>-6.9999999999999751</v>
      </c>
      <c r="N9" s="16">
        <f>Flights[[#This Row],[Length (min)]]/60</f>
        <v>1.3333333333333333</v>
      </c>
      <c r="O9">
        <v>80</v>
      </c>
      <c r="P9">
        <v>370</v>
      </c>
      <c r="Q9" s="18">
        <f>IFERROR(Flights[[#This Row],[Distance]]/Flights[[#This Row],[Length (hr)]], "")</f>
        <v>277.5</v>
      </c>
      <c r="R9" s="1">
        <v>0.79513888888888884</v>
      </c>
      <c r="S9" s="1" t="str">
        <f>IF(Flights[[#This Row],[Length (hr)]]&lt;2, "No meal", IF(Flights[[#This Row],[Length (hr)]]&lt;3.5, "Light meal", "Full meal"))</f>
        <v>No meal</v>
      </c>
      <c r="T9" s="1" t="str">
        <f>IF(AND(Flights[[#This Row],[Airline]]="US Airways", Flights[[#This Row],[Meal]]="Full Meal"), "Yes", "No")</f>
        <v>No</v>
      </c>
      <c r="U9" s="1">
        <v>0.78749999999999998</v>
      </c>
      <c r="V9">
        <v>-11</v>
      </c>
      <c r="W9" s="1" t="str">
        <f>IF(Flights[[#This Row],[Arrival Delay]] = "", "Cancelled", IF(Flights[[#This Row],[Arrival Delay]]&gt;15, "Delayed", "On time"))</f>
        <v>On time</v>
      </c>
      <c r="X9" t="str">
        <f>IF(Flights[[#This Row],[Status]]&lt;&gt;"Delayed","", IF(Flights[[#This Row],[Arrival Delay]]&gt;120, "Severe", IF(Flights[[#This Row],[Arrival Delay]]&gt;60, "Major", "Moderate")))</f>
        <v/>
      </c>
      <c r="Y9" t="b">
        <v>0</v>
      </c>
      <c r="AA9" t="str">
        <f>IF(OR(AND(Flights[[#This Row],[Status]]="Cancelled", Flights[[#This Row],[Cancellation Reason]]="Airline/Carrier"), Flights[[#This Row],[Delay Type]]="Severe"), "Yes", "No")</f>
        <v>No</v>
      </c>
    </row>
    <row r="10" spans="1:27" x14ac:dyDescent="0.3">
      <c r="A10" s="3">
        <v>42005</v>
      </c>
      <c r="B10" s="22">
        <f>WEEKNUM(Flights[[#This Row],[Date]], 1)</f>
        <v>1</v>
      </c>
      <c r="C10" s="22">
        <f>WEEKDAY(Flights[[#This Row],[Date]],1)</f>
        <v>5</v>
      </c>
      <c r="D10" t="s">
        <v>595</v>
      </c>
      <c r="E10" t="s">
        <v>1991</v>
      </c>
      <c r="F10" t="s">
        <v>0</v>
      </c>
      <c r="G10" t="s">
        <v>344</v>
      </c>
      <c r="H10" t="str">
        <f>_xlfn.XLOOKUP(Flights[[#This Row],[Destination]], Airports!$A$2:$A$78, Airports!$D$2:$D$78)</f>
        <v>Seattle</v>
      </c>
      <c r="I10" t="str" cm="1">
        <f t="array" ref="I10">_xlfn.XLOOKUP(Flights[[#This Row],[Destination]],_xlfn._TRO_TRAILING( Airports!A:A),_xlfn._TRO_TRAILING( Airports!E:E), "Not found")</f>
        <v>WA</v>
      </c>
      <c r="J10" s="1">
        <v>0.73611111111111116</v>
      </c>
      <c r="K10" s="22">
        <f>HOUR(Flights[[#This Row],[Scheduled Departure]])</f>
        <v>17</v>
      </c>
      <c r="L10" s="1">
        <v>0.73124999999999996</v>
      </c>
      <c r="M10">
        <f>(L10-J10)*24*60</f>
        <v>-7.000000000000135</v>
      </c>
      <c r="N10" s="16">
        <f>Flights[[#This Row],[Length (min)]]/60</f>
        <v>2.7</v>
      </c>
      <c r="O10">
        <v>162</v>
      </c>
      <c r="P10">
        <v>954</v>
      </c>
      <c r="Q10" s="18">
        <f>IFERROR(Flights[[#This Row],[Distance]]/Flights[[#This Row],[Length (hr)]], "")</f>
        <v>353.33333333333331</v>
      </c>
      <c r="R10" s="1">
        <v>0.84791666666666665</v>
      </c>
      <c r="S10" s="1" t="str">
        <f>IF(Flights[[#This Row],[Length (hr)]]&lt;2, "No meal", IF(Flights[[#This Row],[Length (hr)]]&lt;3.5, "Light meal", "Full meal"))</f>
        <v>Light meal</v>
      </c>
      <c r="T10" s="1" t="str">
        <f>IF(AND(Flights[[#This Row],[Airline]]="US Airways", Flights[[#This Row],[Meal]]="Full Meal"), "Yes", "No")</f>
        <v>No</v>
      </c>
      <c r="U10" s="1">
        <v>0.84375</v>
      </c>
      <c r="V10">
        <v>-6</v>
      </c>
      <c r="W10" s="1" t="str">
        <f>IF(Flights[[#This Row],[Arrival Delay]] = "", "Cancelled", IF(Flights[[#This Row],[Arrival Delay]]&gt;15, "Delayed", "On time"))</f>
        <v>On time</v>
      </c>
      <c r="X10" t="str">
        <f>IF(Flights[[#This Row],[Status]]&lt;&gt;"Delayed","", IF(Flights[[#This Row],[Arrival Delay]]&gt;120, "Severe", IF(Flights[[#This Row],[Arrival Delay]]&gt;60, "Major", "Moderate")))</f>
        <v/>
      </c>
      <c r="Y10" t="b">
        <v>0</v>
      </c>
      <c r="AA10" t="str">
        <f>IF(OR(AND(Flights[[#This Row],[Status]]="Cancelled", Flights[[#This Row],[Cancellation Reason]]="Airline/Carrier"), Flights[[#This Row],[Delay Type]]="Severe"), "Yes", "No")</f>
        <v>No</v>
      </c>
    </row>
    <row r="11" spans="1:27" x14ac:dyDescent="0.3">
      <c r="A11" s="3">
        <v>42005</v>
      </c>
      <c r="B11" s="22">
        <f>WEEKNUM(Flights[[#This Row],[Date]], 1)</f>
        <v>1</v>
      </c>
      <c r="C11" s="22">
        <f>WEEKDAY(Flights[[#This Row],[Date]],1)</f>
        <v>5</v>
      </c>
      <c r="D11" t="s">
        <v>95</v>
      </c>
      <c r="E11" t="s">
        <v>1987</v>
      </c>
      <c r="F11" t="s">
        <v>0</v>
      </c>
      <c r="G11" t="s">
        <v>9</v>
      </c>
      <c r="H11" t="str">
        <f>_xlfn.XLOOKUP(Flights[[#This Row],[Destination]], Airports!$A$2:$A$78, Airports!$D$2:$D$78)</f>
        <v>San Francisco</v>
      </c>
      <c r="I11" t="str" cm="1">
        <f t="array" ref="I11">_xlfn.XLOOKUP(Flights[[#This Row],[Destination]],_xlfn._TRO_TRAILING( Airports!A:A),_xlfn._TRO_TRAILING( Airports!E:E), "Not found")</f>
        <v>CA</v>
      </c>
      <c r="J11" s="1">
        <v>0.75</v>
      </c>
      <c r="K11" s="22">
        <f>HOUR(Flights[[#This Row],[Scheduled Departure]])</f>
        <v>18</v>
      </c>
      <c r="L11" s="1">
        <v>0.74791666666666667</v>
      </c>
      <c r="M11">
        <f>(L11-J11)*24*60</f>
        <v>-2.9999999999999893</v>
      </c>
      <c r="N11" s="16">
        <f>Flights[[#This Row],[Length (min)]]/60</f>
        <v>1.2666666666666666</v>
      </c>
      <c r="O11">
        <v>76</v>
      </c>
      <c r="P11">
        <v>337</v>
      </c>
      <c r="Q11" s="18">
        <f>IFERROR(Flights[[#This Row],[Distance]]/Flights[[#This Row],[Length (hr)]], "")</f>
        <v>266.0526315789474</v>
      </c>
      <c r="R11" s="1">
        <v>0.80555555555555558</v>
      </c>
      <c r="S11" s="1" t="str">
        <f>IF(Flights[[#This Row],[Length (hr)]]&lt;2, "No meal", IF(Flights[[#This Row],[Length (hr)]]&lt;3.5, "Light meal", "Full meal"))</f>
        <v>No meal</v>
      </c>
      <c r="T11" s="1" t="str">
        <f>IF(AND(Flights[[#This Row],[Airline]]="US Airways", Flights[[#This Row],[Meal]]="Full Meal"), "Yes", "No")</f>
        <v>No</v>
      </c>
      <c r="U11" s="1">
        <v>0.80069444444444449</v>
      </c>
      <c r="V11">
        <v>-7</v>
      </c>
      <c r="W11" s="1" t="str">
        <f>IF(Flights[[#This Row],[Arrival Delay]] = "", "Cancelled", IF(Flights[[#This Row],[Arrival Delay]]&gt;15, "Delayed", "On time"))</f>
        <v>On time</v>
      </c>
      <c r="X11" t="str">
        <f>IF(Flights[[#This Row],[Status]]&lt;&gt;"Delayed","", IF(Flights[[#This Row],[Arrival Delay]]&gt;120, "Severe", IF(Flights[[#This Row],[Arrival Delay]]&gt;60, "Major", "Moderate")))</f>
        <v/>
      </c>
      <c r="Y11" t="b">
        <v>0</v>
      </c>
      <c r="AA11" t="str">
        <f>IF(OR(AND(Flights[[#This Row],[Status]]="Cancelled", Flights[[#This Row],[Cancellation Reason]]="Airline/Carrier"), Flights[[#This Row],[Delay Type]]="Severe"), "Yes", "No")</f>
        <v>No</v>
      </c>
    </row>
    <row r="12" spans="1:27" x14ac:dyDescent="0.3">
      <c r="A12" s="3">
        <v>42005</v>
      </c>
      <c r="B12" s="22">
        <f>WEEKNUM(Flights[[#This Row],[Date]], 1)</f>
        <v>1</v>
      </c>
      <c r="C12" s="22">
        <f>WEEKDAY(Flights[[#This Row],[Date]],1)</f>
        <v>5</v>
      </c>
      <c r="D12" t="s">
        <v>649</v>
      </c>
      <c r="E12" t="s">
        <v>1993</v>
      </c>
      <c r="F12" t="s">
        <v>0</v>
      </c>
      <c r="G12" t="s">
        <v>285</v>
      </c>
      <c r="H12" t="str">
        <f>_xlfn.XLOOKUP(Flights[[#This Row],[Destination]], Airports!$A$2:$A$78, Airports!$D$2:$D$78)</f>
        <v>Fort Lauderdale</v>
      </c>
      <c r="I12" t="str" cm="1">
        <f t="array" ref="I12">_xlfn.XLOOKUP(Flights[[#This Row],[Destination]],_xlfn._TRO_TRAILING( Airports!A:A),_xlfn._TRO_TRAILING( Airports!E:E), "Not found")</f>
        <v>FL</v>
      </c>
      <c r="J12" s="1">
        <v>0.875</v>
      </c>
      <c r="K12" s="22">
        <f>HOUR(Flights[[#This Row],[Scheduled Departure]])</f>
        <v>21</v>
      </c>
      <c r="L12" s="1">
        <v>0.88055555555555554</v>
      </c>
      <c r="M12">
        <f>(L12-J12)*24*60</f>
        <v>7.9999999999999716</v>
      </c>
      <c r="N12" s="16">
        <f>Flights[[#This Row],[Length (min)]]/60</f>
        <v>4.7666666666666666</v>
      </c>
      <c r="O12">
        <v>286</v>
      </c>
      <c r="P12">
        <v>2342</v>
      </c>
      <c r="Q12" s="18">
        <f>IFERROR(Flights[[#This Row],[Distance]]/Flights[[#This Row],[Length (hr)]], "")</f>
        <v>491.32867132867136</v>
      </c>
      <c r="R12" s="1">
        <v>0.19513888888888889</v>
      </c>
      <c r="S12" s="1" t="str">
        <f>IF(Flights[[#This Row],[Length (hr)]]&lt;2, "No meal", IF(Flights[[#This Row],[Length (hr)]]&lt;3.5, "Light meal", "Full meal"))</f>
        <v>Full meal</v>
      </c>
      <c r="T12" s="1" t="str">
        <f>IF(AND(Flights[[#This Row],[Airline]]="US Airways", Flights[[#This Row],[Meal]]="Full Meal"), "Yes", "No")</f>
        <v>No</v>
      </c>
      <c r="U12" s="1">
        <v>0.20416666666666666</v>
      </c>
      <c r="V12">
        <v>13</v>
      </c>
      <c r="W12" s="1" t="str">
        <f>IF(Flights[[#This Row],[Arrival Delay]] = "", "Cancelled", IF(Flights[[#This Row],[Arrival Delay]]&gt;15, "Delayed", "On time"))</f>
        <v>On time</v>
      </c>
      <c r="X12" t="str">
        <f>IF(Flights[[#This Row],[Status]]&lt;&gt;"Delayed","", IF(Flights[[#This Row],[Arrival Delay]]&gt;120, "Severe", IF(Flights[[#This Row],[Arrival Delay]]&gt;60, "Major", "Moderate")))</f>
        <v/>
      </c>
      <c r="Y12" t="b">
        <v>0</v>
      </c>
      <c r="AA12" t="str">
        <f>IF(OR(AND(Flights[[#This Row],[Status]]="Cancelled", Flights[[#This Row],[Cancellation Reason]]="Airline/Carrier"), Flights[[#This Row],[Delay Type]]="Severe"), "Yes", "No")</f>
        <v>No</v>
      </c>
    </row>
    <row r="13" spans="1:27" x14ac:dyDescent="0.3">
      <c r="A13" s="3">
        <v>42005</v>
      </c>
      <c r="B13" s="22">
        <f>WEEKNUM(Flights[[#This Row],[Date]], 1)</f>
        <v>1</v>
      </c>
      <c r="C13" s="22">
        <f>WEEKDAY(Flights[[#This Row],[Date]],1)</f>
        <v>5</v>
      </c>
      <c r="D13" t="s">
        <v>655</v>
      </c>
      <c r="E13" t="s">
        <v>1994</v>
      </c>
      <c r="F13" t="s">
        <v>0</v>
      </c>
      <c r="G13" t="s">
        <v>347</v>
      </c>
      <c r="H13" t="str">
        <f>_xlfn.XLOOKUP(Flights[[#This Row],[Destination]], Airports!$A$2:$A$78, Airports!$D$2:$D$78)</f>
        <v>San Jose</v>
      </c>
      <c r="I13" t="str" cm="1">
        <f t="array" ref="I13">_xlfn.XLOOKUP(Flights[[#This Row],[Destination]],_xlfn._TRO_TRAILING( Airports!A:A),_xlfn._TRO_TRAILING( Airports!E:E), "Not found")</f>
        <v>CA</v>
      </c>
      <c r="J13" s="1">
        <v>0.89236111111111116</v>
      </c>
      <c r="K13" s="22">
        <f>HOUR(Flights[[#This Row],[Scheduled Departure]])</f>
        <v>21</v>
      </c>
      <c r="L13" s="1">
        <v>0.91736111111111107</v>
      </c>
      <c r="M13">
        <f>(L13-J13)*24*60</f>
        <v>35.999999999999872</v>
      </c>
      <c r="N13" s="16">
        <f>Flights[[#This Row],[Length (min)]]/60</f>
        <v>1.0833333333333333</v>
      </c>
      <c r="O13">
        <v>65</v>
      </c>
      <c r="P13">
        <v>308</v>
      </c>
      <c r="Q13" s="18">
        <f>IFERROR(Flights[[#This Row],[Distance]]/Flights[[#This Row],[Length (hr)]], "")</f>
        <v>284.30769230769232</v>
      </c>
      <c r="R13" s="1">
        <v>0.94097222222222221</v>
      </c>
      <c r="S13" s="1" t="str">
        <f>IF(Flights[[#This Row],[Length (hr)]]&lt;2, "No meal", IF(Flights[[#This Row],[Length (hr)]]&lt;3.5, "Light meal", "Full meal"))</f>
        <v>No meal</v>
      </c>
      <c r="T13" s="1" t="str">
        <f>IF(AND(Flights[[#This Row],[Airline]]="US Airways", Flights[[#This Row],[Meal]]="Full Meal"), "Yes", "No")</f>
        <v>No</v>
      </c>
      <c r="U13" s="1">
        <v>0.96250000000000002</v>
      </c>
      <c r="V13">
        <v>31</v>
      </c>
      <c r="W13" s="1" t="str">
        <f>IF(Flights[[#This Row],[Arrival Delay]] = "", "Cancelled", IF(Flights[[#This Row],[Arrival Delay]]&gt;15, "Delayed", "On time"))</f>
        <v>Delayed</v>
      </c>
      <c r="X13" t="str">
        <f>IF(Flights[[#This Row],[Status]]&lt;&gt;"Delayed","", IF(Flights[[#This Row],[Arrival Delay]]&gt;120, "Severe", IF(Flights[[#This Row],[Arrival Delay]]&gt;60, "Major", "Moderate")))</f>
        <v>Moderate</v>
      </c>
      <c r="Y13" t="b">
        <v>0</v>
      </c>
      <c r="AA13" t="str">
        <f>IF(OR(AND(Flights[[#This Row],[Status]]="Cancelled", Flights[[#This Row],[Cancellation Reason]]="Airline/Carrier"), Flights[[#This Row],[Delay Type]]="Severe"), "Yes", "No")</f>
        <v>No</v>
      </c>
    </row>
    <row r="14" spans="1:27" x14ac:dyDescent="0.3">
      <c r="A14" s="3">
        <v>42005</v>
      </c>
      <c r="B14" s="22">
        <f>WEEKNUM(Flights[[#This Row],[Date]], 1)</f>
        <v>1</v>
      </c>
      <c r="C14" s="22">
        <f>WEEKDAY(Flights[[#This Row],[Date]],1)</f>
        <v>5</v>
      </c>
      <c r="D14" t="s">
        <v>101</v>
      </c>
      <c r="E14" t="s">
        <v>1987</v>
      </c>
      <c r="F14" t="s">
        <v>0</v>
      </c>
      <c r="G14" t="s">
        <v>12</v>
      </c>
      <c r="H14" t="str">
        <f>_xlfn.XLOOKUP(Flights[[#This Row],[Destination]], Airports!$A$2:$A$78, Airports!$D$2:$D$78)</f>
        <v>New York</v>
      </c>
      <c r="I14" t="str" cm="1">
        <f t="array" ref="I14">_xlfn.XLOOKUP(Flights[[#This Row],[Destination]],_xlfn._TRO_TRAILING( Airports!A:A),_xlfn._TRO_TRAILING( Airports!E:E), "Not found")</f>
        <v>NY</v>
      </c>
      <c r="J14" s="1">
        <v>0.90972222222222221</v>
      </c>
      <c r="K14" s="22">
        <f>HOUR(Flights[[#This Row],[Scheduled Departure]])</f>
        <v>21</v>
      </c>
      <c r="L14" s="1">
        <v>0.90972222222222221</v>
      </c>
      <c r="M14">
        <f>(L14-J14)*24*60</f>
        <v>0</v>
      </c>
      <c r="N14" s="16">
        <f>Flights[[#This Row],[Length (min)]]/60</f>
        <v>4.9000000000000004</v>
      </c>
      <c r="O14">
        <v>294</v>
      </c>
      <c r="P14">
        <v>2475</v>
      </c>
      <c r="Q14" s="18">
        <f>IFERROR(Flights[[#This Row],[Distance]]/Flights[[#This Row],[Length (hr)]], "")</f>
        <v>505.10204081632651</v>
      </c>
      <c r="R14" s="1">
        <v>0.24930555555555556</v>
      </c>
      <c r="S14" s="1" t="str">
        <f>IF(Flights[[#This Row],[Length (hr)]]&lt;2, "No meal", IF(Flights[[#This Row],[Length (hr)]]&lt;3.5, "Light meal", "Full meal"))</f>
        <v>Full meal</v>
      </c>
      <c r="T14" s="1" t="str">
        <f>IF(AND(Flights[[#This Row],[Airline]]="US Airways", Flights[[#This Row],[Meal]]="Full Meal"), "Yes", "No")</f>
        <v>No</v>
      </c>
      <c r="U14" s="1">
        <v>0.2388888888888889</v>
      </c>
      <c r="V14">
        <v>-15</v>
      </c>
      <c r="W14" s="1" t="str">
        <f>IF(Flights[[#This Row],[Arrival Delay]] = "", "Cancelled", IF(Flights[[#This Row],[Arrival Delay]]&gt;15, "Delayed", "On time"))</f>
        <v>On time</v>
      </c>
      <c r="X14" t="str">
        <f>IF(Flights[[#This Row],[Status]]&lt;&gt;"Delayed","", IF(Flights[[#This Row],[Arrival Delay]]&gt;120, "Severe", IF(Flights[[#This Row],[Arrival Delay]]&gt;60, "Major", "Moderate")))</f>
        <v/>
      </c>
      <c r="Y14" t="b">
        <v>0</v>
      </c>
      <c r="AA14" t="str">
        <f>IF(OR(AND(Flights[[#This Row],[Status]]="Cancelled", Flights[[#This Row],[Cancellation Reason]]="Airline/Carrier"), Flights[[#This Row],[Delay Type]]="Severe"), "Yes", "No")</f>
        <v>No</v>
      </c>
    </row>
    <row r="15" spans="1:27" x14ac:dyDescent="0.3">
      <c r="A15" s="3">
        <v>42005</v>
      </c>
      <c r="B15" s="22">
        <f>WEEKNUM(Flights[[#This Row],[Date]], 1)</f>
        <v>1</v>
      </c>
      <c r="C15" s="22">
        <f>WEEKDAY(Flights[[#This Row],[Date]],1)</f>
        <v>5</v>
      </c>
      <c r="D15" t="s">
        <v>104</v>
      </c>
      <c r="E15" t="s">
        <v>1987</v>
      </c>
      <c r="F15" t="s">
        <v>0</v>
      </c>
      <c r="G15" t="s">
        <v>13</v>
      </c>
      <c r="H15" t="str">
        <f>_xlfn.XLOOKUP(Flights[[#This Row],[Destination]], Airports!$A$2:$A$78, Airports!$D$2:$D$78)</f>
        <v>Orlando</v>
      </c>
      <c r="I15" t="str" cm="1">
        <f t="array" ref="I15">_xlfn.XLOOKUP(Flights[[#This Row],[Destination]],_xlfn._TRO_TRAILING( Airports!A:A),_xlfn._TRO_TRAILING( Airports!E:E), "Not found")</f>
        <v>FL</v>
      </c>
      <c r="J15" s="1">
        <v>0.93055555555555558</v>
      </c>
      <c r="K15" s="22">
        <f>HOUR(Flights[[#This Row],[Scheduled Departure]])</f>
        <v>22</v>
      </c>
      <c r="L15" s="1">
        <v>0.92569444444444449</v>
      </c>
      <c r="M15">
        <f>(L15-J15)*24*60</f>
        <v>-6.9999999999999751</v>
      </c>
      <c r="N15" s="16">
        <f>Flights[[#This Row],[Length (min)]]/60</f>
        <v>4.666666666666667</v>
      </c>
      <c r="O15">
        <v>280</v>
      </c>
      <c r="P15">
        <v>2218</v>
      </c>
      <c r="Q15" s="18">
        <f>IFERROR(Flights[[#This Row],[Distance]]/Flights[[#This Row],[Length (hr)]], "")</f>
        <v>475.28571428571428</v>
      </c>
      <c r="R15" s="1">
        <v>0.24305555555555555</v>
      </c>
      <c r="S15" s="1" t="str">
        <f>IF(Flights[[#This Row],[Length (hr)]]&lt;2, "No meal", IF(Flights[[#This Row],[Length (hr)]]&lt;3.5, "Light meal", "Full meal"))</f>
        <v>Full meal</v>
      </c>
      <c r="T15" s="1" t="str">
        <f>IF(AND(Flights[[#This Row],[Airline]]="US Airways", Flights[[#This Row],[Meal]]="Full Meal"), "Yes", "No")</f>
        <v>No</v>
      </c>
      <c r="U15" s="1">
        <v>0.24513888888888888</v>
      </c>
      <c r="V15">
        <v>3</v>
      </c>
      <c r="W15" s="1" t="str">
        <f>IF(Flights[[#This Row],[Arrival Delay]] = "", "Cancelled", IF(Flights[[#This Row],[Arrival Delay]]&gt;15, "Delayed", "On time"))</f>
        <v>On time</v>
      </c>
      <c r="X15" t="str">
        <f>IF(Flights[[#This Row],[Status]]&lt;&gt;"Delayed","", IF(Flights[[#This Row],[Arrival Delay]]&gt;120, "Severe", IF(Flights[[#This Row],[Arrival Delay]]&gt;60, "Major", "Moderate")))</f>
        <v/>
      </c>
      <c r="Y15" t="b">
        <v>0</v>
      </c>
      <c r="AA15" t="str">
        <f>IF(OR(AND(Flights[[#This Row],[Status]]="Cancelled", Flights[[#This Row],[Cancellation Reason]]="Airline/Carrier"), Flights[[#This Row],[Delay Type]]="Severe"), "Yes", "No")</f>
        <v>No</v>
      </c>
    </row>
    <row r="16" spans="1:27" x14ac:dyDescent="0.3">
      <c r="A16" s="3">
        <v>42006</v>
      </c>
      <c r="B16" s="22">
        <f>WEEKNUM(Flights[[#This Row],[Date]], 1)</f>
        <v>1</v>
      </c>
      <c r="C16" s="22">
        <f>WEEKDAY(Flights[[#This Row],[Date]],1)</f>
        <v>6</v>
      </c>
      <c r="D16" t="s">
        <v>384</v>
      </c>
      <c r="E16" t="s">
        <v>1993</v>
      </c>
      <c r="F16" t="s">
        <v>0</v>
      </c>
      <c r="G16" t="s">
        <v>15</v>
      </c>
      <c r="H16" t="str">
        <f>_xlfn.XLOOKUP(Flights[[#This Row],[Destination]], Airports!$A$2:$A$78, Airports!$D$2:$D$78)</f>
        <v>Las Vegas</v>
      </c>
      <c r="I16" t="str" cm="1">
        <f t="array" ref="I16">_xlfn.XLOOKUP(Flights[[#This Row],[Destination]],_xlfn._TRO_TRAILING( Airports!A:A),_xlfn._TRO_TRAILING( Airports!E:E), "Not found")</f>
        <v>NV</v>
      </c>
      <c r="J16" s="1">
        <v>0.2590277777777778</v>
      </c>
      <c r="K16" s="22">
        <f>HOUR(Flights[[#This Row],[Scheduled Departure]])</f>
        <v>6</v>
      </c>
      <c r="L16" s="1">
        <v>0.25347222222222221</v>
      </c>
      <c r="M16">
        <f>(L16-J16)*24*60</f>
        <v>-8.0000000000000515</v>
      </c>
      <c r="N16" s="16">
        <f>Flights[[#This Row],[Length (min)]]/60</f>
        <v>1.1499999999999999</v>
      </c>
      <c r="O16">
        <v>69</v>
      </c>
      <c r="P16">
        <v>236</v>
      </c>
      <c r="Q16" s="18">
        <f>IFERROR(Flights[[#This Row],[Distance]]/Flights[[#This Row],[Length (hr)]], "")</f>
        <v>205.21739130434784</v>
      </c>
      <c r="R16" s="1">
        <v>0.30625000000000002</v>
      </c>
      <c r="S16" s="1" t="str">
        <f>IF(Flights[[#This Row],[Length (hr)]]&lt;2, "No meal", IF(Flights[[#This Row],[Length (hr)]]&lt;3.5, "Light meal", "Full meal"))</f>
        <v>No meal</v>
      </c>
      <c r="T16" s="1" t="str">
        <f>IF(AND(Flights[[#This Row],[Airline]]="US Airways", Flights[[#This Row],[Meal]]="Full Meal"), "Yes", "No")</f>
        <v>No</v>
      </c>
      <c r="U16" s="1">
        <v>0.30138888888888887</v>
      </c>
      <c r="V16">
        <v>-7</v>
      </c>
      <c r="W16" s="1" t="str">
        <f>IF(Flights[[#This Row],[Arrival Delay]] = "", "Cancelled", IF(Flights[[#This Row],[Arrival Delay]]&gt;15, "Delayed", "On time"))</f>
        <v>On time</v>
      </c>
      <c r="X16" t="str">
        <f>IF(Flights[[#This Row],[Status]]&lt;&gt;"Delayed","", IF(Flights[[#This Row],[Arrival Delay]]&gt;120, "Severe", IF(Flights[[#This Row],[Arrival Delay]]&gt;60, "Major", "Moderate")))</f>
        <v/>
      </c>
      <c r="Y16" t="b">
        <v>0</v>
      </c>
      <c r="AA16" t="str">
        <f>IF(OR(AND(Flights[[#This Row],[Status]]="Cancelled", Flights[[#This Row],[Cancellation Reason]]="Airline/Carrier"), Flights[[#This Row],[Delay Type]]="Severe"), "Yes", "No")</f>
        <v>No</v>
      </c>
    </row>
    <row r="17" spans="1:27" x14ac:dyDescent="0.3">
      <c r="A17" s="3">
        <v>42006</v>
      </c>
      <c r="B17" s="22">
        <f>WEEKNUM(Flights[[#This Row],[Date]], 1)</f>
        <v>1</v>
      </c>
      <c r="C17" s="22">
        <f>WEEKDAY(Flights[[#This Row],[Date]],1)</f>
        <v>6</v>
      </c>
      <c r="D17" t="s">
        <v>699</v>
      </c>
      <c r="E17" t="s">
        <v>1989</v>
      </c>
      <c r="F17" t="s">
        <v>0</v>
      </c>
      <c r="G17" t="s">
        <v>349</v>
      </c>
      <c r="H17" t="str">
        <f>_xlfn.XLOOKUP(Flights[[#This Row],[Destination]], Airports!$A$2:$A$78, Airports!$D$2:$D$78)</f>
        <v>Salt Lake City</v>
      </c>
      <c r="I17" t="str" cm="1">
        <f t="array" ref="I17">_xlfn.XLOOKUP(Flights[[#This Row],[Destination]],_xlfn._TRO_TRAILING( Airports!A:A),_xlfn._TRO_TRAILING( Airports!E:E), "Not found")</f>
        <v>UT</v>
      </c>
      <c r="J17" s="1">
        <v>0.30902777777777779</v>
      </c>
      <c r="K17" s="22">
        <f>HOUR(Flights[[#This Row],[Scheduled Departure]])</f>
        <v>7</v>
      </c>
      <c r="L17" s="1">
        <v>0.31527777777777777</v>
      </c>
      <c r="M17">
        <f>(L17-J17)*24*60</f>
        <v>8.999999999999968</v>
      </c>
      <c r="N17" s="16">
        <f>Flights[[#This Row],[Length (min)]]/60</f>
        <v>1.8666666666666667</v>
      </c>
      <c r="O17">
        <v>112</v>
      </c>
      <c r="P17">
        <v>590</v>
      </c>
      <c r="Q17" s="18">
        <f>IFERROR(Flights[[#This Row],[Distance]]/Flights[[#This Row],[Length (hr)]], "")</f>
        <v>316.07142857142856</v>
      </c>
      <c r="R17" s="1">
        <v>0.42986111111111114</v>
      </c>
      <c r="S17" s="1" t="str">
        <f>IF(Flights[[#This Row],[Length (hr)]]&lt;2, "No meal", IF(Flights[[#This Row],[Length (hr)]]&lt;3.5, "Light meal", "Full meal"))</f>
        <v>No meal</v>
      </c>
      <c r="T17" s="1" t="str">
        <f>IF(AND(Flights[[#This Row],[Airline]]="US Airways", Flights[[#This Row],[Meal]]="Full Meal"), "Yes", "No")</f>
        <v>No</v>
      </c>
      <c r="U17" s="1">
        <v>0.43472222222222223</v>
      </c>
      <c r="V17">
        <v>7</v>
      </c>
      <c r="W17" s="1" t="str">
        <f>IF(Flights[[#This Row],[Arrival Delay]] = "", "Cancelled", IF(Flights[[#This Row],[Arrival Delay]]&gt;15, "Delayed", "On time"))</f>
        <v>On time</v>
      </c>
      <c r="X17" t="str">
        <f>IF(Flights[[#This Row],[Status]]&lt;&gt;"Delayed","", IF(Flights[[#This Row],[Arrival Delay]]&gt;120, "Severe", IF(Flights[[#This Row],[Arrival Delay]]&gt;60, "Major", "Moderate")))</f>
        <v/>
      </c>
      <c r="Y17" t="b">
        <v>0</v>
      </c>
      <c r="AA17" t="str">
        <f>IF(OR(AND(Flights[[#This Row],[Status]]="Cancelled", Flights[[#This Row],[Cancellation Reason]]="Airline/Carrier"), Flights[[#This Row],[Delay Type]]="Severe"), "Yes", "No")</f>
        <v>No</v>
      </c>
    </row>
    <row r="18" spans="1:27" x14ac:dyDescent="0.3">
      <c r="A18" s="3">
        <v>42006</v>
      </c>
      <c r="B18" s="22">
        <f>WEEKNUM(Flights[[#This Row],[Date]], 1)</f>
        <v>1</v>
      </c>
      <c r="C18" s="22">
        <f>WEEKDAY(Flights[[#This Row],[Date]],1)</f>
        <v>6</v>
      </c>
      <c r="D18" t="s">
        <v>408</v>
      </c>
      <c r="E18" t="s">
        <v>1994</v>
      </c>
      <c r="F18" t="s">
        <v>0</v>
      </c>
      <c r="G18" t="s">
        <v>259</v>
      </c>
      <c r="H18" t="str">
        <f>_xlfn.XLOOKUP(Flights[[#This Row],[Destination]], Airports!$A$2:$A$78, Airports!$D$2:$D$78)</f>
        <v>Bozeman</v>
      </c>
      <c r="I18" t="str" cm="1">
        <f t="array" ref="I18">_xlfn.XLOOKUP(Flights[[#This Row],[Destination]],_xlfn._TRO_TRAILING( Airports!A:A),_xlfn._TRO_TRAILING( Airports!E:E), "Not found")</f>
        <v>MT</v>
      </c>
      <c r="J18" s="1">
        <v>0.34305555555555556</v>
      </c>
      <c r="K18" s="22">
        <f>HOUR(Flights[[#This Row],[Scheduled Departure]])</f>
        <v>8</v>
      </c>
      <c r="L18" s="1">
        <v>0.35208333333333336</v>
      </c>
      <c r="M18">
        <f>(L18-J18)*24*60</f>
        <v>13.000000000000034</v>
      </c>
      <c r="N18" s="16">
        <f>Flights[[#This Row],[Length (min)]]/60</f>
        <v>2.6166666666666667</v>
      </c>
      <c r="O18">
        <v>157</v>
      </c>
      <c r="P18">
        <v>902</v>
      </c>
      <c r="Q18" s="18">
        <f>IFERROR(Flights[[#This Row],[Distance]]/Flights[[#This Row],[Length (hr)]], "")</f>
        <v>344.71337579617835</v>
      </c>
      <c r="R18" s="1">
        <v>0.50208333333333333</v>
      </c>
      <c r="S18" s="1" t="str">
        <f>IF(Flights[[#This Row],[Length (hr)]]&lt;2, "No meal", IF(Flights[[#This Row],[Length (hr)]]&lt;3.5, "Light meal", "Full meal"))</f>
        <v>Light meal</v>
      </c>
      <c r="T18" s="1" t="str">
        <f>IF(AND(Flights[[#This Row],[Airline]]="US Airways", Flights[[#This Row],[Meal]]="Full Meal"), "Yes", "No")</f>
        <v>No</v>
      </c>
      <c r="U18" s="1">
        <v>0.50277777777777777</v>
      </c>
      <c r="V18">
        <v>1</v>
      </c>
      <c r="W18" s="1" t="str">
        <f>IF(Flights[[#This Row],[Arrival Delay]] = "", "Cancelled", IF(Flights[[#This Row],[Arrival Delay]]&gt;15, "Delayed", "On time"))</f>
        <v>On time</v>
      </c>
      <c r="X18" t="str">
        <f>IF(Flights[[#This Row],[Status]]&lt;&gt;"Delayed","", IF(Flights[[#This Row],[Arrival Delay]]&gt;120, "Severe", IF(Flights[[#This Row],[Arrival Delay]]&gt;60, "Major", "Moderate")))</f>
        <v/>
      </c>
      <c r="Y18" t="b">
        <v>0</v>
      </c>
      <c r="AA18" t="str">
        <f>IF(OR(AND(Flights[[#This Row],[Status]]="Cancelled", Flights[[#This Row],[Cancellation Reason]]="Airline/Carrier"), Flights[[#This Row],[Delay Type]]="Severe"), "Yes", "No")</f>
        <v>No</v>
      </c>
    </row>
    <row r="19" spans="1:27" x14ac:dyDescent="0.3">
      <c r="A19" s="3">
        <v>42006</v>
      </c>
      <c r="B19" s="22">
        <f>WEEKNUM(Flights[[#This Row],[Date]], 1)</f>
        <v>1</v>
      </c>
      <c r="C19" s="22">
        <f>WEEKDAY(Flights[[#This Row],[Date]],1)</f>
        <v>6</v>
      </c>
      <c r="D19" t="s">
        <v>452</v>
      </c>
      <c r="E19" t="s">
        <v>1989</v>
      </c>
      <c r="F19" t="s">
        <v>0</v>
      </c>
      <c r="G19" t="s">
        <v>349</v>
      </c>
      <c r="H19" t="str">
        <f>_xlfn.XLOOKUP(Flights[[#This Row],[Destination]], Airports!$A$2:$A$78, Airports!$D$2:$D$78)</f>
        <v>Salt Lake City</v>
      </c>
      <c r="I19" t="str" cm="1">
        <f t="array" ref="I19">_xlfn.XLOOKUP(Flights[[#This Row],[Destination]],_xlfn._TRO_TRAILING( Airports!A:A),_xlfn._TRO_TRAILING( Airports!E:E), "Not found")</f>
        <v>UT</v>
      </c>
      <c r="J19" s="1">
        <v>0.43402777777777779</v>
      </c>
      <c r="K19" s="22">
        <f>HOUR(Flights[[#This Row],[Scheduled Departure]])</f>
        <v>10</v>
      </c>
      <c r="L19" s="1">
        <v>0.46180555555555558</v>
      </c>
      <c r="M19">
        <f>(L19-J19)*24*60</f>
        <v>40.000000000000014</v>
      </c>
      <c r="N19" s="16">
        <f>Flights[[#This Row],[Length (min)]]/60</f>
        <v>1.9333333333333333</v>
      </c>
      <c r="O19">
        <v>116</v>
      </c>
      <c r="P19">
        <v>590</v>
      </c>
      <c r="Q19" s="18">
        <f>IFERROR(Flights[[#This Row],[Distance]]/Flights[[#This Row],[Length (hr)]], "")</f>
        <v>305.17241379310343</v>
      </c>
      <c r="R19" s="1">
        <v>0.55138888888888893</v>
      </c>
      <c r="S19" s="1" t="str">
        <f>IF(Flights[[#This Row],[Length (hr)]]&lt;2, "No meal", IF(Flights[[#This Row],[Length (hr)]]&lt;3.5, "Light meal", "Full meal"))</f>
        <v>No meal</v>
      </c>
      <c r="T19" s="1" t="str">
        <f>IF(AND(Flights[[#This Row],[Airline]]="US Airways", Flights[[#This Row],[Meal]]="Full Meal"), "Yes", "No")</f>
        <v>No</v>
      </c>
      <c r="U19" s="1">
        <v>0.58402777777777781</v>
      </c>
      <c r="V19">
        <v>47</v>
      </c>
      <c r="W19" s="1" t="str">
        <f>IF(Flights[[#This Row],[Arrival Delay]] = "", "Cancelled", IF(Flights[[#This Row],[Arrival Delay]]&gt;15, "Delayed", "On time"))</f>
        <v>Delayed</v>
      </c>
      <c r="X19" t="str">
        <f>IF(Flights[[#This Row],[Status]]&lt;&gt;"Delayed","", IF(Flights[[#This Row],[Arrival Delay]]&gt;120, "Severe", IF(Flights[[#This Row],[Arrival Delay]]&gt;60, "Major", "Moderate")))</f>
        <v>Moderate</v>
      </c>
      <c r="Y19" t="b">
        <v>0</v>
      </c>
      <c r="AA19" t="str">
        <f>IF(OR(AND(Flights[[#This Row],[Status]]="Cancelled", Flights[[#This Row],[Cancellation Reason]]="Airline/Carrier"), Flights[[#This Row],[Delay Type]]="Severe"), "Yes", "No")</f>
        <v>No</v>
      </c>
    </row>
    <row r="20" spans="1:27" x14ac:dyDescent="0.3">
      <c r="A20" s="3">
        <v>42006</v>
      </c>
      <c r="B20" s="22">
        <f>WEEKNUM(Flights[[#This Row],[Date]], 1)</f>
        <v>1</v>
      </c>
      <c r="C20" s="22">
        <f>WEEKDAY(Flights[[#This Row],[Date]],1)</f>
        <v>6</v>
      </c>
      <c r="D20" t="s">
        <v>461</v>
      </c>
      <c r="E20" t="s">
        <v>1996</v>
      </c>
      <c r="F20" t="s">
        <v>0</v>
      </c>
      <c r="G20" t="s">
        <v>12</v>
      </c>
      <c r="H20" t="str">
        <f>_xlfn.XLOOKUP(Flights[[#This Row],[Destination]], Airports!$A$2:$A$78, Airports!$D$2:$D$78)</f>
        <v>New York</v>
      </c>
      <c r="I20" t="str" cm="1">
        <f t="array" ref="I20">_xlfn.XLOOKUP(Flights[[#This Row],[Destination]],_xlfn._TRO_TRAILING( Airports!A:A),_xlfn._TRO_TRAILING( Airports!E:E), "Not found")</f>
        <v>NY</v>
      </c>
      <c r="J20" s="1">
        <v>0.44444444444444442</v>
      </c>
      <c r="K20" s="22">
        <f>HOUR(Flights[[#This Row],[Scheduled Departure]])</f>
        <v>10</v>
      </c>
      <c r="L20" s="1">
        <v>0.44305555555555554</v>
      </c>
      <c r="M20">
        <f>(L20-J20)*24*60</f>
        <v>-1.9999999999999929</v>
      </c>
      <c r="N20" s="16">
        <f>Flights[[#This Row],[Length (min)]]/60</f>
        <v>5.2333333333333334</v>
      </c>
      <c r="O20">
        <v>314</v>
      </c>
      <c r="P20">
        <v>2475</v>
      </c>
      <c r="Q20" s="18">
        <f>IFERROR(Flights[[#This Row],[Distance]]/Flights[[#This Row],[Length (hr)]], "")</f>
        <v>472.9299363057325</v>
      </c>
      <c r="R20" s="1">
        <v>0.79513888888888884</v>
      </c>
      <c r="S20" s="1" t="str">
        <f>IF(Flights[[#This Row],[Length (hr)]]&lt;2, "No meal", IF(Flights[[#This Row],[Length (hr)]]&lt;3.5, "Light meal", "Full meal"))</f>
        <v>Full meal</v>
      </c>
      <c r="T20" s="1" t="str">
        <f>IF(AND(Flights[[#This Row],[Airline]]="US Airways", Flights[[#This Row],[Meal]]="Full Meal"), "Yes", "No")</f>
        <v>No</v>
      </c>
      <c r="U20" s="1">
        <v>0.78611111111111109</v>
      </c>
      <c r="V20">
        <v>-13</v>
      </c>
      <c r="W20" s="1" t="str">
        <f>IF(Flights[[#This Row],[Arrival Delay]] = "", "Cancelled", IF(Flights[[#This Row],[Arrival Delay]]&gt;15, "Delayed", "On time"))</f>
        <v>On time</v>
      </c>
      <c r="X20" t="str">
        <f>IF(Flights[[#This Row],[Status]]&lt;&gt;"Delayed","", IF(Flights[[#This Row],[Arrival Delay]]&gt;120, "Severe", IF(Flights[[#This Row],[Arrival Delay]]&gt;60, "Major", "Moderate")))</f>
        <v/>
      </c>
      <c r="Y20" t="b">
        <v>0</v>
      </c>
      <c r="AA20" t="str">
        <f>IF(OR(AND(Flights[[#This Row],[Status]]="Cancelled", Flights[[#This Row],[Cancellation Reason]]="Airline/Carrier"), Flights[[#This Row],[Delay Type]]="Severe"), "Yes", "No")</f>
        <v>No</v>
      </c>
    </row>
    <row r="21" spans="1:27" x14ac:dyDescent="0.3">
      <c r="A21" s="3">
        <v>42006</v>
      </c>
      <c r="B21" s="22">
        <f>WEEKNUM(Flights[[#This Row],[Date]], 1)</f>
        <v>1</v>
      </c>
      <c r="C21" s="22">
        <f>WEEKDAY(Flights[[#This Row],[Date]],1)</f>
        <v>6</v>
      </c>
      <c r="D21" t="s">
        <v>479</v>
      </c>
      <c r="E21" t="s">
        <v>1996</v>
      </c>
      <c r="F21" t="s">
        <v>0</v>
      </c>
      <c r="G21" t="s">
        <v>9</v>
      </c>
      <c r="H21" t="str">
        <f>_xlfn.XLOOKUP(Flights[[#This Row],[Destination]], Airports!$A$2:$A$78, Airports!$D$2:$D$78)</f>
        <v>San Francisco</v>
      </c>
      <c r="I21" t="str" cm="1">
        <f t="array" ref="I21">_xlfn.XLOOKUP(Flights[[#This Row],[Destination]],_xlfn._TRO_TRAILING( Airports!A:A),_xlfn._TRO_TRAILING( Airports!E:E), "Not found")</f>
        <v>CA</v>
      </c>
      <c r="J21" s="1">
        <v>0.47569444444444442</v>
      </c>
      <c r="K21" s="22">
        <f>HOUR(Flights[[#This Row],[Scheduled Departure]])</f>
        <v>11</v>
      </c>
      <c r="L21" s="1">
        <v>0.48333333333333334</v>
      </c>
      <c r="M21">
        <f>(L21-J21)*24*60</f>
        <v>11.000000000000041</v>
      </c>
      <c r="N21" s="16">
        <f>Flights[[#This Row],[Length (min)]]/60</f>
        <v>1.2</v>
      </c>
      <c r="O21">
        <v>72</v>
      </c>
      <c r="P21">
        <v>337</v>
      </c>
      <c r="Q21" s="18">
        <f>IFERROR(Flights[[#This Row],[Distance]]/Flights[[#This Row],[Length (hr)]], "")</f>
        <v>280.83333333333337</v>
      </c>
      <c r="R21" s="1">
        <v>0.53125</v>
      </c>
      <c r="S21" s="1" t="str">
        <f>IF(Flights[[#This Row],[Length (hr)]]&lt;2, "No meal", IF(Flights[[#This Row],[Length (hr)]]&lt;3.5, "Light meal", "Full meal"))</f>
        <v>No meal</v>
      </c>
      <c r="T21" s="1" t="str">
        <f>IF(AND(Flights[[#This Row],[Airline]]="US Airways", Flights[[#This Row],[Meal]]="Full Meal"), "Yes", "No")</f>
        <v>No</v>
      </c>
      <c r="U21" s="1">
        <v>0.53333333333333333</v>
      </c>
      <c r="V21">
        <v>3</v>
      </c>
      <c r="W21" s="1" t="str">
        <f>IF(Flights[[#This Row],[Arrival Delay]] = "", "Cancelled", IF(Flights[[#This Row],[Arrival Delay]]&gt;15, "Delayed", "On time"))</f>
        <v>On time</v>
      </c>
      <c r="X21" t="str">
        <f>IF(Flights[[#This Row],[Status]]&lt;&gt;"Delayed","", IF(Flights[[#This Row],[Arrival Delay]]&gt;120, "Severe", IF(Flights[[#This Row],[Arrival Delay]]&gt;60, "Major", "Moderate")))</f>
        <v/>
      </c>
      <c r="Y21" t="b">
        <v>0</v>
      </c>
      <c r="AA21" t="str">
        <f>IF(OR(AND(Flights[[#This Row],[Status]]="Cancelled", Flights[[#This Row],[Cancellation Reason]]="Airline/Carrier"), Flights[[#This Row],[Delay Type]]="Severe"), "Yes", "No")</f>
        <v>No</v>
      </c>
    </row>
    <row r="22" spans="1:27" x14ac:dyDescent="0.3">
      <c r="A22" s="3">
        <v>42006</v>
      </c>
      <c r="B22" s="22">
        <f>WEEKNUM(Flights[[#This Row],[Date]], 1)</f>
        <v>1</v>
      </c>
      <c r="C22" s="22">
        <f>WEEKDAY(Flights[[#This Row],[Date]],1)</f>
        <v>6</v>
      </c>
      <c r="D22" t="s">
        <v>490</v>
      </c>
      <c r="E22" t="s">
        <v>1990</v>
      </c>
      <c r="F22" t="s">
        <v>0</v>
      </c>
      <c r="G22" t="s">
        <v>281</v>
      </c>
      <c r="H22" t="str">
        <f>_xlfn.XLOOKUP(Flights[[#This Row],[Destination]], Airports!$A$2:$A$78, Airports!$D$2:$D$78)</f>
        <v>Newark</v>
      </c>
      <c r="I22" t="str" cm="1">
        <f t="array" ref="I22">_xlfn.XLOOKUP(Flights[[#This Row],[Destination]],_xlfn._TRO_TRAILING( Airports!A:A),_xlfn._TRO_TRAILING( Airports!E:E), "Not found")</f>
        <v>NJ</v>
      </c>
      <c r="J22" s="1">
        <v>0.49305555555555558</v>
      </c>
      <c r="K22" s="22">
        <f>HOUR(Flights[[#This Row],[Scheduled Departure]])</f>
        <v>11</v>
      </c>
      <c r="L22" s="1">
        <v>0.49583333333333335</v>
      </c>
      <c r="M22">
        <f>(L22-J22)*24*60</f>
        <v>3.9999999999999858</v>
      </c>
      <c r="N22" s="16">
        <f>Flights[[#This Row],[Length (min)]]/60</f>
        <v>4.9833333333333334</v>
      </c>
      <c r="O22">
        <v>299</v>
      </c>
      <c r="P22">
        <v>2454</v>
      </c>
      <c r="Q22" s="18">
        <f>IFERROR(Flights[[#This Row],[Distance]]/Flights[[#This Row],[Length (hr)]], "")</f>
        <v>492.44147157190633</v>
      </c>
      <c r="R22" s="1">
        <v>0.83333333333333337</v>
      </c>
      <c r="S22" s="1" t="str">
        <f>IF(Flights[[#This Row],[Length (hr)]]&lt;2, "No meal", IF(Flights[[#This Row],[Length (hr)]]&lt;3.5, "Light meal", "Full meal"))</f>
        <v>Full meal</v>
      </c>
      <c r="T22" s="1" t="str">
        <f>IF(AND(Flights[[#This Row],[Airline]]="US Airways", Flights[[#This Row],[Meal]]="Full Meal"), "Yes", "No")</f>
        <v>No</v>
      </c>
      <c r="U22" s="1">
        <v>0.82847222222222228</v>
      </c>
      <c r="V22">
        <v>-7</v>
      </c>
      <c r="W22" s="1" t="str">
        <f>IF(Flights[[#This Row],[Arrival Delay]] = "", "Cancelled", IF(Flights[[#This Row],[Arrival Delay]]&gt;15, "Delayed", "On time"))</f>
        <v>On time</v>
      </c>
      <c r="X22" t="str">
        <f>IF(Flights[[#This Row],[Status]]&lt;&gt;"Delayed","", IF(Flights[[#This Row],[Arrival Delay]]&gt;120, "Severe", IF(Flights[[#This Row],[Arrival Delay]]&gt;60, "Major", "Moderate")))</f>
        <v/>
      </c>
      <c r="Y22" t="b">
        <v>0</v>
      </c>
      <c r="AA22" t="str">
        <f>IF(OR(AND(Flights[[#This Row],[Status]]="Cancelled", Flights[[#This Row],[Cancellation Reason]]="Airline/Carrier"), Flights[[#This Row],[Delay Type]]="Severe"), "Yes", "No")</f>
        <v>No</v>
      </c>
    </row>
    <row r="23" spans="1:27" x14ac:dyDescent="0.3">
      <c r="A23" s="3">
        <v>42006</v>
      </c>
      <c r="B23" s="22">
        <f>WEEKNUM(Flights[[#This Row],[Date]], 1)</f>
        <v>1</v>
      </c>
      <c r="C23" s="22">
        <f>WEEKDAY(Flights[[#This Row],[Date]],1)</f>
        <v>6</v>
      </c>
      <c r="D23" t="s">
        <v>492</v>
      </c>
      <c r="E23" t="s">
        <v>1989</v>
      </c>
      <c r="F23" t="s">
        <v>0</v>
      </c>
      <c r="G23" t="s">
        <v>31</v>
      </c>
      <c r="H23" t="str">
        <f>_xlfn.XLOOKUP(Flights[[#This Row],[Destination]], Airports!$A$2:$A$78, Airports!$D$2:$D$78)</f>
        <v>Raleigh</v>
      </c>
      <c r="I23" t="str" cm="1">
        <f t="array" ref="I23">_xlfn.XLOOKUP(Flights[[#This Row],[Destination]],_xlfn._TRO_TRAILING( Airports!A:A),_xlfn._TRO_TRAILING( Airports!E:E), "Not found")</f>
        <v>NC</v>
      </c>
      <c r="J23" s="1">
        <v>0.5</v>
      </c>
      <c r="K23" s="22">
        <f>HOUR(Flights[[#This Row],[Scheduled Departure]])</f>
        <v>12</v>
      </c>
      <c r="L23" s="1">
        <v>0.5083333333333333</v>
      </c>
      <c r="M23">
        <f>(L23-J23)*24*60</f>
        <v>11.999999999999957</v>
      </c>
      <c r="N23" s="16">
        <f>Flights[[#This Row],[Length (min)]]/60</f>
        <v>4.6333333333333337</v>
      </c>
      <c r="O23">
        <v>278</v>
      </c>
      <c r="P23">
        <v>2239</v>
      </c>
      <c r="Q23" s="18">
        <f>IFERROR(Flights[[#This Row],[Distance]]/Flights[[#This Row],[Length (hr)]], "")</f>
        <v>483.23741007194241</v>
      </c>
      <c r="R23" s="1">
        <v>0.82222222222222219</v>
      </c>
      <c r="S23" s="1" t="str">
        <f>IF(Flights[[#This Row],[Length (hr)]]&lt;2, "No meal", IF(Flights[[#This Row],[Length (hr)]]&lt;3.5, "Light meal", "Full meal"))</f>
        <v>Full meal</v>
      </c>
      <c r="T23" s="1" t="str">
        <f>IF(AND(Flights[[#This Row],[Airline]]="US Airways", Flights[[#This Row],[Meal]]="Full Meal"), "Yes", "No")</f>
        <v>No</v>
      </c>
      <c r="U23" s="1">
        <v>0.82638888888888884</v>
      </c>
      <c r="V23">
        <v>6</v>
      </c>
      <c r="W23" s="1" t="str">
        <f>IF(Flights[[#This Row],[Arrival Delay]] = "", "Cancelled", IF(Flights[[#This Row],[Arrival Delay]]&gt;15, "Delayed", "On time"))</f>
        <v>On time</v>
      </c>
      <c r="X23" t="str">
        <f>IF(Flights[[#This Row],[Status]]&lt;&gt;"Delayed","", IF(Flights[[#This Row],[Arrival Delay]]&gt;120, "Severe", IF(Flights[[#This Row],[Arrival Delay]]&gt;60, "Major", "Moderate")))</f>
        <v/>
      </c>
      <c r="Y23" t="b">
        <v>0</v>
      </c>
      <c r="AA23" t="str">
        <f>IF(OR(AND(Flights[[#This Row],[Status]]="Cancelled", Flights[[#This Row],[Cancellation Reason]]="Airline/Carrier"), Flights[[#This Row],[Delay Type]]="Severe"), "Yes", "No")</f>
        <v>No</v>
      </c>
    </row>
    <row r="24" spans="1:27" x14ac:dyDescent="0.3">
      <c r="A24" s="3">
        <v>42006</v>
      </c>
      <c r="B24" s="22">
        <f>WEEKNUM(Flights[[#This Row],[Date]], 1)</f>
        <v>1</v>
      </c>
      <c r="C24" s="22">
        <f>WEEKDAY(Flights[[#This Row],[Date]],1)</f>
        <v>6</v>
      </c>
      <c r="D24" t="s">
        <v>499</v>
      </c>
      <c r="E24" t="s">
        <v>1989</v>
      </c>
      <c r="F24" t="s">
        <v>0</v>
      </c>
      <c r="G24" t="s">
        <v>26</v>
      </c>
      <c r="H24" t="str">
        <f>_xlfn.XLOOKUP(Flights[[#This Row],[Destination]], Airports!$A$2:$A$78, Airports!$D$2:$D$78)</f>
        <v>Atlanta</v>
      </c>
      <c r="I24" t="str" cm="1">
        <f t="array" ref="I24">_xlfn.XLOOKUP(Flights[[#This Row],[Destination]],_xlfn._TRO_TRAILING( Airports!A:A),_xlfn._TRO_TRAILING( Airports!E:E), "Not found")</f>
        <v>GA</v>
      </c>
      <c r="J24" s="1">
        <v>0.51736111111111116</v>
      </c>
      <c r="K24" s="22">
        <f>HOUR(Flights[[#This Row],[Scheduled Departure]])</f>
        <v>12</v>
      </c>
      <c r="L24" s="1">
        <v>0.5180555555555556</v>
      </c>
      <c r="M24">
        <f>(L24-J24)*24*60</f>
        <v>0.99999999999999645</v>
      </c>
      <c r="N24" s="16">
        <f>Flights[[#This Row],[Length (min)]]/60</f>
        <v>4.1833333333333336</v>
      </c>
      <c r="O24">
        <v>251</v>
      </c>
      <c r="P24">
        <v>1947</v>
      </c>
      <c r="Q24" s="18">
        <f>IFERROR(Flights[[#This Row],[Distance]]/Flights[[#This Row],[Length (hr)]], "")</f>
        <v>465.41832669322707</v>
      </c>
      <c r="R24" s="1">
        <v>0.81805555555555554</v>
      </c>
      <c r="S24" s="1" t="str">
        <f>IF(Flights[[#This Row],[Length (hr)]]&lt;2, "No meal", IF(Flights[[#This Row],[Length (hr)]]&lt;3.5, "Light meal", "Full meal"))</f>
        <v>Full meal</v>
      </c>
      <c r="T24" s="1" t="str">
        <f>IF(AND(Flights[[#This Row],[Airline]]="US Airways", Flights[[#This Row],[Meal]]="Full Meal"), "Yes", "No")</f>
        <v>No</v>
      </c>
      <c r="U24" s="1">
        <v>0.81736111111111109</v>
      </c>
      <c r="V24">
        <v>-1</v>
      </c>
      <c r="W24" s="1" t="str">
        <f>IF(Flights[[#This Row],[Arrival Delay]] = "", "Cancelled", IF(Flights[[#This Row],[Arrival Delay]]&gt;15, "Delayed", "On time"))</f>
        <v>On time</v>
      </c>
      <c r="X24" t="str">
        <f>IF(Flights[[#This Row],[Status]]&lt;&gt;"Delayed","", IF(Flights[[#This Row],[Arrival Delay]]&gt;120, "Severe", IF(Flights[[#This Row],[Arrival Delay]]&gt;60, "Major", "Moderate")))</f>
        <v/>
      </c>
      <c r="Y24" t="b">
        <v>0</v>
      </c>
      <c r="AA24" t="str">
        <f>IF(OR(AND(Flights[[#This Row],[Status]]="Cancelled", Flights[[#This Row],[Cancellation Reason]]="Airline/Carrier"), Flights[[#This Row],[Delay Type]]="Severe"), "Yes", "No")</f>
        <v>No</v>
      </c>
    </row>
    <row r="25" spans="1:27" x14ac:dyDescent="0.3">
      <c r="A25" s="3">
        <v>42006</v>
      </c>
      <c r="B25" s="22">
        <f>WEEKNUM(Flights[[#This Row],[Date]], 1)</f>
        <v>1</v>
      </c>
      <c r="C25" s="22">
        <f>WEEKDAY(Flights[[#This Row],[Date]],1)</f>
        <v>6</v>
      </c>
      <c r="D25" t="s">
        <v>722</v>
      </c>
      <c r="E25" t="s">
        <v>1994</v>
      </c>
      <c r="F25" t="s">
        <v>0</v>
      </c>
      <c r="G25" t="s">
        <v>321</v>
      </c>
      <c r="H25" t="str">
        <f>_xlfn.XLOOKUP(Flights[[#This Row],[Destination]], Airports!$A$2:$A$78, Airports!$D$2:$D$78)</f>
        <v>Oklahoma City</v>
      </c>
      <c r="I25" t="str" cm="1">
        <f t="array" ref="I25">_xlfn.XLOOKUP(Flights[[#This Row],[Destination]],_xlfn._TRO_TRAILING( Airports!A:A),_xlfn._TRO_TRAILING( Airports!E:E), "Not found")</f>
        <v>OK</v>
      </c>
      <c r="J25" s="1">
        <v>0.51736111111111116</v>
      </c>
      <c r="K25" s="22">
        <f>HOUR(Flights[[#This Row],[Scheduled Departure]])</f>
        <v>12</v>
      </c>
      <c r="L25" s="1">
        <v>0.51388888888888884</v>
      </c>
      <c r="M25">
        <f>(L25-J25)*24*60</f>
        <v>-5.0000000000001421</v>
      </c>
      <c r="N25" s="16">
        <f>Flights[[#This Row],[Length (min)]]/60</f>
        <v>3.0833333333333335</v>
      </c>
      <c r="O25">
        <v>185</v>
      </c>
      <c r="P25">
        <v>1187</v>
      </c>
      <c r="Q25" s="18">
        <f>IFERROR(Flights[[#This Row],[Distance]]/Flights[[#This Row],[Length (hr)]], "")</f>
        <v>384.97297297297297</v>
      </c>
      <c r="R25" s="1">
        <v>0.71666666666666667</v>
      </c>
      <c r="S25" s="1" t="str">
        <f>IF(Flights[[#This Row],[Length (hr)]]&lt;2, "No meal", IF(Flights[[#This Row],[Length (hr)]]&lt;3.5, "Light meal", "Full meal"))</f>
        <v>Light meal</v>
      </c>
      <c r="T25" s="1" t="str">
        <f>IF(AND(Flights[[#This Row],[Airline]]="US Airways", Flights[[#This Row],[Meal]]="Full Meal"), "Yes", "No")</f>
        <v>No</v>
      </c>
      <c r="U25" s="1">
        <v>0.72569444444444442</v>
      </c>
      <c r="V25">
        <v>13</v>
      </c>
      <c r="W25" s="1" t="str">
        <f>IF(Flights[[#This Row],[Arrival Delay]] = "", "Cancelled", IF(Flights[[#This Row],[Arrival Delay]]&gt;15, "Delayed", "On time"))</f>
        <v>On time</v>
      </c>
      <c r="X25" t="str">
        <f>IF(Flights[[#This Row],[Status]]&lt;&gt;"Delayed","", IF(Flights[[#This Row],[Arrival Delay]]&gt;120, "Severe", IF(Flights[[#This Row],[Arrival Delay]]&gt;60, "Major", "Moderate")))</f>
        <v/>
      </c>
      <c r="Y25" t="b">
        <v>0</v>
      </c>
      <c r="AA25" t="str">
        <f>IF(OR(AND(Flights[[#This Row],[Status]]="Cancelled", Flights[[#This Row],[Cancellation Reason]]="Airline/Carrier"), Flights[[#This Row],[Delay Type]]="Severe"), "Yes", "No")</f>
        <v>No</v>
      </c>
    </row>
    <row r="26" spans="1:27" x14ac:dyDescent="0.3">
      <c r="A26" s="3">
        <v>42006</v>
      </c>
      <c r="B26" s="22">
        <f>WEEKNUM(Flights[[#This Row],[Date]], 1)</f>
        <v>1</v>
      </c>
      <c r="C26" s="22">
        <f>WEEKDAY(Flights[[#This Row],[Date]],1)</f>
        <v>6</v>
      </c>
      <c r="D26" t="s">
        <v>538</v>
      </c>
      <c r="E26" t="s">
        <v>1994</v>
      </c>
      <c r="F26" t="s">
        <v>0</v>
      </c>
      <c r="G26" t="s">
        <v>339</v>
      </c>
      <c r="H26" t="str">
        <f>_xlfn.XLOOKUP(Flights[[#This Row],[Destination]], Airports!$A$2:$A$78, Airports!$D$2:$D$78)</f>
        <v>San Diego</v>
      </c>
      <c r="I26" t="str" cm="1">
        <f t="array" ref="I26">_xlfn.XLOOKUP(Flights[[#This Row],[Destination]],_xlfn._TRO_TRAILING( Airports!A:A),_xlfn._TRO_TRAILING( Airports!E:E), "Not found")</f>
        <v>CA</v>
      </c>
      <c r="J26" s="1">
        <v>0.60069444444444442</v>
      </c>
      <c r="K26" s="22">
        <f>HOUR(Flights[[#This Row],[Scheduled Departure]])</f>
        <v>14</v>
      </c>
      <c r="L26" s="1">
        <v>0.60069444444444442</v>
      </c>
      <c r="M26">
        <f>(L26-J26)*24*60</f>
        <v>0</v>
      </c>
      <c r="N26" s="16">
        <f>Flights[[#This Row],[Length (min)]]/60</f>
        <v>0.78333333333333333</v>
      </c>
      <c r="O26">
        <v>47</v>
      </c>
      <c r="P26">
        <v>109</v>
      </c>
      <c r="Q26" s="18">
        <f>IFERROR(Flights[[#This Row],[Distance]]/Flights[[#This Row],[Length (hr)]], "")</f>
        <v>139.14893617021278</v>
      </c>
      <c r="R26" s="1">
        <v>0.63194444444444442</v>
      </c>
      <c r="S26" s="1" t="str">
        <f>IF(Flights[[#This Row],[Length (hr)]]&lt;2, "No meal", IF(Flights[[#This Row],[Length (hr)]]&lt;3.5, "Light meal", "Full meal"))</f>
        <v>No meal</v>
      </c>
      <c r="T26" s="1" t="str">
        <f>IF(AND(Flights[[#This Row],[Airline]]="US Airways", Flights[[#This Row],[Meal]]="Full Meal"), "Yes", "No")</f>
        <v>No</v>
      </c>
      <c r="U26" s="1">
        <v>0.6333333333333333</v>
      </c>
      <c r="V26">
        <v>2</v>
      </c>
      <c r="W26" s="1" t="str">
        <f>IF(Flights[[#This Row],[Arrival Delay]] = "", "Cancelled", IF(Flights[[#This Row],[Arrival Delay]]&gt;15, "Delayed", "On time"))</f>
        <v>On time</v>
      </c>
      <c r="X26" t="str">
        <f>IF(Flights[[#This Row],[Status]]&lt;&gt;"Delayed","", IF(Flights[[#This Row],[Arrival Delay]]&gt;120, "Severe", IF(Flights[[#This Row],[Arrival Delay]]&gt;60, "Major", "Moderate")))</f>
        <v/>
      </c>
      <c r="Y26" t="b">
        <v>0</v>
      </c>
      <c r="AA26" t="str">
        <f>IF(OR(AND(Flights[[#This Row],[Status]]="Cancelled", Flights[[#This Row],[Cancellation Reason]]="Airline/Carrier"), Flights[[#This Row],[Delay Type]]="Severe"), "Yes", "No")</f>
        <v>No</v>
      </c>
    </row>
    <row r="27" spans="1:27" x14ac:dyDescent="0.3">
      <c r="A27" s="3">
        <v>42006</v>
      </c>
      <c r="B27" s="22">
        <f>WEEKNUM(Flights[[#This Row],[Date]], 1)</f>
        <v>1</v>
      </c>
      <c r="C27" s="22">
        <f>WEEKDAY(Flights[[#This Row],[Date]],1)</f>
        <v>6</v>
      </c>
      <c r="D27" t="s">
        <v>578</v>
      </c>
      <c r="E27" t="s">
        <v>1995</v>
      </c>
      <c r="F27" t="s">
        <v>0</v>
      </c>
      <c r="G27" t="s">
        <v>347</v>
      </c>
      <c r="H27" t="str">
        <f>_xlfn.XLOOKUP(Flights[[#This Row],[Destination]], Airports!$A$2:$A$78, Airports!$D$2:$D$78)</f>
        <v>San Jose</v>
      </c>
      <c r="I27" t="str" cm="1">
        <f t="array" ref="I27">_xlfn.XLOOKUP(Flights[[#This Row],[Destination]],_xlfn._TRO_TRAILING( Airports!A:A),_xlfn._TRO_TRAILING( Airports!E:E), "Not found")</f>
        <v>CA</v>
      </c>
      <c r="J27" s="1">
        <v>0.69791666666666663</v>
      </c>
      <c r="K27" s="22">
        <f>HOUR(Flights[[#This Row],[Scheduled Departure]])</f>
        <v>16</v>
      </c>
      <c r="L27" s="1">
        <v>0.70694444444444449</v>
      </c>
      <c r="M27">
        <f>(L27-J27)*24*60</f>
        <v>13.000000000000114</v>
      </c>
      <c r="N27" s="16">
        <f>Flights[[#This Row],[Length (min)]]/60</f>
        <v>1.1000000000000001</v>
      </c>
      <c r="O27">
        <v>66</v>
      </c>
      <c r="P27">
        <v>308</v>
      </c>
      <c r="Q27" s="18">
        <f>IFERROR(Flights[[#This Row],[Distance]]/Flights[[#This Row],[Length (hr)]], "")</f>
        <v>280</v>
      </c>
      <c r="R27" s="1">
        <v>0.74305555555555558</v>
      </c>
      <c r="S27" s="1" t="str">
        <f>IF(Flights[[#This Row],[Length (hr)]]&lt;2, "No meal", IF(Flights[[#This Row],[Length (hr)]]&lt;3.5, "Light meal", "Full meal"))</f>
        <v>No meal</v>
      </c>
      <c r="T27" s="1" t="str">
        <f>IF(AND(Flights[[#This Row],[Airline]]="US Airways", Flights[[#This Row],[Meal]]="Full Meal"), "Yes", "No")</f>
        <v>No</v>
      </c>
      <c r="U27" s="1">
        <v>0.75277777777777777</v>
      </c>
      <c r="V27">
        <v>14</v>
      </c>
      <c r="W27" s="1" t="str">
        <f>IF(Flights[[#This Row],[Arrival Delay]] = "", "Cancelled", IF(Flights[[#This Row],[Arrival Delay]]&gt;15, "Delayed", "On time"))</f>
        <v>On time</v>
      </c>
      <c r="X27" t="str">
        <f>IF(Flights[[#This Row],[Status]]&lt;&gt;"Delayed","", IF(Flights[[#This Row],[Arrival Delay]]&gt;120, "Severe", IF(Flights[[#This Row],[Arrival Delay]]&gt;60, "Major", "Moderate")))</f>
        <v/>
      </c>
      <c r="Y27" t="b">
        <v>0</v>
      </c>
      <c r="AA27" t="str">
        <f>IF(OR(AND(Flights[[#This Row],[Status]]="Cancelled", Flights[[#This Row],[Cancellation Reason]]="Airline/Carrier"), Flights[[#This Row],[Delay Type]]="Severe"), "Yes", "No")</f>
        <v>No</v>
      </c>
    </row>
    <row r="28" spans="1:27" x14ac:dyDescent="0.3">
      <c r="A28" s="3">
        <v>42006</v>
      </c>
      <c r="B28" s="22">
        <f>WEEKNUM(Flights[[#This Row],[Date]], 1)</f>
        <v>1</v>
      </c>
      <c r="C28" s="22">
        <f>WEEKDAY(Flights[[#This Row],[Date]],1)</f>
        <v>6</v>
      </c>
      <c r="D28" t="s">
        <v>591</v>
      </c>
      <c r="E28" t="s">
        <v>1990</v>
      </c>
      <c r="F28" t="s">
        <v>0</v>
      </c>
      <c r="G28" t="s">
        <v>297</v>
      </c>
      <c r="H28" t="str">
        <f>_xlfn.XLOOKUP(Flights[[#This Row],[Destination]], Airports!$A$2:$A$78, Airports!$D$2:$D$78)</f>
        <v>Hilo</v>
      </c>
      <c r="I28" t="str" cm="1">
        <f t="array" ref="I28">_xlfn.XLOOKUP(Flights[[#This Row],[Destination]],_xlfn._TRO_TRAILING( Airports!A:A),_xlfn._TRO_TRAILING( Airports!E:E), "Not found")</f>
        <v>HI</v>
      </c>
      <c r="J28" s="1">
        <v>0.72291666666666665</v>
      </c>
      <c r="K28" s="22">
        <f>HOUR(Flights[[#This Row],[Scheduled Departure]])</f>
        <v>17</v>
      </c>
      <c r="L28" s="1">
        <v>0.79861111111111116</v>
      </c>
      <c r="M28">
        <f>(L28-J28)*24*60</f>
        <v>109.00000000000009</v>
      </c>
      <c r="N28" s="16">
        <f>Flights[[#This Row],[Length (min)]]/60</f>
        <v>5.666666666666667</v>
      </c>
      <c r="O28">
        <v>340</v>
      </c>
      <c r="P28">
        <v>2449</v>
      </c>
      <c r="Q28" s="18">
        <f>IFERROR(Flights[[#This Row],[Distance]]/Flights[[#This Row],[Length (hr)]], "")</f>
        <v>432.17647058823525</v>
      </c>
      <c r="R28" s="1">
        <v>0.87986111111111109</v>
      </c>
      <c r="S28" s="1" t="str">
        <f>IF(Flights[[#This Row],[Length (hr)]]&lt;2, "No meal", IF(Flights[[#This Row],[Length (hr)]]&lt;3.5, "Light meal", "Full meal"))</f>
        <v>Full meal</v>
      </c>
      <c r="T28" s="1" t="str">
        <f>IF(AND(Flights[[#This Row],[Airline]]="US Airways", Flights[[#This Row],[Meal]]="Full Meal"), "Yes", "No")</f>
        <v>No</v>
      </c>
      <c r="U28" s="1">
        <v>0.95138888888888884</v>
      </c>
      <c r="V28">
        <v>103</v>
      </c>
      <c r="W28" s="1" t="str">
        <f>IF(Flights[[#This Row],[Arrival Delay]] = "", "Cancelled", IF(Flights[[#This Row],[Arrival Delay]]&gt;15, "Delayed", "On time"))</f>
        <v>Delayed</v>
      </c>
      <c r="X28" t="str">
        <f>IF(Flights[[#This Row],[Status]]&lt;&gt;"Delayed","", IF(Flights[[#This Row],[Arrival Delay]]&gt;120, "Severe", IF(Flights[[#This Row],[Arrival Delay]]&gt;60, "Major", "Moderate")))</f>
        <v>Major</v>
      </c>
      <c r="Y28" t="b">
        <v>0</v>
      </c>
      <c r="AA28" t="str">
        <f>IF(OR(AND(Flights[[#This Row],[Status]]="Cancelled", Flights[[#This Row],[Cancellation Reason]]="Airline/Carrier"), Flights[[#This Row],[Delay Type]]="Severe"), "Yes", "No")</f>
        <v>No</v>
      </c>
    </row>
    <row r="29" spans="1:27" x14ac:dyDescent="0.3">
      <c r="A29" s="3">
        <v>42006</v>
      </c>
      <c r="B29" s="22">
        <f>WEEKNUM(Flights[[#This Row],[Date]], 1)</f>
        <v>1</v>
      </c>
      <c r="C29" s="22">
        <f>WEEKDAY(Flights[[#This Row],[Date]],1)</f>
        <v>6</v>
      </c>
      <c r="D29" t="s">
        <v>616</v>
      </c>
      <c r="E29" t="s">
        <v>1994</v>
      </c>
      <c r="F29" t="s">
        <v>0</v>
      </c>
      <c r="G29" t="s">
        <v>7</v>
      </c>
      <c r="H29" t="str">
        <f>_xlfn.XLOOKUP(Flights[[#This Row],[Destination]], Airports!$A$2:$A$78, Airports!$D$2:$D$78)</f>
        <v>Austin</v>
      </c>
      <c r="I29" t="str" cm="1">
        <f t="array" ref="I29">_xlfn.XLOOKUP(Flights[[#This Row],[Destination]],_xlfn._TRO_TRAILING( Airports!A:A),_xlfn._TRO_TRAILING( Airports!E:E), "Not found")</f>
        <v>TX</v>
      </c>
      <c r="J29" s="1">
        <v>0.77986111111111112</v>
      </c>
      <c r="K29" s="22">
        <f>HOUR(Flights[[#This Row],[Scheduled Departure]])</f>
        <v>18</v>
      </c>
      <c r="L29" s="1">
        <v>0.78749999999999998</v>
      </c>
      <c r="M29">
        <f>(L29-J29)*24*60</f>
        <v>10.999999999999961</v>
      </c>
      <c r="N29" s="16">
        <f>Flights[[#This Row],[Length (min)]]/60</f>
        <v>3.1833333333333331</v>
      </c>
      <c r="O29">
        <v>191</v>
      </c>
      <c r="P29">
        <v>1242</v>
      </c>
      <c r="Q29" s="18">
        <f>IFERROR(Flights[[#This Row],[Distance]]/Flights[[#This Row],[Length (hr)]], "")</f>
        <v>390.15706806282725</v>
      </c>
      <c r="R29" s="1">
        <v>0.98402777777777772</v>
      </c>
      <c r="S29" s="1" t="str">
        <f>IF(Flights[[#This Row],[Length (hr)]]&lt;2, "No meal", IF(Flights[[#This Row],[Length (hr)]]&lt;3.5, "Light meal", "Full meal"))</f>
        <v>Light meal</v>
      </c>
      <c r="T29" s="1" t="str">
        <f>IF(AND(Flights[[#This Row],[Airline]]="US Airways", Flights[[#This Row],[Meal]]="Full Meal"), "Yes", "No")</f>
        <v>No</v>
      </c>
      <c r="U29" s="1">
        <v>3.472222222222222E-3</v>
      </c>
      <c r="V29">
        <v>28</v>
      </c>
      <c r="W29" s="1" t="str">
        <f>IF(Flights[[#This Row],[Arrival Delay]] = "", "Cancelled", IF(Flights[[#This Row],[Arrival Delay]]&gt;15, "Delayed", "On time"))</f>
        <v>Delayed</v>
      </c>
      <c r="X29" t="str">
        <f>IF(Flights[[#This Row],[Status]]&lt;&gt;"Delayed","", IF(Flights[[#This Row],[Arrival Delay]]&gt;120, "Severe", IF(Flights[[#This Row],[Arrival Delay]]&gt;60, "Major", "Moderate")))</f>
        <v>Moderate</v>
      </c>
      <c r="Y29" t="b">
        <v>0</v>
      </c>
      <c r="AA29" t="str">
        <f>IF(OR(AND(Flights[[#This Row],[Status]]="Cancelled", Flights[[#This Row],[Cancellation Reason]]="Airline/Carrier"), Flights[[#This Row],[Delay Type]]="Severe"), "Yes", "No")</f>
        <v>No</v>
      </c>
    </row>
    <row r="30" spans="1:27" x14ac:dyDescent="0.3">
      <c r="A30" s="3">
        <v>42006</v>
      </c>
      <c r="B30" s="22">
        <f>WEEKNUM(Flights[[#This Row],[Date]], 1)</f>
        <v>1</v>
      </c>
      <c r="C30" s="22">
        <f>WEEKDAY(Flights[[#This Row],[Date]],1)</f>
        <v>6</v>
      </c>
      <c r="D30" t="s">
        <v>108</v>
      </c>
      <c r="E30" t="s">
        <v>1987</v>
      </c>
      <c r="F30" t="s">
        <v>0</v>
      </c>
      <c r="G30" t="s">
        <v>2</v>
      </c>
      <c r="H30" t="str">
        <f>_xlfn.XLOOKUP(Flights[[#This Row],[Destination]], Airports!$A$2:$A$78, Airports!$D$2:$D$78)</f>
        <v>Miami</v>
      </c>
      <c r="I30" t="str" cm="1">
        <f t="array" ref="I30">_xlfn.XLOOKUP(Flights[[#This Row],[Destination]],_xlfn._TRO_TRAILING( Airports!A:A),_xlfn._TRO_TRAILING( Airports!E:E), "Not found")</f>
        <v>FL</v>
      </c>
      <c r="J30" s="1">
        <v>0.98958333333333337</v>
      </c>
      <c r="K30" s="22">
        <f>HOUR(Flights[[#This Row],[Scheduled Departure]])</f>
        <v>23</v>
      </c>
      <c r="L30" s="1">
        <v>0.98819444444444449</v>
      </c>
      <c r="M30">
        <f>(L30-J30)*24*60</f>
        <v>-1.9999999999999929</v>
      </c>
      <c r="N30" s="16">
        <f>Flights[[#This Row],[Length (min)]]/60</f>
        <v>5.083333333333333</v>
      </c>
      <c r="O30">
        <v>305</v>
      </c>
      <c r="P30">
        <v>2342</v>
      </c>
      <c r="Q30" s="18">
        <f>IFERROR(Flights[[#This Row],[Distance]]/Flights[[#This Row],[Length (hr)]], "")</f>
        <v>460.72131147540989</v>
      </c>
      <c r="R30" s="1">
        <v>0.31597222222222221</v>
      </c>
      <c r="S30" s="1" t="str">
        <f>IF(Flights[[#This Row],[Length (hr)]]&lt;2, "No meal", IF(Flights[[#This Row],[Length (hr)]]&lt;3.5, "Light meal", "Full meal"))</f>
        <v>Full meal</v>
      </c>
      <c r="T30" s="1" t="str">
        <f>IF(AND(Flights[[#This Row],[Airline]]="US Airways", Flights[[#This Row],[Meal]]="Full Meal"), "Yes", "No")</f>
        <v>No</v>
      </c>
      <c r="U30" s="1">
        <v>0.32500000000000001</v>
      </c>
      <c r="V30">
        <v>13</v>
      </c>
      <c r="W30" s="1" t="str">
        <f>IF(Flights[[#This Row],[Arrival Delay]] = "", "Cancelled", IF(Flights[[#This Row],[Arrival Delay]]&gt;15, "Delayed", "On time"))</f>
        <v>On time</v>
      </c>
      <c r="X30" t="str">
        <f>IF(Flights[[#This Row],[Status]]&lt;&gt;"Delayed","", IF(Flights[[#This Row],[Arrival Delay]]&gt;120, "Severe", IF(Flights[[#This Row],[Arrival Delay]]&gt;60, "Major", "Moderate")))</f>
        <v/>
      </c>
      <c r="Y30" t="b">
        <v>0</v>
      </c>
      <c r="AA30" t="str">
        <f>IF(OR(AND(Flights[[#This Row],[Status]]="Cancelled", Flights[[#This Row],[Cancellation Reason]]="Airline/Carrier"), Flights[[#This Row],[Delay Type]]="Severe"), "Yes", "No")</f>
        <v>No</v>
      </c>
    </row>
    <row r="31" spans="1:27" x14ac:dyDescent="0.3">
      <c r="A31" s="3">
        <v>42007</v>
      </c>
      <c r="B31" s="22">
        <f>WEEKNUM(Flights[[#This Row],[Date]], 1)</f>
        <v>1</v>
      </c>
      <c r="C31" s="22">
        <f>WEEKDAY(Flights[[#This Row],[Date]],1)</f>
        <v>7</v>
      </c>
      <c r="D31" t="s">
        <v>750</v>
      </c>
      <c r="E31" t="s">
        <v>1988</v>
      </c>
      <c r="F31" t="s">
        <v>0</v>
      </c>
      <c r="G31" t="s">
        <v>28</v>
      </c>
      <c r="H31" t="str">
        <f>_xlfn.XLOOKUP(Flights[[#This Row],[Destination]], Airports!$A$2:$A$78, Airports!$D$2:$D$78)</f>
        <v>Philadelphia</v>
      </c>
      <c r="I31" t="str" cm="1">
        <f t="array" ref="I31">_xlfn.XLOOKUP(Flights[[#This Row],[Destination]],_xlfn._TRO_TRAILING( Airports!A:A),_xlfn._TRO_TRAILING( Airports!E:E), "Not found")</f>
        <v>PA</v>
      </c>
      <c r="J31" s="1">
        <v>0.2673611111111111</v>
      </c>
      <c r="K31" s="22">
        <f>HOUR(Flights[[#This Row],[Scheduled Departure]])</f>
        <v>6</v>
      </c>
      <c r="L31" s="1">
        <v>0.2638888888888889</v>
      </c>
      <c r="M31">
        <f>(L31-J31)*24*60</f>
        <v>-4.9999999999999822</v>
      </c>
      <c r="N31" s="16">
        <f>Flights[[#This Row],[Length (min)]]/60</f>
        <v>5.083333333333333</v>
      </c>
      <c r="O31">
        <v>305</v>
      </c>
      <c r="P31">
        <v>2402</v>
      </c>
      <c r="Q31" s="18">
        <f>IFERROR(Flights[[#This Row],[Distance]]/Flights[[#This Row],[Length (hr)]], "")</f>
        <v>472.52459016393448</v>
      </c>
      <c r="R31" s="1">
        <v>0.6</v>
      </c>
      <c r="S31" s="1" t="str">
        <f>IF(Flights[[#This Row],[Length (hr)]]&lt;2, "No meal", IF(Flights[[#This Row],[Length (hr)]]&lt;3.5, "Light meal", "Full meal"))</f>
        <v>Full meal</v>
      </c>
      <c r="T31" s="1" t="str">
        <f>IF(AND(Flights[[#This Row],[Airline]]="US Airways", Flights[[#This Row],[Meal]]="Full Meal"), "Yes", "No")</f>
        <v>Yes</v>
      </c>
      <c r="U31" s="1">
        <v>0.60069444444444442</v>
      </c>
      <c r="V31">
        <v>1</v>
      </c>
      <c r="W31" s="1" t="str">
        <f>IF(Flights[[#This Row],[Arrival Delay]] = "", "Cancelled", IF(Flights[[#This Row],[Arrival Delay]]&gt;15, "Delayed", "On time"))</f>
        <v>On time</v>
      </c>
      <c r="X31" t="str">
        <f>IF(Flights[[#This Row],[Status]]&lt;&gt;"Delayed","", IF(Flights[[#This Row],[Arrival Delay]]&gt;120, "Severe", IF(Flights[[#This Row],[Arrival Delay]]&gt;60, "Major", "Moderate")))</f>
        <v/>
      </c>
      <c r="Y31" t="b">
        <v>0</v>
      </c>
      <c r="AA31" t="str">
        <f>IF(OR(AND(Flights[[#This Row],[Status]]="Cancelled", Flights[[#This Row],[Cancellation Reason]]="Airline/Carrier"), Flights[[#This Row],[Delay Type]]="Severe"), "Yes", "No")</f>
        <v>No</v>
      </c>
    </row>
    <row r="32" spans="1:27" x14ac:dyDescent="0.3">
      <c r="A32" s="3">
        <v>42007</v>
      </c>
      <c r="B32" s="22">
        <f>WEEKNUM(Flights[[#This Row],[Date]], 1)</f>
        <v>1</v>
      </c>
      <c r="C32" s="22">
        <f>WEEKDAY(Flights[[#This Row],[Date]],1)</f>
        <v>7</v>
      </c>
      <c r="D32" t="s">
        <v>42</v>
      </c>
      <c r="E32" t="s">
        <v>1987</v>
      </c>
      <c r="F32" t="s">
        <v>0</v>
      </c>
      <c r="G32" t="s">
        <v>12</v>
      </c>
      <c r="H32" t="str">
        <f>_xlfn.XLOOKUP(Flights[[#This Row],[Destination]], Airports!$A$2:$A$78, Airports!$D$2:$D$78)</f>
        <v>New York</v>
      </c>
      <c r="I32" t="str" cm="1">
        <f t="array" ref="I32">_xlfn.XLOOKUP(Flights[[#This Row],[Destination]],_xlfn._TRO_TRAILING( Airports!A:A),_xlfn._TRO_TRAILING( Airports!E:E), "Not found")</f>
        <v>NY</v>
      </c>
      <c r="J32" s="1">
        <v>0.29166666666666669</v>
      </c>
      <c r="K32" s="22">
        <f>HOUR(Flights[[#This Row],[Scheduled Departure]])</f>
        <v>7</v>
      </c>
      <c r="L32" s="1">
        <v>0.28749999999999998</v>
      </c>
      <c r="M32">
        <f>(L32-J32)*24*60</f>
        <v>-6.0000000000000586</v>
      </c>
      <c r="N32" s="16">
        <f>Flights[[#This Row],[Length (min)]]/60</f>
        <v>5.7833333333333332</v>
      </c>
      <c r="O32">
        <v>347</v>
      </c>
      <c r="P32">
        <v>2475</v>
      </c>
      <c r="Q32" s="18">
        <f>IFERROR(Flights[[#This Row],[Distance]]/Flights[[#This Row],[Length (hr)]], "")</f>
        <v>427.95389048991353</v>
      </c>
      <c r="R32" s="1">
        <v>0.64236111111111116</v>
      </c>
      <c r="S32" s="1" t="str">
        <f>IF(Flights[[#This Row],[Length (hr)]]&lt;2, "No meal", IF(Flights[[#This Row],[Length (hr)]]&lt;3.5, "Light meal", "Full meal"))</f>
        <v>Full meal</v>
      </c>
      <c r="T32" s="1" t="str">
        <f>IF(AND(Flights[[#This Row],[Airline]]="US Airways", Flights[[#This Row],[Meal]]="Full Meal"), "Yes", "No")</f>
        <v>No</v>
      </c>
      <c r="U32" s="1">
        <v>0.65347222222222223</v>
      </c>
      <c r="V32">
        <v>16</v>
      </c>
      <c r="W32" s="1" t="str">
        <f>IF(Flights[[#This Row],[Arrival Delay]] = "", "Cancelled", IF(Flights[[#This Row],[Arrival Delay]]&gt;15, "Delayed", "On time"))</f>
        <v>Delayed</v>
      </c>
      <c r="X32" t="str">
        <f>IF(Flights[[#This Row],[Status]]&lt;&gt;"Delayed","", IF(Flights[[#This Row],[Arrival Delay]]&gt;120, "Severe", IF(Flights[[#This Row],[Arrival Delay]]&gt;60, "Major", "Moderate")))</f>
        <v>Moderate</v>
      </c>
      <c r="Y32" t="b">
        <v>0</v>
      </c>
      <c r="AA32" t="str">
        <f>IF(OR(AND(Flights[[#This Row],[Status]]="Cancelled", Flights[[#This Row],[Cancellation Reason]]="Airline/Carrier"), Flights[[#This Row],[Delay Type]]="Severe"), "Yes", "No")</f>
        <v>No</v>
      </c>
    </row>
    <row r="33" spans="1:27" x14ac:dyDescent="0.3">
      <c r="A33" s="3">
        <v>42007</v>
      </c>
      <c r="B33" s="22">
        <f>WEEKNUM(Flights[[#This Row],[Date]], 1)</f>
        <v>1</v>
      </c>
      <c r="C33" s="22">
        <f>WEEKDAY(Flights[[#This Row],[Date]],1)</f>
        <v>7</v>
      </c>
      <c r="D33" t="s">
        <v>697</v>
      </c>
      <c r="E33" t="s">
        <v>1995</v>
      </c>
      <c r="F33" t="s">
        <v>0</v>
      </c>
      <c r="G33" t="s">
        <v>318</v>
      </c>
      <c r="H33" t="str">
        <f>_xlfn.XLOOKUP(Flights[[#This Row],[Destination]], Airports!$A$2:$A$78, Airports!$D$2:$D$78)</f>
        <v>Oakland</v>
      </c>
      <c r="I33" t="str" cm="1">
        <f t="array" ref="I33">_xlfn.XLOOKUP(Flights[[#This Row],[Destination]],_xlfn._TRO_TRAILING( Airports!A:A),_xlfn._TRO_TRAILING( Airports!E:E), "Not found")</f>
        <v>CA</v>
      </c>
      <c r="J33" s="1">
        <v>0.2951388888888889</v>
      </c>
      <c r="K33" s="22">
        <f>HOUR(Flights[[#This Row],[Scheduled Departure]])</f>
        <v>7</v>
      </c>
      <c r="L33" s="1">
        <v>0.29375000000000001</v>
      </c>
      <c r="M33">
        <f>(L33-J33)*24*60</f>
        <v>-1.9999999999999929</v>
      </c>
      <c r="N33" s="16">
        <f>Flights[[#This Row],[Length (min)]]/60</f>
        <v>1.1333333333333333</v>
      </c>
      <c r="O33">
        <v>68</v>
      </c>
      <c r="P33">
        <v>337</v>
      </c>
      <c r="Q33" s="18">
        <f>IFERROR(Flights[[#This Row],[Distance]]/Flights[[#This Row],[Length (hr)]], "")</f>
        <v>297.35294117647061</v>
      </c>
      <c r="R33" s="1">
        <v>0.34722222222222221</v>
      </c>
      <c r="S33" s="1" t="str">
        <f>IF(Flights[[#This Row],[Length (hr)]]&lt;2, "No meal", IF(Flights[[#This Row],[Length (hr)]]&lt;3.5, "Light meal", "Full meal"))</f>
        <v>No meal</v>
      </c>
      <c r="T33" s="1" t="str">
        <f>IF(AND(Flights[[#This Row],[Airline]]="US Airways", Flights[[#This Row],[Meal]]="Full Meal"), "Yes", "No")</f>
        <v>No</v>
      </c>
      <c r="U33" s="1">
        <v>0.34097222222222223</v>
      </c>
      <c r="V33">
        <v>-9</v>
      </c>
      <c r="W33" s="1" t="str">
        <f>IF(Flights[[#This Row],[Arrival Delay]] = "", "Cancelled", IF(Flights[[#This Row],[Arrival Delay]]&gt;15, "Delayed", "On time"))</f>
        <v>On time</v>
      </c>
      <c r="X33" t="str">
        <f>IF(Flights[[#This Row],[Status]]&lt;&gt;"Delayed","", IF(Flights[[#This Row],[Arrival Delay]]&gt;120, "Severe", IF(Flights[[#This Row],[Arrival Delay]]&gt;60, "Major", "Moderate")))</f>
        <v/>
      </c>
      <c r="Y33" t="b">
        <v>0</v>
      </c>
      <c r="AA33" t="str">
        <f>IF(OR(AND(Flights[[#This Row],[Status]]="Cancelled", Flights[[#This Row],[Cancellation Reason]]="Airline/Carrier"), Flights[[#This Row],[Delay Type]]="Severe"), "Yes", "No")</f>
        <v>No</v>
      </c>
    </row>
    <row r="34" spans="1:27" x14ac:dyDescent="0.3">
      <c r="A34" s="3">
        <v>42007</v>
      </c>
      <c r="B34" s="22">
        <f>WEEKNUM(Flights[[#This Row],[Date]], 1)</f>
        <v>1</v>
      </c>
      <c r="C34" s="22">
        <f>WEEKDAY(Flights[[#This Row],[Date]],1)</f>
        <v>7</v>
      </c>
      <c r="D34" t="s">
        <v>709</v>
      </c>
      <c r="E34" t="s">
        <v>1989</v>
      </c>
      <c r="F34" t="s">
        <v>0</v>
      </c>
      <c r="G34" t="s">
        <v>10</v>
      </c>
      <c r="H34" t="str">
        <f>_xlfn.XLOOKUP(Flights[[#This Row],[Destination]], Airports!$A$2:$A$78, Airports!$D$2:$D$78)</f>
        <v>Boston</v>
      </c>
      <c r="I34" t="str" cm="1">
        <f t="array" ref="I34">_xlfn.XLOOKUP(Flights[[#This Row],[Destination]],_xlfn._TRO_TRAILING( Airports!A:A),_xlfn._TRO_TRAILING( Airports!E:E), "Not found")</f>
        <v>MA</v>
      </c>
      <c r="J34" s="1">
        <v>0.39583333333333331</v>
      </c>
      <c r="K34" s="22">
        <f>HOUR(Flights[[#This Row],[Scheduled Departure]])</f>
        <v>9</v>
      </c>
      <c r="L34" s="1">
        <v>0.39444444444444443</v>
      </c>
      <c r="M34">
        <f>(L34-J34)*24*60</f>
        <v>-1.9999999999999929</v>
      </c>
      <c r="N34" s="16">
        <f>Flights[[#This Row],[Length (min)]]/60</f>
        <v>5.4</v>
      </c>
      <c r="O34">
        <v>324</v>
      </c>
      <c r="P34">
        <v>2611</v>
      </c>
      <c r="Q34" s="18">
        <f>IFERROR(Flights[[#This Row],[Distance]]/Flights[[#This Row],[Length (hr)]], "")</f>
        <v>483.51851851851848</v>
      </c>
      <c r="R34" s="1">
        <v>0.74375000000000002</v>
      </c>
      <c r="S34" s="1" t="str">
        <f>IF(Flights[[#This Row],[Length (hr)]]&lt;2, "No meal", IF(Flights[[#This Row],[Length (hr)]]&lt;3.5, "Light meal", "Full meal"))</f>
        <v>Full meal</v>
      </c>
      <c r="T34" s="1" t="str">
        <f>IF(AND(Flights[[#This Row],[Airline]]="US Airways", Flights[[#This Row],[Meal]]="Full Meal"), "Yes", "No")</f>
        <v>No</v>
      </c>
      <c r="U34" s="1">
        <v>0.74444444444444446</v>
      </c>
      <c r="V34">
        <v>1</v>
      </c>
      <c r="W34" s="1" t="str">
        <f>IF(Flights[[#This Row],[Arrival Delay]] = "", "Cancelled", IF(Flights[[#This Row],[Arrival Delay]]&gt;15, "Delayed", "On time"))</f>
        <v>On time</v>
      </c>
      <c r="X34" t="str">
        <f>IF(Flights[[#This Row],[Status]]&lt;&gt;"Delayed","", IF(Flights[[#This Row],[Arrival Delay]]&gt;120, "Severe", IF(Flights[[#This Row],[Arrival Delay]]&gt;60, "Major", "Moderate")))</f>
        <v/>
      </c>
      <c r="Y34" t="b">
        <v>0</v>
      </c>
      <c r="AA34" t="str">
        <f>IF(OR(AND(Flights[[#This Row],[Status]]="Cancelled", Flights[[#This Row],[Cancellation Reason]]="Airline/Carrier"), Flights[[#This Row],[Delay Type]]="Severe"), "Yes", "No")</f>
        <v>No</v>
      </c>
    </row>
    <row r="35" spans="1:27" x14ac:dyDescent="0.3">
      <c r="A35" s="3">
        <v>42007</v>
      </c>
      <c r="B35" s="22">
        <f>WEEKNUM(Flights[[#This Row],[Date]], 1)</f>
        <v>1</v>
      </c>
      <c r="C35" s="22">
        <f>WEEKDAY(Flights[[#This Row],[Date]],1)</f>
        <v>7</v>
      </c>
      <c r="D35" t="s">
        <v>467</v>
      </c>
      <c r="E35" t="s">
        <v>1995</v>
      </c>
      <c r="F35" t="s">
        <v>0</v>
      </c>
      <c r="G35" t="s">
        <v>318</v>
      </c>
      <c r="H35" t="str">
        <f>_xlfn.XLOOKUP(Flights[[#This Row],[Destination]], Airports!$A$2:$A$78, Airports!$D$2:$D$78)</f>
        <v>Oakland</v>
      </c>
      <c r="I35" t="str" cm="1">
        <f t="array" ref="I35">_xlfn.XLOOKUP(Flights[[#This Row],[Destination]],_xlfn._TRO_TRAILING( Airports!A:A),_xlfn._TRO_TRAILING( Airports!E:E), "Not found")</f>
        <v>CA</v>
      </c>
      <c r="J35" s="1">
        <v>0.4513888888888889</v>
      </c>
      <c r="K35" s="22">
        <f>HOUR(Flights[[#This Row],[Scheduled Departure]])</f>
        <v>10</v>
      </c>
      <c r="L35" s="1">
        <v>0.45902777777777776</v>
      </c>
      <c r="M35">
        <f>(L35-J35)*24*60</f>
        <v>10.999999999999961</v>
      </c>
      <c r="N35" s="16">
        <f>Flights[[#This Row],[Length (min)]]/60</f>
        <v>1.1666666666666667</v>
      </c>
      <c r="O35">
        <v>70</v>
      </c>
      <c r="P35">
        <v>337</v>
      </c>
      <c r="Q35" s="18">
        <f>IFERROR(Flights[[#This Row],[Distance]]/Flights[[#This Row],[Length (hr)]], "")</f>
        <v>288.85714285714283</v>
      </c>
      <c r="R35" s="1">
        <v>0.50347222222222221</v>
      </c>
      <c r="S35" s="1" t="str">
        <f>IF(Flights[[#This Row],[Length (hr)]]&lt;2, "No meal", IF(Flights[[#This Row],[Length (hr)]]&lt;3.5, "Light meal", "Full meal"))</f>
        <v>No meal</v>
      </c>
      <c r="T35" s="1" t="str">
        <f>IF(AND(Flights[[#This Row],[Airline]]="US Airways", Flights[[#This Row],[Meal]]="Full Meal"), "Yes", "No")</f>
        <v>No</v>
      </c>
      <c r="U35" s="1">
        <v>0.50763888888888886</v>
      </c>
      <c r="V35">
        <v>6</v>
      </c>
      <c r="W35" s="1" t="str">
        <f>IF(Flights[[#This Row],[Arrival Delay]] = "", "Cancelled", IF(Flights[[#This Row],[Arrival Delay]]&gt;15, "Delayed", "On time"))</f>
        <v>On time</v>
      </c>
      <c r="X35" t="str">
        <f>IF(Flights[[#This Row],[Status]]&lt;&gt;"Delayed","", IF(Flights[[#This Row],[Arrival Delay]]&gt;120, "Severe", IF(Flights[[#This Row],[Arrival Delay]]&gt;60, "Major", "Moderate")))</f>
        <v/>
      </c>
      <c r="Y35" t="b">
        <v>0</v>
      </c>
      <c r="AA35" t="str">
        <f>IF(OR(AND(Flights[[#This Row],[Status]]="Cancelled", Flights[[#This Row],[Cancellation Reason]]="Airline/Carrier"), Flights[[#This Row],[Delay Type]]="Severe"), "Yes", "No")</f>
        <v>No</v>
      </c>
    </row>
    <row r="36" spans="1:27" x14ac:dyDescent="0.3">
      <c r="A36" s="3">
        <v>42007</v>
      </c>
      <c r="B36" s="22">
        <f>WEEKNUM(Flights[[#This Row],[Date]], 1)</f>
        <v>1</v>
      </c>
      <c r="C36" s="22">
        <f>WEEKDAY(Flights[[#This Row],[Date]],1)</f>
        <v>7</v>
      </c>
      <c r="D36" t="s">
        <v>478</v>
      </c>
      <c r="E36" t="s">
        <v>1997</v>
      </c>
      <c r="F36" t="s">
        <v>0</v>
      </c>
      <c r="G36" t="s">
        <v>20</v>
      </c>
      <c r="H36" t="str">
        <f>_xlfn.XLOOKUP(Flights[[#This Row],[Destination]], Airports!$A$2:$A$78, Airports!$D$2:$D$78)</f>
        <v>Kahului</v>
      </c>
      <c r="I36" t="str" cm="1">
        <f t="array" ref="I36">_xlfn.XLOOKUP(Flights[[#This Row],[Destination]],_xlfn._TRO_TRAILING( Airports!A:A),_xlfn._TRO_TRAILING( Airports!E:E), "Not found")</f>
        <v>HI</v>
      </c>
      <c r="J36" s="1">
        <v>0.46875</v>
      </c>
      <c r="K36" s="22">
        <f>HOUR(Flights[[#This Row],[Scheduled Departure]])</f>
        <v>11</v>
      </c>
      <c r="L36" s="1">
        <v>0.46597222222222223</v>
      </c>
      <c r="M36">
        <f>(L36-J36)*24*60</f>
        <v>-3.9999999999999858</v>
      </c>
      <c r="N36" s="16">
        <f>Flights[[#This Row],[Length (min)]]/60</f>
        <v>6.2166666666666668</v>
      </c>
      <c r="O36">
        <v>373</v>
      </c>
      <c r="P36">
        <v>2486</v>
      </c>
      <c r="Q36" s="18">
        <f>IFERROR(Flights[[#This Row],[Distance]]/Flights[[#This Row],[Length (hr)]], "")</f>
        <v>399.89276139410185</v>
      </c>
      <c r="R36" s="1">
        <v>0.625</v>
      </c>
      <c r="S36" s="1" t="str">
        <f>IF(Flights[[#This Row],[Length (hr)]]&lt;2, "No meal", IF(Flights[[#This Row],[Length (hr)]]&lt;3.5, "Light meal", "Full meal"))</f>
        <v>Full meal</v>
      </c>
      <c r="T36" s="1" t="str">
        <f>IF(AND(Flights[[#This Row],[Airline]]="US Airways", Flights[[#This Row],[Meal]]="Full Meal"), "Yes", "No")</f>
        <v>No</v>
      </c>
      <c r="U36" s="1">
        <v>0.64166666666666672</v>
      </c>
      <c r="V36">
        <v>24</v>
      </c>
      <c r="W36" s="1" t="str">
        <f>IF(Flights[[#This Row],[Arrival Delay]] = "", "Cancelled", IF(Flights[[#This Row],[Arrival Delay]]&gt;15, "Delayed", "On time"))</f>
        <v>Delayed</v>
      </c>
      <c r="X36" t="str">
        <f>IF(Flights[[#This Row],[Status]]&lt;&gt;"Delayed","", IF(Flights[[#This Row],[Arrival Delay]]&gt;120, "Severe", IF(Flights[[#This Row],[Arrival Delay]]&gt;60, "Major", "Moderate")))</f>
        <v>Moderate</v>
      </c>
      <c r="Y36" t="b">
        <v>0</v>
      </c>
      <c r="AA36" t="str">
        <f>IF(OR(AND(Flights[[#This Row],[Status]]="Cancelled", Flights[[#This Row],[Cancellation Reason]]="Airline/Carrier"), Flights[[#This Row],[Delay Type]]="Severe"), "Yes", "No")</f>
        <v>No</v>
      </c>
    </row>
    <row r="37" spans="1:27" x14ac:dyDescent="0.3">
      <c r="A37" s="3">
        <v>42007</v>
      </c>
      <c r="B37" s="22">
        <f>WEEKNUM(Flights[[#This Row],[Date]], 1)</f>
        <v>1</v>
      </c>
      <c r="C37" s="22">
        <f>WEEKDAY(Flights[[#This Row],[Date]],1)</f>
        <v>7</v>
      </c>
      <c r="D37" t="s">
        <v>761</v>
      </c>
      <c r="E37" t="s">
        <v>1995</v>
      </c>
      <c r="F37" t="s">
        <v>0</v>
      </c>
      <c r="G37" t="s">
        <v>278</v>
      </c>
      <c r="H37" t="str">
        <f>_xlfn.XLOOKUP(Flights[[#This Row],[Destination]], Airports!$A$2:$A$78, Airports!$D$2:$D$78)</f>
        <v>El Paso</v>
      </c>
      <c r="I37" t="str" cm="1">
        <f t="array" ref="I37">_xlfn.XLOOKUP(Flights[[#This Row],[Destination]],_xlfn._TRO_TRAILING( Airports!A:A),_xlfn._TRO_TRAILING( Airports!E:E), "Not found")</f>
        <v>TX</v>
      </c>
      <c r="J37" s="1">
        <v>0.47916666666666669</v>
      </c>
      <c r="K37" s="22">
        <f>HOUR(Flights[[#This Row],[Scheduled Departure]])</f>
        <v>11</v>
      </c>
      <c r="L37" s="1">
        <v>0.48888888888888887</v>
      </c>
      <c r="M37">
        <f>(L37-J37)*24*60</f>
        <v>13.99999999999995</v>
      </c>
      <c r="N37" s="16">
        <f>Flights[[#This Row],[Length (min)]]/60</f>
        <v>1.8666666666666667</v>
      </c>
      <c r="O37">
        <v>112</v>
      </c>
      <c r="P37">
        <v>715</v>
      </c>
      <c r="Q37" s="18">
        <f>IFERROR(Flights[[#This Row],[Distance]]/Flights[[#This Row],[Length (hr)]], "")</f>
        <v>383.03571428571428</v>
      </c>
      <c r="R37" s="1">
        <v>0.59375</v>
      </c>
      <c r="S37" s="1" t="str">
        <f>IF(Flights[[#This Row],[Length (hr)]]&lt;2, "No meal", IF(Flights[[#This Row],[Length (hr)]]&lt;3.5, "Light meal", "Full meal"))</f>
        <v>No meal</v>
      </c>
      <c r="T37" s="1" t="str">
        <f>IF(AND(Flights[[#This Row],[Airline]]="US Airways", Flights[[#This Row],[Meal]]="Full Meal"), "Yes", "No")</f>
        <v>No</v>
      </c>
      <c r="U37" s="1">
        <v>0.60833333333333328</v>
      </c>
      <c r="V37">
        <v>21</v>
      </c>
      <c r="W37" s="1" t="str">
        <f>IF(Flights[[#This Row],[Arrival Delay]] = "", "Cancelled", IF(Flights[[#This Row],[Arrival Delay]]&gt;15, "Delayed", "On time"))</f>
        <v>Delayed</v>
      </c>
      <c r="X37" t="str">
        <f>IF(Flights[[#This Row],[Status]]&lt;&gt;"Delayed","", IF(Flights[[#This Row],[Arrival Delay]]&gt;120, "Severe", IF(Flights[[#This Row],[Arrival Delay]]&gt;60, "Major", "Moderate")))</f>
        <v>Moderate</v>
      </c>
      <c r="Y37" t="b">
        <v>0</v>
      </c>
      <c r="AA37" t="str">
        <f>IF(OR(AND(Flights[[#This Row],[Status]]="Cancelled", Flights[[#This Row],[Cancellation Reason]]="Airline/Carrier"), Flights[[#This Row],[Delay Type]]="Severe"), "Yes", "No")</f>
        <v>No</v>
      </c>
    </row>
    <row r="38" spans="1:27" x14ac:dyDescent="0.3">
      <c r="A38" s="3">
        <v>42007</v>
      </c>
      <c r="B38" s="22">
        <f>WEEKNUM(Flights[[#This Row],[Date]], 1)</f>
        <v>1</v>
      </c>
      <c r="C38" s="22">
        <f>WEEKDAY(Flights[[#This Row],[Date]],1)</f>
        <v>7</v>
      </c>
      <c r="D38" t="s">
        <v>546</v>
      </c>
      <c r="E38" t="s">
        <v>1989</v>
      </c>
      <c r="F38" t="s">
        <v>0</v>
      </c>
      <c r="G38" t="s">
        <v>26</v>
      </c>
      <c r="H38" t="str">
        <f>_xlfn.XLOOKUP(Flights[[#This Row],[Destination]], Airports!$A$2:$A$78, Airports!$D$2:$D$78)</f>
        <v>Atlanta</v>
      </c>
      <c r="I38" t="str" cm="1">
        <f t="array" ref="I38">_xlfn.XLOOKUP(Flights[[#This Row],[Destination]],_xlfn._TRO_TRAILING( Airports!A:A),_xlfn._TRO_TRAILING( Airports!E:E), "Not found")</f>
        <v>GA</v>
      </c>
      <c r="J38" s="1">
        <v>0.62847222222222221</v>
      </c>
      <c r="K38" s="22">
        <f>HOUR(Flights[[#This Row],[Scheduled Departure]])</f>
        <v>15</v>
      </c>
      <c r="L38" s="1">
        <v>0.82708333333333328</v>
      </c>
      <c r="M38">
        <f>(L38-J38)*24*60</f>
        <v>285.99999999999994</v>
      </c>
      <c r="N38" s="16">
        <f>Flights[[#This Row],[Length (min)]]/60</f>
        <v>4.0999999999999996</v>
      </c>
      <c r="O38">
        <v>246</v>
      </c>
      <c r="P38">
        <v>1947</v>
      </c>
      <c r="Q38" s="18">
        <f>IFERROR(Flights[[#This Row],[Distance]]/Flights[[#This Row],[Length (hr)]], "")</f>
        <v>474.87804878048786</v>
      </c>
      <c r="R38" s="1">
        <v>0.92708333333333337</v>
      </c>
      <c r="S38" s="1" t="str">
        <f>IF(Flights[[#This Row],[Length (hr)]]&lt;2, "No meal", IF(Flights[[#This Row],[Length (hr)]]&lt;3.5, "Light meal", "Full meal"))</f>
        <v>Full meal</v>
      </c>
      <c r="T38" s="1" t="str">
        <f>IF(AND(Flights[[#This Row],[Airline]]="US Airways", Flights[[#This Row],[Meal]]="Full Meal"), "Yes", "No")</f>
        <v>No</v>
      </c>
      <c r="U38" s="1">
        <v>0.12291666666666666</v>
      </c>
      <c r="V38">
        <v>282</v>
      </c>
      <c r="W38" s="1" t="str">
        <f>IF(Flights[[#This Row],[Arrival Delay]] = "", "Cancelled", IF(Flights[[#This Row],[Arrival Delay]]&gt;15, "Delayed", "On time"))</f>
        <v>Delayed</v>
      </c>
      <c r="X38" t="str">
        <f>IF(Flights[[#This Row],[Status]]&lt;&gt;"Delayed","", IF(Flights[[#This Row],[Arrival Delay]]&gt;120, "Severe", IF(Flights[[#This Row],[Arrival Delay]]&gt;60, "Major", "Moderate")))</f>
        <v>Severe</v>
      </c>
      <c r="Y38" t="b">
        <v>0</v>
      </c>
      <c r="AA38" t="str">
        <f>IF(OR(AND(Flights[[#This Row],[Status]]="Cancelled", Flights[[#This Row],[Cancellation Reason]]="Airline/Carrier"), Flights[[#This Row],[Delay Type]]="Severe"), "Yes", "No")</f>
        <v>Yes</v>
      </c>
    </row>
    <row r="39" spans="1:27" x14ac:dyDescent="0.3">
      <c r="A39" s="3">
        <v>42007</v>
      </c>
      <c r="B39" s="22">
        <f>WEEKNUM(Flights[[#This Row],[Date]], 1)</f>
        <v>1</v>
      </c>
      <c r="C39" s="22">
        <f>WEEKDAY(Flights[[#This Row],[Date]],1)</f>
        <v>7</v>
      </c>
      <c r="D39" t="s">
        <v>624</v>
      </c>
      <c r="E39" t="s">
        <v>1995</v>
      </c>
      <c r="F39" t="s">
        <v>0</v>
      </c>
      <c r="G39" t="s">
        <v>303</v>
      </c>
      <c r="H39" t="str">
        <f>_xlfn.XLOOKUP(Flights[[#This Row],[Destination]], Airports!$A$2:$A$78, Airports!$D$2:$D$78)</f>
        <v>Kansas City</v>
      </c>
      <c r="I39" t="str" cm="1">
        <f t="array" ref="I39">_xlfn.XLOOKUP(Flights[[#This Row],[Destination]],_xlfn._TRO_TRAILING( Airports!A:A),_xlfn._TRO_TRAILING( Airports!E:E), "Not found")</f>
        <v>MO</v>
      </c>
      <c r="J39" s="1">
        <v>0.80208333333333337</v>
      </c>
      <c r="K39" s="22">
        <f>HOUR(Flights[[#This Row],[Scheduled Departure]])</f>
        <v>19</v>
      </c>
      <c r="L39" s="1">
        <v>0.82708333333333328</v>
      </c>
      <c r="M39">
        <f>(L39-J39)*24*60</f>
        <v>35.999999999999872</v>
      </c>
      <c r="N39" s="16">
        <f>Flights[[#This Row],[Length (min)]]/60</f>
        <v>3.1333333333333333</v>
      </c>
      <c r="O39">
        <v>188</v>
      </c>
      <c r="P39">
        <v>1363</v>
      </c>
      <c r="Q39" s="18">
        <f>IFERROR(Flights[[#This Row],[Distance]]/Flights[[#This Row],[Length (hr)]], "")</f>
        <v>435</v>
      </c>
      <c r="R39" s="1">
        <v>1.3888888888888888E-2</v>
      </c>
      <c r="S39" s="1" t="str">
        <f>IF(Flights[[#This Row],[Length (hr)]]&lt;2, "No meal", IF(Flights[[#This Row],[Length (hr)]]&lt;3.5, "Light meal", "Full meal"))</f>
        <v>Light meal</v>
      </c>
      <c r="T39" s="1" t="str">
        <f>IF(AND(Flights[[#This Row],[Airline]]="US Airways", Flights[[#This Row],[Meal]]="Full Meal"), "Yes", "No")</f>
        <v>No</v>
      </c>
      <c r="U39" s="1">
        <v>4.0972222222222222E-2</v>
      </c>
      <c r="V39">
        <v>39</v>
      </c>
      <c r="W39" s="1" t="str">
        <f>IF(Flights[[#This Row],[Arrival Delay]] = "", "Cancelled", IF(Flights[[#This Row],[Arrival Delay]]&gt;15, "Delayed", "On time"))</f>
        <v>Delayed</v>
      </c>
      <c r="X39" t="str">
        <f>IF(Flights[[#This Row],[Status]]&lt;&gt;"Delayed","", IF(Flights[[#This Row],[Arrival Delay]]&gt;120, "Severe", IF(Flights[[#This Row],[Arrival Delay]]&gt;60, "Major", "Moderate")))</f>
        <v>Moderate</v>
      </c>
      <c r="Y39" t="b">
        <v>0</v>
      </c>
      <c r="AA39" t="str">
        <f>IF(OR(AND(Flights[[#This Row],[Status]]="Cancelled", Flights[[#This Row],[Cancellation Reason]]="Airline/Carrier"), Flights[[#This Row],[Delay Type]]="Severe"), "Yes", "No")</f>
        <v>No</v>
      </c>
    </row>
    <row r="40" spans="1:27" x14ac:dyDescent="0.3">
      <c r="A40" s="3">
        <v>42007</v>
      </c>
      <c r="B40" s="22">
        <f>WEEKNUM(Flights[[#This Row],[Date]], 1)</f>
        <v>1</v>
      </c>
      <c r="C40" s="22">
        <f>WEEKDAY(Flights[[#This Row],[Date]],1)</f>
        <v>7</v>
      </c>
      <c r="D40" t="s">
        <v>661</v>
      </c>
      <c r="E40" t="s">
        <v>1996</v>
      </c>
      <c r="F40" t="s">
        <v>0</v>
      </c>
      <c r="G40" t="s">
        <v>285</v>
      </c>
      <c r="H40" t="str">
        <f>_xlfn.XLOOKUP(Flights[[#This Row],[Destination]], Airports!$A$2:$A$78, Airports!$D$2:$D$78)</f>
        <v>Fort Lauderdale</v>
      </c>
      <c r="I40" t="str" cm="1">
        <f t="array" ref="I40">_xlfn.XLOOKUP(Flights[[#This Row],[Destination]],_xlfn._TRO_TRAILING( Airports!A:A),_xlfn._TRO_TRAILING( Airports!E:E), "Not found")</f>
        <v>FL</v>
      </c>
      <c r="J40" s="1">
        <v>0.92013888888888884</v>
      </c>
      <c r="K40" s="22">
        <f>HOUR(Flights[[#This Row],[Scheduled Departure]])</f>
        <v>22</v>
      </c>
      <c r="L40" s="1">
        <v>0.91805555555555551</v>
      </c>
      <c r="M40">
        <f>(L40-J40)*24*60</f>
        <v>-2.9999999999999893</v>
      </c>
      <c r="N40" s="16">
        <f>Flights[[#This Row],[Length (min)]]/60</f>
        <v>4.7666666666666666</v>
      </c>
      <c r="O40">
        <v>286</v>
      </c>
      <c r="P40">
        <v>2342</v>
      </c>
      <c r="Q40" s="18">
        <f>IFERROR(Flights[[#This Row],[Distance]]/Flights[[#This Row],[Length (hr)]], "")</f>
        <v>491.32867132867136</v>
      </c>
      <c r="R40" s="1">
        <v>0.23958333333333334</v>
      </c>
      <c r="S40" s="1" t="str">
        <f>IF(Flights[[#This Row],[Length (hr)]]&lt;2, "No meal", IF(Flights[[#This Row],[Length (hr)]]&lt;3.5, "Light meal", "Full meal"))</f>
        <v>Full meal</v>
      </c>
      <c r="T40" s="1" t="str">
        <f>IF(AND(Flights[[#This Row],[Airline]]="US Airways", Flights[[#This Row],[Meal]]="Full Meal"), "Yes", "No")</f>
        <v>No</v>
      </c>
      <c r="U40" s="1">
        <v>0.24166666666666667</v>
      </c>
      <c r="V40">
        <v>3</v>
      </c>
      <c r="W40" s="1" t="str">
        <f>IF(Flights[[#This Row],[Arrival Delay]] = "", "Cancelled", IF(Flights[[#This Row],[Arrival Delay]]&gt;15, "Delayed", "On time"))</f>
        <v>On time</v>
      </c>
      <c r="X40" t="str">
        <f>IF(Flights[[#This Row],[Status]]&lt;&gt;"Delayed","", IF(Flights[[#This Row],[Arrival Delay]]&gt;120, "Severe", IF(Flights[[#This Row],[Arrival Delay]]&gt;60, "Major", "Moderate")))</f>
        <v/>
      </c>
      <c r="Y40" t="b">
        <v>0</v>
      </c>
      <c r="AA40" t="str">
        <f>IF(OR(AND(Flights[[#This Row],[Status]]="Cancelled", Flights[[#This Row],[Cancellation Reason]]="Airline/Carrier"), Flights[[#This Row],[Delay Type]]="Severe"), "Yes", "No")</f>
        <v>No</v>
      </c>
    </row>
    <row r="41" spans="1:27" x14ac:dyDescent="0.3">
      <c r="A41" s="3">
        <v>42007</v>
      </c>
      <c r="B41" s="22">
        <f>WEEKNUM(Flights[[#This Row],[Date]], 1)</f>
        <v>1</v>
      </c>
      <c r="C41" s="22">
        <f>WEEKDAY(Flights[[#This Row],[Date]],1)</f>
        <v>7</v>
      </c>
      <c r="D41" t="s">
        <v>107</v>
      </c>
      <c r="E41" t="s">
        <v>1987</v>
      </c>
      <c r="F41" t="s">
        <v>0</v>
      </c>
      <c r="G41" t="s">
        <v>12</v>
      </c>
      <c r="H41" t="str">
        <f>_xlfn.XLOOKUP(Flights[[#This Row],[Destination]], Airports!$A$2:$A$78, Airports!$D$2:$D$78)</f>
        <v>New York</v>
      </c>
      <c r="I41" t="str" cm="1">
        <f t="array" ref="I41">_xlfn.XLOOKUP(Flights[[#This Row],[Destination]],_xlfn._TRO_TRAILING( Airports!A:A),_xlfn._TRO_TRAILING( Airports!E:E), "Not found")</f>
        <v>NY</v>
      </c>
      <c r="J41" s="1">
        <v>0.97916666666666663</v>
      </c>
      <c r="K41" s="22">
        <f>HOUR(Flights[[#This Row],[Scheduled Departure]])</f>
        <v>23</v>
      </c>
      <c r="L41" s="1">
        <v>0.97569444444444442</v>
      </c>
      <c r="M41">
        <f>(L41-J41)*24*60</f>
        <v>-4.9999999999999822</v>
      </c>
      <c r="N41" s="16">
        <f>Flights[[#This Row],[Length (min)]]/60</f>
        <v>5.3</v>
      </c>
      <c r="O41">
        <v>318</v>
      </c>
      <c r="P41">
        <v>2475</v>
      </c>
      <c r="Q41" s="18">
        <f>IFERROR(Flights[[#This Row],[Distance]]/Flights[[#This Row],[Length (hr)]], "")</f>
        <v>466.98113207547169</v>
      </c>
      <c r="R41" s="1">
        <v>0.3263888888888889</v>
      </c>
      <c r="S41" s="1" t="str">
        <f>IF(Flights[[#This Row],[Length (hr)]]&lt;2, "No meal", IF(Flights[[#This Row],[Length (hr)]]&lt;3.5, "Light meal", "Full meal"))</f>
        <v>Full meal</v>
      </c>
      <c r="T41" s="1" t="str">
        <f>IF(AND(Flights[[#This Row],[Airline]]="US Airways", Flights[[#This Row],[Meal]]="Full Meal"), "Yes", "No")</f>
        <v>No</v>
      </c>
      <c r="U41" s="1">
        <v>0.3215277777777778</v>
      </c>
      <c r="V41">
        <v>-7</v>
      </c>
      <c r="W41" s="1" t="str">
        <f>IF(Flights[[#This Row],[Arrival Delay]] = "", "Cancelled", IF(Flights[[#This Row],[Arrival Delay]]&gt;15, "Delayed", "On time"))</f>
        <v>On time</v>
      </c>
      <c r="X41" t="str">
        <f>IF(Flights[[#This Row],[Status]]&lt;&gt;"Delayed","", IF(Flights[[#This Row],[Arrival Delay]]&gt;120, "Severe", IF(Flights[[#This Row],[Arrival Delay]]&gt;60, "Major", "Moderate")))</f>
        <v/>
      </c>
      <c r="Y41" t="b">
        <v>0</v>
      </c>
      <c r="AA41" t="str">
        <f>IF(OR(AND(Flights[[#This Row],[Status]]="Cancelled", Flights[[#This Row],[Cancellation Reason]]="Airline/Carrier"), Flights[[#This Row],[Delay Type]]="Severe"), "Yes", "No")</f>
        <v>No</v>
      </c>
    </row>
    <row r="42" spans="1:27" x14ac:dyDescent="0.3">
      <c r="A42" s="3">
        <v>42008</v>
      </c>
      <c r="B42" s="22">
        <f>WEEKNUM(Flights[[#This Row],[Date]], 1)</f>
        <v>2</v>
      </c>
      <c r="C42" s="22">
        <f>WEEKDAY(Flights[[#This Row],[Date]],1)</f>
        <v>1</v>
      </c>
      <c r="D42" t="s">
        <v>391</v>
      </c>
      <c r="E42" t="s">
        <v>1992</v>
      </c>
      <c r="F42" t="s">
        <v>0</v>
      </c>
      <c r="G42" t="s">
        <v>10</v>
      </c>
      <c r="H42" t="str">
        <f>_xlfn.XLOOKUP(Flights[[#This Row],[Destination]], Airports!$A$2:$A$78, Airports!$D$2:$D$78)</f>
        <v>Boston</v>
      </c>
      <c r="I42" t="str" cm="1">
        <f t="array" ref="I42">_xlfn.XLOOKUP(Flights[[#This Row],[Destination]],_xlfn._TRO_TRAILING( Airports!A:A),_xlfn._TRO_TRAILING( Airports!E:E), "Not found")</f>
        <v>MA</v>
      </c>
      <c r="J42" s="1">
        <v>0.29166666666666669</v>
      </c>
      <c r="K42" s="22">
        <f>HOUR(Flights[[#This Row],[Scheduled Departure]])</f>
        <v>7</v>
      </c>
      <c r="L42" s="1">
        <v>0.29097222222222224</v>
      </c>
      <c r="M42">
        <f>(L42-J42)*24*60</f>
        <v>-0.99999999999999645</v>
      </c>
      <c r="N42" s="16">
        <f>Flights[[#This Row],[Length (min)]]/60</f>
        <v>5.333333333333333</v>
      </c>
      <c r="O42">
        <v>320</v>
      </c>
      <c r="P42">
        <v>2611</v>
      </c>
      <c r="Q42" s="18">
        <f>IFERROR(Flights[[#This Row],[Distance]]/Flights[[#This Row],[Length (hr)]], "")</f>
        <v>489.5625</v>
      </c>
      <c r="R42" s="1">
        <v>0.6381944444444444</v>
      </c>
      <c r="S42" s="1" t="str">
        <f>IF(Flights[[#This Row],[Length (hr)]]&lt;2, "No meal", IF(Flights[[#This Row],[Length (hr)]]&lt;3.5, "Light meal", "Full meal"))</f>
        <v>Full meal</v>
      </c>
      <c r="T42" s="1" t="str">
        <f>IF(AND(Flights[[#This Row],[Airline]]="US Airways", Flights[[#This Row],[Meal]]="Full Meal"), "Yes", "No")</f>
        <v>No</v>
      </c>
      <c r="U42" s="1">
        <v>0.6381944444444444</v>
      </c>
      <c r="V42">
        <v>0</v>
      </c>
      <c r="W42" s="1" t="str">
        <f>IF(Flights[[#This Row],[Arrival Delay]] = "", "Cancelled", IF(Flights[[#This Row],[Arrival Delay]]&gt;15, "Delayed", "On time"))</f>
        <v>On time</v>
      </c>
      <c r="X42" t="str">
        <f>IF(Flights[[#This Row],[Status]]&lt;&gt;"Delayed","", IF(Flights[[#This Row],[Arrival Delay]]&gt;120, "Severe", IF(Flights[[#This Row],[Arrival Delay]]&gt;60, "Major", "Moderate")))</f>
        <v/>
      </c>
      <c r="Y42" t="b">
        <v>0</v>
      </c>
      <c r="AA42" t="str">
        <f>IF(OR(AND(Flights[[#This Row],[Status]]="Cancelled", Flights[[#This Row],[Cancellation Reason]]="Airline/Carrier"), Flights[[#This Row],[Delay Type]]="Severe"), "Yes", "No")</f>
        <v>No</v>
      </c>
    </row>
    <row r="43" spans="1:27" x14ac:dyDescent="0.3">
      <c r="A43" s="3">
        <v>42008</v>
      </c>
      <c r="B43" s="22">
        <f>WEEKNUM(Flights[[#This Row],[Date]], 1)</f>
        <v>2</v>
      </c>
      <c r="C43" s="22">
        <f>WEEKDAY(Flights[[#This Row],[Date]],1)</f>
        <v>1</v>
      </c>
      <c r="D43" t="s">
        <v>704</v>
      </c>
      <c r="E43" t="s">
        <v>1995</v>
      </c>
      <c r="F43" t="s">
        <v>0</v>
      </c>
      <c r="G43" t="s">
        <v>335</v>
      </c>
      <c r="H43" t="str">
        <f>_xlfn.XLOOKUP(Flights[[#This Row],[Destination]], Airports!$A$2:$A$78, Airports!$D$2:$D$78)</f>
        <v>Reno</v>
      </c>
      <c r="I43" t="str" cm="1">
        <f t="array" ref="I43">_xlfn.XLOOKUP(Flights[[#This Row],[Destination]],_xlfn._TRO_TRAILING( Airports!A:A),_xlfn._TRO_TRAILING( Airports!E:E), "Not found")</f>
        <v>NV</v>
      </c>
      <c r="J43" s="1">
        <v>0.31597222222222221</v>
      </c>
      <c r="K43" s="22">
        <f>HOUR(Flights[[#This Row],[Scheduled Departure]])</f>
        <v>7</v>
      </c>
      <c r="L43" s="1">
        <v>0.3125</v>
      </c>
      <c r="M43">
        <f>(L43-J43)*24*60</f>
        <v>-4.9999999999999822</v>
      </c>
      <c r="N43" s="16">
        <f>Flights[[#This Row],[Length (min)]]/60</f>
        <v>1.2666666666666666</v>
      </c>
      <c r="O43">
        <v>76</v>
      </c>
      <c r="P43">
        <v>391</v>
      </c>
      <c r="Q43" s="18">
        <f>IFERROR(Flights[[#This Row],[Distance]]/Flights[[#This Row],[Length (hr)]], "")</f>
        <v>308.68421052631578</v>
      </c>
      <c r="R43" s="1">
        <v>0.37152777777777779</v>
      </c>
      <c r="S43" s="1" t="str">
        <f>IF(Flights[[#This Row],[Length (hr)]]&lt;2, "No meal", IF(Flights[[#This Row],[Length (hr)]]&lt;3.5, "Light meal", "Full meal"))</f>
        <v>No meal</v>
      </c>
      <c r="T43" s="1" t="str">
        <f>IF(AND(Flights[[#This Row],[Airline]]="US Airways", Flights[[#This Row],[Meal]]="Full Meal"), "Yes", "No")</f>
        <v>No</v>
      </c>
      <c r="U43" s="1">
        <v>0.36527777777777776</v>
      </c>
      <c r="V43">
        <v>-9</v>
      </c>
      <c r="W43" s="1" t="str">
        <f>IF(Flights[[#This Row],[Arrival Delay]] = "", "Cancelled", IF(Flights[[#This Row],[Arrival Delay]]&gt;15, "Delayed", "On time"))</f>
        <v>On time</v>
      </c>
      <c r="X43" t="str">
        <f>IF(Flights[[#This Row],[Status]]&lt;&gt;"Delayed","", IF(Flights[[#This Row],[Arrival Delay]]&gt;120, "Severe", IF(Flights[[#This Row],[Arrival Delay]]&gt;60, "Major", "Moderate")))</f>
        <v/>
      </c>
      <c r="Y43" t="b">
        <v>0</v>
      </c>
      <c r="AA43" t="str">
        <f>IF(OR(AND(Flights[[#This Row],[Status]]="Cancelled", Flights[[#This Row],[Cancellation Reason]]="Airline/Carrier"), Flights[[#This Row],[Delay Type]]="Severe"), "Yes", "No")</f>
        <v>No</v>
      </c>
    </row>
    <row r="44" spans="1:27" x14ac:dyDescent="0.3">
      <c r="A44" s="3">
        <v>42008</v>
      </c>
      <c r="B44" s="22">
        <f>WEEKNUM(Flights[[#This Row],[Date]], 1)</f>
        <v>2</v>
      </c>
      <c r="C44" s="22">
        <f>WEEKDAY(Flights[[#This Row],[Date]],1)</f>
        <v>1</v>
      </c>
      <c r="D44" t="s">
        <v>784</v>
      </c>
      <c r="E44" t="s">
        <v>1994</v>
      </c>
      <c r="F44" t="s">
        <v>0</v>
      </c>
      <c r="G44" t="s">
        <v>259</v>
      </c>
      <c r="H44" t="str">
        <f>_xlfn.XLOOKUP(Flights[[#This Row],[Destination]], Airports!$A$2:$A$78, Airports!$D$2:$D$78)</f>
        <v>Bozeman</v>
      </c>
      <c r="I44" t="str" cm="1">
        <f t="array" ref="I44">_xlfn.XLOOKUP(Flights[[#This Row],[Destination]],_xlfn._TRO_TRAILING( Airports!A:A),_xlfn._TRO_TRAILING( Airports!E:E), "Not found")</f>
        <v>MT</v>
      </c>
      <c r="J44" s="1">
        <v>0.34930555555555554</v>
      </c>
      <c r="K44" s="22">
        <f>HOUR(Flights[[#This Row],[Scheduled Departure]])</f>
        <v>8</v>
      </c>
      <c r="L44" s="1">
        <v>0.34583333333333333</v>
      </c>
      <c r="M44">
        <f>(L44-J44)*24*60</f>
        <v>-4.9999999999999822</v>
      </c>
      <c r="N44" s="16">
        <f>Flights[[#This Row],[Length (min)]]/60</f>
        <v>2.8333333333333335</v>
      </c>
      <c r="O44">
        <v>170</v>
      </c>
      <c r="P44">
        <v>902</v>
      </c>
      <c r="Q44" s="18">
        <f>IFERROR(Flights[[#This Row],[Distance]]/Flights[[#This Row],[Length (hr)]], "")</f>
        <v>318.35294117647055</v>
      </c>
      <c r="R44" s="1">
        <v>0.5083333333333333</v>
      </c>
      <c r="S44" s="1" t="str">
        <f>IF(Flights[[#This Row],[Length (hr)]]&lt;2, "No meal", IF(Flights[[#This Row],[Length (hr)]]&lt;3.5, "Light meal", "Full meal"))</f>
        <v>Light meal</v>
      </c>
      <c r="T44" s="1" t="str">
        <f>IF(AND(Flights[[#This Row],[Airline]]="US Airways", Flights[[#This Row],[Meal]]="Full Meal"), "Yes", "No")</f>
        <v>No</v>
      </c>
      <c r="U44" s="1">
        <v>0.50555555555555554</v>
      </c>
      <c r="V44">
        <v>-4</v>
      </c>
      <c r="W44" s="1" t="str">
        <f>IF(Flights[[#This Row],[Arrival Delay]] = "", "Cancelled", IF(Flights[[#This Row],[Arrival Delay]]&gt;15, "Delayed", "On time"))</f>
        <v>On time</v>
      </c>
      <c r="X44" t="str">
        <f>IF(Flights[[#This Row],[Status]]&lt;&gt;"Delayed","", IF(Flights[[#This Row],[Arrival Delay]]&gt;120, "Severe", IF(Flights[[#This Row],[Arrival Delay]]&gt;60, "Major", "Moderate")))</f>
        <v/>
      </c>
      <c r="Y44" t="b">
        <v>0</v>
      </c>
      <c r="AA44" t="str">
        <f>IF(OR(AND(Flights[[#This Row],[Status]]="Cancelled", Flights[[#This Row],[Cancellation Reason]]="Airline/Carrier"), Flights[[#This Row],[Delay Type]]="Severe"), "Yes", "No")</f>
        <v>No</v>
      </c>
    </row>
    <row r="45" spans="1:27" x14ac:dyDescent="0.3">
      <c r="A45" s="3">
        <v>42008</v>
      </c>
      <c r="B45" s="22">
        <f>WEEKNUM(Flights[[#This Row],[Date]], 1)</f>
        <v>2</v>
      </c>
      <c r="C45" s="22">
        <f>WEEKDAY(Flights[[#This Row],[Date]],1)</f>
        <v>1</v>
      </c>
      <c r="D45" t="s">
        <v>422</v>
      </c>
      <c r="E45" t="s">
        <v>1991</v>
      </c>
      <c r="F45" t="s">
        <v>0</v>
      </c>
      <c r="G45" t="s">
        <v>344</v>
      </c>
      <c r="H45" t="str">
        <f>_xlfn.XLOOKUP(Flights[[#This Row],[Destination]], Airports!$A$2:$A$78, Airports!$D$2:$D$78)</f>
        <v>Seattle</v>
      </c>
      <c r="I45" t="str" cm="1">
        <f t="array" ref="I45">_xlfn.XLOOKUP(Flights[[#This Row],[Destination]],_xlfn._TRO_TRAILING( Airports!A:A),_xlfn._TRO_TRAILING( Airports!E:E), "Not found")</f>
        <v>WA</v>
      </c>
      <c r="J45" s="1">
        <v>0.3611111111111111</v>
      </c>
      <c r="K45" s="22">
        <f>HOUR(Flights[[#This Row],[Scheduled Departure]])</f>
        <v>8</v>
      </c>
      <c r="L45" s="1">
        <v>0.35902777777777778</v>
      </c>
      <c r="M45">
        <f>(L45-J45)*24*60</f>
        <v>-2.9999999999999893</v>
      </c>
      <c r="N45" s="16">
        <f>Flights[[#This Row],[Length (min)]]/60</f>
        <v>2.9333333333333331</v>
      </c>
      <c r="O45">
        <v>176</v>
      </c>
      <c r="P45">
        <v>954</v>
      </c>
      <c r="Q45" s="18">
        <f>IFERROR(Flights[[#This Row],[Distance]]/Flights[[#This Row],[Length (hr)]], "")</f>
        <v>325.22727272727275</v>
      </c>
      <c r="R45" s="1">
        <v>0.47708333333333336</v>
      </c>
      <c r="S45" s="1" t="str">
        <f>IF(Flights[[#This Row],[Length (hr)]]&lt;2, "No meal", IF(Flights[[#This Row],[Length (hr)]]&lt;3.5, "Light meal", "Full meal"))</f>
        <v>Light meal</v>
      </c>
      <c r="T45" s="1" t="str">
        <f>IF(AND(Flights[[#This Row],[Airline]]="US Airways", Flights[[#This Row],[Meal]]="Full Meal"), "Yes", "No")</f>
        <v>No</v>
      </c>
      <c r="U45" s="1">
        <v>0.48125000000000001</v>
      </c>
      <c r="V45">
        <v>6</v>
      </c>
      <c r="W45" s="1" t="str">
        <f>IF(Flights[[#This Row],[Arrival Delay]] = "", "Cancelled", IF(Flights[[#This Row],[Arrival Delay]]&gt;15, "Delayed", "On time"))</f>
        <v>On time</v>
      </c>
      <c r="X45" t="str">
        <f>IF(Flights[[#This Row],[Status]]&lt;&gt;"Delayed","", IF(Flights[[#This Row],[Arrival Delay]]&gt;120, "Severe", IF(Flights[[#This Row],[Arrival Delay]]&gt;60, "Major", "Moderate")))</f>
        <v/>
      </c>
      <c r="Y45" t="b">
        <v>0</v>
      </c>
      <c r="AA45" t="str">
        <f>IF(OR(AND(Flights[[#This Row],[Status]]="Cancelled", Flights[[#This Row],[Cancellation Reason]]="Airline/Carrier"), Flights[[#This Row],[Delay Type]]="Severe"), "Yes", "No")</f>
        <v>No</v>
      </c>
    </row>
    <row r="46" spans="1:27" x14ac:dyDescent="0.3">
      <c r="A46" s="3">
        <v>42008</v>
      </c>
      <c r="B46" s="22">
        <f>WEEKNUM(Flights[[#This Row],[Date]], 1)</f>
        <v>2</v>
      </c>
      <c r="C46" s="22">
        <f>WEEKDAY(Flights[[#This Row],[Date]],1)</f>
        <v>1</v>
      </c>
      <c r="D46" t="s">
        <v>424</v>
      </c>
      <c r="E46" t="s">
        <v>1990</v>
      </c>
      <c r="F46" t="s">
        <v>0</v>
      </c>
      <c r="G46" t="s">
        <v>17</v>
      </c>
      <c r="H46" t="str">
        <f>_xlfn.XLOOKUP(Flights[[#This Row],[Destination]], Airports!$A$2:$A$78, Airports!$D$2:$D$78)</f>
        <v>Honolulu</v>
      </c>
      <c r="I46" t="str" cm="1">
        <f t="array" ref="I46">_xlfn.XLOOKUP(Flights[[#This Row],[Destination]],_xlfn._TRO_TRAILING( Airports!A:A),_xlfn._TRO_TRAILING( Airports!E:E), "Not found")</f>
        <v>HI</v>
      </c>
      <c r="J46" s="1">
        <v>0.36458333333333331</v>
      </c>
      <c r="K46" s="22">
        <f>HOUR(Flights[[#This Row],[Scheduled Departure]])</f>
        <v>8</v>
      </c>
      <c r="L46" s="1">
        <v>0.37638888888888888</v>
      </c>
      <c r="M46">
        <f>(L46-J46)*24*60</f>
        <v>17.000000000000021</v>
      </c>
      <c r="N46" s="16">
        <f>Flights[[#This Row],[Length (min)]]/60</f>
        <v>5.7333333333333334</v>
      </c>
      <c r="O46">
        <v>344</v>
      </c>
      <c r="P46">
        <v>2556</v>
      </c>
      <c r="Q46" s="18">
        <f>IFERROR(Flights[[#This Row],[Distance]]/Flights[[#This Row],[Length (hr)]], "")</f>
        <v>445.81395348837208</v>
      </c>
      <c r="R46" s="1">
        <v>0.52013888888888893</v>
      </c>
      <c r="S46" s="1" t="str">
        <f>IF(Flights[[#This Row],[Length (hr)]]&lt;2, "No meal", IF(Flights[[#This Row],[Length (hr)]]&lt;3.5, "Light meal", "Full meal"))</f>
        <v>Full meal</v>
      </c>
      <c r="T46" s="1" t="str">
        <f>IF(AND(Flights[[#This Row],[Airline]]="US Airways", Flights[[#This Row],[Meal]]="Full Meal"), "Yes", "No")</f>
        <v>No</v>
      </c>
      <c r="U46" s="1">
        <v>0.53194444444444444</v>
      </c>
      <c r="V46">
        <v>17</v>
      </c>
      <c r="W46" s="1" t="str">
        <f>IF(Flights[[#This Row],[Arrival Delay]] = "", "Cancelled", IF(Flights[[#This Row],[Arrival Delay]]&gt;15, "Delayed", "On time"))</f>
        <v>Delayed</v>
      </c>
      <c r="X46" t="str">
        <f>IF(Flights[[#This Row],[Status]]&lt;&gt;"Delayed","", IF(Flights[[#This Row],[Arrival Delay]]&gt;120, "Severe", IF(Flights[[#This Row],[Arrival Delay]]&gt;60, "Major", "Moderate")))</f>
        <v>Moderate</v>
      </c>
      <c r="Y46" t="b">
        <v>0</v>
      </c>
      <c r="AA46" t="str">
        <f>IF(OR(AND(Flights[[#This Row],[Status]]="Cancelled", Flights[[#This Row],[Cancellation Reason]]="Airline/Carrier"), Flights[[#This Row],[Delay Type]]="Severe"), "Yes", "No")</f>
        <v>No</v>
      </c>
    </row>
    <row r="47" spans="1:27" x14ac:dyDescent="0.3">
      <c r="A47" s="3">
        <v>42008</v>
      </c>
      <c r="B47" s="22">
        <f>WEEKNUM(Flights[[#This Row],[Date]], 1)</f>
        <v>2</v>
      </c>
      <c r="C47" s="22">
        <f>WEEKDAY(Flights[[#This Row],[Date]],1)</f>
        <v>1</v>
      </c>
      <c r="D47" t="s">
        <v>431</v>
      </c>
      <c r="E47" t="s">
        <v>1994</v>
      </c>
      <c r="F47" t="s">
        <v>0</v>
      </c>
      <c r="G47" t="s">
        <v>266</v>
      </c>
      <c r="H47" t="str">
        <f>_xlfn.XLOOKUP(Flights[[#This Row],[Destination]], Airports!$A$2:$A$78, Airports!$D$2:$D$78)</f>
        <v>Colorado Springs</v>
      </c>
      <c r="I47" t="str" cm="1">
        <f t="array" ref="I47">_xlfn.XLOOKUP(Flights[[#This Row],[Destination]],_xlfn._TRO_TRAILING( Airports!A:A),_xlfn._TRO_TRAILING( Airports!E:E), "Not found")</f>
        <v>CO</v>
      </c>
      <c r="J47" s="1">
        <v>0.38194444444444442</v>
      </c>
      <c r="K47" s="22">
        <f>HOUR(Flights[[#This Row],[Scheduled Departure]])</f>
        <v>9</v>
      </c>
      <c r="L47" s="1">
        <v>0.37916666666666665</v>
      </c>
      <c r="M47">
        <f>(L47-J47)*24*60</f>
        <v>-3.9999999999999858</v>
      </c>
      <c r="N47" s="16">
        <f>Flights[[#This Row],[Length (min)]]/60</f>
        <v>2.4333333333333331</v>
      </c>
      <c r="O47">
        <v>146</v>
      </c>
      <c r="P47">
        <v>833</v>
      </c>
      <c r="Q47" s="18">
        <f>IFERROR(Flights[[#This Row],[Distance]]/Flights[[#This Row],[Length (hr)]], "")</f>
        <v>342.32876712328772</v>
      </c>
      <c r="R47" s="1">
        <v>0.52013888888888893</v>
      </c>
      <c r="S47" s="1" t="str">
        <f>IF(Flights[[#This Row],[Length (hr)]]&lt;2, "No meal", IF(Flights[[#This Row],[Length (hr)]]&lt;3.5, "Light meal", "Full meal"))</f>
        <v>Light meal</v>
      </c>
      <c r="T47" s="1" t="str">
        <f>IF(AND(Flights[[#This Row],[Airline]]="US Airways", Flights[[#This Row],[Meal]]="Full Meal"), "Yes", "No")</f>
        <v>No</v>
      </c>
      <c r="U47" s="1">
        <v>0.52222222222222225</v>
      </c>
      <c r="V47">
        <v>3</v>
      </c>
      <c r="W47" s="1" t="str">
        <f>IF(Flights[[#This Row],[Arrival Delay]] = "", "Cancelled", IF(Flights[[#This Row],[Arrival Delay]]&gt;15, "Delayed", "On time"))</f>
        <v>On time</v>
      </c>
      <c r="X47" t="str">
        <f>IF(Flights[[#This Row],[Status]]&lt;&gt;"Delayed","", IF(Flights[[#This Row],[Arrival Delay]]&gt;120, "Severe", IF(Flights[[#This Row],[Arrival Delay]]&gt;60, "Major", "Moderate")))</f>
        <v/>
      </c>
      <c r="Y47" t="b">
        <v>0</v>
      </c>
      <c r="AA47" t="str">
        <f>IF(OR(AND(Flights[[#This Row],[Status]]="Cancelled", Flights[[#This Row],[Cancellation Reason]]="Airline/Carrier"), Flights[[#This Row],[Delay Type]]="Severe"), "Yes", "No")</f>
        <v>No</v>
      </c>
    </row>
    <row r="48" spans="1:27" x14ac:dyDescent="0.3">
      <c r="A48" s="3">
        <v>42008</v>
      </c>
      <c r="B48" s="22">
        <f>WEEKNUM(Flights[[#This Row],[Date]], 1)</f>
        <v>2</v>
      </c>
      <c r="C48" s="22">
        <f>WEEKDAY(Flights[[#This Row],[Date]],1)</f>
        <v>1</v>
      </c>
      <c r="D48" t="s">
        <v>452</v>
      </c>
      <c r="E48" t="s">
        <v>1989</v>
      </c>
      <c r="F48" t="s">
        <v>0</v>
      </c>
      <c r="G48" t="s">
        <v>349</v>
      </c>
      <c r="H48" t="str">
        <f>_xlfn.XLOOKUP(Flights[[#This Row],[Destination]], Airports!$A$2:$A$78, Airports!$D$2:$D$78)</f>
        <v>Salt Lake City</v>
      </c>
      <c r="I48" t="str" cm="1">
        <f t="array" ref="I48">_xlfn.XLOOKUP(Flights[[#This Row],[Destination]],_xlfn._TRO_TRAILING( Airports!A:A),_xlfn._TRO_TRAILING( Airports!E:E), "Not found")</f>
        <v>UT</v>
      </c>
      <c r="J48" s="1">
        <v>0.43055555555555558</v>
      </c>
      <c r="K48" s="22">
        <f>HOUR(Flights[[#This Row],[Scheduled Departure]])</f>
        <v>10</v>
      </c>
      <c r="L48" s="1">
        <v>0.47638888888888886</v>
      </c>
      <c r="M48">
        <f>(L48-J48)*24*60</f>
        <v>65.999999999999929</v>
      </c>
      <c r="N48" s="16">
        <f>Flights[[#This Row],[Length (min)]]/60</f>
        <v>1.8666666666666667</v>
      </c>
      <c r="O48">
        <v>112</v>
      </c>
      <c r="P48">
        <v>590</v>
      </c>
      <c r="Q48" s="18">
        <f>IFERROR(Flights[[#This Row],[Distance]]/Flights[[#This Row],[Length (hr)]], "")</f>
        <v>316.07142857142856</v>
      </c>
      <c r="R48" s="1">
        <v>0.54791666666666672</v>
      </c>
      <c r="S48" s="1" t="str">
        <f>IF(Flights[[#This Row],[Length (hr)]]&lt;2, "No meal", IF(Flights[[#This Row],[Length (hr)]]&lt;3.5, "Light meal", "Full meal"))</f>
        <v>No meal</v>
      </c>
      <c r="T48" s="1" t="str">
        <f>IF(AND(Flights[[#This Row],[Airline]]="US Airways", Flights[[#This Row],[Meal]]="Full Meal"), "Yes", "No")</f>
        <v>No</v>
      </c>
      <c r="U48" s="1">
        <v>0.59583333333333333</v>
      </c>
      <c r="V48">
        <v>69</v>
      </c>
      <c r="W48" s="1" t="str">
        <f>IF(Flights[[#This Row],[Arrival Delay]] = "", "Cancelled", IF(Flights[[#This Row],[Arrival Delay]]&gt;15, "Delayed", "On time"))</f>
        <v>Delayed</v>
      </c>
      <c r="X48" t="str">
        <f>IF(Flights[[#This Row],[Status]]&lt;&gt;"Delayed","", IF(Flights[[#This Row],[Arrival Delay]]&gt;120, "Severe", IF(Flights[[#This Row],[Arrival Delay]]&gt;60, "Major", "Moderate")))</f>
        <v>Major</v>
      </c>
      <c r="Y48" t="b">
        <v>0</v>
      </c>
      <c r="AA48" t="str">
        <f>IF(OR(AND(Flights[[#This Row],[Status]]="Cancelled", Flights[[#This Row],[Cancellation Reason]]="Airline/Carrier"), Flights[[#This Row],[Delay Type]]="Severe"), "Yes", "No")</f>
        <v>No</v>
      </c>
    </row>
    <row r="49" spans="1:27" x14ac:dyDescent="0.3">
      <c r="A49" s="3">
        <v>42008</v>
      </c>
      <c r="B49" s="22">
        <f>WEEKNUM(Flights[[#This Row],[Date]], 1)</f>
        <v>2</v>
      </c>
      <c r="C49" s="22">
        <f>WEEKDAY(Flights[[#This Row],[Date]],1)</f>
        <v>1</v>
      </c>
      <c r="D49" t="s">
        <v>767</v>
      </c>
      <c r="E49" t="s">
        <v>1995</v>
      </c>
      <c r="F49" t="s">
        <v>0</v>
      </c>
      <c r="G49" t="s">
        <v>340</v>
      </c>
      <c r="H49" t="str">
        <f>_xlfn.XLOOKUP(Flights[[#This Row],[Destination]], Airports!$A$2:$A$78, Airports!$D$2:$D$78)</f>
        <v>San Antonio</v>
      </c>
      <c r="I49" t="str" cm="1">
        <f t="array" ref="I49">_xlfn.XLOOKUP(Flights[[#This Row],[Destination]],_xlfn._TRO_TRAILING( Airports!A:A),_xlfn._TRO_TRAILING( Airports!E:E), "Not found")</f>
        <v>TX</v>
      </c>
      <c r="J49" s="1">
        <v>0.62152777777777779</v>
      </c>
      <c r="K49" s="22">
        <f>HOUR(Flights[[#This Row],[Scheduled Departure]])</f>
        <v>14</v>
      </c>
      <c r="L49" s="1">
        <v>0.63749999999999996</v>
      </c>
      <c r="M49">
        <f>(L49-J49)*24*60</f>
        <v>22.999999999999918</v>
      </c>
      <c r="N49" s="16">
        <f>Flights[[#This Row],[Length (min)]]/60</f>
        <v>2.65</v>
      </c>
      <c r="O49">
        <v>159</v>
      </c>
      <c r="P49">
        <v>1211</v>
      </c>
      <c r="Q49" s="18">
        <f>IFERROR(Flights[[#This Row],[Distance]]/Flights[[#This Row],[Length (hr)]], "")</f>
        <v>456.98113207547169</v>
      </c>
      <c r="R49" s="1">
        <v>0.81597222222222221</v>
      </c>
      <c r="S49" s="1" t="str">
        <f>IF(Flights[[#This Row],[Length (hr)]]&lt;2, "No meal", IF(Flights[[#This Row],[Length (hr)]]&lt;3.5, "Light meal", "Full meal"))</f>
        <v>Light meal</v>
      </c>
      <c r="T49" s="1" t="str">
        <f>IF(AND(Flights[[#This Row],[Airline]]="US Airways", Flights[[#This Row],[Meal]]="Full Meal"), "Yes", "No")</f>
        <v>No</v>
      </c>
      <c r="U49" s="1">
        <v>0.83125000000000004</v>
      </c>
      <c r="V49">
        <v>22</v>
      </c>
      <c r="W49" s="1" t="str">
        <f>IF(Flights[[#This Row],[Arrival Delay]] = "", "Cancelled", IF(Flights[[#This Row],[Arrival Delay]]&gt;15, "Delayed", "On time"))</f>
        <v>Delayed</v>
      </c>
      <c r="X49" t="str">
        <f>IF(Flights[[#This Row],[Status]]&lt;&gt;"Delayed","", IF(Flights[[#This Row],[Arrival Delay]]&gt;120, "Severe", IF(Flights[[#This Row],[Arrival Delay]]&gt;60, "Major", "Moderate")))</f>
        <v>Moderate</v>
      </c>
      <c r="Y49" t="b">
        <v>0</v>
      </c>
      <c r="AA49" t="str">
        <f>IF(OR(AND(Flights[[#This Row],[Status]]="Cancelled", Flights[[#This Row],[Cancellation Reason]]="Airline/Carrier"), Flights[[#This Row],[Delay Type]]="Severe"), "Yes", "No")</f>
        <v>No</v>
      </c>
    </row>
    <row r="50" spans="1:27" x14ac:dyDescent="0.3">
      <c r="A50" s="3">
        <v>42008</v>
      </c>
      <c r="B50" s="22">
        <f>WEEKNUM(Flights[[#This Row],[Date]], 1)</f>
        <v>2</v>
      </c>
      <c r="C50" s="22">
        <f>WEEKDAY(Flights[[#This Row],[Date]],1)</f>
        <v>1</v>
      </c>
      <c r="D50" t="s">
        <v>634</v>
      </c>
      <c r="E50" t="s">
        <v>1991</v>
      </c>
      <c r="F50" t="s">
        <v>0</v>
      </c>
      <c r="G50" t="s">
        <v>24</v>
      </c>
      <c r="H50" t="str">
        <f>_xlfn.XLOOKUP(Flights[[#This Row],[Destination]], Airports!$A$2:$A$78, Airports!$D$2:$D$78)</f>
        <v>Portland</v>
      </c>
      <c r="I50" t="str" cm="1">
        <f t="array" ref="I50">_xlfn.XLOOKUP(Flights[[#This Row],[Destination]],_xlfn._TRO_TRAILING( Airports!A:A),_xlfn._TRO_TRAILING( Airports!E:E), "Not found")</f>
        <v>OR</v>
      </c>
      <c r="J50" s="1">
        <v>0.82638888888888884</v>
      </c>
      <c r="K50" s="22">
        <f>HOUR(Flights[[#This Row],[Scheduled Departure]])</f>
        <v>19</v>
      </c>
      <c r="L50" s="1">
        <v>0.82361111111111107</v>
      </c>
      <c r="M50">
        <f>(L50-J50)*24*60</f>
        <v>-3.9999999999999858</v>
      </c>
      <c r="N50" s="16">
        <f>Flights[[#This Row],[Length (min)]]/60</f>
        <v>2.4500000000000002</v>
      </c>
      <c r="O50">
        <v>147</v>
      </c>
      <c r="P50">
        <v>834</v>
      </c>
      <c r="Q50" s="18">
        <f>IFERROR(Flights[[#This Row],[Distance]]/Flights[[#This Row],[Length (hr)]], "")</f>
        <v>340.40816326530609</v>
      </c>
      <c r="R50" s="1">
        <v>0.92638888888888893</v>
      </c>
      <c r="S50" s="1" t="str">
        <f>IF(Flights[[#This Row],[Length (hr)]]&lt;2, "No meal", IF(Flights[[#This Row],[Length (hr)]]&lt;3.5, "Light meal", "Full meal"))</f>
        <v>Light meal</v>
      </c>
      <c r="T50" s="1" t="str">
        <f>IF(AND(Flights[[#This Row],[Airline]]="US Airways", Flights[[#This Row],[Meal]]="Full Meal"), "Yes", "No")</f>
        <v>No</v>
      </c>
      <c r="U50" s="1">
        <v>0.92569444444444449</v>
      </c>
      <c r="V50">
        <v>-1</v>
      </c>
      <c r="W50" s="1" t="str">
        <f>IF(Flights[[#This Row],[Arrival Delay]] = "", "Cancelled", IF(Flights[[#This Row],[Arrival Delay]]&gt;15, "Delayed", "On time"))</f>
        <v>On time</v>
      </c>
      <c r="X50" t="str">
        <f>IF(Flights[[#This Row],[Status]]&lt;&gt;"Delayed","", IF(Flights[[#This Row],[Arrival Delay]]&gt;120, "Severe", IF(Flights[[#This Row],[Arrival Delay]]&gt;60, "Major", "Moderate")))</f>
        <v/>
      </c>
      <c r="Y50" t="b">
        <v>0</v>
      </c>
      <c r="AA50" t="str">
        <f>IF(OR(AND(Flights[[#This Row],[Status]]="Cancelled", Flights[[#This Row],[Cancellation Reason]]="Airline/Carrier"), Flights[[#This Row],[Delay Type]]="Severe"), "Yes", "No")</f>
        <v>No</v>
      </c>
    </row>
    <row r="51" spans="1:27" x14ac:dyDescent="0.3">
      <c r="A51" s="3">
        <v>42008</v>
      </c>
      <c r="B51" s="22">
        <f>WEEKNUM(Flights[[#This Row],[Date]], 1)</f>
        <v>2</v>
      </c>
      <c r="C51" s="22">
        <f>WEEKDAY(Flights[[#This Row],[Date]],1)</f>
        <v>1</v>
      </c>
      <c r="D51" t="s">
        <v>648</v>
      </c>
      <c r="E51" t="s">
        <v>1992</v>
      </c>
      <c r="F51" t="s">
        <v>0</v>
      </c>
      <c r="G51" t="s">
        <v>12</v>
      </c>
      <c r="H51" t="str">
        <f>_xlfn.XLOOKUP(Flights[[#This Row],[Destination]], Airports!$A$2:$A$78, Airports!$D$2:$D$78)</f>
        <v>New York</v>
      </c>
      <c r="I51" t="str" cm="1">
        <f t="array" ref="I51">_xlfn.XLOOKUP(Flights[[#This Row],[Destination]],_xlfn._TRO_TRAILING( Airports!A:A),_xlfn._TRO_TRAILING( Airports!E:E), "Not found")</f>
        <v>NY</v>
      </c>
      <c r="J51" s="1">
        <v>0.875</v>
      </c>
      <c r="K51" s="22">
        <f>HOUR(Flights[[#This Row],[Scheduled Departure]])</f>
        <v>21</v>
      </c>
      <c r="L51" s="1">
        <v>0.86875000000000002</v>
      </c>
      <c r="M51">
        <f>(L51-J51)*24*60</f>
        <v>-8.999999999999968</v>
      </c>
      <c r="N51" s="16">
        <f>Flights[[#This Row],[Length (min)]]/60</f>
        <v>5.0333333333333332</v>
      </c>
      <c r="O51">
        <v>302</v>
      </c>
      <c r="P51">
        <v>2475</v>
      </c>
      <c r="Q51" s="18">
        <f>IFERROR(Flights[[#This Row],[Distance]]/Flights[[#This Row],[Length (hr)]], "")</f>
        <v>491.72185430463577</v>
      </c>
      <c r="R51" s="1">
        <v>0.21319444444444444</v>
      </c>
      <c r="S51" s="1" t="str">
        <f>IF(Flights[[#This Row],[Length (hr)]]&lt;2, "No meal", IF(Flights[[#This Row],[Length (hr)]]&lt;3.5, "Light meal", "Full meal"))</f>
        <v>Full meal</v>
      </c>
      <c r="T51" s="1" t="str">
        <f>IF(AND(Flights[[#This Row],[Airline]]="US Airways", Flights[[#This Row],[Meal]]="Full Meal"), "Yes", "No")</f>
        <v>No</v>
      </c>
      <c r="U51" s="1">
        <v>0.20347222222222222</v>
      </c>
      <c r="V51">
        <v>-14</v>
      </c>
      <c r="W51" s="1" t="str">
        <f>IF(Flights[[#This Row],[Arrival Delay]] = "", "Cancelled", IF(Flights[[#This Row],[Arrival Delay]]&gt;15, "Delayed", "On time"))</f>
        <v>On time</v>
      </c>
      <c r="X51" t="str">
        <f>IF(Flights[[#This Row],[Status]]&lt;&gt;"Delayed","", IF(Flights[[#This Row],[Arrival Delay]]&gt;120, "Severe", IF(Flights[[#This Row],[Arrival Delay]]&gt;60, "Major", "Moderate")))</f>
        <v/>
      </c>
      <c r="Y51" t="b">
        <v>0</v>
      </c>
      <c r="AA51" t="str">
        <f>IF(OR(AND(Flights[[#This Row],[Status]]="Cancelled", Flights[[#This Row],[Cancellation Reason]]="Airline/Carrier"), Flights[[#This Row],[Delay Type]]="Severe"), "Yes", "No")</f>
        <v>No</v>
      </c>
    </row>
    <row r="52" spans="1:27" x14ac:dyDescent="0.3">
      <c r="A52" s="3">
        <v>42008</v>
      </c>
      <c r="B52" s="22">
        <f>WEEKNUM(Flights[[#This Row],[Date]], 1)</f>
        <v>2</v>
      </c>
      <c r="C52" s="22">
        <f>WEEKDAY(Flights[[#This Row],[Date]],1)</f>
        <v>1</v>
      </c>
      <c r="D52" t="s">
        <v>794</v>
      </c>
      <c r="E52" t="s">
        <v>1990</v>
      </c>
      <c r="F52" t="s">
        <v>0</v>
      </c>
      <c r="G52" t="s">
        <v>16</v>
      </c>
      <c r="H52" t="str">
        <f>_xlfn.XLOOKUP(Flights[[#This Row],[Destination]], Airports!$A$2:$A$78, Airports!$D$2:$D$78)</f>
        <v>Dulles</v>
      </c>
      <c r="I52" t="str" cm="1">
        <f t="array" ref="I52">_xlfn.XLOOKUP(Flights[[#This Row],[Destination]],_xlfn._TRO_TRAILING( Airports!A:A),_xlfn._TRO_TRAILING( Airports!E:E), "Not found")</f>
        <v>VA</v>
      </c>
      <c r="J52" s="1">
        <v>0.89583333333333337</v>
      </c>
      <c r="K52" s="22">
        <f>HOUR(Flights[[#This Row],[Scheduled Departure]])</f>
        <v>21</v>
      </c>
      <c r="L52" s="1">
        <v>0.93541666666666667</v>
      </c>
      <c r="M52">
        <f>(L52-J52)*24*60</f>
        <v>56.999999999999957</v>
      </c>
      <c r="N52" s="16">
        <f>Flights[[#This Row],[Length (min)]]/60</f>
        <v>4.8</v>
      </c>
      <c r="O52">
        <v>288</v>
      </c>
      <c r="P52">
        <v>2288</v>
      </c>
      <c r="Q52" s="18">
        <f>IFERROR(Flights[[#This Row],[Distance]]/Flights[[#This Row],[Length (hr)]], "")</f>
        <v>476.66666666666669</v>
      </c>
      <c r="R52" s="1">
        <v>0.21736111111111112</v>
      </c>
      <c r="S52" s="1" t="str">
        <f>IF(Flights[[#This Row],[Length (hr)]]&lt;2, "No meal", IF(Flights[[#This Row],[Length (hr)]]&lt;3.5, "Light meal", "Full meal"))</f>
        <v>Full meal</v>
      </c>
      <c r="T52" s="1" t="str">
        <f>IF(AND(Flights[[#This Row],[Airline]]="US Airways", Flights[[#This Row],[Meal]]="Full Meal"), "Yes", "No")</f>
        <v>No</v>
      </c>
      <c r="U52" s="1">
        <v>0.26041666666666669</v>
      </c>
      <c r="V52">
        <v>62</v>
      </c>
      <c r="W52" s="1" t="str">
        <f>IF(Flights[[#This Row],[Arrival Delay]] = "", "Cancelled", IF(Flights[[#This Row],[Arrival Delay]]&gt;15, "Delayed", "On time"))</f>
        <v>Delayed</v>
      </c>
      <c r="X52" t="str">
        <f>IF(Flights[[#This Row],[Status]]&lt;&gt;"Delayed","", IF(Flights[[#This Row],[Arrival Delay]]&gt;120, "Severe", IF(Flights[[#This Row],[Arrival Delay]]&gt;60, "Major", "Moderate")))</f>
        <v>Major</v>
      </c>
      <c r="Y52" t="b">
        <v>0</v>
      </c>
      <c r="AA52" t="str">
        <f>IF(OR(AND(Flights[[#This Row],[Status]]="Cancelled", Flights[[#This Row],[Cancellation Reason]]="Airline/Carrier"), Flights[[#This Row],[Delay Type]]="Severe"), "Yes", "No")</f>
        <v>No</v>
      </c>
    </row>
    <row r="53" spans="1:27" x14ac:dyDescent="0.3">
      <c r="A53" s="3">
        <v>42008</v>
      </c>
      <c r="B53" s="22">
        <f>WEEKNUM(Flights[[#This Row],[Date]], 1)</f>
        <v>2</v>
      </c>
      <c r="C53" s="22">
        <f>WEEKDAY(Flights[[#This Row],[Date]],1)</f>
        <v>1</v>
      </c>
      <c r="D53" t="s">
        <v>100</v>
      </c>
      <c r="E53" t="s">
        <v>1987</v>
      </c>
      <c r="F53" t="s">
        <v>0</v>
      </c>
      <c r="G53" t="s">
        <v>2</v>
      </c>
      <c r="H53" t="str">
        <f>_xlfn.XLOOKUP(Flights[[#This Row],[Destination]], Airports!$A$2:$A$78, Airports!$D$2:$D$78)</f>
        <v>Miami</v>
      </c>
      <c r="I53" t="str" cm="1">
        <f t="array" ref="I53">_xlfn.XLOOKUP(Flights[[#This Row],[Destination]],_xlfn._TRO_TRAILING( Airports!A:A),_xlfn._TRO_TRAILING( Airports!E:E), "Not found")</f>
        <v>FL</v>
      </c>
      <c r="J53" s="1">
        <v>0.90277777777777779</v>
      </c>
      <c r="K53" s="22">
        <f>HOUR(Flights[[#This Row],[Scheduled Departure]])</f>
        <v>21</v>
      </c>
      <c r="L53" s="1">
        <v>0.90972222222222221</v>
      </c>
      <c r="M53">
        <f>(L53-J53)*24*60</f>
        <v>9.9999999999999645</v>
      </c>
      <c r="N53" s="16">
        <f>Flights[[#This Row],[Length (min)]]/60</f>
        <v>4.7166666666666668</v>
      </c>
      <c r="O53">
        <v>283</v>
      </c>
      <c r="P53">
        <v>2342</v>
      </c>
      <c r="Q53" s="18">
        <f>IFERROR(Flights[[#This Row],[Distance]]/Flights[[#This Row],[Length (hr)]], "")</f>
        <v>496.53710247349824</v>
      </c>
      <c r="R53" s="1">
        <v>0.23055555555555557</v>
      </c>
      <c r="S53" s="1" t="str">
        <f>IF(Flights[[#This Row],[Length (hr)]]&lt;2, "No meal", IF(Flights[[#This Row],[Length (hr)]]&lt;3.5, "Light meal", "Full meal"))</f>
        <v>Full meal</v>
      </c>
      <c r="T53" s="1" t="str">
        <f>IF(AND(Flights[[#This Row],[Airline]]="US Airways", Flights[[#This Row],[Meal]]="Full Meal"), "Yes", "No")</f>
        <v>No</v>
      </c>
      <c r="U53" s="1">
        <v>0.23125000000000001</v>
      </c>
      <c r="V53">
        <v>1</v>
      </c>
      <c r="W53" s="1" t="str">
        <f>IF(Flights[[#This Row],[Arrival Delay]] = "", "Cancelled", IF(Flights[[#This Row],[Arrival Delay]]&gt;15, "Delayed", "On time"))</f>
        <v>On time</v>
      </c>
      <c r="X53" t="str">
        <f>IF(Flights[[#This Row],[Status]]&lt;&gt;"Delayed","", IF(Flights[[#This Row],[Arrival Delay]]&gt;120, "Severe", IF(Flights[[#This Row],[Arrival Delay]]&gt;60, "Major", "Moderate")))</f>
        <v/>
      </c>
      <c r="Y53" t="b">
        <v>0</v>
      </c>
      <c r="AA53" t="str">
        <f>IF(OR(AND(Flights[[#This Row],[Status]]="Cancelled", Flights[[#This Row],[Cancellation Reason]]="Airline/Carrier"), Flights[[#This Row],[Delay Type]]="Severe"), "Yes", "No")</f>
        <v>No</v>
      </c>
    </row>
    <row r="54" spans="1:27" x14ac:dyDescent="0.3">
      <c r="A54" s="3">
        <v>42008</v>
      </c>
      <c r="B54" s="22">
        <f>WEEKNUM(Flights[[#This Row],[Date]], 1)</f>
        <v>2</v>
      </c>
      <c r="C54" s="22">
        <f>WEEKDAY(Flights[[#This Row],[Date]],1)</f>
        <v>1</v>
      </c>
      <c r="D54" t="s">
        <v>656</v>
      </c>
      <c r="E54" t="s">
        <v>1994</v>
      </c>
      <c r="F54" t="s">
        <v>0</v>
      </c>
      <c r="G54" t="s">
        <v>283</v>
      </c>
      <c r="H54" t="str">
        <f>_xlfn.XLOOKUP(Flights[[#This Row],[Destination]], Airports!$A$2:$A$78, Airports!$D$2:$D$78)</f>
        <v>Fresno</v>
      </c>
      <c r="I54" t="str" cm="1">
        <f t="array" ref="I54">_xlfn.XLOOKUP(Flights[[#This Row],[Destination]],_xlfn._TRO_TRAILING( Airports!A:A),_xlfn._TRO_TRAILING( Airports!E:E), "Not found")</f>
        <v>CA</v>
      </c>
      <c r="J54" s="1">
        <v>0.94097222222222221</v>
      </c>
      <c r="K54" s="22">
        <f>HOUR(Flights[[#This Row],[Scheduled Departure]])</f>
        <v>22</v>
      </c>
      <c r="L54" s="1">
        <v>1.4583333333333334E-2</v>
      </c>
      <c r="M54">
        <f>(L54-J54)*24*60</f>
        <v>-1334</v>
      </c>
      <c r="N54" s="16">
        <f>Flights[[#This Row],[Length (min)]]/60</f>
        <v>1.2833333333333334</v>
      </c>
      <c r="O54">
        <v>77</v>
      </c>
      <c r="P54">
        <v>209</v>
      </c>
      <c r="Q54" s="18">
        <f>IFERROR(Flights[[#This Row],[Distance]]/Flights[[#This Row],[Length (hr)]], "")</f>
        <v>162.85714285714283</v>
      </c>
      <c r="R54" s="1">
        <v>0.98333333333333328</v>
      </c>
      <c r="S54" s="1" t="str">
        <f>IF(Flights[[#This Row],[Length (hr)]]&lt;2, "No meal", IF(Flights[[#This Row],[Length (hr)]]&lt;3.5, "Light meal", "Full meal"))</f>
        <v>No meal</v>
      </c>
      <c r="T54" s="1" t="str">
        <f>IF(AND(Flights[[#This Row],[Airline]]="US Airways", Flights[[#This Row],[Meal]]="Full Meal"), "Yes", "No")</f>
        <v>No</v>
      </c>
      <c r="U54" s="1">
        <v>6.805555555555555E-2</v>
      </c>
      <c r="V54">
        <v>122</v>
      </c>
      <c r="W54" s="1" t="str">
        <f>IF(Flights[[#This Row],[Arrival Delay]] = "", "Cancelled", IF(Flights[[#This Row],[Arrival Delay]]&gt;15, "Delayed", "On time"))</f>
        <v>Delayed</v>
      </c>
      <c r="X54" t="str">
        <f>IF(Flights[[#This Row],[Status]]&lt;&gt;"Delayed","", IF(Flights[[#This Row],[Arrival Delay]]&gt;120, "Severe", IF(Flights[[#This Row],[Arrival Delay]]&gt;60, "Major", "Moderate")))</f>
        <v>Severe</v>
      </c>
      <c r="Y54" t="b">
        <v>0</v>
      </c>
      <c r="AA54" t="str">
        <f>IF(OR(AND(Flights[[#This Row],[Status]]="Cancelled", Flights[[#This Row],[Cancellation Reason]]="Airline/Carrier"), Flights[[#This Row],[Delay Type]]="Severe"), "Yes", "No")</f>
        <v>Yes</v>
      </c>
    </row>
    <row r="55" spans="1:27" x14ac:dyDescent="0.3">
      <c r="A55" s="3">
        <v>42008</v>
      </c>
      <c r="B55" s="22">
        <f>WEEKNUM(Flights[[#This Row],[Date]], 1)</f>
        <v>2</v>
      </c>
      <c r="C55" s="22">
        <f>WEEKDAY(Flights[[#This Row],[Date]],1)</f>
        <v>1</v>
      </c>
      <c r="D55" t="s">
        <v>682</v>
      </c>
      <c r="E55" t="s">
        <v>1992</v>
      </c>
      <c r="F55" t="s">
        <v>0</v>
      </c>
      <c r="G55" t="s">
        <v>10</v>
      </c>
      <c r="H55" t="str">
        <f>_xlfn.XLOOKUP(Flights[[#This Row],[Destination]], Airports!$A$2:$A$78, Airports!$D$2:$D$78)</f>
        <v>Boston</v>
      </c>
      <c r="I55" t="str" cm="1">
        <f t="array" ref="I55">_xlfn.XLOOKUP(Flights[[#This Row],[Destination]],_xlfn._TRO_TRAILING( Airports!A:A),_xlfn._TRO_TRAILING( Airports!E:E), "Not found")</f>
        <v>MA</v>
      </c>
      <c r="J55" s="1">
        <v>0.99236111111111114</v>
      </c>
      <c r="K55" s="22">
        <f>HOUR(Flights[[#This Row],[Scheduled Departure]])</f>
        <v>23</v>
      </c>
      <c r="L55" s="1">
        <v>0.99027777777777781</v>
      </c>
      <c r="M55">
        <f>(L55-J55)*24*60</f>
        <v>-2.9999999999999893</v>
      </c>
      <c r="N55" s="16">
        <f>Flights[[#This Row],[Length (min)]]/60</f>
        <v>5.6</v>
      </c>
      <c r="O55">
        <v>336</v>
      </c>
      <c r="P55">
        <v>2611</v>
      </c>
      <c r="Q55" s="18">
        <f>IFERROR(Flights[[#This Row],[Distance]]/Flights[[#This Row],[Length (hr)]], "")</f>
        <v>466.25000000000006</v>
      </c>
      <c r="R55" s="1">
        <v>0.33958333333333335</v>
      </c>
      <c r="S55" s="1" t="str">
        <f>IF(Flights[[#This Row],[Length (hr)]]&lt;2, "No meal", IF(Flights[[#This Row],[Length (hr)]]&lt;3.5, "Light meal", "Full meal"))</f>
        <v>Full meal</v>
      </c>
      <c r="T55" s="1" t="str">
        <f>IF(AND(Flights[[#This Row],[Airline]]="US Airways", Flights[[#This Row],[Meal]]="Full Meal"), "Yes", "No")</f>
        <v>No</v>
      </c>
      <c r="U55" s="1">
        <v>0.34861111111111109</v>
      </c>
      <c r="V55">
        <v>13</v>
      </c>
      <c r="W55" s="1" t="str">
        <f>IF(Flights[[#This Row],[Arrival Delay]] = "", "Cancelled", IF(Flights[[#This Row],[Arrival Delay]]&gt;15, "Delayed", "On time"))</f>
        <v>On time</v>
      </c>
      <c r="X55" t="str">
        <f>IF(Flights[[#This Row],[Status]]&lt;&gt;"Delayed","", IF(Flights[[#This Row],[Arrival Delay]]&gt;120, "Severe", IF(Flights[[#This Row],[Arrival Delay]]&gt;60, "Major", "Moderate")))</f>
        <v/>
      </c>
      <c r="Y55" t="b">
        <v>0</v>
      </c>
      <c r="AA55" t="str">
        <f>IF(OR(AND(Flights[[#This Row],[Status]]="Cancelled", Flights[[#This Row],[Cancellation Reason]]="Airline/Carrier"), Flights[[#This Row],[Delay Type]]="Severe"), "Yes", "No")</f>
        <v>No</v>
      </c>
    </row>
    <row r="56" spans="1:27" x14ac:dyDescent="0.3">
      <c r="A56" s="3">
        <v>42009</v>
      </c>
      <c r="B56" s="22">
        <f>WEEKNUM(Flights[[#This Row],[Date]], 1)</f>
        <v>2</v>
      </c>
      <c r="C56" s="22">
        <f>WEEKDAY(Flights[[#This Row],[Date]],1)</f>
        <v>2</v>
      </c>
      <c r="D56" t="s">
        <v>391</v>
      </c>
      <c r="E56" t="s">
        <v>1992</v>
      </c>
      <c r="F56" t="s">
        <v>0</v>
      </c>
      <c r="G56" t="s">
        <v>10</v>
      </c>
      <c r="H56" t="str">
        <f>_xlfn.XLOOKUP(Flights[[#This Row],[Destination]], Airports!$A$2:$A$78, Airports!$D$2:$D$78)</f>
        <v>Boston</v>
      </c>
      <c r="I56" t="str" cm="1">
        <f t="array" ref="I56">_xlfn.XLOOKUP(Flights[[#This Row],[Destination]],_xlfn._TRO_TRAILING( Airports!A:A),_xlfn._TRO_TRAILING( Airports!E:E), "Not found")</f>
        <v>MA</v>
      </c>
      <c r="J56" s="1">
        <v>0.29166666666666669</v>
      </c>
      <c r="K56" s="22">
        <f>HOUR(Flights[[#This Row],[Scheduled Departure]])</f>
        <v>7</v>
      </c>
      <c r="L56" s="1">
        <v>0.29166666666666669</v>
      </c>
      <c r="M56">
        <f>(L56-J56)*24*60</f>
        <v>0</v>
      </c>
      <c r="N56" s="16">
        <f>Flights[[#This Row],[Length (min)]]/60</f>
        <v>5.2666666666666666</v>
      </c>
      <c r="O56">
        <v>316</v>
      </c>
      <c r="P56">
        <v>2611</v>
      </c>
      <c r="Q56" s="18">
        <f>IFERROR(Flights[[#This Row],[Distance]]/Flights[[#This Row],[Length (hr)]], "")</f>
        <v>495.75949367088606</v>
      </c>
      <c r="R56" s="1">
        <v>0.6381944444444444</v>
      </c>
      <c r="S56" s="1" t="str">
        <f>IF(Flights[[#This Row],[Length (hr)]]&lt;2, "No meal", IF(Flights[[#This Row],[Length (hr)]]&lt;3.5, "Light meal", "Full meal"))</f>
        <v>Full meal</v>
      </c>
      <c r="T56" s="1" t="str">
        <f>IF(AND(Flights[[#This Row],[Airline]]="US Airways", Flights[[#This Row],[Meal]]="Full Meal"), "Yes", "No")</f>
        <v>No</v>
      </c>
      <c r="U56" s="1">
        <v>0.63611111111111107</v>
      </c>
      <c r="V56">
        <v>-3</v>
      </c>
      <c r="W56" s="1" t="str">
        <f>IF(Flights[[#This Row],[Arrival Delay]] = "", "Cancelled", IF(Flights[[#This Row],[Arrival Delay]]&gt;15, "Delayed", "On time"))</f>
        <v>On time</v>
      </c>
      <c r="X56" t="str">
        <f>IF(Flights[[#This Row],[Status]]&lt;&gt;"Delayed","", IF(Flights[[#This Row],[Arrival Delay]]&gt;120, "Severe", IF(Flights[[#This Row],[Arrival Delay]]&gt;60, "Major", "Moderate")))</f>
        <v/>
      </c>
      <c r="Y56" t="b">
        <v>0</v>
      </c>
      <c r="AA56" t="str">
        <f>IF(OR(AND(Flights[[#This Row],[Status]]="Cancelled", Flights[[#This Row],[Cancellation Reason]]="Airline/Carrier"), Flights[[#This Row],[Delay Type]]="Severe"), "Yes", "No")</f>
        <v>No</v>
      </c>
    </row>
    <row r="57" spans="1:27" x14ac:dyDescent="0.3">
      <c r="A57" s="3">
        <v>42009</v>
      </c>
      <c r="B57" s="22">
        <f>WEEKNUM(Flights[[#This Row],[Date]], 1)</f>
        <v>2</v>
      </c>
      <c r="C57" s="22">
        <f>WEEKDAY(Flights[[#This Row],[Date]],1)</f>
        <v>2</v>
      </c>
      <c r="D57" t="s">
        <v>54</v>
      </c>
      <c r="E57" t="s">
        <v>1987</v>
      </c>
      <c r="F57" t="s">
        <v>0</v>
      </c>
      <c r="G57" t="s">
        <v>4</v>
      </c>
      <c r="H57" t="str">
        <f>_xlfn.XLOOKUP(Flights[[#This Row],[Destination]], Airports!$A$2:$A$78, Airports!$D$2:$D$78)</f>
        <v>Chicago</v>
      </c>
      <c r="I57" t="str" cm="1">
        <f t="array" ref="I57">_xlfn.XLOOKUP(Flights[[#This Row],[Destination]],_xlfn._TRO_TRAILING( Airports!A:A),_xlfn._TRO_TRAILING( Airports!E:E), "Not found")</f>
        <v>IL</v>
      </c>
      <c r="J57" s="1">
        <v>0.375</v>
      </c>
      <c r="K57" s="22">
        <f>HOUR(Flights[[#This Row],[Scheduled Departure]])</f>
        <v>9</v>
      </c>
      <c r="L57" s="1">
        <v>0.375</v>
      </c>
      <c r="M57">
        <f>(L57-J57)*24*60</f>
        <v>0</v>
      </c>
      <c r="N57" s="16">
        <f>Flights[[#This Row],[Length (min)]]/60</f>
        <v>4.3666666666666663</v>
      </c>
      <c r="O57">
        <v>262</v>
      </c>
      <c r="P57">
        <v>1744</v>
      </c>
      <c r="Q57" s="18">
        <f>IFERROR(Flights[[#This Row],[Distance]]/Flights[[#This Row],[Length (hr)]], "")</f>
        <v>399.38931297709928</v>
      </c>
      <c r="R57" s="1">
        <v>0.63194444444444442</v>
      </c>
      <c r="S57" s="1" t="str">
        <f>IF(Flights[[#This Row],[Length (hr)]]&lt;2, "No meal", IF(Flights[[#This Row],[Length (hr)]]&lt;3.5, "Light meal", "Full meal"))</f>
        <v>Full meal</v>
      </c>
      <c r="T57" s="1" t="str">
        <f>IF(AND(Flights[[#This Row],[Airline]]="US Airways", Flights[[#This Row],[Meal]]="Full Meal"), "Yes", "No")</f>
        <v>No</v>
      </c>
      <c r="U57" s="1">
        <v>0.64027777777777772</v>
      </c>
      <c r="V57">
        <v>12</v>
      </c>
      <c r="W57" s="1" t="str">
        <f>IF(Flights[[#This Row],[Arrival Delay]] = "", "Cancelled", IF(Flights[[#This Row],[Arrival Delay]]&gt;15, "Delayed", "On time"))</f>
        <v>On time</v>
      </c>
      <c r="X57" t="str">
        <f>IF(Flights[[#This Row],[Status]]&lt;&gt;"Delayed","", IF(Flights[[#This Row],[Arrival Delay]]&gt;120, "Severe", IF(Flights[[#This Row],[Arrival Delay]]&gt;60, "Major", "Moderate")))</f>
        <v/>
      </c>
      <c r="Y57" t="b">
        <v>0</v>
      </c>
      <c r="AA57" t="str">
        <f>IF(OR(AND(Flights[[#This Row],[Status]]="Cancelled", Flights[[#This Row],[Cancellation Reason]]="Airline/Carrier"), Flights[[#This Row],[Delay Type]]="Severe"), "Yes", "No")</f>
        <v>No</v>
      </c>
    </row>
    <row r="58" spans="1:27" x14ac:dyDescent="0.3">
      <c r="A58" s="3">
        <v>42009</v>
      </c>
      <c r="B58" s="22">
        <f>WEEKNUM(Flights[[#This Row],[Date]], 1)</f>
        <v>2</v>
      </c>
      <c r="C58" s="22">
        <f>WEEKDAY(Flights[[#This Row],[Date]],1)</f>
        <v>2</v>
      </c>
      <c r="D58" t="s">
        <v>471</v>
      </c>
      <c r="E58" t="s">
        <v>1990</v>
      </c>
      <c r="F58" t="s">
        <v>0</v>
      </c>
      <c r="G58" t="s">
        <v>293</v>
      </c>
      <c r="H58" t="str">
        <f>_xlfn.XLOOKUP(Flights[[#This Row],[Destination]], Airports!$A$2:$A$78, Airports!$D$2:$D$78)</f>
        <v>Houston</v>
      </c>
      <c r="I58" t="str" cm="1">
        <f t="array" ref="I58">_xlfn.XLOOKUP(Flights[[#This Row],[Destination]],_xlfn._TRO_TRAILING( Airports!A:A),_xlfn._TRO_TRAILING( Airports!E:E), "Not found")</f>
        <v>TX</v>
      </c>
      <c r="J58" s="1">
        <v>0.4548611111111111</v>
      </c>
      <c r="K58" s="22">
        <f>HOUR(Flights[[#This Row],[Scheduled Departure]])</f>
        <v>10</v>
      </c>
      <c r="L58" s="1">
        <v>0.45763888888888887</v>
      </c>
      <c r="M58">
        <f>(L58-J58)*24*60</f>
        <v>3.9999999999999858</v>
      </c>
      <c r="N58" s="16">
        <f>Flights[[#This Row],[Length (min)]]/60</f>
        <v>3.25</v>
      </c>
      <c r="O58">
        <v>195</v>
      </c>
      <c r="P58">
        <v>1379</v>
      </c>
      <c r="Q58" s="18">
        <f>IFERROR(Flights[[#This Row],[Distance]]/Flights[[#This Row],[Length (hr)]], "")</f>
        <v>424.30769230769232</v>
      </c>
      <c r="R58" s="1">
        <v>0.67083333333333328</v>
      </c>
      <c r="S58" s="1" t="str">
        <f>IF(Flights[[#This Row],[Length (hr)]]&lt;2, "No meal", IF(Flights[[#This Row],[Length (hr)]]&lt;3.5, "Light meal", "Full meal"))</f>
        <v>Light meal</v>
      </c>
      <c r="T58" s="1" t="str">
        <f>IF(AND(Flights[[#This Row],[Airline]]="US Airways", Flights[[#This Row],[Meal]]="Full Meal"), "Yes", "No")</f>
        <v>No</v>
      </c>
      <c r="U58" s="1">
        <v>0.67638888888888893</v>
      </c>
      <c r="V58">
        <v>8</v>
      </c>
      <c r="W58" s="1" t="str">
        <f>IF(Flights[[#This Row],[Arrival Delay]] = "", "Cancelled", IF(Flights[[#This Row],[Arrival Delay]]&gt;15, "Delayed", "On time"))</f>
        <v>On time</v>
      </c>
      <c r="X58" t="str">
        <f>IF(Flights[[#This Row],[Status]]&lt;&gt;"Delayed","", IF(Flights[[#This Row],[Arrival Delay]]&gt;120, "Severe", IF(Flights[[#This Row],[Arrival Delay]]&gt;60, "Major", "Moderate")))</f>
        <v/>
      </c>
      <c r="Y58" t="b">
        <v>0</v>
      </c>
      <c r="AA58" t="str">
        <f>IF(OR(AND(Flights[[#This Row],[Status]]="Cancelled", Flights[[#This Row],[Cancellation Reason]]="Airline/Carrier"), Flights[[#This Row],[Delay Type]]="Severe"), "Yes", "No")</f>
        <v>No</v>
      </c>
    </row>
    <row r="59" spans="1:27" x14ac:dyDescent="0.3">
      <c r="A59" s="3">
        <v>42009</v>
      </c>
      <c r="B59" s="22">
        <f>WEEKNUM(Flights[[#This Row],[Date]], 1)</f>
        <v>2</v>
      </c>
      <c r="C59" s="22">
        <f>WEEKDAY(Flights[[#This Row],[Date]],1)</f>
        <v>2</v>
      </c>
      <c r="D59" t="s">
        <v>535</v>
      </c>
      <c r="E59" t="s">
        <v>1992</v>
      </c>
      <c r="F59" t="s">
        <v>0</v>
      </c>
      <c r="G59" t="s">
        <v>12</v>
      </c>
      <c r="H59" t="str">
        <f>_xlfn.XLOOKUP(Flights[[#This Row],[Destination]], Airports!$A$2:$A$78, Airports!$D$2:$D$78)</f>
        <v>New York</v>
      </c>
      <c r="I59" t="str" cm="1">
        <f t="array" ref="I59">_xlfn.XLOOKUP(Flights[[#This Row],[Destination]],_xlfn._TRO_TRAILING( Airports!A:A),_xlfn._TRO_TRAILING( Airports!E:E), "Not found")</f>
        <v>NY</v>
      </c>
      <c r="J59" s="1">
        <v>0.59027777777777779</v>
      </c>
      <c r="K59" s="22">
        <f>HOUR(Flights[[#This Row],[Scheduled Departure]])</f>
        <v>14</v>
      </c>
      <c r="L59" s="1">
        <v>0.62291666666666667</v>
      </c>
      <c r="M59">
        <f>(L59-J59)*24*60</f>
        <v>46.999999999999993</v>
      </c>
      <c r="N59" s="16">
        <f>Flights[[#This Row],[Length (min)]]/60</f>
        <v>5.416666666666667</v>
      </c>
      <c r="O59">
        <v>325</v>
      </c>
      <c r="P59">
        <v>2475</v>
      </c>
      <c r="Q59" s="18">
        <f>IFERROR(Flights[[#This Row],[Distance]]/Flights[[#This Row],[Length (hr)]], "")</f>
        <v>456.92307692307691</v>
      </c>
      <c r="R59" s="1">
        <v>0.93055555555555558</v>
      </c>
      <c r="S59" s="1" t="str">
        <f>IF(Flights[[#This Row],[Length (hr)]]&lt;2, "No meal", IF(Flights[[#This Row],[Length (hr)]]&lt;3.5, "Light meal", "Full meal"))</f>
        <v>Full meal</v>
      </c>
      <c r="T59" s="1" t="str">
        <f>IF(AND(Flights[[#This Row],[Airline]]="US Airways", Flights[[#This Row],[Meal]]="Full Meal"), "Yes", "No")</f>
        <v>No</v>
      </c>
      <c r="U59" s="1">
        <v>0.97361111111111109</v>
      </c>
      <c r="V59">
        <v>62</v>
      </c>
      <c r="W59" s="1" t="str">
        <f>IF(Flights[[#This Row],[Arrival Delay]] = "", "Cancelled", IF(Flights[[#This Row],[Arrival Delay]]&gt;15, "Delayed", "On time"))</f>
        <v>Delayed</v>
      </c>
      <c r="X59" t="str">
        <f>IF(Flights[[#This Row],[Status]]&lt;&gt;"Delayed","", IF(Flights[[#This Row],[Arrival Delay]]&gt;120, "Severe", IF(Flights[[#This Row],[Arrival Delay]]&gt;60, "Major", "Moderate")))</f>
        <v>Major</v>
      </c>
      <c r="Y59" t="b">
        <v>0</v>
      </c>
      <c r="AA59" t="str">
        <f>IF(OR(AND(Flights[[#This Row],[Status]]="Cancelled", Flights[[#This Row],[Cancellation Reason]]="Airline/Carrier"), Flights[[#This Row],[Delay Type]]="Severe"), "Yes", "No")</f>
        <v>No</v>
      </c>
    </row>
    <row r="60" spans="1:27" x14ac:dyDescent="0.3">
      <c r="A60" s="3">
        <v>42009</v>
      </c>
      <c r="B60" s="22">
        <f>WEEKNUM(Flights[[#This Row],[Date]], 1)</f>
        <v>2</v>
      </c>
      <c r="C60" s="22">
        <f>WEEKDAY(Flights[[#This Row],[Date]],1)</f>
        <v>2</v>
      </c>
      <c r="D60" t="s">
        <v>594</v>
      </c>
      <c r="E60" t="s">
        <v>1991</v>
      </c>
      <c r="F60" t="s">
        <v>0</v>
      </c>
      <c r="G60" t="s">
        <v>24</v>
      </c>
      <c r="H60" t="str">
        <f>_xlfn.XLOOKUP(Flights[[#This Row],[Destination]], Airports!$A$2:$A$78, Airports!$D$2:$D$78)</f>
        <v>Portland</v>
      </c>
      <c r="I60" t="str" cm="1">
        <f t="array" ref="I60">_xlfn.XLOOKUP(Flights[[#This Row],[Destination]],_xlfn._TRO_TRAILING( Airports!A:A),_xlfn._TRO_TRAILING( Airports!E:E), "Not found")</f>
        <v>OR</v>
      </c>
      <c r="J60" s="1">
        <v>0.73263888888888884</v>
      </c>
      <c r="K60" s="22">
        <f>HOUR(Flights[[#This Row],[Scheduled Departure]])</f>
        <v>17</v>
      </c>
      <c r="L60" s="1">
        <v>0.7319444444444444</v>
      </c>
      <c r="M60">
        <f>(L60-J60)*24*60</f>
        <v>-0.99999999999999645</v>
      </c>
      <c r="N60" s="16">
        <f>Flights[[#This Row],[Length (min)]]/60</f>
        <v>2.1333333333333333</v>
      </c>
      <c r="O60">
        <v>128</v>
      </c>
      <c r="P60">
        <v>834</v>
      </c>
      <c r="Q60" s="18">
        <f>IFERROR(Flights[[#This Row],[Distance]]/Flights[[#This Row],[Length (hr)]], "")</f>
        <v>390.9375</v>
      </c>
      <c r="R60" s="1">
        <v>0.83125000000000004</v>
      </c>
      <c r="S60" s="1" t="str">
        <f>IF(Flights[[#This Row],[Length (hr)]]&lt;2, "No meal", IF(Flights[[#This Row],[Length (hr)]]&lt;3.5, "Light meal", "Full meal"))</f>
        <v>Light meal</v>
      </c>
      <c r="T60" s="1" t="str">
        <f>IF(AND(Flights[[#This Row],[Airline]]="US Airways", Flights[[#This Row],[Meal]]="Full Meal"), "Yes", "No")</f>
        <v>No</v>
      </c>
      <c r="U60" s="1">
        <v>0.8208333333333333</v>
      </c>
      <c r="V60">
        <v>-15</v>
      </c>
      <c r="W60" s="1" t="str">
        <f>IF(Flights[[#This Row],[Arrival Delay]] = "", "Cancelled", IF(Flights[[#This Row],[Arrival Delay]]&gt;15, "Delayed", "On time"))</f>
        <v>On time</v>
      </c>
      <c r="X60" t="str">
        <f>IF(Flights[[#This Row],[Status]]&lt;&gt;"Delayed","", IF(Flights[[#This Row],[Arrival Delay]]&gt;120, "Severe", IF(Flights[[#This Row],[Arrival Delay]]&gt;60, "Major", "Moderate")))</f>
        <v/>
      </c>
      <c r="Y60" t="b">
        <v>0</v>
      </c>
      <c r="AA60" t="str">
        <f>IF(OR(AND(Flights[[#This Row],[Status]]="Cancelled", Flights[[#This Row],[Cancellation Reason]]="Airline/Carrier"), Flights[[#This Row],[Delay Type]]="Severe"), "Yes", "No")</f>
        <v>No</v>
      </c>
    </row>
    <row r="61" spans="1:27" x14ac:dyDescent="0.3">
      <c r="A61" s="3">
        <v>42009</v>
      </c>
      <c r="B61" s="22">
        <f>WEEKNUM(Flights[[#This Row],[Date]], 1)</f>
        <v>2</v>
      </c>
      <c r="C61" s="22">
        <f>WEEKDAY(Flights[[#This Row],[Date]],1)</f>
        <v>2</v>
      </c>
      <c r="D61" t="s">
        <v>816</v>
      </c>
      <c r="E61" t="s">
        <v>1994</v>
      </c>
      <c r="F61" t="s">
        <v>0</v>
      </c>
      <c r="G61" t="s">
        <v>339</v>
      </c>
      <c r="H61" t="str">
        <f>_xlfn.XLOOKUP(Flights[[#This Row],[Destination]], Airports!$A$2:$A$78, Airports!$D$2:$D$78)</f>
        <v>San Diego</v>
      </c>
      <c r="I61" t="str" cm="1">
        <f t="array" ref="I61">_xlfn.XLOOKUP(Flights[[#This Row],[Destination]],_xlfn._TRO_TRAILING( Airports!A:A),_xlfn._TRO_TRAILING( Airports!E:E), "Not found")</f>
        <v>CA</v>
      </c>
      <c r="J61" s="1">
        <v>0.78125</v>
      </c>
      <c r="K61" s="22">
        <f>HOUR(Flights[[#This Row],[Scheduled Departure]])</f>
        <v>18</v>
      </c>
      <c r="L61" s="1">
        <v>0.78055555555555556</v>
      </c>
      <c r="M61">
        <f>(L61-J61)*24*60</f>
        <v>-0.99999999999999645</v>
      </c>
      <c r="N61" s="16">
        <f>Flights[[#This Row],[Length (min)]]/60</f>
        <v>0.8</v>
      </c>
      <c r="O61">
        <v>48</v>
      </c>
      <c r="P61">
        <v>109</v>
      </c>
      <c r="Q61" s="18">
        <f>IFERROR(Flights[[#This Row],[Distance]]/Flights[[#This Row],[Length (hr)]], "")</f>
        <v>136.25</v>
      </c>
      <c r="R61" s="1">
        <v>0.81805555555555554</v>
      </c>
      <c r="S61" s="1" t="str">
        <f>IF(Flights[[#This Row],[Length (hr)]]&lt;2, "No meal", IF(Flights[[#This Row],[Length (hr)]]&lt;3.5, "Light meal", "Full meal"))</f>
        <v>No meal</v>
      </c>
      <c r="T61" s="1" t="str">
        <f>IF(AND(Flights[[#This Row],[Airline]]="US Airways", Flights[[#This Row],[Meal]]="Full Meal"), "Yes", "No")</f>
        <v>No</v>
      </c>
      <c r="U61" s="1">
        <v>0.81388888888888888</v>
      </c>
      <c r="V61">
        <v>-6</v>
      </c>
      <c r="W61" s="1" t="str">
        <f>IF(Flights[[#This Row],[Arrival Delay]] = "", "Cancelled", IF(Flights[[#This Row],[Arrival Delay]]&gt;15, "Delayed", "On time"))</f>
        <v>On time</v>
      </c>
      <c r="X61" t="str">
        <f>IF(Flights[[#This Row],[Status]]&lt;&gt;"Delayed","", IF(Flights[[#This Row],[Arrival Delay]]&gt;120, "Severe", IF(Flights[[#This Row],[Arrival Delay]]&gt;60, "Major", "Moderate")))</f>
        <v/>
      </c>
      <c r="Y61" t="b">
        <v>0</v>
      </c>
      <c r="AA61" t="str">
        <f>IF(OR(AND(Flights[[#This Row],[Status]]="Cancelled", Flights[[#This Row],[Cancellation Reason]]="Airline/Carrier"), Flights[[#This Row],[Delay Type]]="Severe"), "Yes", "No")</f>
        <v>No</v>
      </c>
    </row>
    <row r="62" spans="1:27" x14ac:dyDescent="0.3">
      <c r="A62" s="3">
        <v>42009</v>
      </c>
      <c r="B62" s="22">
        <f>WEEKNUM(Flights[[#This Row],[Date]], 1)</f>
        <v>2</v>
      </c>
      <c r="C62" s="22">
        <f>WEEKDAY(Flights[[#This Row],[Date]],1)</f>
        <v>2</v>
      </c>
      <c r="D62" t="s">
        <v>740</v>
      </c>
      <c r="E62" t="s">
        <v>1994</v>
      </c>
      <c r="F62" t="s">
        <v>0</v>
      </c>
      <c r="G62" t="s">
        <v>347</v>
      </c>
      <c r="H62" t="str">
        <f>_xlfn.XLOOKUP(Flights[[#This Row],[Destination]], Airports!$A$2:$A$78, Airports!$D$2:$D$78)</f>
        <v>San Jose</v>
      </c>
      <c r="I62" t="str" cm="1">
        <f t="array" ref="I62">_xlfn.XLOOKUP(Flights[[#This Row],[Destination]],_xlfn._TRO_TRAILING( Airports!A:A),_xlfn._TRO_TRAILING( Airports!E:E), "Not found")</f>
        <v>CA</v>
      </c>
      <c r="J62" s="1">
        <v>0.84722222222222221</v>
      </c>
      <c r="K62" s="22">
        <f>HOUR(Flights[[#This Row],[Scheduled Departure]])</f>
        <v>20</v>
      </c>
      <c r="L62" s="1">
        <v>0.87777777777777777</v>
      </c>
      <c r="M62">
        <f>(L62-J62)*24*60</f>
        <v>44</v>
      </c>
      <c r="N62" s="16">
        <f>Flights[[#This Row],[Length (min)]]/60</f>
        <v>1.0833333333333333</v>
      </c>
      <c r="O62">
        <v>65</v>
      </c>
      <c r="P62">
        <v>308</v>
      </c>
      <c r="Q62" s="18">
        <f>IFERROR(Flights[[#This Row],[Distance]]/Flights[[#This Row],[Length (hr)]], "")</f>
        <v>284.30769230769232</v>
      </c>
      <c r="R62" s="1">
        <v>0.8979166666666667</v>
      </c>
      <c r="S62" s="1" t="str">
        <f>IF(Flights[[#This Row],[Length (hr)]]&lt;2, "No meal", IF(Flights[[#This Row],[Length (hr)]]&lt;3.5, "Light meal", "Full meal"))</f>
        <v>No meal</v>
      </c>
      <c r="T62" s="1" t="str">
        <f>IF(AND(Flights[[#This Row],[Airline]]="US Airways", Flights[[#This Row],[Meal]]="Full Meal"), "Yes", "No")</f>
        <v>No</v>
      </c>
      <c r="U62" s="1">
        <v>0.92291666666666672</v>
      </c>
      <c r="V62">
        <v>36</v>
      </c>
      <c r="W62" s="1" t="str">
        <f>IF(Flights[[#This Row],[Arrival Delay]] = "", "Cancelled", IF(Flights[[#This Row],[Arrival Delay]]&gt;15, "Delayed", "On time"))</f>
        <v>Delayed</v>
      </c>
      <c r="X62" t="str">
        <f>IF(Flights[[#This Row],[Status]]&lt;&gt;"Delayed","", IF(Flights[[#This Row],[Arrival Delay]]&gt;120, "Severe", IF(Flights[[#This Row],[Arrival Delay]]&gt;60, "Major", "Moderate")))</f>
        <v>Moderate</v>
      </c>
      <c r="Y62" t="b">
        <v>0</v>
      </c>
      <c r="AA62" t="str">
        <f>IF(OR(AND(Flights[[#This Row],[Status]]="Cancelled", Flights[[#This Row],[Cancellation Reason]]="Airline/Carrier"), Flights[[#This Row],[Delay Type]]="Severe"), "Yes", "No")</f>
        <v>No</v>
      </c>
    </row>
    <row r="63" spans="1:27" x14ac:dyDescent="0.3">
      <c r="A63" s="3">
        <v>42009</v>
      </c>
      <c r="B63" s="22">
        <f>WEEKNUM(Flights[[#This Row],[Date]], 1)</f>
        <v>2</v>
      </c>
      <c r="C63" s="22">
        <f>WEEKDAY(Flights[[#This Row],[Date]],1)</f>
        <v>2</v>
      </c>
      <c r="D63" t="s">
        <v>658</v>
      </c>
      <c r="E63" t="s">
        <v>1990</v>
      </c>
      <c r="F63" t="s">
        <v>0</v>
      </c>
      <c r="G63" t="s">
        <v>262</v>
      </c>
      <c r="H63" t="str">
        <f>_xlfn.XLOOKUP(Flights[[#This Row],[Destination]], Airports!$A$2:$A$78, Airports!$D$2:$D$78)</f>
        <v>Cleveland</v>
      </c>
      <c r="I63" t="str" cm="1">
        <f t="array" ref="I63">_xlfn.XLOOKUP(Flights[[#This Row],[Destination]],_xlfn._TRO_TRAILING( Airports!A:A),_xlfn._TRO_TRAILING( Airports!E:E), "Not found")</f>
        <v>OH</v>
      </c>
      <c r="J63" s="1">
        <v>0.90347222222222223</v>
      </c>
      <c r="K63" s="22">
        <f>HOUR(Flights[[#This Row],[Scheduled Departure]])</f>
        <v>21</v>
      </c>
      <c r="L63" s="1">
        <v>0.9506944444444444</v>
      </c>
      <c r="M63">
        <f>(L63-J63)*24*60</f>
        <v>67.999999999999915</v>
      </c>
      <c r="N63" s="16">
        <f>Flights[[#This Row],[Length (min)]]/60</f>
        <v>4.2833333333333332</v>
      </c>
      <c r="O63">
        <v>257</v>
      </c>
      <c r="P63">
        <v>2052</v>
      </c>
      <c r="Q63" s="18">
        <f>IFERROR(Flights[[#This Row],[Distance]]/Flights[[#This Row],[Length (hr)]], "")</f>
        <v>479.06614785992218</v>
      </c>
      <c r="R63" s="1">
        <v>0.21527777777777779</v>
      </c>
      <c r="S63" s="1" t="str">
        <f>IF(Flights[[#This Row],[Length (hr)]]&lt;2, "No meal", IF(Flights[[#This Row],[Length (hr)]]&lt;3.5, "Light meal", "Full meal"))</f>
        <v>Full meal</v>
      </c>
      <c r="T63" s="1" t="str">
        <f>IF(AND(Flights[[#This Row],[Airline]]="US Airways", Flights[[#This Row],[Meal]]="Full Meal"), "Yes", "No")</f>
        <v>No</v>
      </c>
      <c r="U63" s="1">
        <v>0.25416666666666665</v>
      </c>
      <c r="V63">
        <v>56</v>
      </c>
      <c r="W63" s="1" t="str">
        <f>IF(Flights[[#This Row],[Arrival Delay]] = "", "Cancelled", IF(Flights[[#This Row],[Arrival Delay]]&gt;15, "Delayed", "On time"))</f>
        <v>Delayed</v>
      </c>
      <c r="X63" t="str">
        <f>IF(Flights[[#This Row],[Status]]&lt;&gt;"Delayed","", IF(Flights[[#This Row],[Arrival Delay]]&gt;120, "Severe", IF(Flights[[#This Row],[Arrival Delay]]&gt;60, "Major", "Moderate")))</f>
        <v>Moderate</v>
      </c>
      <c r="Y63" t="b">
        <v>0</v>
      </c>
      <c r="AA63" t="str">
        <f>IF(OR(AND(Flights[[#This Row],[Status]]="Cancelled", Flights[[#This Row],[Cancellation Reason]]="Airline/Carrier"), Flights[[#This Row],[Delay Type]]="Severe"), "Yes", "No")</f>
        <v>No</v>
      </c>
    </row>
    <row r="64" spans="1:27" x14ac:dyDescent="0.3">
      <c r="A64" s="3">
        <v>42009</v>
      </c>
      <c r="B64" s="22">
        <f>WEEKNUM(Flights[[#This Row],[Date]], 1)</f>
        <v>2</v>
      </c>
      <c r="C64" s="22">
        <f>WEEKDAY(Flights[[#This Row],[Date]],1)</f>
        <v>2</v>
      </c>
      <c r="D64" t="s">
        <v>678</v>
      </c>
      <c r="E64" t="s">
        <v>1990</v>
      </c>
      <c r="F64" t="s">
        <v>0</v>
      </c>
      <c r="G64" t="s">
        <v>10</v>
      </c>
      <c r="H64" t="str">
        <f>_xlfn.XLOOKUP(Flights[[#This Row],[Destination]], Airports!$A$2:$A$78, Airports!$D$2:$D$78)</f>
        <v>Boston</v>
      </c>
      <c r="I64" t="str" cm="1">
        <f t="array" ref="I64">_xlfn.XLOOKUP(Flights[[#This Row],[Destination]],_xlfn._TRO_TRAILING( Airports!A:A),_xlfn._TRO_TRAILING( Airports!E:E), "Not found")</f>
        <v>MA</v>
      </c>
      <c r="J64" s="1">
        <v>0.97916666666666663</v>
      </c>
      <c r="K64" s="22">
        <f>HOUR(Flights[[#This Row],[Scheduled Departure]])</f>
        <v>23</v>
      </c>
      <c r="L64" s="1">
        <v>0.97916666666666663</v>
      </c>
      <c r="M64">
        <f>(L64-J64)*24*60</f>
        <v>0</v>
      </c>
      <c r="N64" s="16">
        <f>Flights[[#This Row],[Length (min)]]/60</f>
        <v>5.0999999999999996</v>
      </c>
      <c r="O64">
        <v>306</v>
      </c>
      <c r="P64">
        <v>2611</v>
      </c>
      <c r="Q64" s="18">
        <f>IFERROR(Flights[[#This Row],[Distance]]/Flights[[#This Row],[Length (hr)]], "")</f>
        <v>511.96078431372553</v>
      </c>
      <c r="R64" s="1">
        <v>0.33541666666666664</v>
      </c>
      <c r="S64" s="1" t="str">
        <f>IF(Flights[[#This Row],[Length (hr)]]&lt;2, "No meal", IF(Flights[[#This Row],[Length (hr)]]&lt;3.5, "Light meal", "Full meal"))</f>
        <v>Full meal</v>
      </c>
      <c r="T64" s="1" t="str">
        <f>IF(AND(Flights[[#This Row],[Airline]]="US Airways", Flights[[#This Row],[Meal]]="Full Meal"), "Yes", "No")</f>
        <v>No</v>
      </c>
      <c r="U64" s="1">
        <v>0.31666666666666665</v>
      </c>
      <c r="V64">
        <v>-27</v>
      </c>
      <c r="W64" s="1" t="str">
        <f>IF(Flights[[#This Row],[Arrival Delay]] = "", "Cancelled", IF(Flights[[#This Row],[Arrival Delay]]&gt;15, "Delayed", "On time"))</f>
        <v>On time</v>
      </c>
      <c r="X64" t="str">
        <f>IF(Flights[[#This Row],[Status]]&lt;&gt;"Delayed","", IF(Flights[[#This Row],[Arrival Delay]]&gt;120, "Severe", IF(Flights[[#This Row],[Arrival Delay]]&gt;60, "Major", "Moderate")))</f>
        <v/>
      </c>
      <c r="Y64" t="b">
        <v>0</v>
      </c>
      <c r="AA64" t="str">
        <f>IF(OR(AND(Flights[[#This Row],[Status]]="Cancelled", Flights[[#This Row],[Cancellation Reason]]="Airline/Carrier"), Flights[[#This Row],[Delay Type]]="Severe"), "Yes", "No")</f>
        <v>No</v>
      </c>
    </row>
    <row r="65" spans="1:27" x14ac:dyDescent="0.3">
      <c r="A65" s="3">
        <v>42010</v>
      </c>
      <c r="B65" s="22">
        <f>WEEKNUM(Flights[[#This Row],[Date]], 1)</f>
        <v>2</v>
      </c>
      <c r="C65" s="22">
        <f>WEEKDAY(Flights[[#This Row],[Date]],1)</f>
        <v>3</v>
      </c>
      <c r="D65" t="s">
        <v>831</v>
      </c>
      <c r="E65" t="s">
        <v>1995</v>
      </c>
      <c r="F65" t="s">
        <v>0</v>
      </c>
      <c r="G65" t="s">
        <v>290</v>
      </c>
      <c r="H65" t="str">
        <f>_xlfn.XLOOKUP(Flights[[#This Row],[Destination]], Airports!$A$2:$A$78, Airports!$D$2:$D$78)</f>
        <v>Houston</v>
      </c>
      <c r="I65" t="str" cm="1">
        <f t="array" ref="I65">_xlfn.XLOOKUP(Flights[[#This Row],[Destination]],_xlfn._TRO_TRAILING( Airports!A:A),_xlfn._TRO_TRAILING( Airports!E:E), "Not found")</f>
        <v>TX</v>
      </c>
      <c r="J65" s="1">
        <v>0.25694444444444442</v>
      </c>
      <c r="K65" s="22">
        <f>HOUR(Flights[[#This Row],[Scheduled Departure]])</f>
        <v>6</v>
      </c>
      <c r="L65" s="1">
        <v>0.25624999999999998</v>
      </c>
      <c r="M65">
        <f>(L65-J65)*24*60</f>
        <v>-0.99999999999999645</v>
      </c>
      <c r="N65" s="16">
        <f>Flights[[#This Row],[Length (min)]]/60</f>
        <v>3.4</v>
      </c>
      <c r="O65">
        <v>204</v>
      </c>
      <c r="P65">
        <v>1390</v>
      </c>
      <c r="Q65" s="18">
        <f>IFERROR(Flights[[#This Row],[Distance]]/Flights[[#This Row],[Length (hr)]], "")</f>
        <v>408.8235294117647</v>
      </c>
      <c r="R65" s="1">
        <v>0.47569444444444442</v>
      </c>
      <c r="S65" s="1" t="str">
        <f>IF(Flights[[#This Row],[Length (hr)]]&lt;2, "No meal", IF(Flights[[#This Row],[Length (hr)]]&lt;3.5, "Light meal", "Full meal"))</f>
        <v>Light meal</v>
      </c>
      <c r="T65" s="1" t="str">
        <f>IF(AND(Flights[[#This Row],[Airline]]="US Airways", Flights[[#This Row],[Meal]]="Full Meal"), "Yes", "No")</f>
        <v>No</v>
      </c>
      <c r="U65" s="1">
        <v>0.48125000000000001</v>
      </c>
      <c r="V65">
        <v>8</v>
      </c>
      <c r="W65" s="1" t="str">
        <f>IF(Flights[[#This Row],[Arrival Delay]] = "", "Cancelled", IF(Flights[[#This Row],[Arrival Delay]]&gt;15, "Delayed", "On time"))</f>
        <v>On time</v>
      </c>
      <c r="X65" t="str">
        <f>IF(Flights[[#This Row],[Status]]&lt;&gt;"Delayed","", IF(Flights[[#This Row],[Arrival Delay]]&gt;120, "Severe", IF(Flights[[#This Row],[Arrival Delay]]&gt;60, "Major", "Moderate")))</f>
        <v/>
      </c>
      <c r="Y65" t="b">
        <v>0</v>
      </c>
      <c r="AA65" t="str">
        <f>IF(OR(AND(Flights[[#This Row],[Status]]="Cancelled", Flights[[#This Row],[Cancellation Reason]]="Airline/Carrier"), Flights[[#This Row],[Delay Type]]="Severe"), "Yes", "No")</f>
        <v>No</v>
      </c>
    </row>
    <row r="66" spans="1:27" x14ac:dyDescent="0.3">
      <c r="A66" s="3">
        <v>42010</v>
      </c>
      <c r="B66" s="22">
        <f>WEEKNUM(Flights[[#This Row],[Date]], 1)</f>
        <v>2</v>
      </c>
      <c r="C66" s="22">
        <f>WEEKDAY(Flights[[#This Row],[Date]],1)</f>
        <v>3</v>
      </c>
      <c r="D66" t="s">
        <v>417</v>
      </c>
      <c r="E66" t="s">
        <v>1994</v>
      </c>
      <c r="F66" t="s">
        <v>0</v>
      </c>
      <c r="G66" t="s">
        <v>32</v>
      </c>
      <c r="H66" t="str">
        <f>_xlfn.XLOOKUP(Flights[[#This Row],[Destination]], Airports!$A$2:$A$78, Airports!$D$2:$D$78)</f>
        <v>Jackson</v>
      </c>
      <c r="I66" t="str" cm="1">
        <f t="array" ref="I66">_xlfn.XLOOKUP(Flights[[#This Row],[Destination]],_xlfn._TRO_TRAILING( Airports!A:A),_xlfn._TRO_TRAILING( Airports!E:E), "Not found")</f>
        <v>WY</v>
      </c>
      <c r="J66" s="1">
        <v>0.36388888888888887</v>
      </c>
      <c r="K66" s="22">
        <f>HOUR(Flights[[#This Row],[Scheduled Departure]])</f>
        <v>8</v>
      </c>
      <c r="L66" s="1">
        <v>0.41319444444444442</v>
      </c>
      <c r="M66">
        <f>(L66-J66)*24*60</f>
        <v>70.999999999999986</v>
      </c>
      <c r="N66" s="16">
        <f>Flights[[#This Row],[Length (min)]]/60</f>
        <v>2.2333333333333334</v>
      </c>
      <c r="O66">
        <v>134</v>
      </c>
      <c r="P66">
        <v>784</v>
      </c>
      <c r="Q66" s="18">
        <f>IFERROR(Flights[[#This Row],[Distance]]/Flights[[#This Row],[Length (hr)]], "")</f>
        <v>351.04477611940297</v>
      </c>
      <c r="R66" s="1">
        <v>0.50416666666666665</v>
      </c>
      <c r="S66" s="1" t="str">
        <f>IF(Flights[[#This Row],[Length (hr)]]&lt;2, "No meal", IF(Flights[[#This Row],[Length (hr)]]&lt;3.5, "Light meal", "Full meal"))</f>
        <v>Light meal</v>
      </c>
      <c r="T66" s="1" t="str">
        <f>IF(AND(Flights[[#This Row],[Airline]]="US Airways", Flights[[#This Row],[Meal]]="Full Meal"), "Yes", "No")</f>
        <v>No</v>
      </c>
      <c r="U66" s="1">
        <v>0.54791666666666672</v>
      </c>
      <c r="V66">
        <v>63</v>
      </c>
      <c r="W66" s="1" t="str">
        <f>IF(Flights[[#This Row],[Arrival Delay]] = "", "Cancelled", IF(Flights[[#This Row],[Arrival Delay]]&gt;15, "Delayed", "On time"))</f>
        <v>Delayed</v>
      </c>
      <c r="X66" t="str">
        <f>IF(Flights[[#This Row],[Status]]&lt;&gt;"Delayed","", IF(Flights[[#This Row],[Arrival Delay]]&gt;120, "Severe", IF(Flights[[#This Row],[Arrival Delay]]&gt;60, "Major", "Moderate")))</f>
        <v>Major</v>
      </c>
      <c r="Y66" t="b">
        <v>0</v>
      </c>
      <c r="AA66" t="str">
        <f>IF(OR(AND(Flights[[#This Row],[Status]]="Cancelled", Flights[[#This Row],[Cancellation Reason]]="Airline/Carrier"), Flights[[#This Row],[Delay Type]]="Severe"), "Yes", "No")</f>
        <v>No</v>
      </c>
    </row>
    <row r="67" spans="1:27" x14ac:dyDescent="0.3">
      <c r="A67" s="3">
        <v>42010</v>
      </c>
      <c r="B67" s="22">
        <f>WEEKNUM(Flights[[#This Row],[Date]], 1)</f>
        <v>2</v>
      </c>
      <c r="C67" s="22">
        <f>WEEKDAY(Flights[[#This Row],[Date]],1)</f>
        <v>3</v>
      </c>
      <c r="D67" t="s">
        <v>478</v>
      </c>
      <c r="E67" t="s">
        <v>1997</v>
      </c>
      <c r="F67" t="s">
        <v>0</v>
      </c>
      <c r="G67" t="s">
        <v>20</v>
      </c>
      <c r="H67" t="str">
        <f>_xlfn.XLOOKUP(Flights[[#This Row],[Destination]], Airports!$A$2:$A$78, Airports!$D$2:$D$78)</f>
        <v>Kahului</v>
      </c>
      <c r="I67" t="str" cm="1">
        <f t="array" ref="I67">_xlfn.XLOOKUP(Flights[[#This Row],[Destination]],_xlfn._TRO_TRAILING( Airports!A:A),_xlfn._TRO_TRAILING( Airports!E:E), "Not found")</f>
        <v>HI</v>
      </c>
      <c r="J67" s="1">
        <v>0.46875</v>
      </c>
      <c r="K67" s="22">
        <f>HOUR(Flights[[#This Row],[Scheduled Departure]])</f>
        <v>11</v>
      </c>
      <c r="L67" s="1">
        <v>0.46458333333333335</v>
      </c>
      <c r="M67">
        <f>(L67-J67)*24*60</f>
        <v>-5.9999999999999787</v>
      </c>
      <c r="N67" s="16">
        <f>Flights[[#This Row],[Length (min)]]/60</f>
        <v>5.833333333333333</v>
      </c>
      <c r="O67">
        <v>350</v>
      </c>
      <c r="P67">
        <v>2486</v>
      </c>
      <c r="Q67" s="18">
        <f>IFERROR(Flights[[#This Row],[Distance]]/Flights[[#This Row],[Length (hr)]], "")</f>
        <v>426.17142857142858</v>
      </c>
      <c r="R67" s="1">
        <v>0.625</v>
      </c>
      <c r="S67" s="1" t="str">
        <f>IF(Flights[[#This Row],[Length (hr)]]&lt;2, "No meal", IF(Flights[[#This Row],[Length (hr)]]&lt;3.5, "Light meal", "Full meal"))</f>
        <v>Full meal</v>
      </c>
      <c r="T67" s="1" t="str">
        <f>IF(AND(Flights[[#This Row],[Airline]]="US Airways", Flights[[#This Row],[Meal]]="Full Meal"), "Yes", "No")</f>
        <v>No</v>
      </c>
      <c r="U67" s="1">
        <v>0.62430555555555556</v>
      </c>
      <c r="V67">
        <v>-1</v>
      </c>
      <c r="W67" s="1" t="str">
        <f>IF(Flights[[#This Row],[Arrival Delay]] = "", "Cancelled", IF(Flights[[#This Row],[Arrival Delay]]&gt;15, "Delayed", "On time"))</f>
        <v>On time</v>
      </c>
      <c r="X67" t="str">
        <f>IF(Flights[[#This Row],[Status]]&lt;&gt;"Delayed","", IF(Flights[[#This Row],[Arrival Delay]]&gt;120, "Severe", IF(Flights[[#This Row],[Arrival Delay]]&gt;60, "Major", "Moderate")))</f>
        <v/>
      </c>
      <c r="Y67" t="b">
        <v>0</v>
      </c>
      <c r="AA67" t="str">
        <f>IF(OR(AND(Flights[[#This Row],[Status]]="Cancelled", Flights[[#This Row],[Cancellation Reason]]="Airline/Carrier"), Flights[[#This Row],[Delay Type]]="Severe"), "Yes", "No")</f>
        <v>No</v>
      </c>
    </row>
    <row r="68" spans="1:27" x14ac:dyDescent="0.3">
      <c r="A68" s="3">
        <v>42010</v>
      </c>
      <c r="B68" s="22">
        <f>WEEKNUM(Flights[[#This Row],[Date]], 1)</f>
        <v>2</v>
      </c>
      <c r="C68" s="22">
        <f>WEEKDAY(Flights[[#This Row],[Date]],1)</f>
        <v>3</v>
      </c>
      <c r="D68" t="s">
        <v>65</v>
      </c>
      <c r="E68" t="s">
        <v>1987</v>
      </c>
      <c r="F68" t="s">
        <v>0</v>
      </c>
      <c r="G68" t="s">
        <v>12</v>
      </c>
      <c r="H68" t="str">
        <f>_xlfn.XLOOKUP(Flights[[#This Row],[Destination]], Airports!$A$2:$A$78, Airports!$D$2:$D$78)</f>
        <v>New York</v>
      </c>
      <c r="I68" t="str" cm="1">
        <f t="array" ref="I68">_xlfn.XLOOKUP(Flights[[#This Row],[Destination]],_xlfn._TRO_TRAILING( Airports!A:A),_xlfn._TRO_TRAILING( Airports!E:E), "Not found")</f>
        <v>NY</v>
      </c>
      <c r="J68" s="1">
        <v>0.47916666666666669</v>
      </c>
      <c r="K68" s="22">
        <f>HOUR(Flights[[#This Row],[Scheduled Departure]])</f>
        <v>11</v>
      </c>
      <c r="L68" s="1">
        <v>0.49375000000000002</v>
      </c>
      <c r="M68">
        <f>(L68-J68)*24*60</f>
        <v>21.000000000000007</v>
      </c>
      <c r="N68" s="16">
        <f>Flights[[#This Row],[Length (min)]]/60</f>
        <v>5.55</v>
      </c>
      <c r="O68">
        <v>333</v>
      </c>
      <c r="P68">
        <v>2475</v>
      </c>
      <c r="Q68" s="18">
        <f>IFERROR(Flights[[#This Row],[Distance]]/Flights[[#This Row],[Length (hr)]], "")</f>
        <v>445.94594594594594</v>
      </c>
      <c r="R68" s="1">
        <v>0.83263888888888893</v>
      </c>
      <c r="S68" s="1" t="str">
        <f>IF(Flights[[#This Row],[Length (hr)]]&lt;2, "No meal", IF(Flights[[#This Row],[Length (hr)]]&lt;3.5, "Light meal", "Full meal"))</f>
        <v>Full meal</v>
      </c>
      <c r="T68" s="1" t="str">
        <f>IF(AND(Flights[[#This Row],[Airline]]="US Airways", Flights[[#This Row],[Meal]]="Full Meal"), "Yes", "No")</f>
        <v>No</v>
      </c>
      <c r="U68" s="1">
        <v>0.85</v>
      </c>
      <c r="V68">
        <v>25</v>
      </c>
      <c r="W68" s="1" t="str">
        <f>IF(Flights[[#This Row],[Arrival Delay]] = "", "Cancelled", IF(Flights[[#This Row],[Arrival Delay]]&gt;15, "Delayed", "On time"))</f>
        <v>Delayed</v>
      </c>
      <c r="X68" t="str">
        <f>IF(Flights[[#This Row],[Status]]&lt;&gt;"Delayed","", IF(Flights[[#This Row],[Arrival Delay]]&gt;120, "Severe", IF(Flights[[#This Row],[Arrival Delay]]&gt;60, "Major", "Moderate")))</f>
        <v>Moderate</v>
      </c>
      <c r="Y68" t="b">
        <v>0</v>
      </c>
      <c r="AA68" t="str">
        <f>IF(OR(AND(Flights[[#This Row],[Status]]="Cancelled", Flights[[#This Row],[Cancellation Reason]]="Airline/Carrier"), Flights[[#This Row],[Delay Type]]="Severe"), "Yes", "No")</f>
        <v>No</v>
      </c>
    </row>
    <row r="69" spans="1:27" x14ac:dyDescent="0.3">
      <c r="A69" s="3">
        <v>42010</v>
      </c>
      <c r="B69" s="22">
        <f>WEEKNUM(Flights[[#This Row],[Date]], 1)</f>
        <v>2</v>
      </c>
      <c r="C69" s="22">
        <f>WEEKDAY(Flights[[#This Row],[Date]],1)</f>
        <v>3</v>
      </c>
      <c r="D69" t="s">
        <v>499</v>
      </c>
      <c r="E69" t="s">
        <v>1989</v>
      </c>
      <c r="F69" t="s">
        <v>0</v>
      </c>
      <c r="G69" t="s">
        <v>26</v>
      </c>
      <c r="H69" t="str">
        <f>_xlfn.XLOOKUP(Flights[[#This Row],[Destination]], Airports!$A$2:$A$78, Airports!$D$2:$D$78)</f>
        <v>Atlanta</v>
      </c>
      <c r="I69" t="str" cm="1">
        <f t="array" ref="I69">_xlfn.XLOOKUP(Flights[[#This Row],[Destination]],_xlfn._TRO_TRAILING( Airports!A:A),_xlfn._TRO_TRAILING( Airports!E:E), "Not found")</f>
        <v>GA</v>
      </c>
      <c r="J69" s="1">
        <v>0.52083333333333337</v>
      </c>
      <c r="K69" s="22">
        <f>HOUR(Flights[[#This Row],[Scheduled Departure]])</f>
        <v>12</v>
      </c>
      <c r="L69" s="1">
        <v>0.52152777777777781</v>
      </c>
      <c r="M69">
        <f>(L69-J69)*24*60</f>
        <v>0.99999999999999645</v>
      </c>
      <c r="N69" s="16">
        <f>Flights[[#This Row],[Length (min)]]/60</f>
        <v>4.5</v>
      </c>
      <c r="O69">
        <v>270</v>
      </c>
      <c r="P69">
        <v>1947</v>
      </c>
      <c r="Q69" s="18">
        <f>IFERROR(Flights[[#This Row],[Distance]]/Flights[[#This Row],[Length (hr)]], "")</f>
        <v>432.66666666666669</v>
      </c>
      <c r="R69" s="1">
        <v>0.82291666666666663</v>
      </c>
      <c r="S69" s="1" t="str">
        <f>IF(Flights[[#This Row],[Length (hr)]]&lt;2, "No meal", IF(Flights[[#This Row],[Length (hr)]]&lt;3.5, "Light meal", "Full meal"))</f>
        <v>Full meal</v>
      </c>
      <c r="T69" s="1" t="str">
        <f>IF(AND(Flights[[#This Row],[Airline]]="US Airways", Flights[[#This Row],[Meal]]="Full Meal"), "Yes", "No")</f>
        <v>No</v>
      </c>
      <c r="U69" s="1">
        <v>0.83402777777777781</v>
      </c>
      <c r="V69">
        <v>16</v>
      </c>
      <c r="W69" s="1" t="str">
        <f>IF(Flights[[#This Row],[Arrival Delay]] = "", "Cancelled", IF(Flights[[#This Row],[Arrival Delay]]&gt;15, "Delayed", "On time"))</f>
        <v>Delayed</v>
      </c>
      <c r="X69" t="str">
        <f>IF(Flights[[#This Row],[Status]]&lt;&gt;"Delayed","", IF(Flights[[#This Row],[Arrival Delay]]&gt;120, "Severe", IF(Flights[[#This Row],[Arrival Delay]]&gt;60, "Major", "Moderate")))</f>
        <v>Moderate</v>
      </c>
      <c r="Y69" t="b">
        <v>0</v>
      </c>
      <c r="AA69" t="str">
        <f>IF(OR(AND(Flights[[#This Row],[Status]]="Cancelled", Flights[[#This Row],[Cancellation Reason]]="Airline/Carrier"), Flights[[#This Row],[Delay Type]]="Severe"), "Yes", "No")</f>
        <v>No</v>
      </c>
    </row>
    <row r="70" spans="1:27" x14ac:dyDescent="0.3">
      <c r="A70" s="3">
        <v>42010</v>
      </c>
      <c r="B70" s="22">
        <f>WEEKNUM(Flights[[#This Row],[Date]], 1)</f>
        <v>2</v>
      </c>
      <c r="C70" s="22">
        <f>WEEKDAY(Flights[[#This Row],[Date]],1)</f>
        <v>3</v>
      </c>
      <c r="D70" t="s">
        <v>71</v>
      </c>
      <c r="E70" t="s">
        <v>1987</v>
      </c>
      <c r="F70" t="s">
        <v>0</v>
      </c>
      <c r="G70" t="s">
        <v>15</v>
      </c>
      <c r="H70" t="str">
        <f>_xlfn.XLOOKUP(Flights[[#This Row],[Destination]], Airports!$A$2:$A$78, Airports!$D$2:$D$78)</f>
        <v>Las Vegas</v>
      </c>
      <c r="I70" t="str" cm="1">
        <f t="array" ref="I70">_xlfn.XLOOKUP(Flights[[#This Row],[Destination]],_xlfn._TRO_TRAILING( Airports!A:A),_xlfn._TRO_TRAILING( Airports!E:E), "Not found")</f>
        <v>NV</v>
      </c>
      <c r="J70" s="1">
        <v>0.52430555555555558</v>
      </c>
      <c r="K70" s="22">
        <f>HOUR(Flights[[#This Row],[Scheduled Departure]])</f>
        <v>12</v>
      </c>
      <c r="L70" s="1">
        <v>0.52013888888888893</v>
      </c>
      <c r="M70">
        <f>(L70-J70)*24*60</f>
        <v>-5.9999999999999787</v>
      </c>
      <c r="N70" s="16">
        <f>Flights[[#This Row],[Length (min)]]/60</f>
        <v>1.1833333333333333</v>
      </c>
      <c r="O70">
        <v>71</v>
      </c>
      <c r="P70">
        <v>236</v>
      </c>
      <c r="Q70" s="18">
        <f>IFERROR(Flights[[#This Row],[Distance]]/Flights[[#This Row],[Length (hr)]], "")</f>
        <v>199.43661971830986</v>
      </c>
      <c r="R70" s="1">
        <v>0.57638888888888884</v>
      </c>
      <c r="S70" s="1" t="str">
        <f>IF(Flights[[#This Row],[Length (hr)]]&lt;2, "No meal", IF(Flights[[#This Row],[Length (hr)]]&lt;3.5, "Light meal", "Full meal"))</f>
        <v>No meal</v>
      </c>
      <c r="T70" s="1" t="str">
        <f>IF(AND(Flights[[#This Row],[Airline]]="US Airways", Flights[[#This Row],[Meal]]="Full Meal"), "Yes", "No")</f>
        <v>No</v>
      </c>
      <c r="U70" s="1">
        <v>0.56944444444444442</v>
      </c>
      <c r="V70">
        <v>-10</v>
      </c>
      <c r="W70" s="1" t="str">
        <f>IF(Flights[[#This Row],[Arrival Delay]] = "", "Cancelled", IF(Flights[[#This Row],[Arrival Delay]]&gt;15, "Delayed", "On time"))</f>
        <v>On time</v>
      </c>
      <c r="X70" t="str">
        <f>IF(Flights[[#This Row],[Status]]&lt;&gt;"Delayed","", IF(Flights[[#This Row],[Arrival Delay]]&gt;120, "Severe", IF(Flights[[#This Row],[Arrival Delay]]&gt;60, "Major", "Moderate")))</f>
        <v/>
      </c>
      <c r="Y70" t="b">
        <v>0</v>
      </c>
      <c r="AA70" t="str">
        <f>IF(OR(AND(Flights[[#This Row],[Status]]="Cancelled", Flights[[#This Row],[Cancellation Reason]]="Airline/Carrier"), Flights[[#This Row],[Delay Type]]="Severe"), "Yes", "No")</f>
        <v>No</v>
      </c>
    </row>
    <row r="71" spans="1:27" x14ac:dyDescent="0.3">
      <c r="A71" s="3">
        <v>42010</v>
      </c>
      <c r="B71" s="22">
        <f>WEEKNUM(Flights[[#This Row],[Date]], 1)</f>
        <v>2</v>
      </c>
      <c r="C71" s="22">
        <f>WEEKDAY(Flights[[#This Row],[Date]],1)</f>
        <v>3</v>
      </c>
      <c r="D71" t="s">
        <v>899</v>
      </c>
      <c r="E71" t="s">
        <v>1995</v>
      </c>
      <c r="F71" t="s">
        <v>0</v>
      </c>
      <c r="G71" t="s">
        <v>318</v>
      </c>
      <c r="H71" t="str">
        <f>_xlfn.XLOOKUP(Flights[[#This Row],[Destination]], Airports!$A$2:$A$78, Airports!$D$2:$D$78)</f>
        <v>Oakland</v>
      </c>
      <c r="I71" t="str" cm="1">
        <f t="array" ref="I71">_xlfn.XLOOKUP(Flights[[#This Row],[Destination]],_xlfn._TRO_TRAILING( Airports!A:A),_xlfn._TRO_TRAILING( Airports!E:E), "Not found")</f>
        <v>CA</v>
      </c>
      <c r="J71" s="1">
        <v>0.69444444444444442</v>
      </c>
      <c r="K71" s="22">
        <f>HOUR(Flights[[#This Row],[Scheduled Departure]])</f>
        <v>16</v>
      </c>
      <c r="L71" s="1">
        <v>0.7</v>
      </c>
      <c r="M71">
        <f>(L71-J71)*24*60</f>
        <v>7.9999999999999716</v>
      </c>
      <c r="N71" s="16">
        <f>Flights[[#This Row],[Length (min)]]/60</f>
        <v>0.98333333333333328</v>
      </c>
      <c r="O71">
        <v>59</v>
      </c>
      <c r="P71">
        <v>337</v>
      </c>
      <c r="Q71" s="18">
        <f>IFERROR(Flights[[#This Row],[Distance]]/Flights[[#This Row],[Length (hr)]], "")</f>
        <v>342.71186440677968</v>
      </c>
      <c r="R71" s="1">
        <v>0.74652777777777779</v>
      </c>
      <c r="S71" s="1" t="str">
        <f>IF(Flights[[#This Row],[Length (hr)]]&lt;2, "No meal", IF(Flights[[#This Row],[Length (hr)]]&lt;3.5, "Light meal", "Full meal"))</f>
        <v>No meal</v>
      </c>
      <c r="T71" s="1" t="str">
        <f>IF(AND(Flights[[#This Row],[Airline]]="US Airways", Flights[[#This Row],[Meal]]="Full Meal"), "Yes", "No")</f>
        <v>No</v>
      </c>
      <c r="U71" s="1">
        <v>0.74097222222222225</v>
      </c>
      <c r="V71">
        <v>-8</v>
      </c>
      <c r="W71" s="1" t="str">
        <f>IF(Flights[[#This Row],[Arrival Delay]] = "", "Cancelled", IF(Flights[[#This Row],[Arrival Delay]]&gt;15, "Delayed", "On time"))</f>
        <v>On time</v>
      </c>
      <c r="X71" t="str">
        <f>IF(Flights[[#This Row],[Status]]&lt;&gt;"Delayed","", IF(Flights[[#This Row],[Arrival Delay]]&gt;120, "Severe", IF(Flights[[#This Row],[Arrival Delay]]&gt;60, "Major", "Moderate")))</f>
        <v/>
      </c>
      <c r="Y71" t="b">
        <v>0</v>
      </c>
      <c r="AA71" t="str">
        <f>IF(OR(AND(Flights[[#This Row],[Status]]="Cancelled", Flights[[#This Row],[Cancellation Reason]]="Airline/Carrier"), Flights[[#This Row],[Delay Type]]="Severe"), "Yes", "No")</f>
        <v>No</v>
      </c>
    </row>
    <row r="72" spans="1:27" x14ac:dyDescent="0.3">
      <c r="A72" s="3">
        <v>42010</v>
      </c>
      <c r="B72" s="22">
        <f>WEEKNUM(Flights[[#This Row],[Date]], 1)</f>
        <v>2</v>
      </c>
      <c r="C72" s="22">
        <f>WEEKDAY(Flights[[#This Row],[Date]],1)</f>
        <v>3</v>
      </c>
      <c r="D72" t="s">
        <v>87</v>
      </c>
      <c r="E72" t="s">
        <v>1987</v>
      </c>
      <c r="F72" t="s">
        <v>0</v>
      </c>
      <c r="G72" t="s">
        <v>12</v>
      </c>
      <c r="H72" t="str">
        <f>_xlfn.XLOOKUP(Flights[[#This Row],[Destination]], Airports!$A$2:$A$78, Airports!$D$2:$D$78)</f>
        <v>New York</v>
      </c>
      <c r="I72" t="str" cm="1">
        <f t="array" ref="I72">_xlfn.XLOOKUP(Flights[[#This Row],[Destination]],_xlfn._TRO_TRAILING( Airports!A:A),_xlfn._TRO_TRAILING( Airports!E:E), "Not found")</f>
        <v>NY</v>
      </c>
      <c r="J72" s="1">
        <v>0.70138888888888884</v>
      </c>
      <c r="K72" s="22">
        <f>HOUR(Flights[[#This Row],[Scheduled Departure]])</f>
        <v>16</v>
      </c>
      <c r="L72" s="1">
        <v>0.73055555555555551</v>
      </c>
      <c r="M72">
        <f>(L72-J72)*24*60</f>
        <v>42.000000000000014</v>
      </c>
      <c r="N72" s="16">
        <f>Flights[[#This Row],[Length (min)]]/60</f>
        <v>5</v>
      </c>
      <c r="O72">
        <v>300</v>
      </c>
      <c r="P72">
        <v>2475</v>
      </c>
      <c r="Q72" s="18">
        <f>IFERROR(Flights[[#This Row],[Distance]]/Flights[[#This Row],[Length (hr)]], "")</f>
        <v>495</v>
      </c>
      <c r="R72" s="1">
        <v>4.7222222222222221E-2</v>
      </c>
      <c r="S72" s="1" t="str">
        <f>IF(Flights[[#This Row],[Length (hr)]]&lt;2, "No meal", IF(Flights[[#This Row],[Length (hr)]]&lt;3.5, "Light meal", "Full meal"))</f>
        <v>Full meal</v>
      </c>
      <c r="T72" s="1" t="str">
        <f>IF(AND(Flights[[#This Row],[Airline]]="US Airways", Flights[[#This Row],[Meal]]="Full Meal"), "Yes", "No")</f>
        <v>No</v>
      </c>
      <c r="U72" s="1">
        <v>6.3888888888888884E-2</v>
      </c>
      <c r="V72">
        <v>24</v>
      </c>
      <c r="W72" s="1" t="str">
        <f>IF(Flights[[#This Row],[Arrival Delay]] = "", "Cancelled", IF(Flights[[#This Row],[Arrival Delay]]&gt;15, "Delayed", "On time"))</f>
        <v>Delayed</v>
      </c>
      <c r="X72" t="str">
        <f>IF(Flights[[#This Row],[Status]]&lt;&gt;"Delayed","", IF(Flights[[#This Row],[Arrival Delay]]&gt;120, "Severe", IF(Flights[[#This Row],[Arrival Delay]]&gt;60, "Major", "Moderate")))</f>
        <v>Moderate</v>
      </c>
      <c r="Y72" t="b">
        <v>0</v>
      </c>
      <c r="AA72" t="str">
        <f>IF(OR(AND(Flights[[#This Row],[Status]]="Cancelled", Flights[[#This Row],[Cancellation Reason]]="Airline/Carrier"), Flights[[#This Row],[Delay Type]]="Severe"), "Yes", "No")</f>
        <v>No</v>
      </c>
    </row>
    <row r="73" spans="1:27" x14ac:dyDescent="0.3">
      <c r="A73" s="3">
        <v>42010</v>
      </c>
      <c r="B73" s="22">
        <f>WEEKNUM(Flights[[#This Row],[Date]], 1)</f>
        <v>2</v>
      </c>
      <c r="C73" s="22">
        <f>WEEKDAY(Flights[[#This Row],[Date]],1)</f>
        <v>3</v>
      </c>
      <c r="D73" t="s">
        <v>903</v>
      </c>
      <c r="E73" t="s">
        <v>1995</v>
      </c>
      <c r="F73" t="s">
        <v>0</v>
      </c>
      <c r="G73" t="s">
        <v>318</v>
      </c>
      <c r="H73" t="str">
        <f>_xlfn.XLOOKUP(Flights[[#This Row],[Destination]], Airports!$A$2:$A$78, Airports!$D$2:$D$78)</f>
        <v>Oakland</v>
      </c>
      <c r="I73" t="str" cm="1">
        <f t="array" ref="I73">_xlfn.XLOOKUP(Flights[[#This Row],[Destination]],_xlfn._TRO_TRAILING( Airports!A:A),_xlfn._TRO_TRAILING( Airports!E:E), "Not found")</f>
        <v>CA</v>
      </c>
      <c r="J73" s="1">
        <v>0.71527777777777779</v>
      </c>
      <c r="K73" s="22">
        <f>HOUR(Flights[[#This Row],[Scheduled Departure]])</f>
        <v>17</v>
      </c>
      <c r="L73" s="1">
        <v>0.71388888888888891</v>
      </c>
      <c r="M73">
        <f>(L73-J73)*24*60</f>
        <v>-1.9999999999999929</v>
      </c>
      <c r="N73" s="16">
        <f>Flights[[#This Row],[Length (min)]]/60</f>
        <v>1.1499999999999999</v>
      </c>
      <c r="O73">
        <v>69</v>
      </c>
      <c r="P73">
        <v>337</v>
      </c>
      <c r="Q73" s="18">
        <f>IFERROR(Flights[[#This Row],[Distance]]/Flights[[#This Row],[Length (hr)]], "")</f>
        <v>293.04347826086956</v>
      </c>
      <c r="R73" s="1">
        <v>0.76736111111111116</v>
      </c>
      <c r="S73" s="1" t="str">
        <f>IF(Flights[[#This Row],[Length (hr)]]&lt;2, "No meal", IF(Flights[[#This Row],[Length (hr)]]&lt;3.5, "Light meal", "Full meal"))</f>
        <v>No meal</v>
      </c>
      <c r="T73" s="1" t="str">
        <f>IF(AND(Flights[[#This Row],[Airline]]="US Airways", Flights[[#This Row],[Meal]]="Full Meal"), "Yes", "No")</f>
        <v>No</v>
      </c>
      <c r="U73" s="1">
        <v>0.76180555555555551</v>
      </c>
      <c r="V73">
        <v>-8</v>
      </c>
      <c r="W73" s="1" t="str">
        <f>IF(Flights[[#This Row],[Arrival Delay]] = "", "Cancelled", IF(Flights[[#This Row],[Arrival Delay]]&gt;15, "Delayed", "On time"))</f>
        <v>On time</v>
      </c>
      <c r="X73" t="str">
        <f>IF(Flights[[#This Row],[Status]]&lt;&gt;"Delayed","", IF(Flights[[#This Row],[Arrival Delay]]&gt;120, "Severe", IF(Flights[[#This Row],[Arrival Delay]]&gt;60, "Major", "Moderate")))</f>
        <v/>
      </c>
      <c r="Y73" t="b">
        <v>0</v>
      </c>
      <c r="AA73" t="str">
        <f>IF(OR(AND(Flights[[#This Row],[Status]]="Cancelled", Flights[[#This Row],[Cancellation Reason]]="Airline/Carrier"), Flights[[#This Row],[Delay Type]]="Severe"), "Yes", "No")</f>
        <v>No</v>
      </c>
    </row>
    <row r="74" spans="1:27" x14ac:dyDescent="0.3">
      <c r="A74" s="3">
        <v>42010</v>
      </c>
      <c r="B74" s="22">
        <f>WEEKNUM(Flights[[#This Row],[Date]], 1)</f>
        <v>2</v>
      </c>
      <c r="C74" s="22">
        <f>WEEKDAY(Flights[[#This Row],[Date]],1)</f>
        <v>3</v>
      </c>
      <c r="D74" t="s">
        <v>90</v>
      </c>
      <c r="E74" t="s">
        <v>1987</v>
      </c>
      <c r="F74" t="s">
        <v>0</v>
      </c>
      <c r="G74" t="s">
        <v>19</v>
      </c>
      <c r="H74" t="str">
        <f>_xlfn.XLOOKUP(Flights[[#This Row],[Destination]], Airports!$A$2:$A$78, Airports!$D$2:$D$78)</f>
        <v>Kona</v>
      </c>
      <c r="I74" t="str" cm="1">
        <f t="array" ref="I74">_xlfn.XLOOKUP(Flights[[#This Row],[Destination]],_xlfn._TRO_TRAILING( Airports!A:A),_xlfn._TRO_TRAILING( Airports!E:E), "Not found")</f>
        <v>HI</v>
      </c>
      <c r="J74" s="1">
        <v>0.71527777777777779</v>
      </c>
      <c r="K74" s="22">
        <f>HOUR(Flights[[#This Row],[Scheduled Departure]])</f>
        <v>17</v>
      </c>
      <c r="L74" s="1">
        <v>0.70902777777777781</v>
      </c>
      <c r="M74">
        <f>(L74-J74)*24*60</f>
        <v>-8.999999999999968</v>
      </c>
      <c r="N74" s="16">
        <f>Flights[[#This Row],[Length (min)]]/60</f>
        <v>5.9666666666666668</v>
      </c>
      <c r="O74">
        <v>358</v>
      </c>
      <c r="P74">
        <v>2504</v>
      </c>
      <c r="Q74" s="18">
        <f>IFERROR(Flights[[#This Row],[Distance]]/Flights[[#This Row],[Length (hr)]], "")</f>
        <v>419.66480446927375</v>
      </c>
      <c r="R74" s="1">
        <v>0.87916666666666665</v>
      </c>
      <c r="S74" s="1" t="str">
        <f>IF(Flights[[#This Row],[Length (hr)]]&lt;2, "No meal", IF(Flights[[#This Row],[Length (hr)]]&lt;3.5, "Light meal", "Full meal"))</f>
        <v>Full meal</v>
      </c>
      <c r="T74" s="1" t="str">
        <f>IF(AND(Flights[[#This Row],[Airline]]="US Airways", Flights[[#This Row],[Meal]]="Full Meal"), "Yes", "No")</f>
        <v>No</v>
      </c>
      <c r="U74" s="1">
        <v>0.87430555555555556</v>
      </c>
      <c r="V74">
        <v>-7</v>
      </c>
      <c r="W74" s="1" t="str">
        <f>IF(Flights[[#This Row],[Arrival Delay]] = "", "Cancelled", IF(Flights[[#This Row],[Arrival Delay]]&gt;15, "Delayed", "On time"))</f>
        <v>On time</v>
      </c>
      <c r="X74" t="str">
        <f>IF(Flights[[#This Row],[Status]]&lt;&gt;"Delayed","", IF(Flights[[#This Row],[Arrival Delay]]&gt;120, "Severe", IF(Flights[[#This Row],[Arrival Delay]]&gt;60, "Major", "Moderate")))</f>
        <v/>
      </c>
      <c r="Y74" t="b">
        <v>0</v>
      </c>
      <c r="AA74" t="str">
        <f>IF(OR(AND(Flights[[#This Row],[Status]]="Cancelled", Flights[[#This Row],[Cancellation Reason]]="Airline/Carrier"), Flights[[#This Row],[Delay Type]]="Severe"), "Yes", "No")</f>
        <v>No</v>
      </c>
    </row>
    <row r="75" spans="1:27" x14ac:dyDescent="0.3">
      <c r="A75" s="3">
        <v>42010</v>
      </c>
      <c r="B75" s="22">
        <f>WEEKNUM(Flights[[#This Row],[Date]], 1)</f>
        <v>2</v>
      </c>
      <c r="C75" s="22">
        <f>WEEKDAY(Flights[[#This Row],[Date]],1)</f>
        <v>3</v>
      </c>
      <c r="D75" t="s">
        <v>815</v>
      </c>
      <c r="E75" t="s">
        <v>1994</v>
      </c>
      <c r="F75" t="s">
        <v>0</v>
      </c>
      <c r="G75" t="s">
        <v>255</v>
      </c>
      <c r="H75" t="str">
        <f>_xlfn.XLOOKUP(Flights[[#This Row],[Destination]], Airports!$A$2:$A$78, Airports!$D$2:$D$78)</f>
        <v>Boise</v>
      </c>
      <c r="I75" t="str" cm="1">
        <f t="array" ref="I75">_xlfn.XLOOKUP(Flights[[#This Row],[Destination]],_xlfn._TRO_TRAILING( Airports!A:A),_xlfn._TRO_TRAILING( Airports!E:E), "Not found")</f>
        <v>ID</v>
      </c>
      <c r="J75" s="1">
        <v>0.77083333333333337</v>
      </c>
      <c r="K75" s="22">
        <f>HOUR(Flights[[#This Row],[Scheduled Departure]])</f>
        <v>18</v>
      </c>
      <c r="L75" s="1">
        <v>0</v>
      </c>
      <c r="M75">
        <f>(L75-J75)*24*60</f>
        <v>-1110</v>
      </c>
      <c r="N75" s="16">
        <f>Flights[[#This Row],[Length (min)]]/60</f>
        <v>0</v>
      </c>
      <c r="P75">
        <v>674</v>
      </c>
      <c r="Q75" s="18" t="str">
        <f>IFERROR(Flights[[#This Row],[Distance]]/Flights[[#This Row],[Length (hr)]], "")</f>
        <v/>
      </c>
      <c r="R75" s="1">
        <v>0.8979166666666667</v>
      </c>
      <c r="S75" s="1" t="str">
        <f>IF(Flights[[#This Row],[Length (hr)]]&lt;2, "No meal", IF(Flights[[#This Row],[Length (hr)]]&lt;3.5, "Light meal", "Full meal"))</f>
        <v>No meal</v>
      </c>
      <c r="T75" s="1" t="str">
        <f>IF(AND(Flights[[#This Row],[Airline]]="US Airways", Flights[[#This Row],[Meal]]="Full Meal"), "Yes", "No")</f>
        <v>No</v>
      </c>
      <c r="U75" s="1">
        <v>0</v>
      </c>
      <c r="W75" s="1" t="str">
        <f>IF(Flights[[#This Row],[Arrival Delay]] = "", "Cancelled", IF(Flights[[#This Row],[Arrival Delay]]&gt;15, "Delayed", "On time"))</f>
        <v>Cancelled</v>
      </c>
      <c r="X75" t="str">
        <f>IF(Flights[[#This Row],[Status]]&lt;&gt;"Delayed","", IF(Flights[[#This Row],[Arrival Delay]]&gt;120, "Severe", IF(Flights[[#This Row],[Arrival Delay]]&gt;60, "Major", "Moderate")))</f>
        <v/>
      </c>
      <c r="Y75" t="b">
        <v>1</v>
      </c>
      <c r="Z75" t="s">
        <v>11</v>
      </c>
      <c r="AA75" t="str">
        <f>IF(OR(AND(Flights[[#This Row],[Status]]="Cancelled", Flights[[#This Row],[Cancellation Reason]]="Airline/Carrier"), Flights[[#This Row],[Delay Type]]="Severe"), "Yes", "No")</f>
        <v>No</v>
      </c>
    </row>
    <row r="76" spans="1:27" x14ac:dyDescent="0.3">
      <c r="A76" s="3">
        <v>42010</v>
      </c>
      <c r="B76" s="22">
        <f>WEEKNUM(Flights[[#This Row],[Date]], 1)</f>
        <v>2</v>
      </c>
      <c r="C76" s="22">
        <f>WEEKDAY(Flights[[#This Row],[Date]],1)</f>
        <v>3</v>
      </c>
      <c r="D76" t="s">
        <v>103</v>
      </c>
      <c r="E76" t="s">
        <v>1987</v>
      </c>
      <c r="F76" t="s">
        <v>0</v>
      </c>
      <c r="G76" t="s">
        <v>15</v>
      </c>
      <c r="H76" t="str">
        <f>_xlfn.XLOOKUP(Flights[[#This Row],[Destination]], Airports!$A$2:$A$78, Airports!$D$2:$D$78)</f>
        <v>Las Vegas</v>
      </c>
      <c r="I76" t="str" cm="1">
        <f t="array" ref="I76">_xlfn.XLOOKUP(Flights[[#This Row],[Destination]],_xlfn._TRO_TRAILING( Airports!A:A),_xlfn._TRO_TRAILING( Airports!E:E), "Not found")</f>
        <v>NV</v>
      </c>
      <c r="J76" s="1">
        <v>0.93333333333333335</v>
      </c>
      <c r="K76" s="22">
        <f>HOUR(Flights[[#This Row],[Scheduled Departure]])</f>
        <v>22</v>
      </c>
      <c r="L76" s="1">
        <v>0.9291666666666667</v>
      </c>
      <c r="M76">
        <f>(L76-J76)*24*60</f>
        <v>-5.9999999999999787</v>
      </c>
      <c r="N76" s="16">
        <f>Flights[[#This Row],[Length (min)]]/60</f>
        <v>1.0666666666666667</v>
      </c>
      <c r="O76">
        <v>64</v>
      </c>
      <c r="P76">
        <v>236</v>
      </c>
      <c r="Q76" s="18">
        <f>IFERROR(Flights[[#This Row],[Distance]]/Flights[[#This Row],[Length (hr)]], "")</f>
        <v>221.25</v>
      </c>
      <c r="R76" s="1">
        <v>0.98263888888888884</v>
      </c>
      <c r="S76" s="1" t="str">
        <f>IF(Flights[[#This Row],[Length (hr)]]&lt;2, "No meal", IF(Flights[[#This Row],[Length (hr)]]&lt;3.5, "Light meal", "Full meal"))</f>
        <v>No meal</v>
      </c>
      <c r="T76" s="1" t="str">
        <f>IF(AND(Flights[[#This Row],[Airline]]="US Airways", Flights[[#This Row],[Meal]]="Full Meal"), "Yes", "No")</f>
        <v>No</v>
      </c>
      <c r="U76" s="1">
        <v>0.97361111111111109</v>
      </c>
      <c r="V76">
        <v>-13</v>
      </c>
      <c r="W76" s="1" t="str">
        <f>IF(Flights[[#This Row],[Arrival Delay]] = "", "Cancelled", IF(Flights[[#This Row],[Arrival Delay]]&gt;15, "Delayed", "On time"))</f>
        <v>On time</v>
      </c>
      <c r="X76" t="str">
        <f>IF(Flights[[#This Row],[Status]]&lt;&gt;"Delayed","", IF(Flights[[#This Row],[Arrival Delay]]&gt;120, "Severe", IF(Flights[[#This Row],[Arrival Delay]]&gt;60, "Major", "Moderate")))</f>
        <v/>
      </c>
      <c r="Y76" t="b">
        <v>0</v>
      </c>
      <c r="AA76" t="str">
        <f>IF(OR(AND(Flights[[#This Row],[Status]]="Cancelled", Flights[[#This Row],[Cancellation Reason]]="Airline/Carrier"), Flights[[#This Row],[Delay Type]]="Severe"), "Yes", "No")</f>
        <v>No</v>
      </c>
    </row>
    <row r="77" spans="1:27" x14ac:dyDescent="0.3">
      <c r="A77" s="3">
        <v>42010</v>
      </c>
      <c r="B77" s="22">
        <f>WEEKNUM(Flights[[#This Row],[Date]], 1)</f>
        <v>2</v>
      </c>
      <c r="C77" s="22">
        <f>WEEKDAY(Flights[[#This Row],[Date]],1)</f>
        <v>3</v>
      </c>
      <c r="D77" t="s">
        <v>682</v>
      </c>
      <c r="E77" t="s">
        <v>1992</v>
      </c>
      <c r="F77" t="s">
        <v>0</v>
      </c>
      <c r="G77" t="s">
        <v>10</v>
      </c>
      <c r="H77" t="str">
        <f>_xlfn.XLOOKUP(Flights[[#This Row],[Destination]], Airports!$A$2:$A$78, Airports!$D$2:$D$78)</f>
        <v>Boston</v>
      </c>
      <c r="I77" t="str" cm="1">
        <f t="array" ref="I77">_xlfn.XLOOKUP(Flights[[#This Row],[Destination]],_xlfn._TRO_TRAILING( Airports!A:A),_xlfn._TRO_TRAILING( Airports!E:E), "Not found")</f>
        <v>MA</v>
      </c>
      <c r="J77" s="1">
        <v>0.99236111111111114</v>
      </c>
      <c r="K77" s="22">
        <f>HOUR(Flights[[#This Row],[Scheduled Departure]])</f>
        <v>23</v>
      </c>
      <c r="L77" s="1">
        <v>3.125E-2</v>
      </c>
      <c r="M77">
        <f>(L77-J77)*24*60</f>
        <v>-1384</v>
      </c>
      <c r="N77" s="16">
        <f>Flights[[#This Row],[Length (min)]]/60</f>
        <v>5.05</v>
      </c>
      <c r="O77">
        <v>303</v>
      </c>
      <c r="P77">
        <v>2611</v>
      </c>
      <c r="Q77" s="18">
        <f>IFERROR(Flights[[#This Row],[Distance]]/Flights[[#This Row],[Length (hr)]], "")</f>
        <v>517.02970297029708</v>
      </c>
      <c r="R77" s="1">
        <v>0.33958333333333335</v>
      </c>
      <c r="S77" s="1" t="str">
        <f>IF(Flights[[#This Row],[Length (hr)]]&lt;2, "No meal", IF(Flights[[#This Row],[Length (hr)]]&lt;3.5, "Light meal", "Full meal"))</f>
        <v>Full meal</v>
      </c>
      <c r="T77" s="1" t="str">
        <f>IF(AND(Flights[[#This Row],[Airline]]="US Airways", Flights[[#This Row],[Meal]]="Full Meal"), "Yes", "No")</f>
        <v>No</v>
      </c>
      <c r="U77" s="1">
        <v>0.36666666666666664</v>
      </c>
      <c r="V77">
        <v>39</v>
      </c>
      <c r="W77" s="1" t="str">
        <f>IF(Flights[[#This Row],[Arrival Delay]] = "", "Cancelled", IF(Flights[[#This Row],[Arrival Delay]]&gt;15, "Delayed", "On time"))</f>
        <v>Delayed</v>
      </c>
      <c r="X77" t="str">
        <f>IF(Flights[[#This Row],[Status]]&lt;&gt;"Delayed","", IF(Flights[[#This Row],[Arrival Delay]]&gt;120, "Severe", IF(Flights[[#This Row],[Arrival Delay]]&gt;60, "Major", "Moderate")))</f>
        <v>Moderate</v>
      </c>
      <c r="Y77" t="b">
        <v>0</v>
      </c>
      <c r="AA77" t="str">
        <f>IF(OR(AND(Flights[[#This Row],[Status]]="Cancelled", Flights[[#This Row],[Cancellation Reason]]="Airline/Carrier"), Flights[[#This Row],[Delay Type]]="Severe"), "Yes", "No")</f>
        <v>No</v>
      </c>
    </row>
    <row r="78" spans="1:27" x14ac:dyDescent="0.3">
      <c r="A78" s="3">
        <v>42011</v>
      </c>
      <c r="B78" s="22">
        <f>WEEKNUM(Flights[[#This Row],[Date]], 1)</f>
        <v>2</v>
      </c>
      <c r="C78" s="22">
        <f>WEEKDAY(Flights[[#This Row],[Date]],1)</f>
        <v>4</v>
      </c>
      <c r="D78" t="s">
        <v>38</v>
      </c>
      <c r="E78" t="s">
        <v>1987</v>
      </c>
      <c r="F78" t="s">
        <v>0</v>
      </c>
      <c r="G78" t="s">
        <v>7</v>
      </c>
      <c r="H78" t="str">
        <f>_xlfn.XLOOKUP(Flights[[#This Row],[Destination]], Airports!$A$2:$A$78, Airports!$D$2:$D$78)</f>
        <v>Austin</v>
      </c>
      <c r="I78" t="str" cm="1">
        <f t="array" ref="I78">_xlfn.XLOOKUP(Flights[[#This Row],[Destination]],_xlfn._TRO_TRAILING( Airports!A:A),_xlfn._TRO_TRAILING( Airports!E:E), "Not found")</f>
        <v>TX</v>
      </c>
      <c r="J78" s="1">
        <v>0.2673611111111111</v>
      </c>
      <c r="K78" s="22">
        <f>HOUR(Flights[[#This Row],[Scheduled Departure]])</f>
        <v>6</v>
      </c>
      <c r="L78" s="1">
        <v>0.26250000000000001</v>
      </c>
      <c r="M78">
        <f>(L78-J78)*24*60</f>
        <v>-6.9999999999999751</v>
      </c>
      <c r="N78" s="16">
        <f>Flights[[#This Row],[Length (min)]]/60</f>
        <v>3.1</v>
      </c>
      <c r="O78">
        <v>186</v>
      </c>
      <c r="P78">
        <v>1242</v>
      </c>
      <c r="Q78" s="18">
        <f>IFERROR(Flights[[#This Row],[Distance]]/Flights[[#This Row],[Length (hr)]], "")</f>
        <v>400.64516129032256</v>
      </c>
      <c r="R78" s="1">
        <v>0.47291666666666665</v>
      </c>
      <c r="S78" s="1" t="str">
        <f>IF(Flights[[#This Row],[Length (hr)]]&lt;2, "No meal", IF(Flights[[#This Row],[Length (hr)]]&lt;3.5, "Light meal", "Full meal"))</f>
        <v>Light meal</v>
      </c>
      <c r="T78" s="1" t="str">
        <f>IF(AND(Flights[[#This Row],[Airline]]="US Airways", Flights[[#This Row],[Meal]]="Full Meal"), "Yes", "No")</f>
        <v>No</v>
      </c>
      <c r="U78" s="1">
        <v>0.47499999999999998</v>
      </c>
      <c r="V78">
        <v>3</v>
      </c>
      <c r="W78" s="1" t="str">
        <f>IF(Flights[[#This Row],[Arrival Delay]] = "", "Cancelled", IF(Flights[[#This Row],[Arrival Delay]]&gt;15, "Delayed", "On time"))</f>
        <v>On time</v>
      </c>
      <c r="X78" t="str">
        <f>IF(Flights[[#This Row],[Status]]&lt;&gt;"Delayed","", IF(Flights[[#This Row],[Arrival Delay]]&gt;120, "Severe", IF(Flights[[#This Row],[Arrival Delay]]&gt;60, "Major", "Moderate")))</f>
        <v/>
      </c>
      <c r="Y78" t="b">
        <v>0</v>
      </c>
      <c r="AA78" t="str">
        <f>IF(OR(AND(Flights[[#This Row],[Status]]="Cancelled", Flights[[#This Row],[Cancellation Reason]]="Airline/Carrier"), Flights[[#This Row],[Delay Type]]="Severe"), "Yes", "No")</f>
        <v>No</v>
      </c>
    </row>
    <row r="79" spans="1:27" x14ac:dyDescent="0.3">
      <c r="A79" s="3">
        <v>42011</v>
      </c>
      <c r="B79" s="22">
        <f>WEEKNUM(Flights[[#This Row],[Date]], 1)</f>
        <v>2</v>
      </c>
      <c r="C79" s="22">
        <f>WEEKDAY(Flights[[#This Row],[Date]],1)</f>
        <v>4</v>
      </c>
      <c r="D79" t="s">
        <v>835</v>
      </c>
      <c r="E79" t="s">
        <v>1995</v>
      </c>
      <c r="F79" t="s">
        <v>0</v>
      </c>
      <c r="G79" t="s">
        <v>257</v>
      </c>
      <c r="H79" t="str">
        <f>_xlfn.XLOOKUP(Flights[[#This Row],[Destination]], Airports!$A$2:$A$78, Airports!$D$2:$D$78)</f>
        <v>Baltimore</v>
      </c>
      <c r="I79" t="str" cm="1">
        <f t="array" ref="I79">_xlfn.XLOOKUP(Flights[[#This Row],[Destination]],_xlfn._TRO_TRAILING( Airports!A:A),_xlfn._TRO_TRAILING( Airports!E:E), "Not found")</f>
        <v>MD</v>
      </c>
      <c r="J79" s="1">
        <v>0.29166666666666669</v>
      </c>
      <c r="K79" s="22">
        <f>HOUR(Flights[[#This Row],[Scheduled Departure]])</f>
        <v>7</v>
      </c>
      <c r="L79" s="1">
        <v>0.29722222222222222</v>
      </c>
      <c r="M79">
        <f>(L79-J79)*24*60</f>
        <v>7.9999999999999716</v>
      </c>
      <c r="N79" s="16">
        <f>Flights[[#This Row],[Length (min)]]/60</f>
        <v>4.7166666666666668</v>
      </c>
      <c r="O79">
        <v>283</v>
      </c>
      <c r="P79">
        <v>2329</v>
      </c>
      <c r="Q79" s="18">
        <f>IFERROR(Flights[[#This Row],[Distance]]/Flights[[#This Row],[Length (hr)]], "")</f>
        <v>493.78091872791521</v>
      </c>
      <c r="R79" s="1">
        <v>0.62152777777777779</v>
      </c>
      <c r="S79" s="1" t="str">
        <f>IF(Flights[[#This Row],[Length (hr)]]&lt;2, "No meal", IF(Flights[[#This Row],[Length (hr)]]&lt;3.5, "Light meal", "Full meal"))</f>
        <v>Full meal</v>
      </c>
      <c r="T79" s="1" t="str">
        <f>IF(AND(Flights[[#This Row],[Airline]]="US Airways", Flights[[#This Row],[Meal]]="Full Meal"), "Yes", "No")</f>
        <v>No</v>
      </c>
      <c r="U79" s="1">
        <v>0.61875000000000002</v>
      </c>
      <c r="V79">
        <v>-4</v>
      </c>
      <c r="W79" s="1" t="str">
        <f>IF(Flights[[#This Row],[Arrival Delay]] = "", "Cancelled", IF(Flights[[#This Row],[Arrival Delay]]&gt;15, "Delayed", "On time"))</f>
        <v>On time</v>
      </c>
      <c r="X79" t="str">
        <f>IF(Flights[[#This Row],[Status]]&lt;&gt;"Delayed","", IF(Flights[[#This Row],[Arrival Delay]]&gt;120, "Severe", IF(Flights[[#This Row],[Arrival Delay]]&gt;60, "Major", "Moderate")))</f>
        <v/>
      </c>
      <c r="Y79" t="b">
        <v>0</v>
      </c>
      <c r="AA79" t="str">
        <f>IF(OR(AND(Flights[[#This Row],[Status]]="Cancelled", Flights[[#This Row],[Cancellation Reason]]="Airline/Carrier"), Flights[[#This Row],[Delay Type]]="Severe"), "Yes", "No")</f>
        <v>No</v>
      </c>
    </row>
    <row r="80" spans="1:27" x14ac:dyDescent="0.3">
      <c r="A80" s="3">
        <v>42011</v>
      </c>
      <c r="B80" s="22">
        <f>WEEKNUM(Flights[[#This Row],[Date]], 1)</f>
        <v>2</v>
      </c>
      <c r="C80" s="22">
        <f>WEEKDAY(Flights[[#This Row],[Date]],1)</f>
        <v>4</v>
      </c>
      <c r="D80" t="s">
        <v>934</v>
      </c>
      <c r="E80" t="s">
        <v>1990</v>
      </c>
      <c r="F80" t="s">
        <v>0</v>
      </c>
      <c r="G80" t="s">
        <v>9</v>
      </c>
      <c r="H80" t="str">
        <f>_xlfn.XLOOKUP(Flights[[#This Row],[Destination]], Airports!$A$2:$A$78, Airports!$D$2:$D$78)</f>
        <v>San Francisco</v>
      </c>
      <c r="I80" t="str" cm="1">
        <f t="array" ref="I80">_xlfn.XLOOKUP(Flights[[#This Row],[Destination]],_xlfn._TRO_TRAILING( Airports!A:A),_xlfn._TRO_TRAILING( Airports!E:E), "Not found")</f>
        <v>CA</v>
      </c>
      <c r="J80" s="1">
        <v>0.33333333333333331</v>
      </c>
      <c r="K80" s="22">
        <f>HOUR(Flights[[#This Row],[Scheduled Departure]])</f>
        <v>8</v>
      </c>
      <c r="L80" s="1">
        <v>0.33680555555555558</v>
      </c>
      <c r="M80">
        <f>(L80-J80)*24*60</f>
        <v>5.0000000000000622</v>
      </c>
      <c r="N80" s="16">
        <f>Flights[[#This Row],[Length (min)]]/60</f>
        <v>1.25</v>
      </c>
      <c r="O80">
        <v>75</v>
      </c>
      <c r="P80">
        <v>337</v>
      </c>
      <c r="Q80" s="18">
        <f>IFERROR(Flights[[#This Row],[Distance]]/Flights[[#This Row],[Length (hr)]], "")</f>
        <v>269.60000000000002</v>
      </c>
      <c r="R80" s="1">
        <v>0.39930555555555558</v>
      </c>
      <c r="S80" s="1" t="str">
        <f>IF(Flights[[#This Row],[Length (hr)]]&lt;2, "No meal", IF(Flights[[#This Row],[Length (hr)]]&lt;3.5, "Light meal", "Full meal"))</f>
        <v>No meal</v>
      </c>
      <c r="T80" s="1" t="str">
        <f>IF(AND(Flights[[#This Row],[Airline]]="US Airways", Flights[[#This Row],[Meal]]="Full Meal"), "Yes", "No")</f>
        <v>No</v>
      </c>
      <c r="U80" s="1">
        <v>0.3888888888888889</v>
      </c>
      <c r="V80">
        <v>-15</v>
      </c>
      <c r="W80" s="1" t="str">
        <f>IF(Flights[[#This Row],[Arrival Delay]] = "", "Cancelled", IF(Flights[[#This Row],[Arrival Delay]]&gt;15, "Delayed", "On time"))</f>
        <v>On time</v>
      </c>
      <c r="X80" t="str">
        <f>IF(Flights[[#This Row],[Status]]&lt;&gt;"Delayed","", IF(Flights[[#This Row],[Arrival Delay]]&gt;120, "Severe", IF(Flights[[#This Row],[Arrival Delay]]&gt;60, "Major", "Moderate")))</f>
        <v/>
      </c>
      <c r="Y80" t="b">
        <v>0</v>
      </c>
      <c r="AA80" t="str">
        <f>IF(OR(AND(Flights[[#This Row],[Status]]="Cancelled", Flights[[#This Row],[Cancellation Reason]]="Airline/Carrier"), Flights[[#This Row],[Delay Type]]="Severe"), "Yes", "No")</f>
        <v>No</v>
      </c>
    </row>
    <row r="81" spans="1:27" x14ac:dyDescent="0.3">
      <c r="A81" s="3">
        <v>42011</v>
      </c>
      <c r="B81" s="22">
        <f>WEEKNUM(Flights[[#This Row],[Date]], 1)</f>
        <v>2</v>
      </c>
      <c r="C81" s="22">
        <f>WEEKDAY(Flights[[#This Row],[Date]],1)</f>
        <v>4</v>
      </c>
      <c r="D81" t="s">
        <v>845</v>
      </c>
      <c r="E81" t="s">
        <v>1990</v>
      </c>
      <c r="F81" t="s">
        <v>0</v>
      </c>
      <c r="G81" t="s">
        <v>273</v>
      </c>
      <c r="H81" t="str">
        <f>_xlfn.XLOOKUP(Flights[[#This Row],[Destination]], Airports!$A$2:$A$78, Airports!$D$2:$D$78)</f>
        <v>Denver</v>
      </c>
      <c r="I81" t="str" cm="1">
        <f t="array" ref="I81">_xlfn.XLOOKUP(Flights[[#This Row],[Destination]],_xlfn._TRO_TRAILING( Airports!A:A),_xlfn._TRO_TRAILING( Airports!E:E), "Not found")</f>
        <v>CO</v>
      </c>
      <c r="J81" s="1">
        <v>0.34375</v>
      </c>
      <c r="K81" s="22">
        <f>HOUR(Flights[[#This Row],[Scheduled Departure]])</f>
        <v>8</v>
      </c>
      <c r="L81" s="1">
        <v>0.35</v>
      </c>
      <c r="M81">
        <f>(L81-J81)*24*60</f>
        <v>8.999999999999968</v>
      </c>
      <c r="N81" s="16">
        <f>Flights[[#This Row],[Length (min)]]/60</f>
        <v>3.5666666666666669</v>
      </c>
      <c r="O81">
        <v>214</v>
      </c>
      <c r="P81">
        <v>862</v>
      </c>
      <c r="Q81" s="18">
        <f>IFERROR(Flights[[#This Row],[Distance]]/Flights[[#This Row],[Length (hr)]], "")</f>
        <v>241.6822429906542</v>
      </c>
      <c r="R81" s="1">
        <v>0.4861111111111111</v>
      </c>
      <c r="S81" s="1" t="str">
        <f>IF(Flights[[#This Row],[Length (hr)]]&lt;2, "No meal", IF(Flights[[#This Row],[Length (hr)]]&lt;3.5, "Light meal", "Full meal"))</f>
        <v>Full meal</v>
      </c>
      <c r="T81" s="1" t="str">
        <f>IF(AND(Flights[[#This Row],[Airline]]="US Airways", Flights[[#This Row],[Meal]]="Full Meal"), "Yes", "No")</f>
        <v>No</v>
      </c>
      <c r="U81" s="1">
        <v>0.54027777777777775</v>
      </c>
      <c r="V81">
        <v>78</v>
      </c>
      <c r="W81" s="1" t="str">
        <f>IF(Flights[[#This Row],[Arrival Delay]] = "", "Cancelled", IF(Flights[[#This Row],[Arrival Delay]]&gt;15, "Delayed", "On time"))</f>
        <v>Delayed</v>
      </c>
      <c r="X81" t="str">
        <f>IF(Flights[[#This Row],[Status]]&lt;&gt;"Delayed","", IF(Flights[[#This Row],[Arrival Delay]]&gt;120, "Severe", IF(Flights[[#This Row],[Arrival Delay]]&gt;60, "Major", "Moderate")))</f>
        <v>Major</v>
      </c>
      <c r="Y81" t="b">
        <v>0</v>
      </c>
      <c r="AA81" t="str">
        <f>IF(OR(AND(Flights[[#This Row],[Status]]="Cancelled", Flights[[#This Row],[Cancellation Reason]]="Airline/Carrier"), Flights[[#This Row],[Delay Type]]="Severe"), "Yes", "No")</f>
        <v>No</v>
      </c>
    </row>
    <row r="82" spans="1:27" x14ac:dyDescent="0.3">
      <c r="A82" s="3">
        <v>42011</v>
      </c>
      <c r="B82" s="22">
        <f>WEEKNUM(Flights[[#This Row],[Date]], 1)</f>
        <v>2</v>
      </c>
      <c r="C82" s="22">
        <f>WEEKDAY(Flights[[#This Row],[Date]],1)</f>
        <v>4</v>
      </c>
      <c r="D82" t="s">
        <v>55</v>
      </c>
      <c r="E82" t="s">
        <v>1987</v>
      </c>
      <c r="F82" t="s">
        <v>0</v>
      </c>
      <c r="G82" t="s">
        <v>21</v>
      </c>
      <c r="H82" t="str">
        <f>_xlfn.XLOOKUP(Flights[[#This Row],[Destination]], Airports!$A$2:$A$78, Airports!$D$2:$D$78)</f>
        <v>Lihue</v>
      </c>
      <c r="I82" t="str" cm="1">
        <f t="array" ref="I82">_xlfn.XLOOKUP(Flights[[#This Row],[Destination]],_xlfn._TRO_TRAILING( Airports!A:A),_xlfn._TRO_TRAILING( Airports!E:E), "Not found")</f>
        <v>HI</v>
      </c>
      <c r="J82" s="1">
        <v>0.38541666666666669</v>
      </c>
      <c r="K82" s="22">
        <f>HOUR(Flights[[#This Row],[Scheduled Departure]])</f>
        <v>9</v>
      </c>
      <c r="L82" s="1">
        <v>0.38055555555555554</v>
      </c>
      <c r="M82">
        <f>(L82-J82)*24*60</f>
        <v>-7.0000000000000551</v>
      </c>
      <c r="N82" s="16">
        <f>Flights[[#This Row],[Length (min)]]/60</f>
        <v>6.4833333333333334</v>
      </c>
      <c r="O82">
        <v>389</v>
      </c>
      <c r="P82">
        <v>2615</v>
      </c>
      <c r="Q82" s="18">
        <f>IFERROR(Flights[[#This Row],[Distance]]/Flights[[#This Row],[Length (hr)]], "")</f>
        <v>403.3419023136247</v>
      </c>
      <c r="R82" s="1">
        <v>0.56597222222222221</v>
      </c>
      <c r="S82" s="1" t="str">
        <f>IF(Flights[[#This Row],[Length (hr)]]&lt;2, "No meal", IF(Flights[[#This Row],[Length (hr)]]&lt;3.5, "Light meal", "Full meal"))</f>
        <v>Full meal</v>
      </c>
      <c r="T82" s="1" t="str">
        <f>IF(AND(Flights[[#This Row],[Airline]]="US Airways", Flights[[#This Row],[Meal]]="Full Meal"), "Yes", "No")</f>
        <v>No</v>
      </c>
      <c r="U82" s="1">
        <v>0.56736111111111109</v>
      </c>
      <c r="V82">
        <v>2</v>
      </c>
      <c r="W82" s="1" t="str">
        <f>IF(Flights[[#This Row],[Arrival Delay]] = "", "Cancelled", IF(Flights[[#This Row],[Arrival Delay]]&gt;15, "Delayed", "On time"))</f>
        <v>On time</v>
      </c>
      <c r="X82" t="str">
        <f>IF(Flights[[#This Row],[Status]]&lt;&gt;"Delayed","", IF(Flights[[#This Row],[Arrival Delay]]&gt;120, "Severe", IF(Flights[[#This Row],[Arrival Delay]]&gt;60, "Major", "Moderate")))</f>
        <v/>
      </c>
      <c r="Y82" t="b">
        <v>0</v>
      </c>
      <c r="AA82" t="str">
        <f>IF(OR(AND(Flights[[#This Row],[Status]]="Cancelled", Flights[[#This Row],[Cancellation Reason]]="Airline/Carrier"), Flights[[#This Row],[Delay Type]]="Severe"), "Yes", "No")</f>
        <v>No</v>
      </c>
    </row>
    <row r="83" spans="1:27" x14ac:dyDescent="0.3">
      <c r="A83" s="3">
        <v>42011</v>
      </c>
      <c r="B83" s="22">
        <f>WEEKNUM(Flights[[#This Row],[Date]], 1)</f>
        <v>2</v>
      </c>
      <c r="C83" s="22">
        <f>WEEKDAY(Flights[[#This Row],[Date]],1)</f>
        <v>4</v>
      </c>
      <c r="D83" t="s">
        <v>856</v>
      </c>
      <c r="E83" t="s">
        <v>1995</v>
      </c>
      <c r="F83" t="s">
        <v>0</v>
      </c>
      <c r="G83" t="s">
        <v>9</v>
      </c>
      <c r="H83" t="str">
        <f>_xlfn.XLOOKUP(Flights[[#This Row],[Destination]], Airports!$A$2:$A$78, Airports!$D$2:$D$78)</f>
        <v>San Francisco</v>
      </c>
      <c r="I83" t="str" cm="1">
        <f t="array" ref="I83">_xlfn.XLOOKUP(Flights[[#This Row],[Destination]],_xlfn._TRO_TRAILING( Airports!A:A),_xlfn._TRO_TRAILING( Airports!E:E), "Not found")</f>
        <v>CA</v>
      </c>
      <c r="J83" s="1">
        <v>0.40972222222222221</v>
      </c>
      <c r="K83" s="22">
        <f>HOUR(Flights[[#This Row],[Scheduled Departure]])</f>
        <v>9</v>
      </c>
      <c r="L83" s="1">
        <v>0.40902777777777777</v>
      </c>
      <c r="M83">
        <f>(L83-J83)*24*60</f>
        <v>-0.99999999999999645</v>
      </c>
      <c r="N83" s="16">
        <f>Flights[[#This Row],[Length (min)]]/60</f>
        <v>1.1000000000000001</v>
      </c>
      <c r="O83">
        <v>66</v>
      </c>
      <c r="P83">
        <v>337</v>
      </c>
      <c r="Q83" s="18">
        <f>IFERROR(Flights[[#This Row],[Distance]]/Flights[[#This Row],[Length (hr)]], "")</f>
        <v>306.36363636363632</v>
      </c>
      <c r="R83" s="1">
        <v>0.47222222222222221</v>
      </c>
      <c r="S83" s="1" t="str">
        <f>IF(Flights[[#This Row],[Length (hr)]]&lt;2, "No meal", IF(Flights[[#This Row],[Length (hr)]]&lt;3.5, "Light meal", "Full meal"))</f>
        <v>No meal</v>
      </c>
      <c r="T83" s="1" t="str">
        <f>IF(AND(Flights[[#This Row],[Airline]]="US Airways", Flights[[#This Row],[Meal]]="Full Meal"), "Yes", "No")</f>
        <v>No</v>
      </c>
      <c r="U83" s="1">
        <v>0.4548611111111111</v>
      </c>
      <c r="V83">
        <v>-25</v>
      </c>
      <c r="W83" s="1" t="str">
        <f>IF(Flights[[#This Row],[Arrival Delay]] = "", "Cancelled", IF(Flights[[#This Row],[Arrival Delay]]&gt;15, "Delayed", "On time"))</f>
        <v>On time</v>
      </c>
      <c r="X83" t="str">
        <f>IF(Flights[[#This Row],[Status]]&lt;&gt;"Delayed","", IF(Flights[[#This Row],[Arrival Delay]]&gt;120, "Severe", IF(Flights[[#This Row],[Arrival Delay]]&gt;60, "Major", "Moderate")))</f>
        <v/>
      </c>
      <c r="Y83" t="b">
        <v>0</v>
      </c>
      <c r="AA83" t="str">
        <f>IF(OR(AND(Flights[[#This Row],[Status]]="Cancelled", Flights[[#This Row],[Cancellation Reason]]="Airline/Carrier"), Flights[[#This Row],[Delay Type]]="Severe"), "Yes", "No")</f>
        <v>No</v>
      </c>
    </row>
    <row r="84" spans="1:27" x14ac:dyDescent="0.3">
      <c r="A84" s="3">
        <v>42011</v>
      </c>
      <c r="B84" s="22">
        <f>WEEKNUM(Flights[[#This Row],[Date]], 1)</f>
        <v>2</v>
      </c>
      <c r="C84" s="22">
        <f>WEEKDAY(Flights[[#This Row],[Date]],1)</f>
        <v>4</v>
      </c>
      <c r="D84" t="s">
        <v>863</v>
      </c>
      <c r="E84" t="s">
        <v>1995</v>
      </c>
      <c r="F84" t="s">
        <v>0</v>
      </c>
      <c r="G84" t="s">
        <v>347</v>
      </c>
      <c r="H84" t="str">
        <f>_xlfn.XLOOKUP(Flights[[#This Row],[Destination]], Airports!$A$2:$A$78, Airports!$D$2:$D$78)</f>
        <v>San Jose</v>
      </c>
      <c r="I84" t="str" cm="1">
        <f t="array" ref="I84">_xlfn.XLOOKUP(Flights[[#This Row],[Destination]],_xlfn._TRO_TRAILING( Airports!A:A),_xlfn._TRO_TRAILING( Airports!E:E), "Not found")</f>
        <v>CA</v>
      </c>
      <c r="J84" s="1">
        <v>0.45833333333333331</v>
      </c>
      <c r="K84" s="22">
        <f>HOUR(Flights[[#This Row],[Scheduled Departure]])</f>
        <v>11</v>
      </c>
      <c r="L84" s="1">
        <v>0.46111111111111114</v>
      </c>
      <c r="M84">
        <f>(L84-J84)*24*60</f>
        <v>4.0000000000000657</v>
      </c>
      <c r="N84" s="16">
        <f>Flights[[#This Row],[Length (min)]]/60</f>
        <v>1.05</v>
      </c>
      <c r="O84">
        <v>63</v>
      </c>
      <c r="P84">
        <v>308</v>
      </c>
      <c r="Q84" s="18">
        <f>IFERROR(Flights[[#This Row],[Distance]]/Flights[[#This Row],[Length (hr)]], "")</f>
        <v>293.33333333333331</v>
      </c>
      <c r="R84" s="1">
        <v>0.50347222222222221</v>
      </c>
      <c r="S84" s="1" t="str">
        <f>IF(Flights[[#This Row],[Length (hr)]]&lt;2, "No meal", IF(Flights[[#This Row],[Length (hr)]]&lt;3.5, "Light meal", "Full meal"))</f>
        <v>No meal</v>
      </c>
      <c r="T84" s="1" t="str">
        <f>IF(AND(Flights[[#This Row],[Airline]]="US Airways", Flights[[#This Row],[Meal]]="Full Meal"), "Yes", "No")</f>
        <v>No</v>
      </c>
      <c r="U84" s="1">
        <v>0.50486111111111109</v>
      </c>
      <c r="V84">
        <v>2</v>
      </c>
      <c r="W84" s="1" t="str">
        <f>IF(Flights[[#This Row],[Arrival Delay]] = "", "Cancelled", IF(Flights[[#This Row],[Arrival Delay]]&gt;15, "Delayed", "On time"))</f>
        <v>On time</v>
      </c>
      <c r="X84" t="str">
        <f>IF(Flights[[#This Row],[Status]]&lt;&gt;"Delayed","", IF(Flights[[#This Row],[Arrival Delay]]&gt;120, "Severe", IF(Flights[[#This Row],[Arrival Delay]]&gt;60, "Major", "Moderate")))</f>
        <v/>
      </c>
      <c r="Y84" t="b">
        <v>0</v>
      </c>
      <c r="AA84" t="str">
        <f>IF(OR(AND(Flights[[#This Row],[Status]]="Cancelled", Flights[[#This Row],[Cancellation Reason]]="Airline/Carrier"), Flights[[#This Row],[Delay Type]]="Severe"), "Yes", "No")</f>
        <v>No</v>
      </c>
    </row>
    <row r="85" spans="1:27" x14ac:dyDescent="0.3">
      <c r="A85" s="3">
        <v>42011</v>
      </c>
      <c r="B85" s="22">
        <f>WEEKNUM(Flights[[#This Row],[Date]], 1)</f>
        <v>2</v>
      </c>
      <c r="C85" s="22">
        <f>WEEKDAY(Flights[[#This Row],[Date]],1)</f>
        <v>4</v>
      </c>
      <c r="D85" t="s">
        <v>807</v>
      </c>
      <c r="E85" t="s">
        <v>1994</v>
      </c>
      <c r="F85" t="s">
        <v>0</v>
      </c>
      <c r="G85" t="s">
        <v>347</v>
      </c>
      <c r="H85" t="str">
        <f>_xlfn.XLOOKUP(Flights[[#This Row],[Destination]], Airports!$A$2:$A$78, Airports!$D$2:$D$78)</f>
        <v>San Jose</v>
      </c>
      <c r="I85" t="str" cm="1">
        <f t="array" ref="I85">_xlfn.XLOOKUP(Flights[[#This Row],[Destination]],_xlfn._TRO_TRAILING( Airports!A:A),_xlfn._TRO_TRAILING( Airports!E:E), "Not found")</f>
        <v>CA</v>
      </c>
      <c r="J85" s="1">
        <v>0.52777777777777779</v>
      </c>
      <c r="K85" s="22">
        <f>HOUR(Flights[[#This Row],[Scheduled Departure]])</f>
        <v>12</v>
      </c>
      <c r="L85" s="1">
        <v>0.53472222222222221</v>
      </c>
      <c r="M85">
        <f>(L85-J85)*24*60</f>
        <v>9.9999999999999645</v>
      </c>
      <c r="N85" s="16">
        <f>Flights[[#This Row],[Length (min)]]/60</f>
        <v>1.1166666666666667</v>
      </c>
      <c r="O85">
        <v>67</v>
      </c>
      <c r="P85">
        <v>308</v>
      </c>
      <c r="Q85" s="18">
        <f>IFERROR(Flights[[#This Row],[Distance]]/Flights[[#This Row],[Length (hr)]], "")</f>
        <v>275.82089552238807</v>
      </c>
      <c r="R85" s="1">
        <v>0.57986111111111116</v>
      </c>
      <c r="S85" s="1" t="str">
        <f>IF(Flights[[#This Row],[Length (hr)]]&lt;2, "No meal", IF(Flights[[#This Row],[Length (hr)]]&lt;3.5, "Light meal", "Full meal"))</f>
        <v>No meal</v>
      </c>
      <c r="T85" s="1" t="str">
        <f>IF(AND(Flights[[#This Row],[Airline]]="US Airways", Flights[[#This Row],[Meal]]="Full Meal"), "Yes", "No")</f>
        <v>No</v>
      </c>
      <c r="U85" s="1">
        <v>0.58125000000000004</v>
      </c>
      <c r="V85">
        <v>2</v>
      </c>
      <c r="W85" s="1" t="str">
        <f>IF(Flights[[#This Row],[Arrival Delay]] = "", "Cancelled", IF(Flights[[#This Row],[Arrival Delay]]&gt;15, "Delayed", "On time"))</f>
        <v>On time</v>
      </c>
      <c r="X85" t="str">
        <f>IF(Flights[[#This Row],[Status]]&lt;&gt;"Delayed","", IF(Flights[[#This Row],[Arrival Delay]]&gt;120, "Severe", IF(Flights[[#This Row],[Arrival Delay]]&gt;60, "Major", "Moderate")))</f>
        <v/>
      </c>
      <c r="Y85" t="b">
        <v>0</v>
      </c>
      <c r="AA85" t="str">
        <f>IF(OR(AND(Flights[[#This Row],[Status]]="Cancelled", Flights[[#This Row],[Cancellation Reason]]="Airline/Carrier"), Flights[[#This Row],[Delay Type]]="Severe"), "Yes", "No")</f>
        <v>No</v>
      </c>
    </row>
    <row r="86" spans="1:27" x14ac:dyDescent="0.3">
      <c r="A86" s="3">
        <v>42011</v>
      </c>
      <c r="B86" s="22">
        <f>WEEKNUM(Flights[[#This Row],[Date]], 1)</f>
        <v>2</v>
      </c>
      <c r="C86" s="22">
        <f>WEEKDAY(Flights[[#This Row],[Date]],1)</f>
        <v>4</v>
      </c>
      <c r="D86" t="s">
        <v>646</v>
      </c>
      <c r="E86" t="s">
        <v>1994</v>
      </c>
      <c r="F86" t="s">
        <v>0</v>
      </c>
      <c r="G86" t="s">
        <v>266</v>
      </c>
      <c r="H86" t="str">
        <f>_xlfn.XLOOKUP(Flights[[#This Row],[Destination]], Airports!$A$2:$A$78, Airports!$D$2:$D$78)</f>
        <v>Colorado Springs</v>
      </c>
      <c r="I86" t="str" cm="1">
        <f t="array" ref="I86">_xlfn.XLOOKUP(Flights[[#This Row],[Destination]],_xlfn._TRO_TRAILING( Airports!A:A),_xlfn._TRO_TRAILING( Airports!E:E), "Not found")</f>
        <v>CO</v>
      </c>
      <c r="J86" s="1">
        <v>0.79861111111111116</v>
      </c>
      <c r="K86" s="22">
        <f>HOUR(Flights[[#This Row],[Scheduled Departure]])</f>
        <v>19</v>
      </c>
      <c r="L86" s="1">
        <v>0.79374999999999996</v>
      </c>
      <c r="M86">
        <f>(L86-J86)*24*60</f>
        <v>-7.000000000000135</v>
      </c>
      <c r="N86" s="16">
        <f>Flights[[#This Row],[Length (min)]]/60</f>
        <v>2.4666666666666668</v>
      </c>
      <c r="O86">
        <v>148</v>
      </c>
      <c r="P86">
        <v>833</v>
      </c>
      <c r="Q86" s="18">
        <f>IFERROR(Flights[[#This Row],[Distance]]/Flights[[#This Row],[Length (hr)]], "")</f>
        <v>337.70270270270271</v>
      </c>
      <c r="R86" s="1">
        <v>0.93194444444444446</v>
      </c>
      <c r="S86" s="1" t="str">
        <f>IF(Flights[[#This Row],[Length (hr)]]&lt;2, "No meal", IF(Flights[[#This Row],[Length (hr)]]&lt;3.5, "Light meal", "Full meal"))</f>
        <v>Light meal</v>
      </c>
      <c r="T86" s="1" t="str">
        <f>IF(AND(Flights[[#This Row],[Airline]]="US Airways", Flights[[#This Row],[Meal]]="Full Meal"), "Yes", "No")</f>
        <v>No</v>
      </c>
      <c r="U86" s="1">
        <v>0.93819444444444444</v>
      </c>
      <c r="V86">
        <v>9</v>
      </c>
      <c r="W86" s="1" t="str">
        <f>IF(Flights[[#This Row],[Arrival Delay]] = "", "Cancelled", IF(Flights[[#This Row],[Arrival Delay]]&gt;15, "Delayed", "On time"))</f>
        <v>On time</v>
      </c>
      <c r="X86" t="str">
        <f>IF(Flights[[#This Row],[Status]]&lt;&gt;"Delayed","", IF(Flights[[#This Row],[Arrival Delay]]&gt;120, "Severe", IF(Flights[[#This Row],[Arrival Delay]]&gt;60, "Major", "Moderate")))</f>
        <v/>
      </c>
      <c r="Y86" t="b">
        <v>0</v>
      </c>
      <c r="AA86" t="str">
        <f>IF(OR(AND(Flights[[#This Row],[Status]]="Cancelled", Flights[[#This Row],[Cancellation Reason]]="Airline/Carrier"), Flights[[#This Row],[Delay Type]]="Severe"), "Yes", "No")</f>
        <v>No</v>
      </c>
    </row>
    <row r="87" spans="1:27" x14ac:dyDescent="0.3">
      <c r="A87" s="3">
        <v>42012</v>
      </c>
      <c r="B87" s="22">
        <f>WEEKNUM(Flights[[#This Row],[Date]], 1)</f>
        <v>2</v>
      </c>
      <c r="C87" s="22">
        <f>WEEKDAY(Flights[[#This Row],[Date]],1)</f>
        <v>5</v>
      </c>
      <c r="D87" t="s">
        <v>852</v>
      </c>
      <c r="E87" t="s">
        <v>1995</v>
      </c>
      <c r="F87" t="s">
        <v>0</v>
      </c>
      <c r="G87" t="s">
        <v>318</v>
      </c>
      <c r="H87" t="str">
        <f>_xlfn.XLOOKUP(Flights[[#This Row],[Destination]], Airports!$A$2:$A$78, Airports!$D$2:$D$78)</f>
        <v>Oakland</v>
      </c>
      <c r="I87" t="str" cm="1">
        <f t="array" ref="I87">_xlfn.XLOOKUP(Flights[[#This Row],[Destination]],_xlfn._TRO_TRAILING( Airports!A:A),_xlfn._TRO_TRAILING( Airports!E:E), "Not found")</f>
        <v>CA</v>
      </c>
      <c r="J87" s="1">
        <v>0.375</v>
      </c>
      <c r="K87" s="22">
        <f>HOUR(Flights[[#This Row],[Scheduled Departure]])</f>
        <v>9</v>
      </c>
      <c r="L87" s="1">
        <v>0.37361111111111112</v>
      </c>
      <c r="M87">
        <f>(L87-J87)*24*60</f>
        <v>-1.9999999999999929</v>
      </c>
      <c r="N87" s="16">
        <f>Flights[[#This Row],[Length (min)]]/60</f>
        <v>1.0833333333333333</v>
      </c>
      <c r="O87">
        <v>65</v>
      </c>
      <c r="P87">
        <v>337</v>
      </c>
      <c r="Q87" s="18">
        <f>IFERROR(Flights[[#This Row],[Distance]]/Flights[[#This Row],[Length (hr)]], "")</f>
        <v>311.07692307692309</v>
      </c>
      <c r="R87" s="1">
        <v>0.43055555555555558</v>
      </c>
      <c r="S87" s="1" t="str">
        <f>IF(Flights[[#This Row],[Length (hr)]]&lt;2, "No meal", IF(Flights[[#This Row],[Length (hr)]]&lt;3.5, "Light meal", "Full meal"))</f>
        <v>No meal</v>
      </c>
      <c r="T87" s="1" t="str">
        <f>IF(AND(Flights[[#This Row],[Airline]]="US Airways", Flights[[#This Row],[Meal]]="Full Meal"), "Yes", "No")</f>
        <v>No</v>
      </c>
      <c r="U87" s="1">
        <v>0.41875000000000001</v>
      </c>
      <c r="V87">
        <v>-17</v>
      </c>
      <c r="W87" s="1" t="str">
        <f>IF(Flights[[#This Row],[Arrival Delay]] = "", "Cancelled", IF(Flights[[#This Row],[Arrival Delay]]&gt;15, "Delayed", "On time"))</f>
        <v>On time</v>
      </c>
      <c r="X87" t="str">
        <f>IF(Flights[[#This Row],[Status]]&lt;&gt;"Delayed","", IF(Flights[[#This Row],[Arrival Delay]]&gt;120, "Severe", IF(Flights[[#This Row],[Arrival Delay]]&gt;60, "Major", "Moderate")))</f>
        <v/>
      </c>
      <c r="Y87" t="b">
        <v>0</v>
      </c>
      <c r="AA87" t="str">
        <f>IF(OR(AND(Flights[[#This Row],[Status]]="Cancelled", Flights[[#This Row],[Cancellation Reason]]="Airline/Carrier"), Flights[[#This Row],[Delay Type]]="Severe"), "Yes", "No")</f>
        <v>No</v>
      </c>
    </row>
    <row r="88" spans="1:27" x14ac:dyDescent="0.3">
      <c r="A88" s="3">
        <v>42012</v>
      </c>
      <c r="B88" s="22">
        <f>WEEKNUM(Flights[[#This Row],[Date]], 1)</f>
        <v>2</v>
      </c>
      <c r="C88" s="22">
        <f>WEEKDAY(Flights[[#This Row],[Date]],1)</f>
        <v>5</v>
      </c>
      <c r="D88" t="s">
        <v>473</v>
      </c>
      <c r="E88" t="s">
        <v>1992</v>
      </c>
      <c r="F88" t="s">
        <v>0</v>
      </c>
      <c r="G88" t="s">
        <v>12</v>
      </c>
      <c r="H88" t="str">
        <f>_xlfn.XLOOKUP(Flights[[#This Row],[Destination]], Airports!$A$2:$A$78, Airports!$D$2:$D$78)</f>
        <v>New York</v>
      </c>
      <c r="I88" t="str" cm="1">
        <f t="array" ref="I88">_xlfn.XLOOKUP(Flights[[#This Row],[Destination]],_xlfn._TRO_TRAILING( Airports!A:A),_xlfn._TRO_TRAILING( Airports!E:E), "Not found")</f>
        <v>NY</v>
      </c>
      <c r="J88" s="1">
        <v>0.45833333333333331</v>
      </c>
      <c r="K88" s="22">
        <f>HOUR(Flights[[#This Row],[Scheduled Departure]])</f>
        <v>11</v>
      </c>
      <c r="L88" s="1">
        <v>0.45763888888888887</v>
      </c>
      <c r="M88">
        <f>(L88-J88)*24*60</f>
        <v>-0.99999999999999645</v>
      </c>
      <c r="N88" s="16">
        <f>Flights[[#This Row],[Length (min)]]/60</f>
        <v>5.3166666666666664</v>
      </c>
      <c r="O88">
        <v>319</v>
      </c>
      <c r="P88">
        <v>2475</v>
      </c>
      <c r="Q88" s="18">
        <f>IFERROR(Flights[[#This Row],[Distance]]/Flights[[#This Row],[Length (hr)]], "")</f>
        <v>465.51724137931035</v>
      </c>
      <c r="R88" s="1">
        <v>0.8041666666666667</v>
      </c>
      <c r="S88" s="1" t="str">
        <f>IF(Flights[[#This Row],[Length (hr)]]&lt;2, "No meal", IF(Flights[[#This Row],[Length (hr)]]&lt;3.5, "Light meal", "Full meal"))</f>
        <v>Full meal</v>
      </c>
      <c r="T88" s="1" t="str">
        <f>IF(AND(Flights[[#This Row],[Airline]]="US Airways", Flights[[#This Row],[Meal]]="Full Meal"), "Yes", "No")</f>
        <v>No</v>
      </c>
      <c r="U88" s="1">
        <v>0.8041666666666667</v>
      </c>
      <c r="V88">
        <v>0</v>
      </c>
      <c r="W88" s="1" t="str">
        <f>IF(Flights[[#This Row],[Arrival Delay]] = "", "Cancelled", IF(Flights[[#This Row],[Arrival Delay]]&gt;15, "Delayed", "On time"))</f>
        <v>On time</v>
      </c>
      <c r="X88" t="str">
        <f>IF(Flights[[#This Row],[Status]]&lt;&gt;"Delayed","", IF(Flights[[#This Row],[Arrival Delay]]&gt;120, "Severe", IF(Flights[[#This Row],[Arrival Delay]]&gt;60, "Major", "Moderate")))</f>
        <v/>
      </c>
      <c r="Y88" t="b">
        <v>0</v>
      </c>
      <c r="AA88" t="str">
        <f>IF(OR(AND(Flights[[#This Row],[Status]]="Cancelled", Flights[[#This Row],[Cancellation Reason]]="Airline/Carrier"), Flights[[#This Row],[Delay Type]]="Severe"), "Yes", "No")</f>
        <v>No</v>
      </c>
    </row>
    <row r="89" spans="1:27" x14ac:dyDescent="0.3">
      <c r="A89" s="3">
        <v>42012</v>
      </c>
      <c r="B89" s="22">
        <f>WEEKNUM(Flights[[#This Row],[Date]], 1)</f>
        <v>2</v>
      </c>
      <c r="C89" s="22">
        <f>WEEKDAY(Flights[[#This Row],[Date]],1)</f>
        <v>5</v>
      </c>
      <c r="D89" t="s">
        <v>716</v>
      </c>
      <c r="E89" t="s">
        <v>1989</v>
      </c>
      <c r="F89" t="s">
        <v>0</v>
      </c>
      <c r="G89" t="s">
        <v>276</v>
      </c>
      <c r="H89" t="str">
        <f>_xlfn.XLOOKUP(Flights[[#This Row],[Destination]], Airports!$A$2:$A$78, Airports!$D$2:$D$78)</f>
        <v>Detroit</v>
      </c>
      <c r="I89" t="str" cm="1">
        <f t="array" ref="I89">_xlfn.XLOOKUP(Flights[[#This Row],[Destination]],_xlfn._TRO_TRAILING( Airports!A:A),_xlfn._TRO_TRAILING( Airports!E:E), "Not found")</f>
        <v>MI</v>
      </c>
      <c r="J89" s="1">
        <v>0.47569444444444442</v>
      </c>
      <c r="K89" s="22">
        <f>HOUR(Flights[[#This Row],[Scheduled Departure]])</f>
        <v>11</v>
      </c>
      <c r="L89" s="1">
        <v>0.47499999999999998</v>
      </c>
      <c r="M89">
        <f>(L89-J89)*24*60</f>
        <v>-0.99999999999999645</v>
      </c>
      <c r="N89" s="16">
        <f>Flights[[#This Row],[Length (min)]]/60</f>
        <v>4.3666666666666663</v>
      </c>
      <c r="O89">
        <v>262</v>
      </c>
      <c r="P89">
        <v>1979</v>
      </c>
      <c r="Q89" s="18">
        <f>IFERROR(Flights[[#This Row],[Distance]]/Flights[[#This Row],[Length (hr)]], "")</f>
        <v>453.20610687022906</v>
      </c>
      <c r="R89" s="1">
        <v>0.7895833333333333</v>
      </c>
      <c r="S89" s="1" t="str">
        <f>IF(Flights[[#This Row],[Length (hr)]]&lt;2, "No meal", IF(Flights[[#This Row],[Length (hr)]]&lt;3.5, "Light meal", "Full meal"))</f>
        <v>Full meal</v>
      </c>
      <c r="T89" s="1" t="str">
        <f>IF(AND(Flights[[#This Row],[Airline]]="US Airways", Flights[[#This Row],[Meal]]="Full Meal"), "Yes", "No")</f>
        <v>No</v>
      </c>
      <c r="U89" s="1">
        <v>0.78194444444444444</v>
      </c>
      <c r="V89">
        <v>-11</v>
      </c>
      <c r="W89" s="1" t="str">
        <f>IF(Flights[[#This Row],[Arrival Delay]] = "", "Cancelled", IF(Flights[[#This Row],[Arrival Delay]]&gt;15, "Delayed", "On time"))</f>
        <v>On time</v>
      </c>
      <c r="X89" t="str">
        <f>IF(Flights[[#This Row],[Status]]&lt;&gt;"Delayed","", IF(Flights[[#This Row],[Arrival Delay]]&gt;120, "Severe", IF(Flights[[#This Row],[Arrival Delay]]&gt;60, "Major", "Moderate")))</f>
        <v/>
      </c>
      <c r="Y89" t="b">
        <v>0</v>
      </c>
      <c r="AA89" t="str">
        <f>IF(OR(AND(Flights[[#This Row],[Status]]="Cancelled", Flights[[#This Row],[Cancellation Reason]]="Airline/Carrier"), Flights[[#This Row],[Delay Type]]="Severe"), "Yes", "No")</f>
        <v>No</v>
      </c>
    </row>
    <row r="90" spans="1:27" x14ac:dyDescent="0.3">
      <c r="A90" s="3">
        <v>42012</v>
      </c>
      <c r="B90" s="22">
        <f>WEEKNUM(Flights[[#This Row],[Date]], 1)</f>
        <v>2</v>
      </c>
      <c r="C90" s="22">
        <f>WEEKDAY(Flights[[#This Row],[Date]],1)</f>
        <v>5</v>
      </c>
      <c r="D90" t="s">
        <v>510</v>
      </c>
      <c r="E90" t="s">
        <v>1996</v>
      </c>
      <c r="F90" t="s">
        <v>0</v>
      </c>
      <c r="G90" t="s">
        <v>281</v>
      </c>
      <c r="H90" t="str">
        <f>_xlfn.XLOOKUP(Flights[[#This Row],[Destination]], Airports!$A$2:$A$78, Airports!$D$2:$D$78)</f>
        <v>Newark</v>
      </c>
      <c r="I90" t="str" cm="1">
        <f t="array" ref="I90">_xlfn.XLOOKUP(Flights[[#This Row],[Destination]],_xlfn._TRO_TRAILING( Airports!A:A),_xlfn._TRO_TRAILING( Airports!E:E), "Not found")</f>
        <v>NJ</v>
      </c>
      <c r="J90" s="1">
        <v>0.54166666666666663</v>
      </c>
      <c r="K90" s="22">
        <f>HOUR(Flights[[#This Row],[Scheduled Departure]])</f>
        <v>13</v>
      </c>
      <c r="L90" s="1">
        <v>0.53611111111111109</v>
      </c>
      <c r="M90">
        <f>(L90-J90)*24*60</f>
        <v>-7.9999999999999716</v>
      </c>
      <c r="N90" s="16">
        <f>Flights[[#This Row],[Length (min)]]/60</f>
        <v>5.05</v>
      </c>
      <c r="O90">
        <v>303</v>
      </c>
      <c r="P90">
        <v>2454</v>
      </c>
      <c r="Q90" s="18">
        <f>IFERROR(Flights[[#This Row],[Distance]]/Flights[[#This Row],[Length (hr)]], "")</f>
        <v>485.94059405940595</v>
      </c>
      <c r="R90" s="1">
        <v>0.875</v>
      </c>
      <c r="S90" s="1" t="str">
        <f>IF(Flights[[#This Row],[Length (hr)]]&lt;2, "No meal", IF(Flights[[#This Row],[Length (hr)]]&lt;3.5, "Light meal", "Full meal"))</f>
        <v>Full meal</v>
      </c>
      <c r="T90" s="1" t="str">
        <f>IF(AND(Flights[[#This Row],[Airline]]="US Airways", Flights[[#This Row],[Meal]]="Full Meal"), "Yes", "No")</f>
        <v>No</v>
      </c>
      <c r="U90" s="1">
        <v>0.87152777777777779</v>
      </c>
      <c r="V90">
        <v>-5</v>
      </c>
      <c r="W90" s="1" t="str">
        <f>IF(Flights[[#This Row],[Arrival Delay]] = "", "Cancelled", IF(Flights[[#This Row],[Arrival Delay]]&gt;15, "Delayed", "On time"))</f>
        <v>On time</v>
      </c>
      <c r="X90" t="str">
        <f>IF(Flights[[#This Row],[Status]]&lt;&gt;"Delayed","", IF(Flights[[#This Row],[Arrival Delay]]&gt;120, "Severe", IF(Flights[[#This Row],[Arrival Delay]]&gt;60, "Major", "Moderate")))</f>
        <v/>
      </c>
      <c r="Y90" t="b">
        <v>0</v>
      </c>
      <c r="AA90" t="str">
        <f>IF(OR(AND(Flights[[#This Row],[Status]]="Cancelled", Flights[[#This Row],[Cancellation Reason]]="Airline/Carrier"), Flights[[#This Row],[Delay Type]]="Severe"), "Yes", "No")</f>
        <v>No</v>
      </c>
    </row>
    <row r="91" spans="1:27" x14ac:dyDescent="0.3">
      <c r="A91" s="3">
        <v>42012</v>
      </c>
      <c r="B91" s="22">
        <f>WEEKNUM(Flights[[#This Row],[Date]], 1)</f>
        <v>2</v>
      </c>
      <c r="C91" s="22">
        <f>WEEKDAY(Flights[[#This Row],[Date]],1)</f>
        <v>5</v>
      </c>
      <c r="D91" t="s">
        <v>76</v>
      </c>
      <c r="E91" t="s">
        <v>1987</v>
      </c>
      <c r="F91" t="s">
        <v>0</v>
      </c>
      <c r="G91" t="s">
        <v>4</v>
      </c>
      <c r="H91" t="str">
        <f>_xlfn.XLOOKUP(Flights[[#This Row],[Destination]], Airports!$A$2:$A$78, Airports!$D$2:$D$78)</f>
        <v>Chicago</v>
      </c>
      <c r="I91" t="str" cm="1">
        <f t="array" ref="I91">_xlfn.XLOOKUP(Flights[[#This Row],[Destination]],_xlfn._TRO_TRAILING( Airports!A:A),_xlfn._TRO_TRAILING( Airports!E:E), "Not found")</f>
        <v>IL</v>
      </c>
      <c r="J91" s="1">
        <v>0.55833333333333335</v>
      </c>
      <c r="K91" s="22">
        <f>HOUR(Flights[[#This Row],[Scheduled Departure]])</f>
        <v>13</v>
      </c>
      <c r="L91" s="1">
        <v>0.55347222222222225</v>
      </c>
      <c r="M91">
        <f>(L91-J91)*24*60</f>
        <v>-6.9999999999999751</v>
      </c>
      <c r="N91" s="16">
        <f>Flights[[#This Row],[Length (min)]]/60</f>
        <v>4.5666666666666664</v>
      </c>
      <c r="O91">
        <v>274</v>
      </c>
      <c r="P91">
        <v>1744</v>
      </c>
      <c r="Q91" s="18">
        <f>IFERROR(Flights[[#This Row],[Distance]]/Flights[[#This Row],[Length (hr)]], "")</f>
        <v>381.89781021897812</v>
      </c>
      <c r="R91" s="1">
        <v>0.8125</v>
      </c>
      <c r="S91" s="1" t="str">
        <f>IF(Flights[[#This Row],[Length (hr)]]&lt;2, "No meal", IF(Flights[[#This Row],[Length (hr)]]&lt;3.5, "Light meal", "Full meal"))</f>
        <v>Full meal</v>
      </c>
      <c r="T91" s="1" t="str">
        <f>IF(AND(Flights[[#This Row],[Airline]]="US Airways", Flights[[#This Row],[Meal]]="Full Meal"), "Yes", "No")</f>
        <v>No</v>
      </c>
      <c r="U91" s="1">
        <v>0.82708333333333328</v>
      </c>
      <c r="V91">
        <v>21</v>
      </c>
      <c r="W91" s="1" t="str">
        <f>IF(Flights[[#This Row],[Arrival Delay]] = "", "Cancelled", IF(Flights[[#This Row],[Arrival Delay]]&gt;15, "Delayed", "On time"))</f>
        <v>Delayed</v>
      </c>
      <c r="X91" t="str">
        <f>IF(Flights[[#This Row],[Status]]&lt;&gt;"Delayed","", IF(Flights[[#This Row],[Arrival Delay]]&gt;120, "Severe", IF(Flights[[#This Row],[Arrival Delay]]&gt;60, "Major", "Moderate")))</f>
        <v>Moderate</v>
      </c>
      <c r="Y91" t="b">
        <v>0</v>
      </c>
      <c r="AA91" t="str">
        <f>IF(OR(AND(Flights[[#This Row],[Status]]="Cancelled", Flights[[#This Row],[Cancellation Reason]]="Airline/Carrier"), Flights[[#This Row],[Delay Type]]="Severe"), "Yes", "No")</f>
        <v>No</v>
      </c>
    </row>
    <row r="92" spans="1:27" x14ac:dyDescent="0.3">
      <c r="A92" s="3">
        <v>42012</v>
      </c>
      <c r="B92" s="22">
        <f>WEEKNUM(Flights[[#This Row],[Date]], 1)</f>
        <v>2</v>
      </c>
      <c r="C92" s="22">
        <f>WEEKDAY(Flights[[#This Row],[Date]],1)</f>
        <v>5</v>
      </c>
      <c r="D92" t="s">
        <v>524</v>
      </c>
      <c r="E92" t="s">
        <v>1996</v>
      </c>
      <c r="F92" t="s">
        <v>0</v>
      </c>
      <c r="G92" t="s">
        <v>285</v>
      </c>
      <c r="H92" t="str">
        <f>_xlfn.XLOOKUP(Flights[[#This Row],[Destination]], Airports!$A$2:$A$78, Airports!$D$2:$D$78)</f>
        <v>Fort Lauderdale</v>
      </c>
      <c r="I92" t="str" cm="1">
        <f t="array" ref="I92">_xlfn.XLOOKUP(Flights[[#This Row],[Destination]],_xlfn._TRO_TRAILING( Airports!A:A),_xlfn._TRO_TRAILING( Airports!E:E), "Not found")</f>
        <v>FL</v>
      </c>
      <c r="J92" s="1">
        <v>0.55902777777777779</v>
      </c>
      <c r="K92" s="22">
        <f>HOUR(Flights[[#This Row],[Scheduled Departure]])</f>
        <v>13</v>
      </c>
      <c r="L92" s="1">
        <v>0.55555555555555558</v>
      </c>
      <c r="M92">
        <f>(L92-J92)*24*60</f>
        <v>-4.9999999999999822</v>
      </c>
      <c r="N92" s="16">
        <f>Flights[[#This Row],[Length (min)]]/60</f>
        <v>4.8499999999999996</v>
      </c>
      <c r="O92">
        <v>291</v>
      </c>
      <c r="P92">
        <v>2342</v>
      </c>
      <c r="Q92" s="18">
        <f>IFERROR(Flights[[#This Row],[Distance]]/Flights[[#This Row],[Length (hr)]], "")</f>
        <v>482.88659793814435</v>
      </c>
      <c r="R92" s="1">
        <v>0.87847222222222221</v>
      </c>
      <c r="S92" s="1" t="str">
        <f>IF(Flights[[#This Row],[Length (hr)]]&lt;2, "No meal", IF(Flights[[#This Row],[Length (hr)]]&lt;3.5, "Light meal", "Full meal"))</f>
        <v>Full meal</v>
      </c>
      <c r="T92" s="1" t="str">
        <f>IF(AND(Flights[[#This Row],[Airline]]="US Airways", Flights[[#This Row],[Meal]]="Full Meal"), "Yes", "No")</f>
        <v>No</v>
      </c>
      <c r="U92" s="1">
        <v>0.88263888888888886</v>
      </c>
      <c r="V92">
        <v>6</v>
      </c>
      <c r="W92" s="1" t="str">
        <f>IF(Flights[[#This Row],[Arrival Delay]] = "", "Cancelled", IF(Flights[[#This Row],[Arrival Delay]]&gt;15, "Delayed", "On time"))</f>
        <v>On time</v>
      </c>
      <c r="X92" t="str">
        <f>IF(Flights[[#This Row],[Status]]&lt;&gt;"Delayed","", IF(Flights[[#This Row],[Arrival Delay]]&gt;120, "Severe", IF(Flights[[#This Row],[Arrival Delay]]&gt;60, "Major", "Moderate")))</f>
        <v/>
      </c>
      <c r="Y92" t="b">
        <v>0</v>
      </c>
      <c r="AA92" t="str">
        <f>IF(OR(AND(Flights[[#This Row],[Status]]="Cancelled", Flights[[#This Row],[Cancellation Reason]]="Airline/Carrier"), Flights[[#This Row],[Delay Type]]="Severe"), "Yes", "No")</f>
        <v>No</v>
      </c>
    </row>
    <row r="93" spans="1:27" x14ac:dyDescent="0.3">
      <c r="A93" s="3">
        <v>42012</v>
      </c>
      <c r="B93" s="22">
        <f>WEEKNUM(Flights[[#This Row],[Date]], 1)</f>
        <v>2</v>
      </c>
      <c r="C93" s="22">
        <f>WEEKDAY(Flights[[#This Row],[Date]],1)</f>
        <v>5</v>
      </c>
      <c r="D93" t="s">
        <v>519</v>
      </c>
      <c r="E93" t="s">
        <v>1994</v>
      </c>
      <c r="F93" t="s">
        <v>0</v>
      </c>
      <c r="G93" t="s">
        <v>283</v>
      </c>
      <c r="H93" t="str">
        <f>_xlfn.XLOOKUP(Flights[[#This Row],[Destination]], Airports!$A$2:$A$78, Airports!$D$2:$D$78)</f>
        <v>Fresno</v>
      </c>
      <c r="I93" t="str" cm="1">
        <f t="array" ref="I93">_xlfn.XLOOKUP(Flights[[#This Row],[Destination]],_xlfn._TRO_TRAILING( Airports!A:A),_xlfn._TRO_TRAILING( Airports!E:E), "Not found")</f>
        <v>CA</v>
      </c>
      <c r="J93" s="1">
        <v>0.60416666666666663</v>
      </c>
      <c r="K93" s="22">
        <f>HOUR(Flights[[#This Row],[Scheduled Departure]])</f>
        <v>14</v>
      </c>
      <c r="L93" s="1">
        <v>0.61250000000000004</v>
      </c>
      <c r="M93">
        <f>(L93-J93)*24*60</f>
        <v>12.000000000000117</v>
      </c>
      <c r="N93" s="16">
        <f>Flights[[#This Row],[Length (min)]]/60</f>
        <v>1.05</v>
      </c>
      <c r="O93">
        <v>63</v>
      </c>
      <c r="P93">
        <v>209</v>
      </c>
      <c r="Q93" s="18">
        <f>IFERROR(Flights[[#This Row],[Distance]]/Flights[[#This Row],[Length (hr)]], "")</f>
        <v>199.04761904761904</v>
      </c>
      <c r="R93" s="1">
        <v>0.64444444444444449</v>
      </c>
      <c r="S93" s="1" t="str">
        <f>IF(Flights[[#This Row],[Length (hr)]]&lt;2, "No meal", IF(Flights[[#This Row],[Length (hr)]]&lt;3.5, "Light meal", "Full meal"))</f>
        <v>No meal</v>
      </c>
      <c r="T93" s="1" t="str">
        <f>IF(AND(Flights[[#This Row],[Airline]]="US Airways", Flights[[#This Row],[Meal]]="Full Meal"), "Yes", "No")</f>
        <v>No</v>
      </c>
      <c r="U93" s="1">
        <v>0.65625</v>
      </c>
      <c r="V93">
        <v>17</v>
      </c>
      <c r="W93" s="1" t="str">
        <f>IF(Flights[[#This Row],[Arrival Delay]] = "", "Cancelled", IF(Flights[[#This Row],[Arrival Delay]]&gt;15, "Delayed", "On time"))</f>
        <v>Delayed</v>
      </c>
      <c r="X93" t="str">
        <f>IF(Flights[[#This Row],[Status]]&lt;&gt;"Delayed","", IF(Flights[[#This Row],[Arrival Delay]]&gt;120, "Severe", IF(Flights[[#This Row],[Arrival Delay]]&gt;60, "Major", "Moderate")))</f>
        <v>Moderate</v>
      </c>
      <c r="Y93" t="b">
        <v>0</v>
      </c>
      <c r="AA93" t="str">
        <f>IF(OR(AND(Flights[[#This Row],[Status]]="Cancelled", Flights[[#This Row],[Cancellation Reason]]="Airline/Carrier"), Flights[[#This Row],[Delay Type]]="Severe"), "Yes", "No")</f>
        <v>No</v>
      </c>
    </row>
    <row r="94" spans="1:27" x14ac:dyDescent="0.3">
      <c r="A94" s="3">
        <v>42012</v>
      </c>
      <c r="B94" s="22">
        <f>WEEKNUM(Flights[[#This Row],[Date]], 1)</f>
        <v>2</v>
      </c>
      <c r="C94" s="22">
        <f>WEEKDAY(Flights[[#This Row],[Date]],1)</f>
        <v>5</v>
      </c>
      <c r="D94" t="s">
        <v>80</v>
      </c>
      <c r="E94" t="s">
        <v>1987</v>
      </c>
      <c r="F94" t="s">
        <v>0</v>
      </c>
      <c r="G94" t="s">
        <v>2</v>
      </c>
      <c r="H94" t="str">
        <f>_xlfn.XLOOKUP(Flights[[#This Row],[Destination]], Airports!$A$2:$A$78, Airports!$D$2:$D$78)</f>
        <v>Miami</v>
      </c>
      <c r="I94" t="str" cm="1">
        <f t="array" ref="I94">_xlfn.XLOOKUP(Flights[[#This Row],[Destination]],_xlfn._TRO_TRAILING( Airports!A:A),_xlfn._TRO_TRAILING( Airports!E:E), "Not found")</f>
        <v>FL</v>
      </c>
      <c r="J94" s="1">
        <v>0.625</v>
      </c>
      <c r="K94" s="22">
        <f>HOUR(Flights[[#This Row],[Scheduled Departure]])</f>
        <v>15</v>
      </c>
      <c r="L94" s="1">
        <v>0.62291666666666667</v>
      </c>
      <c r="M94">
        <f>(L94-J94)*24*60</f>
        <v>-2.9999999999999893</v>
      </c>
      <c r="N94" s="16">
        <f>Flights[[#This Row],[Length (min)]]/60</f>
        <v>4.9333333333333336</v>
      </c>
      <c r="O94">
        <v>296</v>
      </c>
      <c r="P94">
        <v>2342</v>
      </c>
      <c r="Q94" s="18">
        <f>IFERROR(Flights[[#This Row],[Distance]]/Flights[[#This Row],[Length (hr)]], "")</f>
        <v>474.72972972972968</v>
      </c>
      <c r="R94" s="1">
        <v>0.95347222222222228</v>
      </c>
      <c r="S94" s="1" t="str">
        <f>IF(Flights[[#This Row],[Length (hr)]]&lt;2, "No meal", IF(Flights[[#This Row],[Length (hr)]]&lt;3.5, "Light meal", "Full meal"))</f>
        <v>Full meal</v>
      </c>
      <c r="T94" s="1" t="str">
        <f>IF(AND(Flights[[#This Row],[Airline]]="US Airways", Flights[[#This Row],[Meal]]="Full Meal"), "Yes", "No")</f>
        <v>No</v>
      </c>
      <c r="U94" s="1">
        <v>0.95347222222222228</v>
      </c>
      <c r="V94">
        <v>0</v>
      </c>
      <c r="W94" s="1" t="str">
        <f>IF(Flights[[#This Row],[Arrival Delay]] = "", "Cancelled", IF(Flights[[#This Row],[Arrival Delay]]&gt;15, "Delayed", "On time"))</f>
        <v>On time</v>
      </c>
      <c r="X94" t="str">
        <f>IF(Flights[[#This Row],[Status]]&lt;&gt;"Delayed","", IF(Flights[[#This Row],[Arrival Delay]]&gt;120, "Severe", IF(Flights[[#This Row],[Arrival Delay]]&gt;60, "Major", "Moderate")))</f>
        <v/>
      </c>
      <c r="Y94" t="b">
        <v>0</v>
      </c>
      <c r="AA94" t="str">
        <f>IF(OR(AND(Flights[[#This Row],[Status]]="Cancelled", Flights[[#This Row],[Cancellation Reason]]="Airline/Carrier"), Flights[[#This Row],[Delay Type]]="Severe"), "Yes", "No")</f>
        <v>No</v>
      </c>
    </row>
    <row r="95" spans="1:27" x14ac:dyDescent="0.3">
      <c r="A95" s="3">
        <v>42012</v>
      </c>
      <c r="B95" s="22">
        <f>WEEKNUM(Flights[[#This Row],[Date]], 1)</f>
        <v>2</v>
      </c>
      <c r="C95" s="22">
        <f>WEEKDAY(Flights[[#This Row],[Date]],1)</f>
        <v>5</v>
      </c>
      <c r="D95" t="s">
        <v>563</v>
      </c>
      <c r="E95" t="s">
        <v>1990</v>
      </c>
      <c r="F95" t="s">
        <v>0</v>
      </c>
      <c r="G95" t="s">
        <v>4</v>
      </c>
      <c r="H95" t="str">
        <f>_xlfn.XLOOKUP(Flights[[#This Row],[Destination]], Airports!$A$2:$A$78, Airports!$D$2:$D$78)</f>
        <v>Chicago</v>
      </c>
      <c r="I95" t="str" cm="1">
        <f t="array" ref="I95">_xlfn.XLOOKUP(Flights[[#This Row],[Destination]],_xlfn._TRO_TRAILING( Airports!A:A),_xlfn._TRO_TRAILING( Airports!E:E), "Not found")</f>
        <v>IL</v>
      </c>
      <c r="J95" s="1">
        <v>0.71458333333333335</v>
      </c>
      <c r="K95" s="22">
        <f>HOUR(Flights[[#This Row],[Scheduled Departure]])</f>
        <v>17</v>
      </c>
      <c r="L95" s="1">
        <v>0.71111111111111114</v>
      </c>
      <c r="M95">
        <f>(L95-J95)*24*60</f>
        <v>-4.9999999999999822</v>
      </c>
      <c r="N95" s="16">
        <f>Flights[[#This Row],[Length (min)]]/60</f>
        <v>5.8166666666666664</v>
      </c>
      <c r="O95">
        <v>349</v>
      </c>
      <c r="P95">
        <v>1744</v>
      </c>
      <c r="Q95" s="18">
        <f>IFERROR(Flights[[#This Row],[Distance]]/Flights[[#This Row],[Length (hr)]], "")</f>
        <v>299.82808022922637</v>
      </c>
      <c r="R95" s="1">
        <v>0.97222222222222221</v>
      </c>
      <c r="S95" s="1" t="str">
        <f>IF(Flights[[#This Row],[Length (hr)]]&lt;2, "No meal", IF(Flights[[#This Row],[Length (hr)]]&lt;3.5, "Light meal", "Full meal"))</f>
        <v>Full meal</v>
      </c>
      <c r="T95" s="1" t="str">
        <f>IF(AND(Flights[[#This Row],[Airline]]="US Airways", Flights[[#This Row],[Meal]]="Full Meal"), "Yes", "No")</f>
        <v>No</v>
      </c>
      <c r="U95" s="1">
        <v>3.6805555555555557E-2</v>
      </c>
      <c r="V95">
        <v>93</v>
      </c>
      <c r="W95" s="1" t="str">
        <f>IF(Flights[[#This Row],[Arrival Delay]] = "", "Cancelled", IF(Flights[[#This Row],[Arrival Delay]]&gt;15, "Delayed", "On time"))</f>
        <v>Delayed</v>
      </c>
      <c r="X95" t="str">
        <f>IF(Flights[[#This Row],[Status]]&lt;&gt;"Delayed","", IF(Flights[[#This Row],[Arrival Delay]]&gt;120, "Severe", IF(Flights[[#This Row],[Arrival Delay]]&gt;60, "Major", "Moderate")))</f>
        <v>Major</v>
      </c>
      <c r="Y95" t="b">
        <v>0</v>
      </c>
      <c r="AA95" t="str">
        <f>IF(OR(AND(Flights[[#This Row],[Status]]="Cancelled", Flights[[#This Row],[Cancellation Reason]]="Airline/Carrier"), Flights[[#This Row],[Delay Type]]="Severe"), "Yes", "No")</f>
        <v>No</v>
      </c>
    </row>
    <row r="96" spans="1:27" x14ac:dyDescent="0.3">
      <c r="A96" s="3">
        <v>42012</v>
      </c>
      <c r="B96" s="22">
        <f>WEEKNUM(Flights[[#This Row],[Date]], 1)</f>
        <v>2</v>
      </c>
      <c r="C96" s="22">
        <f>WEEKDAY(Flights[[#This Row],[Date]],1)</f>
        <v>5</v>
      </c>
      <c r="D96" t="s">
        <v>602</v>
      </c>
      <c r="E96" t="s">
        <v>1994</v>
      </c>
      <c r="F96" t="s">
        <v>0</v>
      </c>
      <c r="G96" t="s">
        <v>333</v>
      </c>
      <c r="H96" t="str">
        <f>_xlfn.XLOOKUP(Flights[[#This Row],[Destination]], Airports!$A$2:$A$78, Airports!$D$2:$D$78)</f>
        <v>Redmond</v>
      </c>
      <c r="I96" t="str" cm="1">
        <f t="array" ref="I96">_xlfn.XLOOKUP(Flights[[#This Row],[Destination]],_xlfn._TRO_TRAILING( Airports!A:A),_xlfn._TRO_TRAILING( Airports!E:E), "Not found")</f>
        <v>OR</v>
      </c>
      <c r="J96" s="1">
        <v>0.74583333333333335</v>
      </c>
      <c r="K96" s="22">
        <f>HOUR(Flights[[#This Row],[Scheduled Departure]])</f>
        <v>17</v>
      </c>
      <c r="L96" s="1">
        <v>0</v>
      </c>
      <c r="M96">
        <f>(L96-J96)*24*60</f>
        <v>-1074</v>
      </c>
      <c r="N96" s="16">
        <f>Flights[[#This Row],[Length (min)]]/60</f>
        <v>0</v>
      </c>
      <c r="P96">
        <v>726</v>
      </c>
      <c r="Q96" s="18" t="str">
        <f>IFERROR(Flights[[#This Row],[Distance]]/Flights[[#This Row],[Length (hr)]], "")</f>
        <v/>
      </c>
      <c r="R96" s="1">
        <v>0.83263888888888893</v>
      </c>
      <c r="S96" s="1" t="str">
        <f>IF(Flights[[#This Row],[Length (hr)]]&lt;2, "No meal", IF(Flights[[#This Row],[Length (hr)]]&lt;3.5, "Light meal", "Full meal"))</f>
        <v>No meal</v>
      </c>
      <c r="T96" s="1" t="str">
        <f>IF(AND(Flights[[#This Row],[Airline]]="US Airways", Flights[[#This Row],[Meal]]="Full Meal"), "Yes", "No")</f>
        <v>No</v>
      </c>
      <c r="U96" s="1">
        <v>0</v>
      </c>
      <c r="W96" s="1" t="str">
        <f>IF(Flights[[#This Row],[Arrival Delay]] = "", "Cancelled", IF(Flights[[#This Row],[Arrival Delay]]&gt;15, "Delayed", "On time"))</f>
        <v>Cancelled</v>
      </c>
      <c r="X96" t="str">
        <f>IF(Flights[[#This Row],[Status]]&lt;&gt;"Delayed","", IF(Flights[[#This Row],[Arrival Delay]]&gt;120, "Severe", IF(Flights[[#This Row],[Arrival Delay]]&gt;60, "Major", "Moderate")))</f>
        <v/>
      </c>
      <c r="Y96" t="b">
        <v>1</v>
      </c>
      <c r="Z96" t="s">
        <v>11</v>
      </c>
      <c r="AA96" t="str">
        <f>IF(OR(AND(Flights[[#This Row],[Status]]="Cancelled", Flights[[#This Row],[Cancellation Reason]]="Airline/Carrier"), Flights[[#This Row],[Delay Type]]="Severe"), "Yes", "No")</f>
        <v>No</v>
      </c>
    </row>
    <row r="97" spans="1:27" x14ac:dyDescent="0.3">
      <c r="A97" s="3">
        <v>42012</v>
      </c>
      <c r="B97" s="22">
        <f>WEEKNUM(Flights[[#This Row],[Date]], 1)</f>
        <v>2</v>
      </c>
      <c r="C97" s="22">
        <f>WEEKDAY(Flights[[#This Row],[Date]],1)</f>
        <v>5</v>
      </c>
      <c r="D97" t="s">
        <v>908</v>
      </c>
      <c r="E97" t="s">
        <v>1995</v>
      </c>
      <c r="F97" t="s">
        <v>0</v>
      </c>
      <c r="G97" t="s">
        <v>318</v>
      </c>
      <c r="H97" t="str">
        <f>_xlfn.XLOOKUP(Flights[[#This Row],[Destination]], Airports!$A$2:$A$78, Airports!$D$2:$D$78)</f>
        <v>Oakland</v>
      </c>
      <c r="I97" t="str" cm="1">
        <f t="array" ref="I97">_xlfn.XLOOKUP(Flights[[#This Row],[Destination]],_xlfn._TRO_TRAILING( Airports!A:A),_xlfn._TRO_TRAILING( Airports!E:E), "Not found")</f>
        <v>CA</v>
      </c>
      <c r="J97" s="1">
        <v>0.76388888888888884</v>
      </c>
      <c r="K97" s="22">
        <f>HOUR(Flights[[#This Row],[Scheduled Departure]])</f>
        <v>18</v>
      </c>
      <c r="L97" s="1">
        <v>0.76597222222222228</v>
      </c>
      <c r="M97">
        <f>(L97-J97)*24*60</f>
        <v>3.0000000000001492</v>
      </c>
      <c r="N97" s="16">
        <f>Flights[[#This Row],[Length (min)]]/60</f>
        <v>1.0666666666666667</v>
      </c>
      <c r="O97">
        <v>64</v>
      </c>
      <c r="P97">
        <v>337</v>
      </c>
      <c r="Q97" s="18">
        <f>IFERROR(Flights[[#This Row],[Distance]]/Flights[[#This Row],[Length (hr)]], "")</f>
        <v>315.9375</v>
      </c>
      <c r="R97" s="1">
        <v>0.81597222222222221</v>
      </c>
      <c r="S97" s="1" t="str">
        <f>IF(Flights[[#This Row],[Length (hr)]]&lt;2, "No meal", IF(Flights[[#This Row],[Length (hr)]]&lt;3.5, "Light meal", "Full meal"))</f>
        <v>No meal</v>
      </c>
      <c r="T97" s="1" t="str">
        <f>IF(AND(Flights[[#This Row],[Airline]]="US Airways", Flights[[#This Row],[Meal]]="Full Meal"), "Yes", "No")</f>
        <v>No</v>
      </c>
      <c r="U97" s="1">
        <v>0.81041666666666667</v>
      </c>
      <c r="V97">
        <v>-8</v>
      </c>
      <c r="W97" s="1" t="str">
        <f>IF(Flights[[#This Row],[Arrival Delay]] = "", "Cancelled", IF(Flights[[#This Row],[Arrival Delay]]&gt;15, "Delayed", "On time"))</f>
        <v>On time</v>
      </c>
      <c r="X97" t="str">
        <f>IF(Flights[[#This Row],[Status]]&lt;&gt;"Delayed","", IF(Flights[[#This Row],[Arrival Delay]]&gt;120, "Severe", IF(Flights[[#This Row],[Arrival Delay]]&gt;60, "Major", "Moderate")))</f>
        <v/>
      </c>
      <c r="Y97" t="b">
        <v>0</v>
      </c>
      <c r="AA97" t="str">
        <f>IF(OR(AND(Flights[[#This Row],[Status]]="Cancelled", Flights[[#This Row],[Cancellation Reason]]="Airline/Carrier"), Flights[[#This Row],[Delay Type]]="Severe"), "Yes", "No")</f>
        <v>No</v>
      </c>
    </row>
    <row r="98" spans="1:27" x14ac:dyDescent="0.3">
      <c r="A98" s="3">
        <v>42012</v>
      </c>
      <c r="B98" s="22">
        <f>WEEKNUM(Flights[[#This Row],[Date]], 1)</f>
        <v>2</v>
      </c>
      <c r="C98" s="22">
        <f>WEEKDAY(Flights[[#This Row],[Date]],1)</f>
        <v>5</v>
      </c>
      <c r="D98" t="s">
        <v>917</v>
      </c>
      <c r="E98" t="s">
        <v>1995</v>
      </c>
      <c r="F98" t="s">
        <v>0</v>
      </c>
      <c r="G98" t="s">
        <v>318</v>
      </c>
      <c r="H98" t="str">
        <f>_xlfn.XLOOKUP(Flights[[#This Row],[Destination]], Airports!$A$2:$A$78, Airports!$D$2:$D$78)</f>
        <v>Oakland</v>
      </c>
      <c r="I98" t="str" cm="1">
        <f t="array" ref="I98">_xlfn.XLOOKUP(Flights[[#This Row],[Destination]],_xlfn._TRO_TRAILING( Airports!A:A),_xlfn._TRO_TRAILING( Airports!E:E), "Not found")</f>
        <v>CA</v>
      </c>
      <c r="J98" s="1">
        <v>0.81597222222222221</v>
      </c>
      <c r="K98" s="22">
        <f>HOUR(Flights[[#This Row],[Scheduled Departure]])</f>
        <v>19</v>
      </c>
      <c r="L98" s="1">
        <v>0.81319444444444444</v>
      </c>
      <c r="M98">
        <f>(L98-J98)*24*60</f>
        <v>-3.9999999999999858</v>
      </c>
      <c r="N98" s="16">
        <f>Flights[[#This Row],[Length (min)]]/60</f>
        <v>1.0666666666666667</v>
      </c>
      <c r="O98">
        <v>64</v>
      </c>
      <c r="P98">
        <v>337</v>
      </c>
      <c r="Q98" s="18">
        <f>IFERROR(Flights[[#This Row],[Distance]]/Flights[[#This Row],[Length (hr)]], "")</f>
        <v>315.9375</v>
      </c>
      <c r="R98" s="1">
        <v>0.86805555555555558</v>
      </c>
      <c r="S98" s="1" t="str">
        <f>IF(Flights[[#This Row],[Length (hr)]]&lt;2, "No meal", IF(Flights[[#This Row],[Length (hr)]]&lt;3.5, "Light meal", "Full meal"))</f>
        <v>No meal</v>
      </c>
      <c r="T98" s="1" t="str">
        <f>IF(AND(Flights[[#This Row],[Airline]]="US Airways", Flights[[#This Row],[Meal]]="Full Meal"), "Yes", "No")</f>
        <v>No</v>
      </c>
      <c r="U98" s="1">
        <v>0.85763888888888884</v>
      </c>
      <c r="V98">
        <v>-15</v>
      </c>
      <c r="W98" s="1" t="str">
        <f>IF(Flights[[#This Row],[Arrival Delay]] = "", "Cancelled", IF(Flights[[#This Row],[Arrival Delay]]&gt;15, "Delayed", "On time"))</f>
        <v>On time</v>
      </c>
      <c r="X98" t="str">
        <f>IF(Flights[[#This Row],[Status]]&lt;&gt;"Delayed","", IF(Flights[[#This Row],[Arrival Delay]]&gt;120, "Severe", IF(Flights[[#This Row],[Arrival Delay]]&gt;60, "Major", "Moderate")))</f>
        <v/>
      </c>
      <c r="Y98" t="b">
        <v>0</v>
      </c>
      <c r="AA98" t="str">
        <f>IF(OR(AND(Flights[[#This Row],[Status]]="Cancelled", Flights[[#This Row],[Cancellation Reason]]="Airline/Carrier"), Flights[[#This Row],[Delay Type]]="Severe"), "Yes", "No")</f>
        <v>No</v>
      </c>
    </row>
    <row r="99" spans="1:27" x14ac:dyDescent="0.3">
      <c r="A99" s="3">
        <v>42013</v>
      </c>
      <c r="B99" s="22">
        <f>WEEKNUM(Flights[[#This Row],[Date]], 1)</f>
        <v>2</v>
      </c>
      <c r="C99" s="22">
        <f>WEEKDAY(Flights[[#This Row],[Date]],1)</f>
        <v>6</v>
      </c>
      <c r="D99" t="s">
        <v>829</v>
      </c>
      <c r="E99" t="s">
        <v>1990</v>
      </c>
      <c r="F99" t="s">
        <v>0</v>
      </c>
      <c r="G99" t="s">
        <v>9</v>
      </c>
      <c r="H99" t="str">
        <f>_xlfn.XLOOKUP(Flights[[#This Row],[Destination]], Airports!$A$2:$A$78, Airports!$D$2:$D$78)</f>
        <v>San Francisco</v>
      </c>
      <c r="I99" t="str" cm="1">
        <f t="array" ref="I99">_xlfn.XLOOKUP(Flights[[#This Row],[Destination]],_xlfn._TRO_TRAILING( Airports!A:A),_xlfn._TRO_TRAILING( Airports!E:E), "Not found")</f>
        <v>CA</v>
      </c>
      <c r="J99" s="1">
        <v>0.25</v>
      </c>
      <c r="K99" s="22">
        <f>HOUR(Flights[[#This Row],[Scheduled Departure]])</f>
        <v>6</v>
      </c>
      <c r="L99" s="1">
        <v>0.40625</v>
      </c>
      <c r="M99">
        <f>(L99-J99)*24*60</f>
        <v>225</v>
      </c>
      <c r="N99" s="16">
        <f>Flights[[#This Row],[Length (min)]]/60</f>
        <v>1.1166666666666667</v>
      </c>
      <c r="O99">
        <v>67</v>
      </c>
      <c r="P99">
        <v>337</v>
      </c>
      <c r="Q99" s="18">
        <f>IFERROR(Flights[[#This Row],[Distance]]/Flights[[#This Row],[Length (hr)]], "")</f>
        <v>301.79104477611941</v>
      </c>
      <c r="R99" s="1">
        <v>0.31180555555555556</v>
      </c>
      <c r="S99" s="1" t="str">
        <f>IF(Flights[[#This Row],[Length (hr)]]&lt;2, "No meal", IF(Flights[[#This Row],[Length (hr)]]&lt;3.5, "Light meal", "Full meal"))</f>
        <v>No meal</v>
      </c>
      <c r="T99" s="1" t="str">
        <f>IF(AND(Flights[[#This Row],[Airline]]="US Airways", Flights[[#This Row],[Meal]]="Full Meal"), "Yes", "No")</f>
        <v>No</v>
      </c>
      <c r="U99" s="1">
        <v>0.45277777777777778</v>
      </c>
      <c r="V99">
        <v>203</v>
      </c>
      <c r="W99" s="1" t="str">
        <f>IF(Flights[[#This Row],[Arrival Delay]] = "", "Cancelled", IF(Flights[[#This Row],[Arrival Delay]]&gt;15, "Delayed", "On time"))</f>
        <v>Delayed</v>
      </c>
      <c r="X99" t="str">
        <f>IF(Flights[[#This Row],[Status]]&lt;&gt;"Delayed","", IF(Flights[[#This Row],[Arrival Delay]]&gt;120, "Severe", IF(Flights[[#This Row],[Arrival Delay]]&gt;60, "Major", "Moderate")))</f>
        <v>Severe</v>
      </c>
      <c r="Y99" t="b">
        <v>0</v>
      </c>
      <c r="AA99" t="str">
        <f>IF(OR(AND(Flights[[#This Row],[Status]]="Cancelled", Flights[[#This Row],[Cancellation Reason]]="Airline/Carrier"), Flights[[#This Row],[Delay Type]]="Severe"), "Yes", "No")</f>
        <v>Yes</v>
      </c>
    </row>
    <row r="100" spans="1:27" x14ac:dyDescent="0.3">
      <c r="A100" s="3">
        <v>42013</v>
      </c>
      <c r="B100" s="22">
        <f>WEEKNUM(Flights[[#This Row],[Date]], 1)</f>
        <v>2</v>
      </c>
      <c r="C100" s="22">
        <f>WEEKDAY(Flights[[#This Row],[Date]],1)</f>
        <v>6</v>
      </c>
      <c r="D100" t="s">
        <v>383</v>
      </c>
      <c r="E100" t="s">
        <v>1992</v>
      </c>
      <c r="F100" t="s">
        <v>0</v>
      </c>
      <c r="G100" t="s">
        <v>12</v>
      </c>
      <c r="H100" t="str">
        <f>_xlfn.XLOOKUP(Flights[[#This Row],[Destination]], Airports!$A$2:$A$78, Airports!$D$2:$D$78)</f>
        <v>New York</v>
      </c>
      <c r="I100" t="str" cm="1">
        <f t="array" ref="I100">_xlfn.XLOOKUP(Flights[[#This Row],[Destination]],_xlfn._TRO_TRAILING( Airports!A:A),_xlfn._TRO_TRAILING( Airports!E:E), "Not found")</f>
        <v>NY</v>
      </c>
      <c r="J100" s="1">
        <v>0.27083333333333331</v>
      </c>
      <c r="K100" s="22">
        <f>HOUR(Flights[[#This Row],[Scheduled Departure]])</f>
        <v>6</v>
      </c>
      <c r="L100" s="1">
        <v>0.26597222222222222</v>
      </c>
      <c r="M100">
        <f>(L100-J100)*24*60</f>
        <v>-6.9999999999999751</v>
      </c>
      <c r="N100" s="16">
        <f>Flights[[#This Row],[Length (min)]]/60</f>
        <v>5.1333333333333337</v>
      </c>
      <c r="O100">
        <v>308</v>
      </c>
      <c r="P100">
        <v>2475</v>
      </c>
      <c r="Q100" s="18">
        <f>IFERROR(Flights[[#This Row],[Distance]]/Flights[[#This Row],[Length (hr)]], "")</f>
        <v>482.14285714285711</v>
      </c>
      <c r="R100" s="1">
        <v>0.61458333333333337</v>
      </c>
      <c r="S100" s="1" t="str">
        <f>IF(Flights[[#This Row],[Length (hr)]]&lt;2, "No meal", IF(Flights[[#This Row],[Length (hr)]]&lt;3.5, "Light meal", "Full meal"))</f>
        <v>Full meal</v>
      </c>
      <c r="T100" s="1" t="str">
        <f>IF(AND(Flights[[#This Row],[Airline]]="US Airways", Flights[[#This Row],[Meal]]="Full Meal"), "Yes", "No")</f>
        <v>No</v>
      </c>
      <c r="U100" s="1">
        <v>0.60486111111111107</v>
      </c>
      <c r="V100">
        <v>-14</v>
      </c>
      <c r="W100" s="1" t="str">
        <f>IF(Flights[[#This Row],[Arrival Delay]] = "", "Cancelled", IF(Flights[[#This Row],[Arrival Delay]]&gt;15, "Delayed", "On time"))</f>
        <v>On time</v>
      </c>
      <c r="X100" t="str">
        <f>IF(Flights[[#This Row],[Status]]&lt;&gt;"Delayed","", IF(Flights[[#This Row],[Arrival Delay]]&gt;120, "Severe", IF(Flights[[#This Row],[Arrival Delay]]&gt;60, "Major", "Moderate")))</f>
        <v/>
      </c>
      <c r="Y100" t="b">
        <v>0</v>
      </c>
      <c r="AA100" t="str">
        <f>IF(OR(AND(Flights[[#This Row],[Status]]="Cancelled", Flights[[#This Row],[Cancellation Reason]]="Airline/Carrier"), Flights[[#This Row],[Delay Type]]="Severe"), "Yes", "No")</f>
        <v>No</v>
      </c>
    </row>
    <row r="101" spans="1:27" x14ac:dyDescent="0.3">
      <c r="A101" s="3">
        <v>42013</v>
      </c>
      <c r="B101" s="22">
        <f>WEEKNUM(Flights[[#This Row],[Date]], 1)</f>
        <v>2</v>
      </c>
      <c r="C101" s="22">
        <f>WEEKDAY(Flights[[#This Row],[Date]],1)</f>
        <v>6</v>
      </c>
      <c r="D101" t="s">
        <v>942</v>
      </c>
      <c r="E101" t="s">
        <v>1990</v>
      </c>
      <c r="F101" t="s">
        <v>0</v>
      </c>
      <c r="G101" t="s">
        <v>293</v>
      </c>
      <c r="H101" t="str">
        <f>_xlfn.XLOOKUP(Flights[[#This Row],[Destination]], Airports!$A$2:$A$78, Airports!$D$2:$D$78)</f>
        <v>Houston</v>
      </c>
      <c r="I101" t="str" cm="1">
        <f t="array" ref="I101">_xlfn.XLOOKUP(Flights[[#This Row],[Destination]],_xlfn._TRO_TRAILING( Airports!A:A),_xlfn._TRO_TRAILING( Airports!E:E), "Not found")</f>
        <v>TX</v>
      </c>
      <c r="J101" s="1">
        <v>0.28611111111111109</v>
      </c>
      <c r="K101" s="22">
        <f>HOUR(Flights[[#This Row],[Scheduled Departure]])</f>
        <v>6</v>
      </c>
      <c r="L101" s="1">
        <v>0.28611111111111109</v>
      </c>
      <c r="M101">
        <f>(L101-J101)*24*60</f>
        <v>0</v>
      </c>
      <c r="N101" s="16">
        <f>Flights[[#This Row],[Length (min)]]/60</f>
        <v>3.4333333333333331</v>
      </c>
      <c r="O101">
        <v>206</v>
      </c>
      <c r="P101">
        <v>1379</v>
      </c>
      <c r="Q101" s="18">
        <f>IFERROR(Flights[[#This Row],[Distance]]/Flights[[#This Row],[Length (hr)]], "")</f>
        <v>401.65048543689323</v>
      </c>
      <c r="R101" s="1">
        <v>0.50416666666666665</v>
      </c>
      <c r="S101" s="1" t="str">
        <f>IF(Flights[[#This Row],[Length (hr)]]&lt;2, "No meal", IF(Flights[[#This Row],[Length (hr)]]&lt;3.5, "Light meal", "Full meal"))</f>
        <v>Light meal</v>
      </c>
      <c r="T101" s="1" t="str">
        <f>IF(AND(Flights[[#This Row],[Airline]]="US Airways", Flights[[#This Row],[Meal]]="Full Meal"), "Yes", "No")</f>
        <v>No</v>
      </c>
      <c r="U101" s="1">
        <v>0.51249999999999996</v>
      </c>
      <c r="V101">
        <v>12</v>
      </c>
      <c r="W101" s="1" t="str">
        <f>IF(Flights[[#This Row],[Arrival Delay]] = "", "Cancelled", IF(Flights[[#This Row],[Arrival Delay]]&gt;15, "Delayed", "On time"))</f>
        <v>On time</v>
      </c>
      <c r="X101" t="str">
        <f>IF(Flights[[#This Row],[Status]]&lt;&gt;"Delayed","", IF(Flights[[#This Row],[Arrival Delay]]&gt;120, "Severe", IF(Flights[[#This Row],[Arrival Delay]]&gt;60, "Major", "Moderate")))</f>
        <v/>
      </c>
      <c r="Y101" t="b">
        <v>0</v>
      </c>
      <c r="AA101" t="str">
        <f>IF(OR(AND(Flights[[#This Row],[Status]]="Cancelled", Flights[[#This Row],[Cancellation Reason]]="Airline/Carrier"), Flights[[#This Row],[Delay Type]]="Severe"), "Yes", "No")</f>
        <v>No</v>
      </c>
    </row>
    <row r="102" spans="1:27" x14ac:dyDescent="0.3">
      <c r="A102" s="3">
        <v>42013</v>
      </c>
      <c r="B102" s="22">
        <f>WEEKNUM(Flights[[#This Row],[Date]], 1)</f>
        <v>2</v>
      </c>
      <c r="C102" s="22">
        <f>WEEKDAY(Flights[[#This Row],[Date]],1)</f>
        <v>6</v>
      </c>
      <c r="D102" t="s">
        <v>687</v>
      </c>
      <c r="E102" t="s">
        <v>1990</v>
      </c>
      <c r="F102" t="s">
        <v>0</v>
      </c>
      <c r="G102" t="s">
        <v>4</v>
      </c>
      <c r="H102" t="str">
        <f>_xlfn.XLOOKUP(Flights[[#This Row],[Destination]], Airports!$A$2:$A$78, Airports!$D$2:$D$78)</f>
        <v>Chicago</v>
      </c>
      <c r="I102" t="str" cm="1">
        <f t="array" ref="I102">_xlfn.XLOOKUP(Flights[[#This Row],[Destination]],_xlfn._TRO_TRAILING( Airports!A:A),_xlfn._TRO_TRAILING( Airports!E:E), "Not found")</f>
        <v>IL</v>
      </c>
      <c r="J102" s="1">
        <v>0.29166666666666669</v>
      </c>
      <c r="K102" s="22">
        <f>HOUR(Flights[[#This Row],[Scheduled Departure]])</f>
        <v>7</v>
      </c>
      <c r="L102" s="1">
        <v>0.29305555555555557</v>
      </c>
      <c r="M102">
        <f>(L102-J102)*24*60</f>
        <v>1.9999999999999929</v>
      </c>
      <c r="N102" s="16">
        <f>Flights[[#This Row],[Length (min)]]/60</f>
        <v>4.6500000000000004</v>
      </c>
      <c r="O102">
        <v>279</v>
      </c>
      <c r="P102">
        <v>1744</v>
      </c>
      <c r="Q102" s="18">
        <f>IFERROR(Flights[[#This Row],[Distance]]/Flights[[#This Row],[Length (hr)]], "")</f>
        <v>375.05376344086017</v>
      </c>
      <c r="R102" s="1">
        <v>0.54374999999999996</v>
      </c>
      <c r="S102" s="1" t="str">
        <f>IF(Flights[[#This Row],[Length (hr)]]&lt;2, "No meal", IF(Flights[[#This Row],[Length (hr)]]&lt;3.5, "Light meal", "Full meal"))</f>
        <v>Full meal</v>
      </c>
      <c r="T102" s="1" t="str">
        <f>IF(AND(Flights[[#This Row],[Airline]]="US Airways", Flights[[#This Row],[Meal]]="Full Meal"), "Yes", "No")</f>
        <v>No</v>
      </c>
      <c r="U102" s="1">
        <v>0.57013888888888886</v>
      </c>
      <c r="V102">
        <v>38</v>
      </c>
      <c r="W102" s="1" t="str">
        <f>IF(Flights[[#This Row],[Arrival Delay]] = "", "Cancelled", IF(Flights[[#This Row],[Arrival Delay]]&gt;15, "Delayed", "On time"))</f>
        <v>Delayed</v>
      </c>
      <c r="X102" t="str">
        <f>IF(Flights[[#This Row],[Status]]&lt;&gt;"Delayed","", IF(Flights[[#This Row],[Arrival Delay]]&gt;120, "Severe", IF(Flights[[#This Row],[Arrival Delay]]&gt;60, "Major", "Moderate")))</f>
        <v>Moderate</v>
      </c>
      <c r="Y102" t="b">
        <v>0</v>
      </c>
      <c r="AA102" t="str">
        <f>IF(OR(AND(Flights[[#This Row],[Status]]="Cancelled", Flights[[#This Row],[Cancellation Reason]]="Airline/Carrier"), Flights[[#This Row],[Delay Type]]="Severe"), "Yes", "No")</f>
        <v>No</v>
      </c>
    </row>
    <row r="103" spans="1:27" x14ac:dyDescent="0.3">
      <c r="A103" s="3">
        <v>42013</v>
      </c>
      <c r="B103" s="22">
        <f>WEEKNUM(Flights[[#This Row],[Date]], 1)</f>
        <v>2</v>
      </c>
      <c r="C103" s="22">
        <f>WEEKDAY(Flights[[#This Row],[Date]],1)</f>
        <v>6</v>
      </c>
      <c r="D103" t="s">
        <v>938</v>
      </c>
      <c r="E103" t="s">
        <v>1988</v>
      </c>
      <c r="F103" t="s">
        <v>0</v>
      </c>
      <c r="G103" t="s">
        <v>31</v>
      </c>
      <c r="H103" t="str">
        <f>_xlfn.XLOOKUP(Flights[[#This Row],[Destination]], Airports!$A$2:$A$78, Airports!$D$2:$D$78)</f>
        <v>Raleigh</v>
      </c>
      <c r="I103" t="str" cm="1">
        <f t="array" ref="I103">_xlfn.XLOOKUP(Flights[[#This Row],[Destination]],_xlfn._TRO_TRAILING( Airports!A:A),_xlfn._TRO_TRAILING( Airports!E:E), "Not found")</f>
        <v>NC</v>
      </c>
      <c r="J103" s="1">
        <v>0.34027777777777779</v>
      </c>
      <c r="K103" s="22">
        <f>HOUR(Flights[[#This Row],[Scheduled Departure]])</f>
        <v>8</v>
      </c>
      <c r="L103" s="1">
        <v>0.33750000000000002</v>
      </c>
      <c r="M103">
        <f>(L103-J103)*24*60</f>
        <v>-3.9999999999999858</v>
      </c>
      <c r="N103" s="16">
        <f>Flights[[#This Row],[Length (min)]]/60</f>
        <v>4.75</v>
      </c>
      <c r="O103">
        <v>285</v>
      </c>
      <c r="P103">
        <v>2239</v>
      </c>
      <c r="Q103" s="18">
        <f>IFERROR(Flights[[#This Row],[Distance]]/Flights[[#This Row],[Length (hr)]], "")</f>
        <v>471.36842105263156</v>
      </c>
      <c r="R103" s="1">
        <v>0.65694444444444444</v>
      </c>
      <c r="S103" s="1" t="str">
        <f>IF(Flights[[#This Row],[Length (hr)]]&lt;2, "No meal", IF(Flights[[#This Row],[Length (hr)]]&lt;3.5, "Light meal", "Full meal"))</f>
        <v>Full meal</v>
      </c>
      <c r="T103" s="1" t="str">
        <f>IF(AND(Flights[[#This Row],[Airline]]="US Airways", Flights[[#This Row],[Meal]]="Full Meal"), "Yes", "No")</f>
        <v>Yes</v>
      </c>
      <c r="U103" s="1">
        <v>0.66041666666666665</v>
      </c>
      <c r="V103">
        <v>5</v>
      </c>
      <c r="W103" s="1" t="str">
        <f>IF(Flights[[#This Row],[Arrival Delay]] = "", "Cancelled", IF(Flights[[#This Row],[Arrival Delay]]&gt;15, "Delayed", "On time"))</f>
        <v>On time</v>
      </c>
      <c r="X103" t="str">
        <f>IF(Flights[[#This Row],[Status]]&lt;&gt;"Delayed","", IF(Flights[[#This Row],[Arrival Delay]]&gt;120, "Severe", IF(Flights[[#This Row],[Arrival Delay]]&gt;60, "Major", "Moderate")))</f>
        <v/>
      </c>
      <c r="Y103" t="b">
        <v>0</v>
      </c>
      <c r="AA103" t="str">
        <f>IF(OR(AND(Flights[[#This Row],[Status]]="Cancelled", Flights[[#This Row],[Cancellation Reason]]="Airline/Carrier"), Flights[[#This Row],[Delay Type]]="Severe"), "Yes", "No")</f>
        <v>No</v>
      </c>
    </row>
    <row r="104" spans="1:27" x14ac:dyDescent="0.3">
      <c r="A104" s="3">
        <v>42013</v>
      </c>
      <c r="B104" s="22">
        <f>WEEKNUM(Flights[[#This Row],[Date]], 1)</f>
        <v>2</v>
      </c>
      <c r="C104" s="22">
        <f>WEEKDAY(Flights[[#This Row],[Date]],1)</f>
        <v>6</v>
      </c>
      <c r="D104" t="s">
        <v>423</v>
      </c>
      <c r="E104" t="s">
        <v>1997</v>
      </c>
      <c r="F104" t="s">
        <v>0</v>
      </c>
      <c r="G104" t="s">
        <v>17</v>
      </c>
      <c r="H104" t="str">
        <f>_xlfn.XLOOKUP(Flights[[#This Row],[Destination]], Airports!$A$2:$A$78, Airports!$D$2:$D$78)</f>
        <v>Honolulu</v>
      </c>
      <c r="I104" t="str" cm="1">
        <f t="array" ref="I104">_xlfn.XLOOKUP(Flights[[#This Row],[Destination]],_xlfn._TRO_TRAILING( Airports!A:A),_xlfn._TRO_TRAILING( Airports!E:E), "Not found")</f>
        <v>HI</v>
      </c>
      <c r="J104" s="1">
        <v>0.3611111111111111</v>
      </c>
      <c r="K104" s="22">
        <f>HOUR(Flights[[#This Row],[Scheduled Departure]])</f>
        <v>8</v>
      </c>
      <c r="L104" s="1">
        <v>0.35833333333333334</v>
      </c>
      <c r="M104">
        <f>(L104-J104)*24*60</f>
        <v>-3.9999999999999858</v>
      </c>
      <c r="N104" s="16">
        <f>Flights[[#This Row],[Length (min)]]/60</f>
        <v>5.85</v>
      </c>
      <c r="O104">
        <v>351</v>
      </c>
      <c r="P104">
        <v>2556</v>
      </c>
      <c r="Q104" s="18">
        <f>IFERROR(Flights[[#This Row],[Distance]]/Flights[[#This Row],[Length (hr)]], "")</f>
        <v>436.92307692307696</v>
      </c>
      <c r="R104" s="1">
        <v>0.51736111111111116</v>
      </c>
      <c r="S104" s="1" t="str">
        <f>IF(Flights[[#This Row],[Length (hr)]]&lt;2, "No meal", IF(Flights[[#This Row],[Length (hr)]]&lt;3.5, "Light meal", "Full meal"))</f>
        <v>Full meal</v>
      </c>
      <c r="T104" s="1" t="str">
        <f>IF(AND(Flights[[#This Row],[Airline]]="US Airways", Flights[[#This Row],[Meal]]="Full Meal"), "Yes", "No")</f>
        <v>No</v>
      </c>
      <c r="U104" s="1">
        <v>0.51875000000000004</v>
      </c>
      <c r="V104">
        <v>2</v>
      </c>
      <c r="W104" s="1" t="str">
        <f>IF(Flights[[#This Row],[Arrival Delay]] = "", "Cancelled", IF(Flights[[#This Row],[Arrival Delay]]&gt;15, "Delayed", "On time"))</f>
        <v>On time</v>
      </c>
      <c r="X104" t="str">
        <f>IF(Flights[[#This Row],[Status]]&lt;&gt;"Delayed","", IF(Flights[[#This Row],[Arrival Delay]]&gt;120, "Severe", IF(Flights[[#This Row],[Arrival Delay]]&gt;60, "Major", "Moderate")))</f>
        <v/>
      </c>
      <c r="Y104" t="b">
        <v>0</v>
      </c>
      <c r="AA104" t="str">
        <f>IF(OR(AND(Flights[[#This Row],[Status]]="Cancelled", Flights[[#This Row],[Cancellation Reason]]="Airline/Carrier"), Flights[[#This Row],[Delay Type]]="Severe"), "Yes", "No")</f>
        <v>No</v>
      </c>
    </row>
    <row r="105" spans="1:27" x14ac:dyDescent="0.3">
      <c r="A105" s="3">
        <v>42013</v>
      </c>
      <c r="B105" s="22">
        <f>WEEKNUM(Flights[[#This Row],[Date]], 1)</f>
        <v>2</v>
      </c>
      <c r="C105" s="22">
        <f>WEEKDAY(Flights[[#This Row],[Date]],1)</f>
        <v>6</v>
      </c>
      <c r="D105" t="s">
        <v>52</v>
      </c>
      <c r="E105" t="s">
        <v>1987</v>
      </c>
      <c r="F105" t="s">
        <v>0</v>
      </c>
      <c r="G105" t="s">
        <v>12</v>
      </c>
      <c r="H105" t="str">
        <f>_xlfn.XLOOKUP(Flights[[#This Row],[Destination]], Airports!$A$2:$A$78, Airports!$D$2:$D$78)</f>
        <v>New York</v>
      </c>
      <c r="I105" t="str" cm="1">
        <f t="array" ref="I105">_xlfn.XLOOKUP(Flights[[#This Row],[Destination]],_xlfn._TRO_TRAILING( Airports!A:A),_xlfn._TRO_TRAILING( Airports!E:E), "Not found")</f>
        <v>NY</v>
      </c>
      <c r="J105" s="1">
        <v>0.375</v>
      </c>
      <c r="K105" s="22">
        <f>HOUR(Flights[[#This Row],[Scheduled Departure]])</f>
        <v>9</v>
      </c>
      <c r="L105" s="1">
        <v>0.36944444444444446</v>
      </c>
      <c r="M105">
        <f>(L105-J105)*24*60</f>
        <v>-7.9999999999999716</v>
      </c>
      <c r="N105" s="16">
        <f>Flights[[#This Row],[Length (min)]]/60</f>
        <v>5.3166666666666664</v>
      </c>
      <c r="O105">
        <v>319</v>
      </c>
      <c r="P105">
        <v>2475</v>
      </c>
      <c r="Q105" s="18">
        <f>IFERROR(Flights[[#This Row],[Distance]]/Flights[[#This Row],[Length (hr)]], "")</f>
        <v>465.51724137931035</v>
      </c>
      <c r="R105" s="1">
        <v>0.72847222222222219</v>
      </c>
      <c r="S105" s="1" t="str">
        <f>IF(Flights[[#This Row],[Length (hr)]]&lt;2, "No meal", IF(Flights[[#This Row],[Length (hr)]]&lt;3.5, "Light meal", "Full meal"))</f>
        <v>Full meal</v>
      </c>
      <c r="T105" s="1" t="str">
        <f>IF(AND(Flights[[#This Row],[Airline]]="US Airways", Flights[[#This Row],[Meal]]="Full Meal"), "Yes", "No")</f>
        <v>No</v>
      </c>
      <c r="U105" s="1">
        <v>0.71597222222222223</v>
      </c>
      <c r="V105">
        <v>-18</v>
      </c>
      <c r="W105" s="1" t="str">
        <f>IF(Flights[[#This Row],[Arrival Delay]] = "", "Cancelled", IF(Flights[[#This Row],[Arrival Delay]]&gt;15, "Delayed", "On time"))</f>
        <v>On time</v>
      </c>
      <c r="X105" t="str">
        <f>IF(Flights[[#This Row],[Status]]&lt;&gt;"Delayed","", IF(Flights[[#This Row],[Arrival Delay]]&gt;120, "Severe", IF(Flights[[#This Row],[Arrival Delay]]&gt;60, "Major", "Moderate")))</f>
        <v/>
      </c>
      <c r="Y105" t="b">
        <v>0</v>
      </c>
      <c r="AA105" t="str">
        <f>IF(OR(AND(Flights[[#This Row],[Status]]="Cancelled", Flights[[#This Row],[Cancellation Reason]]="Airline/Carrier"), Flights[[#This Row],[Delay Type]]="Severe"), "Yes", "No")</f>
        <v>No</v>
      </c>
    </row>
    <row r="106" spans="1:27" x14ac:dyDescent="0.3">
      <c r="A106" s="3">
        <v>42013</v>
      </c>
      <c r="B106" s="22">
        <f>WEEKNUM(Flights[[#This Row],[Date]], 1)</f>
        <v>2</v>
      </c>
      <c r="C106" s="22">
        <f>WEEKDAY(Flights[[#This Row],[Date]],1)</f>
        <v>6</v>
      </c>
      <c r="D106" t="s">
        <v>448</v>
      </c>
      <c r="E106" t="s">
        <v>1994</v>
      </c>
      <c r="F106" t="s">
        <v>0</v>
      </c>
      <c r="G106" t="s">
        <v>347</v>
      </c>
      <c r="H106" t="str">
        <f>_xlfn.XLOOKUP(Flights[[#This Row],[Destination]], Airports!$A$2:$A$78, Airports!$D$2:$D$78)</f>
        <v>San Jose</v>
      </c>
      <c r="I106" t="str" cm="1">
        <f t="array" ref="I106">_xlfn.XLOOKUP(Flights[[#This Row],[Destination]],_xlfn._TRO_TRAILING( Airports!A:A),_xlfn._TRO_TRAILING( Airports!E:E), "Not found")</f>
        <v>CA</v>
      </c>
      <c r="J106" s="1">
        <v>0.41666666666666669</v>
      </c>
      <c r="K106" s="22">
        <f>HOUR(Flights[[#This Row],[Scheduled Departure]])</f>
        <v>10</v>
      </c>
      <c r="L106" s="1">
        <v>0.41388888888888886</v>
      </c>
      <c r="M106">
        <f>(L106-J106)*24*60</f>
        <v>-4.0000000000000657</v>
      </c>
      <c r="N106" s="16">
        <f>Flights[[#This Row],[Length (min)]]/60</f>
        <v>1.1333333333333333</v>
      </c>
      <c r="O106">
        <v>68</v>
      </c>
      <c r="P106">
        <v>308</v>
      </c>
      <c r="Q106" s="18">
        <f>IFERROR(Flights[[#This Row],[Distance]]/Flights[[#This Row],[Length (hr)]], "")</f>
        <v>271.76470588235293</v>
      </c>
      <c r="R106" s="1">
        <v>0.46666666666666667</v>
      </c>
      <c r="S106" s="1" t="str">
        <f>IF(Flights[[#This Row],[Length (hr)]]&lt;2, "No meal", IF(Flights[[#This Row],[Length (hr)]]&lt;3.5, "Light meal", "Full meal"))</f>
        <v>No meal</v>
      </c>
      <c r="T106" s="1" t="str">
        <f>IF(AND(Flights[[#This Row],[Airline]]="US Airways", Flights[[#This Row],[Meal]]="Full Meal"), "Yes", "No")</f>
        <v>No</v>
      </c>
      <c r="U106" s="1">
        <v>0.46111111111111114</v>
      </c>
      <c r="V106">
        <v>-8</v>
      </c>
      <c r="W106" s="1" t="str">
        <f>IF(Flights[[#This Row],[Arrival Delay]] = "", "Cancelled", IF(Flights[[#This Row],[Arrival Delay]]&gt;15, "Delayed", "On time"))</f>
        <v>On time</v>
      </c>
      <c r="X106" t="str">
        <f>IF(Flights[[#This Row],[Status]]&lt;&gt;"Delayed","", IF(Flights[[#This Row],[Arrival Delay]]&gt;120, "Severe", IF(Flights[[#This Row],[Arrival Delay]]&gt;60, "Major", "Moderate")))</f>
        <v/>
      </c>
      <c r="Y106" t="b">
        <v>0</v>
      </c>
      <c r="AA106" t="str">
        <f>IF(OR(AND(Flights[[#This Row],[Status]]="Cancelled", Flights[[#This Row],[Cancellation Reason]]="Airline/Carrier"), Flights[[#This Row],[Delay Type]]="Severe"), "Yes", "No")</f>
        <v>No</v>
      </c>
    </row>
    <row r="107" spans="1:27" x14ac:dyDescent="0.3">
      <c r="A107" s="3">
        <v>42013</v>
      </c>
      <c r="B107" s="22">
        <f>WEEKNUM(Flights[[#This Row],[Date]], 1)</f>
        <v>2</v>
      </c>
      <c r="C107" s="22">
        <f>WEEKDAY(Flights[[#This Row],[Date]],1)</f>
        <v>6</v>
      </c>
      <c r="D107" t="s">
        <v>936</v>
      </c>
      <c r="E107" t="s">
        <v>1991</v>
      </c>
      <c r="F107" t="s">
        <v>0</v>
      </c>
      <c r="G107" t="s">
        <v>24</v>
      </c>
      <c r="H107" t="str">
        <f>_xlfn.XLOOKUP(Flights[[#This Row],[Destination]], Airports!$A$2:$A$78, Airports!$D$2:$D$78)</f>
        <v>Portland</v>
      </c>
      <c r="I107" t="str" cm="1">
        <f t="array" ref="I107">_xlfn.XLOOKUP(Flights[[#This Row],[Destination]],_xlfn._TRO_TRAILING( Airports!A:A),_xlfn._TRO_TRAILING( Airports!E:E), "Not found")</f>
        <v>OR</v>
      </c>
      <c r="J107" s="1">
        <v>0.43055555555555558</v>
      </c>
      <c r="K107" s="22">
        <f>HOUR(Flights[[#This Row],[Scheduled Departure]])</f>
        <v>10</v>
      </c>
      <c r="L107" s="1">
        <v>0.42708333333333331</v>
      </c>
      <c r="M107">
        <f>(L107-J107)*24*60</f>
        <v>-5.0000000000000622</v>
      </c>
      <c r="N107" s="16">
        <f>Flights[[#This Row],[Length (min)]]/60</f>
        <v>2.1</v>
      </c>
      <c r="O107">
        <v>126</v>
      </c>
      <c r="P107">
        <v>834</v>
      </c>
      <c r="Q107" s="18">
        <f>IFERROR(Flights[[#This Row],[Distance]]/Flights[[#This Row],[Length (hr)]], "")</f>
        <v>397.14285714285711</v>
      </c>
      <c r="R107" s="1">
        <v>0.53125</v>
      </c>
      <c r="S107" s="1" t="str">
        <f>IF(Flights[[#This Row],[Length (hr)]]&lt;2, "No meal", IF(Flights[[#This Row],[Length (hr)]]&lt;3.5, "Light meal", "Full meal"))</f>
        <v>Light meal</v>
      </c>
      <c r="T107" s="1" t="str">
        <f>IF(AND(Flights[[#This Row],[Airline]]="US Airways", Flights[[#This Row],[Meal]]="Full Meal"), "Yes", "No")</f>
        <v>No</v>
      </c>
      <c r="U107" s="1">
        <v>0.51458333333333328</v>
      </c>
      <c r="V107">
        <v>-24</v>
      </c>
      <c r="W107" s="1" t="str">
        <f>IF(Flights[[#This Row],[Arrival Delay]] = "", "Cancelled", IF(Flights[[#This Row],[Arrival Delay]]&gt;15, "Delayed", "On time"))</f>
        <v>On time</v>
      </c>
      <c r="X107" t="str">
        <f>IF(Flights[[#This Row],[Status]]&lt;&gt;"Delayed","", IF(Flights[[#This Row],[Arrival Delay]]&gt;120, "Severe", IF(Flights[[#This Row],[Arrival Delay]]&gt;60, "Major", "Moderate")))</f>
        <v/>
      </c>
      <c r="Y107" t="b">
        <v>0</v>
      </c>
      <c r="AA107" t="str">
        <f>IF(OR(AND(Flights[[#This Row],[Status]]="Cancelled", Flights[[#This Row],[Cancellation Reason]]="Airline/Carrier"), Flights[[#This Row],[Delay Type]]="Severe"), "Yes", "No")</f>
        <v>No</v>
      </c>
    </row>
    <row r="108" spans="1:27" x14ac:dyDescent="0.3">
      <c r="A108" s="3">
        <v>42013</v>
      </c>
      <c r="B108" s="22">
        <f>WEEKNUM(Flights[[#This Row],[Date]], 1)</f>
        <v>2</v>
      </c>
      <c r="C108" s="22">
        <f>WEEKDAY(Flights[[#This Row],[Date]],1)</f>
        <v>6</v>
      </c>
      <c r="D108" t="s">
        <v>716</v>
      </c>
      <c r="E108" t="s">
        <v>1989</v>
      </c>
      <c r="F108" t="s">
        <v>0</v>
      </c>
      <c r="G108" t="s">
        <v>276</v>
      </c>
      <c r="H108" t="str">
        <f>_xlfn.XLOOKUP(Flights[[#This Row],[Destination]], Airports!$A$2:$A$78, Airports!$D$2:$D$78)</f>
        <v>Detroit</v>
      </c>
      <c r="I108" t="str" cm="1">
        <f t="array" ref="I108">_xlfn.XLOOKUP(Flights[[#This Row],[Destination]],_xlfn._TRO_TRAILING( Airports!A:A),_xlfn._TRO_TRAILING( Airports!E:E), "Not found")</f>
        <v>MI</v>
      </c>
      <c r="J108" s="1">
        <v>0.47569444444444442</v>
      </c>
      <c r="K108" s="22">
        <f>HOUR(Flights[[#This Row],[Scheduled Departure]])</f>
        <v>11</v>
      </c>
      <c r="L108" s="1">
        <v>0.47499999999999998</v>
      </c>
      <c r="M108">
        <f>(L108-J108)*24*60</f>
        <v>-0.99999999999999645</v>
      </c>
      <c r="N108" s="16">
        <f>Flights[[#This Row],[Length (min)]]/60</f>
        <v>4.4000000000000004</v>
      </c>
      <c r="O108">
        <v>264</v>
      </c>
      <c r="P108">
        <v>1979</v>
      </c>
      <c r="Q108" s="18">
        <f>IFERROR(Flights[[#This Row],[Distance]]/Flights[[#This Row],[Length (hr)]], "")</f>
        <v>449.77272727272725</v>
      </c>
      <c r="R108" s="1">
        <v>0.7895833333333333</v>
      </c>
      <c r="S108" s="1" t="str">
        <f>IF(Flights[[#This Row],[Length (hr)]]&lt;2, "No meal", IF(Flights[[#This Row],[Length (hr)]]&lt;3.5, "Light meal", "Full meal"))</f>
        <v>Full meal</v>
      </c>
      <c r="T108" s="1" t="str">
        <f>IF(AND(Flights[[#This Row],[Airline]]="US Airways", Flights[[#This Row],[Meal]]="Full Meal"), "Yes", "No")</f>
        <v>No</v>
      </c>
      <c r="U108" s="1">
        <v>0.78333333333333333</v>
      </c>
      <c r="V108">
        <v>-9</v>
      </c>
      <c r="W108" s="1" t="str">
        <f>IF(Flights[[#This Row],[Arrival Delay]] = "", "Cancelled", IF(Flights[[#This Row],[Arrival Delay]]&gt;15, "Delayed", "On time"))</f>
        <v>On time</v>
      </c>
      <c r="X108" t="str">
        <f>IF(Flights[[#This Row],[Status]]&lt;&gt;"Delayed","", IF(Flights[[#This Row],[Arrival Delay]]&gt;120, "Severe", IF(Flights[[#This Row],[Arrival Delay]]&gt;60, "Major", "Moderate")))</f>
        <v/>
      </c>
      <c r="Y108" t="b">
        <v>0</v>
      </c>
      <c r="AA108" t="str">
        <f>IF(OR(AND(Flights[[#This Row],[Status]]="Cancelled", Flights[[#This Row],[Cancellation Reason]]="Airline/Carrier"), Flights[[#This Row],[Delay Type]]="Severe"), "Yes", "No")</f>
        <v>No</v>
      </c>
    </row>
    <row r="109" spans="1:27" x14ac:dyDescent="0.3">
      <c r="A109" s="3">
        <v>42013</v>
      </c>
      <c r="B109" s="22">
        <f>WEEKNUM(Flights[[#This Row],[Date]], 1)</f>
        <v>2</v>
      </c>
      <c r="C109" s="22">
        <f>WEEKDAY(Flights[[#This Row],[Date]],1)</f>
        <v>6</v>
      </c>
      <c r="D109" t="s">
        <v>510</v>
      </c>
      <c r="E109" t="s">
        <v>1996</v>
      </c>
      <c r="F109" t="s">
        <v>0</v>
      </c>
      <c r="G109" t="s">
        <v>281</v>
      </c>
      <c r="H109" t="str">
        <f>_xlfn.XLOOKUP(Flights[[#This Row],[Destination]], Airports!$A$2:$A$78, Airports!$D$2:$D$78)</f>
        <v>Newark</v>
      </c>
      <c r="I109" t="str" cm="1">
        <f t="array" ref="I109">_xlfn.XLOOKUP(Flights[[#This Row],[Destination]],_xlfn._TRO_TRAILING( Airports!A:A),_xlfn._TRO_TRAILING( Airports!E:E), "Not found")</f>
        <v>NJ</v>
      </c>
      <c r="J109" s="1">
        <v>0.54166666666666663</v>
      </c>
      <c r="K109" s="22">
        <f>HOUR(Flights[[#This Row],[Scheduled Departure]])</f>
        <v>13</v>
      </c>
      <c r="L109" s="1">
        <v>0.53611111111111109</v>
      </c>
      <c r="M109">
        <f>(L109-J109)*24*60</f>
        <v>-7.9999999999999716</v>
      </c>
      <c r="N109" s="16">
        <f>Flights[[#This Row],[Length (min)]]/60</f>
        <v>5.3</v>
      </c>
      <c r="O109">
        <v>318</v>
      </c>
      <c r="P109">
        <v>2454</v>
      </c>
      <c r="Q109" s="18">
        <f>IFERROR(Flights[[#This Row],[Distance]]/Flights[[#This Row],[Length (hr)]], "")</f>
        <v>463.01886792452831</v>
      </c>
      <c r="R109" s="1">
        <v>0.875</v>
      </c>
      <c r="S109" s="1" t="str">
        <f>IF(Flights[[#This Row],[Length (hr)]]&lt;2, "No meal", IF(Flights[[#This Row],[Length (hr)]]&lt;3.5, "Light meal", "Full meal"))</f>
        <v>Full meal</v>
      </c>
      <c r="T109" s="1" t="str">
        <f>IF(AND(Flights[[#This Row],[Airline]]="US Airways", Flights[[#This Row],[Meal]]="Full Meal"), "Yes", "No")</f>
        <v>No</v>
      </c>
      <c r="U109" s="1">
        <v>0.88194444444444442</v>
      </c>
      <c r="V109">
        <v>10</v>
      </c>
      <c r="W109" s="1" t="str">
        <f>IF(Flights[[#This Row],[Arrival Delay]] = "", "Cancelled", IF(Flights[[#This Row],[Arrival Delay]]&gt;15, "Delayed", "On time"))</f>
        <v>On time</v>
      </c>
      <c r="X109" t="str">
        <f>IF(Flights[[#This Row],[Status]]&lt;&gt;"Delayed","", IF(Flights[[#This Row],[Arrival Delay]]&gt;120, "Severe", IF(Flights[[#This Row],[Arrival Delay]]&gt;60, "Major", "Moderate")))</f>
        <v/>
      </c>
      <c r="Y109" t="b">
        <v>0</v>
      </c>
      <c r="AA109" t="str">
        <f>IF(OR(AND(Flights[[#This Row],[Status]]="Cancelled", Flights[[#This Row],[Cancellation Reason]]="Airline/Carrier"), Flights[[#This Row],[Delay Type]]="Severe"), "Yes", "No")</f>
        <v>No</v>
      </c>
    </row>
    <row r="110" spans="1:27" x14ac:dyDescent="0.3">
      <c r="A110" s="3">
        <v>42013</v>
      </c>
      <c r="B110" s="22">
        <f>WEEKNUM(Flights[[#This Row],[Date]], 1)</f>
        <v>2</v>
      </c>
      <c r="C110" s="22">
        <f>WEEKDAY(Flights[[#This Row],[Date]],1)</f>
        <v>6</v>
      </c>
      <c r="D110" t="s">
        <v>568</v>
      </c>
      <c r="E110" t="s">
        <v>1994</v>
      </c>
      <c r="F110" t="s">
        <v>0</v>
      </c>
      <c r="G110" t="s">
        <v>331</v>
      </c>
      <c r="H110" t="str">
        <f>_xlfn.XLOOKUP(Flights[[#This Row],[Destination]], Airports!$A$2:$A$78, Airports!$D$2:$D$78)</f>
        <v>Palm Springs</v>
      </c>
      <c r="I110" t="str" cm="1">
        <f t="array" ref="I110">_xlfn.XLOOKUP(Flights[[#This Row],[Destination]],_xlfn._TRO_TRAILING( Airports!A:A),_xlfn._TRO_TRAILING( Airports!E:E), "Not found")</f>
        <v>CA</v>
      </c>
      <c r="J110" s="1">
        <v>0.67083333333333328</v>
      </c>
      <c r="K110" s="22">
        <f>HOUR(Flights[[#This Row],[Scheduled Departure]])</f>
        <v>16</v>
      </c>
      <c r="L110" s="1">
        <v>0.66805555555555551</v>
      </c>
      <c r="M110">
        <f>(L110-J110)*24*60</f>
        <v>-3.9999999999999858</v>
      </c>
      <c r="N110" s="16">
        <f>Flights[[#This Row],[Length (min)]]/60</f>
        <v>0.8666666666666667</v>
      </c>
      <c r="O110">
        <v>52</v>
      </c>
      <c r="P110">
        <v>110</v>
      </c>
      <c r="Q110" s="18">
        <f>IFERROR(Flights[[#This Row],[Distance]]/Flights[[#This Row],[Length (hr)]], "")</f>
        <v>126.92307692307692</v>
      </c>
      <c r="R110" s="1">
        <v>0.70902777777777781</v>
      </c>
      <c r="S110" s="1" t="str">
        <f>IF(Flights[[#This Row],[Length (hr)]]&lt;2, "No meal", IF(Flights[[#This Row],[Length (hr)]]&lt;3.5, "Light meal", "Full meal"))</f>
        <v>No meal</v>
      </c>
      <c r="T110" s="1" t="str">
        <f>IF(AND(Flights[[#This Row],[Airline]]="US Airways", Flights[[#This Row],[Meal]]="Full Meal"), "Yes", "No")</f>
        <v>No</v>
      </c>
      <c r="U110" s="1">
        <v>0.70416666666666672</v>
      </c>
      <c r="V110">
        <v>-7</v>
      </c>
      <c r="W110" s="1" t="str">
        <f>IF(Flights[[#This Row],[Arrival Delay]] = "", "Cancelled", IF(Flights[[#This Row],[Arrival Delay]]&gt;15, "Delayed", "On time"))</f>
        <v>On time</v>
      </c>
      <c r="X110" t="str">
        <f>IF(Flights[[#This Row],[Status]]&lt;&gt;"Delayed","", IF(Flights[[#This Row],[Arrival Delay]]&gt;120, "Severe", IF(Flights[[#This Row],[Arrival Delay]]&gt;60, "Major", "Moderate")))</f>
        <v/>
      </c>
      <c r="Y110" t="b">
        <v>0</v>
      </c>
      <c r="AA110" t="str">
        <f>IF(OR(AND(Flights[[#This Row],[Status]]="Cancelled", Flights[[#This Row],[Cancellation Reason]]="Airline/Carrier"), Flights[[#This Row],[Delay Type]]="Severe"), "Yes", "No")</f>
        <v>No</v>
      </c>
    </row>
    <row r="111" spans="1:27" x14ac:dyDescent="0.3">
      <c r="A111" s="3">
        <v>42013</v>
      </c>
      <c r="B111" s="22">
        <f>WEEKNUM(Flights[[#This Row],[Date]], 1)</f>
        <v>2</v>
      </c>
      <c r="C111" s="22">
        <f>WEEKDAY(Flights[[#This Row],[Date]],1)</f>
        <v>6</v>
      </c>
      <c r="D111" t="s">
        <v>897</v>
      </c>
      <c r="E111" t="s">
        <v>1995</v>
      </c>
      <c r="F111" t="s">
        <v>0</v>
      </c>
      <c r="G111" t="s">
        <v>15</v>
      </c>
      <c r="H111" t="str">
        <f>_xlfn.XLOOKUP(Flights[[#This Row],[Destination]], Airports!$A$2:$A$78, Airports!$D$2:$D$78)</f>
        <v>Las Vegas</v>
      </c>
      <c r="I111" t="str" cm="1">
        <f t="array" ref="I111">_xlfn.XLOOKUP(Flights[[#This Row],[Destination]],_xlfn._TRO_TRAILING( Airports!A:A),_xlfn._TRO_TRAILING( Airports!E:E), "Not found")</f>
        <v>NV</v>
      </c>
      <c r="J111" s="1">
        <v>0.67708333333333337</v>
      </c>
      <c r="K111" s="22">
        <f>HOUR(Flights[[#This Row],[Scheduled Departure]])</f>
        <v>16</v>
      </c>
      <c r="L111" s="1">
        <v>0.6791666666666667</v>
      </c>
      <c r="M111">
        <f>(L111-J111)*24*60</f>
        <v>2.9999999999999893</v>
      </c>
      <c r="N111" s="16">
        <f>Flights[[#This Row],[Length (min)]]/60</f>
        <v>0.91666666666666663</v>
      </c>
      <c r="O111">
        <v>55</v>
      </c>
      <c r="P111">
        <v>236</v>
      </c>
      <c r="Q111" s="18">
        <f>IFERROR(Flights[[#This Row],[Distance]]/Flights[[#This Row],[Length (hr)]], "")</f>
        <v>257.45454545454544</v>
      </c>
      <c r="R111" s="1">
        <v>0.71875</v>
      </c>
      <c r="S111" s="1" t="str">
        <f>IF(Flights[[#This Row],[Length (hr)]]&lt;2, "No meal", IF(Flights[[#This Row],[Length (hr)]]&lt;3.5, "Light meal", "Full meal"))</f>
        <v>No meal</v>
      </c>
      <c r="T111" s="1" t="str">
        <f>IF(AND(Flights[[#This Row],[Airline]]="US Airways", Flights[[#This Row],[Meal]]="Full Meal"), "Yes", "No")</f>
        <v>No</v>
      </c>
      <c r="U111" s="1">
        <v>0.71736111111111112</v>
      </c>
      <c r="V111">
        <v>-2</v>
      </c>
      <c r="W111" s="1" t="str">
        <f>IF(Flights[[#This Row],[Arrival Delay]] = "", "Cancelled", IF(Flights[[#This Row],[Arrival Delay]]&gt;15, "Delayed", "On time"))</f>
        <v>On time</v>
      </c>
      <c r="X111" t="str">
        <f>IF(Flights[[#This Row],[Status]]&lt;&gt;"Delayed","", IF(Flights[[#This Row],[Arrival Delay]]&gt;120, "Severe", IF(Flights[[#This Row],[Arrival Delay]]&gt;60, "Major", "Moderate")))</f>
        <v/>
      </c>
      <c r="Y111" t="b">
        <v>0</v>
      </c>
      <c r="AA111" t="str">
        <f>IF(OR(AND(Flights[[#This Row],[Status]]="Cancelled", Flights[[#This Row],[Cancellation Reason]]="Airline/Carrier"), Flights[[#This Row],[Delay Type]]="Severe"), "Yes", "No")</f>
        <v>No</v>
      </c>
    </row>
    <row r="112" spans="1:27" x14ac:dyDescent="0.3">
      <c r="A112" s="3">
        <v>42013</v>
      </c>
      <c r="B112" s="22">
        <f>WEEKNUM(Flights[[#This Row],[Date]], 1)</f>
        <v>2</v>
      </c>
      <c r="C112" s="22">
        <f>WEEKDAY(Flights[[#This Row],[Date]],1)</f>
        <v>6</v>
      </c>
      <c r="D112" t="s">
        <v>509</v>
      </c>
      <c r="E112" t="s">
        <v>1990</v>
      </c>
      <c r="F112" t="s">
        <v>0</v>
      </c>
      <c r="G112" t="s">
        <v>12</v>
      </c>
      <c r="H112" t="str">
        <f>_xlfn.XLOOKUP(Flights[[#This Row],[Destination]], Airports!$A$2:$A$78, Airports!$D$2:$D$78)</f>
        <v>New York</v>
      </c>
      <c r="I112" t="str" cm="1">
        <f t="array" ref="I112">_xlfn.XLOOKUP(Flights[[#This Row],[Destination]],_xlfn._TRO_TRAILING( Airports!A:A),_xlfn._TRO_TRAILING( Airports!E:E), "Not found")</f>
        <v>NY</v>
      </c>
      <c r="J112" s="1">
        <v>0.68125000000000002</v>
      </c>
      <c r="K112" s="22">
        <f>HOUR(Flights[[#This Row],[Scheduled Departure]])</f>
        <v>16</v>
      </c>
      <c r="L112" s="1">
        <v>0.67638888888888893</v>
      </c>
      <c r="M112">
        <f>(L112-J112)*24*60</f>
        <v>-6.9999999999999751</v>
      </c>
      <c r="N112" s="16">
        <f>Flights[[#This Row],[Length (min)]]/60</f>
        <v>5.15</v>
      </c>
      <c r="O112">
        <v>309</v>
      </c>
      <c r="P112">
        <v>2475</v>
      </c>
      <c r="Q112" s="18">
        <f>IFERROR(Flights[[#This Row],[Distance]]/Flights[[#This Row],[Length (hr)]], "")</f>
        <v>480.58252427184465</v>
      </c>
      <c r="R112" s="1">
        <v>2.6388888888888889E-2</v>
      </c>
      <c r="S112" s="1" t="str">
        <f>IF(Flights[[#This Row],[Length (hr)]]&lt;2, "No meal", IF(Flights[[#This Row],[Length (hr)]]&lt;3.5, "Light meal", "Full meal"))</f>
        <v>Full meal</v>
      </c>
      <c r="T112" s="1" t="str">
        <f>IF(AND(Flights[[#This Row],[Airline]]="US Airways", Flights[[#This Row],[Meal]]="Full Meal"), "Yes", "No")</f>
        <v>No</v>
      </c>
      <c r="U112" s="1">
        <v>1.5972222222222221E-2</v>
      </c>
      <c r="V112">
        <v>-15</v>
      </c>
      <c r="W112" s="1" t="str">
        <f>IF(Flights[[#This Row],[Arrival Delay]] = "", "Cancelled", IF(Flights[[#This Row],[Arrival Delay]]&gt;15, "Delayed", "On time"))</f>
        <v>On time</v>
      </c>
      <c r="X112" t="str">
        <f>IF(Flights[[#This Row],[Status]]&lt;&gt;"Delayed","", IF(Flights[[#This Row],[Arrival Delay]]&gt;120, "Severe", IF(Flights[[#This Row],[Arrival Delay]]&gt;60, "Major", "Moderate")))</f>
        <v/>
      </c>
      <c r="Y112" t="b">
        <v>0</v>
      </c>
      <c r="AA112" t="str">
        <f>IF(OR(AND(Flights[[#This Row],[Status]]="Cancelled", Flights[[#This Row],[Cancellation Reason]]="Airline/Carrier"), Flights[[#This Row],[Delay Type]]="Severe"), "Yes", "No")</f>
        <v>No</v>
      </c>
    </row>
    <row r="113" spans="1:27" x14ac:dyDescent="0.3">
      <c r="A113" s="3">
        <v>42013</v>
      </c>
      <c r="B113" s="22">
        <f>WEEKNUM(Flights[[#This Row],[Date]], 1)</f>
        <v>2</v>
      </c>
      <c r="C113" s="22">
        <f>WEEKDAY(Flights[[#This Row],[Date]],1)</f>
        <v>6</v>
      </c>
      <c r="D113" t="s">
        <v>571</v>
      </c>
      <c r="E113" t="s">
        <v>1994</v>
      </c>
      <c r="F113" t="s">
        <v>0</v>
      </c>
      <c r="G113" t="s">
        <v>351</v>
      </c>
      <c r="H113" t="str">
        <f>_xlfn.XLOOKUP(Flights[[#This Row],[Destination]], Airports!$A$2:$A$78, Airports!$D$2:$D$78)</f>
        <v>Sacramento</v>
      </c>
      <c r="I113" t="str" cm="1">
        <f t="array" ref="I113">_xlfn.XLOOKUP(Flights[[#This Row],[Destination]],_xlfn._TRO_TRAILING( Airports!A:A),_xlfn._TRO_TRAILING( Airports!E:E), "Not found")</f>
        <v>CA</v>
      </c>
      <c r="J113" s="1">
        <v>0.68125000000000002</v>
      </c>
      <c r="K113" s="22">
        <f>HOUR(Flights[[#This Row],[Scheduled Departure]])</f>
        <v>16</v>
      </c>
      <c r="L113" s="1">
        <v>0.74513888888888891</v>
      </c>
      <c r="M113">
        <f>(L113-J113)*24*60</f>
        <v>92</v>
      </c>
      <c r="N113" s="16">
        <f>Flights[[#This Row],[Length (min)]]/60</f>
        <v>1.4166666666666667</v>
      </c>
      <c r="O113">
        <v>85</v>
      </c>
      <c r="P113">
        <v>373</v>
      </c>
      <c r="Q113" s="18">
        <f>IFERROR(Flights[[#This Row],[Distance]]/Flights[[#This Row],[Length (hr)]], "")</f>
        <v>263.29411764705878</v>
      </c>
      <c r="R113" s="1">
        <v>0.74305555555555558</v>
      </c>
      <c r="S113" s="1" t="str">
        <f>IF(Flights[[#This Row],[Length (hr)]]&lt;2, "No meal", IF(Flights[[#This Row],[Length (hr)]]&lt;3.5, "Light meal", "Full meal"))</f>
        <v>No meal</v>
      </c>
      <c r="T113" s="1" t="str">
        <f>IF(AND(Flights[[#This Row],[Airline]]="US Airways", Flights[[#This Row],[Meal]]="Full Meal"), "Yes", "No")</f>
        <v>No</v>
      </c>
      <c r="U113" s="1">
        <v>0.8041666666666667</v>
      </c>
      <c r="V113">
        <v>88</v>
      </c>
      <c r="W113" s="1" t="str">
        <f>IF(Flights[[#This Row],[Arrival Delay]] = "", "Cancelled", IF(Flights[[#This Row],[Arrival Delay]]&gt;15, "Delayed", "On time"))</f>
        <v>Delayed</v>
      </c>
      <c r="X113" t="str">
        <f>IF(Flights[[#This Row],[Status]]&lt;&gt;"Delayed","", IF(Flights[[#This Row],[Arrival Delay]]&gt;120, "Severe", IF(Flights[[#This Row],[Arrival Delay]]&gt;60, "Major", "Moderate")))</f>
        <v>Major</v>
      </c>
      <c r="Y113" t="b">
        <v>0</v>
      </c>
      <c r="AA113" t="str">
        <f>IF(OR(AND(Flights[[#This Row],[Status]]="Cancelled", Flights[[#This Row],[Cancellation Reason]]="Airline/Carrier"), Flights[[#This Row],[Delay Type]]="Severe"), "Yes", "No")</f>
        <v>No</v>
      </c>
    </row>
    <row r="114" spans="1:27" x14ac:dyDescent="0.3">
      <c r="A114" s="3">
        <v>42013</v>
      </c>
      <c r="B114" s="22">
        <f>WEEKNUM(Flights[[#This Row],[Date]], 1)</f>
        <v>2</v>
      </c>
      <c r="C114" s="22">
        <f>WEEKDAY(Flights[[#This Row],[Date]],1)</f>
        <v>6</v>
      </c>
      <c r="D114" t="s">
        <v>567</v>
      </c>
      <c r="E114" t="s">
        <v>1988</v>
      </c>
      <c r="F114" t="s">
        <v>0</v>
      </c>
      <c r="G114" t="s">
        <v>29</v>
      </c>
      <c r="H114" t="str">
        <f>_xlfn.XLOOKUP(Flights[[#This Row],[Destination]], Airports!$A$2:$A$78, Airports!$D$2:$D$78)</f>
        <v>Phoenix</v>
      </c>
      <c r="I114" t="str" cm="1">
        <f t="array" ref="I114">_xlfn.XLOOKUP(Flights[[#This Row],[Destination]],_xlfn._TRO_TRAILING( Airports!A:A),_xlfn._TRO_TRAILING( Airports!E:E), "Not found")</f>
        <v>AZ</v>
      </c>
      <c r="J114" s="1">
        <v>0.68402777777777779</v>
      </c>
      <c r="K114" s="22">
        <f>HOUR(Flights[[#This Row],[Scheduled Departure]])</f>
        <v>16</v>
      </c>
      <c r="L114" s="1">
        <v>0.67986111111111114</v>
      </c>
      <c r="M114">
        <f>(L114-J114)*24*60</f>
        <v>-5.9999999999999787</v>
      </c>
      <c r="N114" s="16">
        <f>Flights[[#This Row],[Length (min)]]/60</f>
        <v>1.4166666666666667</v>
      </c>
      <c r="O114">
        <v>85</v>
      </c>
      <c r="P114">
        <v>370</v>
      </c>
      <c r="Q114" s="18">
        <f>IFERROR(Flights[[#This Row],[Distance]]/Flights[[#This Row],[Length (hr)]], "")</f>
        <v>261.1764705882353</v>
      </c>
      <c r="R114" s="1">
        <v>0.78333333333333333</v>
      </c>
      <c r="S114" s="1" t="str">
        <f>IF(Flights[[#This Row],[Length (hr)]]&lt;2, "No meal", IF(Flights[[#This Row],[Length (hr)]]&lt;3.5, "Light meal", "Full meal"))</f>
        <v>No meal</v>
      </c>
      <c r="T114" s="1" t="str">
        <f>IF(AND(Flights[[#This Row],[Airline]]="US Airways", Flights[[#This Row],[Meal]]="Full Meal"), "Yes", "No")</f>
        <v>No</v>
      </c>
      <c r="U114" s="1">
        <v>0.78055555555555556</v>
      </c>
      <c r="V114">
        <v>-4</v>
      </c>
      <c r="W114" s="1" t="str">
        <f>IF(Flights[[#This Row],[Arrival Delay]] = "", "Cancelled", IF(Flights[[#This Row],[Arrival Delay]]&gt;15, "Delayed", "On time"))</f>
        <v>On time</v>
      </c>
      <c r="X114" t="str">
        <f>IF(Flights[[#This Row],[Status]]&lt;&gt;"Delayed","", IF(Flights[[#This Row],[Arrival Delay]]&gt;120, "Severe", IF(Flights[[#This Row],[Arrival Delay]]&gt;60, "Major", "Moderate")))</f>
        <v/>
      </c>
      <c r="Y114" t="b">
        <v>0</v>
      </c>
      <c r="AA114" t="str">
        <f>IF(OR(AND(Flights[[#This Row],[Status]]="Cancelled", Flights[[#This Row],[Cancellation Reason]]="Airline/Carrier"), Flights[[#This Row],[Delay Type]]="Severe"), "Yes", "No")</f>
        <v>No</v>
      </c>
    </row>
    <row r="115" spans="1:27" x14ac:dyDescent="0.3">
      <c r="A115" s="3">
        <v>42013</v>
      </c>
      <c r="B115" s="22">
        <f>WEEKNUM(Flights[[#This Row],[Date]], 1)</f>
        <v>2</v>
      </c>
      <c r="C115" s="22">
        <f>WEEKDAY(Flights[[#This Row],[Date]],1)</f>
        <v>6</v>
      </c>
      <c r="D115" t="s">
        <v>540</v>
      </c>
      <c r="E115" t="s">
        <v>1994</v>
      </c>
      <c r="F115" t="s">
        <v>0</v>
      </c>
      <c r="G115" t="s">
        <v>250</v>
      </c>
      <c r="H115" t="str">
        <f>_xlfn.XLOOKUP(Flights[[#This Row],[Destination]], Airports!$A$2:$A$78, Airports!$D$2:$D$78)</f>
        <v>Aspen</v>
      </c>
      <c r="I115" t="str" cm="1">
        <f t="array" ref="I115">_xlfn.XLOOKUP(Flights[[#This Row],[Destination]],_xlfn._TRO_TRAILING( Airports!A:A),_xlfn._TRO_TRAILING( Airports!E:E), "Not found")</f>
        <v>CO</v>
      </c>
      <c r="J115" s="1">
        <v>0.70902777777777781</v>
      </c>
      <c r="K115" s="22">
        <f>HOUR(Flights[[#This Row],[Scheduled Departure]])</f>
        <v>17</v>
      </c>
      <c r="L115" s="1">
        <v>0.70694444444444449</v>
      </c>
      <c r="M115">
        <f>(L115-J115)*24*60</f>
        <v>-2.9999999999999893</v>
      </c>
      <c r="N115" s="16">
        <f>Flights[[#This Row],[Length (min)]]/60</f>
        <v>1.8666666666666667</v>
      </c>
      <c r="O115">
        <v>112</v>
      </c>
      <c r="P115">
        <v>737</v>
      </c>
      <c r="Q115" s="18">
        <f>IFERROR(Flights[[#This Row],[Distance]]/Flights[[#This Row],[Length (hr)]], "")</f>
        <v>394.82142857142856</v>
      </c>
      <c r="R115" s="1">
        <v>0.83680555555555558</v>
      </c>
      <c r="S115" s="1" t="str">
        <f>IF(Flights[[#This Row],[Length (hr)]]&lt;2, "No meal", IF(Flights[[#This Row],[Length (hr)]]&lt;3.5, "Light meal", "Full meal"))</f>
        <v>No meal</v>
      </c>
      <c r="T115" s="1" t="str">
        <f>IF(AND(Flights[[#This Row],[Airline]]="US Airways", Flights[[#This Row],[Meal]]="Full Meal"), "Yes", "No")</f>
        <v>No</v>
      </c>
      <c r="U115" s="1">
        <v>0.82638888888888884</v>
      </c>
      <c r="V115">
        <v>-15</v>
      </c>
      <c r="W115" s="1" t="str">
        <f>IF(Flights[[#This Row],[Arrival Delay]] = "", "Cancelled", IF(Flights[[#This Row],[Arrival Delay]]&gt;15, "Delayed", "On time"))</f>
        <v>On time</v>
      </c>
      <c r="X115" t="str">
        <f>IF(Flights[[#This Row],[Status]]&lt;&gt;"Delayed","", IF(Flights[[#This Row],[Arrival Delay]]&gt;120, "Severe", IF(Flights[[#This Row],[Arrival Delay]]&gt;60, "Major", "Moderate")))</f>
        <v/>
      </c>
      <c r="Y115" t="b">
        <v>0</v>
      </c>
      <c r="AA115" t="str">
        <f>IF(OR(AND(Flights[[#This Row],[Status]]="Cancelled", Flights[[#This Row],[Cancellation Reason]]="Airline/Carrier"), Flights[[#This Row],[Delay Type]]="Severe"), "Yes", "No")</f>
        <v>No</v>
      </c>
    </row>
    <row r="116" spans="1:27" x14ac:dyDescent="0.3">
      <c r="A116" s="3">
        <v>42013</v>
      </c>
      <c r="B116" s="22">
        <f>WEEKNUM(Flights[[#This Row],[Date]], 1)</f>
        <v>2</v>
      </c>
      <c r="C116" s="22">
        <f>WEEKDAY(Flights[[#This Row],[Date]],1)</f>
        <v>6</v>
      </c>
      <c r="D116" t="s">
        <v>619</v>
      </c>
      <c r="E116" t="s">
        <v>1996</v>
      </c>
      <c r="F116" t="s">
        <v>0</v>
      </c>
      <c r="G116" t="s">
        <v>15</v>
      </c>
      <c r="H116" t="str">
        <f>_xlfn.XLOOKUP(Flights[[#This Row],[Destination]], Airports!$A$2:$A$78, Airports!$D$2:$D$78)</f>
        <v>Las Vegas</v>
      </c>
      <c r="I116" t="str" cm="1">
        <f t="array" ref="I116">_xlfn.XLOOKUP(Flights[[#This Row],[Destination]],_xlfn._TRO_TRAILING( Airports!A:A),_xlfn._TRO_TRAILING( Airports!E:E), "Not found")</f>
        <v>NV</v>
      </c>
      <c r="J116" s="1">
        <v>0.72916666666666663</v>
      </c>
      <c r="K116" s="22">
        <f>HOUR(Flights[[#This Row],[Scheduled Departure]])</f>
        <v>17</v>
      </c>
      <c r="L116" s="1">
        <v>0.72847222222222219</v>
      </c>
      <c r="M116">
        <f>(L116-J116)*24*60</f>
        <v>-0.99999999999999645</v>
      </c>
      <c r="N116" s="16">
        <f>Flights[[#This Row],[Length (min)]]/60</f>
        <v>1.0166666666666666</v>
      </c>
      <c r="O116">
        <v>61</v>
      </c>
      <c r="P116">
        <v>236</v>
      </c>
      <c r="Q116" s="18">
        <f>IFERROR(Flights[[#This Row],[Distance]]/Flights[[#This Row],[Length (hr)]], "")</f>
        <v>232.13114754098362</v>
      </c>
      <c r="R116" s="1">
        <v>0.77430555555555558</v>
      </c>
      <c r="S116" s="1" t="str">
        <f>IF(Flights[[#This Row],[Length (hr)]]&lt;2, "No meal", IF(Flights[[#This Row],[Length (hr)]]&lt;3.5, "Light meal", "Full meal"))</f>
        <v>No meal</v>
      </c>
      <c r="T116" s="1" t="str">
        <f>IF(AND(Flights[[#This Row],[Airline]]="US Airways", Flights[[#This Row],[Meal]]="Full Meal"), "Yes", "No")</f>
        <v>No</v>
      </c>
      <c r="U116" s="1">
        <v>0.77083333333333337</v>
      </c>
      <c r="V116">
        <v>-5</v>
      </c>
      <c r="W116" s="1" t="str">
        <f>IF(Flights[[#This Row],[Arrival Delay]] = "", "Cancelled", IF(Flights[[#This Row],[Arrival Delay]]&gt;15, "Delayed", "On time"))</f>
        <v>On time</v>
      </c>
      <c r="X116" t="str">
        <f>IF(Flights[[#This Row],[Status]]&lt;&gt;"Delayed","", IF(Flights[[#This Row],[Arrival Delay]]&gt;120, "Severe", IF(Flights[[#This Row],[Arrival Delay]]&gt;60, "Major", "Moderate")))</f>
        <v/>
      </c>
      <c r="Y116" t="b">
        <v>0</v>
      </c>
      <c r="AA116" t="str">
        <f>IF(OR(AND(Flights[[#This Row],[Status]]="Cancelled", Flights[[#This Row],[Cancellation Reason]]="Airline/Carrier"), Flights[[#This Row],[Delay Type]]="Severe"), "Yes", "No")</f>
        <v>No</v>
      </c>
    </row>
    <row r="117" spans="1:27" x14ac:dyDescent="0.3">
      <c r="A117" s="3">
        <v>42013</v>
      </c>
      <c r="B117" s="22">
        <f>WEEKNUM(Flights[[#This Row],[Date]], 1)</f>
        <v>2</v>
      </c>
      <c r="C117" s="22">
        <f>WEEKDAY(Flights[[#This Row],[Date]],1)</f>
        <v>6</v>
      </c>
      <c r="D117" t="s">
        <v>916</v>
      </c>
      <c r="E117" t="s">
        <v>1995</v>
      </c>
      <c r="F117" t="s">
        <v>0</v>
      </c>
      <c r="G117" t="s">
        <v>303</v>
      </c>
      <c r="H117" t="str">
        <f>_xlfn.XLOOKUP(Flights[[#This Row],[Destination]], Airports!$A$2:$A$78, Airports!$D$2:$D$78)</f>
        <v>Kansas City</v>
      </c>
      <c r="I117" t="str" cm="1">
        <f t="array" ref="I117">_xlfn.XLOOKUP(Flights[[#This Row],[Destination]],_xlfn._TRO_TRAILING( Airports!A:A),_xlfn._TRO_TRAILING( Airports!E:E), "Not found")</f>
        <v>MO</v>
      </c>
      <c r="J117" s="1">
        <v>0.80208333333333337</v>
      </c>
      <c r="K117" s="22">
        <f>HOUR(Flights[[#This Row],[Scheduled Departure]])</f>
        <v>19</v>
      </c>
      <c r="L117" s="1">
        <v>0.7993055555555556</v>
      </c>
      <c r="M117">
        <f>(L117-J117)*24*60</f>
        <v>-3.9999999999999858</v>
      </c>
      <c r="N117" s="16">
        <f>Flights[[#This Row],[Length (min)]]/60</f>
        <v>3.1333333333333333</v>
      </c>
      <c r="O117">
        <v>188</v>
      </c>
      <c r="P117">
        <v>1363</v>
      </c>
      <c r="Q117" s="18">
        <f>IFERROR(Flights[[#This Row],[Distance]]/Flights[[#This Row],[Length (hr)]], "")</f>
        <v>435</v>
      </c>
      <c r="R117" s="1">
        <v>1.3888888888888888E-2</v>
      </c>
      <c r="S117" s="1" t="str">
        <f>IF(Flights[[#This Row],[Length (hr)]]&lt;2, "No meal", IF(Flights[[#This Row],[Length (hr)]]&lt;3.5, "Light meal", "Full meal"))</f>
        <v>Light meal</v>
      </c>
      <c r="T117" s="1" t="str">
        <f>IF(AND(Flights[[#This Row],[Airline]]="US Airways", Flights[[#This Row],[Meal]]="Full Meal"), "Yes", "No")</f>
        <v>No</v>
      </c>
      <c r="U117" s="1">
        <v>1.3194444444444444E-2</v>
      </c>
      <c r="V117">
        <v>-1</v>
      </c>
      <c r="W117" s="1" t="str">
        <f>IF(Flights[[#This Row],[Arrival Delay]] = "", "Cancelled", IF(Flights[[#This Row],[Arrival Delay]]&gt;15, "Delayed", "On time"))</f>
        <v>On time</v>
      </c>
      <c r="X117" t="str">
        <f>IF(Flights[[#This Row],[Status]]&lt;&gt;"Delayed","", IF(Flights[[#This Row],[Arrival Delay]]&gt;120, "Severe", IF(Flights[[#This Row],[Arrival Delay]]&gt;60, "Major", "Moderate")))</f>
        <v/>
      </c>
      <c r="Y117" t="b">
        <v>0</v>
      </c>
      <c r="AA117" t="str">
        <f>IF(OR(AND(Flights[[#This Row],[Status]]="Cancelled", Flights[[#This Row],[Cancellation Reason]]="Airline/Carrier"), Flights[[#This Row],[Delay Type]]="Severe"), "Yes", "No")</f>
        <v>No</v>
      </c>
    </row>
    <row r="118" spans="1:27" x14ac:dyDescent="0.3">
      <c r="A118" s="3">
        <v>42013</v>
      </c>
      <c r="B118" s="22">
        <f>WEEKNUM(Flights[[#This Row],[Date]], 1)</f>
        <v>2</v>
      </c>
      <c r="C118" s="22">
        <f>WEEKDAY(Flights[[#This Row],[Date]],1)</f>
        <v>6</v>
      </c>
      <c r="D118" t="s">
        <v>945</v>
      </c>
      <c r="E118" t="s">
        <v>1990</v>
      </c>
      <c r="F118" t="s">
        <v>0</v>
      </c>
      <c r="G118" t="s">
        <v>281</v>
      </c>
      <c r="H118" t="str">
        <f>_xlfn.XLOOKUP(Flights[[#This Row],[Destination]], Airports!$A$2:$A$78, Airports!$D$2:$D$78)</f>
        <v>Newark</v>
      </c>
      <c r="I118" t="str" cm="1">
        <f t="array" ref="I118">_xlfn.XLOOKUP(Flights[[#This Row],[Destination]],_xlfn._TRO_TRAILING( Airports!A:A),_xlfn._TRO_TRAILING( Airports!E:E), "Not found")</f>
        <v>NJ</v>
      </c>
      <c r="J118" s="1">
        <v>0.94791666666666663</v>
      </c>
      <c r="K118" s="22">
        <f>HOUR(Flights[[#This Row],[Scheduled Departure]])</f>
        <v>22</v>
      </c>
      <c r="L118" s="1">
        <v>0.9604166666666667</v>
      </c>
      <c r="M118">
        <f>(L118-J118)*24*60</f>
        <v>18.000000000000096</v>
      </c>
      <c r="N118" s="16">
        <f>Flights[[#This Row],[Length (min)]]/60</f>
        <v>5</v>
      </c>
      <c r="O118">
        <v>300</v>
      </c>
      <c r="P118">
        <v>2454</v>
      </c>
      <c r="Q118" s="18">
        <f>IFERROR(Flights[[#This Row],[Distance]]/Flights[[#This Row],[Length (hr)]], "")</f>
        <v>490.8</v>
      </c>
      <c r="R118" s="1">
        <v>0.2902777777777778</v>
      </c>
      <c r="S118" s="1" t="str">
        <f>IF(Flights[[#This Row],[Length (hr)]]&lt;2, "No meal", IF(Flights[[#This Row],[Length (hr)]]&lt;3.5, "Light meal", "Full meal"))</f>
        <v>Full meal</v>
      </c>
      <c r="T118" s="1" t="str">
        <f>IF(AND(Flights[[#This Row],[Airline]]="US Airways", Flights[[#This Row],[Meal]]="Full Meal"), "Yes", "No")</f>
        <v>No</v>
      </c>
      <c r="U118" s="1">
        <v>0.29375000000000001</v>
      </c>
      <c r="V118">
        <v>5</v>
      </c>
      <c r="W118" s="1" t="str">
        <f>IF(Flights[[#This Row],[Arrival Delay]] = "", "Cancelled", IF(Flights[[#This Row],[Arrival Delay]]&gt;15, "Delayed", "On time"))</f>
        <v>On time</v>
      </c>
      <c r="X118" t="str">
        <f>IF(Flights[[#This Row],[Status]]&lt;&gt;"Delayed","", IF(Flights[[#This Row],[Arrival Delay]]&gt;120, "Severe", IF(Flights[[#This Row],[Arrival Delay]]&gt;60, "Major", "Moderate")))</f>
        <v/>
      </c>
      <c r="Y118" t="b">
        <v>0</v>
      </c>
      <c r="AA118" t="str">
        <f>IF(OR(AND(Flights[[#This Row],[Status]]="Cancelled", Flights[[#This Row],[Cancellation Reason]]="Airline/Carrier"), Flights[[#This Row],[Delay Type]]="Severe"), "Yes", "No")</f>
        <v>No</v>
      </c>
    </row>
    <row r="119" spans="1:27" x14ac:dyDescent="0.3">
      <c r="A119" s="3">
        <v>42013</v>
      </c>
      <c r="B119" s="22">
        <f>WEEKNUM(Flights[[#This Row],[Date]], 1)</f>
        <v>2</v>
      </c>
      <c r="C119" s="22">
        <f>WEEKDAY(Flights[[#This Row],[Date]],1)</f>
        <v>6</v>
      </c>
      <c r="D119" t="s">
        <v>669</v>
      </c>
      <c r="E119" t="s">
        <v>1992</v>
      </c>
      <c r="F119" t="s">
        <v>0</v>
      </c>
      <c r="G119" t="s">
        <v>285</v>
      </c>
      <c r="H119" t="str">
        <f>_xlfn.XLOOKUP(Flights[[#This Row],[Destination]], Airports!$A$2:$A$78, Airports!$D$2:$D$78)</f>
        <v>Fort Lauderdale</v>
      </c>
      <c r="I119" t="str" cm="1">
        <f t="array" ref="I119">_xlfn.XLOOKUP(Flights[[#This Row],[Destination]],_xlfn._TRO_TRAILING( Airports!A:A),_xlfn._TRO_TRAILING( Airports!E:E), "Not found")</f>
        <v>FL</v>
      </c>
      <c r="J119" s="1">
        <v>0.95347222222222228</v>
      </c>
      <c r="K119" s="22">
        <f>HOUR(Flights[[#This Row],[Scheduled Departure]])</f>
        <v>22</v>
      </c>
      <c r="L119" s="1">
        <v>0.94791666666666663</v>
      </c>
      <c r="M119">
        <f>(L119-J119)*24*60</f>
        <v>-8.0000000000001315</v>
      </c>
      <c r="N119" s="16">
        <f>Flights[[#This Row],[Length (min)]]/60</f>
        <v>4.9666666666666668</v>
      </c>
      <c r="O119">
        <v>298</v>
      </c>
      <c r="P119">
        <v>2342</v>
      </c>
      <c r="Q119" s="18">
        <f>IFERROR(Flights[[#This Row],[Distance]]/Flights[[#This Row],[Length (hr)]], "")</f>
        <v>471.54362416107381</v>
      </c>
      <c r="R119" s="1">
        <v>0.27430555555555558</v>
      </c>
      <c r="S119" s="1" t="str">
        <f>IF(Flights[[#This Row],[Length (hr)]]&lt;2, "No meal", IF(Flights[[#This Row],[Length (hr)]]&lt;3.5, "Light meal", "Full meal"))</f>
        <v>Full meal</v>
      </c>
      <c r="T119" s="1" t="str">
        <f>IF(AND(Flights[[#This Row],[Airline]]="US Airways", Flights[[#This Row],[Meal]]="Full Meal"), "Yes", "No")</f>
        <v>No</v>
      </c>
      <c r="U119" s="1">
        <v>0.27986111111111112</v>
      </c>
      <c r="V119">
        <v>8</v>
      </c>
      <c r="W119" s="1" t="str">
        <f>IF(Flights[[#This Row],[Arrival Delay]] = "", "Cancelled", IF(Flights[[#This Row],[Arrival Delay]]&gt;15, "Delayed", "On time"))</f>
        <v>On time</v>
      </c>
      <c r="X119" t="str">
        <f>IF(Flights[[#This Row],[Status]]&lt;&gt;"Delayed","", IF(Flights[[#This Row],[Arrival Delay]]&gt;120, "Severe", IF(Flights[[#This Row],[Arrival Delay]]&gt;60, "Major", "Moderate")))</f>
        <v/>
      </c>
      <c r="Y119" t="b">
        <v>0</v>
      </c>
      <c r="AA119" t="str">
        <f>IF(OR(AND(Flights[[#This Row],[Status]]="Cancelled", Flights[[#This Row],[Cancellation Reason]]="Airline/Carrier"), Flights[[#This Row],[Delay Type]]="Severe"), "Yes", "No")</f>
        <v>No</v>
      </c>
    </row>
    <row r="120" spans="1:27" x14ac:dyDescent="0.3">
      <c r="A120" s="3">
        <v>42014</v>
      </c>
      <c r="B120" s="22">
        <f>WEEKNUM(Flights[[#This Row],[Date]], 1)</f>
        <v>2</v>
      </c>
      <c r="C120" s="22">
        <f>WEEKDAY(Flights[[#This Row],[Date]],1)</f>
        <v>7</v>
      </c>
      <c r="D120" t="s">
        <v>35</v>
      </c>
      <c r="E120" t="s">
        <v>1987</v>
      </c>
      <c r="F120" t="s">
        <v>0</v>
      </c>
      <c r="G120" t="s">
        <v>3</v>
      </c>
      <c r="H120" t="str">
        <f>_xlfn.XLOOKUP(Flights[[#This Row],[Destination]], Airports!$A$2:$A$78, Airports!$D$2:$D$78)</f>
        <v>Dallas</v>
      </c>
      <c r="I120" t="str" cm="1">
        <f t="array" ref="I120">_xlfn.XLOOKUP(Flights[[#This Row],[Destination]],_xlfn._TRO_TRAILING( Airports!A:A),_xlfn._TRO_TRAILING( Airports!E:E), "Not found")</f>
        <v>TX</v>
      </c>
      <c r="J120" s="1">
        <v>0.24652777777777779</v>
      </c>
      <c r="K120" s="22">
        <f>HOUR(Flights[[#This Row],[Scheduled Departure]])</f>
        <v>5</v>
      </c>
      <c r="L120" s="1">
        <v>0.24652777777777779</v>
      </c>
      <c r="M120">
        <f>(L120-J120)*24*60</f>
        <v>0</v>
      </c>
      <c r="N120" s="16">
        <f>Flights[[#This Row],[Length (min)]]/60</f>
        <v>3.0333333333333332</v>
      </c>
      <c r="O120">
        <v>182</v>
      </c>
      <c r="P120">
        <v>1235</v>
      </c>
      <c r="Q120" s="18">
        <f>IFERROR(Flights[[#This Row],[Distance]]/Flights[[#This Row],[Length (hr)]], "")</f>
        <v>407.14285714285717</v>
      </c>
      <c r="R120" s="1">
        <v>0.45347222222222222</v>
      </c>
      <c r="S120" s="1" t="str">
        <f>IF(Flights[[#This Row],[Length (hr)]]&lt;2, "No meal", IF(Flights[[#This Row],[Length (hr)]]&lt;3.5, "Light meal", "Full meal"))</f>
        <v>Light meal</v>
      </c>
      <c r="T120" s="1" t="str">
        <f>IF(AND(Flights[[#This Row],[Airline]]="US Airways", Flights[[#This Row],[Meal]]="Full Meal"), "Yes", "No")</f>
        <v>No</v>
      </c>
      <c r="U120" s="1">
        <v>0.45624999999999999</v>
      </c>
      <c r="V120">
        <v>4</v>
      </c>
      <c r="W120" s="1" t="str">
        <f>IF(Flights[[#This Row],[Arrival Delay]] = "", "Cancelled", IF(Flights[[#This Row],[Arrival Delay]]&gt;15, "Delayed", "On time"))</f>
        <v>On time</v>
      </c>
      <c r="X120" t="str">
        <f>IF(Flights[[#This Row],[Status]]&lt;&gt;"Delayed","", IF(Flights[[#This Row],[Arrival Delay]]&gt;120, "Severe", IF(Flights[[#This Row],[Arrival Delay]]&gt;60, "Major", "Moderate")))</f>
        <v/>
      </c>
      <c r="Y120" t="b">
        <v>0</v>
      </c>
      <c r="AA120" t="str">
        <f>IF(OR(AND(Flights[[#This Row],[Status]]="Cancelled", Flights[[#This Row],[Cancellation Reason]]="Airline/Carrier"), Flights[[#This Row],[Delay Type]]="Severe"), "Yes", "No")</f>
        <v>No</v>
      </c>
    </row>
    <row r="121" spans="1:27" x14ac:dyDescent="0.3">
      <c r="A121" s="3">
        <v>42014</v>
      </c>
      <c r="B121" s="22">
        <f>WEEKNUM(Flights[[#This Row],[Date]], 1)</f>
        <v>2</v>
      </c>
      <c r="C121" s="22">
        <f>WEEKDAY(Flights[[#This Row],[Date]],1)</f>
        <v>7</v>
      </c>
      <c r="D121" t="s">
        <v>948</v>
      </c>
      <c r="E121" t="s">
        <v>1995</v>
      </c>
      <c r="F121" t="s">
        <v>0</v>
      </c>
      <c r="G121" t="s">
        <v>318</v>
      </c>
      <c r="H121" t="str">
        <f>_xlfn.XLOOKUP(Flights[[#This Row],[Destination]], Airports!$A$2:$A$78, Airports!$D$2:$D$78)</f>
        <v>Oakland</v>
      </c>
      <c r="I121" t="str" cm="1">
        <f t="array" ref="I121">_xlfn.XLOOKUP(Flights[[#This Row],[Destination]],_xlfn._TRO_TRAILING( Airports!A:A),_xlfn._TRO_TRAILING( Airports!E:E), "Not found")</f>
        <v>CA</v>
      </c>
      <c r="J121" s="1">
        <v>0.30555555555555558</v>
      </c>
      <c r="K121" s="22">
        <f>HOUR(Flights[[#This Row],[Scheduled Departure]])</f>
        <v>7</v>
      </c>
      <c r="L121" s="1">
        <v>0.30208333333333331</v>
      </c>
      <c r="M121">
        <f>(L121-J121)*24*60</f>
        <v>-5.0000000000000622</v>
      </c>
      <c r="N121" s="16">
        <f>Flights[[#This Row],[Length (min)]]/60</f>
        <v>1.3</v>
      </c>
      <c r="O121">
        <v>78</v>
      </c>
      <c r="P121">
        <v>337</v>
      </c>
      <c r="Q121" s="18">
        <f>IFERROR(Flights[[#This Row],[Distance]]/Flights[[#This Row],[Length (hr)]], "")</f>
        <v>259.23076923076923</v>
      </c>
      <c r="R121" s="1">
        <v>0.3611111111111111</v>
      </c>
      <c r="S121" s="1" t="str">
        <f>IF(Flights[[#This Row],[Length (hr)]]&lt;2, "No meal", IF(Flights[[#This Row],[Length (hr)]]&lt;3.5, "Light meal", "Full meal"))</f>
        <v>No meal</v>
      </c>
      <c r="T121" s="1" t="str">
        <f>IF(AND(Flights[[#This Row],[Airline]]="US Airways", Flights[[#This Row],[Meal]]="Full Meal"), "Yes", "No")</f>
        <v>No</v>
      </c>
      <c r="U121" s="1">
        <v>0.35625000000000001</v>
      </c>
      <c r="V121">
        <v>-7</v>
      </c>
      <c r="W121" s="1" t="str">
        <f>IF(Flights[[#This Row],[Arrival Delay]] = "", "Cancelled", IF(Flights[[#This Row],[Arrival Delay]]&gt;15, "Delayed", "On time"))</f>
        <v>On time</v>
      </c>
      <c r="X121" t="str">
        <f>IF(Flights[[#This Row],[Status]]&lt;&gt;"Delayed","", IF(Flights[[#This Row],[Arrival Delay]]&gt;120, "Severe", IF(Flights[[#This Row],[Arrival Delay]]&gt;60, "Major", "Moderate")))</f>
        <v/>
      </c>
      <c r="Y121" t="b">
        <v>0</v>
      </c>
      <c r="AA121" t="str">
        <f>IF(OR(AND(Flights[[#This Row],[Status]]="Cancelled", Flights[[#This Row],[Cancellation Reason]]="Airline/Carrier"), Flights[[#This Row],[Delay Type]]="Severe"), "Yes", "No")</f>
        <v>No</v>
      </c>
    </row>
    <row r="122" spans="1:27" x14ac:dyDescent="0.3">
      <c r="A122" s="3">
        <v>42014</v>
      </c>
      <c r="B122" s="22">
        <f>WEEKNUM(Flights[[#This Row],[Date]], 1)</f>
        <v>2</v>
      </c>
      <c r="C122" s="22">
        <f>WEEKDAY(Flights[[#This Row],[Date]],1)</f>
        <v>7</v>
      </c>
      <c r="D122" t="s">
        <v>725</v>
      </c>
      <c r="E122" t="s">
        <v>1988</v>
      </c>
      <c r="F122" t="s">
        <v>0</v>
      </c>
      <c r="G122" t="s">
        <v>29</v>
      </c>
      <c r="H122" t="str">
        <f>_xlfn.XLOOKUP(Flights[[#This Row],[Destination]], Airports!$A$2:$A$78, Airports!$D$2:$D$78)</f>
        <v>Phoenix</v>
      </c>
      <c r="I122" t="str" cm="1">
        <f t="array" ref="I122">_xlfn.XLOOKUP(Flights[[#This Row],[Destination]],_xlfn._TRO_TRAILING( Airports!A:A),_xlfn._TRO_TRAILING( Airports!E:E), "Not found")</f>
        <v>AZ</v>
      </c>
      <c r="J122" s="1">
        <v>0.53125</v>
      </c>
      <c r="K122" s="22">
        <f>HOUR(Flights[[#This Row],[Scheduled Departure]])</f>
        <v>12</v>
      </c>
      <c r="L122" s="1">
        <v>0.52986111111111112</v>
      </c>
      <c r="M122">
        <f>(L122-J122)*24*60</f>
        <v>-1.9999999999999929</v>
      </c>
      <c r="N122" s="16">
        <f>Flights[[#This Row],[Length (min)]]/60</f>
        <v>1.5</v>
      </c>
      <c r="O122">
        <v>90</v>
      </c>
      <c r="P122">
        <v>370</v>
      </c>
      <c r="Q122" s="18">
        <f>IFERROR(Flights[[#This Row],[Distance]]/Flights[[#This Row],[Length (hr)]], "")</f>
        <v>246.66666666666666</v>
      </c>
      <c r="R122" s="1">
        <v>0.63055555555555554</v>
      </c>
      <c r="S122" s="1" t="str">
        <f>IF(Flights[[#This Row],[Length (hr)]]&lt;2, "No meal", IF(Flights[[#This Row],[Length (hr)]]&lt;3.5, "Light meal", "Full meal"))</f>
        <v>No meal</v>
      </c>
      <c r="T122" s="1" t="str">
        <f>IF(AND(Flights[[#This Row],[Airline]]="US Airways", Flights[[#This Row],[Meal]]="Full Meal"), "Yes", "No")</f>
        <v>No</v>
      </c>
      <c r="U122" s="1">
        <v>0.63402777777777775</v>
      </c>
      <c r="V122">
        <v>5</v>
      </c>
      <c r="W122" s="1" t="str">
        <f>IF(Flights[[#This Row],[Arrival Delay]] = "", "Cancelled", IF(Flights[[#This Row],[Arrival Delay]]&gt;15, "Delayed", "On time"))</f>
        <v>On time</v>
      </c>
      <c r="X122" t="str">
        <f>IF(Flights[[#This Row],[Status]]&lt;&gt;"Delayed","", IF(Flights[[#This Row],[Arrival Delay]]&gt;120, "Severe", IF(Flights[[#This Row],[Arrival Delay]]&gt;60, "Major", "Moderate")))</f>
        <v/>
      </c>
      <c r="Y122" t="b">
        <v>0</v>
      </c>
      <c r="AA122" t="str">
        <f>IF(OR(AND(Flights[[#This Row],[Status]]="Cancelled", Flights[[#This Row],[Cancellation Reason]]="Airline/Carrier"), Flights[[#This Row],[Delay Type]]="Severe"), "Yes", "No")</f>
        <v>No</v>
      </c>
    </row>
    <row r="123" spans="1:27" x14ac:dyDescent="0.3">
      <c r="A123" s="3">
        <v>42014</v>
      </c>
      <c r="B123" s="22">
        <f>WEEKNUM(Flights[[#This Row],[Date]], 1)</f>
        <v>2</v>
      </c>
      <c r="C123" s="22">
        <f>WEEKDAY(Flights[[#This Row],[Date]],1)</f>
        <v>7</v>
      </c>
      <c r="D123" t="s">
        <v>953</v>
      </c>
      <c r="E123" t="s">
        <v>1995</v>
      </c>
      <c r="F123" t="s">
        <v>0</v>
      </c>
      <c r="G123" t="s">
        <v>347</v>
      </c>
      <c r="H123" t="str">
        <f>_xlfn.XLOOKUP(Flights[[#This Row],[Destination]], Airports!$A$2:$A$78, Airports!$D$2:$D$78)</f>
        <v>San Jose</v>
      </c>
      <c r="I123" t="str" cm="1">
        <f t="array" ref="I123">_xlfn.XLOOKUP(Flights[[#This Row],[Destination]],_xlfn._TRO_TRAILING( Airports!A:A),_xlfn._TRO_TRAILING( Airports!E:E), "Not found")</f>
        <v>CA</v>
      </c>
      <c r="J123" s="1">
        <v>0.53125</v>
      </c>
      <c r="K123" s="22">
        <f>HOUR(Flights[[#This Row],[Scheduled Departure]])</f>
        <v>12</v>
      </c>
      <c r="L123" s="1">
        <v>0.53125</v>
      </c>
      <c r="M123">
        <f>(L123-J123)*24*60</f>
        <v>0</v>
      </c>
      <c r="N123" s="16">
        <f>Flights[[#This Row],[Length (min)]]/60</f>
        <v>0.95</v>
      </c>
      <c r="O123">
        <v>57</v>
      </c>
      <c r="P123">
        <v>308</v>
      </c>
      <c r="Q123" s="18">
        <f>IFERROR(Flights[[#This Row],[Distance]]/Flights[[#This Row],[Length (hr)]], "")</f>
        <v>324.21052631578948</v>
      </c>
      <c r="R123" s="1">
        <v>0.57986111111111116</v>
      </c>
      <c r="S123" s="1" t="str">
        <f>IF(Flights[[#This Row],[Length (hr)]]&lt;2, "No meal", IF(Flights[[#This Row],[Length (hr)]]&lt;3.5, "Light meal", "Full meal"))</f>
        <v>No meal</v>
      </c>
      <c r="T123" s="1" t="str">
        <f>IF(AND(Flights[[#This Row],[Airline]]="US Airways", Flights[[#This Row],[Meal]]="Full Meal"), "Yes", "No")</f>
        <v>No</v>
      </c>
      <c r="U123" s="1">
        <v>0.5708333333333333</v>
      </c>
      <c r="V123">
        <v>-13</v>
      </c>
      <c r="W123" s="1" t="str">
        <f>IF(Flights[[#This Row],[Arrival Delay]] = "", "Cancelled", IF(Flights[[#This Row],[Arrival Delay]]&gt;15, "Delayed", "On time"))</f>
        <v>On time</v>
      </c>
      <c r="X123" t="str">
        <f>IF(Flights[[#This Row],[Status]]&lt;&gt;"Delayed","", IF(Flights[[#This Row],[Arrival Delay]]&gt;120, "Severe", IF(Flights[[#This Row],[Arrival Delay]]&gt;60, "Major", "Moderate")))</f>
        <v/>
      </c>
      <c r="Y123" t="b">
        <v>0</v>
      </c>
      <c r="AA123" t="str">
        <f>IF(OR(AND(Flights[[#This Row],[Status]]="Cancelled", Flights[[#This Row],[Cancellation Reason]]="Airline/Carrier"), Flights[[#This Row],[Delay Type]]="Severe"), "Yes", "No")</f>
        <v>No</v>
      </c>
    </row>
    <row r="124" spans="1:27" x14ac:dyDescent="0.3">
      <c r="A124" s="3">
        <v>42014</v>
      </c>
      <c r="B124" s="22">
        <f>WEEKNUM(Flights[[#This Row],[Date]], 1)</f>
        <v>2</v>
      </c>
      <c r="C124" s="22">
        <f>WEEKDAY(Flights[[#This Row],[Date]],1)</f>
        <v>7</v>
      </c>
      <c r="D124" t="s">
        <v>546</v>
      </c>
      <c r="E124" t="s">
        <v>1989</v>
      </c>
      <c r="F124" t="s">
        <v>0</v>
      </c>
      <c r="G124" t="s">
        <v>26</v>
      </c>
      <c r="H124" t="str">
        <f>_xlfn.XLOOKUP(Flights[[#This Row],[Destination]], Airports!$A$2:$A$78, Airports!$D$2:$D$78)</f>
        <v>Atlanta</v>
      </c>
      <c r="I124" t="str" cm="1">
        <f t="array" ref="I124">_xlfn.XLOOKUP(Flights[[#This Row],[Destination]],_xlfn._TRO_TRAILING( Airports!A:A),_xlfn._TRO_TRAILING( Airports!E:E), "Not found")</f>
        <v>GA</v>
      </c>
      <c r="J124" s="1">
        <v>0.60763888888888884</v>
      </c>
      <c r="K124" s="22">
        <f>HOUR(Flights[[#This Row],[Scheduled Departure]])</f>
        <v>14</v>
      </c>
      <c r="L124" s="1">
        <v>0.62013888888888891</v>
      </c>
      <c r="M124">
        <f>(L124-J124)*24*60</f>
        <v>18.000000000000096</v>
      </c>
      <c r="N124" s="16">
        <f>Flights[[#This Row],[Length (min)]]/60</f>
        <v>4.0999999999999996</v>
      </c>
      <c r="O124">
        <v>246</v>
      </c>
      <c r="P124">
        <v>1947</v>
      </c>
      <c r="Q124" s="18">
        <f>IFERROR(Flights[[#This Row],[Distance]]/Flights[[#This Row],[Length (hr)]], "")</f>
        <v>474.87804878048786</v>
      </c>
      <c r="R124" s="1">
        <v>0.90625</v>
      </c>
      <c r="S124" s="1" t="str">
        <f>IF(Flights[[#This Row],[Length (hr)]]&lt;2, "No meal", IF(Flights[[#This Row],[Length (hr)]]&lt;3.5, "Light meal", "Full meal"))</f>
        <v>Full meal</v>
      </c>
      <c r="T124" s="1" t="str">
        <f>IF(AND(Flights[[#This Row],[Airline]]="US Airways", Flights[[#This Row],[Meal]]="Full Meal"), "Yes", "No")</f>
        <v>No</v>
      </c>
      <c r="U124" s="1">
        <v>0.91597222222222219</v>
      </c>
      <c r="V124">
        <v>14</v>
      </c>
      <c r="W124" s="1" t="str">
        <f>IF(Flights[[#This Row],[Arrival Delay]] = "", "Cancelled", IF(Flights[[#This Row],[Arrival Delay]]&gt;15, "Delayed", "On time"))</f>
        <v>On time</v>
      </c>
      <c r="X124" t="str">
        <f>IF(Flights[[#This Row],[Status]]&lt;&gt;"Delayed","", IF(Flights[[#This Row],[Arrival Delay]]&gt;120, "Severe", IF(Flights[[#This Row],[Arrival Delay]]&gt;60, "Major", "Moderate")))</f>
        <v/>
      </c>
      <c r="Y124" t="b">
        <v>0</v>
      </c>
      <c r="AA124" t="str">
        <f>IF(OR(AND(Flights[[#This Row],[Status]]="Cancelled", Flights[[#This Row],[Cancellation Reason]]="Airline/Carrier"), Flights[[#This Row],[Delay Type]]="Severe"), "Yes", "No")</f>
        <v>No</v>
      </c>
    </row>
    <row r="125" spans="1:27" x14ac:dyDescent="0.3">
      <c r="A125" s="3">
        <v>42014</v>
      </c>
      <c r="B125" s="22">
        <f>WEEKNUM(Flights[[#This Row],[Date]], 1)</f>
        <v>2</v>
      </c>
      <c r="C125" s="22">
        <f>WEEKDAY(Flights[[#This Row],[Date]],1)</f>
        <v>7</v>
      </c>
      <c r="D125" t="s">
        <v>924</v>
      </c>
      <c r="E125" t="s">
        <v>1994</v>
      </c>
      <c r="F125" t="s">
        <v>0</v>
      </c>
      <c r="G125" t="s">
        <v>351</v>
      </c>
      <c r="H125" t="str">
        <f>_xlfn.XLOOKUP(Flights[[#This Row],[Destination]], Airports!$A$2:$A$78, Airports!$D$2:$D$78)</f>
        <v>Sacramento</v>
      </c>
      <c r="I125" t="str" cm="1">
        <f t="array" ref="I125">_xlfn.XLOOKUP(Flights[[#This Row],[Destination]],_xlfn._TRO_TRAILING( Airports!A:A),_xlfn._TRO_TRAILING( Airports!E:E), "Not found")</f>
        <v>CA</v>
      </c>
      <c r="J125" s="1">
        <v>0.85486111111111107</v>
      </c>
      <c r="K125" s="22">
        <f>HOUR(Flights[[#This Row],[Scheduled Departure]])</f>
        <v>20</v>
      </c>
      <c r="L125" s="1">
        <v>0.86736111111111114</v>
      </c>
      <c r="M125">
        <f>(L125-J125)*24*60</f>
        <v>18.000000000000096</v>
      </c>
      <c r="N125" s="16">
        <f>Flights[[#This Row],[Length (min)]]/60</f>
        <v>1.3666666666666667</v>
      </c>
      <c r="O125">
        <v>82</v>
      </c>
      <c r="P125">
        <v>373</v>
      </c>
      <c r="Q125" s="18">
        <f>IFERROR(Flights[[#This Row],[Distance]]/Flights[[#This Row],[Length (hr)]], "")</f>
        <v>272.92682926829269</v>
      </c>
      <c r="R125" s="1">
        <v>0.91319444444444442</v>
      </c>
      <c r="S125" s="1" t="str">
        <f>IF(Flights[[#This Row],[Length (hr)]]&lt;2, "No meal", IF(Flights[[#This Row],[Length (hr)]]&lt;3.5, "Light meal", "Full meal"))</f>
        <v>No meal</v>
      </c>
      <c r="T125" s="1" t="str">
        <f>IF(AND(Flights[[#This Row],[Airline]]="US Airways", Flights[[#This Row],[Meal]]="Full Meal"), "Yes", "No")</f>
        <v>No</v>
      </c>
      <c r="U125" s="1">
        <v>0.9243055555555556</v>
      </c>
      <c r="V125">
        <v>16</v>
      </c>
      <c r="W125" s="1" t="str">
        <f>IF(Flights[[#This Row],[Arrival Delay]] = "", "Cancelled", IF(Flights[[#This Row],[Arrival Delay]]&gt;15, "Delayed", "On time"))</f>
        <v>Delayed</v>
      </c>
      <c r="X125" t="str">
        <f>IF(Flights[[#This Row],[Status]]&lt;&gt;"Delayed","", IF(Flights[[#This Row],[Arrival Delay]]&gt;120, "Severe", IF(Flights[[#This Row],[Arrival Delay]]&gt;60, "Major", "Moderate")))</f>
        <v>Moderate</v>
      </c>
      <c r="Y125" t="b">
        <v>0</v>
      </c>
      <c r="AA125" t="str">
        <f>IF(OR(AND(Flights[[#This Row],[Status]]="Cancelled", Flights[[#This Row],[Cancellation Reason]]="Airline/Carrier"), Flights[[#This Row],[Delay Type]]="Severe"), "Yes", "No")</f>
        <v>No</v>
      </c>
    </row>
    <row r="126" spans="1:27" x14ac:dyDescent="0.3">
      <c r="A126" s="3">
        <v>42014</v>
      </c>
      <c r="B126" s="22">
        <f>WEEKNUM(Flights[[#This Row],[Date]], 1)</f>
        <v>2</v>
      </c>
      <c r="C126" s="22">
        <f>WEEKDAY(Flights[[#This Row],[Date]],1)</f>
        <v>7</v>
      </c>
      <c r="D126" t="s">
        <v>652</v>
      </c>
      <c r="E126" t="s">
        <v>1991</v>
      </c>
      <c r="F126" t="s">
        <v>0</v>
      </c>
      <c r="G126" t="s">
        <v>344</v>
      </c>
      <c r="H126" t="str">
        <f>_xlfn.XLOOKUP(Flights[[#This Row],[Destination]], Airports!$A$2:$A$78, Airports!$D$2:$D$78)</f>
        <v>Seattle</v>
      </c>
      <c r="I126" t="str" cm="1">
        <f t="array" ref="I126">_xlfn.XLOOKUP(Flights[[#This Row],[Destination]],_xlfn._TRO_TRAILING( Airports!A:A),_xlfn._TRO_TRAILING( Airports!E:E), "Not found")</f>
        <v>WA</v>
      </c>
      <c r="J126" s="1">
        <v>0.88194444444444442</v>
      </c>
      <c r="K126" s="22">
        <f>HOUR(Flights[[#This Row],[Scheduled Departure]])</f>
        <v>21</v>
      </c>
      <c r="L126" s="1">
        <v>0.88263888888888886</v>
      </c>
      <c r="M126">
        <f>(L126-J126)*24*60</f>
        <v>0.99999999999999645</v>
      </c>
      <c r="N126" s="16">
        <f>Flights[[#This Row],[Length (min)]]/60</f>
        <v>2.5166666666666666</v>
      </c>
      <c r="O126">
        <v>151</v>
      </c>
      <c r="P126">
        <v>954</v>
      </c>
      <c r="Q126" s="18">
        <f>IFERROR(Flights[[#This Row],[Distance]]/Flights[[#This Row],[Length (hr)]], "")</f>
        <v>379.07284768211923</v>
      </c>
      <c r="R126" s="1">
        <v>0.99444444444444446</v>
      </c>
      <c r="S126" s="1" t="str">
        <f>IF(Flights[[#This Row],[Length (hr)]]&lt;2, "No meal", IF(Flights[[#This Row],[Length (hr)]]&lt;3.5, "Light meal", "Full meal"))</f>
        <v>Light meal</v>
      </c>
      <c r="T126" s="1" t="str">
        <f>IF(AND(Flights[[#This Row],[Airline]]="US Airways", Flights[[#This Row],[Meal]]="Full Meal"), "Yes", "No")</f>
        <v>No</v>
      </c>
      <c r="U126" s="1">
        <v>0.98750000000000004</v>
      </c>
      <c r="V126">
        <v>-10</v>
      </c>
      <c r="W126" s="1" t="str">
        <f>IF(Flights[[#This Row],[Arrival Delay]] = "", "Cancelled", IF(Flights[[#This Row],[Arrival Delay]]&gt;15, "Delayed", "On time"))</f>
        <v>On time</v>
      </c>
      <c r="X126" t="str">
        <f>IF(Flights[[#This Row],[Status]]&lt;&gt;"Delayed","", IF(Flights[[#This Row],[Arrival Delay]]&gt;120, "Severe", IF(Flights[[#This Row],[Arrival Delay]]&gt;60, "Major", "Moderate")))</f>
        <v/>
      </c>
      <c r="Y126" t="b">
        <v>0</v>
      </c>
      <c r="AA126" t="str">
        <f>IF(OR(AND(Flights[[#This Row],[Status]]="Cancelled", Flights[[#This Row],[Cancellation Reason]]="Airline/Carrier"), Flights[[#This Row],[Delay Type]]="Severe"), "Yes", "No")</f>
        <v>No</v>
      </c>
    </row>
    <row r="127" spans="1:27" x14ac:dyDescent="0.3">
      <c r="A127" s="3">
        <v>42014</v>
      </c>
      <c r="B127" s="22">
        <f>WEEKNUM(Flights[[#This Row],[Date]], 1)</f>
        <v>2</v>
      </c>
      <c r="C127" s="22">
        <f>WEEKDAY(Flights[[#This Row],[Date]],1)</f>
        <v>7</v>
      </c>
      <c r="D127" t="s">
        <v>663</v>
      </c>
      <c r="E127" t="s">
        <v>1988</v>
      </c>
      <c r="F127" t="s">
        <v>0</v>
      </c>
      <c r="G127" t="s">
        <v>28</v>
      </c>
      <c r="H127" t="str">
        <f>_xlfn.XLOOKUP(Flights[[#This Row],[Destination]], Airports!$A$2:$A$78, Airports!$D$2:$D$78)</f>
        <v>Philadelphia</v>
      </c>
      <c r="I127" t="str" cm="1">
        <f t="array" ref="I127">_xlfn.XLOOKUP(Flights[[#This Row],[Destination]],_xlfn._TRO_TRAILING( Airports!A:A),_xlfn._TRO_TRAILING( Airports!E:E), "Not found")</f>
        <v>PA</v>
      </c>
      <c r="J127" s="1">
        <v>0.92708333333333337</v>
      </c>
      <c r="K127" s="22">
        <f>HOUR(Flights[[#This Row],[Scheduled Departure]])</f>
        <v>22</v>
      </c>
      <c r="L127" s="1">
        <v>0.92638888888888893</v>
      </c>
      <c r="M127">
        <f>(L127-J127)*24*60</f>
        <v>-0.99999999999999645</v>
      </c>
      <c r="N127" s="16">
        <f>Flights[[#This Row],[Length (min)]]/60</f>
        <v>4.8666666666666663</v>
      </c>
      <c r="O127">
        <v>292</v>
      </c>
      <c r="P127">
        <v>2402</v>
      </c>
      <c r="Q127" s="18">
        <f>IFERROR(Flights[[#This Row],[Distance]]/Flights[[#This Row],[Length (hr)]], "")</f>
        <v>493.56164383561651</v>
      </c>
      <c r="R127" s="1">
        <v>0.25555555555555554</v>
      </c>
      <c r="S127" s="1" t="str">
        <f>IF(Flights[[#This Row],[Length (hr)]]&lt;2, "No meal", IF(Flights[[#This Row],[Length (hr)]]&lt;3.5, "Light meal", "Full meal"))</f>
        <v>Full meal</v>
      </c>
      <c r="T127" s="1" t="str">
        <f>IF(AND(Flights[[#This Row],[Airline]]="US Airways", Flights[[#This Row],[Meal]]="Full Meal"), "Yes", "No")</f>
        <v>Yes</v>
      </c>
      <c r="U127" s="1">
        <v>0.25416666666666665</v>
      </c>
      <c r="V127">
        <v>-2</v>
      </c>
      <c r="W127" s="1" t="str">
        <f>IF(Flights[[#This Row],[Arrival Delay]] = "", "Cancelled", IF(Flights[[#This Row],[Arrival Delay]]&gt;15, "Delayed", "On time"))</f>
        <v>On time</v>
      </c>
      <c r="X127" t="str">
        <f>IF(Flights[[#This Row],[Status]]&lt;&gt;"Delayed","", IF(Flights[[#This Row],[Arrival Delay]]&gt;120, "Severe", IF(Flights[[#This Row],[Arrival Delay]]&gt;60, "Major", "Moderate")))</f>
        <v/>
      </c>
      <c r="Y127" t="b">
        <v>0</v>
      </c>
      <c r="AA127" t="str">
        <f>IF(OR(AND(Flights[[#This Row],[Status]]="Cancelled", Flights[[#This Row],[Cancellation Reason]]="Airline/Carrier"), Flights[[#This Row],[Delay Type]]="Severe"), "Yes", "No")</f>
        <v>No</v>
      </c>
    </row>
    <row r="128" spans="1:27" x14ac:dyDescent="0.3">
      <c r="A128" s="3">
        <v>42014</v>
      </c>
      <c r="B128" s="22">
        <f>WEEKNUM(Flights[[#This Row],[Date]], 1)</f>
        <v>2</v>
      </c>
      <c r="C128" s="22">
        <f>WEEKDAY(Flights[[#This Row],[Date]],1)</f>
        <v>7</v>
      </c>
      <c r="D128" t="s">
        <v>745</v>
      </c>
      <c r="E128" t="s">
        <v>1990</v>
      </c>
      <c r="F128" t="s">
        <v>0</v>
      </c>
      <c r="G128" t="s">
        <v>4</v>
      </c>
      <c r="H128" t="str">
        <f>_xlfn.XLOOKUP(Flights[[#This Row],[Destination]], Airports!$A$2:$A$78, Airports!$D$2:$D$78)</f>
        <v>Chicago</v>
      </c>
      <c r="I128" t="str" cm="1">
        <f t="array" ref="I128">_xlfn.XLOOKUP(Flights[[#This Row],[Destination]],_xlfn._TRO_TRAILING( Airports!A:A),_xlfn._TRO_TRAILING( Airports!E:E), "Not found")</f>
        <v>IL</v>
      </c>
      <c r="J128" s="1">
        <v>0.97986111111111107</v>
      </c>
      <c r="K128" s="22">
        <f>HOUR(Flights[[#This Row],[Scheduled Departure]])</f>
        <v>23</v>
      </c>
      <c r="L128" s="1">
        <v>0.98263888888888884</v>
      </c>
      <c r="M128">
        <f>(L128-J128)*24*60</f>
        <v>3.9999999999999858</v>
      </c>
      <c r="N128" s="16">
        <f>Flights[[#This Row],[Length (min)]]/60</f>
        <v>3.7666666666666666</v>
      </c>
      <c r="O128">
        <v>226</v>
      </c>
      <c r="P128">
        <v>1744</v>
      </c>
      <c r="Q128" s="18">
        <f>IFERROR(Flights[[#This Row],[Distance]]/Flights[[#This Row],[Length (hr)]], "")</f>
        <v>463.00884955752213</v>
      </c>
      <c r="R128" s="1">
        <v>0.22777777777777777</v>
      </c>
      <c r="S128" s="1" t="str">
        <f>IF(Flights[[#This Row],[Length (hr)]]&lt;2, "No meal", IF(Flights[[#This Row],[Length (hr)]]&lt;3.5, "Light meal", "Full meal"))</f>
        <v>Full meal</v>
      </c>
      <c r="T128" s="1" t="str">
        <f>IF(AND(Flights[[#This Row],[Airline]]="US Airways", Flights[[#This Row],[Meal]]="Full Meal"), "Yes", "No")</f>
        <v>No</v>
      </c>
      <c r="U128" s="1">
        <v>0.22291666666666668</v>
      </c>
      <c r="V128">
        <v>-7</v>
      </c>
      <c r="W128" s="1" t="str">
        <f>IF(Flights[[#This Row],[Arrival Delay]] = "", "Cancelled", IF(Flights[[#This Row],[Arrival Delay]]&gt;15, "Delayed", "On time"))</f>
        <v>On time</v>
      </c>
      <c r="X128" t="str">
        <f>IF(Flights[[#This Row],[Status]]&lt;&gt;"Delayed","", IF(Flights[[#This Row],[Arrival Delay]]&gt;120, "Severe", IF(Flights[[#This Row],[Arrival Delay]]&gt;60, "Major", "Moderate")))</f>
        <v/>
      </c>
      <c r="Y128" t="b">
        <v>0</v>
      </c>
      <c r="AA128" t="str">
        <f>IF(OR(AND(Flights[[#This Row],[Status]]="Cancelled", Flights[[#This Row],[Cancellation Reason]]="Airline/Carrier"), Flights[[#This Row],[Delay Type]]="Severe"), "Yes", "No")</f>
        <v>No</v>
      </c>
    </row>
    <row r="129" spans="1:27" x14ac:dyDescent="0.3">
      <c r="A129" s="3">
        <v>42015</v>
      </c>
      <c r="B129" s="22">
        <f>WEEKNUM(Flights[[#This Row],[Date]], 1)</f>
        <v>3</v>
      </c>
      <c r="C129" s="22">
        <f>WEEKDAY(Flights[[#This Row],[Date]],1)</f>
        <v>1</v>
      </c>
      <c r="D129" t="s">
        <v>835</v>
      </c>
      <c r="E129" t="s">
        <v>1995</v>
      </c>
      <c r="F129" t="s">
        <v>0</v>
      </c>
      <c r="G129" t="s">
        <v>257</v>
      </c>
      <c r="H129" t="str">
        <f>_xlfn.XLOOKUP(Flights[[#This Row],[Destination]], Airports!$A$2:$A$78, Airports!$D$2:$D$78)</f>
        <v>Baltimore</v>
      </c>
      <c r="I129" t="str" cm="1">
        <f t="array" ref="I129">_xlfn.XLOOKUP(Flights[[#This Row],[Destination]],_xlfn._TRO_TRAILING( Airports!A:A),_xlfn._TRO_TRAILING( Airports!E:E), "Not found")</f>
        <v>MD</v>
      </c>
      <c r="J129" s="1">
        <v>0.29166666666666669</v>
      </c>
      <c r="K129" s="22">
        <f>HOUR(Flights[[#This Row],[Scheduled Departure]])</f>
        <v>7</v>
      </c>
      <c r="L129" s="1">
        <v>0.28958333333333336</v>
      </c>
      <c r="M129">
        <f>(L129-J129)*24*60</f>
        <v>-2.9999999999999893</v>
      </c>
      <c r="N129" s="16">
        <f>Flights[[#This Row],[Length (min)]]/60</f>
        <v>4.916666666666667</v>
      </c>
      <c r="O129">
        <v>295</v>
      </c>
      <c r="P129">
        <v>2329</v>
      </c>
      <c r="Q129" s="18">
        <f>IFERROR(Flights[[#This Row],[Distance]]/Flights[[#This Row],[Length (hr)]], "")</f>
        <v>473.69491525423729</v>
      </c>
      <c r="R129" s="1">
        <v>0.62152777777777779</v>
      </c>
      <c r="S129" s="1" t="str">
        <f>IF(Flights[[#This Row],[Length (hr)]]&lt;2, "No meal", IF(Flights[[#This Row],[Length (hr)]]&lt;3.5, "Light meal", "Full meal"))</f>
        <v>Full meal</v>
      </c>
      <c r="T129" s="1" t="str">
        <f>IF(AND(Flights[[#This Row],[Airline]]="US Airways", Flights[[#This Row],[Meal]]="Full Meal"), "Yes", "No")</f>
        <v>No</v>
      </c>
      <c r="U129" s="1">
        <v>0.61944444444444446</v>
      </c>
      <c r="V129">
        <v>-3</v>
      </c>
      <c r="W129" s="1" t="str">
        <f>IF(Flights[[#This Row],[Arrival Delay]] = "", "Cancelled", IF(Flights[[#This Row],[Arrival Delay]]&gt;15, "Delayed", "On time"))</f>
        <v>On time</v>
      </c>
      <c r="X129" t="str">
        <f>IF(Flights[[#This Row],[Status]]&lt;&gt;"Delayed","", IF(Flights[[#This Row],[Arrival Delay]]&gt;120, "Severe", IF(Flights[[#This Row],[Arrival Delay]]&gt;60, "Major", "Moderate")))</f>
        <v/>
      </c>
      <c r="Y129" t="b">
        <v>0</v>
      </c>
      <c r="AA129" t="str">
        <f>IF(OR(AND(Flights[[#This Row],[Status]]="Cancelled", Flights[[#This Row],[Cancellation Reason]]="Airline/Carrier"), Flights[[#This Row],[Delay Type]]="Severe"), "Yes", "No")</f>
        <v>No</v>
      </c>
    </row>
    <row r="130" spans="1:27" x14ac:dyDescent="0.3">
      <c r="A130" s="3">
        <v>42015</v>
      </c>
      <c r="B130" s="22">
        <f>WEEKNUM(Flights[[#This Row],[Date]], 1)</f>
        <v>3</v>
      </c>
      <c r="C130" s="22">
        <f>WEEKDAY(Flights[[#This Row],[Date]],1)</f>
        <v>1</v>
      </c>
      <c r="D130" t="s">
        <v>800</v>
      </c>
      <c r="E130" t="s">
        <v>1994</v>
      </c>
      <c r="F130" t="s">
        <v>0</v>
      </c>
      <c r="G130" t="s">
        <v>347</v>
      </c>
      <c r="H130" t="str">
        <f>_xlfn.XLOOKUP(Flights[[#This Row],[Destination]], Airports!$A$2:$A$78, Airports!$D$2:$D$78)</f>
        <v>San Jose</v>
      </c>
      <c r="I130" t="str" cm="1">
        <f t="array" ref="I130">_xlfn.XLOOKUP(Flights[[#This Row],[Destination]],_xlfn._TRO_TRAILING( Airports!A:A),_xlfn._TRO_TRAILING( Airports!E:E), "Not found")</f>
        <v>CA</v>
      </c>
      <c r="J130" s="1">
        <v>0.29166666666666669</v>
      </c>
      <c r="K130" s="22">
        <f>HOUR(Flights[[#This Row],[Scheduled Departure]])</f>
        <v>7</v>
      </c>
      <c r="L130" s="1">
        <v>0.43958333333333333</v>
      </c>
      <c r="M130">
        <f>(L130-J130)*24*60</f>
        <v>212.99999999999997</v>
      </c>
      <c r="N130" s="16">
        <f>Flights[[#This Row],[Length (min)]]/60</f>
        <v>1.2666666666666666</v>
      </c>
      <c r="O130">
        <v>76</v>
      </c>
      <c r="P130">
        <v>308</v>
      </c>
      <c r="Q130" s="18">
        <f>IFERROR(Flights[[#This Row],[Distance]]/Flights[[#This Row],[Length (hr)]], "")</f>
        <v>243.15789473684211</v>
      </c>
      <c r="R130" s="1">
        <v>0.34583333333333333</v>
      </c>
      <c r="S130" s="1" t="str">
        <f>IF(Flights[[#This Row],[Length (hr)]]&lt;2, "No meal", IF(Flights[[#This Row],[Length (hr)]]&lt;3.5, "Light meal", "Full meal"))</f>
        <v>No meal</v>
      </c>
      <c r="T130" s="1" t="str">
        <f>IF(AND(Flights[[#This Row],[Airline]]="US Airways", Flights[[#This Row],[Meal]]="Full Meal"), "Yes", "No")</f>
        <v>No</v>
      </c>
      <c r="U130" s="1">
        <v>0.49236111111111114</v>
      </c>
      <c r="V130">
        <v>211</v>
      </c>
      <c r="W130" s="1" t="str">
        <f>IF(Flights[[#This Row],[Arrival Delay]] = "", "Cancelled", IF(Flights[[#This Row],[Arrival Delay]]&gt;15, "Delayed", "On time"))</f>
        <v>Delayed</v>
      </c>
      <c r="X130" t="str">
        <f>IF(Flights[[#This Row],[Status]]&lt;&gt;"Delayed","", IF(Flights[[#This Row],[Arrival Delay]]&gt;120, "Severe", IF(Flights[[#This Row],[Arrival Delay]]&gt;60, "Major", "Moderate")))</f>
        <v>Severe</v>
      </c>
      <c r="Y130" t="b">
        <v>0</v>
      </c>
      <c r="AA130" t="str">
        <f>IF(OR(AND(Flights[[#This Row],[Status]]="Cancelled", Flights[[#This Row],[Cancellation Reason]]="Airline/Carrier"), Flights[[#This Row],[Delay Type]]="Severe"), "Yes", "No")</f>
        <v>Yes</v>
      </c>
    </row>
    <row r="131" spans="1:27" x14ac:dyDescent="0.3">
      <c r="A131" s="3">
        <v>42015</v>
      </c>
      <c r="B131" s="22">
        <f>WEEKNUM(Flights[[#This Row],[Date]], 1)</f>
        <v>3</v>
      </c>
      <c r="C131" s="22">
        <f>WEEKDAY(Flights[[#This Row],[Date]],1)</f>
        <v>1</v>
      </c>
      <c r="D131" t="s">
        <v>746</v>
      </c>
      <c r="E131" t="s">
        <v>1990</v>
      </c>
      <c r="F131" t="s">
        <v>0</v>
      </c>
      <c r="G131" t="s">
        <v>13</v>
      </c>
      <c r="H131" t="str">
        <f>_xlfn.XLOOKUP(Flights[[#This Row],[Destination]], Airports!$A$2:$A$78, Airports!$D$2:$D$78)</f>
        <v>Orlando</v>
      </c>
      <c r="I131" t="str" cm="1">
        <f t="array" ref="I131">_xlfn.XLOOKUP(Flights[[#This Row],[Destination]],_xlfn._TRO_TRAILING( Airports!A:A),_xlfn._TRO_TRAILING( Airports!E:E), "Not found")</f>
        <v>FL</v>
      </c>
      <c r="J131" s="1">
        <v>0.40625</v>
      </c>
      <c r="K131" s="22">
        <f>HOUR(Flights[[#This Row],[Scheduled Departure]])</f>
        <v>9</v>
      </c>
      <c r="L131" s="1">
        <v>0.40555555555555556</v>
      </c>
      <c r="M131">
        <f>(L131-J131)*24*60</f>
        <v>-0.99999999999999645</v>
      </c>
      <c r="N131" s="16">
        <f>Flights[[#This Row],[Length (min)]]/60</f>
        <v>4.6166666666666663</v>
      </c>
      <c r="O131">
        <v>277</v>
      </c>
      <c r="P131">
        <v>2218</v>
      </c>
      <c r="Q131" s="18">
        <f>IFERROR(Flights[[#This Row],[Distance]]/Flights[[#This Row],[Length (hr)]], "")</f>
        <v>480.43321299638995</v>
      </c>
      <c r="R131" s="1">
        <v>0.72916666666666663</v>
      </c>
      <c r="S131" s="1" t="str">
        <f>IF(Flights[[#This Row],[Length (hr)]]&lt;2, "No meal", IF(Flights[[#This Row],[Length (hr)]]&lt;3.5, "Light meal", "Full meal"))</f>
        <v>Full meal</v>
      </c>
      <c r="T131" s="1" t="str">
        <f>IF(AND(Flights[[#This Row],[Airline]]="US Airways", Flights[[#This Row],[Meal]]="Full Meal"), "Yes", "No")</f>
        <v>No</v>
      </c>
      <c r="U131" s="1">
        <v>0.72291666666666665</v>
      </c>
      <c r="V131">
        <v>-9</v>
      </c>
      <c r="W131" s="1" t="str">
        <f>IF(Flights[[#This Row],[Arrival Delay]] = "", "Cancelled", IF(Flights[[#This Row],[Arrival Delay]]&gt;15, "Delayed", "On time"))</f>
        <v>On time</v>
      </c>
      <c r="X131" t="str">
        <f>IF(Flights[[#This Row],[Status]]&lt;&gt;"Delayed","", IF(Flights[[#This Row],[Arrival Delay]]&gt;120, "Severe", IF(Flights[[#This Row],[Arrival Delay]]&gt;60, "Major", "Moderate")))</f>
        <v/>
      </c>
      <c r="Y131" t="b">
        <v>0</v>
      </c>
      <c r="AA131" t="str">
        <f>IF(OR(AND(Flights[[#This Row],[Status]]="Cancelled", Flights[[#This Row],[Cancellation Reason]]="Airline/Carrier"), Flights[[#This Row],[Delay Type]]="Severe"), "Yes", "No")</f>
        <v>No</v>
      </c>
    </row>
    <row r="132" spans="1:27" x14ac:dyDescent="0.3">
      <c r="A132" s="3">
        <v>42015</v>
      </c>
      <c r="B132" s="22">
        <f>WEEKNUM(Flights[[#This Row],[Date]], 1)</f>
        <v>3</v>
      </c>
      <c r="C132" s="22">
        <f>WEEKDAY(Flights[[#This Row],[Date]],1)</f>
        <v>1</v>
      </c>
      <c r="D132" t="s">
        <v>462</v>
      </c>
      <c r="E132" t="s">
        <v>1990</v>
      </c>
      <c r="F132" t="s">
        <v>0</v>
      </c>
      <c r="G132" t="s">
        <v>17</v>
      </c>
      <c r="H132" t="str">
        <f>_xlfn.XLOOKUP(Flights[[#This Row],[Destination]], Airports!$A$2:$A$78, Airports!$D$2:$D$78)</f>
        <v>Honolulu</v>
      </c>
      <c r="I132" t="str" cm="1">
        <f t="array" ref="I132">_xlfn.XLOOKUP(Flights[[#This Row],[Destination]],_xlfn._TRO_TRAILING( Airports!A:A),_xlfn._TRO_TRAILING( Airports!E:E), "Not found")</f>
        <v>HI</v>
      </c>
      <c r="J132" s="1">
        <v>0.4375</v>
      </c>
      <c r="K132" s="22">
        <f>HOUR(Flights[[#This Row],[Scheduled Departure]])</f>
        <v>10</v>
      </c>
      <c r="L132" s="1">
        <v>0.44444444444444442</v>
      </c>
      <c r="M132">
        <f>(L132-J132)*24*60</f>
        <v>9.9999999999999645</v>
      </c>
      <c r="N132" s="16">
        <f>Flights[[#This Row],[Length (min)]]/60</f>
        <v>5.7833333333333332</v>
      </c>
      <c r="O132">
        <v>347</v>
      </c>
      <c r="P132">
        <v>2556</v>
      </c>
      <c r="Q132" s="18">
        <f>IFERROR(Flights[[#This Row],[Distance]]/Flights[[#This Row],[Length (hr)]], "")</f>
        <v>441.95965417867438</v>
      </c>
      <c r="R132" s="1">
        <v>0.60902777777777772</v>
      </c>
      <c r="S132" s="1" t="str">
        <f>IF(Flights[[#This Row],[Length (hr)]]&lt;2, "No meal", IF(Flights[[#This Row],[Length (hr)]]&lt;3.5, "Light meal", "Full meal"))</f>
        <v>Full meal</v>
      </c>
      <c r="T132" s="1" t="str">
        <f>IF(AND(Flights[[#This Row],[Airline]]="US Airways", Flights[[#This Row],[Meal]]="Full Meal"), "Yes", "No")</f>
        <v>No</v>
      </c>
      <c r="U132" s="1">
        <v>0.6020833333333333</v>
      </c>
      <c r="V132">
        <v>-10</v>
      </c>
      <c r="W132" s="1" t="str">
        <f>IF(Flights[[#This Row],[Arrival Delay]] = "", "Cancelled", IF(Flights[[#This Row],[Arrival Delay]]&gt;15, "Delayed", "On time"))</f>
        <v>On time</v>
      </c>
      <c r="X132" t="str">
        <f>IF(Flights[[#This Row],[Status]]&lt;&gt;"Delayed","", IF(Flights[[#This Row],[Arrival Delay]]&gt;120, "Severe", IF(Flights[[#This Row],[Arrival Delay]]&gt;60, "Major", "Moderate")))</f>
        <v/>
      </c>
      <c r="Y132" t="b">
        <v>0</v>
      </c>
      <c r="AA132" t="str">
        <f>IF(OR(AND(Flights[[#This Row],[Status]]="Cancelled", Flights[[#This Row],[Cancellation Reason]]="Airline/Carrier"), Flights[[#This Row],[Delay Type]]="Severe"), "Yes", "No")</f>
        <v>No</v>
      </c>
    </row>
    <row r="133" spans="1:27" x14ac:dyDescent="0.3">
      <c r="A133" s="3">
        <v>42015</v>
      </c>
      <c r="B133" s="22">
        <f>WEEKNUM(Flights[[#This Row],[Date]], 1)</f>
        <v>3</v>
      </c>
      <c r="C133" s="22">
        <f>WEEKDAY(Flights[[#This Row],[Date]],1)</f>
        <v>1</v>
      </c>
      <c r="D133" t="s">
        <v>414</v>
      </c>
      <c r="E133" t="s">
        <v>1994</v>
      </c>
      <c r="F133" t="s">
        <v>0</v>
      </c>
      <c r="G133" t="s">
        <v>255</v>
      </c>
      <c r="H133" t="str">
        <f>_xlfn.XLOOKUP(Flights[[#This Row],[Destination]], Airports!$A$2:$A$78, Airports!$D$2:$D$78)</f>
        <v>Boise</v>
      </c>
      <c r="I133" t="str" cm="1">
        <f t="array" ref="I133">_xlfn.XLOOKUP(Flights[[#This Row],[Destination]],_xlfn._TRO_TRAILING( Airports!A:A),_xlfn._TRO_TRAILING( Airports!E:E), "Not found")</f>
        <v>ID</v>
      </c>
      <c r="J133" s="1">
        <v>0.49305555555555558</v>
      </c>
      <c r="K133" s="22">
        <f>HOUR(Flights[[#This Row],[Scheduled Departure]])</f>
        <v>11</v>
      </c>
      <c r="L133" s="1">
        <v>0.52708333333333335</v>
      </c>
      <c r="M133">
        <f>(L133-J133)*24*60</f>
        <v>48.999999999999986</v>
      </c>
      <c r="N133" s="16">
        <f>Flights[[#This Row],[Length (min)]]/60</f>
        <v>2.1833333333333331</v>
      </c>
      <c r="O133">
        <v>131</v>
      </c>
      <c r="P133">
        <v>674</v>
      </c>
      <c r="Q133" s="18">
        <f>IFERROR(Flights[[#This Row],[Distance]]/Flights[[#This Row],[Length (hr)]], "")</f>
        <v>308.70229007633588</v>
      </c>
      <c r="R133" s="1">
        <v>0.62569444444444444</v>
      </c>
      <c r="S133" s="1" t="str">
        <f>IF(Flights[[#This Row],[Length (hr)]]&lt;2, "No meal", IF(Flights[[#This Row],[Length (hr)]]&lt;3.5, "Light meal", "Full meal"))</f>
        <v>Light meal</v>
      </c>
      <c r="T133" s="1" t="str">
        <f>IF(AND(Flights[[#This Row],[Airline]]="US Airways", Flights[[#This Row],[Meal]]="Full Meal"), "Yes", "No")</f>
        <v>No</v>
      </c>
      <c r="U133" s="1">
        <v>0.65972222222222221</v>
      </c>
      <c r="V133">
        <v>49</v>
      </c>
      <c r="W133" s="1" t="str">
        <f>IF(Flights[[#This Row],[Arrival Delay]] = "", "Cancelled", IF(Flights[[#This Row],[Arrival Delay]]&gt;15, "Delayed", "On time"))</f>
        <v>Delayed</v>
      </c>
      <c r="X133" t="str">
        <f>IF(Flights[[#This Row],[Status]]&lt;&gt;"Delayed","", IF(Flights[[#This Row],[Arrival Delay]]&gt;120, "Severe", IF(Flights[[#This Row],[Arrival Delay]]&gt;60, "Major", "Moderate")))</f>
        <v>Moderate</v>
      </c>
      <c r="Y133" t="b">
        <v>0</v>
      </c>
      <c r="AA133" t="str">
        <f>IF(OR(AND(Flights[[#This Row],[Status]]="Cancelled", Flights[[#This Row],[Cancellation Reason]]="Airline/Carrier"), Flights[[#This Row],[Delay Type]]="Severe"), "Yes", "No")</f>
        <v>No</v>
      </c>
    </row>
    <row r="134" spans="1:27" x14ac:dyDescent="0.3">
      <c r="A134" s="3">
        <v>42015</v>
      </c>
      <c r="B134" s="22">
        <f>WEEKNUM(Flights[[#This Row],[Date]], 1)</f>
        <v>3</v>
      </c>
      <c r="C134" s="22">
        <f>WEEKDAY(Flights[[#This Row],[Date]],1)</f>
        <v>1</v>
      </c>
      <c r="D134" t="s">
        <v>875</v>
      </c>
      <c r="E134" t="s">
        <v>1995</v>
      </c>
      <c r="F134" t="s">
        <v>0</v>
      </c>
      <c r="G134" t="s">
        <v>273</v>
      </c>
      <c r="H134" t="str">
        <f>_xlfn.XLOOKUP(Flights[[#This Row],[Destination]], Airports!$A$2:$A$78, Airports!$D$2:$D$78)</f>
        <v>Denver</v>
      </c>
      <c r="I134" t="str" cm="1">
        <f t="array" ref="I134">_xlfn.XLOOKUP(Flights[[#This Row],[Destination]],_xlfn._TRO_TRAILING( Airports!A:A),_xlfn._TRO_TRAILING( Airports!E:E), "Not found")</f>
        <v>CO</v>
      </c>
      <c r="J134" s="1">
        <v>0.51041666666666663</v>
      </c>
      <c r="K134" s="22">
        <f>HOUR(Flights[[#This Row],[Scheduled Departure]])</f>
        <v>12</v>
      </c>
      <c r="L134" s="1">
        <v>0.57291666666666663</v>
      </c>
      <c r="M134">
        <f>(L134-J134)*24*60</f>
        <v>90</v>
      </c>
      <c r="N134" s="16">
        <f>Flights[[#This Row],[Length (min)]]/60</f>
        <v>2.1666666666666665</v>
      </c>
      <c r="O134">
        <v>130</v>
      </c>
      <c r="P134">
        <v>862</v>
      </c>
      <c r="Q134" s="18">
        <f>IFERROR(Flights[[#This Row],[Distance]]/Flights[[#This Row],[Length (hr)]], "")</f>
        <v>397.84615384615387</v>
      </c>
      <c r="R134" s="1">
        <v>0.64583333333333337</v>
      </c>
      <c r="S134" s="1" t="str">
        <f>IF(Flights[[#This Row],[Length (hr)]]&lt;2, "No meal", IF(Flights[[#This Row],[Length (hr)]]&lt;3.5, "Light meal", "Full meal"))</f>
        <v>Light meal</v>
      </c>
      <c r="T134" s="1" t="str">
        <f>IF(AND(Flights[[#This Row],[Airline]]="US Airways", Flights[[#This Row],[Meal]]="Full Meal"), "Yes", "No")</f>
        <v>No</v>
      </c>
      <c r="U134" s="1">
        <v>0.70486111111111116</v>
      </c>
      <c r="V134">
        <v>85</v>
      </c>
      <c r="W134" s="1" t="str">
        <f>IF(Flights[[#This Row],[Arrival Delay]] = "", "Cancelled", IF(Flights[[#This Row],[Arrival Delay]]&gt;15, "Delayed", "On time"))</f>
        <v>Delayed</v>
      </c>
      <c r="X134" t="str">
        <f>IF(Flights[[#This Row],[Status]]&lt;&gt;"Delayed","", IF(Flights[[#This Row],[Arrival Delay]]&gt;120, "Severe", IF(Flights[[#This Row],[Arrival Delay]]&gt;60, "Major", "Moderate")))</f>
        <v>Major</v>
      </c>
      <c r="Y134" t="b">
        <v>0</v>
      </c>
      <c r="AA134" t="str">
        <f>IF(OR(AND(Flights[[#This Row],[Status]]="Cancelled", Flights[[#This Row],[Cancellation Reason]]="Airline/Carrier"), Flights[[#This Row],[Delay Type]]="Severe"), "Yes", "No")</f>
        <v>No</v>
      </c>
    </row>
    <row r="135" spans="1:27" x14ac:dyDescent="0.3">
      <c r="A135" s="3">
        <v>42015</v>
      </c>
      <c r="B135" s="22">
        <f>WEEKNUM(Flights[[#This Row],[Date]], 1)</f>
        <v>3</v>
      </c>
      <c r="C135" s="22">
        <f>WEEKDAY(Flights[[#This Row],[Date]],1)</f>
        <v>1</v>
      </c>
      <c r="D135" t="s">
        <v>887</v>
      </c>
      <c r="E135" t="s">
        <v>1991</v>
      </c>
      <c r="F135" t="s">
        <v>0</v>
      </c>
      <c r="G135" t="s">
        <v>344</v>
      </c>
      <c r="H135" t="str">
        <f>_xlfn.XLOOKUP(Flights[[#This Row],[Destination]], Airports!$A$2:$A$78, Airports!$D$2:$D$78)</f>
        <v>Seattle</v>
      </c>
      <c r="I135" t="str" cm="1">
        <f t="array" ref="I135">_xlfn.XLOOKUP(Flights[[#This Row],[Destination]],_xlfn._TRO_TRAILING( Airports!A:A),_xlfn._TRO_TRAILING( Airports!E:E), "Not found")</f>
        <v>WA</v>
      </c>
      <c r="J135" s="1">
        <v>0.58333333333333337</v>
      </c>
      <c r="K135" s="22">
        <f>HOUR(Flights[[#This Row],[Scheduled Departure]])</f>
        <v>14</v>
      </c>
      <c r="L135" s="1">
        <v>0.57708333333333328</v>
      </c>
      <c r="M135">
        <f>(L135-J135)*24*60</f>
        <v>-9.0000000000001279</v>
      </c>
      <c r="N135" s="16">
        <f>Flights[[#This Row],[Length (min)]]/60</f>
        <v>2.9833333333333334</v>
      </c>
      <c r="O135">
        <v>179</v>
      </c>
      <c r="P135">
        <v>954</v>
      </c>
      <c r="Q135" s="18">
        <f>IFERROR(Flights[[#This Row],[Distance]]/Flights[[#This Row],[Length (hr)]], "")</f>
        <v>319.77653631284915</v>
      </c>
      <c r="R135" s="1">
        <v>0.7</v>
      </c>
      <c r="S135" s="1" t="str">
        <f>IF(Flights[[#This Row],[Length (hr)]]&lt;2, "No meal", IF(Flights[[#This Row],[Length (hr)]]&lt;3.5, "Light meal", "Full meal"))</f>
        <v>Light meal</v>
      </c>
      <c r="T135" s="1" t="str">
        <f>IF(AND(Flights[[#This Row],[Airline]]="US Airways", Flights[[#This Row],[Meal]]="Full Meal"), "Yes", "No")</f>
        <v>No</v>
      </c>
      <c r="U135" s="1">
        <v>0.70138888888888884</v>
      </c>
      <c r="V135">
        <v>2</v>
      </c>
      <c r="W135" s="1" t="str">
        <f>IF(Flights[[#This Row],[Arrival Delay]] = "", "Cancelled", IF(Flights[[#This Row],[Arrival Delay]]&gt;15, "Delayed", "On time"))</f>
        <v>On time</v>
      </c>
      <c r="X135" t="str">
        <f>IF(Flights[[#This Row],[Status]]&lt;&gt;"Delayed","", IF(Flights[[#This Row],[Arrival Delay]]&gt;120, "Severe", IF(Flights[[#This Row],[Arrival Delay]]&gt;60, "Major", "Moderate")))</f>
        <v/>
      </c>
      <c r="Y135" t="b">
        <v>0</v>
      </c>
      <c r="AA135" t="str">
        <f>IF(OR(AND(Flights[[#This Row],[Status]]="Cancelled", Flights[[#This Row],[Cancellation Reason]]="Airline/Carrier"), Flights[[#This Row],[Delay Type]]="Severe"), "Yes", "No")</f>
        <v>No</v>
      </c>
    </row>
    <row r="136" spans="1:27" x14ac:dyDescent="0.3">
      <c r="A136" s="3">
        <v>42015</v>
      </c>
      <c r="B136" s="22">
        <f>WEEKNUM(Flights[[#This Row],[Date]], 1)</f>
        <v>3</v>
      </c>
      <c r="C136" s="22">
        <f>WEEKDAY(Flights[[#This Row],[Date]],1)</f>
        <v>1</v>
      </c>
      <c r="D136" t="s">
        <v>576</v>
      </c>
      <c r="E136" t="s">
        <v>1989</v>
      </c>
      <c r="F136" t="s">
        <v>0</v>
      </c>
      <c r="G136" t="s">
        <v>349</v>
      </c>
      <c r="H136" t="str">
        <f>_xlfn.XLOOKUP(Flights[[#This Row],[Destination]], Airports!$A$2:$A$78, Airports!$D$2:$D$78)</f>
        <v>Salt Lake City</v>
      </c>
      <c r="I136" t="str" cm="1">
        <f t="array" ref="I136">_xlfn.XLOOKUP(Flights[[#This Row],[Destination]],_xlfn._TRO_TRAILING( Airports!A:A),_xlfn._TRO_TRAILING( Airports!E:E), "Not found")</f>
        <v>UT</v>
      </c>
      <c r="J136" s="1">
        <v>0.68263888888888891</v>
      </c>
      <c r="K136" s="22">
        <f>HOUR(Flights[[#This Row],[Scheduled Departure]])</f>
        <v>16</v>
      </c>
      <c r="L136" s="1">
        <v>0.68125000000000002</v>
      </c>
      <c r="M136">
        <f>(L136-J136)*24*60</f>
        <v>-1.9999999999999929</v>
      </c>
      <c r="N136" s="16">
        <f>Flights[[#This Row],[Length (min)]]/60</f>
        <v>1.7</v>
      </c>
      <c r="O136">
        <v>102</v>
      </c>
      <c r="P136">
        <v>590</v>
      </c>
      <c r="Q136" s="18">
        <f>IFERROR(Flights[[#This Row],[Distance]]/Flights[[#This Row],[Length (hr)]], "")</f>
        <v>347.05882352941177</v>
      </c>
      <c r="R136" s="1">
        <v>0.80347222222222225</v>
      </c>
      <c r="S136" s="1" t="str">
        <f>IF(Flights[[#This Row],[Length (hr)]]&lt;2, "No meal", IF(Flights[[#This Row],[Length (hr)]]&lt;3.5, "Light meal", "Full meal"))</f>
        <v>No meal</v>
      </c>
      <c r="T136" s="1" t="str">
        <f>IF(AND(Flights[[#This Row],[Airline]]="US Airways", Flights[[#This Row],[Meal]]="Full Meal"), "Yes", "No")</f>
        <v>No</v>
      </c>
      <c r="U136" s="1">
        <v>0.79374999999999996</v>
      </c>
      <c r="V136">
        <v>-14</v>
      </c>
      <c r="W136" s="1" t="str">
        <f>IF(Flights[[#This Row],[Arrival Delay]] = "", "Cancelled", IF(Flights[[#This Row],[Arrival Delay]]&gt;15, "Delayed", "On time"))</f>
        <v>On time</v>
      </c>
      <c r="X136" t="str">
        <f>IF(Flights[[#This Row],[Status]]&lt;&gt;"Delayed","", IF(Flights[[#This Row],[Arrival Delay]]&gt;120, "Severe", IF(Flights[[#This Row],[Arrival Delay]]&gt;60, "Major", "Moderate")))</f>
        <v/>
      </c>
      <c r="Y136" t="b">
        <v>0</v>
      </c>
      <c r="AA136" t="str">
        <f>IF(OR(AND(Flights[[#This Row],[Status]]="Cancelled", Flights[[#This Row],[Cancellation Reason]]="Airline/Carrier"), Flights[[#This Row],[Delay Type]]="Severe"), "Yes", "No")</f>
        <v>No</v>
      </c>
    </row>
    <row r="137" spans="1:27" x14ac:dyDescent="0.3">
      <c r="A137" s="3">
        <v>42015</v>
      </c>
      <c r="B137" s="22">
        <f>WEEKNUM(Flights[[#This Row],[Date]], 1)</f>
        <v>3</v>
      </c>
      <c r="C137" s="22">
        <f>WEEKDAY(Flights[[#This Row],[Date]],1)</f>
        <v>1</v>
      </c>
      <c r="D137" t="s">
        <v>899</v>
      </c>
      <c r="E137" t="s">
        <v>1995</v>
      </c>
      <c r="F137" t="s">
        <v>0</v>
      </c>
      <c r="G137" t="s">
        <v>318</v>
      </c>
      <c r="H137" t="str">
        <f>_xlfn.XLOOKUP(Flights[[#This Row],[Destination]], Airports!$A$2:$A$78, Airports!$D$2:$D$78)</f>
        <v>Oakland</v>
      </c>
      <c r="I137" t="str" cm="1">
        <f t="array" ref="I137">_xlfn.XLOOKUP(Flights[[#This Row],[Destination]],_xlfn._TRO_TRAILING( Airports!A:A),_xlfn._TRO_TRAILING( Airports!E:E), "Not found")</f>
        <v>CA</v>
      </c>
      <c r="J137" s="1">
        <v>0.69444444444444442</v>
      </c>
      <c r="K137" s="22">
        <f>HOUR(Flights[[#This Row],[Scheduled Departure]])</f>
        <v>16</v>
      </c>
      <c r="L137" s="1">
        <v>0.69374999999999998</v>
      </c>
      <c r="M137">
        <f>(L137-J137)*24*60</f>
        <v>-0.99999999999999645</v>
      </c>
      <c r="N137" s="16">
        <f>Flights[[#This Row],[Length (min)]]/60</f>
        <v>1.2333333333333334</v>
      </c>
      <c r="O137">
        <v>74</v>
      </c>
      <c r="P137">
        <v>337</v>
      </c>
      <c r="Q137" s="18">
        <f>IFERROR(Flights[[#This Row],[Distance]]/Flights[[#This Row],[Length (hr)]], "")</f>
        <v>273.24324324324323</v>
      </c>
      <c r="R137" s="1">
        <v>0.74652777777777779</v>
      </c>
      <c r="S137" s="1" t="str">
        <f>IF(Flights[[#This Row],[Length (hr)]]&lt;2, "No meal", IF(Flights[[#This Row],[Length (hr)]]&lt;3.5, "Light meal", "Full meal"))</f>
        <v>No meal</v>
      </c>
      <c r="T137" s="1" t="str">
        <f>IF(AND(Flights[[#This Row],[Airline]]="US Airways", Flights[[#This Row],[Meal]]="Full Meal"), "Yes", "No")</f>
        <v>No</v>
      </c>
      <c r="U137" s="1">
        <v>0.74513888888888891</v>
      </c>
      <c r="V137">
        <v>-2</v>
      </c>
      <c r="W137" s="1" t="str">
        <f>IF(Flights[[#This Row],[Arrival Delay]] = "", "Cancelled", IF(Flights[[#This Row],[Arrival Delay]]&gt;15, "Delayed", "On time"))</f>
        <v>On time</v>
      </c>
      <c r="X137" t="str">
        <f>IF(Flights[[#This Row],[Status]]&lt;&gt;"Delayed","", IF(Flights[[#This Row],[Arrival Delay]]&gt;120, "Severe", IF(Flights[[#This Row],[Arrival Delay]]&gt;60, "Major", "Moderate")))</f>
        <v/>
      </c>
      <c r="Y137" t="b">
        <v>0</v>
      </c>
      <c r="AA137" t="str">
        <f>IF(OR(AND(Flights[[#This Row],[Status]]="Cancelled", Flights[[#This Row],[Cancellation Reason]]="Airline/Carrier"), Flights[[#This Row],[Delay Type]]="Severe"), "Yes", "No")</f>
        <v>No</v>
      </c>
    </row>
    <row r="138" spans="1:27" x14ac:dyDescent="0.3">
      <c r="A138" s="3">
        <v>42015</v>
      </c>
      <c r="B138" s="22">
        <f>WEEKNUM(Flights[[#This Row],[Date]], 1)</f>
        <v>3</v>
      </c>
      <c r="C138" s="22">
        <f>WEEKDAY(Flights[[#This Row],[Date]],1)</f>
        <v>1</v>
      </c>
      <c r="D138" t="s">
        <v>906</v>
      </c>
      <c r="E138" t="s">
        <v>1994</v>
      </c>
      <c r="F138" t="s">
        <v>0</v>
      </c>
      <c r="G138" t="s">
        <v>15</v>
      </c>
      <c r="H138" t="str">
        <f>_xlfn.XLOOKUP(Flights[[#This Row],[Destination]], Airports!$A$2:$A$78, Airports!$D$2:$D$78)</f>
        <v>Las Vegas</v>
      </c>
      <c r="I138" t="str" cm="1">
        <f t="array" ref="I138">_xlfn.XLOOKUP(Flights[[#This Row],[Destination]],_xlfn._TRO_TRAILING( Airports!A:A),_xlfn._TRO_TRAILING( Airports!E:E), "Not found")</f>
        <v>NV</v>
      </c>
      <c r="J138" s="1">
        <v>0.73958333333333337</v>
      </c>
      <c r="K138" s="22">
        <f>HOUR(Flights[[#This Row],[Scheduled Departure]])</f>
        <v>17</v>
      </c>
      <c r="L138" s="1">
        <v>0.73750000000000004</v>
      </c>
      <c r="M138">
        <f>(L138-J138)*24*60</f>
        <v>-2.9999999999999893</v>
      </c>
      <c r="N138" s="16">
        <f>Flights[[#This Row],[Length (min)]]/60</f>
        <v>1.35</v>
      </c>
      <c r="O138">
        <v>81</v>
      </c>
      <c r="P138">
        <v>236</v>
      </c>
      <c r="Q138" s="18">
        <f>IFERROR(Flights[[#This Row],[Distance]]/Flights[[#This Row],[Length (hr)]], "")</f>
        <v>174.81481481481481</v>
      </c>
      <c r="R138" s="1">
        <v>0.79027777777777775</v>
      </c>
      <c r="S138" s="1" t="str">
        <f>IF(Flights[[#This Row],[Length (hr)]]&lt;2, "No meal", IF(Flights[[#This Row],[Length (hr)]]&lt;3.5, "Light meal", "Full meal"))</f>
        <v>No meal</v>
      </c>
      <c r="T138" s="1" t="str">
        <f>IF(AND(Flights[[#This Row],[Airline]]="US Airways", Flights[[#This Row],[Meal]]="Full Meal"), "Yes", "No")</f>
        <v>No</v>
      </c>
      <c r="U138" s="1">
        <v>0.79374999999999996</v>
      </c>
      <c r="V138">
        <v>5</v>
      </c>
      <c r="W138" s="1" t="str">
        <f>IF(Flights[[#This Row],[Arrival Delay]] = "", "Cancelled", IF(Flights[[#This Row],[Arrival Delay]]&gt;15, "Delayed", "On time"))</f>
        <v>On time</v>
      </c>
      <c r="X138" t="str">
        <f>IF(Flights[[#This Row],[Status]]&lt;&gt;"Delayed","", IF(Flights[[#This Row],[Arrival Delay]]&gt;120, "Severe", IF(Flights[[#This Row],[Arrival Delay]]&gt;60, "Major", "Moderate")))</f>
        <v/>
      </c>
      <c r="Y138" t="b">
        <v>0</v>
      </c>
      <c r="AA138" t="str">
        <f>IF(OR(AND(Flights[[#This Row],[Status]]="Cancelled", Flights[[#This Row],[Cancellation Reason]]="Airline/Carrier"), Flights[[#This Row],[Delay Type]]="Severe"), "Yes", "No")</f>
        <v>No</v>
      </c>
    </row>
    <row r="139" spans="1:27" x14ac:dyDescent="0.3">
      <c r="A139" s="3">
        <v>42015</v>
      </c>
      <c r="B139" s="22">
        <f>WEEKNUM(Flights[[#This Row],[Date]], 1)</f>
        <v>3</v>
      </c>
      <c r="C139" s="22">
        <f>WEEKDAY(Flights[[#This Row],[Date]],1)</f>
        <v>1</v>
      </c>
      <c r="D139" t="s">
        <v>912</v>
      </c>
      <c r="E139" t="s">
        <v>1995</v>
      </c>
      <c r="F139" t="s">
        <v>0</v>
      </c>
      <c r="G139" t="s">
        <v>246</v>
      </c>
      <c r="H139" t="str">
        <f>_xlfn.XLOOKUP(Flights[[#This Row],[Destination]], Airports!$A$2:$A$78, Airports!$D$2:$D$78)</f>
        <v>Albuquerque</v>
      </c>
      <c r="I139" t="str" cm="1">
        <f t="array" ref="I139">_xlfn.XLOOKUP(Flights[[#This Row],[Destination]],_xlfn._TRO_TRAILING( Airports!A:A),_xlfn._TRO_TRAILING( Airports!E:E), "Not found")</f>
        <v>NM</v>
      </c>
      <c r="J139" s="1">
        <v>0.77777777777777779</v>
      </c>
      <c r="K139" s="22">
        <f>HOUR(Flights[[#This Row],[Scheduled Departure]])</f>
        <v>18</v>
      </c>
      <c r="L139" s="1">
        <v>0.90972222222222221</v>
      </c>
      <c r="M139">
        <f>(L139-J139)*24*60</f>
        <v>189.99999999999997</v>
      </c>
      <c r="N139" s="16">
        <f>Flights[[#This Row],[Length (min)]]/60</f>
        <v>1.7666666666666666</v>
      </c>
      <c r="O139">
        <v>106</v>
      </c>
      <c r="P139">
        <v>677</v>
      </c>
      <c r="Q139" s="18">
        <f>IFERROR(Flights[[#This Row],[Distance]]/Flights[[#This Row],[Length (hr)]], "")</f>
        <v>383.20754716981133</v>
      </c>
      <c r="R139" s="1">
        <v>0.89236111111111116</v>
      </c>
      <c r="S139" s="1" t="str">
        <f>IF(Flights[[#This Row],[Length (hr)]]&lt;2, "No meal", IF(Flights[[#This Row],[Length (hr)]]&lt;3.5, "Light meal", "Full meal"))</f>
        <v>No meal</v>
      </c>
      <c r="T139" s="1" t="str">
        <f>IF(AND(Flights[[#This Row],[Airline]]="US Airways", Flights[[#This Row],[Meal]]="Full Meal"), "Yes", "No")</f>
        <v>No</v>
      </c>
      <c r="U139" s="1">
        <v>2.5000000000000001E-2</v>
      </c>
      <c r="V139">
        <v>191</v>
      </c>
      <c r="W139" s="1" t="str">
        <f>IF(Flights[[#This Row],[Arrival Delay]] = "", "Cancelled", IF(Flights[[#This Row],[Arrival Delay]]&gt;15, "Delayed", "On time"))</f>
        <v>Delayed</v>
      </c>
      <c r="X139" t="str">
        <f>IF(Flights[[#This Row],[Status]]&lt;&gt;"Delayed","", IF(Flights[[#This Row],[Arrival Delay]]&gt;120, "Severe", IF(Flights[[#This Row],[Arrival Delay]]&gt;60, "Major", "Moderate")))</f>
        <v>Severe</v>
      </c>
      <c r="Y139" t="b">
        <v>0</v>
      </c>
      <c r="AA139" t="str">
        <f>IF(OR(AND(Flights[[#This Row],[Status]]="Cancelled", Flights[[#This Row],[Cancellation Reason]]="Airline/Carrier"), Flights[[#This Row],[Delay Type]]="Severe"), "Yes", "No")</f>
        <v>Yes</v>
      </c>
    </row>
    <row r="140" spans="1:27" x14ac:dyDescent="0.3">
      <c r="A140" s="3">
        <v>42016</v>
      </c>
      <c r="B140" s="22">
        <f>WEEKNUM(Flights[[#This Row],[Date]], 1)</f>
        <v>3</v>
      </c>
      <c r="C140" s="22">
        <f>WEEKDAY(Flights[[#This Row],[Date]],1)</f>
        <v>2</v>
      </c>
      <c r="D140" t="s">
        <v>831</v>
      </c>
      <c r="E140" t="s">
        <v>1995</v>
      </c>
      <c r="F140" t="s">
        <v>0</v>
      </c>
      <c r="G140" t="s">
        <v>290</v>
      </c>
      <c r="H140" t="str">
        <f>_xlfn.XLOOKUP(Flights[[#This Row],[Destination]], Airports!$A$2:$A$78, Airports!$D$2:$D$78)</f>
        <v>Houston</v>
      </c>
      <c r="I140" t="str" cm="1">
        <f t="array" ref="I140">_xlfn.XLOOKUP(Flights[[#This Row],[Destination]],_xlfn._TRO_TRAILING( Airports!A:A),_xlfn._TRO_TRAILING( Airports!E:E), "Not found")</f>
        <v>TX</v>
      </c>
      <c r="J140" s="1">
        <v>0.25694444444444442</v>
      </c>
      <c r="K140" s="22">
        <f>HOUR(Flights[[#This Row],[Scheduled Departure]])</f>
        <v>6</v>
      </c>
      <c r="L140" s="1">
        <v>0.25555555555555554</v>
      </c>
      <c r="M140">
        <f>(L140-J140)*24*60</f>
        <v>-1.9999999999999929</v>
      </c>
      <c r="N140" s="16">
        <f>Flights[[#This Row],[Length (min)]]/60</f>
        <v>2.9833333333333334</v>
      </c>
      <c r="O140">
        <v>179</v>
      </c>
      <c r="P140">
        <v>1390</v>
      </c>
      <c r="Q140" s="18">
        <f>IFERROR(Flights[[#This Row],[Distance]]/Flights[[#This Row],[Length (hr)]], "")</f>
        <v>465.92178770949721</v>
      </c>
      <c r="R140" s="1">
        <v>0.47569444444444442</v>
      </c>
      <c r="S140" s="1" t="str">
        <f>IF(Flights[[#This Row],[Length (hr)]]&lt;2, "No meal", IF(Flights[[#This Row],[Length (hr)]]&lt;3.5, "Light meal", "Full meal"))</f>
        <v>Light meal</v>
      </c>
      <c r="T140" s="1" t="str">
        <f>IF(AND(Flights[[#This Row],[Airline]]="US Airways", Flights[[#This Row],[Meal]]="Full Meal"), "Yes", "No")</f>
        <v>No</v>
      </c>
      <c r="U140" s="1">
        <v>0.46319444444444446</v>
      </c>
      <c r="V140">
        <v>-18</v>
      </c>
      <c r="W140" s="1" t="str">
        <f>IF(Flights[[#This Row],[Arrival Delay]] = "", "Cancelled", IF(Flights[[#This Row],[Arrival Delay]]&gt;15, "Delayed", "On time"))</f>
        <v>On time</v>
      </c>
      <c r="X140" t="str">
        <f>IF(Flights[[#This Row],[Status]]&lt;&gt;"Delayed","", IF(Flights[[#This Row],[Arrival Delay]]&gt;120, "Severe", IF(Flights[[#This Row],[Arrival Delay]]&gt;60, "Major", "Moderate")))</f>
        <v/>
      </c>
      <c r="Y140" t="b">
        <v>0</v>
      </c>
      <c r="AA140" t="str">
        <f>IF(OR(AND(Flights[[#This Row],[Status]]="Cancelled", Flights[[#This Row],[Cancellation Reason]]="Airline/Carrier"), Flights[[#This Row],[Delay Type]]="Severe"), "Yes", "No")</f>
        <v>No</v>
      </c>
    </row>
    <row r="141" spans="1:27" x14ac:dyDescent="0.3">
      <c r="A141" s="3">
        <v>42016</v>
      </c>
      <c r="B141" s="22">
        <f>WEEKNUM(Flights[[#This Row],[Date]], 1)</f>
        <v>3</v>
      </c>
      <c r="C141" s="22">
        <f>WEEKDAY(Flights[[#This Row],[Date]],1)</f>
        <v>2</v>
      </c>
      <c r="D141" t="s">
        <v>38</v>
      </c>
      <c r="E141" t="s">
        <v>1987</v>
      </c>
      <c r="F141" t="s">
        <v>0</v>
      </c>
      <c r="G141" t="s">
        <v>7</v>
      </c>
      <c r="H141" t="str">
        <f>_xlfn.XLOOKUP(Flights[[#This Row],[Destination]], Airports!$A$2:$A$78, Airports!$D$2:$D$78)</f>
        <v>Austin</v>
      </c>
      <c r="I141" t="str" cm="1">
        <f t="array" ref="I141">_xlfn.XLOOKUP(Flights[[#This Row],[Destination]],_xlfn._TRO_TRAILING( Airports!A:A),_xlfn._TRO_TRAILING( Airports!E:E), "Not found")</f>
        <v>TX</v>
      </c>
      <c r="J141" s="1">
        <v>0.2673611111111111</v>
      </c>
      <c r="K141" s="22">
        <f>HOUR(Flights[[#This Row],[Scheduled Departure]])</f>
        <v>6</v>
      </c>
      <c r="L141" s="1">
        <v>0.26597222222222222</v>
      </c>
      <c r="M141">
        <f>(L141-J141)*24*60</f>
        <v>-1.9999999999999929</v>
      </c>
      <c r="N141" s="16">
        <f>Flights[[#This Row],[Length (min)]]/60</f>
        <v>2.8333333333333335</v>
      </c>
      <c r="O141">
        <v>170</v>
      </c>
      <c r="P141">
        <v>1242</v>
      </c>
      <c r="Q141" s="18">
        <f>IFERROR(Flights[[#This Row],[Distance]]/Flights[[#This Row],[Length (hr)]], "")</f>
        <v>438.35294117647055</v>
      </c>
      <c r="R141" s="1">
        <v>0.47291666666666665</v>
      </c>
      <c r="S141" s="1" t="str">
        <f>IF(Flights[[#This Row],[Length (hr)]]&lt;2, "No meal", IF(Flights[[#This Row],[Length (hr)]]&lt;3.5, "Light meal", "Full meal"))</f>
        <v>Light meal</v>
      </c>
      <c r="T141" s="1" t="str">
        <f>IF(AND(Flights[[#This Row],[Airline]]="US Airways", Flights[[#This Row],[Meal]]="Full Meal"), "Yes", "No")</f>
        <v>No</v>
      </c>
      <c r="U141" s="1">
        <v>0.46736111111111112</v>
      </c>
      <c r="V141">
        <v>-8</v>
      </c>
      <c r="W141" s="1" t="str">
        <f>IF(Flights[[#This Row],[Arrival Delay]] = "", "Cancelled", IF(Flights[[#This Row],[Arrival Delay]]&gt;15, "Delayed", "On time"))</f>
        <v>On time</v>
      </c>
      <c r="X141" t="str">
        <f>IF(Flights[[#This Row],[Status]]&lt;&gt;"Delayed","", IF(Flights[[#This Row],[Arrival Delay]]&gt;120, "Severe", IF(Flights[[#This Row],[Arrival Delay]]&gt;60, "Major", "Moderate")))</f>
        <v/>
      </c>
      <c r="Y141" t="b">
        <v>0</v>
      </c>
      <c r="AA141" t="str">
        <f>IF(OR(AND(Flights[[#This Row],[Status]]="Cancelled", Flights[[#This Row],[Cancellation Reason]]="Airline/Carrier"), Flights[[#This Row],[Delay Type]]="Severe"), "Yes", "No")</f>
        <v>No</v>
      </c>
    </row>
    <row r="142" spans="1:27" x14ac:dyDescent="0.3">
      <c r="A142" s="3">
        <v>42016</v>
      </c>
      <c r="B142" s="22">
        <f>WEEKNUM(Flights[[#This Row],[Date]], 1)</f>
        <v>3</v>
      </c>
      <c r="C142" s="22">
        <f>WEEKDAY(Flights[[#This Row],[Date]],1)</f>
        <v>2</v>
      </c>
      <c r="D142" t="s">
        <v>846</v>
      </c>
      <c r="E142" t="s">
        <v>1995</v>
      </c>
      <c r="F142" t="s">
        <v>0</v>
      </c>
      <c r="G142" t="s">
        <v>318</v>
      </c>
      <c r="H142" t="str">
        <f>_xlfn.XLOOKUP(Flights[[#This Row],[Destination]], Airports!$A$2:$A$78, Airports!$D$2:$D$78)</f>
        <v>Oakland</v>
      </c>
      <c r="I142" t="str" cm="1">
        <f t="array" ref="I142">_xlfn.XLOOKUP(Flights[[#This Row],[Destination]],_xlfn._TRO_TRAILING( Airports!A:A),_xlfn._TRO_TRAILING( Airports!E:E), "Not found")</f>
        <v>CA</v>
      </c>
      <c r="J142" s="1">
        <v>0.34375</v>
      </c>
      <c r="K142" s="22">
        <f>HOUR(Flights[[#This Row],[Scheduled Departure]])</f>
        <v>8</v>
      </c>
      <c r="L142" s="1">
        <v>0.42777777777777776</v>
      </c>
      <c r="M142">
        <f>(L142-J142)*24*60</f>
        <v>120.99999999999997</v>
      </c>
      <c r="N142" s="16">
        <f>Flights[[#This Row],[Length (min)]]/60</f>
        <v>1.1666666666666667</v>
      </c>
      <c r="O142">
        <v>70</v>
      </c>
      <c r="P142">
        <v>337</v>
      </c>
      <c r="Q142" s="18">
        <f>IFERROR(Flights[[#This Row],[Distance]]/Flights[[#This Row],[Length (hr)]], "")</f>
        <v>288.85714285714283</v>
      </c>
      <c r="R142" s="1">
        <v>0.39583333333333331</v>
      </c>
      <c r="S142" s="1" t="str">
        <f>IF(Flights[[#This Row],[Length (hr)]]&lt;2, "No meal", IF(Flights[[#This Row],[Length (hr)]]&lt;3.5, "Light meal", "Full meal"))</f>
        <v>No meal</v>
      </c>
      <c r="T142" s="1" t="str">
        <f>IF(AND(Flights[[#This Row],[Airline]]="US Airways", Flights[[#This Row],[Meal]]="Full Meal"), "Yes", "No")</f>
        <v>No</v>
      </c>
      <c r="U142" s="1">
        <v>0.47638888888888886</v>
      </c>
      <c r="V142">
        <v>116</v>
      </c>
      <c r="W142" s="1" t="str">
        <f>IF(Flights[[#This Row],[Arrival Delay]] = "", "Cancelled", IF(Flights[[#This Row],[Arrival Delay]]&gt;15, "Delayed", "On time"))</f>
        <v>Delayed</v>
      </c>
      <c r="X142" t="str">
        <f>IF(Flights[[#This Row],[Status]]&lt;&gt;"Delayed","", IF(Flights[[#This Row],[Arrival Delay]]&gt;120, "Severe", IF(Flights[[#This Row],[Arrival Delay]]&gt;60, "Major", "Moderate")))</f>
        <v>Major</v>
      </c>
      <c r="Y142" t="b">
        <v>0</v>
      </c>
      <c r="AA142" t="str">
        <f>IF(OR(AND(Flights[[#This Row],[Status]]="Cancelled", Flights[[#This Row],[Cancellation Reason]]="Airline/Carrier"), Flights[[#This Row],[Delay Type]]="Severe"), "Yes", "No")</f>
        <v>No</v>
      </c>
    </row>
    <row r="143" spans="1:27" x14ac:dyDescent="0.3">
      <c r="A143" s="3">
        <v>42016</v>
      </c>
      <c r="B143" s="22">
        <f>WEEKNUM(Flights[[#This Row],[Date]], 1)</f>
        <v>3</v>
      </c>
      <c r="C143" s="22">
        <f>WEEKDAY(Flights[[#This Row],[Date]],1)</f>
        <v>2</v>
      </c>
      <c r="D143" t="s">
        <v>854</v>
      </c>
      <c r="E143" t="s">
        <v>1988</v>
      </c>
      <c r="F143" t="s">
        <v>0</v>
      </c>
      <c r="G143" t="s">
        <v>27</v>
      </c>
      <c r="H143" t="str">
        <f>_xlfn.XLOOKUP(Flights[[#This Row],[Destination]], Airports!$A$2:$A$78, Airports!$D$2:$D$78)</f>
        <v>Charlotte</v>
      </c>
      <c r="I143" t="str" cm="1">
        <f t="array" ref="I143">_xlfn.XLOOKUP(Flights[[#This Row],[Destination]],_xlfn._TRO_TRAILING( Airports!A:A),_xlfn._TRO_TRAILING( Airports!E:E), "Not found")</f>
        <v>NC</v>
      </c>
      <c r="J143" s="1">
        <v>0.38541666666666669</v>
      </c>
      <c r="K143" s="22">
        <f>HOUR(Flights[[#This Row],[Scheduled Departure]])</f>
        <v>9</v>
      </c>
      <c r="L143" s="1">
        <v>0.38263888888888886</v>
      </c>
      <c r="M143">
        <f>(L143-J143)*24*60</f>
        <v>-4.0000000000000657</v>
      </c>
      <c r="N143" s="16">
        <f>Flights[[#This Row],[Length (min)]]/60</f>
        <v>4.666666666666667</v>
      </c>
      <c r="O143">
        <v>280</v>
      </c>
      <c r="P143">
        <v>2125</v>
      </c>
      <c r="Q143" s="18">
        <f>IFERROR(Flights[[#This Row],[Distance]]/Flights[[#This Row],[Length (hr)]], "")</f>
        <v>455.35714285714283</v>
      </c>
      <c r="R143" s="1">
        <v>0.69652777777777775</v>
      </c>
      <c r="S143" s="1" t="str">
        <f>IF(Flights[[#This Row],[Length (hr)]]&lt;2, "No meal", IF(Flights[[#This Row],[Length (hr)]]&lt;3.5, "Light meal", "Full meal"))</f>
        <v>Full meal</v>
      </c>
      <c r="T143" s="1" t="str">
        <f>IF(AND(Flights[[#This Row],[Airline]]="US Airways", Flights[[#This Row],[Meal]]="Full Meal"), "Yes", "No")</f>
        <v>Yes</v>
      </c>
      <c r="U143" s="1">
        <v>0.70208333333333328</v>
      </c>
      <c r="V143">
        <v>8</v>
      </c>
      <c r="W143" s="1" t="str">
        <f>IF(Flights[[#This Row],[Arrival Delay]] = "", "Cancelled", IF(Flights[[#This Row],[Arrival Delay]]&gt;15, "Delayed", "On time"))</f>
        <v>On time</v>
      </c>
      <c r="X143" t="str">
        <f>IF(Flights[[#This Row],[Status]]&lt;&gt;"Delayed","", IF(Flights[[#This Row],[Arrival Delay]]&gt;120, "Severe", IF(Flights[[#This Row],[Arrival Delay]]&gt;60, "Major", "Moderate")))</f>
        <v/>
      </c>
      <c r="Y143" t="b">
        <v>0</v>
      </c>
      <c r="AA143" t="str">
        <f>IF(OR(AND(Flights[[#This Row],[Status]]="Cancelled", Flights[[#This Row],[Cancellation Reason]]="Airline/Carrier"), Flights[[#This Row],[Delay Type]]="Severe"), "Yes", "No")</f>
        <v>No</v>
      </c>
    </row>
    <row r="144" spans="1:27" x14ac:dyDescent="0.3">
      <c r="A144" s="3">
        <v>42016</v>
      </c>
      <c r="B144" s="22">
        <f>WEEKNUM(Flights[[#This Row],[Date]], 1)</f>
        <v>3</v>
      </c>
      <c r="C144" s="22">
        <f>WEEKDAY(Flights[[#This Row],[Date]],1)</f>
        <v>2</v>
      </c>
      <c r="D144" t="s">
        <v>453</v>
      </c>
      <c r="E144" t="s">
        <v>1996</v>
      </c>
      <c r="F144" t="s">
        <v>0</v>
      </c>
      <c r="G144" t="s">
        <v>285</v>
      </c>
      <c r="H144" t="str">
        <f>_xlfn.XLOOKUP(Flights[[#This Row],[Destination]], Airports!$A$2:$A$78, Airports!$D$2:$D$78)</f>
        <v>Fort Lauderdale</v>
      </c>
      <c r="I144" t="str" cm="1">
        <f t="array" ref="I144">_xlfn.XLOOKUP(Flights[[#This Row],[Destination]],_xlfn._TRO_TRAILING( Airports!A:A),_xlfn._TRO_TRAILING( Airports!E:E), "Not found")</f>
        <v>FL</v>
      </c>
      <c r="J144" s="1">
        <v>0.42708333333333331</v>
      </c>
      <c r="K144" s="22">
        <f>HOUR(Flights[[#This Row],[Scheduled Departure]])</f>
        <v>10</v>
      </c>
      <c r="L144" s="1">
        <v>0.44027777777777777</v>
      </c>
      <c r="M144">
        <f>(L144-J144)*24*60</f>
        <v>19.000000000000014</v>
      </c>
      <c r="N144" s="16">
        <f>Flights[[#This Row],[Length (min)]]/60</f>
        <v>4.7333333333333334</v>
      </c>
      <c r="O144">
        <v>284</v>
      </c>
      <c r="P144">
        <v>2342</v>
      </c>
      <c r="Q144" s="18">
        <f>IFERROR(Flights[[#This Row],[Distance]]/Flights[[#This Row],[Length (hr)]], "")</f>
        <v>494.78873239436621</v>
      </c>
      <c r="R144" s="1">
        <v>0.75</v>
      </c>
      <c r="S144" s="1" t="str">
        <f>IF(Flights[[#This Row],[Length (hr)]]&lt;2, "No meal", IF(Flights[[#This Row],[Length (hr)]]&lt;3.5, "Light meal", "Full meal"))</f>
        <v>Full meal</v>
      </c>
      <c r="T144" s="1" t="str">
        <f>IF(AND(Flights[[#This Row],[Airline]]="US Airways", Flights[[#This Row],[Meal]]="Full Meal"), "Yes", "No")</f>
        <v>No</v>
      </c>
      <c r="U144" s="1">
        <v>0.76249999999999996</v>
      </c>
      <c r="V144">
        <v>18</v>
      </c>
      <c r="W144" s="1" t="str">
        <f>IF(Flights[[#This Row],[Arrival Delay]] = "", "Cancelled", IF(Flights[[#This Row],[Arrival Delay]]&gt;15, "Delayed", "On time"))</f>
        <v>Delayed</v>
      </c>
      <c r="X144" t="str">
        <f>IF(Flights[[#This Row],[Status]]&lt;&gt;"Delayed","", IF(Flights[[#This Row],[Arrival Delay]]&gt;120, "Severe", IF(Flights[[#This Row],[Arrival Delay]]&gt;60, "Major", "Moderate")))</f>
        <v>Moderate</v>
      </c>
      <c r="Y144" t="b">
        <v>0</v>
      </c>
      <c r="AA144" t="str">
        <f>IF(OR(AND(Flights[[#This Row],[Status]]="Cancelled", Flights[[#This Row],[Cancellation Reason]]="Airline/Carrier"), Flights[[#This Row],[Delay Type]]="Severe"), "Yes", "No")</f>
        <v>No</v>
      </c>
    </row>
    <row r="145" spans="1:27" x14ac:dyDescent="0.3">
      <c r="A145" s="3">
        <v>42016</v>
      </c>
      <c r="B145" s="22">
        <f>WEEKNUM(Flights[[#This Row],[Date]], 1)</f>
        <v>3</v>
      </c>
      <c r="C145" s="22">
        <f>WEEKDAY(Flights[[#This Row],[Date]],1)</f>
        <v>2</v>
      </c>
      <c r="D145" t="s">
        <v>460</v>
      </c>
      <c r="E145" t="s">
        <v>1990</v>
      </c>
      <c r="F145" t="s">
        <v>0</v>
      </c>
      <c r="G145" t="s">
        <v>12</v>
      </c>
      <c r="H145" t="str">
        <f>_xlfn.XLOOKUP(Flights[[#This Row],[Destination]], Airports!$A$2:$A$78, Airports!$D$2:$D$78)</f>
        <v>New York</v>
      </c>
      <c r="I145" t="str" cm="1">
        <f t="array" ref="I145">_xlfn.XLOOKUP(Flights[[#This Row],[Destination]],_xlfn._TRO_TRAILING( Airports!A:A),_xlfn._TRO_TRAILING( Airports!E:E), "Not found")</f>
        <v>NY</v>
      </c>
      <c r="J145" s="1">
        <v>0.43888888888888888</v>
      </c>
      <c r="K145" s="22">
        <f>HOUR(Flights[[#This Row],[Scheduled Departure]])</f>
        <v>10</v>
      </c>
      <c r="L145" s="1">
        <v>0.44444444444444442</v>
      </c>
      <c r="M145">
        <f>(L145-J145)*24*60</f>
        <v>7.9999999999999716</v>
      </c>
      <c r="N145" s="16">
        <f>Flights[[#This Row],[Length (min)]]/60</f>
        <v>5.4333333333333336</v>
      </c>
      <c r="O145">
        <v>326</v>
      </c>
      <c r="P145">
        <v>2475</v>
      </c>
      <c r="Q145" s="18">
        <f>IFERROR(Flights[[#This Row],[Distance]]/Flights[[#This Row],[Length (hr)]], "")</f>
        <v>455.52147239263803</v>
      </c>
      <c r="R145" s="1">
        <v>0.78680555555555554</v>
      </c>
      <c r="S145" s="1" t="str">
        <f>IF(Flights[[#This Row],[Length (hr)]]&lt;2, "No meal", IF(Flights[[#This Row],[Length (hr)]]&lt;3.5, "Light meal", "Full meal"))</f>
        <v>Full meal</v>
      </c>
      <c r="T145" s="1" t="str">
        <f>IF(AND(Flights[[#This Row],[Airline]]="US Airways", Flights[[#This Row],[Meal]]="Full Meal"), "Yes", "No")</f>
        <v>No</v>
      </c>
      <c r="U145" s="1">
        <v>0.79583333333333328</v>
      </c>
      <c r="V145">
        <v>13</v>
      </c>
      <c r="W145" s="1" t="str">
        <f>IF(Flights[[#This Row],[Arrival Delay]] = "", "Cancelled", IF(Flights[[#This Row],[Arrival Delay]]&gt;15, "Delayed", "On time"))</f>
        <v>On time</v>
      </c>
      <c r="X145" t="str">
        <f>IF(Flights[[#This Row],[Status]]&lt;&gt;"Delayed","", IF(Flights[[#This Row],[Arrival Delay]]&gt;120, "Severe", IF(Flights[[#This Row],[Arrival Delay]]&gt;60, "Major", "Moderate")))</f>
        <v/>
      </c>
      <c r="Y145" t="b">
        <v>0</v>
      </c>
      <c r="AA145" t="str">
        <f>IF(OR(AND(Flights[[#This Row],[Status]]="Cancelled", Flights[[#This Row],[Cancellation Reason]]="Airline/Carrier"), Flights[[#This Row],[Delay Type]]="Severe"), "Yes", "No")</f>
        <v>No</v>
      </c>
    </row>
    <row r="146" spans="1:27" x14ac:dyDescent="0.3">
      <c r="A146" s="3">
        <v>42016</v>
      </c>
      <c r="B146" s="22">
        <f>WEEKNUM(Flights[[#This Row],[Date]], 1)</f>
        <v>3</v>
      </c>
      <c r="C146" s="22">
        <f>WEEKDAY(Flights[[#This Row],[Date]],1)</f>
        <v>2</v>
      </c>
      <c r="D146" t="s">
        <v>559</v>
      </c>
      <c r="E146" t="s">
        <v>1994</v>
      </c>
      <c r="F146" t="s">
        <v>0</v>
      </c>
      <c r="G146" t="s">
        <v>356</v>
      </c>
      <c r="H146" t="str">
        <f>_xlfn.XLOOKUP(Flights[[#This Row],[Destination]], Airports!$A$2:$A$78, Airports!$D$2:$D$78)</f>
        <v>Tucson</v>
      </c>
      <c r="I146" t="str" cm="1">
        <f t="array" ref="I146">_xlfn.XLOOKUP(Flights[[#This Row],[Destination]],_xlfn._TRO_TRAILING( Airports!A:A),_xlfn._TRO_TRAILING( Airports!E:E), "Not found")</f>
        <v>AZ</v>
      </c>
      <c r="J146" s="1">
        <v>0.65208333333333335</v>
      </c>
      <c r="K146" s="22">
        <f>HOUR(Flights[[#This Row],[Scheduled Departure]])</f>
        <v>15</v>
      </c>
      <c r="L146" s="1">
        <v>0.65902777777777777</v>
      </c>
      <c r="M146">
        <f>(L146-J146)*24*60</f>
        <v>9.9999999999999645</v>
      </c>
      <c r="N146" s="16">
        <f>Flights[[#This Row],[Length (min)]]/60</f>
        <v>1.3166666666666667</v>
      </c>
      <c r="O146">
        <v>79</v>
      </c>
      <c r="P146">
        <v>451</v>
      </c>
      <c r="Q146" s="18">
        <f>IFERROR(Flights[[#This Row],[Distance]]/Flights[[#This Row],[Length (hr)]], "")</f>
        <v>342.53164556962025</v>
      </c>
      <c r="R146" s="1">
        <v>0.75</v>
      </c>
      <c r="S146" s="1" t="str">
        <f>IF(Flights[[#This Row],[Length (hr)]]&lt;2, "No meal", IF(Flights[[#This Row],[Length (hr)]]&lt;3.5, "Light meal", "Full meal"))</f>
        <v>No meal</v>
      </c>
      <c r="T146" s="1" t="str">
        <f>IF(AND(Flights[[#This Row],[Airline]]="US Airways", Flights[[#This Row],[Meal]]="Full Meal"), "Yes", "No")</f>
        <v>No</v>
      </c>
      <c r="U146" s="1">
        <v>0.75555555555555554</v>
      </c>
      <c r="V146">
        <v>8</v>
      </c>
      <c r="W146" s="1" t="str">
        <f>IF(Flights[[#This Row],[Arrival Delay]] = "", "Cancelled", IF(Flights[[#This Row],[Arrival Delay]]&gt;15, "Delayed", "On time"))</f>
        <v>On time</v>
      </c>
      <c r="X146" t="str">
        <f>IF(Flights[[#This Row],[Status]]&lt;&gt;"Delayed","", IF(Flights[[#This Row],[Arrival Delay]]&gt;120, "Severe", IF(Flights[[#This Row],[Arrival Delay]]&gt;60, "Major", "Moderate")))</f>
        <v/>
      </c>
      <c r="Y146" t="b">
        <v>0</v>
      </c>
      <c r="AA146" t="str">
        <f>IF(OR(AND(Flights[[#This Row],[Status]]="Cancelled", Flights[[#This Row],[Cancellation Reason]]="Airline/Carrier"), Flights[[#This Row],[Delay Type]]="Severe"), "Yes", "No")</f>
        <v>No</v>
      </c>
    </row>
    <row r="147" spans="1:27" x14ac:dyDescent="0.3">
      <c r="A147" s="3">
        <v>42016</v>
      </c>
      <c r="B147" s="22">
        <f>WEEKNUM(Flights[[#This Row],[Date]], 1)</f>
        <v>3</v>
      </c>
      <c r="C147" s="22">
        <f>WEEKDAY(Flights[[#This Row],[Date]],1)</f>
        <v>2</v>
      </c>
      <c r="D147" t="s">
        <v>593</v>
      </c>
      <c r="E147" t="s">
        <v>1994</v>
      </c>
      <c r="F147" t="s">
        <v>0</v>
      </c>
      <c r="G147" t="s">
        <v>15</v>
      </c>
      <c r="H147" t="str">
        <f>_xlfn.XLOOKUP(Flights[[#This Row],[Destination]], Airports!$A$2:$A$78, Airports!$D$2:$D$78)</f>
        <v>Las Vegas</v>
      </c>
      <c r="I147" t="str" cm="1">
        <f t="array" ref="I147">_xlfn.XLOOKUP(Flights[[#This Row],[Destination]],_xlfn._TRO_TRAILING( Airports!A:A),_xlfn._TRO_TRAILING( Airports!E:E), "Not found")</f>
        <v>NV</v>
      </c>
      <c r="J147" s="1">
        <v>0.66666666666666663</v>
      </c>
      <c r="K147" s="22">
        <f>HOUR(Flights[[#This Row],[Scheduled Departure]])</f>
        <v>16</v>
      </c>
      <c r="L147" s="1">
        <v>0.66388888888888886</v>
      </c>
      <c r="M147">
        <f>(L147-J147)*24*60</f>
        <v>-3.9999999999999858</v>
      </c>
      <c r="N147" s="16">
        <f>Flights[[#This Row],[Length (min)]]/60</f>
        <v>1.0333333333333334</v>
      </c>
      <c r="O147">
        <v>62</v>
      </c>
      <c r="P147">
        <v>236</v>
      </c>
      <c r="Q147" s="18">
        <f>IFERROR(Flights[[#This Row],[Distance]]/Flights[[#This Row],[Length (hr)]], "")</f>
        <v>228.38709677419354</v>
      </c>
      <c r="R147" s="1">
        <v>0.71666666666666667</v>
      </c>
      <c r="S147" s="1" t="str">
        <f>IF(Flights[[#This Row],[Length (hr)]]&lt;2, "No meal", IF(Flights[[#This Row],[Length (hr)]]&lt;3.5, "Light meal", "Full meal"))</f>
        <v>No meal</v>
      </c>
      <c r="T147" s="1" t="str">
        <f>IF(AND(Flights[[#This Row],[Airline]]="US Airways", Flights[[#This Row],[Meal]]="Full Meal"), "Yes", "No")</f>
        <v>No</v>
      </c>
      <c r="U147" s="1">
        <v>0.70694444444444449</v>
      </c>
      <c r="V147">
        <v>-14</v>
      </c>
      <c r="W147" s="1" t="str">
        <f>IF(Flights[[#This Row],[Arrival Delay]] = "", "Cancelled", IF(Flights[[#This Row],[Arrival Delay]]&gt;15, "Delayed", "On time"))</f>
        <v>On time</v>
      </c>
      <c r="X147" t="str">
        <f>IF(Flights[[#This Row],[Status]]&lt;&gt;"Delayed","", IF(Flights[[#This Row],[Arrival Delay]]&gt;120, "Severe", IF(Flights[[#This Row],[Arrival Delay]]&gt;60, "Major", "Moderate")))</f>
        <v/>
      </c>
      <c r="Y147" t="b">
        <v>0</v>
      </c>
      <c r="AA147" t="str">
        <f>IF(OR(AND(Flights[[#This Row],[Status]]="Cancelled", Flights[[#This Row],[Cancellation Reason]]="Airline/Carrier"), Flights[[#This Row],[Delay Type]]="Severe"), "Yes", "No")</f>
        <v>No</v>
      </c>
    </row>
    <row r="148" spans="1:27" x14ac:dyDescent="0.3">
      <c r="A148" s="3">
        <v>42016</v>
      </c>
      <c r="B148" s="22">
        <f>WEEKNUM(Flights[[#This Row],[Date]], 1)</f>
        <v>3</v>
      </c>
      <c r="C148" s="22">
        <f>WEEKDAY(Flights[[#This Row],[Date]],1)</f>
        <v>2</v>
      </c>
      <c r="D148" t="s">
        <v>561</v>
      </c>
      <c r="E148" t="s">
        <v>1990</v>
      </c>
      <c r="F148" t="s">
        <v>0</v>
      </c>
      <c r="G148" t="s">
        <v>21</v>
      </c>
      <c r="H148" t="str">
        <f>_xlfn.XLOOKUP(Flights[[#This Row],[Destination]], Airports!$A$2:$A$78, Airports!$D$2:$D$78)</f>
        <v>Lihue</v>
      </c>
      <c r="I148" t="str" cm="1">
        <f t="array" ref="I148">_xlfn.XLOOKUP(Flights[[#This Row],[Destination]],_xlfn._TRO_TRAILING( Airports!A:A),_xlfn._TRO_TRAILING( Airports!E:E), "Not found")</f>
        <v>HI</v>
      </c>
      <c r="J148" s="1">
        <v>0.70277777777777772</v>
      </c>
      <c r="K148" s="22">
        <f>HOUR(Flights[[#This Row],[Scheduled Departure]])</f>
        <v>16</v>
      </c>
      <c r="L148" s="1">
        <v>0.7</v>
      </c>
      <c r="M148">
        <f>(L148-J148)*24*60</f>
        <v>-3.9999999999999858</v>
      </c>
      <c r="N148" s="16">
        <f>Flights[[#This Row],[Length (min)]]/60</f>
        <v>5.9</v>
      </c>
      <c r="O148">
        <v>354</v>
      </c>
      <c r="P148">
        <v>2615</v>
      </c>
      <c r="Q148" s="18">
        <f>IFERROR(Flights[[#This Row],[Distance]]/Flights[[#This Row],[Length (hr)]], "")</f>
        <v>443.22033898305079</v>
      </c>
      <c r="R148" s="1">
        <v>0.875</v>
      </c>
      <c r="S148" s="1" t="str">
        <f>IF(Flights[[#This Row],[Length (hr)]]&lt;2, "No meal", IF(Flights[[#This Row],[Length (hr)]]&lt;3.5, "Light meal", "Full meal"))</f>
        <v>Full meal</v>
      </c>
      <c r="T148" s="1" t="str">
        <f>IF(AND(Flights[[#This Row],[Airline]]="US Airways", Flights[[#This Row],[Meal]]="Full Meal"), "Yes", "No")</f>
        <v>No</v>
      </c>
      <c r="U148" s="1">
        <v>0.86250000000000004</v>
      </c>
      <c r="V148">
        <v>-18</v>
      </c>
      <c r="W148" s="1" t="str">
        <f>IF(Flights[[#This Row],[Arrival Delay]] = "", "Cancelled", IF(Flights[[#This Row],[Arrival Delay]]&gt;15, "Delayed", "On time"))</f>
        <v>On time</v>
      </c>
      <c r="X148" t="str">
        <f>IF(Flights[[#This Row],[Status]]&lt;&gt;"Delayed","", IF(Flights[[#This Row],[Arrival Delay]]&gt;120, "Severe", IF(Flights[[#This Row],[Arrival Delay]]&gt;60, "Major", "Moderate")))</f>
        <v/>
      </c>
      <c r="Y148" t="b">
        <v>0</v>
      </c>
      <c r="AA148" t="str">
        <f>IF(OR(AND(Flights[[#This Row],[Status]]="Cancelled", Flights[[#This Row],[Cancellation Reason]]="Airline/Carrier"), Flights[[#This Row],[Delay Type]]="Severe"), "Yes", "No")</f>
        <v>No</v>
      </c>
    </row>
    <row r="149" spans="1:27" x14ac:dyDescent="0.3">
      <c r="A149" s="3">
        <v>42016</v>
      </c>
      <c r="B149" s="22">
        <f>WEEKNUM(Flights[[#This Row],[Date]], 1)</f>
        <v>3</v>
      </c>
      <c r="C149" s="22">
        <f>WEEKDAY(Flights[[#This Row],[Date]],1)</f>
        <v>2</v>
      </c>
      <c r="D149" t="s">
        <v>90</v>
      </c>
      <c r="E149" t="s">
        <v>1987</v>
      </c>
      <c r="F149" t="s">
        <v>0</v>
      </c>
      <c r="G149" t="s">
        <v>19</v>
      </c>
      <c r="H149" t="str">
        <f>_xlfn.XLOOKUP(Flights[[#This Row],[Destination]], Airports!$A$2:$A$78, Airports!$D$2:$D$78)</f>
        <v>Kona</v>
      </c>
      <c r="I149" t="str" cm="1">
        <f t="array" ref="I149">_xlfn.XLOOKUP(Flights[[#This Row],[Destination]],_xlfn._TRO_TRAILING( Airports!A:A),_xlfn._TRO_TRAILING( Airports!E:E), "Not found")</f>
        <v>HI</v>
      </c>
      <c r="J149" s="1">
        <v>0.71527777777777779</v>
      </c>
      <c r="K149" s="22">
        <f>HOUR(Flights[[#This Row],[Scheduled Departure]])</f>
        <v>17</v>
      </c>
      <c r="L149" s="1">
        <v>0.71319444444444446</v>
      </c>
      <c r="M149">
        <f>(L149-J149)*24*60</f>
        <v>-2.9999999999999893</v>
      </c>
      <c r="N149" s="16">
        <f>Flights[[#This Row],[Length (min)]]/60</f>
        <v>5.8666666666666663</v>
      </c>
      <c r="O149">
        <v>352</v>
      </c>
      <c r="P149">
        <v>2504</v>
      </c>
      <c r="Q149" s="18">
        <f>IFERROR(Flights[[#This Row],[Distance]]/Flights[[#This Row],[Length (hr)]], "")</f>
        <v>426.81818181818187</v>
      </c>
      <c r="R149" s="1">
        <v>0.87916666666666665</v>
      </c>
      <c r="S149" s="1" t="str">
        <f>IF(Flights[[#This Row],[Length (hr)]]&lt;2, "No meal", IF(Flights[[#This Row],[Length (hr)]]&lt;3.5, "Light meal", "Full meal"))</f>
        <v>Full meal</v>
      </c>
      <c r="T149" s="1" t="str">
        <f>IF(AND(Flights[[#This Row],[Airline]]="US Airways", Flights[[#This Row],[Meal]]="Full Meal"), "Yes", "No")</f>
        <v>No</v>
      </c>
      <c r="U149" s="1">
        <v>0.87430555555555556</v>
      </c>
      <c r="V149">
        <v>-7</v>
      </c>
      <c r="W149" s="1" t="str">
        <f>IF(Flights[[#This Row],[Arrival Delay]] = "", "Cancelled", IF(Flights[[#This Row],[Arrival Delay]]&gt;15, "Delayed", "On time"))</f>
        <v>On time</v>
      </c>
      <c r="X149" t="str">
        <f>IF(Flights[[#This Row],[Status]]&lt;&gt;"Delayed","", IF(Flights[[#This Row],[Arrival Delay]]&gt;120, "Severe", IF(Flights[[#This Row],[Arrival Delay]]&gt;60, "Major", "Moderate")))</f>
        <v/>
      </c>
      <c r="Y149" t="b">
        <v>0</v>
      </c>
      <c r="AA149" t="str">
        <f>IF(OR(AND(Flights[[#This Row],[Status]]="Cancelled", Flights[[#This Row],[Cancellation Reason]]="Airline/Carrier"), Flights[[#This Row],[Delay Type]]="Severe"), "Yes", "No")</f>
        <v>No</v>
      </c>
    </row>
    <row r="150" spans="1:27" x14ac:dyDescent="0.3">
      <c r="A150" s="3">
        <v>42016</v>
      </c>
      <c r="B150" s="22">
        <f>WEEKNUM(Flights[[#This Row],[Date]], 1)</f>
        <v>3</v>
      </c>
      <c r="C150" s="22">
        <f>WEEKDAY(Flights[[#This Row],[Date]],1)</f>
        <v>2</v>
      </c>
      <c r="D150" t="s">
        <v>596</v>
      </c>
      <c r="E150" t="s">
        <v>1988</v>
      </c>
      <c r="F150" t="s">
        <v>0</v>
      </c>
      <c r="G150" t="s">
        <v>29</v>
      </c>
      <c r="H150" t="str">
        <f>_xlfn.XLOOKUP(Flights[[#This Row],[Destination]], Airports!$A$2:$A$78, Airports!$D$2:$D$78)</f>
        <v>Phoenix</v>
      </c>
      <c r="I150" t="str" cm="1">
        <f t="array" ref="I150">_xlfn.XLOOKUP(Flights[[#This Row],[Destination]],_xlfn._TRO_TRAILING( Airports!A:A),_xlfn._TRO_TRAILING( Airports!E:E), "Not found")</f>
        <v>AZ</v>
      </c>
      <c r="J150" s="1">
        <v>0.74305555555555558</v>
      </c>
      <c r="K150" s="22">
        <f>HOUR(Flights[[#This Row],[Scheduled Departure]])</f>
        <v>17</v>
      </c>
      <c r="L150" s="1">
        <v>0.73888888888888893</v>
      </c>
      <c r="M150">
        <f>(L150-J150)*24*60</f>
        <v>-5.9999999999999787</v>
      </c>
      <c r="N150" s="16">
        <f>Flights[[#This Row],[Length (min)]]/60</f>
        <v>1.5666666666666667</v>
      </c>
      <c r="O150">
        <v>94</v>
      </c>
      <c r="P150">
        <v>370</v>
      </c>
      <c r="Q150" s="18">
        <f>IFERROR(Flights[[#This Row],[Distance]]/Flights[[#This Row],[Length (hr)]], "")</f>
        <v>236.17021276595744</v>
      </c>
      <c r="R150" s="1">
        <v>0.84305555555555556</v>
      </c>
      <c r="S150" s="1" t="str">
        <f>IF(Flights[[#This Row],[Length (hr)]]&lt;2, "No meal", IF(Flights[[#This Row],[Length (hr)]]&lt;3.5, "Light meal", "Full meal"))</f>
        <v>No meal</v>
      </c>
      <c r="T150" s="1" t="str">
        <f>IF(AND(Flights[[#This Row],[Airline]]="US Airways", Flights[[#This Row],[Meal]]="Full Meal"), "Yes", "No")</f>
        <v>No</v>
      </c>
      <c r="U150" s="1">
        <v>0.84583333333333333</v>
      </c>
      <c r="V150">
        <v>4</v>
      </c>
      <c r="W150" s="1" t="str">
        <f>IF(Flights[[#This Row],[Arrival Delay]] = "", "Cancelled", IF(Flights[[#This Row],[Arrival Delay]]&gt;15, "Delayed", "On time"))</f>
        <v>On time</v>
      </c>
      <c r="X150" t="str">
        <f>IF(Flights[[#This Row],[Status]]&lt;&gt;"Delayed","", IF(Flights[[#This Row],[Arrival Delay]]&gt;120, "Severe", IF(Flights[[#This Row],[Arrival Delay]]&gt;60, "Major", "Moderate")))</f>
        <v/>
      </c>
      <c r="Y150" t="b">
        <v>0</v>
      </c>
      <c r="AA150" t="str">
        <f>IF(OR(AND(Flights[[#This Row],[Status]]="Cancelled", Flights[[#This Row],[Cancellation Reason]]="Airline/Carrier"), Flights[[#This Row],[Delay Type]]="Severe"), "Yes", "No")</f>
        <v>No</v>
      </c>
    </row>
    <row r="151" spans="1:27" x14ac:dyDescent="0.3">
      <c r="A151" s="3">
        <v>42016</v>
      </c>
      <c r="B151" s="22">
        <f>WEEKNUM(Flights[[#This Row],[Date]], 1)</f>
        <v>3</v>
      </c>
      <c r="C151" s="22">
        <f>WEEKDAY(Flights[[#This Row],[Date]],1)</f>
        <v>2</v>
      </c>
      <c r="D151" t="s">
        <v>419</v>
      </c>
      <c r="E151" t="s">
        <v>1994</v>
      </c>
      <c r="F151" t="s">
        <v>0</v>
      </c>
      <c r="G151" t="s">
        <v>283</v>
      </c>
      <c r="H151" t="str">
        <f>_xlfn.XLOOKUP(Flights[[#This Row],[Destination]], Airports!$A$2:$A$78, Airports!$D$2:$D$78)</f>
        <v>Fresno</v>
      </c>
      <c r="I151" t="str" cm="1">
        <f t="array" ref="I151">_xlfn.XLOOKUP(Flights[[#This Row],[Destination]],_xlfn._TRO_TRAILING( Airports!A:A),_xlfn._TRO_TRAILING( Airports!E:E), "Not found")</f>
        <v>CA</v>
      </c>
      <c r="J151" s="1">
        <v>0.83263888888888893</v>
      </c>
      <c r="K151" s="22">
        <f>HOUR(Flights[[#This Row],[Scheduled Departure]])</f>
        <v>19</v>
      </c>
      <c r="L151" s="1">
        <v>0.88055555555555554</v>
      </c>
      <c r="M151">
        <f>(L151-J151)*24*60</f>
        <v>68.999999999999915</v>
      </c>
      <c r="N151" s="16">
        <f>Flights[[#This Row],[Length (min)]]/60</f>
        <v>1.0333333333333334</v>
      </c>
      <c r="O151">
        <v>62</v>
      </c>
      <c r="P151">
        <v>209</v>
      </c>
      <c r="Q151" s="18">
        <f>IFERROR(Flights[[#This Row],[Distance]]/Flights[[#This Row],[Length (hr)]], "")</f>
        <v>202.25806451612902</v>
      </c>
      <c r="R151" s="1">
        <v>0.87222222222222223</v>
      </c>
      <c r="S151" s="1" t="str">
        <f>IF(Flights[[#This Row],[Length (hr)]]&lt;2, "No meal", IF(Flights[[#This Row],[Length (hr)]]&lt;3.5, "Light meal", "Full meal"))</f>
        <v>No meal</v>
      </c>
      <c r="T151" s="1" t="str">
        <f>IF(AND(Flights[[#This Row],[Airline]]="US Airways", Flights[[#This Row],[Meal]]="Full Meal"), "Yes", "No")</f>
        <v>No</v>
      </c>
      <c r="U151" s="1">
        <v>0.92361111111111116</v>
      </c>
      <c r="V151">
        <v>74</v>
      </c>
      <c r="W151" s="1" t="str">
        <f>IF(Flights[[#This Row],[Arrival Delay]] = "", "Cancelled", IF(Flights[[#This Row],[Arrival Delay]]&gt;15, "Delayed", "On time"))</f>
        <v>Delayed</v>
      </c>
      <c r="X151" t="str">
        <f>IF(Flights[[#This Row],[Status]]&lt;&gt;"Delayed","", IF(Flights[[#This Row],[Arrival Delay]]&gt;120, "Severe", IF(Flights[[#This Row],[Arrival Delay]]&gt;60, "Major", "Moderate")))</f>
        <v>Major</v>
      </c>
      <c r="Y151" t="b">
        <v>0</v>
      </c>
      <c r="AA151" t="str">
        <f>IF(OR(AND(Flights[[#This Row],[Status]]="Cancelled", Flights[[#This Row],[Cancellation Reason]]="Airline/Carrier"), Flights[[#This Row],[Delay Type]]="Severe"), "Yes", "No")</f>
        <v>No</v>
      </c>
    </row>
    <row r="152" spans="1:27" x14ac:dyDescent="0.3">
      <c r="A152" s="3">
        <v>42016</v>
      </c>
      <c r="B152" s="22">
        <f>WEEKNUM(Flights[[#This Row],[Date]], 1)</f>
        <v>3</v>
      </c>
      <c r="C152" s="22">
        <f>WEEKDAY(Flights[[#This Row],[Date]],1)</f>
        <v>2</v>
      </c>
      <c r="D152" t="s">
        <v>662</v>
      </c>
      <c r="E152" t="s">
        <v>1994</v>
      </c>
      <c r="F152" t="s">
        <v>0</v>
      </c>
      <c r="G152" t="s">
        <v>331</v>
      </c>
      <c r="H152" t="str">
        <f>_xlfn.XLOOKUP(Flights[[#This Row],[Destination]], Airports!$A$2:$A$78, Airports!$D$2:$D$78)</f>
        <v>Palm Springs</v>
      </c>
      <c r="I152" t="str" cm="1">
        <f t="array" ref="I152">_xlfn.XLOOKUP(Flights[[#This Row],[Destination]],_xlfn._TRO_TRAILING( Airports!A:A),_xlfn._TRO_TRAILING( Airports!E:E), "Not found")</f>
        <v>CA</v>
      </c>
      <c r="J152" s="1">
        <v>0.93472222222222223</v>
      </c>
      <c r="K152" s="22">
        <f>HOUR(Flights[[#This Row],[Scheduled Departure]])</f>
        <v>22</v>
      </c>
      <c r="L152" s="1">
        <v>0.94027777777777777</v>
      </c>
      <c r="M152">
        <f>(L152-J152)*24*60</f>
        <v>7.9999999999999716</v>
      </c>
      <c r="N152" s="16">
        <f>Flights[[#This Row],[Length (min)]]/60</f>
        <v>0.8833333333333333</v>
      </c>
      <c r="O152">
        <v>53</v>
      </c>
      <c r="P152">
        <v>110</v>
      </c>
      <c r="Q152" s="18">
        <f>IFERROR(Flights[[#This Row],[Distance]]/Flights[[#This Row],[Length (hr)]], "")</f>
        <v>124.52830188679246</v>
      </c>
      <c r="R152" s="1">
        <v>0.97152777777777777</v>
      </c>
      <c r="S152" s="1" t="str">
        <f>IF(Flights[[#This Row],[Length (hr)]]&lt;2, "No meal", IF(Flights[[#This Row],[Length (hr)]]&lt;3.5, "Light meal", "Full meal"))</f>
        <v>No meal</v>
      </c>
      <c r="T152" s="1" t="str">
        <f>IF(AND(Flights[[#This Row],[Airline]]="US Airways", Flights[[#This Row],[Meal]]="Full Meal"), "Yes", "No")</f>
        <v>No</v>
      </c>
      <c r="U152" s="1">
        <v>0.9770833333333333</v>
      </c>
      <c r="V152">
        <v>8</v>
      </c>
      <c r="W152" s="1" t="str">
        <f>IF(Flights[[#This Row],[Arrival Delay]] = "", "Cancelled", IF(Flights[[#This Row],[Arrival Delay]]&gt;15, "Delayed", "On time"))</f>
        <v>On time</v>
      </c>
      <c r="X152" t="str">
        <f>IF(Flights[[#This Row],[Status]]&lt;&gt;"Delayed","", IF(Flights[[#This Row],[Arrival Delay]]&gt;120, "Severe", IF(Flights[[#This Row],[Arrival Delay]]&gt;60, "Major", "Moderate")))</f>
        <v/>
      </c>
      <c r="Y152" t="b">
        <v>0</v>
      </c>
      <c r="AA152" t="str">
        <f>IF(OR(AND(Flights[[#This Row],[Status]]="Cancelled", Flights[[#This Row],[Cancellation Reason]]="Airline/Carrier"), Flights[[#This Row],[Delay Type]]="Severe"), "Yes", "No")</f>
        <v>No</v>
      </c>
    </row>
    <row r="153" spans="1:27" x14ac:dyDescent="0.3">
      <c r="A153" s="3">
        <v>42016</v>
      </c>
      <c r="B153" s="22">
        <f>WEEKNUM(Flights[[#This Row],[Date]], 1)</f>
        <v>3</v>
      </c>
      <c r="C153" s="22">
        <f>WEEKDAY(Flights[[#This Row],[Date]],1)</f>
        <v>2</v>
      </c>
      <c r="D153" t="s">
        <v>107</v>
      </c>
      <c r="E153" t="s">
        <v>1987</v>
      </c>
      <c r="F153" t="s">
        <v>0</v>
      </c>
      <c r="G153" t="s">
        <v>12</v>
      </c>
      <c r="H153" t="str">
        <f>_xlfn.XLOOKUP(Flights[[#This Row],[Destination]], Airports!$A$2:$A$78, Airports!$D$2:$D$78)</f>
        <v>New York</v>
      </c>
      <c r="I153" t="str" cm="1">
        <f t="array" ref="I153">_xlfn.XLOOKUP(Flights[[#This Row],[Destination]],_xlfn._TRO_TRAILING( Airports!A:A),_xlfn._TRO_TRAILING( Airports!E:E), "Not found")</f>
        <v>NY</v>
      </c>
      <c r="J153" s="1">
        <v>0.97916666666666663</v>
      </c>
      <c r="K153" s="22">
        <f>HOUR(Flights[[#This Row],[Scheduled Departure]])</f>
        <v>23</v>
      </c>
      <c r="L153" s="1">
        <v>0.97361111111111109</v>
      </c>
      <c r="M153">
        <f>(L153-J153)*24*60</f>
        <v>-7.9999999999999716</v>
      </c>
      <c r="N153" s="16">
        <f>Flights[[#This Row],[Length (min)]]/60</f>
        <v>5.2666666666666666</v>
      </c>
      <c r="O153">
        <v>316</v>
      </c>
      <c r="P153">
        <v>2475</v>
      </c>
      <c r="Q153" s="18">
        <f>IFERROR(Flights[[#This Row],[Distance]]/Flights[[#This Row],[Length (hr)]], "")</f>
        <v>469.9367088607595</v>
      </c>
      <c r="R153" s="1">
        <v>0.32708333333333334</v>
      </c>
      <c r="S153" s="1" t="str">
        <f>IF(Flights[[#This Row],[Length (hr)]]&lt;2, "No meal", IF(Flights[[#This Row],[Length (hr)]]&lt;3.5, "Light meal", "Full meal"))</f>
        <v>Full meal</v>
      </c>
      <c r="T153" s="1" t="str">
        <f>IF(AND(Flights[[#This Row],[Airline]]="US Airways", Flights[[#This Row],[Meal]]="Full Meal"), "Yes", "No")</f>
        <v>No</v>
      </c>
      <c r="U153" s="1">
        <v>0.31805555555555554</v>
      </c>
      <c r="V153">
        <v>-13</v>
      </c>
      <c r="W153" s="1" t="str">
        <f>IF(Flights[[#This Row],[Arrival Delay]] = "", "Cancelled", IF(Flights[[#This Row],[Arrival Delay]]&gt;15, "Delayed", "On time"))</f>
        <v>On time</v>
      </c>
      <c r="X153" t="str">
        <f>IF(Flights[[#This Row],[Status]]&lt;&gt;"Delayed","", IF(Flights[[#This Row],[Arrival Delay]]&gt;120, "Severe", IF(Flights[[#This Row],[Arrival Delay]]&gt;60, "Major", "Moderate")))</f>
        <v/>
      </c>
      <c r="Y153" t="b">
        <v>0</v>
      </c>
      <c r="AA153" t="str">
        <f>IF(OR(AND(Flights[[#This Row],[Status]]="Cancelled", Flights[[#This Row],[Cancellation Reason]]="Airline/Carrier"), Flights[[#This Row],[Delay Type]]="Severe"), "Yes", "No")</f>
        <v>No</v>
      </c>
    </row>
    <row r="154" spans="1:27" x14ac:dyDescent="0.3">
      <c r="A154" s="3">
        <v>42017</v>
      </c>
      <c r="B154" s="22">
        <f>WEEKNUM(Flights[[#This Row],[Date]], 1)</f>
        <v>3</v>
      </c>
      <c r="C154" s="22">
        <f>WEEKDAY(Flights[[#This Row],[Date]],1)</f>
        <v>3</v>
      </c>
      <c r="D154" t="s">
        <v>112</v>
      </c>
      <c r="E154" t="s">
        <v>1987</v>
      </c>
      <c r="F154" t="s">
        <v>0</v>
      </c>
      <c r="G154" t="s">
        <v>4</v>
      </c>
      <c r="H154" t="str">
        <f>_xlfn.XLOOKUP(Flights[[#This Row],[Destination]], Airports!$A$2:$A$78, Airports!$D$2:$D$78)</f>
        <v>Chicago</v>
      </c>
      <c r="I154" t="str" cm="1">
        <f t="array" ref="I154">_xlfn.XLOOKUP(Flights[[#This Row],[Destination]],_xlfn._TRO_TRAILING( Airports!A:A),_xlfn._TRO_TRAILING( Airports!E:E), "Not found")</f>
        <v>IL</v>
      </c>
      <c r="J154" s="1">
        <v>0.30208333333333331</v>
      </c>
      <c r="K154" s="22">
        <f>HOUR(Flights[[#This Row],[Scheduled Departure]])</f>
        <v>7</v>
      </c>
      <c r="L154" s="1">
        <v>0.29722222222222222</v>
      </c>
      <c r="M154">
        <f>(L154-J154)*24*60</f>
        <v>-6.9999999999999751</v>
      </c>
      <c r="N154" s="16">
        <f>Flights[[#This Row],[Length (min)]]/60</f>
        <v>3.9333333333333331</v>
      </c>
      <c r="O154">
        <v>236</v>
      </c>
      <c r="P154">
        <v>1744</v>
      </c>
      <c r="Q154" s="18">
        <f>IFERROR(Flights[[#This Row],[Distance]]/Flights[[#This Row],[Length (hr)]], "")</f>
        <v>443.38983050847457</v>
      </c>
      <c r="R154" s="1">
        <v>0.5541666666666667</v>
      </c>
      <c r="S154" s="1" t="str">
        <f>IF(Flights[[#This Row],[Length (hr)]]&lt;2, "No meal", IF(Flights[[#This Row],[Length (hr)]]&lt;3.5, "Light meal", "Full meal"))</f>
        <v>Full meal</v>
      </c>
      <c r="T154" s="1" t="str">
        <f>IF(AND(Flights[[#This Row],[Airline]]="US Airways", Flights[[#This Row],[Meal]]="Full Meal"), "Yes", "No")</f>
        <v>No</v>
      </c>
      <c r="U154" s="1">
        <v>0.5444444444444444</v>
      </c>
      <c r="V154">
        <v>-14</v>
      </c>
      <c r="W154" s="1" t="str">
        <f>IF(Flights[[#This Row],[Arrival Delay]] = "", "Cancelled", IF(Flights[[#This Row],[Arrival Delay]]&gt;15, "Delayed", "On time"))</f>
        <v>On time</v>
      </c>
      <c r="X154" t="str">
        <f>IF(Flights[[#This Row],[Status]]&lt;&gt;"Delayed","", IF(Flights[[#This Row],[Arrival Delay]]&gt;120, "Severe", IF(Flights[[#This Row],[Arrival Delay]]&gt;60, "Major", "Moderate")))</f>
        <v/>
      </c>
      <c r="Y154" t="b">
        <v>0</v>
      </c>
      <c r="AA154" t="str">
        <f>IF(OR(AND(Flights[[#This Row],[Status]]="Cancelled", Flights[[#This Row],[Cancellation Reason]]="Airline/Carrier"), Flights[[#This Row],[Delay Type]]="Severe"), "Yes", "No")</f>
        <v>No</v>
      </c>
    </row>
    <row r="155" spans="1:27" x14ac:dyDescent="0.3">
      <c r="A155" s="3">
        <v>42017</v>
      </c>
      <c r="B155" s="22">
        <f>WEEKNUM(Flights[[#This Row],[Date]], 1)</f>
        <v>3</v>
      </c>
      <c r="C155" s="22">
        <f>WEEKDAY(Flights[[#This Row],[Date]],1)</f>
        <v>3</v>
      </c>
      <c r="D155" t="s">
        <v>846</v>
      </c>
      <c r="E155" t="s">
        <v>1995</v>
      </c>
      <c r="F155" t="s">
        <v>0</v>
      </c>
      <c r="G155" t="s">
        <v>318</v>
      </c>
      <c r="H155" t="str">
        <f>_xlfn.XLOOKUP(Flights[[#This Row],[Destination]], Airports!$A$2:$A$78, Airports!$D$2:$D$78)</f>
        <v>Oakland</v>
      </c>
      <c r="I155" t="str" cm="1">
        <f t="array" ref="I155">_xlfn.XLOOKUP(Flights[[#This Row],[Destination]],_xlfn._TRO_TRAILING( Airports!A:A),_xlfn._TRO_TRAILING( Airports!E:E), "Not found")</f>
        <v>CA</v>
      </c>
      <c r="J155" s="1">
        <v>0.34375</v>
      </c>
      <c r="K155" s="22">
        <f>HOUR(Flights[[#This Row],[Scheduled Departure]])</f>
        <v>8</v>
      </c>
      <c r="L155" s="1">
        <v>0.34791666666666665</v>
      </c>
      <c r="M155">
        <f>(L155-J155)*24*60</f>
        <v>5.9999999999999787</v>
      </c>
      <c r="N155" s="16">
        <f>Flights[[#This Row],[Length (min)]]/60</f>
        <v>1.2833333333333334</v>
      </c>
      <c r="O155">
        <v>77</v>
      </c>
      <c r="P155">
        <v>337</v>
      </c>
      <c r="Q155" s="18">
        <f>IFERROR(Flights[[#This Row],[Distance]]/Flights[[#This Row],[Length (hr)]], "")</f>
        <v>262.59740259740255</v>
      </c>
      <c r="R155" s="1">
        <v>0.39583333333333331</v>
      </c>
      <c r="S155" s="1" t="str">
        <f>IF(Flights[[#This Row],[Length (hr)]]&lt;2, "No meal", IF(Flights[[#This Row],[Length (hr)]]&lt;3.5, "Light meal", "Full meal"))</f>
        <v>No meal</v>
      </c>
      <c r="T155" s="1" t="str">
        <f>IF(AND(Flights[[#This Row],[Airline]]="US Airways", Flights[[#This Row],[Meal]]="Full Meal"), "Yes", "No")</f>
        <v>No</v>
      </c>
      <c r="U155" s="1">
        <v>0.40138888888888891</v>
      </c>
      <c r="V155">
        <v>8</v>
      </c>
      <c r="W155" s="1" t="str">
        <f>IF(Flights[[#This Row],[Arrival Delay]] = "", "Cancelled", IF(Flights[[#This Row],[Arrival Delay]]&gt;15, "Delayed", "On time"))</f>
        <v>On time</v>
      </c>
      <c r="X155" t="str">
        <f>IF(Flights[[#This Row],[Status]]&lt;&gt;"Delayed","", IF(Flights[[#This Row],[Arrival Delay]]&gt;120, "Severe", IF(Flights[[#This Row],[Arrival Delay]]&gt;60, "Major", "Moderate")))</f>
        <v/>
      </c>
      <c r="Y155" t="b">
        <v>0</v>
      </c>
      <c r="AA155" t="str">
        <f>IF(OR(AND(Flights[[#This Row],[Status]]="Cancelled", Flights[[#This Row],[Cancellation Reason]]="Airline/Carrier"), Flights[[#This Row],[Delay Type]]="Severe"), "Yes", "No")</f>
        <v>No</v>
      </c>
    </row>
    <row r="156" spans="1:27" x14ac:dyDescent="0.3">
      <c r="A156" s="3">
        <v>42017</v>
      </c>
      <c r="B156" s="22">
        <f>WEEKNUM(Flights[[#This Row],[Date]], 1)</f>
        <v>3</v>
      </c>
      <c r="C156" s="22">
        <f>WEEKDAY(Flights[[#This Row],[Date]],1)</f>
        <v>3</v>
      </c>
      <c r="D156" t="s">
        <v>49</v>
      </c>
      <c r="E156" t="s">
        <v>1987</v>
      </c>
      <c r="F156" t="s">
        <v>0</v>
      </c>
      <c r="G156" t="s">
        <v>3</v>
      </c>
      <c r="H156" t="str">
        <f>_xlfn.XLOOKUP(Flights[[#This Row],[Destination]], Airports!$A$2:$A$78, Airports!$D$2:$D$78)</f>
        <v>Dallas</v>
      </c>
      <c r="I156" t="str" cm="1">
        <f t="array" ref="I156">_xlfn.XLOOKUP(Flights[[#This Row],[Destination]],_xlfn._TRO_TRAILING( Airports!A:A),_xlfn._TRO_TRAILING( Airports!E:E), "Not found")</f>
        <v>TX</v>
      </c>
      <c r="J156" s="1">
        <v>0.35416666666666669</v>
      </c>
      <c r="K156" s="22">
        <f>HOUR(Flights[[#This Row],[Scheduled Departure]])</f>
        <v>8</v>
      </c>
      <c r="L156" s="1">
        <v>0.35069444444444442</v>
      </c>
      <c r="M156">
        <f>(L156-J156)*24*60</f>
        <v>-5.0000000000000622</v>
      </c>
      <c r="N156" s="16">
        <f>Flights[[#This Row],[Length (min)]]/60</f>
        <v>2.7333333333333334</v>
      </c>
      <c r="O156">
        <v>164</v>
      </c>
      <c r="P156">
        <v>1235</v>
      </c>
      <c r="Q156" s="18">
        <f>IFERROR(Flights[[#This Row],[Distance]]/Flights[[#This Row],[Length (hr)]], "")</f>
        <v>451.82926829268291</v>
      </c>
      <c r="R156" s="1">
        <v>0.5625</v>
      </c>
      <c r="S156" s="1" t="str">
        <f>IF(Flights[[#This Row],[Length (hr)]]&lt;2, "No meal", IF(Flights[[#This Row],[Length (hr)]]&lt;3.5, "Light meal", "Full meal"))</f>
        <v>Light meal</v>
      </c>
      <c r="T156" s="1" t="str">
        <f>IF(AND(Flights[[#This Row],[Airline]]="US Airways", Flights[[#This Row],[Meal]]="Full Meal"), "Yes", "No")</f>
        <v>No</v>
      </c>
      <c r="U156" s="1">
        <v>0.54791666666666672</v>
      </c>
      <c r="V156">
        <v>-21</v>
      </c>
      <c r="W156" s="1" t="str">
        <f>IF(Flights[[#This Row],[Arrival Delay]] = "", "Cancelled", IF(Flights[[#This Row],[Arrival Delay]]&gt;15, "Delayed", "On time"))</f>
        <v>On time</v>
      </c>
      <c r="X156" t="str">
        <f>IF(Flights[[#This Row],[Status]]&lt;&gt;"Delayed","", IF(Flights[[#This Row],[Arrival Delay]]&gt;120, "Severe", IF(Flights[[#This Row],[Arrival Delay]]&gt;60, "Major", "Moderate")))</f>
        <v/>
      </c>
      <c r="Y156" t="b">
        <v>0</v>
      </c>
      <c r="AA156" t="str">
        <f>IF(OR(AND(Flights[[#This Row],[Status]]="Cancelled", Flights[[#This Row],[Cancellation Reason]]="Airline/Carrier"), Flights[[#This Row],[Delay Type]]="Severe"), "Yes", "No")</f>
        <v>No</v>
      </c>
    </row>
    <row r="157" spans="1:27" x14ac:dyDescent="0.3">
      <c r="A157" s="3">
        <v>42017</v>
      </c>
      <c r="B157" s="22">
        <f>WEEKNUM(Flights[[#This Row],[Date]], 1)</f>
        <v>3</v>
      </c>
      <c r="C157" s="22">
        <f>WEEKDAY(Flights[[#This Row],[Date]],1)</f>
        <v>3</v>
      </c>
      <c r="D157" t="s">
        <v>530</v>
      </c>
      <c r="E157" t="s">
        <v>1990</v>
      </c>
      <c r="F157" t="s">
        <v>0</v>
      </c>
      <c r="G157" t="s">
        <v>9</v>
      </c>
      <c r="H157" t="str">
        <f>_xlfn.XLOOKUP(Flights[[#This Row],[Destination]], Airports!$A$2:$A$78, Airports!$D$2:$D$78)</f>
        <v>San Francisco</v>
      </c>
      <c r="I157" t="str" cm="1">
        <f t="array" ref="I157">_xlfn.XLOOKUP(Flights[[#This Row],[Destination]],_xlfn._TRO_TRAILING( Airports!A:A),_xlfn._TRO_TRAILING( Airports!E:E), "Not found")</f>
        <v>CA</v>
      </c>
      <c r="J157" s="1">
        <v>0.42638888888888887</v>
      </c>
      <c r="K157" s="22">
        <f>HOUR(Flights[[#This Row],[Scheduled Departure]])</f>
        <v>10</v>
      </c>
      <c r="L157" s="1">
        <v>0.43125000000000002</v>
      </c>
      <c r="M157">
        <f>(L157-J157)*24*60</f>
        <v>7.0000000000000551</v>
      </c>
      <c r="N157" s="16">
        <f>Flights[[#This Row],[Length (min)]]/60</f>
        <v>1.7</v>
      </c>
      <c r="O157">
        <v>102</v>
      </c>
      <c r="P157">
        <v>337</v>
      </c>
      <c r="Q157" s="18">
        <f>IFERROR(Flights[[#This Row],[Distance]]/Flights[[#This Row],[Length (hr)]], "")</f>
        <v>198.23529411764707</v>
      </c>
      <c r="R157" s="1">
        <v>0.49513888888888891</v>
      </c>
      <c r="S157" s="1" t="str">
        <f>IF(Flights[[#This Row],[Length (hr)]]&lt;2, "No meal", IF(Flights[[#This Row],[Length (hr)]]&lt;3.5, "Light meal", "Full meal"))</f>
        <v>No meal</v>
      </c>
      <c r="T157" s="1" t="str">
        <f>IF(AND(Flights[[#This Row],[Airline]]="US Airways", Flights[[#This Row],[Meal]]="Full Meal"), "Yes", "No")</f>
        <v>No</v>
      </c>
      <c r="U157" s="1">
        <v>0.50208333333333333</v>
      </c>
      <c r="V157">
        <v>10</v>
      </c>
      <c r="W157" s="1" t="str">
        <f>IF(Flights[[#This Row],[Arrival Delay]] = "", "Cancelled", IF(Flights[[#This Row],[Arrival Delay]]&gt;15, "Delayed", "On time"))</f>
        <v>On time</v>
      </c>
      <c r="X157" t="str">
        <f>IF(Flights[[#This Row],[Status]]&lt;&gt;"Delayed","", IF(Flights[[#This Row],[Arrival Delay]]&gt;120, "Severe", IF(Flights[[#This Row],[Arrival Delay]]&gt;60, "Major", "Moderate")))</f>
        <v/>
      </c>
      <c r="Y157" t="b">
        <v>0</v>
      </c>
      <c r="AA157" t="str">
        <f>IF(OR(AND(Flights[[#This Row],[Status]]="Cancelled", Flights[[#This Row],[Cancellation Reason]]="Airline/Carrier"), Flights[[#This Row],[Delay Type]]="Severe"), "Yes", "No")</f>
        <v>No</v>
      </c>
    </row>
    <row r="158" spans="1:27" x14ac:dyDescent="0.3">
      <c r="A158" s="3">
        <v>42017</v>
      </c>
      <c r="B158" s="22">
        <f>WEEKNUM(Flights[[#This Row],[Date]], 1)</f>
        <v>3</v>
      </c>
      <c r="C158" s="22">
        <f>WEEKDAY(Flights[[#This Row],[Date]],1)</f>
        <v>3</v>
      </c>
      <c r="D158" t="s">
        <v>762</v>
      </c>
      <c r="E158" t="s">
        <v>1990</v>
      </c>
      <c r="F158" t="s">
        <v>0</v>
      </c>
      <c r="G158" t="s">
        <v>316</v>
      </c>
      <c r="H158" t="str">
        <f>_xlfn.XLOOKUP(Flights[[#This Row],[Destination]], Airports!$A$2:$A$78, Airports!$D$2:$D$78)</f>
        <v>New Orleans</v>
      </c>
      <c r="I158" t="str" cm="1">
        <f t="array" ref="I158">_xlfn.XLOOKUP(Flights[[#This Row],[Destination]],_xlfn._TRO_TRAILING( Airports!A:A),_xlfn._TRO_TRAILING( Airports!E:E), "Not found")</f>
        <v>LA</v>
      </c>
      <c r="J158" s="1">
        <v>0.43333333333333335</v>
      </c>
      <c r="K158" s="22">
        <f>HOUR(Flights[[#This Row],[Scheduled Departure]])</f>
        <v>10</v>
      </c>
      <c r="L158" s="1">
        <v>0.43333333333333335</v>
      </c>
      <c r="M158">
        <f>(L158-J158)*24*60</f>
        <v>0</v>
      </c>
      <c r="N158" s="16">
        <f>Flights[[#This Row],[Length (min)]]/60</f>
        <v>3.3166666666666669</v>
      </c>
      <c r="O158">
        <v>199</v>
      </c>
      <c r="P158">
        <v>1670</v>
      </c>
      <c r="Q158" s="18">
        <f>IFERROR(Flights[[#This Row],[Distance]]/Flights[[#This Row],[Length (hr)]], "")</f>
        <v>503.51758793969844</v>
      </c>
      <c r="R158" s="1">
        <v>0.6694444444444444</v>
      </c>
      <c r="S158" s="1" t="str">
        <f>IF(Flights[[#This Row],[Length (hr)]]&lt;2, "No meal", IF(Flights[[#This Row],[Length (hr)]]&lt;3.5, "Light meal", "Full meal"))</f>
        <v>Light meal</v>
      </c>
      <c r="T158" s="1" t="str">
        <f>IF(AND(Flights[[#This Row],[Airline]]="US Airways", Flights[[#This Row],[Meal]]="Full Meal"), "Yes", "No")</f>
        <v>No</v>
      </c>
      <c r="U158" s="1">
        <v>0.65486111111111112</v>
      </c>
      <c r="V158">
        <v>-21</v>
      </c>
      <c r="W158" s="1" t="str">
        <f>IF(Flights[[#This Row],[Arrival Delay]] = "", "Cancelled", IF(Flights[[#This Row],[Arrival Delay]]&gt;15, "Delayed", "On time"))</f>
        <v>On time</v>
      </c>
      <c r="X158" t="str">
        <f>IF(Flights[[#This Row],[Status]]&lt;&gt;"Delayed","", IF(Flights[[#This Row],[Arrival Delay]]&gt;120, "Severe", IF(Flights[[#This Row],[Arrival Delay]]&gt;60, "Major", "Moderate")))</f>
        <v/>
      </c>
      <c r="Y158" t="b">
        <v>0</v>
      </c>
      <c r="AA158" t="str">
        <f>IF(OR(AND(Flights[[#This Row],[Status]]="Cancelled", Flights[[#This Row],[Cancellation Reason]]="Airline/Carrier"), Flights[[#This Row],[Delay Type]]="Severe"), "Yes", "No")</f>
        <v>No</v>
      </c>
    </row>
    <row r="159" spans="1:27" x14ac:dyDescent="0.3">
      <c r="A159" s="3">
        <v>42017</v>
      </c>
      <c r="B159" s="22">
        <f>WEEKNUM(Flights[[#This Row],[Date]], 1)</f>
        <v>3</v>
      </c>
      <c r="C159" s="22">
        <f>WEEKDAY(Flights[[#This Row],[Date]],1)</f>
        <v>3</v>
      </c>
      <c r="D159" t="s">
        <v>63</v>
      </c>
      <c r="E159" t="s">
        <v>1987</v>
      </c>
      <c r="F159" t="s">
        <v>0</v>
      </c>
      <c r="G159" t="s">
        <v>3</v>
      </c>
      <c r="H159" t="str">
        <f>_xlfn.XLOOKUP(Flights[[#This Row],[Destination]], Airports!$A$2:$A$78, Airports!$D$2:$D$78)</f>
        <v>Dallas</v>
      </c>
      <c r="I159" t="str" cm="1">
        <f t="array" ref="I159">_xlfn.XLOOKUP(Flights[[#This Row],[Destination]],_xlfn._TRO_TRAILING( Airports!A:A),_xlfn._TRO_TRAILING( Airports!E:E), "Not found")</f>
        <v>TX</v>
      </c>
      <c r="J159" s="1">
        <v>0.4375</v>
      </c>
      <c r="K159" s="22">
        <f>HOUR(Flights[[#This Row],[Scheduled Departure]])</f>
        <v>10</v>
      </c>
      <c r="L159" s="1">
        <v>0.44027777777777777</v>
      </c>
      <c r="M159">
        <f>(L159-J159)*24*60</f>
        <v>3.9999999999999858</v>
      </c>
      <c r="N159" s="16">
        <f>Flights[[#This Row],[Length (min)]]/60</f>
        <v>2.5166666666666666</v>
      </c>
      <c r="O159">
        <v>151</v>
      </c>
      <c r="P159">
        <v>1235</v>
      </c>
      <c r="Q159" s="18">
        <f>IFERROR(Flights[[#This Row],[Distance]]/Flights[[#This Row],[Length (hr)]], "")</f>
        <v>490.72847682119209</v>
      </c>
      <c r="R159" s="1">
        <v>0.6430555555555556</v>
      </c>
      <c r="S159" s="1" t="str">
        <f>IF(Flights[[#This Row],[Length (hr)]]&lt;2, "No meal", IF(Flights[[#This Row],[Length (hr)]]&lt;3.5, "Light meal", "Full meal"))</f>
        <v>Light meal</v>
      </c>
      <c r="T159" s="1" t="str">
        <f>IF(AND(Flights[[#This Row],[Airline]]="US Airways", Flights[[#This Row],[Meal]]="Full Meal"), "Yes", "No")</f>
        <v>No</v>
      </c>
      <c r="U159" s="1">
        <v>0.62847222222222221</v>
      </c>
      <c r="V159">
        <v>-21</v>
      </c>
      <c r="W159" s="1" t="str">
        <f>IF(Flights[[#This Row],[Arrival Delay]] = "", "Cancelled", IF(Flights[[#This Row],[Arrival Delay]]&gt;15, "Delayed", "On time"))</f>
        <v>On time</v>
      </c>
      <c r="X159" t="str">
        <f>IF(Flights[[#This Row],[Status]]&lt;&gt;"Delayed","", IF(Flights[[#This Row],[Arrival Delay]]&gt;120, "Severe", IF(Flights[[#This Row],[Arrival Delay]]&gt;60, "Major", "Moderate")))</f>
        <v/>
      </c>
      <c r="Y159" t="b">
        <v>0</v>
      </c>
      <c r="AA159" t="str">
        <f>IF(OR(AND(Flights[[#This Row],[Status]]="Cancelled", Flights[[#This Row],[Cancellation Reason]]="Airline/Carrier"), Flights[[#This Row],[Delay Type]]="Severe"), "Yes", "No")</f>
        <v>No</v>
      </c>
    </row>
    <row r="160" spans="1:27" x14ac:dyDescent="0.3">
      <c r="A160" s="3">
        <v>42017</v>
      </c>
      <c r="B160" s="22">
        <f>WEEKNUM(Flights[[#This Row],[Date]], 1)</f>
        <v>3</v>
      </c>
      <c r="C160" s="22">
        <f>WEEKDAY(Flights[[#This Row],[Date]],1)</f>
        <v>3</v>
      </c>
      <c r="D160" t="s">
        <v>459</v>
      </c>
      <c r="E160" t="s">
        <v>1991</v>
      </c>
      <c r="F160" t="s">
        <v>0</v>
      </c>
      <c r="G160" t="s">
        <v>344</v>
      </c>
      <c r="H160" t="str">
        <f>_xlfn.XLOOKUP(Flights[[#This Row],[Destination]], Airports!$A$2:$A$78, Airports!$D$2:$D$78)</f>
        <v>Seattle</v>
      </c>
      <c r="I160" t="str" cm="1">
        <f t="array" ref="I160">_xlfn.XLOOKUP(Flights[[#This Row],[Destination]],_xlfn._TRO_TRAILING( Airports!A:A),_xlfn._TRO_TRAILING( Airports!E:E), "Not found")</f>
        <v>WA</v>
      </c>
      <c r="J160" s="1">
        <v>0.44444444444444442</v>
      </c>
      <c r="K160" s="22">
        <f>HOUR(Flights[[#This Row],[Scheduled Departure]])</f>
        <v>10</v>
      </c>
      <c r="L160" s="1">
        <v>0.44305555555555554</v>
      </c>
      <c r="M160">
        <f>(L160-J160)*24*60</f>
        <v>-1.9999999999999929</v>
      </c>
      <c r="N160" s="16">
        <f>Flights[[#This Row],[Length (min)]]/60</f>
        <v>2.8</v>
      </c>
      <c r="O160">
        <v>168</v>
      </c>
      <c r="P160">
        <v>954</v>
      </c>
      <c r="Q160" s="18">
        <f>IFERROR(Flights[[#This Row],[Distance]]/Flights[[#This Row],[Length (hr)]], "")</f>
        <v>340.71428571428572</v>
      </c>
      <c r="R160" s="1">
        <v>0.55555555555555558</v>
      </c>
      <c r="S160" s="1" t="str">
        <f>IF(Flights[[#This Row],[Length (hr)]]&lt;2, "No meal", IF(Flights[[#This Row],[Length (hr)]]&lt;3.5, "Light meal", "Full meal"))</f>
        <v>Light meal</v>
      </c>
      <c r="T160" s="1" t="str">
        <f>IF(AND(Flights[[#This Row],[Airline]]="US Airways", Flights[[#This Row],[Meal]]="Full Meal"), "Yes", "No")</f>
        <v>No</v>
      </c>
      <c r="U160" s="1">
        <v>0.55972222222222223</v>
      </c>
      <c r="V160">
        <v>6</v>
      </c>
      <c r="W160" s="1" t="str">
        <f>IF(Flights[[#This Row],[Arrival Delay]] = "", "Cancelled", IF(Flights[[#This Row],[Arrival Delay]]&gt;15, "Delayed", "On time"))</f>
        <v>On time</v>
      </c>
      <c r="X160" t="str">
        <f>IF(Flights[[#This Row],[Status]]&lt;&gt;"Delayed","", IF(Flights[[#This Row],[Arrival Delay]]&gt;120, "Severe", IF(Flights[[#This Row],[Arrival Delay]]&gt;60, "Major", "Moderate")))</f>
        <v/>
      </c>
      <c r="Y160" t="b">
        <v>0</v>
      </c>
      <c r="AA160" t="str">
        <f>IF(OR(AND(Flights[[#This Row],[Status]]="Cancelled", Flights[[#This Row],[Cancellation Reason]]="Airline/Carrier"), Flights[[#This Row],[Delay Type]]="Severe"), "Yes", "No")</f>
        <v>No</v>
      </c>
    </row>
    <row r="161" spans="1:27" x14ac:dyDescent="0.3">
      <c r="A161" s="3">
        <v>42017</v>
      </c>
      <c r="B161" s="22">
        <f>WEEKNUM(Flights[[#This Row],[Date]], 1)</f>
        <v>3</v>
      </c>
      <c r="C161" s="22">
        <f>WEEKDAY(Flights[[#This Row],[Date]],1)</f>
        <v>3</v>
      </c>
      <c r="D161" t="s">
        <v>114</v>
      </c>
      <c r="E161" t="s">
        <v>1987</v>
      </c>
      <c r="F161" t="s">
        <v>0</v>
      </c>
      <c r="G161" t="s">
        <v>9</v>
      </c>
      <c r="H161" t="str">
        <f>_xlfn.XLOOKUP(Flights[[#This Row],[Destination]], Airports!$A$2:$A$78, Airports!$D$2:$D$78)</f>
        <v>San Francisco</v>
      </c>
      <c r="I161" t="str" cm="1">
        <f t="array" ref="I161">_xlfn.XLOOKUP(Flights[[#This Row],[Destination]],_xlfn._TRO_TRAILING( Airports!A:A),_xlfn._TRO_TRAILING( Airports!E:E), "Not found")</f>
        <v>CA</v>
      </c>
      <c r="J161" s="1">
        <v>0.51388888888888884</v>
      </c>
      <c r="K161" s="22">
        <f>HOUR(Flights[[#This Row],[Scheduled Departure]])</f>
        <v>12</v>
      </c>
      <c r="L161" s="1">
        <v>0.51180555555555551</v>
      </c>
      <c r="M161">
        <f>(L161-J161)*24*60</f>
        <v>-2.9999999999999893</v>
      </c>
      <c r="N161" s="16">
        <f>Flights[[#This Row],[Length (min)]]/60</f>
        <v>1.3333333333333333</v>
      </c>
      <c r="O161">
        <v>80</v>
      </c>
      <c r="P161">
        <v>337</v>
      </c>
      <c r="Q161" s="18">
        <f>IFERROR(Flights[[#This Row],[Distance]]/Flights[[#This Row],[Length (hr)]], "")</f>
        <v>252.75</v>
      </c>
      <c r="R161" s="1">
        <v>0.5708333333333333</v>
      </c>
      <c r="S161" s="1" t="str">
        <f>IF(Flights[[#This Row],[Length (hr)]]&lt;2, "No meal", IF(Flights[[#This Row],[Length (hr)]]&lt;3.5, "Light meal", "Full meal"))</f>
        <v>No meal</v>
      </c>
      <c r="T161" s="1" t="str">
        <f>IF(AND(Flights[[#This Row],[Airline]]="US Airways", Flights[[#This Row],[Meal]]="Full Meal"), "Yes", "No")</f>
        <v>No</v>
      </c>
      <c r="U161" s="1">
        <v>0.56736111111111109</v>
      </c>
      <c r="V161">
        <v>-5</v>
      </c>
      <c r="W161" s="1" t="str">
        <f>IF(Flights[[#This Row],[Arrival Delay]] = "", "Cancelled", IF(Flights[[#This Row],[Arrival Delay]]&gt;15, "Delayed", "On time"))</f>
        <v>On time</v>
      </c>
      <c r="X161" t="str">
        <f>IF(Flights[[#This Row],[Status]]&lt;&gt;"Delayed","", IF(Flights[[#This Row],[Arrival Delay]]&gt;120, "Severe", IF(Flights[[#This Row],[Arrival Delay]]&gt;60, "Major", "Moderate")))</f>
        <v/>
      </c>
      <c r="Y161" t="b">
        <v>0</v>
      </c>
      <c r="AA161" t="str">
        <f>IF(OR(AND(Flights[[#This Row],[Status]]="Cancelled", Flights[[#This Row],[Cancellation Reason]]="Airline/Carrier"), Flights[[#This Row],[Delay Type]]="Severe"), "Yes", "No")</f>
        <v>No</v>
      </c>
    </row>
    <row r="162" spans="1:27" x14ac:dyDescent="0.3">
      <c r="A162" s="3">
        <v>42017</v>
      </c>
      <c r="B162" s="22">
        <f>WEEKNUM(Flights[[#This Row],[Date]], 1)</f>
        <v>3</v>
      </c>
      <c r="C162" s="22">
        <f>WEEKDAY(Flights[[#This Row],[Date]],1)</f>
        <v>3</v>
      </c>
      <c r="D162" t="s">
        <v>503</v>
      </c>
      <c r="E162" t="s">
        <v>1994</v>
      </c>
      <c r="F162" t="s">
        <v>0</v>
      </c>
      <c r="G162" t="s">
        <v>15</v>
      </c>
      <c r="H162" t="str">
        <f>_xlfn.XLOOKUP(Flights[[#This Row],[Destination]], Airports!$A$2:$A$78, Airports!$D$2:$D$78)</f>
        <v>Las Vegas</v>
      </c>
      <c r="I162" t="str" cm="1">
        <f t="array" ref="I162">_xlfn.XLOOKUP(Flights[[#This Row],[Destination]],_xlfn._TRO_TRAILING( Airports!A:A),_xlfn._TRO_TRAILING( Airports!E:E), "Not found")</f>
        <v>NV</v>
      </c>
      <c r="J162" s="1">
        <v>0.52083333333333337</v>
      </c>
      <c r="K162" s="22">
        <f>HOUR(Flights[[#This Row],[Scheduled Departure]])</f>
        <v>12</v>
      </c>
      <c r="L162" s="1">
        <v>0.54166666666666663</v>
      </c>
      <c r="M162">
        <f>(L162-J162)*24*60</f>
        <v>29.999999999999893</v>
      </c>
      <c r="N162" s="16">
        <f>Flights[[#This Row],[Length (min)]]/60</f>
        <v>1.1499999999999999</v>
      </c>
      <c r="O162">
        <v>69</v>
      </c>
      <c r="P162">
        <v>236</v>
      </c>
      <c r="Q162" s="18">
        <f>IFERROR(Flights[[#This Row],[Distance]]/Flights[[#This Row],[Length (hr)]], "")</f>
        <v>205.21739130434784</v>
      </c>
      <c r="R162" s="1">
        <v>0.57152777777777775</v>
      </c>
      <c r="S162" s="1" t="str">
        <f>IF(Flights[[#This Row],[Length (hr)]]&lt;2, "No meal", IF(Flights[[#This Row],[Length (hr)]]&lt;3.5, "Light meal", "Full meal"))</f>
        <v>No meal</v>
      </c>
      <c r="T162" s="1" t="str">
        <f>IF(AND(Flights[[#This Row],[Airline]]="US Airways", Flights[[#This Row],[Meal]]="Full Meal"), "Yes", "No")</f>
        <v>No</v>
      </c>
      <c r="U162" s="1">
        <v>0.58958333333333335</v>
      </c>
      <c r="V162">
        <v>26</v>
      </c>
      <c r="W162" s="1" t="str">
        <f>IF(Flights[[#This Row],[Arrival Delay]] = "", "Cancelled", IF(Flights[[#This Row],[Arrival Delay]]&gt;15, "Delayed", "On time"))</f>
        <v>Delayed</v>
      </c>
      <c r="X162" t="str">
        <f>IF(Flights[[#This Row],[Status]]&lt;&gt;"Delayed","", IF(Flights[[#This Row],[Arrival Delay]]&gt;120, "Severe", IF(Flights[[#This Row],[Arrival Delay]]&gt;60, "Major", "Moderate")))</f>
        <v>Moderate</v>
      </c>
      <c r="Y162" t="b">
        <v>0</v>
      </c>
      <c r="AA162" t="str">
        <f>IF(OR(AND(Flights[[#This Row],[Status]]="Cancelled", Flights[[#This Row],[Cancellation Reason]]="Airline/Carrier"), Flights[[#This Row],[Delay Type]]="Severe"), "Yes", "No")</f>
        <v>No</v>
      </c>
    </row>
    <row r="163" spans="1:27" x14ac:dyDescent="0.3">
      <c r="A163" s="3">
        <v>42017</v>
      </c>
      <c r="B163" s="22">
        <f>WEEKNUM(Flights[[#This Row],[Date]], 1)</f>
        <v>3</v>
      </c>
      <c r="C163" s="22">
        <f>WEEKDAY(Flights[[#This Row],[Date]],1)</f>
        <v>3</v>
      </c>
      <c r="D163" t="s">
        <v>807</v>
      </c>
      <c r="E163" t="s">
        <v>1994</v>
      </c>
      <c r="F163" t="s">
        <v>0</v>
      </c>
      <c r="G163" t="s">
        <v>347</v>
      </c>
      <c r="H163" t="str">
        <f>_xlfn.XLOOKUP(Flights[[#This Row],[Destination]], Airports!$A$2:$A$78, Airports!$D$2:$D$78)</f>
        <v>San Jose</v>
      </c>
      <c r="I163" t="str" cm="1">
        <f t="array" ref="I163">_xlfn.XLOOKUP(Flights[[#This Row],[Destination]],_xlfn._TRO_TRAILING( Airports!A:A),_xlfn._TRO_TRAILING( Airports!E:E), "Not found")</f>
        <v>CA</v>
      </c>
      <c r="J163" s="1">
        <v>0.52777777777777779</v>
      </c>
      <c r="K163" s="22">
        <f>HOUR(Flights[[#This Row],[Scheduled Departure]])</f>
        <v>12</v>
      </c>
      <c r="L163" s="1">
        <v>0.52777777777777779</v>
      </c>
      <c r="M163">
        <f>(L163-J163)*24*60</f>
        <v>0</v>
      </c>
      <c r="N163" s="16">
        <f>Flights[[#This Row],[Length (min)]]/60</f>
        <v>1.2833333333333334</v>
      </c>
      <c r="O163">
        <v>77</v>
      </c>
      <c r="P163">
        <v>308</v>
      </c>
      <c r="Q163" s="18">
        <f>IFERROR(Flights[[#This Row],[Distance]]/Flights[[#This Row],[Length (hr)]], "")</f>
        <v>239.99999999999997</v>
      </c>
      <c r="R163" s="1">
        <v>0.57986111111111116</v>
      </c>
      <c r="S163" s="1" t="str">
        <f>IF(Flights[[#This Row],[Length (hr)]]&lt;2, "No meal", IF(Flights[[#This Row],[Length (hr)]]&lt;3.5, "Light meal", "Full meal"))</f>
        <v>No meal</v>
      </c>
      <c r="T163" s="1" t="str">
        <f>IF(AND(Flights[[#This Row],[Airline]]="US Airways", Flights[[#This Row],[Meal]]="Full Meal"), "Yes", "No")</f>
        <v>No</v>
      </c>
      <c r="U163" s="1">
        <v>0.58125000000000004</v>
      </c>
      <c r="V163">
        <v>2</v>
      </c>
      <c r="W163" s="1" t="str">
        <f>IF(Flights[[#This Row],[Arrival Delay]] = "", "Cancelled", IF(Flights[[#This Row],[Arrival Delay]]&gt;15, "Delayed", "On time"))</f>
        <v>On time</v>
      </c>
      <c r="X163" t="str">
        <f>IF(Flights[[#This Row],[Status]]&lt;&gt;"Delayed","", IF(Flights[[#This Row],[Arrival Delay]]&gt;120, "Severe", IF(Flights[[#This Row],[Arrival Delay]]&gt;60, "Major", "Moderate")))</f>
        <v/>
      </c>
      <c r="Y163" t="b">
        <v>0</v>
      </c>
      <c r="AA163" t="str">
        <f>IF(OR(AND(Flights[[#This Row],[Status]]="Cancelled", Flights[[#This Row],[Cancellation Reason]]="Airline/Carrier"), Flights[[#This Row],[Delay Type]]="Severe"), "Yes", "No")</f>
        <v>No</v>
      </c>
    </row>
    <row r="164" spans="1:27" x14ac:dyDescent="0.3">
      <c r="A164" s="3">
        <v>42017</v>
      </c>
      <c r="B164" s="22">
        <f>WEEKNUM(Flights[[#This Row],[Date]], 1)</f>
        <v>3</v>
      </c>
      <c r="C164" s="22">
        <f>WEEKDAY(Flights[[#This Row],[Date]],1)</f>
        <v>3</v>
      </c>
      <c r="D164" t="s">
        <v>877</v>
      </c>
      <c r="E164" t="s">
        <v>1994</v>
      </c>
      <c r="F164" t="s">
        <v>0</v>
      </c>
      <c r="G164" t="s">
        <v>342</v>
      </c>
      <c r="H164" t="str">
        <f>_xlfn.XLOOKUP(Flights[[#This Row],[Destination]], Airports!$A$2:$A$78, Airports!$D$2:$D$78)</f>
        <v>Santa Barbara</v>
      </c>
      <c r="I164" t="str" cm="1">
        <f t="array" ref="I164">_xlfn.XLOOKUP(Flights[[#This Row],[Destination]],_xlfn._TRO_TRAILING( Airports!A:A),_xlfn._TRO_TRAILING( Airports!E:E), "Not found")</f>
        <v>CA</v>
      </c>
      <c r="J164" s="1">
        <v>0.53611111111111109</v>
      </c>
      <c r="K164" s="22">
        <f>HOUR(Flights[[#This Row],[Scheduled Departure]])</f>
        <v>12</v>
      </c>
      <c r="L164" s="1">
        <v>0.53055555555555556</v>
      </c>
      <c r="M164">
        <f>(L164-J164)*24*60</f>
        <v>-7.9999999999999716</v>
      </c>
      <c r="N164" s="16">
        <f>Flights[[#This Row],[Length (min)]]/60</f>
        <v>0.68333333333333335</v>
      </c>
      <c r="O164">
        <v>41</v>
      </c>
      <c r="P164">
        <v>89</v>
      </c>
      <c r="Q164" s="18">
        <f>IFERROR(Flights[[#This Row],[Distance]]/Flights[[#This Row],[Length (hr)]], "")</f>
        <v>130.2439024390244</v>
      </c>
      <c r="R164" s="1">
        <v>0.56874999999999998</v>
      </c>
      <c r="S164" s="1" t="str">
        <f>IF(Flights[[#This Row],[Length (hr)]]&lt;2, "No meal", IF(Flights[[#This Row],[Length (hr)]]&lt;3.5, "Light meal", "Full meal"))</f>
        <v>No meal</v>
      </c>
      <c r="T164" s="1" t="str">
        <f>IF(AND(Flights[[#This Row],[Airline]]="US Airways", Flights[[#This Row],[Meal]]="Full Meal"), "Yes", "No")</f>
        <v>No</v>
      </c>
      <c r="U164" s="1">
        <v>0.55902777777777779</v>
      </c>
      <c r="V164">
        <v>-14</v>
      </c>
      <c r="W164" s="1" t="str">
        <f>IF(Flights[[#This Row],[Arrival Delay]] = "", "Cancelled", IF(Flights[[#This Row],[Arrival Delay]]&gt;15, "Delayed", "On time"))</f>
        <v>On time</v>
      </c>
      <c r="X164" t="str">
        <f>IF(Flights[[#This Row],[Status]]&lt;&gt;"Delayed","", IF(Flights[[#This Row],[Arrival Delay]]&gt;120, "Severe", IF(Flights[[#This Row],[Arrival Delay]]&gt;60, "Major", "Moderate")))</f>
        <v/>
      </c>
      <c r="Y164" t="b">
        <v>0</v>
      </c>
      <c r="AA164" t="str">
        <f>IF(OR(AND(Flights[[#This Row],[Status]]="Cancelled", Flights[[#This Row],[Cancellation Reason]]="Airline/Carrier"), Flights[[#This Row],[Delay Type]]="Severe"), "Yes", "No")</f>
        <v>No</v>
      </c>
    </row>
    <row r="165" spans="1:27" x14ac:dyDescent="0.3">
      <c r="A165" s="3">
        <v>42017</v>
      </c>
      <c r="B165" s="22">
        <f>WEEKNUM(Flights[[#This Row],[Date]], 1)</f>
        <v>3</v>
      </c>
      <c r="C165" s="22">
        <f>WEEKDAY(Flights[[#This Row],[Date]],1)</f>
        <v>3</v>
      </c>
      <c r="D165" t="s">
        <v>550</v>
      </c>
      <c r="E165" t="s">
        <v>1994</v>
      </c>
      <c r="F165" t="s">
        <v>0</v>
      </c>
      <c r="G165" t="s">
        <v>260</v>
      </c>
      <c r="H165" t="str">
        <f>_xlfn.XLOOKUP(Flights[[#This Row],[Destination]], Airports!$A$2:$A$78, Airports!$D$2:$D$78)</f>
        <v>San Diego</v>
      </c>
      <c r="I165" t="str" cm="1">
        <f t="array" ref="I165">_xlfn.XLOOKUP(Flights[[#This Row],[Destination]],_xlfn._TRO_TRAILING( Airports!A:A),_xlfn._TRO_TRAILING( Airports!E:E), "Not found")</f>
        <v>CA</v>
      </c>
      <c r="J165" s="1">
        <v>0.65069444444444446</v>
      </c>
      <c r="K165" s="22">
        <f>HOUR(Flights[[#This Row],[Scheduled Departure]])</f>
        <v>15</v>
      </c>
      <c r="L165" s="1">
        <v>0.64375000000000004</v>
      </c>
      <c r="M165">
        <f>(L165-J165)*24*60</f>
        <v>-9.9999999999999645</v>
      </c>
      <c r="N165" s="16">
        <f>Flights[[#This Row],[Length (min)]]/60</f>
        <v>0.78333333333333333</v>
      </c>
      <c r="O165">
        <v>47</v>
      </c>
      <c r="P165">
        <v>86</v>
      </c>
      <c r="Q165" s="18">
        <f>IFERROR(Flights[[#This Row],[Distance]]/Flights[[#This Row],[Length (hr)]], "")</f>
        <v>109.78723404255319</v>
      </c>
      <c r="R165" s="1">
        <v>0.68263888888888891</v>
      </c>
      <c r="S165" s="1" t="str">
        <f>IF(Flights[[#This Row],[Length (hr)]]&lt;2, "No meal", IF(Flights[[#This Row],[Length (hr)]]&lt;3.5, "Light meal", "Full meal"))</f>
        <v>No meal</v>
      </c>
      <c r="T165" s="1" t="str">
        <f>IF(AND(Flights[[#This Row],[Airline]]="US Airways", Flights[[#This Row],[Meal]]="Full Meal"), "Yes", "No")</f>
        <v>No</v>
      </c>
      <c r="U165" s="1">
        <v>0.67638888888888893</v>
      </c>
      <c r="V165">
        <v>-9</v>
      </c>
      <c r="W165" s="1" t="str">
        <f>IF(Flights[[#This Row],[Arrival Delay]] = "", "Cancelled", IF(Flights[[#This Row],[Arrival Delay]]&gt;15, "Delayed", "On time"))</f>
        <v>On time</v>
      </c>
      <c r="X165" t="str">
        <f>IF(Flights[[#This Row],[Status]]&lt;&gt;"Delayed","", IF(Flights[[#This Row],[Arrival Delay]]&gt;120, "Severe", IF(Flights[[#This Row],[Arrival Delay]]&gt;60, "Major", "Moderate")))</f>
        <v/>
      </c>
      <c r="Y165" t="b">
        <v>0</v>
      </c>
      <c r="AA165" t="str">
        <f>IF(OR(AND(Flights[[#This Row],[Status]]="Cancelled", Flights[[#This Row],[Cancellation Reason]]="Airline/Carrier"), Flights[[#This Row],[Delay Type]]="Severe"), "Yes", "No")</f>
        <v>No</v>
      </c>
    </row>
    <row r="166" spans="1:27" x14ac:dyDescent="0.3">
      <c r="A166" s="3">
        <v>42017</v>
      </c>
      <c r="B166" s="22">
        <f>WEEKNUM(Flights[[#This Row],[Date]], 1)</f>
        <v>3</v>
      </c>
      <c r="C166" s="22">
        <f>WEEKDAY(Flights[[#This Row],[Date]],1)</f>
        <v>3</v>
      </c>
      <c r="D166" t="s">
        <v>905</v>
      </c>
      <c r="E166" t="s">
        <v>1995</v>
      </c>
      <c r="F166" t="s">
        <v>0</v>
      </c>
      <c r="G166" t="s">
        <v>29</v>
      </c>
      <c r="H166" t="str">
        <f>_xlfn.XLOOKUP(Flights[[#This Row],[Destination]], Airports!$A$2:$A$78, Airports!$D$2:$D$78)</f>
        <v>Phoenix</v>
      </c>
      <c r="I166" t="str" cm="1">
        <f t="array" ref="I166">_xlfn.XLOOKUP(Flights[[#This Row],[Destination]],_xlfn._TRO_TRAILING( Airports!A:A),_xlfn._TRO_TRAILING( Airports!E:E), "Not found")</f>
        <v>AZ</v>
      </c>
      <c r="J166" s="1">
        <v>0.73611111111111116</v>
      </c>
      <c r="K166" s="22">
        <f>HOUR(Flights[[#This Row],[Scheduled Departure]])</f>
        <v>17</v>
      </c>
      <c r="L166" s="1">
        <v>0.73611111111111116</v>
      </c>
      <c r="M166">
        <f>(L166-J166)*24*60</f>
        <v>0</v>
      </c>
      <c r="N166" s="16">
        <f>Flights[[#This Row],[Length (min)]]/60</f>
        <v>1.2333333333333334</v>
      </c>
      <c r="O166">
        <v>74</v>
      </c>
      <c r="P166">
        <v>370</v>
      </c>
      <c r="Q166" s="18">
        <f>IFERROR(Flights[[#This Row],[Distance]]/Flights[[#This Row],[Length (hr)]], "")</f>
        <v>300</v>
      </c>
      <c r="R166" s="1">
        <v>0.82986111111111116</v>
      </c>
      <c r="S166" s="1" t="str">
        <f>IF(Flights[[#This Row],[Length (hr)]]&lt;2, "No meal", IF(Flights[[#This Row],[Length (hr)]]&lt;3.5, "Light meal", "Full meal"))</f>
        <v>No meal</v>
      </c>
      <c r="T166" s="1" t="str">
        <f>IF(AND(Flights[[#This Row],[Airline]]="US Airways", Flights[[#This Row],[Meal]]="Full Meal"), "Yes", "No")</f>
        <v>No</v>
      </c>
      <c r="U166" s="1">
        <v>0.82916666666666672</v>
      </c>
      <c r="V166">
        <v>-1</v>
      </c>
      <c r="W166" s="1" t="str">
        <f>IF(Flights[[#This Row],[Arrival Delay]] = "", "Cancelled", IF(Flights[[#This Row],[Arrival Delay]]&gt;15, "Delayed", "On time"))</f>
        <v>On time</v>
      </c>
      <c r="X166" t="str">
        <f>IF(Flights[[#This Row],[Status]]&lt;&gt;"Delayed","", IF(Flights[[#This Row],[Arrival Delay]]&gt;120, "Severe", IF(Flights[[#This Row],[Arrival Delay]]&gt;60, "Major", "Moderate")))</f>
        <v/>
      </c>
      <c r="Y166" t="b">
        <v>0</v>
      </c>
      <c r="AA166" t="str">
        <f>IF(OR(AND(Flights[[#This Row],[Status]]="Cancelled", Flights[[#This Row],[Cancellation Reason]]="Airline/Carrier"), Flights[[#This Row],[Delay Type]]="Severe"), "Yes", "No")</f>
        <v>No</v>
      </c>
    </row>
    <row r="167" spans="1:27" x14ac:dyDescent="0.3">
      <c r="A167" s="3">
        <v>42017</v>
      </c>
      <c r="B167" s="22">
        <f>WEEKNUM(Flights[[#This Row],[Date]], 1)</f>
        <v>3</v>
      </c>
      <c r="C167" s="22">
        <f>WEEKDAY(Flights[[#This Row],[Date]],1)</f>
        <v>3</v>
      </c>
      <c r="D167" t="s">
        <v>906</v>
      </c>
      <c r="E167" t="s">
        <v>1994</v>
      </c>
      <c r="F167" t="s">
        <v>0</v>
      </c>
      <c r="G167" t="s">
        <v>15</v>
      </c>
      <c r="H167" t="str">
        <f>_xlfn.XLOOKUP(Flights[[#This Row],[Destination]], Airports!$A$2:$A$78, Airports!$D$2:$D$78)</f>
        <v>Las Vegas</v>
      </c>
      <c r="I167" t="str" cm="1">
        <f t="array" ref="I167">_xlfn.XLOOKUP(Flights[[#This Row],[Destination]],_xlfn._TRO_TRAILING( Airports!A:A),_xlfn._TRO_TRAILING( Airports!E:E), "Not found")</f>
        <v>NV</v>
      </c>
      <c r="J167" s="1">
        <v>0.73958333333333337</v>
      </c>
      <c r="K167" s="22">
        <f>HOUR(Flights[[#This Row],[Scheduled Departure]])</f>
        <v>17</v>
      </c>
      <c r="L167" s="1">
        <v>0.74444444444444446</v>
      </c>
      <c r="M167">
        <f>(L167-J167)*24*60</f>
        <v>6.9999999999999751</v>
      </c>
      <c r="N167" s="16">
        <f>Flights[[#This Row],[Length (min)]]/60</f>
        <v>1.05</v>
      </c>
      <c r="O167">
        <v>63</v>
      </c>
      <c r="P167">
        <v>236</v>
      </c>
      <c r="Q167" s="18">
        <f>IFERROR(Flights[[#This Row],[Distance]]/Flights[[#This Row],[Length (hr)]], "")</f>
        <v>224.76190476190476</v>
      </c>
      <c r="R167" s="1">
        <v>0.79027777777777775</v>
      </c>
      <c r="S167" s="1" t="str">
        <f>IF(Flights[[#This Row],[Length (hr)]]&lt;2, "No meal", IF(Flights[[#This Row],[Length (hr)]]&lt;3.5, "Light meal", "Full meal"))</f>
        <v>No meal</v>
      </c>
      <c r="T167" s="1" t="str">
        <f>IF(AND(Flights[[#This Row],[Airline]]="US Airways", Flights[[#This Row],[Meal]]="Full Meal"), "Yes", "No")</f>
        <v>No</v>
      </c>
      <c r="U167" s="1">
        <v>0.78819444444444442</v>
      </c>
      <c r="V167">
        <v>-3</v>
      </c>
      <c r="W167" s="1" t="str">
        <f>IF(Flights[[#This Row],[Arrival Delay]] = "", "Cancelled", IF(Flights[[#This Row],[Arrival Delay]]&gt;15, "Delayed", "On time"))</f>
        <v>On time</v>
      </c>
      <c r="X167" t="str">
        <f>IF(Flights[[#This Row],[Status]]&lt;&gt;"Delayed","", IF(Flights[[#This Row],[Arrival Delay]]&gt;120, "Severe", IF(Flights[[#This Row],[Arrival Delay]]&gt;60, "Major", "Moderate")))</f>
        <v/>
      </c>
      <c r="Y167" t="b">
        <v>0</v>
      </c>
      <c r="AA167" t="str">
        <f>IF(OR(AND(Flights[[#This Row],[Status]]="Cancelled", Flights[[#This Row],[Cancellation Reason]]="Airline/Carrier"), Flights[[#This Row],[Delay Type]]="Severe"), "Yes", "No")</f>
        <v>No</v>
      </c>
    </row>
    <row r="168" spans="1:27" x14ac:dyDescent="0.3">
      <c r="A168" s="3">
        <v>42017</v>
      </c>
      <c r="B168" s="22">
        <f>WEEKNUM(Flights[[#This Row],[Date]], 1)</f>
        <v>3</v>
      </c>
      <c r="C168" s="22">
        <f>WEEKDAY(Flights[[#This Row],[Date]],1)</f>
        <v>3</v>
      </c>
      <c r="D168" t="s">
        <v>638</v>
      </c>
      <c r="E168" t="s">
        <v>1994</v>
      </c>
      <c r="F168" t="s">
        <v>0</v>
      </c>
      <c r="G168" t="s">
        <v>343</v>
      </c>
      <c r="H168" t="str">
        <f>_xlfn.XLOOKUP(Flights[[#This Row],[Destination]], Airports!$A$2:$A$78, Airports!$D$2:$D$78)</f>
        <v>San Luis Obispo</v>
      </c>
      <c r="I168" t="str" cm="1">
        <f t="array" ref="I168">_xlfn.XLOOKUP(Flights[[#This Row],[Destination]],_xlfn._TRO_TRAILING( Airports!A:A),_xlfn._TRO_TRAILING( Airports!E:E), "Not found")</f>
        <v>CA</v>
      </c>
      <c r="J168" s="1">
        <v>0.8520833333333333</v>
      </c>
      <c r="K168" s="22">
        <f>HOUR(Flights[[#This Row],[Scheduled Departure]])</f>
        <v>20</v>
      </c>
      <c r="L168" s="1">
        <v>0.84791666666666665</v>
      </c>
      <c r="M168">
        <f>(L168-J168)*24*60</f>
        <v>-5.9999999999999787</v>
      </c>
      <c r="N168" s="16">
        <f>Flights[[#This Row],[Length (min)]]/60</f>
        <v>0.9</v>
      </c>
      <c r="O168">
        <v>54</v>
      </c>
      <c r="P168">
        <v>156</v>
      </c>
      <c r="Q168" s="18">
        <f>IFERROR(Flights[[#This Row],[Distance]]/Flights[[#This Row],[Length (hr)]], "")</f>
        <v>173.33333333333334</v>
      </c>
      <c r="R168" s="1">
        <v>0.89375000000000004</v>
      </c>
      <c r="S168" s="1" t="str">
        <f>IF(Flights[[#This Row],[Length (hr)]]&lt;2, "No meal", IF(Flights[[#This Row],[Length (hr)]]&lt;3.5, "Light meal", "Full meal"))</f>
        <v>No meal</v>
      </c>
      <c r="T168" s="1" t="str">
        <f>IF(AND(Flights[[#This Row],[Airline]]="US Airways", Flights[[#This Row],[Meal]]="Full Meal"), "Yes", "No")</f>
        <v>No</v>
      </c>
      <c r="U168" s="1">
        <v>0.88541666666666663</v>
      </c>
      <c r="V168">
        <v>-12</v>
      </c>
      <c r="W168" s="1" t="str">
        <f>IF(Flights[[#This Row],[Arrival Delay]] = "", "Cancelled", IF(Flights[[#This Row],[Arrival Delay]]&gt;15, "Delayed", "On time"))</f>
        <v>On time</v>
      </c>
      <c r="X168" t="str">
        <f>IF(Flights[[#This Row],[Status]]&lt;&gt;"Delayed","", IF(Flights[[#This Row],[Arrival Delay]]&gt;120, "Severe", IF(Flights[[#This Row],[Arrival Delay]]&gt;60, "Major", "Moderate")))</f>
        <v/>
      </c>
      <c r="Y168" t="b">
        <v>0</v>
      </c>
      <c r="AA168" t="str">
        <f>IF(OR(AND(Flights[[#This Row],[Status]]="Cancelled", Flights[[#This Row],[Cancellation Reason]]="Airline/Carrier"), Flights[[#This Row],[Delay Type]]="Severe"), "Yes", "No")</f>
        <v>No</v>
      </c>
    </row>
    <row r="169" spans="1:27" x14ac:dyDescent="0.3">
      <c r="A169" s="3">
        <v>42018</v>
      </c>
      <c r="B169" s="22">
        <f>WEEKNUM(Flights[[#This Row],[Date]], 1)</f>
        <v>3</v>
      </c>
      <c r="C169" s="22">
        <f>WEEKDAY(Flights[[#This Row],[Date]],1)</f>
        <v>4</v>
      </c>
      <c r="D169" t="s">
        <v>830</v>
      </c>
      <c r="E169" t="s">
        <v>1995</v>
      </c>
      <c r="F169" t="s">
        <v>0</v>
      </c>
      <c r="G169" t="s">
        <v>29</v>
      </c>
      <c r="H169" t="str">
        <f>_xlfn.XLOOKUP(Flights[[#This Row],[Destination]], Airports!$A$2:$A$78, Airports!$D$2:$D$78)</f>
        <v>Phoenix</v>
      </c>
      <c r="I169" t="str" cm="1">
        <f t="array" ref="I169">_xlfn.XLOOKUP(Flights[[#This Row],[Destination]],_xlfn._TRO_TRAILING( Airports!A:A),_xlfn._TRO_TRAILING( Airports!E:E), "Not found")</f>
        <v>AZ</v>
      </c>
      <c r="J169" s="1">
        <v>0.25347222222222221</v>
      </c>
      <c r="K169" s="22">
        <f>HOUR(Flights[[#This Row],[Scheduled Departure]])</f>
        <v>6</v>
      </c>
      <c r="L169" s="1">
        <v>0.25</v>
      </c>
      <c r="M169">
        <f>(L169-J169)*24*60</f>
        <v>-4.9999999999999822</v>
      </c>
      <c r="N169" s="16">
        <f>Flights[[#This Row],[Length (min)]]/60</f>
        <v>1.3166666666666667</v>
      </c>
      <c r="O169">
        <v>79</v>
      </c>
      <c r="P169">
        <v>370</v>
      </c>
      <c r="Q169" s="18">
        <f>IFERROR(Flights[[#This Row],[Distance]]/Flights[[#This Row],[Length (hr)]], "")</f>
        <v>281.01265822784808</v>
      </c>
      <c r="R169" s="1">
        <v>0.35069444444444442</v>
      </c>
      <c r="S169" s="1" t="str">
        <f>IF(Flights[[#This Row],[Length (hr)]]&lt;2, "No meal", IF(Flights[[#This Row],[Length (hr)]]&lt;3.5, "Light meal", "Full meal"))</f>
        <v>No meal</v>
      </c>
      <c r="T169" s="1" t="str">
        <f>IF(AND(Flights[[#This Row],[Airline]]="US Airways", Flights[[#This Row],[Meal]]="Full Meal"), "Yes", "No")</f>
        <v>No</v>
      </c>
      <c r="U169" s="1">
        <v>0.34652777777777777</v>
      </c>
      <c r="V169">
        <v>-6</v>
      </c>
      <c r="W169" s="1" t="str">
        <f>IF(Flights[[#This Row],[Arrival Delay]] = "", "Cancelled", IF(Flights[[#This Row],[Arrival Delay]]&gt;15, "Delayed", "On time"))</f>
        <v>On time</v>
      </c>
      <c r="X169" t="str">
        <f>IF(Flights[[#This Row],[Status]]&lt;&gt;"Delayed","", IF(Flights[[#This Row],[Arrival Delay]]&gt;120, "Severe", IF(Flights[[#This Row],[Arrival Delay]]&gt;60, "Major", "Moderate")))</f>
        <v/>
      </c>
      <c r="Y169" t="b">
        <v>0</v>
      </c>
      <c r="AA169" t="str">
        <f>IF(OR(AND(Flights[[#This Row],[Status]]="Cancelled", Flights[[#This Row],[Cancellation Reason]]="Airline/Carrier"), Flights[[#This Row],[Delay Type]]="Severe"), "Yes", "No")</f>
        <v>No</v>
      </c>
    </row>
    <row r="170" spans="1:27" x14ac:dyDescent="0.3">
      <c r="A170" s="3">
        <v>42018</v>
      </c>
      <c r="B170" s="22">
        <f>WEEKNUM(Flights[[#This Row],[Date]], 1)</f>
        <v>3</v>
      </c>
      <c r="C170" s="22">
        <f>WEEKDAY(Flights[[#This Row],[Date]],1)</f>
        <v>4</v>
      </c>
      <c r="D170" t="s">
        <v>690</v>
      </c>
      <c r="E170" t="s">
        <v>1990</v>
      </c>
      <c r="F170" t="s">
        <v>0</v>
      </c>
      <c r="G170" t="s">
        <v>12</v>
      </c>
      <c r="H170" t="str">
        <f>_xlfn.XLOOKUP(Flights[[#This Row],[Destination]], Airports!$A$2:$A$78, Airports!$D$2:$D$78)</f>
        <v>New York</v>
      </c>
      <c r="I170" t="str" cm="1">
        <f t="array" ref="I170">_xlfn.XLOOKUP(Flights[[#This Row],[Destination]],_xlfn._TRO_TRAILING( Airports!A:A),_xlfn._TRO_TRAILING( Airports!E:E), "Not found")</f>
        <v>NY</v>
      </c>
      <c r="J170" s="1">
        <v>0.25347222222222221</v>
      </c>
      <c r="K170" s="22">
        <f>HOUR(Flights[[#This Row],[Scheduled Departure]])</f>
        <v>6</v>
      </c>
      <c r="L170" s="1">
        <v>0.24722222222222223</v>
      </c>
      <c r="M170">
        <f>(L170-J170)*24*60</f>
        <v>-8.999999999999968</v>
      </c>
      <c r="N170" s="16">
        <f>Flights[[#This Row],[Length (min)]]/60</f>
        <v>5.3</v>
      </c>
      <c r="O170">
        <v>318</v>
      </c>
      <c r="P170">
        <v>2475</v>
      </c>
      <c r="Q170" s="18">
        <f>IFERROR(Flights[[#This Row],[Distance]]/Flights[[#This Row],[Length (hr)]], "")</f>
        <v>466.98113207547169</v>
      </c>
      <c r="R170" s="1">
        <v>0.60347222222222219</v>
      </c>
      <c r="S170" s="1" t="str">
        <f>IF(Flights[[#This Row],[Length (hr)]]&lt;2, "No meal", IF(Flights[[#This Row],[Length (hr)]]&lt;3.5, "Light meal", "Full meal"))</f>
        <v>Full meal</v>
      </c>
      <c r="T170" s="1" t="str">
        <f>IF(AND(Flights[[#This Row],[Airline]]="US Airways", Flights[[#This Row],[Meal]]="Full Meal"), "Yes", "No")</f>
        <v>No</v>
      </c>
      <c r="U170" s="1">
        <v>0.59305555555555556</v>
      </c>
      <c r="V170">
        <v>-15</v>
      </c>
      <c r="W170" s="1" t="str">
        <f>IF(Flights[[#This Row],[Arrival Delay]] = "", "Cancelled", IF(Flights[[#This Row],[Arrival Delay]]&gt;15, "Delayed", "On time"))</f>
        <v>On time</v>
      </c>
      <c r="X170" t="str">
        <f>IF(Flights[[#This Row],[Status]]&lt;&gt;"Delayed","", IF(Flights[[#This Row],[Arrival Delay]]&gt;120, "Severe", IF(Flights[[#This Row],[Arrival Delay]]&gt;60, "Major", "Moderate")))</f>
        <v/>
      </c>
      <c r="Y170" t="b">
        <v>0</v>
      </c>
      <c r="AA170" t="str">
        <f>IF(OR(AND(Flights[[#This Row],[Status]]="Cancelled", Flights[[#This Row],[Cancellation Reason]]="Airline/Carrier"), Flights[[#This Row],[Delay Type]]="Severe"), "Yes", "No")</f>
        <v>No</v>
      </c>
    </row>
    <row r="171" spans="1:27" x14ac:dyDescent="0.3">
      <c r="A171" s="3">
        <v>42018</v>
      </c>
      <c r="B171" s="22">
        <f>WEEKNUM(Flights[[#This Row],[Date]], 1)</f>
        <v>3</v>
      </c>
      <c r="C171" s="22">
        <f>WEEKDAY(Flights[[#This Row],[Date]],1)</f>
        <v>4</v>
      </c>
      <c r="D171" t="s">
        <v>41</v>
      </c>
      <c r="E171" t="s">
        <v>1987</v>
      </c>
      <c r="F171" t="s">
        <v>0</v>
      </c>
      <c r="G171" t="s">
        <v>10</v>
      </c>
      <c r="H171" t="str">
        <f>_xlfn.XLOOKUP(Flights[[#This Row],[Destination]], Airports!$A$2:$A$78, Airports!$D$2:$D$78)</f>
        <v>Boston</v>
      </c>
      <c r="I171" t="str" cm="1">
        <f t="array" ref="I171">_xlfn.XLOOKUP(Flights[[#This Row],[Destination]],_xlfn._TRO_TRAILING( Airports!A:A),_xlfn._TRO_TRAILING( Airports!E:E), "Not found")</f>
        <v>MA</v>
      </c>
      <c r="J171" s="1">
        <v>0.28819444444444442</v>
      </c>
      <c r="K171" s="22">
        <f>HOUR(Flights[[#This Row],[Scheduled Departure]])</f>
        <v>6</v>
      </c>
      <c r="L171" s="1">
        <v>0.28402777777777777</v>
      </c>
      <c r="M171">
        <f>(L171-J171)*24*60</f>
        <v>-5.9999999999999787</v>
      </c>
      <c r="N171" s="16">
        <f>Flights[[#This Row],[Length (min)]]/60</f>
        <v>5.6166666666666663</v>
      </c>
      <c r="O171">
        <v>337</v>
      </c>
      <c r="P171">
        <v>2611</v>
      </c>
      <c r="Q171" s="18">
        <f>IFERROR(Flights[[#This Row],[Distance]]/Flights[[#This Row],[Length (hr)]], "")</f>
        <v>464.86646884273</v>
      </c>
      <c r="R171" s="1">
        <v>0.63888888888888884</v>
      </c>
      <c r="S171" s="1" t="str">
        <f>IF(Flights[[#This Row],[Length (hr)]]&lt;2, "No meal", IF(Flights[[#This Row],[Length (hr)]]&lt;3.5, "Light meal", "Full meal"))</f>
        <v>Full meal</v>
      </c>
      <c r="T171" s="1" t="str">
        <f>IF(AND(Flights[[#This Row],[Airline]]="US Airways", Flights[[#This Row],[Meal]]="Full Meal"), "Yes", "No")</f>
        <v>No</v>
      </c>
      <c r="U171" s="1">
        <v>0.6430555555555556</v>
      </c>
      <c r="V171">
        <v>6</v>
      </c>
      <c r="W171" s="1" t="str">
        <f>IF(Flights[[#This Row],[Arrival Delay]] = "", "Cancelled", IF(Flights[[#This Row],[Arrival Delay]]&gt;15, "Delayed", "On time"))</f>
        <v>On time</v>
      </c>
      <c r="X171" t="str">
        <f>IF(Flights[[#This Row],[Status]]&lt;&gt;"Delayed","", IF(Flights[[#This Row],[Arrival Delay]]&gt;120, "Severe", IF(Flights[[#This Row],[Arrival Delay]]&gt;60, "Major", "Moderate")))</f>
        <v/>
      </c>
      <c r="Y171" t="b">
        <v>0</v>
      </c>
      <c r="AA171" t="str">
        <f>IF(OR(AND(Flights[[#This Row],[Status]]="Cancelled", Flights[[#This Row],[Cancellation Reason]]="Airline/Carrier"), Flights[[#This Row],[Delay Type]]="Severe"), "Yes", "No")</f>
        <v>No</v>
      </c>
    </row>
    <row r="172" spans="1:27" x14ac:dyDescent="0.3">
      <c r="A172" s="3">
        <v>42018</v>
      </c>
      <c r="B172" s="22">
        <f>WEEKNUM(Flights[[#This Row],[Date]], 1)</f>
        <v>3</v>
      </c>
      <c r="C172" s="22">
        <f>WEEKDAY(Flights[[#This Row],[Date]],1)</f>
        <v>4</v>
      </c>
      <c r="D172" t="s">
        <v>52</v>
      </c>
      <c r="E172" t="s">
        <v>1987</v>
      </c>
      <c r="F172" t="s">
        <v>0</v>
      </c>
      <c r="G172" t="s">
        <v>12</v>
      </c>
      <c r="H172" t="str">
        <f>_xlfn.XLOOKUP(Flights[[#This Row],[Destination]], Airports!$A$2:$A$78, Airports!$D$2:$D$78)</f>
        <v>New York</v>
      </c>
      <c r="I172" t="str" cm="1">
        <f t="array" ref="I172">_xlfn.XLOOKUP(Flights[[#This Row],[Destination]],_xlfn._TRO_TRAILING( Airports!A:A),_xlfn._TRO_TRAILING( Airports!E:E), "Not found")</f>
        <v>NY</v>
      </c>
      <c r="J172" s="1">
        <v>0.375</v>
      </c>
      <c r="K172" s="22">
        <f>HOUR(Flights[[#This Row],[Scheduled Departure]])</f>
        <v>9</v>
      </c>
      <c r="L172" s="1">
        <v>0.37083333333333335</v>
      </c>
      <c r="M172">
        <f>(L172-J172)*24*60</f>
        <v>-5.9999999999999787</v>
      </c>
      <c r="N172" s="16">
        <f>Flights[[#This Row],[Length (min)]]/60</f>
        <v>5.4666666666666668</v>
      </c>
      <c r="O172">
        <v>328</v>
      </c>
      <c r="P172">
        <v>2475</v>
      </c>
      <c r="Q172" s="18">
        <f>IFERROR(Flights[[#This Row],[Distance]]/Flights[[#This Row],[Length (hr)]], "")</f>
        <v>452.7439024390244</v>
      </c>
      <c r="R172" s="1">
        <v>0.72847222222222219</v>
      </c>
      <c r="S172" s="1" t="str">
        <f>IF(Flights[[#This Row],[Length (hr)]]&lt;2, "No meal", IF(Flights[[#This Row],[Length (hr)]]&lt;3.5, "Light meal", "Full meal"))</f>
        <v>Full meal</v>
      </c>
      <c r="T172" s="1" t="str">
        <f>IF(AND(Flights[[#This Row],[Airline]]="US Airways", Flights[[#This Row],[Meal]]="Full Meal"), "Yes", "No")</f>
        <v>No</v>
      </c>
      <c r="U172" s="1">
        <v>0.72361111111111109</v>
      </c>
      <c r="V172">
        <v>-7</v>
      </c>
      <c r="W172" s="1" t="str">
        <f>IF(Flights[[#This Row],[Arrival Delay]] = "", "Cancelled", IF(Flights[[#This Row],[Arrival Delay]]&gt;15, "Delayed", "On time"))</f>
        <v>On time</v>
      </c>
      <c r="X172" t="str">
        <f>IF(Flights[[#This Row],[Status]]&lt;&gt;"Delayed","", IF(Flights[[#This Row],[Arrival Delay]]&gt;120, "Severe", IF(Flights[[#This Row],[Arrival Delay]]&gt;60, "Major", "Moderate")))</f>
        <v/>
      </c>
      <c r="Y172" t="b">
        <v>0</v>
      </c>
      <c r="AA172" t="str">
        <f>IF(OR(AND(Flights[[#This Row],[Status]]="Cancelled", Flights[[#This Row],[Cancellation Reason]]="Airline/Carrier"), Flights[[#This Row],[Delay Type]]="Severe"), "Yes", "No")</f>
        <v>No</v>
      </c>
    </row>
    <row r="173" spans="1:27" x14ac:dyDescent="0.3">
      <c r="A173" s="3">
        <v>42018</v>
      </c>
      <c r="B173" s="22">
        <f>WEEKNUM(Flights[[#This Row],[Date]], 1)</f>
        <v>3</v>
      </c>
      <c r="C173" s="22">
        <f>WEEKDAY(Flights[[#This Row],[Date]],1)</f>
        <v>4</v>
      </c>
      <c r="D173" t="s">
        <v>54</v>
      </c>
      <c r="E173" t="s">
        <v>1987</v>
      </c>
      <c r="F173" t="s">
        <v>0</v>
      </c>
      <c r="G173" t="s">
        <v>4</v>
      </c>
      <c r="H173" t="str">
        <f>_xlfn.XLOOKUP(Flights[[#This Row],[Destination]], Airports!$A$2:$A$78, Airports!$D$2:$D$78)</f>
        <v>Chicago</v>
      </c>
      <c r="I173" t="str" cm="1">
        <f t="array" ref="I173">_xlfn.XLOOKUP(Flights[[#This Row],[Destination]],_xlfn._TRO_TRAILING( Airports!A:A),_xlfn._TRO_TRAILING( Airports!E:E), "Not found")</f>
        <v>IL</v>
      </c>
      <c r="J173" s="1">
        <v>0.375</v>
      </c>
      <c r="K173" s="22">
        <f>HOUR(Flights[[#This Row],[Scheduled Departure]])</f>
        <v>9</v>
      </c>
      <c r="L173" s="1">
        <v>0.38055555555555554</v>
      </c>
      <c r="M173">
        <f>(L173-J173)*24*60</f>
        <v>7.9999999999999716</v>
      </c>
      <c r="N173" s="16">
        <f>Flights[[#This Row],[Length (min)]]/60</f>
        <v>3.95</v>
      </c>
      <c r="O173">
        <v>237</v>
      </c>
      <c r="P173">
        <v>1744</v>
      </c>
      <c r="Q173" s="18">
        <f>IFERROR(Flights[[#This Row],[Distance]]/Flights[[#This Row],[Length (hr)]], "")</f>
        <v>441.51898734177212</v>
      </c>
      <c r="R173" s="1">
        <v>0.62986111111111109</v>
      </c>
      <c r="S173" s="1" t="str">
        <f>IF(Flights[[#This Row],[Length (hr)]]&lt;2, "No meal", IF(Flights[[#This Row],[Length (hr)]]&lt;3.5, "Light meal", "Full meal"))</f>
        <v>Full meal</v>
      </c>
      <c r="T173" s="1" t="str">
        <f>IF(AND(Flights[[#This Row],[Airline]]="US Airways", Flights[[#This Row],[Meal]]="Full Meal"), "Yes", "No")</f>
        <v>No</v>
      </c>
      <c r="U173" s="1">
        <v>0.62847222222222221</v>
      </c>
      <c r="V173">
        <v>-2</v>
      </c>
      <c r="W173" s="1" t="str">
        <f>IF(Flights[[#This Row],[Arrival Delay]] = "", "Cancelled", IF(Flights[[#This Row],[Arrival Delay]]&gt;15, "Delayed", "On time"))</f>
        <v>On time</v>
      </c>
      <c r="X173" t="str">
        <f>IF(Flights[[#This Row],[Status]]&lt;&gt;"Delayed","", IF(Flights[[#This Row],[Arrival Delay]]&gt;120, "Severe", IF(Flights[[#This Row],[Arrival Delay]]&gt;60, "Major", "Moderate")))</f>
        <v/>
      </c>
      <c r="Y173" t="b">
        <v>0</v>
      </c>
      <c r="AA173" t="str">
        <f>IF(OR(AND(Flights[[#This Row],[Status]]="Cancelled", Flights[[#This Row],[Cancellation Reason]]="Airline/Carrier"), Flights[[#This Row],[Delay Type]]="Severe"), "Yes", "No")</f>
        <v>No</v>
      </c>
    </row>
    <row r="174" spans="1:27" x14ac:dyDescent="0.3">
      <c r="A174" s="3">
        <v>42018</v>
      </c>
      <c r="B174" s="22">
        <f>WEEKNUM(Flights[[#This Row],[Date]], 1)</f>
        <v>3</v>
      </c>
      <c r="C174" s="22">
        <f>WEEKDAY(Flights[[#This Row],[Date]],1)</f>
        <v>4</v>
      </c>
      <c r="D174" t="s">
        <v>685</v>
      </c>
      <c r="E174" t="s">
        <v>1994</v>
      </c>
      <c r="F174" t="s">
        <v>0</v>
      </c>
      <c r="G174" t="s">
        <v>340</v>
      </c>
      <c r="H174" t="str">
        <f>_xlfn.XLOOKUP(Flights[[#This Row],[Destination]], Airports!$A$2:$A$78, Airports!$D$2:$D$78)</f>
        <v>San Antonio</v>
      </c>
      <c r="I174" t="str" cm="1">
        <f t="array" ref="I174">_xlfn.XLOOKUP(Flights[[#This Row],[Destination]],_xlfn._TRO_TRAILING( Airports!A:A),_xlfn._TRO_TRAILING( Airports!E:E), "Not found")</f>
        <v>TX</v>
      </c>
      <c r="J174" s="1">
        <v>0.52916666666666667</v>
      </c>
      <c r="K174" s="22">
        <f>HOUR(Flights[[#This Row],[Scheduled Departure]])</f>
        <v>12</v>
      </c>
      <c r="L174" s="1">
        <v>0.52638888888888891</v>
      </c>
      <c r="M174">
        <f>(L174-J174)*24*60</f>
        <v>-3.9999999999999858</v>
      </c>
      <c r="N174" s="16">
        <f>Flights[[#This Row],[Length (min)]]/60</f>
        <v>2.6</v>
      </c>
      <c r="O174">
        <v>156</v>
      </c>
      <c r="P174">
        <v>1211</v>
      </c>
      <c r="Q174" s="18">
        <f>IFERROR(Flights[[#This Row],[Distance]]/Flights[[#This Row],[Length (hr)]], "")</f>
        <v>465.76923076923077</v>
      </c>
      <c r="R174" s="1">
        <v>0.72986111111111107</v>
      </c>
      <c r="S174" s="1" t="str">
        <f>IF(Flights[[#This Row],[Length (hr)]]&lt;2, "No meal", IF(Flights[[#This Row],[Length (hr)]]&lt;3.5, "Light meal", "Full meal"))</f>
        <v>Light meal</v>
      </c>
      <c r="T174" s="1" t="str">
        <f>IF(AND(Flights[[#This Row],[Airline]]="US Airways", Flights[[#This Row],[Meal]]="Full Meal"), "Yes", "No")</f>
        <v>No</v>
      </c>
      <c r="U174" s="1">
        <v>0.71805555555555556</v>
      </c>
      <c r="V174">
        <v>-17</v>
      </c>
      <c r="W174" s="1" t="str">
        <f>IF(Flights[[#This Row],[Arrival Delay]] = "", "Cancelled", IF(Flights[[#This Row],[Arrival Delay]]&gt;15, "Delayed", "On time"))</f>
        <v>On time</v>
      </c>
      <c r="X174" t="str">
        <f>IF(Flights[[#This Row],[Status]]&lt;&gt;"Delayed","", IF(Flights[[#This Row],[Arrival Delay]]&gt;120, "Severe", IF(Flights[[#This Row],[Arrival Delay]]&gt;60, "Major", "Moderate")))</f>
        <v/>
      </c>
      <c r="Y174" t="b">
        <v>0</v>
      </c>
      <c r="AA174" t="str">
        <f>IF(OR(AND(Flights[[#This Row],[Status]]="Cancelled", Flights[[#This Row],[Cancellation Reason]]="Airline/Carrier"), Flights[[#This Row],[Delay Type]]="Severe"), "Yes", "No")</f>
        <v>No</v>
      </c>
    </row>
    <row r="175" spans="1:27" x14ac:dyDescent="0.3">
      <c r="A175" s="3">
        <v>42018</v>
      </c>
      <c r="B175" s="22">
        <f>WEEKNUM(Flights[[#This Row],[Date]], 1)</f>
        <v>3</v>
      </c>
      <c r="C175" s="22">
        <f>WEEKDAY(Flights[[#This Row],[Date]],1)</f>
        <v>4</v>
      </c>
      <c r="D175" t="s">
        <v>606</v>
      </c>
      <c r="E175" t="s">
        <v>1994</v>
      </c>
      <c r="F175" t="s">
        <v>0</v>
      </c>
      <c r="G175" t="s">
        <v>331</v>
      </c>
      <c r="H175" t="str">
        <f>_xlfn.XLOOKUP(Flights[[#This Row],[Destination]], Airports!$A$2:$A$78, Airports!$D$2:$D$78)</f>
        <v>Palm Springs</v>
      </c>
      <c r="I175" t="str" cm="1">
        <f t="array" ref="I175">_xlfn.XLOOKUP(Flights[[#This Row],[Destination]],_xlfn._TRO_TRAILING( Airports!A:A),_xlfn._TRO_TRAILING( Airports!E:E), "Not found")</f>
        <v>CA</v>
      </c>
      <c r="J175" s="1">
        <v>0.73263888888888884</v>
      </c>
      <c r="K175" s="22">
        <f>HOUR(Flights[[#This Row],[Scheduled Departure]])</f>
        <v>17</v>
      </c>
      <c r="L175" s="1">
        <v>0.7319444444444444</v>
      </c>
      <c r="M175">
        <f>(L175-J175)*24*60</f>
        <v>-0.99999999999999645</v>
      </c>
      <c r="N175" s="16">
        <f>Flights[[#This Row],[Length (min)]]/60</f>
        <v>0.95</v>
      </c>
      <c r="O175">
        <v>57</v>
      </c>
      <c r="P175">
        <v>110</v>
      </c>
      <c r="Q175" s="18">
        <f>IFERROR(Flights[[#This Row],[Distance]]/Flights[[#This Row],[Length (hr)]], "")</f>
        <v>115.78947368421053</v>
      </c>
      <c r="R175" s="1">
        <v>0.77152777777777781</v>
      </c>
      <c r="S175" s="1" t="str">
        <f>IF(Flights[[#This Row],[Length (hr)]]&lt;2, "No meal", IF(Flights[[#This Row],[Length (hr)]]&lt;3.5, "Light meal", "Full meal"))</f>
        <v>No meal</v>
      </c>
      <c r="T175" s="1" t="str">
        <f>IF(AND(Flights[[#This Row],[Airline]]="US Airways", Flights[[#This Row],[Meal]]="Full Meal"), "Yes", "No")</f>
        <v>No</v>
      </c>
      <c r="U175" s="1">
        <v>0.77152777777777781</v>
      </c>
      <c r="V175">
        <v>0</v>
      </c>
      <c r="W175" s="1" t="str">
        <f>IF(Flights[[#This Row],[Arrival Delay]] = "", "Cancelled", IF(Flights[[#This Row],[Arrival Delay]]&gt;15, "Delayed", "On time"))</f>
        <v>On time</v>
      </c>
      <c r="X175" t="str">
        <f>IF(Flights[[#This Row],[Status]]&lt;&gt;"Delayed","", IF(Flights[[#This Row],[Arrival Delay]]&gt;120, "Severe", IF(Flights[[#This Row],[Arrival Delay]]&gt;60, "Major", "Moderate")))</f>
        <v/>
      </c>
      <c r="Y175" t="b">
        <v>0</v>
      </c>
      <c r="AA175" t="str">
        <f>IF(OR(AND(Flights[[#This Row],[Status]]="Cancelled", Flights[[#This Row],[Cancellation Reason]]="Airline/Carrier"), Flights[[#This Row],[Delay Type]]="Severe"), "Yes", "No")</f>
        <v>No</v>
      </c>
    </row>
    <row r="176" spans="1:27" x14ac:dyDescent="0.3">
      <c r="A176" s="3">
        <v>42018</v>
      </c>
      <c r="B176" s="22">
        <f>WEEKNUM(Flights[[#This Row],[Date]], 1)</f>
        <v>3</v>
      </c>
      <c r="C176" s="22">
        <f>WEEKDAY(Flights[[#This Row],[Date]],1)</f>
        <v>4</v>
      </c>
      <c r="D176" t="s">
        <v>596</v>
      </c>
      <c r="E176" t="s">
        <v>1988</v>
      </c>
      <c r="F176" t="s">
        <v>0</v>
      </c>
      <c r="G176" t="s">
        <v>29</v>
      </c>
      <c r="H176" t="str">
        <f>_xlfn.XLOOKUP(Flights[[#This Row],[Destination]], Airports!$A$2:$A$78, Airports!$D$2:$D$78)</f>
        <v>Phoenix</v>
      </c>
      <c r="I176" t="str" cm="1">
        <f t="array" ref="I176">_xlfn.XLOOKUP(Flights[[#This Row],[Destination]],_xlfn._TRO_TRAILING( Airports!A:A),_xlfn._TRO_TRAILING( Airports!E:E), "Not found")</f>
        <v>AZ</v>
      </c>
      <c r="J176" s="1">
        <v>0.74305555555555558</v>
      </c>
      <c r="K176" s="22">
        <f>HOUR(Flights[[#This Row],[Scheduled Departure]])</f>
        <v>17</v>
      </c>
      <c r="L176" s="1">
        <v>0.73541666666666672</v>
      </c>
      <c r="M176">
        <f>(L176-J176)*24*60</f>
        <v>-10.999999999999961</v>
      </c>
      <c r="N176" s="16">
        <f>Flights[[#This Row],[Length (min)]]/60</f>
        <v>1.5166666666666666</v>
      </c>
      <c r="O176">
        <v>91</v>
      </c>
      <c r="P176">
        <v>370</v>
      </c>
      <c r="Q176" s="18">
        <f>IFERROR(Flights[[#This Row],[Distance]]/Flights[[#This Row],[Length (hr)]], "")</f>
        <v>243.95604395604397</v>
      </c>
      <c r="R176" s="1">
        <v>0.84305555555555556</v>
      </c>
      <c r="S176" s="1" t="str">
        <f>IF(Flights[[#This Row],[Length (hr)]]&lt;2, "No meal", IF(Flights[[#This Row],[Length (hr)]]&lt;3.5, "Light meal", "Full meal"))</f>
        <v>No meal</v>
      </c>
      <c r="T176" s="1" t="str">
        <f>IF(AND(Flights[[#This Row],[Airline]]="US Airways", Flights[[#This Row],[Meal]]="Full Meal"), "Yes", "No")</f>
        <v>No</v>
      </c>
      <c r="U176" s="1">
        <v>0.84027777777777779</v>
      </c>
      <c r="V176">
        <v>-4</v>
      </c>
      <c r="W176" s="1" t="str">
        <f>IF(Flights[[#This Row],[Arrival Delay]] = "", "Cancelled", IF(Flights[[#This Row],[Arrival Delay]]&gt;15, "Delayed", "On time"))</f>
        <v>On time</v>
      </c>
      <c r="X176" t="str">
        <f>IF(Flights[[#This Row],[Status]]&lt;&gt;"Delayed","", IF(Flights[[#This Row],[Arrival Delay]]&gt;120, "Severe", IF(Flights[[#This Row],[Arrival Delay]]&gt;60, "Major", "Moderate")))</f>
        <v/>
      </c>
      <c r="Y176" t="b">
        <v>0</v>
      </c>
      <c r="AA176" t="str">
        <f>IF(OR(AND(Flights[[#This Row],[Status]]="Cancelled", Flights[[#This Row],[Cancellation Reason]]="Airline/Carrier"), Flights[[#This Row],[Delay Type]]="Severe"), "Yes", "No")</f>
        <v>No</v>
      </c>
    </row>
    <row r="177" spans="1:27" x14ac:dyDescent="0.3">
      <c r="A177" s="3">
        <v>42018</v>
      </c>
      <c r="B177" s="22">
        <f>WEEKNUM(Flights[[#This Row],[Date]], 1)</f>
        <v>3</v>
      </c>
      <c r="C177" s="22">
        <f>WEEKDAY(Flights[[#This Row],[Date]],1)</f>
        <v>4</v>
      </c>
      <c r="D177" t="s">
        <v>671</v>
      </c>
      <c r="E177" t="s">
        <v>1989</v>
      </c>
      <c r="F177" t="s">
        <v>0</v>
      </c>
      <c r="G177" t="s">
        <v>26</v>
      </c>
      <c r="H177" t="str">
        <f>_xlfn.XLOOKUP(Flights[[#This Row],[Destination]], Airports!$A$2:$A$78, Airports!$D$2:$D$78)</f>
        <v>Atlanta</v>
      </c>
      <c r="I177" t="str" cm="1">
        <f t="array" ref="I177">_xlfn.XLOOKUP(Flights[[#This Row],[Destination]],_xlfn._TRO_TRAILING( Airports!A:A),_xlfn._TRO_TRAILING( Airports!E:E), "Not found")</f>
        <v>GA</v>
      </c>
      <c r="J177" s="1">
        <v>0.94791666666666663</v>
      </c>
      <c r="K177" s="22">
        <f>HOUR(Flights[[#This Row],[Scheduled Departure]])</f>
        <v>22</v>
      </c>
      <c r="L177" s="1">
        <v>0.94305555555555554</v>
      </c>
      <c r="M177">
        <f>(L177-J177)*24*60</f>
        <v>-6.9999999999999751</v>
      </c>
      <c r="N177" s="16">
        <f>Flights[[#This Row],[Length (min)]]/60</f>
        <v>3.85</v>
      </c>
      <c r="O177">
        <v>231</v>
      </c>
      <c r="P177">
        <v>1947</v>
      </c>
      <c r="Q177" s="18">
        <f>IFERROR(Flights[[#This Row],[Distance]]/Flights[[#This Row],[Length (hr)]], "")</f>
        <v>505.71428571428572</v>
      </c>
      <c r="R177" s="1">
        <v>0.24444444444444444</v>
      </c>
      <c r="S177" s="1" t="str">
        <f>IF(Flights[[#This Row],[Length (hr)]]&lt;2, "No meal", IF(Flights[[#This Row],[Length (hr)]]&lt;3.5, "Light meal", "Full meal"))</f>
        <v>Full meal</v>
      </c>
      <c r="T177" s="1" t="str">
        <f>IF(AND(Flights[[#This Row],[Airline]]="US Airways", Flights[[#This Row],[Meal]]="Full Meal"), "Yes", "No")</f>
        <v>No</v>
      </c>
      <c r="U177" s="1">
        <v>0.22847222222222222</v>
      </c>
      <c r="V177">
        <v>-23</v>
      </c>
      <c r="W177" s="1" t="str">
        <f>IF(Flights[[#This Row],[Arrival Delay]] = "", "Cancelled", IF(Flights[[#This Row],[Arrival Delay]]&gt;15, "Delayed", "On time"))</f>
        <v>On time</v>
      </c>
      <c r="X177" t="str">
        <f>IF(Flights[[#This Row],[Status]]&lt;&gt;"Delayed","", IF(Flights[[#This Row],[Arrival Delay]]&gt;120, "Severe", IF(Flights[[#This Row],[Arrival Delay]]&gt;60, "Major", "Moderate")))</f>
        <v/>
      </c>
      <c r="Y177" t="b">
        <v>0</v>
      </c>
      <c r="AA177" t="str">
        <f>IF(OR(AND(Flights[[#This Row],[Status]]="Cancelled", Flights[[#This Row],[Cancellation Reason]]="Airline/Carrier"), Flights[[#This Row],[Delay Type]]="Severe"), "Yes", "No")</f>
        <v>No</v>
      </c>
    </row>
    <row r="178" spans="1:27" x14ac:dyDescent="0.3">
      <c r="A178" s="3">
        <v>42018</v>
      </c>
      <c r="B178" s="22">
        <f>WEEKNUM(Flights[[#This Row],[Date]], 1)</f>
        <v>3</v>
      </c>
      <c r="C178" s="22">
        <f>WEEKDAY(Flights[[#This Row],[Date]],1)</f>
        <v>4</v>
      </c>
      <c r="D178" t="s">
        <v>659</v>
      </c>
      <c r="E178" t="s">
        <v>1989</v>
      </c>
      <c r="F178" t="s">
        <v>0</v>
      </c>
      <c r="G178" t="s">
        <v>2</v>
      </c>
      <c r="H178" t="str">
        <f>_xlfn.XLOOKUP(Flights[[#This Row],[Destination]], Airports!$A$2:$A$78, Airports!$D$2:$D$78)</f>
        <v>Miami</v>
      </c>
      <c r="I178" t="str" cm="1">
        <f t="array" ref="I178">_xlfn.XLOOKUP(Flights[[#This Row],[Destination]],_xlfn._TRO_TRAILING( Airports!A:A),_xlfn._TRO_TRAILING( Airports!E:E), "Not found")</f>
        <v>FL</v>
      </c>
      <c r="J178" s="1">
        <v>0.95833333333333337</v>
      </c>
      <c r="K178" s="22">
        <f>HOUR(Flights[[#This Row],[Scheduled Departure]])</f>
        <v>23</v>
      </c>
      <c r="L178" s="1">
        <v>0.95694444444444449</v>
      </c>
      <c r="M178">
        <f>(L178-J178)*24*60</f>
        <v>-1.9999999999999929</v>
      </c>
      <c r="N178" s="16">
        <f>Flights[[#This Row],[Length (min)]]/60</f>
        <v>4.6166666666666663</v>
      </c>
      <c r="O178">
        <v>277</v>
      </c>
      <c r="P178">
        <v>2342</v>
      </c>
      <c r="Q178" s="18">
        <f>IFERROR(Flights[[#This Row],[Distance]]/Flights[[#This Row],[Length (hr)]], "")</f>
        <v>507.29241877256322</v>
      </c>
      <c r="R178" s="1">
        <v>0.28541666666666665</v>
      </c>
      <c r="S178" s="1" t="str">
        <f>IF(Flights[[#This Row],[Length (hr)]]&lt;2, "No meal", IF(Flights[[#This Row],[Length (hr)]]&lt;3.5, "Light meal", "Full meal"))</f>
        <v>Full meal</v>
      </c>
      <c r="T178" s="1" t="str">
        <f>IF(AND(Flights[[#This Row],[Airline]]="US Airways", Flights[[#This Row],[Meal]]="Full Meal"), "Yes", "No")</f>
        <v>No</v>
      </c>
      <c r="U178" s="1">
        <v>0.27430555555555558</v>
      </c>
      <c r="V178">
        <v>-16</v>
      </c>
      <c r="W178" s="1" t="str">
        <f>IF(Flights[[#This Row],[Arrival Delay]] = "", "Cancelled", IF(Flights[[#This Row],[Arrival Delay]]&gt;15, "Delayed", "On time"))</f>
        <v>On time</v>
      </c>
      <c r="X178" t="str">
        <f>IF(Flights[[#This Row],[Status]]&lt;&gt;"Delayed","", IF(Flights[[#This Row],[Arrival Delay]]&gt;120, "Severe", IF(Flights[[#This Row],[Arrival Delay]]&gt;60, "Major", "Moderate")))</f>
        <v/>
      </c>
      <c r="Y178" t="b">
        <v>0</v>
      </c>
      <c r="AA178" t="str">
        <f>IF(OR(AND(Flights[[#This Row],[Status]]="Cancelled", Flights[[#This Row],[Cancellation Reason]]="Airline/Carrier"), Flights[[#This Row],[Delay Type]]="Severe"), "Yes", "No")</f>
        <v>No</v>
      </c>
    </row>
    <row r="179" spans="1:27" x14ac:dyDescent="0.3">
      <c r="A179" s="3">
        <v>42018</v>
      </c>
      <c r="B179" s="22">
        <f>WEEKNUM(Flights[[#This Row],[Date]], 1)</f>
        <v>3</v>
      </c>
      <c r="C179" s="22">
        <f>WEEKDAY(Flights[[#This Row],[Date]],1)</f>
        <v>4</v>
      </c>
      <c r="D179" t="s">
        <v>682</v>
      </c>
      <c r="E179" t="s">
        <v>1992</v>
      </c>
      <c r="F179" t="s">
        <v>0</v>
      </c>
      <c r="G179" t="s">
        <v>10</v>
      </c>
      <c r="H179" t="str">
        <f>_xlfn.XLOOKUP(Flights[[#This Row],[Destination]], Airports!$A$2:$A$78, Airports!$D$2:$D$78)</f>
        <v>Boston</v>
      </c>
      <c r="I179" t="str" cm="1">
        <f t="array" ref="I179">_xlfn.XLOOKUP(Flights[[#This Row],[Destination]],_xlfn._TRO_TRAILING( Airports!A:A),_xlfn._TRO_TRAILING( Airports!E:E), "Not found")</f>
        <v>MA</v>
      </c>
      <c r="J179" s="1">
        <v>0.99236111111111114</v>
      </c>
      <c r="K179" s="22">
        <f>HOUR(Flights[[#This Row],[Scheduled Departure]])</f>
        <v>23</v>
      </c>
      <c r="L179" s="1">
        <v>0.99027777777777781</v>
      </c>
      <c r="M179">
        <f>(L179-J179)*24*60</f>
        <v>-2.9999999999999893</v>
      </c>
      <c r="N179" s="16">
        <f>Flights[[#This Row],[Length (min)]]/60</f>
        <v>5.7</v>
      </c>
      <c r="O179">
        <v>342</v>
      </c>
      <c r="P179">
        <v>2611</v>
      </c>
      <c r="Q179" s="18">
        <f>IFERROR(Flights[[#This Row],[Distance]]/Flights[[#This Row],[Length (hr)]], "")</f>
        <v>458.07017543859649</v>
      </c>
      <c r="R179" s="1">
        <v>0.33958333333333335</v>
      </c>
      <c r="S179" s="1" t="str">
        <f>IF(Flights[[#This Row],[Length (hr)]]&lt;2, "No meal", IF(Flights[[#This Row],[Length (hr)]]&lt;3.5, "Light meal", "Full meal"))</f>
        <v>Full meal</v>
      </c>
      <c r="T179" s="1" t="str">
        <f>IF(AND(Flights[[#This Row],[Airline]]="US Airways", Flights[[#This Row],[Meal]]="Full Meal"), "Yes", "No")</f>
        <v>No</v>
      </c>
      <c r="U179" s="1">
        <v>0.3527777777777778</v>
      </c>
      <c r="V179">
        <v>19</v>
      </c>
      <c r="W179" s="1" t="str">
        <f>IF(Flights[[#This Row],[Arrival Delay]] = "", "Cancelled", IF(Flights[[#This Row],[Arrival Delay]]&gt;15, "Delayed", "On time"))</f>
        <v>Delayed</v>
      </c>
      <c r="X179" t="str">
        <f>IF(Flights[[#This Row],[Status]]&lt;&gt;"Delayed","", IF(Flights[[#This Row],[Arrival Delay]]&gt;120, "Severe", IF(Flights[[#This Row],[Arrival Delay]]&gt;60, "Major", "Moderate")))</f>
        <v>Moderate</v>
      </c>
      <c r="Y179" t="b">
        <v>0</v>
      </c>
      <c r="AA179" t="str">
        <f>IF(OR(AND(Flights[[#This Row],[Status]]="Cancelled", Flights[[#This Row],[Cancellation Reason]]="Airline/Carrier"), Flights[[#This Row],[Delay Type]]="Severe"), "Yes", "No")</f>
        <v>No</v>
      </c>
    </row>
    <row r="180" spans="1:27" x14ac:dyDescent="0.3">
      <c r="A180" s="3">
        <v>42019</v>
      </c>
      <c r="B180" s="22">
        <f>WEEKNUM(Flights[[#This Row],[Date]], 1)</f>
        <v>3</v>
      </c>
      <c r="C180" s="22">
        <f>WEEKDAY(Flights[[#This Row],[Date]],1)</f>
        <v>5</v>
      </c>
      <c r="D180" t="s">
        <v>827</v>
      </c>
      <c r="E180" t="s">
        <v>1995</v>
      </c>
      <c r="F180" t="s">
        <v>0</v>
      </c>
      <c r="G180" t="s">
        <v>9</v>
      </c>
      <c r="H180" t="str">
        <f>_xlfn.XLOOKUP(Flights[[#This Row],[Destination]], Airports!$A$2:$A$78, Airports!$D$2:$D$78)</f>
        <v>San Francisco</v>
      </c>
      <c r="I180" t="str" cm="1">
        <f t="array" ref="I180">_xlfn.XLOOKUP(Flights[[#This Row],[Destination]],_xlfn._TRO_TRAILING( Airports!A:A),_xlfn._TRO_TRAILING( Airports!E:E), "Not found")</f>
        <v>CA</v>
      </c>
      <c r="J180" s="1">
        <v>0.23958333333333334</v>
      </c>
      <c r="K180" s="22">
        <f>HOUR(Flights[[#This Row],[Scheduled Departure]])</f>
        <v>5</v>
      </c>
      <c r="L180" s="1">
        <v>0.23958333333333334</v>
      </c>
      <c r="M180">
        <f>(L180-J180)*24*60</f>
        <v>0</v>
      </c>
      <c r="N180" s="16">
        <f>Flights[[#This Row],[Length (min)]]/60</f>
        <v>1.3833333333333333</v>
      </c>
      <c r="O180">
        <v>83</v>
      </c>
      <c r="P180">
        <v>337</v>
      </c>
      <c r="Q180" s="18">
        <f>IFERROR(Flights[[#This Row],[Distance]]/Flights[[#This Row],[Length (hr)]], "")</f>
        <v>243.6144578313253</v>
      </c>
      <c r="R180" s="1">
        <v>0.2986111111111111</v>
      </c>
      <c r="S180" s="1" t="str">
        <f>IF(Flights[[#This Row],[Length (hr)]]&lt;2, "No meal", IF(Flights[[#This Row],[Length (hr)]]&lt;3.5, "Light meal", "Full meal"))</f>
        <v>No meal</v>
      </c>
      <c r="T180" s="1" t="str">
        <f>IF(AND(Flights[[#This Row],[Airline]]="US Airways", Flights[[#This Row],[Meal]]="Full Meal"), "Yes", "No")</f>
        <v>No</v>
      </c>
      <c r="U180" s="1">
        <v>0.29722222222222222</v>
      </c>
      <c r="V180">
        <v>-2</v>
      </c>
      <c r="W180" s="1" t="str">
        <f>IF(Flights[[#This Row],[Arrival Delay]] = "", "Cancelled", IF(Flights[[#This Row],[Arrival Delay]]&gt;15, "Delayed", "On time"))</f>
        <v>On time</v>
      </c>
      <c r="X180" t="str">
        <f>IF(Flights[[#This Row],[Status]]&lt;&gt;"Delayed","", IF(Flights[[#This Row],[Arrival Delay]]&gt;120, "Severe", IF(Flights[[#This Row],[Arrival Delay]]&gt;60, "Major", "Moderate")))</f>
        <v/>
      </c>
      <c r="Y180" t="b">
        <v>0</v>
      </c>
      <c r="AA180" t="str">
        <f>IF(OR(AND(Flights[[#This Row],[Status]]="Cancelled", Flights[[#This Row],[Cancellation Reason]]="Airline/Carrier"), Flights[[#This Row],[Delay Type]]="Severe"), "Yes", "No")</f>
        <v>No</v>
      </c>
    </row>
    <row r="181" spans="1:27" x14ac:dyDescent="0.3">
      <c r="A181" s="3">
        <v>42019</v>
      </c>
      <c r="B181" s="22">
        <f>WEEKNUM(Flights[[#This Row],[Date]], 1)</f>
        <v>3</v>
      </c>
      <c r="C181" s="22">
        <f>WEEKDAY(Flights[[#This Row],[Date]],1)</f>
        <v>5</v>
      </c>
      <c r="D181" t="s">
        <v>44</v>
      </c>
      <c r="E181" t="s">
        <v>1987</v>
      </c>
      <c r="F181" t="s">
        <v>0</v>
      </c>
      <c r="G181" t="s">
        <v>2</v>
      </c>
      <c r="H181" t="str">
        <f>_xlfn.XLOOKUP(Flights[[#This Row],[Destination]], Airports!$A$2:$A$78, Airports!$D$2:$D$78)</f>
        <v>Miami</v>
      </c>
      <c r="I181" t="str" cm="1">
        <f t="array" ref="I181">_xlfn.XLOOKUP(Flights[[#This Row],[Destination]],_xlfn._TRO_TRAILING( Airports!A:A),_xlfn._TRO_TRAILING( Airports!E:E), "Not found")</f>
        <v>FL</v>
      </c>
      <c r="J181" s="1">
        <v>0.33333333333333331</v>
      </c>
      <c r="K181" s="22">
        <f>HOUR(Flights[[#This Row],[Scheduled Departure]])</f>
        <v>8</v>
      </c>
      <c r="L181" s="1">
        <v>0.33055555555555555</v>
      </c>
      <c r="M181">
        <f>(L181-J181)*24*60</f>
        <v>-3.9999999999999858</v>
      </c>
      <c r="N181" s="16">
        <f>Flights[[#This Row],[Length (min)]]/60</f>
        <v>4.666666666666667</v>
      </c>
      <c r="O181">
        <v>280</v>
      </c>
      <c r="P181">
        <v>2342</v>
      </c>
      <c r="Q181" s="18">
        <f>IFERROR(Flights[[#This Row],[Distance]]/Flights[[#This Row],[Length (hr)]], "")</f>
        <v>501.85714285714283</v>
      </c>
      <c r="R181" s="1">
        <v>0.65972222222222221</v>
      </c>
      <c r="S181" s="1" t="str">
        <f>IF(Flights[[#This Row],[Length (hr)]]&lt;2, "No meal", IF(Flights[[#This Row],[Length (hr)]]&lt;3.5, "Light meal", "Full meal"))</f>
        <v>Full meal</v>
      </c>
      <c r="T181" s="1" t="str">
        <f>IF(AND(Flights[[#This Row],[Airline]]="US Airways", Flights[[#This Row],[Meal]]="Full Meal"), "Yes", "No")</f>
        <v>No</v>
      </c>
      <c r="U181" s="1">
        <v>0.65</v>
      </c>
      <c r="V181">
        <v>-14</v>
      </c>
      <c r="W181" s="1" t="str">
        <f>IF(Flights[[#This Row],[Arrival Delay]] = "", "Cancelled", IF(Flights[[#This Row],[Arrival Delay]]&gt;15, "Delayed", "On time"))</f>
        <v>On time</v>
      </c>
      <c r="X181" t="str">
        <f>IF(Flights[[#This Row],[Status]]&lt;&gt;"Delayed","", IF(Flights[[#This Row],[Arrival Delay]]&gt;120, "Severe", IF(Flights[[#This Row],[Arrival Delay]]&gt;60, "Major", "Moderate")))</f>
        <v/>
      </c>
      <c r="Y181" t="b">
        <v>0</v>
      </c>
      <c r="AA181" t="str">
        <f>IF(OR(AND(Flights[[#This Row],[Status]]="Cancelled", Flights[[#This Row],[Cancellation Reason]]="Airline/Carrier"), Flights[[#This Row],[Delay Type]]="Severe"), "Yes", "No")</f>
        <v>No</v>
      </c>
    </row>
    <row r="182" spans="1:27" x14ac:dyDescent="0.3">
      <c r="A182" s="3">
        <v>42019</v>
      </c>
      <c r="B182" s="22">
        <f>WEEKNUM(Flights[[#This Row],[Date]], 1)</f>
        <v>3</v>
      </c>
      <c r="C182" s="22">
        <f>WEEKDAY(Flights[[#This Row],[Date]],1)</f>
        <v>5</v>
      </c>
      <c r="D182" t="s">
        <v>427</v>
      </c>
      <c r="E182" t="s">
        <v>1990</v>
      </c>
      <c r="F182" t="s">
        <v>0</v>
      </c>
      <c r="G182" t="s">
        <v>20</v>
      </c>
      <c r="H182" t="str">
        <f>_xlfn.XLOOKUP(Flights[[#This Row],[Destination]], Airports!$A$2:$A$78, Airports!$D$2:$D$78)</f>
        <v>Kahului</v>
      </c>
      <c r="I182" t="str" cm="1">
        <f t="array" ref="I182">_xlfn.XLOOKUP(Flights[[#This Row],[Destination]],_xlfn._TRO_TRAILING( Airports!A:A),_xlfn._TRO_TRAILING( Airports!E:E), "Not found")</f>
        <v>HI</v>
      </c>
      <c r="J182" s="1">
        <v>0.40208333333333335</v>
      </c>
      <c r="K182" s="22">
        <f>HOUR(Flights[[#This Row],[Scheduled Departure]])</f>
        <v>9</v>
      </c>
      <c r="L182" s="1">
        <v>0.40138888888888891</v>
      </c>
      <c r="M182">
        <f>(L182-J182)*24*60</f>
        <v>-0.99999999999999645</v>
      </c>
      <c r="N182" s="16">
        <f>Flights[[#This Row],[Length (min)]]/60</f>
        <v>5.8666666666666663</v>
      </c>
      <c r="O182">
        <v>352</v>
      </c>
      <c r="P182">
        <v>2486</v>
      </c>
      <c r="Q182" s="18">
        <f>IFERROR(Flights[[#This Row],[Distance]]/Flights[[#This Row],[Length (hr)]], "")</f>
        <v>423.75000000000006</v>
      </c>
      <c r="R182" s="1">
        <v>0.56597222222222221</v>
      </c>
      <c r="S182" s="1" t="str">
        <f>IF(Flights[[#This Row],[Length (hr)]]&lt;2, "No meal", IF(Flights[[#This Row],[Length (hr)]]&lt;3.5, "Light meal", "Full meal"))</f>
        <v>Full meal</v>
      </c>
      <c r="T182" s="1" t="str">
        <f>IF(AND(Flights[[#This Row],[Airline]]="US Airways", Flights[[#This Row],[Meal]]="Full Meal"), "Yes", "No")</f>
        <v>No</v>
      </c>
      <c r="U182" s="1">
        <v>0.5625</v>
      </c>
      <c r="V182">
        <v>-5</v>
      </c>
      <c r="W182" s="1" t="str">
        <f>IF(Flights[[#This Row],[Arrival Delay]] = "", "Cancelled", IF(Flights[[#This Row],[Arrival Delay]]&gt;15, "Delayed", "On time"))</f>
        <v>On time</v>
      </c>
      <c r="X182" t="str">
        <f>IF(Flights[[#This Row],[Status]]&lt;&gt;"Delayed","", IF(Flights[[#This Row],[Arrival Delay]]&gt;120, "Severe", IF(Flights[[#This Row],[Arrival Delay]]&gt;60, "Major", "Moderate")))</f>
        <v/>
      </c>
      <c r="Y182" t="b">
        <v>0</v>
      </c>
      <c r="AA182" t="str">
        <f>IF(OR(AND(Flights[[#This Row],[Status]]="Cancelled", Flights[[#This Row],[Cancellation Reason]]="Airline/Carrier"), Flights[[#This Row],[Delay Type]]="Severe"), "Yes", "No")</f>
        <v>No</v>
      </c>
    </row>
    <row r="183" spans="1:27" x14ac:dyDescent="0.3">
      <c r="A183" s="3">
        <v>42019</v>
      </c>
      <c r="B183" s="22">
        <f>WEEKNUM(Flights[[#This Row],[Date]], 1)</f>
        <v>3</v>
      </c>
      <c r="C183" s="22">
        <f>WEEKDAY(Flights[[#This Row],[Date]],1)</f>
        <v>5</v>
      </c>
      <c r="D183" t="s">
        <v>450</v>
      </c>
      <c r="E183" t="s">
        <v>1998</v>
      </c>
      <c r="F183" t="s">
        <v>0</v>
      </c>
      <c r="G183" t="s">
        <v>273</v>
      </c>
      <c r="H183" t="str">
        <f>_xlfn.XLOOKUP(Flights[[#This Row],[Destination]], Airports!$A$2:$A$78, Airports!$D$2:$D$78)</f>
        <v>Denver</v>
      </c>
      <c r="I183" t="str" cm="1">
        <f t="array" ref="I183">_xlfn.XLOOKUP(Flights[[#This Row],[Destination]],_xlfn._TRO_TRAILING( Airports!A:A),_xlfn._TRO_TRAILING( Airports!E:E), "Not found")</f>
        <v>CO</v>
      </c>
      <c r="J183" s="1">
        <v>0.42986111111111114</v>
      </c>
      <c r="K183" s="22">
        <f>HOUR(Flights[[#This Row],[Scheduled Departure]])</f>
        <v>10</v>
      </c>
      <c r="L183" s="1">
        <v>0.42569444444444443</v>
      </c>
      <c r="M183">
        <f>(L183-J183)*24*60</f>
        <v>-6.0000000000000586</v>
      </c>
      <c r="N183" s="16">
        <f>Flights[[#This Row],[Length (min)]]/60</f>
        <v>2.2166666666666668</v>
      </c>
      <c r="O183">
        <v>133</v>
      </c>
      <c r="P183">
        <v>862</v>
      </c>
      <c r="Q183" s="18">
        <f>IFERROR(Flights[[#This Row],[Distance]]/Flights[[#This Row],[Length (hr)]], "")</f>
        <v>388.8721804511278</v>
      </c>
      <c r="R183" s="1">
        <v>0.56597222222222221</v>
      </c>
      <c r="S183" s="1" t="str">
        <f>IF(Flights[[#This Row],[Length (hr)]]&lt;2, "No meal", IF(Flights[[#This Row],[Length (hr)]]&lt;3.5, "Light meal", "Full meal"))</f>
        <v>Light meal</v>
      </c>
      <c r="T183" s="1" t="str">
        <f>IF(AND(Flights[[#This Row],[Airline]]="US Airways", Flights[[#This Row],[Meal]]="Full Meal"), "Yes", "No")</f>
        <v>No</v>
      </c>
      <c r="U183" s="1">
        <v>0.55972222222222223</v>
      </c>
      <c r="V183">
        <v>-9</v>
      </c>
      <c r="W183" s="1" t="str">
        <f>IF(Flights[[#This Row],[Arrival Delay]] = "", "Cancelled", IF(Flights[[#This Row],[Arrival Delay]]&gt;15, "Delayed", "On time"))</f>
        <v>On time</v>
      </c>
      <c r="X183" t="str">
        <f>IF(Flights[[#This Row],[Status]]&lt;&gt;"Delayed","", IF(Flights[[#This Row],[Arrival Delay]]&gt;120, "Severe", IF(Flights[[#This Row],[Arrival Delay]]&gt;60, "Major", "Moderate")))</f>
        <v/>
      </c>
      <c r="Y183" t="b">
        <v>0</v>
      </c>
      <c r="AA183" t="str">
        <f>IF(OR(AND(Flights[[#This Row],[Status]]="Cancelled", Flights[[#This Row],[Cancellation Reason]]="Airline/Carrier"), Flights[[#This Row],[Delay Type]]="Severe"), "Yes", "No")</f>
        <v>No</v>
      </c>
    </row>
    <row r="184" spans="1:27" x14ac:dyDescent="0.3">
      <c r="A184" s="3">
        <v>42019</v>
      </c>
      <c r="B184" s="22">
        <f>WEEKNUM(Flights[[#This Row],[Date]], 1)</f>
        <v>3</v>
      </c>
      <c r="C184" s="22">
        <f>WEEKDAY(Flights[[#This Row],[Date]],1)</f>
        <v>5</v>
      </c>
      <c r="D184" t="s">
        <v>60</v>
      </c>
      <c r="E184" t="s">
        <v>1987</v>
      </c>
      <c r="F184" t="s">
        <v>0</v>
      </c>
      <c r="G184" t="s">
        <v>9</v>
      </c>
      <c r="H184" t="str">
        <f>_xlfn.XLOOKUP(Flights[[#This Row],[Destination]], Airports!$A$2:$A$78, Airports!$D$2:$D$78)</f>
        <v>San Francisco</v>
      </c>
      <c r="I184" t="str" cm="1">
        <f t="array" ref="I184">_xlfn.XLOOKUP(Flights[[#This Row],[Destination]],_xlfn._TRO_TRAILING( Airports!A:A),_xlfn._TRO_TRAILING( Airports!E:E), "Not found")</f>
        <v>CA</v>
      </c>
      <c r="J184" s="1">
        <v>0.4375</v>
      </c>
      <c r="K184" s="22">
        <f>HOUR(Flights[[#This Row],[Scheduled Departure]])</f>
        <v>10</v>
      </c>
      <c r="L184" s="1">
        <v>0.4375</v>
      </c>
      <c r="M184">
        <f>(L184-J184)*24*60</f>
        <v>0</v>
      </c>
      <c r="N184" s="16">
        <f>Flights[[#This Row],[Length (min)]]/60</f>
        <v>2.0333333333333332</v>
      </c>
      <c r="O184">
        <v>122</v>
      </c>
      <c r="P184">
        <v>337</v>
      </c>
      <c r="Q184" s="18">
        <f>IFERROR(Flights[[#This Row],[Distance]]/Flights[[#This Row],[Length (hr)]], "")</f>
        <v>165.73770491803279</v>
      </c>
      <c r="R184" s="1">
        <v>0.49513888888888891</v>
      </c>
      <c r="S184" s="1" t="str">
        <f>IF(Flights[[#This Row],[Length (hr)]]&lt;2, "No meal", IF(Flights[[#This Row],[Length (hr)]]&lt;3.5, "Light meal", "Full meal"))</f>
        <v>Light meal</v>
      </c>
      <c r="T184" s="1" t="str">
        <f>IF(AND(Flights[[#This Row],[Airline]]="US Airways", Flights[[#This Row],[Meal]]="Full Meal"), "Yes", "No")</f>
        <v>No</v>
      </c>
      <c r="U184" s="1">
        <v>0.52222222222222225</v>
      </c>
      <c r="V184">
        <v>39</v>
      </c>
      <c r="W184" s="1" t="str">
        <f>IF(Flights[[#This Row],[Arrival Delay]] = "", "Cancelled", IF(Flights[[#This Row],[Arrival Delay]]&gt;15, "Delayed", "On time"))</f>
        <v>Delayed</v>
      </c>
      <c r="X184" t="str">
        <f>IF(Flights[[#This Row],[Status]]&lt;&gt;"Delayed","", IF(Flights[[#This Row],[Arrival Delay]]&gt;120, "Severe", IF(Flights[[#This Row],[Arrival Delay]]&gt;60, "Major", "Moderate")))</f>
        <v>Moderate</v>
      </c>
      <c r="Y184" t="b">
        <v>0</v>
      </c>
      <c r="AA184" t="str">
        <f>IF(OR(AND(Flights[[#This Row],[Status]]="Cancelled", Flights[[#This Row],[Cancellation Reason]]="Airline/Carrier"), Flights[[#This Row],[Delay Type]]="Severe"), "Yes", "No")</f>
        <v>No</v>
      </c>
    </row>
    <row r="185" spans="1:27" x14ac:dyDescent="0.3">
      <c r="A185" s="3">
        <v>42019</v>
      </c>
      <c r="B185" s="22">
        <f>WEEKNUM(Flights[[#This Row],[Date]], 1)</f>
        <v>3</v>
      </c>
      <c r="C185" s="22">
        <f>WEEKDAY(Flights[[#This Row],[Date]],1)</f>
        <v>5</v>
      </c>
      <c r="D185" t="s">
        <v>486</v>
      </c>
      <c r="E185" t="s">
        <v>1989</v>
      </c>
      <c r="F185" t="s">
        <v>0</v>
      </c>
      <c r="G185" t="s">
        <v>12</v>
      </c>
      <c r="H185" t="str">
        <f>_xlfn.XLOOKUP(Flights[[#This Row],[Destination]], Airports!$A$2:$A$78, Airports!$D$2:$D$78)</f>
        <v>New York</v>
      </c>
      <c r="I185" t="str" cm="1">
        <f t="array" ref="I185">_xlfn.XLOOKUP(Flights[[#This Row],[Destination]],_xlfn._TRO_TRAILING( Airports!A:A),_xlfn._TRO_TRAILING( Airports!E:E), "Not found")</f>
        <v>NY</v>
      </c>
      <c r="J185" s="1">
        <v>0.4861111111111111</v>
      </c>
      <c r="K185" s="22">
        <f>HOUR(Flights[[#This Row],[Scheduled Departure]])</f>
        <v>11</v>
      </c>
      <c r="L185" s="1">
        <v>0.49930555555555556</v>
      </c>
      <c r="M185">
        <f>(L185-J185)*24*60</f>
        <v>19.000000000000014</v>
      </c>
      <c r="N185" s="16">
        <f>Flights[[#This Row],[Length (min)]]/60</f>
        <v>5.2166666666666668</v>
      </c>
      <c r="O185">
        <v>313</v>
      </c>
      <c r="P185">
        <v>2475</v>
      </c>
      <c r="Q185" s="18">
        <f>IFERROR(Flights[[#This Row],[Distance]]/Flights[[#This Row],[Length (hr)]], "")</f>
        <v>474.44089456869011</v>
      </c>
      <c r="R185" s="1">
        <v>0.83333333333333337</v>
      </c>
      <c r="S185" s="1" t="str">
        <f>IF(Flights[[#This Row],[Length (hr)]]&lt;2, "No meal", IF(Flights[[#This Row],[Length (hr)]]&lt;3.5, "Light meal", "Full meal"))</f>
        <v>Full meal</v>
      </c>
      <c r="T185" s="1" t="str">
        <f>IF(AND(Flights[[#This Row],[Airline]]="US Airways", Flights[[#This Row],[Meal]]="Full Meal"), "Yes", "No")</f>
        <v>No</v>
      </c>
      <c r="U185" s="1">
        <v>0.84166666666666667</v>
      </c>
      <c r="V185">
        <v>12</v>
      </c>
      <c r="W185" s="1" t="str">
        <f>IF(Flights[[#This Row],[Arrival Delay]] = "", "Cancelled", IF(Flights[[#This Row],[Arrival Delay]]&gt;15, "Delayed", "On time"))</f>
        <v>On time</v>
      </c>
      <c r="X185" t="str">
        <f>IF(Flights[[#This Row],[Status]]&lt;&gt;"Delayed","", IF(Flights[[#This Row],[Arrival Delay]]&gt;120, "Severe", IF(Flights[[#This Row],[Arrival Delay]]&gt;60, "Major", "Moderate")))</f>
        <v/>
      </c>
      <c r="Y185" t="b">
        <v>0</v>
      </c>
      <c r="AA185" t="str">
        <f>IF(OR(AND(Flights[[#This Row],[Status]]="Cancelled", Flights[[#This Row],[Cancellation Reason]]="Airline/Carrier"), Flights[[#This Row],[Delay Type]]="Severe"), "Yes", "No")</f>
        <v>No</v>
      </c>
    </row>
    <row r="186" spans="1:27" x14ac:dyDescent="0.3">
      <c r="A186" s="3">
        <v>42019</v>
      </c>
      <c r="B186" s="22">
        <f>WEEKNUM(Flights[[#This Row],[Date]], 1)</f>
        <v>3</v>
      </c>
      <c r="C186" s="22">
        <f>WEEKDAY(Flights[[#This Row],[Date]],1)</f>
        <v>5</v>
      </c>
      <c r="D186" t="s">
        <v>725</v>
      </c>
      <c r="E186" t="s">
        <v>1988</v>
      </c>
      <c r="F186" t="s">
        <v>0</v>
      </c>
      <c r="G186" t="s">
        <v>29</v>
      </c>
      <c r="H186" t="str">
        <f>_xlfn.XLOOKUP(Flights[[#This Row],[Destination]], Airports!$A$2:$A$78, Airports!$D$2:$D$78)</f>
        <v>Phoenix</v>
      </c>
      <c r="I186" t="str" cm="1">
        <f t="array" ref="I186">_xlfn.XLOOKUP(Flights[[#This Row],[Destination]],_xlfn._TRO_TRAILING( Airports!A:A),_xlfn._TRO_TRAILING( Airports!E:E), "Not found")</f>
        <v>AZ</v>
      </c>
      <c r="J186" s="1">
        <v>0.53125</v>
      </c>
      <c r="K186" s="22">
        <f>HOUR(Flights[[#This Row],[Scheduled Departure]])</f>
        <v>12</v>
      </c>
      <c r="L186" s="1">
        <v>0.52777777777777779</v>
      </c>
      <c r="M186">
        <f>(L186-J186)*24*60</f>
        <v>-4.9999999999999822</v>
      </c>
      <c r="N186" s="16">
        <f>Flights[[#This Row],[Length (min)]]/60</f>
        <v>1.4333333333333333</v>
      </c>
      <c r="O186">
        <v>86</v>
      </c>
      <c r="P186">
        <v>370</v>
      </c>
      <c r="Q186" s="18">
        <f>IFERROR(Flights[[#This Row],[Distance]]/Flights[[#This Row],[Length (hr)]], "")</f>
        <v>258.13953488372096</v>
      </c>
      <c r="R186" s="1">
        <v>0.63055555555555554</v>
      </c>
      <c r="S186" s="1" t="str">
        <f>IF(Flights[[#This Row],[Length (hr)]]&lt;2, "No meal", IF(Flights[[#This Row],[Length (hr)]]&lt;3.5, "Light meal", "Full meal"))</f>
        <v>No meal</v>
      </c>
      <c r="T186" s="1" t="str">
        <f>IF(AND(Flights[[#This Row],[Airline]]="US Airways", Flights[[#This Row],[Meal]]="Full Meal"), "Yes", "No")</f>
        <v>No</v>
      </c>
      <c r="U186" s="1">
        <v>0.62916666666666665</v>
      </c>
      <c r="V186">
        <v>-2</v>
      </c>
      <c r="W186" s="1" t="str">
        <f>IF(Flights[[#This Row],[Arrival Delay]] = "", "Cancelled", IF(Flights[[#This Row],[Arrival Delay]]&gt;15, "Delayed", "On time"))</f>
        <v>On time</v>
      </c>
      <c r="X186" t="str">
        <f>IF(Flights[[#This Row],[Status]]&lt;&gt;"Delayed","", IF(Flights[[#This Row],[Arrival Delay]]&gt;120, "Severe", IF(Flights[[#This Row],[Arrival Delay]]&gt;60, "Major", "Moderate")))</f>
        <v/>
      </c>
      <c r="Y186" t="b">
        <v>0</v>
      </c>
      <c r="AA186" t="str">
        <f>IF(OR(AND(Flights[[#This Row],[Status]]="Cancelled", Flights[[#This Row],[Cancellation Reason]]="Airline/Carrier"), Flights[[#This Row],[Delay Type]]="Severe"), "Yes", "No")</f>
        <v>No</v>
      </c>
    </row>
    <row r="187" spans="1:27" x14ac:dyDescent="0.3">
      <c r="A187" s="3">
        <v>42019</v>
      </c>
      <c r="B187" s="22">
        <f>WEEKNUM(Flights[[#This Row],[Date]], 1)</f>
        <v>3</v>
      </c>
      <c r="C187" s="22">
        <f>WEEKDAY(Flights[[#This Row],[Date]],1)</f>
        <v>5</v>
      </c>
      <c r="D187" t="s">
        <v>513</v>
      </c>
      <c r="E187" t="s">
        <v>1994</v>
      </c>
      <c r="F187" t="s">
        <v>0</v>
      </c>
      <c r="G187" t="s">
        <v>343</v>
      </c>
      <c r="H187" t="str">
        <f>_xlfn.XLOOKUP(Flights[[#This Row],[Destination]], Airports!$A$2:$A$78, Airports!$D$2:$D$78)</f>
        <v>San Luis Obispo</v>
      </c>
      <c r="I187" t="str" cm="1">
        <f t="array" ref="I187">_xlfn.XLOOKUP(Flights[[#This Row],[Destination]],_xlfn._TRO_TRAILING( Airports!A:A),_xlfn._TRO_TRAILING( Airports!E:E), "Not found")</f>
        <v>CA</v>
      </c>
      <c r="J187" s="1">
        <v>0.56458333333333333</v>
      </c>
      <c r="K187" s="22">
        <f>HOUR(Flights[[#This Row],[Scheduled Departure]])</f>
        <v>13</v>
      </c>
      <c r="L187" s="1">
        <v>0.55833333333333335</v>
      </c>
      <c r="M187">
        <f>(L187-J187)*24*60</f>
        <v>-8.999999999999968</v>
      </c>
      <c r="N187" s="16">
        <f>Flights[[#This Row],[Length (min)]]/60</f>
        <v>0.93333333333333335</v>
      </c>
      <c r="O187">
        <v>56</v>
      </c>
      <c r="P187">
        <v>156</v>
      </c>
      <c r="Q187" s="18">
        <f>IFERROR(Flights[[#This Row],[Distance]]/Flights[[#This Row],[Length (hr)]], "")</f>
        <v>167.14285714285714</v>
      </c>
      <c r="R187" s="1">
        <v>0.60624999999999996</v>
      </c>
      <c r="S187" s="1" t="str">
        <f>IF(Flights[[#This Row],[Length (hr)]]&lt;2, "No meal", IF(Flights[[#This Row],[Length (hr)]]&lt;3.5, "Light meal", "Full meal"))</f>
        <v>No meal</v>
      </c>
      <c r="T187" s="1" t="str">
        <f>IF(AND(Flights[[#This Row],[Airline]]="US Airways", Flights[[#This Row],[Meal]]="Full Meal"), "Yes", "No")</f>
        <v>No</v>
      </c>
      <c r="U187" s="1">
        <v>0.59722222222222221</v>
      </c>
      <c r="V187">
        <v>-13</v>
      </c>
      <c r="W187" s="1" t="str">
        <f>IF(Flights[[#This Row],[Arrival Delay]] = "", "Cancelled", IF(Flights[[#This Row],[Arrival Delay]]&gt;15, "Delayed", "On time"))</f>
        <v>On time</v>
      </c>
      <c r="X187" t="str">
        <f>IF(Flights[[#This Row],[Status]]&lt;&gt;"Delayed","", IF(Flights[[#This Row],[Arrival Delay]]&gt;120, "Severe", IF(Flights[[#This Row],[Arrival Delay]]&gt;60, "Major", "Moderate")))</f>
        <v/>
      </c>
      <c r="Y187" t="b">
        <v>0</v>
      </c>
      <c r="AA187" t="str">
        <f>IF(OR(AND(Flights[[#This Row],[Status]]="Cancelled", Flights[[#This Row],[Cancellation Reason]]="Airline/Carrier"), Flights[[#This Row],[Delay Type]]="Severe"), "Yes", "No")</f>
        <v>No</v>
      </c>
    </row>
    <row r="188" spans="1:27" x14ac:dyDescent="0.3">
      <c r="A188" s="3">
        <v>42019</v>
      </c>
      <c r="B188" s="22">
        <f>WEEKNUM(Flights[[#This Row],[Date]], 1)</f>
        <v>3</v>
      </c>
      <c r="C188" s="22">
        <f>WEEKDAY(Flights[[#This Row],[Date]],1)</f>
        <v>5</v>
      </c>
      <c r="D188" t="s">
        <v>606</v>
      </c>
      <c r="E188" t="s">
        <v>1994</v>
      </c>
      <c r="F188" t="s">
        <v>0</v>
      </c>
      <c r="G188" t="s">
        <v>331</v>
      </c>
      <c r="H188" t="str">
        <f>_xlfn.XLOOKUP(Flights[[#This Row],[Destination]], Airports!$A$2:$A$78, Airports!$D$2:$D$78)</f>
        <v>Palm Springs</v>
      </c>
      <c r="I188" t="str" cm="1">
        <f t="array" ref="I188">_xlfn.XLOOKUP(Flights[[#This Row],[Destination]],_xlfn._TRO_TRAILING( Airports!A:A),_xlfn._TRO_TRAILING( Airports!E:E), "Not found")</f>
        <v>CA</v>
      </c>
      <c r="J188" s="1">
        <v>0.73263888888888884</v>
      </c>
      <c r="K188" s="22">
        <f>HOUR(Flights[[#This Row],[Scheduled Departure]])</f>
        <v>17</v>
      </c>
      <c r="L188" s="1">
        <v>0.7319444444444444</v>
      </c>
      <c r="M188">
        <f>(L188-J188)*24*60</f>
        <v>-0.99999999999999645</v>
      </c>
      <c r="N188" s="16">
        <f>Flights[[#This Row],[Length (min)]]/60</f>
        <v>0.8666666666666667</v>
      </c>
      <c r="O188">
        <v>52</v>
      </c>
      <c r="P188">
        <v>110</v>
      </c>
      <c r="Q188" s="18">
        <f>IFERROR(Flights[[#This Row],[Distance]]/Flights[[#This Row],[Length (hr)]], "")</f>
        <v>126.92307692307692</v>
      </c>
      <c r="R188" s="1">
        <v>0.77152777777777781</v>
      </c>
      <c r="S188" s="1" t="str">
        <f>IF(Flights[[#This Row],[Length (hr)]]&lt;2, "No meal", IF(Flights[[#This Row],[Length (hr)]]&lt;3.5, "Light meal", "Full meal"))</f>
        <v>No meal</v>
      </c>
      <c r="T188" s="1" t="str">
        <f>IF(AND(Flights[[#This Row],[Airline]]="US Airways", Flights[[#This Row],[Meal]]="Full Meal"), "Yes", "No")</f>
        <v>No</v>
      </c>
      <c r="U188" s="1">
        <v>0.7680555555555556</v>
      </c>
      <c r="V188">
        <v>-5</v>
      </c>
      <c r="W188" s="1" t="str">
        <f>IF(Flights[[#This Row],[Arrival Delay]] = "", "Cancelled", IF(Flights[[#This Row],[Arrival Delay]]&gt;15, "Delayed", "On time"))</f>
        <v>On time</v>
      </c>
      <c r="X188" t="str">
        <f>IF(Flights[[#This Row],[Status]]&lt;&gt;"Delayed","", IF(Flights[[#This Row],[Arrival Delay]]&gt;120, "Severe", IF(Flights[[#This Row],[Arrival Delay]]&gt;60, "Major", "Moderate")))</f>
        <v/>
      </c>
      <c r="Y188" t="b">
        <v>0</v>
      </c>
      <c r="AA188" t="str">
        <f>IF(OR(AND(Flights[[#This Row],[Status]]="Cancelled", Flights[[#This Row],[Cancellation Reason]]="Airline/Carrier"), Flights[[#This Row],[Delay Type]]="Severe"), "Yes", "No")</f>
        <v>No</v>
      </c>
    </row>
    <row r="189" spans="1:27" x14ac:dyDescent="0.3">
      <c r="A189" s="3">
        <v>42019</v>
      </c>
      <c r="B189" s="22">
        <f>WEEKNUM(Flights[[#This Row],[Date]], 1)</f>
        <v>3</v>
      </c>
      <c r="C189" s="22">
        <f>WEEKDAY(Flights[[#This Row],[Date]],1)</f>
        <v>5</v>
      </c>
      <c r="D189" t="s">
        <v>632</v>
      </c>
      <c r="E189" t="s">
        <v>1994</v>
      </c>
      <c r="F189" t="s">
        <v>0</v>
      </c>
      <c r="G189" t="s">
        <v>349</v>
      </c>
      <c r="H189" t="str">
        <f>_xlfn.XLOOKUP(Flights[[#This Row],[Destination]], Airports!$A$2:$A$78, Airports!$D$2:$D$78)</f>
        <v>Salt Lake City</v>
      </c>
      <c r="I189" t="str" cm="1">
        <f t="array" ref="I189">_xlfn.XLOOKUP(Flights[[#This Row],[Destination]],_xlfn._TRO_TRAILING( Airports!A:A),_xlfn._TRO_TRAILING( Airports!E:E), "Not found")</f>
        <v>UT</v>
      </c>
      <c r="J189" s="1">
        <v>0.77777777777777779</v>
      </c>
      <c r="K189" s="22">
        <f>HOUR(Flights[[#This Row],[Scheduled Departure]])</f>
        <v>18</v>
      </c>
      <c r="L189" s="1">
        <v>0.77638888888888891</v>
      </c>
      <c r="M189">
        <f>(L189-J189)*24*60</f>
        <v>-1.9999999999999929</v>
      </c>
      <c r="N189" s="16">
        <f>Flights[[#This Row],[Length (min)]]/60</f>
        <v>1.8333333333333333</v>
      </c>
      <c r="O189">
        <v>110</v>
      </c>
      <c r="P189">
        <v>590</v>
      </c>
      <c r="Q189" s="18">
        <f>IFERROR(Flights[[#This Row],[Distance]]/Flights[[#This Row],[Length (hr)]], "")</f>
        <v>321.81818181818181</v>
      </c>
      <c r="R189" s="1">
        <v>0.89236111111111116</v>
      </c>
      <c r="S189" s="1" t="str">
        <f>IF(Flights[[#This Row],[Length (hr)]]&lt;2, "No meal", IF(Flights[[#This Row],[Length (hr)]]&lt;3.5, "Light meal", "Full meal"))</f>
        <v>No meal</v>
      </c>
      <c r="T189" s="1" t="str">
        <f>IF(AND(Flights[[#This Row],[Airline]]="US Airways", Flights[[#This Row],[Meal]]="Full Meal"), "Yes", "No")</f>
        <v>No</v>
      </c>
      <c r="U189" s="1">
        <v>0.89444444444444449</v>
      </c>
      <c r="V189">
        <v>3</v>
      </c>
      <c r="W189" s="1" t="str">
        <f>IF(Flights[[#This Row],[Arrival Delay]] = "", "Cancelled", IF(Flights[[#This Row],[Arrival Delay]]&gt;15, "Delayed", "On time"))</f>
        <v>On time</v>
      </c>
      <c r="X189" t="str">
        <f>IF(Flights[[#This Row],[Status]]&lt;&gt;"Delayed","", IF(Flights[[#This Row],[Arrival Delay]]&gt;120, "Severe", IF(Flights[[#This Row],[Arrival Delay]]&gt;60, "Major", "Moderate")))</f>
        <v/>
      </c>
      <c r="Y189" t="b">
        <v>0</v>
      </c>
      <c r="AA189" t="str">
        <f>IF(OR(AND(Flights[[#This Row],[Status]]="Cancelled", Flights[[#This Row],[Cancellation Reason]]="Airline/Carrier"), Flights[[#This Row],[Delay Type]]="Severe"), "Yes", "No")</f>
        <v>No</v>
      </c>
    </row>
    <row r="190" spans="1:27" x14ac:dyDescent="0.3">
      <c r="A190" s="3">
        <v>42020</v>
      </c>
      <c r="B190" s="22">
        <f>WEEKNUM(Flights[[#This Row],[Date]], 1)</f>
        <v>3</v>
      </c>
      <c r="C190" s="22">
        <f>WEEKDAY(Flights[[#This Row],[Date]],1)</f>
        <v>6</v>
      </c>
      <c r="D190" t="s">
        <v>378</v>
      </c>
      <c r="E190" t="s">
        <v>1989</v>
      </c>
      <c r="F190" t="s">
        <v>0</v>
      </c>
      <c r="G190" t="s">
        <v>314</v>
      </c>
      <c r="H190" t="str">
        <f>_xlfn.XLOOKUP(Flights[[#This Row],[Destination]], Airports!$A$2:$A$78, Airports!$D$2:$D$78)</f>
        <v>Minneapolis</v>
      </c>
      <c r="I190" t="str" cm="1">
        <f t="array" ref="I190">_xlfn.XLOOKUP(Flights[[#This Row],[Destination]],_xlfn._TRO_TRAILING( Airports!A:A),_xlfn._TRO_TRAILING( Airports!E:E), "Not found")</f>
        <v>MN</v>
      </c>
      <c r="J190" s="1">
        <v>4.5138888888888888E-2</v>
      </c>
      <c r="K190" s="22">
        <f>HOUR(Flights[[#This Row],[Scheduled Departure]])</f>
        <v>1</v>
      </c>
      <c r="L190" s="1">
        <v>4.5138888888888888E-2</v>
      </c>
      <c r="M190">
        <f>(L190-J190)*24*60</f>
        <v>0</v>
      </c>
      <c r="N190" s="16">
        <f>Flights[[#This Row],[Length (min)]]/60</f>
        <v>3.3833333333333333</v>
      </c>
      <c r="O190">
        <v>203</v>
      </c>
      <c r="P190">
        <v>1535</v>
      </c>
      <c r="Q190" s="18">
        <f>IFERROR(Flights[[#This Row],[Distance]]/Flights[[#This Row],[Length (hr)]], "")</f>
        <v>453.69458128078816</v>
      </c>
      <c r="R190" s="1">
        <v>0.27777777777777779</v>
      </c>
      <c r="S190" s="1" t="str">
        <f>IF(Flights[[#This Row],[Length (hr)]]&lt;2, "No meal", IF(Flights[[#This Row],[Length (hr)]]&lt;3.5, "Light meal", "Full meal"))</f>
        <v>Light meal</v>
      </c>
      <c r="T190" s="1" t="str">
        <f>IF(AND(Flights[[#This Row],[Airline]]="US Airways", Flights[[#This Row],[Meal]]="Full Meal"), "Yes", "No")</f>
        <v>No</v>
      </c>
      <c r="U190" s="1">
        <v>0.26944444444444443</v>
      </c>
      <c r="V190">
        <v>-12</v>
      </c>
      <c r="W190" s="1" t="str">
        <f>IF(Flights[[#This Row],[Arrival Delay]] = "", "Cancelled", IF(Flights[[#This Row],[Arrival Delay]]&gt;15, "Delayed", "On time"))</f>
        <v>On time</v>
      </c>
      <c r="X190" t="str">
        <f>IF(Flights[[#This Row],[Status]]&lt;&gt;"Delayed","", IF(Flights[[#This Row],[Arrival Delay]]&gt;120, "Severe", IF(Flights[[#This Row],[Arrival Delay]]&gt;60, "Major", "Moderate")))</f>
        <v/>
      </c>
      <c r="Y190" t="b">
        <v>0</v>
      </c>
      <c r="AA190" t="str">
        <f>IF(OR(AND(Flights[[#This Row],[Status]]="Cancelled", Flights[[#This Row],[Cancellation Reason]]="Airline/Carrier"), Flights[[#This Row],[Delay Type]]="Severe"), "Yes", "No")</f>
        <v>No</v>
      </c>
    </row>
    <row r="191" spans="1:27" x14ac:dyDescent="0.3">
      <c r="A191" s="3">
        <v>42020</v>
      </c>
      <c r="B191" s="22">
        <f>WEEKNUM(Flights[[#This Row],[Date]], 1)</f>
        <v>3</v>
      </c>
      <c r="C191" s="22">
        <f>WEEKDAY(Flights[[#This Row],[Date]],1)</f>
        <v>6</v>
      </c>
      <c r="D191" t="s">
        <v>828</v>
      </c>
      <c r="E191" t="s">
        <v>1995</v>
      </c>
      <c r="F191" t="s">
        <v>0</v>
      </c>
      <c r="G191" t="s">
        <v>351</v>
      </c>
      <c r="H191" t="str">
        <f>_xlfn.XLOOKUP(Flights[[#This Row],[Destination]], Airports!$A$2:$A$78, Airports!$D$2:$D$78)</f>
        <v>Sacramento</v>
      </c>
      <c r="I191" t="str" cm="1">
        <f t="array" ref="I191">_xlfn.XLOOKUP(Flights[[#This Row],[Destination]],_xlfn._TRO_TRAILING( Airports!A:A),_xlfn._TRO_TRAILING( Airports!E:E), "Not found")</f>
        <v>CA</v>
      </c>
      <c r="J191" s="1">
        <v>0.24652777777777779</v>
      </c>
      <c r="K191" s="22">
        <f>HOUR(Flights[[#This Row],[Scheduled Departure]])</f>
        <v>5</v>
      </c>
      <c r="L191" s="1">
        <v>0.24374999999999999</v>
      </c>
      <c r="M191">
        <f>(L191-J191)*24*60</f>
        <v>-4.0000000000000258</v>
      </c>
      <c r="N191" s="16">
        <f>Flights[[#This Row],[Length (min)]]/60</f>
        <v>1.6</v>
      </c>
      <c r="O191">
        <v>96</v>
      </c>
      <c r="P191">
        <v>373</v>
      </c>
      <c r="Q191" s="18">
        <f>IFERROR(Flights[[#This Row],[Distance]]/Flights[[#This Row],[Length (hr)]], "")</f>
        <v>233.125</v>
      </c>
      <c r="R191" s="1">
        <v>0.30902777777777779</v>
      </c>
      <c r="S191" s="1" t="str">
        <f>IF(Flights[[#This Row],[Length (hr)]]&lt;2, "No meal", IF(Flights[[#This Row],[Length (hr)]]&lt;3.5, "Light meal", "Full meal"))</f>
        <v>No meal</v>
      </c>
      <c r="T191" s="1" t="str">
        <f>IF(AND(Flights[[#This Row],[Airline]]="US Airways", Flights[[#This Row],[Meal]]="Full Meal"), "Yes", "No")</f>
        <v>No</v>
      </c>
      <c r="U191" s="1">
        <v>0.31041666666666667</v>
      </c>
      <c r="V191">
        <v>2</v>
      </c>
      <c r="W191" s="1" t="str">
        <f>IF(Flights[[#This Row],[Arrival Delay]] = "", "Cancelled", IF(Flights[[#This Row],[Arrival Delay]]&gt;15, "Delayed", "On time"))</f>
        <v>On time</v>
      </c>
      <c r="X191" t="str">
        <f>IF(Flights[[#This Row],[Status]]&lt;&gt;"Delayed","", IF(Flights[[#This Row],[Arrival Delay]]&gt;120, "Severe", IF(Flights[[#This Row],[Arrival Delay]]&gt;60, "Major", "Moderate")))</f>
        <v/>
      </c>
      <c r="Y191" t="b">
        <v>0</v>
      </c>
      <c r="AA191" t="str">
        <f>IF(OR(AND(Flights[[#This Row],[Status]]="Cancelled", Flights[[#This Row],[Cancellation Reason]]="Airline/Carrier"), Flights[[#This Row],[Delay Type]]="Severe"), "Yes", "No")</f>
        <v>No</v>
      </c>
    </row>
    <row r="192" spans="1:27" x14ac:dyDescent="0.3">
      <c r="A192" s="3">
        <v>42020</v>
      </c>
      <c r="B192" s="22">
        <f>WEEKNUM(Flights[[#This Row],[Date]], 1)</f>
        <v>3</v>
      </c>
      <c r="C192" s="22">
        <f>WEEKDAY(Flights[[#This Row],[Date]],1)</f>
        <v>6</v>
      </c>
      <c r="D192" t="s">
        <v>833</v>
      </c>
      <c r="E192" t="s">
        <v>1995</v>
      </c>
      <c r="F192" t="s">
        <v>0</v>
      </c>
      <c r="G192" t="s">
        <v>351</v>
      </c>
      <c r="H192" t="str">
        <f>_xlfn.XLOOKUP(Flights[[#This Row],[Destination]], Airports!$A$2:$A$78, Airports!$D$2:$D$78)</f>
        <v>Sacramento</v>
      </c>
      <c r="I192" t="str" cm="1">
        <f t="array" ref="I192">_xlfn.XLOOKUP(Flights[[#This Row],[Destination]],_xlfn._TRO_TRAILING( Airports!A:A),_xlfn._TRO_TRAILING( Airports!E:E), "Not found")</f>
        <v>CA</v>
      </c>
      <c r="J192" s="1">
        <v>0.28125</v>
      </c>
      <c r="K192" s="22">
        <f>HOUR(Flights[[#This Row],[Scheduled Departure]])</f>
        <v>6</v>
      </c>
      <c r="L192" s="1">
        <v>0.31041666666666667</v>
      </c>
      <c r="M192">
        <f>(L192-J192)*24*60</f>
        <v>42.000000000000014</v>
      </c>
      <c r="N192" s="16">
        <f>Flights[[#This Row],[Length (min)]]/60</f>
        <v>1.2666666666666666</v>
      </c>
      <c r="O192">
        <v>76</v>
      </c>
      <c r="P192">
        <v>373</v>
      </c>
      <c r="Q192" s="18">
        <f>IFERROR(Flights[[#This Row],[Distance]]/Flights[[#This Row],[Length (hr)]], "")</f>
        <v>294.47368421052636</v>
      </c>
      <c r="R192" s="1">
        <v>0.34375</v>
      </c>
      <c r="S192" s="1" t="str">
        <f>IF(Flights[[#This Row],[Length (hr)]]&lt;2, "No meal", IF(Flights[[#This Row],[Length (hr)]]&lt;3.5, "Light meal", "Full meal"))</f>
        <v>No meal</v>
      </c>
      <c r="T192" s="1" t="str">
        <f>IF(AND(Flights[[#This Row],[Airline]]="US Airways", Flights[[#This Row],[Meal]]="Full Meal"), "Yes", "No")</f>
        <v>No</v>
      </c>
      <c r="U192" s="1">
        <v>0.36319444444444443</v>
      </c>
      <c r="V192">
        <v>28</v>
      </c>
      <c r="W192" s="1" t="str">
        <f>IF(Flights[[#This Row],[Arrival Delay]] = "", "Cancelled", IF(Flights[[#This Row],[Arrival Delay]]&gt;15, "Delayed", "On time"))</f>
        <v>Delayed</v>
      </c>
      <c r="X192" t="str">
        <f>IF(Flights[[#This Row],[Status]]&lt;&gt;"Delayed","", IF(Flights[[#This Row],[Arrival Delay]]&gt;120, "Severe", IF(Flights[[#This Row],[Arrival Delay]]&gt;60, "Major", "Moderate")))</f>
        <v>Moderate</v>
      </c>
      <c r="Y192" t="b">
        <v>0</v>
      </c>
      <c r="AA192" t="str">
        <f>IF(OR(AND(Flights[[#This Row],[Status]]="Cancelled", Flights[[#This Row],[Cancellation Reason]]="Airline/Carrier"), Flights[[#This Row],[Delay Type]]="Severe"), "Yes", "No")</f>
        <v>No</v>
      </c>
    </row>
    <row r="193" spans="1:27" x14ac:dyDescent="0.3">
      <c r="A193" s="3">
        <v>42020</v>
      </c>
      <c r="B193" s="22">
        <f>WEEKNUM(Flights[[#This Row],[Date]], 1)</f>
        <v>3</v>
      </c>
      <c r="C193" s="22">
        <f>WEEKDAY(Flights[[#This Row],[Date]],1)</f>
        <v>6</v>
      </c>
      <c r="D193" t="s">
        <v>840</v>
      </c>
      <c r="E193" t="s">
        <v>1995</v>
      </c>
      <c r="F193" t="s">
        <v>0</v>
      </c>
      <c r="G193" t="s">
        <v>15</v>
      </c>
      <c r="H193" t="str">
        <f>_xlfn.XLOOKUP(Flights[[#This Row],[Destination]], Airports!$A$2:$A$78, Airports!$D$2:$D$78)</f>
        <v>Las Vegas</v>
      </c>
      <c r="I193" t="str" cm="1">
        <f t="array" ref="I193">_xlfn.XLOOKUP(Flights[[#This Row],[Destination]],_xlfn._TRO_TRAILING( Airports!A:A),_xlfn._TRO_TRAILING( Airports!E:E), "Not found")</f>
        <v>NV</v>
      </c>
      <c r="J193" s="1">
        <v>0.3263888888888889</v>
      </c>
      <c r="K193" s="22">
        <f>HOUR(Flights[[#This Row],[Scheduled Departure]])</f>
        <v>7</v>
      </c>
      <c r="L193" s="1">
        <v>0.32569444444444445</v>
      </c>
      <c r="M193">
        <f>(L193-J193)*24*60</f>
        <v>-0.99999999999999645</v>
      </c>
      <c r="N193" s="16">
        <f>Flights[[#This Row],[Length (min)]]/60</f>
        <v>0.8666666666666667</v>
      </c>
      <c r="O193">
        <v>52</v>
      </c>
      <c r="P193">
        <v>236</v>
      </c>
      <c r="Q193" s="18">
        <f>IFERROR(Flights[[#This Row],[Distance]]/Flights[[#This Row],[Length (hr)]], "")</f>
        <v>272.30769230769232</v>
      </c>
      <c r="R193" s="1">
        <v>0.36805555555555558</v>
      </c>
      <c r="S193" s="1" t="str">
        <f>IF(Flights[[#This Row],[Length (hr)]]&lt;2, "No meal", IF(Flights[[#This Row],[Length (hr)]]&lt;3.5, "Light meal", "Full meal"))</f>
        <v>No meal</v>
      </c>
      <c r="T193" s="1" t="str">
        <f>IF(AND(Flights[[#This Row],[Airline]]="US Airways", Flights[[#This Row],[Meal]]="Full Meal"), "Yes", "No")</f>
        <v>No</v>
      </c>
      <c r="U193" s="1">
        <v>0.36180555555555555</v>
      </c>
      <c r="V193">
        <v>-9</v>
      </c>
      <c r="W193" s="1" t="str">
        <f>IF(Flights[[#This Row],[Arrival Delay]] = "", "Cancelled", IF(Flights[[#This Row],[Arrival Delay]]&gt;15, "Delayed", "On time"))</f>
        <v>On time</v>
      </c>
      <c r="X193" t="str">
        <f>IF(Flights[[#This Row],[Status]]&lt;&gt;"Delayed","", IF(Flights[[#This Row],[Arrival Delay]]&gt;120, "Severe", IF(Flights[[#This Row],[Arrival Delay]]&gt;60, "Major", "Moderate")))</f>
        <v/>
      </c>
      <c r="Y193" t="b">
        <v>0</v>
      </c>
      <c r="AA193" t="str">
        <f>IF(OR(AND(Flights[[#This Row],[Status]]="Cancelled", Flights[[#This Row],[Cancellation Reason]]="Airline/Carrier"), Flights[[#This Row],[Delay Type]]="Severe"), "Yes", "No")</f>
        <v>No</v>
      </c>
    </row>
    <row r="194" spans="1:27" x14ac:dyDescent="0.3">
      <c r="A194" s="3">
        <v>42020</v>
      </c>
      <c r="B194" s="22">
        <f>WEEKNUM(Flights[[#This Row],[Date]], 1)</f>
        <v>3</v>
      </c>
      <c r="C194" s="22">
        <f>WEEKDAY(Flights[[#This Row],[Date]],1)</f>
        <v>6</v>
      </c>
      <c r="D194" t="s">
        <v>843</v>
      </c>
      <c r="E194" t="s">
        <v>1995</v>
      </c>
      <c r="F194" t="s">
        <v>0</v>
      </c>
      <c r="G194" t="s">
        <v>356</v>
      </c>
      <c r="H194" t="str">
        <f>_xlfn.XLOOKUP(Flights[[#This Row],[Destination]], Airports!$A$2:$A$78, Airports!$D$2:$D$78)</f>
        <v>Tucson</v>
      </c>
      <c r="I194" t="str" cm="1">
        <f t="array" ref="I194">_xlfn.XLOOKUP(Flights[[#This Row],[Destination]],_xlfn._TRO_TRAILING( Airports!A:A),_xlfn._TRO_TRAILING( Airports!E:E), "Not found")</f>
        <v>AZ</v>
      </c>
      <c r="J194" s="1">
        <v>0.33333333333333331</v>
      </c>
      <c r="K194" s="22">
        <f>HOUR(Flights[[#This Row],[Scheduled Departure]])</f>
        <v>8</v>
      </c>
      <c r="L194" s="1">
        <v>0.33333333333333331</v>
      </c>
      <c r="M194">
        <f>(L194-J194)*24*60</f>
        <v>0</v>
      </c>
      <c r="N194" s="16">
        <f>Flights[[#This Row],[Length (min)]]/60</f>
        <v>1.3166666666666667</v>
      </c>
      <c r="O194">
        <v>79</v>
      </c>
      <c r="P194">
        <v>451</v>
      </c>
      <c r="Q194" s="18">
        <f>IFERROR(Flights[[#This Row],[Distance]]/Flights[[#This Row],[Length (hr)]], "")</f>
        <v>342.53164556962025</v>
      </c>
      <c r="R194" s="1">
        <v>0.42708333333333331</v>
      </c>
      <c r="S194" s="1" t="str">
        <f>IF(Flights[[#This Row],[Length (hr)]]&lt;2, "No meal", IF(Flights[[#This Row],[Length (hr)]]&lt;3.5, "Light meal", "Full meal"))</f>
        <v>No meal</v>
      </c>
      <c r="T194" s="1" t="str">
        <f>IF(AND(Flights[[#This Row],[Airline]]="US Airways", Flights[[#This Row],[Meal]]="Full Meal"), "Yes", "No")</f>
        <v>No</v>
      </c>
      <c r="U194" s="1">
        <v>0.42986111111111114</v>
      </c>
      <c r="V194">
        <v>4</v>
      </c>
      <c r="W194" s="1" t="str">
        <f>IF(Flights[[#This Row],[Arrival Delay]] = "", "Cancelled", IF(Flights[[#This Row],[Arrival Delay]]&gt;15, "Delayed", "On time"))</f>
        <v>On time</v>
      </c>
      <c r="X194" t="str">
        <f>IF(Flights[[#This Row],[Status]]&lt;&gt;"Delayed","", IF(Flights[[#This Row],[Arrival Delay]]&gt;120, "Severe", IF(Flights[[#This Row],[Arrival Delay]]&gt;60, "Major", "Moderate")))</f>
        <v/>
      </c>
      <c r="Y194" t="b">
        <v>0</v>
      </c>
      <c r="AA194" t="str">
        <f>IF(OR(AND(Flights[[#This Row],[Status]]="Cancelled", Flights[[#This Row],[Cancellation Reason]]="Airline/Carrier"), Flights[[#This Row],[Delay Type]]="Severe"), "Yes", "No")</f>
        <v>No</v>
      </c>
    </row>
    <row r="195" spans="1:27" x14ac:dyDescent="0.3">
      <c r="A195" s="3">
        <v>42020</v>
      </c>
      <c r="B195" s="22">
        <f>WEEKNUM(Flights[[#This Row],[Date]], 1)</f>
        <v>3</v>
      </c>
      <c r="C195" s="22">
        <f>WEEKDAY(Flights[[#This Row],[Date]],1)</f>
        <v>6</v>
      </c>
      <c r="D195" t="s">
        <v>406</v>
      </c>
      <c r="E195" t="s">
        <v>1996</v>
      </c>
      <c r="F195" t="s">
        <v>0</v>
      </c>
      <c r="G195" t="s">
        <v>281</v>
      </c>
      <c r="H195" t="str">
        <f>_xlfn.XLOOKUP(Flights[[#This Row],[Destination]], Airports!$A$2:$A$78, Airports!$D$2:$D$78)</f>
        <v>Newark</v>
      </c>
      <c r="I195" t="str" cm="1">
        <f t="array" ref="I195">_xlfn.XLOOKUP(Flights[[#This Row],[Destination]],_xlfn._TRO_TRAILING( Airports!A:A),_xlfn._TRO_TRAILING( Airports!E:E), "Not found")</f>
        <v>NJ</v>
      </c>
      <c r="J195" s="1">
        <v>0.35069444444444442</v>
      </c>
      <c r="K195" s="22">
        <f>HOUR(Flights[[#This Row],[Scheduled Departure]])</f>
        <v>8</v>
      </c>
      <c r="L195" s="1">
        <v>0.34791666666666665</v>
      </c>
      <c r="M195">
        <f>(L195-J195)*24*60</f>
        <v>-3.9999999999999858</v>
      </c>
      <c r="N195" s="16">
        <f>Flights[[#This Row],[Length (min)]]/60</f>
        <v>5.5166666666666666</v>
      </c>
      <c r="O195">
        <v>331</v>
      </c>
      <c r="P195">
        <v>2454</v>
      </c>
      <c r="Q195" s="18">
        <f>IFERROR(Flights[[#This Row],[Distance]]/Flights[[#This Row],[Length (hr)]], "")</f>
        <v>444.83383685800607</v>
      </c>
      <c r="R195" s="1">
        <v>0.6875</v>
      </c>
      <c r="S195" s="1" t="str">
        <f>IF(Flights[[#This Row],[Length (hr)]]&lt;2, "No meal", IF(Flights[[#This Row],[Length (hr)]]&lt;3.5, "Light meal", "Full meal"))</f>
        <v>Full meal</v>
      </c>
      <c r="T195" s="1" t="str">
        <f>IF(AND(Flights[[#This Row],[Airline]]="US Airways", Flights[[#This Row],[Meal]]="Full Meal"), "Yes", "No")</f>
        <v>No</v>
      </c>
      <c r="U195" s="1">
        <v>0.70277777777777772</v>
      </c>
      <c r="V195">
        <v>22</v>
      </c>
      <c r="W195" s="1" t="str">
        <f>IF(Flights[[#This Row],[Arrival Delay]] = "", "Cancelled", IF(Flights[[#This Row],[Arrival Delay]]&gt;15, "Delayed", "On time"))</f>
        <v>Delayed</v>
      </c>
      <c r="X195" t="str">
        <f>IF(Flights[[#This Row],[Status]]&lt;&gt;"Delayed","", IF(Flights[[#This Row],[Arrival Delay]]&gt;120, "Severe", IF(Flights[[#This Row],[Arrival Delay]]&gt;60, "Major", "Moderate")))</f>
        <v>Moderate</v>
      </c>
      <c r="Y195" t="b">
        <v>0</v>
      </c>
      <c r="AA195" t="str">
        <f>IF(OR(AND(Flights[[#This Row],[Status]]="Cancelled", Flights[[#This Row],[Cancellation Reason]]="Airline/Carrier"), Flights[[#This Row],[Delay Type]]="Severe"), "Yes", "No")</f>
        <v>No</v>
      </c>
    </row>
    <row r="196" spans="1:27" x14ac:dyDescent="0.3">
      <c r="A196" s="3">
        <v>42020</v>
      </c>
      <c r="B196" s="22">
        <f>WEEKNUM(Flights[[#This Row],[Date]], 1)</f>
        <v>3</v>
      </c>
      <c r="C196" s="22">
        <f>WEEKDAY(Flights[[#This Row],[Date]],1)</f>
        <v>6</v>
      </c>
      <c r="D196" t="s">
        <v>844</v>
      </c>
      <c r="E196" t="s">
        <v>1994</v>
      </c>
      <c r="F196" t="s">
        <v>0</v>
      </c>
      <c r="G196" t="s">
        <v>7</v>
      </c>
      <c r="H196" t="str">
        <f>_xlfn.XLOOKUP(Flights[[#This Row],[Destination]], Airports!$A$2:$A$78, Airports!$D$2:$D$78)</f>
        <v>Austin</v>
      </c>
      <c r="I196" t="str" cm="1">
        <f t="array" ref="I196">_xlfn.XLOOKUP(Flights[[#This Row],[Destination]],_xlfn._TRO_TRAILING( Airports!A:A),_xlfn._TRO_TRAILING( Airports!E:E), "Not found")</f>
        <v>TX</v>
      </c>
      <c r="J196" s="1">
        <v>0.35416666666666669</v>
      </c>
      <c r="K196" s="22">
        <f>HOUR(Flights[[#This Row],[Scheduled Departure]])</f>
        <v>8</v>
      </c>
      <c r="L196" s="1">
        <v>0.35</v>
      </c>
      <c r="M196">
        <f>(L196-J196)*24*60</f>
        <v>-6.0000000000000586</v>
      </c>
      <c r="N196" s="16">
        <f>Flights[[#This Row],[Length (min)]]/60</f>
        <v>2.85</v>
      </c>
      <c r="O196">
        <v>171</v>
      </c>
      <c r="P196">
        <v>1242</v>
      </c>
      <c r="Q196" s="18">
        <f>IFERROR(Flights[[#This Row],[Distance]]/Flights[[#This Row],[Length (hr)]], "")</f>
        <v>435.78947368421052</v>
      </c>
      <c r="R196" s="1">
        <v>0.56041666666666667</v>
      </c>
      <c r="S196" s="1" t="str">
        <f>IF(Flights[[#This Row],[Length (hr)]]&lt;2, "No meal", IF(Flights[[#This Row],[Length (hr)]]&lt;3.5, "Light meal", "Full meal"))</f>
        <v>Light meal</v>
      </c>
      <c r="T196" s="1" t="str">
        <f>IF(AND(Flights[[#This Row],[Airline]]="US Airways", Flights[[#This Row],[Meal]]="Full Meal"), "Yes", "No")</f>
        <v>No</v>
      </c>
      <c r="U196" s="1">
        <v>0.55208333333333337</v>
      </c>
      <c r="V196">
        <v>-12</v>
      </c>
      <c r="W196" s="1" t="str">
        <f>IF(Flights[[#This Row],[Arrival Delay]] = "", "Cancelled", IF(Flights[[#This Row],[Arrival Delay]]&gt;15, "Delayed", "On time"))</f>
        <v>On time</v>
      </c>
      <c r="X196" t="str">
        <f>IF(Flights[[#This Row],[Status]]&lt;&gt;"Delayed","", IF(Flights[[#This Row],[Arrival Delay]]&gt;120, "Severe", IF(Flights[[#This Row],[Arrival Delay]]&gt;60, "Major", "Moderate")))</f>
        <v/>
      </c>
      <c r="Y196" t="b">
        <v>0</v>
      </c>
      <c r="AA196" t="str">
        <f>IF(OR(AND(Flights[[#This Row],[Status]]="Cancelled", Flights[[#This Row],[Cancellation Reason]]="Airline/Carrier"), Flights[[#This Row],[Delay Type]]="Severe"), "Yes", "No")</f>
        <v>No</v>
      </c>
    </row>
    <row r="197" spans="1:27" x14ac:dyDescent="0.3">
      <c r="A197" s="3">
        <v>42020</v>
      </c>
      <c r="B197" s="22">
        <f>WEEKNUM(Flights[[#This Row],[Date]], 1)</f>
        <v>3</v>
      </c>
      <c r="C197" s="22">
        <f>WEEKDAY(Flights[[#This Row],[Date]],1)</f>
        <v>6</v>
      </c>
      <c r="D197" t="s">
        <v>441</v>
      </c>
      <c r="E197" t="s">
        <v>1989</v>
      </c>
      <c r="F197" t="s">
        <v>0</v>
      </c>
      <c r="G197" t="s">
        <v>13</v>
      </c>
      <c r="H197" t="str">
        <f>_xlfn.XLOOKUP(Flights[[#This Row],[Destination]], Airports!$A$2:$A$78, Airports!$D$2:$D$78)</f>
        <v>Orlando</v>
      </c>
      <c r="I197" t="str" cm="1">
        <f t="array" ref="I197">_xlfn.XLOOKUP(Flights[[#This Row],[Destination]],_xlfn._TRO_TRAILING( Airports!A:A),_xlfn._TRO_TRAILING( Airports!E:E), "Not found")</f>
        <v>FL</v>
      </c>
      <c r="J197" s="1">
        <v>0.4375</v>
      </c>
      <c r="K197" s="22">
        <f>HOUR(Flights[[#This Row],[Scheduled Departure]])</f>
        <v>10</v>
      </c>
      <c r="L197" s="1">
        <v>0.43819444444444444</v>
      </c>
      <c r="M197">
        <f>(L197-J197)*24*60</f>
        <v>0.99999999999999645</v>
      </c>
      <c r="N197" s="16">
        <f>Flights[[#This Row],[Length (min)]]/60</f>
        <v>4.4833333333333334</v>
      </c>
      <c r="O197">
        <v>269</v>
      </c>
      <c r="P197">
        <v>2218</v>
      </c>
      <c r="Q197" s="18">
        <f>IFERROR(Flights[[#This Row],[Distance]]/Flights[[#This Row],[Length (hr)]], "")</f>
        <v>494.72118959107809</v>
      </c>
      <c r="R197" s="1">
        <v>0.75624999999999998</v>
      </c>
      <c r="S197" s="1" t="str">
        <f>IF(Flights[[#This Row],[Length (hr)]]&lt;2, "No meal", IF(Flights[[#This Row],[Length (hr)]]&lt;3.5, "Light meal", "Full meal"))</f>
        <v>Full meal</v>
      </c>
      <c r="T197" s="1" t="str">
        <f>IF(AND(Flights[[#This Row],[Airline]]="US Airways", Flights[[#This Row],[Meal]]="Full Meal"), "Yes", "No")</f>
        <v>No</v>
      </c>
      <c r="U197" s="1">
        <v>0.75</v>
      </c>
      <c r="V197">
        <v>-9</v>
      </c>
      <c r="W197" s="1" t="str">
        <f>IF(Flights[[#This Row],[Arrival Delay]] = "", "Cancelled", IF(Flights[[#This Row],[Arrival Delay]]&gt;15, "Delayed", "On time"))</f>
        <v>On time</v>
      </c>
      <c r="X197" t="str">
        <f>IF(Flights[[#This Row],[Status]]&lt;&gt;"Delayed","", IF(Flights[[#This Row],[Arrival Delay]]&gt;120, "Severe", IF(Flights[[#This Row],[Arrival Delay]]&gt;60, "Major", "Moderate")))</f>
        <v/>
      </c>
      <c r="Y197" t="b">
        <v>0</v>
      </c>
      <c r="AA197" t="str">
        <f>IF(OR(AND(Flights[[#This Row],[Status]]="Cancelled", Flights[[#This Row],[Cancellation Reason]]="Airline/Carrier"), Flights[[#This Row],[Delay Type]]="Severe"), "Yes", "No")</f>
        <v>No</v>
      </c>
    </row>
    <row r="198" spans="1:27" x14ac:dyDescent="0.3">
      <c r="A198" s="3">
        <v>42020</v>
      </c>
      <c r="B198" s="22">
        <f>WEEKNUM(Flights[[#This Row],[Date]], 1)</f>
        <v>3</v>
      </c>
      <c r="C198" s="22">
        <f>WEEKDAY(Flights[[#This Row],[Date]],1)</f>
        <v>6</v>
      </c>
      <c r="D198" t="s">
        <v>484</v>
      </c>
      <c r="E198" t="s">
        <v>1994</v>
      </c>
      <c r="F198" t="s">
        <v>0</v>
      </c>
      <c r="G198" t="s">
        <v>280</v>
      </c>
      <c r="H198" t="str">
        <f>_xlfn.XLOOKUP(Flights[[#This Row],[Destination]], Airports!$A$2:$A$78, Airports!$D$2:$D$78)</f>
        <v>Eugene</v>
      </c>
      <c r="I198" t="str" cm="1">
        <f t="array" ref="I198">_xlfn.XLOOKUP(Flights[[#This Row],[Destination]],_xlfn._TRO_TRAILING( Airports!A:A),_xlfn._TRO_TRAILING( Airports!E:E), "Not found")</f>
        <v>OR</v>
      </c>
      <c r="J198" s="1">
        <v>0.4375</v>
      </c>
      <c r="K198" s="22">
        <f>HOUR(Flights[[#This Row],[Scheduled Departure]])</f>
        <v>10</v>
      </c>
      <c r="L198" s="1">
        <v>0.43541666666666667</v>
      </c>
      <c r="M198">
        <f>(L198-J198)*24*60</f>
        <v>-2.9999999999999893</v>
      </c>
      <c r="N198" s="16">
        <f>Flights[[#This Row],[Length (min)]]/60</f>
        <v>2.3166666666666669</v>
      </c>
      <c r="O198">
        <v>139</v>
      </c>
      <c r="P198">
        <v>748</v>
      </c>
      <c r="Q198" s="18">
        <f>IFERROR(Flights[[#This Row],[Distance]]/Flights[[#This Row],[Length (hr)]], "")</f>
        <v>322.87769784172662</v>
      </c>
      <c r="R198" s="1">
        <v>0.52916666666666667</v>
      </c>
      <c r="S198" s="1" t="str">
        <f>IF(Flights[[#This Row],[Length (hr)]]&lt;2, "No meal", IF(Flights[[#This Row],[Length (hr)]]&lt;3.5, "Light meal", "Full meal"))</f>
        <v>Light meal</v>
      </c>
      <c r="T198" s="1" t="str">
        <f>IF(AND(Flights[[#This Row],[Airline]]="US Airways", Flights[[#This Row],[Meal]]="Full Meal"), "Yes", "No")</f>
        <v>No</v>
      </c>
      <c r="U198" s="1">
        <v>0.53194444444444444</v>
      </c>
      <c r="V198">
        <v>4</v>
      </c>
      <c r="W198" s="1" t="str">
        <f>IF(Flights[[#This Row],[Arrival Delay]] = "", "Cancelled", IF(Flights[[#This Row],[Arrival Delay]]&gt;15, "Delayed", "On time"))</f>
        <v>On time</v>
      </c>
      <c r="X198" t="str">
        <f>IF(Flights[[#This Row],[Status]]&lt;&gt;"Delayed","", IF(Flights[[#This Row],[Arrival Delay]]&gt;120, "Severe", IF(Flights[[#This Row],[Arrival Delay]]&gt;60, "Major", "Moderate")))</f>
        <v/>
      </c>
      <c r="Y198" t="b">
        <v>0</v>
      </c>
      <c r="AA198" t="str">
        <f>IF(OR(AND(Flights[[#This Row],[Status]]="Cancelled", Flights[[#This Row],[Cancellation Reason]]="Airline/Carrier"), Flights[[#This Row],[Delay Type]]="Severe"), "Yes", "No")</f>
        <v>No</v>
      </c>
    </row>
    <row r="199" spans="1:27" x14ac:dyDescent="0.3">
      <c r="A199" s="3">
        <v>42020</v>
      </c>
      <c r="B199" s="22">
        <f>WEEKNUM(Flights[[#This Row],[Date]], 1)</f>
        <v>3</v>
      </c>
      <c r="C199" s="22">
        <f>WEEKDAY(Flights[[#This Row],[Date]],1)</f>
        <v>6</v>
      </c>
      <c r="D199" t="s">
        <v>863</v>
      </c>
      <c r="E199" t="s">
        <v>1995</v>
      </c>
      <c r="F199" t="s">
        <v>0</v>
      </c>
      <c r="G199" t="s">
        <v>347</v>
      </c>
      <c r="H199" t="str">
        <f>_xlfn.XLOOKUP(Flights[[#This Row],[Destination]], Airports!$A$2:$A$78, Airports!$D$2:$D$78)</f>
        <v>San Jose</v>
      </c>
      <c r="I199" t="str" cm="1">
        <f t="array" ref="I199">_xlfn.XLOOKUP(Flights[[#This Row],[Destination]],_xlfn._TRO_TRAILING( Airports!A:A),_xlfn._TRO_TRAILING( Airports!E:E), "Not found")</f>
        <v>CA</v>
      </c>
      <c r="J199" s="1">
        <v>0.45833333333333331</v>
      </c>
      <c r="K199" s="22">
        <f>HOUR(Flights[[#This Row],[Scheduled Departure]])</f>
        <v>11</v>
      </c>
      <c r="L199" s="1">
        <v>0.4548611111111111</v>
      </c>
      <c r="M199">
        <f>(L199-J199)*24*60</f>
        <v>-4.9999999999999822</v>
      </c>
      <c r="N199" s="16">
        <f>Flights[[#This Row],[Length (min)]]/60</f>
        <v>1.0166666666666666</v>
      </c>
      <c r="O199">
        <v>61</v>
      </c>
      <c r="P199">
        <v>308</v>
      </c>
      <c r="Q199" s="18">
        <f>IFERROR(Flights[[#This Row],[Distance]]/Flights[[#This Row],[Length (hr)]], "")</f>
        <v>302.95081967213116</v>
      </c>
      <c r="R199" s="1">
        <v>0.50347222222222221</v>
      </c>
      <c r="S199" s="1" t="str">
        <f>IF(Flights[[#This Row],[Length (hr)]]&lt;2, "No meal", IF(Flights[[#This Row],[Length (hr)]]&lt;3.5, "Light meal", "Full meal"))</f>
        <v>No meal</v>
      </c>
      <c r="T199" s="1" t="str">
        <f>IF(AND(Flights[[#This Row],[Airline]]="US Airways", Flights[[#This Row],[Meal]]="Full Meal"), "Yes", "No")</f>
        <v>No</v>
      </c>
      <c r="U199" s="1">
        <v>0.49722222222222223</v>
      </c>
      <c r="V199">
        <v>-9</v>
      </c>
      <c r="W199" s="1" t="str">
        <f>IF(Flights[[#This Row],[Arrival Delay]] = "", "Cancelled", IF(Flights[[#This Row],[Arrival Delay]]&gt;15, "Delayed", "On time"))</f>
        <v>On time</v>
      </c>
      <c r="X199" t="str">
        <f>IF(Flights[[#This Row],[Status]]&lt;&gt;"Delayed","", IF(Flights[[#This Row],[Arrival Delay]]&gt;120, "Severe", IF(Flights[[#This Row],[Arrival Delay]]&gt;60, "Major", "Moderate")))</f>
        <v/>
      </c>
      <c r="Y199" t="b">
        <v>0</v>
      </c>
      <c r="AA199" t="str">
        <f>IF(OR(AND(Flights[[#This Row],[Status]]="Cancelled", Flights[[#This Row],[Cancellation Reason]]="Airline/Carrier"), Flights[[#This Row],[Delay Type]]="Severe"), "Yes", "No")</f>
        <v>No</v>
      </c>
    </row>
    <row r="200" spans="1:27" x14ac:dyDescent="0.3">
      <c r="A200" s="3">
        <v>42020</v>
      </c>
      <c r="B200" s="22">
        <f>WEEKNUM(Flights[[#This Row],[Date]], 1)</f>
        <v>3</v>
      </c>
      <c r="C200" s="22">
        <f>WEEKDAY(Flights[[#This Row],[Date]],1)</f>
        <v>6</v>
      </c>
      <c r="D200" t="s">
        <v>66</v>
      </c>
      <c r="E200" t="s">
        <v>1987</v>
      </c>
      <c r="F200" t="s">
        <v>0</v>
      </c>
      <c r="G200" t="s">
        <v>23</v>
      </c>
      <c r="H200" t="str">
        <f>_xlfn.XLOOKUP(Flights[[#This Row],[Destination]], Airports!$A$2:$A$78, Airports!$D$2:$D$78)</f>
        <v>Indianapolis</v>
      </c>
      <c r="I200" t="str" cm="1">
        <f t="array" ref="I200">_xlfn.XLOOKUP(Flights[[#This Row],[Destination]],_xlfn._TRO_TRAILING( Airports!A:A),_xlfn._TRO_TRAILING( Airports!E:E), "Not found")</f>
        <v>IN</v>
      </c>
      <c r="J200" s="1">
        <v>0.47569444444444442</v>
      </c>
      <c r="K200" s="22">
        <f>HOUR(Flights[[#This Row],[Scheduled Departure]])</f>
        <v>11</v>
      </c>
      <c r="L200" s="1">
        <v>0.47361111111111109</v>
      </c>
      <c r="M200">
        <f>(L200-J200)*24*60</f>
        <v>-2.9999999999999893</v>
      </c>
      <c r="N200" s="16">
        <f>Flights[[#This Row],[Length (min)]]/60</f>
        <v>3.9666666666666668</v>
      </c>
      <c r="O200">
        <v>238</v>
      </c>
      <c r="P200">
        <v>1814</v>
      </c>
      <c r="Q200" s="18">
        <f>IFERROR(Flights[[#This Row],[Distance]]/Flights[[#This Row],[Length (hr)]], "")</f>
        <v>457.31092436974791</v>
      </c>
      <c r="R200" s="1">
        <v>0.76527777777777772</v>
      </c>
      <c r="S200" s="1" t="str">
        <f>IF(Flights[[#This Row],[Length (hr)]]&lt;2, "No meal", IF(Flights[[#This Row],[Length (hr)]]&lt;3.5, "Light meal", "Full meal"))</f>
        <v>Full meal</v>
      </c>
      <c r="T200" s="1" t="str">
        <f>IF(AND(Flights[[#This Row],[Airline]]="US Airways", Flights[[#This Row],[Meal]]="Full Meal"), "Yes", "No")</f>
        <v>No</v>
      </c>
      <c r="U200" s="1">
        <v>0.76388888888888884</v>
      </c>
      <c r="V200">
        <v>-2</v>
      </c>
      <c r="W200" s="1" t="str">
        <f>IF(Flights[[#This Row],[Arrival Delay]] = "", "Cancelled", IF(Flights[[#This Row],[Arrival Delay]]&gt;15, "Delayed", "On time"))</f>
        <v>On time</v>
      </c>
      <c r="X200" t="str">
        <f>IF(Flights[[#This Row],[Status]]&lt;&gt;"Delayed","", IF(Flights[[#This Row],[Arrival Delay]]&gt;120, "Severe", IF(Flights[[#This Row],[Arrival Delay]]&gt;60, "Major", "Moderate")))</f>
        <v/>
      </c>
      <c r="Y200" t="b">
        <v>0</v>
      </c>
      <c r="AA200" t="str">
        <f>IF(OR(AND(Flights[[#This Row],[Status]]="Cancelled", Flights[[#This Row],[Cancellation Reason]]="Airline/Carrier"), Flights[[#This Row],[Delay Type]]="Severe"), "Yes", "No")</f>
        <v>No</v>
      </c>
    </row>
    <row r="201" spans="1:27" x14ac:dyDescent="0.3">
      <c r="A201" s="3">
        <v>42020</v>
      </c>
      <c r="B201" s="22">
        <f>WEEKNUM(Flights[[#This Row],[Date]], 1)</f>
        <v>3</v>
      </c>
      <c r="C201" s="22">
        <f>WEEKDAY(Flights[[#This Row],[Date]],1)</f>
        <v>6</v>
      </c>
      <c r="D201" t="s">
        <v>566</v>
      </c>
      <c r="E201" t="s">
        <v>1994</v>
      </c>
      <c r="F201" t="s">
        <v>0</v>
      </c>
      <c r="G201" t="s">
        <v>339</v>
      </c>
      <c r="H201" t="str">
        <f>_xlfn.XLOOKUP(Flights[[#This Row],[Destination]], Airports!$A$2:$A$78, Airports!$D$2:$D$78)</f>
        <v>San Diego</v>
      </c>
      <c r="I201" t="str" cm="1">
        <f t="array" ref="I201">_xlfn.XLOOKUP(Flights[[#This Row],[Destination]],_xlfn._TRO_TRAILING( Airports!A:A),_xlfn._TRO_TRAILING( Airports!E:E), "Not found")</f>
        <v>CA</v>
      </c>
      <c r="J201" s="1">
        <v>0.60902777777777772</v>
      </c>
      <c r="K201" s="22">
        <f>HOUR(Flights[[#This Row],[Scheduled Departure]])</f>
        <v>14</v>
      </c>
      <c r="L201" s="1">
        <v>0.60486111111111107</v>
      </c>
      <c r="M201">
        <f>(L201-J201)*24*60</f>
        <v>-5.9999999999999787</v>
      </c>
      <c r="N201" s="16">
        <f>Flights[[#This Row],[Length (min)]]/60</f>
        <v>0.8</v>
      </c>
      <c r="O201">
        <v>48</v>
      </c>
      <c r="P201">
        <v>109</v>
      </c>
      <c r="Q201" s="18">
        <f>IFERROR(Flights[[#This Row],[Distance]]/Flights[[#This Row],[Length (hr)]], "")</f>
        <v>136.25</v>
      </c>
      <c r="R201" s="1">
        <v>0.64652777777777781</v>
      </c>
      <c r="S201" s="1" t="str">
        <f>IF(Flights[[#This Row],[Length (hr)]]&lt;2, "No meal", IF(Flights[[#This Row],[Length (hr)]]&lt;3.5, "Light meal", "Full meal"))</f>
        <v>No meal</v>
      </c>
      <c r="T201" s="1" t="str">
        <f>IF(AND(Flights[[#This Row],[Airline]]="US Airways", Flights[[#This Row],[Meal]]="Full Meal"), "Yes", "No")</f>
        <v>No</v>
      </c>
      <c r="U201" s="1">
        <v>0.6381944444444444</v>
      </c>
      <c r="V201">
        <v>-12</v>
      </c>
      <c r="W201" s="1" t="str">
        <f>IF(Flights[[#This Row],[Arrival Delay]] = "", "Cancelled", IF(Flights[[#This Row],[Arrival Delay]]&gt;15, "Delayed", "On time"))</f>
        <v>On time</v>
      </c>
      <c r="X201" t="str">
        <f>IF(Flights[[#This Row],[Status]]&lt;&gt;"Delayed","", IF(Flights[[#This Row],[Arrival Delay]]&gt;120, "Severe", IF(Flights[[#This Row],[Arrival Delay]]&gt;60, "Major", "Moderate")))</f>
        <v/>
      </c>
      <c r="Y201" t="b">
        <v>0</v>
      </c>
      <c r="AA201" t="str">
        <f>IF(OR(AND(Flights[[#This Row],[Status]]="Cancelled", Flights[[#This Row],[Cancellation Reason]]="Airline/Carrier"), Flights[[#This Row],[Delay Type]]="Severe"), "Yes", "No")</f>
        <v>No</v>
      </c>
    </row>
    <row r="202" spans="1:27" x14ac:dyDescent="0.3">
      <c r="A202" s="3">
        <v>42020</v>
      </c>
      <c r="B202" s="22">
        <f>WEEKNUM(Flights[[#This Row],[Date]], 1)</f>
        <v>3</v>
      </c>
      <c r="C202" s="22">
        <f>WEEKDAY(Flights[[#This Row],[Date]],1)</f>
        <v>6</v>
      </c>
      <c r="D202" t="s">
        <v>117</v>
      </c>
      <c r="E202" t="s">
        <v>1987</v>
      </c>
      <c r="F202" t="s">
        <v>0</v>
      </c>
      <c r="G202" t="s">
        <v>4</v>
      </c>
      <c r="H202" t="str">
        <f>_xlfn.XLOOKUP(Flights[[#This Row],[Destination]], Airports!$A$2:$A$78, Airports!$D$2:$D$78)</f>
        <v>Chicago</v>
      </c>
      <c r="I202" t="str" cm="1">
        <f t="array" ref="I202">_xlfn.XLOOKUP(Flights[[#This Row],[Destination]],_xlfn._TRO_TRAILING( Airports!A:A),_xlfn._TRO_TRAILING( Airports!E:E), "Not found")</f>
        <v>IL</v>
      </c>
      <c r="J202" s="1">
        <v>0.68055555555555558</v>
      </c>
      <c r="K202" s="22">
        <f>HOUR(Flights[[#This Row],[Scheduled Departure]])</f>
        <v>16</v>
      </c>
      <c r="L202" s="1">
        <v>0.68263888888888891</v>
      </c>
      <c r="M202">
        <f>(L202-J202)*24*60</f>
        <v>2.9999999999999893</v>
      </c>
      <c r="N202" s="16">
        <f>Flights[[#This Row],[Length (min)]]/60</f>
        <v>3.8</v>
      </c>
      <c r="O202">
        <v>228</v>
      </c>
      <c r="P202">
        <v>1744</v>
      </c>
      <c r="Q202" s="18">
        <f>IFERROR(Flights[[#This Row],[Distance]]/Flights[[#This Row],[Length (hr)]], "")</f>
        <v>458.94736842105266</v>
      </c>
      <c r="R202" s="1">
        <v>0.92847222222222225</v>
      </c>
      <c r="S202" s="1" t="str">
        <f>IF(Flights[[#This Row],[Length (hr)]]&lt;2, "No meal", IF(Flights[[#This Row],[Length (hr)]]&lt;3.5, "Light meal", "Full meal"))</f>
        <v>Full meal</v>
      </c>
      <c r="T202" s="1" t="str">
        <f>IF(AND(Flights[[#This Row],[Airline]]="US Airways", Flights[[#This Row],[Meal]]="Full Meal"), "Yes", "No")</f>
        <v>No</v>
      </c>
      <c r="U202" s="1">
        <v>0.9243055555555556</v>
      </c>
      <c r="V202">
        <v>-6</v>
      </c>
      <c r="W202" s="1" t="str">
        <f>IF(Flights[[#This Row],[Arrival Delay]] = "", "Cancelled", IF(Flights[[#This Row],[Arrival Delay]]&gt;15, "Delayed", "On time"))</f>
        <v>On time</v>
      </c>
      <c r="X202" t="str">
        <f>IF(Flights[[#This Row],[Status]]&lt;&gt;"Delayed","", IF(Flights[[#This Row],[Arrival Delay]]&gt;120, "Severe", IF(Flights[[#This Row],[Arrival Delay]]&gt;60, "Major", "Moderate")))</f>
        <v/>
      </c>
      <c r="Y202" t="b">
        <v>0</v>
      </c>
      <c r="AA202" t="str">
        <f>IF(OR(AND(Flights[[#This Row],[Status]]="Cancelled", Flights[[#This Row],[Cancellation Reason]]="Airline/Carrier"), Flights[[#This Row],[Delay Type]]="Severe"), "Yes", "No")</f>
        <v>No</v>
      </c>
    </row>
    <row r="203" spans="1:27" x14ac:dyDescent="0.3">
      <c r="A203" s="3">
        <v>42020</v>
      </c>
      <c r="B203" s="22">
        <f>WEEKNUM(Flights[[#This Row],[Date]], 1)</f>
        <v>3</v>
      </c>
      <c r="C203" s="22">
        <f>WEEKDAY(Flights[[#This Row],[Date]],1)</f>
        <v>6</v>
      </c>
      <c r="D203" t="s">
        <v>509</v>
      </c>
      <c r="E203" t="s">
        <v>1990</v>
      </c>
      <c r="F203" t="s">
        <v>0</v>
      </c>
      <c r="G203" t="s">
        <v>12</v>
      </c>
      <c r="H203" t="str">
        <f>_xlfn.XLOOKUP(Flights[[#This Row],[Destination]], Airports!$A$2:$A$78, Airports!$D$2:$D$78)</f>
        <v>New York</v>
      </c>
      <c r="I203" t="str" cm="1">
        <f t="array" ref="I203">_xlfn.XLOOKUP(Flights[[#This Row],[Destination]],_xlfn._TRO_TRAILING( Airports!A:A),_xlfn._TRO_TRAILING( Airports!E:E), "Not found")</f>
        <v>NY</v>
      </c>
      <c r="J203" s="1">
        <v>0.68125000000000002</v>
      </c>
      <c r="K203" s="22">
        <f>HOUR(Flights[[#This Row],[Scheduled Departure]])</f>
        <v>16</v>
      </c>
      <c r="L203" s="1">
        <v>0.68055555555555558</v>
      </c>
      <c r="M203">
        <f>(L203-J203)*24*60</f>
        <v>-0.99999999999999645</v>
      </c>
      <c r="N203" s="16">
        <f>Flights[[#This Row],[Length (min)]]/60</f>
        <v>5.1333333333333337</v>
      </c>
      <c r="O203">
        <v>308</v>
      </c>
      <c r="P203">
        <v>2475</v>
      </c>
      <c r="Q203" s="18">
        <f>IFERROR(Flights[[#This Row],[Distance]]/Flights[[#This Row],[Length (hr)]], "")</f>
        <v>482.14285714285711</v>
      </c>
      <c r="R203" s="1">
        <v>2.6388888888888889E-2</v>
      </c>
      <c r="S203" s="1" t="str">
        <f>IF(Flights[[#This Row],[Length (hr)]]&lt;2, "No meal", IF(Flights[[#This Row],[Length (hr)]]&lt;3.5, "Light meal", "Full meal"))</f>
        <v>Full meal</v>
      </c>
      <c r="T203" s="1" t="str">
        <f>IF(AND(Flights[[#This Row],[Airline]]="US Airways", Flights[[#This Row],[Meal]]="Full Meal"), "Yes", "No")</f>
        <v>No</v>
      </c>
      <c r="U203" s="1">
        <v>1.9444444444444445E-2</v>
      </c>
      <c r="V203">
        <v>-10</v>
      </c>
      <c r="W203" s="1" t="str">
        <f>IF(Flights[[#This Row],[Arrival Delay]] = "", "Cancelled", IF(Flights[[#This Row],[Arrival Delay]]&gt;15, "Delayed", "On time"))</f>
        <v>On time</v>
      </c>
      <c r="X203" t="str">
        <f>IF(Flights[[#This Row],[Status]]&lt;&gt;"Delayed","", IF(Flights[[#This Row],[Arrival Delay]]&gt;120, "Severe", IF(Flights[[#This Row],[Arrival Delay]]&gt;60, "Major", "Moderate")))</f>
        <v/>
      </c>
      <c r="Y203" t="b">
        <v>0</v>
      </c>
      <c r="AA203" t="str">
        <f>IF(OR(AND(Flights[[#This Row],[Status]]="Cancelled", Flights[[#This Row],[Cancellation Reason]]="Airline/Carrier"), Flights[[#This Row],[Delay Type]]="Severe"), "Yes", "No")</f>
        <v>No</v>
      </c>
    </row>
    <row r="204" spans="1:27" x14ac:dyDescent="0.3">
      <c r="A204" s="3">
        <v>42020</v>
      </c>
      <c r="B204" s="22">
        <f>WEEKNUM(Flights[[#This Row],[Date]], 1)</f>
        <v>3</v>
      </c>
      <c r="C204" s="22">
        <f>WEEKDAY(Flights[[#This Row],[Date]],1)</f>
        <v>6</v>
      </c>
      <c r="D204" t="s">
        <v>902</v>
      </c>
      <c r="E204" t="s">
        <v>1995</v>
      </c>
      <c r="F204" t="s">
        <v>0</v>
      </c>
      <c r="G204" t="s">
        <v>15</v>
      </c>
      <c r="H204" t="str">
        <f>_xlfn.XLOOKUP(Flights[[#This Row],[Destination]], Airports!$A$2:$A$78, Airports!$D$2:$D$78)</f>
        <v>Las Vegas</v>
      </c>
      <c r="I204" t="str" cm="1">
        <f t="array" ref="I204">_xlfn.XLOOKUP(Flights[[#This Row],[Destination]],_xlfn._TRO_TRAILING( Airports!A:A),_xlfn._TRO_TRAILING( Airports!E:E), "Not found")</f>
        <v>NV</v>
      </c>
      <c r="J204" s="1">
        <v>0.71180555555555558</v>
      </c>
      <c r="K204" s="22">
        <f>HOUR(Flights[[#This Row],[Scheduled Departure]])</f>
        <v>17</v>
      </c>
      <c r="L204" s="1">
        <v>0.73611111111111116</v>
      </c>
      <c r="M204">
        <f>(L204-J204)*24*60</f>
        <v>35.000000000000036</v>
      </c>
      <c r="N204" s="16">
        <f>Flights[[#This Row],[Length (min)]]/60</f>
        <v>0.91666666666666663</v>
      </c>
      <c r="O204">
        <v>55</v>
      </c>
      <c r="P204">
        <v>236</v>
      </c>
      <c r="Q204" s="18">
        <f>IFERROR(Flights[[#This Row],[Distance]]/Flights[[#This Row],[Length (hr)]], "")</f>
        <v>257.45454545454544</v>
      </c>
      <c r="R204" s="1">
        <v>0.75694444444444442</v>
      </c>
      <c r="S204" s="1" t="str">
        <f>IF(Flights[[#This Row],[Length (hr)]]&lt;2, "No meal", IF(Flights[[#This Row],[Length (hr)]]&lt;3.5, "Light meal", "Full meal"))</f>
        <v>No meal</v>
      </c>
      <c r="T204" s="1" t="str">
        <f>IF(AND(Flights[[#This Row],[Airline]]="US Airways", Flights[[#This Row],[Meal]]="Full Meal"), "Yes", "No")</f>
        <v>No</v>
      </c>
      <c r="U204" s="1">
        <v>0.77430555555555558</v>
      </c>
      <c r="V204">
        <v>25</v>
      </c>
      <c r="W204" s="1" t="str">
        <f>IF(Flights[[#This Row],[Arrival Delay]] = "", "Cancelled", IF(Flights[[#This Row],[Arrival Delay]]&gt;15, "Delayed", "On time"))</f>
        <v>Delayed</v>
      </c>
      <c r="X204" t="str">
        <f>IF(Flights[[#This Row],[Status]]&lt;&gt;"Delayed","", IF(Flights[[#This Row],[Arrival Delay]]&gt;120, "Severe", IF(Flights[[#This Row],[Arrival Delay]]&gt;60, "Major", "Moderate")))</f>
        <v>Moderate</v>
      </c>
      <c r="Y204" t="b">
        <v>0</v>
      </c>
      <c r="AA204" t="str">
        <f>IF(OR(AND(Flights[[#This Row],[Status]]="Cancelled", Flights[[#This Row],[Cancellation Reason]]="Airline/Carrier"), Flights[[#This Row],[Delay Type]]="Severe"), "Yes", "No")</f>
        <v>No</v>
      </c>
    </row>
    <row r="205" spans="1:27" x14ac:dyDescent="0.3">
      <c r="A205" s="3">
        <v>42020</v>
      </c>
      <c r="B205" s="22">
        <f>WEEKNUM(Flights[[#This Row],[Date]], 1)</f>
        <v>3</v>
      </c>
      <c r="C205" s="22">
        <f>WEEKDAY(Flights[[#This Row],[Date]],1)</f>
        <v>6</v>
      </c>
      <c r="D205" t="s">
        <v>905</v>
      </c>
      <c r="E205" t="s">
        <v>1995</v>
      </c>
      <c r="F205" t="s">
        <v>0</v>
      </c>
      <c r="G205" t="s">
        <v>29</v>
      </c>
      <c r="H205" t="str">
        <f>_xlfn.XLOOKUP(Flights[[#This Row],[Destination]], Airports!$A$2:$A$78, Airports!$D$2:$D$78)</f>
        <v>Phoenix</v>
      </c>
      <c r="I205" t="str" cm="1">
        <f t="array" ref="I205">_xlfn.XLOOKUP(Flights[[#This Row],[Destination]],_xlfn._TRO_TRAILING( Airports!A:A),_xlfn._TRO_TRAILING( Airports!E:E), "Not found")</f>
        <v>AZ</v>
      </c>
      <c r="J205" s="1">
        <v>0.73611111111111116</v>
      </c>
      <c r="K205" s="22">
        <f>HOUR(Flights[[#This Row],[Scheduled Departure]])</f>
        <v>17</v>
      </c>
      <c r="L205" s="1">
        <v>0.7368055555555556</v>
      </c>
      <c r="M205">
        <f>(L205-J205)*24*60</f>
        <v>0.99999999999999645</v>
      </c>
      <c r="N205" s="16">
        <f>Flights[[#This Row],[Length (min)]]/60</f>
        <v>1.1499999999999999</v>
      </c>
      <c r="O205">
        <v>69</v>
      </c>
      <c r="P205">
        <v>370</v>
      </c>
      <c r="Q205" s="18">
        <f>IFERROR(Flights[[#This Row],[Distance]]/Flights[[#This Row],[Length (hr)]], "")</f>
        <v>321.73913043478262</v>
      </c>
      <c r="R205" s="1">
        <v>0.82986111111111116</v>
      </c>
      <c r="S205" s="1" t="str">
        <f>IF(Flights[[#This Row],[Length (hr)]]&lt;2, "No meal", IF(Flights[[#This Row],[Length (hr)]]&lt;3.5, "Light meal", "Full meal"))</f>
        <v>No meal</v>
      </c>
      <c r="T205" s="1" t="str">
        <f>IF(AND(Flights[[#This Row],[Airline]]="US Airways", Flights[[#This Row],[Meal]]="Full Meal"), "Yes", "No")</f>
        <v>No</v>
      </c>
      <c r="U205" s="1">
        <v>0.82638888888888884</v>
      </c>
      <c r="V205">
        <v>-5</v>
      </c>
      <c r="W205" s="1" t="str">
        <f>IF(Flights[[#This Row],[Arrival Delay]] = "", "Cancelled", IF(Flights[[#This Row],[Arrival Delay]]&gt;15, "Delayed", "On time"))</f>
        <v>On time</v>
      </c>
      <c r="X205" t="str">
        <f>IF(Flights[[#This Row],[Status]]&lt;&gt;"Delayed","", IF(Flights[[#This Row],[Arrival Delay]]&gt;120, "Severe", IF(Flights[[#This Row],[Arrival Delay]]&gt;60, "Major", "Moderate")))</f>
        <v/>
      </c>
      <c r="Y205" t="b">
        <v>0</v>
      </c>
      <c r="AA205" t="str">
        <f>IF(OR(AND(Flights[[#This Row],[Status]]="Cancelled", Flights[[#This Row],[Cancellation Reason]]="Airline/Carrier"), Flights[[#This Row],[Delay Type]]="Severe"), "Yes", "No")</f>
        <v>No</v>
      </c>
    </row>
    <row r="206" spans="1:27" x14ac:dyDescent="0.3">
      <c r="A206" s="3">
        <v>42021</v>
      </c>
      <c r="B206" s="22">
        <f>WEEKNUM(Flights[[#This Row],[Date]], 1)</f>
        <v>3</v>
      </c>
      <c r="C206" s="22">
        <f>WEEKDAY(Flights[[#This Row],[Date]],1)</f>
        <v>7</v>
      </c>
      <c r="D206" t="s">
        <v>565</v>
      </c>
      <c r="E206" t="s">
        <v>1996</v>
      </c>
      <c r="F206" t="s">
        <v>0</v>
      </c>
      <c r="G206" t="s">
        <v>15</v>
      </c>
      <c r="H206" t="str">
        <f>_xlfn.XLOOKUP(Flights[[#This Row],[Destination]], Airports!$A$2:$A$78, Airports!$D$2:$D$78)</f>
        <v>Las Vegas</v>
      </c>
      <c r="I206" t="str" cm="1">
        <f t="array" ref="I206">_xlfn.XLOOKUP(Flights[[#This Row],[Destination]],_xlfn._TRO_TRAILING( Airports!A:A),_xlfn._TRO_TRAILING( Airports!E:E), "Not found")</f>
        <v>NV</v>
      </c>
      <c r="J206" s="1">
        <v>0.65277777777777779</v>
      </c>
      <c r="K206" s="22">
        <f>HOUR(Flights[[#This Row],[Scheduled Departure]])</f>
        <v>15</v>
      </c>
      <c r="L206" s="1">
        <v>0.65208333333333335</v>
      </c>
      <c r="M206">
        <f>(L206-J206)*24*60</f>
        <v>-0.99999999999999645</v>
      </c>
      <c r="N206" s="16">
        <f>Flights[[#This Row],[Length (min)]]/60</f>
        <v>1</v>
      </c>
      <c r="O206">
        <v>60</v>
      </c>
      <c r="P206">
        <v>236</v>
      </c>
      <c r="Q206" s="18">
        <f>IFERROR(Flights[[#This Row],[Distance]]/Flights[[#This Row],[Length (hr)]], "")</f>
        <v>236</v>
      </c>
      <c r="R206" s="1">
        <v>0.69791666666666663</v>
      </c>
      <c r="S206" s="1" t="str">
        <f>IF(Flights[[#This Row],[Length (hr)]]&lt;2, "No meal", IF(Flights[[#This Row],[Length (hr)]]&lt;3.5, "Light meal", "Full meal"))</f>
        <v>No meal</v>
      </c>
      <c r="T206" s="1" t="str">
        <f>IF(AND(Flights[[#This Row],[Airline]]="US Airways", Flights[[#This Row],[Meal]]="Full Meal"), "Yes", "No")</f>
        <v>No</v>
      </c>
      <c r="U206" s="1">
        <v>0.69374999999999998</v>
      </c>
      <c r="V206">
        <v>-6</v>
      </c>
      <c r="W206" s="1" t="str">
        <f>IF(Flights[[#This Row],[Arrival Delay]] = "", "Cancelled", IF(Flights[[#This Row],[Arrival Delay]]&gt;15, "Delayed", "On time"))</f>
        <v>On time</v>
      </c>
      <c r="X206" t="str">
        <f>IF(Flights[[#This Row],[Status]]&lt;&gt;"Delayed","", IF(Flights[[#This Row],[Arrival Delay]]&gt;120, "Severe", IF(Flights[[#This Row],[Arrival Delay]]&gt;60, "Major", "Moderate")))</f>
        <v/>
      </c>
      <c r="Y206" t="b">
        <v>0</v>
      </c>
      <c r="AA206" t="str">
        <f>IF(OR(AND(Flights[[#This Row],[Status]]="Cancelled", Flights[[#This Row],[Cancellation Reason]]="Airline/Carrier"), Flights[[#This Row],[Delay Type]]="Severe"), "Yes", "No")</f>
        <v>No</v>
      </c>
    </row>
    <row r="207" spans="1:27" x14ac:dyDescent="0.3">
      <c r="A207" s="3">
        <v>42021</v>
      </c>
      <c r="B207" s="22">
        <f>WEEKNUM(Flights[[#This Row],[Date]], 1)</f>
        <v>3</v>
      </c>
      <c r="C207" s="22">
        <f>WEEKDAY(Flights[[#This Row],[Date]],1)</f>
        <v>7</v>
      </c>
      <c r="D207" t="s">
        <v>764</v>
      </c>
      <c r="E207" t="s">
        <v>1990</v>
      </c>
      <c r="F207" t="s">
        <v>0</v>
      </c>
      <c r="G207" t="s">
        <v>9</v>
      </c>
      <c r="H207" t="str">
        <f>_xlfn.XLOOKUP(Flights[[#This Row],[Destination]], Airports!$A$2:$A$78, Airports!$D$2:$D$78)</f>
        <v>San Francisco</v>
      </c>
      <c r="I207" t="str" cm="1">
        <f t="array" ref="I207">_xlfn.XLOOKUP(Flights[[#This Row],[Destination]],_xlfn._TRO_TRAILING( Airports!A:A),_xlfn._TRO_TRAILING( Airports!E:E), "Not found")</f>
        <v>CA</v>
      </c>
      <c r="J207" s="1">
        <v>0.67083333333333328</v>
      </c>
      <c r="K207" s="22">
        <f>HOUR(Flights[[#This Row],[Scheduled Departure]])</f>
        <v>16</v>
      </c>
      <c r="L207" s="1">
        <v>0.6645833333333333</v>
      </c>
      <c r="M207">
        <f>(L207-J207)*24*60</f>
        <v>-8.999999999999968</v>
      </c>
      <c r="N207" s="16">
        <f>Flights[[#This Row],[Length (min)]]/60</f>
        <v>1.1166666666666667</v>
      </c>
      <c r="O207">
        <v>67</v>
      </c>
      <c r="P207">
        <v>337</v>
      </c>
      <c r="Q207" s="18">
        <f>IFERROR(Flights[[#This Row],[Distance]]/Flights[[#This Row],[Length (hr)]], "")</f>
        <v>301.79104477611941</v>
      </c>
      <c r="R207" s="1">
        <v>0.72638888888888886</v>
      </c>
      <c r="S207" s="1" t="str">
        <f>IF(Flights[[#This Row],[Length (hr)]]&lt;2, "No meal", IF(Flights[[#This Row],[Length (hr)]]&lt;3.5, "Light meal", "Full meal"))</f>
        <v>No meal</v>
      </c>
      <c r="T207" s="1" t="str">
        <f>IF(AND(Flights[[#This Row],[Airline]]="US Airways", Flights[[#This Row],[Meal]]="Full Meal"), "Yes", "No")</f>
        <v>No</v>
      </c>
      <c r="U207" s="1">
        <v>0.71111111111111114</v>
      </c>
      <c r="V207">
        <v>-22</v>
      </c>
      <c r="W207" s="1" t="str">
        <f>IF(Flights[[#This Row],[Arrival Delay]] = "", "Cancelled", IF(Flights[[#This Row],[Arrival Delay]]&gt;15, "Delayed", "On time"))</f>
        <v>On time</v>
      </c>
      <c r="X207" t="str">
        <f>IF(Flights[[#This Row],[Status]]&lt;&gt;"Delayed","", IF(Flights[[#This Row],[Arrival Delay]]&gt;120, "Severe", IF(Flights[[#This Row],[Arrival Delay]]&gt;60, "Major", "Moderate")))</f>
        <v/>
      </c>
      <c r="Y207" t="b">
        <v>0</v>
      </c>
      <c r="AA207" t="str">
        <f>IF(OR(AND(Flights[[#This Row],[Status]]="Cancelled", Flights[[#This Row],[Cancellation Reason]]="Airline/Carrier"), Flights[[#This Row],[Delay Type]]="Severe"), "Yes", "No")</f>
        <v>No</v>
      </c>
    </row>
    <row r="208" spans="1:27" x14ac:dyDescent="0.3">
      <c r="A208" s="3">
        <v>42021</v>
      </c>
      <c r="B208" s="22">
        <f>WEEKNUM(Flights[[#This Row],[Date]], 1)</f>
        <v>3</v>
      </c>
      <c r="C208" s="22">
        <f>WEEKDAY(Flights[[#This Row],[Date]],1)</f>
        <v>7</v>
      </c>
      <c r="D208" t="s">
        <v>643</v>
      </c>
      <c r="E208" t="s">
        <v>1994</v>
      </c>
      <c r="F208" t="s">
        <v>0</v>
      </c>
      <c r="G208" t="s">
        <v>29</v>
      </c>
      <c r="H208" t="str">
        <f>_xlfn.XLOOKUP(Flights[[#This Row],[Destination]], Airports!$A$2:$A$78, Airports!$D$2:$D$78)</f>
        <v>Phoenix</v>
      </c>
      <c r="I208" t="str" cm="1">
        <f t="array" ref="I208">_xlfn.XLOOKUP(Flights[[#This Row],[Destination]],_xlfn._TRO_TRAILING( Airports!A:A),_xlfn._TRO_TRAILING( Airports!E:E), "Not found")</f>
        <v>AZ</v>
      </c>
      <c r="J208" s="1">
        <v>0.67361111111111116</v>
      </c>
      <c r="K208" s="22">
        <f>HOUR(Flights[[#This Row],[Scheduled Departure]])</f>
        <v>16</v>
      </c>
      <c r="L208" s="1">
        <v>0.66736111111111107</v>
      </c>
      <c r="M208">
        <f>(L208-J208)*24*60</f>
        <v>-9.0000000000001279</v>
      </c>
      <c r="N208" s="16">
        <f>Flights[[#This Row],[Length (min)]]/60</f>
        <v>1.3833333333333333</v>
      </c>
      <c r="O208">
        <v>83</v>
      </c>
      <c r="P208">
        <v>370</v>
      </c>
      <c r="Q208" s="18">
        <f>IFERROR(Flights[[#This Row],[Distance]]/Flights[[#This Row],[Length (hr)]], "")</f>
        <v>267.46987951807228</v>
      </c>
      <c r="R208" s="1">
        <v>0.77361111111111114</v>
      </c>
      <c r="S208" s="1" t="str">
        <f>IF(Flights[[#This Row],[Length (hr)]]&lt;2, "No meal", IF(Flights[[#This Row],[Length (hr)]]&lt;3.5, "Light meal", "Full meal"))</f>
        <v>No meal</v>
      </c>
      <c r="T208" s="1" t="str">
        <f>IF(AND(Flights[[#This Row],[Airline]]="US Airways", Flights[[#This Row],[Meal]]="Full Meal"), "Yes", "No")</f>
        <v>No</v>
      </c>
      <c r="U208" s="1">
        <v>0.76666666666666672</v>
      </c>
      <c r="V208">
        <v>-10</v>
      </c>
      <c r="W208" s="1" t="str">
        <f>IF(Flights[[#This Row],[Arrival Delay]] = "", "Cancelled", IF(Flights[[#This Row],[Arrival Delay]]&gt;15, "Delayed", "On time"))</f>
        <v>On time</v>
      </c>
      <c r="X208" t="str">
        <f>IF(Flights[[#This Row],[Status]]&lt;&gt;"Delayed","", IF(Flights[[#This Row],[Arrival Delay]]&gt;120, "Severe", IF(Flights[[#This Row],[Arrival Delay]]&gt;60, "Major", "Moderate")))</f>
        <v/>
      </c>
      <c r="Y208" t="b">
        <v>0</v>
      </c>
      <c r="AA208" t="str">
        <f>IF(OR(AND(Flights[[#This Row],[Status]]="Cancelled", Flights[[#This Row],[Cancellation Reason]]="Airline/Carrier"), Flights[[#This Row],[Delay Type]]="Severe"), "Yes", "No")</f>
        <v>No</v>
      </c>
    </row>
    <row r="209" spans="1:27" x14ac:dyDescent="0.3">
      <c r="A209" s="3">
        <v>42021</v>
      </c>
      <c r="B209" s="22">
        <f>WEEKNUM(Flights[[#This Row],[Date]], 1)</f>
        <v>3</v>
      </c>
      <c r="C209" s="22">
        <f>WEEKDAY(Flights[[#This Row],[Date]],1)</f>
        <v>7</v>
      </c>
      <c r="D209" t="s">
        <v>95</v>
      </c>
      <c r="E209" t="s">
        <v>1987</v>
      </c>
      <c r="F209" t="s">
        <v>0</v>
      </c>
      <c r="G209" t="s">
        <v>9</v>
      </c>
      <c r="H209" t="str">
        <f>_xlfn.XLOOKUP(Flights[[#This Row],[Destination]], Airports!$A$2:$A$78, Airports!$D$2:$D$78)</f>
        <v>San Francisco</v>
      </c>
      <c r="I209" t="str" cm="1">
        <f t="array" ref="I209">_xlfn.XLOOKUP(Flights[[#This Row],[Destination]],_xlfn._TRO_TRAILING( Airports!A:A),_xlfn._TRO_TRAILING( Airports!E:E), "Not found")</f>
        <v>CA</v>
      </c>
      <c r="J209" s="1">
        <v>0.77777777777777779</v>
      </c>
      <c r="K209" s="22">
        <f>HOUR(Flights[[#This Row],[Scheduled Departure]])</f>
        <v>18</v>
      </c>
      <c r="L209" s="1">
        <v>0.7729166666666667</v>
      </c>
      <c r="M209">
        <f>(L209-J209)*24*60</f>
        <v>-6.9999999999999751</v>
      </c>
      <c r="N209" s="16">
        <f>Flights[[#This Row],[Length (min)]]/60</f>
        <v>1.1666666666666667</v>
      </c>
      <c r="O209">
        <v>70</v>
      </c>
      <c r="P209">
        <v>337</v>
      </c>
      <c r="Q209" s="18">
        <f>IFERROR(Flights[[#This Row],[Distance]]/Flights[[#This Row],[Length (hr)]], "")</f>
        <v>288.85714285714283</v>
      </c>
      <c r="R209" s="1">
        <v>0.83472222222222225</v>
      </c>
      <c r="S209" s="1" t="str">
        <f>IF(Flights[[#This Row],[Length (hr)]]&lt;2, "No meal", IF(Flights[[#This Row],[Length (hr)]]&lt;3.5, "Light meal", "Full meal"))</f>
        <v>No meal</v>
      </c>
      <c r="T209" s="1" t="str">
        <f>IF(AND(Flights[[#This Row],[Airline]]="US Airways", Flights[[#This Row],[Meal]]="Full Meal"), "Yes", "No")</f>
        <v>No</v>
      </c>
      <c r="U209" s="1">
        <v>0.82152777777777775</v>
      </c>
      <c r="V209">
        <v>-19</v>
      </c>
      <c r="W209" s="1" t="str">
        <f>IF(Flights[[#This Row],[Arrival Delay]] = "", "Cancelled", IF(Flights[[#This Row],[Arrival Delay]]&gt;15, "Delayed", "On time"))</f>
        <v>On time</v>
      </c>
      <c r="X209" t="str">
        <f>IF(Flights[[#This Row],[Status]]&lt;&gt;"Delayed","", IF(Flights[[#This Row],[Arrival Delay]]&gt;120, "Severe", IF(Flights[[#This Row],[Arrival Delay]]&gt;60, "Major", "Moderate")))</f>
        <v/>
      </c>
      <c r="Y209" t="b">
        <v>0</v>
      </c>
      <c r="AA209" t="str">
        <f>IF(OR(AND(Flights[[#This Row],[Status]]="Cancelled", Flights[[#This Row],[Cancellation Reason]]="Airline/Carrier"), Flights[[#This Row],[Delay Type]]="Severe"), "Yes", "No")</f>
        <v>No</v>
      </c>
    </row>
    <row r="210" spans="1:27" x14ac:dyDescent="0.3">
      <c r="A210" s="3">
        <v>42021</v>
      </c>
      <c r="B210" s="22">
        <f>WEEKNUM(Flights[[#This Row],[Date]], 1)</f>
        <v>3</v>
      </c>
      <c r="C210" s="22">
        <f>WEEKDAY(Flights[[#This Row],[Date]],1)</f>
        <v>7</v>
      </c>
      <c r="D210" t="s">
        <v>98</v>
      </c>
      <c r="E210" t="s">
        <v>1987</v>
      </c>
      <c r="F210" t="s">
        <v>0</v>
      </c>
      <c r="G210" t="s">
        <v>3</v>
      </c>
      <c r="H210" t="str">
        <f>_xlfn.XLOOKUP(Flights[[#This Row],[Destination]], Airports!$A$2:$A$78, Airports!$D$2:$D$78)</f>
        <v>Dallas</v>
      </c>
      <c r="I210" t="str" cm="1">
        <f t="array" ref="I210">_xlfn.XLOOKUP(Flights[[#This Row],[Destination]],_xlfn._TRO_TRAILING( Airports!A:A),_xlfn._TRO_TRAILING( Airports!E:E), "Not found")</f>
        <v>TX</v>
      </c>
      <c r="J210" s="1">
        <v>0.78819444444444442</v>
      </c>
      <c r="K210" s="22">
        <f>HOUR(Flights[[#This Row],[Scheduled Departure]])</f>
        <v>18</v>
      </c>
      <c r="L210" s="1">
        <v>0.78333333333333333</v>
      </c>
      <c r="M210">
        <f>(L210-J210)*24*60</f>
        <v>-6.9999999999999751</v>
      </c>
      <c r="N210" s="16">
        <f>Flights[[#This Row],[Length (min)]]/60</f>
        <v>2.95</v>
      </c>
      <c r="O210">
        <v>177</v>
      </c>
      <c r="P210">
        <v>1235</v>
      </c>
      <c r="Q210" s="18">
        <f>IFERROR(Flights[[#This Row],[Distance]]/Flights[[#This Row],[Length (hr)]], "")</f>
        <v>418.64406779661016</v>
      </c>
      <c r="R210" s="1">
        <v>0.98958333333333337</v>
      </c>
      <c r="S210" s="1" t="str">
        <f>IF(Flights[[#This Row],[Length (hr)]]&lt;2, "No meal", IF(Flights[[#This Row],[Length (hr)]]&lt;3.5, "Light meal", "Full meal"))</f>
        <v>Light meal</v>
      </c>
      <c r="T210" s="1" t="str">
        <f>IF(AND(Flights[[#This Row],[Airline]]="US Airways", Flights[[#This Row],[Meal]]="Full Meal"), "Yes", "No")</f>
        <v>No</v>
      </c>
      <c r="U210" s="1">
        <v>0.98958333333333337</v>
      </c>
      <c r="V210">
        <v>0</v>
      </c>
      <c r="W210" s="1" t="str">
        <f>IF(Flights[[#This Row],[Arrival Delay]] = "", "Cancelled", IF(Flights[[#This Row],[Arrival Delay]]&gt;15, "Delayed", "On time"))</f>
        <v>On time</v>
      </c>
      <c r="X210" t="str">
        <f>IF(Flights[[#This Row],[Status]]&lt;&gt;"Delayed","", IF(Flights[[#This Row],[Arrival Delay]]&gt;120, "Severe", IF(Flights[[#This Row],[Arrival Delay]]&gt;60, "Major", "Moderate")))</f>
        <v/>
      </c>
      <c r="Y210" t="b">
        <v>0</v>
      </c>
      <c r="AA210" t="str">
        <f>IF(OR(AND(Flights[[#This Row],[Status]]="Cancelled", Flights[[#This Row],[Cancellation Reason]]="Airline/Carrier"), Flights[[#This Row],[Delay Type]]="Severe"), "Yes", "No")</f>
        <v>No</v>
      </c>
    </row>
    <row r="211" spans="1:27" x14ac:dyDescent="0.3">
      <c r="A211" s="3">
        <v>42022</v>
      </c>
      <c r="B211" s="22">
        <f>WEEKNUM(Flights[[#This Row],[Date]], 1)</f>
        <v>4</v>
      </c>
      <c r="C211" s="22">
        <f>WEEKDAY(Flights[[#This Row],[Date]],1)</f>
        <v>1</v>
      </c>
      <c r="D211" t="s">
        <v>703</v>
      </c>
      <c r="E211" t="s">
        <v>1990</v>
      </c>
      <c r="F211" t="s">
        <v>0</v>
      </c>
      <c r="G211" t="s">
        <v>16</v>
      </c>
      <c r="H211" t="str">
        <f>_xlfn.XLOOKUP(Flights[[#This Row],[Destination]], Airports!$A$2:$A$78, Airports!$D$2:$D$78)</f>
        <v>Dulles</v>
      </c>
      <c r="I211" t="str" cm="1">
        <f t="array" ref="I211">_xlfn.XLOOKUP(Flights[[#This Row],[Destination]],_xlfn._TRO_TRAILING( Airports!A:A),_xlfn._TRO_TRAILING( Airports!E:E), "Not found")</f>
        <v>VA</v>
      </c>
      <c r="J211" s="1">
        <v>0.34027777777777779</v>
      </c>
      <c r="K211" s="22">
        <f>HOUR(Flights[[#This Row],[Scheduled Departure]])</f>
        <v>8</v>
      </c>
      <c r="L211" s="1">
        <v>0.34861111111111109</v>
      </c>
      <c r="M211">
        <f>(L211-J211)*24*60</f>
        <v>11.999999999999957</v>
      </c>
      <c r="N211" s="16">
        <f>Flights[[#This Row],[Length (min)]]/60</f>
        <v>4.8</v>
      </c>
      <c r="O211">
        <v>288</v>
      </c>
      <c r="P211">
        <v>2288</v>
      </c>
      <c r="Q211" s="18">
        <f>IFERROR(Flights[[#This Row],[Distance]]/Flights[[#This Row],[Length (hr)]], "")</f>
        <v>476.66666666666669</v>
      </c>
      <c r="R211" s="1">
        <v>0.66180555555555554</v>
      </c>
      <c r="S211" s="1" t="str">
        <f>IF(Flights[[#This Row],[Length (hr)]]&lt;2, "No meal", IF(Flights[[#This Row],[Length (hr)]]&lt;3.5, "Light meal", "Full meal"))</f>
        <v>Full meal</v>
      </c>
      <c r="T211" s="1" t="str">
        <f>IF(AND(Flights[[#This Row],[Airline]]="US Airways", Flights[[#This Row],[Meal]]="Full Meal"), "Yes", "No")</f>
        <v>No</v>
      </c>
      <c r="U211" s="1">
        <v>0.67361111111111116</v>
      </c>
      <c r="V211">
        <v>17</v>
      </c>
      <c r="W211" s="1" t="str">
        <f>IF(Flights[[#This Row],[Arrival Delay]] = "", "Cancelled", IF(Flights[[#This Row],[Arrival Delay]]&gt;15, "Delayed", "On time"))</f>
        <v>Delayed</v>
      </c>
      <c r="X211" t="str">
        <f>IF(Flights[[#This Row],[Status]]&lt;&gt;"Delayed","", IF(Flights[[#This Row],[Arrival Delay]]&gt;120, "Severe", IF(Flights[[#This Row],[Arrival Delay]]&gt;60, "Major", "Moderate")))</f>
        <v>Moderate</v>
      </c>
      <c r="Y211" t="b">
        <v>0</v>
      </c>
      <c r="AA211" t="str">
        <f>IF(OR(AND(Flights[[#This Row],[Status]]="Cancelled", Flights[[#This Row],[Cancellation Reason]]="Airline/Carrier"), Flights[[#This Row],[Delay Type]]="Severe"), "Yes", "No")</f>
        <v>No</v>
      </c>
    </row>
    <row r="212" spans="1:27" x14ac:dyDescent="0.3">
      <c r="A212" s="3">
        <v>42022</v>
      </c>
      <c r="B212" s="22">
        <f>WEEKNUM(Flights[[#This Row],[Date]], 1)</f>
        <v>4</v>
      </c>
      <c r="C212" s="22">
        <f>WEEKDAY(Flights[[#This Row],[Date]],1)</f>
        <v>1</v>
      </c>
      <c r="D212" t="s">
        <v>520</v>
      </c>
      <c r="E212" t="s">
        <v>1990</v>
      </c>
      <c r="F212" t="s">
        <v>0</v>
      </c>
      <c r="G212" t="s">
        <v>281</v>
      </c>
      <c r="H212" t="str">
        <f>_xlfn.XLOOKUP(Flights[[#This Row],[Destination]], Airports!$A$2:$A$78, Airports!$D$2:$D$78)</f>
        <v>Newark</v>
      </c>
      <c r="I212" t="str" cm="1">
        <f t="array" ref="I212">_xlfn.XLOOKUP(Flights[[#This Row],[Destination]],_xlfn._TRO_TRAILING( Airports!A:A),_xlfn._TRO_TRAILING( Airports!E:E), "Not found")</f>
        <v>NJ</v>
      </c>
      <c r="J212" s="1">
        <v>0.53263888888888888</v>
      </c>
      <c r="K212" s="22">
        <f>HOUR(Flights[[#This Row],[Scheduled Departure]])</f>
        <v>12</v>
      </c>
      <c r="L212" s="1">
        <v>0.52847222222222223</v>
      </c>
      <c r="M212">
        <f>(L212-J212)*24*60</f>
        <v>-5.9999999999999787</v>
      </c>
      <c r="N212" s="16">
        <f>Flights[[#This Row],[Length (min)]]/60</f>
        <v>5.2833333333333332</v>
      </c>
      <c r="O212">
        <v>317</v>
      </c>
      <c r="P212">
        <v>2454</v>
      </c>
      <c r="Q212" s="18">
        <f>IFERROR(Flights[[#This Row],[Distance]]/Flights[[#This Row],[Length (hr)]], "")</f>
        <v>464.47949526813881</v>
      </c>
      <c r="R212" s="1">
        <v>0.86736111111111114</v>
      </c>
      <c r="S212" s="1" t="str">
        <f>IF(Flights[[#This Row],[Length (hr)]]&lt;2, "No meal", IF(Flights[[#This Row],[Length (hr)]]&lt;3.5, "Light meal", "Full meal"))</f>
        <v>Full meal</v>
      </c>
      <c r="T212" s="1" t="str">
        <f>IF(AND(Flights[[#This Row],[Airline]]="US Airways", Flights[[#This Row],[Meal]]="Full Meal"), "Yes", "No")</f>
        <v>No</v>
      </c>
      <c r="U212" s="1">
        <v>0.87361111111111112</v>
      </c>
      <c r="V212">
        <v>9</v>
      </c>
      <c r="W212" s="1" t="str">
        <f>IF(Flights[[#This Row],[Arrival Delay]] = "", "Cancelled", IF(Flights[[#This Row],[Arrival Delay]]&gt;15, "Delayed", "On time"))</f>
        <v>On time</v>
      </c>
      <c r="X212" t="str">
        <f>IF(Flights[[#This Row],[Status]]&lt;&gt;"Delayed","", IF(Flights[[#This Row],[Arrival Delay]]&gt;120, "Severe", IF(Flights[[#This Row],[Arrival Delay]]&gt;60, "Major", "Moderate")))</f>
        <v/>
      </c>
      <c r="Y212" t="b">
        <v>0</v>
      </c>
      <c r="AA212" t="str">
        <f>IF(OR(AND(Flights[[#This Row],[Status]]="Cancelled", Flights[[#This Row],[Cancellation Reason]]="Airline/Carrier"), Flights[[#This Row],[Delay Type]]="Severe"), "Yes", "No")</f>
        <v>No</v>
      </c>
    </row>
    <row r="213" spans="1:27" x14ac:dyDescent="0.3">
      <c r="A213" s="3">
        <v>42022</v>
      </c>
      <c r="B213" s="22">
        <f>WEEKNUM(Flights[[#This Row],[Date]], 1)</f>
        <v>4</v>
      </c>
      <c r="C213" s="22">
        <f>WEEKDAY(Flights[[#This Row],[Date]],1)</f>
        <v>1</v>
      </c>
      <c r="D213" t="s">
        <v>537</v>
      </c>
      <c r="E213" t="s">
        <v>1994</v>
      </c>
      <c r="F213" t="s">
        <v>0</v>
      </c>
      <c r="G213" t="s">
        <v>278</v>
      </c>
      <c r="H213" t="str">
        <f>_xlfn.XLOOKUP(Flights[[#This Row],[Destination]], Airports!$A$2:$A$78, Airports!$D$2:$D$78)</f>
        <v>El Paso</v>
      </c>
      <c r="I213" t="str" cm="1">
        <f t="array" ref="I213">_xlfn.XLOOKUP(Flights[[#This Row],[Destination]],_xlfn._TRO_TRAILING( Airports!A:A),_xlfn._TRO_TRAILING( Airports!E:E), "Not found")</f>
        <v>TX</v>
      </c>
      <c r="J213" s="1">
        <v>0.58333333333333337</v>
      </c>
      <c r="K213" s="22">
        <f>HOUR(Flights[[#This Row],[Scheduled Departure]])</f>
        <v>14</v>
      </c>
      <c r="L213" s="1">
        <v>0.58819444444444446</v>
      </c>
      <c r="M213">
        <f>(L213-J213)*24*60</f>
        <v>6.9999999999999751</v>
      </c>
      <c r="N213" s="16">
        <f>Flights[[#This Row],[Length (min)]]/60</f>
        <v>1.7333333333333334</v>
      </c>
      <c r="O213">
        <v>104</v>
      </c>
      <c r="P213">
        <v>715</v>
      </c>
      <c r="Q213" s="18">
        <f>IFERROR(Flights[[#This Row],[Distance]]/Flights[[#This Row],[Length (hr)]], "")</f>
        <v>412.5</v>
      </c>
      <c r="R213" s="1">
        <v>0.69722222222222219</v>
      </c>
      <c r="S213" s="1" t="str">
        <f>IF(Flights[[#This Row],[Length (hr)]]&lt;2, "No meal", IF(Flights[[#This Row],[Length (hr)]]&lt;3.5, "Light meal", "Full meal"))</f>
        <v>No meal</v>
      </c>
      <c r="T213" s="1" t="str">
        <f>IF(AND(Flights[[#This Row],[Airline]]="US Airways", Flights[[#This Row],[Meal]]="Full Meal"), "Yes", "No")</f>
        <v>No</v>
      </c>
      <c r="U213" s="1">
        <v>0.70208333333333328</v>
      </c>
      <c r="V213">
        <v>7</v>
      </c>
      <c r="W213" s="1" t="str">
        <f>IF(Flights[[#This Row],[Arrival Delay]] = "", "Cancelled", IF(Flights[[#This Row],[Arrival Delay]]&gt;15, "Delayed", "On time"))</f>
        <v>On time</v>
      </c>
      <c r="X213" t="str">
        <f>IF(Flights[[#This Row],[Status]]&lt;&gt;"Delayed","", IF(Flights[[#This Row],[Arrival Delay]]&gt;120, "Severe", IF(Flights[[#This Row],[Arrival Delay]]&gt;60, "Major", "Moderate")))</f>
        <v/>
      </c>
      <c r="Y213" t="b">
        <v>0</v>
      </c>
      <c r="AA213" t="str">
        <f>IF(OR(AND(Flights[[#This Row],[Status]]="Cancelled", Flights[[#This Row],[Cancellation Reason]]="Airline/Carrier"), Flights[[#This Row],[Delay Type]]="Severe"), "Yes", "No")</f>
        <v>No</v>
      </c>
    </row>
    <row r="214" spans="1:27" x14ac:dyDescent="0.3">
      <c r="A214" s="3">
        <v>42022</v>
      </c>
      <c r="B214" s="22">
        <f>WEEKNUM(Flights[[#This Row],[Date]], 1)</f>
        <v>4</v>
      </c>
      <c r="C214" s="22">
        <f>WEEKDAY(Flights[[#This Row],[Date]],1)</f>
        <v>1</v>
      </c>
      <c r="D214" t="s">
        <v>610</v>
      </c>
      <c r="E214" t="s">
        <v>1996</v>
      </c>
      <c r="F214" t="s">
        <v>0</v>
      </c>
      <c r="G214" t="s">
        <v>9</v>
      </c>
      <c r="H214" t="str">
        <f>_xlfn.XLOOKUP(Flights[[#This Row],[Destination]], Airports!$A$2:$A$78, Airports!$D$2:$D$78)</f>
        <v>San Francisco</v>
      </c>
      <c r="I214" t="str" cm="1">
        <f t="array" ref="I214">_xlfn.XLOOKUP(Flights[[#This Row],[Destination]],_xlfn._TRO_TRAILING( Airports!A:A),_xlfn._TRO_TRAILING( Airports!E:E), "Not found")</f>
        <v>CA</v>
      </c>
      <c r="J214" s="1">
        <v>0.76736111111111116</v>
      </c>
      <c r="K214" s="22">
        <f>HOUR(Flights[[#This Row],[Scheduled Departure]])</f>
        <v>18</v>
      </c>
      <c r="L214" s="1">
        <v>0.78541666666666665</v>
      </c>
      <c r="M214">
        <f>(L214-J214)*24*60</f>
        <v>25.999999999999908</v>
      </c>
      <c r="N214" s="16">
        <f>Flights[[#This Row],[Length (min)]]/60</f>
        <v>1.1499999999999999</v>
      </c>
      <c r="O214">
        <v>69</v>
      </c>
      <c r="P214">
        <v>337</v>
      </c>
      <c r="Q214" s="18">
        <f>IFERROR(Flights[[#This Row],[Distance]]/Flights[[#This Row],[Length (hr)]], "")</f>
        <v>293.04347826086956</v>
      </c>
      <c r="R214" s="1">
        <v>0.82291666666666663</v>
      </c>
      <c r="S214" s="1" t="str">
        <f>IF(Flights[[#This Row],[Length (hr)]]&lt;2, "No meal", IF(Flights[[#This Row],[Length (hr)]]&lt;3.5, "Light meal", "Full meal"))</f>
        <v>No meal</v>
      </c>
      <c r="T214" s="1" t="str">
        <f>IF(AND(Flights[[#This Row],[Airline]]="US Airways", Flights[[#This Row],[Meal]]="Full Meal"), "Yes", "No")</f>
        <v>No</v>
      </c>
      <c r="U214" s="1">
        <v>0.83333333333333337</v>
      </c>
      <c r="V214">
        <v>15</v>
      </c>
      <c r="W214" s="1" t="str">
        <f>IF(Flights[[#This Row],[Arrival Delay]] = "", "Cancelled", IF(Flights[[#This Row],[Arrival Delay]]&gt;15, "Delayed", "On time"))</f>
        <v>On time</v>
      </c>
      <c r="X214" t="str">
        <f>IF(Flights[[#This Row],[Status]]&lt;&gt;"Delayed","", IF(Flights[[#This Row],[Arrival Delay]]&gt;120, "Severe", IF(Flights[[#This Row],[Arrival Delay]]&gt;60, "Major", "Moderate")))</f>
        <v/>
      </c>
      <c r="Y214" t="b">
        <v>0</v>
      </c>
      <c r="AA214" t="str">
        <f>IF(OR(AND(Flights[[#This Row],[Status]]="Cancelled", Flights[[#This Row],[Cancellation Reason]]="Airline/Carrier"), Flights[[#This Row],[Delay Type]]="Severe"), "Yes", "No")</f>
        <v>No</v>
      </c>
    </row>
    <row r="215" spans="1:27" x14ac:dyDescent="0.3">
      <c r="A215" s="3">
        <v>42022</v>
      </c>
      <c r="B215" s="22">
        <f>WEEKNUM(Flights[[#This Row],[Date]], 1)</f>
        <v>4</v>
      </c>
      <c r="C215" s="22">
        <f>WEEKDAY(Flights[[#This Row],[Date]],1)</f>
        <v>1</v>
      </c>
      <c r="D215" t="s">
        <v>913</v>
      </c>
      <c r="E215" t="s">
        <v>1995</v>
      </c>
      <c r="F215" t="s">
        <v>0</v>
      </c>
      <c r="G215" t="s">
        <v>278</v>
      </c>
      <c r="H215" t="str">
        <f>_xlfn.XLOOKUP(Flights[[#This Row],[Destination]], Airports!$A$2:$A$78, Airports!$D$2:$D$78)</f>
        <v>El Paso</v>
      </c>
      <c r="I215" t="str" cm="1">
        <f t="array" ref="I215">_xlfn.XLOOKUP(Flights[[#This Row],[Destination]],_xlfn._TRO_TRAILING( Airports!A:A),_xlfn._TRO_TRAILING( Airports!E:E), "Not found")</f>
        <v>TX</v>
      </c>
      <c r="J215" s="1">
        <v>0.78819444444444442</v>
      </c>
      <c r="K215" s="22">
        <f>HOUR(Flights[[#This Row],[Scheduled Departure]])</f>
        <v>18</v>
      </c>
      <c r="L215" s="1">
        <v>0.78402777777777777</v>
      </c>
      <c r="M215">
        <f>(L215-J215)*24*60</f>
        <v>-5.9999999999999787</v>
      </c>
      <c r="N215" s="16">
        <f>Flights[[#This Row],[Length (min)]]/60</f>
        <v>1.6833333333333333</v>
      </c>
      <c r="O215">
        <v>101</v>
      </c>
      <c r="P215">
        <v>715</v>
      </c>
      <c r="Q215" s="18">
        <f>IFERROR(Flights[[#This Row],[Distance]]/Flights[[#This Row],[Length (hr)]], "")</f>
        <v>424.75247524752473</v>
      </c>
      <c r="R215" s="1">
        <v>0.90277777777777779</v>
      </c>
      <c r="S215" s="1" t="str">
        <f>IF(Flights[[#This Row],[Length (hr)]]&lt;2, "No meal", IF(Flights[[#This Row],[Length (hr)]]&lt;3.5, "Light meal", "Full meal"))</f>
        <v>No meal</v>
      </c>
      <c r="T215" s="1" t="str">
        <f>IF(AND(Flights[[#This Row],[Airline]]="US Airways", Flights[[#This Row],[Meal]]="Full Meal"), "Yes", "No")</f>
        <v>No</v>
      </c>
      <c r="U215" s="1">
        <v>0.89583333333333337</v>
      </c>
      <c r="V215">
        <v>-10</v>
      </c>
      <c r="W215" s="1" t="str">
        <f>IF(Flights[[#This Row],[Arrival Delay]] = "", "Cancelled", IF(Flights[[#This Row],[Arrival Delay]]&gt;15, "Delayed", "On time"))</f>
        <v>On time</v>
      </c>
      <c r="X215" t="str">
        <f>IF(Flights[[#This Row],[Status]]&lt;&gt;"Delayed","", IF(Flights[[#This Row],[Arrival Delay]]&gt;120, "Severe", IF(Flights[[#This Row],[Arrival Delay]]&gt;60, "Major", "Moderate")))</f>
        <v/>
      </c>
      <c r="Y215" t="b">
        <v>0</v>
      </c>
      <c r="AA215" t="str">
        <f>IF(OR(AND(Flights[[#This Row],[Status]]="Cancelled", Flights[[#This Row],[Cancellation Reason]]="Airline/Carrier"), Flights[[#This Row],[Delay Type]]="Severe"), "Yes", "No")</f>
        <v>No</v>
      </c>
    </row>
    <row r="216" spans="1:27" x14ac:dyDescent="0.3">
      <c r="A216" s="3">
        <v>42022</v>
      </c>
      <c r="B216" s="22">
        <f>WEEKNUM(Flights[[#This Row],[Date]], 1)</f>
        <v>4</v>
      </c>
      <c r="C216" s="22">
        <f>WEEKDAY(Flights[[#This Row],[Date]],1)</f>
        <v>1</v>
      </c>
      <c r="D216" t="s">
        <v>866</v>
      </c>
      <c r="E216" t="s">
        <v>1990</v>
      </c>
      <c r="F216" t="s">
        <v>0</v>
      </c>
      <c r="G216" t="s">
        <v>9</v>
      </c>
      <c r="H216" t="str">
        <f>_xlfn.XLOOKUP(Flights[[#This Row],[Destination]], Airports!$A$2:$A$78, Airports!$D$2:$D$78)</f>
        <v>San Francisco</v>
      </c>
      <c r="I216" t="str" cm="1">
        <f t="array" ref="I216">_xlfn.XLOOKUP(Flights[[#This Row],[Destination]],_xlfn._TRO_TRAILING( Airports!A:A),_xlfn._TRO_TRAILING( Airports!E:E), "Not found")</f>
        <v>CA</v>
      </c>
      <c r="J216" s="1">
        <v>0.79166666666666663</v>
      </c>
      <c r="K216" s="22">
        <f>HOUR(Flights[[#This Row],[Scheduled Departure]])</f>
        <v>19</v>
      </c>
      <c r="L216" s="1">
        <v>0.81736111111111109</v>
      </c>
      <c r="M216">
        <f>(L216-J216)*24*60</f>
        <v>37.000000000000028</v>
      </c>
      <c r="N216" s="16">
        <f>Flights[[#This Row],[Length (min)]]/60</f>
        <v>1.2833333333333334</v>
      </c>
      <c r="O216">
        <v>77</v>
      </c>
      <c r="P216">
        <v>337</v>
      </c>
      <c r="Q216" s="18">
        <f>IFERROR(Flights[[#This Row],[Distance]]/Flights[[#This Row],[Length (hr)]], "")</f>
        <v>262.59740259740255</v>
      </c>
      <c r="R216" s="1">
        <v>0.85347222222222219</v>
      </c>
      <c r="S216" s="1" t="str">
        <f>IF(Flights[[#This Row],[Length (hr)]]&lt;2, "No meal", IF(Flights[[#This Row],[Length (hr)]]&lt;3.5, "Light meal", "Full meal"))</f>
        <v>No meal</v>
      </c>
      <c r="T216" s="1" t="str">
        <f>IF(AND(Flights[[#This Row],[Airline]]="US Airways", Flights[[#This Row],[Meal]]="Full Meal"), "Yes", "No")</f>
        <v>No</v>
      </c>
      <c r="U216" s="1">
        <v>0.87083333333333335</v>
      </c>
      <c r="V216">
        <v>25</v>
      </c>
      <c r="W216" s="1" t="str">
        <f>IF(Flights[[#This Row],[Arrival Delay]] = "", "Cancelled", IF(Flights[[#This Row],[Arrival Delay]]&gt;15, "Delayed", "On time"))</f>
        <v>Delayed</v>
      </c>
      <c r="X216" t="str">
        <f>IF(Flights[[#This Row],[Status]]&lt;&gt;"Delayed","", IF(Flights[[#This Row],[Arrival Delay]]&gt;120, "Severe", IF(Flights[[#This Row],[Arrival Delay]]&gt;60, "Major", "Moderate")))</f>
        <v>Moderate</v>
      </c>
      <c r="Y216" t="b">
        <v>0</v>
      </c>
      <c r="AA216" t="str">
        <f>IF(OR(AND(Flights[[#This Row],[Status]]="Cancelled", Flights[[#This Row],[Cancellation Reason]]="Airline/Carrier"), Flights[[#This Row],[Delay Type]]="Severe"), "Yes", "No")</f>
        <v>No</v>
      </c>
    </row>
    <row r="217" spans="1:27" x14ac:dyDescent="0.3">
      <c r="A217" s="3">
        <v>42022</v>
      </c>
      <c r="B217" s="22">
        <f>WEEKNUM(Flights[[#This Row],[Date]], 1)</f>
        <v>4</v>
      </c>
      <c r="C217" s="22">
        <f>WEEKDAY(Flights[[#This Row],[Date]],1)</f>
        <v>1</v>
      </c>
      <c r="D217" t="s">
        <v>919</v>
      </c>
      <c r="E217" t="s">
        <v>1995</v>
      </c>
      <c r="F217" t="s">
        <v>0</v>
      </c>
      <c r="G217" t="s">
        <v>290</v>
      </c>
      <c r="H217" t="str">
        <f>_xlfn.XLOOKUP(Flights[[#This Row],[Destination]], Airports!$A$2:$A$78, Airports!$D$2:$D$78)</f>
        <v>Houston</v>
      </c>
      <c r="I217" t="str" cm="1">
        <f t="array" ref="I217">_xlfn.XLOOKUP(Flights[[#This Row],[Destination]],_xlfn._TRO_TRAILING( Airports!A:A),_xlfn._TRO_TRAILING( Airports!E:E), "Not found")</f>
        <v>TX</v>
      </c>
      <c r="J217" s="1">
        <v>0.82638888888888884</v>
      </c>
      <c r="K217" s="22">
        <f>HOUR(Flights[[#This Row],[Scheduled Departure]])</f>
        <v>19</v>
      </c>
      <c r="L217" s="1">
        <v>0.82499999999999996</v>
      </c>
      <c r="M217">
        <f>(L217-J217)*24*60</f>
        <v>-1.9999999999999929</v>
      </c>
      <c r="N217" s="16">
        <f>Flights[[#This Row],[Length (min)]]/60</f>
        <v>2.8833333333333333</v>
      </c>
      <c r="O217">
        <v>173</v>
      </c>
      <c r="P217">
        <v>1390</v>
      </c>
      <c r="Q217" s="18">
        <f>IFERROR(Flights[[#This Row],[Distance]]/Flights[[#This Row],[Length (hr)]], "")</f>
        <v>482.08092485549133</v>
      </c>
      <c r="R217" s="1">
        <v>3.4722222222222224E-2</v>
      </c>
      <c r="S217" s="1" t="str">
        <f>IF(Flights[[#This Row],[Length (hr)]]&lt;2, "No meal", IF(Flights[[#This Row],[Length (hr)]]&lt;3.5, "Light meal", "Full meal"))</f>
        <v>Light meal</v>
      </c>
      <c r="T217" s="1" t="str">
        <f>IF(AND(Flights[[#This Row],[Airline]]="US Airways", Flights[[#This Row],[Meal]]="Full Meal"), "Yes", "No")</f>
        <v>No</v>
      </c>
      <c r="U217" s="1">
        <v>2.8472222222222222E-2</v>
      </c>
      <c r="V217">
        <v>-9</v>
      </c>
      <c r="W217" s="1" t="str">
        <f>IF(Flights[[#This Row],[Arrival Delay]] = "", "Cancelled", IF(Flights[[#This Row],[Arrival Delay]]&gt;15, "Delayed", "On time"))</f>
        <v>On time</v>
      </c>
      <c r="X217" t="str">
        <f>IF(Flights[[#This Row],[Status]]&lt;&gt;"Delayed","", IF(Flights[[#This Row],[Arrival Delay]]&gt;120, "Severe", IF(Flights[[#This Row],[Arrival Delay]]&gt;60, "Major", "Moderate")))</f>
        <v/>
      </c>
      <c r="Y217" t="b">
        <v>0</v>
      </c>
      <c r="AA217" t="str">
        <f>IF(OR(AND(Flights[[#This Row],[Status]]="Cancelled", Flights[[#This Row],[Cancellation Reason]]="Airline/Carrier"), Flights[[#This Row],[Delay Type]]="Severe"), "Yes", "No")</f>
        <v>No</v>
      </c>
    </row>
    <row r="218" spans="1:27" x14ac:dyDescent="0.3">
      <c r="A218" s="3">
        <v>42022</v>
      </c>
      <c r="B218" s="22">
        <f>WEEKNUM(Flights[[#This Row],[Date]], 1)</f>
        <v>4</v>
      </c>
      <c r="C218" s="22">
        <f>WEEKDAY(Flights[[#This Row],[Date]],1)</f>
        <v>1</v>
      </c>
      <c r="D218" t="s">
        <v>922</v>
      </c>
      <c r="E218" t="s">
        <v>1995</v>
      </c>
      <c r="F218" t="s">
        <v>0</v>
      </c>
      <c r="G218" t="s">
        <v>351</v>
      </c>
      <c r="H218" t="str">
        <f>_xlfn.XLOOKUP(Flights[[#This Row],[Destination]], Airports!$A$2:$A$78, Airports!$D$2:$D$78)</f>
        <v>Sacramento</v>
      </c>
      <c r="I218" t="str" cm="1">
        <f t="array" ref="I218">_xlfn.XLOOKUP(Flights[[#This Row],[Destination]],_xlfn._TRO_TRAILING( Airports!A:A),_xlfn._TRO_TRAILING( Airports!E:E), "Not found")</f>
        <v>CA</v>
      </c>
      <c r="J218" s="1">
        <v>0.84722222222222221</v>
      </c>
      <c r="K218" s="22">
        <f>HOUR(Flights[[#This Row],[Scheduled Departure]])</f>
        <v>20</v>
      </c>
      <c r="L218" s="1">
        <v>0.8881944444444444</v>
      </c>
      <c r="M218">
        <f>(L218-J218)*24*60</f>
        <v>58.99999999999995</v>
      </c>
      <c r="N218" s="16">
        <f>Flights[[#This Row],[Length (min)]]/60</f>
        <v>1.3333333333333333</v>
      </c>
      <c r="O218">
        <v>80</v>
      </c>
      <c r="P218">
        <v>373</v>
      </c>
      <c r="Q218" s="18">
        <f>IFERROR(Flights[[#This Row],[Distance]]/Flights[[#This Row],[Length (hr)]], "")</f>
        <v>279.75</v>
      </c>
      <c r="R218" s="1">
        <v>0.89930555555555558</v>
      </c>
      <c r="S218" s="1" t="str">
        <f>IF(Flights[[#This Row],[Length (hr)]]&lt;2, "No meal", IF(Flights[[#This Row],[Length (hr)]]&lt;3.5, "Light meal", "Full meal"))</f>
        <v>No meal</v>
      </c>
      <c r="T218" s="1" t="str">
        <f>IF(AND(Flights[[#This Row],[Airline]]="US Airways", Flights[[#This Row],[Meal]]="Full Meal"), "Yes", "No")</f>
        <v>No</v>
      </c>
      <c r="U218" s="1">
        <v>0.94374999999999998</v>
      </c>
      <c r="V218">
        <v>64</v>
      </c>
      <c r="W218" s="1" t="str">
        <f>IF(Flights[[#This Row],[Arrival Delay]] = "", "Cancelled", IF(Flights[[#This Row],[Arrival Delay]]&gt;15, "Delayed", "On time"))</f>
        <v>Delayed</v>
      </c>
      <c r="X218" t="str">
        <f>IF(Flights[[#This Row],[Status]]&lt;&gt;"Delayed","", IF(Flights[[#This Row],[Arrival Delay]]&gt;120, "Severe", IF(Flights[[#This Row],[Arrival Delay]]&gt;60, "Major", "Moderate")))</f>
        <v>Major</v>
      </c>
      <c r="Y218" t="b">
        <v>0</v>
      </c>
      <c r="AA218" t="str">
        <f>IF(OR(AND(Flights[[#This Row],[Status]]="Cancelled", Flights[[#This Row],[Cancellation Reason]]="Airline/Carrier"), Flights[[#This Row],[Delay Type]]="Severe"), "Yes", "No")</f>
        <v>No</v>
      </c>
    </row>
    <row r="219" spans="1:27" x14ac:dyDescent="0.3">
      <c r="A219" s="3">
        <v>42022</v>
      </c>
      <c r="B219" s="22">
        <f>WEEKNUM(Flights[[#This Row],[Date]], 1)</f>
        <v>4</v>
      </c>
      <c r="C219" s="22">
        <f>WEEKDAY(Flights[[#This Row],[Date]],1)</f>
        <v>1</v>
      </c>
      <c r="D219" t="s">
        <v>820</v>
      </c>
      <c r="E219" t="s">
        <v>1994</v>
      </c>
      <c r="F219" t="s">
        <v>0</v>
      </c>
      <c r="G219" t="s">
        <v>349</v>
      </c>
      <c r="H219" t="str">
        <f>_xlfn.XLOOKUP(Flights[[#This Row],[Destination]], Airports!$A$2:$A$78, Airports!$D$2:$D$78)</f>
        <v>Salt Lake City</v>
      </c>
      <c r="I219" t="str" cm="1">
        <f t="array" ref="I219">_xlfn.XLOOKUP(Flights[[#This Row],[Destination]],_xlfn._TRO_TRAILING( Airports!A:A),_xlfn._TRO_TRAILING( Airports!E:E), "Not found")</f>
        <v>UT</v>
      </c>
      <c r="J219" s="1">
        <v>0.85069444444444442</v>
      </c>
      <c r="K219" s="22">
        <f>HOUR(Flights[[#This Row],[Scheduled Departure]])</f>
        <v>20</v>
      </c>
      <c r="L219" s="1">
        <v>0.84513888888888888</v>
      </c>
      <c r="M219">
        <f>(L219-J219)*24*60</f>
        <v>-7.9999999999999716</v>
      </c>
      <c r="N219" s="16">
        <f>Flights[[#This Row],[Length (min)]]/60</f>
        <v>1.6833333333333333</v>
      </c>
      <c r="O219">
        <v>101</v>
      </c>
      <c r="P219">
        <v>590</v>
      </c>
      <c r="Q219" s="18">
        <f>IFERROR(Flights[[#This Row],[Distance]]/Flights[[#This Row],[Length (hr)]], "")</f>
        <v>350.49504950495049</v>
      </c>
      <c r="R219" s="1">
        <v>0.97152777777777777</v>
      </c>
      <c r="S219" s="1" t="str">
        <f>IF(Flights[[#This Row],[Length (hr)]]&lt;2, "No meal", IF(Flights[[#This Row],[Length (hr)]]&lt;3.5, "Light meal", "Full meal"))</f>
        <v>No meal</v>
      </c>
      <c r="T219" s="1" t="str">
        <f>IF(AND(Flights[[#This Row],[Airline]]="US Airways", Flights[[#This Row],[Meal]]="Full Meal"), "Yes", "No")</f>
        <v>No</v>
      </c>
      <c r="U219" s="1">
        <v>0.95694444444444449</v>
      </c>
      <c r="V219">
        <v>-21</v>
      </c>
      <c r="W219" s="1" t="str">
        <f>IF(Flights[[#This Row],[Arrival Delay]] = "", "Cancelled", IF(Flights[[#This Row],[Arrival Delay]]&gt;15, "Delayed", "On time"))</f>
        <v>On time</v>
      </c>
      <c r="X219" t="str">
        <f>IF(Flights[[#This Row],[Status]]&lt;&gt;"Delayed","", IF(Flights[[#This Row],[Arrival Delay]]&gt;120, "Severe", IF(Flights[[#This Row],[Arrival Delay]]&gt;60, "Major", "Moderate")))</f>
        <v/>
      </c>
      <c r="Y219" t="b">
        <v>0</v>
      </c>
      <c r="AA219" t="str">
        <f>IF(OR(AND(Flights[[#This Row],[Status]]="Cancelled", Flights[[#This Row],[Cancellation Reason]]="Airline/Carrier"), Flights[[#This Row],[Delay Type]]="Severe"), "Yes", "No")</f>
        <v>No</v>
      </c>
    </row>
    <row r="220" spans="1:27" x14ac:dyDescent="0.3">
      <c r="A220" s="3">
        <v>42023</v>
      </c>
      <c r="B220" s="22">
        <f>WEEKNUM(Flights[[#This Row],[Date]], 1)</f>
        <v>4</v>
      </c>
      <c r="C220" s="22">
        <f>WEEKDAY(Flights[[#This Row],[Date]],1)</f>
        <v>2</v>
      </c>
      <c r="D220" t="s">
        <v>601</v>
      </c>
      <c r="E220" t="s">
        <v>1990</v>
      </c>
      <c r="F220" t="s">
        <v>0</v>
      </c>
      <c r="G220" t="s">
        <v>15</v>
      </c>
      <c r="H220" t="str">
        <f>_xlfn.XLOOKUP(Flights[[#This Row],[Destination]], Airports!$A$2:$A$78, Airports!$D$2:$D$78)</f>
        <v>Las Vegas</v>
      </c>
      <c r="I220" t="str" cm="1">
        <f t="array" ref="I220">_xlfn.XLOOKUP(Flights[[#This Row],[Destination]],_xlfn._TRO_TRAILING( Airports!A:A),_xlfn._TRO_TRAILING( Airports!E:E), "Not found")</f>
        <v>NV</v>
      </c>
      <c r="J220" s="1">
        <v>0.33333333333333331</v>
      </c>
      <c r="K220" s="22">
        <f>HOUR(Flights[[#This Row],[Scheduled Departure]])</f>
        <v>8</v>
      </c>
      <c r="L220" s="1">
        <v>0.33124999999999999</v>
      </c>
      <c r="M220">
        <f>(L220-J220)*24*60</f>
        <v>-2.9999999999999893</v>
      </c>
      <c r="N220" s="16">
        <f>Flights[[#This Row],[Length (min)]]/60</f>
        <v>1.2166666666666666</v>
      </c>
      <c r="O220">
        <v>73</v>
      </c>
      <c r="P220">
        <v>236</v>
      </c>
      <c r="Q220" s="18">
        <f>IFERROR(Flights[[#This Row],[Distance]]/Flights[[#This Row],[Length (hr)]], "")</f>
        <v>193.97260273972606</v>
      </c>
      <c r="R220" s="1">
        <v>0.38333333333333336</v>
      </c>
      <c r="S220" s="1" t="str">
        <f>IF(Flights[[#This Row],[Length (hr)]]&lt;2, "No meal", IF(Flights[[#This Row],[Length (hr)]]&lt;3.5, "Light meal", "Full meal"))</f>
        <v>No meal</v>
      </c>
      <c r="T220" s="1" t="str">
        <f>IF(AND(Flights[[#This Row],[Airline]]="US Airways", Flights[[#This Row],[Meal]]="Full Meal"), "Yes", "No")</f>
        <v>No</v>
      </c>
      <c r="U220" s="1">
        <v>0.38194444444444442</v>
      </c>
      <c r="V220">
        <v>-2</v>
      </c>
      <c r="W220" s="1" t="str">
        <f>IF(Flights[[#This Row],[Arrival Delay]] = "", "Cancelled", IF(Flights[[#This Row],[Arrival Delay]]&gt;15, "Delayed", "On time"))</f>
        <v>On time</v>
      </c>
      <c r="X220" t="str">
        <f>IF(Flights[[#This Row],[Status]]&lt;&gt;"Delayed","", IF(Flights[[#This Row],[Arrival Delay]]&gt;120, "Severe", IF(Flights[[#This Row],[Arrival Delay]]&gt;60, "Major", "Moderate")))</f>
        <v/>
      </c>
      <c r="Y220" t="b">
        <v>0</v>
      </c>
      <c r="AA220" t="str">
        <f>IF(OR(AND(Flights[[#This Row],[Status]]="Cancelled", Flights[[#This Row],[Cancellation Reason]]="Airline/Carrier"), Flights[[#This Row],[Delay Type]]="Severe"), "Yes", "No")</f>
        <v>No</v>
      </c>
    </row>
    <row r="221" spans="1:27" x14ac:dyDescent="0.3">
      <c r="A221" s="3">
        <v>42023</v>
      </c>
      <c r="B221" s="22">
        <f>WEEKNUM(Flights[[#This Row],[Date]], 1)</f>
        <v>4</v>
      </c>
      <c r="C221" s="22">
        <f>WEEKDAY(Flights[[#This Row],[Date]],1)</f>
        <v>2</v>
      </c>
      <c r="D221" t="s">
        <v>502</v>
      </c>
      <c r="E221" t="s">
        <v>1994</v>
      </c>
      <c r="F221" t="s">
        <v>0</v>
      </c>
      <c r="G221" t="s">
        <v>339</v>
      </c>
      <c r="H221" t="str">
        <f>_xlfn.XLOOKUP(Flights[[#This Row],[Destination]], Airports!$A$2:$A$78, Airports!$D$2:$D$78)</f>
        <v>San Diego</v>
      </c>
      <c r="I221" t="str" cm="1">
        <f t="array" ref="I221">_xlfn.XLOOKUP(Flights[[#This Row],[Destination]],_xlfn._TRO_TRAILING( Airports!A:A),_xlfn._TRO_TRAILING( Airports!E:E), "Not found")</f>
        <v>CA</v>
      </c>
      <c r="J221" s="1">
        <v>0.37777777777777777</v>
      </c>
      <c r="K221" s="22">
        <f>HOUR(Flights[[#This Row],[Scheduled Departure]])</f>
        <v>9</v>
      </c>
      <c r="L221" s="1">
        <v>0.38611111111111113</v>
      </c>
      <c r="M221">
        <f>(L221-J221)*24*60</f>
        <v>12.000000000000037</v>
      </c>
      <c r="N221" s="16">
        <f>Flights[[#This Row],[Length (min)]]/60</f>
        <v>0.8666666666666667</v>
      </c>
      <c r="O221">
        <v>52</v>
      </c>
      <c r="P221">
        <v>109</v>
      </c>
      <c r="Q221" s="18">
        <f>IFERROR(Flights[[#This Row],[Distance]]/Flights[[#This Row],[Length (hr)]], "")</f>
        <v>125.76923076923076</v>
      </c>
      <c r="R221" s="1">
        <v>0.42152777777777778</v>
      </c>
      <c r="S221" s="1" t="str">
        <f>IF(Flights[[#This Row],[Length (hr)]]&lt;2, "No meal", IF(Flights[[#This Row],[Length (hr)]]&lt;3.5, "Light meal", "Full meal"))</f>
        <v>No meal</v>
      </c>
      <c r="T221" s="1" t="str">
        <f>IF(AND(Flights[[#This Row],[Airline]]="US Airways", Flights[[#This Row],[Meal]]="Full Meal"), "Yes", "No")</f>
        <v>No</v>
      </c>
      <c r="U221" s="1">
        <v>0.42222222222222222</v>
      </c>
      <c r="V221">
        <v>1</v>
      </c>
      <c r="W221" s="1" t="str">
        <f>IF(Flights[[#This Row],[Arrival Delay]] = "", "Cancelled", IF(Flights[[#This Row],[Arrival Delay]]&gt;15, "Delayed", "On time"))</f>
        <v>On time</v>
      </c>
      <c r="X221" t="str">
        <f>IF(Flights[[#This Row],[Status]]&lt;&gt;"Delayed","", IF(Flights[[#This Row],[Arrival Delay]]&gt;120, "Severe", IF(Flights[[#This Row],[Arrival Delay]]&gt;60, "Major", "Moderate")))</f>
        <v/>
      </c>
      <c r="Y221" t="b">
        <v>0</v>
      </c>
      <c r="AA221" t="str">
        <f>IF(OR(AND(Flights[[#This Row],[Status]]="Cancelled", Flights[[#This Row],[Cancellation Reason]]="Airline/Carrier"), Flights[[#This Row],[Delay Type]]="Severe"), "Yes", "No")</f>
        <v>No</v>
      </c>
    </row>
    <row r="222" spans="1:27" x14ac:dyDescent="0.3">
      <c r="A222" s="3">
        <v>42023</v>
      </c>
      <c r="B222" s="22">
        <f>WEEKNUM(Flights[[#This Row],[Date]], 1)</f>
        <v>4</v>
      </c>
      <c r="C222" s="22">
        <f>WEEKDAY(Flights[[#This Row],[Date]],1)</f>
        <v>2</v>
      </c>
      <c r="D222" t="s">
        <v>448</v>
      </c>
      <c r="E222" t="s">
        <v>1994</v>
      </c>
      <c r="F222" t="s">
        <v>0</v>
      </c>
      <c r="G222" t="s">
        <v>347</v>
      </c>
      <c r="H222" t="str">
        <f>_xlfn.XLOOKUP(Flights[[#This Row],[Destination]], Airports!$A$2:$A$78, Airports!$D$2:$D$78)</f>
        <v>San Jose</v>
      </c>
      <c r="I222" t="str" cm="1">
        <f t="array" ref="I222">_xlfn.XLOOKUP(Flights[[#This Row],[Destination]],_xlfn._TRO_TRAILING( Airports!A:A),_xlfn._TRO_TRAILING( Airports!E:E), "Not found")</f>
        <v>CA</v>
      </c>
      <c r="J222" s="1">
        <v>0.41666666666666669</v>
      </c>
      <c r="K222" s="22">
        <f>HOUR(Flights[[#This Row],[Scheduled Departure]])</f>
        <v>10</v>
      </c>
      <c r="L222" s="1">
        <v>0.41249999999999998</v>
      </c>
      <c r="M222">
        <f>(L222-J222)*24*60</f>
        <v>-6.0000000000000586</v>
      </c>
      <c r="N222" s="16">
        <f>Flights[[#This Row],[Length (min)]]/60</f>
        <v>1.1666666666666667</v>
      </c>
      <c r="O222">
        <v>70</v>
      </c>
      <c r="P222">
        <v>308</v>
      </c>
      <c r="Q222" s="18">
        <f>IFERROR(Flights[[#This Row],[Distance]]/Flights[[#This Row],[Length (hr)]], "")</f>
        <v>264</v>
      </c>
      <c r="R222" s="1">
        <v>0.46666666666666667</v>
      </c>
      <c r="S222" s="1" t="str">
        <f>IF(Flights[[#This Row],[Length (hr)]]&lt;2, "No meal", IF(Flights[[#This Row],[Length (hr)]]&lt;3.5, "Light meal", "Full meal"))</f>
        <v>No meal</v>
      </c>
      <c r="T222" s="1" t="str">
        <f>IF(AND(Flights[[#This Row],[Airline]]="US Airways", Flights[[#This Row],[Meal]]="Full Meal"), "Yes", "No")</f>
        <v>No</v>
      </c>
      <c r="U222" s="1">
        <v>0.46111111111111114</v>
      </c>
      <c r="V222">
        <v>-8</v>
      </c>
      <c r="W222" s="1" t="str">
        <f>IF(Flights[[#This Row],[Arrival Delay]] = "", "Cancelled", IF(Flights[[#This Row],[Arrival Delay]]&gt;15, "Delayed", "On time"))</f>
        <v>On time</v>
      </c>
      <c r="X222" t="str">
        <f>IF(Flights[[#This Row],[Status]]&lt;&gt;"Delayed","", IF(Flights[[#This Row],[Arrival Delay]]&gt;120, "Severe", IF(Flights[[#This Row],[Arrival Delay]]&gt;60, "Major", "Moderate")))</f>
        <v/>
      </c>
      <c r="Y222" t="b">
        <v>0</v>
      </c>
      <c r="AA222" t="str">
        <f>IF(OR(AND(Flights[[#This Row],[Status]]="Cancelled", Flights[[#This Row],[Cancellation Reason]]="Airline/Carrier"), Flights[[#This Row],[Delay Type]]="Severe"), "Yes", "No")</f>
        <v>No</v>
      </c>
    </row>
    <row r="223" spans="1:27" x14ac:dyDescent="0.3">
      <c r="A223" s="3">
        <v>42023</v>
      </c>
      <c r="B223" s="22">
        <f>WEEKNUM(Flights[[#This Row],[Date]], 1)</f>
        <v>4</v>
      </c>
      <c r="C223" s="22">
        <f>WEEKDAY(Flights[[#This Row],[Date]],1)</f>
        <v>2</v>
      </c>
      <c r="D223" t="s">
        <v>478</v>
      </c>
      <c r="E223" t="s">
        <v>1997</v>
      </c>
      <c r="F223" t="s">
        <v>0</v>
      </c>
      <c r="G223" t="s">
        <v>20</v>
      </c>
      <c r="H223" t="str">
        <f>_xlfn.XLOOKUP(Flights[[#This Row],[Destination]], Airports!$A$2:$A$78, Airports!$D$2:$D$78)</f>
        <v>Kahului</v>
      </c>
      <c r="I223" t="str" cm="1">
        <f t="array" ref="I223">_xlfn.XLOOKUP(Flights[[#This Row],[Destination]],_xlfn._TRO_TRAILING( Airports!A:A),_xlfn._TRO_TRAILING( Airports!E:E), "Not found")</f>
        <v>HI</v>
      </c>
      <c r="J223" s="1">
        <v>0.46875</v>
      </c>
      <c r="K223" s="22">
        <f>HOUR(Flights[[#This Row],[Scheduled Departure]])</f>
        <v>11</v>
      </c>
      <c r="L223" s="1">
        <v>0.46875</v>
      </c>
      <c r="M223">
        <f>(L223-J223)*24*60</f>
        <v>0</v>
      </c>
      <c r="N223" s="16">
        <f>Flights[[#This Row],[Length (min)]]/60</f>
        <v>5.75</v>
      </c>
      <c r="O223">
        <v>345</v>
      </c>
      <c r="P223">
        <v>2486</v>
      </c>
      <c r="Q223" s="18">
        <f>IFERROR(Flights[[#This Row],[Distance]]/Flights[[#This Row],[Length (hr)]], "")</f>
        <v>432.3478260869565</v>
      </c>
      <c r="R223" s="1">
        <v>0.625</v>
      </c>
      <c r="S223" s="1" t="str">
        <f>IF(Flights[[#This Row],[Length (hr)]]&lt;2, "No meal", IF(Flights[[#This Row],[Length (hr)]]&lt;3.5, "Light meal", "Full meal"))</f>
        <v>Full meal</v>
      </c>
      <c r="T223" s="1" t="str">
        <f>IF(AND(Flights[[#This Row],[Airline]]="US Airways", Flights[[#This Row],[Meal]]="Full Meal"), "Yes", "No")</f>
        <v>No</v>
      </c>
      <c r="U223" s="1">
        <v>0.625</v>
      </c>
      <c r="V223">
        <v>0</v>
      </c>
      <c r="W223" s="1" t="str">
        <f>IF(Flights[[#This Row],[Arrival Delay]] = "", "Cancelled", IF(Flights[[#This Row],[Arrival Delay]]&gt;15, "Delayed", "On time"))</f>
        <v>On time</v>
      </c>
      <c r="X223" t="str">
        <f>IF(Flights[[#This Row],[Status]]&lt;&gt;"Delayed","", IF(Flights[[#This Row],[Arrival Delay]]&gt;120, "Severe", IF(Flights[[#This Row],[Arrival Delay]]&gt;60, "Major", "Moderate")))</f>
        <v/>
      </c>
      <c r="Y223" t="b">
        <v>0</v>
      </c>
      <c r="AA223" t="str">
        <f>IF(OR(AND(Flights[[#This Row],[Status]]="Cancelled", Flights[[#This Row],[Cancellation Reason]]="Airline/Carrier"), Flights[[#This Row],[Delay Type]]="Severe"), "Yes", "No")</f>
        <v>No</v>
      </c>
    </row>
    <row r="224" spans="1:27" x14ac:dyDescent="0.3">
      <c r="A224" s="3">
        <v>42023</v>
      </c>
      <c r="B224" s="22">
        <f>WEEKNUM(Flights[[#This Row],[Date]], 1)</f>
        <v>4</v>
      </c>
      <c r="C224" s="22">
        <f>WEEKDAY(Flights[[#This Row],[Date]],1)</f>
        <v>2</v>
      </c>
      <c r="D224" t="s">
        <v>66</v>
      </c>
      <c r="E224" t="s">
        <v>1987</v>
      </c>
      <c r="F224" t="s">
        <v>0</v>
      </c>
      <c r="G224" t="s">
        <v>23</v>
      </c>
      <c r="H224" t="str">
        <f>_xlfn.XLOOKUP(Flights[[#This Row],[Destination]], Airports!$A$2:$A$78, Airports!$D$2:$D$78)</f>
        <v>Indianapolis</v>
      </c>
      <c r="I224" t="str" cm="1">
        <f t="array" ref="I224">_xlfn.XLOOKUP(Flights[[#This Row],[Destination]],_xlfn._TRO_TRAILING( Airports!A:A),_xlfn._TRO_TRAILING( Airports!E:E), "Not found")</f>
        <v>IN</v>
      </c>
      <c r="J224" s="1">
        <v>0.47569444444444442</v>
      </c>
      <c r="K224" s="22">
        <f>HOUR(Flights[[#This Row],[Scheduled Departure]])</f>
        <v>11</v>
      </c>
      <c r="L224" s="1">
        <v>0.47152777777777777</v>
      </c>
      <c r="M224">
        <f>(L224-J224)*24*60</f>
        <v>-5.9999999999999787</v>
      </c>
      <c r="N224" s="16">
        <f>Flights[[#This Row],[Length (min)]]/60</f>
        <v>3.7</v>
      </c>
      <c r="O224">
        <v>222</v>
      </c>
      <c r="P224">
        <v>1814</v>
      </c>
      <c r="Q224" s="18">
        <f>IFERROR(Flights[[#This Row],[Distance]]/Flights[[#This Row],[Length (hr)]], "")</f>
        <v>490.27027027027026</v>
      </c>
      <c r="R224" s="1">
        <v>0.76527777777777772</v>
      </c>
      <c r="S224" s="1" t="str">
        <f>IF(Flights[[#This Row],[Length (hr)]]&lt;2, "No meal", IF(Flights[[#This Row],[Length (hr)]]&lt;3.5, "Light meal", "Full meal"))</f>
        <v>Full meal</v>
      </c>
      <c r="T224" s="1" t="str">
        <f>IF(AND(Flights[[#This Row],[Airline]]="US Airways", Flights[[#This Row],[Meal]]="Full Meal"), "Yes", "No")</f>
        <v>No</v>
      </c>
      <c r="U224" s="1">
        <v>0.75069444444444444</v>
      </c>
      <c r="V224">
        <v>-21</v>
      </c>
      <c r="W224" s="1" t="str">
        <f>IF(Flights[[#This Row],[Arrival Delay]] = "", "Cancelled", IF(Flights[[#This Row],[Arrival Delay]]&gt;15, "Delayed", "On time"))</f>
        <v>On time</v>
      </c>
      <c r="X224" t="str">
        <f>IF(Flights[[#This Row],[Status]]&lt;&gt;"Delayed","", IF(Flights[[#This Row],[Arrival Delay]]&gt;120, "Severe", IF(Flights[[#This Row],[Arrival Delay]]&gt;60, "Major", "Moderate")))</f>
        <v/>
      </c>
      <c r="Y224" t="b">
        <v>0</v>
      </c>
      <c r="AA224" t="str">
        <f>IF(OR(AND(Flights[[#This Row],[Status]]="Cancelled", Flights[[#This Row],[Cancellation Reason]]="Airline/Carrier"), Flights[[#This Row],[Delay Type]]="Severe"), "Yes", "No")</f>
        <v>No</v>
      </c>
    </row>
    <row r="225" spans="1:27" x14ac:dyDescent="0.3">
      <c r="A225" s="3">
        <v>42023</v>
      </c>
      <c r="B225" s="22">
        <f>WEEKNUM(Flights[[#This Row],[Date]], 1)</f>
        <v>4</v>
      </c>
      <c r="C225" s="22">
        <f>WEEKDAY(Flights[[#This Row],[Date]],1)</f>
        <v>2</v>
      </c>
      <c r="D225" t="s">
        <v>879</v>
      </c>
      <c r="E225" t="s">
        <v>1995</v>
      </c>
      <c r="F225" t="s">
        <v>0</v>
      </c>
      <c r="G225" t="s">
        <v>318</v>
      </c>
      <c r="H225" t="str">
        <f>_xlfn.XLOOKUP(Flights[[#This Row],[Destination]], Airports!$A$2:$A$78, Airports!$D$2:$D$78)</f>
        <v>Oakland</v>
      </c>
      <c r="I225" t="str" cm="1">
        <f t="array" ref="I225">_xlfn.XLOOKUP(Flights[[#This Row],[Destination]],_xlfn._TRO_TRAILING( Airports!A:A),_xlfn._TRO_TRAILING( Airports!E:E), "Not found")</f>
        <v>CA</v>
      </c>
      <c r="J225" s="1">
        <v>0.54513888888888884</v>
      </c>
      <c r="K225" s="22">
        <f>HOUR(Flights[[#This Row],[Scheduled Departure]])</f>
        <v>13</v>
      </c>
      <c r="L225" s="1">
        <v>0.54722222222222228</v>
      </c>
      <c r="M225">
        <f>(L225-J225)*24*60</f>
        <v>3.0000000000001492</v>
      </c>
      <c r="N225" s="16">
        <f>Flights[[#This Row],[Length (min)]]/60</f>
        <v>1.3333333333333333</v>
      </c>
      <c r="O225">
        <v>80</v>
      </c>
      <c r="P225">
        <v>337</v>
      </c>
      <c r="Q225" s="18">
        <f>IFERROR(Flights[[#This Row],[Distance]]/Flights[[#This Row],[Length (hr)]], "")</f>
        <v>252.75</v>
      </c>
      <c r="R225" s="1">
        <v>0.59722222222222221</v>
      </c>
      <c r="S225" s="1" t="str">
        <f>IF(Flights[[#This Row],[Length (hr)]]&lt;2, "No meal", IF(Flights[[#This Row],[Length (hr)]]&lt;3.5, "Light meal", "Full meal"))</f>
        <v>No meal</v>
      </c>
      <c r="T225" s="1" t="str">
        <f>IF(AND(Flights[[#This Row],[Airline]]="US Airways", Flights[[#This Row],[Meal]]="Full Meal"), "Yes", "No")</f>
        <v>No</v>
      </c>
      <c r="U225" s="1">
        <v>0.60277777777777775</v>
      </c>
      <c r="V225">
        <v>8</v>
      </c>
      <c r="W225" s="1" t="str">
        <f>IF(Flights[[#This Row],[Arrival Delay]] = "", "Cancelled", IF(Flights[[#This Row],[Arrival Delay]]&gt;15, "Delayed", "On time"))</f>
        <v>On time</v>
      </c>
      <c r="X225" t="str">
        <f>IF(Flights[[#This Row],[Status]]&lt;&gt;"Delayed","", IF(Flights[[#This Row],[Arrival Delay]]&gt;120, "Severe", IF(Flights[[#This Row],[Arrival Delay]]&gt;60, "Major", "Moderate")))</f>
        <v/>
      </c>
      <c r="Y225" t="b">
        <v>0</v>
      </c>
      <c r="AA225" t="str">
        <f>IF(OR(AND(Flights[[#This Row],[Status]]="Cancelled", Flights[[#This Row],[Cancellation Reason]]="Airline/Carrier"), Flights[[#This Row],[Delay Type]]="Severe"), "Yes", "No")</f>
        <v>No</v>
      </c>
    </row>
    <row r="226" spans="1:27" x14ac:dyDescent="0.3">
      <c r="A226" s="3">
        <v>42023</v>
      </c>
      <c r="B226" s="22">
        <f>WEEKNUM(Flights[[#This Row],[Date]], 1)</f>
        <v>4</v>
      </c>
      <c r="C226" s="22">
        <f>WEEKDAY(Flights[[#This Row],[Date]],1)</f>
        <v>2</v>
      </c>
      <c r="D226" t="s">
        <v>633</v>
      </c>
      <c r="E226" t="s">
        <v>1990</v>
      </c>
      <c r="F226" t="s">
        <v>0</v>
      </c>
      <c r="G226" t="s">
        <v>273</v>
      </c>
      <c r="H226" t="str">
        <f>_xlfn.XLOOKUP(Flights[[#This Row],[Destination]], Airports!$A$2:$A$78, Airports!$D$2:$D$78)</f>
        <v>Denver</v>
      </c>
      <c r="I226" t="str" cm="1">
        <f t="array" ref="I226">_xlfn.XLOOKUP(Flights[[#This Row],[Destination]],_xlfn._TRO_TRAILING( Airports!A:A),_xlfn._TRO_TRAILING( Airports!E:E), "Not found")</f>
        <v>CO</v>
      </c>
      <c r="J226" s="1">
        <v>0.54861111111111116</v>
      </c>
      <c r="K226" s="22">
        <f>HOUR(Flights[[#This Row],[Scheduled Departure]])</f>
        <v>13</v>
      </c>
      <c r="L226" s="1">
        <v>0.54722222222222228</v>
      </c>
      <c r="M226">
        <f>(L226-J226)*24*60</f>
        <v>-1.9999999999999929</v>
      </c>
      <c r="N226" s="16">
        <f>Flights[[#This Row],[Length (min)]]/60</f>
        <v>2.2333333333333334</v>
      </c>
      <c r="O226">
        <v>134</v>
      </c>
      <c r="P226">
        <v>862</v>
      </c>
      <c r="Q226" s="18">
        <f>IFERROR(Flights[[#This Row],[Distance]]/Flights[[#This Row],[Length (hr)]], "")</f>
        <v>385.97014925373134</v>
      </c>
      <c r="R226" s="1">
        <v>0.68680555555555556</v>
      </c>
      <c r="S226" s="1" t="str">
        <f>IF(Flights[[#This Row],[Length (hr)]]&lt;2, "No meal", IF(Flights[[#This Row],[Length (hr)]]&lt;3.5, "Light meal", "Full meal"))</f>
        <v>Light meal</v>
      </c>
      <c r="T226" s="1" t="str">
        <f>IF(AND(Flights[[#This Row],[Airline]]="US Airways", Flights[[#This Row],[Meal]]="Full Meal"), "Yes", "No")</f>
        <v>No</v>
      </c>
      <c r="U226" s="1">
        <v>0.68194444444444446</v>
      </c>
      <c r="V226">
        <v>-7</v>
      </c>
      <c r="W226" s="1" t="str">
        <f>IF(Flights[[#This Row],[Arrival Delay]] = "", "Cancelled", IF(Flights[[#This Row],[Arrival Delay]]&gt;15, "Delayed", "On time"))</f>
        <v>On time</v>
      </c>
      <c r="X226" t="str">
        <f>IF(Flights[[#This Row],[Status]]&lt;&gt;"Delayed","", IF(Flights[[#This Row],[Arrival Delay]]&gt;120, "Severe", IF(Flights[[#This Row],[Arrival Delay]]&gt;60, "Major", "Moderate")))</f>
        <v/>
      </c>
      <c r="Y226" t="b">
        <v>0</v>
      </c>
      <c r="AA226" t="str">
        <f>IF(OR(AND(Flights[[#This Row],[Status]]="Cancelled", Flights[[#This Row],[Cancellation Reason]]="Airline/Carrier"), Flights[[#This Row],[Delay Type]]="Severe"), "Yes", "No")</f>
        <v>No</v>
      </c>
    </row>
    <row r="227" spans="1:27" x14ac:dyDescent="0.3">
      <c r="A227" s="3">
        <v>42023</v>
      </c>
      <c r="B227" s="22">
        <f>WEEKNUM(Flights[[#This Row],[Date]], 1)</f>
        <v>4</v>
      </c>
      <c r="C227" s="22">
        <f>WEEKDAY(Flights[[#This Row],[Date]],1)</f>
        <v>2</v>
      </c>
      <c r="D227" t="s">
        <v>497</v>
      </c>
      <c r="E227" t="s">
        <v>1994</v>
      </c>
      <c r="F227" t="s">
        <v>0</v>
      </c>
      <c r="G227" t="s">
        <v>335</v>
      </c>
      <c r="H227" t="str">
        <f>_xlfn.XLOOKUP(Flights[[#This Row],[Destination]], Airports!$A$2:$A$78, Airports!$D$2:$D$78)</f>
        <v>Reno</v>
      </c>
      <c r="I227" t="str" cm="1">
        <f t="array" ref="I227">_xlfn.XLOOKUP(Flights[[#This Row],[Destination]],_xlfn._TRO_TRAILING( Airports!A:A),_xlfn._TRO_TRAILING( Airports!E:E), "Not found")</f>
        <v>NV</v>
      </c>
      <c r="J227" s="1">
        <v>0.57152777777777775</v>
      </c>
      <c r="K227" s="22">
        <f>HOUR(Flights[[#This Row],[Scheduled Departure]])</f>
        <v>13</v>
      </c>
      <c r="L227" s="1">
        <v>0.56805555555555554</v>
      </c>
      <c r="M227">
        <f>(L227-J227)*24*60</f>
        <v>-4.9999999999999822</v>
      </c>
      <c r="N227" s="16">
        <f>Flights[[#This Row],[Length (min)]]/60</f>
        <v>1.45</v>
      </c>
      <c r="O227">
        <v>87</v>
      </c>
      <c r="P227">
        <v>391</v>
      </c>
      <c r="Q227" s="18">
        <f>IFERROR(Flights[[#This Row],[Distance]]/Flights[[#This Row],[Length (hr)]], "")</f>
        <v>269.65517241379314</v>
      </c>
      <c r="R227" s="1">
        <v>0.62986111111111109</v>
      </c>
      <c r="S227" s="1" t="str">
        <f>IF(Flights[[#This Row],[Length (hr)]]&lt;2, "No meal", IF(Flights[[#This Row],[Length (hr)]]&lt;3.5, "Light meal", "Full meal"))</f>
        <v>No meal</v>
      </c>
      <c r="T227" s="1" t="str">
        <f>IF(AND(Flights[[#This Row],[Airline]]="US Airways", Flights[[#This Row],[Meal]]="Full Meal"), "Yes", "No")</f>
        <v>No</v>
      </c>
      <c r="U227" s="1">
        <v>0.62847222222222221</v>
      </c>
      <c r="V227">
        <v>-2</v>
      </c>
      <c r="W227" s="1" t="str">
        <f>IF(Flights[[#This Row],[Arrival Delay]] = "", "Cancelled", IF(Flights[[#This Row],[Arrival Delay]]&gt;15, "Delayed", "On time"))</f>
        <v>On time</v>
      </c>
      <c r="X227" t="str">
        <f>IF(Flights[[#This Row],[Status]]&lt;&gt;"Delayed","", IF(Flights[[#This Row],[Arrival Delay]]&gt;120, "Severe", IF(Flights[[#This Row],[Arrival Delay]]&gt;60, "Major", "Moderate")))</f>
        <v/>
      </c>
      <c r="Y227" t="b">
        <v>0</v>
      </c>
      <c r="AA227" t="str">
        <f>IF(OR(AND(Flights[[#This Row],[Status]]="Cancelled", Flights[[#This Row],[Cancellation Reason]]="Airline/Carrier"), Flights[[#This Row],[Delay Type]]="Severe"), "Yes", "No")</f>
        <v>No</v>
      </c>
    </row>
    <row r="228" spans="1:27" x14ac:dyDescent="0.3">
      <c r="A228" s="3">
        <v>42023</v>
      </c>
      <c r="B228" s="22">
        <f>WEEKNUM(Flights[[#This Row],[Date]], 1)</f>
        <v>4</v>
      </c>
      <c r="C228" s="22">
        <f>WEEKDAY(Flights[[#This Row],[Date]],1)</f>
        <v>2</v>
      </c>
      <c r="D228" t="s">
        <v>887</v>
      </c>
      <c r="E228" t="s">
        <v>1991</v>
      </c>
      <c r="F228" t="s">
        <v>0</v>
      </c>
      <c r="G228" t="s">
        <v>344</v>
      </c>
      <c r="H228" t="str">
        <f>_xlfn.XLOOKUP(Flights[[#This Row],[Destination]], Airports!$A$2:$A$78, Airports!$D$2:$D$78)</f>
        <v>Seattle</v>
      </c>
      <c r="I228" t="str" cm="1">
        <f t="array" ref="I228">_xlfn.XLOOKUP(Flights[[#This Row],[Destination]],_xlfn._TRO_TRAILING( Airports!A:A),_xlfn._TRO_TRAILING( Airports!E:E), "Not found")</f>
        <v>WA</v>
      </c>
      <c r="J228" s="1">
        <v>0.58333333333333337</v>
      </c>
      <c r="K228" s="22">
        <f>HOUR(Flights[[#This Row],[Scheduled Departure]])</f>
        <v>14</v>
      </c>
      <c r="L228" s="1">
        <v>0.57847222222222228</v>
      </c>
      <c r="M228">
        <f>(L228-J228)*24*60</f>
        <v>-6.9999999999999751</v>
      </c>
      <c r="N228" s="16">
        <f>Flights[[#This Row],[Length (min)]]/60</f>
        <v>2.5833333333333335</v>
      </c>
      <c r="O228">
        <v>155</v>
      </c>
      <c r="P228">
        <v>954</v>
      </c>
      <c r="Q228" s="18">
        <f>IFERROR(Flights[[#This Row],[Distance]]/Flights[[#This Row],[Length (hr)]], "")</f>
        <v>369.29032258064512</v>
      </c>
      <c r="R228" s="1">
        <v>0.7</v>
      </c>
      <c r="S228" s="1" t="str">
        <f>IF(Flights[[#This Row],[Length (hr)]]&lt;2, "No meal", IF(Flights[[#This Row],[Length (hr)]]&lt;3.5, "Light meal", "Full meal"))</f>
        <v>Light meal</v>
      </c>
      <c r="T228" s="1" t="str">
        <f>IF(AND(Flights[[#This Row],[Airline]]="US Airways", Flights[[#This Row],[Meal]]="Full Meal"), "Yes", "No")</f>
        <v>No</v>
      </c>
      <c r="U228" s="1">
        <v>0.68611111111111112</v>
      </c>
      <c r="V228">
        <v>-20</v>
      </c>
      <c r="W228" s="1" t="str">
        <f>IF(Flights[[#This Row],[Arrival Delay]] = "", "Cancelled", IF(Flights[[#This Row],[Arrival Delay]]&gt;15, "Delayed", "On time"))</f>
        <v>On time</v>
      </c>
      <c r="X228" t="str">
        <f>IF(Flights[[#This Row],[Status]]&lt;&gt;"Delayed","", IF(Flights[[#This Row],[Arrival Delay]]&gt;120, "Severe", IF(Flights[[#This Row],[Arrival Delay]]&gt;60, "Major", "Moderate")))</f>
        <v/>
      </c>
      <c r="Y228" t="b">
        <v>0</v>
      </c>
      <c r="AA228" t="str">
        <f>IF(OR(AND(Flights[[#This Row],[Status]]="Cancelled", Flights[[#This Row],[Cancellation Reason]]="Airline/Carrier"), Flights[[#This Row],[Delay Type]]="Severe"), "Yes", "No")</f>
        <v>No</v>
      </c>
    </row>
    <row r="229" spans="1:27" x14ac:dyDescent="0.3">
      <c r="A229" s="3">
        <v>42023</v>
      </c>
      <c r="B229" s="22">
        <f>WEEKNUM(Flights[[#This Row],[Date]], 1)</f>
        <v>4</v>
      </c>
      <c r="C229" s="22">
        <f>WEEKDAY(Flights[[#This Row],[Date]],1)</f>
        <v>2</v>
      </c>
      <c r="D229" t="s">
        <v>891</v>
      </c>
      <c r="E229" t="s">
        <v>1995</v>
      </c>
      <c r="F229" t="s">
        <v>0</v>
      </c>
      <c r="G229" t="s">
        <v>15</v>
      </c>
      <c r="H229" t="str">
        <f>_xlfn.XLOOKUP(Flights[[#This Row],[Destination]], Airports!$A$2:$A$78, Airports!$D$2:$D$78)</f>
        <v>Las Vegas</v>
      </c>
      <c r="I229" t="str" cm="1">
        <f t="array" ref="I229">_xlfn.XLOOKUP(Flights[[#This Row],[Destination]],_xlfn._TRO_TRAILING( Airports!A:A),_xlfn._TRO_TRAILING( Airports!E:E), "Not found")</f>
        <v>NV</v>
      </c>
      <c r="J229" s="1">
        <v>0.61111111111111116</v>
      </c>
      <c r="K229" s="22">
        <f>HOUR(Flights[[#This Row],[Scheduled Departure]])</f>
        <v>14</v>
      </c>
      <c r="L229" s="1">
        <v>0.61736111111111114</v>
      </c>
      <c r="M229">
        <f>(L229-J229)*24*60</f>
        <v>8.999999999999968</v>
      </c>
      <c r="N229" s="16">
        <f>Flights[[#This Row],[Length (min)]]/60</f>
        <v>0.8833333333333333</v>
      </c>
      <c r="O229">
        <v>53</v>
      </c>
      <c r="P229">
        <v>236</v>
      </c>
      <c r="Q229" s="18">
        <f>IFERROR(Flights[[#This Row],[Distance]]/Flights[[#This Row],[Length (hr)]], "")</f>
        <v>267.16981132075472</v>
      </c>
      <c r="R229" s="1">
        <v>0.65625</v>
      </c>
      <c r="S229" s="1" t="str">
        <f>IF(Flights[[#This Row],[Length (hr)]]&lt;2, "No meal", IF(Flights[[#This Row],[Length (hr)]]&lt;3.5, "Light meal", "Full meal"))</f>
        <v>No meal</v>
      </c>
      <c r="T229" s="1" t="str">
        <f>IF(AND(Flights[[#This Row],[Airline]]="US Airways", Flights[[#This Row],[Meal]]="Full Meal"), "Yes", "No")</f>
        <v>No</v>
      </c>
      <c r="U229" s="1">
        <v>0.65416666666666667</v>
      </c>
      <c r="V229">
        <v>-3</v>
      </c>
      <c r="W229" s="1" t="str">
        <f>IF(Flights[[#This Row],[Arrival Delay]] = "", "Cancelled", IF(Flights[[#This Row],[Arrival Delay]]&gt;15, "Delayed", "On time"))</f>
        <v>On time</v>
      </c>
      <c r="X229" t="str">
        <f>IF(Flights[[#This Row],[Status]]&lt;&gt;"Delayed","", IF(Flights[[#This Row],[Arrival Delay]]&gt;120, "Severe", IF(Flights[[#This Row],[Arrival Delay]]&gt;60, "Major", "Moderate")))</f>
        <v/>
      </c>
      <c r="Y229" t="b">
        <v>0</v>
      </c>
      <c r="AA229" t="str">
        <f>IF(OR(AND(Flights[[#This Row],[Status]]="Cancelled", Flights[[#This Row],[Cancellation Reason]]="Airline/Carrier"), Flights[[#This Row],[Delay Type]]="Severe"), "Yes", "No")</f>
        <v>No</v>
      </c>
    </row>
    <row r="230" spans="1:27" x14ac:dyDescent="0.3">
      <c r="A230" s="3">
        <v>42023</v>
      </c>
      <c r="B230" s="22">
        <f>WEEKNUM(Flights[[#This Row],[Date]], 1)</f>
        <v>4</v>
      </c>
      <c r="C230" s="22">
        <f>WEEKDAY(Flights[[#This Row],[Date]],1)</f>
        <v>2</v>
      </c>
      <c r="D230" t="s">
        <v>583</v>
      </c>
      <c r="E230" t="s">
        <v>1996</v>
      </c>
      <c r="F230" t="s">
        <v>0</v>
      </c>
      <c r="G230" t="s">
        <v>270</v>
      </c>
      <c r="H230" t="str">
        <f>_xlfn.XLOOKUP(Flights[[#This Row],[Destination]], Airports!$A$2:$A$78, Airports!$D$2:$D$78)</f>
        <v>Dallas</v>
      </c>
      <c r="I230" t="str" cm="1">
        <f t="array" ref="I230">_xlfn.XLOOKUP(Flights[[#This Row],[Destination]],_xlfn._TRO_TRAILING( Airports!A:A),_xlfn._TRO_TRAILING( Airports!E:E), "Not found")</f>
        <v>TX</v>
      </c>
      <c r="J230" s="1">
        <v>0.72569444444444442</v>
      </c>
      <c r="K230" s="22">
        <f>HOUR(Flights[[#This Row],[Scheduled Departure]])</f>
        <v>17</v>
      </c>
      <c r="L230" s="1">
        <v>0.74375000000000002</v>
      </c>
      <c r="M230">
        <f>(L230-J230)*24*60</f>
        <v>26.000000000000068</v>
      </c>
      <c r="N230" s="16">
        <f>Flights[[#This Row],[Length (min)]]/60</f>
        <v>2.9166666666666665</v>
      </c>
      <c r="O230">
        <v>175</v>
      </c>
      <c r="P230">
        <v>1246</v>
      </c>
      <c r="Q230" s="18">
        <f>IFERROR(Flights[[#This Row],[Distance]]/Flights[[#This Row],[Length (hr)]], "")</f>
        <v>427.20000000000005</v>
      </c>
      <c r="R230" s="1">
        <v>0.93055555555555558</v>
      </c>
      <c r="S230" s="1" t="str">
        <f>IF(Flights[[#This Row],[Length (hr)]]&lt;2, "No meal", IF(Flights[[#This Row],[Length (hr)]]&lt;3.5, "Light meal", "Full meal"))</f>
        <v>Light meal</v>
      </c>
      <c r="T230" s="1" t="str">
        <f>IF(AND(Flights[[#This Row],[Airline]]="US Airways", Flights[[#This Row],[Meal]]="Full Meal"), "Yes", "No")</f>
        <v>No</v>
      </c>
      <c r="U230" s="1">
        <v>0.94861111111111107</v>
      </c>
      <c r="V230">
        <v>26</v>
      </c>
      <c r="W230" s="1" t="str">
        <f>IF(Flights[[#This Row],[Arrival Delay]] = "", "Cancelled", IF(Flights[[#This Row],[Arrival Delay]]&gt;15, "Delayed", "On time"))</f>
        <v>Delayed</v>
      </c>
      <c r="X230" t="str">
        <f>IF(Flights[[#This Row],[Status]]&lt;&gt;"Delayed","", IF(Flights[[#This Row],[Arrival Delay]]&gt;120, "Severe", IF(Flights[[#This Row],[Arrival Delay]]&gt;60, "Major", "Moderate")))</f>
        <v>Moderate</v>
      </c>
      <c r="Y230" t="b">
        <v>0</v>
      </c>
      <c r="AA230" t="str">
        <f>IF(OR(AND(Flights[[#This Row],[Status]]="Cancelled", Flights[[#This Row],[Cancellation Reason]]="Airline/Carrier"), Flights[[#This Row],[Delay Type]]="Severe"), "Yes", "No")</f>
        <v>No</v>
      </c>
    </row>
    <row r="231" spans="1:27" x14ac:dyDescent="0.3">
      <c r="A231" s="3">
        <v>42023</v>
      </c>
      <c r="B231" s="22">
        <f>WEEKNUM(Flights[[#This Row],[Date]], 1)</f>
        <v>4</v>
      </c>
      <c r="C231" s="22">
        <f>WEEKDAY(Flights[[#This Row],[Date]],1)</f>
        <v>2</v>
      </c>
      <c r="D231" t="s">
        <v>735</v>
      </c>
      <c r="E231" t="s">
        <v>1989</v>
      </c>
      <c r="F231" t="s">
        <v>0</v>
      </c>
      <c r="G231" t="s">
        <v>349</v>
      </c>
      <c r="H231" t="str">
        <f>_xlfn.XLOOKUP(Flights[[#This Row],[Destination]], Airports!$A$2:$A$78, Airports!$D$2:$D$78)</f>
        <v>Salt Lake City</v>
      </c>
      <c r="I231" t="str" cm="1">
        <f t="array" ref="I231">_xlfn.XLOOKUP(Flights[[#This Row],[Destination]],_xlfn._TRO_TRAILING( Airports!A:A),_xlfn._TRO_TRAILING( Airports!E:E), "Not found")</f>
        <v>UT</v>
      </c>
      <c r="J231" s="1">
        <v>0.77083333333333337</v>
      </c>
      <c r="K231" s="22">
        <f>HOUR(Flights[[#This Row],[Scheduled Departure]])</f>
        <v>18</v>
      </c>
      <c r="L231" s="1">
        <v>0.76944444444444449</v>
      </c>
      <c r="M231">
        <f>(L231-J231)*24*60</f>
        <v>-1.9999999999999929</v>
      </c>
      <c r="N231" s="16">
        <f>Flights[[#This Row],[Length (min)]]/60</f>
        <v>1.65</v>
      </c>
      <c r="O231">
        <v>99</v>
      </c>
      <c r="P231">
        <v>590</v>
      </c>
      <c r="Q231" s="18">
        <f>IFERROR(Flights[[#This Row],[Distance]]/Flights[[#This Row],[Length (hr)]], "")</f>
        <v>357.57575757575762</v>
      </c>
      <c r="R231" s="1">
        <v>0.89166666666666672</v>
      </c>
      <c r="S231" s="1" t="str">
        <f>IF(Flights[[#This Row],[Length (hr)]]&lt;2, "No meal", IF(Flights[[#This Row],[Length (hr)]]&lt;3.5, "Light meal", "Full meal"))</f>
        <v>No meal</v>
      </c>
      <c r="T231" s="1" t="str">
        <f>IF(AND(Flights[[#This Row],[Airline]]="US Airways", Flights[[#This Row],[Meal]]="Full Meal"), "Yes", "No")</f>
        <v>No</v>
      </c>
      <c r="U231" s="1">
        <v>0.87986111111111109</v>
      </c>
      <c r="V231">
        <v>-17</v>
      </c>
      <c r="W231" s="1" t="str">
        <f>IF(Flights[[#This Row],[Arrival Delay]] = "", "Cancelled", IF(Flights[[#This Row],[Arrival Delay]]&gt;15, "Delayed", "On time"))</f>
        <v>On time</v>
      </c>
      <c r="X231" t="str">
        <f>IF(Flights[[#This Row],[Status]]&lt;&gt;"Delayed","", IF(Flights[[#This Row],[Arrival Delay]]&gt;120, "Severe", IF(Flights[[#This Row],[Arrival Delay]]&gt;60, "Major", "Moderate")))</f>
        <v/>
      </c>
      <c r="Y231" t="b">
        <v>0</v>
      </c>
      <c r="AA231" t="str">
        <f>IF(OR(AND(Flights[[#This Row],[Status]]="Cancelled", Flights[[#This Row],[Cancellation Reason]]="Airline/Carrier"), Flights[[#This Row],[Delay Type]]="Severe"), "Yes", "No")</f>
        <v>No</v>
      </c>
    </row>
    <row r="232" spans="1:27" x14ac:dyDescent="0.3">
      <c r="A232" s="3">
        <v>42023</v>
      </c>
      <c r="B232" s="22">
        <f>WEEKNUM(Flights[[#This Row],[Date]], 1)</f>
        <v>4</v>
      </c>
      <c r="C232" s="22">
        <f>WEEKDAY(Flights[[#This Row],[Date]],1)</f>
        <v>2</v>
      </c>
      <c r="D232" t="s">
        <v>911</v>
      </c>
      <c r="E232" t="s">
        <v>1994</v>
      </c>
      <c r="F232" t="s">
        <v>0</v>
      </c>
      <c r="G232" t="s">
        <v>340</v>
      </c>
      <c r="H232" t="str">
        <f>_xlfn.XLOOKUP(Flights[[#This Row],[Destination]], Airports!$A$2:$A$78, Airports!$D$2:$D$78)</f>
        <v>San Antonio</v>
      </c>
      <c r="I232" t="str" cm="1">
        <f t="array" ref="I232">_xlfn.XLOOKUP(Flights[[#This Row],[Destination]],_xlfn._TRO_TRAILING( Airports!A:A),_xlfn._TRO_TRAILING( Airports!E:E), "Not found")</f>
        <v>TX</v>
      </c>
      <c r="J232" s="1">
        <v>0.77430555555555558</v>
      </c>
      <c r="K232" s="22">
        <f>HOUR(Flights[[#This Row],[Scheduled Departure]])</f>
        <v>18</v>
      </c>
      <c r="L232" s="1">
        <v>0.77430555555555558</v>
      </c>
      <c r="M232">
        <f>(L232-J232)*24*60</f>
        <v>0</v>
      </c>
      <c r="N232" s="16">
        <f>Flights[[#This Row],[Length (min)]]/60</f>
        <v>2.8333333333333335</v>
      </c>
      <c r="O232">
        <v>170</v>
      </c>
      <c r="P232">
        <v>1211</v>
      </c>
      <c r="Q232" s="18">
        <f>IFERROR(Flights[[#This Row],[Distance]]/Flights[[#This Row],[Length (hr)]], "")</f>
        <v>427.41176470588232</v>
      </c>
      <c r="R232" s="1">
        <v>0.97569444444444442</v>
      </c>
      <c r="S232" s="1" t="str">
        <f>IF(Flights[[#This Row],[Length (hr)]]&lt;2, "No meal", IF(Flights[[#This Row],[Length (hr)]]&lt;3.5, "Light meal", "Full meal"))</f>
        <v>Light meal</v>
      </c>
      <c r="T232" s="1" t="str">
        <f>IF(AND(Flights[[#This Row],[Airline]]="US Airways", Flights[[#This Row],[Meal]]="Full Meal"), "Yes", "No")</f>
        <v>No</v>
      </c>
      <c r="U232" s="1">
        <v>0.97569444444444442</v>
      </c>
      <c r="V232">
        <v>0</v>
      </c>
      <c r="W232" s="1" t="str">
        <f>IF(Flights[[#This Row],[Arrival Delay]] = "", "Cancelled", IF(Flights[[#This Row],[Arrival Delay]]&gt;15, "Delayed", "On time"))</f>
        <v>On time</v>
      </c>
      <c r="X232" t="str">
        <f>IF(Flights[[#This Row],[Status]]&lt;&gt;"Delayed","", IF(Flights[[#This Row],[Arrival Delay]]&gt;120, "Severe", IF(Flights[[#This Row],[Arrival Delay]]&gt;60, "Major", "Moderate")))</f>
        <v/>
      </c>
      <c r="Y232" t="b">
        <v>0</v>
      </c>
      <c r="AA232" t="str">
        <f>IF(OR(AND(Flights[[#This Row],[Status]]="Cancelled", Flights[[#This Row],[Cancellation Reason]]="Airline/Carrier"), Flights[[#This Row],[Delay Type]]="Severe"), "Yes", "No")</f>
        <v>No</v>
      </c>
    </row>
    <row r="233" spans="1:27" x14ac:dyDescent="0.3">
      <c r="A233" s="3">
        <v>42023</v>
      </c>
      <c r="B233" s="22">
        <f>WEEKNUM(Flights[[#This Row],[Date]], 1)</f>
        <v>4</v>
      </c>
      <c r="C233" s="22">
        <f>WEEKDAY(Flights[[#This Row],[Date]],1)</f>
        <v>2</v>
      </c>
      <c r="D233" t="s">
        <v>740</v>
      </c>
      <c r="E233" t="s">
        <v>1994</v>
      </c>
      <c r="F233" t="s">
        <v>0</v>
      </c>
      <c r="G233" t="s">
        <v>347</v>
      </c>
      <c r="H233" t="str">
        <f>_xlfn.XLOOKUP(Flights[[#This Row],[Destination]], Airports!$A$2:$A$78, Airports!$D$2:$D$78)</f>
        <v>San Jose</v>
      </c>
      <c r="I233" t="str" cm="1">
        <f t="array" ref="I233">_xlfn.XLOOKUP(Flights[[#This Row],[Destination]],_xlfn._TRO_TRAILING( Airports!A:A),_xlfn._TRO_TRAILING( Airports!E:E), "Not found")</f>
        <v>CA</v>
      </c>
      <c r="J233" s="1">
        <v>0.83680555555555558</v>
      </c>
      <c r="K233" s="22">
        <f>HOUR(Flights[[#This Row],[Scheduled Departure]])</f>
        <v>20</v>
      </c>
      <c r="L233" s="1">
        <v>0.83194444444444449</v>
      </c>
      <c r="M233">
        <f>(L233-J233)*24*60</f>
        <v>-6.9999999999999751</v>
      </c>
      <c r="N233" s="16">
        <f>Flights[[#This Row],[Length (min)]]/60</f>
        <v>1.2333333333333334</v>
      </c>
      <c r="O233">
        <v>74</v>
      </c>
      <c r="P233">
        <v>308</v>
      </c>
      <c r="Q233" s="18">
        <f>IFERROR(Flights[[#This Row],[Distance]]/Flights[[#This Row],[Length (hr)]], "")</f>
        <v>249.72972972972971</v>
      </c>
      <c r="R233" s="1">
        <v>0.88888888888888884</v>
      </c>
      <c r="S233" s="1" t="str">
        <f>IF(Flights[[#This Row],[Length (hr)]]&lt;2, "No meal", IF(Flights[[#This Row],[Length (hr)]]&lt;3.5, "Light meal", "Full meal"))</f>
        <v>No meal</v>
      </c>
      <c r="T233" s="1" t="str">
        <f>IF(AND(Flights[[#This Row],[Airline]]="US Airways", Flights[[#This Row],[Meal]]="Full Meal"), "Yes", "No")</f>
        <v>No</v>
      </c>
      <c r="U233" s="1">
        <v>0.8833333333333333</v>
      </c>
      <c r="V233">
        <v>-8</v>
      </c>
      <c r="W233" s="1" t="str">
        <f>IF(Flights[[#This Row],[Arrival Delay]] = "", "Cancelled", IF(Flights[[#This Row],[Arrival Delay]]&gt;15, "Delayed", "On time"))</f>
        <v>On time</v>
      </c>
      <c r="X233" t="str">
        <f>IF(Flights[[#This Row],[Status]]&lt;&gt;"Delayed","", IF(Flights[[#This Row],[Arrival Delay]]&gt;120, "Severe", IF(Flights[[#This Row],[Arrival Delay]]&gt;60, "Major", "Moderate")))</f>
        <v/>
      </c>
      <c r="Y233" t="b">
        <v>0</v>
      </c>
      <c r="AA233" t="str">
        <f>IF(OR(AND(Flights[[#This Row],[Status]]="Cancelled", Flights[[#This Row],[Cancellation Reason]]="Airline/Carrier"), Flights[[#This Row],[Delay Type]]="Severe"), "Yes", "No")</f>
        <v>No</v>
      </c>
    </row>
    <row r="234" spans="1:27" x14ac:dyDescent="0.3">
      <c r="A234" s="3">
        <v>42023</v>
      </c>
      <c r="B234" s="22">
        <f>WEEKNUM(Flights[[#This Row],[Date]], 1)</f>
        <v>4</v>
      </c>
      <c r="C234" s="22">
        <f>WEEKDAY(Flights[[#This Row],[Date]],1)</f>
        <v>2</v>
      </c>
      <c r="D234" t="s">
        <v>921</v>
      </c>
      <c r="E234" t="s">
        <v>1995</v>
      </c>
      <c r="F234" t="s">
        <v>0</v>
      </c>
      <c r="G234" t="s">
        <v>29</v>
      </c>
      <c r="H234" t="str">
        <f>_xlfn.XLOOKUP(Flights[[#This Row],[Destination]], Airports!$A$2:$A$78, Airports!$D$2:$D$78)</f>
        <v>Phoenix</v>
      </c>
      <c r="I234" t="str" cm="1">
        <f t="array" ref="I234">_xlfn.XLOOKUP(Flights[[#This Row],[Destination]],_xlfn._TRO_TRAILING( Airports!A:A),_xlfn._TRO_TRAILING( Airports!E:E), "Not found")</f>
        <v>AZ</v>
      </c>
      <c r="J234" s="1">
        <v>0.84722222222222221</v>
      </c>
      <c r="K234" s="22">
        <f>HOUR(Flights[[#This Row],[Scheduled Departure]])</f>
        <v>20</v>
      </c>
      <c r="L234" s="1">
        <v>0.8520833333333333</v>
      </c>
      <c r="M234">
        <f>(L234-J234)*24*60</f>
        <v>6.9999999999999751</v>
      </c>
      <c r="N234" s="16">
        <f>Flights[[#This Row],[Length (min)]]/60</f>
        <v>1.0666666666666667</v>
      </c>
      <c r="O234">
        <v>64</v>
      </c>
      <c r="P234">
        <v>370</v>
      </c>
      <c r="Q234" s="18">
        <f>IFERROR(Flights[[#This Row],[Distance]]/Flights[[#This Row],[Length (hr)]], "")</f>
        <v>346.875</v>
      </c>
      <c r="R234" s="1">
        <v>0.94097222222222221</v>
      </c>
      <c r="S234" s="1" t="str">
        <f>IF(Flights[[#This Row],[Length (hr)]]&lt;2, "No meal", IF(Flights[[#This Row],[Length (hr)]]&lt;3.5, "Light meal", "Full meal"))</f>
        <v>No meal</v>
      </c>
      <c r="T234" s="1" t="str">
        <f>IF(AND(Flights[[#This Row],[Airline]]="US Airways", Flights[[#This Row],[Meal]]="Full Meal"), "Yes", "No")</f>
        <v>No</v>
      </c>
      <c r="U234" s="1">
        <v>0.93819444444444444</v>
      </c>
      <c r="V234">
        <v>-4</v>
      </c>
      <c r="W234" s="1" t="str">
        <f>IF(Flights[[#This Row],[Arrival Delay]] = "", "Cancelled", IF(Flights[[#This Row],[Arrival Delay]]&gt;15, "Delayed", "On time"))</f>
        <v>On time</v>
      </c>
      <c r="X234" t="str">
        <f>IF(Flights[[#This Row],[Status]]&lt;&gt;"Delayed","", IF(Flights[[#This Row],[Arrival Delay]]&gt;120, "Severe", IF(Flights[[#This Row],[Arrival Delay]]&gt;60, "Major", "Moderate")))</f>
        <v/>
      </c>
      <c r="Y234" t="b">
        <v>0</v>
      </c>
      <c r="AA234" t="str">
        <f>IF(OR(AND(Flights[[#This Row],[Status]]="Cancelled", Flights[[#This Row],[Cancellation Reason]]="Airline/Carrier"), Flights[[#This Row],[Delay Type]]="Severe"), "Yes", "No")</f>
        <v>No</v>
      </c>
    </row>
    <row r="235" spans="1:27" x14ac:dyDescent="0.3">
      <c r="A235" s="3">
        <v>42023</v>
      </c>
      <c r="B235" s="22">
        <f>WEEKNUM(Flights[[#This Row],[Date]], 1)</f>
        <v>4</v>
      </c>
      <c r="C235" s="22">
        <f>WEEKDAY(Flights[[#This Row],[Date]],1)</f>
        <v>2</v>
      </c>
      <c r="D235" t="s">
        <v>663</v>
      </c>
      <c r="E235" t="s">
        <v>1988</v>
      </c>
      <c r="F235" t="s">
        <v>0</v>
      </c>
      <c r="G235" t="s">
        <v>28</v>
      </c>
      <c r="H235" t="str">
        <f>_xlfn.XLOOKUP(Flights[[#This Row],[Destination]], Airports!$A$2:$A$78, Airports!$D$2:$D$78)</f>
        <v>Philadelphia</v>
      </c>
      <c r="I235" t="str" cm="1">
        <f t="array" ref="I235">_xlfn.XLOOKUP(Flights[[#This Row],[Destination]],_xlfn._TRO_TRAILING( Airports!A:A),_xlfn._TRO_TRAILING( Airports!E:E), "Not found")</f>
        <v>PA</v>
      </c>
      <c r="J235" s="1">
        <v>0.92708333333333337</v>
      </c>
      <c r="K235" s="22">
        <f>HOUR(Flights[[#This Row],[Scheduled Departure]])</f>
        <v>22</v>
      </c>
      <c r="L235" s="1">
        <v>0.9291666666666667</v>
      </c>
      <c r="M235">
        <f>(L235-J235)*24*60</f>
        <v>2.9999999999999893</v>
      </c>
      <c r="N235" s="16">
        <f>Flights[[#This Row],[Length (min)]]/60</f>
        <v>4.6333333333333337</v>
      </c>
      <c r="O235">
        <v>278</v>
      </c>
      <c r="P235">
        <v>2402</v>
      </c>
      <c r="Q235" s="18">
        <f>IFERROR(Flights[[#This Row],[Distance]]/Flights[[#This Row],[Length (hr)]], "")</f>
        <v>518.41726618705036</v>
      </c>
      <c r="R235" s="1">
        <v>0.25555555555555554</v>
      </c>
      <c r="S235" s="1" t="str">
        <f>IF(Flights[[#This Row],[Length (hr)]]&lt;2, "No meal", IF(Flights[[#This Row],[Length (hr)]]&lt;3.5, "Light meal", "Full meal"))</f>
        <v>Full meal</v>
      </c>
      <c r="T235" s="1" t="str">
        <f>IF(AND(Flights[[#This Row],[Airline]]="US Airways", Flights[[#This Row],[Meal]]="Full Meal"), "Yes", "No")</f>
        <v>Yes</v>
      </c>
      <c r="U235" s="1">
        <v>0.24722222222222223</v>
      </c>
      <c r="V235">
        <v>-12</v>
      </c>
      <c r="W235" s="1" t="str">
        <f>IF(Flights[[#This Row],[Arrival Delay]] = "", "Cancelled", IF(Flights[[#This Row],[Arrival Delay]]&gt;15, "Delayed", "On time"))</f>
        <v>On time</v>
      </c>
      <c r="X235" t="str">
        <f>IF(Flights[[#This Row],[Status]]&lt;&gt;"Delayed","", IF(Flights[[#This Row],[Arrival Delay]]&gt;120, "Severe", IF(Flights[[#This Row],[Arrival Delay]]&gt;60, "Major", "Moderate")))</f>
        <v/>
      </c>
      <c r="Y235" t="b">
        <v>0</v>
      </c>
      <c r="AA235" t="str">
        <f>IF(OR(AND(Flights[[#This Row],[Status]]="Cancelled", Flights[[#This Row],[Cancellation Reason]]="Airline/Carrier"), Flights[[#This Row],[Delay Type]]="Severe"), "Yes", "No")</f>
        <v>No</v>
      </c>
    </row>
    <row r="236" spans="1:27" x14ac:dyDescent="0.3">
      <c r="A236" s="3">
        <v>42024</v>
      </c>
      <c r="B236" s="22">
        <f>WEEKNUM(Flights[[#This Row],[Date]], 1)</f>
        <v>4</v>
      </c>
      <c r="C236" s="22">
        <f>WEEKDAY(Flights[[#This Row],[Date]],1)</f>
        <v>3</v>
      </c>
      <c r="D236" t="s">
        <v>501</v>
      </c>
      <c r="E236" t="s">
        <v>1990</v>
      </c>
      <c r="F236" t="s">
        <v>0</v>
      </c>
      <c r="G236" t="s">
        <v>4</v>
      </c>
      <c r="H236" t="str">
        <f>_xlfn.XLOOKUP(Flights[[#This Row],[Destination]], Airports!$A$2:$A$78, Airports!$D$2:$D$78)</f>
        <v>Chicago</v>
      </c>
      <c r="I236" t="str" cm="1">
        <f t="array" ref="I236">_xlfn.XLOOKUP(Flights[[#This Row],[Destination]],_xlfn._TRO_TRAILING( Airports!A:A),_xlfn._TRO_TRAILING( Airports!E:E), "Not found")</f>
        <v>IL</v>
      </c>
      <c r="J236" s="1">
        <v>0.29166666666666669</v>
      </c>
      <c r="K236" s="22">
        <f>HOUR(Flights[[#This Row],[Scheduled Departure]])</f>
        <v>7</v>
      </c>
      <c r="L236" s="1">
        <v>0.31944444444444442</v>
      </c>
      <c r="M236">
        <f>(L236-J236)*24*60</f>
        <v>39.999999999999936</v>
      </c>
      <c r="N236" s="16">
        <f>Flights[[#This Row],[Length (min)]]/60</f>
        <v>3.7166666666666668</v>
      </c>
      <c r="O236">
        <v>223</v>
      </c>
      <c r="P236">
        <v>1744</v>
      </c>
      <c r="Q236" s="18">
        <f>IFERROR(Flights[[#This Row],[Distance]]/Flights[[#This Row],[Length (hr)]], "")</f>
        <v>469.23766816143495</v>
      </c>
      <c r="R236" s="1">
        <v>0.54374999999999996</v>
      </c>
      <c r="S236" s="1" t="str">
        <f>IF(Flights[[#This Row],[Length (hr)]]&lt;2, "No meal", IF(Flights[[#This Row],[Length (hr)]]&lt;3.5, "Light meal", "Full meal"))</f>
        <v>Full meal</v>
      </c>
      <c r="T236" s="1" t="str">
        <f>IF(AND(Flights[[#This Row],[Airline]]="US Airways", Flights[[#This Row],[Meal]]="Full Meal"), "Yes", "No")</f>
        <v>No</v>
      </c>
      <c r="U236" s="1">
        <v>0.55763888888888891</v>
      </c>
      <c r="V236">
        <v>20</v>
      </c>
      <c r="W236" s="1" t="str">
        <f>IF(Flights[[#This Row],[Arrival Delay]] = "", "Cancelled", IF(Flights[[#This Row],[Arrival Delay]]&gt;15, "Delayed", "On time"))</f>
        <v>Delayed</v>
      </c>
      <c r="X236" t="str">
        <f>IF(Flights[[#This Row],[Status]]&lt;&gt;"Delayed","", IF(Flights[[#This Row],[Arrival Delay]]&gt;120, "Severe", IF(Flights[[#This Row],[Arrival Delay]]&gt;60, "Major", "Moderate")))</f>
        <v>Moderate</v>
      </c>
      <c r="Y236" t="b">
        <v>0</v>
      </c>
      <c r="AA236" t="str">
        <f>IF(OR(AND(Flights[[#This Row],[Status]]="Cancelled", Flights[[#This Row],[Cancellation Reason]]="Airline/Carrier"), Flights[[#This Row],[Delay Type]]="Severe"), "Yes", "No")</f>
        <v>No</v>
      </c>
    </row>
    <row r="237" spans="1:27" x14ac:dyDescent="0.3">
      <c r="A237" s="3">
        <v>42024</v>
      </c>
      <c r="B237" s="22">
        <f>WEEKNUM(Flights[[#This Row],[Date]], 1)</f>
        <v>4</v>
      </c>
      <c r="C237" s="22">
        <f>WEEKDAY(Flights[[#This Row],[Date]],1)</f>
        <v>3</v>
      </c>
      <c r="D237" t="s">
        <v>698</v>
      </c>
      <c r="E237" t="s">
        <v>1996</v>
      </c>
      <c r="F237" t="s">
        <v>0</v>
      </c>
      <c r="G237" t="s">
        <v>270</v>
      </c>
      <c r="H237" t="str">
        <f>_xlfn.XLOOKUP(Flights[[#This Row],[Destination]], Airports!$A$2:$A$78, Airports!$D$2:$D$78)</f>
        <v>Dallas</v>
      </c>
      <c r="I237" t="str" cm="1">
        <f t="array" ref="I237">_xlfn.XLOOKUP(Flights[[#This Row],[Destination]],_xlfn._TRO_TRAILING( Airports!A:A),_xlfn._TRO_TRAILING( Airports!E:E), "Not found")</f>
        <v>TX</v>
      </c>
      <c r="J237" s="1">
        <v>0.2986111111111111</v>
      </c>
      <c r="K237" s="22">
        <f>HOUR(Flights[[#This Row],[Scheduled Departure]])</f>
        <v>7</v>
      </c>
      <c r="L237" s="1">
        <v>0.29305555555555557</v>
      </c>
      <c r="M237">
        <f>(L237-J237)*24*60</f>
        <v>-7.9999999999999716</v>
      </c>
      <c r="N237" s="16">
        <f>Flights[[#This Row],[Length (min)]]/60</f>
        <v>2.65</v>
      </c>
      <c r="O237">
        <v>159</v>
      </c>
      <c r="P237">
        <v>1246</v>
      </c>
      <c r="Q237" s="18">
        <f>IFERROR(Flights[[#This Row],[Distance]]/Flights[[#This Row],[Length (hr)]], "")</f>
        <v>470.18867924528303</v>
      </c>
      <c r="R237" s="1">
        <v>0.50347222222222221</v>
      </c>
      <c r="S237" s="1" t="str">
        <f>IF(Flights[[#This Row],[Length (hr)]]&lt;2, "No meal", IF(Flights[[#This Row],[Length (hr)]]&lt;3.5, "Light meal", "Full meal"))</f>
        <v>Light meal</v>
      </c>
      <c r="T237" s="1" t="str">
        <f>IF(AND(Flights[[#This Row],[Airline]]="US Airways", Flights[[#This Row],[Meal]]="Full Meal"), "Yes", "No")</f>
        <v>No</v>
      </c>
      <c r="U237" s="1">
        <v>0.48680555555555555</v>
      </c>
      <c r="V237">
        <v>-24</v>
      </c>
      <c r="W237" s="1" t="str">
        <f>IF(Flights[[#This Row],[Arrival Delay]] = "", "Cancelled", IF(Flights[[#This Row],[Arrival Delay]]&gt;15, "Delayed", "On time"))</f>
        <v>On time</v>
      </c>
      <c r="X237" t="str">
        <f>IF(Flights[[#This Row],[Status]]&lt;&gt;"Delayed","", IF(Flights[[#This Row],[Arrival Delay]]&gt;120, "Severe", IF(Flights[[#This Row],[Arrival Delay]]&gt;60, "Major", "Moderate")))</f>
        <v/>
      </c>
      <c r="Y237" t="b">
        <v>0</v>
      </c>
      <c r="AA237" t="str">
        <f>IF(OR(AND(Flights[[#This Row],[Status]]="Cancelled", Flights[[#This Row],[Cancellation Reason]]="Airline/Carrier"), Flights[[#This Row],[Delay Type]]="Severe"), "Yes", "No")</f>
        <v>No</v>
      </c>
    </row>
    <row r="238" spans="1:27" x14ac:dyDescent="0.3">
      <c r="A238" s="3">
        <v>42024</v>
      </c>
      <c r="B238" s="22">
        <f>WEEKNUM(Flights[[#This Row],[Date]], 1)</f>
        <v>4</v>
      </c>
      <c r="C238" s="22">
        <f>WEEKDAY(Flights[[#This Row],[Date]],1)</f>
        <v>3</v>
      </c>
      <c r="D238" t="s">
        <v>986</v>
      </c>
      <c r="E238" t="s">
        <v>1990</v>
      </c>
      <c r="F238" t="s">
        <v>0</v>
      </c>
      <c r="G238" t="s">
        <v>9</v>
      </c>
      <c r="H238" t="str">
        <f>_xlfn.XLOOKUP(Flights[[#This Row],[Destination]], Airports!$A$2:$A$78, Airports!$D$2:$D$78)</f>
        <v>San Francisco</v>
      </c>
      <c r="I238" t="str" cm="1">
        <f t="array" ref="I238">_xlfn.XLOOKUP(Flights[[#This Row],[Destination]],_xlfn._TRO_TRAILING( Airports!A:A),_xlfn._TRO_TRAILING( Airports!E:E), "Not found")</f>
        <v>CA</v>
      </c>
      <c r="J238" s="1">
        <v>0.37083333333333335</v>
      </c>
      <c r="K238" s="22">
        <f>HOUR(Flights[[#This Row],[Scheduled Departure]])</f>
        <v>8</v>
      </c>
      <c r="L238" s="1">
        <v>0.37083333333333335</v>
      </c>
      <c r="M238">
        <f>(L238-J238)*24*60</f>
        <v>0</v>
      </c>
      <c r="N238" s="16">
        <f>Flights[[#This Row],[Length (min)]]/60</f>
        <v>1.4666666666666666</v>
      </c>
      <c r="O238">
        <v>88</v>
      </c>
      <c r="P238">
        <v>337</v>
      </c>
      <c r="Q238" s="18">
        <f>IFERROR(Flights[[#This Row],[Distance]]/Flights[[#This Row],[Length (hr)]], "")</f>
        <v>229.77272727272728</v>
      </c>
      <c r="R238" s="1">
        <v>0.43402777777777779</v>
      </c>
      <c r="S238" s="1" t="str">
        <f>IF(Flights[[#This Row],[Length (hr)]]&lt;2, "No meal", IF(Flights[[#This Row],[Length (hr)]]&lt;3.5, "Light meal", "Full meal"))</f>
        <v>No meal</v>
      </c>
      <c r="T238" s="1" t="str">
        <f>IF(AND(Flights[[#This Row],[Airline]]="US Airways", Flights[[#This Row],[Meal]]="Full Meal"), "Yes", "No")</f>
        <v>No</v>
      </c>
      <c r="U238" s="1">
        <v>0.43194444444444446</v>
      </c>
      <c r="V238">
        <v>-3</v>
      </c>
      <c r="W238" s="1" t="str">
        <f>IF(Flights[[#This Row],[Arrival Delay]] = "", "Cancelled", IF(Flights[[#This Row],[Arrival Delay]]&gt;15, "Delayed", "On time"))</f>
        <v>On time</v>
      </c>
      <c r="X238" t="str">
        <f>IF(Flights[[#This Row],[Status]]&lt;&gt;"Delayed","", IF(Flights[[#This Row],[Arrival Delay]]&gt;120, "Severe", IF(Flights[[#This Row],[Arrival Delay]]&gt;60, "Major", "Moderate")))</f>
        <v/>
      </c>
      <c r="Y238" t="b">
        <v>0</v>
      </c>
      <c r="AA238" t="str">
        <f>IF(OR(AND(Flights[[#This Row],[Status]]="Cancelled", Flights[[#This Row],[Cancellation Reason]]="Airline/Carrier"), Flights[[#This Row],[Delay Type]]="Severe"), "Yes", "No")</f>
        <v>No</v>
      </c>
    </row>
    <row r="239" spans="1:27" x14ac:dyDescent="0.3">
      <c r="A239" s="3">
        <v>42024</v>
      </c>
      <c r="B239" s="22">
        <f>WEEKNUM(Flights[[#This Row],[Date]], 1)</f>
        <v>4</v>
      </c>
      <c r="C239" s="22">
        <f>WEEKDAY(Flights[[#This Row],[Date]],1)</f>
        <v>3</v>
      </c>
      <c r="D239" t="s">
        <v>853</v>
      </c>
      <c r="E239" t="s">
        <v>1995</v>
      </c>
      <c r="F239" t="s">
        <v>0</v>
      </c>
      <c r="G239" t="s">
        <v>5</v>
      </c>
      <c r="H239" t="str">
        <f>_xlfn.XLOOKUP(Flights[[#This Row],[Destination]], Airports!$A$2:$A$78, Airports!$D$2:$D$78)</f>
        <v>St. Louis</v>
      </c>
      <c r="I239" t="str" cm="1">
        <f t="array" ref="I239">_xlfn.XLOOKUP(Flights[[#This Row],[Destination]],_xlfn._TRO_TRAILING( Airports!A:A),_xlfn._TRO_TRAILING( Airports!E:E), "Not found")</f>
        <v>MO</v>
      </c>
      <c r="J239" s="1">
        <v>0.38194444444444442</v>
      </c>
      <c r="K239" s="22">
        <f>HOUR(Flights[[#This Row],[Scheduled Departure]])</f>
        <v>9</v>
      </c>
      <c r="L239" s="1">
        <v>0.38680555555555557</v>
      </c>
      <c r="M239">
        <f>(L239-J239)*24*60</f>
        <v>7.0000000000000551</v>
      </c>
      <c r="N239" s="16">
        <f>Flights[[#This Row],[Length (min)]]/60</f>
        <v>3.35</v>
      </c>
      <c r="O239">
        <v>201</v>
      </c>
      <c r="P239">
        <v>1592</v>
      </c>
      <c r="Q239" s="18">
        <f>IFERROR(Flights[[#This Row],[Distance]]/Flights[[#This Row],[Length (hr)]], "")</f>
        <v>475.2238805970149</v>
      </c>
      <c r="R239" s="1">
        <v>0.61111111111111116</v>
      </c>
      <c r="S239" s="1" t="str">
        <f>IF(Flights[[#This Row],[Length (hr)]]&lt;2, "No meal", IF(Flights[[#This Row],[Length (hr)]]&lt;3.5, "Light meal", "Full meal"))</f>
        <v>Light meal</v>
      </c>
      <c r="T239" s="1" t="str">
        <f>IF(AND(Flights[[#This Row],[Airline]]="US Airways", Flights[[#This Row],[Meal]]="Full Meal"), "Yes", "No")</f>
        <v>No</v>
      </c>
      <c r="U239" s="1">
        <v>0.60972222222222228</v>
      </c>
      <c r="V239">
        <v>-2</v>
      </c>
      <c r="W239" s="1" t="str">
        <f>IF(Flights[[#This Row],[Arrival Delay]] = "", "Cancelled", IF(Flights[[#This Row],[Arrival Delay]]&gt;15, "Delayed", "On time"))</f>
        <v>On time</v>
      </c>
      <c r="X239" t="str">
        <f>IF(Flights[[#This Row],[Status]]&lt;&gt;"Delayed","", IF(Flights[[#This Row],[Arrival Delay]]&gt;120, "Severe", IF(Flights[[#This Row],[Arrival Delay]]&gt;60, "Major", "Moderate")))</f>
        <v/>
      </c>
      <c r="Y239" t="b">
        <v>0</v>
      </c>
      <c r="AA239" t="str">
        <f>IF(OR(AND(Flights[[#This Row],[Status]]="Cancelled", Flights[[#This Row],[Cancellation Reason]]="Airline/Carrier"), Flights[[#This Row],[Delay Type]]="Severe"), "Yes", "No")</f>
        <v>No</v>
      </c>
    </row>
    <row r="240" spans="1:27" x14ac:dyDescent="0.3">
      <c r="A240" s="3">
        <v>42024</v>
      </c>
      <c r="B240" s="22">
        <f>WEEKNUM(Flights[[#This Row],[Date]], 1)</f>
        <v>4</v>
      </c>
      <c r="C240" s="22">
        <f>WEEKDAY(Flights[[#This Row],[Date]],1)</f>
        <v>3</v>
      </c>
      <c r="D240" t="s">
        <v>804</v>
      </c>
      <c r="E240" t="s">
        <v>1994</v>
      </c>
      <c r="F240" t="s">
        <v>0</v>
      </c>
      <c r="G240" t="s">
        <v>347</v>
      </c>
      <c r="H240" t="str">
        <f>_xlfn.XLOOKUP(Flights[[#This Row],[Destination]], Airports!$A$2:$A$78, Airports!$D$2:$D$78)</f>
        <v>San Jose</v>
      </c>
      <c r="I240" t="str" cm="1">
        <f t="array" ref="I240">_xlfn.XLOOKUP(Flights[[#This Row],[Destination]],_xlfn._TRO_TRAILING( Airports!A:A),_xlfn._TRO_TRAILING( Airports!E:E), "Not found")</f>
        <v>CA</v>
      </c>
      <c r="J240" s="1">
        <v>0.4375</v>
      </c>
      <c r="K240" s="22">
        <f>HOUR(Flights[[#This Row],[Scheduled Departure]])</f>
        <v>10</v>
      </c>
      <c r="L240" s="1">
        <v>0.48402777777777778</v>
      </c>
      <c r="M240">
        <f>(L240-J240)*24*60</f>
        <v>67</v>
      </c>
      <c r="N240" s="16">
        <f>Flights[[#This Row],[Length (min)]]/60</f>
        <v>1.2666666666666666</v>
      </c>
      <c r="O240">
        <v>76</v>
      </c>
      <c r="P240">
        <v>308</v>
      </c>
      <c r="Q240" s="18">
        <f>IFERROR(Flights[[#This Row],[Distance]]/Flights[[#This Row],[Length (hr)]], "")</f>
        <v>243.15789473684211</v>
      </c>
      <c r="R240" s="1">
        <v>0.49305555555555558</v>
      </c>
      <c r="S240" s="1" t="str">
        <f>IF(Flights[[#This Row],[Length (hr)]]&lt;2, "No meal", IF(Flights[[#This Row],[Length (hr)]]&lt;3.5, "Light meal", "Full meal"))</f>
        <v>No meal</v>
      </c>
      <c r="T240" s="1" t="str">
        <f>IF(AND(Flights[[#This Row],[Airline]]="US Airways", Flights[[#This Row],[Meal]]="Full Meal"), "Yes", "No")</f>
        <v>No</v>
      </c>
      <c r="U240" s="1">
        <v>0.53680555555555554</v>
      </c>
      <c r="V240">
        <v>63</v>
      </c>
      <c r="W240" s="1" t="str">
        <f>IF(Flights[[#This Row],[Arrival Delay]] = "", "Cancelled", IF(Flights[[#This Row],[Arrival Delay]]&gt;15, "Delayed", "On time"))</f>
        <v>Delayed</v>
      </c>
      <c r="X240" t="str">
        <f>IF(Flights[[#This Row],[Status]]&lt;&gt;"Delayed","", IF(Flights[[#This Row],[Arrival Delay]]&gt;120, "Severe", IF(Flights[[#This Row],[Arrival Delay]]&gt;60, "Major", "Moderate")))</f>
        <v>Major</v>
      </c>
      <c r="Y240" t="b">
        <v>0</v>
      </c>
      <c r="AA240" t="str">
        <f>IF(OR(AND(Flights[[#This Row],[Status]]="Cancelled", Flights[[#This Row],[Cancellation Reason]]="Airline/Carrier"), Flights[[#This Row],[Delay Type]]="Severe"), "Yes", "No")</f>
        <v>No</v>
      </c>
    </row>
    <row r="241" spans="1:27" x14ac:dyDescent="0.3">
      <c r="A241" s="3">
        <v>42024</v>
      </c>
      <c r="B241" s="22">
        <f>WEEKNUM(Flights[[#This Row],[Date]], 1)</f>
        <v>4</v>
      </c>
      <c r="C241" s="22">
        <f>WEEKDAY(Flights[[#This Row],[Date]],1)</f>
        <v>3</v>
      </c>
      <c r="D241" t="s">
        <v>451</v>
      </c>
      <c r="E241" t="s">
        <v>1996</v>
      </c>
      <c r="F241" t="s">
        <v>0</v>
      </c>
      <c r="G241" t="s">
        <v>4</v>
      </c>
      <c r="H241" t="str">
        <f>_xlfn.XLOOKUP(Flights[[#This Row],[Destination]], Airports!$A$2:$A$78, Airports!$D$2:$D$78)</f>
        <v>Chicago</v>
      </c>
      <c r="I241" t="str" cm="1">
        <f t="array" ref="I241">_xlfn.XLOOKUP(Flights[[#This Row],[Destination]],_xlfn._TRO_TRAILING( Airports!A:A),_xlfn._TRO_TRAILING( Airports!E:E), "Not found")</f>
        <v>IL</v>
      </c>
      <c r="J241" s="1">
        <v>0.44791666666666669</v>
      </c>
      <c r="K241" s="22">
        <f>HOUR(Flights[[#This Row],[Scheduled Departure]])</f>
        <v>10</v>
      </c>
      <c r="L241" s="1">
        <v>0.44722222222222224</v>
      </c>
      <c r="M241">
        <f>(L241-J241)*24*60</f>
        <v>-0.99999999999999645</v>
      </c>
      <c r="N241" s="16">
        <f>Flights[[#This Row],[Length (min)]]/60</f>
        <v>3.9833333333333334</v>
      </c>
      <c r="O241">
        <v>239</v>
      </c>
      <c r="P241">
        <v>1744</v>
      </c>
      <c r="Q241" s="18">
        <f>IFERROR(Flights[[#This Row],[Distance]]/Flights[[#This Row],[Length (hr)]], "")</f>
        <v>437.82426778242677</v>
      </c>
      <c r="R241" s="1">
        <v>0.69444444444444442</v>
      </c>
      <c r="S241" s="1" t="str">
        <f>IF(Flights[[#This Row],[Length (hr)]]&lt;2, "No meal", IF(Flights[[#This Row],[Length (hr)]]&lt;3.5, "Light meal", "Full meal"))</f>
        <v>Full meal</v>
      </c>
      <c r="T241" s="1" t="str">
        <f>IF(AND(Flights[[#This Row],[Airline]]="US Airways", Flights[[#This Row],[Meal]]="Full Meal"), "Yes", "No")</f>
        <v>No</v>
      </c>
      <c r="U241" s="1">
        <v>0.69652777777777775</v>
      </c>
      <c r="V241">
        <v>3</v>
      </c>
      <c r="W241" s="1" t="str">
        <f>IF(Flights[[#This Row],[Arrival Delay]] = "", "Cancelled", IF(Flights[[#This Row],[Arrival Delay]]&gt;15, "Delayed", "On time"))</f>
        <v>On time</v>
      </c>
      <c r="X241" t="str">
        <f>IF(Flights[[#This Row],[Status]]&lt;&gt;"Delayed","", IF(Flights[[#This Row],[Arrival Delay]]&gt;120, "Severe", IF(Flights[[#This Row],[Arrival Delay]]&gt;60, "Major", "Moderate")))</f>
        <v/>
      </c>
      <c r="Y241" t="b">
        <v>0</v>
      </c>
      <c r="AA241" t="str">
        <f>IF(OR(AND(Flights[[#This Row],[Status]]="Cancelled", Flights[[#This Row],[Cancellation Reason]]="Airline/Carrier"), Flights[[#This Row],[Delay Type]]="Severe"), "Yes", "No")</f>
        <v>No</v>
      </c>
    </row>
    <row r="242" spans="1:27" x14ac:dyDescent="0.3">
      <c r="A242" s="3">
        <v>42024</v>
      </c>
      <c r="B242" s="22">
        <f>WEEKNUM(Flights[[#This Row],[Date]], 1)</f>
        <v>4</v>
      </c>
      <c r="C242" s="22">
        <f>WEEKDAY(Flights[[#This Row],[Date]],1)</f>
        <v>3</v>
      </c>
      <c r="D242" t="s">
        <v>513</v>
      </c>
      <c r="E242" t="s">
        <v>1994</v>
      </c>
      <c r="F242" t="s">
        <v>0</v>
      </c>
      <c r="G242" t="s">
        <v>343</v>
      </c>
      <c r="H242" t="str">
        <f>_xlfn.XLOOKUP(Flights[[#This Row],[Destination]], Airports!$A$2:$A$78, Airports!$D$2:$D$78)</f>
        <v>San Luis Obispo</v>
      </c>
      <c r="I242" t="str" cm="1">
        <f t="array" ref="I242">_xlfn.XLOOKUP(Flights[[#This Row],[Destination]],_xlfn._TRO_TRAILING( Airports!A:A),_xlfn._TRO_TRAILING( Airports!E:E), "Not found")</f>
        <v>CA</v>
      </c>
      <c r="J242" s="1">
        <v>0.56458333333333333</v>
      </c>
      <c r="K242" s="22">
        <f>HOUR(Flights[[#This Row],[Scheduled Departure]])</f>
        <v>13</v>
      </c>
      <c r="L242" s="1">
        <v>0.56111111111111112</v>
      </c>
      <c r="M242">
        <f>(L242-J242)*24*60</f>
        <v>-4.9999999999999822</v>
      </c>
      <c r="N242" s="16">
        <f>Flights[[#This Row],[Length (min)]]/60</f>
        <v>1.1666666666666667</v>
      </c>
      <c r="O242">
        <v>70</v>
      </c>
      <c r="P242">
        <v>156</v>
      </c>
      <c r="Q242" s="18">
        <f>IFERROR(Flights[[#This Row],[Distance]]/Flights[[#This Row],[Length (hr)]], "")</f>
        <v>133.71428571428569</v>
      </c>
      <c r="R242" s="1">
        <v>0.60624999999999996</v>
      </c>
      <c r="S242" s="1" t="str">
        <f>IF(Flights[[#This Row],[Length (hr)]]&lt;2, "No meal", IF(Flights[[#This Row],[Length (hr)]]&lt;3.5, "Light meal", "Full meal"))</f>
        <v>No meal</v>
      </c>
      <c r="T242" s="1" t="str">
        <f>IF(AND(Flights[[#This Row],[Airline]]="US Airways", Flights[[#This Row],[Meal]]="Full Meal"), "Yes", "No")</f>
        <v>No</v>
      </c>
      <c r="U242" s="1">
        <v>0.60972222222222228</v>
      </c>
      <c r="V242">
        <v>5</v>
      </c>
      <c r="W242" s="1" t="str">
        <f>IF(Flights[[#This Row],[Arrival Delay]] = "", "Cancelled", IF(Flights[[#This Row],[Arrival Delay]]&gt;15, "Delayed", "On time"))</f>
        <v>On time</v>
      </c>
      <c r="X242" t="str">
        <f>IF(Flights[[#This Row],[Status]]&lt;&gt;"Delayed","", IF(Flights[[#This Row],[Arrival Delay]]&gt;120, "Severe", IF(Flights[[#This Row],[Arrival Delay]]&gt;60, "Major", "Moderate")))</f>
        <v/>
      </c>
      <c r="Y242" t="b">
        <v>0</v>
      </c>
      <c r="AA242" t="str">
        <f>IF(OR(AND(Flights[[#This Row],[Status]]="Cancelled", Flights[[#This Row],[Cancellation Reason]]="Airline/Carrier"), Flights[[#This Row],[Delay Type]]="Severe"), "Yes", "No")</f>
        <v>No</v>
      </c>
    </row>
    <row r="243" spans="1:27" x14ac:dyDescent="0.3">
      <c r="A243" s="3">
        <v>42024</v>
      </c>
      <c r="B243" s="22">
        <f>WEEKNUM(Flights[[#This Row],[Date]], 1)</f>
        <v>4</v>
      </c>
      <c r="C243" s="22">
        <f>WEEKDAY(Flights[[#This Row],[Date]],1)</f>
        <v>3</v>
      </c>
      <c r="D243" t="s">
        <v>532</v>
      </c>
      <c r="E243" t="s">
        <v>1994</v>
      </c>
      <c r="F243" t="s">
        <v>0</v>
      </c>
      <c r="G243" t="s">
        <v>351</v>
      </c>
      <c r="H243" t="str">
        <f>_xlfn.XLOOKUP(Flights[[#This Row],[Destination]], Airports!$A$2:$A$78, Airports!$D$2:$D$78)</f>
        <v>Sacramento</v>
      </c>
      <c r="I243" t="str" cm="1">
        <f t="array" ref="I243">_xlfn.XLOOKUP(Flights[[#This Row],[Destination]],_xlfn._TRO_TRAILING( Airports!A:A),_xlfn._TRO_TRAILING( Airports!E:E), "Not found")</f>
        <v>CA</v>
      </c>
      <c r="J243" s="1">
        <v>0.57986111111111116</v>
      </c>
      <c r="K243" s="22">
        <f>HOUR(Flights[[#This Row],[Scheduled Departure]])</f>
        <v>13</v>
      </c>
      <c r="L243" s="1">
        <v>0.57638888888888884</v>
      </c>
      <c r="M243">
        <f>(L243-J243)*24*60</f>
        <v>-5.0000000000001421</v>
      </c>
      <c r="N243" s="16">
        <f>Flights[[#This Row],[Length (min)]]/60</f>
        <v>1.5666666666666667</v>
      </c>
      <c r="O243">
        <v>94</v>
      </c>
      <c r="P243">
        <v>373</v>
      </c>
      <c r="Q243" s="18">
        <f>IFERROR(Flights[[#This Row],[Distance]]/Flights[[#This Row],[Length (hr)]], "")</f>
        <v>238.08510638297872</v>
      </c>
      <c r="R243" s="1">
        <v>0.63888888888888884</v>
      </c>
      <c r="S243" s="1" t="str">
        <f>IF(Flights[[#This Row],[Length (hr)]]&lt;2, "No meal", IF(Flights[[#This Row],[Length (hr)]]&lt;3.5, "Light meal", "Full meal"))</f>
        <v>No meal</v>
      </c>
      <c r="T243" s="1" t="str">
        <f>IF(AND(Flights[[#This Row],[Airline]]="US Airways", Flights[[#This Row],[Meal]]="Full Meal"), "Yes", "No")</f>
        <v>No</v>
      </c>
      <c r="U243" s="1">
        <v>0.64166666666666672</v>
      </c>
      <c r="V243">
        <v>4</v>
      </c>
      <c r="W243" s="1" t="str">
        <f>IF(Flights[[#This Row],[Arrival Delay]] = "", "Cancelled", IF(Flights[[#This Row],[Arrival Delay]]&gt;15, "Delayed", "On time"))</f>
        <v>On time</v>
      </c>
      <c r="X243" t="str">
        <f>IF(Flights[[#This Row],[Status]]&lt;&gt;"Delayed","", IF(Flights[[#This Row],[Arrival Delay]]&gt;120, "Severe", IF(Flights[[#This Row],[Arrival Delay]]&gt;60, "Major", "Moderate")))</f>
        <v/>
      </c>
      <c r="Y243" t="b">
        <v>0</v>
      </c>
      <c r="AA243" t="str">
        <f>IF(OR(AND(Flights[[#This Row],[Status]]="Cancelled", Flights[[#This Row],[Cancellation Reason]]="Airline/Carrier"), Flights[[#This Row],[Delay Type]]="Severe"), "Yes", "No")</f>
        <v>No</v>
      </c>
    </row>
    <row r="244" spans="1:27" x14ac:dyDescent="0.3">
      <c r="A244" s="3">
        <v>42024</v>
      </c>
      <c r="B244" s="22">
        <f>WEEKNUM(Flights[[#This Row],[Date]], 1)</f>
        <v>4</v>
      </c>
      <c r="C244" s="22">
        <f>WEEKDAY(Flights[[#This Row],[Date]],1)</f>
        <v>3</v>
      </c>
      <c r="D244" t="s">
        <v>811</v>
      </c>
      <c r="E244" t="s">
        <v>1993</v>
      </c>
      <c r="F244" t="s">
        <v>0</v>
      </c>
      <c r="G244" t="s">
        <v>4</v>
      </c>
      <c r="H244" t="str">
        <f>_xlfn.XLOOKUP(Flights[[#This Row],[Destination]], Airports!$A$2:$A$78, Airports!$D$2:$D$78)</f>
        <v>Chicago</v>
      </c>
      <c r="I244" t="str" cm="1">
        <f t="array" ref="I244">_xlfn.XLOOKUP(Flights[[#This Row],[Destination]],_xlfn._TRO_TRAILING( Airports!A:A),_xlfn._TRO_TRAILING( Airports!E:E), "Not found")</f>
        <v>IL</v>
      </c>
      <c r="J244" s="1">
        <v>0.59097222222222223</v>
      </c>
      <c r="K244" s="22">
        <f>HOUR(Flights[[#This Row],[Scheduled Departure]])</f>
        <v>14</v>
      </c>
      <c r="L244" s="1">
        <v>0.60763888888888884</v>
      </c>
      <c r="M244">
        <f>(L244-J244)*24*60</f>
        <v>23.999999999999915</v>
      </c>
      <c r="N244" s="16">
        <f>Flights[[#This Row],[Length (min)]]/60</f>
        <v>3.8</v>
      </c>
      <c r="O244">
        <v>228</v>
      </c>
      <c r="P244">
        <v>1744</v>
      </c>
      <c r="Q244" s="18">
        <f>IFERROR(Flights[[#This Row],[Distance]]/Flights[[#This Row],[Length (hr)]], "")</f>
        <v>458.94736842105266</v>
      </c>
      <c r="R244" s="1">
        <v>0.84236111111111112</v>
      </c>
      <c r="S244" s="1" t="str">
        <f>IF(Flights[[#This Row],[Length (hr)]]&lt;2, "No meal", IF(Flights[[#This Row],[Length (hr)]]&lt;3.5, "Light meal", "Full meal"))</f>
        <v>Full meal</v>
      </c>
      <c r="T244" s="1" t="str">
        <f>IF(AND(Flights[[#This Row],[Airline]]="US Airways", Flights[[#This Row],[Meal]]="Full Meal"), "Yes", "No")</f>
        <v>No</v>
      </c>
      <c r="U244" s="1">
        <v>0.84930555555555554</v>
      </c>
      <c r="V244">
        <v>10</v>
      </c>
      <c r="W244" s="1" t="str">
        <f>IF(Flights[[#This Row],[Arrival Delay]] = "", "Cancelled", IF(Flights[[#This Row],[Arrival Delay]]&gt;15, "Delayed", "On time"))</f>
        <v>On time</v>
      </c>
      <c r="X244" t="str">
        <f>IF(Flights[[#This Row],[Status]]&lt;&gt;"Delayed","", IF(Flights[[#This Row],[Arrival Delay]]&gt;120, "Severe", IF(Flights[[#This Row],[Arrival Delay]]&gt;60, "Major", "Moderate")))</f>
        <v/>
      </c>
      <c r="Y244" t="b">
        <v>0</v>
      </c>
      <c r="AA244" t="str">
        <f>IF(OR(AND(Flights[[#This Row],[Status]]="Cancelled", Flights[[#This Row],[Cancellation Reason]]="Airline/Carrier"), Flights[[#This Row],[Delay Type]]="Severe"), "Yes", "No")</f>
        <v>No</v>
      </c>
    </row>
    <row r="245" spans="1:27" x14ac:dyDescent="0.3">
      <c r="A245" s="3">
        <v>42024</v>
      </c>
      <c r="B245" s="22">
        <f>WEEKNUM(Flights[[#This Row],[Date]], 1)</f>
        <v>4</v>
      </c>
      <c r="C245" s="22">
        <f>WEEKDAY(Flights[[#This Row],[Date]],1)</f>
        <v>3</v>
      </c>
      <c r="D245" t="s">
        <v>552</v>
      </c>
      <c r="E245" t="s">
        <v>1994</v>
      </c>
      <c r="F245" t="s">
        <v>0</v>
      </c>
      <c r="G245" t="s">
        <v>339</v>
      </c>
      <c r="H245" t="str">
        <f>_xlfn.XLOOKUP(Flights[[#This Row],[Destination]], Airports!$A$2:$A$78, Airports!$D$2:$D$78)</f>
        <v>San Diego</v>
      </c>
      <c r="I245" t="str" cm="1">
        <f t="array" ref="I245">_xlfn.XLOOKUP(Flights[[#This Row],[Destination]],_xlfn._TRO_TRAILING( Airports!A:A),_xlfn._TRO_TRAILING( Airports!E:E), "Not found")</f>
        <v>CA</v>
      </c>
      <c r="J245" s="1">
        <v>0.6694444444444444</v>
      </c>
      <c r="K245" s="22">
        <f>HOUR(Flights[[#This Row],[Scheduled Departure]])</f>
        <v>16</v>
      </c>
      <c r="L245" s="1">
        <v>0.66874999999999996</v>
      </c>
      <c r="M245">
        <f>(L245-J245)*24*60</f>
        <v>-0.99999999999999645</v>
      </c>
      <c r="N245" s="16">
        <f>Flights[[#This Row],[Length (min)]]/60</f>
        <v>1.1166666666666667</v>
      </c>
      <c r="O245">
        <v>67</v>
      </c>
      <c r="P245">
        <v>109</v>
      </c>
      <c r="Q245" s="18">
        <f>IFERROR(Flights[[#This Row],[Distance]]/Flights[[#This Row],[Length (hr)]], "")</f>
        <v>97.611940298507463</v>
      </c>
      <c r="R245" s="1">
        <v>0.7006944444444444</v>
      </c>
      <c r="S245" s="1" t="str">
        <f>IF(Flights[[#This Row],[Length (hr)]]&lt;2, "No meal", IF(Flights[[#This Row],[Length (hr)]]&lt;3.5, "Light meal", "Full meal"))</f>
        <v>No meal</v>
      </c>
      <c r="T245" s="1" t="str">
        <f>IF(AND(Flights[[#This Row],[Airline]]="US Airways", Flights[[#This Row],[Meal]]="Full Meal"), "Yes", "No")</f>
        <v>No</v>
      </c>
      <c r="U245" s="1">
        <v>0.71527777777777779</v>
      </c>
      <c r="V245">
        <v>21</v>
      </c>
      <c r="W245" s="1" t="str">
        <f>IF(Flights[[#This Row],[Arrival Delay]] = "", "Cancelled", IF(Flights[[#This Row],[Arrival Delay]]&gt;15, "Delayed", "On time"))</f>
        <v>Delayed</v>
      </c>
      <c r="X245" t="str">
        <f>IF(Flights[[#This Row],[Status]]&lt;&gt;"Delayed","", IF(Flights[[#This Row],[Arrival Delay]]&gt;120, "Severe", IF(Flights[[#This Row],[Arrival Delay]]&gt;60, "Major", "Moderate")))</f>
        <v>Moderate</v>
      </c>
      <c r="Y245" t="b">
        <v>0</v>
      </c>
      <c r="AA245" t="str">
        <f>IF(OR(AND(Flights[[#This Row],[Status]]="Cancelled", Flights[[#This Row],[Cancellation Reason]]="Airline/Carrier"), Flights[[#This Row],[Delay Type]]="Severe"), "Yes", "No")</f>
        <v>No</v>
      </c>
    </row>
    <row r="246" spans="1:27" x14ac:dyDescent="0.3">
      <c r="A246" s="3">
        <v>42024</v>
      </c>
      <c r="B246" s="22">
        <f>WEEKNUM(Flights[[#This Row],[Date]], 1)</f>
        <v>4</v>
      </c>
      <c r="C246" s="22">
        <f>WEEKDAY(Flights[[#This Row],[Date]],1)</f>
        <v>3</v>
      </c>
      <c r="D246" t="s">
        <v>572</v>
      </c>
      <c r="E246" t="s">
        <v>1989</v>
      </c>
      <c r="F246" t="s">
        <v>0</v>
      </c>
      <c r="G246" t="s">
        <v>19</v>
      </c>
      <c r="H246" t="str">
        <f>_xlfn.XLOOKUP(Flights[[#This Row],[Destination]], Airports!$A$2:$A$78, Airports!$D$2:$D$78)</f>
        <v>Kona</v>
      </c>
      <c r="I246" t="str" cm="1">
        <f t="array" ref="I246">_xlfn.XLOOKUP(Flights[[#This Row],[Destination]],_xlfn._TRO_TRAILING( Airports!A:A),_xlfn._TRO_TRAILING( Airports!E:E), "Not found")</f>
        <v>HI</v>
      </c>
      <c r="J246" s="1">
        <v>0.6875</v>
      </c>
      <c r="K246" s="22">
        <f>HOUR(Flights[[#This Row],[Scheduled Departure]])</f>
        <v>16</v>
      </c>
      <c r="L246" s="1">
        <v>0.68333333333333335</v>
      </c>
      <c r="M246">
        <f>(L246-J246)*24*60</f>
        <v>-5.9999999999999787</v>
      </c>
      <c r="N246" s="16">
        <f>Flights[[#This Row],[Length (min)]]/60</f>
        <v>5.8166666666666664</v>
      </c>
      <c r="O246">
        <v>349</v>
      </c>
      <c r="P246">
        <v>2504</v>
      </c>
      <c r="Q246" s="18">
        <f>IFERROR(Flights[[#This Row],[Distance]]/Flights[[#This Row],[Length (hr)]], "")</f>
        <v>430.48710601719199</v>
      </c>
      <c r="R246" s="1">
        <v>0.84652777777777777</v>
      </c>
      <c r="S246" s="1" t="str">
        <f>IF(Flights[[#This Row],[Length (hr)]]&lt;2, "No meal", IF(Flights[[#This Row],[Length (hr)]]&lt;3.5, "Light meal", "Full meal"))</f>
        <v>Full meal</v>
      </c>
      <c r="T246" s="1" t="str">
        <f>IF(AND(Flights[[#This Row],[Airline]]="US Airways", Flights[[#This Row],[Meal]]="Full Meal"), "Yes", "No")</f>
        <v>No</v>
      </c>
      <c r="U246" s="1">
        <v>0.84236111111111112</v>
      </c>
      <c r="V246">
        <v>-6</v>
      </c>
      <c r="W246" s="1" t="str">
        <f>IF(Flights[[#This Row],[Arrival Delay]] = "", "Cancelled", IF(Flights[[#This Row],[Arrival Delay]]&gt;15, "Delayed", "On time"))</f>
        <v>On time</v>
      </c>
      <c r="X246" t="str">
        <f>IF(Flights[[#This Row],[Status]]&lt;&gt;"Delayed","", IF(Flights[[#This Row],[Arrival Delay]]&gt;120, "Severe", IF(Flights[[#This Row],[Arrival Delay]]&gt;60, "Major", "Moderate")))</f>
        <v/>
      </c>
      <c r="Y246" t="b">
        <v>0</v>
      </c>
      <c r="AA246" t="str">
        <f>IF(OR(AND(Flights[[#This Row],[Status]]="Cancelled", Flights[[#This Row],[Cancellation Reason]]="Airline/Carrier"), Flights[[#This Row],[Delay Type]]="Severe"), "Yes", "No")</f>
        <v>No</v>
      </c>
    </row>
    <row r="247" spans="1:27" x14ac:dyDescent="0.3">
      <c r="A247" s="3">
        <v>42024</v>
      </c>
      <c r="B247" s="22">
        <f>WEEKNUM(Flights[[#This Row],[Date]], 1)</f>
        <v>4</v>
      </c>
      <c r="C247" s="22">
        <f>WEEKDAY(Flights[[#This Row],[Date]],1)</f>
        <v>3</v>
      </c>
      <c r="D247" t="s">
        <v>813</v>
      </c>
      <c r="E247" t="s">
        <v>1994</v>
      </c>
      <c r="F247" t="s">
        <v>0</v>
      </c>
      <c r="G247" t="s">
        <v>347</v>
      </c>
      <c r="H247" t="str">
        <f>_xlfn.XLOOKUP(Flights[[#This Row],[Destination]], Airports!$A$2:$A$78, Airports!$D$2:$D$78)</f>
        <v>San Jose</v>
      </c>
      <c r="I247" t="str" cm="1">
        <f t="array" ref="I247">_xlfn.XLOOKUP(Flights[[#This Row],[Destination]],_xlfn._TRO_TRAILING( Airports!A:A),_xlfn._TRO_TRAILING( Airports!E:E), "Not found")</f>
        <v>CA</v>
      </c>
      <c r="J247" s="1">
        <v>0.6875</v>
      </c>
      <c r="K247" s="22">
        <f>HOUR(Flights[[#This Row],[Scheduled Departure]])</f>
        <v>16</v>
      </c>
      <c r="L247" s="1">
        <v>0.68194444444444446</v>
      </c>
      <c r="M247">
        <f>(L247-J247)*24*60</f>
        <v>-7.9999999999999716</v>
      </c>
      <c r="N247" s="16">
        <f>Flights[[#This Row],[Length (min)]]/60</f>
        <v>1.35</v>
      </c>
      <c r="O247">
        <v>81</v>
      </c>
      <c r="P247">
        <v>308</v>
      </c>
      <c r="Q247" s="18">
        <f>IFERROR(Flights[[#This Row],[Distance]]/Flights[[#This Row],[Length (hr)]], "")</f>
        <v>228.14814814814812</v>
      </c>
      <c r="R247" s="1">
        <v>0.74027777777777781</v>
      </c>
      <c r="S247" s="1" t="str">
        <f>IF(Flights[[#This Row],[Length (hr)]]&lt;2, "No meal", IF(Flights[[#This Row],[Length (hr)]]&lt;3.5, "Light meal", "Full meal"))</f>
        <v>No meal</v>
      </c>
      <c r="T247" s="1" t="str">
        <f>IF(AND(Flights[[#This Row],[Airline]]="US Airways", Flights[[#This Row],[Meal]]="Full Meal"), "Yes", "No")</f>
        <v>No</v>
      </c>
      <c r="U247" s="1">
        <v>0.73819444444444449</v>
      </c>
      <c r="V247">
        <v>-3</v>
      </c>
      <c r="W247" s="1" t="str">
        <f>IF(Flights[[#This Row],[Arrival Delay]] = "", "Cancelled", IF(Flights[[#This Row],[Arrival Delay]]&gt;15, "Delayed", "On time"))</f>
        <v>On time</v>
      </c>
      <c r="X247" t="str">
        <f>IF(Flights[[#This Row],[Status]]&lt;&gt;"Delayed","", IF(Flights[[#This Row],[Arrival Delay]]&gt;120, "Severe", IF(Flights[[#This Row],[Arrival Delay]]&gt;60, "Major", "Moderate")))</f>
        <v/>
      </c>
      <c r="Y247" t="b">
        <v>0</v>
      </c>
      <c r="AA247" t="str">
        <f>IF(OR(AND(Flights[[#This Row],[Status]]="Cancelled", Flights[[#This Row],[Cancellation Reason]]="Airline/Carrier"), Flights[[#This Row],[Delay Type]]="Severe"), "Yes", "No")</f>
        <v>No</v>
      </c>
    </row>
    <row r="248" spans="1:27" x14ac:dyDescent="0.3">
      <c r="A248" s="3">
        <v>42024</v>
      </c>
      <c r="B248" s="22">
        <f>WEEKNUM(Flights[[#This Row],[Date]], 1)</f>
        <v>4</v>
      </c>
      <c r="C248" s="22">
        <f>WEEKDAY(Flights[[#This Row],[Date]],1)</f>
        <v>3</v>
      </c>
      <c r="D248" t="s">
        <v>590</v>
      </c>
      <c r="E248" t="s">
        <v>1996</v>
      </c>
      <c r="F248" t="s">
        <v>0</v>
      </c>
      <c r="G248" t="s">
        <v>9</v>
      </c>
      <c r="H248" t="str">
        <f>_xlfn.XLOOKUP(Flights[[#This Row],[Destination]], Airports!$A$2:$A$78, Airports!$D$2:$D$78)</f>
        <v>San Francisco</v>
      </c>
      <c r="I248" t="str" cm="1">
        <f t="array" ref="I248">_xlfn.XLOOKUP(Flights[[#This Row],[Destination]],_xlfn._TRO_TRAILING( Airports!A:A),_xlfn._TRO_TRAILING( Airports!E:E), "Not found")</f>
        <v>CA</v>
      </c>
      <c r="J248" s="1">
        <v>0.72222222222222221</v>
      </c>
      <c r="K248" s="22">
        <f>HOUR(Flights[[#This Row],[Scheduled Departure]])</f>
        <v>17</v>
      </c>
      <c r="L248" s="1">
        <v>0.72083333333333333</v>
      </c>
      <c r="M248">
        <f>(L248-J248)*24*60</f>
        <v>-1.9999999999999929</v>
      </c>
      <c r="N248" s="16">
        <f>Flights[[#This Row],[Length (min)]]/60</f>
        <v>1.3833333333333333</v>
      </c>
      <c r="O248">
        <v>83</v>
      </c>
      <c r="P248">
        <v>337</v>
      </c>
      <c r="Q248" s="18">
        <f>IFERROR(Flights[[#This Row],[Distance]]/Flights[[#This Row],[Length (hr)]], "")</f>
        <v>243.6144578313253</v>
      </c>
      <c r="R248" s="1">
        <v>0.77430555555555558</v>
      </c>
      <c r="S248" s="1" t="str">
        <f>IF(Flights[[#This Row],[Length (hr)]]&lt;2, "No meal", IF(Flights[[#This Row],[Length (hr)]]&lt;3.5, "Light meal", "Full meal"))</f>
        <v>No meal</v>
      </c>
      <c r="T248" s="1" t="str">
        <f>IF(AND(Flights[[#This Row],[Airline]]="US Airways", Flights[[#This Row],[Meal]]="Full Meal"), "Yes", "No")</f>
        <v>No</v>
      </c>
      <c r="U248" s="1">
        <v>0.77847222222222223</v>
      </c>
      <c r="V248">
        <v>6</v>
      </c>
      <c r="W248" s="1" t="str">
        <f>IF(Flights[[#This Row],[Arrival Delay]] = "", "Cancelled", IF(Flights[[#This Row],[Arrival Delay]]&gt;15, "Delayed", "On time"))</f>
        <v>On time</v>
      </c>
      <c r="X248" t="str">
        <f>IF(Flights[[#This Row],[Status]]&lt;&gt;"Delayed","", IF(Flights[[#This Row],[Arrival Delay]]&gt;120, "Severe", IF(Flights[[#This Row],[Arrival Delay]]&gt;60, "Major", "Moderate")))</f>
        <v/>
      </c>
      <c r="Y248" t="b">
        <v>0</v>
      </c>
      <c r="AA248" t="str">
        <f>IF(OR(AND(Flights[[#This Row],[Status]]="Cancelled", Flights[[#This Row],[Cancellation Reason]]="Airline/Carrier"), Flights[[#This Row],[Delay Type]]="Severe"), "Yes", "No")</f>
        <v>No</v>
      </c>
    </row>
    <row r="249" spans="1:27" x14ac:dyDescent="0.3">
      <c r="A249" s="3">
        <v>42024</v>
      </c>
      <c r="B249" s="22">
        <f>WEEKNUM(Flights[[#This Row],[Date]], 1)</f>
        <v>4</v>
      </c>
      <c r="C249" s="22">
        <f>WEEKDAY(Flights[[#This Row],[Date]],1)</f>
        <v>3</v>
      </c>
      <c r="D249" t="s">
        <v>577</v>
      </c>
      <c r="E249" t="s">
        <v>1994</v>
      </c>
      <c r="F249" t="s">
        <v>0</v>
      </c>
      <c r="G249" t="s">
        <v>29</v>
      </c>
      <c r="H249" t="str">
        <f>_xlfn.XLOOKUP(Flights[[#This Row],[Destination]], Airports!$A$2:$A$78, Airports!$D$2:$D$78)</f>
        <v>Phoenix</v>
      </c>
      <c r="I249" t="str" cm="1">
        <f t="array" ref="I249">_xlfn.XLOOKUP(Flights[[#This Row],[Destination]],_xlfn._TRO_TRAILING( Airports!A:A),_xlfn._TRO_TRAILING( Airports!E:E), "Not found")</f>
        <v>AZ</v>
      </c>
      <c r="J249" s="1">
        <v>0.79791666666666672</v>
      </c>
      <c r="K249" s="22">
        <f>HOUR(Flights[[#This Row],[Scheduled Departure]])</f>
        <v>19</v>
      </c>
      <c r="L249" s="1">
        <v>0.83472222222222225</v>
      </c>
      <c r="M249">
        <f>(L249-J249)*24*60</f>
        <v>52.999999999999972</v>
      </c>
      <c r="N249" s="16">
        <f>Flights[[#This Row],[Length (min)]]/60</f>
        <v>1.2666666666666666</v>
      </c>
      <c r="O249">
        <v>76</v>
      </c>
      <c r="P249">
        <v>370</v>
      </c>
      <c r="Q249" s="18">
        <f>IFERROR(Flights[[#This Row],[Distance]]/Flights[[#This Row],[Length (hr)]], "")</f>
        <v>292.10526315789474</v>
      </c>
      <c r="R249" s="1">
        <v>0.8979166666666667</v>
      </c>
      <c r="S249" s="1" t="str">
        <f>IF(Flights[[#This Row],[Length (hr)]]&lt;2, "No meal", IF(Flights[[#This Row],[Length (hr)]]&lt;3.5, "Light meal", "Full meal"))</f>
        <v>No meal</v>
      </c>
      <c r="T249" s="1" t="str">
        <f>IF(AND(Flights[[#This Row],[Airline]]="US Airways", Flights[[#This Row],[Meal]]="Full Meal"), "Yes", "No")</f>
        <v>No</v>
      </c>
      <c r="U249" s="1">
        <v>0.9291666666666667</v>
      </c>
      <c r="V249">
        <v>45</v>
      </c>
      <c r="W249" s="1" t="str">
        <f>IF(Flights[[#This Row],[Arrival Delay]] = "", "Cancelled", IF(Flights[[#This Row],[Arrival Delay]]&gt;15, "Delayed", "On time"))</f>
        <v>Delayed</v>
      </c>
      <c r="X249" t="str">
        <f>IF(Flights[[#This Row],[Status]]&lt;&gt;"Delayed","", IF(Flights[[#This Row],[Arrival Delay]]&gt;120, "Severe", IF(Flights[[#This Row],[Arrival Delay]]&gt;60, "Major", "Moderate")))</f>
        <v>Moderate</v>
      </c>
      <c r="Y249" t="b">
        <v>0</v>
      </c>
      <c r="AA249" t="str">
        <f>IF(OR(AND(Flights[[#This Row],[Status]]="Cancelled", Flights[[#This Row],[Cancellation Reason]]="Airline/Carrier"), Flights[[#This Row],[Delay Type]]="Severe"), "Yes", "No")</f>
        <v>No</v>
      </c>
    </row>
    <row r="250" spans="1:27" x14ac:dyDescent="0.3">
      <c r="A250" s="3">
        <v>42025</v>
      </c>
      <c r="B250" s="22">
        <f>WEEKNUM(Flights[[#This Row],[Date]], 1)</f>
        <v>4</v>
      </c>
      <c r="C250" s="22">
        <f>WEEKDAY(Flights[[#This Row],[Date]],1)</f>
        <v>4</v>
      </c>
      <c r="D250" t="s">
        <v>46</v>
      </c>
      <c r="E250" t="s">
        <v>1987</v>
      </c>
      <c r="F250" t="s">
        <v>0</v>
      </c>
      <c r="G250" t="s">
        <v>3</v>
      </c>
      <c r="H250" t="str">
        <f>_xlfn.XLOOKUP(Flights[[#This Row],[Destination]], Airports!$A$2:$A$78, Airports!$D$2:$D$78)</f>
        <v>Dallas</v>
      </c>
      <c r="I250" t="str" cm="1">
        <f t="array" ref="I250">_xlfn.XLOOKUP(Flights[[#This Row],[Destination]],_xlfn._TRO_TRAILING( Airports!A:A),_xlfn._TRO_TRAILING( Airports!E:E), "Not found")</f>
        <v>TX</v>
      </c>
      <c r="J250" s="1">
        <v>0.3298611111111111</v>
      </c>
      <c r="K250" s="22">
        <f>HOUR(Flights[[#This Row],[Scheduled Departure]])</f>
        <v>7</v>
      </c>
      <c r="L250" s="1">
        <v>0.32569444444444445</v>
      </c>
      <c r="M250">
        <f>(L250-J250)*24*60</f>
        <v>-5.9999999999999787</v>
      </c>
      <c r="N250" s="16">
        <f>Flights[[#This Row],[Length (min)]]/60</f>
        <v>2.6166666666666667</v>
      </c>
      <c r="O250">
        <v>157</v>
      </c>
      <c r="P250">
        <v>1235</v>
      </c>
      <c r="Q250" s="18">
        <f>IFERROR(Flights[[#This Row],[Distance]]/Flights[[#This Row],[Length (hr)]], "")</f>
        <v>471.97452229299364</v>
      </c>
      <c r="R250" s="1">
        <v>0.53472222222222221</v>
      </c>
      <c r="S250" s="1" t="str">
        <f>IF(Flights[[#This Row],[Length (hr)]]&lt;2, "No meal", IF(Flights[[#This Row],[Length (hr)]]&lt;3.5, "Light meal", "Full meal"))</f>
        <v>Light meal</v>
      </c>
      <c r="T250" s="1" t="str">
        <f>IF(AND(Flights[[#This Row],[Airline]]="US Airways", Flights[[#This Row],[Meal]]="Full Meal"), "Yes", "No")</f>
        <v>No</v>
      </c>
      <c r="U250" s="1">
        <v>0.5180555555555556</v>
      </c>
      <c r="V250">
        <v>-24</v>
      </c>
      <c r="W250" s="1" t="str">
        <f>IF(Flights[[#This Row],[Arrival Delay]] = "", "Cancelled", IF(Flights[[#This Row],[Arrival Delay]]&gt;15, "Delayed", "On time"))</f>
        <v>On time</v>
      </c>
      <c r="X250" t="str">
        <f>IF(Flights[[#This Row],[Status]]&lt;&gt;"Delayed","", IF(Flights[[#This Row],[Arrival Delay]]&gt;120, "Severe", IF(Flights[[#This Row],[Arrival Delay]]&gt;60, "Major", "Moderate")))</f>
        <v/>
      </c>
      <c r="Y250" t="b">
        <v>0</v>
      </c>
      <c r="AA250" t="str">
        <f>IF(OR(AND(Flights[[#This Row],[Status]]="Cancelled", Flights[[#This Row],[Cancellation Reason]]="Airline/Carrier"), Flights[[#This Row],[Delay Type]]="Severe"), "Yes", "No")</f>
        <v>No</v>
      </c>
    </row>
    <row r="251" spans="1:27" x14ac:dyDescent="0.3">
      <c r="A251" s="3">
        <v>42025</v>
      </c>
      <c r="B251" s="22">
        <f>WEEKNUM(Flights[[#This Row],[Date]], 1)</f>
        <v>4</v>
      </c>
      <c r="C251" s="22">
        <f>WEEKDAY(Flights[[#This Row],[Date]],1)</f>
        <v>4</v>
      </c>
      <c r="D251" t="s">
        <v>429</v>
      </c>
      <c r="E251" t="s">
        <v>1994</v>
      </c>
      <c r="F251" t="s">
        <v>0</v>
      </c>
      <c r="G251" t="s">
        <v>335</v>
      </c>
      <c r="H251" t="str">
        <f>_xlfn.XLOOKUP(Flights[[#This Row],[Destination]], Airports!$A$2:$A$78, Airports!$D$2:$D$78)</f>
        <v>Reno</v>
      </c>
      <c r="I251" t="str" cm="1">
        <f t="array" ref="I251">_xlfn.XLOOKUP(Flights[[#This Row],[Destination]],_xlfn._TRO_TRAILING( Airports!A:A),_xlfn._TRO_TRAILING( Airports!E:E), "Not found")</f>
        <v>NV</v>
      </c>
      <c r="J251" s="1">
        <v>0.37430555555555556</v>
      </c>
      <c r="K251" s="22">
        <f>HOUR(Flights[[#This Row],[Scheduled Departure]])</f>
        <v>8</v>
      </c>
      <c r="L251" s="1">
        <v>0.37083333333333335</v>
      </c>
      <c r="M251">
        <f>(L251-J251)*24*60</f>
        <v>-4.9999999999999822</v>
      </c>
      <c r="N251" s="16">
        <f>Flights[[#This Row],[Length (min)]]/60</f>
        <v>1.7166666666666666</v>
      </c>
      <c r="O251">
        <v>103</v>
      </c>
      <c r="P251">
        <v>391</v>
      </c>
      <c r="Q251" s="18">
        <f>IFERROR(Flights[[#This Row],[Distance]]/Flights[[#This Row],[Length (hr)]], "")</f>
        <v>227.76699029126215</v>
      </c>
      <c r="R251" s="1">
        <v>0.43958333333333333</v>
      </c>
      <c r="S251" s="1" t="str">
        <f>IF(Flights[[#This Row],[Length (hr)]]&lt;2, "No meal", IF(Flights[[#This Row],[Length (hr)]]&lt;3.5, "Light meal", "Full meal"))</f>
        <v>No meal</v>
      </c>
      <c r="T251" s="1" t="str">
        <f>IF(AND(Flights[[#This Row],[Airline]]="US Airways", Flights[[#This Row],[Meal]]="Full Meal"), "Yes", "No")</f>
        <v>No</v>
      </c>
      <c r="U251" s="1">
        <v>0.44236111111111109</v>
      </c>
      <c r="V251">
        <v>4</v>
      </c>
      <c r="W251" s="1" t="str">
        <f>IF(Flights[[#This Row],[Arrival Delay]] = "", "Cancelled", IF(Flights[[#This Row],[Arrival Delay]]&gt;15, "Delayed", "On time"))</f>
        <v>On time</v>
      </c>
      <c r="X251" t="str">
        <f>IF(Flights[[#This Row],[Status]]&lt;&gt;"Delayed","", IF(Flights[[#This Row],[Arrival Delay]]&gt;120, "Severe", IF(Flights[[#This Row],[Arrival Delay]]&gt;60, "Major", "Moderate")))</f>
        <v/>
      </c>
      <c r="Y251" t="b">
        <v>0</v>
      </c>
      <c r="AA251" t="str">
        <f>IF(OR(AND(Flights[[#This Row],[Status]]="Cancelled", Flights[[#This Row],[Cancellation Reason]]="Airline/Carrier"), Flights[[#This Row],[Delay Type]]="Severe"), "Yes", "No")</f>
        <v>No</v>
      </c>
    </row>
    <row r="252" spans="1:27" x14ac:dyDescent="0.3">
      <c r="A252" s="3">
        <v>42025</v>
      </c>
      <c r="B252" s="22">
        <f>WEEKNUM(Flights[[#This Row],[Date]], 1)</f>
        <v>4</v>
      </c>
      <c r="C252" s="22">
        <f>WEEKDAY(Flights[[#This Row],[Date]],1)</f>
        <v>4</v>
      </c>
      <c r="D252" t="s">
        <v>455</v>
      </c>
      <c r="E252" t="s">
        <v>1994</v>
      </c>
      <c r="F252" t="s">
        <v>0</v>
      </c>
      <c r="G252" t="s">
        <v>339</v>
      </c>
      <c r="H252" t="str">
        <f>_xlfn.XLOOKUP(Flights[[#This Row],[Destination]], Airports!$A$2:$A$78, Airports!$D$2:$D$78)</f>
        <v>San Diego</v>
      </c>
      <c r="I252" t="str" cm="1">
        <f t="array" ref="I252">_xlfn.XLOOKUP(Flights[[#This Row],[Destination]],_xlfn._TRO_TRAILING( Airports!A:A),_xlfn._TRO_TRAILING( Airports!E:E), "Not found")</f>
        <v>CA</v>
      </c>
      <c r="J252" s="1">
        <v>0.43402777777777779</v>
      </c>
      <c r="K252" s="22">
        <f>HOUR(Flights[[#This Row],[Scheduled Departure]])</f>
        <v>10</v>
      </c>
      <c r="L252" s="1">
        <v>0.43194444444444446</v>
      </c>
      <c r="M252">
        <f>(L252-J252)*24*60</f>
        <v>-2.9999999999999893</v>
      </c>
      <c r="N252" s="16">
        <f>Flights[[#This Row],[Length (min)]]/60</f>
        <v>0.73333333333333328</v>
      </c>
      <c r="O252">
        <v>44</v>
      </c>
      <c r="P252">
        <v>109</v>
      </c>
      <c r="Q252" s="18">
        <f>IFERROR(Flights[[#This Row],[Distance]]/Flights[[#This Row],[Length (hr)]], "")</f>
        <v>148.63636363636365</v>
      </c>
      <c r="R252" s="1">
        <v>0.46527777777777779</v>
      </c>
      <c r="S252" s="1" t="str">
        <f>IF(Flights[[#This Row],[Length (hr)]]&lt;2, "No meal", IF(Flights[[#This Row],[Length (hr)]]&lt;3.5, "Light meal", "Full meal"))</f>
        <v>No meal</v>
      </c>
      <c r="T252" s="1" t="str">
        <f>IF(AND(Flights[[#This Row],[Airline]]="US Airways", Flights[[#This Row],[Meal]]="Full Meal"), "Yes", "No")</f>
        <v>No</v>
      </c>
      <c r="U252" s="1">
        <v>0.46250000000000002</v>
      </c>
      <c r="V252">
        <v>-4</v>
      </c>
      <c r="W252" s="1" t="str">
        <f>IF(Flights[[#This Row],[Arrival Delay]] = "", "Cancelled", IF(Flights[[#This Row],[Arrival Delay]]&gt;15, "Delayed", "On time"))</f>
        <v>On time</v>
      </c>
      <c r="X252" t="str">
        <f>IF(Flights[[#This Row],[Status]]&lt;&gt;"Delayed","", IF(Flights[[#This Row],[Arrival Delay]]&gt;120, "Severe", IF(Flights[[#This Row],[Arrival Delay]]&gt;60, "Major", "Moderate")))</f>
        <v/>
      </c>
      <c r="Y252" t="b">
        <v>0</v>
      </c>
      <c r="AA252" t="str">
        <f>IF(OR(AND(Flights[[#This Row],[Status]]="Cancelled", Flights[[#This Row],[Cancellation Reason]]="Airline/Carrier"), Flights[[#This Row],[Delay Type]]="Severe"), "Yes", "No")</f>
        <v>No</v>
      </c>
    </row>
    <row r="253" spans="1:27" x14ac:dyDescent="0.3">
      <c r="A253" s="3">
        <v>42025</v>
      </c>
      <c r="B253" s="22">
        <f>WEEKNUM(Flights[[#This Row],[Date]], 1)</f>
        <v>4</v>
      </c>
      <c r="C253" s="22">
        <f>WEEKDAY(Flights[[#This Row],[Date]],1)</f>
        <v>4</v>
      </c>
      <c r="D253" t="s">
        <v>864</v>
      </c>
      <c r="E253" t="s">
        <v>1995</v>
      </c>
      <c r="F253" t="s">
        <v>0</v>
      </c>
      <c r="G253" t="s">
        <v>9</v>
      </c>
      <c r="H253" t="str">
        <f>_xlfn.XLOOKUP(Flights[[#This Row],[Destination]], Airports!$A$2:$A$78, Airports!$D$2:$D$78)</f>
        <v>San Francisco</v>
      </c>
      <c r="I253" t="str" cm="1">
        <f t="array" ref="I253">_xlfn.XLOOKUP(Flights[[#This Row],[Destination]],_xlfn._TRO_TRAILING( Airports!A:A),_xlfn._TRO_TRAILING( Airports!E:E), "Not found")</f>
        <v>CA</v>
      </c>
      <c r="J253" s="1">
        <v>0.46180555555555558</v>
      </c>
      <c r="K253" s="22">
        <f>HOUR(Flights[[#This Row],[Scheduled Departure]])</f>
        <v>11</v>
      </c>
      <c r="L253" s="1">
        <v>0.46180555555555558</v>
      </c>
      <c r="M253">
        <f>(L253-J253)*24*60</f>
        <v>0</v>
      </c>
      <c r="N253" s="16">
        <f>Flights[[#This Row],[Length (min)]]/60</f>
        <v>1.3</v>
      </c>
      <c r="O253">
        <v>78</v>
      </c>
      <c r="P253">
        <v>337</v>
      </c>
      <c r="Q253" s="18">
        <f>IFERROR(Flights[[#This Row],[Distance]]/Flights[[#This Row],[Length (hr)]], "")</f>
        <v>259.23076923076923</v>
      </c>
      <c r="R253" s="1">
        <v>0.52083333333333337</v>
      </c>
      <c r="S253" s="1" t="str">
        <f>IF(Flights[[#This Row],[Length (hr)]]&lt;2, "No meal", IF(Flights[[#This Row],[Length (hr)]]&lt;3.5, "Light meal", "Full meal"))</f>
        <v>No meal</v>
      </c>
      <c r="T253" s="1" t="str">
        <f>IF(AND(Flights[[#This Row],[Airline]]="US Airways", Flights[[#This Row],[Meal]]="Full Meal"), "Yes", "No")</f>
        <v>No</v>
      </c>
      <c r="U253" s="1">
        <v>0.51597222222222228</v>
      </c>
      <c r="V253">
        <v>-7</v>
      </c>
      <c r="W253" s="1" t="str">
        <f>IF(Flights[[#This Row],[Arrival Delay]] = "", "Cancelled", IF(Flights[[#This Row],[Arrival Delay]]&gt;15, "Delayed", "On time"))</f>
        <v>On time</v>
      </c>
      <c r="X253" t="str">
        <f>IF(Flights[[#This Row],[Status]]&lt;&gt;"Delayed","", IF(Flights[[#This Row],[Arrival Delay]]&gt;120, "Severe", IF(Flights[[#This Row],[Arrival Delay]]&gt;60, "Major", "Moderate")))</f>
        <v/>
      </c>
      <c r="Y253" t="b">
        <v>0</v>
      </c>
      <c r="AA253" t="str">
        <f>IF(OR(AND(Flights[[#This Row],[Status]]="Cancelled", Flights[[#This Row],[Cancellation Reason]]="Airline/Carrier"), Flights[[#This Row],[Delay Type]]="Severe"), "Yes", "No")</f>
        <v>No</v>
      </c>
    </row>
    <row r="254" spans="1:27" x14ac:dyDescent="0.3">
      <c r="A254" s="3">
        <v>42025</v>
      </c>
      <c r="B254" s="22">
        <f>WEEKNUM(Flights[[#This Row],[Date]], 1)</f>
        <v>4</v>
      </c>
      <c r="C254" s="22">
        <f>WEEKDAY(Flights[[#This Row],[Date]],1)</f>
        <v>4</v>
      </c>
      <c r="D254" t="s">
        <v>483</v>
      </c>
      <c r="E254" t="s">
        <v>1994</v>
      </c>
      <c r="F254" t="s">
        <v>0</v>
      </c>
      <c r="G254" t="s">
        <v>29</v>
      </c>
      <c r="H254" t="str">
        <f>_xlfn.XLOOKUP(Flights[[#This Row],[Destination]], Airports!$A$2:$A$78, Airports!$D$2:$D$78)</f>
        <v>Phoenix</v>
      </c>
      <c r="I254" t="str" cm="1">
        <f t="array" ref="I254">_xlfn.XLOOKUP(Flights[[#This Row],[Destination]],_xlfn._TRO_TRAILING( Airports!A:A),_xlfn._TRO_TRAILING( Airports!E:E), "Not found")</f>
        <v>AZ</v>
      </c>
      <c r="J254" s="1">
        <v>0.4826388888888889</v>
      </c>
      <c r="K254" s="22">
        <f>HOUR(Flights[[#This Row],[Scheduled Departure]])</f>
        <v>11</v>
      </c>
      <c r="L254" s="1">
        <v>0.48055555555555557</v>
      </c>
      <c r="M254">
        <f>(L254-J254)*24*60</f>
        <v>-2.9999999999999893</v>
      </c>
      <c r="N254" s="16">
        <f>Flights[[#This Row],[Length (min)]]/60</f>
        <v>1.5333333333333334</v>
      </c>
      <c r="O254">
        <v>92</v>
      </c>
      <c r="P254">
        <v>370</v>
      </c>
      <c r="Q254" s="18">
        <f>IFERROR(Flights[[#This Row],[Distance]]/Flights[[#This Row],[Length (hr)]], "")</f>
        <v>241.30434782608694</v>
      </c>
      <c r="R254" s="1">
        <v>0.58333333333333337</v>
      </c>
      <c r="S254" s="1" t="str">
        <f>IF(Flights[[#This Row],[Length (hr)]]&lt;2, "No meal", IF(Flights[[#This Row],[Length (hr)]]&lt;3.5, "Light meal", "Full meal"))</f>
        <v>No meal</v>
      </c>
      <c r="T254" s="1" t="str">
        <f>IF(AND(Flights[[#This Row],[Airline]]="US Airways", Flights[[#This Row],[Meal]]="Full Meal"), "Yes", "No")</f>
        <v>No</v>
      </c>
      <c r="U254" s="1">
        <v>0.58611111111111114</v>
      </c>
      <c r="V254">
        <v>4</v>
      </c>
      <c r="W254" s="1" t="str">
        <f>IF(Flights[[#This Row],[Arrival Delay]] = "", "Cancelled", IF(Flights[[#This Row],[Arrival Delay]]&gt;15, "Delayed", "On time"))</f>
        <v>On time</v>
      </c>
      <c r="X254" t="str">
        <f>IF(Flights[[#This Row],[Status]]&lt;&gt;"Delayed","", IF(Flights[[#This Row],[Arrival Delay]]&gt;120, "Severe", IF(Flights[[#This Row],[Arrival Delay]]&gt;60, "Major", "Moderate")))</f>
        <v/>
      </c>
      <c r="Y254" t="b">
        <v>0</v>
      </c>
      <c r="AA254" t="str">
        <f>IF(OR(AND(Flights[[#This Row],[Status]]="Cancelled", Flights[[#This Row],[Cancellation Reason]]="Airline/Carrier"), Flights[[#This Row],[Delay Type]]="Severe"), "Yes", "No")</f>
        <v>No</v>
      </c>
    </row>
    <row r="255" spans="1:27" x14ac:dyDescent="0.3">
      <c r="A255" s="3">
        <v>42025</v>
      </c>
      <c r="B255" s="22">
        <f>WEEKNUM(Flights[[#This Row],[Date]], 1)</f>
        <v>4</v>
      </c>
      <c r="C255" s="22">
        <f>WEEKDAY(Flights[[#This Row],[Date]],1)</f>
        <v>4</v>
      </c>
      <c r="D255" t="s">
        <v>527</v>
      </c>
      <c r="E255" t="s">
        <v>1989</v>
      </c>
      <c r="F255" t="s">
        <v>0</v>
      </c>
      <c r="G255" t="s">
        <v>26</v>
      </c>
      <c r="H255" t="str">
        <f>_xlfn.XLOOKUP(Flights[[#This Row],[Destination]], Airports!$A$2:$A$78, Airports!$D$2:$D$78)</f>
        <v>Atlanta</v>
      </c>
      <c r="I255" t="str" cm="1">
        <f t="array" ref="I255">_xlfn.XLOOKUP(Flights[[#This Row],[Destination]],_xlfn._TRO_TRAILING( Airports!A:A),_xlfn._TRO_TRAILING( Airports!E:E), "Not found")</f>
        <v>GA</v>
      </c>
      <c r="J255" s="1">
        <v>0.56597222222222221</v>
      </c>
      <c r="K255" s="22">
        <f>HOUR(Flights[[#This Row],[Scheduled Departure]])</f>
        <v>13</v>
      </c>
      <c r="L255" s="1">
        <v>0.56180555555555556</v>
      </c>
      <c r="M255">
        <f>(L255-J255)*24*60</f>
        <v>-5.9999999999999787</v>
      </c>
      <c r="N255" s="16">
        <f>Flights[[#This Row],[Length (min)]]/60</f>
        <v>4.166666666666667</v>
      </c>
      <c r="O255">
        <v>250</v>
      </c>
      <c r="P255">
        <v>1947</v>
      </c>
      <c r="Q255" s="18">
        <f>IFERROR(Flights[[#This Row],[Distance]]/Flights[[#This Row],[Length (hr)]], "")</f>
        <v>467.28</v>
      </c>
      <c r="R255" s="1">
        <v>0.86527777777777781</v>
      </c>
      <c r="S255" s="1" t="str">
        <f>IF(Flights[[#This Row],[Length (hr)]]&lt;2, "No meal", IF(Flights[[#This Row],[Length (hr)]]&lt;3.5, "Light meal", "Full meal"))</f>
        <v>Full meal</v>
      </c>
      <c r="T255" s="1" t="str">
        <f>IF(AND(Flights[[#This Row],[Airline]]="US Airways", Flights[[#This Row],[Meal]]="Full Meal"), "Yes", "No")</f>
        <v>No</v>
      </c>
      <c r="U255" s="1">
        <v>0.86041666666666672</v>
      </c>
      <c r="V255">
        <v>-7</v>
      </c>
      <c r="W255" s="1" t="str">
        <f>IF(Flights[[#This Row],[Arrival Delay]] = "", "Cancelled", IF(Flights[[#This Row],[Arrival Delay]]&gt;15, "Delayed", "On time"))</f>
        <v>On time</v>
      </c>
      <c r="X255" t="str">
        <f>IF(Flights[[#This Row],[Status]]&lt;&gt;"Delayed","", IF(Flights[[#This Row],[Arrival Delay]]&gt;120, "Severe", IF(Flights[[#This Row],[Arrival Delay]]&gt;60, "Major", "Moderate")))</f>
        <v/>
      </c>
      <c r="Y255" t="b">
        <v>0</v>
      </c>
      <c r="AA255" t="str">
        <f>IF(OR(AND(Flights[[#This Row],[Status]]="Cancelled", Flights[[#This Row],[Cancellation Reason]]="Airline/Carrier"), Flights[[#This Row],[Delay Type]]="Severe"), "Yes", "No")</f>
        <v>No</v>
      </c>
    </row>
    <row r="256" spans="1:27" x14ac:dyDescent="0.3">
      <c r="A256" s="3">
        <v>42025</v>
      </c>
      <c r="B256" s="22">
        <f>WEEKNUM(Flights[[#This Row],[Date]], 1)</f>
        <v>4</v>
      </c>
      <c r="C256" s="22">
        <f>WEEKDAY(Flights[[#This Row],[Date]],1)</f>
        <v>4</v>
      </c>
      <c r="D256" t="s">
        <v>884</v>
      </c>
      <c r="E256" t="s">
        <v>1995</v>
      </c>
      <c r="F256" t="s">
        <v>0</v>
      </c>
      <c r="G256" t="s">
        <v>306</v>
      </c>
      <c r="H256" t="str">
        <f>_xlfn.XLOOKUP(Flights[[#This Row],[Destination]], Airports!$A$2:$A$78, Airports!$D$2:$D$78)</f>
        <v>Chicago</v>
      </c>
      <c r="I256" t="str" cm="1">
        <f t="array" ref="I256">_xlfn.XLOOKUP(Flights[[#This Row],[Destination]],_xlfn._TRO_TRAILING( Airports!A:A),_xlfn._TRO_TRAILING( Airports!E:E), "Not found")</f>
        <v>IL</v>
      </c>
      <c r="J256" s="1">
        <v>0.57638888888888884</v>
      </c>
      <c r="K256" s="22">
        <f>HOUR(Flights[[#This Row],[Scheduled Departure]])</f>
        <v>13</v>
      </c>
      <c r="L256" s="1">
        <v>0.57777777777777772</v>
      </c>
      <c r="M256">
        <f>(L256-J256)*24*60</f>
        <v>1.9999999999999929</v>
      </c>
      <c r="N256" s="16">
        <f>Flights[[#This Row],[Length (min)]]/60</f>
        <v>3.9</v>
      </c>
      <c r="O256">
        <v>234</v>
      </c>
      <c r="P256">
        <v>1750</v>
      </c>
      <c r="Q256" s="18">
        <f>IFERROR(Flights[[#This Row],[Distance]]/Flights[[#This Row],[Length (hr)]], "")</f>
        <v>448.71794871794873</v>
      </c>
      <c r="R256" s="1">
        <v>0.82638888888888884</v>
      </c>
      <c r="S256" s="1" t="str">
        <f>IF(Flights[[#This Row],[Length (hr)]]&lt;2, "No meal", IF(Flights[[#This Row],[Length (hr)]]&lt;3.5, "Light meal", "Full meal"))</f>
        <v>Full meal</v>
      </c>
      <c r="T256" s="1" t="str">
        <f>IF(AND(Flights[[#This Row],[Airline]]="US Airways", Flights[[#This Row],[Meal]]="Full Meal"), "Yes", "No")</f>
        <v>No</v>
      </c>
      <c r="U256" s="1">
        <v>0.82361111111111107</v>
      </c>
      <c r="V256">
        <v>-4</v>
      </c>
      <c r="W256" s="1" t="str">
        <f>IF(Flights[[#This Row],[Arrival Delay]] = "", "Cancelled", IF(Flights[[#This Row],[Arrival Delay]]&gt;15, "Delayed", "On time"))</f>
        <v>On time</v>
      </c>
      <c r="X256" t="str">
        <f>IF(Flights[[#This Row],[Status]]&lt;&gt;"Delayed","", IF(Flights[[#This Row],[Arrival Delay]]&gt;120, "Severe", IF(Flights[[#This Row],[Arrival Delay]]&gt;60, "Major", "Moderate")))</f>
        <v/>
      </c>
      <c r="Y256" t="b">
        <v>0</v>
      </c>
      <c r="AA256" t="str">
        <f>IF(OR(AND(Flights[[#This Row],[Status]]="Cancelled", Flights[[#This Row],[Cancellation Reason]]="Airline/Carrier"), Flights[[#This Row],[Delay Type]]="Severe"), "Yes", "No")</f>
        <v>No</v>
      </c>
    </row>
    <row r="257" spans="1:27" x14ac:dyDescent="0.3">
      <c r="A257" s="3">
        <v>42025</v>
      </c>
      <c r="B257" s="22">
        <f>WEEKNUM(Flights[[#This Row],[Date]], 1)</f>
        <v>4</v>
      </c>
      <c r="C257" s="22">
        <f>WEEKDAY(Flights[[#This Row],[Date]],1)</f>
        <v>4</v>
      </c>
      <c r="D257" t="s">
        <v>897</v>
      </c>
      <c r="E257" t="s">
        <v>1995</v>
      </c>
      <c r="F257" t="s">
        <v>0</v>
      </c>
      <c r="G257" t="s">
        <v>15</v>
      </c>
      <c r="H257" t="str">
        <f>_xlfn.XLOOKUP(Flights[[#This Row],[Destination]], Airports!$A$2:$A$78, Airports!$D$2:$D$78)</f>
        <v>Las Vegas</v>
      </c>
      <c r="I257" t="str" cm="1">
        <f t="array" ref="I257">_xlfn.XLOOKUP(Flights[[#This Row],[Destination]],_xlfn._TRO_TRAILING( Airports!A:A),_xlfn._TRO_TRAILING( Airports!E:E), "Not found")</f>
        <v>NV</v>
      </c>
      <c r="J257" s="1">
        <v>0.67708333333333337</v>
      </c>
      <c r="K257" s="22">
        <f>HOUR(Flights[[#This Row],[Scheduled Departure]])</f>
        <v>16</v>
      </c>
      <c r="L257" s="1">
        <v>0.68680555555555556</v>
      </c>
      <c r="M257">
        <f>(L257-J257)*24*60</f>
        <v>13.99999999999995</v>
      </c>
      <c r="N257" s="16">
        <f>Flights[[#This Row],[Length (min)]]/60</f>
        <v>0.98333333333333328</v>
      </c>
      <c r="O257">
        <v>59</v>
      </c>
      <c r="P257">
        <v>236</v>
      </c>
      <c r="Q257" s="18">
        <f>IFERROR(Flights[[#This Row],[Distance]]/Flights[[#This Row],[Length (hr)]], "")</f>
        <v>240</v>
      </c>
      <c r="R257" s="1">
        <v>0.71875</v>
      </c>
      <c r="S257" s="1" t="str">
        <f>IF(Flights[[#This Row],[Length (hr)]]&lt;2, "No meal", IF(Flights[[#This Row],[Length (hr)]]&lt;3.5, "Light meal", "Full meal"))</f>
        <v>No meal</v>
      </c>
      <c r="T257" s="1" t="str">
        <f>IF(AND(Flights[[#This Row],[Airline]]="US Airways", Flights[[#This Row],[Meal]]="Full Meal"), "Yes", "No")</f>
        <v>No</v>
      </c>
      <c r="U257" s="1">
        <v>0.72777777777777775</v>
      </c>
      <c r="V257">
        <v>13</v>
      </c>
      <c r="W257" s="1" t="str">
        <f>IF(Flights[[#This Row],[Arrival Delay]] = "", "Cancelled", IF(Flights[[#This Row],[Arrival Delay]]&gt;15, "Delayed", "On time"))</f>
        <v>On time</v>
      </c>
      <c r="X257" t="str">
        <f>IF(Flights[[#This Row],[Status]]&lt;&gt;"Delayed","", IF(Flights[[#This Row],[Arrival Delay]]&gt;120, "Severe", IF(Flights[[#This Row],[Arrival Delay]]&gt;60, "Major", "Moderate")))</f>
        <v/>
      </c>
      <c r="Y257" t="b">
        <v>0</v>
      </c>
      <c r="AA257" t="str">
        <f>IF(OR(AND(Flights[[#This Row],[Status]]="Cancelled", Flights[[#This Row],[Cancellation Reason]]="Airline/Carrier"), Flights[[#This Row],[Delay Type]]="Severe"), "Yes", "No")</f>
        <v>No</v>
      </c>
    </row>
    <row r="258" spans="1:27" x14ac:dyDescent="0.3">
      <c r="A258" s="3">
        <v>42025</v>
      </c>
      <c r="B258" s="22">
        <f>WEEKNUM(Flights[[#This Row],[Date]], 1)</f>
        <v>4</v>
      </c>
      <c r="C258" s="22">
        <f>WEEKDAY(Flights[[#This Row],[Date]],1)</f>
        <v>4</v>
      </c>
      <c r="D258" t="s">
        <v>908</v>
      </c>
      <c r="E258" t="s">
        <v>1995</v>
      </c>
      <c r="F258" t="s">
        <v>0</v>
      </c>
      <c r="G258" t="s">
        <v>318</v>
      </c>
      <c r="H258" t="str">
        <f>_xlfn.XLOOKUP(Flights[[#This Row],[Destination]], Airports!$A$2:$A$78, Airports!$D$2:$D$78)</f>
        <v>Oakland</v>
      </c>
      <c r="I258" t="str" cm="1">
        <f t="array" ref="I258">_xlfn.XLOOKUP(Flights[[#This Row],[Destination]],_xlfn._TRO_TRAILING( Airports!A:A),_xlfn._TRO_TRAILING( Airports!E:E), "Not found")</f>
        <v>CA</v>
      </c>
      <c r="J258" s="1">
        <v>0.76388888888888884</v>
      </c>
      <c r="K258" s="22">
        <f>HOUR(Flights[[#This Row],[Scheduled Departure]])</f>
        <v>18</v>
      </c>
      <c r="L258" s="1">
        <v>0.76249999999999996</v>
      </c>
      <c r="M258">
        <f>(L258-J258)*24*60</f>
        <v>-1.9999999999999929</v>
      </c>
      <c r="N258" s="16">
        <f>Flights[[#This Row],[Length (min)]]/60</f>
        <v>1.0833333333333333</v>
      </c>
      <c r="O258">
        <v>65</v>
      </c>
      <c r="P258">
        <v>337</v>
      </c>
      <c r="Q258" s="18">
        <f>IFERROR(Flights[[#This Row],[Distance]]/Flights[[#This Row],[Length (hr)]], "")</f>
        <v>311.07692307692309</v>
      </c>
      <c r="R258" s="1">
        <v>0.81597222222222221</v>
      </c>
      <c r="S258" s="1" t="str">
        <f>IF(Flights[[#This Row],[Length (hr)]]&lt;2, "No meal", IF(Flights[[#This Row],[Length (hr)]]&lt;3.5, "Light meal", "Full meal"))</f>
        <v>No meal</v>
      </c>
      <c r="T258" s="1" t="str">
        <f>IF(AND(Flights[[#This Row],[Airline]]="US Airways", Flights[[#This Row],[Meal]]="Full Meal"), "Yes", "No")</f>
        <v>No</v>
      </c>
      <c r="U258" s="1">
        <v>0.80763888888888891</v>
      </c>
      <c r="V258">
        <v>-12</v>
      </c>
      <c r="W258" s="1" t="str">
        <f>IF(Flights[[#This Row],[Arrival Delay]] = "", "Cancelled", IF(Flights[[#This Row],[Arrival Delay]]&gt;15, "Delayed", "On time"))</f>
        <v>On time</v>
      </c>
      <c r="X258" t="str">
        <f>IF(Flights[[#This Row],[Status]]&lt;&gt;"Delayed","", IF(Flights[[#This Row],[Arrival Delay]]&gt;120, "Severe", IF(Flights[[#This Row],[Arrival Delay]]&gt;60, "Major", "Moderate")))</f>
        <v/>
      </c>
      <c r="Y258" t="b">
        <v>0</v>
      </c>
      <c r="AA258" t="str">
        <f>IF(OR(AND(Flights[[#This Row],[Status]]="Cancelled", Flights[[#This Row],[Cancellation Reason]]="Airline/Carrier"), Flights[[#This Row],[Delay Type]]="Severe"), "Yes", "No")</f>
        <v>No</v>
      </c>
    </row>
    <row r="259" spans="1:27" x14ac:dyDescent="0.3">
      <c r="A259" s="3">
        <v>42025</v>
      </c>
      <c r="B259" s="22">
        <f>WEEKNUM(Flights[[#This Row],[Date]], 1)</f>
        <v>4</v>
      </c>
      <c r="C259" s="22">
        <f>WEEKDAY(Flights[[#This Row],[Date]],1)</f>
        <v>4</v>
      </c>
      <c r="D259" t="s">
        <v>911</v>
      </c>
      <c r="E259" t="s">
        <v>1994</v>
      </c>
      <c r="F259" t="s">
        <v>0</v>
      </c>
      <c r="G259" t="s">
        <v>340</v>
      </c>
      <c r="H259" t="str">
        <f>_xlfn.XLOOKUP(Flights[[#This Row],[Destination]], Airports!$A$2:$A$78, Airports!$D$2:$D$78)</f>
        <v>San Antonio</v>
      </c>
      <c r="I259" t="str" cm="1">
        <f t="array" ref="I259">_xlfn.XLOOKUP(Flights[[#This Row],[Destination]],_xlfn._TRO_TRAILING( Airports!A:A),_xlfn._TRO_TRAILING( Airports!E:E), "Not found")</f>
        <v>TX</v>
      </c>
      <c r="J259" s="1">
        <v>0.77430555555555558</v>
      </c>
      <c r="K259" s="22">
        <f>HOUR(Flights[[#This Row],[Scheduled Departure]])</f>
        <v>18</v>
      </c>
      <c r="L259" s="1">
        <v>0.77083333333333337</v>
      </c>
      <c r="M259">
        <f>(L259-J259)*24*60</f>
        <v>-4.9999999999999822</v>
      </c>
      <c r="N259" s="16">
        <f>Flights[[#This Row],[Length (min)]]/60</f>
        <v>2.9833333333333334</v>
      </c>
      <c r="O259">
        <v>179</v>
      </c>
      <c r="P259">
        <v>1211</v>
      </c>
      <c r="Q259" s="18">
        <f>IFERROR(Flights[[#This Row],[Distance]]/Flights[[#This Row],[Length (hr)]], "")</f>
        <v>405.92178770949721</v>
      </c>
      <c r="R259" s="1">
        <v>0.97569444444444442</v>
      </c>
      <c r="S259" s="1" t="str">
        <f>IF(Flights[[#This Row],[Length (hr)]]&lt;2, "No meal", IF(Flights[[#This Row],[Length (hr)]]&lt;3.5, "Light meal", "Full meal"))</f>
        <v>Light meal</v>
      </c>
      <c r="T259" s="1" t="str">
        <f>IF(AND(Flights[[#This Row],[Airline]]="US Airways", Flights[[#This Row],[Meal]]="Full Meal"), "Yes", "No")</f>
        <v>No</v>
      </c>
      <c r="U259" s="1">
        <v>0.97847222222222219</v>
      </c>
      <c r="V259">
        <v>4</v>
      </c>
      <c r="W259" s="1" t="str">
        <f>IF(Flights[[#This Row],[Arrival Delay]] = "", "Cancelled", IF(Flights[[#This Row],[Arrival Delay]]&gt;15, "Delayed", "On time"))</f>
        <v>On time</v>
      </c>
      <c r="X259" t="str">
        <f>IF(Flights[[#This Row],[Status]]&lt;&gt;"Delayed","", IF(Flights[[#This Row],[Arrival Delay]]&gt;120, "Severe", IF(Flights[[#This Row],[Arrival Delay]]&gt;60, "Major", "Moderate")))</f>
        <v/>
      </c>
      <c r="Y259" t="b">
        <v>0</v>
      </c>
      <c r="AA259" t="str">
        <f>IF(OR(AND(Flights[[#This Row],[Status]]="Cancelled", Flights[[#This Row],[Cancellation Reason]]="Airline/Carrier"), Flights[[#This Row],[Delay Type]]="Severe"), "Yes", "No")</f>
        <v>No</v>
      </c>
    </row>
    <row r="260" spans="1:27" x14ac:dyDescent="0.3">
      <c r="A260" s="3">
        <v>42025</v>
      </c>
      <c r="B260" s="22">
        <f>WEEKNUM(Flights[[#This Row],[Date]], 1)</f>
        <v>4</v>
      </c>
      <c r="C260" s="22">
        <f>WEEKDAY(Flights[[#This Row],[Date]],1)</f>
        <v>4</v>
      </c>
      <c r="D260" t="s">
        <v>682</v>
      </c>
      <c r="E260" t="s">
        <v>1992</v>
      </c>
      <c r="F260" t="s">
        <v>0</v>
      </c>
      <c r="G260" t="s">
        <v>10</v>
      </c>
      <c r="H260" t="str">
        <f>_xlfn.XLOOKUP(Flights[[#This Row],[Destination]], Airports!$A$2:$A$78, Airports!$D$2:$D$78)</f>
        <v>Boston</v>
      </c>
      <c r="I260" t="str" cm="1">
        <f t="array" ref="I260">_xlfn.XLOOKUP(Flights[[#This Row],[Destination]],_xlfn._TRO_TRAILING( Airports!A:A),_xlfn._TRO_TRAILING( Airports!E:E), "Not found")</f>
        <v>MA</v>
      </c>
      <c r="J260" s="1">
        <v>0.99236111111111114</v>
      </c>
      <c r="K260" s="22">
        <f>HOUR(Flights[[#This Row],[Scheduled Departure]])</f>
        <v>23</v>
      </c>
      <c r="L260" s="1">
        <v>0.98333333333333328</v>
      </c>
      <c r="M260">
        <f>(L260-J260)*24*60</f>
        <v>-13.000000000000114</v>
      </c>
      <c r="N260" s="16">
        <f>Flights[[#This Row],[Length (min)]]/60</f>
        <v>5.166666666666667</v>
      </c>
      <c r="O260">
        <v>310</v>
      </c>
      <c r="P260">
        <v>2611</v>
      </c>
      <c r="Q260" s="18">
        <f>IFERROR(Flights[[#This Row],[Distance]]/Flights[[#This Row],[Length (hr)]], "")</f>
        <v>505.35483870967738</v>
      </c>
      <c r="R260" s="1">
        <v>0.33958333333333335</v>
      </c>
      <c r="S260" s="1" t="str">
        <f>IF(Flights[[#This Row],[Length (hr)]]&lt;2, "No meal", IF(Flights[[#This Row],[Length (hr)]]&lt;3.5, "Light meal", "Full meal"))</f>
        <v>Full meal</v>
      </c>
      <c r="T260" s="1" t="str">
        <f>IF(AND(Flights[[#This Row],[Airline]]="US Airways", Flights[[#This Row],[Meal]]="Full Meal"), "Yes", "No")</f>
        <v>No</v>
      </c>
      <c r="U260" s="1">
        <v>0.32361111111111113</v>
      </c>
      <c r="V260">
        <v>-23</v>
      </c>
      <c r="W260" s="1" t="str">
        <f>IF(Flights[[#This Row],[Arrival Delay]] = "", "Cancelled", IF(Flights[[#This Row],[Arrival Delay]]&gt;15, "Delayed", "On time"))</f>
        <v>On time</v>
      </c>
      <c r="X260" t="str">
        <f>IF(Flights[[#This Row],[Status]]&lt;&gt;"Delayed","", IF(Flights[[#This Row],[Arrival Delay]]&gt;120, "Severe", IF(Flights[[#This Row],[Arrival Delay]]&gt;60, "Major", "Moderate")))</f>
        <v/>
      </c>
      <c r="Y260" t="b">
        <v>0</v>
      </c>
      <c r="AA260" t="str">
        <f>IF(OR(AND(Flights[[#This Row],[Status]]="Cancelled", Flights[[#This Row],[Cancellation Reason]]="Airline/Carrier"), Flights[[#This Row],[Delay Type]]="Severe"), "Yes", "No")</f>
        <v>No</v>
      </c>
    </row>
    <row r="261" spans="1:27" x14ac:dyDescent="0.3">
      <c r="A261" s="3">
        <v>42026</v>
      </c>
      <c r="B261" s="22">
        <f>WEEKNUM(Flights[[#This Row],[Date]], 1)</f>
        <v>4</v>
      </c>
      <c r="C261" s="22">
        <f>WEEKDAY(Flights[[#This Row],[Date]],1)</f>
        <v>5</v>
      </c>
      <c r="D261" t="s">
        <v>384</v>
      </c>
      <c r="E261" t="s">
        <v>1993</v>
      </c>
      <c r="F261" t="s">
        <v>0</v>
      </c>
      <c r="G261" t="s">
        <v>15</v>
      </c>
      <c r="H261" t="str">
        <f>_xlfn.XLOOKUP(Flights[[#This Row],[Destination]], Airports!$A$2:$A$78, Airports!$D$2:$D$78)</f>
        <v>Las Vegas</v>
      </c>
      <c r="I261" t="str" cm="1">
        <f t="array" ref="I261">_xlfn.XLOOKUP(Flights[[#This Row],[Destination]],_xlfn._TRO_TRAILING( Airports!A:A),_xlfn._TRO_TRAILING( Airports!E:E), "Not found")</f>
        <v>NV</v>
      </c>
      <c r="J261" s="1">
        <v>0.2590277777777778</v>
      </c>
      <c r="K261" s="22">
        <f>HOUR(Flights[[#This Row],[Scheduled Departure]])</f>
        <v>6</v>
      </c>
      <c r="L261" s="1">
        <v>0.25833333333333336</v>
      </c>
      <c r="M261">
        <f>(L261-J261)*24*60</f>
        <v>-0.99999999999999645</v>
      </c>
      <c r="N261" s="16">
        <f>Flights[[#This Row],[Length (min)]]/60</f>
        <v>1.1833333333333333</v>
      </c>
      <c r="O261">
        <v>71</v>
      </c>
      <c r="P261">
        <v>236</v>
      </c>
      <c r="Q261" s="18">
        <f>IFERROR(Flights[[#This Row],[Distance]]/Flights[[#This Row],[Length (hr)]], "")</f>
        <v>199.43661971830986</v>
      </c>
      <c r="R261" s="1">
        <v>0.30625000000000002</v>
      </c>
      <c r="S261" s="1" t="str">
        <f>IF(Flights[[#This Row],[Length (hr)]]&lt;2, "No meal", IF(Flights[[#This Row],[Length (hr)]]&lt;3.5, "Light meal", "Full meal"))</f>
        <v>No meal</v>
      </c>
      <c r="T261" s="1" t="str">
        <f>IF(AND(Flights[[#This Row],[Airline]]="US Airways", Flights[[#This Row],[Meal]]="Full Meal"), "Yes", "No")</f>
        <v>No</v>
      </c>
      <c r="U261" s="1">
        <v>0.30763888888888891</v>
      </c>
      <c r="V261">
        <v>2</v>
      </c>
      <c r="W261" s="1" t="str">
        <f>IF(Flights[[#This Row],[Arrival Delay]] = "", "Cancelled", IF(Flights[[#This Row],[Arrival Delay]]&gt;15, "Delayed", "On time"))</f>
        <v>On time</v>
      </c>
      <c r="X261" t="str">
        <f>IF(Flights[[#This Row],[Status]]&lt;&gt;"Delayed","", IF(Flights[[#This Row],[Arrival Delay]]&gt;120, "Severe", IF(Flights[[#This Row],[Arrival Delay]]&gt;60, "Major", "Moderate")))</f>
        <v/>
      </c>
      <c r="Y261" t="b">
        <v>0</v>
      </c>
      <c r="AA261" t="str">
        <f>IF(OR(AND(Flights[[#This Row],[Status]]="Cancelled", Flights[[#This Row],[Cancellation Reason]]="Airline/Carrier"), Flights[[#This Row],[Delay Type]]="Severe"), "Yes", "No")</f>
        <v>No</v>
      </c>
    </row>
    <row r="262" spans="1:27" x14ac:dyDescent="0.3">
      <c r="A262" s="3">
        <v>42026</v>
      </c>
      <c r="B262" s="22">
        <f>WEEKNUM(Flights[[#This Row],[Date]], 1)</f>
        <v>4</v>
      </c>
      <c r="C262" s="22">
        <f>WEEKDAY(Flights[[#This Row],[Date]],1)</f>
        <v>5</v>
      </c>
      <c r="D262" t="s">
        <v>836</v>
      </c>
      <c r="E262" t="s">
        <v>1995</v>
      </c>
      <c r="F262" t="s">
        <v>0</v>
      </c>
      <c r="G262" t="s">
        <v>29</v>
      </c>
      <c r="H262" t="str">
        <f>_xlfn.XLOOKUP(Flights[[#This Row],[Destination]], Airports!$A$2:$A$78, Airports!$D$2:$D$78)</f>
        <v>Phoenix</v>
      </c>
      <c r="I262" t="str" cm="1">
        <f t="array" ref="I262">_xlfn.XLOOKUP(Flights[[#This Row],[Destination]],_xlfn._TRO_TRAILING( Airports!A:A),_xlfn._TRO_TRAILING( Airports!E:E), "Not found")</f>
        <v>AZ</v>
      </c>
      <c r="J262" s="1">
        <v>0.29166666666666669</v>
      </c>
      <c r="K262" s="22">
        <f>HOUR(Flights[[#This Row],[Scheduled Departure]])</f>
        <v>7</v>
      </c>
      <c r="L262" s="1">
        <v>0.29166666666666669</v>
      </c>
      <c r="M262">
        <f>(L262-J262)*24*60</f>
        <v>0</v>
      </c>
      <c r="N262" s="16">
        <f>Flights[[#This Row],[Length (min)]]/60</f>
        <v>1.2666666666666666</v>
      </c>
      <c r="O262">
        <v>76</v>
      </c>
      <c r="P262">
        <v>370</v>
      </c>
      <c r="Q262" s="18">
        <f>IFERROR(Flights[[#This Row],[Distance]]/Flights[[#This Row],[Length (hr)]], "")</f>
        <v>292.10526315789474</v>
      </c>
      <c r="R262" s="1">
        <v>0.3888888888888889</v>
      </c>
      <c r="S262" s="1" t="str">
        <f>IF(Flights[[#This Row],[Length (hr)]]&lt;2, "No meal", IF(Flights[[#This Row],[Length (hr)]]&lt;3.5, "Light meal", "Full meal"))</f>
        <v>No meal</v>
      </c>
      <c r="T262" s="1" t="str">
        <f>IF(AND(Flights[[#This Row],[Airline]]="US Airways", Flights[[#This Row],[Meal]]="Full Meal"), "Yes", "No")</f>
        <v>No</v>
      </c>
      <c r="U262" s="1">
        <v>0.38611111111111113</v>
      </c>
      <c r="V262">
        <v>-4</v>
      </c>
      <c r="W262" s="1" t="str">
        <f>IF(Flights[[#This Row],[Arrival Delay]] = "", "Cancelled", IF(Flights[[#This Row],[Arrival Delay]]&gt;15, "Delayed", "On time"))</f>
        <v>On time</v>
      </c>
      <c r="X262" t="str">
        <f>IF(Flights[[#This Row],[Status]]&lt;&gt;"Delayed","", IF(Flights[[#This Row],[Arrival Delay]]&gt;120, "Severe", IF(Flights[[#This Row],[Arrival Delay]]&gt;60, "Major", "Moderate")))</f>
        <v/>
      </c>
      <c r="Y262" t="b">
        <v>0</v>
      </c>
      <c r="AA262" t="str">
        <f>IF(OR(AND(Flights[[#This Row],[Status]]="Cancelled", Flights[[#This Row],[Cancellation Reason]]="Airline/Carrier"), Flights[[#This Row],[Delay Type]]="Severe"), "Yes", "No")</f>
        <v>No</v>
      </c>
    </row>
    <row r="263" spans="1:27" x14ac:dyDescent="0.3">
      <c r="A263" s="3">
        <v>42026</v>
      </c>
      <c r="B263" s="22">
        <f>WEEKNUM(Flights[[#This Row],[Date]], 1)</f>
        <v>4</v>
      </c>
      <c r="C263" s="22">
        <f>WEEKDAY(Flights[[#This Row],[Date]],1)</f>
        <v>5</v>
      </c>
      <c r="D263" t="s">
        <v>46</v>
      </c>
      <c r="E263" t="s">
        <v>1987</v>
      </c>
      <c r="F263" t="s">
        <v>0</v>
      </c>
      <c r="G263" t="s">
        <v>3</v>
      </c>
      <c r="H263" t="str">
        <f>_xlfn.XLOOKUP(Flights[[#This Row],[Destination]], Airports!$A$2:$A$78, Airports!$D$2:$D$78)</f>
        <v>Dallas</v>
      </c>
      <c r="I263" t="str" cm="1">
        <f t="array" ref="I263">_xlfn.XLOOKUP(Flights[[#This Row],[Destination]],_xlfn._TRO_TRAILING( Airports!A:A),_xlfn._TRO_TRAILING( Airports!E:E), "Not found")</f>
        <v>TX</v>
      </c>
      <c r="J263" s="1">
        <v>0.3298611111111111</v>
      </c>
      <c r="K263" s="22">
        <f>HOUR(Flights[[#This Row],[Scheduled Departure]])</f>
        <v>7</v>
      </c>
      <c r="L263" s="1">
        <v>0.32291666666666669</v>
      </c>
      <c r="M263">
        <f>(L263-J263)*24*60</f>
        <v>-9.9999999999999645</v>
      </c>
      <c r="N263" s="16">
        <f>Flights[[#This Row],[Length (min)]]/60</f>
        <v>2.8833333333333333</v>
      </c>
      <c r="O263">
        <v>173</v>
      </c>
      <c r="P263">
        <v>1235</v>
      </c>
      <c r="Q263" s="18">
        <f>IFERROR(Flights[[#This Row],[Distance]]/Flights[[#This Row],[Length (hr)]], "")</f>
        <v>428.32369942196533</v>
      </c>
      <c r="R263" s="1">
        <v>0.53472222222222221</v>
      </c>
      <c r="S263" s="1" t="str">
        <f>IF(Flights[[#This Row],[Length (hr)]]&lt;2, "No meal", IF(Flights[[#This Row],[Length (hr)]]&lt;3.5, "Light meal", "Full meal"))</f>
        <v>Light meal</v>
      </c>
      <c r="T263" s="1" t="str">
        <f>IF(AND(Flights[[#This Row],[Airline]]="US Airways", Flights[[#This Row],[Meal]]="Full Meal"), "Yes", "No")</f>
        <v>No</v>
      </c>
      <c r="U263" s="1">
        <v>0.52638888888888891</v>
      </c>
      <c r="V263">
        <v>-12</v>
      </c>
      <c r="W263" s="1" t="str">
        <f>IF(Flights[[#This Row],[Arrival Delay]] = "", "Cancelled", IF(Flights[[#This Row],[Arrival Delay]]&gt;15, "Delayed", "On time"))</f>
        <v>On time</v>
      </c>
      <c r="X263" t="str">
        <f>IF(Flights[[#This Row],[Status]]&lt;&gt;"Delayed","", IF(Flights[[#This Row],[Arrival Delay]]&gt;120, "Severe", IF(Flights[[#This Row],[Arrival Delay]]&gt;60, "Major", "Moderate")))</f>
        <v/>
      </c>
      <c r="Y263" t="b">
        <v>0</v>
      </c>
      <c r="AA263" t="str">
        <f>IF(OR(AND(Flights[[#This Row],[Status]]="Cancelled", Flights[[#This Row],[Cancellation Reason]]="Airline/Carrier"), Flights[[#This Row],[Delay Type]]="Severe"), "Yes", "No")</f>
        <v>No</v>
      </c>
    </row>
    <row r="264" spans="1:27" x14ac:dyDescent="0.3">
      <c r="A264" s="3">
        <v>42026</v>
      </c>
      <c r="B264" s="22">
        <f>WEEKNUM(Flights[[#This Row],[Date]], 1)</f>
        <v>4</v>
      </c>
      <c r="C264" s="22">
        <f>WEEKDAY(Flights[[#This Row],[Date]],1)</f>
        <v>5</v>
      </c>
      <c r="D264" t="s">
        <v>844</v>
      </c>
      <c r="E264" t="s">
        <v>1994</v>
      </c>
      <c r="F264" t="s">
        <v>0</v>
      </c>
      <c r="G264" t="s">
        <v>7</v>
      </c>
      <c r="H264" t="str">
        <f>_xlfn.XLOOKUP(Flights[[#This Row],[Destination]], Airports!$A$2:$A$78, Airports!$D$2:$D$78)</f>
        <v>Austin</v>
      </c>
      <c r="I264" t="str" cm="1">
        <f t="array" ref="I264">_xlfn.XLOOKUP(Flights[[#This Row],[Destination]],_xlfn._TRO_TRAILING( Airports!A:A),_xlfn._TRO_TRAILING( Airports!E:E), "Not found")</f>
        <v>TX</v>
      </c>
      <c r="J264" s="1">
        <v>0.35416666666666669</v>
      </c>
      <c r="K264" s="22">
        <f>HOUR(Flights[[#This Row],[Scheduled Departure]])</f>
        <v>8</v>
      </c>
      <c r="L264" s="1">
        <v>0.34930555555555554</v>
      </c>
      <c r="M264">
        <f>(L264-J264)*24*60</f>
        <v>-7.0000000000000551</v>
      </c>
      <c r="N264" s="16">
        <f>Flights[[#This Row],[Length (min)]]/60</f>
        <v>2.9166666666666665</v>
      </c>
      <c r="O264">
        <v>175</v>
      </c>
      <c r="P264">
        <v>1242</v>
      </c>
      <c r="Q264" s="18">
        <f>IFERROR(Flights[[#This Row],[Distance]]/Flights[[#This Row],[Length (hr)]], "")</f>
        <v>425.82857142857142</v>
      </c>
      <c r="R264" s="1">
        <v>0.56041666666666667</v>
      </c>
      <c r="S264" s="1" t="str">
        <f>IF(Flights[[#This Row],[Length (hr)]]&lt;2, "No meal", IF(Flights[[#This Row],[Length (hr)]]&lt;3.5, "Light meal", "Full meal"))</f>
        <v>Light meal</v>
      </c>
      <c r="T264" s="1" t="str">
        <f>IF(AND(Flights[[#This Row],[Airline]]="US Airways", Flights[[#This Row],[Meal]]="Full Meal"), "Yes", "No")</f>
        <v>No</v>
      </c>
      <c r="U264" s="1">
        <v>0.5541666666666667</v>
      </c>
      <c r="V264">
        <v>-9</v>
      </c>
      <c r="W264" s="1" t="str">
        <f>IF(Flights[[#This Row],[Arrival Delay]] = "", "Cancelled", IF(Flights[[#This Row],[Arrival Delay]]&gt;15, "Delayed", "On time"))</f>
        <v>On time</v>
      </c>
      <c r="X264" t="str">
        <f>IF(Flights[[#This Row],[Status]]&lt;&gt;"Delayed","", IF(Flights[[#This Row],[Arrival Delay]]&gt;120, "Severe", IF(Flights[[#This Row],[Arrival Delay]]&gt;60, "Major", "Moderate")))</f>
        <v/>
      </c>
      <c r="Y264" t="b">
        <v>0</v>
      </c>
      <c r="AA264" t="str">
        <f>IF(OR(AND(Flights[[#This Row],[Status]]="Cancelled", Flights[[#This Row],[Cancellation Reason]]="Airline/Carrier"), Flights[[#This Row],[Delay Type]]="Severe"), "Yes", "No")</f>
        <v>No</v>
      </c>
    </row>
    <row r="265" spans="1:27" x14ac:dyDescent="0.3">
      <c r="A265" s="3">
        <v>42026</v>
      </c>
      <c r="B265" s="22">
        <f>WEEKNUM(Flights[[#This Row],[Date]], 1)</f>
        <v>4</v>
      </c>
      <c r="C265" s="22">
        <f>WEEKDAY(Flights[[#This Row],[Date]],1)</f>
        <v>5</v>
      </c>
      <c r="D265" t="s">
        <v>860</v>
      </c>
      <c r="E265" t="s">
        <v>1995</v>
      </c>
      <c r="F265" t="s">
        <v>0</v>
      </c>
      <c r="G265" t="s">
        <v>290</v>
      </c>
      <c r="H265" t="str">
        <f>_xlfn.XLOOKUP(Flights[[#This Row],[Destination]], Airports!$A$2:$A$78, Airports!$D$2:$D$78)</f>
        <v>Houston</v>
      </c>
      <c r="I265" t="str" cm="1">
        <f t="array" ref="I265">_xlfn.XLOOKUP(Flights[[#This Row],[Destination]],_xlfn._TRO_TRAILING( Airports!A:A),_xlfn._TRO_TRAILING( Airports!E:E), "Not found")</f>
        <v>TX</v>
      </c>
      <c r="J265" s="1">
        <v>0.4548611111111111</v>
      </c>
      <c r="K265" s="22">
        <f>HOUR(Flights[[#This Row],[Scheduled Departure]])</f>
        <v>10</v>
      </c>
      <c r="L265" s="1">
        <v>0.45833333333333331</v>
      </c>
      <c r="M265">
        <f>(L265-J265)*24*60</f>
        <v>4.9999999999999822</v>
      </c>
      <c r="N265" s="16">
        <f>Flights[[#This Row],[Length (min)]]/60</f>
        <v>3.0833333333333335</v>
      </c>
      <c r="O265">
        <v>185</v>
      </c>
      <c r="P265">
        <v>1390</v>
      </c>
      <c r="Q265" s="18">
        <f>IFERROR(Flights[[#This Row],[Distance]]/Flights[[#This Row],[Length (hr)]], "")</f>
        <v>450.81081081081078</v>
      </c>
      <c r="R265" s="1">
        <v>0.66666666666666663</v>
      </c>
      <c r="S265" s="1" t="str">
        <f>IF(Flights[[#This Row],[Length (hr)]]&lt;2, "No meal", IF(Flights[[#This Row],[Length (hr)]]&lt;3.5, "Light meal", "Full meal"))</f>
        <v>Light meal</v>
      </c>
      <c r="T265" s="1" t="str">
        <f>IF(AND(Flights[[#This Row],[Airline]]="US Airways", Flights[[#This Row],[Meal]]="Full Meal"), "Yes", "No")</f>
        <v>No</v>
      </c>
      <c r="U265" s="1">
        <v>0.67013888888888884</v>
      </c>
      <c r="V265">
        <v>5</v>
      </c>
      <c r="W265" s="1" t="str">
        <f>IF(Flights[[#This Row],[Arrival Delay]] = "", "Cancelled", IF(Flights[[#This Row],[Arrival Delay]]&gt;15, "Delayed", "On time"))</f>
        <v>On time</v>
      </c>
      <c r="X265" t="str">
        <f>IF(Flights[[#This Row],[Status]]&lt;&gt;"Delayed","", IF(Flights[[#This Row],[Arrival Delay]]&gt;120, "Severe", IF(Flights[[#This Row],[Arrival Delay]]&gt;60, "Major", "Moderate")))</f>
        <v/>
      </c>
      <c r="Y265" t="b">
        <v>0</v>
      </c>
      <c r="AA265" t="str">
        <f>IF(OR(AND(Flights[[#This Row],[Status]]="Cancelled", Flights[[#This Row],[Cancellation Reason]]="Airline/Carrier"), Flights[[#This Row],[Delay Type]]="Severe"), "Yes", "No")</f>
        <v>No</v>
      </c>
    </row>
    <row r="266" spans="1:27" x14ac:dyDescent="0.3">
      <c r="A266" s="3">
        <v>42026</v>
      </c>
      <c r="B266" s="22">
        <f>WEEKNUM(Flights[[#This Row],[Date]], 1)</f>
        <v>4</v>
      </c>
      <c r="C266" s="22">
        <f>WEEKDAY(Flights[[#This Row],[Date]],1)</f>
        <v>5</v>
      </c>
      <c r="D266" t="s">
        <v>866</v>
      </c>
      <c r="E266" t="s">
        <v>1990</v>
      </c>
      <c r="F266" t="s">
        <v>0</v>
      </c>
      <c r="G266" t="s">
        <v>9</v>
      </c>
      <c r="H266" t="str">
        <f>_xlfn.XLOOKUP(Flights[[#This Row],[Destination]], Airports!$A$2:$A$78, Airports!$D$2:$D$78)</f>
        <v>San Francisco</v>
      </c>
      <c r="I266" t="str" cm="1">
        <f t="array" ref="I266">_xlfn.XLOOKUP(Flights[[#This Row],[Destination]],_xlfn._TRO_TRAILING( Airports!A:A),_xlfn._TRO_TRAILING( Airports!E:E), "Not found")</f>
        <v>CA</v>
      </c>
      <c r="J266" s="1">
        <v>0.46666666666666667</v>
      </c>
      <c r="K266" s="22">
        <f>HOUR(Flights[[#This Row],[Scheduled Departure]])</f>
        <v>11</v>
      </c>
      <c r="L266" s="1">
        <v>0.47083333333333333</v>
      </c>
      <c r="M266">
        <f>(L266-J266)*24*60</f>
        <v>5.9999999999999787</v>
      </c>
      <c r="N266" s="16">
        <f>Flights[[#This Row],[Length (min)]]/60</f>
        <v>1.4166666666666667</v>
      </c>
      <c r="O266">
        <v>85</v>
      </c>
      <c r="P266">
        <v>337</v>
      </c>
      <c r="Q266" s="18">
        <f>IFERROR(Flights[[#This Row],[Distance]]/Flights[[#This Row],[Length (hr)]], "")</f>
        <v>237.88235294117646</v>
      </c>
      <c r="R266" s="1">
        <v>0.52777777777777779</v>
      </c>
      <c r="S266" s="1" t="str">
        <f>IF(Flights[[#This Row],[Length (hr)]]&lt;2, "No meal", IF(Flights[[#This Row],[Length (hr)]]&lt;3.5, "Light meal", "Full meal"))</f>
        <v>No meal</v>
      </c>
      <c r="T266" s="1" t="str">
        <f>IF(AND(Flights[[#This Row],[Airline]]="US Airways", Flights[[#This Row],[Meal]]="Full Meal"), "Yes", "No")</f>
        <v>No</v>
      </c>
      <c r="U266" s="1">
        <v>0.52986111111111112</v>
      </c>
      <c r="V266">
        <v>3</v>
      </c>
      <c r="W266" s="1" t="str">
        <f>IF(Flights[[#This Row],[Arrival Delay]] = "", "Cancelled", IF(Flights[[#This Row],[Arrival Delay]]&gt;15, "Delayed", "On time"))</f>
        <v>On time</v>
      </c>
      <c r="X266" t="str">
        <f>IF(Flights[[#This Row],[Status]]&lt;&gt;"Delayed","", IF(Flights[[#This Row],[Arrival Delay]]&gt;120, "Severe", IF(Flights[[#This Row],[Arrival Delay]]&gt;60, "Major", "Moderate")))</f>
        <v/>
      </c>
      <c r="Y266" t="b">
        <v>0</v>
      </c>
      <c r="AA266" t="str">
        <f>IF(OR(AND(Flights[[#This Row],[Status]]="Cancelled", Flights[[#This Row],[Cancellation Reason]]="Airline/Carrier"), Flights[[#This Row],[Delay Type]]="Severe"), "Yes", "No")</f>
        <v>No</v>
      </c>
    </row>
    <row r="267" spans="1:27" x14ac:dyDescent="0.3">
      <c r="A267" s="3">
        <v>42026</v>
      </c>
      <c r="B267" s="22">
        <f>WEEKNUM(Flights[[#This Row],[Date]], 1)</f>
        <v>4</v>
      </c>
      <c r="C267" s="22">
        <f>WEEKDAY(Flights[[#This Row],[Date]],1)</f>
        <v>5</v>
      </c>
      <c r="D267" t="s">
        <v>897</v>
      </c>
      <c r="E267" t="s">
        <v>1995</v>
      </c>
      <c r="F267" t="s">
        <v>0</v>
      </c>
      <c r="G267" t="s">
        <v>15</v>
      </c>
      <c r="H267" t="str">
        <f>_xlfn.XLOOKUP(Flights[[#This Row],[Destination]], Airports!$A$2:$A$78, Airports!$D$2:$D$78)</f>
        <v>Las Vegas</v>
      </c>
      <c r="I267" t="str" cm="1">
        <f t="array" ref="I267">_xlfn.XLOOKUP(Flights[[#This Row],[Destination]],_xlfn._TRO_TRAILING( Airports!A:A),_xlfn._TRO_TRAILING( Airports!E:E), "Not found")</f>
        <v>NV</v>
      </c>
      <c r="J267" s="1">
        <v>0.67708333333333337</v>
      </c>
      <c r="K267" s="22">
        <f>HOUR(Flights[[#This Row],[Scheduled Departure]])</f>
        <v>16</v>
      </c>
      <c r="L267" s="1">
        <v>0.67708333333333337</v>
      </c>
      <c r="M267">
        <f>(L267-J267)*24*60</f>
        <v>0</v>
      </c>
      <c r="N267" s="16">
        <f>Flights[[#This Row],[Length (min)]]/60</f>
        <v>0.8833333333333333</v>
      </c>
      <c r="O267">
        <v>53</v>
      </c>
      <c r="P267">
        <v>236</v>
      </c>
      <c r="Q267" s="18">
        <f>IFERROR(Flights[[#This Row],[Distance]]/Flights[[#This Row],[Length (hr)]], "")</f>
        <v>267.16981132075472</v>
      </c>
      <c r="R267" s="1">
        <v>0.71875</v>
      </c>
      <c r="S267" s="1" t="str">
        <f>IF(Flights[[#This Row],[Length (hr)]]&lt;2, "No meal", IF(Flights[[#This Row],[Length (hr)]]&lt;3.5, "Light meal", "Full meal"))</f>
        <v>No meal</v>
      </c>
      <c r="T267" s="1" t="str">
        <f>IF(AND(Flights[[#This Row],[Airline]]="US Airways", Flights[[#This Row],[Meal]]="Full Meal"), "Yes", "No")</f>
        <v>No</v>
      </c>
      <c r="U267" s="1">
        <v>0.71388888888888891</v>
      </c>
      <c r="V267">
        <v>-7</v>
      </c>
      <c r="W267" s="1" t="str">
        <f>IF(Flights[[#This Row],[Arrival Delay]] = "", "Cancelled", IF(Flights[[#This Row],[Arrival Delay]]&gt;15, "Delayed", "On time"))</f>
        <v>On time</v>
      </c>
      <c r="X267" t="str">
        <f>IF(Flights[[#This Row],[Status]]&lt;&gt;"Delayed","", IF(Flights[[#This Row],[Arrival Delay]]&gt;120, "Severe", IF(Flights[[#This Row],[Arrival Delay]]&gt;60, "Major", "Moderate")))</f>
        <v/>
      </c>
      <c r="Y267" t="b">
        <v>0</v>
      </c>
      <c r="AA267" t="str">
        <f>IF(OR(AND(Flights[[#This Row],[Status]]="Cancelled", Flights[[#This Row],[Cancellation Reason]]="Airline/Carrier"), Flights[[#This Row],[Delay Type]]="Severe"), "Yes", "No")</f>
        <v>No</v>
      </c>
    </row>
    <row r="268" spans="1:27" x14ac:dyDescent="0.3">
      <c r="A268" s="3">
        <v>42026</v>
      </c>
      <c r="B268" s="22">
        <f>WEEKNUM(Flights[[#This Row],[Date]], 1)</f>
        <v>4</v>
      </c>
      <c r="C268" s="22">
        <f>WEEKDAY(Flights[[#This Row],[Date]],1)</f>
        <v>5</v>
      </c>
      <c r="D268" t="s">
        <v>584</v>
      </c>
      <c r="E268" t="s">
        <v>1994</v>
      </c>
      <c r="F268" t="s">
        <v>0</v>
      </c>
      <c r="G268" t="s">
        <v>335</v>
      </c>
      <c r="H268" t="str">
        <f>_xlfn.XLOOKUP(Flights[[#This Row],[Destination]], Airports!$A$2:$A$78, Airports!$D$2:$D$78)</f>
        <v>Reno</v>
      </c>
      <c r="I268" t="str" cm="1">
        <f t="array" ref="I268">_xlfn.XLOOKUP(Flights[[#This Row],[Destination]],_xlfn._TRO_TRAILING( Airports!A:A),_xlfn._TRO_TRAILING( Airports!E:E), "Not found")</f>
        <v>NV</v>
      </c>
      <c r="J268" s="1">
        <v>0.71111111111111114</v>
      </c>
      <c r="K268" s="22">
        <f>HOUR(Flights[[#This Row],[Scheduled Departure]])</f>
        <v>17</v>
      </c>
      <c r="L268" s="1">
        <v>0.70902777777777781</v>
      </c>
      <c r="M268">
        <f>(L268-J268)*24*60</f>
        <v>-2.9999999999999893</v>
      </c>
      <c r="N268" s="16">
        <f>Flights[[#This Row],[Length (min)]]/60</f>
        <v>1.5333333333333334</v>
      </c>
      <c r="O268">
        <v>92</v>
      </c>
      <c r="P268">
        <v>391</v>
      </c>
      <c r="Q268" s="18">
        <f>IFERROR(Flights[[#This Row],[Distance]]/Flights[[#This Row],[Length (hr)]], "")</f>
        <v>254.99999999999997</v>
      </c>
      <c r="R268" s="1">
        <v>0.76944444444444449</v>
      </c>
      <c r="S268" s="1" t="str">
        <f>IF(Flights[[#This Row],[Length (hr)]]&lt;2, "No meal", IF(Flights[[#This Row],[Length (hr)]]&lt;3.5, "Light meal", "Full meal"))</f>
        <v>No meal</v>
      </c>
      <c r="T268" s="1" t="str">
        <f>IF(AND(Flights[[#This Row],[Airline]]="US Airways", Flights[[#This Row],[Meal]]="Full Meal"), "Yes", "No")</f>
        <v>No</v>
      </c>
      <c r="U268" s="1">
        <v>0.7729166666666667</v>
      </c>
      <c r="V268">
        <v>5</v>
      </c>
      <c r="W268" s="1" t="str">
        <f>IF(Flights[[#This Row],[Arrival Delay]] = "", "Cancelled", IF(Flights[[#This Row],[Arrival Delay]]&gt;15, "Delayed", "On time"))</f>
        <v>On time</v>
      </c>
      <c r="X268" t="str">
        <f>IF(Flights[[#This Row],[Status]]&lt;&gt;"Delayed","", IF(Flights[[#This Row],[Arrival Delay]]&gt;120, "Severe", IF(Flights[[#This Row],[Arrival Delay]]&gt;60, "Major", "Moderate")))</f>
        <v/>
      </c>
      <c r="Y268" t="b">
        <v>0</v>
      </c>
      <c r="AA268" t="str">
        <f>IF(OR(AND(Flights[[#This Row],[Status]]="Cancelled", Flights[[#This Row],[Cancellation Reason]]="Airline/Carrier"), Flights[[#This Row],[Delay Type]]="Severe"), "Yes", "No")</f>
        <v>No</v>
      </c>
    </row>
    <row r="269" spans="1:27" x14ac:dyDescent="0.3">
      <c r="A269" s="3">
        <v>42026</v>
      </c>
      <c r="B269" s="22">
        <f>WEEKNUM(Flights[[#This Row],[Date]], 1)</f>
        <v>4</v>
      </c>
      <c r="C269" s="22">
        <f>WEEKDAY(Flights[[#This Row],[Date]],1)</f>
        <v>5</v>
      </c>
      <c r="D269" t="s">
        <v>97</v>
      </c>
      <c r="E269" t="s">
        <v>1987</v>
      </c>
      <c r="F269" t="s">
        <v>0</v>
      </c>
      <c r="G269" t="s">
        <v>17</v>
      </c>
      <c r="H269" t="str">
        <f>_xlfn.XLOOKUP(Flights[[#This Row],[Destination]], Airports!$A$2:$A$78, Airports!$D$2:$D$78)</f>
        <v>Honolulu</v>
      </c>
      <c r="I269" t="str" cm="1">
        <f t="array" ref="I269">_xlfn.XLOOKUP(Flights[[#This Row],[Destination]],_xlfn._TRO_TRAILING( Airports!A:A),_xlfn._TRO_TRAILING( Airports!E:E), "Not found")</f>
        <v>HI</v>
      </c>
      <c r="J269" s="1">
        <v>0.78472222222222221</v>
      </c>
      <c r="K269" s="22">
        <f>HOUR(Flights[[#This Row],[Scheduled Departure]])</f>
        <v>18</v>
      </c>
      <c r="L269" s="1">
        <v>0.84097222222222223</v>
      </c>
      <c r="M269">
        <f>(L269-J269)*24*60</f>
        <v>81.000000000000028</v>
      </c>
      <c r="N269" s="16">
        <f>Flights[[#This Row],[Length (min)]]/60</f>
        <v>5.3666666666666663</v>
      </c>
      <c r="O269">
        <v>322</v>
      </c>
      <c r="P269">
        <v>2556</v>
      </c>
      <c r="Q269" s="18">
        <f>IFERROR(Flights[[#This Row],[Distance]]/Flights[[#This Row],[Length (hr)]], "")</f>
        <v>476.27329192546586</v>
      </c>
      <c r="R269" s="1">
        <v>0.95694444444444449</v>
      </c>
      <c r="S269" s="1" t="str">
        <f>IF(Flights[[#This Row],[Length (hr)]]&lt;2, "No meal", IF(Flights[[#This Row],[Length (hr)]]&lt;3.5, "Light meal", "Full meal"))</f>
        <v>Full meal</v>
      </c>
      <c r="T269" s="1" t="str">
        <f>IF(AND(Flights[[#This Row],[Airline]]="US Airways", Flights[[#This Row],[Meal]]="Full Meal"), "Yes", "No")</f>
        <v>No</v>
      </c>
      <c r="U269" s="1">
        <v>0.98124999999999996</v>
      </c>
      <c r="V269">
        <v>35</v>
      </c>
      <c r="W269" s="1" t="str">
        <f>IF(Flights[[#This Row],[Arrival Delay]] = "", "Cancelled", IF(Flights[[#This Row],[Arrival Delay]]&gt;15, "Delayed", "On time"))</f>
        <v>Delayed</v>
      </c>
      <c r="X269" t="str">
        <f>IF(Flights[[#This Row],[Status]]&lt;&gt;"Delayed","", IF(Flights[[#This Row],[Arrival Delay]]&gt;120, "Severe", IF(Flights[[#This Row],[Arrival Delay]]&gt;60, "Major", "Moderate")))</f>
        <v>Moderate</v>
      </c>
      <c r="Y269" t="b">
        <v>0</v>
      </c>
      <c r="AA269" t="str">
        <f>IF(OR(AND(Flights[[#This Row],[Status]]="Cancelled", Flights[[#This Row],[Cancellation Reason]]="Airline/Carrier"), Flights[[#This Row],[Delay Type]]="Severe"), "Yes", "No")</f>
        <v>No</v>
      </c>
    </row>
    <row r="270" spans="1:27" x14ac:dyDescent="0.3">
      <c r="A270" s="3">
        <v>42026</v>
      </c>
      <c r="B270" s="22">
        <f>WEEKNUM(Flights[[#This Row],[Date]], 1)</f>
        <v>4</v>
      </c>
      <c r="C270" s="22">
        <f>WEEKDAY(Flights[[#This Row],[Date]],1)</f>
        <v>5</v>
      </c>
      <c r="D270" t="s">
        <v>740</v>
      </c>
      <c r="E270" t="s">
        <v>1994</v>
      </c>
      <c r="F270" t="s">
        <v>0</v>
      </c>
      <c r="G270" t="s">
        <v>347</v>
      </c>
      <c r="H270" t="str">
        <f>_xlfn.XLOOKUP(Flights[[#This Row],[Destination]], Airports!$A$2:$A$78, Airports!$D$2:$D$78)</f>
        <v>San Jose</v>
      </c>
      <c r="I270" t="str" cm="1">
        <f t="array" ref="I270">_xlfn.XLOOKUP(Flights[[#This Row],[Destination]],_xlfn._TRO_TRAILING( Airports!A:A),_xlfn._TRO_TRAILING( Airports!E:E), "Not found")</f>
        <v>CA</v>
      </c>
      <c r="J270" s="1">
        <v>0.83680555555555558</v>
      </c>
      <c r="K270" s="22">
        <f>HOUR(Flights[[#This Row],[Scheduled Departure]])</f>
        <v>20</v>
      </c>
      <c r="L270" s="1">
        <v>0.83333333333333337</v>
      </c>
      <c r="M270">
        <f>(L270-J270)*24*60</f>
        <v>-4.9999999999999822</v>
      </c>
      <c r="N270" s="16">
        <f>Flights[[#This Row],[Length (min)]]/60</f>
        <v>1.3166666666666667</v>
      </c>
      <c r="O270">
        <v>79</v>
      </c>
      <c r="P270">
        <v>308</v>
      </c>
      <c r="Q270" s="18">
        <f>IFERROR(Flights[[#This Row],[Distance]]/Flights[[#This Row],[Length (hr)]], "")</f>
        <v>233.92405063291139</v>
      </c>
      <c r="R270" s="1">
        <v>0.88888888888888884</v>
      </c>
      <c r="S270" s="1" t="str">
        <f>IF(Flights[[#This Row],[Length (hr)]]&lt;2, "No meal", IF(Flights[[#This Row],[Length (hr)]]&lt;3.5, "Light meal", "Full meal"))</f>
        <v>No meal</v>
      </c>
      <c r="T270" s="1" t="str">
        <f>IF(AND(Flights[[#This Row],[Airline]]="US Airways", Flights[[#This Row],[Meal]]="Full Meal"), "Yes", "No")</f>
        <v>No</v>
      </c>
      <c r="U270" s="1">
        <v>0.8881944444444444</v>
      </c>
      <c r="V270">
        <v>-1</v>
      </c>
      <c r="W270" s="1" t="str">
        <f>IF(Flights[[#This Row],[Arrival Delay]] = "", "Cancelled", IF(Flights[[#This Row],[Arrival Delay]]&gt;15, "Delayed", "On time"))</f>
        <v>On time</v>
      </c>
      <c r="X270" t="str">
        <f>IF(Flights[[#This Row],[Status]]&lt;&gt;"Delayed","", IF(Flights[[#This Row],[Arrival Delay]]&gt;120, "Severe", IF(Flights[[#This Row],[Arrival Delay]]&gt;60, "Major", "Moderate")))</f>
        <v/>
      </c>
      <c r="Y270" t="b">
        <v>0</v>
      </c>
      <c r="AA270" t="str">
        <f>IF(OR(AND(Flights[[#This Row],[Status]]="Cancelled", Flights[[#This Row],[Cancellation Reason]]="Airline/Carrier"), Flights[[#This Row],[Delay Type]]="Severe"), "Yes", "No")</f>
        <v>No</v>
      </c>
    </row>
    <row r="271" spans="1:27" x14ac:dyDescent="0.3">
      <c r="A271" s="3">
        <v>42026</v>
      </c>
      <c r="B271" s="22">
        <f>WEEKNUM(Flights[[#This Row],[Date]], 1)</f>
        <v>4</v>
      </c>
      <c r="C271" s="22">
        <f>WEEKDAY(Flights[[#This Row],[Date]],1)</f>
        <v>5</v>
      </c>
      <c r="D271" t="s">
        <v>795</v>
      </c>
      <c r="E271" t="s">
        <v>1990</v>
      </c>
      <c r="F271" t="s">
        <v>0</v>
      </c>
      <c r="G271" t="s">
        <v>281</v>
      </c>
      <c r="H271" t="str">
        <f>_xlfn.XLOOKUP(Flights[[#This Row],[Destination]], Airports!$A$2:$A$78, Airports!$D$2:$D$78)</f>
        <v>Newark</v>
      </c>
      <c r="I271" t="str" cm="1">
        <f t="array" ref="I271">_xlfn.XLOOKUP(Flights[[#This Row],[Destination]],_xlfn._TRO_TRAILING( Airports!A:A),_xlfn._TRO_TRAILING( Airports!E:E), "Not found")</f>
        <v>NJ</v>
      </c>
      <c r="J271" s="1">
        <v>0.99722222222222223</v>
      </c>
      <c r="K271" s="22">
        <f>HOUR(Flights[[#This Row],[Scheduled Departure]])</f>
        <v>23</v>
      </c>
      <c r="L271" s="1">
        <v>0.99513888888888891</v>
      </c>
      <c r="M271">
        <f>(L271-J271)*24*60</f>
        <v>-2.9999999999999893</v>
      </c>
      <c r="N271" s="16">
        <f>Flights[[#This Row],[Length (min)]]/60</f>
        <v>5.333333333333333</v>
      </c>
      <c r="O271">
        <v>320</v>
      </c>
      <c r="P271">
        <v>2454</v>
      </c>
      <c r="Q271" s="18">
        <f>IFERROR(Flights[[#This Row],[Distance]]/Flights[[#This Row],[Length (hr)]], "")</f>
        <v>460.125</v>
      </c>
      <c r="R271" s="1">
        <v>0.33958333333333335</v>
      </c>
      <c r="S271" s="1" t="str">
        <f>IF(Flights[[#This Row],[Length (hr)]]&lt;2, "No meal", IF(Flights[[#This Row],[Length (hr)]]&lt;3.5, "Light meal", "Full meal"))</f>
        <v>Full meal</v>
      </c>
      <c r="T271" s="1" t="str">
        <f>IF(AND(Flights[[#This Row],[Airline]]="US Airways", Flights[[#This Row],[Meal]]="Full Meal"), "Yes", "No")</f>
        <v>No</v>
      </c>
      <c r="U271" s="1">
        <v>0.34236111111111112</v>
      </c>
      <c r="V271">
        <v>4</v>
      </c>
      <c r="W271" s="1" t="str">
        <f>IF(Flights[[#This Row],[Arrival Delay]] = "", "Cancelled", IF(Flights[[#This Row],[Arrival Delay]]&gt;15, "Delayed", "On time"))</f>
        <v>On time</v>
      </c>
      <c r="X271" t="str">
        <f>IF(Flights[[#This Row],[Status]]&lt;&gt;"Delayed","", IF(Flights[[#This Row],[Arrival Delay]]&gt;120, "Severe", IF(Flights[[#This Row],[Arrival Delay]]&gt;60, "Major", "Moderate")))</f>
        <v/>
      </c>
      <c r="Y271" t="b">
        <v>0</v>
      </c>
      <c r="AA271" t="str">
        <f>IF(OR(AND(Flights[[#This Row],[Status]]="Cancelled", Flights[[#This Row],[Cancellation Reason]]="Airline/Carrier"), Flights[[#This Row],[Delay Type]]="Severe"), "Yes", "No")</f>
        <v>No</v>
      </c>
    </row>
    <row r="272" spans="1:27" x14ac:dyDescent="0.3">
      <c r="A272" s="3">
        <v>42027</v>
      </c>
      <c r="B272" s="22">
        <f>WEEKNUM(Flights[[#This Row],[Date]], 1)</f>
        <v>4</v>
      </c>
      <c r="C272" s="22">
        <f>WEEKDAY(Flights[[#This Row],[Date]],1)</f>
        <v>6</v>
      </c>
      <c r="D272" t="s">
        <v>799</v>
      </c>
      <c r="E272" t="s">
        <v>1989</v>
      </c>
      <c r="F272" t="s">
        <v>0</v>
      </c>
      <c r="G272" t="s">
        <v>344</v>
      </c>
      <c r="H272" t="str">
        <f>_xlfn.XLOOKUP(Flights[[#This Row],[Destination]], Airports!$A$2:$A$78, Airports!$D$2:$D$78)</f>
        <v>Seattle</v>
      </c>
      <c r="I272" t="str" cm="1">
        <f t="array" ref="I272">_xlfn.XLOOKUP(Flights[[#This Row],[Destination]],_xlfn._TRO_TRAILING( Airports!A:A),_xlfn._TRO_TRAILING( Airports!E:E), "Not found")</f>
        <v>WA</v>
      </c>
      <c r="J272" s="1">
        <v>0.33333333333333331</v>
      </c>
      <c r="K272" s="22">
        <f>HOUR(Flights[[#This Row],[Scheduled Departure]])</f>
        <v>8</v>
      </c>
      <c r="L272" s="1">
        <v>0.32847222222222222</v>
      </c>
      <c r="M272">
        <f>(L272-J272)*24*60</f>
        <v>-6.9999999999999751</v>
      </c>
      <c r="N272" s="16">
        <f>Flights[[#This Row],[Length (min)]]/60</f>
        <v>2.8</v>
      </c>
      <c r="O272">
        <v>168</v>
      </c>
      <c r="P272">
        <v>954</v>
      </c>
      <c r="Q272" s="18">
        <f>IFERROR(Flights[[#This Row],[Distance]]/Flights[[#This Row],[Length (hr)]], "")</f>
        <v>340.71428571428572</v>
      </c>
      <c r="R272" s="1">
        <v>0.45277777777777778</v>
      </c>
      <c r="S272" s="1" t="str">
        <f>IF(Flights[[#This Row],[Length (hr)]]&lt;2, "No meal", IF(Flights[[#This Row],[Length (hr)]]&lt;3.5, "Light meal", "Full meal"))</f>
        <v>Light meal</v>
      </c>
      <c r="T272" s="1" t="str">
        <f>IF(AND(Flights[[#This Row],[Airline]]="US Airways", Flights[[#This Row],[Meal]]="Full Meal"), "Yes", "No")</f>
        <v>No</v>
      </c>
      <c r="U272" s="1">
        <v>0.44513888888888886</v>
      </c>
      <c r="V272">
        <v>-11</v>
      </c>
      <c r="W272" s="1" t="str">
        <f>IF(Flights[[#This Row],[Arrival Delay]] = "", "Cancelled", IF(Flights[[#This Row],[Arrival Delay]]&gt;15, "Delayed", "On time"))</f>
        <v>On time</v>
      </c>
      <c r="X272" t="str">
        <f>IF(Flights[[#This Row],[Status]]&lt;&gt;"Delayed","", IF(Flights[[#This Row],[Arrival Delay]]&gt;120, "Severe", IF(Flights[[#This Row],[Arrival Delay]]&gt;60, "Major", "Moderate")))</f>
        <v/>
      </c>
      <c r="Y272" t="b">
        <v>0</v>
      </c>
      <c r="AA272" t="str">
        <f>IF(OR(AND(Flights[[#This Row],[Status]]="Cancelled", Flights[[#This Row],[Cancellation Reason]]="Airline/Carrier"), Flights[[#This Row],[Delay Type]]="Severe"), "Yes", "No")</f>
        <v>No</v>
      </c>
    </row>
    <row r="273" spans="1:27" x14ac:dyDescent="0.3">
      <c r="A273" s="3">
        <v>42027</v>
      </c>
      <c r="B273" s="22">
        <f>WEEKNUM(Flights[[#This Row],[Date]], 1)</f>
        <v>4</v>
      </c>
      <c r="C273" s="22">
        <f>WEEKDAY(Flights[[#This Row],[Date]],1)</f>
        <v>6</v>
      </c>
      <c r="D273" t="s">
        <v>788</v>
      </c>
      <c r="E273" t="s">
        <v>1990</v>
      </c>
      <c r="F273" t="s">
        <v>0</v>
      </c>
      <c r="G273" t="s">
        <v>9</v>
      </c>
      <c r="H273" t="str">
        <f>_xlfn.XLOOKUP(Flights[[#This Row],[Destination]], Airports!$A$2:$A$78, Airports!$D$2:$D$78)</f>
        <v>San Francisco</v>
      </c>
      <c r="I273" t="str" cm="1">
        <f t="array" ref="I273">_xlfn.XLOOKUP(Flights[[#This Row],[Destination]],_xlfn._TRO_TRAILING( Airports!A:A),_xlfn._TRO_TRAILING( Airports!E:E), "Not found")</f>
        <v>CA</v>
      </c>
      <c r="J273" s="1">
        <v>0.33333333333333331</v>
      </c>
      <c r="K273" s="22">
        <f>HOUR(Flights[[#This Row],[Scheduled Departure]])</f>
        <v>8</v>
      </c>
      <c r="L273" s="1">
        <v>0.33055555555555555</v>
      </c>
      <c r="M273">
        <f>(L273-J273)*24*60</f>
        <v>-3.9999999999999858</v>
      </c>
      <c r="N273" s="16">
        <f>Flights[[#This Row],[Length (min)]]/60</f>
        <v>1.4666666666666666</v>
      </c>
      <c r="O273">
        <v>88</v>
      </c>
      <c r="P273">
        <v>337</v>
      </c>
      <c r="Q273" s="18">
        <f>IFERROR(Flights[[#This Row],[Distance]]/Flights[[#This Row],[Length (hr)]], "")</f>
        <v>229.77272727272728</v>
      </c>
      <c r="R273" s="1">
        <v>0.39930555555555558</v>
      </c>
      <c r="S273" s="1" t="str">
        <f>IF(Flights[[#This Row],[Length (hr)]]&lt;2, "No meal", IF(Flights[[#This Row],[Length (hr)]]&lt;3.5, "Light meal", "Full meal"))</f>
        <v>No meal</v>
      </c>
      <c r="T273" s="1" t="str">
        <f>IF(AND(Flights[[#This Row],[Airline]]="US Airways", Flights[[#This Row],[Meal]]="Full Meal"), "Yes", "No")</f>
        <v>No</v>
      </c>
      <c r="U273" s="1">
        <v>0.39166666666666666</v>
      </c>
      <c r="V273">
        <v>-11</v>
      </c>
      <c r="W273" s="1" t="str">
        <f>IF(Flights[[#This Row],[Arrival Delay]] = "", "Cancelled", IF(Flights[[#This Row],[Arrival Delay]]&gt;15, "Delayed", "On time"))</f>
        <v>On time</v>
      </c>
      <c r="X273" t="str">
        <f>IF(Flights[[#This Row],[Status]]&lt;&gt;"Delayed","", IF(Flights[[#This Row],[Arrival Delay]]&gt;120, "Severe", IF(Flights[[#This Row],[Arrival Delay]]&gt;60, "Major", "Moderate")))</f>
        <v/>
      </c>
      <c r="Y273" t="b">
        <v>0</v>
      </c>
      <c r="AA273" t="str">
        <f>IF(OR(AND(Flights[[#This Row],[Status]]="Cancelled", Flights[[#This Row],[Cancellation Reason]]="Airline/Carrier"), Flights[[#This Row],[Delay Type]]="Severe"), "Yes", "No")</f>
        <v>No</v>
      </c>
    </row>
    <row r="274" spans="1:27" x14ac:dyDescent="0.3">
      <c r="A274" s="3">
        <v>42027</v>
      </c>
      <c r="B274" s="22">
        <f>WEEKNUM(Flights[[#This Row],[Date]], 1)</f>
        <v>4</v>
      </c>
      <c r="C274" s="22">
        <f>WEEKDAY(Flights[[#This Row],[Date]],1)</f>
        <v>6</v>
      </c>
      <c r="D274" t="s">
        <v>973</v>
      </c>
      <c r="E274" t="s">
        <v>1990</v>
      </c>
      <c r="F274" t="s">
        <v>0</v>
      </c>
      <c r="G274" t="s">
        <v>273</v>
      </c>
      <c r="H274" t="str">
        <f>_xlfn.XLOOKUP(Flights[[#This Row],[Destination]], Airports!$A$2:$A$78, Airports!$D$2:$D$78)</f>
        <v>Denver</v>
      </c>
      <c r="I274" t="str" cm="1">
        <f t="array" ref="I274">_xlfn.XLOOKUP(Flights[[#This Row],[Destination]],_xlfn._TRO_TRAILING( Airports!A:A),_xlfn._TRO_TRAILING( Airports!E:E), "Not found")</f>
        <v>CO</v>
      </c>
      <c r="J274" s="1">
        <v>0.34375</v>
      </c>
      <c r="K274" s="22">
        <f>HOUR(Flights[[#This Row],[Scheduled Departure]])</f>
        <v>8</v>
      </c>
      <c r="L274" s="1">
        <v>0.34236111111111112</v>
      </c>
      <c r="M274">
        <f>(L274-J274)*24*60</f>
        <v>-1.9999999999999929</v>
      </c>
      <c r="N274" s="16">
        <f>Flights[[#This Row],[Length (min)]]/60</f>
        <v>2.3333333333333335</v>
      </c>
      <c r="O274">
        <v>140</v>
      </c>
      <c r="P274">
        <v>862</v>
      </c>
      <c r="Q274" s="18">
        <f>IFERROR(Flights[[#This Row],[Distance]]/Flights[[#This Row],[Length (hr)]], "")</f>
        <v>369.42857142857139</v>
      </c>
      <c r="R274" s="1">
        <v>0.4861111111111111</v>
      </c>
      <c r="S274" s="1" t="str">
        <f>IF(Flights[[#This Row],[Length (hr)]]&lt;2, "No meal", IF(Flights[[#This Row],[Length (hr)]]&lt;3.5, "Light meal", "Full meal"))</f>
        <v>Light meal</v>
      </c>
      <c r="T274" s="1" t="str">
        <f>IF(AND(Flights[[#This Row],[Airline]]="US Airways", Flights[[#This Row],[Meal]]="Full Meal"), "Yes", "No")</f>
        <v>No</v>
      </c>
      <c r="U274" s="1">
        <v>0.48125000000000001</v>
      </c>
      <c r="V274">
        <v>-7</v>
      </c>
      <c r="W274" s="1" t="str">
        <f>IF(Flights[[#This Row],[Arrival Delay]] = "", "Cancelled", IF(Flights[[#This Row],[Arrival Delay]]&gt;15, "Delayed", "On time"))</f>
        <v>On time</v>
      </c>
      <c r="X274" t="str">
        <f>IF(Flights[[#This Row],[Status]]&lt;&gt;"Delayed","", IF(Flights[[#This Row],[Arrival Delay]]&gt;120, "Severe", IF(Flights[[#This Row],[Arrival Delay]]&gt;60, "Major", "Moderate")))</f>
        <v/>
      </c>
      <c r="Y274" t="b">
        <v>0</v>
      </c>
      <c r="AA274" t="str">
        <f>IF(OR(AND(Flights[[#This Row],[Status]]="Cancelled", Flights[[#This Row],[Cancellation Reason]]="Airline/Carrier"), Flights[[#This Row],[Delay Type]]="Severe"), "Yes", "No")</f>
        <v>No</v>
      </c>
    </row>
    <row r="275" spans="1:27" x14ac:dyDescent="0.3">
      <c r="A275" s="3">
        <v>42027</v>
      </c>
      <c r="B275" s="22">
        <f>WEEKNUM(Flights[[#This Row],[Date]], 1)</f>
        <v>4</v>
      </c>
      <c r="C275" s="22">
        <f>WEEKDAY(Flights[[#This Row],[Date]],1)</f>
        <v>6</v>
      </c>
      <c r="D275" t="s">
        <v>871</v>
      </c>
      <c r="E275" t="s">
        <v>1995</v>
      </c>
      <c r="F275" t="s">
        <v>0</v>
      </c>
      <c r="G275" t="s">
        <v>356</v>
      </c>
      <c r="H275" t="str">
        <f>_xlfn.XLOOKUP(Flights[[#This Row],[Destination]], Airports!$A$2:$A$78, Airports!$D$2:$D$78)</f>
        <v>Tucson</v>
      </c>
      <c r="I275" t="str" cm="1">
        <f t="array" ref="I275">_xlfn.XLOOKUP(Flights[[#This Row],[Destination]],_xlfn._TRO_TRAILING( Airports!A:A),_xlfn._TRO_TRAILING( Airports!E:E), "Not found")</f>
        <v>AZ</v>
      </c>
      <c r="J275" s="1">
        <v>0.49652777777777779</v>
      </c>
      <c r="K275" s="22">
        <f>HOUR(Flights[[#This Row],[Scheduled Departure]])</f>
        <v>11</v>
      </c>
      <c r="L275" s="1">
        <v>0.49236111111111114</v>
      </c>
      <c r="M275">
        <f>(L275-J275)*24*60</f>
        <v>-5.9999999999999787</v>
      </c>
      <c r="N275" s="16">
        <f>Flights[[#This Row],[Length (min)]]/60</f>
        <v>1.25</v>
      </c>
      <c r="O275">
        <v>75</v>
      </c>
      <c r="P275">
        <v>451</v>
      </c>
      <c r="Q275" s="18">
        <f>IFERROR(Flights[[#This Row],[Distance]]/Flights[[#This Row],[Length (hr)]], "")</f>
        <v>360.8</v>
      </c>
      <c r="R275" s="1">
        <v>0.59375</v>
      </c>
      <c r="S275" s="1" t="str">
        <f>IF(Flights[[#This Row],[Length (hr)]]&lt;2, "No meal", IF(Flights[[#This Row],[Length (hr)]]&lt;3.5, "Light meal", "Full meal"))</f>
        <v>No meal</v>
      </c>
      <c r="T275" s="1" t="str">
        <f>IF(AND(Flights[[#This Row],[Airline]]="US Airways", Flights[[#This Row],[Meal]]="Full Meal"), "Yes", "No")</f>
        <v>No</v>
      </c>
      <c r="U275" s="1">
        <v>0.58611111111111114</v>
      </c>
      <c r="V275">
        <v>-11</v>
      </c>
      <c r="W275" s="1" t="str">
        <f>IF(Flights[[#This Row],[Arrival Delay]] = "", "Cancelled", IF(Flights[[#This Row],[Arrival Delay]]&gt;15, "Delayed", "On time"))</f>
        <v>On time</v>
      </c>
      <c r="X275" t="str">
        <f>IF(Flights[[#This Row],[Status]]&lt;&gt;"Delayed","", IF(Flights[[#This Row],[Arrival Delay]]&gt;120, "Severe", IF(Flights[[#This Row],[Arrival Delay]]&gt;60, "Major", "Moderate")))</f>
        <v/>
      </c>
      <c r="Y275" t="b">
        <v>0</v>
      </c>
      <c r="AA275" t="str">
        <f>IF(OR(AND(Flights[[#This Row],[Status]]="Cancelled", Flights[[#This Row],[Cancellation Reason]]="Airline/Carrier"), Flights[[#This Row],[Delay Type]]="Severe"), "Yes", "No")</f>
        <v>No</v>
      </c>
    </row>
    <row r="276" spans="1:27" x14ac:dyDescent="0.3">
      <c r="A276" s="3">
        <v>42027</v>
      </c>
      <c r="B276" s="22">
        <f>WEEKNUM(Flights[[#This Row],[Date]], 1)</f>
        <v>4</v>
      </c>
      <c r="C276" s="22">
        <f>WEEKDAY(Flights[[#This Row],[Date]],1)</f>
        <v>6</v>
      </c>
      <c r="D276" t="s">
        <v>499</v>
      </c>
      <c r="E276" t="s">
        <v>1989</v>
      </c>
      <c r="F276" t="s">
        <v>0</v>
      </c>
      <c r="G276" t="s">
        <v>26</v>
      </c>
      <c r="H276" t="str">
        <f>_xlfn.XLOOKUP(Flights[[#This Row],[Destination]], Airports!$A$2:$A$78, Airports!$D$2:$D$78)</f>
        <v>Atlanta</v>
      </c>
      <c r="I276" t="str" cm="1">
        <f t="array" ref="I276">_xlfn.XLOOKUP(Flights[[#This Row],[Destination]],_xlfn._TRO_TRAILING( Airports!A:A),_xlfn._TRO_TRAILING( Airports!E:E), "Not found")</f>
        <v>GA</v>
      </c>
      <c r="J276" s="1">
        <v>0.52083333333333337</v>
      </c>
      <c r="K276" s="22">
        <f>HOUR(Flights[[#This Row],[Scheduled Departure]])</f>
        <v>12</v>
      </c>
      <c r="L276" s="1">
        <v>0.51875000000000004</v>
      </c>
      <c r="M276">
        <f>(L276-J276)*24*60</f>
        <v>-2.9999999999999893</v>
      </c>
      <c r="N276" s="16">
        <f>Flights[[#This Row],[Length (min)]]/60</f>
        <v>4.3166666666666664</v>
      </c>
      <c r="O276">
        <v>259</v>
      </c>
      <c r="P276">
        <v>1947</v>
      </c>
      <c r="Q276" s="18">
        <f>IFERROR(Flights[[#This Row],[Distance]]/Flights[[#This Row],[Length (hr)]], "")</f>
        <v>451.04247104247105</v>
      </c>
      <c r="R276" s="1">
        <v>0.82291666666666663</v>
      </c>
      <c r="S276" s="1" t="str">
        <f>IF(Flights[[#This Row],[Length (hr)]]&lt;2, "No meal", IF(Flights[[#This Row],[Length (hr)]]&lt;3.5, "Light meal", "Full meal"))</f>
        <v>Full meal</v>
      </c>
      <c r="T276" s="1" t="str">
        <f>IF(AND(Flights[[#This Row],[Airline]]="US Airways", Flights[[#This Row],[Meal]]="Full Meal"), "Yes", "No")</f>
        <v>No</v>
      </c>
      <c r="U276" s="1">
        <v>0.82361111111111107</v>
      </c>
      <c r="V276">
        <v>1</v>
      </c>
      <c r="W276" s="1" t="str">
        <f>IF(Flights[[#This Row],[Arrival Delay]] = "", "Cancelled", IF(Flights[[#This Row],[Arrival Delay]]&gt;15, "Delayed", "On time"))</f>
        <v>On time</v>
      </c>
      <c r="X276" t="str">
        <f>IF(Flights[[#This Row],[Status]]&lt;&gt;"Delayed","", IF(Flights[[#This Row],[Arrival Delay]]&gt;120, "Severe", IF(Flights[[#This Row],[Arrival Delay]]&gt;60, "Major", "Moderate")))</f>
        <v/>
      </c>
      <c r="Y276" t="b">
        <v>0</v>
      </c>
      <c r="AA276" t="str">
        <f>IF(OR(AND(Flights[[#This Row],[Status]]="Cancelled", Flights[[#This Row],[Cancellation Reason]]="Airline/Carrier"), Flights[[#This Row],[Delay Type]]="Severe"), "Yes", "No")</f>
        <v>No</v>
      </c>
    </row>
    <row r="277" spans="1:27" x14ac:dyDescent="0.3">
      <c r="A277" s="3">
        <v>42027</v>
      </c>
      <c r="B277" s="22">
        <f>WEEKNUM(Flights[[#This Row],[Date]], 1)</f>
        <v>4</v>
      </c>
      <c r="C277" s="22">
        <f>WEEKDAY(Flights[[#This Row],[Date]],1)</f>
        <v>6</v>
      </c>
      <c r="D277" t="s">
        <v>937</v>
      </c>
      <c r="E277" t="s">
        <v>1988</v>
      </c>
      <c r="F277" t="s">
        <v>0</v>
      </c>
      <c r="G277" t="s">
        <v>27</v>
      </c>
      <c r="H277" t="str">
        <f>_xlfn.XLOOKUP(Flights[[#This Row],[Destination]], Airports!$A$2:$A$78, Airports!$D$2:$D$78)</f>
        <v>Charlotte</v>
      </c>
      <c r="I277" t="str" cm="1">
        <f t="array" ref="I277">_xlfn.XLOOKUP(Flights[[#This Row],[Destination]],_xlfn._TRO_TRAILING( Airports!A:A),_xlfn._TRO_TRAILING( Airports!E:E), "Not found")</f>
        <v>NC</v>
      </c>
      <c r="J277" s="1">
        <v>0.55902777777777779</v>
      </c>
      <c r="K277" s="22">
        <f>HOUR(Flights[[#This Row],[Scheduled Departure]])</f>
        <v>13</v>
      </c>
      <c r="L277" s="1">
        <v>0.55555555555555558</v>
      </c>
      <c r="M277">
        <f>(L277-J277)*24*60</f>
        <v>-4.9999999999999822</v>
      </c>
      <c r="N277" s="16">
        <f>Flights[[#This Row],[Length (min)]]/60</f>
        <v>4.7666666666666666</v>
      </c>
      <c r="O277">
        <v>286</v>
      </c>
      <c r="P277">
        <v>2125</v>
      </c>
      <c r="Q277" s="18">
        <f>IFERROR(Flights[[#This Row],[Distance]]/Flights[[#This Row],[Length (hr)]], "")</f>
        <v>445.80419580419579</v>
      </c>
      <c r="R277" s="1">
        <v>0.87291666666666667</v>
      </c>
      <c r="S277" s="1" t="str">
        <f>IF(Flights[[#This Row],[Length (hr)]]&lt;2, "No meal", IF(Flights[[#This Row],[Length (hr)]]&lt;3.5, "Light meal", "Full meal"))</f>
        <v>Full meal</v>
      </c>
      <c r="T277" s="1" t="str">
        <f>IF(AND(Flights[[#This Row],[Airline]]="US Airways", Flights[[#This Row],[Meal]]="Full Meal"), "Yes", "No")</f>
        <v>Yes</v>
      </c>
      <c r="U277" s="1">
        <v>0.87916666666666665</v>
      </c>
      <c r="V277">
        <v>9</v>
      </c>
      <c r="W277" s="1" t="str">
        <f>IF(Flights[[#This Row],[Arrival Delay]] = "", "Cancelled", IF(Flights[[#This Row],[Arrival Delay]]&gt;15, "Delayed", "On time"))</f>
        <v>On time</v>
      </c>
      <c r="X277" t="str">
        <f>IF(Flights[[#This Row],[Status]]&lt;&gt;"Delayed","", IF(Flights[[#This Row],[Arrival Delay]]&gt;120, "Severe", IF(Flights[[#This Row],[Arrival Delay]]&gt;60, "Major", "Moderate")))</f>
        <v/>
      </c>
      <c r="Y277" t="b">
        <v>0</v>
      </c>
      <c r="AA277" t="str">
        <f>IF(OR(AND(Flights[[#This Row],[Status]]="Cancelled", Flights[[#This Row],[Cancellation Reason]]="Airline/Carrier"), Flights[[#This Row],[Delay Type]]="Severe"), "Yes", "No")</f>
        <v>No</v>
      </c>
    </row>
    <row r="278" spans="1:27" x14ac:dyDescent="0.3">
      <c r="A278" s="3">
        <v>42027</v>
      </c>
      <c r="B278" s="22">
        <f>WEEKNUM(Flights[[#This Row],[Date]], 1)</f>
        <v>4</v>
      </c>
      <c r="C278" s="22">
        <f>WEEKDAY(Flights[[#This Row],[Date]],1)</f>
        <v>6</v>
      </c>
      <c r="D278" t="s">
        <v>553</v>
      </c>
      <c r="E278" t="s">
        <v>1994</v>
      </c>
      <c r="F278" t="s">
        <v>0</v>
      </c>
      <c r="G278" t="s">
        <v>349</v>
      </c>
      <c r="H278" t="str">
        <f>_xlfn.XLOOKUP(Flights[[#This Row],[Destination]], Airports!$A$2:$A$78, Airports!$D$2:$D$78)</f>
        <v>Salt Lake City</v>
      </c>
      <c r="I278" t="str" cm="1">
        <f t="array" ref="I278">_xlfn.XLOOKUP(Flights[[#This Row],[Destination]],_xlfn._TRO_TRAILING( Airports!A:A),_xlfn._TRO_TRAILING( Airports!E:E), "Not found")</f>
        <v>UT</v>
      </c>
      <c r="J278" s="1">
        <v>0.65277777777777779</v>
      </c>
      <c r="K278" s="22">
        <f>HOUR(Flights[[#This Row],[Scheduled Departure]])</f>
        <v>15</v>
      </c>
      <c r="L278" s="1">
        <v>0.65347222222222223</v>
      </c>
      <c r="M278">
        <f>(L278-J278)*24*60</f>
        <v>0.99999999999999645</v>
      </c>
      <c r="N278" s="16">
        <f>Flights[[#This Row],[Length (min)]]/60</f>
        <v>1.9833333333333334</v>
      </c>
      <c r="O278">
        <v>119</v>
      </c>
      <c r="P278">
        <v>590</v>
      </c>
      <c r="Q278" s="18">
        <f>IFERROR(Flights[[#This Row],[Distance]]/Flights[[#This Row],[Length (hr)]], "")</f>
        <v>297.47899159663865</v>
      </c>
      <c r="R278" s="1">
        <v>0.7680555555555556</v>
      </c>
      <c r="S278" s="1" t="str">
        <f>IF(Flights[[#This Row],[Length (hr)]]&lt;2, "No meal", IF(Flights[[#This Row],[Length (hr)]]&lt;3.5, "Light meal", "Full meal"))</f>
        <v>No meal</v>
      </c>
      <c r="T278" s="1" t="str">
        <f>IF(AND(Flights[[#This Row],[Airline]]="US Airways", Flights[[#This Row],[Meal]]="Full Meal"), "Yes", "No")</f>
        <v>No</v>
      </c>
      <c r="U278" s="1">
        <v>0.77777777777777779</v>
      </c>
      <c r="V278">
        <v>14</v>
      </c>
      <c r="W278" s="1" t="str">
        <f>IF(Flights[[#This Row],[Arrival Delay]] = "", "Cancelled", IF(Flights[[#This Row],[Arrival Delay]]&gt;15, "Delayed", "On time"))</f>
        <v>On time</v>
      </c>
      <c r="X278" t="str">
        <f>IF(Flights[[#This Row],[Status]]&lt;&gt;"Delayed","", IF(Flights[[#This Row],[Arrival Delay]]&gt;120, "Severe", IF(Flights[[#This Row],[Arrival Delay]]&gt;60, "Major", "Moderate")))</f>
        <v/>
      </c>
      <c r="Y278" t="b">
        <v>0</v>
      </c>
      <c r="AA278" t="str">
        <f>IF(OR(AND(Flights[[#This Row],[Status]]="Cancelled", Flights[[#This Row],[Cancellation Reason]]="Airline/Carrier"), Flights[[#This Row],[Delay Type]]="Severe"), "Yes", "No")</f>
        <v>No</v>
      </c>
    </row>
    <row r="279" spans="1:27" x14ac:dyDescent="0.3">
      <c r="A279" s="3">
        <v>42027</v>
      </c>
      <c r="B279" s="22">
        <f>WEEKNUM(Flights[[#This Row],[Date]], 1)</f>
        <v>4</v>
      </c>
      <c r="C279" s="22">
        <f>WEEKDAY(Flights[[#This Row],[Date]],1)</f>
        <v>6</v>
      </c>
      <c r="D279" t="s">
        <v>928</v>
      </c>
      <c r="E279" t="s">
        <v>1995</v>
      </c>
      <c r="F279" t="s">
        <v>0</v>
      </c>
      <c r="G279" t="s">
        <v>356</v>
      </c>
      <c r="H279" t="str">
        <f>_xlfn.XLOOKUP(Flights[[#This Row],[Destination]], Airports!$A$2:$A$78, Airports!$D$2:$D$78)</f>
        <v>Tucson</v>
      </c>
      <c r="I279" t="str" cm="1">
        <f t="array" ref="I279">_xlfn.XLOOKUP(Flights[[#This Row],[Destination]],_xlfn._TRO_TRAILING( Airports!A:A),_xlfn._TRO_TRAILING( Airports!E:E), "Not found")</f>
        <v>AZ</v>
      </c>
      <c r="J279" s="1">
        <v>0.89583333333333337</v>
      </c>
      <c r="K279" s="22">
        <f>HOUR(Flights[[#This Row],[Scheduled Departure]])</f>
        <v>21</v>
      </c>
      <c r="L279" s="1">
        <v>0.89166666666666672</v>
      </c>
      <c r="M279">
        <f>(L279-J279)*24*60</f>
        <v>-5.9999999999999787</v>
      </c>
      <c r="N279" s="16">
        <f>Flights[[#This Row],[Length (min)]]/60</f>
        <v>1.3</v>
      </c>
      <c r="O279">
        <v>78</v>
      </c>
      <c r="P279">
        <v>451</v>
      </c>
      <c r="Q279" s="18">
        <f>IFERROR(Flights[[#This Row],[Distance]]/Flights[[#This Row],[Length (hr)]], "")</f>
        <v>346.92307692307691</v>
      </c>
      <c r="R279" s="1">
        <v>0.98958333333333337</v>
      </c>
      <c r="S279" s="1" t="str">
        <f>IF(Flights[[#This Row],[Length (hr)]]&lt;2, "No meal", IF(Flights[[#This Row],[Length (hr)]]&lt;3.5, "Light meal", "Full meal"))</f>
        <v>No meal</v>
      </c>
      <c r="T279" s="1" t="str">
        <f>IF(AND(Flights[[#This Row],[Airline]]="US Airways", Flights[[#This Row],[Meal]]="Full Meal"), "Yes", "No")</f>
        <v>No</v>
      </c>
      <c r="U279" s="1">
        <v>0.98750000000000004</v>
      </c>
      <c r="V279">
        <v>-3</v>
      </c>
      <c r="W279" s="1" t="str">
        <f>IF(Flights[[#This Row],[Arrival Delay]] = "", "Cancelled", IF(Flights[[#This Row],[Arrival Delay]]&gt;15, "Delayed", "On time"))</f>
        <v>On time</v>
      </c>
      <c r="X279" t="str">
        <f>IF(Flights[[#This Row],[Status]]&lt;&gt;"Delayed","", IF(Flights[[#This Row],[Arrival Delay]]&gt;120, "Severe", IF(Flights[[#This Row],[Arrival Delay]]&gt;60, "Major", "Moderate")))</f>
        <v/>
      </c>
      <c r="Y279" t="b">
        <v>0</v>
      </c>
      <c r="AA279" t="str">
        <f>IF(OR(AND(Flights[[#This Row],[Status]]="Cancelled", Flights[[#This Row],[Cancellation Reason]]="Airline/Carrier"), Flights[[#This Row],[Delay Type]]="Severe"), "Yes", "No")</f>
        <v>No</v>
      </c>
    </row>
    <row r="280" spans="1:27" x14ac:dyDescent="0.3">
      <c r="A280" s="3">
        <v>42027</v>
      </c>
      <c r="B280" s="22">
        <f>WEEKNUM(Flights[[#This Row],[Date]], 1)</f>
        <v>4</v>
      </c>
      <c r="C280" s="22">
        <f>WEEKDAY(Flights[[#This Row],[Date]],1)</f>
        <v>6</v>
      </c>
      <c r="D280" t="s">
        <v>743</v>
      </c>
      <c r="E280" t="s">
        <v>1990</v>
      </c>
      <c r="F280" t="s">
        <v>0</v>
      </c>
      <c r="G280" t="s">
        <v>9</v>
      </c>
      <c r="H280" t="str">
        <f>_xlfn.XLOOKUP(Flights[[#This Row],[Destination]], Airports!$A$2:$A$78, Airports!$D$2:$D$78)</f>
        <v>San Francisco</v>
      </c>
      <c r="I280" t="str" cm="1">
        <f t="array" ref="I280">_xlfn.XLOOKUP(Flights[[#This Row],[Destination]],_xlfn._TRO_TRAILING( Airports!A:A),_xlfn._TRO_TRAILING( Airports!E:E), "Not found")</f>
        <v>CA</v>
      </c>
      <c r="J280" s="1">
        <v>0.93472222222222223</v>
      </c>
      <c r="K280" s="22">
        <f>HOUR(Flights[[#This Row],[Scheduled Departure]])</f>
        <v>22</v>
      </c>
      <c r="L280" s="1">
        <v>0.9291666666666667</v>
      </c>
      <c r="M280">
        <f>(L280-J280)*24*60</f>
        <v>-7.9999999999999716</v>
      </c>
      <c r="N280" s="16">
        <f>Flights[[#This Row],[Length (min)]]/60</f>
        <v>1.2666666666666666</v>
      </c>
      <c r="O280">
        <v>76</v>
      </c>
      <c r="P280">
        <v>337</v>
      </c>
      <c r="Q280" s="18">
        <f>IFERROR(Flights[[#This Row],[Distance]]/Flights[[#This Row],[Length (hr)]], "")</f>
        <v>266.0526315789474</v>
      </c>
      <c r="R280" s="1">
        <v>0.99305555555555558</v>
      </c>
      <c r="S280" s="1" t="str">
        <f>IF(Flights[[#This Row],[Length (hr)]]&lt;2, "No meal", IF(Flights[[#This Row],[Length (hr)]]&lt;3.5, "Light meal", "Full meal"))</f>
        <v>No meal</v>
      </c>
      <c r="T280" s="1" t="str">
        <f>IF(AND(Flights[[#This Row],[Airline]]="US Airways", Flights[[#This Row],[Meal]]="Full Meal"), "Yes", "No")</f>
        <v>No</v>
      </c>
      <c r="U280" s="1">
        <v>0.9819444444444444</v>
      </c>
      <c r="V280">
        <v>-16</v>
      </c>
      <c r="W280" s="1" t="str">
        <f>IF(Flights[[#This Row],[Arrival Delay]] = "", "Cancelled", IF(Flights[[#This Row],[Arrival Delay]]&gt;15, "Delayed", "On time"))</f>
        <v>On time</v>
      </c>
      <c r="X280" t="str">
        <f>IF(Flights[[#This Row],[Status]]&lt;&gt;"Delayed","", IF(Flights[[#This Row],[Arrival Delay]]&gt;120, "Severe", IF(Flights[[#This Row],[Arrival Delay]]&gt;60, "Major", "Moderate")))</f>
        <v/>
      </c>
      <c r="Y280" t="b">
        <v>0</v>
      </c>
      <c r="AA280" t="str">
        <f>IF(OR(AND(Flights[[#This Row],[Status]]="Cancelled", Flights[[#This Row],[Cancellation Reason]]="Airline/Carrier"), Flights[[#This Row],[Delay Type]]="Severe"), "Yes", "No")</f>
        <v>No</v>
      </c>
    </row>
    <row r="281" spans="1:27" x14ac:dyDescent="0.3">
      <c r="A281" s="3">
        <v>42027</v>
      </c>
      <c r="B281" s="22">
        <f>WEEKNUM(Flights[[#This Row],[Date]], 1)</f>
        <v>4</v>
      </c>
      <c r="C281" s="22">
        <f>WEEKDAY(Flights[[#This Row],[Date]],1)</f>
        <v>6</v>
      </c>
      <c r="D281" t="s">
        <v>105</v>
      </c>
      <c r="E281" t="s">
        <v>1987</v>
      </c>
      <c r="F281" t="s">
        <v>0</v>
      </c>
      <c r="G281" t="s">
        <v>14</v>
      </c>
      <c r="H281" t="str">
        <f>_xlfn.XLOOKUP(Flights[[#This Row],[Destination]], Airports!$A$2:$A$78, Airports!$D$2:$D$78)</f>
        <v>Tampa</v>
      </c>
      <c r="I281" t="str" cm="1">
        <f t="array" ref="I281">_xlfn.XLOOKUP(Flights[[#This Row],[Destination]],_xlfn._TRO_TRAILING( Airports!A:A),_xlfn._TRO_TRAILING( Airports!E:E), "Not found")</f>
        <v>FL</v>
      </c>
      <c r="J281" s="1">
        <v>0.95833333333333337</v>
      </c>
      <c r="K281" s="22">
        <f>HOUR(Flights[[#This Row],[Scheduled Departure]])</f>
        <v>23</v>
      </c>
      <c r="L281" s="1">
        <v>0.95138888888888884</v>
      </c>
      <c r="M281">
        <f>(L281-J281)*24*60</f>
        <v>-10.000000000000124</v>
      </c>
      <c r="N281" s="16">
        <f>Flights[[#This Row],[Length (min)]]/60</f>
        <v>4.5166666666666666</v>
      </c>
      <c r="O281">
        <v>271</v>
      </c>
      <c r="P281">
        <v>2158</v>
      </c>
      <c r="Q281" s="18">
        <f>IFERROR(Flights[[#This Row],[Distance]]/Flights[[#This Row],[Length (hr)]], "")</f>
        <v>477.7859778597786</v>
      </c>
      <c r="R281" s="1">
        <v>0.26458333333333334</v>
      </c>
      <c r="S281" s="1" t="str">
        <f>IF(Flights[[#This Row],[Length (hr)]]&lt;2, "No meal", IF(Flights[[#This Row],[Length (hr)]]&lt;3.5, "Light meal", "Full meal"))</f>
        <v>Full meal</v>
      </c>
      <c r="T281" s="1" t="str">
        <f>IF(AND(Flights[[#This Row],[Airline]]="US Airways", Flights[[#This Row],[Meal]]="Full Meal"), "Yes", "No")</f>
        <v>No</v>
      </c>
      <c r="U281" s="1">
        <v>0.26458333333333334</v>
      </c>
      <c r="V281">
        <v>0</v>
      </c>
      <c r="W281" s="1" t="str">
        <f>IF(Flights[[#This Row],[Arrival Delay]] = "", "Cancelled", IF(Flights[[#This Row],[Arrival Delay]]&gt;15, "Delayed", "On time"))</f>
        <v>On time</v>
      </c>
      <c r="X281" t="str">
        <f>IF(Flights[[#This Row],[Status]]&lt;&gt;"Delayed","", IF(Flights[[#This Row],[Arrival Delay]]&gt;120, "Severe", IF(Flights[[#This Row],[Arrival Delay]]&gt;60, "Major", "Moderate")))</f>
        <v/>
      </c>
      <c r="Y281" t="b">
        <v>0</v>
      </c>
      <c r="AA281" t="str">
        <f>IF(OR(AND(Flights[[#This Row],[Status]]="Cancelled", Flights[[#This Row],[Cancellation Reason]]="Airline/Carrier"), Flights[[#This Row],[Delay Type]]="Severe"), "Yes", "No")</f>
        <v>No</v>
      </c>
    </row>
    <row r="282" spans="1:27" x14ac:dyDescent="0.3">
      <c r="A282" s="3">
        <v>42028</v>
      </c>
      <c r="B282" s="22">
        <f>WEEKNUM(Flights[[#This Row],[Date]], 1)</f>
        <v>4</v>
      </c>
      <c r="C282" s="22">
        <f>WEEKDAY(Flights[[#This Row],[Date]],1)</f>
        <v>7</v>
      </c>
      <c r="D282" t="s">
        <v>444</v>
      </c>
      <c r="E282" t="s">
        <v>1994</v>
      </c>
      <c r="F282" t="s">
        <v>0</v>
      </c>
      <c r="G282" t="s">
        <v>344</v>
      </c>
      <c r="H282" t="str">
        <f>_xlfn.XLOOKUP(Flights[[#This Row],[Destination]], Airports!$A$2:$A$78, Airports!$D$2:$D$78)</f>
        <v>Seattle</v>
      </c>
      <c r="I282" t="str" cm="1">
        <f t="array" ref="I282">_xlfn.XLOOKUP(Flights[[#This Row],[Destination]],_xlfn._TRO_TRAILING( Airports!A:A),_xlfn._TRO_TRAILING( Airports!E:E), "Not found")</f>
        <v>WA</v>
      </c>
      <c r="J282" s="1">
        <v>0.3611111111111111</v>
      </c>
      <c r="K282" s="22">
        <f>HOUR(Flights[[#This Row],[Scheduled Departure]])</f>
        <v>8</v>
      </c>
      <c r="L282" s="1">
        <v>0.35972222222222222</v>
      </c>
      <c r="M282">
        <f>(L282-J282)*24*60</f>
        <v>-1.9999999999999929</v>
      </c>
      <c r="N282" s="16">
        <f>Flights[[#This Row],[Length (min)]]/60</f>
        <v>2.8333333333333335</v>
      </c>
      <c r="O282">
        <v>170</v>
      </c>
      <c r="P282">
        <v>954</v>
      </c>
      <c r="Q282" s="18">
        <f>IFERROR(Flights[[#This Row],[Distance]]/Flights[[#This Row],[Length (hr)]], "")</f>
        <v>336.70588235294116</v>
      </c>
      <c r="R282" s="1">
        <v>0.47499999999999998</v>
      </c>
      <c r="S282" s="1" t="str">
        <f>IF(Flights[[#This Row],[Length (hr)]]&lt;2, "No meal", IF(Flights[[#This Row],[Length (hr)]]&lt;3.5, "Light meal", "Full meal"))</f>
        <v>Light meal</v>
      </c>
      <c r="T282" s="1" t="str">
        <f>IF(AND(Flights[[#This Row],[Airline]]="US Airways", Flights[[#This Row],[Meal]]="Full Meal"), "Yes", "No")</f>
        <v>No</v>
      </c>
      <c r="U282" s="1">
        <v>0.4777777777777778</v>
      </c>
      <c r="V282">
        <v>4</v>
      </c>
      <c r="W282" s="1" t="str">
        <f>IF(Flights[[#This Row],[Arrival Delay]] = "", "Cancelled", IF(Flights[[#This Row],[Arrival Delay]]&gt;15, "Delayed", "On time"))</f>
        <v>On time</v>
      </c>
      <c r="X282" t="str">
        <f>IF(Flights[[#This Row],[Status]]&lt;&gt;"Delayed","", IF(Flights[[#This Row],[Arrival Delay]]&gt;120, "Severe", IF(Flights[[#This Row],[Arrival Delay]]&gt;60, "Major", "Moderate")))</f>
        <v/>
      </c>
      <c r="Y282" t="b">
        <v>0</v>
      </c>
      <c r="AA282" t="str">
        <f>IF(OR(AND(Flights[[#This Row],[Status]]="Cancelled", Flights[[#This Row],[Cancellation Reason]]="Airline/Carrier"), Flights[[#This Row],[Delay Type]]="Severe"), "Yes", "No")</f>
        <v>No</v>
      </c>
    </row>
    <row r="283" spans="1:27" x14ac:dyDescent="0.3">
      <c r="A283" s="3">
        <v>42028</v>
      </c>
      <c r="B283" s="22">
        <f>WEEKNUM(Flights[[#This Row],[Date]], 1)</f>
        <v>4</v>
      </c>
      <c r="C283" s="22">
        <f>WEEKDAY(Flights[[#This Row],[Date]],1)</f>
        <v>7</v>
      </c>
      <c r="D283" t="s">
        <v>731</v>
      </c>
      <c r="E283" t="s">
        <v>1990</v>
      </c>
      <c r="F283" t="s">
        <v>0</v>
      </c>
      <c r="G283" t="s">
        <v>16</v>
      </c>
      <c r="H283" t="str">
        <f>_xlfn.XLOOKUP(Flights[[#This Row],[Destination]], Airports!$A$2:$A$78, Airports!$D$2:$D$78)</f>
        <v>Dulles</v>
      </c>
      <c r="I283" t="str" cm="1">
        <f t="array" ref="I283">_xlfn.XLOOKUP(Flights[[#This Row],[Destination]],_xlfn._TRO_TRAILING( Airports!A:A),_xlfn._TRO_TRAILING( Airports!E:E), "Not found")</f>
        <v>VA</v>
      </c>
      <c r="J283" s="1">
        <v>0.375</v>
      </c>
      <c r="K283" s="22">
        <f>HOUR(Flights[[#This Row],[Scheduled Departure]])</f>
        <v>9</v>
      </c>
      <c r="L283" s="1">
        <v>0.41944444444444445</v>
      </c>
      <c r="M283">
        <f>(L283-J283)*24*60</f>
        <v>64.000000000000014</v>
      </c>
      <c r="N283" s="16">
        <f>Flights[[#This Row],[Length (min)]]/60</f>
        <v>5.0333333333333332</v>
      </c>
      <c r="O283">
        <v>302</v>
      </c>
      <c r="P283">
        <v>2288</v>
      </c>
      <c r="Q283" s="18">
        <f>IFERROR(Flights[[#This Row],[Distance]]/Flights[[#This Row],[Length (hr)]], "")</f>
        <v>454.56953642384104</v>
      </c>
      <c r="R283" s="1">
        <v>0.69722222222222219</v>
      </c>
      <c r="S283" s="1" t="str">
        <f>IF(Flights[[#This Row],[Length (hr)]]&lt;2, "No meal", IF(Flights[[#This Row],[Length (hr)]]&lt;3.5, "Light meal", "Full meal"))</f>
        <v>Full meal</v>
      </c>
      <c r="T283" s="1" t="str">
        <f>IF(AND(Flights[[#This Row],[Airline]]="US Airways", Flights[[#This Row],[Meal]]="Full Meal"), "Yes", "No")</f>
        <v>No</v>
      </c>
      <c r="U283" s="1">
        <v>0.75416666666666665</v>
      </c>
      <c r="V283">
        <v>82</v>
      </c>
      <c r="W283" s="1" t="str">
        <f>IF(Flights[[#This Row],[Arrival Delay]] = "", "Cancelled", IF(Flights[[#This Row],[Arrival Delay]]&gt;15, "Delayed", "On time"))</f>
        <v>Delayed</v>
      </c>
      <c r="X283" t="str">
        <f>IF(Flights[[#This Row],[Status]]&lt;&gt;"Delayed","", IF(Flights[[#This Row],[Arrival Delay]]&gt;120, "Severe", IF(Flights[[#This Row],[Arrival Delay]]&gt;60, "Major", "Moderate")))</f>
        <v>Major</v>
      </c>
      <c r="Y283" t="b">
        <v>0</v>
      </c>
      <c r="AA283" t="str">
        <f>IF(OR(AND(Flights[[#This Row],[Status]]="Cancelled", Flights[[#This Row],[Cancellation Reason]]="Airline/Carrier"), Flights[[#This Row],[Delay Type]]="Severe"), "Yes", "No")</f>
        <v>No</v>
      </c>
    </row>
    <row r="284" spans="1:27" x14ac:dyDescent="0.3">
      <c r="A284" s="3">
        <v>42028</v>
      </c>
      <c r="B284" s="22">
        <f>WEEKNUM(Flights[[#This Row],[Date]], 1)</f>
        <v>4</v>
      </c>
      <c r="C284" s="22">
        <f>WEEKDAY(Flights[[#This Row],[Date]],1)</f>
        <v>7</v>
      </c>
      <c r="D284" t="s">
        <v>55</v>
      </c>
      <c r="E284" t="s">
        <v>1987</v>
      </c>
      <c r="F284" t="s">
        <v>0</v>
      </c>
      <c r="G284" t="s">
        <v>21</v>
      </c>
      <c r="H284" t="str">
        <f>_xlfn.XLOOKUP(Flights[[#This Row],[Destination]], Airports!$A$2:$A$78, Airports!$D$2:$D$78)</f>
        <v>Lihue</v>
      </c>
      <c r="I284" t="str" cm="1">
        <f t="array" ref="I284">_xlfn.XLOOKUP(Flights[[#This Row],[Destination]],_xlfn._TRO_TRAILING( Airports!A:A),_xlfn._TRO_TRAILING( Airports!E:E), "Not found")</f>
        <v>HI</v>
      </c>
      <c r="J284" s="1">
        <v>0.38541666666666669</v>
      </c>
      <c r="K284" s="22">
        <f>HOUR(Flights[[#This Row],[Scheduled Departure]])</f>
        <v>9</v>
      </c>
      <c r="L284" s="1">
        <v>0.37777777777777777</v>
      </c>
      <c r="M284">
        <f>(L284-J284)*24*60</f>
        <v>-11.000000000000041</v>
      </c>
      <c r="N284" s="16">
        <f>Flights[[#This Row],[Length (min)]]/60</f>
        <v>6.5</v>
      </c>
      <c r="O284">
        <v>390</v>
      </c>
      <c r="P284">
        <v>2615</v>
      </c>
      <c r="Q284" s="18">
        <f>IFERROR(Flights[[#This Row],[Distance]]/Flights[[#This Row],[Length (hr)]], "")</f>
        <v>402.30769230769232</v>
      </c>
      <c r="R284" s="1">
        <v>0.56597222222222221</v>
      </c>
      <c r="S284" s="1" t="str">
        <f>IF(Flights[[#This Row],[Length (hr)]]&lt;2, "No meal", IF(Flights[[#This Row],[Length (hr)]]&lt;3.5, "Light meal", "Full meal"))</f>
        <v>Full meal</v>
      </c>
      <c r="T284" s="1" t="str">
        <f>IF(AND(Flights[[#This Row],[Airline]]="US Airways", Flights[[#This Row],[Meal]]="Full Meal"), "Yes", "No")</f>
        <v>No</v>
      </c>
      <c r="U284" s="1">
        <v>0.56527777777777777</v>
      </c>
      <c r="V284">
        <v>-1</v>
      </c>
      <c r="W284" s="1" t="str">
        <f>IF(Flights[[#This Row],[Arrival Delay]] = "", "Cancelled", IF(Flights[[#This Row],[Arrival Delay]]&gt;15, "Delayed", "On time"))</f>
        <v>On time</v>
      </c>
      <c r="X284" t="str">
        <f>IF(Flights[[#This Row],[Status]]&lt;&gt;"Delayed","", IF(Flights[[#This Row],[Arrival Delay]]&gt;120, "Severe", IF(Flights[[#This Row],[Arrival Delay]]&gt;60, "Major", "Moderate")))</f>
        <v/>
      </c>
      <c r="Y284" t="b">
        <v>0</v>
      </c>
      <c r="AA284" t="str">
        <f>IF(OR(AND(Flights[[#This Row],[Status]]="Cancelled", Flights[[#This Row],[Cancellation Reason]]="Airline/Carrier"), Flights[[#This Row],[Delay Type]]="Severe"), "Yes", "No")</f>
        <v>No</v>
      </c>
    </row>
    <row r="285" spans="1:27" x14ac:dyDescent="0.3">
      <c r="A285" s="3">
        <v>42028</v>
      </c>
      <c r="B285" s="22">
        <f>WEEKNUM(Flights[[#This Row],[Date]], 1)</f>
        <v>4</v>
      </c>
      <c r="C285" s="22">
        <f>WEEKDAY(Flights[[#This Row],[Date]],1)</f>
        <v>7</v>
      </c>
      <c r="D285" t="s">
        <v>433</v>
      </c>
      <c r="E285" t="s">
        <v>1994</v>
      </c>
      <c r="F285" t="s">
        <v>0</v>
      </c>
      <c r="G285" t="s">
        <v>246</v>
      </c>
      <c r="H285" t="str">
        <f>_xlfn.XLOOKUP(Flights[[#This Row],[Destination]], Airports!$A$2:$A$78, Airports!$D$2:$D$78)</f>
        <v>Albuquerque</v>
      </c>
      <c r="I285" t="str" cm="1">
        <f t="array" ref="I285">_xlfn.XLOOKUP(Flights[[#This Row],[Destination]],_xlfn._TRO_TRAILING( Airports!A:A),_xlfn._TRO_TRAILING( Airports!E:E), "Not found")</f>
        <v>NM</v>
      </c>
      <c r="J285" s="1">
        <v>0.38541666666666669</v>
      </c>
      <c r="K285" s="22">
        <f>HOUR(Flights[[#This Row],[Scheduled Departure]])</f>
        <v>9</v>
      </c>
      <c r="L285" s="1">
        <v>0.38055555555555554</v>
      </c>
      <c r="M285">
        <f>(L285-J285)*24*60</f>
        <v>-7.0000000000000551</v>
      </c>
      <c r="N285" s="16">
        <f>Flights[[#This Row],[Length (min)]]/60</f>
        <v>2.15</v>
      </c>
      <c r="O285">
        <v>129</v>
      </c>
      <c r="P285">
        <v>677</v>
      </c>
      <c r="Q285" s="18">
        <f>IFERROR(Flights[[#This Row],[Distance]]/Flights[[#This Row],[Length (hr)]], "")</f>
        <v>314.88372093023258</v>
      </c>
      <c r="R285" s="1">
        <v>0.50347222222222221</v>
      </c>
      <c r="S285" s="1" t="str">
        <f>IF(Flights[[#This Row],[Length (hr)]]&lt;2, "No meal", IF(Flights[[#This Row],[Length (hr)]]&lt;3.5, "Light meal", "Full meal"))</f>
        <v>Light meal</v>
      </c>
      <c r="T285" s="1" t="str">
        <f>IF(AND(Flights[[#This Row],[Airline]]="US Airways", Flights[[#This Row],[Meal]]="Full Meal"), "Yes", "No")</f>
        <v>No</v>
      </c>
      <c r="U285" s="1">
        <v>0.51180555555555551</v>
      </c>
      <c r="V285">
        <v>12</v>
      </c>
      <c r="W285" s="1" t="str">
        <f>IF(Flights[[#This Row],[Arrival Delay]] = "", "Cancelled", IF(Flights[[#This Row],[Arrival Delay]]&gt;15, "Delayed", "On time"))</f>
        <v>On time</v>
      </c>
      <c r="X285" t="str">
        <f>IF(Flights[[#This Row],[Status]]&lt;&gt;"Delayed","", IF(Flights[[#This Row],[Arrival Delay]]&gt;120, "Severe", IF(Flights[[#This Row],[Arrival Delay]]&gt;60, "Major", "Moderate")))</f>
        <v/>
      </c>
      <c r="Y285" t="b">
        <v>0</v>
      </c>
      <c r="AA285" t="str">
        <f>IF(OR(AND(Flights[[#This Row],[Status]]="Cancelled", Flights[[#This Row],[Cancellation Reason]]="Airline/Carrier"), Flights[[#This Row],[Delay Type]]="Severe"), "Yes", "No")</f>
        <v>No</v>
      </c>
    </row>
    <row r="286" spans="1:27" x14ac:dyDescent="0.3">
      <c r="A286" s="3">
        <v>42028</v>
      </c>
      <c r="B286" s="22">
        <f>WEEKNUM(Flights[[#This Row],[Date]], 1)</f>
        <v>4</v>
      </c>
      <c r="C286" s="22">
        <f>WEEKDAY(Flights[[#This Row],[Date]],1)</f>
        <v>7</v>
      </c>
      <c r="D286" t="s">
        <v>441</v>
      </c>
      <c r="E286" t="s">
        <v>1989</v>
      </c>
      <c r="F286" t="s">
        <v>0</v>
      </c>
      <c r="G286" t="s">
        <v>13</v>
      </c>
      <c r="H286" t="str">
        <f>_xlfn.XLOOKUP(Flights[[#This Row],[Destination]], Airports!$A$2:$A$78, Airports!$D$2:$D$78)</f>
        <v>Orlando</v>
      </c>
      <c r="I286" t="str" cm="1">
        <f t="array" ref="I286">_xlfn.XLOOKUP(Flights[[#This Row],[Destination]],_xlfn._TRO_TRAILING( Airports!A:A),_xlfn._TRO_TRAILING( Airports!E:E), "Not found")</f>
        <v>FL</v>
      </c>
      <c r="J286" s="1">
        <v>0.4375</v>
      </c>
      <c r="K286" s="22">
        <f>HOUR(Flights[[#This Row],[Scheduled Departure]])</f>
        <v>10</v>
      </c>
      <c r="L286" s="1">
        <v>0.43611111111111112</v>
      </c>
      <c r="M286">
        <f>(L286-J286)*24*60</f>
        <v>-1.9999999999999929</v>
      </c>
      <c r="N286" s="16">
        <f>Flights[[#This Row],[Length (min)]]/60</f>
        <v>4.7333333333333334</v>
      </c>
      <c r="O286">
        <v>284</v>
      </c>
      <c r="P286">
        <v>2218</v>
      </c>
      <c r="Q286" s="18">
        <f>IFERROR(Flights[[#This Row],[Distance]]/Flights[[#This Row],[Length (hr)]], "")</f>
        <v>468.59154929577466</v>
      </c>
      <c r="R286" s="1">
        <v>0.75624999999999998</v>
      </c>
      <c r="S286" s="1" t="str">
        <f>IF(Flights[[#This Row],[Length (hr)]]&lt;2, "No meal", IF(Flights[[#This Row],[Length (hr)]]&lt;3.5, "Light meal", "Full meal"))</f>
        <v>Full meal</v>
      </c>
      <c r="T286" s="1" t="str">
        <f>IF(AND(Flights[[#This Row],[Airline]]="US Airways", Flights[[#This Row],[Meal]]="Full Meal"), "Yes", "No")</f>
        <v>No</v>
      </c>
      <c r="U286" s="1">
        <v>0.7583333333333333</v>
      </c>
      <c r="V286">
        <v>3</v>
      </c>
      <c r="W286" s="1" t="str">
        <f>IF(Flights[[#This Row],[Arrival Delay]] = "", "Cancelled", IF(Flights[[#This Row],[Arrival Delay]]&gt;15, "Delayed", "On time"))</f>
        <v>On time</v>
      </c>
      <c r="X286" t="str">
        <f>IF(Flights[[#This Row],[Status]]&lt;&gt;"Delayed","", IF(Flights[[#This Row],[Arrival Delay]]&gt;120, "Severe", IF(Flights[[#This Row],[Arrival Delay]]&gt;60, "Major", "Moderate")))</f>
        <v/>
      </c>
      <c r="Y286" t="b">
        <v>0</v>
      </c>
      <c r="AA286" t="str">
        <f>IF(OR(AND(Flights[[#This Row],[Status]]="Cancelled", Flights[[#This Row],[Cancellation Reason]]="Airline/Carrier"), Flights[[#This Row],[Delay Type]]="Severe"), "Yes", "No")</f>
        <v>No</v>
      </c>
    </row>
    <row r="287" spans="1:27" x14ac:dyDescent="0.3">
      <c r="A287" s="3">
        <v>42028</v>
      </c>
      <c r="B287" s="22">
        <f>WEEKNUM(Flights[[#This Row],[Date]], 1)</f>
        <v>4</v>
      </c>
      <c r="C287" s="22">
        <f>WEEKDAY(Flights[[#This Row],[Date]],1)</f>
        <v>7</v>
      </c>
      <c r="D287" t="s">
        <v>515</v>
      </c>
      <c r="E287" t="s">
        <v>1991</v>
      </c>
      <c r="F287" t="s">
        <v>0</v>
      </c>
      <c r="G287" t="s">
        <v>344</v>
      </c>
      <c r="H287" t="str">
        <f>_xlfn.XLOOKUP(Flights[[#This Row],[Destination]], Airports!$A$2:$A$78, Airports!$D$2:$D$78)</f>
        <v>Seattle</v>
      </c>
      <c r="I287" t="str" cm="1">
        <f t="array" ref="I287">_xlfn.XLOOKUP(Flights[[#This Row],[Destination]],_xlfn._TRO_TRAILING( Airports!A:A),_xlfn._TRO_TRAILING( Airports!E:E), "Not found")</f>
        <v>WA</v>
      </c>
      <c r="J287" s="1">
        <v>0.54166666666666663</v>
      </c>
      <c r="K287" s="22">
        <f>HOUR(Flights[[#This Row],[Scheduled Departure]])</f>
        <v>13</v>
      </c>
      <c r="L287" s="1">
        <v>0.54097222222222219</v>
      </c>
      <c r="M287">
        <f>(L287-J287)*24*60</f>
        <v>-0.99999999999999645</v>
      </c>
      <c r="N287" s="16">
        <f>Flights[[#This Row],[Length (min)]]/60</f>
        <v>2.5499999999999998</v>
      </c>
      <c r="O287">
        <v>153</v>
      </c>
      <c r="P287">
        <v>954</v>
      </c>
      <c r="Q287" s="18">
        <f>IFERROR(Flights[[#This Row],[Distance]]/Flights[[#This Row],[Length (hr)]], "")</f>
        <v>374.11764705882354</v>
      </c>
      <c r="R287" s="1">
        <v>0.64861111111111114</v>
      </c>
      <c r="S287" s="1" t="str">
        <f>IF(Flights[[#This Row],[Length (hr)]]&lt;2, "No meal", IF(Flights[[#This Row],[Length (hr)]]&lt;3.5, "Light meal", "Full meal"))</f>
        <v>Light meal</v>
      </c>
      <c r="T287" s="1" t="str">
        <f>IF(AND(Flights[[#This Row],[Airline]]="US Airways", Flights[[#This Row],[Meal]]="Full Meal"), "Yes", "No")</f>
        <v>No</v>
      </c>
      <c r="U287" s="1">
        <v>0.64722222222222225</v>
      </c>
      <c r="V287">
        <v>-2</v>
      </c>
      <c r="W287" s="1" t="str">
        <f>IF(Flights[[#This Row],[Arrival Delay]] = "", "Cancelled", IF(Flights[[#This Row],[Arrival Delay]]&gt;15, "Delayed", "On time"))</f>
        <v>On time</v>
      </c>
      <c r="X287" t="str">
        <f>IF(Flights[[#This Row],[Status]]&lt;&gt;"Delayed","", IF(Flights[[#This Row],[Arrival Delay]]&gt;120, "Severe", IF(Flights[[#This Row],[Arrival Delay]]&gt;60, "Major", "Moderate")))</f>
        <v/>
      </c>
      <c r="Y287" t="b">
        <v>0</v>
      </c>
      <c r="AA287" t="str">
        <f>IF(OR(AND(Flights[[#This Row],[Status]]="Cancelled", Flights[[#This Row],[Cancellation Reason]]="Airline/Carrier"), Flights[[#This Row],[Delay Type]]="Severe"), "Yes", "No")</f>
        <v>No</v>
      </c>
    </row>
    <row r="288" spans="1:27" x14ac:dyDescent="0.3">
      <c r="A288" s="3">
        <v>42028</v>
      </c>
      <c r="B288" s="22">
        <f>WEEKNUM(Flights[[#This Row],[Date]], 1)</f>
        <v>4</v>
      </c>
      <c r="C288" s="22">
        <f>WEEKDAY(Flights[[#This Row],[Date]],1)</f>
        <v>7</v>
      </c>
      <c r="D288" t="s">
        <v>512</v>
      </c>
      <c r="E288" t="s">
        <v>1994</v>
      </c>
      <c r="F288" t="s">
        <v>0</v>
      </c>
      <c r="G288" t="s">
        <v>339</v>
      </c>
      <c r="H288" t="str">
        <f>_xlfn.XLOOKUP(Flights[[#This Row],[Destination]], Airports!$A$2:$A$78, Airports!$D$2:$D$78)</f>
        <v>San Diego</v>
      </c>
      <c r="I288" t="str" cm="1">
        <f t="array" ref="I288">_xlfn.XLOOKUP(Flights[[#This Row],[Destination]],_xlfn._TRO_TRAILING( Airports!A:A),_xlfn._TRO_TRAILING( Airports!E:E), "Not found")</f>
        <v>CA</v>
      </c>
      <c r="J288" s="1">
        <v>0.54166666666666663</v>
      </c>
      <c r="K288" s="22">
        <f>HOUR(Flights[[#This Row],[Scheduled Departure]])</f>
        <v>13</v>
      </c>
      <c r="L288" s="1">
        <v>0.5395833333333333</v>
      </c>
      <c r="M288">
        <f>(L288-J288)*24*60</f>
        <v>-2.9999999999999893</v>
      </c>
      <c r="N288" s="16">
        <f>Flights[[#This Row],[Length (min)]]/60</f>
        <v>0.75</v>
      </c>
      <c r="O288">
        <v>45</v>
      </c>
      <c r="P288">
        <v>109</v>
      </c>
      <c r="Q288" s="18">
        <f>IFERROR(Flights[[#This Row],[Distance]]/Flights[[#This Row],[Length (hr)]], "")</f>
        <v>145.33333333333334</v>
      </c>
      <c r="R288" s="1">
        <v>0.57430555555555551</v>
      </c>
      <c r="S288" s="1" t="str">
        <f>IF(Flights[[#This Row],[Length (hr)]]&lt;2, "No meal", IF(Flights[[#This Row],[Length (hr)]]&lt;3.5, "Light meal", "Full meal"))</f>
        <v>No meal</v>
      </c>
      <c r="T288" s="1" t="str">
        <f>IF(AND(Flights[[#This Row],[Airline]]="US Airways", Flights[[#This Row],[Meal]]="Full Meal"), "Yes", "No")</f>
        <v>No</v>
      </c>
      <c r="U288" s="1">
        <v>0.5708333333333333</v>
      </c>
      <c r="V288">
        <v>-5</v>
      </c>
      <c r="W288" s="1" t="str">
        <f>IF(Flights[[#This Row],[Arrival Delay]] = "", "Cancelled", IF(Flights[[#This Row],[Arrival Delay]]&gt;15, "Delayed", "On time"))</f>
        <v>On time</v>
      </c>
      <c r="X288" t="str">
        <f>IF(Flights[[#This Row],[Status]]&lt;&gt;"Delayed","", IF(Flights[[#This Row],[Arrival Delay]]&gt;120, "Severe", IF(Flights[[#This Row],[Arrival Delay]]&gt;60, "Major", "Moderate")))</f>
        <v/>
      </c>
      <c r="Y288" t="b">
        <v>0</v>
      </c>
      <c r="AA288" t="str">
        <f>IF(OR(AND(Flights[[#This Row],[Status]]="Cancelled", Flights[[#This Row],[Cancellation Reason]]="Airline/Carrier"), Flights[[#This Row],[Delay Type]]="Severe"), "Yes", "No")</f>
        <v>No</v>
      </c>
    </row>
    <row r="289" spans="1:27" x14ac:dyDescent="0.3">
      <c r="A289" s="3">
        <v>42028</v>
      </c>
      <c r="B289" s="22">
        <f>WEEKNUM(Flights[[#This Row],[Date]], 1)</f>
        <v>4</v>
      </c>
      <c r="C289" s="22">
        <f>WEEKDAY(Flights[[#This Row],[Date]],1)</f>
        <v>7</v>
      </c>
      <c r="D289" t="s">
        <v>576</v>
      </c>
      <c r="E289" t="s">
        <v>1989</v>
      </c>
      <c r="F289" t="s">
        <v>0</v>
      </c>
      <c r="G289" t="s">
        <v>349</v>
      </c>
      <c r="H289" t="str">
        <f>_xlfn.XLOOKUP(Flights[[#This Row],[Destination]], Airports!$A$2:$A$78, Airports!$D$2:$D$78)</f>
        <v>Salt Lake City</v>
      </c>
      <c r="I289" t="str" cm="1">
        <f t="array" ref="I289">_xlfn.XLOOKUP(Flights[[#This Row],[Destination]],_xlfn._TRO_TRAILING( Airports!A:A),_xlfn._TRO_TRAILING( Airports!E:E), "Not found")</f>
        <v>UT</v>
      </c>
      <c r="J289" s="1">
        <v>0.68263888888888891</v>
      </c>
      <c r="K289" s="22">
        <f>HOUR(Flights[[#This Row],[Scheduled Departure]])</f>
        <v>16</v>
      </c>
      <c r="L289" s="1">
        <v>0.68055555555555558</v>
      </c>
      <c r="M289">
        <f>(L289-J289)*24*60</f>
        <v>-2.9999999999999893</v>
      </c>
      <c r="N289" s="16">
        <f>Flights[[#This Row],[Length (min)]]/60</f>
        <v>1.85</v>
      </c>
      <c r="O289">
        <v>111</v>
      </c>
      <c r="P289">
        <v>590</v>
      </c>
      <c r="Q289" s="18">
        <f>IFERROR(Flights[[#This Row],[Distance]]/Flights[[#This Row],[Length (hr)]], "")</f>
        <v>318.91891891891891</v>
      </c>
      <c r="R289" s="1">
        <v>0.80277777777777781</v>
      </c>
      <c r="S289" s="1" t="str">
        <f>IF(Flights[[#This Row],[Length (hr)]]&lt;2, "No meal", IF(Flights[[#This Row],[Length (hr)]]&lt;3.5, "Light meal", "Full meal"))</f>
        <v>No meal</v>
      </c>
      <c r="T289" s="1" t="str">
        <f>IF(AND(Flights[[#This Row],[Airline]]="US Airways", Flights[[#This Row],[Meal]]="Full Meal"), "Yes", "No")</f>
        <v>No</v>
      </c>
      <c r="U289" s="1">
        <v>0.7993055555555556</v>
      </c>
      <c r="V289">
        <v>-5</v>
      </c>
      <c r="W289" s="1" t="str">
        <f>IF(Flights[[#This Row],[Arrival Delay]] = "", "Cancelled", IF(Flights[[#This Row],[Arrival Delay]]&gt;15, "Delayed", "On time"))</f>
        <v>On time</v>
      </c>
      <c r="X289" t="str">
        <f>IF(Flights[[#This Row],[Status]]&lt;&gt;"Delayed","", IF(Flights[[#This Row],[Arrival Delay]]&gt;120, "Severe", IF(Flights[[#This Row],[Arrival Delay]]&gt;60, "Major", "Moderate")))</f>
        <v/>
      </c>
      <c r="Y289" t="b">
        <v>0</v>
      </c>
      <c r="AA289" t="str">
        <f>IF(OR(AND(Flights[[#This Row],[Status]]="Cancelled", Flights[[#This Row],[Cancellation Reason]]="Airline/Carrier"), Flights[[#This Row],[Delay Type]]="Severe"), "Yes", "No")</f>
        <v>No</v>
      </c>
    </row>
    <row r="290" spans="1:27" x14ac:dyDescent="0.3">
      <c r="A290" s="3">
        <v>42028</v>
      </c>
      <c r="B290" s="22">
        <f>WEEKNUM(Flights[[#This Row],[Date]], 1)</f>
        <v>4</v>
      </c>
      <c r="C290" s="22">
        <f>WEEKDAY(Flights[[#This Row],[Date]],1)</f>
        <v>7</v>
      </c>
      <c r="D290" t="s">
        <v>596</v>
      </c>
      <c r="E290" t="s">
        <v>1988</v>
      </c>
      <c r="F290" t="s">
        <v>0</v>
      </c>
      <c r="G290" t="s">
        <v>29</v>
      </c>
      <c r="H290" t="str">
        <f>_xlfn.XLOOKUP(Flights[[#This Row],[Destination]], Airports!$A$2:$A$78, Airports!$D$2:$D$78)</f>
        <v>Phoenix</v>
      </c>
      <c r="I290" t="str" cm="1">
        <f t="array" ref="I290">_xlfn.XLOOKUP(Flights[[#This Row],[Destination]],_xlfn._TRO_TRAILING( Airports!A:A),_xlfn._TRO_TRAILING( Airports!E:E), "Not found")</f>
        <v>AZ</v>
      </c>
      <c r="J290" s="1">
        <v>0.74305555555555558</v>
      </c>
      <c r="K290" s="22">
        <f>HOUR(Flights[[#This Row],[Scheduled Departure]])</f>
        <v>17</v>
      </c>
      <c r="L290" s="1">
        <v>0.73750000000000004</v>
      </c>
      <c r="M290">
        <f>(L290-J290)*24*60</f>
        <v>-7.9999999999999716</v>
      </c>
      <c r="N290" s="16">
        <f>Flights[[#This Row],[Length (min)]]/60</f>
        <v>1.75</v>
      </c>
      <c r="O290">
        <v>105</v>
      </c>
      <c r="P290">
        <v>370</v>
      </c>
      <c r="Q290" s="18">
        <f>IFERROR(Flights[[#This Row],[Distance]]/Flights[[#This Row],[Length (hr)]], "")</f>
        <v>211.42857142857142</v>
      </c>
      <c r="R290" s="1">
        <v>0.84305555555555556</v>
      </c>
      <c r="S290" s="1" t="str">
        <f>IF(Flights[[#This Row],[Length (hr)]]&lt;2, "No meal", IF(Flights[[#This Row],[Length (hr)]]&lt;3.5, "Light meal", "Full meal"))</f>
        <v>No meal</v>
      </c>
      <c r="T290" s="1" t="str">
        <f>IF(AND(Flights[[#This Row],[Airline]]="US Airways", Flights[[#This Row],[Meal]]="Full Meal"), "Yes", "No")</f>
        <v>No</v>
      </c>
      <c r="U290" s="1">
        <v>0.8520833333333333</v>
      </c>
      <c r="V290">
        <v>13</v>
      </c>
      <c r="W290" s="1" t="str">
        <f>IF(Flights[[#This Row],[Arrival Delay]] = "", "Cancelled", IF(Flights[[#This Row],[Arrival Delay]]&gt;15, "Delayed", "On time"))</f>
        <v>On time</v>
      </c>
      <c r="X290" t="str">
        <f>IF(Flights[[#This Row],[Status]]&lt;&gt;"Delayed","", IF(Flights[[#This Row],[Arrival Delay]]&gt;120, "Severe", IF(Flights[[#This Row],[Arrival Delay]]&gt;60, "Major", "Moderate")))</f>
        <v/>
      </c>
      <c r="Y290" t="b">
        <v>0</v>
      </c>
      <c r="AA290" t="str">
        <f>IF(OR(AND(Flights[[#This Row],[Status]]="Cancelled", Flights[[#This Row],[Cancellation Reason]]="Airline/Carrier"), Flights[[#This Row],[Delay Type]]="Severe"), "Yes", "No")</f>
        <v>No</v>
      </c>
    </row>
    <row r="291" spans="1:27" x14ac:dyDescent="0.3">
      <c r="A291" s="3">
        <v>42028</v>
      </c>
      <c r="B291" s="22">
        <f>WEEKNUM(Flights[[#This Row],[Date]], 1)</f>
        <v>4</v>
      </c>
      <c r="C291" s="22">
        <f>WEEKDAY(Flights[[#This Row],[Date]],1)</f>
        <v>7</v>
      </c>
      <c r="D291" t="s">
        <v>654</v>
      </c>
      <c r="E291" t="s">
        <v>1994</v>
      </c>
      <c r="F291" t="s">
        <v>0</v>
      </c>
      <c r="G291" t="s">
        <v>313</v>
      </c>
      <c r="H291" t="str">
        <f>_xlfn.XLOOKUP(Flights[[#This Row],[Destination]], Airports!$A$2:$A$78, Airports!$D$2:$D$78)</f>
        <v>Monterey</v>
      </c>
      <c r="I291" t="str" cm="1">
        <f t="array" ref="I291">_xlfn.XLOOKUP(Flights[[#This Row],[Destination]],_xlfn._TRO_TRAILING( Airports!A:A),_xlfn._TRO_TRAILING( Airports!E:E), "Not found")</f>
        <v>CA</v>
      </c>
      <c r="J291" s="1">
        <v>0.87152777777777779</v>
      </c>
      <c r="K291" s="22">
        <f>HOUR(Flights[[#This Row],[Scheduled Departure]])</f>
        <v>20</v>
      </c>
      <c r="L291" s="1">
        <v>0.86597222222222225</v>
      </c>
      <c r="M291">
        <f>(L291-J291)*24*60</f>
        <v>-7.9999999999999716</v>
      </c>
      <c r="N291" s="16">
        <f>Flights[[#This Row],[Length (min)]]/60</f>
        <v>1.1166666666666667</v>
      </c>
      <c r="O291">
        <v>67</v>
      </c>
      <c r="P291">
        <v>266</v>
      </c>
      <c r="Q291" s="18">
        <f>IFERROR(Flights[[#This Row],[Distance]]/Flights[[#This Row],[Length (hr)]], "")</f>
        <v>238.20895522388059</v>
      </c>
      <c r="R291" s="1">
        <v>0.91666666666666663</v>
      </c>
      <c r="S291" s="1" t="str">
        <f>IF(Flights[[#This Row],[Length (hr)]]&lt;2, "No meal", IF(Flights[[#This Row],[Length (hr)]]&lt;3.5, "Light meal", "Full meal"))</f>
        <v>No meal</v>
      </c>
      <c r="T291" s="1" t="str">
        <f>IF(AND(Flights[[#This Row],[Airline]]="US Airways", Flights[[#This Row],[Meal]]="Full Meal"), "Yes", "No")</f>
        <v>No</v>
      </c>
      <c r="U291" s="1">
        <v>0.91249999999999998</v>
      </c>
      <c r="V291">
        <v>-6</v>
      </c>
      <c r="W291" s="1" t="str">
        <f>IF(Flights[[#This Row],[Arrival Delay]] = "", "Cancelled", IF(Flights[[#This Row],[Arrival Delay]]&gt;15, "Delayed", "On time"))</f>
        <v>On time</v>
      </c>
      <c r="X291" t="str">
        <f>IF(Flights[[#This Row],[Status]]&lt;&gt;"Delayed","", IF(Flights[[#This Row],[Arrival Delay]]&gt;120, "Severe", IF(Flights[[#This Row],[Arrival Delay]]&gt;60, "Major", "Moderate")))</f>
        <v/>
      </c>
      <c r="Y291" t="b">
        <v>0</v>
      </c>
      <c r="AA291" t="str">
        <f>IF(OR(AND(Flights[[#This Row],[Status]]="Cancelled", Flights[[#This Row],[Cancellation Reason]]="Airline/Carrier"), Flights[[#This Row],[Delay Type]]="Severe"), "Yes", "No")</f>
        <v>No</v>
      </c>
    </row>
    <row r="292" spans="1:27" x14ac:dyDescent="0.3">
      <c r="A292" s="3">
        <v>42028</v>
      </c>
      <c r="B292" s="22">
        <f>WEEKNUM(Flights[[#This Row],[Date]], 1)</f>
        <v>4</v>
      </c>
      <c r="C292" s="22">
        <f>WEEKDAY(Flights[[#This Row],[Date]],1)</f>
        <v>7</v>
      </c>
      <c r="D292" t="s">
        <v>665</v>
      </c>
      <c r="E292" t="s">
        <v>1989</v>
      </c>
      <c r="F292" t="s">
        <v>0</v>
      </c>
      <c r="G292" t="s">
        <v>13</v>
      </c>
      <c r="H292" t="str">
        <f>_xlfn.XLOOKUP(Flights[[#This Row],[Destination]], Airports!$A$2:$A$78, Airports!$D$2:$D$78)</f>
        <v>Orlando</v>
      </c>
      <c r="I292" t="str" cm="1">
        <f t="array" ref="I292">_xlfn.XLOOKUP(Flights[[#This Row],[Destination]],_xlfn._TRO_TRAILING( Airports!A:A),_xlfn._TRO_TRAILING( Airports!E:E), "Not found")</f>
        <v>FL</v>
      </c>
      <c r="J292" s="1">
        <v>0.92708333333333337</v>
      </c>
      <c r="K292" s="22">
        <f>HOUR(Flights[[#This Row],[Scheduled Departure]])</f>
        <v>22</v>
      </c>
      <c r="L292" s="1">
        <v>0.94444444444444442</v>
      </c>
      <c r="M292">
        <f>(L292-J292)*24*60</f>
        <v>24.999999999999911</v>
      </c>
      <c r="N292" s="16">
        <f>Flights[[#This Row],[Length (min)]]/60</f>
        <v>4.5</v>
      </c>
      <c r="O292">
        <v>270</v>
      </c>
      <c r="P292">
        <v>2218</v>
      </c>
      <c r="Q292" s="18">
        <f>IFERROR(Flights[[#This Row],[Distance]]/Flights[[#This Row],[Length (hr)]], "")</f>
        <v>492.88888888888891</v>
      </c>
      <c r="R292" s="1">
        <v>0.23819444444444443</v>
      </c>
      <c r="S292" s="1" t="str">
        <f>IF(Flights[[#This Row],[Length (hr)]]&lt;2, "No meal", IF(Flights[[#This Row],[Length (hr)]]&lt;3.5, "Light meal", "Full meal"))</f>
        <v>Full meal</v>
      </c>
      <c r="T292" s="1" t="str">
        <f>IF(AND(Flights[[#This Row],[Airline]]="US Airways", Flights[[#This Row],[Meal]]="Full Meal"), "Yes", "No")</f>
        <v>No</v>
      </c>
      <c r="U292" s="1">
        <v>0.25694444444444442</v>
      </c>
      <c r="V292">
        <v>27</v>
      </c>
      <c r="W292" s="1" t="str">
        <f>IF(Flights[[#This Row],[Arrival Delay]] = "", "Cancelled", IF(Flights[[#This Row],[Arrival Delay]]&gt;15, "Delayed", "On time"))</f>
        <v>Delayed</v>
      </c>
      <c r="X292" t="str">
        <f>IF(Flights[[#This Row],[Status]]&lt;&gt;"Delayed","", IF(Flights[[#This Row],[Arrival Delay]]&gt;120, "Severe", IF(Flights[[#This Row],[Arrival Delay]]&gt;60, "Major", "Moderate")))</f>
        <v>Moderate</v>
      </c>
      <c r="Y292" t="b">
        <v>0</v>
      </c>
      <c r="AA292" t="str">
        <f>IF(OR(AND(Flights[[#This Row],[Status]]="Cancelled", Flights[[#This Row],[Cancellation Reason]]="Airline/Carrier"), Flights[[#This Row],[Delay Type]]="Severe"), "Yes", "No")</f>
        <v>No</v>
      </c>
    </row>
    <row r="293" spans="1:27" x14ac:dyDescent="0.3">
      <c r="A293" s="3">
        <v>42028</v>
      </c>
      <c r="B293" s="22">
        <f>WEEKNUM(Flights[[#This Row],[Date]], 1)</f>
        <v>4</v>
      </c>
      <c r="C293" s="22">
        <f>WEEKDAY(Flights[[#This Row],[Date]],1)</f>
        <v>7</v>
      </c>
      <c r="D293" t="s">
        <v>981</v>
      </c>
      <c r="E293" t="s">
        <v>1990</v>
      </c>
      <c r="F293" t="s">
        <v>0</v>
      </c>
      <c r="G293" t="s">
        <v>4</v>
      </c>
      <c r="H293" t="str">
        <f>_xlfn.XLOOKUP(Flights[[#This Row],[Destination]], Airports!$A$2:$A$78, Airports!$D$2:$D$78)</f>
        <v>Chicago</v>
      </c>
      <c r="I293" t="str" cm="1">
        <f t="array" ref="I293">_xlfn.XLOOKUP(Flights[[#This Row],[Destination]],_xlfn._TRO_TRAILING( Airports!A:A),_xlfn._TRO_TRAILING( Airports!E:E), "Not found")</f>
        <v>IL</v>
      </c>
      <c r="J293" s="1">
        <v>0.9555555555555556</v>
      </c>
      <c r="K293" s="22">
        <f>HOUR(Flights[[#This Row],[Scheduled Departure]])</f>
        <v>22</v>
      </c>
      <c r="L293" s="1">
        <v>0.95208333333333328</v>
      </c>
      <c r="M293">
        <f>(L293-J293)*24*60</f>
        <v>-5.0000000000001421</v>
      </c>
      <c r="N293" s="16">
        <f>Flights[[#This Row],[Length (min)]]/60</f>
        <v>4</v>
      </c>
      <c r="O293">
        <v>240</v>
      </c>
      <c r="P293">
        <v>1744</v>
      </c>
      <c r="Q293" s="18">
        <f>IFERROR(Flights[[#This Row],[Distance]]/Flights[[#This Row],[Length (hr)]], "")</f>
        <v>436</v>
      </c>
      <c r="R293" s="1">
        <v>0.2013888888888889</v>
      </c>
      <c r="S293" s="1" t="str">
        <f>IF(Flights[[#This Row],[Length (hr)]]&lt;2, "No meal", IF(Flights[[#This Row],[Length (hr)]]&lt;3.5, "Light meal", "Full meal"))</f>
        <v>Full meal</v>
      </c>
      <c r="T293" s="1" t="str">
        <f>IF(AND(Flights[[#This Row],[Airline]]="US Airways", Flights[[#This Row],[Meal]]="Full Meal"), "Yes", "No")</f>
        <v>No</v>
      </c>
      <c r="U293" s="1">
        <v>0.20208333333333334</v>
      </c>
      <c r="V293">
        <v>1</v>
      </c>
      <c r="W293" s="1" t="str">
        <f>IF(Flights[[#This Row],[Arrival Delay]] = "", "Cancelled", IF(Flights[[#This Row],[Arrival Delay]]&gt;15, "Delayed", "On time"))</f>
        <v>On time</v>
      </c>
      <c r="X293" t="str">
        <f>IF(Flights[[#This Row],[Status]]&lt;&gt;"Delayed","", IF(Flights[[#This Row],[Arrival Delay]]&gt;120, "Severe", IF(Flights[[#This Row],[Arrival Delay]]&gt;60, "Major", "Moderate")))</f>
        <v/>
      </c>
      <c r="Y293" t="b">
        <v>0</v>
      </c>
      <c r="AA293" t="str">
        <f>IF(OR(AND(Flights[[#This Row],[Status]]="Cancelled", Flights[[#This Row],[Cancellation Reason]]="Airline/Carrier"), Flights[[#This Row],[Delay Type]]="Severe"), "Yes", "No")</f>
        <v>No</v>
      </c>
    </row>
    <row r="294" spans="1:27" x14ac:dyDescent="0.3">
      <c r="A294" s="3">
        <v>42029</v>
      </c>
      <c r="B294" s="22">
        <f>WEEKNUM(Flights[[#This Row],[Date]], 1)</f>
        <v>5</v>
      </c>
      <c r="C294" s="22">
        <f>WEEKDAY(Flights[[#This Row],[Date]],1)</f>
        <v>1</v>
      </c>
      <c r="D294" t="s">
        <v>701</v>
      </c>
      <c r="E294" t="s">
        <v>1994</v>
      </c>
      <c r="F294" t="s">
        <v>0</v>
      </c>
      <c r="G294" t="s">
        <v>29</v>
      </c>
      <c r="H294" t="str">
        <f>_xlfn.XLOOKUP(Flights[[#This Row],[Destination]], Airports!$A$2:$A$78, Airports!$D$2:$D$78)</f>
        <v>Phoenix</v>
      </c>
      <c r="I294" t="str" cm="1">
        <f t="array" ref="I294">_xlfn.XLOOKUP(Flights[[#This Row],[Destination]],_xlfn._TRO_TRAILING( Airports!A:A),_xlfn._TRO_TRAILING( Airports!E:E), "Not found")</f>
        <v>AZ</v>
      </c>
      <c r="J294" s="1">
        <v>0.34861111111111109</v>
      </c>
      <c r="K294" s="22">
        <f>HOUR(Flights[[#This Row],[Scheduled Departure]])</f>
        <v>8</v>
      </c>
      <c r="L294" s="1">
        <v>0.34444444444444444</v>
      </c>
      <c r="M294">
        <f>(L294-J294)*24*60</f>
        <v>-5.9999999999999787</v>
      </c>
      <c r="N294" s="16">
        <f>Flights[[#This Row],[Length (min)]]/60</f>
        <v>1.5333333333333334</v>
      </c>
      <c r="O294">
        <v>92</v>
      </c>
      <c r="P294">
        <v>370</v>
      </c>
      <c r="Q294" s="18">
        <f>IFERROR(Flights[[#This Row],[Distance]]/Flights[[#This Row],[Length (hr)]], "")</f>
        <v>241.30434782608694</v>
      </c>
      <c r="R294" s="1">
        <v>0.4513888888888889</v>
      </c>
      <c r="S294" s="1" t="str">
        <f>IF(Flights[[#This Row],[Length (hr)]]&lt;2, "No meal", IF(Flights[[#This Row],[Length (hr)]]&lt;3.5, "Light meal", "Full meal"))</f>
        <v>No meal</v>
      </c>
      <c r="T294" s="1" t="str">
        <f>IF(AND(Flights[[#This Row],[Airline]]="US Airways", Flights[[#This Row],[Meal]]="Full Meal"), "Yes", "No")</f>
        <v>No</v>
      </c>
      <c r="U294" s="1">
        <v>0.45</v>
      </c>
      <c r="V294">
        <v>-2</v>
      </c>
      <c r="W294" s="1" t="str">
        <f>IF(Flights[[#This Row],[Arrival Delay]] = "", "Cancelled", IF(Flights[[#This Row],[Arrival Delay]]&gt;15, "Delayed", "On time"))</f>
        <v>On time</v>
      </c>
      <c r="X294" t="str">
        <f>IF(Flights[[#This Row],[Status]]&lt;&gt;"Delayed","", IF(Flights[[#This Row],[Arrival Delay]]&gt;120, "Severe", IF(Flights[[#This Row],[Arrival Delay]]&gt;60, "Major", "Moderate")))</f>
        <v/>
      </c>
      <c r="Y294" t="b">
        <v>0</v>
      </c>
      <c r="AA294" t="str">
        <f>IF(OR(AND(Flights[[#This Row],[Status]]="Cancelled", Flights[[#This Row],[Cancellation Reason]]="Airline/Carrier"), Flights[[#This Row],[Delay Type]]="Severe"), "Yes", "No")</f>
        <v>No</v>
      </c>
    </row>
    <row r="295" spans="1:27" x14ac:dyDescent="0.3">
      <c r="A295" s="3">
        <v>42029</v>
      </c>
      <c r="B295" s="22">
        <f>WEEKNUM(Flights[[#This Row],[Date]], 1)</f>
        <v>5</v>
      </c>
      <c r="C295" s="22">
        <f>WEEKDAY(Flights[[#This Row],[Date]],1)</f>
        <v>1</v>
      </c>
      <c r="D295" t="s">
        <v>442</v>
      </c>
      <c r="E295" t="s">
        <v>1994</v>
      </c>
      <c r="F295" t="s">
        <v>0</v>
      </c>
      <c r="G295" t="s">
        <v>3</v>
      </c>
      <c r="H295" t="str">
        <f>_xlfn.XLOOKUP(Flights[[#This Row],[Destination]], Airports!$A$2:$A$78, Airports!$D$2:$D$78)</f>
        <v>Dallas</v>
      </c>
      <c r="I295" t="str" cm="1">
        <f t="array" ref="I295">_xlfn.XLOOKUP(Flights[[#This Row],[Destination]],_xlfn._TRO_TRAILING( Airports!A:A),_xlfn._TRO_TRAILING( Airports!E:E), "Not found")</f>
        <v>TX</v>
      </c>
      <c r="J295" s="1">
        <v>0.38541666666666669</v>
      </c>
      <c r="K295" s="22">
        <f>HOUR(Flights[[#This Row],[Scheduled Departure]])</f>
        <v>9</v>
      </c>
      <c r="L295" s="1">
        <v>0.38124999999999998</v>
      </c>
      <c r="M295">
        <f>(L295-J295)*24*60</f>
        <v>-6.0000000000000586</v>
      </c>
      <c r="N295" s="16">
        <f>Flights[[#This Row],[Length (min)]]/60</f>
        <v>3.4333333333333331</v>
      </c>
      <c r="O295">
        <v>206</v>
      </c>
      <c r="P295">
        <v>1235</v>
      </c>
      <c r="Q295" s="18">
        <f>IFERROR(Flights[[#This Row],[Distance]]/Flights[[#This Row],[Length (hr)]], "")</f>
        <v>359.7087378640777</v>
      </c>
      <c r="R295" s="1">
        <v>0.59583333333333333</v>
      </c>
      <c r="S295" s="1" t="str">
        <f>IF(Flights[[#This Row],[Length (hr)]]&lt;2, "No meal", IF(Flights[[#This Row],[Length (hr)]]&lt;3.5, "Light meal", "Full meal"))</f>
        <v>Light meal</v>
      </c>
      <c r="T295" s="1" t="str">
        <f>IF(AND(Flights[[#This Row],[Airline]]="US Airways", Flights[[#This Row],[Meal]]="Full Meal"), "Yes", "No")</f>
        <v>No</v>
      </c>
      <c r="U295" s="1">
        <v>0.60763888888888884</v>
      </c>
      <c r="V295">
        <v>17</v>
      </c>
      <c r="W295" s="1" t="str">
        <f>IF(Flights[[#This Row],[Arrival Delay]] = "", "Cancelled", IF(Flights[[#This Row],[Arrival Delay]]&gt;15, "Delayed", "On time"))</f>
        <v>Delayed</v>
      </c>
      <c r="X295" t="str">
        <f>IF(Flights[[#This Row],[Status]]&lt;&gt;"Delayed","", IF(Flights[[#This Row],[Arrival Delay]]&gt;120, "Severe", IF(Flights[[#This Row],[Arrival Delay]]&gt;60, "Major", "Moderate")))</f>
        <v>Moderate</v>
      </c>
      <c r="Y295" t="b">
        <v>0</v>
      </c>
      <c r="AA295" t="str">
        <f>IF(OR(AND(Flights[[#This Row],[Status]]="Cancelled", Flights[[#This Row],[Cancellation Reason]]="Airline/Carrier"), Flights[[#This Row],[Delay Type]]="Severe"), "Yes", "No")</f>
        <v>No</v>
      </c>
    </row>
    <row r="296" spans="1:27" x14ac:dyDescent="0.3">
      <c r="A296" s="3">
        <v>42029</v>
      </c>
      <c r="B296" s="22">
        <f>WEEKNUM(Flights[[#This Row],[Date]], 1)</f>
        <v>5</v>
      </c>
      <c r="C296" s="22">
        <f>WEEKDAY(Flights[[#This Row],[Date]],1)</f>
        <v>1</v>
      </c>
      <c r="D296" t="s">
        <v>445</v>
      </c>
      <c r="E296" t="s">
        <v>1997</v>
      </c>
      <c r="F296" t="s">
        <v>0</v>
      </c>
      <c r="G296" t="s">
        <v>17</v>
      </c>
      <c r="H296" t="str">
        <f>_xlfn.XLOOKUP(Flights[[#This Row],[Destination]], Airports!$A$2:$A$78, Airports!$D$2:$D$78)</f>
        <v>Honolulu</v>
      </c>
      <c r="I296" t="str" cm="1">
        <f t="array" ref="I296">_xlfn.XLOOKUP(Flights[[#This Row],[Destination]],_xlfn._TRO_TRAILING( Airports!A:A),_xlfn._TRO_TRAILING( Airports!E:E), "Not found")</f>
        <v>HI</v>
      </c>
      <c r="J296" s="1">
        <v>0.41666666666666669</v>
      </c>
      <c r="K296" s="22">
        <f>HOUR(Flights[[#This Row],[Scheduled Departure]])</f>
        <v>10</v>
      </c>
      <c r="L296" s="1">
        <v>0.40902777777777777</v>
      </c>
      <c r="M296">
        <f>(L296-J296)*24*60</f>
        <v>-11.000000000000041</v>
      </c>
      <c r="N296" s="16">
        <f>Flights[[#This Row],[Length (min)]]/60</f>
        <v>5.8</v>
      </c>
      <c r="O296">
        <v>348</v>
      </c>
      <c r="P296">
        <v>2556</v>
      </c>
      <c r="Q296" s="18">
        <f>IFERROR(Flights[[#This Row],[Distance]]/Flights[[#This Row],[Length (hr)]], "")</f>
        <v>440.68965517241378</v>
      </c>
      <c r="R296" s="1">
        <v>0.57638888888888884</v>
      </c>
      <c r="S296" s="1" t="str">
        <f>IF(Flights[[#This Row],[Length (hr)]]&lt;2, "No meal", IF(Flights[[#This Row],[Length (hr)]]&lt;3.5, "Light meal", "Full meal"))</f>
        <v>Full meal</v>
      </c>
      <c r="T296" s="1" t="str">
        <f>IF(AND(Flights[[#This Row],[Airline]]="US Airways", Flights[[#This Row],[Meal]]="Full Meal"), "Yes", "No")</f>
        <v>No</v>
      </c>
      <c r="U296" s="1">
        <v>0.56736111111111109</v>
      </c>
      <c r="V296">
        <v>-13</v>
      </c>
      <c r="W296" s="1" t="str">
        <f>IF(Flights[[#This Row],[Arrival Delay]] = "", "Cancelled", IF(Flights[[#This Row],[Arrival Delay]]&gt;15, "Delayed", "On time"))</f>
        <v>On time</v>
      </c>
      <c r="X296" t="str">
        <f>IF(Flights[[#This Row],[Status]]&lt;&gt;"Delayed","", IF(Flights[[#This Row],[Arrival Delay]]&gt;120, "Severe", IF(Flights[[#This Row],[Arrival Delay]]&gt;60, "Major", "Moderate")))</f>
        <v/>
      </c>
      <c r="Y296" t="b">
        <v>0</v>
      </c>
      <c r="AA296" t="str">
        <f>IF(OR(AND(Flights[[#This Row],[Status]]="Cancelled", Flights[[#This Row],[Cancellation Reason]]="Airline/Carrier"), Flights[[#This Row],[Delay Type]]="Severe"), "Yes", "No")</f>
        <v>No</v>
      </c>
    </row>
    <row r="297" spans="1:27" x14ac:dyDescent="0.3">
      <c r="A297" s="3">
        <v>42029</v>
      </c>
      <c r="B297" s="22">
        <f>WEEKNUM(Flights[[#This Row],[Date]], 1)</f>
        <v>5</v>
      </c>
      <c r="C297" s="22">
        <f>WEEKDAY(Flights[[#This Row],[Date]],1)</f>
        <v>1</v>
      </c>
      <c r="D297" t="s">
        <v>454</v>
      </c>
      <c r="E297" t="s">
        <v>1994</v>
      </c>
      <c r="F297" t="s">
        <v>0</v>
      </c>
      <c r="G297" t="s">
        <v>349</v>
      </c>
      <c r="H297" t="str">
        <f>_xlfn.XLOOKUP(Flights[[#This Row],[Destination]], Airports!$A$2:$A$78, Airports!$D$2:$D$78)</f>
        <v>Salt Lake City</v>
      </c>
      <c r="I297" t="str" cm="1">
        <f t="array" ref="I297">_xlfn.XLOOKUP(Flights[[#This Row],[Destination]],_xlfn._TRO_TRAILING( Airports!A:A),_xlfn._TRO_TRAILING( Airports!E:E), "Not found")</f>
        <v>UT</v>
      </c>
      <c r="J297" s="1">
        <v>0.51041666666666663</v>
      </c>
      <c r="K297" s="22">
        <f>HOUR(Flights[[#This Row],[Scheduled Departure]])</f>
        <v>12</v>
      </c>
      <c r="L297" s="1">
        <v>0.53472222222222221</v>
      </c>
      <c r="M297">
        <f>(L297-J297)*24*60</f>
        <v>35.000000000000036</v>
      </c>
      <c r="N297" s="16">
        <f>Flights[[#This Row],[Length (min)]]/60</f>
        <v>1.7333333333333334</v>
      </c>
      <c r="O297">
        <v>104</v>
      </c>
      <c r="P297">
        <v>590</v>
      </c>
      <c r="Q297" s="18">
        <f>IFERROR(Flights[[#This Row],[Distance]]/Flights[[#This Row],[Length (hr)]], "")</f>
        <v>340.38461538461536</v>
      </c>
      <c r="R297" s="1">
        <v>0.62638888888888888</v>
      </c>
      <c r="S297" s="1" t="str">
        <f>IF(Flights[[#This Row],[Length (hr)]]&lt;2, "No meal", IF(Flights[[#This Row],[Length (hr)]]&lt;3.5, "Light meal", "Full meal"))</f>
        <v>No meal</v>
      </c>
      <c r="T297" s="1" t="str">
        <f>IF(AND(Flights[[#This Row],[Airline]]="US Airways", Flights[[#This Row],[Meal]]="Full Meal"), "Yes", "No")</f>
        <v>No</v>
      </c>
      <c r="U297" s="1">
        <v>0.64861111111111114</v>
      </c>
      <c r="V297">
        <v>32</v>
      </c>
      <c r="W297" s="1" t="str">
        <f>IF(Flights[[#This Row],[Arrival Delay]] = "", "Cancelled", IF(Flights[[#This Row],[Arrival Delay]]&gt;15, "Delayed", "On time"))</f>
        <v>Delayed</v>
      </c>
      <c r="X297" t="str">
        <f>IF(Flights[[#This Row],[Status]]&lt;&gt;"Delayed","", IF(Flights[[#This Row],[Arrival Delay]]&gt;120, "Severe", IF(Flights[[#This Row],[Arrival Delay]]&gt;60, "Major", "Moderate")))</f>
        <v>Moderate</v>
      </c>
      <c r="Y297" t="b">
        <v>0</v>
      </c>
      <c r="AA297" t="str">
        <f>IF(OR(AND(Flights[[#This Row],[Status]]="Cancelled", Flights[[#This Row],[Cancellation Reason]]="Airline/Carrier"), Flights[[#This Row],[Delay Type]]="Severe"), "Yes", "No")</f>
        <v>No</v>
      </c>
    </row>
    <row r="298" spans="1:27" x14ac:dyDescent="0.3">
      <c r="A298" s="3">
        <v>42029</v>
      </c>
      <c r="B298" s="22">
        <f>WEEKNUM(Flights[[#This Row],[Date]], 1)</f>
        <v>5</v>
      </c>
      <c r="C298" s="22">
        <f>WEEKDAY(Flights[[#This Row],[Date]],1)</f>
        <v>1</v>
      </c>
      <c r="D298" t="s">
        <v>807</v>
      </c>
      <c r="E298" t="s">
        <v>1994</v>
      </c>
      <c r="F298" t="s">
        <v>0</v>
      </c>
      <c r="G298" t="s">
        <v>347</v>
      </c>
      <c r="H298" t="str">
        <f>_xlfn.XLOOKUP(Flights[[#This Row],[Destination]], Airports!$A$2:$A$78, Airports!$D$2:$D$78)</f>
        <v>San Jose</v>
      </c>
      <c r="I298" t="str" cm="1">
        <f t="array" ref="I298">_xlfn.XLOOKUP(Flights[[#This Row],[Destination]],_xlfn._TRO_TRAILING( Airports!A:A),_xlfn._TRO_TRAILING( Airports!E:E), "Not found")</f>
        <v>CA</v>
      </c>
      <c r="J298" s="1">
        <v>0.52777777777777779</v>
      </c>
      <c r="K298" s="22">
        <f>HOUR(Flights[[#This Row],[Scheduled Departure]])</f>
        <v>12</v>
      </c>
      <c r="L298" s="1">
        <v>0.53055555555555556</v>
      </c>
      <c r="M298">
        <f>(L298-J298)*24*60</f>
        <v>3.9999999999999858</v>
      </c>
      <c r="N298" s="16">
        <f>Flights[[#This Row],[Length (min)]]/60</f>
        <v>1.2333333333333334</v>
      </c>
      <c r="O298">
        <v>74</v>
      </c>
      <c r="P298">
        <v>308</v>
      </c>
      <c r="Q298" s="18">
        <f>IFERROR(Flights[[#This Row],[Distance]]/Flights[[#This Row],[Length (hr)]], "")</f>
        <v>249.72972972972971</v>
      </c>
      <c r="R298" s="1">
        <v>0.57986111111111116</v>
      </c>
      <c r="S298" s="1" t="str">
        <f>IF(Flights[[#This Row],[Length (hr)]]&lt;2, "No meal", IF(Flights[[#This Row],[Length (hr)]]&lt;3.5, "Light meal", "Full meal"))</f>
        <v>No meal</v>
      </c>
      <c r="T298" s="1" t="str">
        <f>IF(AND(Flights[[#This Row],[Airline]]="US Airways", Flights[[#This Row],[Meal]]="Full Meal"), "Yes", "No")</f>
        <v>No</v>
      </c>
      <c r="U298" s="1">
        <v>0.58194444444444449</v>
      </c>
      <c r="V298">
        <v>3</v>
      </c>
      <c r="W298" s="1" t="str">
        <f>IF(Flights[[#This Row],[Arrival Delay]] = "", "Cancelled", IF(Flights[[#This Row],[Arrival Delay]]&gt;15, "Delayed", "On time"))</f>
        <v>On time</v>
      </c>
      <c r="X298" t="str">
        <f>IF(Flights[[#This Row],[Status]]&lt;&gt;"Delayed","", IF(Flights[[#This Row],[Arrival Delay]]&gt;120, "Severe", IF(Flights[[#This Row],[Arrival Delay]]&gt;60, "Major", "Moderate")))</f>
        <v/>
      </c>
      <c r="Y298" t="b">
        <v>0</v>
      </c>
      <c r="AA298" t="str">
        <f>IF(OR(AND(Flights[[#This Row],[Status]]="Cancelled", Flights[[#This Row],[Cancellation Reason]]="Airline/Carrier"), Flights[[#This Row],[Delay Type]]="Severe"), "Yes", "No")</f>
        <v>No</v>
      </c>
    </row>
    <row r="299" spans="1:27" x14ac:dyDescent="0.3">
      <c r="A299" s="3">
        <v>42029</v>
      </c>
      <c r="B299" s="22">
        <f>WEEKNUM(Flights[[#This Row],[Date]], 1)</f>
        <v>5</v>
      </c>
      <c r="C299" s="22">
        <f>WEEKDAY(Flights[[#This Row],[Date]],1)</f>
        <v>1</v>
      </c>
      <c r="D299" t="s">
        <v>565</v>
      </c>
      <c r="E299" t="s">
        <v>1996</v>
      </c>
      <c r="F299" t="s">
        <v>0</v>
      </c>
      <c r="G299" t="s">
        <v>15</v>
      </c>
      <c r="H299" t="str">
        <f>_xlfn.XLOOKUP(Flights[[#This Row],[Destination]], Airports!$A$2:$A$78, Airports!$D$2:$D$78)</f>
        <v>Las Vegas</v>
      </c>
      <c r="I299" t="str" cm="1">
        <f t="array" ref="I299">_xlfn.XLOOKUP(Flights[[#This Row],[Destination]],_xlfn._TRO_TRAILING( Airports!A:A),_xlfn._TRO_TRAILING( Airports!E:E), "Not found")</f>
        <v>NV</v>
      </c>
      <c r="J299" s="1">
        <v>0.56944444444444442</v>
      </c>
      <c r="K299" s="22">
        <f>HOUR(Flights[[#This Row],[Scheduled Departure]])</f>
        <v>13</v>
      </c>
      <c r="L299" s="1">
        <v>0.57638888888888884</v>
      </c>
      <c r="M299">
        <f>(L299-J299)*24*60</f>
        <v>9.9999999999999645</v>
      </c>
      <c r="N299" s="16">
        <f>Flights[[#This Row],[Length (min)]]/60</f>
        <v>1.1000000000000001</v>
      </c>
      <c r="O299">
        <v>66</v>
      </c>
      <c r="P299">
        <v>236</v>
      </c>
      <c r="Q299" s="18">
        <f>IFERROR(Flights[[#This Row],[Distance]]/Flights[[#This Row],[Length (hr)]], "")</f>
        <v>214.54545454545453</v>
      </c>
      <c r="R299" s="1">
        <v>0.61458333333333337</v>
      </c>
      <c r="S299" s="1" t="str">
        <f>IF(Flights[[#This Row],[Length (hr)]]&lt;2, "No meal", IF(Flights[[#This Row],[Length (hr)]]&lt;3.5, "Light meal", "Full meal"))</f>
        <v>No meal</v>
      </c>
      <c r="T299" s="1" t="str">
        <f>IF(AND(Flights[[#This Row],[Airline]]="US Airways", Flights[[#This Row],[Meal]]="Full Meal"), "Yes", "No")</f>
        <v>No</v>
      </c>
      <c r="U299" s="1">
        <v>0.62222222222222223</v>
      </c>
      <c r="V299">
        <v>11</v>
      </c>
      <c r="W299" s="1" t="str">
        <f>IF(Flights[[#This Row],[Arrival Delay]] = "", "Cancelled", IF(Flights[[#This Row],[Arrival Delay]]&gt;15, "Delayed", "On time"))</f>
        <v>On time</v>
      </c>
      <c r="X299" t="str">
        <f>IF(Flights[[#This Row],[Status]]&lt;&gt;"Delayed","", IF(Flights[[#This Row],[Arrival Delay]]&gt;120, "Severe", IF(Flights[[#This Row],[Arrival Delay]]&gt;60, "Major", "Moderate")))</f>
        <v/>
      </c>
      <c r="Y299" t="b">
        <v>0</v>
      </c>
      <c r="AA299" t="str">
        <f>IF(OR(AND(Flights[[#This Row],[Status]]="Cancelled", Flights[[#This Row],[Cancellation Reason]]="Airline/Carrier"), Flights[[#This Row],[Delay Type]]="Severe"), "Yes", "No")</f>
        <v>No</v>
      </c>
    </row>
    <row r="300" spans="1:27" x14ac:dyDescent="0.3">
      <c r="A300" s="3">
        <v>42029</v>
      </c>
      <c r="B300" s="22">
        <f>WEEKNUM(Flights[[#This Row],[Date]], 1)</f>
        <v>5</v>
      </c>
      <c r="C300" s="22">
        <f>WEEKDAY(Flights[[#This Row],[Date]],1)</f>
        <v>1</v>
      </c>
      <c r="D300" t="s">
        <v>94</v>
      </c>
      <c r="E300" t="s">
        <v>1987</v>
      </c>
      <c r="F300" t="s">
        <v>0</v>
      </c>
      <c r="G300" t="s">
        <v>15</v>
      </c>
      <c r="H300" t="str">
        <f>_xlfn.XLOOKUP(Flights[[#This Row],[Destination]], Airports!$A$2:$A$78, Airports!$D$2:$D$78)</f>
        <v>Las Vegas</v>
      </c>
      <c r="I300" t="str" cm="1">
        <f t="array" ref="I300">_xlfn.XLOOKUP(Flights[[#This Row],[Destination]],_xlfn._TRO_TRAILING( Airports!A:A),_xlfn._TRO_TRAILING( Airports!E:E), "Not found")</f>
        <v>NV</v>
      </c>
      <c r="J300" s="1">
        <v>0.69444444444444442</v>
      </c>
      <c r="K300" s="22">
        <f>HOUR(Flights[[#This Row],[Scheduled Departure]])</f>
        <v>16</v>
      </c>
      <c r="L300" s="1">
        <v>0.7055555555555556</v>
      </c>
      <c r="M300">
        <f>(L300-J300)*24*60</f>
        <v>16.000000000000103</v>
      </c>
      <c r="N300" s="16">
        <f>Flights[[#This Row],[Length (min)]]/60</f>
        <v>1.1666666666666667</v>
      </c>
      <c r="O300">
        <v>70</v>
      </c>
      <c r="P300">
        <v>236</v>
      </c>
      <c r="Q300" s="18">
        <f>IFERROR(Flights[[#This Row],[Distance]]/Flights[[#This Row],[Length (hr)]], "")</f>
        <v>202.28571428571428</v>
      </c>
      <c r="R300" s="1">
        <v>0.74305555555555558</v>
      </c>
      <c r="S300" s="1" t="str">
        <f>IF(Flights[[#This Row],[Length (hr)]]&lt;2, "No meal", IF(Flights[[#This Row],[Length (hr)]]&lt;3.5, "Light meal", "Full meal"))</f>
        <v>No meal</v>
      </c>
      <c r="T300" s="1" t="str">
        <f>IF(AND(Flights[[#This Row],[Airline]]="US Airways", Flights[[#This Row],[Meal]]="Full Meal"), "Yes", "No")</f>
        <v>No</v>
      </c>
      <c r="U300" s="1">
        <v>0.75416666666666665</v>
      </c>
      <c r="V300">
        <v>16</v>
      </c>
      <c r="W300" s="1" t="str">
        <f>IF(Flights[[#This Row],[Arrival Delay]] = "", "Cancelled", IF(Flights[[#This Row],[Arrival Delay]]&gt;15, "Delayed", "On time"))</f>
        <v>Delayed</v>
      </c>
      <c r="X300" t="str">
        <f>IF(Flights[[#This Row],[Status]]&lt;&gt;"Delayed","", IF(Flights[[#This Row],[Arrival Delay]]&gt;120, "Severe", IF(Flights[[#This Row],[Arrival Delay]]&gt;60, "Major", "Moderate")))</f>
        <v>Moderate</v>
      </c>
      <c r="Y300" t="b">
        <v>0</v>
      </c>
      <c r="AA300" t="str">
        <f>IF(OR(AND(Flights[[#This Row],[Status]]="Cancelled", Flights[[#This Row],[Cancellation Reason]]="Airline/Carrier"), Flights[[#This Row],[Delay Type]]="Severe"), "Yes", "No")</f>
        <v>No</v>
      </c>
    </row>
    <row r="301" spans="1:27" x14ac:dyDescent="0.3">
      <c r="A301" s="3">
        <v>42029</v>
      </c>
      <c r="B301" s="22">
        <f>WEEKNUM(Flights[[#This Row],[Date]], 1)</f>
        <v>5</v>
      </c>
      <c r="C301" s="22">
        <f>WEEKDAY(Flights[[#This Row],[Date]],1)</f>
        <v>1</v>
      </c>
      <c r="D301" t="s">
        <v>916</v>
      </c>
      <c r="E301" t="s">
        <v>1995</v>
      </c>
      <c r="F301" t="s">
        <v>0</v>
      </c>
      <c r="G301" t="s">
        <v>303</v>
      </c>
      <c r="H301" t="str">
        <f>_xlfn.XLOOKUP(Flights[[#This Row],[Destination]], Airports!$A$2:$A$78, Airports!$D$2:$D$78)</f>
        <v>Kansas City</v>
      </c>
      <c r="I301" t="str" cm="1">
        <f t="array" ref="I301">_xlfn.XLOOKUP(Flights[[#This Row],[Destination]],_xlfn._TRO_TRAILING( Airports!A:A),_xlfn._TRO_TRAILING( Airports!E:E), "Not found")</f>
        <v>MO</v>
      </c>
      <c r="J301" s="1">
        <v>0.80208333333333337</v>
      </c>
      <c r="K301" s="22">
        <f>HOUR(Flights[[#This Row],[Scheduled Departure]])</f>
        <v>19</v>
      </c>
      <c r="L301" s="1">
        <v>0.81944444444444442</v>
      </c>
      <c r="M301">
        <f>(L301-J301)*24*60</f>
        <v>24.999999999999911</v>
      </c>
      <c r="N301" s="16">
        <f>Flights[[#This Row],[Length (min)]]/60</f>
        <v>3.1166666666666667</v>
      </c>
      <c r="O301">
        <v>187</v>
      </c>
      <c r="P301">
        <v>1363</v>
      </c>
      <c r="Q301" s="18">
        <f>IFERROR(Flights[[#This Row],[Distance]]/Flights[[#This Row],[Length (hr)]], "")</f>
        <v>437.32620320855614</v>
      </c>
      <c r="R301" s="1">
        <v>1.3888888888888888E-2</v>
      </c>
      <c r="S301" s="1" t="str">
        <f>IF(Flights[[#This Row],[Length (hr)]]&lt;2, "No meal", IF(Flights[[#This Row],[Length (hr)]]&lt;3.5, "Light meal", "Full meal"))</f>
        <v>Light meal</v>
      </c>
      <c r="T301" s="1" t="str">
        <f>IF(AND(Flights[[#This Row],[Airline]]="US Airways", Flights[[#This Row],[Meal]]="Full Meal"), "Yes", "No")</f>
        <v>No</v>
      </c>
      <c r="U301" s="1">
        <v>3.2638888888888891E-2</v>
      </c>
      <c r="V301">
        <v>27</v>
      </c>
      <c r="W301" s="1" t="str">
        <f>IF(Flights[[#This Row],[Arrival Delay]] = "", "Cancelled", IF(Flights[[#This Row],[Arrival Delay]]&gt;15, "Delayed", "On time"))</f>
        <v>Delayed</v>
      </c>
      <c r="X301" t="str">
        <f>IF(Flights[[#This Row],[Status]]&lt;&gt;"Delayed","", IF(Flights[[#This Row],[Arrival Delay]]&gt;120, "Severe", IF(Flights[[#This Row],[Arrival Delay]]&gt;60, "Major", "Moderate")))</f>
        <v>Moderate</v>
      </c>
      <c r="Y301" t="b">
        <v>0</v>
      </c>
      <c r="AA301" t="str">
        <f>IF(OR(AND(Flights[[#This Row],[Status]]="Cancelled", Flights[[#This Row],[Cancellation Reason]]="Airline/Carrier"), Flights[[#This Row],[Delay Type]]="Severe"), "Yes", "No")</f>
        <v>No</v>
      </c>
    </row>
    <row r="302" spans="1:27" x14ac:dyDescent="0.3">
      <c r="A302" s="3">
        <v>42029</v>
      </c>
      <c r="B302" s="22">
        <f>WEEKNUM(Flights[[#This Row],[Date]], 1)</f>
        <v>5</v>
      </c>
      <c r="C302" s="22">
        <f>WEEKDAY(Flights[[#This Row],[Date]],1)</f>
        <v>1</v>
      </c>
      <c r="D302" t="s">
        <v>918</v>
      </c>
      <c r="E302" t="s">
        <v>1994</v>
      </c>
      <c r="F302" t="s">
        <v>0</v>
      </c>
      <c r="G302" t="s">
        <v>246</v>
      </c>
      <c r="H302" t="str">
        <f>_xlfn.XLOOKUP(Flights[[#This Row],[Destination]], Airports!$A$2:$A$78, Airports!$D$2:$D$78)</f>
        <v>Albuquerque</v>
      </c>
      <c r="I302" t="str" cm="1">
        <f t="array" ref="I302">_xlfn.XLOOKUP(Flights[[#This Row],[Destination]],_xlfn._TRO_TRAILING( Airports!A:A),_xlfn._TRO_TRAILING( Airports!E:E), "Not found")</f>
        <v>NM</v>
      </c>
      <c r="J302" s="1">
        <v>0.8256944444444444</v>
      </c>
      <c r="K302" s="22">
        <f>HOUR(Flights[[#This Row],[Scheduled Departure]])</f>
        <v>19</v>
      </c>
      <c r="L302" s="1">
        <v>0.82152777777777775</v>
      </c>
      <c r="M302">
        <f>(L302-J302)*24*60</f>
        <v>-5.9999999999999787</v>
      </c>
      <c r="N302" s="16">
        <f>Flights[[#This Row],[Length (min)]]/60</f>
        <v>1.9333333333333333</v>
      </c>
      <c r="O302">
        <v>116</v>
      </c>
      <c r="P302">
        <v>677</v>
      </c>
      <c r="Q302" s="18">
        <f>IFERROR(Flights[[#This Row],[Distance]]/Flights[[#This Row],[Length (hr)]], "")</f>
        <v>350.17241379310343</v>
      </c>
      <c r="R302" s="1">
        <v>0.93680555555555556</v>
      </c>
      <c r="S302" s="1" t="str">
        <f>IF(Flights[[#This Row],[Length (hr)]]&lt;2, "No meal", IF(Flights[[#This Row],[Length (hr)]]&lt;3.5, "Light meal", "Full meal"))</f>
        <v>No meal</v>
      </c>
      <c r="T302" s="1" t="str">
        <f>IF(AND(Flights[[#This Row],[Airline]]="US Airways", Flights[[#This Row],[Meal]]="Full Meal"), "Yes", "No")</f>
        <v>No</v>
      </c>
      <c r="U302" s="1">
        <v>0.94374999999999998</v>
      </c>
      <c r="V302">
        <v>10</v>
      </c>
      <c r="W302" s="1" t="str">
        <f>IF(Flights[[#This Row],[Arrival Delay]] = "", "Cancelled", IF(Flights[[#This Row],[Arrival Delay]]&gt;15, "Delayed", "On time"))</f>
        <v>On time</v>
      </c>
      <c r="X302" t="str">
        <f>IF(Flights[[#This Row],[Status]]&lt;&gt;"Delayed","", IF(Flights[[#This Row],[Arrival Delay]]&gt;120, "Severe", IF(Flights[[#This Row],[Arrival Delay]]&gt;60, "Major", "Moderate")))</f>
        <v/>
      </c>
      <c r="Y302" t="b">
        <v>0</v>
      </c>
      <c r="AA302" t="str">
        <f>IF(OR(AND(Flights[[#This Row],[Status]]="Cancelled", Flights[[#This Row],[Cancellation Reason]]="Airline/Carrier"), Flights[[#This Row],[Delay Type]]="Severe"), "Yes", "No")</f>
        <v>No</v>
      </c>
    </row>
    <row r="303" spans="1:27" x14ac:dyDescent="0.3">
      <c r="A303" s="3">
        <v>42029</v>
      </c>
      <c r="B303" s="22">
        <f>WEEKNUM(Flights[[#This Row],[Date]], 1)</f>
        <v>5</v>
      </c>
      <c r="C303" s="22">
        <f>WEEKDAY(Flights[[#This Row],[Date]],1)</f>
        <v>1</v>
      </c>
      <c r="D303" t="s">
        <v>919</v>
      </c>
      <c r="E303" t="s">
        <v>1995</v>
      </c>
      <c r="F303" t="s">
        <v>0</v>
      </c>
      <c r="G303" t="s">
        <v>290</v>
      </c>
      <c r="H303" t="str">
        <f>_xlfn.XLOOKUP(Flights[[#This Row],[Destination]], Airports!$A$2:$A$78, Airports!$D$2:$D$78)</f>
        <v>Houston</v>
      </c>
      <c r="I303" t="str" cm="1">
        <f t="array" ref="I303">_xlfn.XLOOKUP(Flights[[#This Row],[Destination]],_xlfn._TRO_TRAILING( Airports!A:A),_xlfn._TRO_TRAILING( Airports!E:E), "Not found")</f>
        <v>TX</v>
      </c>
      <c r="J303" s="1">
        <v>0.82638888888888884</v>
      </c>
      <c r="K303" s="22">
        <f>HOUR(Flights[[#This Row],[Scheduled Departure]])</f>
        <v>19</v>
      </c>
      <c r="L303" s="1">
        <v>0.8256944444444444</v>
      </c>
      <c r="M303">
        <f>(L303-J303)*24*60</f>
        <v>-0.99999999999999645</v>
      </c>
      <c r="N303" s="16">
        <f>Flights[[#This Row],[Length (min)]]/60</f>
        <v>3.0166666666666666</v>
      </c>
      <c r="O303">
        <v>181</v>
      </c>
      <c r="P303">
        <v>1390</v>
      </c>
      <c r="Q303" s="18">
        <f>IFERROR(Flights[[#This Row],[Distance]]/Flights[[#This Row],[Length (hr)]], "")</f>
        <v>460.77348066298345</v>
      </c>
      <c r="R303" s="1">
        <v>3.4722222222222224E-2</v>
      </c>
      <c r="S303" s="1" t="str">
        <f>IF(Flights[[#This Row],[Length (hr)]]&lt;2, "No meal", IF(Flights[[#This Row],[Length (hr)]]&lt;3.5, "Light meal", "Full meal"))</f>
        <v>Light meal</v>
      </c>
      <c r="T303" s="1" t="str">
        <f>IF(AND(Flights[[#This Row],[Airline]]="US Airways", Flights[[#This Row],[Meal]]="Full Meal"), "Yes", "No")</f>
        <v>No</v>
      </c>
      <c r="U303" s="1">
        <v>3.4722222222222224E-2</v>
      </c>
      <c r="V303">
        <v>0</v>
      </c>
      <c r="W303" s="1" t="str">
        <f>IF(Flights[[#This Row],[Arrival Delay]] = "", "Cancelled", IF(Flights[[#This Row],[Arrival Delay]]&gt;15, "Delayed", "On time"))</f>
        <v>On time</v>
      </c>
      <c r="X303" t="str">
        <f>IF(Flights[[#This Row],[Status]]&lt;&gt;"Delayed","", IF(Flights[[#This Row],[Arrival Delay]]&gt;120, "Severe", IF(Flights[[#This Row],[Arrival Delay]]&gt;60, "Major", "Moderate")))</f>
        <v/>
      </c>
      <c r="Y303" t="b">
        <v>0</v>
      </c>
      <c r="AA303" t="str">
        <f>IF(OR(AND(Flights[[#This Row],[Status]]="Cancelled", Flights[[#This Row],[Cancellation Reason]]="Airline/Carrier"), Flights[[#This Row],[Delay Type]]="Severe"), "Yes", "No")</f>
        <v>No</v>
      </c>
    </row>
    <row r="304" spans="1:27" x14ac:dyDescent="0.3">
      <c r="A304" s="3">
        <v>42029</v>
      </c>
      <c r="B304" s="22">
        <f>WEEKNUM(Flights[[#This Row],[Date]], 1)</f>
        <v>5</v>
      </c>
      <c r="C304" s="22">
        <f>WEEKDAY(Flights[[#This Row],[Date]],1)</f>
        <v>1</v>
      </c>
      <c r="D304" t="s">
        <v>419</v>
      </c>
      <c r="E304" t="s">
        <v>1994</v>
      </c>
      <c r="F304" t="s">
        <v>0</v>
      </c>
      <c r="G304" t="s">
        <v>283</v>
      </c>
      <c r="H304" t="str">
        <f>_xlfn.XLOOKUP(Flights[[#This Row],[Destination]], Airports!$A$2:$A$78, Airports!$D$2:$D$78)</f>
        <v>Fresno</v>
      </c>
      <c r="I304" t="str" cm="1">
        <f t="array" ref="I304">_xlfn.XLOOKUP(Flights[[#This Row],[Destination]],_xlfn._TRO_TRAILING( Airports!A:A),_xlfn._TRO_TRAILING( Airports!E:E), "Not found")</f>
        <v>CA</v>
      </c>
      <c r="J304" s="1">
        <v>0.83263888888888893</v>
      </c>
      <c r="K304" s="22">
        <f>HOUR(Flights[[#This Row],[Scheduled Departure]])</f>
        <v>19</v>
      </c>
      <c r="L304" s="1">
        <v>0.82777777777777772</v>
      </c>
      <c r="M304">
        <f>(L304-J304)*24*60</f>
        <v>-7.000000000000135</v>
      </c>
      <c r="N304" s="16">
        <f>Flights[[#This Row],[Length (min)]]/60</f>
        <v>0.96666666666666667</v>
      </c>
      <c r="O304">
        <v>58</v>
      </c>
      <c r="P304">
        <v>209</v>
      </c>
      <c r="Q304" s="18">
        <f>IFERROR(Flights[[#This Row],[Distance]]/Flights[[#This Row],[Length (hr)]], "")</f>
        <v>216.20689655172413</v>
      </c>
      <c r="R304" s="1">
        <v>0.87222222222222223</v>
      </c>
      <c r="S304" s="1" t="str">
        <f>IF(Flights[[#This Row],[Length (hr)]]&lt;2, "No meal", IF(Flights[[#This Row],[Length (hr)]]&lt;3.5, "Light meal", "Full meal"))</f>
        <v>No meal</v>
      </c>
      <c r="T304" s="1" t="str">
        <f>IF(AND(Flights[[#This Row],[Airline]]="US Airways", Flights[[#This Row],[Meal]]="Full Meal"), "Yes", "No")</f>
        <v>No</v>
      </c>
      <c r="U304" s="1">
        <v>0.86805555555555558</v>
      </c>
      <c r="V304">
        <v>-6</v>
      </c>
      <c r="W304" s="1" t="str">
        <f>IF(Flights[[#This Row],[Arrival Delay]] = "", "Cancelled", IF(Flights[[#This Row],[Arrival Delay]]&gt;15, "Delayed", "On time"))</f>
        <v>On time</v>
      </c>
      <c r="X304" t="str">
        <f>IF(Flights[[#This Row],[Status]]&lt;&gt;"Delayed","", IF(Flights[[#This Row],[Arrival Delay]]&gt;120, "Severe", IF(Flights[[#This Row],[Arrival Delay]]&gt;60, "Major", "Moderate")))</f>
        <v/>
      </c>
      <c r="Y304" t="b">
        <v>0</v>
      </c>
      <c r="AA304" t="str">
        <f>IF(OR(AND(Flights[[#This Row],[Status]]="Cancelled", Flights[[#This Row],[Cancellation Reason]]="Airline/Carrier"), Flights[[#This Row],[Delay Type]]="Severe"), "Yes", "No")</f>
        <v>No</v>
      </c>
    </row>
    <row r="305" spans="1:27" x14ac:dyDescent="0.3">
      <c r="A305" s="3">
        <v>42029</v>
      </c>
      <c r="B305" s="22">
        <f>WEEKNUM(Flights[[#This Row],[Date]], 1)</f>
        <v>5</v>
      </c>
      <c r="C305" s="22">
        <f>WEEKDAY(Flights[[#This Row],[Date]],1)</f>
        <v>1</v>
      </c>
      <c r="D305" t="s">
        <v>822</v>
      </c>
      <c r="E305" t="s">
        <v>1994</v>
      </c>
      <c r="F305" t="s">
        <v>0</v>
      </c>
      <c r="G305" t="s">
        <v>15</v>
      </c>
      <c r="H305" t="str">
        <f>_xlfn.XLOOKUP(Flights[[#This Row],[Destination]], Airports!$A$2:$A$78, Airports!$D$2:$D$78)</f>
        <v>Las Vegas</v>
      </c>
      <c r="I305" t="str" cm="1">
        <f t="array" ref="I305">_xlfn.XLOOKUP(Flights[[#This Row],[Destination]],_xlfn._TRO_TRAILING( Airports!A:A),_xlfn._TRO_TRAILING( Airports!E:E), "Not found")</f>
        <v>NV</v>
      </c>
      <c r="J305" s="1">
        <v>0.86319444444444449</v>
      </c>
      <c r="K305" s="22">
        <f>HOUR(Flights[[#This Row],[Scheduled Departure]])</f>
        <v>20</v>
      </c>
      <c r="L305" s="1">
        <v>0.85972222222222228</v>
      </c>
      <c r="M305">
        <f>(L305-J305)*24*60</f>
        <v>-4.9999999999999822</v>
      </c>
      <c r="N305" s="16">
        <f>Flights[[#This Row],[Length (min)]]/60</f>
        <v>1.1333333333333333</v>
      </c>
      <c r="O305">
        <v>68</v>
      </c>
      <c r="P305">
        <v>236</v>
      </c>
      <c r="Q305" s="18">
        <f>IFERROR(Flights[[#This Row],[Distance]]/Flights[[#This Row],[Length (hr)]], "")</f>
        <v>208.23529411764707</v>
      </c>
      <c r="R305" s="1">
        <v>0.91319444444444442</v>
      </c>
      <c r="S305" s="1" t="str">
        <f>IF(Flights[[#This Row],[Length (hr)]]&lt;2, "No meal", IF(Flights[[#This Row],[Length (hr)]]&lt;3.5, "Light meal", "Full meal"))</f>
        <v>No meal</v>
      </c>
      <c r="T305" s="1" t="str">
        <f>IF(AND(Flights[[#This Row],[Airline]]="US Airways", Flights[[#This Row],[Meal]]="Full Meal"), "Yes", "No")</f>
        <v>No</v>
      </c>
      <c r="U305" s="1">
        <v>0.90694444444444444</v>
      </c>
      <c r="V305">
        <v>-9</v>
      </c>
      <c r="W305" s="1" t="str">
        <f>IF(Flights[[#This Row],[Arrival Delay]] = "", "Cancelled", IF(Flights[[#This Row],[Arrival Delay]]&gt;15, "Delayed", "On time"))</f>
        <v>On time</v>
      </c>
      <c r="X305" t="str">
        <f>IF(Flights[[#This Row],[Status]]&lt;&gt;"Delayed","", IF(Flights[[#This Row],[Arrival Delay]]&gt;120, "Severe", IF(Flights[[#This Row],[Arrival Delay]]&gt;60, "Major", "Moderate")))</f>
        <v/>
      </c>
      <c r="Y305" t="b">
        <v>0</v>
      </c>
      <c r="AA305" t="str">
        <f>IF(OR(AND(Flights[[#This Row],[Status]]="Cancelled", Flights[[#This Row],[Cancellation Reason]]="Airline/Carrier"), Flights[[#This Row],[Delay Type]]="Severe"), "Yes", "No")</f>
        <v>No</v>
      </c>
    </row>
    <row r="306" spans="1:27" x14ac:dyDescent="0.3">
      <c r="A306" s="3">
        <v>42029</v>
      </c>
      <c r="B306" s="22">
        <f>WEEKNUM(Flights[[#This Row],[Date]], 1)</f>
        <v>5</v>
      </c>
      <c r="C306" s="22">
        <f>WEEKDAY(Flights[[#This Row],[Date]],1)</f>
        <v>1</v>
      </c>
      <c r="D306" t="s">
        <v>621</v>
      </c>
      <c r="E306" t="s">
        <v>1994</v>
      </c>
      <c r="F306" t="s">
        <v>0</v>
      </c>
      <c r="G306" t="s">
        <v>339</v>
      </c>
      <c r="H306" t="str">
        <f>_xlfn.XLOOKUP(Flights[[#This Row],[Destination]], Airports!$A$2:$A$78, Airports!$D$2:$D$78)</f>
        <v>San Diego</v>
      </c>
      <c r="I306" t="str" cm="1">
        <f t="array" ref="I306">_xlfn.XLOOKUP(Flights[[#This Row],[Destination]],_xlfn._TRO_TRAILING( Airports!A:A),_xlfn._TRO_TRAILING( Airports!E:E), "Not found")</f>
        <v>CA</v>
      </c>
      <c r="J306" s="1">
        <v>0.97152777777777777</v>
      </c>
      <c r="K306" s="22">
        <f>HOUR(Flights[[#This Row],[Scheduled Departure]])</f>
        <v>23</v>
      </c>
      <c r="L306" s="1">
        <v>0.96597222222222223</v>
      </c>
      <c r="M306">
        <f>(L306-J306)*24*60</f>
        <v>-7.9999999999999716</v>
      </c>
      <c r="N306" s="16">
        <f>Flights[[#This Row],[Length (min)]]/60</f>
        <v>0.71666666666666667</v>
      </c>
      <c r="O306">
        <v>43</v>
      </c>
      <c r="P306">
        <v>109</v>
      </c>
      <c r="Q306" s="18">
        <f>IFERROR(Flights[[#This Row],[Distance]]/Flights[[#This Row],[Length (hr)]], "")</f>
        <v>152.09302325581396</v>
      </c>
      <c r="R306" s="1">
        <v>8.3333333333333332E-3</v>
      </c>
      <c r="S306" s="1" t="str">
        <f>IF(Flights[[#This Row],[Length (hr)]]&lt;2, "No meal", IF(Flights[[#This Row],[Length (hr)]]&lt;3.5, "Light meal", "Full meal"))</f>
        <v>No meal</v>
      </c>
      <c r="T306" s="1" t="str">
        <f>IF(AND(Flights[[#This Row],[Airline]]="US Airways", Flights[[#This Row],[Meal]]="Full Meal"), "Yes", "No")</f>
        <v>No</v>
      </c>
      <c r="U306" s="1">
        <v>0.99583333333333335</v>
      </c>
      <c r="V306">
        <v>-18</v>
      </c>
      <c r="W306" s="1" t="str">
        <f>IF(Flights[[#This Row],[Arrival Delay]] = "", "Cancelled", IF(Flights[[#This Row],[Arrival Delay]]&gt;15, "Delayed", "On time"))</f>
        <v>On time</v>
      </c>
      <c r="X306" t="str">
        <f>IF(Flights[[#This Row],[Status]]&lt;&gt;"Delayed","", IF(Flights[[#This Row],[Arrival Delay]]&gt;120, "Severe", IF(Flights[[#This Row],[Arrival Delay]]&gt;60, "Major", "Moderate")))</f>
        <v/>
      </c>
      <c r="Y306" t="b">
        <v>0</v>
      </c>
      <c r="AA306" t="str">
        <f>IF(OR(AND(Flights[[#This Row],[Status]]="Cancelled", Flights[[#This Row],[Cancellation Reason]]="Airline/Carrier"), Flights[[#This Row],[Delay Type]]="Severe"), "Yes", "No")</f>
        <v>No</v>
      </c>
    </row>
    <row r="307" spans="1:27" x14ac:dyDescent="0.3">
      <c r="A307" s="3">
        <v>42029</v>
      </c>
      <c r="B307" s="22">
        <f>WEEKNUM(Flights[[#This Row],[Date]], 1)</f>
        <v>5</v>
      </c>
      <c r="C307" s="22">
        <f>WEEKDAY(Flights[[#This Row],[Date]],1)</f>
        <v>1</v>
      </c>
      <c r="D307" t="s">
        <v>680</v>
      </c>
      <c r="E307" t="s">
        <v>1996</v>
      </c>
      <c r="F307" t="s">
        <v>0</v>
      </c>
      <c r="G307" t="s">
        <v>281</v>
      </c>
      <c r="H307" t="str">
        <f>_xlfn.XLOOKUP(Flights[[#This Row],[Destination]], Airports!$A$2:$A$78, Airports!$D$2:$D$78)</f>
        <v>Newark</v>
      </c>
      <c r="I307" t="str" cm="1">
        <f t="array" ref="I307">_xlfn.XLOOKUP(Flights[[#This Row],[Destination]],_xlfn._TRO_TRAILING( Airports!A:A),_xlfn._TRO_TRAILING( Airports!E:E), "Not found")</f>
        <v>NJ</v>
      </c>
      <c r="J307" s="1">
        <v>0.99305555555555558</v>
      </c>
      <c r="K307" s="22">
        <f>HOUR(Flights[[#This Row],[Scheduled Departure]])</f>
        <v>23</v>
      </c>
      <c r="L307" s="1">
        <v>2.7777777777777779E-3</v>
      </c>
      <c r="M307">
        <f>(L307-J307)*24*60</f>
        <v>-1426</v>
      </c>
      <c r="N307" s="16">
        <f>Flights[[#This Row],[Length (min)]]/60</f>
        <v>5.2833333333333332</v>
      </c>
      <c r="O307">
        <v>317</v>
      </c>
      <c r="P307">
        <v>2454</v>
      </c>
      <c r="Q307" s="18">
        <f>IFERROR(Flights[[#This Row],[Distance]]/Flights[[#This Row],[Length (hr)]], "")</f>
        <v>464.47949526813881</v>
      </c>
      <c r="R307" s="1">
        <v>0.3263888888888889</v>
      </c>
      <c r="S307" s="1" t="str">
        <f>IF(Flights[[#This Row],[Length (hr)]]&lt;2, "No meal", IF(Flights[[#This Row],[Length (hr)]]&lt;3.5, "Light meal", "Full meal"))</f>
        <v>Full meal</v>
      </c>
      <c r="T307" s="1" t="str">
        <f>IF(AND(Flights[[#This Row],[Airline]]="US Airways", Flights[[#This Row],[Meal]]="Full Meal"), "Yes", "No")</f>
        <v>No</v>
      </c>
      <c r="U307" s="1">
        <v>0.34791666666666665</v>
      </c>
      <c r="V307">
        <v>31</v>
      </c>
      <c r="W307" s="1" t="str">
        <f>IF(Flights[[#This Row],[Arrival Delay]] = "", "Cancelled", IF(Flights[[#This Row],[Arrival Delay]]&gt;15, "Delayed", "On time"))</f>
        <v>Delayed</v>
      </c>
      <c r="X307" t="str">
        <f>IF(Flights[[#This Row],[Status]]&lt;&gt;"Delayed","", IF(Flights[[#This Row],[Arrival Delay]]&gt;120, "Severe", IF(Flights[[#This Row],[Arrival Delay]]&gt;60, "Major", "Moderate")))</f>
        <v>Moderate</v>
      </c>
      <c r="Y307" t="b">
        <v>0</v>
      </c>
      <c r="AA307" t="str">
        <f>IF(OR(AND(Flights[[#This Row],[Status]]="Cancelled", Flights[[#This Row],[Cancellation Reason]]="Airline/Carrier"), Flights[[#This Row],[Delay Type]]="Severe"), "Yes", "No")</f>
        <v>No</v>
      </c>
    </row>
    <row r="308" spans="1:27" x14ac:dyDescent="0.3">
      <c r="A308" s="3">
        <v>42030</v>
      </c>
      <c r="B308" s="22">
        <f>WEEKNUM(Flights[[#This Row],[Date]], 1)</f>
        <v>5</v>
      </c>
      <c r="C308" s="22">
        <f>WEEKDAY(Flights[[#This Row],[Date]],1)</f>
        <v>2</v>
      </c>
      <c r="D308" t="s">
        <v>392</v>
      </c>
      <c r="E308" t="s">
        <v>1989</v>
      </c>
      <c r="F308" t="s">
        <v>0</v>
      </c>
      <c r="G308" t="s">
        <v>276</v>
      </c>
      <c r="H308" t="str">
        <f>_xlfn.XLOOKUP(Flights[[#This Row],[Destination]], Airports!$A$2:$A$78, Airports!$D$2:$D$78)</f>
        <v>Detroit</v>
      </c>
      <c r="I308" t="str" cm="1">
        <f t="array" ref="I308">_xlfn.XLOOKUP(Flights[[#This Row],[Destination]],_xlfn._TRO_TRAILING( Airports!A:A),_xlfn._TRO_TRAILING( Airports!E:E), "Not found")</f>
        <v>MI</v>
      </c>
      <c r="J308" s="1">
        <v>0.2986111111111111</v>
      </c>
      <c r="K308" s="22">
        <f>HOUR(Flights[[#This Row],[Scheduled Departure]])</f>
        <v>7</v>
      </c>
      <c r="L308" s="1">
        <v>0.2986111111111111</v>
      </c>
      <c r="M308">
        <f>(L308-J308)*24*60</f>
        <v>0</v>
      </c>
      <c r="N308" s="16">
        <f>Flights[[#This Row],[Length (min)]]/60</f>
        <v>4.3</v>
      </c>
      <c r="O308">
        <v>258</v>
      </c>
      <c r="P308">
        <v>1979</v>
      </c>
      <c r="Q308" s="18">
        <f>IFERROR(Flights[[#This Row],[Distance]]/Flights[[#This Row],[Length (hr)]], "")</f>
        <v>460.23255813953489</v>
      </c>
      <c r="R308" s="1">
        <v>0.61250000000000004</v>
      </c>
      <c r="S308" s="1" t="str">
        <f>IF(Flights[[#This Row],[Length (hr)]]&lt;2, "No meal", IF(Flights[[#This Row],[Length (hr)]]&lt;3.5, "Light meal", "Full meal"))</f>
        <v>Full meal</v>
      </c>
      <c r="T308" s="1" t="str">
        <f>IF(AND(Flights[[#This Row],[Airline]]="US Airways", Flights[[#This Row],[Meal]]="Full Meal"), "Yes", "No")</f>
        <v>No</v>
      </c>
      <c r="U308" s="1">
        <v>0.60277777777777775</v>
      </c>
      <c r="V308">
        <v>-14</v>
      </c>
      <c r="W308" s="1" t="str">
        <f>IF(Flights[[#This Row],[Arrival Delay]] = "", "Cancelled", IF(Flights[[#This Row],[Arrival Delay]]&gt;15, "Delayed", "On time"))</f>
        <v>On time</v>
      </c>
      <c r="X308" t="str">
        <f>IF(Flights[[#This Row],[Status]]&lt;&gt;"Delayed","", IF(Flights[[#This Row],[Arrival Delay]]&gt;120, "Severe", IF(Flights[[#This Row],[Arrival Delay]]&gt;60, "Major", "Moderate")))</f>
        <v/>
      </c>
      <c r="Y308" t="b">
        <v>0</v>
      </c>
      <c r="AA308" t="str">
        <f>IF(OR(AND(Flights[[#This Row],[Status]]="Cancelled", Flights[[#This Row],[Cancellation Reason]]="Airline/Carrier"), Flights[[#This Row],[Delay Type]]="Severe"), "Yes", "No")</f>
        <v>No</v>
      </c>
    </row>
    <row r="309" spans="1:27" x14ac:dyDescent="0.3">
      <c r="A309" s="3">
        <v>42030</v>
      </c>
      <c r="B309" s="22">
        <f>WEEKNUM(Flights[[#This Row],[Date]], 1)</f>
        <v>5</v>
      </c>
      <c r="C309" s="22">
        <f>WEEKDAY(Flights[[#This Row],[Date]],1)</f>
        <v>2</v>
      </c>
      <c r="D309" t="s">
        <v>726</v>
      </c>
      <c r="E309" t="s">
        <v>1995</v>
      </c>
      <c r="F309" t="s">
        <v>0</v>
      </c>
      <c r="G309" t="s">
        <v>351</v>
      </c>
      <c r="H309" t="str">
        <f>_xlfn.XLOOKUP(Flights[[#This Row],[Destination]], Airports!$A$2:$A$78, Airports!$D$2:$D$78)</f>
        <v>Sacramento</v>
      </c>
      <c r="I309" t="str" cm="1">
        <f t="array" ref="I309">_xlfn.XLOOKUP(Flights[[#This Row],[Destination]],_xlfn._TRO_TRAILING( Airports!A:A),_xlfn._TRO_TRAILING( Airports!E:E), "Not found")</f>
        <v>CA</v>
      </c>
      <c r="J309" s="1">
        <v>0.3888888888888889</v>
      </c>
      <c r="K309" s="22">
        <f>HOUR(Flights[[#This Row],[Scheduled Departure]])</f>
        <v>9</v>
      </c>
      <c r="L309" s="1">
        <v>0.38680555555555557</v>
      </c>
      <c r="M309">
        <f>(L309-J309)*24*60</f>
        <v>-2.9999999999999893</v>
      </c>
      <c r="N309" s="16">
        <f>Flights[[#This Row],[Length (min)]]/60</f>
        <v>1.2833333333333334</v>
      </c>
      <c r="O309">
        <v>77</v>
      </c>
      <c r="P309">
        <v>373</v>
      </c>
      <c r="Q309" s="18">
        <f>IFERROR(Flights[[#This Row],[Distance]]/Flights[[#This Row],[Length (hr)]], "")</f>
        <v>290.64935064935065</v>
      </c>
      <c r="R309" s="1">
        <v>0.44444444444444442</v>
      </c>
      <c r="S309" s="1" t="str">
        <f>IF(Flights[[#This Row],[Length (hr)]]&lt;2, "No meal", IF(Flights[[#This Row],[Length (hr)]]&lt;3.5, "Light meal", "Full meal"))</f>
        <v>No meal</v>
      </c>
      <c r="T309" s="1" t="str">
        <f>IF(AND(Flights[[#This Row],[Airline]]="US Airways", Flights[[#This Row],[Meal]]="Full Meal"), "Yes", "No")</f>
        <v>No</v>
      </c>
      <c r="U309" s="1">
        <v>0.44027777777777777</v>
      </c>
      <c r="V309">
        <v>-6</v>
      </c>
      <c r="W309" s="1" t="str">
        <f>IF(Flights[[#This Row],[Arrival Delay]] = "", "Cancelled", IF(Flights[[#This Row],[Arrival Delay]]&gt;15, "Delayed", "On time"))</f>
        <v>On time</v>
      </c>
      <c r="X309" t="str">
        <f>IF(Flights[[#This Row],[Status]]&lt;&gt;"Delayed","", IF(Flights[[#This Row],[Arrival Delay]]&gt;120, "Severe", IF(Flights[[#This Row],[Arrival Delay]]&gt;60, "Major", "Moderate")))</f>
        <v/>
      </c>
      <c r="Y309" t="b">
        <v>0</v>
      </c>
      <c r="AA309" t="str">
        <f>IF(OR(AND(Flights[[#This Row],[Status]]="Cancelled", Flights[[#This Row],[Cancellation Reason]]="Airline/Carrier"), Flights[[#This Row],[Delay Type]]="Severe"), "Yes", "No")</f>
        <v>No</v>
      </c>
    </row>
    <row r="310" spans="1:27" x14ac:dyDescent="0.3">
      <c r="A310" s="3">
        <v>42030</v>
      </c>
      <c r="B310" s="22">
        <f>WEEKNUM(Flights[[#This Row],[Date]], 1)</f>
        <v>5</v>
      </c>
      <c r="C310" s="22">
        <f>WEEKDAY(Flights[[#This Row],[Date]],1)</f>
        <v>2</v>
      </c>
      <c r="D310" t="s">
        <v>892</v>
      </c>
      <c r="E310" t="s">
        <v>1995</v>
      </c>
      <c r="F310" t="s">
        <v>0</v>
      </c>
      <c r="G310" t="s">
        <v>9</v>
      </c>
      <c r="H310" t="str">
        <f>_xlfn.XLOOKUP(Flights[[#This Row],[Destination]], Airports!$A$2:$A$78, Airports!$D$2:$D$78)</f>
        <v>San Francisco</v>
      </c>
      <c r="I310" t="str" cm="1">
        <f t="array" ref="I310">_xlfn.XLOOKUP(Flights[[#This Row],[Destination]],_xlfn._TRO_TRAILING( Airports!A:A),_xlfn._TRO_TRAILING( Airports!E:E), "Not found")</f>
        <v>CA</v>
      </c>
      <c r="J310" s="1">
        <v>0.62152777777777779</v>
      </c>
      <c r="K310" s="22">
        <f>HOUR(Flights[[#This Row],[Scheduled Departure]])</f>
        <v>14</v>
      </c>
      <c r="L310" s="1">
        <v>0</v>
      </c>
      <c r="M310">
        <f>(L310-J310)*24*60</f>
        <v>-895.00000000000011</v>
      </c>
      <c r="N310" s="16">
        <f>Flights[[#This Row],[Length (min)]]/60</f>
        <v>0</v>
      </c>
      <c r="P310">
        <v>337</v>
      </c>
      <c r="Q310" s="18" t="str">
        <f>IFERROR(Flights[[#This Row],[Distance]]/Flights[[#This Row],[Length (hr)]], "")</f>
        <v/>
      </c>
      <c r="R310" s="1">
        <v>0.67361111111111116</v>
      </c>
      <c r="S310" s="1" t="str">
        <f>IF(Flights[[#This Row],[Length (hr)]]&lt;2, "No meal", IF(Flights[[#This Row],[Length (hr)]]&lt;3.5, "Light meal", "Full meal"))</f>
        <v>No meal</v>
      </c>
      <c r="T310" s="1" t="str">
        <f>IF(AND(Flights[[#This Row],[Airline]]="US Airways", Flights[[#This Row],[Meal]]="Full Meal"), "Yes", "No")</f>
        <v>No</v>
      </c>
      <c r="U310" s="1">
        <v>0</v>
      </c>
      <c r="W310" s="1" t="str">
        <f>IF(Flights[[#This Row],[Arrival Delay]] = "", "Cancelled", IF(Flights[[#This Row],[Arrival Delay]]&gt;15, "Delayed", "On time"))</f>
        <v>Cancelled</v>
      </c>
      <c r="X310" t="str">
        <f>IF(Flights[[#This Row],[Status]]&lt;&gt;"Delayed","", IF(Flights[[#This Row],[Arrival Delay]]&gt;120, "Severe", IF(Flights[[#This Row],[Arrival Delay]]&gt;60, "Major", "Moderate")))</f>
        <v/>
      </c>
      <c r="Y310" t="b">
        <v>1</v>
      </c>
      <c r="Z310" t="s">
        <v>8</v>
      </c>
      <c r="AA310" t="str">
        <f>IF(OR(AND(Flights[[#This Row],[Status]]="Cancelled", Flights[[#This Row],[Cancellation Reason]]="Airline/Carrier"), Flights[[#This Row],[Delay Type]]="Severe"), "Yes", "No")</f>
        <v>Yes</v>
      </c>
    </row>
    <row r="311" spans="1:27" x14ac:dyDescent="0.3">
      <c r="A311" s="3">
        <v>42030</v>
      </c>
      <c r="B311" s="22">
        <f>WEEKNUM(Flights[[#This Row],[Date]], 1)</f>
        <v>5</v>
      </c>
      <c r="C311" s="22">
        <f>WEEKDAY(Flights[[#This Row],[Date]],1)</f>
        <v>2</v>
      </c>
      <c r="D311" t="s">
        <v>562</v>
      </c>
      <c r="E311" t="s">
        <v>1989</v>
      </c>
      <c r="F311" t="s">
        <v>0</v>
      </c>
      <c r="G311" t="s">
        <v>12</v>
      </c>
      <c r="H311" t="str">
        <f>_xlfn.XLOOKUP(Flights[[#This Row],[Destination]], Airports!$A$2:$A$78, Airports!$D$2:$D$78)</f>
        <v>New York</v>
      </c>
      <c r="I311" t="str" cm="1">
        <f t="array" ref="I311">_xlfn.XLOOKUP(Flights[[#This Row],[Destination]],_xlfn._TRO_TRAILING( Airports!A:A),_xlfn._TRO_TRAILING( Airports!E:E), "Not found")</f>
        <v>NY</v>
      </c>
      <c r="J311" s="1">
        <v>0.66666666666666663</v>
      </c>
      <c r="K311" s="22">
        <f>HOUR(Flights[[#This Row],[Scheduled Departure]])</f>
        <v>16</v>
      </c>
      <c r="L311" s="1">
        <v>0</v>
      </c>
      <c r="M311">
        <f>(L311-J311)*24*60</f>
        <v>-960</v>
      </c>
      <c r="N311" s="16">
        <f>Flights[[#This Row],[Length (min)]]/60</f>
        <v>0</v>
      </c>
      <c r="P311">
        <v>2475</v>
      </c>
      <c r="Q311" s="18" t="str">
        <f>IFERROR(Flights[[#This Row],[Distance]]/Flights[[#This Row],[Length (hr)]], "")</f>
        <v/>
      </c>
      <c r="R311" s="1">
        <v>1.1111111111111112E-2</v>
      </c>
      <c r="S311" s="1" t="str">
        <f>IF(Flights[[#This Row],[Length (hr)]]&lt;2, "No meal", IF(Flights[[#This Row],[Length (hr)]]&lt;3.5, "Light meal", "Full meal"))</f>
        <v>No meal</v>
      </c>
      <c r="T311" s="1" t="str">
        <f>IF(AND(Flights[[#This Row],[Airline]]="US Airways", Flights[[#This Row],[Meal]]="Full Meal"), "Yes", "No")</f>
        <v>No</v>
      </c>
      <c r="U311" s="1">
        <v>0</v>
      </c>
      <c r="W311" s="1" t="str">
        <f>IF(Flights[[#This Row],[Arrival Delay]] = "", "Cancelled", IF(Flights[[#This Row],[Arrival Delay]]&gt;15, "Delayed", "On time"))</f>
        <v>Cancelled</v>
      </c>
      <c r="X311" t="str">
        <f>IF(Flights[[#This Row],[Status]]&lt;&gt;"Delayed","", IF(Flights[[#This Row],[Arrival Delay]]&gt;120, "Severe", IF(Flights[[#This Row],[Arrival Delay]]&gt;60, "Major", "Moderate")))</f>
        <v/>
      </c>
      <c r="Y311" t="b">
        <v>1</v>
      </c>
      <c r="Z311" t="s">
        <v>11</v>
      </c>
      <c r="AA311" t="str">
        <f>IF(OR(AND(Flights[[#This Row],[Status]]="Cancelled", Flights[[#This Row],[Cancellation Reason]]="Airline/Carrier"), Flights[[#This Row],[Delay Type]]="Severe"), "Yes", "No")</f>
        <v>No</v>
      </c>
    </row>
    <row r="312" spans="1:27" x14ac:dyDescent="0.3">
      <c r="A312" s="3">
        <v>42030</v>
      </c>
      <c r="B312" s="22">
        <f>WEEKNUM(Flights[[#This Row],[Date]], 1)</f>
        <v>5</v>
      </c>
      <c r="C312" s="22">
        <f>WEEKDAY(Flights[[#This Row],[Date]],1)</f>
        <v>2</v>
      </c>
      <c r="D312" t="s">
        <v>675</v>
      </c>
      <c r="E312" t="s">
        <v>1990</v>
      </c>
      <c r="F312" t="s">
        <v>0</v>
      </c>
      <c r="G312" t="s">
        <v>16</v>
      </c>
      <c r="H312" t="str">
        <f>_xlfn.XLOOKUP(Flights[[#This Row],[Destination]], Airports!$A$2:$A$78, Airports!$D$2:$D$78)</f>
        <v>Dulles</v>
      </c>
      <c r="I312" t="str" cm="1">
        <f t="array" ref="I312">_xlfn.XLOOKUP(Flights[[#This Row],[Destination]],_xlfn._TRO_TRAILING( Airports!A:A),_xlfn._TRO_TRAILING( Airports!E:E), "Not found")</f>
        <v>VA</v>
      </c>
      <c r="J312" s="1">
        <v>0.6743055555555556</v>
      </c>
      <c r="K312" s="22">
        <f>HOUR(Flights[[#This Row],[Scheduled Departure]])</f>
        <v>16</v>
      </c>
      <c r="L312" s="1">
        <v>0.67638888888888893</v>
      </c>
      <c r="M312">
        <f>(L312-J312)*24*60</f>
        <v>2.9999999999999893</v>
      </c>
      <c r="N312" s="16">
        <f>Flights[[#This Row],[Length (min)]]/60</f>
        <v>4.8</v>
      </c>
      <c r="O312">
        <v>288</v>
      </c>
      <c r="P312">
        <v>2288</v>
      </c>
      <c r="Q312" s="18">
        <f>IFERROR(Flights[[#This Row],[Distance]]/Flights[[#This Row],[Length (hr)]], "")</f>
        <v>476.66666666666669</v>
      </c>
      <c r="R312" s="1">
        <v>0.99930555555555556</v>
      </c>
      <c r="S312" s="1" t="str">
        <f>IF(Flights[[#This Row],[Length (hr)]]&lt;2, "No meal", IF(Flights[[#This Row],[Length (hr)]]&lt;3.5, "Light meal", "Full meal"))</f>
        <v>Full meal</v>
      </c>
      <c r="T312" s="1" t="str">
        <f>IF(AND(Flights[[#This Row],[Airline]]="US Airways", Flights[[#This Row],[Meal]]="Full Meal"), "Yes", "No")</f>
        <v>No</v>
      </c>
      <c r="U312" s="1">
        <v>1.3888888888888889E-3</v>
      </c>
      <c r="V312">
        <v>3</v>
      </c>
      <c r="W312" s="1" t="str">
        <f>IF(Flights[[#This Row],[Arrival Delay]] = "", "Cancelled", IF(Flights[[#This Row],[Arrival Delay]]&gt;15, "Delayed", "On time"))</f>
        <v>On time</v>
      </c>
      <c r="X312" t="str">
        <f>IF(Flights[[#This Row],[Status]]&lt;&gt;"Delayed","", IF(Flights[[#This Row],[Arrival Delay]]&gt;120, "Severe", IF(Flights[[#This Row],[Arrival Delay]]&gt;60, "Major", "Moderate")))</f>
        <v/>
      </c>
      <c r="Y312" t="b">
        <v>0</v>
      </c>
      <c r="AA312" t="str">
        <f>IF(OR(AND(Flights[[#This Row],[Status]]="Cancelled", Flights[[#This Row],[Cancellation Reason]]="Airline/Carrier"), Flights[[#This Row],[Delay Type]]="Severe"), "Yes", "No")</f>
        <v>No</v>
      </c>
    </row>
    <row r="313" spans="1:27" x14ac:dyDescent="0.3">
      <c r="A313" s="3">
        <v>42030</v>
      </c>
      <c r="B313" s="22">
        <f>WEEKNUM(Flights[[#This Row],[Date]], 1)</f>
        <v>5</v>
      </c>
      <c r="C313" s="22">
        <f>WEEKDAY(Flights[[#This Row],[Date]],1)</f>
        <v>2</v>
      </c>
      <c r="D313" t="s">
        <v>86</v>
      </c>
      <c r="E313" t="s">
        <v>1987</v>
      </c>
      <c r="F313" t="s">
        <v>0</v>
      </c>
      <c r="G313" t="s">
        <v>17</v>
      </c>
      <c r="H313" t="str">
        <f>_xlfn.XLOOKUP(Flights[[#This Row],[Destination]], Airports!$A$2:$A$78, Airports!$D$2:$D$78)</f>
        <v>Honolulu</v>
      </c>
      <c r="I313" t="str" cm="1">
        <f t="array" ref="I313">_xlfn.XLOOKUP(Flights[[#This Row],[Destination]],_xlfn._TRO_TRAILING( Airports!A:A),_xlfn._TRO_TRAILING( Airports!E:E), "Not found")</f>
        <v>HI</v>
      </c>
      <c r="J313" s="1">
        <v>0.68402777777777779</v>
      </c>
      <c r="K313" s="22">
        <f>HOUR(Flights[[#This Row],[Scheduled Departure]])</f>
        <v>16</v>
      </c>
      <c r="L313" s="1">
        <v>0.68402777777777779</v>
      </c>
      <c r="M313">
        <f>(L313-J313)*24*60</f>
        <v>0</v>
      </c>
      <c r="N313" s="16">
        <f>Flights[[#This Row],[Length (min)]]/60</f>
        <v>5.8166666666666664</v>
      </c>
      <c r="O313">
        <v>349</v>
      </c>
      <c r="P313">
        <v>2556</v>
      </c>
      <c r="Q313" s="18">
        <f>IFERROR(Flights[[#This Row],[Distance]]/Flights[[#This Row],[Length (hr)]], "")</f>
        <v>439.42693409742122</v>
      </c>
      <c r="R313" s="1">
        <v>0.8569444444444444</v>
      </c>
      <c r="S313" s="1" t="str">
        <f>IF(Flights[[#This Row],[Length (hr)]]&lt;2, "No meal", IF(Flights[[#This Row],[Length (hr)]]&lt;3.5, "Light meal", "Full meal"))</f>
        <v>Full meal</v>
      </c>
      <c r="T313" s="1" t="str">
        <f>IF(AND(Flights[[#This Row],[Airline]]="US Airways", Flights[[#This Row],[Meal]]="Full Meal"), "Yes", "No")</f>
        <v>No</v>
      </c>
      <c r="U313" s="1">
        <v>0.84305555555555556</v>
      </c>
      <c r="V313">
        <v>-20</v>
      </c>
      <c r="W313" s="1" t="str">
        <f>IF(Flights[[#This Row],[Arrival Delay]] = "", "Cancelled", IF(Flights[[#This Row],[Arrival Delay]]&gt;15, "Delayed", "On time"))</f>
        <v>On time</v>
      </c>
      <c r="X313" t="str">
        <f>IF(Flights[[#This Row],[Status]]&lt;&gt;"Delayed","", IF(Flights[[#This Row],[Arrival Delay]]&gt;120, "Severe", IF(Flights[[#This Row],[Arrival Delay]]&gt;60, "Major", "Moderate")))</f>
        <v/>
      </c>
      <c r="Y313" t="b">
        <v>0</v>
      </c>
      <c r="AA313" t="str">
        <f>IF(OR(AND(Flights[[#This Row],[Status]]="Cancelled", Flights[[#This Row],[Cancellation Reason]]="Airline/Carrier"), Flights[[#This Row],[Delay Type]]="Severe"), "Yes", "No")</f>
        <v>No</v>
      </c>
    </row>
    <row r="314" spans="1:27" x14ac:dyDescent="0.3">
      <c r="A314" s="3">
        <v>42030</v>
      </c>
      <c r="B314" s="22">
        <f>WEEKNUM(Flights[[#This Row],[Date]], 1)</f>
        <v>5</v>
      </c>
      <c r="C314" s="22">
        <f>WEEKDAY(Flights[[#This Row],[Date]],1)</f>
        <v>2</v>
      </c>
      <c r="D314" t="s">
        <v>628</v>
      </c>
      <c r="E314" t="s">
        <v>1993</v>
      </c>
      <c r="F314" t="s">
        <v>0</v>
      </c>
      <c r="G314" t="s">
        <v>3</v>
      </c>
      <c r="H314" t="str">
        <f>_xlfn.XLOOKUP(Flights[[#This Row],[Destination]], Airports!$A$2:$A$78, Airports!$D$2:$D$78)</f>
        <v>Dallas</v>
      </c>
      <c r="I314" t="str" cm="1">
        <f t="array" ref="I314">_xlfn.XLOOKUP(Flights[[#This Row],[Destination]],_xlfn._TRO_TRAILING( Airports!A:A),_xlfn._TRO_TRAILING( Airports!E:E), "Not found")</f>
        <v>TX</v>
      </c>
      <c r="J314" s="1">
        <v>0.81527777777777777</v>
      </c>
      <c r="K314" s="22">
        <f>HOUR(Flights[[#This Row],[Scheduled Departure]])</f>
        <v>19</v>
      </c>
      <c r="L314" s="1">
        <v>0.81458333333333333</v>
      </c>
      <c r="M314">
        <f>(L314-J314)*24*60</f>
        <v>-0.99999999999999645</v>
      </c>
      <c r="N314" s="16">
        <f>Flights[[#This Row],[Length (min)]]/60</f>
        <v>2.7833333333333332</v>
      </c>
      <c r="O314">
        <v>167</v>
      </c>
      <c r="P314">
        <v>1235</v>
      </c>
      <c r="Q314" s="18">
        <f>IFERROR(Flights[[#This Row],[Distance]]/Flights[[#This Row],[Length (hr)]], "")</f>
        <v>443.7125748502994</v>
      </c>
      <c r="R314" s="1">
        <v>1.5277777777777777E-2</v>
      </c>
      <c r="S314" s="1" t="str">
        <f>IF(Flights[[#This Row],[Length (hr)]]&lt;2, "No meal", IF(Flights[[#This Row],[Length (hr)]]&lt;3.5, "Light meal", "Full meal"))</f>
        <v>Light meal</v>
      </c>
      <c r="T314" s="1" t="str">
        <f>IF(AND(Flights[[#This Row],[Airline]]="US Airways", Flights[[#This Row],[Meal]]="Full Meal"), "Yes", "No")</f>
        <v>No</v>
      </c>
      <c r="U314" s="1">
        <v>1.3888888888888888E-2</v>
      </c>
      <c r="V314">
        <v>-2</v>
      </c>
      <c r="W314" s="1" t="str">
        <f>IF(Flights[[#This Row],[Arrival Delay]] = "", "Cancelled", IF(Flights[[#This Row],[Arrival Delay]]&gt;15, "Delayed", "On time"))</f>
        <v>On time</v>
      </c>
      <c r="X314" t="str">
        <f>IF(Flights[[#This Row],[Status]]&lt;&gt;"Delayed","", IF(Flights[[#This Row],[Arrival Delay]]&gt;120, "Severe", IF(Flights[[#This Row],[Arrival Delay]]&gt;60, "Major", "Moderate")))</f>
        <v/>
      </c>
      <c r="Y314" t="b">
        <v>0</v>
      </c>
      <c r="AA314" t="str">
        <f>IF(OR(AND(Flights[[#This Row],[Status]]="Cancelled", Flights[[#This Row],[Cancellation Reason]]="Airline/Carrier"), Flights[[#This Row],[Delay Type]]="Severe"), "Yes", "No")</f>
        <v>No</v>
      </c>
    </row>
    <row r="315" spans="1:27" x14ac:dyDescent="0.3">
      <c r="A315" s="3">
        <v>42030</v>
      </c>
      <c r="B315" s="22">
        <f>WEEKNUM(Flights[[#This Row],[Date]], 1)</f>
        <v>5</v>
      </c>
      <c r="C315" s="22">
        <f>WEEKDAY(Flights[[#This Row],[Date]],1)</f>
        <v>2</v>
      </c>
      <c r="D315" t="s">
        <v>821</v>
      </c>
      <c r="E315" t="s">
        <v>1994</v>
      </c>
      <c r="F315" t="s">
        <v>0</v>
      </c>
      <c r="G315" t="s">
        <v>318</v>
      </c>
      <c r="H315" t="str">
        <f>_xlfn.XLOOKUP(Flights[[#This Row],[Destination]], Airports!$A$2:$A$78, Airports!$D$2:$D$78)</f>
        <v>Oakland</v>
      </c>
      <c r="I315" t="str" cm="1">
        <f t="array" ref="I315">_xlfn.XLOOKUP(Flights[[#This Row],[Destination]],_xlfn._TRO_TRAILING( Airports!A:A),_xlfn._TRO_TRAILING( Airports!E:E), "Not found")</f>
        <v>CA</v>
      </c>
      <c r="J315" s="1">
        <v>0.85416666666666663</v>
      </c>
      <c r="K315" s="22">
        <f>HOUR(Flights[[#This Row],[Scheduled Departure]])</f>
        <v>20</v>
      </c>
      <c r="L315" s="1">
        <v>0.8520833333333333</v>
      </c>
      <c r="M315">
        <f>(L315-J315)*24*60</f>
        <v>-2.9999999999999893</v>
      </c>
      <c r="N315" s="16">
        <f>Flights[[#This Row],[Length (min)]]/60</f>
        <v>1.2833333333333334</v>
      </c>
      <c r="O315">
        <v>77</v>
      </c>
      <c r="P315">
        <v>337</v>
      </c>
      <c r="Q315" s="18">
        <f>IFERROR(Flights[[#This Row],[Distance]]/Flights[[#This Row],[Length (hr)]], "")</f>
        <v>262.59740259740255</v>
      </c>
      <c r="R315" s="1">
        <v>0.91249999999999998</v>
      </c>
      <c r="S315" s="1" t="str">
        <f>IF(Flights[[#This Row],[Length (hr)]]&lt;2, "No meal", IF(Flights[[#This Row],[Length (hr)]]&lt;3.5, "Light meal", "Full meal"))</f>
        <v>No meal</v>
      </c>
      <c r="T315" s="1" t="str">
        <f>IF(AND(Flights[[#This Row],[Airline]]="US Airways", Flights[[#This Row],[Meal]]="Full Meal"), "Yes", "No")</f>
        <v>No</v>
      </c>
      <c r="U315" s="1">
        <v>0.90555555555555556</v>
      </c>
      <c r="V315">
        <v>-10</v>
      </c>
      <c r="W315" s="1" t="str">
        <f>IF(Flights[[#This Row],[Arrival Delay]] = "", "Cancelled", IF(Flights[[#This Row],[Arrival Delay]]&gt;15, "Delayed", "On time"))</f>
        <v>On time</v>
      </c>
      <c r="X315" t="str">
        <f>IF(Flights[[#This Row],[Status]]&lt;&gt;"Delayed","", IF(Flights[[#This Row],[Arrival Delay]]&gt;120, "Severe", IF(Flights[[#This Row],[Arrival Delay]]&gt;60, "Major", "Moderate")))</f>
        <v/>
      </c>
      <c r="Y315" t="b">
        <v>0</v>
      </c>
      <c r="AA315" t="str">
        <f>IF(OR(AND(Flights[[#This Row],[Status]]="Cancelled", Flights[[#This Row],[Cancellation Reason]]="Airline/Carrier"), Flights[[#This Row],[Delay Type]]="Severe"), "Yes", "No")</f>
        <v>No</v>
      </c>
    </row>
    <row r="316" spans="1:27" x14ac:dyDescent="0.3">
      <c r="A316" s="3">
        <v>42030</v>
      </c>
      <c r="B316" s="22">
        <f>WEEKNUM(Flights[[#This Row],[Date]], 1)</f>
        <v>5</v>
      </c>
      <c r="C316" s="22">
        <f>WEEKDAY(Flights[[#This Row],[Date]],1)</f>
        <v>2</v>
      </c>
      <c r="D316" t="s">
        <v>649</v>
      </c>
      <c r="E316" t="s">
        <v>1993</v>
      </c>
      <c r="F316" t="s">
        <v>0</v>
      </c>
      <c r="G316" t="s">
        <v>285</v>
      </c>
      <c r="H316" t="str">
        <f>_xlfn.XLOOKUP(Flights[[#This Row],[Destination]], Airports!$A$2:$A$78, Airports!$D$2:$D$78)</f>
        <v>Fort Lauderdale</v>
      </c>
      <c r="I316" t="str" cm="1">
        <f t="array" ref="I316">_xlfn.XLOOKUP(Flights[[#This Row],[Destination]],_xlfn._TRO_TRAILING( Airports!A:A),_xlfn._TRO_TRAILING( Airports!E:E), "Not found")</f>
        <v>FL</v>
      </c>
      <c r="J316" s="1">
        <v>0.875</v>
      </c>
      <c r="K316" s="22">
        <f>HOUR(Flights[[#This Row],[Scheduled Departure]])</f>
        <v>21</v>
      </c>
      <c r="L316" s="1">
        <v>0.87916666666666665</v>
      </c>
      <c r="M316">
        <f>(L316-J316)*24*60</f>
        <v>5.9999999999999787</v>
      </c>
      <c r="N316" s="16">
        <f>Flights[[#This Row],[Length (min)]]/60</f>
        <v>4.6500000000000004</v>
      </c>
      <c r="O316">
        <v>279</v>
      </c>
      <c r="P316">
        <v>2342</v>
      </c>
      <c r="Q316" s="18">
        <f>IFERROR(Flights[[#This Row],[Distance]]/Flights[[#This Row],[Length (hr)]], "")</f>
        <v>503.6559139784946</v>
      </c>
      <c r="R316" s="1">
        <v>0.19513888888888889</v>
      </c>
      <c r="S316" s="1" t="str">
        <f>IF(Flights[[#This Row],[Length (hr)]]&lt;2, "No meal", IF(Flights[[#This Row],[Length (hr)]]&lt;3.5, "Light meal", "Full meal"))</f>
        <v>Full meal</v>
      </c>
      <c r="T316" s="1" t="str">
        <f>IF(AND(Flights[[#This Row],[Airline]]="US Airways", Flights[[#This Row],[Meal]]="Full Meal"), "Yes", "No")</f>
        <v>No</v>
      </c>
      <c r="U316" s="1">
        <v>0.19791666666666666</v>
      </c>
      <c r="V316">
        <v>4</v>
      </c>
      <c r="W316" s="1" t="str">
        <f>IF(Flights[[#This Row],[Arrival Delay]] = "", "Cancelled", IF(Flights[[#This Row],[Arrival Delay]]&gt;15, "Delayed", "On time"))</f>
        <v>On time</v>
      </c>
      <c r="X316" t="str">
        <f>IF(Flights[[#This Row],[Status]]&lt;&gt;"Delayed","", IF(Flights[[#This Row],[Arrival Delay]]&gt;120, "Severe", IF(Flights[[#This Row],[Arrival Delay]]&gt;60, "Major", "Moderate")))</f>
        <v/>
      </c>
      <c r="Y316" t="b">
        <v>0</v>
      </c>
      <c r="AA316" t="str">
        <f>IF(OR(AND(Flights[[#This Row],[Status]]="Cancelled", Flights[[#This Row],[Cancellation Reason]]="Airline/Carrier"), Flights[[#This Row],[Delay Type]]="Severe"), "Yes", "No")</f>
        <v>No</v>
      </c>
    </row>
    <row r="317" spans="1:27" x14ac:dyDescent="0.3">
      <c r="A317" s="3">
        <v>42030</v>
      </c>
      <c r="B317" s="22">
        <f>WEEKNUM(Flights[[#This Row],[Date]], 1)</f>
        <v>5</v>
      </c>
      <c r="C317" s="22">
        <f>WEEKDAY(Flights[[#This Row],[Date]],1)</f>
        <v>2</v>
      </c>
      <c r="D317" t="s">
        <v>928</v>
      </c>
      <c r="E317" t="s">
        <v>1995</v>
      </c>
      <c r="F317" t="s">
        <v>0</v>
      </c>
      <c r="G317" t="s">
        <v>356</v>
      </c>
      <c r="H317" t="str">
        <f>_xlfn.XLOOKUP(Flights[[#This Row],[Destination]], Airports!$A$2:$A$78, Airports!$D$2:$D$78)</f>
        <v>Tucson</v>
      </c>
      <c r="I317" t="str" cm="1">
        <f t="array" ref="I317">_xlfn.XLOOKUP(Flights[[#This Row],[Destination]],_xlfn._TRO_TRAILING( Airports!A:A),_xlfn._TRO_TRAILING( Airports!E:E), "Not found")</f>
        <v>AZ</v>
      </c>
      <c r="J317" s="1">
        <v>0.89583333333333337</v>
      </c>
      <c r="K317" s="22">
        <f>HOUR(Flights[[#This Row],[Scheduled Departure]])</f>
        <v>21</v>
      </c>
      <c r="L317" s="1">
        <v>0.89097222222222228</v>
      </c>
      <c r="M317">
        <f>(L317-J317)*24*60</f>
        <v>-6.9999999999999751</v>
      </c>
      <c r="N317" s="16">
        <f>Flights[[#This Row],[Length (min)]]/60</f>
        <v>1.2166666666666666</v>
      </c>
      <c r="O317">
        <v>73</v>
      </c>
      <c r="P317">
        <v>451</v>
      </c>
      <c r="Q317" s="18">
        <f>IFERROR(Flights[[#This Row],[Distance]]/Flights[[#This Row],[Length (hr)]], "")</f>
        <v>370.68493150684935</v>
      </c>
      <c r="R317" s="1">
        <v>0.98958333333333337</v>
      </c>
      <c r="S317" s="1" t="str">
        <f>IF(Flights[[#This Row],[Length (hr)]]&lt;2, "No meal", IF(Flights[[#This Row],[Length (hr)]]&lt;3.5, "Light meal", "Full meal"))</f>
        <v>No meal</v>
      </c>
      <c r="T317" s="1" t="str">
        <f>IF(AND(Flights[[#This Row],[Airline]]="US Airways", Flights[[#This Row],[Meal]]="Full Meal"), "Yes", "No")</f>
        <v>No</v>
      </c>
      <c r="U317" s="1">
        <v>0.98333333333333328</v>
      </c>
      <c r="V317">
        <v>-9</v>
      </c>
      <c r="W317" s="1" t="str">
        <f>IF(Flights[[#This Row],[Arrival Delay]] = "", "Cancelled", IF(Flights[[#This Row],[Arrival Delay]]&gt;15, "Delayed", "On time"))</f>
        <v>On time</v>
      </c>
      <c r="X317" t="str">
        <f>IF(Flights[[#This Row],[Status]]&lt;&gt;"Delayed","", IF(Flights[[#This Row],[Arrival Delay]]&gt;120, "Severe", IF(Flights[[#This Row],[Arrival Delay]]&gt;60, "Major", "Moderate")))</f>
        <v/>
      </c>
      <c r="Y317" t="b">
        <v>0</v>
      </c>
      <c r="AA317" t="str">
        <f>IF(OR(AND(Flights[[#This Row],[Status]]="Cancelled", Flights[[#This Row],[Cancellation Reason]]="Airline/Carrier"), Flights[[#This Row],[Delay Type]]="Severe"), "Yes", "No")</f>
        <v>No</v>
      </c>
    </row>
    <row r="318" spans="1:27" x14ac:dyDescent="0.3">
      <c r="A318" s="3">
        <v>42030</v>
      </c>
      <c r="B318" s="22">
        <f>WEEKNUM(Flights[[#This Row],[Date]], 1)</f>
        <v>5</v>
      </c>
      <c r="C318" s="22">
        <f>WEEKDAY(Flights[[#This Row],[Date]],1)</f>
        <v>2</v>
      </c>
      <c r="D318" t="s">
        <v>671</v>
      </c>
      <c r="E318" t="s">
        <v>1989</v>
      </c>
      <c r="F318" t="s">
        <v>0</v>
      </c>
      <c r="G318" t="s">
        <v>26</v>
      </c>
      <c r="H318" t="str">
        <f>_xlfn.XLOOKUP(Flights[[#This Row],[Destination]], Airports!$A$2:$A$78, Airports!$D$2:$D$78)</f>
        <v>Atlanta</v>
      </c>
      <c r="I318" t="str" cm="1">
        <f t="array" ref="I318">_xlfn.XLOOKUP(Flights[[#This Row],[Destination]],_xlfn._TRO_TRAILING( Airports!A:A),_xlfn._TRO_TRAILING( Airports!E:E), "Not found")</f>
        <v>GA</v>
      </c>
      <c r="J318" s="1">
        <v>0.94791666666666663</v>
      </c>
      <c r="K318" s="22">
        <f>HOUR(Flights[[#This Row],[Scheduled Departure]])</f>
        <v>22</v>
      </c>
      <c r="L318" s="1">
        <v>0.94652777777777775</v>
      </c>
      <c r="M318">
        <f>(L318-J318)*24*60</f>
        <v>-1.9999999999999929</v>
      </c>
      <c r="N318" s="16">
        <f>Flights[[#This Row],[Length (min)]]/60</f>
        <v>4.2166666666666668</v>
      </c>
      <c r="O318">
        <v>253</v>
      </c>
      <c r="P318">
        <v>1947</v>
      </c>
      <c r="Q318" s="18">
        <f>IFERROR(Flights[[#This Row],[Distance]]/Flights[[#This Row],[Length (hr)]], "")</f>
        <v>461.73913043478262</v>
      </c>
      <c r="R318" s="1">
        <v>0.24444444444444444</v>
      </c>
      <c r="S318" s="1" t="str">
        <f>IF(Flights[[#This Row],[Length (hr)]]&lt;2, "No meal", IF(Flights[[#This Row],[Length (hr)]]&lt;3.5, "Light meal", "Full meal"))</f>
        <v>Full meal</v>
      </c>
      <c r="T318" s="1" t="str">
        <f>IF(AND(Flights[[#This Row],[Airline]]="US Airways", Flights[[#This Row],[Meal]]="Full Meal"), "Yes", "No")</f>
        <v>No</v>
      </c>
      <c r="U318" s="1">
        <v>0.24722222222222223</v>
      </c>
      <c r="V318">
        <v>4</v>
      </c>
      <c r="W318" s="1" t="str">
        <f>IF(Flights[[#This Row],[Arrival Delay]] = "", "Cancelled", IF(Flights[[#This Row],[Arrival Delay]]&gt;15, "Delayed", "On time"))</f>
        <v>On time</v>
      </c>
      <c r="X318" t="str">
        <f>IF(Flights[[#This Row],[Status]]&lt;&gt;"Delayed","", IF(Flights[[#This Row],[Arrival Delay]]&gt;120, "Severe", IF(Flights[[#This Row],[Arrival Delay]]&gt;60, "Major", "Moderate")))</f>
        <v/>
      </c>
      <c r="Y318" t="b">
        <v>0</v>
      </c>
      <c r="AA318" t="str">
        <f>IF(OR(AND(Flights[[#This Row],[Status]]="Cancelled", Flights[[#This Row],[Cancellation Reason]]="Airline/Carrier"), Flights[[#This Row],[Delay Type]]="Severe"), "Yes", "No")</f>
        <v>No</v>
      </c>
    </row>
    <row r="319" spans="1:27" x14ac:dyDescent="0.3">
      <c r="A319" s="3">
        <v>42031</v>
      </c>
      <c r="B319" s="22">
        <f>WEEKNUM(Flights[[#This Row],[Date]], 1)</f>
        <v>5</v>
      </c>
      <c r="C319" s="22">
        <f>WEEKDAY(Flights[[#This Row],[Date]],1)</f>
        <v>3</v>
      </c>
      <c r="D319" t="s">
        <v>832</v>
      </c>
      <c r="E319" t="s">
        <v>1995</v>
      </c>
      <c r="F319" t="s">
        <v>0</v>
      </c>
      <c r="G319" t="s">
        <v>306</v>
      </c>
      <c r="H319" t="str">
        <f>_xlfn.XLOOKUP(Flights[[#This Row],[Destination]], Airports!$A$2:$A$78, Airports!$D$2:$D$78)</f>
        <v>Chicago</v>
      </c>
      <c r="I319" t="str" cm="1">
        <f t="array" ref="I319">_xlfn.XLOOKUP(Flights[[#This Row],[Destination]],_xlfn._TRO_TRAILING( Airports!A:A),_xlfn._TRO_TRAILING( Airports!E:E), "Not found")</f>
        <v>IL</v>
      </c>
      <c r="J319" s="1">
        <v>0.26041666666666669</v>
      </c>
      <c r="K319" s="22">
        <f>HOUR(Flights[[#This Row],[Scheduled Departure]])</f>
        <v>6</v>
      </c>
      <c r="L319" s="1">
        <v>0.25694444444444442</v>
      </c>
      <c r="M319">
        <f>(L319-J319)*24*60</f>
        <v>-5.0000000000000622</v>
      </c>
      <c r="N319" s="16">
        <f>Flights[[#This Row],[Length (min)]]/60</f>
        <v>3.85</v>
      </c>
      <c r="O319">
        <v>231</v>
      </c>
      <c r="P319">
        <v>1750</v>
      </c>
      <c r="Q319" s="18">
        <f>IFERROR(Flights[[#This Row],[Distance]]/Flights[[#This Row],[Length (hr)]], "")</f>
        <v>454.54545454545456</v>
      </c>
      <c r="R319" s="1">
        <v>0.51388888888888884</v>
      </c>
      <c r="S319" s="1" t="str">
        <f>IF(Flights[[#This Row],[Length (hr)]]&lt;2, "No meal", IF(Flights[[#This Row],[Length (hr)]]&lt;3.5, "Light meal", "Full meal"))</f>
        <v>Full meal</v>
      </c>
      <c r="T319" s="1" t="str">
        <f>IF(AND(Flights[[#This Row],[Airline]]="US Airways", Flights[[#This Row],[Meal]]="Full Meal"), "Yes", "No")</f>
        <v>No</v>
      </c>
      <c r="U319" s="1">
        <v>0.50069444444444444</v>
      </c>
      <c r="V319">
        <v>-19</v>
      </c>
      <c r="W319" s="1" t="str">
        <f>IF(Flights[[#This Row],[Arrival Delay]] = "", "Cancelled", IF(Flights[[#This Row],[Arrival Delay]]&gt;15, "Delayed", "On time"))</f>
        <v>On time</v>
      </c>
      <c r="X319" t="str">
        <f>IF(Flights[[#This Row],[Status]]&lt;&gt;"Delayed","", IF(Flights[[#This Row],[Arrival Delay]]&gt;120, "Severe", IF(Flights[[#This Row],[Arrival Delay]]&gt;60, "Major", "Moderate")))</f>
        <v/>
      </c>
      <c r="Y319" t="b">
        <v>0</v>
      </c>
      <c r="AA319" t="str">
        <f>IF(OR(AND(Flights[[#This Row],[Status]]="Cancelled", Flights[[#This Row],[Cancellation Reason]]="Airline/Carrier"), Flights[[#This Row],[Delay Type]]="Severe"), "Yes", "No")</f>
        <v>No</v>
      </c>
    </row>
    <row r="320" spans="1:27" x14ac:dyDescent="0.3">
      <c r="A320" s="3">
        <v>42031</v>
      </c>
      <c r="B320" s="22">
        <f>WEEKNUM(Flights[[#This Row],[Date]], 1)</f>
        <v>5</v>
      </c>
      <c r="C320" s="22">
        <f>WEEKDAY(Flights[[#This Row],[Date]],1)</f>
        <v>3</v>
      </c>
      <c r="D320" t="s">
        <v>112</v>
      </c>
      <c r="E320" t="s">
        <v>1987</v>
      </c>
      <c r="F320" t="s">
        <v>0</v>
      </c>
      <c r="G320" t="s">
        <v>4</v>
      </c>
      <c r="H320" t="str">
        <f>_xlfn.XLOOKUP(Flights[[#This Row],[Destination]], Airports!$A$2:$A$78, Airports!$D$2:$D$78)</f>
        <v>Chicago</v>
      </c>
      <c r="I320" t="str" cm="1">
        <f t="array" ref="I320">_xlfn.XLOOKUP(Flights[[#This Row],[Destination]],_xlfn._TRO_TRAILING( Airports!A:A),_xlfn._TRO_TRAILING( Airports!E:E), "Not found")</f>
        <v>IL</v>
      </c>
      <c r="J320" s="1">
        <v>0.30208333333333331</v>
      </c>
      <c r="K320" s="22">
        <f>HOUR(Flights[[#This Row],[Scheduled Departure]])</f>
        <v>7</v>
      </c>
      <c r="L320" s="1">
        <v>0.2986111111111111</v>
      </c>
      <c r="M320">
        <f>(L320-J320)*24*60</f>
        <v>-4.9999999999999822</v>
      </c>
      <c r="N320" s="16">
        <f>Flights[[#This Row],[Length (min)]]/60</f>
        <v>4.0333333333333332</v>
      </c>
      <c r="O320">
        <v>242</v>
      </c>
      <c r="P320">
        <v>1744</v>
      </c>
      <c r="Q320" s="18">
        <f>IFERROR(Flights[[#This Row],[Distance]]/Flights[[#This Row],[Length (hr)]], "")</f>
        <v>432.39669421487605</v>
      </c>
      <c r="R320" s="1">
        <v>0.5541666666666667</v>
      </c>
      <c r="S320" s="1" t="str">
        <f>IF(Flights[[#This Row],[Length (hr)]]&lt;2, "No meal", IF(Flights[[#This Row],[Length (hr)]]&lt;3.5, "Light meal", "Full meal"))</f>
        <v>Full meal</v>
      </c>
      <c r="T320" s="1" t="str">
        <f>IF(AND(Flights[[#This Row],[Airline]]="US Airways", Flights[[#This Row],[Meal]]="Full Meal"), "Yes", "No")</f>
        <v>No</v>
      </c>
      <c r="U320" s="1">
        <v>0.55000000000000004</v>
      </c>
      <c r="V320">
        <v>-6</v>
      </c>
      <c r="W320" s="1" t="str">
        <f>IF(Flights[[#This Row],[Arrival Delay]] = "", "Cancelled", IF(Flights[[#This Row],[Arrival Delay]]&gt;15, "Delayed", "On time"))</f>
        <v>On time</v>
      </c>
      <c r="X320" t="str">
        <f>IF(Flights[[#This Row],[Status]]&lt;&gt;"Delayed","", IF(Flights[[#This Row],[Arrival Delay]]&gt;120, "Severe", IF(Flights[[#This Row],[Arrival Delay]]&gt;60, "Major", "Moderate")))</f>
        <v/>
      </c>
      <c r="Y320" t="b">
        <v>0</v>
      </c>
      <c r="AA320" t="str">
        <f>IF(OR(AND(Flights[[#This Row],[Status]]="Cancelled", Flights[[#This Row],[Cancellation Reason]]="Airline/Carrier"), Flights[[#This Row],[Delay Type]]="Severe"), "Yes", "No")</f>
        <v>No</v>
      </c>
    </row>
    <row r="321" spans="1:27" x14ac:dyDescent="0.3">
      <c r="A321" s="3">
        <v>42031</v>
      </c>
      <c r="B321" s="22">
        <f>WEEKNUM(Flights[[#This Row],[Date]], 1)</f>
        <v>5</v>
      </c>
      <c r="C321" s="22">
        <f>WEEKDAY(Flights[[#This Row],[Date]],1)</f>
        <v>3</v>
      </c>
      <c r="D321" t="s">
        <v>798</v>
      </c>
      <c r="E321" t="s">
        <v>1989</v>
      </c>
      <c r="F321" t="s">
        <v>0</v>
      </c>
      <c r="G321" t="s">
        <v>349</v>
      </c>
      <c r="H321" t="str">
        <f>_xlfn.XLOOKUP(Flights[[#This Row],[Destination]], Airports!$A$2:$A$78, Airports!$D$2:$D$78)</f>
        <v>Salt Lake City</v>
      </c>
      <c r="I321" t="str" cm="1">
        <f t="array" ref="I321">_xlfn.XLOOKUP(Flights[[#This Row],[Destination]],_xlfn._TRO_TRAILING( Airports!A:A),_xlfn._TRO_TRAILING( Airports!E:E), "Not found")</f>
        <v>UT</v>
      </c>
      <c r="J321" s="1">
        <v>0.30902777777777779</v>
      </c>
      <c r="K321" s="22">
        <f>HOUR(Flights[[#This Row],[Scheduled Departure]])</f>
        <v>7</v>
      </c>
      <c r="L321" s="1">
        <v>0.30833333333333335</v>
      </c>
      <c r="M321">
        <f>(L321-J321)*24*60</f>
        <v>-0.99999999999999645</v>
      </c>
      <c r="N321" s="16">
        <f>Flights[[#This Row],[Length (min)]]/60</f>
        <v>1.75</v>
      </c>
      <c r="O321">
        <v>105</v>
      </c>
      <c r="P321">
        <v>590</v>
      </c>
      <c r="Q321" s="18">
        <f>IFERROR(Flights[[#This Row],[Distance]]/Flights[[#This Row],[Length (hr)]], "")</f>
        <v>337.14285714285717</v>
      </c>
      <c r="R321" s="1">
        <v>0.43194444444444446</v>
      </c>
      <c r="S321" s="1" t="str">
        <f>IF(Flights[[#This Row],[Length (hr)]]&lt;2, "No meal", IF(Flights[[#This Row],[Length (hr)]]&lt;3.5, "Light meal", "Full meal"))</f>
        <v>No meal</v>
      </c>
      <c r="T321" s="1" t="str">
        <f>IF(AND(Flights[[#This Row],[Airline]]="US Airways", Flights[[#This Row],[Meal]]="Full Meal"), "Yes", "No")</f>
        <v>No</v>
      </c>
      <c r="U321" s="1">
        <v>0.42291666666666666</v>
      </c>
      <c r="V321">
        <v>-13</v>
      </c>
      <c r="W321" s="1" t="str">
        <f>IF(Flights[[#This Row],[Arrival Delay]] = "", "Cancelled", IF(Flights[[#This Row],[Arrival Delay]]&gt;15, "Delayed", "On time"))</f>
        <v>On time</v>
      </c>
      <c r="X321" t="str">
        <f>IF(Flights[[#This Row],[Status]]&lt;&gt;"Delayed","", IF(Flights[[#This Row],[Arrival Delay]]&gt;120, "Severe", IF(Flights[[#This Row],[Arrival Delay]]&gt;60, "Major", "Moderate")))</f>
        <v/>
      </c>
      <c r="Y321" t="b">
        <v>0</v>
      </c>
      <c r="AA321" t="str">
        <f>IF(OR(AND(Flights[[#This Row],[Status]]="Cancelled", Flights[[#This Row],[Cancellation Reason]]="Airline/Carrier"), Flights[[#This Row],[Delay Type]]="Severe"), "Yes", "No")</f>
        <v>No</v>
      </c>
    </row>
    <row r="322" spans="1:27" x14ac:dyDescent="0.3">
      <c r="A322" s="3">
        <v>42031</v>
      </c>
      <c r="B322" s="22">
        <f>WEEKNUM(Flights[[#This Row],[Date]], 1)</f>
        <v>5</v>
      </c>
      <c r="C322" s="22">
        <f>WEEKDAY(Flights[[#This Row],[Date]],1)</f>
        <v>3</v>
      </c>
      <c r="D322" t="s">
        <v>839</v>
      </c>
      <c r="E322" t="s">
        <v>1995</v>
      </c>
      <c r="F322" t="s">
        <v>0</v>
      </c>
      <c r="G322" t="s">
        <v>270</v>
      </c>
      <c r="H322" t="str">
        <f>_xlfn.XLOOKUP(Flights[[#This Row],[Destination]], Airports!$A$2:$A$78, Airports!$D$2:$D$78)</f>
        <v>Dallas</v>
      </c>
      <c r="I322" t="str" cm="1">
        <f t="array" ref="I322">_xlfn.XLOOKUP(Flights[[#This Row],[Destination]],_xlfn._TRO_TRAILING( Airports!A:A),_xlfn._TRO_TRAILING( Airports!E:E), "Not found")</f>
        <v>TX</v>
      </c>
      <c r="J322" s="1">
        <v>0.31597222222222221</v>
      </c>
      <c r="K322" s="22">
        <f>HOUR(Flights[[#This Row],[Scheduled Departure]])</f>
        <v>7</v>
      </c>
      <c r="L322" s="1">
        <v>0.32361111111111113</v>
      </c>
      <c r="M322">
        <f>(L322-J322)*24*60</f>
        <v>11.000000000000041</v>
      </c>
      <c r="N322" s="16">
        <f>Flights[[#This Row],[Length (min)]]/60</f>
        <v>2.8166666666666669</v>
      </c>
      <c r="O322">
        <v>169</v>
      </c>
      <c r="P322">
        <v>1246</v>
      </c>
      <c r="Q322" s="18">
        <f>IFERROR(Flights[[#This Row],[Distance]]/Flights[[#This Row],[Length (hr)]], "")</f>
        <v>442.36686390532543</v>
      </c>
      <c r="R322" s="1">
        <v>0.52083333333333337</v>
      </c>
      <c r="S322" s="1" t="str">
        <f>IF(Flights[[#This Row],[Length (hr)]]&lt;2, "No meal", IF(Flights[[#This Row],[Length (hr)]]&lt;3.5, "Light meal", "Full meal"))</f>
        <v>Light meal</v>
      </c>
      <c r="T322" s="1" t="str">
        <f>IF(AND(Flights[[#This Row],[Airline]]="US Airways", Flights[[#This Row],[Meal]]="Full Meal"), "Yes", "No")</f>
        <v>No</v>
      </c>
      <c r="U322" s="1">
        <v>0.52430555555555558</v>
      </c>
      <c r="V322">
        <v>5</v>
      </c>
      <c r="W322" s="1" t="str">
        <f>IF(Flights[[#This Row],[Arrival Delay]] = "", "Cancelled", IF(Flights[[#This Row],[Arrival Delay]]&gt;15, "Delayed", "On time"))</f>
        <v>On time</v>
      </c>
      <c r="X322" t="str">
        <f>IF(Flights[[#This Row],[Status]]&lt;&gt;"Delayed","", IF(Flights[[#This Row],[Arrival Delay]]&gt;120, "Severe", IF(Flights[[#This Row],[Arrival Delay]]&gt;60, "Major", "Moderate")))</f>
        <v/>
      </c>
      <c r="Y322" t="b">
        <v>0</v>
      </c>
      <c r="AA322" t="str">
        <f>IF(OR(AND(Flights[[#This Row],[Status]]="Cancelled", Flights[[#This Row],[Cancellation Reason]]="Airline/Carrier"), Flights[[#This Row],[Delay Type]]="Severe"), "Yes", "No")</f>
        <v>No</v>
      </c>
    </row>
    <row r="323" spans="1:27" x14ac:dyDescent="0.3">
      <c r="A323" s="3">
        <v>42031</v>
      </c>
      <c r="B323" s="22">
        <f>WEEKNUM(Flights[[#This Row],[Date]], 1)</f>
        <v>5</v>
      </c>
      <c r="C323" s="22">
        <f>WEEKDAY(Flights[[#This Row],[Date]],1)</f>
        <v>3</v>
      </c>
      <c r="D323" t="s">
        <v>675</v>
      </c>
      <c r="E323" t="s">
        <v>1990</v>
      </c>
      <c r="F323" t="s">
        <v>0</v>
      </c>
      <c r="G323" t="s">
        <v>16</v>
      </c>
      <c r="H323" t="str">
        <f>_xlfn.XLOOKUP(Flights[[#This Row],[Destination]], Airports!$A$2:$A$78, Airports!$D$2:$D$78)</f>
        <v>Dulles</v>
      </c>
      <c r="I323" t="str" cm="1">
        <f t="array" ref="I323">_xlfn.XLOOKUP(Flights[[#This Row],[Destination]],_xlfn._TRO_TRAILING( Airports!A:A),_xlfn._TRO_TRAILING( Airports!E:E), "Not found")</f>
        <v>VA</v>
      </c>
      <c r="J323" s="1">
        <v>0.3888888888888889</v>
      </c>
      <c r="K323" s="22">
        <f>HOUR(Flights[[#This Row],[Scheduled Departure]])</f>
        <v>9</v>
      </c>
      <c r="L323" s="1">
        <v>0.39097222222222222</v>
      </c>
      <c r="M323">
        <f>(L323-J323)*24*60</f>
        <v>2.9999999999999893</v>
      </c>
      <c r="N323" s="16">
        <f>Flights[[#This Row],[Length (min)]]/60</f>
        <v>4.5999999999999996</v>
      </c>
      <c r="O323">
        <v>276</v>
      </c>
      <c r="P323">
        <v>2288</v>
      </c>
      <c r="Q323" s="18">
        <f>IFERROR(Flights[[#This Row],[Distance]]/Flights[[#This Row],[Length (hr)]], "")</f>
        <v>497.39130434782612</v>
      </c>
      <c r="R323" s="1">
        <v>0.71388888888888891</v>
      </c>
      <c r="S323" s="1" t="str">
        <f>IF(Flights[[#This Row],[Length (hr)]]&lt;2, "No meal", IF(Flights[[#This Row],[Length (hr)]]&lt;3.5, "Light meal", "Full meal"))</f>
        <v>Full meal</v>
      </c>
      <c r="T323" s="1" t="str">
        <f>IF(AND(Flights[[#This Row],[Airline]]="US Airways", Flights[[#This Row],[Meal]]="Full Meal"), "Yes", "No")</f>
        <v>No</v>
      </c>
      <c r="U323" s="1">
        <v>0.70763888888888893</v>
      </c>
      <c r="V323">
        <v>-9</v>
      </c>
      <c r="W323" s="1" t="str">
        <f>IF(Flights[[#This Row],[Arrival Delay]] = "", "Cancelled", IF(Flights[[#This Row],[Arrival Delay]]&gt;15, "Delayed", "On time"))</f>
        <v>On time</v>
      </c>
      <c r="X323" t="str">
        <f>IF(Flights[[#This Row],[Status]]&lt;&gt;"Delayed","", IF(Flights[[#This Row],[Arrival Delay]]&gt;120, "Severe", IF(Flights[[#This Row],[Arrival Delay]]&gt;60, "Major", "Moderate")))</f>
        <v/>
      </c>
      <c r="Y323" t="b">
        <v>0</v>
      </c>
      <c r="AA323" t="str">
        <f>IF(OR(AND(Flights[[#This Row],[Status]]="Cancelled", Flights[[#This Row],[Cancellation Reason]]="Airline/Carrier"), Flights[[#This Row],[Delay Type]]="Severe"), "Yes", "No")</f>
        <v>No</v>
      </c>
    </row>
    <row r="324" spans="1:27" x14ac:dyDescent="0.3">
      <c r="A324" s="3">
        <v>42031</v>
      </c>
      <c r="B324" s="22">
        <f>WEEKNUM(Flights[[#This Row],[Date]], 1)</f>
        <v>5</v>
      </c>
      <c r="C324" s="22">
        <f>WEEKDAY(Flights[[#This Row],[Date]],1)</f>
        <v>3</v>
      </c>
      <c r="D324" t="s">
        <v>456</v>
      </c>
      <c r="E324" t="s">
        <v>1990</v>
      </c>
      <c r="F324" t="s">
        <v>0</v>
      </c>
      <c r="G324" t="s">
        <v>4</v>
      </c>
      <c r="H324" t="str">
        <f>_xlfn.XLOOKUP(Flights[[#This Row],[Destination]], Airports!$A$2:$A$78, Airports!$D$2:$D$78)</f>
        <v>Chicago</v>
      </c>
      <c r="I324" t="str" cm="1">
        <f t="array" ref="I324">_xlfn.XLOOKUP(Flights[[#This Row],[Destination]],_xlfn._TRO_TRAILING( Airports!A:A),_xlfn._TRO_TRAILING( Airports!E:E), "Not found")</f>
        <v>IL</v>
      </c>
      <c r="J324" s="1">
        <v>0.41805555555555557</v>
      </c>
      <c r="K324" s="22">
        <f>HOUR(Flights[[#This Row],[Scheduled Departure]])</f>
        <v>10</v>
      </c>
      <c r="L324" s="1">
        <v>0.4152777777777778</v>
      </c>
      <c r="M324">
        <f>(L324-J324)*24*60</f>
        <v>-3.9999999999999858</v>
      </c>
      <c r="N324" s="16">
        <f>Flights[[#This Row],[Length (min)]]/60</f>
        <v>3.8</v>
      </c>
      <c r="O324">
        <v>228</v>
      </c>
      <c r="P324">
        <v>1744</v>
      </c>
      <c r="Q324" s="18">
        <f>IFERROR(Flights[[#This Row],[Distance]]/Flights[[#This Row],[Length (hr)]], "")</f>
        <v>458.94736842105266</v>
      </c>
      <c r="R324" s="1">
        <v>0.67361111111111116</v>
      </c>
      <c r="S324" s="1" t="str">
        <f>IF(Flights[[#This Row],[Length (hr)]]&lt;2, "No meal", IF(Flights[[#This Row],[Length (hr)]]&lt;3.5, "Light meal", "Full meal"))</f>
        <v>Full meal</v>
      </c>
      <c r="T324" s="1" t="str">
        <f>IF(AND(Flights[[#This Row],[Airline]]="US Airways", Flights[[#This Row],[Meal]]="Full Meal"), "Yes", "No")</f>
        <v>No</v>
      </c>
      <c r="U324" s="1">
        <v>0.65694444444444444</v>
      </c>
      <c r="V324">
        <v>-24</v>
      </c>
      <c r="W324" s="1" t="str">
        <f>IF(Flights[[#This Row],[Arrival Delay]] = "", "Cancelled", IF(Flights[[#This Row],[Arrival Delay]]&gt;15, "Delayed", "On time"))</f>
        <v>On time</v>
      </c>
      <c r="X324" t="str">
        <f>IF(Flights[[#This Row],[Status]]&lt;&gt;"Delayed","", IF(Flights[[#This Row],[Arrival Delay]]&gt;120, "Severe", IF(Flights[[#This Row],[Arrival Delay]]&gt;60, "Major", "Moderate")))</f>
        <v/>
      </c>
      <c r="Y324" t="b">
        <v>0</v>
      </c>
      <c r="AA324" t="str">
        <f>IF(OR(AND(Flights[[#This Row],[Status]]="Cancelled", Flights[[#This Row],[Cancellation Reason]]="Airline/Carrier"), Flights[[#This Row],[Delay Type]]="Severe"), "Yes", "No")</f>
        <v>No</v>
      </c>
    </row>
    <row r="325" spans="1:27" x14ac:dyDescent="0.3">
      <c r="A325" s="3">
        <v>42031</v>
      </c>
      <c r="B325" s="22">
        <f>WEEKNUM(Flights[[#This Row],[Date]], 1)</f>
        <v>5</v>
      </c>
      <c r="C325" s="22">
        <f>WEEKDAY(Flights[[#This Row],[Date]],1)</f>
        <v>3</v>
      </c>
      <c r="D325" t="s">
        <v>425</v>
      </c>
      <c r="E325" t="s">
        <v>1990</v>
      </c>
      <c r="F325" t="s">
        <v>0</v>
      </c>
      <c r="G325" t="s">
        <v>19</v>
      </c>
      <c r="H325" t="str">
        <f>_xlfn.XLOOKUP(Flights[[#This Row],[Destination]], Airports!$A$2:$A$78, Airports!$D$2:$D$78)</f>
        <v>Kona</v>
      </c>
      <c r="I325" t="str" cm="1">
        <f t="array" ref="I325">_xlfn.XLOOKUP(Flights[[#This Row],[Destination]],_xlfn._TRO_TRAILING( Airports!A:A),_xlfn._TRO_TRAILING( Airports!E:E), "Not found")</f>
        <v>HI</v>
      </c>
      <c r="J325" s="1">
        <v>0.41875000000000001</v>
      </c>
      <c r="K325" s="22">
        <f>HOUR(Flights[[#This Row],[Scheduled Departure]])</f>
        <v>10</v>
      </c>
      <c r="L325" s="1">
        <v>0.41736111111111113</v>
      </c>
      <c r="M325">
        <f>(L325-J325)*24*60</f>
        <v>-1.9999999999999929</v>
      </c>
      <c r="N325" s="16">
        <f>Flights[[#This Row],[Length (min)]]/60</f>
        <v>5.6333333333333337</v>
      </c>
      <c r="O325">
        <v>338</v>
      </c>
      <c r="P325">
        <v>2504</v>
      </c>
      <c r="Q325" s="18">
        <f>IFERROR(Flights[[#This Row],[Distance]]/Flights[[#This Row],[Length (hr)]], "")</f>
        <v>444.49704142011831</v>
      </c>
      <c r="R325" s="1">
        <v>0.58472222222222225</v>
      </c>
      <c r="S325" s="1" t="str">
        <f>IF(Flights[[#This Row],[Length (hr)]]&lt;2, "No meal", IF(Flights[[#This Row],[Length (hr)]]&lt;3.5, "Light meal", "Full meal"))</f>
        <v>Full meal</v>
      </c>
      <c r="T325" s="1" t="str">
        <f>IF(AND(Flights[[#This Row],[Airline]]="US Airways", Flights[[#This Row],[Meal]]="Full Meal"), "Yes", "No")</f>
        <v>No</v>
      </c>
      <c r="U325" s="1">
        <v>0.56874999999999998</v>
      </c>
      <c r="V325">
        <v>-23</v>
      </c>
      <c r="W325" s="1" t="str">
        <f>IF(Flights[[#This Row],[Arrival Delay]] = "", "Cancelled", IF(Flights[[#This Row],[Arrival Delay]]&gt;15, "Delayed", "On time"))</f>
        <v>On time</v>
      </c>
      <c r="X325" t="str">
        <f>IF(Flights[[#This Row],[Status]]&lt;&gt;"Delayed","", IF(Flights[[#This Row],[Arrival Delay]]&gt;120, "Severe", IF(Flights[[#This Row],[Arrival Delay]]&gt;60, "Major", "Moderate")))</f>
        <v/>
      </c>
      <c r="Y325" t="b">
        <v>0</v>
      </c>
      <c r="AA325" t="str">
        <f>IF(OR(AND(Flights[[#This Row],[Status]]="Cancelled", Flights[[#This Row],[Cancellation Reason]]="Airline/Carrier"), Flights[[#This Row],[Delay Type]]="Severe"), "Yes", "No")</f>
        <v>No</v>
      </c>
    </row>
    <row r="326" spans="1:27" x14ac:dyDescent="0.3">
      <c r="A326" s="3">
        <v>42031</v>
      </c>
      <c r="B326" s="22">
        <f>WEEKNUM(Flights[[#This Row],[Date]], 1)</f>
        <v>5</v>
      </c>
      <c r="C326" s="22">
        <f>WEEKDAY(Flights[[#This Row],[Date]],1)</f>
        <v>3</v>
      </c>
      <c r="D326" t="s">
        <v>61</v>
      </c>
      <c r="E326" t="s">
        <v>1987</v>
      </c>
      <c r="F326" t="s">
        <v>0</v>
      </c>
      <c r="G326" t="s">
        <v>12</v>
      </c>
      <c r="H326" t="str">
        <f>_xlfn.XLOOKUP(Flights[[#This Row],[Destination]], Airports!$A$2:$A$78, Airports!$D$2:$D$78)</f>
        <v>New York</v>
      </c>
      <c r="I326" t="str" cm="1">
        <f t="array" ref="I326">_xlfn.XLOOKUP(Flights[[#This Row],[Destination]],_xlfn._TRO_TRAILING( Airports!A:A),_xlfn._TRO_TRAILING( Airports!E:E), "Not found")</f>
        <v>NY</v>
      </c>
      <c r="J326" s="1">
        <v>0.4375</v>
      </c>
      <c r="K326" s="22">
        <f>HOUR(Flights[[#This Row],[Scheduled Departure]])</f>
        <v>10</v>
      </c>
      <c r="L326" s="1">
        <v>0</v>
      </c>
      <c r="M326">
        <f>(L326-J326)*24*60</f>
        <v>-630</v>
      </c>
      <c r="N326" s="16">
        <f>Flights[[#This Row],[Length (min)]]/60</f>
        <v>0</v>
      </c>
      <c r="P326">
        <v>2475</v>
      </c>
      <c r="Q326" s="18" t="str">
        <f>IFERROR(Flights[[#This Row],[Distance]]/Flights[[#This Row],[Length (hr)]], "")</f>
        <v/>
      </c>
      <c r="R326" s="1">
        <v>0.79166666666666663</v>
      </c>
      <c r="S326" s="1" t="str">
        <f>IF(Flights[[#This Row],[Length (hr)]]&lt;2, "No meal", IF(Flights[[#This Row],[Length (hr)]]&lt;3.5, "Light meal", "Full meal"))</f>
        <v>No meal</v>
      </c>
      <c r="T326" s="1" t="str">
        <f>IF(AND(Flights[[#This Row],[Airline]]="US Airways", Flights[[#This Row],[Meal]]="Full Meal"), "Yes", "No")</f>
        <v>No</v>
      </c>
      <c r="U326" s="1">
        <v>0</v>
      </c>
      <c r="W326" s="1" t="str">
        <f>IF(Flights[[#This Row],[Arrival Delay]] = "", "Cancelled", IF(Flights[[#This Row],[Arrival Delay]]&gt;15, "Delayed", "On time"))</f>
        <v>Cancelled</v>
      </c>
      <c r="X326" t="str">
        <f>IF(Flights[[#This Row],[Status]]&lt;&gt;"Delayed","", IF(Flights[[#This Row],[Arrival Delay]]&gt;120, "Severe", IF(Flights[[#This Row],[Arrival Delay]]&gt;60, "Major", "Moderate")))</f>
        <v/>
      </c>
      <c r="Y326" t="b">
        <v>1</v>
      </c>
      <c r="Z326" t="s">
        <v>11</v>
      </c>
      <c r="AA326" t="str">
        <f>IF(OR(AND(Flights[[#This Row],[Status]]="Cancelled", Flights[[#This Row],[Cancellation Reason]]="Airline/Carrier"), Flights[[#This Row],[Delay Type]]="Severe"), "Yes", "No")</f>
        <v>No</v>
      </c>
    </row>
    <row r="327" spans="1:27" x14ac:dyDescent="0.3">
      <c r="A327" s="3">
        <v>42031</v>
      </c>
      <c r="B327" s="22">
        <f>WEEKNUM(Flights[[#This Row],[Date]], 1)</f>
        <v>5</v>
      </c>
      <c r="C327" s="22">
        <f>WEEKDAY(Flights[[#This Row],[Date]],1)</f>
        <v>3</v>
      </c>
      <c r="D327" t="s">
        <v>461</v>
      </c>
      <c r="E327" t="s">
        <v>1996</v>
      </c>
      <c r="F327" t="s">
        <v>0</v>
      </c>
      <c r="G327" t="s">
        <v>12</v>
      </c>
      <c r="H327" t="str">
        <f>_xlfn.XLOOKUP(Flights[[#This Row],[Destination]], Airports!$A$2:$A$78, Airports!$D$2:$D$78)</f>
        <v>New York</v>
      </c>
      <c r="I327" t="str" cm="1">
        <f t="array" ref="I327">_xlfn.XLOOKUP(Flights[[#This Row],[Destination]],_xlfn._TRO_TRAILING( Airports!A:A),_xlfn._TRO_TRAILING( Airports!E:E), "Not found")</f>
        <v>NY</v>
      </c>
      <c r="J327" s="1">
        <v>0.44444444444444442</v>
      </c>
      <c r="K327" s="22">
        <f>HOUR(Flights[[#This Row],[Scheduled Departure]])</f>
        <v>10</v>
      </c>
      <c r="L327" s="1">
        <v>0</v>
      </c>
      <c r="M327">
        <f>(L327-J327)*24*60</f>
        <v>-640</v>
      </c>
      <c r="N327" s="16">
        <f>Flights[[#This Row],[Length (min)]]/60</f>
        <v>0</v>
      </c>
      <c r="P327">
        <v>2475</v>
      </c>
      <c r="Q327" s="18" t="str">
        <f>IFERROR(Flights[[#This Row],[Distance]]/Flights[[#This Row],[Length (hr)]], "")</f>
        <v/>
      </c>
      <c r="R327" s="1">
        <v>0.79513888888888884</v>
      </c>
      <c r="S327" s="1" t="str">
        <f>IF(Flights[[#This Row],[Length (hr)]]&lt;2, "No meal", IF(Flights[[#This Row],[Length (hr)]]&lt;3.5, "Light meal", "Full meal"))</f>
        <v>No meal</v>
      </c>
      <c r="T327" s="1" t="str">
        <f>IF(AND(Flights[[#This Row],[Airline]]="US Airways", Flights[[#This Row],[Meal]]="Full Meal"), "Yes", "No")</f>
        <v>No</v>
      </c>
      <c r="U327" s="1">
        <v>0</v>
      </c>
      <c r="W327" s="1" t="str">
        <f>IF(Flights[[#This Row],[Arrival Delay]] = "", "Cancelled", IF(Flights[[#This Row],[Arrival Delay]]&gt;15, "Delayed", "On time"))</f>
        <v>Cancelled</v>
      </c>
      <c r="X327" t="str">
        <f>IF(Flights[[#This Row],[Status]]&lt;&gt;"Delayed","", IF(Flights[[#This Row],[Arrival Delay]]&gt;120, "Severe", IF(Flights[[#This Row],[Arrival Delay]]&gt;60, "Major", "Moderate")))</f>
        <v/>
      </c>
      <c r="Y327" t="b">
        <v>1</v>
      </c>
      <c r="Z327" t="s">
        <v>25</v>
      </c>
      <c r="AA327" t="str">
        <f>IF(OR(AND(Flights[[#This Row],[Status]]="Cancelled", Flights[[#This Row],[Cancellation Reason]]="Airline/Carrier"), Flights[[#This Row],[Delay Type]]="Severe"), "Yes", "No")</f>
        <v>No</v>
      </c>
    </row>
    <row r="328" spans="1:27" x14ac:dyDescent="0.3">
      <c r="A328" s="3">
        <v>42031</v>
      </c>
      <c r="B328" s="22">
        <f>WEEKNUM(Flights[[#This Row],[Date]], 1)</f>
        <v>5</v>
      </c>
      <c r="C328" s="22">
        <f>WEEKDAY(Flights[[#This Row],[Date]],1)</f>
        <v>3</v>
      </c>
      <c r="D328" t="s">
        <v>788</v>
      </c>
      <c r="E328" t="s">
        <v>1990</v>
      </c>
      <c r="F328" t="s">
        <v>0</v>
      </c>
      <c r="G328" t="s">
        <v>9</v>
      </c>
      <c r="H328" t="str">
        <f>_xlfn.XLOOKUP(Flights[[#This Row],[Destination]], Airports!$A$2:$A$78, Airports!$D$2:$D$78)</f>
        <v>San Francisco</v>
      </c>
      <c r="I328" t="str" cm="1">
        <f t="array" ref="I328">_xlfn.XLOOKUP(Flights[[#This Row],[Destination]],_xlfn._TRO_TRAILING( Airports!A:A),_xlfn._TRO_TRAILING( Airports!E:E), "Not found")</f>
        <v>CA</v>
      </c>
      <c r="J328" s="1">
        <v>0.54861111111111116</v>
      </c>
      <c r="K328" s="22">
        <f>HOUR(Flights[[#This Row],[Scheduled Departure]])</f>
        <v>13</v>
      </c>
      <c r="L328" s="1">
        <v>0.57708333333333328</v>
      </c>
      <c r="M328">
        <f>(L328-J328)*24*60</f>
        <v>40.999999999999858</v>
      </c>
      <c r="N328" s="16">
        <f>Flights[[#This Row],[Length (min)]]/60</f>
        <v>1.2833333333333334</v>
      </c>
      <c r="O328">
        <v>77</v>
      </c>
      <c r="P328">
        <v>337</v>
      </c>
      <c r="Q328" s="18">
        <f>IFERROR(Flights[[#This Row],[Distance]]/Flights[[#This Row],[Length (hr)]], "")</f>
        <v>262.59740259740255</v>
      </c>
      <c r="R328" s="1">
        <v>0.6118055555555556</v>
      </c>
      <c r="S328" s="1" t="str">
        <f>IF(Flights[[#This Row],[Length (hr)]]&lt;2, "No meal", IF(Flights[[#This Row],[Length (hr)]]&lt;3.5, "Light meal", "Full meal"))</f>
        <v>No meal</v>
      </c>
      <c r="T328" s="1" t="str">
        <f>IF(AND(Flights[[#This Row],[Airline]]="US Airways", Flights[[#This Row],[Meal]]="Full Meal"), "Yes", "No")</f>
        <v>No</v>
      </c>
      <c r="U328" s="1">
        <v>0.63055555555555554</v>
      </c>
      <c r="V328">
        <v>27</v>
      </c>
      <c r="W328" s="1" t="str">
        <f>IF(Flights[[#This Row],[Arrival Delay]] = "", "Cancelled", IF(Flights[[#This Row],[Arrival Delay]]&gt;15, "Delayed", "On time"))</f>
        <v>Delayed</v>
      </c>
      <c r="X328" t="str">
        <f>IF(Flights[[#This Row],[Status]]&lt;&gt;"Delayed","", IF(Flights[[#This Row],[Arrival Delay]]&gt;120, "Severe", IF(Flights[[#This Row],[Arrival Delay]]&gt;60, "Major", "Moderate")))</f>
        <v>Moderate</v>
      </c>
      <c r="Y328" t="b">
        <v>0</v>
      </c>
      <c r="AA328" t="str">
        <f>IF(OR(AND(Flights[[#This Row],[Status]]="Cancelled", Flights[[#This Row],[Cancellation Reason]]="Airline/Carrier"), Flights[[#This Row],[Delay Type]]="Severe"), "Yes", "No")</f>
        <v>No</v>
      </c>
    </row>
    <row r="329" spans="1:27" x14ac:dyDescent="0.3">
      <c r="A329" s="3">
        <v>42031</v>
      </c>
      <c r="B329" s="22">
        <f>WEEKNUM(Flights[[#This Row],[Date]], 1)</f>
        <v>5</v>
      </c>
      <c r="C329" s="22">
        <f>WEEKDAY(Flights[[#This Row],[Date]],1)</f>
        <v>3</v>
      </c>
      <c r="D329" t="s">
        <v>534</v>
      </c>
      <c r="E329" t="s">
        <v>1988</v>
      </c>
      <c r="F329" t="s">
        <v>0</v>
      </c>
      <c r="G329" t="s">
        <v>28</v>
      </c>
      <c r="H329" t="str">
        <f>_xlfn.XLOOKUP(Flights[[#This Row],[Destination]], Airports!$A$2:$A$78, Airports!$D$2:$D$78)</f>
        <v>Philadelphia</v>
      </c>
      <c r="I329" t="str" cm="1">
        <f t="array" ref="I329">_xlfn.XLOOKUP(Flights[[#This Row],[Destination]],_xlfn._TRO_TRAILING( Airports!A:A),_xlfn._TRO_TRAILING( Airports!E:E), "Not found")</f>
        <v>PA</v>
      </c>
      <c r="J329" s="1">
        <v>0.59027777777777779</v>
      </c>
      <c r="K329" s="22">
        <f>HOUR(Flights[[#This Row],[Scheduled Departure]])</f>
        <v>14</v>
      </c>
      <c r="L329" s="1">
        <v>0</v>
      </c>
      <c r="M329">
        <f>(L329-J329)*24*60</f>
        <v>-850.00000000000011</v>
      </c>
      <c r="N329" s="16">
        <f>Flights[[#This Row],[Length (min)]]/60</f>
        <v>0</v>
      </c>
      <c r="P329">
        <v>2402</v>
      </c>
      <c r="Q329" s="18" t="str">
        <f>IFERROR(Flights[[#This Row],[Distance]]/Flights[[#This Row],[Length (hr)]], "")</f>
        <v/>
      </c>
      <c r="R329" s="1">
        <v>0.9194444444444444</v>
      </c>
      <c r="S329" s="1" t="str">
        <f>IF(Flights[[#This Row],[Length (hr)]]&lt;2, "No meal", IF(Flights[[#This Row],[Length (hr)]]&lt;3.5, "Light meal", "Full meal"))</f>
        <v>No meal</v>
      </c>
      <c r="T329" s="1" t="str">
        <f>IF(AND(Flights[[#This Row],[Airline]]="US Airways", Flights[[#This Row],[Meal]]="Full Meal"), "Yes", "No")</f>
        <v>No</v>
      </c>
      <c r="U329" s="1">
        <v>0</v>
      </c>
      <c r="W329" s="1" t="str">
        <f>IF(Flights[[#This Row],[Arrival Delay]] = "", "Cancelled", IF(Flights[[#This Row],[Arrival Delay]]&gt;15, "Delayed", "On time"))</f>
        <v>Cancelled</v>
      </c>
      <c r="X329" t="str">
        <f>IF(Flights[[#This Row],[Status]]&lt;&gt;"Delayed","", IF(Flights[[#This Row],[Arrival Delay]]&gt;120, "Severe", IF(Flights[[#This Row],[Arrival Delay]]&gt;60, "Major", "Moderate")))</f>
        <v/>
      </c>
      <c r="Y329" t="b">
        <v>1</v>
      </c>
      <c r="Z329" t="s">
        <v>11</v>
      </c>
      <c r="AA329" t="str">
        <f>IF(OR(AND(Flights[[#This Row],[Status]]="Cancelled", Flights[[#This Row],[Cancellation Reason]]="Airline/Carrier"), Flights[[#This Row],[Delay Type]]="Severe"), "Yes", "No")</f>
        <v>No</v>
      </c>
    </row>
    <row r="330" spans="1:27" x14ac:dyDescent="0.3">
      <c r="A330" s="3">
        <v>42031</v>
      </c>
      <c r="B330" s="22">
        <f>WEEKNUM(Flights[[#This Row],[Date]], 1)</f>
        <v>5</v>
      </c>
      <c r="C330" s="22">
        <f>WEEKDAY(Flights[[#This Row],[Date]],1)</f>
        <v>3</v>
      </c>
      <c r="D330" t="s">
        <v>79</v>
      </c>
      <c r="E330" t="s">
        <v>1987</v>
      </c>
      <c r="F330" t="s">
        <v>0</v>
      </c>
      <c r="G330" t="s">
        <v>3</v>
      </c>
      <c r="H330" t="str">
        <f>_xlfn.XLOOKUP(Flights[[#This Row],[Destination]], Airports!$A$2:$A$78, Airports!$D$2:$D$78)</f>
        <v>Dallas</v>
      </c>
      <c r="I330" t="str" cm="1">
        <f t="array" ref="I330">_xlfn.XLOOKUP(Flights[[#This Row],[Destination]],_xlfn._TRO_TRAILING( Airports!A:A),_xlfn._TRO_TRAILING( Airports!E:E), "Not found")</f>
        <v>TX</v>
      </c>
      <c r="J330" s="1">
        <v>0.62152777777777779</v>
      </c>
      <c r="K330" s="22">
        <f>HOUR(Flights[[#This Row],[Scheduled Departure]])</f>
        <v>14</v>
      </c>
      <c r="L330" s="1">
        <v>0.62083333333333335</v>
      </c>
      <c r="M330">
        <f>(L330-J330)*24*60</f>
        <v>-0.99999999999999645</v>
      </c>
      <c r="N330" s="16">
        <f>Flights[[#This Row],[Length (min)]]/60</f>
        <v>2.7</v>
      </c>
      <c r="O330">
        <v>162</v>
      </c>
      <c r="P330">
        <v>1235</v>
      </c>
      <c r="Q330" s="18">
        <f>IFERROR(Flights[[#This Row],[Distance]]/Flights[[#This Row],[Length (hr)]], "")</f>
        <v>457.40740740740739</v>
      </c>
      <c r="R330" s="1">
        <v>0.82986111111111116</v>
      </c>
      <c r="S330" s="1" t="str">
        <f>IF(Flights[[#This Row],[Length (hr)]]&lt;2, "No meal", IF(Flights[[#This Row],[Length (hr)]]&lt;3.5, "Light meal", "Full meal"))</f>
        <v>Light meal</v>
      </c>
      <c r="T330" s="1" t="str">
        <f>IF(AND(Flights[[#This Row],[Airline]]="US Airways", Flights[[#This Row],[Meal]]="Full Meal"), "Yes", "No")</f>
        <v>No</v>
      </c>
      <c r="U330" s="1">
        <v>0.81666666666666665</v>
      </c>
      <c r="V330">
        <v>-19</v>
      </c>
      <c r="W330" s="1" t="str">
        <f>IF(Flights[[#This Row],[Arrival Delay]] = "", "Cancelled", IF(Flights[[#This Row],[Arrival Delay]]&gt;15, "Delayed", "On time"))</f>
        <v>On time</v>
      </c>
      <c r="X330" t="str">
        <f>IF(Flights[[#This Row],[Status]]&lt;&gt;"Delayed","", IF(Flights[[#This Row],[Arrival Delay]]&gt;120, "Severe", IF(Flights[[#This Row],[Arrival Delay]]&gt;60, "Major", "Moderate")))</f>
        <v/>
      </c>
      <c r="Y330" t="b">
        <v>0</v>
      </c>
      <c r="AA330" t="str">
        <f>IF(OR(AND(Flights[[#This Row],[Status]]="Cancelled", Flights[[#This Row],[Cancellation Reason]]="Airline/Carrier"), Flights[[#This Row],[Delay Type]]="Severe"), "Yes", "No")</f>
        <v>No</v>
      </c>
    </row>
    <row r="331" spans="1:27" x14ac:dyDescent="0.3">
      <c r="A331" s="3">
        <v>42031</v>
      </c>
      <c r="B331" s="22">
        <f>WEEKNUM(Flights[[#This Row],[Date]], 1)</f>
        <v>5</v>
      </c>
      <c r="C331" s="22">
        <f>WEEKDAY(Flights[[#This Row],[Date]],1)</f>
        <v>3</v>
      </c>
      <c r="D331" t="s">
        <v>556</v>
      </c>
      <c r="E331" t="s">
        <v>1994</v>
      </c>
      <c r="F331" t="s">
        <v>0</v>
      </c>
      <c r="G331" t="s">
        <v>342</v>
      </c>
      <c r="H331" t="str">
        <f>_xlfn.XLOOKUP(Flights[[#This Row],[Destination]], Airports!$A$2:$A$78, Airports!$D$2:$D$78)</f>
        <v>Santa Barbara</v>
      </c>
      <c r="I331" t="str" cm="1">
        <f t="array" ref="I331">_xlfn.XLOOKUP(Flights[[#This Row],[Destination]],_xlfn._TRO_TRAILING( Airports!A:A),_xlfn._TRO_TRAILING( Airports!E:E), "Not found")</f>
        <v>CA</v>
      </c>
      <c r="J331" s="1">
        <v>0.64861111111111114</v>
      </c>
      <c r="K331" s="22">
        <f>HOUR(Flights[[#This Row],[Scheduled Departure]])</f>
        <v>15</v>
      </c>
      <c r="L331" s="1">
        <v>0.64652777777777781</v>
      </c>
      <c r="M331">
        <f>(L331-J331)*24*60</f>
        <v>-2.9999999999999893</v>
      </c>
      <c r="N331" s="16">
        <f>Flights[[#This Row],[Length (min)]]/60</f>
        <v>0.76666666666666672</v>
      </c>
      <c r="O331">
        <v>46</v>
      </c>
      <c r="P331">
        <v>89</v>
      </c>
      <c r="Q331" s="18">
        <f>IFERROR(Flights[[#This Row],[Distance]]/Flights[[#This Row],[Length (hr)]], "")</f>
        <v>116.08695652173913</v>
      </c>
      <c r="R331" s="1">
        <v>0.68125000000000002</v>
      </c>
      <c r="S331" s="1" t="str">
        <f>IF(Flights[[#This Row],[Length (hr)]]&lt;2, "No meal", IF(Flights[[#This Row],[Length (hr)]]&lt;3.5, "Light meal", "Full meal"))</f>
        <v>No meal</v>
      </c>
      <c r="T331" s="1" t="str">
        <f>IF(AND(Flights[[#This Row],[Airline]]="US Airways", Flights[[#This Row],[Meal]]="Full Meal"), "Yes", "No")</f>
        <v>No</v>
      </c>
      <c r="U331" s="1">
        <v>0.67847222222222225</v>
      </c>
      <c r="V331">
        <v>-4</v>
      </c>
      <c r="W331" s="1" t="str">
        <f>IF(Flights[[#This Row],[Arrival Delay]] = "", "Cancelled", IF(Flights[[#This Row],[Arrival Delay]]&gt;15, "Delayed", "On time"))</f>
        <v>On time</v>
      </c>
      <c r="X331" t="str">
        <f>IF(Flights[[#This Row],[Status]]&lt;&gt;"Delayed","", IF(Flights[[#This Row],[Arrival Delay]]&gt;120, "Severe", IF(Flights[[#This Row],[Arrival Delay]]&gt;60, "Major", "Moderate")))</f>
        <v/>
      </c>
      <c r="Y331" t="b">
        <v>0</v>
      </c>
      <c r="AA331" t="str">
        <f>IF(OR(AND(Flights[[#This Row],[Status]]="Cancelled", Flights[[#This Row],[Cancellation Reason]]="Airline/Carrier"), Flights[[#This Row],[Delay Type]]="Severe"), "Yes", "No")</f>
        <v>No</v>
      </c>
    </row>
    <row r="332" spans="1:27" x14ac:dyDescent="0.3">
      <c r="A332" s="3">
        <v>42031</v>
      </c>
      <c r="B332" s="22">
        <f>WEEKNUM(Flights[[#This Row],[Date]], 1)</f>
        <v>5</v>
      </c>
      <c r="C332" s="22">
        <f>WEEKDAY(Flights[[#This Row],[Date]],1)</f>
        <v>3</v>
      </c>
      <c r="D332" t="s">
        <v>899</v>
      </c>
      <c r="E332" t="s">
        <v>1995</v>
      </c>
      <c r="F332" t="s">
        <v>0</v>
      </c>
      <c r="G332" t="s">
        <v>318</v>
      </c>
      <c r="H332" t="str">
        <f>_xlfn.XLOOKUP(Flights[[#This Row],[Destination]], Airports!$A$2:$A$78, Airports!$D$2:$D$78)</f>
        <v>Oakland</v>
      </c>
      <c r="I332" t="str" cm="1">
        <f t="array" ref="I332">_xlfn.XLOOKUP(Flights[[#This Row],[Destination]],_xlfn._TRO_TRAILING( Airports!A:A),_xlfn._TRO_TRAILING( Airports!E:E), "Not found")</f>
        <v>CA</v>
      </c>
      <c r="J332" s="1">
        <v>0.69444444444444442</v>
      </c>
      <c r="K332" s="22">
        <f>HOUR(Flights[[#This Row],[Scheduled Departure]])</f>
        <v>16</v>
      </c>
      <c r="L332" s="1">
        <v>0.69305555555555554</v>
      </c>
      <c r="M332">
        <f>(L332-J332)*24*60</f>
        <v>-1.9999999999999929</v>
      </c>
      <c r="N332" s="16">
        <f>Flights[[#This Row],[Length (min)]]/60</f>
        <v>1.2333333333333334</v>
      </c>
      <c r="O332">
        <v>74</v>
      </c>
      <c r="P332">
        <v>337</v>
      </c>
      <c r="Q332" s="18">
        <f>IFERROR(Flights[[#This Row],[Distance]]/Flights[[#This Row],[Length (hr)]], "")</f>
        <v>273.24324324324323</v>
      </c>
      <c r="R332" s="1">
        <v>0.74652777777777779</v>
      </c>
      <c r="S332" s="1" t="str">
        <f>IF(Flights[[#This Row],[Length (hr)]]&lt;2, "No meal", IF(Flights[[#This Row],[Length (hr)]]&lt;3.5, "Light meal", "Full meal"))</f>
        <v>No meal</v>
      </c>
      <c r="T332" s="1" t="str">
        <f>IF(AND(Flights[[#This Row],[Airline]]="US Airways", Flights[[#This Row],[Meal]]="Full Meal"), "Yes", "No")</f>
        <v>No</v>
      </c>
      <c r="U332" s="1">
        <v>0.74444444444444446</v>
      </c>
      <c r="V332">
        <v>-3</v>
      </c>
      <c r="W332" s="1" t="str">
        <f>IF(Flights[[#This Row],[Arrival Delay]] = "", "Cancelled", IF(Flights[[#This Row],[Arrival Delay]]&gt;15, "Delayed", "On time"))</f>
        <v>On time</v>
      </c>
      <c r="X332" t="str">
        <f>IF(Flights[[#This Row],[Status]]&lt;&gt;"Delayed","", IF(Flights[[#This Row],[Arrival Delay]]&gt;120, "Severe", IF(Flights[[#This Row],[Arrival Delay]]&gt;60, "Major", "Moderate")))</f>
        <v/>
      </c>
      <c r="Y332" t="b">
        <v>0</v>
      </c>
      <c r="AA332" t="str">
        <f>IF(OR(AND(Flights[[#This Row],[Status]]="Cancelled", Flights[[#This Row],[Cancellation Reason]]="Airline/Carrier"), Flights[[#This Row],[Delay Type]]="Severe"), "Yes", "No")</f>
        <v>No</v>
      </c>
    </row>
    <row r="333" spans="1:27" x14ac:dyDescent="0.3">
      <c r="A333" s="3">
        <v>42031</v>
      </c>
      <c r="B333" s="22">
        <f>WEEKNUM(Flights[[#This Row],[Date]], 1)</f>
        <v>5</v>
      </c>
      <c r="C333" s="22">
        <f>WEEKDAY(Flights[[#This Row],[Date]],1)</f>
        <v>3</v>
      </c>
      <c r="D333" t="s">
        <v>87</v>
      </c>
      <c r="E333" t="s">
        <v>1987</v>
      </c>
      <c r="F333" t="s">
        <v>0</v>
      </c>
      <c r="G333" t="s">
        <v>12</v>
      </c>
      <c r="H333" t="str">
        <f>_xlfn.XLOOKUP(Flights[[#This Row],[Destination]], Airports!$A$2:$A$78, Airports!$D$2:$D$78)</f>
        <v>New York</v>
      </c>
      <c r="I333" t="str" cm="1">
        <f t="array" ref="I333">_xlfn.XLOOKUP(Flights[[#This Row],[Destination]],_xlfn._TRO_TRAILING( Airports!A:A),_xlfn._TRO_TRAILING( Airports!E:E), "Not found")</f>
        <v>NY</v>
      </c>
      <c r="J333" s="1">
        <v>0.70138888888888884</v>
      </c>
      <c r="K333" s="22">
        <f>HOUR(Flights[[#This Row],[Scheduled Departure]])</f>
        <v>16</v>
      </c>
      <c r="L333" s="1">
        <v>0</v>
      </c>
      <c r="M333">
        <f>(L333-J333)*24*60</f>
        <v>-1009.9999999999999</v>
      </c>
      <c r="N333" s="16">
        <f>Flights[[#This Row],[Length (min)]]/60</f>
        <v>0</v>
      </c>
      <c r="P333">
        <v>2475</v>
      </c>
      <c r="Q333" s="18" t="str">
        <f>IFERROR(Flights[[#This Row],[Distance]]/Flights[[#This Row],[Length (hr)]], "")</f>
        <v/>
      </c>
      <c r="R333" s="1">
        <v>4.7222222222222221E-2</v>
      </c>
      <c r="S333" s="1" t="str">
        <f>IF(Flights[[#This Row],[Length (hr)]]&lt;2, "No meal", IF(Flights[[#This Row],[Length (hr)]]&lt;3.5, "Light meal", "Full meal"))</f>
        <v>No meal</v>
      </c>
      <c r="T333" s="1" t="str">
        <f>IF(AND(Flights[[#This Row],[Airline]]="US Airways", Flights[[#This Row],[Meal]]="Full Meal"), "Yes", "No")</f>
        <v>No</v>
      </c>
      <c r="U333" s="1">
        <v>0</v>
      </c>
      <c r="W333" s="1" t="str">
        <f>IF(Flights[[#This Row],[Arrival Delay]] = "", "Cancelled", IF(Flights[[#This Row],[Arrival Delay]]&gt;15, "Delayed", "On time"))</f>
        <v>Cancelled</v>
      </c>
      <c r="X333" t="str">
        <f>IF(Flights[[#This Row],[Status]]&lt;&gt;"Delayed","", IF(Flights[[#This Row],[Arrival Delay]]&gt;120, "Severe", IF(Flights[[#This Row],[Arrival Delay]]&gt;60, "Major", "Moderate")))</f>
        <v/>
      </c>
      <c r="Y333" t="b">
        <v>1</v>
      </c>
      <c r="Z333" t="s">
        <v>11</v>
      </c>
      <c r="AA333" t="str">
        <f>IF(OR(AND(Flights[[#This Row],[Status]]="Cancelled", Flights[[#This Row],[Cancellation Reason]]="Airline/Carrier"), Flights[[#This Row],[Delay Type]]="Severe"), "Yes", "No")</f>
        <v>No</v>
      </c>
    </row>
    <row r="334" spans="1:27" x14ac:dyDescent="0.3">
      <c r="A334" s="3">
        <v>42031</v>
      </c>
      <c r="B334" s="22">
        <f>WEEKNUM(Flights[[#This Row],[Date]], 1)</f>
        <v>5</v>
      </c>
      <c r="C334" s="22">
        <f>WEEKDAY(Flights[[#This Row],[Date]],1)</f>
        <v>3</v>
      </c>
      <c r="D334" t="s">
        <v>585</v>
      </c>
      <c r="E334" t="s">
        <v>1996</v>
      </c>
      <c r="F334" t="s">
        <v>0</v>
      </c>
      <c r="G334" t="s">
        <v>344</v>
      </c>
      <c r="H334" t="str">
        <f>_xlfn.XLOOKUP(Flights[[#This Row],[Destination]], Airports!$A$2:$A$78, Airports!$D$2:$D$78)</f>
        <v>Seattle</v>
      </c>
      <c r="I334" t="str" cm="1">
        <f t="array" ref="I334">_xlfn.XLOOKUP(Flights[[#This Row],[Destination]],_xlfn._TRO_TRAILING( Airports!A:A),_xlfn._TRO_TRAILING( Airports!E:E), "Not found")</f>
        <v>WA</v>
      </c>
      <c r="J334" s="1">
        <v>0.73263888888888884</v>
      </c>
      <c r="K334" s="22">
        <f>HOUR(Flights[[#This Row],[Scheduled Departure]])</f>
        <v>17</v>
      </c>
      <c r="L334" s="1">
        <v>0.72777777777777775</v>
      </c>
      <c r="M334">
        <f>(L334-J334)*24*60</f>
        <v>-6.9999999999999751</v>
      </c>
      <c r="N334" s="16">
        <f>Flights[[#This Row],[Length (min)]]/60</f>
        <v>2.2833333333333332</v>
      </c>
      <c r="O334">
        <v>137</v>
      </c>
      <c r="P334">
        <v>954</v>
      </c>
      <c r="Q334" s="18">
        <f>IFERROR(Flights[[#This Row],[Distance]]/Flights[[#This Row],[Length (hr)]], "")</f>
        <v>417.81021897810223</v>
      </c>
      <c r="R334" s="1">
        <v>0.84375</v>
      </c>
      <c r="S334" s="1" t="str">
        <f>IF(Flights[[#This Row],[Length (hr)]]&lt;2, "No meal", IF(Flights[[#This Row],[Length (hr)]]&lt;3.5, "Light meal", "Full meal"))</f>
        <v>Light meal</v>
      </c>
      <c r="T334" s="1" t="str">
        <f>IF(AND(Flights[[#This Row],[Airline]]="US Airways", Flights[[#This Row],[Meal]]="Full Meal"), "Yes", "No")</f>
        <v>No</v>
      </c>
      <c r="U334" s="1">
        <v>0.82291666666666663</v>
      </c>
      <c r="V334">
        <v>-30</v>
      </c>
      <c r="W334" s="1" t="str">
        <f>IF(Flights[[#This Row],[Arrival Delay]] = "", "Cancelled", IF(Flights[[#This Row],[Arrival Delay]]&gt;15, "Delayed", "On time"))</f>
        <v>On time</v>
      </c>
      <c r="X334" t="str">
        <f>IF(Flights[[#This Row],[Status]]&lt;&gt;"Delayed","", IF(Flights[[#This Row],[Arrival Delay]]&gt;120, "Severe", IF(Flights[[#This Row],[Arrival Delay]]&gt;60, "Major", "Moderate")))</f>
        <v/>
      </c>
      <c r="Y334" t="b">
        <v>0</v>
      </c>
      <c r="AA334" t="str">
        <f>IF(OR(AND(Flights[[#This Row],[Status]]="Cancelled", Flights[[#This Row],[Cancellation Reason]]="Airline/Carrier"), Flights[[#This Row],[Delay Type]]="Severe"), "Yes", "No")</f>
        <v>No</v>
      </c>
    </row>
    <row r="335" spans="1:27" x14ac:dyDescent="0.3">
      <c r="A335" s="3">
        <v>42031</v>
      </c>
      <c r="B335" s="22">
        <f>WEEKNUM(Flights[[#This Row],[Date]], 1)</f>
        <v>5</v>
      </c>
      <c r="C335" s="22">
        <f>WEEKDAY(Flights[[#This Row],[Date]],1)</f>
        <v>3</v>
      </c>
      <c r="D335" t="s">
        <v>607</v>
      </c>
      <c r="E335" t="s">
        <v>1994</v>
      </c>
      <c r="F335" t="s">
        <v>0</v>
      </c>
      <c r="G335" t="s">
        <v>283</v>
      </c>
      <c r="H335" t="str">
        <f>_xlfn.XLOOKUP(Flights[[#This Row],[Destination]], Airports!$A$2:$A$78, Airports!$D$2:$D$78)</f>
        <v>Fresno</v>
      </c>
      <c r="I335" t="str" cm="1">
        <f t="array" ref="I335">_xlfn.XLOOKUP(Flights[[#This Row],[Destination]],_xlfn._TRO_TRAILING( Airports!A:A),_xlfn._TRO_TRAILING( Airports!E:E), "Not found")</f>
        <v>CA</v>
      </c>
      <c r="J335" s="1">
        <v>0.74027777777777781</v>
      </c>
      <c r="K335" s="22">
        <f>HOUR(Flights[[#This Row],[Scheduled Departure]])</f>
        <v>17</v>
      </c>
      <c r="L335" s="1">
        <v>0.73819444444444449</v>
      </c>
      <c r="M335">
        <f>(L335-J335)*24*60</f>
        <v>-2.9999999999999893</v>
      </c>
      <c r="N335" s="16">
        <f>Flights[[#This Row],[Length (min)]]/60</f>
        <v>0.93333333333333335</v>
      </c>
      <c r="O335">
        <v>56</v>
      </c>
      <c r="P335">
        <v>209</v>
      </c>
      <c r="Q335" s="18">
        <f>IFERROR(Flights[[#This Row],[Distance]]/Flights[[#This Row],[Length (hr)]], "")</f>
        <v>223.92857142857142</v>
      </c>
      <c r="R335" s="1">
        <v>0.78263888888888888</v>
      </c>
      <c r="S335" s="1" t="str">
        <f>IF(Flights[[#This Row],[Length (hr)]]&lt;2, "No meal", IF(Flights[[#This Row],[Length (hr)]]&lt;3.5, "Light meal", "Full meal"))</f>
        <v>No meal</v>
      </c>
      <c r="T335" s="1" t="str">
        <f>IF(AND(Flights[[#This Row],[Airline]]="US Airways", Flights[[#This Row],[Meal]]="Full Meal"), "Yes", "No")</f>
        <v>No</v>
      </c>
      <c r="U335" s="1">
        <v>0.77708333333333335</v>
      </c>
      <c r="V335">
        <v>-8</v>
      </c>
      <c r="W335" s="1" t="str">
        <f>IF(Flights[[#This Row],[Arrival Delay]] = "", "Cancelled", IF(Flights[[#This Row],[Arrival Delay]]&gt;15, "Delayed", "On time"))</f>
        <v>On time</v>
      </c>
      <c r="X335" t="str">
        <f>IF(Flights[[#This Row],[Status]]&lt;&gt;"Delayed","", IF(Flights[[#This Row],[Arrival Delay]]&gt;120, "Severe", IF(Flights[[#This Row],[Arrival Delay]]&gt;60, "Major", "Moderate")))</f>
        <v/>
      </c>
      <c r="Y335" t="b">
        <v>0</v>
      </c>
      <c r="AA335" t="str">
        <f>IF(OR(AND(Flights[[#This Row],[Status]]="Cancelled", Flights[[#This Row],[Cancellation Reason]]="Airline/Carrier"), Flights[[#This Row],[Delay Type]]="Severe"), "Yes", "No")</f>
        <v>No</v>
      </c>
    </row>
    <row r="336" spans="1:27" x14ac:dyDescent="0.3">
      <c r="A336" s="3">
        <v>42031</v>
      </c>
      <c r="B336" s="22">
        <f>WEEKNUM(Flights[[#This Row],[Date]], 1)</f>
        <v>5</v>
      </c>
      <c r="C336" s="22">
        <f>WEEKDAY(Flights[[#This Row],[Date]],1)</f>
        <v>3</v>
      </c>
      <c r="D336" t="s">
        <v>98</v>
      </c>
      <c r="E336" t="s">
        <v>1987</v>
      </c>
      <c r="F336" t="s">
        <v>0</v>
      </c>
      <c r="G336" t="s">
        <v>3</v>
      </c>
      <c r="H336" t="str">
        <f>_xlfn.XLOOKUP(Flights[[#This Row],[Destination]], Airports!$A$2:$A$78, Airports!$D$2:$D$78)</f>
        <v>Dallas</v>
      </c>
      <c r="I336" t="str" cm="1">
        <f t="array" ref="I336">_xlfn.XLOOKUP(Flights[[#This Row],[Destination]],_xlfn._TRO_TRAILING( Airports!A:A),_xlfn._TRO_TRAILING( Airports!E:E), "Not found")</f>
        <v>TX</v>
      </c>
      <c r="J336" s="1">
        <v>0.78819444444444442</v>
      </c>
      <c r="K336" s="22">
        <f>HOUR(Flights[[#This Row],[Scheduled Departure]])</f>
        <v>18</v>
      </c>
      <c r="L336" s="1">
        <v>0.78402777777777777</v>
      </c>
      <c r="M336">
        <f>(L336-J336)*24*60</f>
        <v>-5.9999999999999787</v>
      </c>
      <c r="N336" s="16">
        <f>Flights[[#This Row],[Length (min)]]/60</f>
        <v>2.7333333333333334</v>
      </c>
      <c r="O336">
        <v>164</v>
      </c>
      <c r="P336">
        <v>1235</v>
      </c>
      <c r="Q336" s="18">
        <f>IFERROR(Flights[[#This Row],[Distance]]/Flights[[#This Row],[Length (hr)]], "")</f>
        <v>451.82926829268291</v>
      </c>
      <c r="R336" s="1">
        <v>0.98958333333333337</v>
      </c>
      <c r="S336" s="1" t="str">
        <f>IF(Flights[[#This Row],[Length (hr)]]&lt;2, "No meal", IF(Flights[[#This Row],[Length (hr)]]&lt;3.5, "Light meal", "Full meal"))</f>
        <v>Light meal</v>
      </c>
      <c r="T336" s="1" t="str">
        <f>IF(AND(Flights[[#This Row],[Airline]]="US Airways", Flights[[#This Row],[Meal]]="Full Meal"), "Yes", "No")</f>
        <v>No</v>
      </c>
      <c r="U336" s="1">
        <v>0.98124999999999996</v>
      </c>
      <c r="V336">
        <v>-12</v>
      </c>
      <c r="W336" s="1" t="str">
        <f>IF(Flights[[#This Row],[Arrival Delay]] = "", "Cancelled", IF(Flights[[#This Row],[Arrival Delay]]&gt;15, "Delayed", "On time"))</f>
        <v>On time</v>
      </c>
      <c r="X336" t="str">
        <f>IF(Flights[[#This Row],[Status]]&lt;&gt;"Delayed","", IF(Flights[[#This Row],[Arrival Delay]]&gt;120, "Severe", IF(Flights[[#This Row],[Arrival Delay]]&gt;60, "Major", "Moderate")))</f>
        <v/>
      </c>
      <c r="Y336" t="b">
        <v>0</v>
      </c>
      <c r="AA336" t="str">
        <f>IF(OR(AND(Flights[[#This Row],[Status]]="Cancelled", Flights[[#This Row],[Cancellation Reason]]="Airline/Carrier"), Flights[[#This Row],[Delay Type]]="Severe"), "Yes", "No")</f>
        <v>No</v>
      </c>
    </row>
    <row r="337" spans="1:27" x14ac:dyDescent="0.3">
      <c r="A337" s="3">
        <v>42031</v>
      </c>
      <c r="B337" s="22">
        <f>WEEKNUM(Flights[[#This Row],[Date]], 1)</f>
        <v>5</v>
      </c>
      <c r="C337" s="22">
        <f>WEEKDAY(Flights[[#This Row],[Date]],1)</f>
        <v>3</v>
      </c>
      <c r="D337" t="s">
        <v>609</v>
      </c>
      <c r="E337" t="s">
        <v>1994</v>
      </c>
      <c r="F337" t="s">
        <v>0</v>
      </c>
      <c r="G337" t="s">
        <v>339</v>
      </c>
      <c r="H337" t="str">
        <f>_xlfn.XLOOKUP(Flights[[#This Row],[Destination]], Airports!$A$2:$A$78, Airports!$D$2:$D$78)</f>
        <v>San Diego</v>
      </c>
      <c r="I337" t="str" cm="1">
        <f t="array" ref="I337">_xlfn.XLOOKUP(Flights[[#This Row],[Destination]],_xlfn._TRO_TRAILING( Airports!A:A),_xlfn._TRO_TRAILING( Airports!E:E), "Not found")</f>
        <v>CA</v>
      </c>
      <c r="J337" s="1">
        <v>0.79166666666666663</v>
      </c>
      <c r="K337" s="22">
        <f>HOUR(Flights[[#This Row],[Scheduled Departure]])</f>
        <v>19</v>
      </c>
      <c r="L337" s="1">
        <v>0.81319444444444444</v>
      </c>
      <c r="M337">
        <f>(L337-J337)*24*60</f>
        <v>31.00000000000005</v>
      </c>
      <c r="N337" s="16">
        <f>Flights[[#This Row],[Length (min)]]/60</f>
        <v>0.81666666666666665</v>
      </c>
      <c r="O337">
        <v>49</v>
      </c>
      <c r="P337">
        <v>109</v>
      </c>
      <c r="Q337" s="18">
        <f>IFERROR(Flights[[#This Row],[Distance]]/Flights[[#This Row],[Length (hr)]], "")</f>
        <v>133.46938775510205</v>
      </c>
      <c r="R337" s="1">
        <v>0.82361111111111107</v>
      </c>
      <c r="S337" s="1" t="str">
        <f>IF(Flights[[#This Row],[Length (hr)]]&lt;2, "No meal", IF(Flights[[#This Row],[Length (hr)]]&lt;3.5, "Light meal", "Full meal"))</f>
        <v>No meal</v>
      </c>
      <c r="T337" s="1" t="str">
        <f>IF(AND(Flights[[#This Row],[Airline]]="US Airways", Flights[[#This Row],[Meal]]="Full Meal"), "Yes", "No")</f>
        <v>No</v>
      </c>
      <c r="U337" s="1">
        <v>0.84722222222222221</v>
      </c>
      <c r="V337">
        <v>34</v>
      </c>
      <c r="W337" s="1" t="str">
        <f>IF(Flights[[#This Row],[Arrival Delay]] = "", "Cancelled", IF(Flights[[#This Row],[Arrival Delay]]&gt;15, "Delayed", "On time"))</f>
        <v>Delayed</v>
      </c>
      <c r="X337" t="str">
        <f>IF(Flights[[#This Row],[Status]]&lt;&gt;"Delayed","", IF(Flights[[#This Row],[Arrival Delay]]&gt;120, "Severe", IF(Flights[[#This Row],[Arrival Delay]]&gt;60, "Major", "Moderate")))</f>
        <v>Moderate</v>
      </c>
      <c r="Y337" t="b">
        <v>0</v>
      </c>
      <c r="AA337" t="str">
        <f>IF(OR(AND(Flights[[#This Row],[Status]]="Cancelled", Flights[[#This Row],[Cancellation Reason]]="Airline/Carrier"), Flights[[#This Row],[Delay Type]]="Severe"), "Yes", "No")</f>
        <v>No</v>
      </c>
    </row>
    <row r="338" spans="1:27" x14ac:dyDescent="0.3">
      <c r="A338" s="3">
        <v>42031</v>
      </c>
      <c r="B338" s="22">
        <f>WEEKNUM(Flights[[#This Row],[Date]], 1)</f>
        <v>5</v>
      </c>
      <c r="C338" s="22">
        <f>WEEKDAY(Flights[[#This Row],[Date]],1)</f>
        <v>3</v>
      </c>
      <c r="D338" t="s">
        <v>915</v>
      </c>
      <c r="E338" t="s">
        <v>1995</v>
      </c>
      <c r="F338" t="s">
        <v>0</v>
      </c>
      <c r="G338" t="s">
        <v>347</v>
      </c>
      <c r="H338" t="str">
        <f>_xlfn.XLOOKUP(Flights[[#This Row],[Destination]], Airports!$A$2:$A$78, Airports!$D$2:$D$78)</f>
        <v>San Jose</v>
      </c>
      <c r="I338" t="str" cm="1">
        <f t="array" ref="I338">_xlfn.XLOOKUP(Flights[[#This Row],[Destination]],_xlfn._TRO_TRAILING( Airports!A:A),_xlfn._TRO_TRAILING( Airports!E:E), "Not found")</f>
        <v>CA</v>
      </c>
      <c r="J338" s="1">
        <v>0.79513888888888884</v>
      </c>
      <c r="K338" s="22">
        <f>HOUR(Flights[[#This Row],[Scheduled Departure]])</f>
        <v>19</v>
      </c>
      <c r="L338" s="1">
        <v>0.79236111111111107</v>
      </c>
      <c r="M338">
        <f>(L338-J338)*24*60</f>
        <v>-3.9999999999999858</v>
      </c>
      <c r="N338" s="16">
        <f>Flights[[#This Row],[Length (min)]]/60</f>
        <v>0.96666666666666667</v>
      </c>
      <c r="O338">
        <v>58</v>
      </c>
      <c r="P338">
        <v>308</v>
      </c>
      <c r="Q338" s="18">
        <f>IFERROR(Flights[[#This Row],[Distance]]/Flights[[#This Row],[Length (hr)]], "")</f>
        <v>318.62068965517238</v>
      </c>
      <c r="R338" s="1">
        <v>0.84027777777777779</v>
      </c>
      <c r="S338" s="1" t="str">
        <f>IF(Flights[[#This Row],[Length (hr)]]&lt;2, "No meal", IF(Flights[[#This Row],[Length (hr)]]&lt;3.5, "Light meal", "Full meal"))</f>
        <v>No meal</v>
      </c>
      <c r="T338" s="1" t="str">
        <f>IF(AND(Flights[[#This Row],[Airline]]="US Airways", Flights[[#This Row],[Meal]]="Full Meal"), "Yes", "No")</f>
        <v>No</v>
      </c>
      <c r="U338" s="1">
        <v>0.83263888888888893</v>
      </c>
      <c r="V338">
        <v>-11</v>
      </c>
      <c r="W338" s="1" t="str">
        <f>IF(Flights[[#This Row],[Arrival Delay]] = "", "Cancelled", IF(Flights[[#This Row],[Arrival Delay]]&gt;15, "Delayed", "On time"))</f>
        <v>On time</v>
      </c>
      <c r="X338" t="str">
        <f>IF(Flights[[#This Row],[Status]]&lt;&gt;"Delayed","", IF(Flights[[#This Row],[Arrival Delay]]&gt;120, "Severe", IF(Flights[[#This Row],[Arrival Delay]]&gt;60, "Major", "Moderate")))</f>
        <v/>
      </c>
      <c r="Y338" t="b">
        <v>0</v>
      </c>
      <c r="AA338" t="str">
        <f>IF(OR(AND(Flights[[#This Row],[Status]]="Cancelled", Flights[[#This Row],[Cancellation Reason]]="Airline/Carrier"), Flights[[#This Row],[Delay Type]]="Severe"), "Yes", "No")</f>
        <v>No</v>
      </c>
    </row>
    <row r="339" spans="1:27" x14ac:dyDescent="0.3">
      <c r="A339" s="3">
        <v>42031</v>
      </c>
      <c r="B339" s="22">
        <f>WEEKNUM(Flights[[#This Row],[Date]], 1)</f>
        <v>5</v>
      </c>
      <c r="C339" s="22">
        <f>WEEKDAY(Flights[[#This Row],[Date]],1)</f>
        <v>3</v>
      </c>
      <c r="D339" t="s">
        <v>920</v>
      </c>
      <c r="E339" t="s">
        <v>1995</v>
      </c>
      <c r="F339" t="s">
        <v>0</v>
      </c>
      <c r="G339" t="s">
        <v>349</v>
      </c>
      <c r="H339" t="str">
        <f>_xlfn.XLOOKUP(Flights[[#This Row],[Destination]], Airports!$A$2:$A$78, Airports!$D$2:$D$78)</f>
        <v>Salt Lake City</v>
      </c>
      <c r="I339" t="str" cm="1">
        <f t="array" ref="I339">_xlfn.XLOOKUP(Flights[[#This Row],[Destination]],_xlfn._TRO_TRAILING( Airports!A:A),_xlfn._TRO_TRAILING( Airports!E:E), "Not found")</f>
        <v>UT</v>
      </c>
      <c r="J339" s="1">
        <v>0.83680555555555558</v>
      </c>
      <c r="K339" s="22">
        <f>HOUR(Flights[[#This Row],[Scheduled Departure]])</f>
        <v>20</v>
      </c>
      <c r="L339" s="1">
        <v>0.83402777777777781</v>
      </c>
      <c r="M339">
        <f>(L339-J339)*24*60</f>
        <v>-3.9999999999999858</v>
      </c>
      <c r="N339" s="16">
        <f>Flights[[#This Row],[Length (min)]]/60</f>
        <v>1.4</v>
      </c>
      <c r="O339">
        <v>84</v>
      </c>
      <c r="P339">
        <v>590</v>
      </c>
      <c r="Q339" s="18">
        <f>IFERROR(Flights[[#This Row],[Distance]]/Flights[[#This Row],[Length (hr)]], "")</f>
        <v>421.42857142857144</v>
      </c>
      <c r="R339" s="1">
        <v>0.95138888888888884</v>
      </c>
      <c r="S339" s="1" t="str">
        <f>IF(Flights[[#This Row],[Length (hr)]]&lt;2, "No meal", IF(Flights[[#This Row],[Length (hr)]]&lt;3.5, "Light meal", "Full meal"))</f>
        <v>No meal</v>
      </c>
      <c r="T339" s="1" t="str">
        <f>IF(AND(Flights[[#This Row],[Airline]]="US Airways", Flights[[#This Row],[Meal]]="Full Meal"), "Yes", "No")</f>
        <v>No</v>
      </c>
      <c r="U339" s="1">
        <v>0.93402777777777779</v>
      </c>
      <c r="V339">
        <v>-25</v>
      </c>
      <c r="W339" s="1" t="str">
        <f>IF(Flights[[#This Row],[Arrival Delay]] = "", "Cancelled", IF(Flights[[#This Row],[Arrival Delay]]&gt;15, "Delayed", "On time"))</f>
        <v>On time</v>
      </c>
      <c r="X339" t="str">
        <f>IF(Flights[[#This Row],[Status]]&lt;&gt;"Delayed","", IF(Flights[[#This Row],[Arrival Delay]]&gt;120, "Severe", IF(Flights[[#This Row],[Arrival Delay]]&gt;60, "Major", "Moderate")))</f>
        <v/>
      </c>
      <c r="Y339" t="b">
        <v>0</v>
      </c>
      <c r="AA339" t="str">
        <f>IF(OR(AND(Flights[[#This Row],[Status]]="Cancelled", Flights[[#This Row],[Cancellation Reason]]="Airline/Carrier"), Flights[[#This Row],[Delay Type]]="Severe"), "Yes", "No")</f>
        <v>No</v>
      </c>
    </row>
    <row r="340" spans="1:27" x14ac:dyDescent="0.3">
      <c r="A340" s="3">
        <v>42032</v>
      </c>
      <c r="B340" s="22">
        <f>WEEKNUM(Flights[[#This Row],[Date]], 1)</f>
        <v>5</v>
      </c>
      <c r="C340" s="22">
        <f>WEEKDAY(Flights[[#This Row],[Date]],1)</f>
        <v>4</v>
      </c>
      <c r="D340" t="s">
        <v>690</v>
      </c>
      <c r="E340" t="s">
        <v>1990</v>
      </c>
      <c r="F340" t="s">
        <v>0</v>
      </c>
      <c r="G340" t="s">
        <v>12</v>
      </c>
      <c r="H340" t="str">
        <f>_xlfn.XLOOKUP(Flights[[#This Row],[Destination]], Airports!$A$2:$A$78, Airports!$D$2:$D$78)</f>
        <v>New York</v>
      </c>
      <c r="I340" t="str" cm="1">
        <f t="array" ref="I340">_xlfn.XLOOKUP(Flights[[#This Row],[Destination]],_xlfn._TRO_TRAILING( Airports!A:A),_xlfn._TRO_TRAILING( Airports!E:E), "Not found")</f>
        <v>NY</v>
      </c>
      <c r="J340" s="1">
        <v>0.25347222222222221</v>
      </c>
      <c r="K340" s="22">
        <f>HOUR(Flights[[#This Row],[Scheduled Departure]])</f>
        <v>6</v>
      </c>
      <c r="L340" s="1">
        <v>0.24791666666666667</v>
      </c>
      <c r="M340">
        <f>(L340-J340)*24*60</f>
        <v>-7.9999999999999716</v>
      </c>
      <c r="N340" s="16">
        <f>Flights[[#This Row],[Length (min)]]/60</f>
        <v>5.2166666666666668</v>
      </c>
      <c r="O340">
        <v>313</v>
      </c>
      <c r="P340">
        <v>2475</v>
      </c>
      <c r="Q340" s="18">
        <f>IFERROR(Flights[[#This Row],[Distance]]/Flights[[#This Row],[Length (hr)]], "")</f>
        <v>474.44089456869011</v>
      </c>
      <c r="R340" s="1">
        <v>0.60347222222222219</v>
      </c>
      <c r="S340" s="1" t="str">
        <f>IF(Flights[[#This Row],[Length (hr)]]&lt;2, "No meal", IF(Flights[[#This Row],[Length (hr)]]&lt;3.5, "Light meal", "Full meal"))</f>
        <v>Full meal</v>
      </c>
      <c r="T340" s="1" t="str">
        <f>IF(AND(Flights[[#This Row],[Airline]]="US Airways", Flights[[#This Row],[Meal]]="Full Meal"), "Yes", "No")</f>
        <v>No</v>
      </c>
      <c r="U340" s="1">
        <v>0.59027777777777779</v>
      </c>
      <c r="V340">
        <v>-19</v>
      </c>
      <c r="W340" s="1" t="str">
        <f>IF(Flights[[#This Row],[Arrival Delay]] = "", "Cancelled", IF(Flights[[#This Row],[Arrival Delay]]&gt;15, "Delayed", "On time"))</f>
        <v>On time</v>
      </c>
      <c r="X340" t="str">
        <f>IF(Flights[[#This Row],[Status]]&lt;&gt;"Delayed","", IF(Flights[[#This Row],[Arrival Delay]]&gt;120, "Severe", IF(Flights[[#This Row],[Arrival Delay]]&gt;60, "Major", "Moderate")))</f>
        <v/>
      </c>
      <c r="Y340" t="b">
        <v>0</v>
      </c>
      <c r="AA340" t="str">
        <f>IF(OR(AND(Flights[[#This Row],[Status]]="Cancelled", Flights[[#This Row],[Cancellation Reason]]="Airline/Carrier"), Flights[[#This Row],[Delay Type]]="Severe"), "Yes", "No")</f>
        <v>No</v>
      </c>
    </row>
    <row r="341" spans="1:27" x14ac:dyDescent="0.3">
      <c r="A341" s="3">
        <v>42032</v>
      </c>
      <c r="B341" s="22">
        <f>WEEKNUM(Flights[[#This Row],[Date]], 1)</f>
        <v>5</v>
      </c>
      <c r="C341" s="22">
        <f>WEEKDAY(Flights[[#This Row],[Date]],1)</f>
        <v>4</v>
      </c>
      <c r="D341" t="s">
        <v>53</v>
      </c>
      <c r="E341" t="s">
        <v>1987</v>
      </c>
      <c r="F341" t="s">
        <v>0</v>
      </c>
      <c r="G341" t="s">
        <v>20</v>
      </c>
      <c r="H341" t="str">
        <f>_xlfn.XLOOKUP(Flights[[#This Row],[Destination]], Airports!$A$2:$A$78, Airports!$D$2:$D$78)</f>
        <v>Kahului</v>
      </c>
      <c r="I341" t="str" cm="1">
        <f t="array" ref="I341">_xlfn.XLOOKUP(Flights[[#This Row],[Destination]],_xlfn._TRO_TRAILING( Airports!A:A),_xlfn._TRO_TRAILING( Airports!E:E), "Not found")</f>
        <v>HI</v>
      </c>
      <c r="J341" s="1">
        <v>0.375</v>
      </c>
      <c r="K341" s="22">
        <f>HOUR(Flights[[#This Row],[Scheduled Departure]])</f>
        <v>9</v>
      </c>
      <c r="L341" s="1">
        <v>0.37013888888888891</v>
      </c>
      <c r="M341">
        <f>(L341-J341)*24*60</f>
        <v>-6.9999999999999751</v>
      </c>
      <c r="N341" s="16">
        <f>Flights[[#This Row],[Length (min)]]/60</f>
        <v>5.9333333333333336</v>
      </c>
      <c r="O341">
        <v>356</v>
      </c>
      <c r="P341">
        <v>2486</v>
      </c>
      <c r="Q341" s="18">
        <f>IFERROR(Flights[[#This Row],[Distance]]/Flights[[#This Row],[Length (hr)]], "")</f>
        <v>418.98876404494382</v>
      </c>
      <c r="R341" s="1">
        <v>0.53888888888888886</v>
      </c>
      <c r="S341" s="1" t="str">
        <f>IF(Flights[[#This Row],[Length (hr)]]&lt;2, "No meal", IF(Flights[[#This Row],[Length (hr)]]&lt;3.5, "Light meal", "Full meal"))</f>
        <v>Full meal</v>
      </c>
      <c r="T341" s="1" t="str">
        <f>IF(AND(Flights[[#This Row],[Airline]]="US Airways", Flights[[#This Row],[Meal]]="Full Meal"), "Yes", "No")</f>
        <v>No</v>
      </c>
      <c r="U341" s="1">
        <v>0.53402777777777777</v>
      </c>
      <c r="V341">
        <v>-7</v>
      </c>
      <c r="W341" s="1" t="str">
        <f>IF(Flights[[#This Row],[Arrival Delay]] = "", "Cancelled", IF(Flights[[#This Row],[Arrival Delay]]&gt;15, "Delayed", "On time"))</f>
        <v>On time</v>
      </c>
      <c r="X341" t="str">
        <f>IF(Flights[[#This Row],[Status]]&lt;&gt;"Delayed","", IF(Flights[[#This Row],[Arrival Delay]]&gt;120, "Severe", IF(Flights[[#This Row],[Arrival Delay]]&gt;60, "Major", "Moderate")))</f>
        <v/>
      </c>
      <c r="Y341" t="b">
        <v>0</v>
      </c>
      <c r="AA341" t="str">
        <f>IF(OR(AND(Flights[[#This Row],[Status]]="Cancelled", Flights[[#This Row],[Cancellation Reason]]="Airline/Carrier"), Flights[[#This Row],[Delay Type]]="Severe"), "Yes", "No")</f>
        <v>No</v>
      </c>
    </row>
    <row r="342" spans="1:27" x14ac:dyDescent="0.3">
      <c r="A342" s="3">
        <v>42032</v>
      </c>
      <c r="B342" s="22">
        <f>WEEKNUM(Flights[[#This Row],[Date]], 1)</f>
        <v>5</v>
      </c>
      <c r="C342" s="22">
        <f>WEEKDAY(Flights[[#This Row],[Date]],1)</f>
        <v>4</v>
      </c>
      <c r="D342" t="s">
        <v>855</v>
      </c>
      <c r="E342" t="s">
        <v>1995</v>
      </c>
      <c r="F342" t="s">
        <v>0</v>
      </c>
      <c r="G342" t="s">
        <v>306</v>
      </c>
      <c r="H342" t="str">
        <f>_xlfn.XLOOKUP(Flights[[#This Row],[Destination]], Airports!$A$2:$A$78, Airports!$D$2:$D$78)</f>
        <v>Chicago</v>
      </c>
      <c r="I342" t="str" cm="1">
        <f t="array" ref="I342">_xlfn.XLOOKUP(Flights[[#This Row],[Destination]],_xlfn._TRO_TRAILING( Airports!A:A),_xlfn._TRO_TRAILING( Airports!E:E), "Not found")</f>
        <v>IL</v>
      </c>
      <c r="J342" s="1">
        <v>0.40277777777777779</v>
      </c>
      <c r="K342" s="22">
        <f>HOUR(Flights[[#This Row],[Scheduled Departure]])</f>
        <v>9</v>
      </c>
      <c r="L342" s="1">
        <v>0.40069444444444446</v>
      </c>
      <c r="M342">
        <f>(L342-J342)*24*60</f>
        <v>-2.9999999999999893</v>
      </c>
      <c r="N342" s="16">
        <f>Flights[[#This Row],[Length (min)]]/60</f>
        <v>3.6833333333333331</v>
      </c>
      <c r="O342">
        <v>221</v>
      </c>
      <c r="P342">
        <v>1750</v>
      </c>
      <c r="Q342" s="18">
        <f>IFERROR(Flights[[#This Row],[Distance]]/Flights[[#This Row],[Length (hr)]], "")</f>
        <v>475.11312217194575</v>
      </c>
      <c r="R342" s="1">
        <v>0.64583333333333337</v>
      </c>
      <c r="S342" s="1" t="str">
        <f>IF(Flights[[#This Row],[Length (hr)]]&lt;2, "No meal", IF(Flights[[#This Row],[Length (hr)]]&lt;3.5, "Light meal", "Full meal"))</f>
        <v>Full meal</v>
      </c>
      <c r="T342" s="1" t="str">
        <f>IF(AND(Flights[[#This Row],[Airline]]="US Airways", Flights[[#This Row],[Meal]]="Full Meal"), "Yes", "No")</f>
        <v>No</v>
      </c>
      <c r="U342" s="1">
        <v>0.63749999999999996</v>
      </c>
      <c r="V342">
        <v>-12</v>
      </c>
      <c r="W342" s="1" t="str">
        <f>IF(Flights[[#This Row],[Arrival Delay]] = "", "Cancelled", IF(Flights[[#This Row],[Arrival Delay]]&gt;15, "Delayed", "On time"))</f>
        <v>On time</v>
      </c>
      <c r="X342" t="str">
        <f>IF(Flights[[#This Row],[Status]]&lt;&gt;"Delayed","", IF(Flights[[#This Row],[Arrival Delay]]&gt;120, "Severe", IF(Flights[[#This Row],[Arrival Delay]]&gt;60, "Major", "Moderate")))</f>
        <v/>
      </c>
      <c r="Y342" t="b">
        <v>0</v>
      </c>
      <c r="AA342" t="str">
        <f>IF(OR(AND(Flights[[#This Row],[Status]]="Cancelled", Flights[[#This Row],[Cancellation Reason]]="Airline/Carrier"), Flights[[#This Row],[Delay Type]]="Severe"), "Yes", "No")</f>
        <v>No</v>
      </c>
    </row>
    <row r="343" spans="1:27" x14ac:dyDescent="0.3">
      <c r="A343" s="3">
        <v>42032</v>
      </c>
      <c r="B343" s="22">
        <f>WEEKNUM(Flights[[#This Row],[Date]], 1)</f>
        <v>5</v>
      </c>
      <c r="C343" s="22">
        <f>WEEKDAY(Flights[[#This Row],[Date]],1)</f>
        <v>4</v>
      </c>
      <c r="D343" t="s">
        <v>447</v>
      </c>
      <c r="E343" t="s">
        <v>1994</v>
      </c>
      <c r="F343" t="s">
        <v>0</v>
      </c>
      <c r="G343" t="s">
        <v>331</v>
      </c>
      <c r="H343" t="str">
        <f>_xlfn.XLOOKUP(Flights[[#This Row],[Destination]], Airports!$A$2:$A$78, Airports!$D$2:$D$78)</f>
        <v>Palm Springs</v>
      </c>
      <c r="I343" t="str" cm="1">
        <f t="array" ref="I343">_xlfn.XLOOKUP(Flights[[#This Row],[Destination]],_xlfn._TRO_TRAILING( Airports!A:A),_xlfn._TRO_TRAILING( Airports!E:E), "Not found")</f>
        <v>CA</v>
      </c>
      <c r="J343" s="1">
        <v>0.41666666666666669</v>
      </c>
      <c r="K343" s="22">
        <f>HOUR(Flights[[#This Row],[Scheduled Departure]])</f>
        <v>10</v>
      </c>
      <c r="L343" s="1">
        <v>0.41249999999999998</v>
      </c>
      <c r="M343">
        <f>(L343-J343)*24*60</f>
        <v>-6.0000000000000586</v>
      </c>
      <c r="N343" s="16">
        <f>Flights[[#This Row],[Length (min)]]/60</f>
        <v>0.98333333333333328</v>
      </c>
      <c r="O343">
        <v>59</v>
      </c>
      <c r="P343">
        <v>110</v>
      </c>
      <c r="Q343" s="18">
        <f>IFERROR(Flights[[#This Row],[Distance]]/Flights[[#This Row],[Length (hr)]], "")</f>
        <v>111.86440677966102</v>
      </c>
      <c r="R343" s="1">
        <v>0.45763888888888887</v>
      </c>
      <c r="S343" s="1" t="str">
        <f>IF(Flights[[#This Row],[Length (hr)]]&lt;2, "No meal", IF(Flights[[#This Row],[Length (hr)]]&lt;3.5, "Light meal", "Full meal"))</f>
        <v>No meal</v>
      </c>
      <c r="T343" s="1" t="str">
        <f>IF(AND(Flights[[#This Row],[Airline]]="US Airways", Flights[[#This Row],[Meal]]="Full Meal"), "Yes", "No")</f>
        <v>No</v>
      </c>
      <c r="U343" s="1">
        <v>0.45347222222222222</v>
      </c>
      <c r="V343">
        <v>-6</v>
      </c>
      <c r="W343" s="1" t="str">
        <f>IF(Flights[[#This Row],[Arrival Delay]] = "", "Cancelled", IF(Flights[[#This Row],[Arrival Delay]]&gt;15, "Delayed", "On time"))</f>
        <v>On time</v>
      </c>
      <c r="X343" t="str">
        <f>IF(Flights[[#This Row],[Status]]&lt;&gt;"Delayed","", IF(Flights[[#This Row],[Arrival Delay]]&gt;120, "Severe", IF(Flights[[#This Row],[Arrival Delay]]&gt;60, "Major", "Moderate")))</f>
        <v/>
      </c>
      <c r="Y343" t="b">
        <v>0</v>
      </c>
      <c r="AA343" t="str">
        <f>IF(OR(AND(Flights[[#This Row],[Status]]="Cancelled", Flights[[#This Row],[Cancellation Reason]]="Airline/Carrier"), Flights[[#This Row],[Delay Type]]="Severe"), "Yes", "No")</f>
        <v>No</v>
      </c>
    </row>
    <row r="344" spans="1:27" x14ac:dyDescent="0.3">
      <c r="A344" s="3">
        <v>42032</v>
      </c>
      <c r="B344" s="22">
        <f>WEEKNUM(Flights[[#This Row],[Date]], 1)</f>
        <v>5</v>
      </c>
      <c r="C344" s="22">
        <f>WEEKDAY(Flights[[#This Row],[Date]],1)</f>
        <v>4</v>
      </c>
      <c r="D344" t="s">
        <v>450</v>
      </c>
      <c r="E344" t="s">
        <v>1998</v>
      </c>
      <c r="F344" t="s">
        <v>0</v>
      </c>
      <c r="G344" t="s">
        <v>273</v>
      </c>
      <c r="H344" t="str">
        <f>_xlfn.XLOOKUP(Flights[[#This Row],[Destination]], Airports!$A$2:$A$78, Airports!$D$2:$D$78)</f>
        <v>Denver</v>
      </c>
      <c r="I344" t="str" cm="1">
        <f t="array" ref="I344">_xlfn.XLOOKUP(Flights[[#This Row],[Destination]],_xlfn._TRO_TRAILING( Airports!A:A),_xlfn._TRO_TRAILING( Airports!E:E), "Not found")</f>
        <v>CO</v>
      </c>
      <c r="J344" s="1">
        <v>0.42986111111111114</v>
      </c>
      <c r="K344" s="22">
        <f>HOUR(Flights[[#This Row],[Scheduled Departure]])</f>
        <v>10</v>
      </c>
      <c r="L344" s="1">
        <v>0.42916666666666664</v>
      </c>
      <c r="M344">
        <f>(L344-J344)*24*60</f>
        <v>-1.0000000000000764</v>
      </c>
      <c r="N344" s="16">
        <f>Flights[[#This Row],[Length (min)]]/60</f>
        <v>2.0333333333333332</v>
      </c>
      <c r="O344">
        <v>122</v>
      </c>
      <c r="P344">
        <v>862</v>
      </c>
      <c r="Q344" s="18">
        <f>IFERROR(Flights[[#This Row],[Distance]]/Flights[[#This Row],[Length (hr)]], "")</f>
        <v>423.93442622950823</v>
      </c>
      <c r="R344" s="1">
        <v>0.56597222222222221</v>
      </c>
      <c r="S344" s="1" t="str">
        <f>IF(Flights[[#This Row],[Length (hr)]]&lt;2, "No meal", IF(Flights[[#This Row],[Length (hr)]]&lt;3.5, "Light meal", "Full meal"))</f>
        <v>Light meal</v>
      </c>
      <c r="T344" s="1" t="str">
        <f>IF(AND(Flights[[#This Row],[Airline]]="US Airways", Flights[[#This Row],[Meal]]="Full Meal"), "Yes", "No")</f>
        <v>No</v>
      </c>
      <c r="U344" s="1">
        <v>0.55555555555555558</v>
      </c>
      <c r="V344">
        <v>-15</v>
      </c>
      <c r="W344" s="1" t="str">
        <f>IF(Flights[[#This Row],[Arrival Delay]] = "", "Cancelled", IF(Flights[[#This Row],[Arrival Delay]]&gt;15, "Delayed", "On time"))</f>
        <v>On time</v>
      </c>
      <c r="X344" t="str">
        <f>IF(Flights[[#This Row],[Status]]&lt;&gt;"Delayed","", IF(Flights[[#This Row],[Arrival Delay]]&gt;120, "Severe", IF(Flights[[#This Row],[Arrival Delay]]&gt;60, "Major", "Moderate")))</f>
        <v/>
      </c>
      <c r="Y344" t="b">
        <v>0</v>
      </c>
      <c r="AA344" t="str">
        <f>IF(OR(AND(Flights[[#This Row],[Status]]="Cancelled", Flights[[#This Row],[Cancellation Reason]]="Airline/Carrier"), Flights[[#This Row],[Delay Type]]="Severe"), "Yes", "No")</f>
        <v>No</v>
      </c>
    </row>
    <row r="345" spans="1:27" x14ac:dyDescent="0.3">
      <c r="A345" s="3">
        <v>42032</v>
      </c>
      <c r="B345" s="22">
        <f>WEEKNUM(Flights[[#This Row],[Date]], 1)</f>
        <v>5</v>
      </c>
      <c r="C345" s="22">
        <f>WEEKDAY(Flights[[#This Row],[Date]],1)</f>
        <v>4</v>
      </c>
      <c r="D345" t="s">
        <v>861</v>
      </c>
      <c r="E345" t="s">
        <v>1995</v>
      </c>
      <c r="F345" t="s">
        <v>0</v>
      </c>
      <c r="G345" t="s">
        <v>303</v>
      </c>
      <c r="H345" t="str">
        <f>_xlfn.XLOOKUP(Flights[[#This Row],[Destination]], Airports!$A$2:$A$78, Airports!$D$2:$D$78)</f>
        <v>Kansas City</v>
      </c>
      <c r="I345" t="str" cm="1">
        <f t="array" ref="I345">_xlfn.XLOOKUP(Flights[[#This Row],[Destination]],_xlfn._TRO_TRAILING( Airports!A:A),_xlfn._TRO_TRAILING( Airports!E:E), "Not found")</f>
        <v>MO</v>
      </c>
      <c r="J345" s="1">
        <v>0.4548611111111111</v>
      </c>
      <c r="K345" s="22">
        <f>HOUR(Flights[[#This Row],[Scheduled Departure]])</f>
        <v>10</v>
      </c>
      <c r="L345" s="1">
        <v>0.4548611111111111</v>
      </c>
      <c r="M345">
        <f>(L345-J345)*24*60</f>
        <v>0</v>
      </c>
      <c r="N345" s="16">
        <f>Flights[[#This Row],[Length (min)]]/60</f>
        <v>2.8</v>
      </c>
      <c r="O345">
        <v>168</v>
      </c>
      <c r="P345">
        <v>1363</v>
      </c>
      <c r="Q345" s="18">
        <f>IFERROR(Flights[[#This Row],[Distance]]/Flights[[#This Row],[Length (hr)]], "")</f>
        <v>486.78571428571433</v>
      </c>
      <c r="R345" s="1">
        <v>0.67013888888888884</v>
      </c>
      <c r="S345" s="1" t="str">
        <f>IF(Flights[[#This Row],[Length (hr)]]&lt;2, "No meal", IF(Flights[[#This Row],[Length (hr)]]&lt;3.5, "Light meal", "Full meal"))</f>
        <v>Light meal</v>
      </c>
      <c r="T345" s="1" t="str">
        <f>IF(AND(Flights[[#This Row],[Airline]]="US Airways", Flights[[#This Row],[Meal]]="Full Meal"), "Yes", "No")</f>
        <v>No</v>
      </c>
      <c r="U345" s="1">
        <v>0.65486111111111112</v>
      </c>
      <c r="V345">
        <v>-22</v>
      </c>
      <c r="W345" s="1" t="str">
        <f>IF(Flights[[#This Row],[Arrival Delay]] = "", "Cancelled", IF(Flights[[#This Row],[Arrival Delay]]&gt;15, "Delayed", "On time"))</f>
        <v>On time</v>
      </c>
      <c r="X345" t="str">
        <f>IF(Flights[[#This Row],[Status]]&lt;&gt;"Delayed","", IF(Flights[[#This Row],[Arrival Delay]]&gt;120, "Severe", IF(Flights[[#This Row],[Arrival Delay]]&gt;60, "Major", "Moderate")))</f>
        <v/>
      </c>
      <c r="Y345" t="b">
        <v>0</v>
      </c>
      <c r="AA345" t="str">
        <f>IF(OR(AND(Flights[[#This Row],[Status]]="Cancelled", Flights[[#This Row],[Cancellation Reason]]="Airline/Carrier"), Flights[[#This Row],[Delay Type]]="Severe"), "Yes", "No")</f>
        <v>No</v>
      </c>
    </row>
    <row r="346" spans="1:27" x14ac:dyDescent="0.3">
      <c r="A346" s="3">
        <v>42032</v>
      </c>
      <c r="B346" s="22">
        <f>WEEKNUM(Flights[[#This Row],[Date]], 1)</f>
        <v>5</v>
      </c>
      <c r="C346" s="22">
        <f>WEEKDAY(Flights[[#This Row],[Date]],1)</f>
        <v>4</v>
      </c>
      <c r="D346" t="s">
        <v>862</v>
      </c>
      <c r="E346" t="s">
        <v>1990</v>
      </c>
      <c r="F346" t="s">
        <v>0</v>
      </c>
      <c r="G346" t="s">
        <v>273</v>
      </c>
      <c r="H346" t="str">
        <f>_xlfn.XLOOKUP(Flights[[#This Row],[Destination]], Airports!$A$2:$A$78, Airports!$D$2:$D$78)</f>
        <v>Denver</v>
      </c>
      <c r="I346" t="str" cm="1">
        <f t="array" ref="I346">_xlfn.XLOOKUP(Flights[[#This Row],[Destination]],_xlfn._TRO_TRAILING( Airports!A:A),_xlfn._TRO_TRAILING( Airports!E:E), "Not found")</f>
        <v>CO</v>
      </c>
      <c r="J346" s="1">
        <v>0.45555555555555555</v>
      </c>
      <c r="K346" s="22">
        <f>HOUR(Flights[[#This Row],[Scheduled Departure]])</f>
        <v>10</v>
      </c>
      <c r="L346" s="1">
        <v>0.45416666666666666</v>
      </c>
      <c r="M346">
        <f>(L346-J346)*24*60</f>
        <v>-1.9999999999999929</v>
      </c>
      <c r="N346" s="16">
        <f>Flights[[#This Row],[Length (min)]]/60</f>
        <v>1.95</v>
      </c>
      <c r="O346">
        <v>117</v>
      </c>
      <c r="P346">
        <v>862</v>
      </c>
      <c r="Q346" s="18">
        <f>IFERROR(Flights[[#This Row],[Distance]]/Flights[[#This Row],[Length (hr)]], "")</f>
        <v>442.05128205128204</v>
      </c>
      <c r="R346" s="1">
        <v>0.59375</v>
      </c>
      <c r="S346" s="1" t="str">
        <f>IF(Flights[[#This Row],[Length (hr)]]&lt;2, "No meal", IF(Flights[[#This Row],[Length (hr)]]&lt;3.5, "Light meal", "Full meal"))</f>
        <v>No meal</v>
      </c>
      <c r="T346" s="1" t="str">
        <f>IF(AND(Flights[[#This Row],[Airline]]="US Airways", Flights[[#This Row],[Meal]]="Full Meal"), "Yes", "No")</f>
        <v>No</v>
      </c>
      <c r="U346" s="1">
        <v>0.57708333333333328</v>
      </c>
      <c r="V346">
        <v>-24</v>
      </c>
      <c r="W346" s="1" t="str">
        <f>IF(Flights[[#This Row],[Arrival Delay]] = "", "Cancelled", IF(Flights[[#This Row],[Arrival Delay]]&gt;15, "Delayed", "On time"))</f>
        <v>On time</v>
      </c>
      <c r="X346" t="str">
        <f>IF(Flights[[#This Row],[Status]]&lt;&gt;"Delayed","", IF(Flights[[#This Row],[Arrival Delay]]&gt;120, "Severe", IF(Flights[[#This Row],[Arrival Delay]]&gt;60, "Major", "Moderate")))</f>
        <v/>
      </c>
      <c r="Y346" t="b">
        <v>0</v>
      </c>
      <c r="AA346" t="str">
        <f>IF(OR(AND(Flights[[#This Row],[Status]]="Cancelled", Flights[[#This Row],[Cancellation Reason]]="Airline/Carrier"), Flights[[#This Row],[Delay Type]]="Severe"), "Yes", "No")</f>
        <v>No</v>
      </c>
    </row>
    <row r="347" spans="1:27" x14ac:dyDescent="0.3">
      <c r="A347" s="3">
        <v>42032</v>
      </c>
      <c r="B347" s="22">
        <f>WEEKNUM(Flights[[#This Row],[Date]], 1)</f>
        <v>5</v>
      </c>
      <c r="C347" s="22">
        <f>WEEKDAY(Flights[[#This Row],[Date]],1)</f>
        <v>4</v>
      </c>
      <c r="D347" t="s">
        <v>506</v>
      </c>
      <c r="E347" t="s">
        <v>1994</v>
      </c>
      <c r="F347" t="s">
        <v>0</v>
      </c>
      <c r="G347" t="s">
        <v>295</v>
      </c>
      <c r="H347" t="str">
        <f>_xlfn.XLOOKUP(Flights[[#This Row],[Destination]], Airports!$A$2:$A$78, Airports!$D$2:$D$78)</f>
        <v>Wichita</v>
      </c>
      <c r="I347" t="str" cm="1">
        <f t="array" ref="I347">_xlfn.XLOOKUP(Flights[[#This Row],[Destination]],_xlfn._TRO_TRAILING( Airports!A:A),_xlfn._TRO_TRAILING( Airports!E:E), "Not found")</f>
        <v>KS</v>
      </c>
      <c r="J347" s="1">
        <v>0.53749999999999998</v>
      </c>
      <c r="K347" s="22">
        <f>HOUR(Flights[[#This Row],[Scheduled Departure]])</f>
        <v>12</v>
      </c>
      <c r="L347" s="1">
        <v>0.53402777777777777</v>
      </c>
      <c r="M347">
        <f>(L347-J347)*24*60</f>
        <v>-4.9999999999999822</v>
      </c>
      <c r="N347" s="16">
        <f>Flights[[#This Row],[Length (min)]]/60</f>
        <v>2.6833333333333331</v>
      </c>
      <c r="O347">
        <v>161</v>
      </c>
      <c r="P347">
        <v>1203</v>
      </c>
      <c r="Q347" s="18">
        <f>IFERROR(Flights[[#This Row],[Distance]]/Flights[[#This Row],[Length (hr)]], "")</f>
        <v>448.32298136645966</v>
      </c>
      <c r="R347" s="1">
        <v>0.73611111111111116</v>
      </c>
      <c r="S347" s="1" t="str">
        <f>IF(Flights[[#This Row],[Length (hr)]]&lt;2, "No meal", IF(Flights[[#This Row],[Length (hr)]]&lt;3.5, "Light meal", "Full meal"))</f>
        <v>Light meal</v>
      </c>
      <c r="T347" s="1" t="str">
        <f>IF(AND(Flights[[#This Row],[Airline]]="US Airways", Flights[[#This Row],[Meal]]="Full Meal"), "Yes", "No")</f>
        <v>No</v>
      </c>
      <c r="U347" s="1">
        <v>0.72916666666666663</v>
      </c>
      <c r="V347">
        <v>-10</v>
      </c>
      <c r="W347" s="1" t="str">
        <f>IF(Flights[[#This Row],[Arrival Delay]] = "", "Cancelled", IF(Flights[[#This Row],[Arrival Delay]]&gt;15, "Delayed", "On time"))</f>
        <v>On time</v>
      </c>
      <c r="X347" t="str">
        <f>IF(Flights[[#This Row],[Status]]&lt;&gt;"Delayed","", IF(Flights[[#This Row],[Arrival Delay]]&gt;120, "Severe", IF(Flights[[#This Row],[Arrival Delay]]&gt;60, "Major", "Moderate")))</f>
        <v/>
      </c>
      <c r="Y347" t="b">
        <v>0</v>
      </c>
      <c r="AA347" t="str">
        <f>IF(OR(AND(Flights[[#This Row],[Status]]="Cancelled", Flights[[#This Row],[Cancellation Reason]]="Airline/Carrier"), Flights[[#This Row],[Delay Type]]="Severe"), "Yes", "No")</f>
        <v>No</v>
      </c>
    </row>
    <row r="348" spans="1:27" x14ac:dyDescent="0.3">
      <c r="A348" s="3">
        <v>42032</v>
      </c>
      <c r="B348" s="22">
        <f>WEEKNUM(Flights[[#This Row],[Date]], 1)</f>
        <v>5</v>
      </c>
      <c r="C348" s="22">
        <f>WEEKDAY(Flights[[#This Row],[Date]],1)</f>
        <v>4</v>
      </c>
      <c r="D348" t="s">
        <v>537</v>
      </c>
      <c r="E348" t="s">
        <v>1994</v>
      </c>
      <c r="F348" t="s">
        <v>0</v>
      </c>
      <c r="G348" t="s">
        <v>278</v>
      </c>
      <c r="H348" t="str">
        <f>_xlfn.XLOOKUP(Flights[[#This Row],[Destination]], Airports!$A$2:$A$78, Airports!$D$2:$D$78)</f>
        <v>El Paso</v>
      </c>
      <c r="I348" t="str" cm="1">
        <f t="array" ref="I348">_xlfn.XLOOKUP(Flights[[#This Row],[Destination]],_xlfn._TRO_TRAILING( Airports!A:A),_xlfn._TRO_TRAILING( Airports!E:E), "Not found")</f>
        <v>TX</v>
      </c>
      <c r="J348" s="1">
        <v>0.58333333333333337</v>
      </c>
      <c r="K348" s="22">
        <f>HOUR(Flights[[#This Row],[Scheduled Departure]])</f>
        <v>14</v>
      </c>
      <c r="L348" s="1">
        <v>0.5756944444444444</v>
      </c>
      <c r="M348">
        <f>(L348-J348)*24*60</f>
        <v>-11.000000000000121</v>
      </c>
      <c r="N348" s="16">
        <f>Flights[[#This Row],[Length (min)]]/60</f>
        <v>1.8333333333333333</v>
      </c>
      <c r="O348">
        <v>110</v>
      </c>
      <c r="P348">
        <v>715</v>
      </c>
      <c r="Q348" s="18">
        <f>IFERROR(Flights[[#This Row],[Distance]]/Flights[[#This Row],[Length (hr)]], "")</f>
        <v>390</v>
      </c>
      <c r="R348" s="1">
        <v>0.69722222222222219</v>
      </c>
      <c r="S348" s="1" t="str">
        <f>IF(Flights[[#This Row],[Length (hr)]]&lt;2, "No meal", IF(Flights[[#This Row],[Length (hr)]]&lt;3.5, "Light meal", "Full meal"))</f>
        <v>No meal</v>
      </c>
      <c r="T348" s="1" t="str">
        <f>IF(AND(Flights[[#This Row],[Airline]]="US Airways", Flights[[#This Row],[Meal]]="Full Meal"), "Yes", "No")</f>
        <v>No</v>
      </c>
      <c r="U348" s="1">
        <v>0.69374999999999998</v>
      </c>
      <c r="V348">
        <v>-5</v>
      </c>
      <c r="W348" s="1" t="str">
        <f>IF(Flights[[#This Row],[Arrival Delay]] = "", "Cancelled", IF(Flights[[#This Row],[Arrival Delay]]&gt;15, "Delayed", "On time"))</f>
        <v>On time</v>
      </c>
      <c r="X348" t="str">
        <f>IF(Flights[[#This Row],[Status]]&lt;&gt;"Delayed","", IF(Flights[[#This Row],[Arrival Delay]]&gt;120, "Severe", IF(Flights[[#This Row],[Arrival Delay]]&gt;60, "Major", "Moderate")))</f>
        <v/>
      </c>
      <c r="Y348" t="b">
        <v>0</v>
      </c>
      <c r="AA348" t="str">
        <f>IF(OR(AND(Flights[[#This Row],[Status]]="Cancelled", Flights[[#This Row],[Cancellation Reason]]="Airline/Carrier"), Flights[[#This Row],[Delay Type]]="Severe"), "Yes", "No")</f>
        <v>No</v>
      </c>
    </row>
    <row r="349" spans="1:27" x14ac:dyDescent="0.3">
      <c r="A349" s="3">
        <v>42032</v>
      </c>
      <c r="B349" s="22">
        <f>WEEKNUM(Flights[[#This Row],[Date]], 1)</f>
        <v>5</v>
      </c>
      <c r="C349" s="22">
        <f>WEEKDAY(Flights[[#This Row],[Date]],1)</f>
        <v>4</v>
      </c>
      <c r="D349" t="s">
        <v>536</v>
      </c>
      <c r="E349" t="s">
        <v>1994</v>
      </c>
      <c r="F349" t="s">
        <v>0</v>
      </c>
      <c r="G349" t="s">
        <v>318</v>
      </c>
      <c r="H349" t="str">
        <f>_xlfn.XLOOKUP(Flights[[#This Row],[Destination]], Airports!$A$2:$A$78, Airports!$D$2:$D$78)</f>
        <v>Oakland</v>
      </c>
      <c r="I349" t="str" cm="1">
        <f t="array" ref="I349">_xlfn.XLOOKUP(Flights[[#This Row],[Destination]],_xlfn._TRO_TRAILING( Airports!A:A),_xlfn._TRO_TRAILING( Airports!E:E), "Not found")</f>
        <v>CA</v>
      </c>
      <c r="J349" s="1">
        <v>0.65625</v>
      </c>
      <c r="K349" s="22">
        <f>HOUR(Flights[[#This Row],[Scheduled Departure]])</f>
        <v>15</v>
      </c>
      <c r="L349" s="1">
        <v>0.65347222222222223</v>
      </c>
      <c r="M349">
        <f>(L349-J349)*24*60</f>
        <v>-3.9999999999999858</v>
      </c>
      <c r="N349" s="16">
        <f>Flights[[#This Row],[Length (min)]]/60</f>
        <v>1.2166666666666666</v>
      </c>
      <c r="O349">
        <v>73</v>
      </c>
      <c r="P349">
        <v>337</v>
      </c>
      <c r="Q349" s="18">
        <f>IFERROR(Flights[[#This Row],[Distance]]/Flights[[#This Row],[Length (hr)]], "")</f>
        <v>276.98630136986304</v>
      </c>
      <c r="R349" s="1">
        <v>0.71458333333333335</v>
      </c>
      <c r="S349" s="1" t="str">
        <f>IF(Flights[[#This Row],[Length (hr)]]&lt;2, "No meal", IF(Flights[[#This Row],[Length (hr)]]&lt;3.5, "Light meal", "Full meal"))</f>
        <v>No meal</v>
      </c>
      <c r="T349" s="1" t="str">
        <f>IF(AND(Flights[[#This Row],[Airline]]="US Airways", Flights[[#This Row],[Meal]]="Full Meal"), "Yes", "No")</f>
        <v>No</v>
      </c>
      <c r="U349" s="1">
        <v>0.70416666666666672</v>
      </c>
      <c r="V349">
        <v>-15</v>
      </c>
      <c r="W349" s="1" t="str">
        <f>IF(Flights[[#This Row],[Arrival Delay]] = "", "Cancelled", IF(Flights[[#This Row],[Arrival Delay]]&gt;15, "Delayed", "On time"))</f>
        <v>On time</v>
      </c>
      <c r="X349" t="str">
        <f>IF(Flights[[#This Row],[Status]]&lt;&gt;"Delayed","", IF(Flights[[#This Row],[Arrival Delay]]&gt;120, "Severe", IF(Flights[[#This Row],[Arrival Delay]]&gt;60, "Major", "Moderate")))</f>
        <v/>
      </c>
      <c r="Y349" t="b">
        <v>0</v>
      </c>
      <c r="AA349" t="str">
        <f>IF(OR(AND(Flights[[#This Row],[Status]]="Cancelled", Flights[[#This Row],[Cancellation Reason]]="Airline/Carrier"), Flights[[#This Row],[Delay Type]]="Severe"), "Yes", "No")</f>
        <v>No</v>
      </c>
    </row>
    <row r="350" spans="1:27" x14ac:dyDescent="0.3">
      <c r="A350" s="3">
        <v>42032</v>
      </c>
      <c r="B350" s="22">
        <f>WEEKNUM(Flights[[#This Row],[Date]], 1)</f>
        <v>5</v>
      </c>
      <c r="C350" s="22">
        <f>WEEKDAY(Flights[[#This Row],[Date]],1)</f>
        <v>4</v>
      </c>
      <c r="D350" t="s">
        <v>900</v>
      </c>
      <c r="E350" t="s">
        <v>1995</v>
      </c>
      <c r="F350" t="s">
        <v>0</v>
      </c>
      <c r="G350" t="s">
        <v>349</v>
      </c>
      <c r="H350" t="str">
        <f>_xlfn.XLOOKUP(Flights[[#This Row],[Destination]], Airports!$A$2:$A$78, Airports!$D$2:$D$78)</f>
        <v>Salt Lake City</v>
      </c>
      <c r="I350" t="str" cm="1">
        <f t="array" ref="I350">_xlfn.XLOOKUP(Flights[[#This Row],[Destination]],_xlfn._TRO_TRAILING( Airports!A:A),_xlfn._TRO_TRAILING( Airports!E:E), "Not found")</f>
        <v>UT</v>
      </c>
      <c r="J350" s="1">
        <v>0.70138888888888884</v>
      </c>
      <c r="K350" s="22">
        <f>HOUR(Flights[[#This Row],[Scheduled Departure]])</f>
        <v>16</v>
      </c>
      <c r="L350" s="1">
        <v>0.70763888888888893</v>
      </c>
      <c r="M350">
        <f>(L350-J350)*24*60</f>
        <v>9.0000000000001279</v>
      </c>
      <c r="N350" s="16">
        <f>Flights[[#This Row],[Length (min)]]/60</f>
        <v>1.45</v>
      </c>
      <c r="O350">
        <v>87</v>
      </c>
      <c r="P350">
        <v>590</v>
      </c>
      <c r="Q350" s="18">
        <f>IFERROR(Flights[[#This Row],[Distance]]/Flights[[#This Row],[Length (hr)]], "")</f>
        <v>406.89655172413796</v>
      </c>
      <c r="R350" s="1">
        <v>0.81597222222222221</v>
      </c>
      <c r="S350" s="1" t="str">
        <f>IF(Flights[[#This Row],[Length (hr)]]&lt;2, "No meal", IF(Flights[[#This Row],[Length (hr)]]&lt;3.5, "Light meal", "Full meal"))</f>
        <v>No meal</v>
      </c>
      <c r="T350" s="1" t="str">
        <f>IF(AND(Flights[[#This Row],[Airline]]="US Airways", Flights[[#This Row],[Meal]]="Full Meal"), "Yes", "No")</f>
        <v>No</v>
      </c>
      <c r="U350" s="1">
        <v>0.80972222222222223</v>
      </c>
      <c r="V350">
        <v>-9</v>
      </c>
      <c r="W350" s="1" t="str">
        <f>IF(Flights[[#This Row],[Arrival Delay]] = "", "Cancelled", IF(Flights[[#This Row],[Arrival Delay]]&gt;15, "Delayed", "On time"))</f>
        <v>On time</v>
      </c>
      <c r="X350" t="str">
        <f>IF(Flights[[#This Row],[Status]]&lt;&gt;"Delayed","", IF(Flights[[#This Row],[Arrival Delay]]&gt;120, "Severe", IF(Flights[[#This Row],[Arrival Delay]]&gt;60, "Major", "Moderate")))</f>
        <v/>
      </c>
      <c r="Y350" t="b">
        <v>0</v>
      </c>
      <c r="AA350" t="str">
        <f>IF(OR(AND(Flights[[#This Row],[Status]]="Cancelled", Flights[[#This Row],[Cancellation Reason]]="Airline/Carrier"), Flights[[#This Row],[Delay Type]]="Severe"), "Yes", "No")</f>
        <v>No</v>
      </c>
    </row>
    <row r="351" spans="1:27" x14ac:dyDescent="0.3">
      <c r="A351" s="3">
        <v>42032</v>
      </c>
      <c r="B351" s="22">
        <f>WEEKNUM(Flights[[#This Row],[Date]], 1)</f>
        <v>5</v>
      </c>
      <c r="C351" s="22">
        <f>WEEKDAY(Flights[[#This Row],[Date]],1)</f>
        <v>4</v>
      </c>
      <c r="D351" t="s">
        <v>595</v>
      </c>
      <c r="E351" t="s">
        <v>1991</v>
      </c>
      <c r="F351" t="s">
        <v>0</v>
      </c>
      <c r="G351" t="s">
        <v>344</v>
      </c>
      <c r="H351" t="str">
        <f>_xlfn.XLOOKUP(Flights[[#This Row],[Destination]], Airports!$A$2:$A$78, Airports!$D$2:$D$78)</f>
        <v>Seattle</v>
      </c>
      <c r="I351" t="str" cm="1">
        <f t="array" ref="I351">_xlfn.XLOOKUP(Flights[[#This Row],[Destination]],_xlfn._TRO_TRAILING( Airports!A:A),_xlfn._TRO_TRAILING( Airports!E:E), "Not found")</f>
        <v>WA</v>
      </c>
      <c r="J351" s="1">
        <v>0.73611111111111116</v>
      </c>
      <c r="K351" s="22">
        <f>HOUR(Flights[[#This Row],[Scheduled Departure]])</f>
        <v>17</v>
      </c>
      <c r="L351" s="1">
        <v>0.73472222222222228</v>
      </c>
      <c r="M351">
        <f>(L351-J351)*24*60</f>
        <v>-1.9999999999999929</v>
      </c>
      <c r="N351" s="16">
        <f>Flights[[#This Row],[Length (min)]]/60</f>
        <v>2.4</v>
      </c>
      <c r="O351">
        <v>144</v>
      </c>
      <c r="P351">
        <v>954</v>
      </c>
      <c r="Q351" s="18">
        <f>IFERROR(Flights[[#This Row],[Distance]]/Flights[[#This Row],[Length (hr)]], "")</f>
        <v>397.5</v>
      </c>
      <c r="R351" s="1">
        <v>0.84861111111111109</v>
      </c>
      <c r="S351" s="1" t="str">
        <f>IF(Flights[[#This Row],[Length (hr)]]&lt;2, "No meal", IF(Flights[[#This Row],[Length (hr)]]&lt;3.5, "Light meal", "Full meal"))</f>
        <v>Light meal</v>
      </c>
      <c r="T351" s="1" t="str">
        <f>IF(AND(Flights[[#This Row],[Airline]]="US Airways", Flights[[#This Row],[Meal]]="Full Meal"), "Yes", "No")</f>
        <v>No</v>
      </c>
      <c r="U351" s="1">
        <v>0.83472222222222225</v>
      </c>
      <c r="V351">
        <v>-20</v>
      </c>
      <c r="W351" s="1" t="str">
        <f>IF(Flights[[#This Row],[Arrival Delay]] = "", "Cancelled", IF(Flights[[#This Row],[Arrival Delay]]&gt;15, "Delayed", "On time"))</f>
        <v>On time</v>
      </c>
      <c r="X351" t="str">
        <f>IF(Flights[[#This Row],[Status]]&lt;&gt;"Delayed","", IF(Flights[[#This Row],[Arrival Delay]]&gt;120, "Severe", IF(Flights[[#This Row],[Arrival Delay]]&gt;60, "Major", "Moderate")))</f>
        <v/>
      </c>
      <c r="Y351" t="b">
        <v>0</v>
      </c>
      <c r="AA351" t="str">
        <f>IF(OR(AND(Flights[[#This Row],[Status]]="Cancelled", Flights[[#This Row],[Cancellation Reason]]="Airline/Carrier"), Flights[[#This Row],[Delay Type]]="Severe"), "Yes", "No")</f>
        <v>No</v>
      </c>
    </row>
    <row r="352" spans="1:27" x14ac:dyDescent="0.3">
      <c r="A352" s="3">
        <v>42032</v>
      </c>
      <c r="B352" s="22">
        <f>WEEKNUM(Flights[[#This Row],[Date]], 1)</f>
        <v>5</v>
      </c>
      <c r="C352" s="22">
        <f>WEEKDAY(Flights[[#This Row],[Date]],1)</f>
        <v>4</v>
      </c>
      <c r="D352" t="s">
        <v>596</v>
      </c>
      <c r="E352" t="s">
        <v>1988</v>
      </c>
      <c r="F352" t="s">
        <v>0</v>
      </c>
      <c r="G352" t="s">
        <v>29</v>
      </c>
      <c r="H352" t="str">
        <f>_xlfn.XLOOKUP(Flights[[#This Row],[Destination]], Airports!$A$2:$A$78, Airports!$D$2:$D$78)</f>
        <v>Phoenix</v>
      </c>
      <c r="I352" t="str" cm="1">
        <f t="array" ref="I352">_xlfn.XLOOKUP(Flights[[#This Row],[Destination]],_xlfn._TRO_TRAILING( Airports!A:A),_xlfn._TRO_TRAILING( Airports!E:E), "Not found")</f>
        <v>AZ</v>
      </c>
      <c r="J352" s="1">
        <v>0.74305555555555558</v>
      </c>
      <c r="K352" s="22">
        <f>HOUR(Flights[[#This Row],[Scheduled Departure]])</f>
        <v>17</v>
      </c>
      <c r="L352" s="1">
        <v>0.7416666666666667</v>
      </c>
      <c r="M352">
        <f>(L352-J352)*24*60</f>
        <v>-1.9999999999999929</v>
      </c>
      <c r="N352" s="16">
        <f>Flights[[#This Row],[Length (min)]]/60</f>
        <v>1.5166666666666666</v>
      </c>
      <c r="O352">
        <v>91</v>
      </c>
      <c r="P352">
        <v>370</v>
      </c>
      <c r="Q352" s="18">
        <f>IFERROR(Flights[[#This Row],[Distance]]/Flights[[#This Row],[Length (hr)]], "")</f>
        <v>243.95604395604397</v>
      </c>
      <c r="R352" s="1">
        <v>0.84305555555555556</v>
      </c>
      <c r="S352" s="1" t="str">
        <f>IF(Flights[[#This Row],[Length (hr)]]&lt;2, "No meal", IF(Flights[[#This Row],[Length (hr)]]&lt;3.5, "Light meal", "Full meal"))</f>
        <v>No meal</v>
      </c>
      <c r="T352" s="1" t="str">
        <f>IF(AND(Flights[[#This Row],[Airline]]="US Airways", Flights[[#This Row],[Meal]]="Full Meal"), "Yes", "No")</f>
        <v>No</v>
      </c>
      <c r="U352" s="1">
        <v>0.84652777777777777</v>
      </c>
      <c r="V352">
        <v>5</v>
      </c>
      <c r="W352" s="1" t="str">
        <f>IF(Flights[[#This Row],[Arrival Delay]] = "", "Cancelled", IF(Flights[[#This Row],[Arrival Delay]]&gt;15, "Delayed", "On time"))</f>
        <v>On time</v>
      </c>
      <c r="X352" t="str">
        <f>IF(Flights[[#This Row],[Status]]&lt;&gt;"Delayed","", IF(Flights[[#This Row],[Arrival Delay]]&gt;120, "Severe", IF(Flights[[#This Row],[Arrival Delay]]&gt;60, "Major", "Moderate")))</f>
        <v/>
      </c>
      <c r="Y352" t="b">
        <v>0</v>
      </c>
      <c r="AA352" t="str">
        <f>IF(OR(AND(Flights[[#This Row],[Status]]="Cancelled", Flights[[#This Row],[Cancellation Reason]]="Airline/Carrier"), Flights[[#This Row],[Delay Type]]="Severe"), "Yes", "No")</f>
        <v>No</v>
      </c>
    </row>
    <row r="353" spans="1:27" x14ac:dyDescent="0.3">
      <c r="A353" s="3">
        <v>42032</v>
      </c>
      <c r="B353" s="22">
        <f>WEEKNUM(Flights[[#This Row],[Date]], 1)</f>
        <v>5</v>
      </c>
      <c r="C353" s="22">
        <f>WEEKDAY(Flights[[#This Row],[Date]],1)</f>
        <v>4</v>
      </c>
      <c r="D353" t="s">
        <v>650</v>
      </c>
      <c r="E353" t="s">
        <v>1994</v>
      </c>
      <c r="F353" t="s">
        <v>0</v>
      </c>
      <c r="G353" t="s">
        <v>339</v>
      </c>
      <c r="H353" t="str">
        <f>_xlfn.XLOOKUP(Flights[[#This Row],[Destination]], Airports!$A$2:$A$78, Airports!$D$2:$D$78)</f>
        <v>San Diego</v>
      </c>
      <c r="I353" t="str" cm="1">
        <f t="array" ref="I353">_xlfn.XLOOKUP(Flights[[#This Row],[Destination]],_xlfn._TRO_TRAILING( Airports!A:A),_xlfn._TRO_TRAILING( Airports!E:E), "Not found")</f>
        <v>CA</v>
      </c>
      <c r="J353" s="1">
        <v>0.87777777777777777</v>
      </c>
      <c r="K353" s="22">
        <f>HOUR(Flights[[#This Row],[Scheduled Departure]])</f>
        <v>21</v>
      </c>
      <c r="L353" s="1">
        <v>0.87777777777777777</v>
      </c>
      <c r="M353">
        <f>(L353-J353)*24*60</f>
        <v>0</v>
      </c>
      <c r="N353" s="16">
        <f>Flights[[#This Row],[Length (min)]]/60</f>
        <v>0.7</v>
      </c>
      <c r="O353">
        <v>42</v>
      </c>
      <c r="P353">
        <v>109</v>
      </c>
      <c r="Q353" s="18">
        <f>IFERROR(Flights[[#This Row],[Distance]]/Flights[[#This Row],[Length (hr)]], "")</f>
        <v>155.71428571428572</v>
      </c>
      <c r="R353" s="1">
        <v>0.91041666666666665</v>
      </c>
      <c r="S353" s="1" t="str">
        <f>IF(Flights[[#This Row],[Length (hr)]]&lt;2, "No meal", IF(Flights[[#This Row],[Length (hr)]]&lt;3.5, "Light meal", "Full meal"))</f>
        <v>No meal</v>
      </c>
      <c r="T353" s="1" t="str">
        <f>IF(AND(Flights[[#This Row],[Airline]]="US Airways", Flights[[#This Row],[Meal]]="Full Meal"), "Yes", "No")</f>
        <v>No</v>
      </c>
      <c r="U353" s="1">
        <v>0.90694444444444444</v>
      </c>
      <c r="V353">
        <v>-5</v>
      </c>
      <c r="W353" s="1" t="str">
        <f>IF(Flights[[#This Row],[Arrival Delay]] = "", "Cancelled", IF(Flights[[#This Row],[Arrival Delay]]&gt;15, "Delayed", "On time"))</f>
        <v>On time</v>
      </c>
      <c r="X353" t="str">
        <f>IF(Flights[[#This Row],[Status]]&lt;&gt;"Delayed","", IF(Flights[[#This Row],[Arrival Delay]]&gt;120, "Severe", IF(Flights[[#This Row],[Arrival Delay]]&gt;60, "Major", "Moderate")))</f>
        <v/>
      </c>
      <c r="Y353" t="b">
        <v>0</v>
      </c>
      <c r="AA353" t="str">
        <f>IF(OR(AND(Flights[[#This Row],[Status]]="Cancelled", Flights[[#This Row],[Cancellation Reason]]="Airline/Carrier"), Flights[[#This Row],[Delay Type]]="Severe"), "Yes", "No")</f>
        <v>No</v>
      </c>
    </row>
    <row r="354" spans="1:27" x14ac:dyDescent="0.3">
      <c r="A354" s="3">
        <v>42032</v>
      </c>
      <c r="B354" s="22">
        <f>WEEKNUM(Flights[[#This Row],[Date]], 1)</f>
        <v>5</v>
      </c>
      <c r="C354" s="22">
        <f>WEEKDAY(Flights[[#This Row],[Date]],1)</f>
        <v>4</v>
      </c>
      <c r="D354" t="s">
        <v>668</v>
      </c>
      <c r="E354" t="s">
        <v>1989</v>
      </c>
      <c r="F354" t="s">
        <v>0</v>
      </c>
      <c r="G354" t="s">
        <v>276</v>
      </c>
      <c r="H354" t="str">
        <f>_xlfn.XLOOKUP(Flights[[#This Row],[Destination]], Airports!$A$2:$A$78, Airports!$D$2:$D$78)</f>
        <v>Detroit</v>
      </c>
      <c r="I354" t="str" cm="1">
        <f t="array" ref="I354">_xlfn.XLOOKUP(Flights[[#This Row],[Destination]],_xlfn._TRO_TRAILING( Airports!A:A),_xlfn._TRO_TRAILING( Airports!E:E), "Not found")</f>
        <v>MI</v>
      </c>
      <c r="J354" s="1">
        <v>0.96180555555555558</v>
      </c>
      <c r="K354" s="22">
        <f>HOUR(Flights[[#This Row],[Scheduled Departure]])</f>
        <v>23</v>
      </c>
      <c r="L354" s="1">
        <v>0.95694444444444449</v>
      </c>
      <c r="M354">
        <f>(L354-J354)*24*60</f>
        <v>-6.9999999999999751</v>
      </c>
      <c r="N354" s="16">
        <f>Flights[[#This Row],[Length (min)]]/60</f>
        <v>4.1500000000000004</v>
      </c>
      <c r="O354">
        <v>249</v>
      </c>
      <c r="P354">
        <v>1979</v>
      </c>
      <c r="Q354" s="18">
        <f>IFERROR(Flights[[#This Row],[Distance]]/Flights[[#This Row],[Length (hr)]], "")</f>
        <v>476.86746987951801</v>
      </c>
      <c r="R354" s="1">
        <v>0.27152777777777776</v>
      </c>
      <c r="S354" s="1" t="str">
        <f>IF(Flights[[#This Row],[Length (hr)]]&lt;2, "No meal", IF(Flights[[#This Row],[Length (hr)]]&lt;3.5, "Light meal", "Full meal"))</f>
        <v>Full meal</v>
      </c>
      <c r="T354" s="1" t="str">
        <f>IF(AND(Flights[[#This Row],[Airline]]="US Airways", Flights[[#This Row],[Meal]]="Full Meal"), "Yes", "No")</f>
        <v>No</v>
      </c>
      <c r="U354" s="1">
        <v>0.25486111111111109</v>
      </c>
      <c r="V354">
        <v>-24</v>
      </c>
      <c r="W354" s="1" t="str">
        <f>IF(Flights[[#This Row],[Arrival Delay]] = "", "Cancelled", IF(Flights[[#This Row],[Arrival Delay]]&gt;15, "Delayed", "On time"))</f>
        <v>On time</v>
      </c>
      <c r="X354" t="str">
        <f>IF(Flights[[#This Row],[Status]]&lt;&gt;"Delayed","", IF(Flights[[#This Row],[Arrival Delay]]&gt;120, "Severe", IF(Flights[[#This Row],[Arrival Delay]]&gt;60, "Major", "Moderate")))</f>
        <v/>
      </c>
      <c r="Y354" t="b">
        <v>0</v>
      </c>
      <c r="AA354" t="str">
        <f>IF(OR(AND(Flights[[#This Row],[Status]]="Cancelled", Flights[[#This Row],[Cancellation Reason]]="Airline/Carrier"), Flights[[#This Row],[Delay Type]]="Severe"), "Yes", "No")</f>
        <v>No</v>
      </c>
    </row>
    <row r="355" spans="1:27" x14ac:dyDescent="0.3">
      <c r="A355" s="3">
        <v>42033</v>
      </c>
      <c r="B355" s="22">
        <f>WEEKNUM(Flights[[#This Row],[Date]], 1)</f>
        <v>5</v>
      </c>
      <c r="C355" s="22">
        <f>WEEKDAY(Flights[[#This Row],[Date]],1)</f>
        <v>5</v>
      </c>
      <c r="D355" t="s">
        <v>841</v>
      </c>
      <c r="E355" t="s">
        <v>1994</v>
      </c>
      <c r="F355" t="s">
        <v>0</v>
      </c>
      <c r="G355" t="s">
        <v>29</v>
      </c>
      <c r="H355" t="str">
        <f>_xlfn.XLOOKUP(Flights[[#This Row],[Destination]], Airports!$A$2:$A$78, Airports!$D$2:$D$78)</f>
        <v>Phoenix</v>
      </c>
      <c r="I355" t="str" cm="1">
        <f t="array" ref="I355">_xlfn.XLOOKUP(Flights[[#This Row],[Destination]],_xlfn._TRO_TRAILING( Airports!A:A),_xlfn._TRO_TRAILING( Airports!E:E), "Not found")</f>
        <v>AZ</v>
      </c>
      <c r="J355" s="1">
        <v>0.32777777777777778</v>
      </c>
      <c r="K355" s="22">
        <f>HOUR(Flights[[#This Row],[Scheduled Departure]])</f>
        <v>7</v>
      </c>
      <c r="L355" s="1">
        <v>0.32083333333333336</v>
      </c>
      <c r="M355">
        <f>(L355-J355)*24*60</f>
        <v>-9.9999999999999645</v>
      </c>
      <c r="N355" s="16">
        <f>Flights[[#This Row],[Length (min)]]/60</f>
        <v>1.4333333333333333</v>
      </c>
      <c r="O355">
        <v>86</v>
      </c>
      <c r="P355">
        <v>370</v>
      </c>
      <c r="Q355" s="18">
        <f>IFERROR(Flights[[#This Row],[Distance]]/Flights[[#This Row],[Length (hr)]], "")</f>
        <v>258.13953488372096</v>
      </c>
      <c r="R355" s="1">
        <v>0.43055555555555558</v>
      </c>
      <c r="S355" s="1" t="str">
        <f>IF(Flights[[#This Row],[Length (hr)]]&lt;2, "No meal", IF(Flights[[#This Row],[Length (hr)]]&lt;3.5, "Light meal", "Full meal"))</f>
        <v>No meal</v>
      </c>
      <c r="T355" s="1" t="str">
        <f>IF(AND(Flights[[#This Row],[Airline]]="US Airways", Flights[[#This Row],[Meal]]="Full Meal"), "Yes", "No")</f>
        <v>No</v>
      </c>
      <c r="U355" s="1">
        <v>0.42222222222222222</v>
      </c>
      <c r="V355">
        <v>-12</v>
      </c>
      <c r="W355" s="1" t="str">
        <f>IF(Flights[[#This Row],[Arrival Delay]] = "", "Cancelled", IF(Flights[[#This Row],[Arrival Delay]]&gt;15, "Delayed", "On time"))</f>
        <v>On time</v>
      </c>
      <c r="X355" t="str">
        <f>IF(Flights[[#This Row],[Status]]&lt;&gt;"Delayed","", IF(Flights[[#This Row],[Arrival Delay]]&gt;120, "Severe", IF(Flights[[#This Row],[Arrival Delay]]&gt;60, "Major", "Moderate")))</f>
        <v/>
      </c>
      <c r="Y355" t="b">
        <v>0</v>
      </c>
      <c r="AA355" t="str">
        <f>IF(OR(AND(Flights[[#This Row],[Status]]="Cancelled", Flights[[#This Row],[Cancellation Reason]]="Airline/Carrier"), Flights[[#This Row],[Delay Type]]="Severe"), "Yes", "No")</f>
        <v>No</v>
      </c>
    </row>
    <row r="356" spans="1:27" x14ac:dyDescent="0.3">
      <c r="A356" s="3">
        <v>42033</v>
      </c>
      <c r="B356" s="22">
        <f>WEEKNUM(Flights[[#This Row],[Date]], 1)</f>
        <v>5</v>
      </c>
      <c r="C356" s="22">
        <f>WEEKDAY(Flights[[#This Row],[Date]],1)</f>
        <v>5</v>
      </c>
      <c r="D356" t="s">
        <v>800</v>
      </c>
      <c r="E356" t="s">
        <v>1994</v>
      </c>
      <c r="F356" t="s">
        <v>0</v>
      </c>
      <c r="G356" t="s">
        <v>347</v>
      </c>
      <c r="H356" t="str">
        <f>_xlfn.XLOOKUP(Flights[[#This Row],[Destination]], Airports!$A$2:$A$78, Airports!$D$2:$D$78)</f>
        <v>San Jose</v>
      </c>
      <c r="I356" t="str" cm="1">
        <f t="array" ref="I356">_xlfn.XLOOKUP(Flights[[#This Row],[Destination]],_xlfn._TRO_TRAILING( Airports!A:A),_xlfn._TRO_TRAILING( Airports!E:E), "Not found")</f>
        <v>CA</v>
      </c>
      <c r="J356" s="1">
        <v>0.34722222222222221</v>
      </c>
      <c r="K356" s="22">
        <f>HOUR(Flights[[#This Row],[Scheduled Departure]])</f>
        <v>8</v>
      </c>
      <c r="L356" s="1">
        <v>0.3972222222222222</v>
      </c>
      <c r="M356">
        <f>(L356-J356)*24*60</f>
        <v>71.999999999999986</v>
      </c>
      <c r="N356" s="16">
        <f>Flights[[#This Row],[Length (min)]]/60</f>
        <v>1.1833333333333333</v>
      </c>
      <c r="O356">
        <v>71</v>
      </c>
      <c r="P356">
        <v>308</v>
      </c>
      <c r="Q356" s="18">
        <f>IFERROR(Flights[[#This Row],[Distance]]/Flights[[#This Row],[Length (hr)]], "")</f>
        <v>260.28169014084506</v>
      </c>
      <c r="R356" s="1">
        <v>0.40486111111111112</v>
      </c>
      <c r="S356" s="1" t="str">
        <f>IF(Flights[[#This Row],[Length (hr)]]&lt;2, "No meal", IF(Flights[[#This Row],[Length (hr)]]&lt;3.5, "Light meal", "Full meal"))</f>
        <v>No meal</v>
      </c>
      <c r="T356" s="1" t="str">
        <f>IF(AND(Flights[[#This Row],[Airline]]="US Airways", Flights[[#This Row],[Meal]]="Full Meal"), "Yes", "No")</f>
        <v>No</v>
      </c>
      <c r="U356" s="1">
        <v>0.4465277777777778</v>
      </c>
      <c r="V356">
        <v>60</v>
      </c>
      <c r="W356" s="1" t="str">
        <f>IF(Flights[[#This Row],[Arrival Delay]] = "", "Cancelled", IF(Flights[[#This Row],[Arrival Delay]]&gt;15, "Delayed", "On time"))</f>
        <v>Delayed</v>
      </c>
      <c r="X356" t="str">
        <f>IF(Flights[[#This Row],[Status]]&lt;&gt;"Delayed","", IF(Flights[[#This Row],[Arrival Delay]]&gt;120, "Severe", IF(Flights[[#This Row],[Arrival Delay]]&gt;60, "Major", "Moderate")))</f>
        <v>Moderate</v>
      </c>
      <c r="Y356" t="b">
        <v>0</v>
      </c>
      <c r="AA356" t="str">
        <f>IF(OR(AND(Flights[[#This Row],[Status]]="Cancelled", Flights[[#This Row],[Cancellation Reason]]="Airline/Carrier"), Flights[[#This Row],[Delay Type]]="Severe"), "Yes", "No")</f>
        <v>No</v>
      </c>
    </row>
    <row r="357" spans="1:27" x14ac:dyDescent="0.3">
      <c r="A357" s="3">
        <v>42033</v>
      </c>
      <c r="B357" s="22">
        <f>WEEKNUM(Flights[[#This Row],[Date]], 1)</f>
        <v>5</v>
      </c>
      <c r="C357" s="22">
        <f>WEEKDAY(Flights[[#This Row],[Date]],1)</f>
        <v>5</v>
      </c>
      <c r="D357" t="s">
        <v>444</v>
      </c>
      <c r="E357" t="s">
        <v>1994</v>
      </c>
      <c r="F357" t="s">
        <v>0</v>
      </c>
      <c r="G357" t="s">
        <v>344</v>
      </c>
      <c r="H357" t="str">
        <f>_xlfn.XLOOKUP(Flights[[#This Row],[Destination]], Airports!$A$2:$A$78, Airports!$D$2:$D$78)</f>
        <v>Seattle</v>
      </c>
      <c r="I357" t="str" cm="1">
        <f t="array" ref="I357">_xlfn.XLOOKUP(Flights[[#This Row],[Destination]],_xlfn._TRO_TRAILING( Airports!A:A),_xlfn._TRO_TRAILING( Airports!E:E), "Not found")</f>
        <v>WA</v>
      </c>
      <c r="J357" s="1">
        <v>0.3611111111111111</v>
      </c>
      <c r="K357" s="22">
        <f>HOUR(Flights[[#This Row],[Scheduled Departure]])</f>
        <v>8</v>
      </c>
      <c r="L357" s="1">
        <v>0.3611111111111111</v>
      </c>
      <c r="M357">
        <f>(L357-J357)*24*60</f>
        <v>0</v>
      </c>
      <c r="N357" s="16">
        <f>Flights[[#This Row],[Length (min)]]/60</f>
        <v>2.7333333333333334</v>
      </c>
      <c r="O357">
        <v>164</v>
      </c>
      <c r="P357">
        <v>954</v>
      </c>
      <c r="Q357" s="18">
        <f>IFERROR(Flights[[#This Row],[Distance]]/Flights[[#This Row],[Length (hr)]], "")</f>
        <v>349.02439024390242</v>
      </c>
      <c r="R357" s="1">
        <v>0.47916666666666669</v>
      </c>
      <c r="S357" s="1" t="str">
        <f>IF(Flights[[#This Row],[Length (hr)]]&lt;2, "No meal", IF(Flights[[#This Row],[Length (hr)]]&lt;3.5, "Light meal", "Full meal"))</f>
        <v>Light meal</v>
      </c>
      <c r="T357" s="1" t="str">
        <f>IF(AND(Flights[[#This Row],[Airline]]="US Airways", Flights[[#This Row],[Meal]]="Full Meal"), "Yes", "No")</f>
        <v>No</v>
      </c>
      <c r="U357" s="1">
        <v>0.47499999999999998</v>
      </c>
      <c r="V357">
        <v>-6</v>
      </c>
      <c r="W357" s="1" t="str">
        <f>IF(Flights[[#This Row],[Arrival Delay]] = "", "Cancelled", IF(Flights[[#This Row],[Arrival Delay]]&gt;15, "Delayed", "On time"))</f>
        <v>On time</v>
      </c>
      <c r="X357" t="str">
        <f>IF(Flights[[#This Row],[Status]]&lt;&gt;"Delayed","", IF(Flights[[#This Row],[Arrival Delay]]&gt;120, "Severe", IF(Flights[[#This Row],[Arrival Delay]]&gt;60, "Major", "Moderate")))</f>
        <v/>
      </c>
      <c r="Y357" t="b">
        <v>0</v>
      </c>
      <c r="AA357" t="str">
        <f>IF(OR(AND(Flights[[#This Row],[Status]]="Cancelled", Flights[[#This Row],[Cancellation Reason]]="Airline/Carrier"), Flights[[#This Row],[Delay Type]]="Severe"), "Yes", "No")</f>
        <v>No</v>
      </c>
    </row>
    <row r="358" spans="1:27" x14ac:dyDescent="0.3">
      <c r="A358" s="3">
        <v>42033</v>
      </c>
      <c r="B358" s="22">
        <f>WEEKNUM(Flights[[#This Row],[Date]], 1)</f>
        <v>5</v>
      </c>
      <c r="C358" s="22">
        <f>WEEKDAY(Flights[[#This Row],[Date]],1)</f>
        <v>5</v>
      </c>
      <c r="D358" t="s">
        <v>502</v>
      </c>
      <c r="E358" t="s">
        <v>1994</v>
      </c>
      <c r="F358" t="s">
        <v>0</v>
      </c>
      <c r="G358" t="s">
        <v>339</v>
      </c>
      <c r="H358" t="str">
        <f>_xlfn.XLOOKUP(Flights[[#This Row],[Destination]], Airports!$A$2:$A$78, Airports!$D$2:$D$78)</f>
        <v>San Diego</v>
      </c>
      <c r="I358" t="str" cm="1">
        <f t="array" ref="I358">_xlfn.XLOOKUP(Flights[[#This Row],[Destination]],_xlfn._TRO_TRAILING( Airports!A:A),_xlfn._TRO_TRAILING( Airports!E:E), "Not found")</f>
        <v>CA</v>
      </c>
      <c r="J358" s="1">
        <v>0.37777777777777777</v>
      </c>
      <c r="K358" s="22">
        <f>HOUR(Flights[[#This Row],[Scheduled Departure]])</f>
        <v>9</v>
      </c>
      <c r="L358" s="1">
        <v>0.37291666666666667</v>
      </c>
      <c r="M358">
        <f>(L358-J358)*24*60</f>
        <v>-6.9999999999999751</v>
      </c>
      <c r="N358" s="16">
        <f>Flights[[#This Row],[Length (min)]]/60</f>
        <v>0.93333333333333335</v>
      </c>
      <c r="O358">
        <v>56</v>
      </c>
      <c r="P358">
        <v>109</v>
      </c>
      <c r="Q358" s="18">
        <f>IFERROR(Flights[[#This Row],[Distance]]/Flights[[#This Row],[Length (hr)]], "")</f>
        <v>116.78571428571428</v>
      </c>
      <c r="R358" s="1">
        <v>0.42152777777777778</v>
      </c>
      <c r="S358" s="1" t="str">
        <f>IF(Flights[[#This Row],[Length (hr)]]&lt;2, "No meal", IF(Flights[[#This Row],[Length (hr)]]&lt;3.5, "Light meal", "Full meal"))</f>
        <v>No meal</v>
      </c>
      <c r="T358" s="1" t="str">
        <f>IF(AND(Flights[[#This Row],[Airline]]="US Airways", Flights[[#This Row],[Meal]]="Full Meal"), "Yes", "No")</f>
        <v>No</v>
      </c>
      <c r="U358" s="1">
        <v>0.41180555555555554</v>
      </c>
      <c r="V358">
        <v>-14</v>
      </c>
      <c r="W358" s="1" t="str">
        <f>IF(Flights[[#This Row],[Arrival Delay]] = "", "Cancelled", IF(Flights[[#This Row],[Arrival Delay]]&gt;15, "Delayed", "On time"))</f>
        <v>On time</v>
      </c>
      <c r="X358" t="str">
        <f>IF(Flights[[#This Row],[Status]]&lt;&gt;"Delayed","", IF(Flights[[#This Row],[Arrival Delay]]&gt;120, "Severe", IF(Flights[[#This Row],[Arrival Delay]]&gt;60, "Major", "Moderate")))</f>
        <v/>
      </c>
      <c r="Y358" t="b">
        <v>0</v>
      </c>
      <c r="AA358" t="str">
        <f>IF(OR(AND(Flights[[#This Row],[Status]]="Cancelled", Flights[[#This Row],[Cancellation Reason]]="Airline/Carrier"), Flights[[#This Row],[Delay Type]]="Severe"), "Yes", "No")</f>
        <v>No</v>
      </c>
    </row>
    <row r="359" spans="1:27" x14ac:dyDescent="0.3">
      <c r="A359" s="3">
        <v>42033</v>
      </c>
      <c r="B359" s="22">
        <f>WEEKNUM(Flights[[#This Row],[Date]], 1)</f>
        <v>5</v>
      </c>
      <c r="C359" s="22">
        <f>WEEKDAY(Flights[[#This Row],[Date]],1)</f>
        <v>5</v>
      </c>
      <c r="D359" t="s">
        <v>69</v>
      </c>
      <c r="E359" t="s">
        <v>1987</v>
      </c>
      <c r="F359" t="s">
        <v>0</v>
      </c>
      <c r="G359" t="s">
        <v>12</v>
      </c>
      <c r="H359" t="str">
        <f>_xlfn.XLOOKUP(Flights[[#This Row],[Destination]], Airports!$A$2:$A$78, Airports!$D$2:$D$78)</f>
        <v>New York</v>
      </c>
      <c r="I359" t="str" cm="1">
        <f t="array" ref="I359">_xlfn.XLOOKUP(Flights[[#This Row],[Destination]],_xlfn._TRO_TRAILING( Airports!A:A),_xlfn._TRO_TRAILING( Airports!E:E), "Not found")</f>
        <v>NY</v>
      </c>
      <c r="J359" s="1">
        <v>0.52083333333333337</v>
      </c>
      <c r="K359" s="22">
        <f>HOUR(Flights[[#This Row],[Scheduled Departure]])</f>
        <v>12</v>
      </c>
      <c r="L359" s="1">
        <v>0.5444444444444444</v>
      </c>
      <c r="M359">
        <f>(L359-J359)*24*60</f>
        <v>33.999999999999879</v>
      </c>
      <c r="N359" s="16">
        <f>Flights[[#This Row],[Length (min)]]/60</f>
        <v>5.3</v>
      </c>
      <c r="O359">
        <v>318</v>
      </c>
      <c r="P359">
        <v>2475</v>
      </c>
      <c r="Q359" s="18">
        <f>IFERROR(Flights[[#This Row],[Distance]]/Flights[[#This Row],[Length (hr)]], "")</f>
        <v>466.98113207547169</v>
      </c>
      <c r="R359" s="1">
        <v>0.87916666666666665</v>
      </c>
      <c r="S359" s="1" t="str">
        <f>IF(Flights[[#This Row],[Length (hr)]]&lt;2, "No meal", IF(Flights[[#This Row],[Length (hr)]]&lt;3.5, "Light meal", "Full meal"))</f>
        <v>Full meal</v>
      </c>
      <c r="T359" s="1" t="str">
        <f>IF(AND(Flights[[#This Row],[Airline]]="US Airways", Flights[[#This Row],[Meal]]="Full Meal"), "Yes", "No")</f>
        <v>No</v>
      </c>
      <c r="U359" s="1">
        <v>0.89027777777777772</v>
      </c>
      <c r="V359">
        <v>16</v>
      </c>
      <c r="W359" s="1" t="str">
        <f>IF(Flights[[#This Row],[Arrival Delay]] = "", "Cancelled", IF(Flights[[#This Row],[Arrival Delay]]&gt;15, "Delayed", "On time"))</f>
        <v>Delayed</v>
      </c>
      <c r="X359" t="str">
        <f>IF(Flights[[#This Row],[Status]]&lt;&gt;"Delayed","", IF(Flights[[#This Row],[Arrival Delay]]&gt;120, "Severe", IF(Flights[[#This Row],[Arrival Delay]]&gt;60, "Major", "Moderate")))</f>
        <v>Moderate</v>
      </c>
      <c r="Y359" t="b">
        <v>0</v>
      </c>
      <c r="AA359" t="str">
        <f>IF(OR(AND(Flights[[#This Row],[Status]]="Cancelled", Flights[[#This Row],[Cancellation Reason]]="Airline/Carrier"), Flights[[#This Row],[Delay Type]]="Severe"), "Yes", "No")</f>
        <v>No</v>
      </c>
    </row>
    <row r="360" spans="1:27" x14ac:dyDescent="0.3">
      <c r="A360" s="3">
        <v>42033</v>
      </c>
      <c r="B360" s="22">
        <f>WEEKNUM(Flights[[#This Row],[Date]], 1)</f>
        <v>5</v>
      </c>
      <c r="C360" s="22">
        <f>WEEKDAY(Flights[[#This Row],[Date]],1)</f>
        <v>5</v>
      </c>
      <c r="D360" t="s">
        <v>528</v>
      </c>
      <c r="E360" t="s">
        <v>1994</v>
      </c>
      <c r="F360" t="s">
        <v>0</v>
      </c>
      <c r="G360" t="s">
        <v>331</v>
      </c>
      <c r="H360" t="str">
        <f>_xlfn.XLOOKUP(Flights[[#This Row],[Destination]], Airports!$A$2:$A$78, Airports!$D$2:$D$78)</f>
        <v>Palm Springs</v>
      </c>
      <c r="I360" t="str" cm="1">
        <f t="array" ref="I360">_xlfn.XLOOKUP(Flights[[#This Row],[Destination]],_xlfn._TRO_TRAILING( Airports!A:A),_xlfn._TRO_TRAILING( Airports!E:E), "Not found")</f>
        <v>CA</v>
      </c>
      <c r="J360" s="1">
        <v>0.54861111111111116</v>
      </c>
      <c r="K360" s="22">
        <f>HOUR(Flights[[#This Row],[Scheduled Departure]])</f>
        <v>13</v>
      </c>
      <c r="L360" s="1">
        <v>0.54583333333333328</v>
      </c>
      <c r="M360">
        <f>(L360-J360)*24*60</f>
        <v>-4.0000000000001457</v>
      </c>
      <c r="N360" s="16">
        <f>Flights[[#This Row],[Length (min)]]/60</f>
        <v>1.1000000000000001</v>
      </c>
      <c r="O360">
        <v>66</v>
      </c>
      <c r="P360">
        <v>110</v>
      </c>
      <c r="Q360" s="18">
        <f>IFERROR(Flights[[#This Row],[Distance]]/Flights[[#This Row],[Length (hr)]], "")</f>
        <v>99.999999999999986</v>
      </c>
      <c r="R360" s="1">
        <v>0.59097222222222223</v>
      </c>
      <c r="S360" s="1" t="str">
        <f>IF(Flights[[#This Row],[Length (hr)]]&lt;2, "No meal", IF(Flights[[#This Row],[Length (hr)]]&lt;3.5, "Light meal", "Full meal"))</f>
        <v>No meal</v>
      </c>
      <c r="T360" s="1" t="str">
        <f>IF(AND(Flights[[#This Row],[Airline]]="US Airways", Flights[[#This Row],[Meal]]="Full Meal"), "Yes", "No")</f>
        <v>No</v>
      </c>
      <c r="U360" s="1">
        <v>0.59166666666666667</v>
      </c>
      <c r="V360">
        <v>1</v>
      </c>
      <c r="W360" s="1" t="str">
        <f>IF(Flights[[#This Row],[Arrival Delay]] = "", "Cancelled", IF(Flights[[#This Row],[Arrival Delay]]&gt;15, "Delayed", "On time"))</f>
        <v>On time</v>
      </c>
      <c r="X360" t="str">
        <f>IF(Flights[[#This Row],[Status]]&lt;&gt;"Delayed","", IF(Flights[[#This Row],[Arrival Delay]]&gt;120, "Severe", IF(Flights[[#This Row],[Arrival Delay]]&gt;60, "Major", "Moderate")))</f>
        <v/>
      </c>
      <c r="Y360" t="b">
        <v>0</v>
      </c>
      <c r="AA360" t="str">
        <f>IF(OR(AND(Flights[[#This Row],[Status]]="Cancelled", Flights[[#This Row],[Cancellation Reason]]="Airline/Carrier"), Flights[[#This Row],[Delay Type]]="Severe"), "Yes", "No")</f>
        <v>No</v>
      </c>
    </row>
    <row r="361" spans="1:27" x14ac:dyDescent="0.3">
      <c r="A361" s="3">
        <v>42033</v>
      </c>
      <c r="B361" s="22">
        <f>WEEKNUM(Flights[[#This Row],[Date]], 1)</f>
        <v>5</v>
      </c>
      <c r="C361" s="22">
        <f>WEEKDAY(Flights[[#This Row],[Date]],1)</f>
        <v>5</v>
      </c>
      <c r="D361" t="s">
        <v>764</v>
      </c>
      <c r="E361" t="s">
        <v>1990</v>
      </c>
      <c r="F361" t="s">
        <v>0</v>
      </c>
      <c r="G361" t="s">
        <v>9</v>
      </c>
      <c r="H361" t="str">
        <f>_xlfn.XLOOKUP(Flights[[#This Row],[Destination]], Airports!$A$2:$A$78, Airports!$D$2:$D$78)</f>
        <v>San Francisco</v>
      </c>
      <c r="I361" t="str" cm="1">
        <f t="array" ref="I361">_xlfn.XLOOKUP(Flights[[#This Row],[Destination]],_xlfn._TRO_TRAILING( Airports!A:A),_xlfn._TRO_TRAILING( Airports!E:E), "Not found")</f>
        <v>CA</v>
      </c>
      <c r="J361" s="1">
        <v>0.63194444444444442</v>
      </c>
      <c r="K361" s="22">
        <f>HOUR(Flights[[#This Row],[Scheduled Departure]])</f>
        <v>15</v>
      </c>
      <c r="L361" s="1">
        <v>0.62847222222222221</v>
      </c>
      <c r="M361">
        <f>(L361-J361)*24*60</f>
        <v>-4.9999999999999822</v>
      </c>
      <c r="N361" s="16">
        <f>Flights[[#This Row],[Length (min)]]/60</f>
        <v>1.2333333333333334</v>
      </c>
      <c r="O361">
        <v>74</v>
      </c>
      <c r="P361">
        <v>337</v>
      </c>
      <c r="Q361" s="18">
        <f>IFERROR(Flights[[#This Row],[Distance]]/Flights[[#This Row],[Length (hr)]], "")</f>
        <v>273.24324324324323</v>
      </c>
      <c r="R361" s="1">
        <v>0.69444444444444442</v>
      </c>
      <c r="S361" s="1" t="str">
        <f>IF(Flights[[#This Row],[Length (hr)]]&lt;2, "No meal", IF(Flights[[#This Row],[Length (hr)]]&lt;3.5, "Light meal", "Full meal"))</f>
        <v>No meal</v>
      </c>
      <c r="T361" s="1" t="str">
        <f>IF(AND(Flights[[#This Row],[Airline]]="US Airways", Flights[[#This Row],[Meal]]="Full Meal"), "Yes", "No")</f>
        <v>No</v>
      </c>
      <c r="U361" s="1">
        <v>0.67986111111111114</v>
      </c>
      <c r="V361">
        <v>-21</v>
      </c>
      <c r="W361" s="1" t="str">
        <f>IF(Flights[[#This Row],[Arrival Delay]] = "", "Cancelled", IF(Flights[[#This Row],[Arrival Delay]]&gt;15, "Delayed", "On time"))</f>
        <v>On time</v>
      </c>
      <c r="X361" t="str">
        <f>IF(Flights[[#This Row],[Status]]&lt;&gt;"Delayed","", IF(Flights[[#This Row],[Arrival Delay]]&gt;120, "Severe", IF(Flights[[#This Row],[Arrival Delay]]&gt;60, "Major", "Moderate")))</f>
        <v/>
      </c>
      <c r="Y361" t="b">
        <v>0</v>
      </c>
      <c r="AA361" t="str">
        <f>IF(OR(AND(Flights[[#This Row],[Status]]="Cancelled", Flights[[#This Row],[Cancellation Reason]]="Airline/Carrier"), Flights[[#This Row],[Delay Type]]="Severe"), "Yes", "No")</f>
        <v>No</v>
      </c>
    </row>
    <row r="362" spans="1:27" x14ac:dyDescent="0.3">
      <c r="A362" s="3">
        <v>42033</v>
      </c>
      <c r="B362" s="22">
        <f>WEEKNUM(Flights[[#This Row],[Date]], 1)</f>
        <v>5</v>
      </c>
      <c r="C362" s="22">
        <f>WEEKDAY(Flights[[#This Row],[Date]],1)</f>
        <v>5</v>
      </c>
      <c r="D362" t="s">
        <v>598</v>
      </c>
      <c r="E362" t="s">
        <v>1991</v>
      </c>
      <c r="F362" t="s">
        <v>0</v>
      </c>
      <c r="G362" t="s">
        <v>349</v>
      </c>
      <c r="H362" t="str">
        <f>_xlfn.XLOOKUP(Flights[[#This Row],[Destination]], Airports!$A$2:$A$78, Airports!$D$2:$D$78)</f>
        <v>Salt Lake City</v>
      </c>
      <c r="I362" t="str" cm="1">
        <f t="array" ref="I362">_xlfn.XLOOKUP(Flights[[#This Row],[Destination]],_xlfn._TRO_TRAILING( Airports!A:A),_xlfn._TRO_TRAILING( Airports!E:E), "Not found")</f>
        <v>UT</v>
      </c>
      <c r="J362" s="1">
        <v>0.73958333333333337</v>
      </c>
      <c r="K362" s="22">
        <f>HOUR(Flights[[#This Row],[Scheduled Departure]])</f>
        <v>17</v>
      </c>
      <c r="L362" s="1">
        <v>0.73541666666666672</v>
      </c>
      <c r="M362">
        <f>(L362-J362)*24*60</f>
        <v>-5.9999999999999787</v>
      </c>
      <c r="N362" s="16">
        <f>Flights[[#This Row],[Length (min)]]/60</f>
        <v>1.7333333333333334</v>
      </c>
      <c r="O362">
        <v>104</v>
      </c>
      <c r="P362">
        <v>590</v>
      </c>
      <c r="Q362" s="18">
        <f>IFERROR(Flights[[#This Row],[Distance]]/Flights[[#This Row],[Length (hr)]], "")</f>
        <v>340.38461538461536</v>
      </c>
      <c r="R362" s="1">
        <v>0.86111111111111116</v>
      </c>
      <c r="S362" s="1" t="str">
        <f>IF(Flights[[#This Row],[Length (hr)]]&lt;2, "No meal", IF(Flights[[#This Row],[Length (hr)]]&lt;3.5, "Light meal", "Full meal"))</f>
        <v>No meal</v>
      </c>
      <c r="T362" s="1" t="str">
        <f>IF(AND(Flights[[#This Row],[Airline]]="US Airways", Flights[[#This Row],[Meal]]="Full Meal"), "Yes", "No")</f>
        <v>No</v>
      </c>
      <c r="U362" s="1">
        <v>0.84930555555555554</v>
      </c>
      <c r="V362">
        <v>-17</v>
      </c>
      <c r="W362" s="1" t="str">
        <f>IF(Flights[[#This Row],[Arrival Delay]] = "", "Cancelled", IF(Flights[[#This Row],[Arrival Delay]]&gt;15, "Delayed", "On time"))</f>
        <v>On time</v>
      </c>
      <c r="X362" t="str">
        <f>IF(Flights[[#This Row],[Status]]&lt;&gt;"Delayed","", IF(Flights[[#This Row],[Arrival Delay]]&gt;120, "Severe", IF(Flights[[#This Row],[Arrival Delay]]&gt;60, "Major", "Moderate")))</f>
        <v/>
      </c>
      <c r="Y362" t="b">
        <v>0</v>
      </c>
      <c r="AA362" t="str">
        <f>IF(OR(AND(Flights[[#This Row],[Status]]="Cancelled", Flights[[#This Row],[Cancellation Reason]]="Airline/Carrier"), Flights[[#This Row],[Delay Type]]="Severe"), "Yes", "No")</f>
        <v>No</v>
      </c>
    </row>
    <row r="363" spans="1:27" x14ac:dyDescent="0.3">
      <c r="A363" s="3">
        <v>42033</v>
      </c>
      <c r="B363" s="22">
        <f>WEEKNUM(Flights[[#This Row],[Date]], 1)</f>
        <v>5</v>
      </c>
      <c r="C363" s="22">
        <f>WEEKDAY(Flights[[#This Row],[Date]],1)</f>
        <v>5</v>
      </c>
      <c r="D363" t="s">
        <v>684</v>
      </c>
      <c r="E363" t="s">
        <v>1990</v>
      </c>
      <c r="F363" t="s">
        <v>0</v>
      </c>
      <c r="G363" t="s">
        <v>344</v>
      </c>
      <c r="H363" t="str">
        <f>_xlfn.XLOOKUP(Flights[[#This Row],[Destination]], Airports!$A$2:$A$78, Airports!$D$2:$D$78)</f>
        <v>Seattle</v>
      </c>
      <c r="I363" t="str" cm="1">
        <f t="array" ref="I363">_xlfn.XLOOKUP(Flights[[#This Row],[Destination]],_xlfn._TRO_TRAILING( Airports!A:A),_xlfn._TRO_TRAILING( Airports!E:E), "Not found")</f>
        <v>WA</v>
      </c>
      <c r="J363" s="1">
        <v>0.75416666666666665</v>
      </c>
      <c r="K363" s="22">
        <f>HOUR(Flights[[#This Row],[Scheduled Departure]])</f>
        <v>18</v>
      </c>
      <c r="L363" s="1">
        <v>0.75138888888888888</v>
      </c>
      <c r="M363">
        <f>(L363-J363)*24*60</f>
        <v>-3.9999999999999858</v>
      </c>
      <c r="N363" s="16">
        <f>Flights[[#This Row],[Length (min)]]/60</f>
        <v>2.5166666666666666</v>
      </c>
      <c r="O363">
        <v>151</v>
      </c>
      <c r="P363">
        <v>954</v>
      </c>
      <c r="Q363" s="18">
        <f>IFERROR(Flights[[#This Row],[Distance]]/Flights[[#This Row],[Length (hr)]], "")</f>
        <v>379.07284768211923</v>
      </c>
      <c r="R363" s="1">
        <v>0.87430555555555556</v>
      </c>
      <c r="S363" s="1" t="str">
        <f>IF(Flights[[#This Row],[Length (hr)]]&lt;2, "No meal", IF(Flights[[#This Row],[Length (hr)]]&lt;3.5, "Light meal", "Full meal"))</f>
        <v>Light meal</v>
      </c>
      <c r="T363" s="1" t="str">
        <f>IF(AND(Flights[[#This Row],[Airline]]="US Airways", Flights[[#This Row],[Meal]]="Full Meal"), "Yes", "No")</f>
        <v>No</v>
      </c>
      <c r="U363" s="1">
        <v>0.85624999999999996</v>
      </c>
      <c r="V363">
        <v>-26</v>
      </c>
      <c r="W363" s="1" t="str">
        <f>IF(Flights[[#This Row],[Arrival Delay]] = "", "Cancelled", IF(Flights[[#This Row],[Arrival Delay]]&gt;15, "Delayed", "On time"))</f>
        <v>On time</v>
      </c>
      <c r="X363" t="str">
        <f>IF(Flights[[#This Row],[Status]]&lt;&gt;"Delayed","", IF(Flights[[#This Row],[Arrival Delay]]&gt;120, "Severe", IF(Flights[[#This Row],[Arrival Delay]]&gt;60, "Major", "Moderate")))</f>
        <v/>
      </c>
      <c r="Y363" t="b">
        <v>0</v>
      </c>
      <c r="AA363" t="str">
        <f>IF(OR(AND(Flights[[#This Row],[Status]]="Cancelled", Flights[[#This Row],[Cancellation Reason]]="Airline/Carrier"), Flights[[#This Row],[Delay Type]]="Severe"), "Yes", "No")</f>
        <v>No</v>
      </c>
    </row>
    <row r="364" spans="1:27" x14ac:dyDescent="0.3">
      <c r="A364" s="3">
        <v>42033</v>
      </c>
      <c r="B364" s="22">
        <f>WEEKNUM(Flights[[#This Row],[Date]], 1)</f>
        <v>5</v>
      </c>
      <c r="C364" s="22">
        <f>WEEKDAY(Flights[[#This Row],[Date]],1)</f>
        <v>5</v>
      </c>
      <c r="D364" t="s">
        <v>540</v>
      </c>
      <c r="E364" t="s">
        <v>1994</v>
      </c>
      <c r="F364" t="s">
        <v>0</v>
      </c>
      <c r="G364" t="s">
        <v>250</v>
      </c>
      <c r="H364" t="str">
        <f>_xlfn.XLOOKUP(Flights[[#This Row],[Destination]], Airports!$A$2:$A$78, Airports!$D$2:$D$78)</f>
        <v>Aspen</v>
      </c>
      <c r="I364" t="str" cm="1">
        <f t="array" ref="I364">_xlfn.XLOOKUP(Flights[[#This Row],[Destination]],_xlfn._TRO_TRAILING( Airports!A:A),_xlfn._TRO_TRAILING( Airports!E:E), "Not found")</f>
        <v>CO</v>
      </c>
      <c r="J364" s="1">
        <v>0.7729166666666667</v>
      </c>
      <c r="K364" s="22">
        <f>HOUR(Flights[[#This Row],[Scheduled Departure]])</f>
        <v>18</v>
      </c>
      <c r="L364" s="1">
        <v>0.7729166666666667</v>
      </c>
      <c r="M364">
        <f>(L364-J364)*24*60</f>
        <v>0</v>
      </c>
      <c r="N364" s="16">
        <f>Flights[[#This Row],[Length (min)]]/60</f>
        <v>2.0499999999999998</v>
      </c>
      <c r="O364">
        <v>123</v>
      </c>
      <c r="P364">
        <v>737</v>
      </c>
      <c r="Q364" s="18">
        <f>IFERROR(Flights[[#This Row],[Distance]]/Flights[[#This Row],[Length (hr)]], "")</f>
        <v>359.51219512195127</v>
      </c>
      <c r="R364" s="1">
        <v>0.90069444444444446</v>
      </c>
      <c r="S364" s="1" t="str">
        <f>IF(Flights[[#This Row],[Length (hr)]]&lt;2, "No meal", IF(Flights[[#This Row],[Length (hr)]]&lt;3.5, "Light meal", "Full meal"))</f>
        <v>Light meal</v>
      </c>
      <c r="T364" s="1" t="str">
        <f>IF(AND(Flights[[#This Row],[Airline]]="US Airways", Flights[[#This Row],[Meal]]="Full Meal"), "Yes", "No")</f>
        <v>No</v>
      </c>
      <c r="U364" s="1">
        <v>0.9</v>
      </c>
      <c r="V364">
        <v>-1</v>
      </c>
      <c r="W364" s="1" t="str">
        <f>IF(Flights[[#This Row],[Arrival Delay]] = "", "Cancelled", IF(Flights[[#This Row],[Arrival Delay]]&gt;15, "Delayed", "On time"))</f>
        <v>On time</v>
      </c>
      <c r="X364" t="str">
        <f>IF(Flights[[#This Row],[Status]]&lt;&gt;"Delayed","", IF(Flights[[#This Row],[Arrival Delay]]&gt;120, "Severe", IF(Flights[[#This Row],[Arrival Delay]]&gt;60, "Major", "Moderate")))</f>
        <v/>
      </c>
      <c r="Y364" t="b">
        <v>0</v>
      </c>
      <c r="AA364" t="str">
        <f>IF(OR(AND(Flights[[#This Row],[Status]]="Cancelled", Flights[[#This Row],[Cancellation Reason]]="Airline/Carrier"), Flights[[#This Row],[Delay Type]]="Severe"), "Yes", "No")</f>
        <v>No</v>
      </c>
    </row>
    <row r="365" spans="1:27" x14ac:dyDescent="0.3">
      <c r="A365" s="3">
        <v>42033</v>
      </c>
      <c r="B365" s="22">
        <f>WEEKNUM(Flights[[#This Row],[Date]], 1)</f>
        <v>5</v>
      </c>
      <c r="C365" s="22">
        <f>WEEKDAY(Flights[[#This Row],[Date]],1)</f>
        <v>5</v>
      </c>
      <c r="D365" t="s">
        <v>664</v>
      </c>
      <c r="E365" t="s">
        <v>1989</v>
      </c>
      <c r="F365" t="s">
        <v>0</v>
      </c>
      <c r="G365" t="s">
        <v>29</v>
      </c>
      <c r="H365" t="str">
        <f>_xlfn.XLOOKUP(Flights[[#This Row],[Destination]], Airports!$A$2:$A$78, Airports!$D$2:$D$78)</f>
        <v>Phoenix</v>
      </c>
      <c r="I365" t="str" cm="1">
        <f t="array" ref="I365">_xlfn.XLOOKUP(Flights[[#This Row],[Destination]],_xlfn._TRO_TRAILING( Airports!A:A),_xlfn._TRO_TRAILING( Airports!E:E), "Not found")</f>
        <v>AZ</v>
      </c>
      <c r="J365" s="1">
        <v>0.80208333333333337</v>
      </c>
      <c r="K365" s="22">
        <f>HOUR(Flights[[#This Row],[Scheduled Departure]])</f>
        <v>19</v>
      </c>
      <c r="L365" s="1">
        <v>0.80972222222222223</v>
      </c>
      <c r="M365">
        <f>(L365-J365)*24*60</f>
        <v>10.999999999999961</v>
      </c>
      <c r="N365" s="16">
        <f>Flights[[#This Row],[Length (min)]]/60</f>
        <v>1.4166666666666667</v>
      </c>
      <c r="O365">
        <v>85</v>
      </c>
      <c r="P365">
        <v>370</v>
      </c>
      <c r="Q365" s="18">
        <f>IFERROR(Flights[[#This Row],[Distance]]/Flights[[#This Row],[Length (hr)]], "")</f>
        <v>261.1764705882353</v>
      </c>
      <c r="R365" s="1">
        <v>0.90277777777777779</v>
      </c>
      <c r="S365" s="1" t="str">
        <f>IF(Flights[[#This Row],[Length (hr)]]&lt;2, "No meal", IF(Flights[[#This Row],[Length (hr)]]&lt;3.5, "Light meal", "Full meal"))</f>
        <v>No meal</v>
      </c>
      <c r="T365" s="1" t="str">
        <f>IF(AND(Flights[[#This Row],[Airline]]="US Airways", Flights[[#This Row],[Meal]]="Full Meal"), "Yes", "No")</f>
        <v>No</v>
      </c>
      <c r="U365" s="1">
        <v>0.91041666666666665</v>
      </c>
      <c r="V365">
        <v>11</v>
      </c>
      <c r="W365" s="1" t="str">
        <f>IF(Flights[[#This Row],[Arrival Delay]] = "", "Cancelled", IF(Flights[[#This Row],[Arrival Delay]]&gt;15, "Delayed", "On time"))</f>
        <v>On time</v>
      </c>
      <c r="X365" t="str">
        <f>IF(Flights[[#This Row],[Status]]&lt;&gt;"Delayed","", IF(Flights[[#This Row],[Arrival Delay]]&gt;120, "Severe", IF(Flights[[#This Row],[Arrival Delay]]&gt;60, "Major", "Moderate")))</f>
        <v/>
      </c>
      <c r="Y365" t="b">
        <v>0</v>
      </c>
      <c r="AA365" t="str">
        <f>IF(OR(AND(Flights[[#This Row],[Status]]="Cancelled", Flights[[#This Row],[Cancellation Reason]]="Airline/Carrier"), Flights[[#This Row],[Delay Type]]="Severe"), "Yes", "No")</f>
        <v>No</v>
      </c>
    </row>
    <row r="366" spans="1:27" x14ac:dyDescent="0.3">
      <c r="A366" s="3">
        <v>42033</v>
      </c>
      <c r="B366" s="22">
        <f>WEEKNUM(Flights[[#This Row],[Date]], 1)</f>
        <v>5</v>
      </c>
      <c r="C366" s="22">
        <f>WEEKDAY(Flights[[#This Row],[Date]],1)</f>
        <v>5</v>
      </c>
      <c r="D366" t="s">
        <v>653</v>
      </c>
      <c r="E366" t="s">
        <v>1994</v>
      </c>
      <c r="F366" t="s">
        <v>0</v>
      </c>
      <c r="G366" t="s">
        <v>353</v>
      </c>
      <c r="H366" t="str">
        <f>_xlfn.XLOOKUP(Flights[[#This Row],[Destination]], Airports!$A$2:$A$78, Airports!$D$2:$D$78)</f>
        <v>Santa Maria</v>
      </c>
      <c r="I366" t="str" cm="1">
        <f t="array" ref="I366">_xlfn.XLOOKUP(Flights[[#This Row],[Destination]],_xlfn._TRO_TRAILING( Airports!A:A),_xlfn._TRO_TRAILING( Airports!E:E), "Not found")</f>
        <v>CA</v>
      </c>
      <c r="J366" s="1">
        <v>0.83333333333333337</v>
      </c>
      <c r="K366" s="22">
        <f>HOUR(Flights[[#This Row],[Scheduled Departure]])</f>
        <v>20</v>
      </c>
      <c r="L366" s="1">
        <v>0.82638888888888884</v>
      </c>
      <c r="M366">
        <f>(L366-J366)*24*60</f>
        <v>-10.000000000000124</v>
      </c>
      <c r="N366" s="16">
        <f>Flights[[#This Row],[Length (min)]]/60</f>
        <v>0.8666666666666667</v>
      </c>
      <c r="O366">
        <v>52</v>
      </c>
      <c r="P366">
        <v>134</v>
      </c>
      <c r="Q366" s="18">
        <f>IFERROR(Flights[[#This Row],[Distance]]/Flights[[#This Row],[Length (hr)]], "")</f>
        <v>154.61538461538461</v>
      </c>
      <c r="R366" s="1">
        <v>0.87152777777777779</v>
      </c>
      <c r="S366" s="1" t="str">
        <f>IF(Flights[[#This Row],[Length (hr)]]&lt;2, "No meal", IF(Flights[[#This Row],[Length (hr)]]&lt;3.5, "Light meal", "Full meal"))</f>
        <v>No meal</v>
      </c>
      <c r="T366" s="1" t="str">
        <f>IF(AND(Flights[[#This Row],[Airline]]="US Airways", Flights[[#This Row],[Meal]]="Full Meal"), "Yes", "No")</f>
        <v>No</v>
      </c>
      <c r="U366" s="1">
        <v>0.86250000000000004</v>
      </c>
      <c r="V366">
        <v>-13</v>
      </c>
      <c r="W366" s="1" t="str">
        <f>IF(Flights[[#This Row],[Arrival Delay]] = "", "Cancelled", IF(Flights[[#This Row],[Arrival Delay]]&gt;15, "Delayed", "On time"))</f>
        <v>On time</v>
      </c>
      <c r="X366" t="str">
        <f>IF(Flights[[#This Row],[Status]]&lt;&gt;"Delayed","", IF(Flights[[#This Row],[Arrival Delay]]&gt;120, "Severe", IF(Flights[[#This Row],[Arrival Delay]]&gt;60, "Major", "Moderate")))</f>
        <v/>
      </c>
      <c r="Y366" t="b">
        <v>0</v>
      </c>
      <c r="AA366" t="str">
        <f>IF(OR(AND(Flights[[#This Row],[Status]]="Cancelled", Flights[[#This Row],[Cancellation Reason]]="Airline/Carrier"), Flights[[#This Row],[Delay Type]]="Severe"), "Yes", "No")</f>
        <v>No</v>
      </c>
    </row>
    <row r="367" spans="1:27" x14ac:dyDescent="0.3">
      <c r="A367" s="3">
        <v>42033</v>
      </c>
      <c r="B367" s="22">
        <f>WEEKNUM(Flights[[#This Row],[Date]], 1)</f>
        <v>5</v>
      </c>
      <c r="C367" s="22">
        <f>WEEKDAY(Flights[[#This Row],[Date]],1)</f>
        <v>5</v>
      </c>
      <c r="D367" t="s">
        <v>821</v>
      </c>
      <c r="E367" t="s">
        <v>1994</v>
      </c>
      <c r="F367" t="s">
        <v>0</v>
      </c>
      <c r="G367" t="s">
        <v>318</v>
      </c>
      <c r="H367" t="str">
        <f>_xlfn.XLOOKUP(Flights[[#This Row],[Destination]], Airports!$A$2:$A$78, Airports!$D$2:$D$78)</f>
        <v>Oakland</v>
      </c>
      <c r="I367" t="str" cm="1">
        <f t="array" ref="I367">_xlfn.XLOOKUP(Flights[[#This Row],[Destination]],_xlfn._TRO_TRAILING( Airports!A:A),_xlfn._TRO_TRAILING( Airports!E:E), "Not found")</f>
        <v>CA</v>
      </c>
      <c r="J367" s="1">
        <v>0.85416666666666663</v>
      </c>
      <c r="K367" s="22">
        <f>HOUR(Flights[[#This Row],[Scheduled Departure]])</f>
        <v>20</v>
      </c>
      <c r="L367" s="1">
        <v>0.85347222222222219</v>
      </c>
      <c r="M367">
        <f>(L367-J367)*24*60</f>
        <v>-0.99999999999999645</v>
      </c>
      <c r="N367" s="16">
        <f>Flights[[#This Row],[Length (min)]]/60</f>
        <v>1.4333333333333333</v>
      </c>
      <c r="O367">
        <v>86</v>
      </c>
      <c r="P367">
        <v>337</v>
      </c>
      <c r="Q367" s="18">
        <f>IFERROR(Flights[[#This Row],[Distance]]/Flights[[#This Row],[Length (hr)]], "")</f>
        <v>235.11627906976744</v>
      </c>
      <c r="R367" s="1">
        <v>0.91249999999999998</v>
      </c>
      <c r="S367" s="1" t="str">
        <f>IF(Flights[[#This Row],[Length (hr)]]&lt;2, "No meal", IF(Flights[[#This Row],[Length (hr)]]&lt;3.5, "Light meal", "Full meal"))</f>
        <v>No meal</v>
      </c>
      <c r="T367" s="1" t="str">
        <f>IF(AND(Flights[[#This Row],[Airline]]="US Airways", Flights[[#This Row],[Meal]]="Full Meal"), "Yes", "No")</f>
        <v>No</v>
      </c>
      <c r="U367" s="1">
        <v>0.91319444444444442</v>
      </c>
      <c r="V367">
        <v>1</v>
      </c>
      <c r="W367" s="1" t="str">
        <f>IF(Flights[[#This Row],[Arrival Delay]] = "", "Cancelled", IF(Flights[[#This Row],[Arrival Delay]]&gt;15, "Delayed", "On time"))</f>
        <v>On time</v>
      </c>
      <c r="X367" t="str">
        <f>IF(Flights[[#This Row],[Status]]&lt;&gt;"Delayed","", IF(Flights[[#This Row],[Arrival Delay]]&gt;120, "Severe", IF(Flights[[#This Row],[Arrival Delay]]&gt;60, "Major", "Moderate")))</f>
        <v/>
      </c>
      <c r="Y367" t="b">
        <v>0</v>
      </c>
      <c r="AA367" t="str">
        <f>IF(OR(AND(Flights[[#This Row],[Status]]="Cancelled", Flights[[#This Row],[Cancellation Reason]]="Airline/Carrier"), Flights[[#This Row],[Delay Type]]="Severe"), "Yes", "No")</f>
        <v>No</v>
      </c>
    </row>
    <row r="368" spans="1:27" x14ac:dyDescent="0.3">
      <c r="A368" s="3">
        <v>42033</v>
      </c>
      <c r="B368" s="22">
        <f>WEEKNUM(Flights[[#This Row],[Date]], 1)</f>
        <v>5</v>
      </c>
      <c r="C368" s="22">
        <f>WEEKDAY(Flights[[#This Row],[Date]],1)</f>
        <v>5</v>
      </c>
      <c r="D368" t="s">
        <v>654</v>
      </c>
      <c r="E368" t="s">
        <v>1994</v>
      </c>
      <c r="F368" t="s">
        <v>0</v>
      </c>
      <c r="G368" t="s">
        <v>313</v>
      </c>
      <c r="H368" t="str">
        <f>_xlfn.XLOOKUP(Flights[[#This Row],[Destination]], Airports!$A$2:$A$78, Airports!$D$2:$D$78)</f>
        <v>Monterey</v>
      </c>
      <c r="I368" t="str" cm="1">
        <f t="array" ref="I368">_xlfn.XLOOKUP(Flights[[#This Row],[Destination]],_xlfn._TRO_TRAILING( Airports!A:A),_xlfn._TRO_TRAILING( Airports!E:E), "Not found")</f>
        <v>CA</v>
      </c>
      <c r="J368" s="1">
        <v>0.87152777777777779</v>
      </c>
      <c r="K368" s="22">
        <f>HOUR(Flights[[#This Row],[Scheduled Departure]])</f>
        <v>20</v>
      </c>
      <c r="L368" s="1">
        <v>0.86597222222222225</v>
      </c>
      <c r="M368">
        <f>(L368-J368)*24*60</f>
        <v>-7.9999999999999716</v>
      </c>
      <c r="N368" s="16">
        <f>Flights[[#This Row],[Length (min)]]/60</f>
        <v>1.0166666666666666</v>
      </c>
      <c r="O368">
        <v>61</v>
      </c>
      <c r="P368">
        <v>266</v>
      </c>
      <c r="Q368" s="18">
        <f>IFERROR(Flights[[#This Row],[Distance]]/Flights[[#This Row],[Length (hr)]], "")</f>
        <v>261.63934426229508</v>
      </c>
      <c r="R368" s="1">
        <v>0.91666666666666663</v>
      </c>
      <c r="S368" s="1" t="str">
        <f>IF(Flights[[#This Row],[Length (hr)]]&lt;2, "No meal", IF(Flights[[#This Row],[Length (hr)]]&lt;3.5, "Light meal", "Full meal"))</f>
        <v>No meal</v>
      </c>
      <c r="T368" s="1" t="str">
        <f>IF(AND(Flights[[#This Row],[Airline]]="US Airways", Flights[[#This Row],[Meal]]="Full Meal"), "Yes", "No")</f>
        <v>No</v>
      </c>
      <c r="U368" s="1">
        <v>0.90833333333333333</v>
      </c>
      <c r="V368">
        <v>-12</v>
      </c>
      <c r="W368" s="1" t="str">
        <f>IF(Flights[[#This Row],[Arrival Delay]] = "", "Cancelled", IF(Flights[[#This Row],[Arrival Delay]]&gt;15, "Delayed", "On time"))</f>
        <v>On time</v>
      </c>
      <c r="X368" t="str">
        <f>IF(Flights[[#This Row],[Status]]&lt;&gt;"Delayed","", IF(Flights[[#This Row],[Arrival Delay]]&gt;120, "Severe", IF(Flights[[#This Row],[Arrival Delay]]&gt;60, "Major", "Moderate")))</f>
        <v/>
      </c>
      <c r="Y368" t="b">
        <v>0</v>
      </c>
      <c r="AA368" t="str">
        <f>IF(OR(AND(Flights[[#This Row],[Status]]="Cancelled", Flights[[#This Row],[Cancellation Reason]]="Airline/Carrier"), Flights[[#This Row],[Delay Type]]="Severe"), "Yes", "No")</f>
        <v>No</v>
      </c>
    </row>
    <row r="369" spans="1:27" x14ac:dyDescent="0.3">
      <c r="A369" s="3">
        <v>42033</v>
      </c>
      <c r="B369" s="22">
        <f>WEEKNUM(Flights[[#This Row],[Date]], 1)</f>
        <v>5</v>
      </c>
      <c r="C369" s="22">
        <f>WEEKDAY(Flights[[#This Row],[Date]],1)</f>
        <v>5</v>
      </c>
      <c r="D369" t="s">
        <v>650</v>
      </c>
      <c r="E369" t="s">
        <v>1994</v>
      </c>
      <c r="F369" t="s">
        <v>0</v>
      </c>
      <c r="G369" t="s">
        <v>339</v>
      </c>
      <c r="H369" t="str">
        <f>_xlfn.XLOOKUP(Flights[[#This Row],[Destination]], Airports!$A$2:$A$78, Airports!$D$2:$D$78)</f>
        <v>San Diego</v>
      </c>
      <c r="I369" t="str" cm="1">
        <f t="array" ref="I369">_xlfn.XLOOKUP(Flights[[#This Row],[Destination]],_xlfn._TRO_TRAILING( Airports!A:A),_xlfn._TRO_TRAILING( Airports!E:E), "Not found")</f>
        <v>CA</v>
      </c>
      <c r="J369" s="1">
        <v>0.87777777777777777</v>
      </c>
      <c r="K369" s="22">
        <f>HOUR(Flights[[#This Row],[Scheduled Departure]])</f>
        <v>21</v>
      </c>
      <c r="L369" s="1">
        <v>0.87569444444444444</v>
      </c>
      <c r="M369">
        <f>(L369-J369)*24*60</f>
        <v>-2.9999999999999893</v>
      </c>
      <c r="N369" s="16">
        <f>Flights[[#This Row],[Length (min)]]/60</f>
        <v>0.78333333333333333</v>
      </c>
      <c r="O369">
        <v>47</v>
      </c>
      <c r="P369">
        <v>109</v>
      </c>
      <c r="Q369" s="18">
        <f>IFERROR(Flights[[#This Row],[Distance]]/Flights[[#This Row],[Length (hr)]], "")</f>
        <v>139.14893617021278</v>
      </c>
      <c r="R369" s="1">
        <v>0.91041666666666665</v>
      </c>
      <c r="S369" s="1" t="str">
        <f>IF(Flights[[#This Row],[Length (hr)]]&lt;2, "No meal", IF(Flights[[#This Row],[Length (hr)]]&lt;3.5, "Light meal", "Full meal"))</f>
        <v>No meal</v>
      </c>
      <c r="T369" s="1" t="str">
        <f>IF(AND(Flights[[#This Row],[Airline]]="US Airways", Flights[[#This Row],[Meal]]="Full Meal"), "Yes", "No")</f>
        <v>No</v>
      </c>
      <c r="U369" s="1">
        <v>0.90833333333333333</v>
      </c>
      <c r="V369">
        <v>-3</v>
      </c>
      <c r="W369" s="1" t="str">
        <f>IF(Flights[[#This Row],[Arrival Delay]] = "", "Cancelled", IF(Flights[[#This Row],[Arrival Delay]]&gt;15, "Delayed", "On time"))</f>
        <v>On time</v>
      </c>
      <c r="X369" t="str">
        <f>IF(Flights[[#This Row],[Status]]&lt;&gt;"Delayed","", IF(Flights[[#This Row],[Arrival Delay]]&gt;120, "Severe", IF(Flights[[#This Row],[Arrival Delay]]&gt;60, "Major", "Moderate")))</f>
        <v/>
      </c>
      <c r="Y369" t="b">
        <v>0</v>
      </c>
      <c r="AA369" t="str">
        <f>IF(OR(AND(Flights[[#This Row],[Status]]="Cancelled", Flights[[#This Row],[Cancellation Reason]]="Airline/Carrier"), Flights[[#This Row],[Delay Type]]="Severe"), "Yes", "No")</f>
        <v>No</v>
      </c>
    </row>
    <row r="370" spans="1:27" x14ac:dyDescent="0.3">
      <c r="A370" s="3">
        <v>42033</v>
      </c>
      <c r="B370" s="22">
        <f>WEEKNUM(Flights[[#This Row],[Date]], 1)</f>
        <v>5</v>
      </c>
      <c r="C370" s="22">
        <f>WEEKDAY(Flights[[#This Row],[Date]],1)</f>
        <v>5</v>
      </c>
      <c r="D370" t="s">
        <v>824</v>
      </c>
      <c r="E370" t="s">
        <v>1994</v>
      </c>
      <c r="F370" t="s">
        <v>0</v>
      </c>
      <c r="G370" t="s">
        <v>29</v>
      </c>
      <c r="H370" t="str">
        <f>_xlfn.XLOOKUP(Flights[[#This Row],[Destination]], Airports!$A$2:$A$78, Airports!$D$2:$D$78)</f>
        <v>Phoenix</v>
      </c>
      <c r="I370" t="str" cm="1">
        <f t="array" ref="I370">_xlfn.XLOOKUP(Flights[[#This Row],[Destination]],_xlfn._TRO_TRAILING( Airports!A:A),_xlfn._TRO_TRAILING( Airports!E:E), "Not found")</f>
        <v>AZ</v>
      </c>
      <c r="J370" s="1">
        <v>0.89583333333333337</v>
      </c>
      <c r="K370" s="22">
        <f>HOUR(Flights[[#This Row],[Scheduled Departure]])</f>
        <v>21</v>
      </c>
      <c r="L370" s="1">
        <v>0.89513888888888893</v>
      </c>
      <c r="M370">
        <f>(L370-J370)*24*60</f>
        <v>-0.99999999999999645</v>
      </c>
      <c r="N370" s="16">
        <f>Flights[[#This Row],[Length (min)]]/60</f>
        <v>1.6</v>
      </c>
      <c r="O370">
        <v>96</v>
      </c>
      <c r="P370">
        <v>370</v>
      </c>
      <c r="Q370" s="18">
        <f>IFERROR(Flights[[#This Row],[Distance]]/Flights[[#This Row],[Length (hr)]], "")</f>
        <v>231.25</v>
      </c>
      <c r="R370" s="1">
        <v>0.99930555555555556</v>
      </c>
      <c r="S370" s="1" t="str">
        <f>IF(Flights[[#This Row],[Length (hr)]]&lt;2, "No meal", IF(Flights[[#This Row],[Length (hr)]]&lt;3.5, "Light meal", "Full meal"))</f>
        <v>No meal</v>
      </c>
      <c r="T370" s="1" t="str">
        <f>IF(AND(Flights[[#This Row],[Airline]]="US Airways", Flights[[#This Row],[Meal]]="Full Meal"), "Yes", "No")</f>
        <v>No</v>
      </c>
      <c r="U370" s="1">
        <v>3.472222222222222E-3</v>
      </c>
      <c r="V370">
        <v>6</v>
      </c>
      <c r="W370" s="1" t="str">
        <f>IF(Flights[[#This Row],[Arrival Delay]] = "", "Cancelled", IF(Flights[[#This Row],[Arrival Delay]]&gt;15, "Delayed", "On time"))</f>
        <v>On time</v>
      </c>
      <c r="X370" t="str">
        <f>IF(Flights[[#This Row],[Status]]&lt;&gt;"Delayed","", IF(Flights[[#This Row],[Arrival Delay]]&gt;120, "Severe", IF(Flights[[#This Row],[Arrival Delay]]&gt;60, "Major", "Moderate")))</f>
        <v/>
      </c>
      <c r="Y370" t="b">
        <v>0</v>
      </c>
      <c r="AA370" t="str">
        <f>IF(OR(AND(Flights[[#This Row],[Status]]="Cancelled", Flights[[#This Row],[Cancellation Reason]]="Airline/Carrier"), Flights[[#This Row],[Delay Type]]="Severe"), "Yes", "No")</f>
        <v>No</v>
      </c>
    </row>
    <row r="371" spans="1:27" x14ac:dyDescent="0.3">
      <c r="A371" s="3">
        <v>42033</v>
      </c>
      <c r="B371" s="22">
        <f>WEEKNUM(Flights[[#This Row],[Date]], 1)</f>
        <v>5</v>
      </c>
      <c r="C371" s="22">
        <f>WEEKDAY(Flights[[#This Row],[Date]],1)</f>
        <v>5</v>
      </c>
      <c r="D371" t="s">
        <v>104</v>
      </c>
      <c r="E371" t="s">
        <v>1987</v>
      </c>
      <c r="F371" t="s">
        <v>0</v>
      </c>
      <c r="G371" t="s">
        <v>13</v>
      </c>
      <c r="H371" t="str">
        <f>_xlfn.XLOOKUP(Flights[[#This Row],[Destination]], Airports!$A$2:$A$78, Airports!$D$2:$D$78)</f>
        <v>Orlando</v>
      </c>
      <c r="I371" t="str" cm="1">
        <f t="array" ref="I371">_xlfn.XLOOKUP(Flights[[#This Row],[Destination]],_xlfn._TRO_TRAILING( Airports!A:A),_xlfn._TRO_TRAILING( Airports!E:E), "Not found")</f>
        <v>FL</v>
      </c>
      <c r="J371" s="1">
        <v>0.92708333333333337</v>
      </c>
      <c r="K371" s="22">
        <f>HOUR(Flights[[#This Row],[Scheduled Departure]])</f>
        <v>22</v>
      </c>
      <c r="L371" s="1">
        <v>0.94861111111111107</v>
      </c>
      <c r="M371">
        <f>(L371-J371)*24*60</f>
        <v>30.99999999999989</v>
      </c>
      <c r="N371" s="16">
        <f>Flights[[#This Row],[Length (min)]]/60</f>
        <v>4.416666666666667</v>
      </c>
      <c r="O371">
        <v>265</v>
      </c>
      <c r="P371">
        <v>2218</v>
      </c>
      <c r="Q371" s="18">
        <f>IFERROR(Flights[[#This Row],[Distance]]/Flights[[#This Row],[Length (hr)]], "")</f>
        <v>502.18867924528297</v>
      </c>
      <c r="R371" s="1">
        <v>0.2388888888888889</v>
      </c>
      <c r="S371" s="1" t="str">
        <f>IF(Flights[[#This Row],[Length (hr)]]&lt;2, "No meal", IF(Flights[[#This Row],[Length (hr)]]&lt;3.5, "Light meal", "Full meal"))</f>
        <v>Full meal</v>
      </c>
      <c r="T371" s="1" t="str">
        <f>IF(AND(Flights[[#This Row],[Airline]]="US Airways", Flights[[#This Row],[Meal]]="Full Meal"), "Yes", "No")</f>
        <v>No</v>
      </c>
      <c r="U371" s="1">
        <v>0.25763888888888886</v>
      </c>
      <c r="V371">
        <v>27</v>
      </c>
      <c r="W371" s="1" t="str">
        <f>IF(Flights[[#This Row],[Arrival Delay]] = "", "Cancelled", IF(Flights[[#This Row],[Arrival Delay]]&gt;15, "Delayed", "On time"))</f>
        <v>Delayed</v>
      </c>
      <c r="X371" t="str">
        <f>IF(Flights[[#This Row],[Status]]&lt;&gt;"Delayed","", IF(Flights[[#This Row],[Arrival Delay]]&gt;120, "Severe", IF(Flights[[#This Row],[Arrival Delay]]&gt;60, "Major", "Moderate")))</f>
        <v>Moderate</v>
      </c>
      <c r="Y371" t="b">
        <v>0</v>
      </c>
      <c r="AA371" t="str">
        <f>IF(OR(AND(Flights[[#This Row],[Status]]="Cancelled", Flights[[#This Row],[Cancellation Reason]]="Airline/Carrier"), Flights[[#This Row],[Delay Type]]="Severe"), "Yes", "No")</f>
        <v>No</v>
      </c>
    </row>
    <row r="372" spans="1:27" x14ac:dyDescent="0.3">
      <c r="A372" s="3">
        <v>42033</v>
      </c>
      <c r="B372" s="22">
        <f>WEEKNUM(Flights[[#This Row],[Date]], 1)</f>
        <v>5</v>
      </c>
      <c r="C372" s="22">
        <f>WEEKDAY(Flights[[#This Row],[Date]],1)</f>
        <v>5</v>
      </c>
      <c r="D372" t="s">
        <v>107</v>
      </c>
      <c r="E372" t="s">
        <v>1987</v>
      </c>
      <c r="F372" t="s">
        <v>0</v>
      </c>
      <c r="G372" t="s">
        <v>12</v>
      </c>
      <c r="H372" t="str">
        <f>_xlfn.XLOOKUP(Flights[[#This Row],[Destination]], Airports!$A$2:$A$78, Airports!$D$2:$D$78)</f>
        <v>New York</v>
      </c>
      <c r="I372" t="str" cm="1">
        <f t="array" ref="I372">_xlfn.XLOOKUP(Flights[[#This Row],[Destination]],_xlfn._TRO_TRAILING( Airports!A:A),_xlfn._TRO_TRAILING( Airports!E:E), "Not found")</f>
        <v>NY</v>
      </c>
      <c r="J372" s="1">
        <v>0.97916666666666663</v>
      </c>
      <c r="K372" s="22">
        <f>HOUR(Flights[[#This Row],[Scheduled Departure]])</f>
        <v>23</v>
      </c>
      <c r="L372" s="1">
        <v>0.97291666666666665</v>
      </c>
      <c r="M372">
        <f>(L372-J372)*24*60</f>
        <v>-8.999999999999968</v>
      </c>
      <c r="N372" s="16">
        <f>Flights[[#This Row],[Length (min)]]/60</f>
        <v>5.1333333333333337</v>
      </c>
      <c r="O372">
        <v>308</v>
      </c>
      <c r="P372">
        <v>2475</v>
      </c>
      <c r="Q372" s="18">
        <f>IFERROR(Flights[[#This Row],[Distance]]/Flights[[#This Row],[Length (hr)]], "")</f>
        <v>482.14285714285711</v>
      </c>
      <c r="R372" s="1">
        <v>0.32708333333333334</v>
      </c>
      <c r="S372" s="1" t="str">
        <f>IF(Flights[[#This Row],[Length (hr)]]&lt;2, "No meal", IF(Flights[[#This Row],[Length (hr)]]&lt;3.5, "Light meal", "Full meal"))</f>
        <v>Full meal</v>
      </c>
      <c r="T372" s="1" t="str">
        <f>IF(AND(Flights[[#This Row],[Airline]]="US Airways", Flights[[#This Row],[Meal]]="Full Meal"), "Yes", "No")</f>
        <v>No</v>
      </c>
      <c r="U372" s="1">
        <v>0.31180555555555556</v>
      </c>
      <c r="V372">
        <v>-22</v>
      </c>
      <c r="W372" s="1" t="str">
        <f>IF(Flights[[#This Row],[Arrival Delay]] = "", "Cancelled", IF(Flights[[#This Row],[Arrival Delay]]&gt;15, "Delayed", "On time"))</f>
        <v>On time</v>
      </c>
      <c r="X372" t="str">
        <f>IF(Flights[[#This Row],[Status]]&lt;&gt;"Delayed","", IF(Flights[[#This Row],[Arrival Delay]]&gt;120, "Severe", IF(Flights[[#This Row],[Arrival Delay]]&gt;60, "Major", "Moderate")))</f>
        <v/>
      </c>
      <c r="Y372" t="b">
        <v>0</v>
      </c>
      <c r="AA372" t="str">
        <f>IF(OR(AND(Flights[[#This Row],[Status]]="Cancelled", Flights[[#This Row],[Cancellation Reason]]="Airline/Carrier"), Flights[[#This Row],[Delay Type]]="Severe"), "Yes", "No")</f>
        <v>No</v>
      </c>
    </row>
    <row r="373" spans="1:27" x14ac:dyDescent="0.3">
      <c r="A373" s="3">
        <v>42034</v>
      </c>
      <c r="B373" s="22">
        <f>WEEKNUM(Flights[[#This Row],[Date]], 1)</f>
        <v>5</v>
      </c>
      <c r="C373" s="22">
        <f>WEEKDAY(Flights[[#This Row],[Date]],1)</f>
        <v>6</v>
      </c>
      <c r="D373" t="s">
        <v>790</v>
      </c>
      <c r="E373" t="s">
        <v>1994</v>
      </c>
      <c r="F373" t="s">
        <v>0</v>
      </c>
      <c r="G373" t="s">
        <v>351</v>
      </c>
      <c r="H373" t="str">
        <f>_xlfn.XLOOKUP(Flights[[#This Row],[Destination]], Airports!$A$2:$A$78, Airports!$D$2:$D$78)</f>
        <v>Sacramento</v>
      </c>
      <c r="I373" t="str" cm="1">
        <f t="array" ref="I373">_xlfn.XLOOKUP(Flights[[#This Row],[Destination]],_xlfn._TRO_TRAILING( Airports!A:A),_xlfn._TRO_TRAILING( Airports!E:E), "Not found")</f>
        <v>CA</v>
      </c>
      <c r="J373" s="1">
        <v>0.3347222222222222</v>
      </c>
      <c r="K373" s="22">
        <f>HOUR(Flights[[#This Row],[Scheduled Departure]])</f>
        <v>8</v>
      </c>
      <c r="L373" s="1">
        <v>0.33402777777777776</v>
      </c>
      <c r="M373">
        <f>(L373-J373)*24*60</f>
        <v>-0.99999999999999645</v>
      </c>
      <c r="N373" s="16">
        <f>Flights[[#This Row],[Length (min)]]/60</f>
        <v>1.6666666666666667</v>
      </c>
      <c r="O373">
        <v>100</v>
      </c>
      <c r="P373">
        <v>373</v>
      </c>
      <c r="Q373" s="18">
        <f>IFERROR(Flights[[#This Row],[Distance]]/Flights[[#This Row],[Length (hr)]], "")</f>
        <v>223.79999999999998</v>
      </c>
      <c r="R373" s="1">
        <v>0.39861111111111114</v>
      </c>
      <c r="S373" s="1" t="str">
        <f>IF(Flights[[#This Row],[Length (hr)]]&lt;2, "No meal", IF(Flights[[#This Row],[Length (hr)]]&lt;3.5, "Light meal", "Full meal"))</f>
        <v>No meal</v>
      </c>
      <c r="T373" s="1" t="str">
        <f>IF(AND(Flights[[#This Row],[Airline]]="US Airways", Flights[[#This Row],[Meal]]="Full Meal"), "Yes", "No")</f>
        <v>No</v>
      </c>
      <c r="U373" s="1">
        <v>0.40347222222222223</v>
      </c>
      <c r="V373">
        <v>7</v>
      </c>
      <c r="W373" s="1" t="str">
        <f>IF(Flights[[#This Row],[Arrival Delay]] = "", "Cancelled", IF(Flights[[#This Row],[Arrival Delay]]&gt;15, "Delayed", "On time"))</f>
        <v>On time</v>
      </c>
      <c r="X373" t="str">
        <f>IF(Flights[[#This Row],[Status]]&lt;&gt;"Delayed","", IF(Flights[[#This Row],[Arrival Delay]]&gt;120, "Severe", IF(Flights[[#This Row],[Arrival Delay]]&gt;60, "Major", "Moderate")))</f>
        <v/>
      </c>
      <c r="Y373" t="b">
        <v>0</v>
      </c>
      <c r="AA373" t="str">
        <f>IF(OR(AND(Flights[[#This Row],[Status]]="Cancelled", Flights[[#This Row],[Cancellation Reason]]="Airline/Carrier"), Flights[[#This Row],[Delay Type]]="Severe"), "Yes", "No")</f>
        <v>No</v>
      </c>
    </row>
    <row r="374" spans="1:27" x14ac:dyDescent="0.3">
      <c r="A374" s="3">
        <v>42034</v>
      </c>
      <c r="B374" s="22">
        <f>WEEKNUM(Flights[[#This Row],[Date]], 1)</f>
        <v>5</v>
      </c>
      <c r="C374" s="22">
        <f>WEEKDAY(Flights[[#This Row],[Date]],1)</f>
        <v>6</v>
      </c>
      <c r="D374" t="s">
        <v>400</v>
      </c>
      <c r="E374" t="s">
        <v>1994</v>
      </c>
      <c r="F374" t="s">
        <v>0</v>
      </c>
      <c r="G374" t="s">
        <v>349</v>
      </c>
      <c r="H374" t="str">
        <f>_xlfn.XLOOKUP(Flights[[#This Row],[Destination]], Airports!$A$2:$A$78, Airports!$D$2:$D$78)</f>
        <v>Salt Lake City</v>
      </c>
      <c r="I374" t="str" cm="1">
        <f t="array" ref="I374">_xlfn.XLOOKUP(Flights[[#This Row],[Destination]],_xlfn._TRO_TRAILING( Airports!A:A),_xlfn._TRO_TRAILING( Airports!E:E), "Not found")</f>
        <v>UT</v>
      </c>
      <c r="J374" s="1">
        <v>0.36805555555555558</v>
      </c>
      <c r="K374" s="22">
        <f>HOUR(Flights[[#This Row],[Scheduled Departure]])</f>
        <v>8</v>
      </c>
      <c r="L374" s="1">
        <v>0.3659722222222222</v>
      </c>
      <c r="M374">
        <f>(L374-J374)*24*60</f>
        <v>-3.0000000000000693</v>
      </c>
      <c r="N374" s="16">
        <f>Flights[[#This Row],[Length (min)]]/60</f>
        <v>1.7333333333333334</v>
      </c>
      <c r="O374">
        <v>104</v>
      </c>
      <c r="P374">
        <v>590</v>
      </c>
      <c r="Q374" s="18">
        <f>IFERROR(Flights[[#This Row],[Distance]]/Flights[[#This Row],[Length (hr)]], "")</f>
        <v>340.38461538461536</v>
      </c>
      <c r="R374" s="1">
        <v>0.48680555555555555</v>
      </c>
      <c r="S374" s="1" t="str">
        <f>IF(Flights[[#This Row],[Length (hr)]]&lt;2, "No meal", IF(Flights[[#This Row],[Length (hr)]]&lt;3.5, "Light meal", "Full meal"))</f>
        <v>No meal</v>
      </c>
      <c r="T374" s="1" t="str">
        <f>IF(AND(Flights[[#This Row],[Airline]]="US Airways", Flights[[#This Row],[Meal]]="Full Meal"), "Yes", "No")</f>
        <v>No</v>
      </c>
      <c r="U374" s="1">
        <v>0.47986111111111113</v>
      </c>
      <c r="V374">
        <v>-10</v>
      </c>
      <c r="W374" s="1" t="str">
        <f>IF(Flights[[#This Row],[Arrival Delay]] = "", "Cancelled", IF(Flights[[#This Row],[Arrival Delay]]&gt;15, "Delayed", "On time"))</f>
        <v>On time</v>
      </c>
      <c r="X374" t="str">
        <f>IF(Flights[[#This Row],[Status]]&lt;&gt;"Delayed","", IF(Flights[[#This Row],[Arrival Delay]]&gt;120, "Severe", IF(Flights[[#This Row],[Arrival Delay]]&gt;60, "Major", "Moderate")))</f>
        <v/>
      </c>
      <c r="Y374" t="b">
        <v>0</v>
      </c>
      <c r="AA374" t="str">
        <f>IF(OR(AND(Flights[[#This Row],[Status]]="Cancelled", Flights[[#This Row],[Cancellation Reason]]="Airline/Carrier"), Flights[[#This Row],[Delay Type]]="Severe"), "Yes", "No")</f>
        <v>No</v>
      </c>
    </row>
    <row r="375" spans="1:27" x14ac:dyDescent="0.3">
      <c r="A375" s="3">
        <v>42034</v>
      </c>
      <c r="B375" s="22">
        <f>WEEKNUM(Flights[[#This Row],[Date]], 1)</f>
        <v>5</v>
      </c>
      <c r="C375" s="22">
        <f>WEEKDAY(Flights[[#This Row],[Date]],1)</f>
        <v>6</v>
      </c>
      <c r="D375" t="s">
        <v>68</v>
      </c>
      <c r="E375" t="s">
        <v>1987</v>
      </c>
      <c r="F375" t="s">
        <v>0</v>
      </c>
      <c r="G375" t="s">
        <v>3</v>
      </c>
      <c r="H375" t="str">
        <f>_xlfn.XLOOKUP(Flights[[#This Row],[Destination]], Airports!$A$2:$A$78, Airports!$D$2:$D$78)</f>
        <v>Dallas</v>
      </c>
      <c r="I375" t="str" cm="1">
        <f t="array" ref="I375">_xlfn.XLOOKUP(Flights[[#This Row],[Destination]],_xlfn._TRO_TRAILING( Airports!A:A),_xlfn._TRO_TRAILING( Airports!E:E), "Not found")</f>
        <v>TX</v>
      </c>
      <c r="J375" s="1">
        <v>0.48958333333333331</v>
      </c>
      <c r="K375" s="22">
        <f>HOUR(Flights[[#This Row],[Scheduled Departure]])</f>
        <v>11</v>
      </c>
      <c r="L375" s="1">
        <v>0.48402777777777778</v>
      </c>
      <c r="M375">
        <f>(L375-J375)*24*60</f>
        <v>-7.9999999999999716</v>
      </c>
      <c r="N375" s="16">
        <f>Flights[[#This Row],[Length (min)]]/60</f>
        <v>2.9</v>
      </c>
      <c r="O375">
        <v>174</v>
      </c>
      <c r="P375">
        <v>1235</v>
      </c>
      <c r="Q375" s="18">
        <f>IFERROR(Flights[[#This Row],[Distance]]/Flights[[#This Row],[Length (hr)]], "")</f>
        <v>425.86206896551727</v>
      </c>
      <c r="R375" s="1">
        <v>0.69861111111111107</v>
      </c>
      <c r="S375" s="1" t="str">
        <f>IF(Flights[[#This Row],[Length (hr)]]&lt;2, "No meal", IF(Flights[[#This Row],[Length (hr)]]&lt;3.5, "Light meal", "Full meal"))</f>
        <v>Light meal</v>
      </c>
      <c r="T375" s="1" t="str">
        <f>IF(AND(Flights[[#This Row],[Airline]]="US Airways", Flights[[#This Row],[Meal]]="Full Meal"), "Yes", "No")</f>
        <v>No</v>
      </c>
      <c r="U375" s="1">
        <v>0.68819444444444444</v>
      </c>
      <c r="V375">
        <v>-15</v>
      </c>
      <c r="W375" s="1" t="str">
        <f>IF(Flights[[#This Row],[Arrival Delay]] = "", "Cancelled", IF(Flights[[#This Row],[Arrival Delay]]&gt;15, "Delayed", "On time"))</f>
        <v>On time</v>
      </c>
      <c r="X375" t="str">
        <f>IF(Flights[[#This Row],[Status]]&lt;&gt;"Delayed","", IF(Flights[[#This Row],[Arrival Delay]]&gt;120, "Severe", IF(Flights[[#This Row],[Arrival Delay]]&gt;60, "Major", "Moderate")))</f>
        <v/>
      </c>
      <c r="Y375" t="b">
        <v>0</v>
      </c>
      <c r="AA375" t="str">
        <f>IF(OR(AND(Flights[[#This Row],[Status]]="Cancelled", Flights[[#This Row],[Cancellation Reason]]="Airline/Carrier"), Flights[[#This Row],[Delay Type]]="Severe"), "Yes", "No")</f>
        <v>No</v>
      </c>
    </row>
    <row r="376" spans="1:27" x14ac:dyDescent="0.3">
      <c r="A376" s="3">
        <v>42034</v>
      </c>
      <c r="B376" s="22">
        <f>WEEKNUM(Flights[[#This Row],[Date]], 1)</f>
        <v>5</v>
      </c>
      <c r="C376" s="22">
        <f>WEEKDAY(Flights[[#This Row],[Date]],1)</f>
        <v>6</v>
      </c>
      <c r="D376" t="s">
        <v>607</v>
      </c>
      <c r="E376" t="s">
        <v>1994</v>
      </c>
      <c r="F376" t="s">
        <v>0</v>
      </c>
      <c r="G376" t="s">
        <v>283</v>
      </c>
      <c r="H376" t="str">
        <f>_xlfn.XLOOKUP(Flights[[#This Row],[Destination]], Airports!$A$2:$A$78, Airports!$D$2:$D$78)</f>
        <v>Fresno</v>
      </c>
      <c r="I376" t="str" cm="1">
        <f t="array" ref="I376">_xlfn.XLOOKUP(Flights[[#This Row],[Destination]],_xlfn._TRO_TRAILING( Airports!A:A),_xlfn._TRO_TRAILING( Airports!E:E), "Not found")</f>
        <v>CA</v>
      </c>
      <c r="J376" s="1">
        <v>0.74027777777777781</v>
      </c>
      <c r="K376" s="22">
        <f>HOUR(Flights[[#This Row],[Scheduled Departure]])</f>
        <v>17</v>
      </c>
      <c r="L376" s="1">
        <v>0.73472222222222228</v>
      </c>
      <c r="M376">
        <f>(L376-J376)*24*60</f>
        <v>-7.9999999999999716</v>
      </c>
      <c r="N376" s="16">
        <f>Flights[[#This Row],[Length (min)]]/60</f>
        <v>1.0333333333333334</v>
      </c>
      <c r="O376">
        <v>62</v>
      </c>
      <c r="P376">
        <v>209</v>
      </c>
      <c r="Q376" s="18">
        <f>IFERROR(Flights[[#This Row],[Distance]]/Flights[[#This Row],[Length (hr)]], "")</f>
        <v>202.25806451612902</v>
      </c>
      <c r="R376" s="1">
        <v>0.78263888888888888</v>
      </c>
      <c r="S376" s="1" t="str">
        <f>IF(Flights[[#This Row],[Length (hr)]]&lt;2, "No meal", IF(Flights[[#This Row],[Length (hr)]]&lt;3.5, "Light meal", "Full meal"))</f>
        <v>No meal</v>
      </c>
      <c r="T376" s="1" t="str">
        <f>IF(AND(Flights[[#This Row],[Airline]]="US Airways", Flights[[#This Row],[Meal]]="Full Meal"), "Yes", "No")</f>
        <v>No</v>
      </c>
      <c r="U376" s="1">
        <v>0.77777777777777779</v>
      </c>
      <c r="V376">
        <v>-7</v>
      </c>
      <c r="W376" s="1" t="str">
        <f>IF(Flights[[#This Row],[Arrival Delay]] = "", "Cancelled", IF(Flights[[#This Row],[Arrival Delay]]&gt;15, "Delayed", "On time"))</f>
        <v>On time</v>
      </c>
      <c r="X376" t="str">
        <f>IF(Flights[[#This Row],[Status]]&lt;&gt;"Delayed","", IF(Flights[[#This Row],[Arrival Delay]]&gt;120, "Severe", IF(Flights[[#This Row],[Arrival Delay]]&gt;60, "Major", "Moderate")))</f>
        <v/>
      </c>
      <c r="Y376" t="b">
        <v>0</v>
      </c>
      <c r="AA376" t="str">
        <f>IF(OR(AND(Flights[[#This Row],[Status]]="Cancelled", Flights[[#This Row],[Cancellation Reason]]="Airline/Carrier"), Flights[[#This Row],[Delay Type]]="Severe"), "Yes", "No")</f>
        <v>No</v>
      </c>
    </row>
    <row r="377" spans="1:27" x14ac:dyDescent="0.3">
      <c r="A377" s="3">
        <v>42034</v>
      </c>
      <c r="B377" s="22">
        <f>WEEKNUM(Flights[[#This Row],[Date]], 1)</f>
        <v>5</v>
      </c>
      <c r="C377" s="22">
        <f>WEEKDAY(Flights[[#This Row],[Date]],1)</f>
        <v>6</v>
      </c>
      <c r="D377" t="s">
        <v>733</v>
      </c>
      <c r="E377" t="s">
        <v>1990</v>
      </c>
      <c r="F377" t="s">
        <v>0</v>
      </c>
      <c r="G377" t="s">
        <v>9</v>
      </c>
      <c r="H377" t="str">
        <f>_xlfn.XLOOKUP(Flights[[#This Row],[Destination]], Airports!$A$2:$A$78, Airports!$D$2:$D$78)</f>
        <v>San Francisco</v>
      </c>
      <c r="I377" t="str" cm="1">
        <f t="array" ref="I377">_xlfn.XLOOKUP(Flights[[#This Row],[Destination]],_xlfn._TRO_TRAILING( Airports!A:A),_xlfn._TRO_TRAILING( Airports!E:E), "Not found")</f>
        <v>CA</v>
      </c>
      <c r="J377" s="1">
        <v>0.77500000000000002</v>
      </c>
      <c r="K377" s="22">
        <f>HOUR(Flights[[#This Row],[Scheduled Departure]])</f>
        <v>18</v>
      </c>
      <c r="L377" s="1">
        <v>0.7729166666666667</v>
      </c>
      <c r="M377">
        <f>(L377-J377)*24*60</f>
        <v>-2.9999999999999893</v>
      </c>
      <c r="N377" s="16">
        <f>Flights[[#This Row],[Length (min)]]/60</f>
        <v>1.3</v>
      </c>
      <c r="O377">
        <v>78</v>
      </c>
      <c r="P377">
        <v>337</v>
      </c>
      <c r="Q377" s="18">
        <f>IFERROR(Flights[[#This Row],[Distance]]/Flights[[#This Row],[Length (hr)]], "")</f>
        <v>259.23076923076923</v>
      </c>
      <c r="R377" s="1">
        <v>0.83680555555555558</v>
      </c>
      <c r="S377" s="1" t="str">
        <f>IF(Flights[[#This Row],[Length (hr)]]&lt;2, "No meal", IF(Flights[[#This Row],[Length (hr)]]&lt;3.5, "Light meal", "Full meal"))</f>
        <v>No meal</v>
      </c>
      <c r="T377" s="1" t="str">
        <f>IF(AND(Flights[[#This Row],[Airline]]="US Airways", Flights[[#This Row],[Meal]]="Full Meal"), "Yes", "No")</f>
        <v>No</v>
      </c>
      <c r="U377" s="1">
        <v>0.82708333333333328</v>
      </c>
      <c r="V377">
        <v>-14</v>
      </c>
      <c r="W377" s="1" t="str">
        <f>IF(Flights[[#This Row],[Arrival Delay]] = "", "Cancelled", IF(Flights[[#This Row],[Arrival Delay]]&gt;15, "Delayed", "On time"))</f>
        <v>On time</v>
      </c>
      <c r="X377" t="str">
        <f>IF(Flights[[#This Row],[Status]]&lt;&gt;"Delayed","", IF(Flights[[#This Row],[Arrival Delay]]&gt;120, "Severe", IF(Flights[[#This Row],[Arrival Delay]]&gt;60, "Major", "Moderate")))</f>
        <v/>
      </c>
      <c r="Y377" t="b">
        <v>0</v>
      </c>
      <c r="AA377" t="str">
        <f>IF(OR(AND(Flights[[#This Row],[Status]]="Cancelled", Flights[[#This Row],[Cancellation Reason]]="Airline/Carrier"), Flights[[#This Row],[Delay Type]]="Severe"), "Yes", "No")</f>
        <v>No</v>
      </c>
    </row>
    <row r="378" spans="1:27" x14ac:dyDescent="0.3">
      <c r="A378" s="3">
        <v>42034</v>
      </c>
      <c r="B378" s="22">
        <f>WEEKNUM(Flights[[#This Row],[Date]], 1)</f>
        <v>5</v>
      </c>
      <c r="C378" s="22">
        <f>WEEKDAY(Flights[[#This Row],[Date]],1)</f>
        <v>6</v>
      </c>
      <c r="D378" t="s">
        <v>99</v>
      </c>
      <c r="E378" t="s">
        <v>1987</v>
      </c>
      <c r="F378" t="s">
        <v>0</v>
      </c>
      <c r="G378" t="s">
        <v>9</v>
      </c>
      <c r="H378" t="str">
        <f>_xlfn.XLOOKUP(Flights[[#This Row],[Destination]], Airports!$A$2:$A$78, Airports!$D$2:$D$78)</f>
        <v>San Francisco</v>
      </c>
      <c r="I378" t="str" cm="1">
        <f t="array" ref="I378">_xlfn.XLOOKUP(Flights[[#This Row],[Destination]],_xlfn._TRO_TRAILING( Airports!A:A),_xlfn._TRO_TRAILING( Airports!E:E), "Not found")</f>
        <v>CA</v>
      </c>
      <c r="J378" s="1">
        <v>0.86458333333333337</v>
      </c>
      <c r="K378" s="22">
        <f>HOUR(Flights[[#This Row],[Scheduled Departure]])</f>
        <v>20</v>
      </c>
      <c r="L378" s="1">
        <v>0.8618055555555556</v>
      </c>
      <c r="M378">
        <f>(L378-J378)*24*60</f>
        <v>-3.9999999999999858</v>
      </c>
      <c r="N378" s="16">
        <f>Flights[[#This Row],[Length (min)]]/60</f>
        <v>1.4833333333333334</v>
      </c>
      <c r="O378">
        <v>89</v>
      </c>
      <c r="P378">
        <v>337</v>
      </c>
      <c r="Q378" s="18">
        <f>IFERROR(Flights[[#This Row],[Distance]]/Flights[[#This Row],[Length (hr)]], "")</f>
        <v>227.19101123595505</v>
      </c>
      <c r="R378" s="1">
        <v>0.92152777777777772</v>
      </c>
      <c r="S378" s="1" t="str">
        <f>IF(Flights[[#This Row],[Length (hr)]]&lt;2, "No meal", IF(Flights[[#This Row],[Length (hr)]]&lt;3.5, "Light meal", "Full meal"))</f>
        <v>No meal</v>
      </c>
      <c r="T378" s="1" t="str">
        <f>IF(AND(Flights[[#This Row],[Airline]]="US Airways", Flights[[#This Row],[Meal]]="Full Meal"), "Yes", "No")</f>
        <v>No</v>
      </c>
      <c r="U378" s="1">
        <v>0.92361111111111116</v>
      </c>
      <c r="V378">
        <v>3</v>
      </c>
      <c r="W378" s="1" t="str">
        <f>IF(Flights[[#This Row],[Arrival Delay]] = "", "Cancelled", IF(Flights[[#This Row],[Arrival Delay]]&gt;15, "Delayed", "On time"))</f>
        <v>On time</v>
      </c>
      <c r="X378" t="str">
        <f>IF(Flights[[#This Row],[Status]]&lt;&gt;"Delayed","", IF(Flights[[#This Row],[Arrival Delay]]&gt;120, "Severe", IF(Flights[[#This Row],[Arrival Delay]]&gt;60, "Major", "Moderate")))</f>
        <v/>
      </c>
      <c r="Y378" t="b">
        <v>0</v>
      </c>
      <c r="AA378" t="str">
        <f>IF(OR(AND(Flights[[#This Row],[Status]]="Cancelled", Flights[[#This Row],[Cancellation Reason]]="Airline/Carrier"), Flights[[#This Row],[Delay Type]]="Severe"), "Yes", "No")</f>
        <v>No</v>
      </c>
    </row>
    <row r="379" spans="1:27" x14ac:dyDescent="0.3">
      <c r="A379" s="3">
        <v>42035</v>
      </c>
      <c r="B379" s="22">
        <f>WEEKNUM(Flights[[#This Row],[Date]], 1)</f>
        <v>5</v>
      </c>
      <c r="C379" s="22">
        <f>WEEKDAY(Flights[[#This Row],[Date]],1)</f>
        <v>7</v>
      </c>
      <c r="D379" t="s">
        <v>378</v>
      </c>
      <c r="E379" t="s">
        <v>1989</v>
      </c>
      <c r="F379" t="s">
        <v>0</v>
      </c>
      <c r="G379" t="s">
        <v>314</v>
      </c>
      <c r="H379" t="str">
        <f>_xlfn.XLOOKUP(Flights[[#This Row],[Destination]], Airports!$A$2:$A$78, Airports!$D$2:$D$78)</f>
        <v>Minneapolis</v>
      </c>
      <c r="I379" t="str" cm="1">
        <f t="array" ref="I379">_xlfn.XLOOKUP(Flights[[#This Row],[Destination]],_xlfn._TRO_TRAILING( Airports!A:A),_xlfn._TRO_TRAILING( Airports!E:E), "Not found")</f>
        <v>MN</v>
      </c>
      <c r="J379" s="1">
        <v>2.0833333333333332E-2</v>
      </c>
      <c r="K379" s="22">
        <f>HOUR(Flights[[#This Row],[Scheduled Departure]])</f>
        <v>0</v>
      </c>
      <c r="L379" s="1">
        <v>1.7361111111111112E-2</v>
      </c>
      <c r="M379">
        <f>(L379-J379)*24*60</f>
        <v>-4.9999999999999973</v>
      </c>
      <c r="N379" s="16">
        <f>Flights[[#This Row],[Length (min)]]/60</f>
        <v>3.7833333333333332</v>
      </c>
      <c r="O379">
        <v>227</v>
      </c>
      <c r="P379">
        <v>1535</v>
      </c>
      <c r="Q379" s="18">
        <f>IFERROR(Flights[[#This Row],[Distance]]/Flights[[#This Row],[Length (hr)]], "")</f>
        <v>405.72687224669608</v>
      </c>
      <c r="R379" s="1">
        <v>0.25486111111111109</v>
      </c>
      <c r="S379" s="1" t="str">
        <f>IF(Flights[[#This Row],[Length (hr)]]&lt;2, "No meal", IF(Flights[[#This Row],[Length (hr)]]&lt;3.5, "Light meal", "Full meal"))</f>
        <v>Full meal</v>
      </c>
      <c r="T379" s="1" t="str">
        <f>IF(AND(Flights[[#This Row],[Airline]]="US Airways", Flights[[#This Row],[Meal]]="Full Meal"), "Yes", "No")</f>
        <v>No</v>
      </c>
      <c r="U379" s="1">
        <v>0.25833333333333336</v>
      </c>
      <c r="V379">
        <v>5</v>
      </c>
      <c r="W379" s="1" t="str">
        <f>IF(Flights[[#This Row],[Arrival Delay]] = "", "Cancelled", IF(Flights[[#This Row],[Arrival Delay]]&gt;15, "Delayed", "On time"))</f>
        <v>On time</v>
      </c>
      <c r="X379" t="str">
        <f>IF(Flights[[#This Row],[Status]]&lt;&gt;"Delayed","", IF(Flights[[#This Row],[Arrival Delay]]&gt;120, "Severe", IF(Flights[[#This Row],[Arrival Delay]]&gt;60, "Major", "Moderate")))</f>
        <v/>
      </c>
      <c r="Y379" t="b">
        <v>0</v>
      </c>
      <c r="AA379" t="str">
        <f>IF(OR(AND(Flights[[#This Row],[Status]]="Cancelled", Flights[[#This Row],[Cancellation Reason]]="Airline/Carrier"), Flights[[#This Row],[Delay Type]]="Severe"), "Yes", "No")</f>
        <v>No</v>
      </c>
    </row>
    <row r="380" spans="1:27" x14ac:dyDescent="0.3">
      <c r="A380" s="3">
        <v>42035</v>
      </c>
      <c r="B380" s="22">
        <f>WEEKNUM(Flights[[#This Row],[Date]], 1)</f>
        <v>5</v>
      </c>
      <c r="C380" s="22">
        <f>WEEKDAY(Flights[[#This Row],[Date]],1)</f>
        <v>7</v>
      </c>
      <c r="D380" t="s">
        <v>946</v>
      </c>
      <c r="E380" t="s">
        <v>1990</v>
      </c>
      <c r="F380" t="s">
        <v>0</v>
      </c>
      <c r="G380" t="s">
        <v>273</v>
      </c>
      <c r="H380" t="str">
        <f>_xlfn.XLOOKUP(Flights[[#This Row],[Destination]], Airports!$A$2:$A$78, Airports!$D$2:$D$78)</f>
        <v>Denver</v>
      </c>
      <c r="I380" t="str" cm="1">
        <f t="array" ref="I380">_xlfn.XLOOKUP(Flights[[#This Row],[Destination]],_xlfn._TRO_TRAILING( Airports!A:A),_xlfn._TRO_TRAILING( Airports!E:E), "Not found")</f>
        <v>CO</v>
      </c>
      <c r="J380" s="1">
        <v>0.28819444444444442</v>
      </c>
      <c r="K380" s="22">
        <f>HOUR(Flights[[#This Row],[Scheduled Departure]])</f>
        <v>6</v>
      </c>
      <c r="L380" s="1">
        <v>0.28263888888888888</v>
      </c>
      <c r="M380">
        <f>(L380-J380)*24*60</f>
        <v>-7.9999999999999716</v>
      </c>
      <c r="N380" s="16">
        <f>Flights[[#This Row],[Length (min)]]/60</f>
        <v>2.5</v>
      </c>
      <c r="O380">
        <v>150</v>
      </c>
      <c r="P380">
        <v>862</v>
      </c>
      <c r="Q380" s="18">
        <f>IFERROR(Flights[[#This Row],[Distance]]/Flights[[#This Row],[Length (hr)]], "")</f>
        <v>344.8</v>
      </c>
      <c r="R380" s="1">
        <v>0.43125000000000002</v>
      </c>
      <c r="S380" s="1" t="str">
        <f>IF(Flights[[#This Row],[Length (hr)]]&lt;2, "No meal", IF(Flights[[#This Row],[Length (hr)]]&lt;3.5, "Light meal", "Full meal"))</f>
        <v>Light meal</v>
      </c>
      <c r="T380" s="1" t="str">
        <f>IF(AND(Flights[[#This Row],[Airline]]="US Airways", Flights[[#This Row],[Meal]]="Full Meal"), "Yes", "No")</f>
        <v>No</v>
      </c>
      <c r="U380" s="1">
        <v>0.4284722222222222</v>
      </c>
      <c r="V380">
        <v>-4</v>
      </c>
      <c r="W380" s="1" t="str">
        <f>IF(Flights[[#This Row],[Arrival Delay]] = "", "Cancelled", IF(Flights[[#This Row],[Arrival Delay]]&gt;15, "Delayed", "On time"))</f>
        <v>On time</v>
      </c>
      <c r="X380" t="str">
        <f>IF(Flights[[#This Row],[Status]]&lt;&gt;"Delayed","", IF(Flights[[#This Row],[Arrival Delay]]&gt;120, "Severe", IF(Flights[[#This Row],[Arrival Delay]]&gt;60, "Major", "Moderate")))</f>
        <v/>
      </c>
      <c r="Y380" t="b">
        <v>0</v>
      </c>
      <c r="AA380" t="str">
        <f>IF(OR(AND(Flights[[#This Row],[Status]]="Cancelled", Flights[[#This Row],[Cancellation Reason]]="Airline/Carrier"), Flights[[#This Row],[Delay Type]]="Severe"), "Yes", "No")</f>
        <v>No</v>
      </c>
    </row>
    <row r="381" spans="1:27" x14ac:dyDescent="0.3">
      <c r="A381" s="3">
        <v>42035</v>
      </c>
      <c r="B381" s="22">
        <f>WEEKNUM(Flights[[#This Row],[Date]], 1)</f>
        <v>5</v>
      </c>
      <c r="C381" s="22">
        <f>WEEKDAY(Flights[[#This Row],[Date]],1)</f>
        <v>7</v>
      </c>
      <c r="D381" t="s">
        <v>696</v>
      </c>
      <c r="E381" t="s">
        <v>1996</v>
      </c>
      <c r="F381" t="s">
        <v>0</v>
      </c>
      <c r="G381" t="s">
        <v>9</v>
      </c>
      <c r="H381" t="str">
        <f>_xlfn.XLOOKUP(Flights[[#This Row],[Destination]], Airports!$A$2:$A$78, Airports!$D$2:$D$78)</f>
        <v>San Francisco</v>
      </c>
      <c r="I381" t="str" cm="1">
        <f t="array" ref="I381">_xlfn.XLOOKUP(Flights[[#This Row],[Destination]],_xlfn._TRO_TRAILING( Airports!A:A),_xlfn._TRO_TRAILING( Airports!E:E), "Not found")</f>
        <v>CA</v>
      </c>
      <c r="J381" s="1">
        <v>0.29166666666666669</v>
      </c>
      <c r="K381" s="22">
        <f>HOUR(Flights[[#This Row],[Scheduled Departure]])</f>
        <v>7</v>
      </c>
      <c r="L381" s="1">
        <v>0.28749999999999998</v>
      </c>
      <c r="M381">
        <f>(L381-J381)*24*60</f>
        <v>-6.0000000000000586</v>
      </c>
      <c r="N381" s="16">
        <f>Flights[[#This Row],[Length (min)]]/60</f>
        <v>1.1666666666666667</v>
      </c>
      <c r="O381">
        <v>70</v>
      </c>
      <c r="P381">
        <v>337</v>
      </c>
      <c r="Q381" s="18">
        <f>IFERROR(Flights[[#This Row],[Distance]]/Flights[[#This Row],[Length (hr)]], "")</f>
        <v>288.85714285714283</v>
      </c>
      <c r="R381" s="1">
        <v>0.34722222222222221</v>
      </c>
      <c r="S381" s="1" t="str">
        <f>IF(Flights[[#This Row],[Length (hr)]]&lt;2, "No meal", IF(Flights[[#This Row],[Length (hr)]]&lt;3.5, "Light meal", "Full meal"))</f>
        <v>No meal</v>
      </c>
      <c r="T381" s="1" t="str">
        <f>IF(AND(Flights[[#This Row],[Airline]]="US Airways", Flights[[#This Row],[Meal]]="Full Meal"), "Yes", "No")</f>
        <v>No</v>
      </c>
      <c r="U381" s="1">
        <v>0.33611111111111114</v>
      </c>
      <c r="V381">
        <v>-16</v>
      </c>
      <c r="W381" s="1" t="str">
        <f>IF(Flights[[#This Row],[Arrival Delay]] = "", "Cancelled", IF(Flights[[#This Row],[Arrival Delay]]&gt;15, "Delayed", "On time"))</f>
        <v>On time</v>
      </c>
      <c r="X381" t="str">
        <f>IF(Flights[[#This Row],[Status]]&lt;&gt;"Delayed","", IF(Flights[[#This Row],[Arrival Delay]]&gt;120, "Severe", IF(Flights[[#This Row],[Arrival Delay]]&gt;60, "Major", "Moderate")))</f>
        <v/>
      </c>
      <c r="Y381" t="b">
        <v>0</v>
      </c>
      <c r="AA381" t="str">
        <f>IF(OR(AND(Flights[[#This Row],[Status]]="Cancelled", Flights[[#This Row],[Cancellation Reason]]="Airline/Carrier"), Flights[[#This Row],[Delay Type]]="Severe"), "Yes", "No")</f>
        <v>No</v>
      </c>
    </row>
    <row r="382" spans="1:27" x14ac:dyDescent="0.3">
      <c r="A382" s="3">
        <v>42035</v>
      </c>
      <c r="B382" s="22">
        <f>WEEKNUM(Flights[[#This Row],[Date]], 1)</f>
        <v>5</v>
      </c>
      <c r="C382" s="22">
        <f>WEEKDAY(Flights[[#This Row],[Date]],1)</f>
        <v>7</v>
      </c>
      <c r="D382" t="s">
        <v>435</v>
      </c>
      <c r="E382" t="s">
        <v>1993</v>
      </c>
      <c r="F382" t="s">
        <v>0</v>
      </c>
      <c r="G382" t="s">
        <v>314</v>
      </c>
      <c r="H382" t="str">
        <f>_xlfn.XLOOKUP(Flights[[#This Row],[Destination]], Airports!$A$2:$A$78, Airports!$D$2:$D$78)</f>
        <v>Minneapolis</v>
      </c>
      <c r="I382" t="str" cm="1">
        <f t="array" ref="I382">_xlfn.XLOOKUP(Flights[[#This Row],[Destination]],_xlfn._TRO_TRAILING( Airports!A:A),_xlfn._TRO_TRAILING( Airports!E:E), "Not found")</f>
        <v>MN</v>
      </c>
      <c r="J382" s="1">
        <v>0.3888888888888889</v>
      </c>
      <c r="K382" s="22">
        <f>HOUR(Flights[[#This Row],[Scheduled Departure]])</f>
        <v>9</v>
      </c>
      <c r="L382" s="1">
        <v>0.38472222222222224</v>
      </c>
      <c r="M382">
        <f>(L382-J382)*24*60</f>
        <v>-5.9999999999999787</v>
      </c>
      <c r="N382" s="16">
        <f>Flights[[#This Row],[Length (min)]]/60</f>
        <v>3.4666666666666668</v>
      </c>
      <c r="O382">
        <v>208</v>
      </c>
      <c r="P382">
        <v>1535</v>
      </c>
      <c r="Q382" s="18">
        <f>IFERROR(Flights[[#This Row],[Distance]]/Flights[[#This Row],[Length (hr)]], "")</f>
        <v>442.78846153846155</v>
      </c>
      <c r="R382" s="1">
        <v>0.62291666666666667</v>
      </c>
      <c r="S382" s="1" t="str">
        <f>IF(Flights[[#This Row],[Length (hr)]]&lt;2, "No meal", IF(Flights[[#This Row],[Length (hr)]]&lt;3.5, "Light meal", "Full meal"))</f>
        <v>Light meal</v>
      </c>
      <c r="T382" s="1" t="str">
        <f>IF(AND(Flights[[#This Row],[Airline]]="US Airways", Flights[[#This Row],[Meal]]="Full Meal"), "Yes", "No")</f>
        <v>No</v>
      </c>
      <c r="U382" s="1">
        <v>0.61250000000000004</v>
      </c>
      <c r="V382">
        <v>-15</v>
      </c>
      <c r="W382" s="1" t="str">
        <f>IF(Flights[[#This Row],[Arrival Delay]] = "", "Cancelled", IF(Flights[[#This Row],[Arrival Delay]]&gt;15, "Delayed", "On time"))</f>
        <v>On time</v>
      </c>
      <c r="X382" t="str">
        <f>IF(Flights[[#This Row],[Status]]&lt;&gt;"Delayed","", IF(Flights[[#This Row],[Arrival Delay]]&gt;120, "Severe", IF(Flights[[#This Row],[Arrival Delay]]&gt;60, "Major", "Moderate")))</f>
        <v/>
      </c>
      <c r="Y382" t="b">
        <v>0</v>
      </c>
      <c r="AA382" t="str">
        <f>IF(OR(AND(Flights[[#This Row],[Status]]="Cancelled", Flights[[#This Row],[Cancellation Reason]]="Airline/Carrier"), Flights[[#This Row],[Delay Type]]="Severe"), "Yes", "No")</f>
        <v>No</v>
      </c>
    </row>
    <row r="383" spans="1:27" x14ac:dyDescent="0.3">
      <c r="A383" s="3">
        <v>42035</v>
      </c>
      <c r="B383" s="22">
        <f>WEEKNUM(Flights[[#This Row],[Date]], 1)</f>
        <v>5</v>
      </c>
      <c r="C383" s="22">
        <f>WEEKDAY(Flights[[#This Row],[Date]],1)</f>
        <v>7</v>
      </c>
      <c r="D383" t="s">
        <v>951</v>
      </c>
      <c r="E383" t="s">
        <v>1995</v>
      </c>
      <c r="F383" t="s">
        <v>0</v>
      </c>
      <c r="G383" t="s">
        <v>257</v>
      </c>
      <c r="H383" t="str">
        <f>_xlfn.XLOOKUP(Flights[[#This Row],[Destination]], Airports!$A$2:$A$78, Airports!$D$2:$D$78)</f>
        <v>Baltimore</v>
      </c>
      <c r="I383" t="str" cm="1">
        <f t="array" ref="I383">_xlfn.XLOOKUP(Flights[[#This Row],[Destination]],_xlfn._TRO_TRAILING( Airports!A:A),_xlfn._TRO_TRAILING( Airports!E:E), "Not found")</f>
        <v>MD</v>
      </c>
      <c r="J383" s="1">
        <v>0.49652777777777779</v>
      </c>
      <c r="K383" s="22">
        <f>HOUR(Flights[[#This Row],[Scheduled Departure]])</f>
        <v>11</v>
      </c>
      <c r="L383" s="1">
        <v>0.49722222222222223</v>
      </c>
      <c r="M383">
        <f>(L383-J383)*24*60</f>
        <v>0.99999999999999645</v>
      </c>
      <c r="N383" s="16">
        <f>Flights[[#This Row],[Length (min)]]/60</f>
        <v>4.8166666666666664</v>
      </c>
      <c r="O383">
        <v>289</v>
      </c>
      <c r="P383">
        <v>2329</v>
      </c>
      <c r="Q383" s="18">
        <f>IFERROR(Flights[[#This Row],[Distance]]/Flights[[#This Row],[Length (hr)]], "")</f>
        <v>483.52941176470591</v>
      </c>
      <c r="R383" s="1">
        <v>0.82291666666666663</v>
      </c>
      <c r="S383" s="1" t="str">
        <f>IF(Flights[[#This Row],[Length (hr)]]&lt;2, "No meal", IF(Flights[[#This Row],[Length (hr)]]&lt;3.5, "Light meal", "Full meal"))</f>
        <v>Full meal</v>
      </c>
      <c r="T383" s="1" t="str">
        <f>IF(AND(Flights[[#This Row],[Airline]]="US Airways", Flights[[#This Row],[Meal]]="Full Meal"), "Yes", "No")</f>
        <v>No</v>
      </c>
      <c r="U383" s="1">
        <v>0.82291666666666663</v>
      </c>
      <c r="V383">
        <v>0</v>
      </c>
      <c r="W383" s="1" t="str">
        <f>IF(Flights[[#This Row],[Arrival Delay]] = "", "Cancelled", IF(Flights[[#This Row],[Arrival Delay]]&gt;15, "Delayed", "On time"))</f>
        <v>On time</v>
      </c>
      <c r="X383" t="str">
        <f>IF(Flights[[#This Row],[Status]]&lt;&gt;"Delayed","", IF(Flights[[#This Row],[Arrival Delay]]&gt;120, "Severe", IF(Flights[[#This Row],[Arrival Delay]]&gt;60, "Major", "Moderate")))</f>
        <v/>
      </c>
      <c r="Y383" t="b">
        <v>0</v>
      </c>
      <c r="AA383" t="str">
        <f>IF(OR(AND(Flights[[#This Row],[Status]]="Cancelled", Flights[[#This Row],[Cancellation Reason]]="Airline/Carrier"), Flights[[#This Row],[Delay Type]]="Severe"), "Yes", "No")</f>
        <v>No</v>
      </c>
    </row>
    <row r="384" spans="1:27" x14ac:dyDescent="0.3">
      <c r="A384" s="3">
        <v>42035</v>
      </c>
      <c r="B384" s="22">
        <f>WEEKNUM(Flights[[#This Row],[Date]], 1)</f>
        <v>5</v>
      </c>
      <c r="C384" s="22">
        <f>WEEKDAY(Flights[[#This Row],[Date]],1)</f>
        <v>7</v>
      </c>
      <c r="D384" t="s">
        <v>952</v>
      </c>
      <c r="E384" t="s">
        <v>1995</v>
      </c>
      <c r="F384" t="s">
        <v>0</v>
      </c>
      <c r="G384" t="s">
        <v>26</v>
      </c>
      <c r="H384" t="str">
        <f>_xlfn.XLOOKUP(Flights[[#This Row],[Destination]], Airports!$A$2:$A$78, Airports!$D$2:$D$78)</f>
        <v>Atlanta</v>
      </c>
      <c r="I384" t="str" cm="1">
        <f t="array" ref="I384">_xlfn.XLOOKUP(Flights[[#This Row],[Destination]],_xlfn._TRO_TRAILING( Airports!A:A),_xlfn._TRO_TRAILING( Airports!E:E), "Not found")</f>
        <v>GA</v>
      </c>
      <c r="J384" s="1">
        <v>0.52777777777777779</v>
      </c>
      <c r="K384" s="22">
        <f>HOUR(Flights[[#This Row],[Scheduled Departure]])</f>
        <v>12</v>
      </c>
      <c r="L384" s="1">
        <v>0.53194444444444444</v>
      </c>
      <c r="M384">
        <f>(L384-J384)*24*60</f>
        <v>5.9999999999999787</v>
      </c>
      <c r="N384" s="16">
        <f>Flights[[#This Row],[Length (min)]]/60</f>
        <v>3.9833333333333334</v>
      </c>
      <c r="O384">
        <v>239</v>
      </c>
      <c r="P384">
        <v>1947</v>
      </c>
      <c r="Q384" s="18">
        <f>IFERROR(Flights[[#This Row],[Distance]]/Flights[[#This Row],[Length (hr)]], "")</f>
        <v>488.78661087866107</v>
      </c>
      <c r="R384" s="1">
        <v>0.82638888888888884</v>
      </c>
      <c r="S384" s="1" t="str">
        <f>IF(Flights[[#This Row],[Length (hr)]]&lt;2, "No meal", IF(Flights[[#This Row],[Length (hr)]]&lt;3.5, "Light meal", "Full meal"))</f>
        <v>Full meal</v>
      </c>
      <c r="T384" s="1" t="str">
        <f>IF(AND(Flights[[#This Row],[Airline]]="US Airways", Flights[[#This Row],[Meal]]="Full Meal"), "Yes", "No")</f>
        <v>No</v>
      </c>
      <c r="U384" s="1">
        <v>0.82291666666666663</v>
      </c>
      <c r="V384">
        <v>-5</v>
      </c>
      <c r="W384" s="1" t="str">
        <f>IF(Flights[[#This Row],[Arrival Delay]] = "", "Cancelled", IF(Flights[[#This Row],[Arrival Delay]]&gt;15, "Delayed", "On time"))</f>
        <v>On time</v>
      </c>
      <c r="X384" t="str">
        <f>IF(Flights[[#This Row],[Status]]&lt;&gt;"Delayed","", IF(Flights[[#This Row],[Arrival Delay]]&gt;120, "Severe", IF(Flights[[#This Row],[Arrival Delay]]&gt;60, "Major", "Moderate")))</f>
        <v/>
      </c>
      <c r="Y384" t="b">
        <v>0</v>
      </c>
      <c r="AA384" t="str">
        <f>IF(OR(AND(Flights[[#This Row],[Status]]="Cancelled", Flights[[#This Row],[Cancellation Reason]]="Airline/Carrier"), Flights[[#This Row],[Delay Type]]="Severe"), "Yes", "No")</f>
        <v>No</v>
      </c>
    </row>
    <row r="385" spans="1:27" x14ac:dyDescent="0.3">
      <c r="A385" s="3">
        <v>42035</v>
      </c>
      <c r="B385" s="22">
        <f>WEEKNUM(Flights[[#This Row],[Date]], 1)</f>
        <v>5</v>
      </c>
      <c r="C385" s="22">
        <f>WEEKDAY(Flights[[#This Row],[Date]],1)</f>
        <v>7</v>
      </c>
      <c r="D385" t="s">
        <v>957</v>
      </c>
      <c r="E385" t="s">
        <v>1994</v>
      </c>
      <c r="F385" t="s">
        <v>0</v>
      </c>
      <c r="G385" t="s">
        <v>340</v>
      </c>
      <c r="H385" t="str">
        <f>_xlfn.XLOOKUP(Flights[[#This Row],[Destination]], Airports!$A$2:$A$78, Airports!$D$2:$D$78)</f>
        <v>San Antonio</v>
      </c>
      <c r="I385" t="str" cm="1">
        <f t="array" ref="I385">_xlfn.XLOOKUP(Flights[[#This Row],[Destination]],_xlfn._TRO_TRAILING( Airports!A:A),_xlfn._TRO_TRAILING( Airports!E:E), "Not found")</f>
        <v>TX</v>
      </c>
      <c r="J385" s="1">
        <v>0.6</v>
      </c>
      <c r="K385" s="22">
        <f>HOUR(Flights[[#This Row],[Scheduled Departure]])</f>
        <v>14</v>
      </c>
      <c r="L385" s="1">
        <v>0.59722222222222221</v>
      </c>
      <c r="M385">
        <f>(L385-J385)*24*60</f>
        <v>-3.9999999999999858</v>
      </c>
      <c r="N385" s="16">
        <f>Flights[[#This Row],[Length (min)]]/60</f>
        <v>2.75</v>
      </c>
      <c r="O385">
        <v>165</v>
      </c>
      <c r="P385">
        <v>1211</v>
      </c>
      <c r="Q385" s="18">
        <f>IFERROR(Flights[[#This Row],[Distance]]/Flights[[#This Row],[Length (hr)]], "")</f>
        <v>440.36363636363637</v>
      </c>
      <c r="R385" s="1">
        <v>0.80069444444444449</v>
      </c>
      <c r="S385" s="1" t="str">
        <f>IF(Flights[[#This Row],[Length (hr)]]&lt;2, "No meal", IF(Flights[[#This Row],[Length (hr)]]&lt;3.5, "Light meal", "Full meal"))</f>
        <v>Light meal</v>
      </c>
      <c r="T385" s="1" t="str">
        <f>IF(AND(Flights[[#This Row],[Airline]]="US Airways", Flights[[#This Row],[Meal]]="Full Meal"), "Yes", "No")</f>
        <v>No</v>
      </c>
      <c r="U385" s="1">
        <v>0.79513888888888884</v>
      </c>
      <c r="V385">
        <v>-8</v>
      </c>
      <c r="W385" s="1" t="str">
        <f>IF(Flights[[#This Row],[Arrival Delay]] = "", "Cancelled", IF(Flights[[#This Row],[Arrival Delay]]&gt;15, "Delayed", "On time"))</f>
        <v>On time</v>
      </c>
      <c r="X385" t="str">
        <f>IF(Flights[[#This Row],[Status]]&lt;&gt;"Delayed","", IF(Flights[[#This Row],[Arrival Delay]]&gt;120, "Severe", IF(Flights[[#This Row],[Arrival Delay]]&gt;60, "Major", "Moderate")))</f>
        <v/>
      </c>
      <c r="Y385" t="b">
        <v>0</v>
      </c>
      <c r="AA385" t="str">
        <f>IF(OR(AND(Flights[[#This Row],[Status]]="Cancelled", Flights[[#This Row],[Cancellation Reason]]="Airline/Carrier"), Flights[[#This Row],[Delay Type]]="Severe"), "Yes", "No")</f>
        <v>No</v>
      </c>
    </row>
    <row r="386" spans="1:27" x14ac:dyDescent="0.3">
      <c r="A386" s="3">
        <v>42035</v>
      </c>
      <c r="B386" s="22">
        <f>WEEKNUM(Flights[[#This Row],[Date]], 1)</f>
        <v>5</v>
      </c>
      <c r="C386" s="22">
        <f>WEEKDAY(Flights[[#This Row],[Date]],1)</f>
        <v>7</v>
      </c>
      <c r="D386" t="s">
        <v>475</v>
      </c>
      <c r="E386" t="s">
        <v>1995</v>
      </c>
      <c r="F386" t="s">
        <v>0</v>
      </c>
      <c r="G386" t="s">
        <v>306</v>
      </c>
      <c r="H386" t="str">
        <f>_xlfn.XLOOKUP(Flights[[#This Row],[Destination]], Airports!$A$2:$A$78, Airports!$D$2:$D$78)</f>
        <v>Chicago</v>
      </c>
      <c r="I386" t="str" cm="1">
        <f t="array" ref="I386">_xlfn.XLOOKUP(Flights[[#This Row],[Destination]],_xlfn._TRO_TRAILING( Airports!A:A),_xlfn._TRO_TRAILING( Airports!E:E), "Not found")</f>
        <v>IL</v>
      </c>
      <c r="J386" s="1">
        <v>0.64236111111111116</v>
      </c>
      <c r="K386" s="22">
        <f>HOUR(Flights[[#This Row],[Scheduled Departure]])</f>
        <v>15</v>
      </c>
      <c r="L386" s="1">
        <v>0</v>
      </c>
      <c r="M386">
        <f>(L386-J386)*24*60</f>
        <v>-925.00000000000011</v>
      </c>
      <c r="N386" s="16">
        <f>Flights[[#This Row],[Length (min)]]/60</f>
        <v>0</v>
      </c>
      <c r="P386">
        <v>1750</v>
      </c>
      <c r="Q386" s="18" t="str">
        <f>IFERROR(Flights[[#This Row],[Distance]]/Flights[[#This Row],[Length (hr)]], "")</f>
        <v/>
      </c>
      <c r="R386" s="1">
        <v>0.88888888888888884</v>
      </c>
      <c r="S386" s="1" t="str">
        <f>IF(Flights[[#This Row],[Length (hr)]]&lt;2, "No meal", IF(Flights[[#This Row],[Length (hr)]]&lt;3.5, "Light meal", "Full meal"))</f>
        <v>No meal</v>
      </c>
      <c r="T386" s="1" t="str">
        <f>IF(AND(Flights[[#This Row],[Airline]]="US Airways", Flights[[#This Row],[Meal]]="Full Meal"), "Yes", "No")</f>
        <v>No</v>
      </c>
      <c r="U386" s="1">
        <v>0</v>
      </c>
      <c r="W386" s="1" t="str">
        <f>IF(Flights[[#This Row],[Arrival Delay]] = "", "Cancelled", IF(Flights[[#This Row],[Arrival Delay]]&gt;15, "Delayed", "On time"))</f>
        <v>Cancelled</v>
      </c>
      <c r="X386" t="str">
        <f>IF(Flights[[#This Row],[Status]]&lt;&gt;"Delayed","", IF(Flights[[#This Row],[Arrival Delay]]&gt;120, "Severe", IF(Flights[[#This Row],[Arrival Delay]]&gt;60, "Major", "Moderate")))</f>
        <v/>
      </c>
      <c r="Y386" t="b">
        <v>1</v>
      </c>
      <c r="Z386" t="s">
        <v>11</v>
      </c>
      <c r="AA386" t="str">
        <f>IF(OR(AND(Flights[[#This Row],[Status]]="Cancelled", Flights[[#This Row],[Cancellation Reason]]="Airline/Carrier"), Flights[[#This Row],[Delay Type]]="Severe"), "Yes", "No")</f>
        <v>No</v>
      </c>
    </row>
    <row r="387" spans="1:27" x14ac:dyDescent="0.3">
      <c r="A387" s="3">
        <v>42035</v>
      </c>
      <c r="B387" s="22">
        <f>WEEKNUM(Flights[[#This Row],[Date]], 1)</f>
        <v>5</v>
      </c>
      <c r="C387" s="22">
        <f>WEEKDAY(Flights[[#This Row],[Date]],1)</f>
        <v>7</v>
      </c>
      <c r="D387" t="s">
        <v>769</v>
      </c>
      <c r="E387" t="s">
        <v>1990</v>
      </c>
      <c r="F387" t="s">
        <v>0</v>
      </c>
      <c r="G387" t="s">
        <v>9</v>
      </c>
      <c r="H387" t="str">
        <f>_xlfn.XLOOKUP(Flights[[#This Row],[Destination]], Airports!$A$2:$A$78, Airports!$D$2:$D$78)</f>
        <v>San Francisco</v>
      </c>
      <c r="I387" t="str" cm="1">
        <f t="array" ref="I387">_xlfn.XLOOKUP(Flights[[#This Row],[Destination]],_xlfn._TRO_TRAILING( Airports!A:A),_xlfn._TRO_TRAILING( Airports!E:E), "Not found")</f>
        <v>CA</v>
      </c>
      <c r="J387" s="1">
        <v>0.67083333333333328</v>
      </c>
      <c r="K387" s="22">
        <f>HOUR(Flights[[#This Row],[Scheduled Departure]])</f>
        <v>16</v>
      </c>
      <c r="L387" s="1">
        <v>0.6645833333333333</v>
      </c>
      <c r="M387">
        <f>(L387-J387)*24*60</f>
        <v>-8.999999999999968</v>
      </c>
      <c r="N387" s="16">
        <f>Flights[[#This Row],[Length (min)]]/60</f>
        <v>1.1666666666666667</v>
      </c>
      <c r="O387">
        <v>70</v>
      </c>
      <c r="P387">
        <v>337</v>
      </c>
      <c r="Q387" s="18">
        <f>IFERROR(Flights[[#This Row],[Distance]]/Flights[[#This Row],[Length (hr)]], "")</f>
        <v>288.85714285714283</v>
      </c>
      <c r="R387" s="1">
        <v>0.72638888888888886</v>
      </c>
      <c r="S387" s="1" t="str">
        <f>IF(Flights[[#This Row],[Length (hr)]]&lt;2, "No meal", IF(Flights[[#This Row],[Length (hr)]]&lt;3.5, "Light meal", "Full meal"))</f>
        <v>No meal</v>
      </c>
      <c r="T387" s="1" t="str">
        <f>IF(AND(Flights[[#This Row],[Airline]]="US Airways", Flights[[#This Row],[Meal]]="Full Meal"), "Yes", "No")</f>
        <v>No</v>
      </c>
      <c r="U387" s="1">
        <v>0.71319444444444446</v>
      </c>
      <c r="V387">
        <v>-19</v>
      </c>
      <c r="W387" s="1" t="str">
        <f>IF(Flights[[#This Row],[Arrival Delay]] = "", "Cancelled", IF(Flights[[#This Row],[Arrival Delay]]&gt;15, "Delayed", "On time"))</f>
        <v>On time</v>
      </c>
      <c r="X387" t="str">
        <f>IF(Flights[[#This Row],[Status]]&lt;&gt;"Delayed","", IF(Flights[[#This Row],[Arrival Delay]]&gt;120, "Severe", IF(Flights[[#This Row],[Arrival Delay]]&gt;60, "Major", "Moderate")))</f>
        <v/>
      </c>
      <c r="Y387" t="b">
        <v>0</v>
      </c>
      <c r="AA387" t="str">
        <f>IF(OR(AND(Flights[[#This Row],[Status]]="Cancelled", Flights[[#This Row],[Cancellation Reason]]="Airline/Carrier"), Flights[[#This Row],[Delay Type]]="Severe"), "Yes", "No")</f>
        <v>No</v>
      </c>
    </row>
    <row r="388" spans="1:27" x14ac:dyDescent="0.3">
      <c r="A388" s="3">
        <v>42035</v>
      </c>
      <c r="B388" s="22">
        <f>WEEKNUM(Flights[[#This Row],[Date]], 1)</f>
        <v>5</v>
      </c>
      <c r="C388" s="22">
        <f>WEEKDAY(Flights[[#This Row],[Date]],1)</f>
        <v>7</v>
      </c>
      <c r="D388" t="s">
        <v>961</v>
      </c>
      <c r="E388" t="s">
        <v>1995</v>
      </c>
      <c r="F388" t="s">
        <v>0</v>
      </c>
      <c r="G388" t="s">
        <v>270</v>
      </c>
      <c r="H388" t="str">
        <f>_xlfn.XLOOKUP(Flights[[#This Row],[Destination]], Airports!$A$2:$A$78, Airports!$D$2:$D$78)</f>
        <v>Dallas</v>
      </c>
      <c r="I388" t="str" cm="1">
        <f t="array" ref="I388">_xlfn.XLOOKUP(Flights[[#This Row],[Destination]],_xlfn._TRO_TRAILING( Airports!A:A),_xlfn._TRO_TRAILING( Airports!E:E), "Not found")</f>
        <v>TX</v>
      </c>
      <c r="J388" s="1">
        <v>0.80208333333333337</v>
      </c>
      <c r="K388" s="22">
        <f>HOUR(Flights[[#This Row],[Scheduled Departure]])</f>
        <v>19</v>
      </c>
      <c r="L388" s="1">
        <v>0.79791666666666672</v>
      </c>
      <c r="M388">
        <f>(L388-J388)*24*60</f>
        <v>-5.9999999999999787</v>
      </c>
      <c r="N388" s="16">
        <f>Flights[[#This Row],[Length (min)]]/60</f>
        <v>2.7166666666666668</v>
      </c>
      <c r="O388">
        <v>163</v>
      </c>
      <c r="P388">
        <v>1246</v>
      </c>
      <c r="Q388" s="18">
        <f>IFERROR(Flights[[#This Row],[Distance]]/Flights[[#This Row],[Length (hr)]], "")</f>
        <v>458.65030674846622</v>
      </c>
      <c r="R388" s="1">
        <v>0.99652777777777779</v>
      </c>
      <c r="S388" s="1" t="str">
        <f>IF(Flights[[#This Row],[Length (hr)]]&lt;2, "No meal", IF(Flights[[#This Row],[Length (hr)]]&lt;3.5, "Light meal", "Full meal"))</f>
        <v>Light meal</v>
      </c>
      <c r="T388" s="1" t="str">
        <f>IF(AND(Flights[[#This Row],[Airline]]="US Airways", Flights[[#This Row],[Meal]]="Full Meal"), "Yes", "No")</f>
        <v>No</v>
      </c>
      <c r="U388" s="1">
        <v>0.99444444444444446</v>
      </c>
      <c r="V388">
        <v>-3</v>
      </c>
      <c r="W388" s="1" t="str">
        <f>IF(Flights[[#This Row],[Arrival Delay]] = "", "Cancelled", IF(Flights[[#This Row],[Arrival Delay]]&gt;15, "Delayed", "On time"))</f>
        <v>On time</v>
      </c>
      <c r="X388" t="str">
        <f>IF(Flights[[#This Row],[Status]]&lt;&gt;"Delayed","", IF(Flights[[#This Row],[Arrival Delay]]&gt;120, "Severe", IF(Flights[[#This Row],[Arrival Delay]]&gt;60, "Major", "Moderate")))</f>
        <v/>
      </c>
      <c r="Y388" t="b">
        <v>0</v>
      </c>
      <c r="AA388" t="str">
        <f>IF(OR(AND(Flights[[#This Row],[Status]]="Cancelled", Flights[[#This Row],[Cancellation Reason]]="Airline/Carrier"), Flights[[#This Row],[Delay Type]]="Severe"), "Yes", "No")</f>
        <v>No</v>
      </c>
    </row>
    <row r="389" spans="1:27" x14ac:dyDescent="0.3">
      <c r="A389" s="3">
        <v>42035</v>
      </c>
      <c r="B389" s="22">
        <f>WEEKNUM(Flights[[#This Row],[Date]], 1)</f>
        <v>5</v>
      </c>
      <c r="C389" s="22">
        <f>WEEKDAY(Flights[[#This Row],[Date]],1)</f>
        <v>7</v>
      </c>
      <c r="D389" t="s">
        <v>963</v>
      </c>
      <c r="E389" t="s">
        <v>1995</v>
      </c>
      <c r="F389" t="s">
        <v>0</v>
      </c>
      <c r="G389" t="s">
        <v>318</v>
      </c>
      <c r="H389" t="str">
        <f>_xlfn.XLOOKUP(Flights[[#This Row],[Destination]], Airports!$A$2:$A$78, Airports!$D$2:$D$78)</f>
        <v>Oakland</v>
      </c>
      <c r="I389" t="str" cm="1">
        <f t="array" ref="I389">_xlfn.XLOOKUP(Flights[[#This Row],[Destination]],_xlfn._TRO_TRAILING( Airports!A:A),_xlfn._TRO_TRAILING( Airports!E:E), "Not found")</f>
        <v>CA</v>
      </c>
      <c r="J389" s="1">
        <v>0.83680555555555558</v>
      </c>
      <c r="K389" s="22">
        <f>HOUR(Flights[[#This Row],[Scheduled Departure]])</f>
        <v>20</v>
      </c>
      <c r="L389" s="1">
        <v>0.83472222222222225</v>
      </c>
      <c r="M389">
        <f>(L389-J389)*24*60</f>
        <v>-2.9999999999999893</v>
      </c>
      <c r="N389" s="16">
        <f>Flights[[#This Row],[Length (min)]]/60</f>
        <v>1.1833333333333333</v>
      </c>
      <c r="O389">
        <v>71</v>
      </c>
      <c r="P389">
        <v>337</v>
      </c>
      <c r="Q389" s="18">
        <f>IFERROR(Flights[[#This Row],[Distance]]/Flights[[#This Row],[Length (hr)]], "")</f>
        <v>284.78873239436621</v>
      </c>
      <c r="R389" s="1">
        <v>0.88888888888888884</v>
      </c>
      <c r="S389" s="1" t="str">
        <f>IF(Flights[[#This Row],[Length (hr)]]&lt;2, "No meal", IF(Flights[[#This Row],[Length (hr)]]&lt;3.5, "Light meal", "Full meal"))</f>
        <v>No meal</v>
      </c>
      <c r="T389" s="1" t="str">
        <f>IF(AND(Flights[[#This Row],[Airline]]="US Airways", Flights[[#This Row],[Meal]]="Full Meal"), "Yes", "No")</f>
        <v>No</v>
      </c>
      <c r="U389" s="1">
        <v>0.88402777777777775</v>
      </c>
      <c r="V389">
        <v>-7</v>
      </c>
      <c r="W389" s="1" t="str">
        <f>IF(Flights[[#This Row],[Arrival Delay]] = "", "Cancelled", IF(Flights[[#This Row],[Arrival Delay]]&gt;15, "Delayed", "On time"))</f>
        <v>On time</v>
      </c>
      <c r="X389" t="str">
        <f>IF(Flights[[#This Row],[Status]]&lt;&gt;"Delayed","", IF(Flights[[#This Row],[Arrival Delay]]&gt;120, "Severe", IF(Flights[[#This Row],[Arrival Delay]]&gt;60, "Major", "Moderate")))</f>
        <v/>
      </c>
      <c r="Y389" t="b">
        <v>0</v>
      </c>
      <c r="AA389" t="str">
        <f>IF(OR(AND(Flights[[#This Row],[Status]]="Cancelled", Flights[[#This Row],[Cancellation Reason]]="Airline/Carrier"), Flights[[#This Row],[Delay Type]]="Severe"), "Yes", "No")</f>
        <v>No</v>
      </c>
    </row>
    <row r="390" spans="1:27" x14ac:dyDescent="0.3">
      <c r="A390" s="3">
        <v>42035</v>
      </c>
      <c r="B390" s="22">
        <f>WEEKNUM(Flights[[#This Row],[Date]], 1)</f>
        <v>5</v>
      </c>
      <c r="C390" s="22">
        <f>WEEKDAY(Flights[[#This Row],[Date]],1)</f>
        <v>7</v>
      </c>
      <c r="D390" t="s">
        <v>777</v>
      </c>
      <c r="E390" t="s">
        <v>1990</v>
      </c>
      <c r="F390" t="s">
        <v>0</v>
      </c>
      <c r="G390" t="s">
        <v>281</v>
      </c>
      <c r="H390" t="str">
        <f>_xlfn.XLOOKUP(Flights[[#This Row],[Destination]], Airports!$A$2:$A$78, Airports!$D$2:$D$78)</f>
        <v>Newark</v>
      </c>
      <c r="I390" t="str" cm="1">
        <f t="array" ref="I390">_xlfn.XLOOKUP(Flights[[#This Row],[Destination]],_xlfn._TRO_TRAILING( Airports!A:A),_xlfn._TRO_TRAILING( Airports!E:E), "Not found")</f>
        <v>NJ</v>
      </c>
      <c r="J390" s="1">
        <v>0.92708333333333337</v>
      </c>
      <c r="K390" s="22">
        <f>HOUR(Flights[[#This Row],[Scheduled Departure]])</f>
        <v>22</v>
      </c>
      <c r="L390" s="1">
        <v>0.92847222222222225</v>
      </c>
      <c r="M390">
        <f>(L390-J390)*24*60</f>
        <v>1.9999999999999929</v>
      </c>
      <c r="N390" s="16">
        <f>Flights[[#This Row],[Length (min)]]/60</f>
        <v>4.8833333333333337</v>
      </c>
      <c r="O390">
        <v>293</v>
      </c>
      <c r="P390">
        <v>2454</v>
      </c>
      <c r="Q390" s="18">
        <f>IFERROR(Flights[[#This Row],[Distance]]/Flights[[#This Row],[Length (hr)]], "")</f>
        <v>502.52559726962454</v>
      </c>
      <c r="R390" s="1">
        <v>0.26944444444444443</v>
      </c>
      <c r="S390" s="1" t="str">
        <f>IF(Flights[[#This Row],[Length (hr)]]&lt;2, "No meal", IF(Flights[[#This Row],[Length (hr)]]&lt;3.5, "Light meal", "Full meal"))</f>
        <v>Full meal</v>
      </c>
      <c r="T390" s="1" t="str">
        <f>IF(AND(Flights[[#This Row],[Airline]]="US Airways", Flights[[#This Row],[Meal]]="Full Meal"), "Yes", "No")</f>
        <v>No</v>
      </c>
      <c r="U390" s="1">
        <v>0.25694444444444442</v>
      </c>
      <c r="V390">
        <v>-18</v>
      </c>
      <c r="W390" s="1" t="str">
        <f>IF(Flights[[#This Row],[Arrival Delay]] = "", "Cancelled", IF(Flights[[#This Row],[Arrival Delay]]&gt;15, "Delayed", "On time"))</f>
        <v>On time</v>
      </c>
      <c r="X390" t="str">
        <f>IF(Flights[[#This Row],[Status]]&lt;&gt;"Delayed","", IF(Flights[[#This Row],[Arrival Delay]]&gt;120, "Severe", IF(Flights[[#This Row],[Arrival Delay]]&gt;60, "Major", "Moderate")))</f>
        <v/>
      </c>
      <c r="Y390" t="b">
        <v>0</v>
      </c>
      <c r="AA390" t="str">
        <f>IF(OR(AND(Flights[[#This Row],[Status]]="Cancelled", Flights[[#This Row],[Cancellation Reason]]="Airline/Carrier"), Flights[[#This Row],[Delay Type]]="Severe"), "Yes", "No")</f>
        <v>No</v>
      </c>
    </row>
    <row r="391" spans="1:27" x14ac:dyDescent="0.3">
      <c r="A391" s="3">
        <v>42036</v>
      </c>
      <c r="B391" s="22">
        <f>WEEKNUM(Flights[[#This Row],[Date]], 1)</f>
        <v>6</v>
      </c>
      <c r="C391" s="22">
        <f>WEEKDAY(Flights[[#This Row],[Date]],1)</f>
        <v>1</v>
      </c>
      <c r="D391" t="s">
        <v>406</v>
      </c>
      <c r="E391" t="s">
        <v>1996</v>
      </c>
      <c r="F391" t="s">
        <v>0</v>
      </c>
      <c r="G391" t="s">
        <v>281</v>
      </c>
      <c r="H391" t="str">
        <f>_xlfn.XLOOKUP(Flights[[#This Row],[Destination]], Airports!$A$2:$A$78, Airports!$D$2:$D$78)</f>
        <v>Newark</v>
      </c>
      <c r="I391" t="str" cm="1">
        <f t="array" ref="I391">_xlfn.XLOOKUP(Flights[[#This Row],[Destination]],_xlfn._TRO_TRAILING( Airports!A:A),_xlfn._TRO_TRAILING( Airports!E:E), "Not found")</f>
        <v>NJ</v>
      </c>
      <c r="J391" s="1">
        <v>0.35069444444444442</v>
      </c>
      <c r="K391" s="22">
        <f>HOUR(Flights[[#This Row],[Scheduled Departure]])</f>
        <v>8</v>
      </c>
      <c r="L391" s="1">
        <v>0.35069444444444442</v>
      </c>
      <c r="M391">
        <f>(L391-J391)*24*60</f>
        <v>0</v>
      </c>
      <c r="N391" s="16">
        <f>Flights[[#This Row],[Length (min)]]/60</f>
        <v>5.0666666666666664</v>
      </c>
      <c r="O391">
        <v>304</v>
      </c>
      <c r="P391">
        <v>2454</v>
      </c>
      <c r="Q391" s="18">
        <f>IFERROR(Flights[[#This Row],[Distance]]/Flights[[#This Row],[Length (hr)]], "")</f>
        <v>484.34210526315792</v>
      </c>
      <c r="R391" s="1">
        <v>0.6875</v>
      </c>
      <c r="S391" s="1" t="str">
        <f>IF(Flights[[#This Row],[Length (hr)]]&lt;2, "No meal", IF(Flights[[#This Row],[Length (hr)]]&lt;3.5, "Light meal", "Full meal"))</f>
        <v>Full meal</v>
      </c>
      <c r="T391" s="1" t="str">
        <f>IF(AND(Flights[[#This Row],[Airline]]="US Airways", Flights[[#This Row],[Meal]]="Full Meal"), "Yes", "No")</f>
        <v>No</v>
      </c>
      <c r="U391" s="1">
        <v>0.68680555555555556</v>
      </c>
      <c r="V391">
        <v>-1</v>
      </c>
      <c r="W391" s="1" t="str">
        <f>IF(Flights[[#This Row],[Arrival Delay]] = "", "Cancelled", IF(Flights[[#This Row],[Arrival Delay]]&gt;15, "Delayed", "On time"))</f>
        <v>On time</v>
      </c>
      <c r="X391" t="str">
        <f>IF(Flights[[#This Row],[Status]]&lt;&gt;"Delayed","", IF(Flights[[#This Row],[Arrival Delay]]&gt;120, "Severe", IF(Flights[[#This Row],[Arrival Delay]]&gt;60, "Major", "Moderate")))</f>
        <v/>
      </c>
      <c r="Y391" t="b">
        <v>0</v>
      </c>
      <c r="AA391" t="str">
        <f>IF(OR(AND(Flights[[#This Row],[Status]]="Cancelled", Flights[[#This Row],[Cancellation Reason]]="Airline/Carrier"), Flights[[#This Row],[Delay Type]]="Severe"), "Yes", "No")</f>
        <v>No</v>
      </c>
    </row>
    <row r="392" spans="1:27" x14ac:dyDescent="0.3">
      <c r="A392" s="3">
        <v>42036</v>
      </c>
      <c r="B392" s="22">
        <f>WEEKNUM(Flights[[#This Row],[Date]], 1)</f>
        <v>6</v>
      </c>
      <c r="C392" s="22">
        <f>WEEKDAY(Flights[[#This Row],[Date]],1)</f>
        <v>1</v>
      </c>
      <c r="D392" t="s">
        <v>871</v>
      </c>
      <c r="E392" t="s">
        <v>1995</v>
      </c>
      <c r="F392" t="s">
        <v>0</v>
      </c>
      <c r="G392" t="s">
        <v>356</v>
      </c>
      <c r="H392" t="str">
        <f>_xlfn.XLOOKUP(Flights[[#This Row],[Destination]], Airports!$A$2:$A$78, Airports!$D$2:$D$78)</f>
        <v>Tucson</v>
      </c>
      <c r="I392" t="str" cm="1">
        <f t="array" ref="I392">_xlfn.XLOOKUP(Flights[[#This Row],[Destination]],_xlfn._TRO_TRAILING( Airports!A:A),_xlfn._TRO_TRAILING( Airports!E:E), "Not found")</f>
        <v>AZ</v>
      </c>
      <c r="J392" s="1">
        <v>0.49652777777777779</v>
      </c>
      <c r="K392" s="22">
        <f>HOUR(Flights[[#This Row],[Scheduled Departure]])</f>
        <v>11</v>
      </c>
      <c r="L392" s="1">
        <v>0.5</v>
      </c>
      <c r="M392">
        <f>(L392-J392)*24*60</f>
        <v>4.9999999999999822</v>
      </c>
      <c r="N392" s="16">
        <f>Flights[[#This Row],[Length (min)]]/60</f>
        <v>1.4166666666666667</v>
      </c>
      <c r="O392">
        <v>85</v>
      </c>
      <c r="P392">
        <v>451</v>
      </c>
      <c r="Q392" s="18">
        <f>IFERROR(Flights[[#This Row],[Distance]]/Flights[[#This Row],[Length (hr)]], "")</f>
        <v>318.35294117647055</v>
      </c>
      <c r="R392" s="1">
        <v>0.59375</v>
      </c>
      <c r="S392" s="1" t="str">
        <f>IF(Flights[[#This Row],[Length (hr)]]&lt;2, "No meal", IF(Flights[[#This Row],[Length (hr)]]&lt;3.5, "Light meal", "Full meal"))</f>
        <v>No meal</v>
      </c>
      <c r="T392" s="1" t="str">
        <f>IF(AND(Flights[[#This Row],[Airline]]="US Airways", Flights[[#This Row],[Meal]]="Full Meal"), "Yes", "No")</f>
        <v>No</v>
      </c>
      <c r="U392" s="1">
        <v>0.60069444444444442</v>
      </c>
      <c r="V392">
        <v>10</v>
      </c>
      <c r="W392" s="1" t="str">
        <f>IF(Flights[[#This Row],[Arrival Delay]] = "", "Cancelled", IF(Flights[[#This Row],[Arrival Delay]]&gt;15, "Delayed", "On time"))</f>
        <v>On time</v>
      </c>
      <c r="X392" t="str">
        <f>IF(Flights[[#This Row],[Status]]&lt;&gt;"Delayed","", IF(Flights[[#This Row],[Arrival Delay]]&gt;120, "Severe", IF(Flights[[#This Row],[Arrival Delay]]&gt;60, "Major", "Moderate")))</f>
        <v/>
      </c>
      <c r="Y392" t="b">
        <v>0</v>
      </c>
      <c r="AA392" t="str">
        <f>IF(OR(AND(Flights[[#This Row],[Status]]="Cancelled", Flights[[#This Row],[Cancellation Reason]]="Airline/Carrier"), Flights[[#This Row],[Delay Type]]="Severe"), "Yes", "No")</f>
        <v>No</v>
      </c>
    </row>
    <row r="393" spans="1:27" x14ac:dyDescent="0.3">
      <c r="A393" s="3">
        <v>42036</v>
      </c>
      <c r="B393" s="22">
        <f>WEEKNUM(Flights[[#This Row],[Date]], 1)</f>
        <v>6</v>
      </c>
      <c r="C393" s="22">
        <f>WEEKDAY(Flights[[#This Row],[Date]],1)</f>
        <v>1</v>
      </c>
      <c r="D393" t="s">
        <v>983</v>
      </c>
      <c r="E393" t="s">
        <v>1990</v>
      </c>
      <c r="F393" t="s">
        <v>0</v>
      </c>
      <c r="G393" t="s">
        <v>262</v>
      </c>
      <c r="H393" t="str">
        <f>_xlfn.XLOOKUP(Flights[[#This Row],[Destination]], Airports!$A$2:$A$78, Airports!$D$2:$D$78)</f>
        <v>Cleveland</v>
      </c>
      <c r="I393" t="str" cm="1">
        <f t="array" ref="I393">_xlfn.XLOOKUP(Flights[[#This Row],[Destination]],_xlfn._TRO_TRAILING( Airports!A:A),_xlfn._TRO_TRAILING( Airports!E:E), "Not found")</f>
        <v>OH</v>
      </c>
      <c r="J393" s="1">
        <v>0.54861111111111116</v>
      </c>
      <c r="K393" s="22">
        <f>HOUR(Flights[[#This Row],[Scheduled Departure]])</f>
        <v>13</v>
      </c>
      <c r="L393" s="1">
        <v>0.5444444444444444</v>
      </c>
      <c r="M393">
        <f>(L393-J393)*24*60</f>
        <v>-6.0000000000001386</v>
      </c>
      <c r="N393" s="16">
        <f>Flights[[#This Row],[Length (min)]]/60</f>
        <v>4.5666666666666664</v>
      </c>
      <c r="O393">
        <v>274</v>
      </c>
      <c r="P393">
        <v>2052</v>
      </c>
      <c r="Q393" s="18">
        <f>IFERROR(Flights[[#This Row],[Distance]]/Flights[[#This Row],[Length (hr)]], "")</f>
        <v>449.34306569343067</v>
      </c>
      <c r="R393" s="1">
        <v>0.86041666666666672</v>
      </c>
      <c r="S393" s="1" t="str">
        <f>IF(Flights[[#This Row],[Length (hr)]]&lt;2, "No meal", IF(Flights[[#This Row],[Length (hr)]]&lt;3.5, "Light meal", "Full meal"))</f>
        <v>Full meal</v>
      </c>
      <c r="T393" s="1" t="str">
        <f>IF(AND(Flights[[#This Row],[Airline]]="US Airways", Flights[[#This Row],[Meal]]="Full Meal"), "Yes", "No")</f>
        <v>No</v>
      </c>
      <c r="U393" s="1">
        <v>0.85972222222222228</v>
      </c>
      <c r="V393">
        <v>-1</v>
      </c>
      <c r="W393" s="1" t="str">
        <f>IF(Flights[[#This Row],[Arrival Delay]] = "", "Cancelled", IF(Flights[[#This Row],[Arrival Delay]]&gt;15, "Delayed", "On time"))</f>
        <v>On time</v>
      </c>
      <c r="X393" t="str">
        <f>IF(Flights[[#This Row],[Status]]&lt;&gt;"Delayed","", IF(Flights[[#This Row],[Arrival Delay]]&gt;120, "Severe", IF(Flights[[#This Row],[Arrival Delay]]&gt;60, "Major", "Moderate")))</f>
        <v/>
      </c>
      <c r="Y393" t="b">
        <v>0</v>
      </c>
      <c r="AA393" t="str">
        <f>IF(OR(AND(Flights[[#This Row],[Status]]="Cancelled", Flights[[#This Row],[Cancellation Reason]]="Airline/Carrier"), Flights[[#This Row],[Delay Type]]="Severe"), "Yes", "No")</f>
        <v>No</v>
      </c>
    </row>
    <row r="394" spans="1:27" x14ac:dyDescent="0.3">
      <c r="A394" s="3">
        <v>42036</v>
      </c>
      <c r="B394" s="22">
        <f>WEEKNUM(Flights[[#This Row],[Date]], 1)</f>
        <v>6</v>
      </c>
      <c r="C394" s="22">
        <f>WEEKDAY(Flights[[#This Row],[Date]],1)</f>
        <v>1</v>
      </c>
      <c r="D394" t="s">
        <v>526</v>
      </c>
      <c r="E394" t="s">
        <v>1996</v>
      </c>
      <c r="F394" t="s">
        <v>0</v>
      </c>
      <c r="G394" t="s">
        <v>9</v>
      </c>
      <c r="H394" t="str">
        <f>_xlfn.XLOOKUP(Flights[[#This Row],[Destination]], Airports!$A$2:$A$78, Airports!$D$2:$D$78)</f>
        <v>San Francisco</v>
      </c>
      <c r="I394" t="str" cm="1">
        <f t="array" ref="I394">_xlfn.XLOOKUP(Flights[[#This Row],[Destination]],_xlfn._TRO_TRAILING( Airports!A:A),_xlfn._TRO_TRAILING( Airports!E:E), "Not found")</f>
        <v>CA</v>
      </c>
      <c r="J394" s="1">
        <v>0.5625</v>
      </c>
      <c r="K394" s="22">
        <f>HOUR(Flights[[#This Row],[Scheduled Departure]])</f>
        <v>13</v>
      </c>
      <c r="L394" s="1">
        <v>0.5625</v>
      </c>
      <c r="M394">
        <f>(L394-J394)*24*60</f>
        <v>0</v>
      </c>
      <c r="N394" s="16">
        <f>Flights[[#This Row],[Length (min)]]/60</f>
        <v>1.2833333333333334</v>
      </c>
      <c r="O394">
        <v>77</v>
      </c>
      <c r="P394">
        <v>337</v>
      </c>
      <c r="Q394" s="18">
        <f>IFERROR(Flights[[#This Row],[Distance]]/Flights[[#This Row],[Length (hr)]], "")</f>
        <v>262.59740259740255</v>
      </c>
      <c r="R394" s="1">
        <v>0.61458333333333337</v>
      </c>
      <c r="S394" s="1" t="str">
        <f>IF(Flights[[#This Row],[Length (hr)]]&lt;2, "No meal", IF(Flights[[#This Row],[Length (hr)]]&lt;3.5, "Light meal", "Full meal"))</f>
        <v>No meal</v>
      </c>
      <c r="T394" s="1" t="str">
        <f>IF(AND(Flights[[#This Row],[Airline]]="US Airways", Flights[[#This Row],[Meal]]="Full Meal"), "Yes", "No")</f>
        <v>No</v>
      </c>
      <c r="U394" s="1">
        <v>0.61597222222222225</v>
      </c>
      <c r="V394">
        <v>2</v>
      </c>
      <c r="W394" s="1" t="str">
        <f>IF(Flights[[#This Row],[Arrival Delay]] = "", "Cancelled", IF(Flights[[#This Row],[Arrival Delay]]&gt;15, "Delayed", "On time"))</f>
        <v>On time</v>
      </c>
      <c r="X394" t="str">
        <f>IF(Flights[[#This Row],[Status]]&lt;&gt;"Delayed","", IF(Flights[[#This Row],[Arrival Delay]]&gt;120, "Severe", IF(Flights[[#This Row],[Arrival Delay]]&gt;60, "Major", "Moderate")))</f>
        <v/>
      </c>
      <c r="Y394" t="b">
        <v>0</v>
      </c>
      <c r="AA394" t="str">
        <f>IF(OR(AND(Flights[[#This Row],[Status]]="Cancelled", Flights[[#This Row],[Cancellation Reason]]="Airline/Carrier"), Flights[[#This Row],[Delay Type]]="Severe"), "Yes", "No")</f>
        <v>No</v>
      </c>
    </row>
    <row r="395" spans="1:27" x14ac:dyDescent="0.3">
      <c r="A395" s="3">
        <v>42036</v>
      </c>
      <c r="B395" s="22">
        <f>WEEKNUM(Flights[[#This Row],[Date]], 1)</f>
        <v>6</v>
      </c>
      <c r="C395" s="22">
        <f>WEEKDAY(Flights[[#This Row],[Date]],1)</f>
        <v>1</v>
      </c>
      <c r="D395" t="s">
        <v>534</v>
      </c>
      <c r="E395" t="s">
        <v>1988</v>
      </c>
      <c r="F395" t="s">
        <v>0</v>
      </c>
      <c r="G395" t="s">
        <v>28</v>
      </c>
      <c r="H395" t="str">
        <f>_xlfn.XLOOKUP(Flights[[#This Row],[Destination]], Airports!$A$2:$A$78, Airports!$D$2:$D$78)</f>
        <v>Philadelphia</v>
      </c>
      <c r="I395" t="str" cm="1">
        <f t="array" ref="I395">_xlfn.XLOOKUP(Flights[[#This Row],[Destination]],_xlfn._TRO_TRAILING( Airports!A:A),_xlfn._TRO_TRAILING( Airports!E:E), "Not found")</f>
        <v>PA</v>
      </c>
      <c r="J395" s="1">
        <v>0.59027777777777779</v>
      </c>
      <c r="K395" s="22">
        <f>HOUR(Flights[[#This Row],[Scheduled Departure]])</f>
        <v>14</v>
      </c>
      <c r="L395" s="1">
        <v>0.58958333333333335</v>
      </c>
      <c r="M395">
        <f>(L395-J395)*24*60</f>
        <v>-0.99999999999999645</v>
      </c>
      <c r="N395" s="16">
        <f>Flights[[#This Row],[Length (min)]]/60</f>
        <v>4.7333333333333334</v>
      </c>
      <c r="O395">
        <v>284</v>
      </c>
      <c r="P395">
        <v>2402</v>
      </c>
      <c r="Q395" s="18">
        <f>IFERROR(Flights[[#This Row],[Distance]]/Flights[[#This Row],[Length (hr)]], "")</f>
        <v>507.46478873239437</v>
      </c>
      <c r="R395" s="1">
        <v>0.9194444444444444</v>
      </c>
      <c r="S395" s="1" t="str">
        <f>IF(Flights[[#This Row],[Length (hr)]]&lt;2, "No meal", IF(Flights[[#This Row],[Length (hr)]]&lt;3.5, "Light meal", "Full meal"))</f>
        <v>Full meal</v>
      </c>
      <c r="T395" s="1" t="str">
        <f>IF(AND(Flights[[#This Row],[Airline]]="US Airways", Flights[[#This Row],[Meal]]="Full Meal"), "Yes", "No")</f>
        <v>Yes</v>
      </c>
      <c r="U395" s="1">
        <v>0.91180555555555554</v>
      </c>
      <c r="V395">
        <v>-11</v>
      </c>
      <c r="W395" s="1" t="str">
        <f>IF(Flights[[#This Row],[Arrival Delay]] = "", "Cancelled", IF(Flights[[#This Row],[Arrival Delay]]&gt;15, "Delayed", "On time"))</f>
        <v>On time</v>
      </c>
      <c r="X395" t="str">
        <f>IF(Flights[[#This Row],[Status]]&lt;&gt;"Delayed","", IF(Flights[[#This Row],[Arrival Delay]]&gt;120, "Severe", IF(Flights[[#This Row],[Arrival Delay]]&gt;60, "Major", "Moderate")))</f>
        <v/>
      </c>
      <c r="Y395" t="b">
        <v>0</v>
      </c>
      <c r="AA395" t="str">
        <f>IF(OR(AND(Flights[[#This Row],[Status]]="Cancelled", Flights[[#This Row],[Cancellation Reason]]="Airline/Carrier"), Flights[[#This Row],[Delay Type]]="Severe"), "Yes", "No")</f>
        <v>No</v>
      </c>
    </row>
    <row r="396" spans="1:27" x14ac:dyDescent="0.3">
      <c r="A396" s="3">
        <v>42036</v>
      </c>
      <c r="B396" s="22">
        <f>WEEKNUM(Flights[[#This Row],[Date]], 1)</f>
        <v>6</v>
      </c>
      <c r="C396" s="22">
        <f>WEEKDAY(Flights[[#This Row],[Date]],1)</f>
        <v>1</v>
      </c>
      <c r="D396" t="s">
        <v>590</v>
      </c>
      <c r="E396" t="s">
        <v>1996</v>
      </c>
      <c r="F396" t="s">
        <v>0</v>
      </c>
      <c r="G396" t="s">
        <v>9</v>
      </c>
      <c r="H396" t="str">
        <f>_xlfn.XLOOKUP(Flights[[#This Row],[Destination]], Airports!$A$2:$A$78, Airports!$D$2:$D$78)</f>
        <v>San Francisco</v>
      </c>
      <c r="I396" t="str" cm="1">
        <f t="array" ref="I396">_xlfn.XLOOKUP(Flights[[#This Row],[Destination]],_xlfn._TRO_TRAILING( Airports!A:A),_xlfn._TRO_TRAILING( Airports!E:E), "Not found")</f>
        <v>CA</v>
      </c>
      <c r="J396" s="1">
        <v>0.72222222222222221</v>
      </c>
      <c r="K396" s="22">
        <f>HOUR(Flights[[#This Row],[Scheduled Departure]])</f>
        <v>17</v>
      </c>
      <c r="L396" s="1">
        <v>0.71944444444444444</v>
      </c>
      <c r="M396">
        <f>(L396-J396)*24*60</f>
        <v>-3.9999999999999858</v>
      </c>
      <c r="N396" s="16">
        <f>Flights[[#This Row],[Length (min)]]/60</f>
        <v>1.0833333333333333</v>
      </c>
      <c r="O396">
        <v>65</v>
      </c>
      <c r="P396">
        <v>337</v>
      </c>
      <c r="Q396" s="18">
        <f>IFERROR(Flights[[#This Row],[Distance]]/Flights[[#This Row],[Length (hr)]], "")</f>
        <v>311.07692307692309</v>
      </c>
      <c r="R396" s="1">
        <v>0.77430555555555558</v>
      </c>
      <c r="S396" s="1" t="str">
        <f>IF(Flights[[#This Row],[Length (hr)]]&lt;2, "No meal", IF(Flights[[#This Row],[Length (hr)]]&lt;3.5, "Light meal", "Full meal"))</f>
        <v>No meal</v>
      </c>
      <c r="T396" s="1" t="str">
        <f>IF(AND(Flights[[#This Row],[Airline]]="US Airways", Flights[[#This Row],[Meal]]="Full Meal"), "Yes", "No")</f>
        <v>No</v>
      </c>
      <c r="U396" s="1">
        <v>0.76458333333333328</v>
      </c>
      <c r="V396">
        <v>-14</v>
      </c>
      <c r="W396" s="1" t="str">
        <f>IF(Flights[[#This Row],[Arrival Delay]] = "", "Cancelled", IF(Flights[[#This Row],[Arrival Delay]]&gt;15, "Delayed", "On time"))</f>
        <v>On time</v>
      </c>
      <c r="X396" t="str">
        <f>IF(Flights[[#This Row],[Status]]&lt;&gt;"Delayed","", IF(Flights[[#This Row],[Arrival Delay]]&gt;120, "Severe", IF(Flights[[#This Row],[Arrival Delay]]&gt;60, "Major", "Moderate")))</f>
        <v/>
      </c>
      <c r="Y396" t="b">
        <v>0</v>
      </c>
      <c r="AA396" t="str">
        <f>IF(OR(AND(Flights[[#This Row],[Status]]="Cancelled", Flights[[#This Row],[Cancellation Reason]]="Airline/Carrier"), Flights[[#This Row],[Delay Type]]="Severe"), "Yes", "No")</f>
        <v>No</v>
      </c>
    </row>
    <row r="397" spans="1:27" x14ac:dyDescent="0.3">
      <c r="A397" s="3">
        <v>42036</v>
      </c>
      <c r="B397" s="22">
        <f>WEEKNUM(Flights[[#This Row],[Date]], 1)</f>
        <v>6</v>
      </c>
      <c r="C397" s="22">
        <f>WEEKDAY(Flights[[#This Row],[Date]],1)</f>
        <v>1</v>
      </c>
      <c r="D397" t="s">
        <v>98</v>
      </c>
      <c r="E397" t="s">
        <v>1987</v>
      </c>
      <c r="F397" t="s">
        <v>0</v>
      </c>
      <c r="G397" t="s">
        <v>3</v>
      </c>
      <c r="H397" t="str">
        <f>_xlfn.XLOOKUP(Flights[[#This Row],[Destination]], Airports!$A$2:$A$78, Airports!$D$2:$D$78)</f>
        <v>Dallas</v>
      </c>
      <c r="I397" t="str" cm="1">
        <f t="array" ref="I397">_xlfn.XLOOKUP(Flights[[#This Row],[Destination]],_xlfn._TRO_TRAILING( Airports!A:A),_xlfn._TRO_TRAILING( Airports!E:E), "Not found")</f>
        <v>TX</v>
      </c>
      <c r="J397" s="1">
        <v>0.78819444444444442</v>
      </c>
      <c r="K397" s="22">
        <f>HOUR(Flights[[#This Row],[Scheduled Departure]])</f>
        <v>18</v>
      </c>
      <c r="L397" s="1">
        <v>0.78263888888888888</v>
      </c>
      <c r="M397">
        <f>(L397-J397)*24*60</f>
        <v>-7.9999999999999716</v>
      </c>
      <c r="N397" s="16">
        <f>Flights[[#This Row],[Length (min)]]/60</f>
        <v>2.75</v>
      </c>
      <c r="O397">
        <v>165</v>
      </c>
      <c r="P397">
        <v>1235</v>
      </c>
      <c r="Q397" s="18">
        <f>IFERROR(Flights[[#This Row],[Distance]]/Flights[[#This Row],[Length (hr)]], "")</f>
        <v>449.09090909090907</v>
      </c>
      <c r="R397" s="1">
        <v>0.98958333333333337</v>
      </c>
      <c r="S397" s="1" t="str">
        <f>IF(Flights[[#This Row],[Length (hr)]]&lt;2, "No meal", IF(Flights[[#This Row],[Length (hr)]]&lt;3.5, "Light meal", "Full meal"))</f>
        <v>Light meal</v>
      </c>
      <c r="T397" s="1" t="str">
        <f>IF(AND(Flights[[#This Row],[Airline]]="US Airways", Flights[[#This Row],[Meal]]="Full Meal"), "Yes", "No")</f>
        <v>No</v>
      </c>
      <c r="U397" s="1">
        <v>0.98055555555555551</v>
      </c>
      <c r="V397">
        <v>-13</v>
      </c>
      <c r="W397" s="1" t="str">
        <f>IF(Flights[[#This Row],[Arrival Delay]] = "", "Cancelled", IF(Flights[[#This Row],[Arrival Delay]]&gt;15, "Delayed", "On time"))</f>
        <v>On time</v>
      </c>
      <c r="X397" t="str">
        <f>IF(Flights[[#This Row],[Status]]&lt;&gt;"Delayed","", IF(Flights[[#This Row],[Arrival Delay]]&gt;120, "Severe", IF(Flights[[#This Row],[Arrival Delay]]&gt;60, "Major", "Moderate")))</f>
        <v/>
      </c>
      <c r="Y397" t="b">
        <v>0</v>
      </c>
      <c r="AA397" t="str">
        <f>IF(OR(AND(Flights[[#This Row],[Status]]="Cancelled", Flights[[#This Row],[Cancellation Reason]]="Airline/Carrier"), Flights[[#This Row],[Delay Type]]="Severe"), "Yes", "No")</f>
        <v>No</v>
      </c>
    </row>
    <row r="398" spans="1:27" x14ac:dyDescent="0.3">
      <c r="A398" s="3">
        <v>42037</v>
      </c>
      <c r="B398" s="22">
        <f>WEEKNUM(Flights[[#This Row],[Date]], 1)</f>
        <v>6</v>
      </c>
      <c r="C398" s="22">
        <f>WEEKDAY(Flights[[#This Row],[Date]],1)</f>
        <v>2</v>
      </c>
      <c r="D398" t="s">
        <v>457</v>
      </c>
      <c r="E398" t="s">
        <v>1994</v>
      </c>
      <c r="F398" t="s">
        <v>0</v>
      </c>
      <c r="G398" t="s">
        <v>278</v>
      </c>
      <c r="H398" t="str">
        <f>_xlfn.XLOOKUP(Flights[[#This Row],[Destination]], Airports!$A$2:$A$78, Airports!$D$2:$D$78)</f>
        <v>El Paso</v>
      </c>
      <c r="I398" t="str" cm="1">
        <f t="array" ref="I398">_xlfn.XLOOKUP(Flights[[#This Row],[Destination]],_xlfn._TRO_TRAILING( Airports!A:A),_xlfn._TRO_TRAILING( Airports!E:E), "Not found")</f>
        <v>TX</v>
      </c>
      <c r="J398" s="1">
        <v>0.36180555555555555</v>
      </c>
      <c r="K398" s="22">
        <f>HOUR(Flights[[#This Row],[Scheduled Departure]])</f>
        <v>8</v>
      </c>
      <c r="L398" s="1">
        <v>0.37986111111111109</v>
      </c>
      <c r="M398">
        <f>(L398-J398)*24*60</f>
        <v>25.999999999999986</v>
      </c>
      <c r="N398" s="16">
        <f>Flights[[#This Row],[Length (min)]]/60</f>
        <v>1.85</v>
      </c>
      <c r="O398">
        <v>111</v>
      </c>
      <c r="P398">
        <v>715</v>
      </c>
      <c r="Q398" s="18">
        <f>IFERROR(Flights[[#This Row],[Distance]]/Flights[[#This Row],[Length (hr)]], "")</f>
        <v>386.48648648648646</v>
      </c>
      <c r="R398" s="1">
        <v>0.48472222222222222</v>
      </c>
      <c r="S398" s="1" t="str">
        <f>IF(Flights[[#This Row],[Length (hr)]]&lt;2, "No meal", IF(Flights[[#This Row],[Length (hr)]]&lt;3.5, "Light meal", "Full meal"))</f>
        <v>No meal</v>
      </c>
      <c r="T398" s="1" t="str">
        <f>IF(AND(Flights[[#This Row],[Airline]]="US Airways", Flights[[#This Row],[Meal]]="Full Meal"), "Yes", "No")</f>
        <v>No</v>
      </c>
      <c r="U398" s="1">
        <v>0.49861111111111112</v>
      </c>
      <c r="V398">
        <v>20</v>
      </c>
      <c r="W398" s="1" t="str">
        <f>IF(Flights[[#This Row],[Arrival Delay]] = "", "Cancelled", IF(Flights[[#This Row],[Arrival Delay]]&gt;15, "Delayed", "On time"))</f>
        <v>Delayed</v>
      </c>
      <c r="X398" t="str">
        <f>IF(Flights[[#This Row],[Status]]&lt;&gt;"Delayed","", IF(Flights[[#This Row],[Arrival Delay]]&gt;120, "Severe", IF(Flights[[#This Row],[Arrival Delay]]&gt;60, "Major", "Moderate")))</f>
        <v>Moderate</v>
      </c>
      <c r="Y398" t="b">
        <v>0</v>
      </c>
      <c r="AA398" t="str">
        <f>IF(OR(AND(Flights[[#This Row],[Status]]="Cancelled", Flights[[#This Row],[Cancellation Reason]]="Airline/Carrier"), Flights[[#This Row],[Delay Type]]="Severe"), "Yes", "No")</f>
        <v>No</v>
      </c>
    </row>
    <row r="399" spans="1:27" x14ac:dyDescent="0.3">
      <c r="A399" s="3">
        <v>42037</v>
      </c>
      <c r="B399" s="22">
        <f>WEEKNUM(Flights[[#This Row],[Date]], 1)</f>
        <v>6</v>
      </c>
      <c r="C399" s="22">
        <f>WEEKDAY(Flights[[#This Row],[Date]],1)</f>
        <v>2</v>
      </c>
      <c r="D399" t="s">
        <v>712</v>
      </c>
      <c r="E399" t="s">
        <v>1994</v>
      </c>
      <c r="F399" t="s">
        <v>0</v>
      </c>
      <c r="G399" t="s">
        <v>342</v>
      </c>
      <c r="H399" t="str">
        <f>_xlfn.XLOOKUP(Flights[[#This Row],[Destination]], Airports!$A$2:$A$78, Airports!$D$2:$D$78)</f>
        <v>Santa Barbara</v>
      </c>
      <c r="I399" t="str" cm="1">
        <f t="array" ref="I399">_xlfn.XLOOKUP(Flights[[#This Row],[Destination]],_xlfn._TRO_TRAILING( Airports!A:A),_xlfn._TRO_TRAILING( Airports!E:E), "Not found")</f>
        <v>CA</v>
      </c>
      <c r="J399" s="1">
        <v>0.41666666666666669</v>
      </c>
      <c r="K399" s="22">
        <f>HOUR(Flights[[#This Row],[Scheduled Departure]])</f>
        <v>10</v>
      </c>
      <c r="L399" s="1">
        <v>0.41319444444444442</v>
      </c>
      <c r="M399">
        <f>(L399-J399)*24*60</f>
        <v>-5.0000000000000622</v>
      </c>
      <c r="N399" s="16">
        <f>Flights[[#This Row],[Length (min)]]/60</f>
        <v>0.65</v>
      </c>
      <c r="O399">
        <v>39</v>
      </c>
      <c r="P399">
        <v>89</v>
      </c>
      <c r="Q399" s="18">
        <f>IFERROR(Flights[[#This Row],[Distance]]/Flights[[#This Row],[Length (hr)]], "")</f>
        <v>136.92307692307691</v>
      </c>
      <c r="R399" s="1">
        <v>0.44861111111111113</v>
      </c>
      <c r="S399" s="1" t="str">
        <f>IF(Flights[[#This Row],[Length (hr)]]&lt;2, "No meal", IF(Flights[[#This Row],[Length (hr)]]&lt;3.5, "Light meal", "Full meal"))</f>
        <v>No meal</v>
      </c>
      <c r="T399" s="1" t="str">
        <f>IF(AND(Flights[[#This Row],[Airline]]="US Airways", Flights[[#This Row],[Meal]]="Full Meal"), "Yes", "No")</f>
        <v>No</v>
      </c>
      <c r="U399" s="1">
        <v>0.44027777777777777</v>
      </c>
      <c r="V399">
        <v>-12</v>
      </c>
      <c r="W399" s="1" t="str">
        <f>IF(Flights[[#This Row],[Arrival Delay]] = "", "Cancelled", IF(Flights[[#This Row],[Arrival Delay]]&gt;15, "Delayed", "On time"))</f>
        <v>On time</v>
      </c>
      <c r="X399" t="str">
        <f>IF(Flights[[#This Row],[Status]]&lt;&gt;"Delayed","", IF(Flights[[#This Row],[Arrival Delay]]&gt;120, "Severe", IF(Flights[[#This Row],[Arrival Delay]]&gt;60, "Major", "Moderate")))</f>
        <v/>
      </c>
      <c r="Y399" t="b">
        <v>0</v>
      </c>
      <c r="AA399" t="str">
        <f>IF(OR(AND(Flights[[#This Row],[Status]]="Cancelled", Flights[[#This Row],[Cancellation Reason]]="Airline/Carrier"), Flights[[#This Row],[Delay Type]]="Severe"), "Yes", "No")</f>
        <v>No</v>
      </c>
    </row>
    <row r="400" spans="1:27" x14ac:dyDescent="0.3">
      <c r="A400" s="3">
        <v>42037</v>
      </c>
      <c r="B400" s="22">
        <f>WEEKNUM(Flights[[#This Row],[Date]], 1)</f>
        <v>6</v>
      </c>
      <c r="C400" s="22">
        <f>WEEKDAY(Flights[[#This Row],[Date]],1)</f>
        <v>2</v>
      </c>
      <c r="D400" t="s">
        <v>723</v>
      </c>
      <c r="E400" t="s">
        <v>1990</v>
      </c>
      <c r="F400" t="s">
        <v>0</v>
      </c>
      <c r="G400" t="s">
        <v>9</v>
      </c>
      <c r="H400" t="str">
        <f>_xlfn.XLOOKUP(Flights[[#This Row],[Destination]], Airports!$A$2:$A$78, Airports!$D$2:$D$78)</f>
        <v>San Francisco</v>
      </c>
      <c r="I400" t="str" cm="1">
        <f t="array" ref="I400">_xlfn.XLOOKUP(Flights[[#This Row],[Destination]],_xlfn._TRO_TRAILING( Airports!A:A),_xlfn._TRO_TRAILING( Airports!E:E), "Not found")</f>
        <v>CA</v>
      </c>
      <c r="J400" s="1">
        <v>0.42638888888888887</v>
      </c>
      <c r="K400" s="22">
        <f>HOUR(Flights[[#This Row],[Scheduled Departure]])</f>
        <v>10</v>
      </c>
      <c r="L400" s="1">
        <v>0.42569444444444443</v>
      </c>
      <c r="M400">
        <f>(L400-J400)*24*60</f>
        <v>-0.99999999999999645</v>
      </c>
      <c r="N400" s="16">
        <f>Flights[[#This Row],[Length (min)]]/60</f>
        <v>1.25</v>
      </c>
      <c r="O400">
        <v>75</v>
      </c>
      <c r="P400">
        <v>337</v>
      </c>
      <c r="Q400" s="18">
        <f>IFERROR(Flights[[#This Row],[Distance]]/Flights[[#This Row],[Length (hr)]], "")</f>
        <v>269.60000000000002</v>
      </c>
      <c r="R400" s="1">
        <v>0.49444444444444446</v>
      </c>
      <c r="S400" s="1" t="str">
        <f>IF(Flights[[#This Row],[Length (hr)]]&lt;2, "No meal", IF(Flights[[#This Row],[Length (hr)]]&lt;3.5, "Light meal", "Full meal"))</f>
        <v>No meal</v>
      </c>
      <c r="T400" s="1" t="str">
        <f>IF(AND(Flights[[#This Row],[Airline]]="US Airways", Flights[[#This Row],[Meal]]="Full Meal"), "Yes", "No")</f>
        <v>No</v>
      </c>
      <c r="U400" s="1">
        <v>0.4777777777777778</v>
      </c>
      <c r="V400">
        <v>-24</v>
      </c>
      <c r="W400" s="1" t="str">
        <f>IF(Flights[[#This Row],[Arrival Delay]] = "", "Cancelled", IF(Flights[[#This Row],[Arrival Delay]]&gt;15, "Delayed", "On time"))</f>
        <v>On time</v>
      </c>
      <c r="X400" t="str">
        <f>IF(Flights[[#This Row],[Status]]&lt;&gt;"Delayed","", IF(Flights[[#This Row],[Arrival Delay]]&gt;120, "Severe", IF(Flights[[#This Row],[Arrival Delay]]&gt;60, "Major", "Moderate")))</f>
        <v/>
      </c>
      <c r="Y400" t="b">
        <v>0</v>
      </c>
      <c r="AA400" t="str">
        <f>IF(OR(AND(Flights[[#This Row],[Status]]="Cancelled", Flights[[#This Row],[Cancellation Reason]]="Airline/Carrier"), Flights[[#This Row],[Delay Type]]="Severe"), "Yes", "No")</f>
        <v>No</v>
      </c>
    </row>
    <row r="401" spans="1:27" x14ac:dyDescent="0.3">
      <c r="A401" s="3">
        <v>42037</v>
      </c>
      <c r="B401" s="22">
        <f>WEEKNUM(Flights[[#This Row],[Date]], 1)</f>
        <v>6</v>
      </c>
      <c r="C401" s="22">
        <f>WEEKDAY(Flights[[#This Row],[Date]],1)</f>
        <v>2</v>
      </c>
      <c r="D401" t="s">
        <v>466</v>
      </c>
      <c r="E401" t="s">
        <v>1996</v>
      </c>
      <c r="F401" t="s">
        <v>0</v>
      </c>
      <c r="G401" t="s">
        <v>16</v>
      </c>
      <c r="H401" t="str">
        <f>_xlfn.XLOOKUP(Flights[[#This Row],[Destination]], Airports!$A$2:$A$78, Airports!$D$2:$D$78)</f>
        <v>Dulles</v>
      </c>
      <c r="I401" t="str" cm="1">
        <f t="array" ref="I401">_xlfn.XLOOKUP(Flights[[#This Row],[Destination]],_xlfn._TRO_TRAILING( Airports!A:A),_xlfn._TRO_TRAILING( Airports!E:E), "Not found")</f>
        <v>VA</v>
      </c>
      <c r="J401" s="1">
        <v>0.45833333333333331</v>
      </c>
      <c r="K401" s="22">
        <f>HOUR(Flights[[#This Row],[Scheduled Departure]])</f>
        <v>11</v>
      </c>
      <c r="L401" s="1">
        <v>0.46250000000000002</v>
      </c>
      <c r="M401">
        <f>(L401-J401)*24*60</f>
        <v>6.0000000000000586</v>
      </c>
      <c r="N401" s="16">
        <f>Flights[[#This Row],[Length (min)]]/60</f>
        <v>4.8</v>
      </c>
      <c r="O401">
        <v>288</v>
      </c>
      <c r="P401">
        <v>2288</v>
      </c>
      <c r="Q401" s="18">
        <f>IFERROR(Flights[[#This Row],[Distance]]/Flights[[#This Row],[Length (hr)]], "")</f>
        <v>476.66666666666669</v>
      </c>
      <c r="R401" s="1">
        <v>0.77777777777777779</v>
      </c>
      <c r="S401" s="1" t="str">
        <f>IF(Flights[[#This Row],[Length (hr)]]&lt;2, "No meal", IF(Flights[[#This Row],[Length (hr)]]&lt;3.5, "Light meal", "Full meal"))</f>
        <v>Full meal</v>
      </c>
      <c r="T401" s="1" t="str">
        <f>IF(AND(Flights[[#This Row],[Airline]]="US Airways", Flights[[#This Row],[Meal]]="Full Meal"), "Yes", "No")</f>
        <v>No</v>
      </c>
      <c r="U401" s="1">
        <v>0.78749999999999998</v>
      </c>
      <c r="V401">
        <v>14</v>
      </c>
      <c r="W401" s="1" t="str">
        <f>IF(Flights[[#This Row],[Arrival Delay]] = "", "Cancelled", IF(Flights[[#This Row],[Arrival Delay]]&gt;15, "Delayed", "On time"))</f>
        <v>On time</v>
      </c>
      <c r="X401" t="str">
        <f>IF(Flights[[#This Row],[Status]]&lt;&gt;"Delayed","", IF(Flights[[#This Row],[Arrival Delay]]&gt;120, "Severe", IF(Flights[[#This Row],[Arrival Delay]]&gt;60, "Major", "Moderate")))</f>
        <v/>
      </c>
      <c r="Y401" t="b">
        <v>0</v>
      </c>
      <c r="AA401" t="str">
        <f>IF(OR(AND(Flights[[#This Row],[Status]]="Cancelled", Flights[[#This Row],[Cancellation Reason]]="Airline/Carrier"), Flights[[#This Row],[Delay Type]]="Severe"), "Yes", "No")</f>
        <v>No</v>
      </c>
    </row>
    <row r="402" spans="1:27" x14ac:dyDescent="0.3">
      <c r="A402" s="3">
        <v>42037</v>
      </c>
      <c r="B402" s="22">
        <f>WEEKNUM(Flights[[#This Row],[Date]], 1)</f>
        <v>6</v>
      </c>
      <c r="C402" s="22">
        <f>WEEKDAY(Flights[[#This Row],[Date]],1)</f>
        <v>2</v>
      </c>
      <c r="D402" t="s">
        <v>876</v>
      </c>
      <c r="E402" t="s">
        <v>1995</v>
      </c>
      <c r="F402" t="s">
        <v>0</v>
      </c>
      <c r="G402" t="s">
        <v>290</v>
      </c>
      <c r="H402" t="str">
        <f>_xlfn.XLOOKUP(Flights[[#This Row],[Destination]], Airports!$A$2:$A$78, Airports!$D$2:$D$78)</f>
        <v>Houston</v>
      </c>
      <c r="I402" t="str" cm="1">
        <f t="array" ref="I402">_xlfn.XLOOKUP(Flights[[#This Row],[Destination]],_xlfn._TRO_TRAILING( Airports!A:A),_xlfn._TRO_TRAILING( Airports!E:E), "Not found")</f>
        <v>TX</v>
      </c>
      <c r="J402" s="1">
        <v>0.52430555555555558</v>
      </c>
      <c r="K402" s="22">
        <f>HOUR(Flights[[#This Row],[Scheduled Departure]])</f>
        <v>12</v>
      </c>
      <c r="L402" s="1">
        <v>0.52430555555555558</v>
      </c>
      <c r="M402">
        <f>(L402-J402)*24*60</f>
        <v>0</v>
      </c>
      <c r="N402" s="16">
        <f>Flights[[#This Row],[Length (min)]]/60</f>
        <v>3.0333333333333332</v>
      </c>
      <c r="O402">
        <v>182</v>
      </c>
      <c r="P402">
        <v>1390</v>
      </c>
      <c r="Q402" s="18">
        <f>IFERROR(Flights[[#This Row],[Distance]]/Flights[[#This Row],[Length (hr)]], "")</f>
        <v>458.24175824175825</v>
      </c>
      <c r="R402" s="1">
        <v>0.73611111111111116</v>
      </c>
      <c r="S402" s="1" t="str">
        <f>IF(Flights[[#This Row],[Length (hr)]]&lt;2, "No meal", IF(Flights[[#This Row],[Length (hr)]]&lt;3.5, "Light meal", "Full meal"))</f>
        <v>Light meal</v>
      </c>
      <c r="T402" s="1" t="str">
        <f>IF(AND(Flights[[#This Row],[Airline]]="US Airways", Flights[[#This Row],[Meal]]="Full Meal"), "Yes", "No")</f>
        <v>No</v>
      </c>
      <c r="U402" s="1">
        <v>0.73402777777777772</v>
      </c>
      <c r="V402">
        <v>-3</v>
      </c>
      <c r="W402" s="1" t="str">
        <f>IF(Flights[[#This Row],[Arrival Delay]] = "", "Cancelled", IF(Flights[[#This Row],[Arrival Delay]]&gt;15, "Delayed", "On time"))</f>
        <v>On time</v>
      </c>
      <c r="X402" t="str">
        <f>IF(Flights[[#This Row],[Status]]&lt;&gt;"Delayed","", IF(Flights[[#This Row],[Arrival Delay]]&gt;120, "Severe", IF(Flights[[#This Row],[Arrival Delay]]&gt;60, "Major", "Moderate")))</f>
        <v/>
      </c>
      <c r="Y402" t="b">
        <v>0</v>
      </c>
      <c r="AA402" t="str">
        <f>IF(OR(AND(Flights[[#This Row],[Status]]="Cancelled", Flights[[#This Row],[Cancellation Reason]]="Airline/Carrier"), Flights[[#This Row],[Delay Type]]="Severe"), "Yes", "No")</f>
        <v>No</v>
      </c>
    </row>
    <row r="403" spans="1:27" x14ac:dyDescent="0.3">
      <c r="A403" s="3">
        <v>42037</v>
      </c>
      <c r="B403" s="22">
        <f>WEEKNUM(Flights[[#This Row],[Date]], 1)</f>
        <v>6</v>
      </c>
      <c r="C403" s="22">
        <f>WEEKDAY(Flights[[#This Row],[Date]],1)</f>
        <v>2</v>
      </c>
      <c r="D403" t="s">
        <v>807</v>
      </c>
      <c r="E403" t="s">
        <v>1994</v>
      </c>
      <c r="F403" t="s">
        <v>0</v>
      </c>
      <c r="G403" t="s">
        <v>347</v>
      </c>
      <c r="H403" t="str">
        <f>_xlfn.XLOOKUP(Flights[[#This Row],[Destination]], Airports!$A$2:$A$78, Airports!$D$2:$D$78)</f>
        <v>San Jose</v>
      </c>
      <c r="I403" t="str" cm="1">
        <f t="array" ref="I403">_xlfn.XLOOKUP(Flights[[#This Row],[Destination]],_xlfn._TRO_TRAILING( Airports!A:A),_xlfn._TRO_TRAILING( Airports!E:E), "Not found")</f>
        <v>CA</v>
      </c>
      <c r="J403" s="1">
        <v>0.52777777777777779</v>
      </c>
      <c r="K403" s="22">
        <f>HOUR(Flights[[#This Row],[Scheduled Departure]])</f>
        <v>12</v>
      </c>
      <c r="L403" s="1">
        <v>0.52777777777777779</v>
      </c>
      <c r="M403">
        <f>(L403-J403)*24*60</f>
        <v>0</v>
      </c>
      <c r="N403" s="16">
        <f>Flights[[#This Row],[Length (min)]]/60</f>
        <v>1.2</v>
      </c>
      <c r="O403">
        <v>72</v>
      </c>
      <c r="P403">
        <v>308</v>
      </c>
      <c r="Q403" s="18">
        <f>IFERROR(Flights[[#This Row],[Distance]]/Flights[[#This Row],[Length (hr)]], "")</f>
        <v>256.66666666666669</v>
      </c>
      <c r="R403" s="1">
        <v>0.57986111111111116</v>
      </c>
      <c r="S403" s="1" t="str">
        <f>IF(Flights[[#This Row],[Length (hr)]]&lt;2, "No meal", IF(Flights[[#This Row],[Length (hr)]]&lt;3.5, "Light meal", "Full meal"))</f>
        <v>No meal</v>
      </c>
      <c r="T403" s="1" t="str">
        <f>IF(AND(Flights[[#This Row],[Airline]]="US Airways", Flights[[#This Row],[Meal]]="Full Meal"), "Yes", "No")</f>
        <v>No</v>
      </c>
      <c r="U403" s="1">
        <v>0.57777777777777772</v>
      </c>
      <c r="V403">
        <v>-3</v>
      </c>
      <c r="W403" s="1" t="str">
        <f>IF(Flights[[#This Row],[Arrival Delay]] = "", "Cancelled", IF(Flights[[#This Row],[Arrival Delay]]&gt;15, "Delayed", "On time"))</f>
        <v>On time</v>
      </c>
      <c r="X403" t="str">
        <f>IF(Flights[[#This Row],[Status]]&lt;&gt;"Delayed","", IF(Flights[[#This Row],[Arrival Delay]]&gt;120, "Severe", IF(Flights[[#This Row],[Arrival Delay]]&gt;60, "Major", "Moderate")))</f>
        <v/>
      </c>
      <c r="Y403" t="b">
        <v>0</v>
      </c>
      <c r="AA403" t="str">
        <f>IF(OR(AND(Flights[[#This Row],[Status]]="Cancelled", Flights[[#This Row],[Cancellation Reason]]="Airline/Carrier"), Flights[[#This Row],[Delay Type]]="Severe"), "Yes", "No")</f>
        <v>No</v>
      </c>
    </row>
    <row r="404" spans="1:27" x14ac:dyDescent="0.3">
      <c r="A404" s="3">
        <v>42037</v>
      </c>
      <c r="B404" s="22">
        <f>WEEKNUM(Flights[[#This Row],[Date]], 1)</f>
        <v>6</v>
      </c>
      <c r="C404" s="22">
        <f>WEEKDAY(Flights[[#This Row],[Date]],1)</f>
        <v>2</v>
      </c>
      <c r="D404" t="s">
        <v>886</v>
      </c>
      <c r="E404" t="s">
        <v>1995</v>
      </c>
      <c r="F404" t="s">
        <v>0</v>
      </c>
      <c r="G404" t="s">
        <v>273</v>
      </c>
      <c r="H404" t="str">
        <f>_xlfn.XLOOKUP(Flights[[#This Row],[Destination]], Airports!$A$2:$A$78, Airports!$D$2:$D$78)</f>
        <v>Denver</v>
      </c>
      <c r="I404" t="str" cm="1">
        <f t="array" ref="I404">_xlfn.XLOOKUP(Flights[[#This Row],[Destination]],_xlfn._TRO_TRAILING( Airports!A:A),_xlfn._TRO_TRAILING( Airports!E:E), "Not found")</f>
        <v>CO</v>
      </c>
      <c r="J404" s="1">
        <v>0.58333333333333337</v>
      </c>
      <c r="K404" s="22">
        <f>HOUR(Flights[[#This Row],[Scheduled Departure]])</f>
        <v>14</v>
      </c>
      <c r="L404" s="1">
        <v>0.58402777777777781</v>
      </c>
      <c r="M404">
        <f>(L404-J404)*24*60</f>
        <v>0.99999999999999645</v>
      </c>
      <c r="N404" s="16">
        <f>Flights[[#This Row],[Length (min)]]/60</f>
        <v>2.2166666666666668</v>
      </c>
      <c r="O404">
        <v>133</v>
      </c>
      <c r="P404">
        <v>862</v>
      </c>
      <c r="Q404" s="18">
        <f>IFERROR(Flights[[#This Row],[Distance]]/Flights[[#This Row],[Length (hr)]], "")</f>
        <v>388.8721804511278</v>
      </c>
      <c r="R404" s="1">
        <v>0.72222222222222221</v>
      </c>
      <c r="S404" s="1" t="str">
        <f>IF(Flights[[#This Row],[Length (hr)]]&lt;2, "No meal", IF(Flights[[#This Row],[Length (hr)]]&lt;3.5, "Light meal", "Full meal"))</f>
        <v>Light meal</v>
      </c>
      <c r="T404" s="1" t="str">
        <f>IF(AND(Flights[[#This Row],[Airline]]="US Airways", Flights[[#This Row],[Meal]]="Full Meal"), "Yes", "No")</f>
        <v>No</v>
      </c>
      <c r="U404" s="1">
        <v>0.71805555555555556</v>
      </c>
      <c r="V404">
        <v>-6</v>
      </c>
      <c r="W404" s="1" t="str">
        <f>IF(Flights[[#This Row],[Arrival Delay]] = "", "Cancelled", IF(Flights[[#This Row],[Arrival Delay]]&gt;15, "Delayed", "On time"))</f>
        <v>On time</v>
      </c>
      <c r="X404" t="str">
        <f>IF(Flights[[#This Row],[Status]]&lt;&gt;"Delayed","", IF(Flights[[#This Row],[Arrival Delay]]&gt;120, "Severe", IF(Flights[[#This Row],[Arrival Delay]]&gt;60, "Major", "Moderate")))</f>
        <v/>
      </c>
      <c r="Y404" t="b">
        <v>0</v>
      </c>
      <c r="AA404" t="str">
        <f>IF(OR(AND(Flights[[#This Row],[Status]]="Cancelled", Flights[[#This Row],[Cancellation Reason]]="Airline/Carrier"), Flights[[#This Row],[Delay Type]]="Severe"), "Yes", "No")</f>
        <v>No</v>
      </c>
    </row>
    <row r="405" spans="1:27" x14ac:dyDescent="0.3">
      <c r="A405" s="3">
        <v>42037</v>
      </c>
      <c r="B405" s="22">
        <f>WEEKNUM(Flights[[#This Row],[Date]], 1)</f>
        <v>6</v>
      </c>
      <c r="C405" s="22">
        <f>WEEKDAY(Flights[[#This Row],[Date]],1)</f>
        <v>2</v>
      </c>
      <c r="D405" t="s">
        <v>559</v>
      </c>
      <c r="E405" t="s">
        <v>1994</v>
      </c>
      <c r="F405" t="s">
        <v>0</v>
      </c>
      <c r="G405" t="s">
        <v>356</v>
      </c>
      <c r="H405" t="str">
        <f>_xlfn.XLOOKUP(Flights[[#This Row],[Destination]], Airports!$A$2:$A$78, Airports!$D$2:$D$78)</f>
        <v>Tucson</v>
      </c>
      <c r="I405" t="str" cm="1">
        <f t="array" ref="I405">_xlfn.XLOOKUP(Flights[[#This Row],[Destination]],_xlfn._TRO_TRAILING( Airports!A:A),_xlfn._TRO_TRAILING( Airports!E:E), "Not found")</f>
        <v>AZ</v>
      </c>
      <c r="J405" s="1">
        <v>0.65208333333333335</v>
      </c>
      <c r="K405" s="22">
        <f>HOUR(Flights[[#This Row],[Scheduled Departure]])</f>
        <v>15</v>
      </c>
      <c r="L405" s="1">
        <v>0.64444444444444449</v>
      </c>
      <c r="M405">
        <f>(L405-J405)*24*60</f>
        <v>-10.999999999999961</v>
      </c>
      <c r="N405" s="16">
        <f>Flights[[#This Row],[Length (min)]]/60</f>
        <v>1.5</v>
      </c>
      <c r="O405">
        <v>90</v>
      </c>
      <c r="P405">
        <v>451</v>
      </c>
      <c r="Q405" s="18">
        <f>IFERROR(Flights[[#This Row],[Distance]]/Flights[[#This Row],[Length (hr)]], "")</f>
        <v>300.66666666666669</v>
      </c>
      <c r="R405" s="1">
        <v>0.75</v>
      </c>
      <c r="S405" s="1" t="str">
        <f>IF(Flights[[#This Row],[Length (hr)]]&lt;2, "No meal", IF(Flights[[#This Row],[Length (hr)]]&lt;3.5, "Light meal", "Full meal"))</f>
        <v>No meal</v>
      </c>
      <c r="T405" s="1" t="str">
        <f>IF(AND(Flights[[#This Row],[Airline]]="US Airways", Flights[[#This Row],[Meal]]="Full Meal"), "Yes", "No")</f>
        <v>No</v>
      </c>
      <c r="U405" s="1">
        <v>0.74861111111111112</v>
      </c>
      <c r="V405">
        <v>-2</v>
      </c>
      <c r="W405" s="1" t="str">
        <f>IF(Flights[[#This Row],[Arrival Delay]] = "", "Cancelled", IF(Flights[[#This Row],[Arrival Delay]]&gt;15, "Delayed", "On time"))</f>
        <v>On time</v>
      </c>
      <c r="X405" t="str">
        <f>IF(Flights[[#This Row],[Status]]&lt;&gt;"Delayed","", IF(Flights[[#This Row],[Arrival Delay]]&gt;120, "Severe", IF(Flights[[#This Row],[Arrival Delay]]&gt;60, "Major", "Moderate")))</f>
        <v/>
      </c>
      <c r="Y405" t="b">
        <v>0</v>
      </c>
      <c r="AA405" t="str">
        <f>IF(OR(AND(Flights[[#This Row],[Status]]="Cancelled", Flights[[#This Row],[Cancellation Reason]]="Airline/Carrier"), Flights[[#This Row],[Delay Type]]="Severe"), "Yes", "No")</f>
        <v>No</v>
      </c>
    </row>
    <row r="406" spans="1:27" x14ac:dyDescent="0.3">
      <c r="A406" s="3">
        <v>42037</v>
      </c>
      <c r="B406" s="22">
        <f>WEEKNUM(Flights[[#This Row],[Date]], 1)</f>
        <v>6</v>
      </c>
      <c r="C406" s="22">
        <f>WEEKDAY(Flights[[#This Row],[Date]],1)</f>
        <v>2</v>
      </c>
      <c r="D406" t="s">
        <v>87</v>
      </c>
      <c r="E406" t="s">
        <v>1987</v>
      </c>
      <c r="F406" t="s">
        <v>0</v>
      </c>
      <c r="G406" t="s">
        <v>12</v>
      </c>
      <c r="H406" t="str">
        <f>_xlfn.XLOOKUP(Flights[[#This Row],[Destination]], Airports!$A$2:$A$78, Airports!$D$2:$D$78)</f>
        <v>New York</v>
      </c>
      <c r="I406" t="str" cm="1">
        <f t="array" ref="I406">_xlfn.XLOOKUP(Flights[[#This Row],[Destination]],_xlfn._TRO_TRAILING( Airports!A:A),_xlfn._TRO_TRAILING( Airports!E:E), "Not found")</f>
        <v>NY</v>
      </c>
      <c r="J406" s="1">
        <v>0.70138888888888884</v>
      </c>
      <c r="K406" s="22">
        <f>HOUR(Flights[[#This Row],[Scheduled Departure]])</f>
        <v>16</v>
      </c>
      <c r="L406" s="1">
        <v>0.75208333333333333</v>
      </c>
      <c r="M406">
        <f>(L406-J406)*24*60</f>
        <v>73.000000000000057</v>
      </c>
      <c r="N406" s="16">
        <f>Flights[[#This Row],[Length (min)]]/60</f>
        <v>4.9666666666666668</v>
      </c>
      <c r="O406">
        <v>298</v>
      </c>
      <c r="P406">
        <v>2475</v>
      </c>
      <c r="Q406" s="18">
        <f>IFERROR(Flights[[#This Row],[Distance]]/Flights[[#This Row],[Length (hr)]], "")</f>
        <v>498.32214765100667</v>
      </c>
      <c r="R406" s="1">
        <v>4.7222222222222221E-2</v>
      </c>
      <c r="S406" s="1" t="str">
        <f>IF(Flights[[#This Row],[Length (hr)]]&lt;2, "No meal", IF(Flights[[#This Row],[Length (hr)]]&lt;3.5, "Light meal", "Full meal"))</f>
        <v>Full meal</v>
      </c>
      <c r="T406" s="1" t="str">
        <f>IF(AND(Flights[[#This Row],[Airline]]="US Airways", Flights[[#This Row],[Meal]]="Full Meal"), "Yes", "No")</f>
        <v>No</v>
      </c>
      <c r="U406" s="1">
        <v>8.4027777777777785E-2</v>
      </c>
      <c r="V406">
        <v>53</v>
      </c>
      <c r="W406" s="1" t="str">
        <f>IF(Flights[[#This Row],[Arrival Delay]] = "", "Cancelled", IF(Flights[[#This Row],[Arrival Delay]]&gt;15, "Delayed", "On time"))</f>
        <v>Delayed</v>
      </c>
      <c r="X406" t="str">
        <f>IF(Flights[[#This Row],[Status]]&lt;&gt;"Delayed","", IF(Flights[[#This Row],[Arrival Delay]]&gt;120, "Severe", IF(Flights[[#This Row],[Arrival Delay]]&gt;60, "Major", "Moderate")))</f>
        <v>Moderate</v>
      </c>
      <c r="Y406" t="b">
        <v>0</v>
      </c>
      <c r="AA406" t="str">
        <f>IF(OR(AND(Flights[[#This Row],[Status]]="Cancelled", Flights[[#This Row],[Cancellation Reason]]="Airline/Carrier"), Flights[[#This Row],[Delay Type]]="Severe"), "Yes", "No")</f>
        <v>No</v>
      </c>
    </row>
    <row r="407" spans="1:27" x14ac:dyDescent="0.3">
      <c r="A407" s="3">
        <v>42037</v>
      </c>
      <c r="B407" s="22">
        <f>WEEKNUM(Flights[[#This Row],[Date]], 1)</f>
        <v>6</v>
      </c>
      <c r="C407" s="22">
        <f>WEEKDAY(Flights[[#This Row],[Date]],1)</f>
        <v>2</v>
      </c>
      <c r="D407" t="s">
        <v>622</v>
      </c>
      <c r="E407" t="s">
        <v>1994</v>
      </c>
      <c r="F407" t="s">
        <v>0</v>
      </c>
      <c r="G407" t="s">
        <v>314</v>
      </c>
      <c r="H407" t="str">
        <f>_xlfn.XLOOKUP(Flights[[#This Row],[Destination]], Airports!$A$2:$A$78, Airports!$D$2:$D$78)</f>
        <v>Minneapolis</v>
      </c>
      <c r="I407" t="str" cm="1">
        <f t="array" ref="I407">_xlfn.XLOOKUP(Flights[[#This Row],[Destination]],_xlfn._TRO_TRAILING( Airports!A:A),_xlfn._TRO_TRAILING( Airports!E:E), "Not found")</f>
        <v>MN</v>
      </c>
      <c r="J407" s="1">
        <v>0.72361111111111109</v>
      </c>
      <c r="K407" s="22">
        <f>HOUR(Flights[[#This Row],[Scheduled Departure]])</f>
        <v>17</v>
      </c>
      <c r="L407" s="1">
        <v>0.73402777777777772</v>
      </c>
      <c r="M407">
        <f>(L407-J407)*24*60</f>
        <v>14.999999999999947</v>
      </c>
      <c r="N407" s="16">
        <f>Flights[[#This Row],[Length (min)]]/60</f>
        <v>3.5</v>
      </c>
      <c r="O407">
        <v>210</v>
      </c>
      <c r="P407">
        <v>1535</v>
      </c>
      <c r="Q407" s="18">
        <f>IFERROR(Flights[[#This Row],[Distance]]/Flights[[#This Row],[Length (hr)]], "")</f>
        <v>438.57142857142856</v>
      </c>
      <c r="R407" s="1">
        <v>0.95902777777777781</v>
      </c>
      <c r="S407" s="1" t="str">
        <f>IF(Flights[[#This Row],[Length (hr)]]&lt;2, "No meal", IF(Flights[[#This Row],[Length (hr)]]&lt;3.5, "Light meal", "Full meal"))</f>
        <v>Full meal</v>
      </c>
      <c r="T407" s="1" t="str">
        <f>IF(AND(Flights[[#This Row],[Airline]]="US Airways", Flights[[#This Row],[Meal]]="Full Meal"), "Yes", "No")</f>
        <v>No</v>
      </c>
      <c r="U407" s="1">
        <v>0.96319444444444446</v>
      </c>
      <c r="V407">
        <v>6</v>
      </c>
      <c r="W407" s="1" t="str">
        <f>IF(Flights[[#This Row],[Arrival Delay]] = "", "Cancelled", IF(Flights[[#This Row],[Arrival Delay]]&gt;15, "Delayed", "On time"))</f>
        <v>On time</v>
      </c>
      <c r="X407" t="str">
        <f>IF(Flights[[#This Row],[Status]]&lt;&gt;"Delayed","", IF(Flights[[#This Row],[Arrival Delay]]&gt;120, "Severe", IF(Flights[[#This Row],[Arrival Delay]]&gt;60, "Major", "Moderate")))</f>
        <v/>
      </c>
      <c r="Y407" t="b">
        <v>0</v>
      </c>
      <c r="AA407" t="str">
        <f>IF(OR(AND(Flights[[#This Row],[Status]]="Cancelled", Flights[[#This Row],[Cancellation Reason]]="Airline/Carrier"), Flights[[#This Row],[Delay Type]]="Severe"), "Yes", "No")</f>
        <v>No</v>
      </c>
    </row>
    <row r="408" spans="1:27" x14ac:dyDescent="0.3">
      <c r="A408" s="3">
        <v>42037</v>
      </c>
      <c r="B408" s="22">
        <f>WEEKNUM(Flights[[#This Row],[Date]], 1)</f>
        <v>6</v>
      </c>
      <c r="C408" s="22">
        <f>WEEKDAY(Flights[[#This Row],[Date]],1)</f>
        <v>2</v>
      </c>
      <c r="D408" t="s">
        <v>96</v>
      </c>
      <c r="E408" t="s">
        <v>1987</v>
      </c>
      <c r="F408" t="s">
        <v>0</v>
      </c>
      <c r="G408" t="s">
        <v>3</v>
      </c>
      <c r="H408" t="str">
        <f>_xlfn.XLOOKUP(Flights[[#This Row],[Destination]], Airports!$A$2:$A$78, Airports!$D$2:$D$78)</f>
        <v>Dallas</v>
      </c>
      <c r="I408" t="str" cm="1">
        <f t="array" ref="I408">_xlfn.XLOOKUP(Flights[[#This Row],[Destination]],_xlfn._TRO_TRAILING( Airports!A:A),_xlfn._TRO_TRAILING( Airports!E:E), "Not found")</f>
        <v>TX</v>
      </c>
      <c r="J408" s="1">
        <v>0.76041666666666663</v>
      </c>
      <c r="K408" s="22">
        <f>HOUR(Flights[[#This Row],[Scheduled Departure]])</f>
        <v>18</v>
      </c>
      <c r="L408" s="1">
        <v>0.78055555555555556</v>
      </c>
      <c r="M408">
        <f>(L408-J408)*24*60</f>
        <v>29.000000000000057</v>
      </c>
      <c r="N408" s="16">
        <f>Flights[[#This Row],[Length (min)]]/60</f>
        <v>2.9166666666666665</v>
      </c>
      <c r="O408">
        <v>175</v>
      </c>
      <c r="P408">
        <v>1235</v>
      </c>
      <c r="Q408" s="18">
        <f>IFERROR(Flights[[#This Row],[Distance]]/Flights[[#This Row],[Length (hr)]], "")</f>
        <v>423.42857142857144</v>
      </c>
      <c r="R408" s="1">
        <v>0.96388888888888891</v>
      </c>
      <c r="S408" s="1" t="str">
        <f>IF(Flights[[#This Row],[Length (hr)]]&lt;2, "No meal", IF(Flights[[#This Row],[Length (hr)]]&lt;3.5, "Light meal", "Full meal"))</f>
        <v>Light meal</v>
      </c>
      <c r="T408" s="1" t="str">
        <f>IF(AND(Flights[[#This Row],[Airline]]="US Airways", Flights[[#This Row],[Meal]]="Full Meal"), "Yes", "No")</f>
        <v>No</v>
      </c>
      <c r="U408" s="1">
        <v>0.98541666666666672</v>
      </c>
      <c r="V408">
        <v>31</v>
      </c>
      <c r="W408" s="1" t="str">
        <f>IF(Flights[[#This Row],[Arrival Delay]] = "", "Cancelled", IF(Flights[[#This Row],[Arrival Delay]]&gt;15, "Delayed", "On time"))</f>
        <v>Delayed</v>
      </c>
      <c r="X408" t="str">
        <f>IF(Flights[[#This Row],[Status]]&lt;&gt;"Delayed","", IF(Flights[[#This Row],[Arrival Delay]]&gt;120, "Severe", IF(Flights[[#This Row],[Arrival Delay]]&gt;60, "Major", "Moderate")))</f>
        <v>Moderate</v>
      </c>
      <c r="Y408" t="b">
        <v>0</v>
      </c>
      <c r="AA408" t="str">
        <f>IF(OR(AND(Flights[[#This Row],[Status]]="Cancelled", Flights[[#This Row],[Cancellation Reason]]="Airline/Carrier"), Flights[[#This Row],[Delay Type]]="Severe"), "Yes", "No")</f>
        <v>No</v>
      </c>
    </row>
    <row r="409" spans="1:27" x14ac:dyDescent="0.3">
      <c r="A409" s="3">
        <v>42037</v>
      </c>
      <c r="B409" s="22">
        <f>WEEKNUM(Flights[[#This Row],[Date]], 1)</f>
        <v>6</v>
      </c>
      <c r="C409" s="22">
        <f>WEEKDAY(Flights[[#This Row],[Date]],1)</f>
        <v>2</v>
      </c>
      <c r="D409" t="s">
        <v>632</v>
      </c>
      <c r="E409" t="s">
        <v>1994</v>
      </c>
      <c r="F409" t="s">
        <v>0</v>
      </c>
      <c r="G409" t="s">
        <v>349</v>
      </c>
      <c r="H409" t="str">
        <f>_xlfn.XLOOKUP(Flights[[#This Row],[Destination]], Airports!$A$2:$A$78, Airports!$D$2:$D$78)</f>
        <v>Salt Lake City</v>
      </c>
      <c r="I409" t="str" cm="1">
        <f t="array" ref="I409">_xlfn.XLOOKUP(Flights[[#This Row],[Destination]],_xlfn._TRO_TRAILING( Airports!A:A),_xlfn._TRO_TRAILING( Airports!E:E), "Not found")</f>
        <v>UT</v>
      </c>
      <c r="J409" s="1">
        <v>0.77777777777777779</v>
      </c>
      <c r="K409" s="22">
        <f>HOUR(Flights[[#This Row],[Scheduled Departure]])</f>
        <v>18</v>
      </c>
      <c r="L409" s="1">
        <v>0.77361111111111114</v>
      </c>
      <c r="M409">
        <f>(L409-J409)*24*60</f>
        <v>-5.9999999999999787</v>
      </c>
      <c r="N409" s="16">
        <f>Flights[[#This Row],[Length (min)]]/60</f>
        <v>1.95</v>
      </c>
      <c r="O409">
        <v>117</v>
      </c>
      <c r="P409">
        <v>590</v>
      </c>
      <c r="Q409" s="18">
        <f>IFERROR(Flights[[#This Row],[Distance]]/Flights[[#This Row],[Length (hr)]], "")</f>
        <v>302.5641025641026</v>
      </c>
      <c r="R409" s="1">
        <v>0.89236111111111116</v>
      </c>
      <c r="S409" s="1" t="str">
        <f>IF(Flights[[#This Row],[Length (hr)]]&lt;2, "No meal", IF(Flights[[#This Row],[Length (hr)]]&lt;3.5, "Light meal", "Full meal"))</f>
        <v>No meal</v>
      </c>
      <c r="T409" s="1" t="str">
        <f>IF(AND(Flights[[#This Row],[Airline]]="US Airways", Flights[[#This Row],[Meal]]="Full Meal"), "Yes", "No")</f>
        <v>No</v>
      </c>
      <c r="U409" s="1">
        <v>0.89652777777777781</v>
      </c>
      <c r="V409">
        <v>6</v>
      </c>
      <c r="W409" s="1" t="str">
        <f>IF(Flights[[#This Row],[Arrival Delay]] = "", "Cancelled", IF(Flights[[#This Row],[Arrival Delay]]&gt;15, "Delayed", "On time"))</f>
        <v>On time</v>
      </c>
      <c r="X409" t="str">
        <f>IF(Flights[[#This Row],[Status]]&lt;&gt;"Delayed","", IF(Flights[[#This Row],[Arrival Delay]]&gt;120, "Severe", IF(Flights[[#This Row],[Arrival Delay]]&gt;60, "Major", "Moderate")))</f>
        <v/>
      </c>
      <c r="Y409" t="b">
        <v>0</v>
      </c>
      <c r="AA409" t="str">
        <f>IF(OR(AND(Flights[[#This Row],[Status]]="Cancelled", Flights[[#This Row],[Cancellation Reason]]="Airline/Carrier"), Flights[[#This Row],[Delay Type]]="Severe"), "Yes", "No")</f>
        <v>No</v>
      </c>
    </row>
    <row r="410" spans="1:27" x14ac:dyDescent="0.3">
      <c r="A410" s="3">
        <v>42037</v>
      </c>
      <c r="B410" s="22">
        <f>WEEKNUM(Flights[[#This Row],[Date]], 1)</f>
        <v>6</v>
      </c>
      <c r="C410" s="22">
        <f>WEEKDAY(Flights[[#This Row],[Date]],1)</f>
        <v>2</v>
      </c>
      <c r="D410" t="s">
        <v>927</v>
      </c>
      <c r="E410" t="s">
        <v>1996</v>
      </c>
      <c r="F410" t="s">
        <v>0</v>
      </c>
      <c r="G410" t="s">
        <v>9</v>
      </c>
      <c r="H410" t="str">
        <f>_xlfn.XLOOKUP(Flights[[#This Row],[Destination]], Airports!$A$2:$A$78, Airports!$D$2:$D$78)</f>
        <v>San Francisco</v>
      </c>
      <c r="I410" t="str" cm="1">
        <f t="array" ref="I410">_xlfn.XLOOKUP(Flights[[#This Row],[Destination]],_xlfn._TRO_TRAILING( Airports!A:A),_xlfn._TRO_TRAILING( Airports!E:E), "Not found")</f>
        <v>CA</v>
      </c>
      <c r="J410" s="1">
        <v>0.875</v>
      </c>
      <c r="K410" s="22">
        <f>HOUR(Flights[[#This Row],[Scheduled Departure]])</f>
        <v>21</v>
      </c>
      <c r="L410" s="1">
        <v>0.87916666666666665</v>
      </c>
      <c r="M410">
        <f>(L410-J410)*24*60</f>
        <v>5.9999999999999787</v>
      </c>
      <c r="N410" s="16">
        <f>Flights[[#This Row],[Length (min)]]/60</f>
        <v>1.0833333333333333</v>
      </c>
      <c r="O410">
        <v>65</v>
      </c>
      <c r="P410">
        <v>337</v>
      </c>
      <c r="Q410" s="18">
        <f>IFERROR(Flights[[#This Row],[Distance]]/Flights[[#This Row],[Length (hr)]], "")</f>
        <v>311.07692307692309</v>
      </c>
      <c r="R410" s="1">
        <v>0.93055555555555558</v>
      </c>
      <c r="S410" s="1" t="str">
        <f>IF(Flights[[#This Row],[Length (hr)]]&lt;2, "No meal", IF(Flights[[#This Row],[Length (hr)]]&lt;3.5, "Light meal", "Full meal"))</f>
        <v>No meal</v>
      </c>
      <c r="T410" s="1" t="str">
        <f>IF(AND(Flights[[#This Row],[Airline]]="US Airways", Flights[[#This Row],[Meal]]="Full Meal"), "Yes", "No")</f>
        <v>No</v>
      </c>
      <c r="U410" s="1">
        <v>0.9243055555555556</v>
      </c>
      <c r="V410">
        <v>-9</v>
      </c>
      <c r="W410" s="1" t="str">
        <f>IF(Flights[[#This Row],[Arrival Delay]] = "", "Cancelled", IF(Flights[[#This Row],[Arrival Delay]]&gt;15, "Delayed", "On time"))</f>
        <v>On time</v>
      </c>
      <c r="X410" t="str">
        <f>IF(Flights[[#This Row],[Status]]&lt;&gt;"Delayed","", IF(Flights[[#This Row],[Arrival Delay]]&gt;120, "Severe", IF(Flights[[#This Row],[Arrival Delay]]&gt;60, "Major", "Moderate")))</f>
        <v/>
      </c>
      <c r="Y410" t="b">
        <v>0</v>
      </c>
      <c r="AA410" t="str">
        <f>IF(OR(AND(Flights[[#This Row],[Status]]="Cancelled", Flights[[#This Row],[Cancellation Reason]]="Airline/Carrier"), Flights[[#This Row],[Delay Type]]="Severe"), "Yes", "No")</f>
        <v>No</v>
      </c>
    </row>
    <row r="411" spans="1:27" x14ac:dyDescent="0.3">
      <c r="A411" s="3">
        <v>42038</v>
      </c>
      <c r="B411" s="22">
        <f>WEEKNUM(Flights[[#This Row],[Date]], 1)</f>
        <v>6</v>
      </c>
      <c r="C411" s="22">
        <f>WEEKDAY(Flights[[#This Row],[Date]],1)</f>
        <v>3</v>
      </c>
      <c r="D411" t="s">
        <v>833</v>
      </c>
      <c r="E411" t="s">
        <v>1995</v>
      </c>
      <c r="F411" t="s">
        <v>0</v>
      </c>
      <c r="G411" t="s">
        <v>351</v>
      </c>
      <c r="H411" t="str">
        <f>_xlfn.XLOOKUP(Flights[[#This Row],[Destination]], Airports!$A$2:$A$78, Airports!$D$2:$D$78)</f>
        <v>Sacramento</v>
      </c>
      <c r="I411" t="str" cm="1">
        <f t="array" ref="I411">_xlfn.XLOOKUP(Flights[[#This Row],[Destination]],_xlfn._TRO_TRAILING( Airports!A:A),_xlfn._TRO_TRAILING( Airports!E:E), "Not found")</f>
        <v>CA</v>
      </c>
      <c r="J411" s="1">
        <v>0.28125</v>
      </c>
      <c r="K411" s="22">
        <f>HOUR(Flights[[#This Row],[Scheduled Departure]])</f>
        <v>6</v>
      </c>
      <c r="L411" s="1">
        <v>0.27777777777777779</v>
      </c>
      <c r="M411">
        <f>(L411-J411)*24*60</f>
        <v>-4.9999999999999822</v>
      </c>
      <c r="N411" s="16">
        <f>Flights[[#This Row],[Length (min)]]/60</f>
        <v>1.3833333333333333</v>
      </c>
      <c r="O411">
        <v>83</v>
      </c>
      <c r="P411">
        <v>373</v>
      </c>
      <c r="Q411" s="18">
        <f>IFERROR(Flights[[#This Row],[Distance]]/Flights[[#This Row],[Length (hr)]], "")</f>
        <v>269.63855421686748</v>
      </c>
      <c r="R411" s="1">
        <v>0.34375</v>
      </c>
      <c r="S411" s="1" t="str">
        <f>IF(Flights[[#This Row],[Length (hr)]]&lt;2, "No meal", IF(Flights[[#This Row],[Length (hr)]]&lt;3.5, "Light meal", "Full meal"))</f>
        <v>No meal</v>
      </c>
      <c r="T411" s="1" t="str">
        <f>IF(AND(Flights[[#This Row],[Airline]]="US Airways", Flights[[#This Row],[Meal]]="Full Meal"), "Yes", "No")</f>
        <v>No</v>
      </c>
      <c r="U411" s="1">
        <v>0.33541666666666664</v>
      </c>
      <c r="V411">
        <v>-12</v>
      </c>
      <c r="W411" s="1" t="str">
        <f>IF(Flights[[#This Row],[Arrival Delay]] = "", "Cancelled", IF(Flights[[#This Row],[Arrival Delay]]&gt;15, "Delayed", "On time"))</f>
        <v>On time</v>
      </c>
      <c r="X411" t="str">
        <f>IF(Flights[[#This Row],[Status]]&lt;&gt;"Delayed","", IF(Flights[[#This Row],[Arrival Delay]]&gt;120, "Severe", IF(Flights[[#This Row],[Arrival Delay]]&gt;60, "Major", "Moderate")))</f>
        <v/>
      </c>
      <c r="Y411" t="b">
        <v>0</v>
      </c>
      <c r="AA411" t="str">
        <f>IF(OR(AND(Flights[[#This Row],[Status]]="Cancelled", Flights[[#This Row],[Cancellation Reason]]="Airline/Carrier"), Flights[[#This Row],[Delay Type]]="Severe"), "Yes", "No")</f>
        <v>No</v>
      </c>
    </row>
    <row r="412" spans="1:27" x14ac:dyDescent="0.3">
      <c r="A412" s="3">
        <v>42038</v>
      </c>
      <c r="B412" s="22">
        <f>WEEKNUM(Flights[[#This Row],[Date]], 1)</f>
        <v>6</v>
      </c>
      <c r="C412" s="22">
        <f>WEEKDAY(Flights[[#This Row],[Date]],1)</f>
        <v>3</v>
      </c>
      <c r="D412" t="s">
        <v>695</v>
      </c>
      <c r="E412" t="s">
        <v>1990</v>
      </c>
      <c r="F412" t="s">
        <v>0</v>
      </c>
      <c r="G412" t="s">
        <v>273</v>
      </c>
      <c r="H412" t="str">
        <f>_xlfn.XLOOKUP(Flights[[#This Row],[Destination]], Airports!$A$2:$A$78, Airports!$D$2:$D$78)</f>
        <v>Denver</v>
      </c>
      <c r="I412" t="str" cm="1">
        <f t="array" ref="I412">_xlfn.XLOOKUP(Flights[[#This Row],[Destination]],_xlfn._TRO_TRAILING( Airports!A:A),_xlfn._TRO_TRAILING( Airports!E:E), "Not found")</f>
        <v>CO</v>
      </c>
      <c r="J412" s="1">
        <v>0.28819444444444442</v>
      </c>
      <c r="K412" s="22">
        <f>HOUR(Flights[[#This Row],[Scheduled Departure]])</f>
        <v>6</v>
      </c>
      <c r="L412" s="1">
        <v>0.28194444444444444</v>
      </c>
      <c r="M412">
        <f>(L412-J412)*24*60</f>
        <v>-8.999999999999968</v>
      </c>
      <c r="N412" s="16">
        <f>Flights[[#This Row],[Length (min)]]/60</f>
        <v>2.4333333333333331</v>
      </c>
      <c r="O412">
        <v>146</v>
      </c>
      <c r="P412">
        <v>862</v>
      </c>
      <c r="Q412" s="18">
        <f>IFERROR(Flights[[#This Row],[Distance]]/Flights[[#This Row],[Length (hr)]], "")</f>
        <v>354.2465753424658</v>
      </c>
      <c r="R412" s="1">
        <v>0.43125000000000002</v>
      </c>
      <c r="S412" s="1" t="str">
        <f>IF(Flights[[#This Row],[Length (hr)]]&lt;2, "No meal", IF(Flights[[#This Row],[Length (hr)]]&lt;3.5, "Light meal", "Full meal"))</f>
        <v>Light meal</v>
      </c>
      <c r="T412" s="1" t="str">
        <f>IF(AND(Flights[[#This Row],[Airline]]="US Airways", Flights[[#This Row],[Meal]]="Full Meal"), "Yes", "No")</f>
        <v>No</v>
      </c>
      <c r="U412" s="1">
        <v>0.42499999999999999</v>
      </c>
      <c r="V412">
        <v>-9</v>
      </c>
      <c r="W412" s="1" t="str">
        <f>IF(Flights[[#This Row],[Arrival Delay]] = "", "Cancelled", IF(Flights[[#This Row],[Arrival Delay]]&gt;15, "Delayed", "On time"))</f>
        <v>On time</v>
      </c>
      <c r="X412" t="str">
        <f>IF(Flights[[#This Row],[Status]]&lt;&gt;"Delayed","", IF(Flights[[#This Row],[Arrival Delay]]&gt;120, "Severe", IF(Flights[[#This Row],[Arrival Delay]]&gt;60, "Major", "Moderate")))</f>
        <v/>
      </c>
      <c r="Y412" t="b">
        <v>0</v>
      </c>
      <c r="AA412" t="str">
        <f>IF(OR(AND(Flights[[#This Row],[Status]]="Cancelled", Flights[[#This Row],[Cancellation Reason]]="Airline/Carrier"), Flights[[#This Row],[Delay Type]]="Severe"), "Yes", "No")</f>
        <v>No</v>
      </c>
    </row>
    <row r="413" spans="1:27" x14ac:dyDescent="0.3">
      <c r="A413" s="3">
        <v>42038</v>
      </c>
      <c r="B413" s="22">
        <f>WEEKNUM(Flights[[#This Row],[Date]], 1)</f>
        <v>6</v>
      </c>
      <c r="C413" s="22">
        <f>WEEKDAY(Flights[[#This Row],[Date]],1)</f>
        <v>3</v>
      </c>
      <c r="D413" t="s">
        <v>435</v>
      </c>
      <c r="E413" t="s">
        <v>1993</v>
      </c>
      <c r="F413" t="s">
        <v>0</v>
      </c>
      <c r="G413" t="s">
        <v>314</v>
      </c>
      <c r="H413" t="str">
        <f>_xlfn.XLOOKUP(Flights[[#This Row],[Destination]], Airports!$A$2:$A$78, Airports!$D$2:$D$78)</f>
        <v>Minneapolis</v>
      </c>
      <c r="I413" t="str" cm="1">
        <f t="array" ref="I413">_xlfn.XLOOKUP(Flights[[#This Row],[Destination]],_xlfn._TRO_TRAILING( Airports!A:A),_xlfn._TRO_TRAILING( Airports!E:E), "Not found")</f>
        <v>MN</v>
      </c>
      <c r="J413" s="1">
        <v>0.3888888888888889</v>
      </c>
      <c r="K413" s="22">
        <f>HOUR(Flights[[#This Row],[Scheduled Departure]])</f>
        <v>9</v>
      </c>
      <c r="L413" s="1">
        <v>0.38750000000000001</v>
      </c>
      <c r="M413">
        <f>(L413-J413)*24*60</f>
        <v>-1.9999999999999929</v>
      </c>
      <c r="N413" s="16">
        <f>Flights[[#This Row],[Length (min)]]/60</f>
        <v>3.5</v>
      </c>
      <c r="O413">
        <v>210</v>
      </c>
      <c r="P413">
        <v>1535</v>
      </c>
      <c r="Q413" s="18">
        <f>IFERROR(Flights[[#This Row],[Distance]]/Flights[[#This Row],[Length (hr)]], "")</f>
        <v>438.57142857142856</v>
      </c>
      <c r="R413" s="1">
        <v>0.62291666666666667</v>
      </c>
      <c r="S413" s="1" t="str">
        <f>IF(Flights[[#This Row],[Length (hr)]]&lt;2, "No meal", IF(Flights[[#This Row],[Length (hr)]]&lt;3.5, "Light meal", "Full meal"))</f>
        <v>Full meal</v>
      </c>
      <c r="T413" s="1" t="str">
        <f>IF(AND(Flights[[#This Row],[Airline]]="US Airways", Flights[[#This Row],[Meal]]="Full Meal"), "Yes", "No")</f>
        <v>No</v>
      </c>
      <c r="U413" s="1">
        <v>0.6166666666666667</v>
      </c>
      <c r="V413">
        <v>-9</v>
      </c>
      <c r="W413" s="1" t="str">
        <f>IF(Flights[[#This Row],[Arrival Delay]] = "", "Cancelled", IF(Flights[[#This Row],[Arrival Delay]]&gt;15, "Delayed", "On time"))</f>
        <v>On time</v>
      </c>
      <c r="X413" t="str">
        <f>IF(Flights[[#This Row],[Status]]&lt;&gt;"Delayed","", IF(Flights[[#This Row],[Arrival Delay]]&gt;120, "Severe", IF(Flights[[#This Row],[Arrival Delay]]&gt;60, "Major", "Moderate")))</f>
        <v/>
      </c>
      <c r="Y413" t="b">
        <v>0</v>
      </c>
      <c r="AA413" t="str">
        <f>IF(OR(AND(Flights[[#This Row],[Status]]="Cancelled", Flights[[#This Row],[Cancellation Reason]]="Airline/Carrier"), Flights[[#This Row],[Delay Type]]="Severe"), "Yes", "No")</f>
        <v>No</v>
      </c>
    </row>
    <row r="414" spans="1:27" x14ac:dyDescent="0.3">
      <c r="A414" s="3">
        <v>42038</v>
      </c>
      <c r="B414" s="22">
        <f>WEEKNUM(Flights[[#This Row],[Date]], 1)</f>
        <v>6</v>
      </c>
      <c r="C414" s="22">
        <f>WEEKDAY(Flights[[#This Row],[Date]],1)</f>
        <v>3</v>
      </c>
      <c r="D414" t="s">
        <v>58</v>
      </c>
      <c r="E414" t="s">
        <v>1987</v>
      </c>
      <c r="F414" t="s">
        <v>0</v>
      </c>
      <c r="G414" t="s">
        <v>16</v>
      </c>
      <c r="H414" t="str">
        <f>_xlfn.XLOOKUP(Flights[[#This Row],[Destination]], Airports!$A$2:$A$78, Airports!$D$2:$D$78)</f>
        <v>Dulles</v>
      </c>
      <c r="I414" t="str" cm="1">
        <f t="array" ref="I414">_xlfn.XLOOKUP(Flights[[#This Row],[Destination]],_xlfn._TRO_TRAILING( Airports!A:A),_xlfn._TRO_TRAILING( Airports!E:E), "Not found")</f>
        <v>VA</v>
      </c>
      <c r="J414" s="1">
        <v>0.40972222222222221</v>
      </c>
      <c r="K414" s="22">
        <f>HOUR(Flights[[#This Row],[Scheduled Departure]])</f>
        <v>9</v>
      </c>
      <c r="L414" s="1">
        <v>0.40625</v>
      </c>
      <c r="M414">
        <f>(L414-J414)*24*60</f>
        <v>-4.9999999999999822</v>
      </c>
      <c r="N414" s="16">
        <f>Flights[[#This Row],[Length (min)]]/60</f>
        <v>4.7833333333333332</v>
      </c>
      <c r="O414">
        <v>287</v>
      </c>
      <c r="P414">
        <v>2288</v>
      </c>
      <c r="Q414" s="18">
        <f>IFERROR(Flights[[#This Row],[Distance]]/Flights[[#This Row],[Length (hr)]], "")</f>
        <v>478.32752613240422</v>
      </c>
      <c r="R414" s="1">
        <v>0.7319444444444444</v>
      </c>
      <c r="S414" s="1" t="str">
        <f>IF(Flights[[#This Row],[Length (hr)]]&lt;2, "No meal", IF(Flights[[#This Row],[Length (hr)]]&lt;3.5, "Light meal", "Full meal"))</f>
        <v>Full meal</v>
      </c>
      <c r="T414" s="1" t="str">
        <f>IF(AND(Flights[[#This Row],[Airline]]="US Airways", Flights[[#This Row],[Meal]]="Full Meal"), "Yes", "No")</f>
        <v>No</v>
      </c>
      <c r="U414" s="1">
        <v>0.73055555555555551</v>
      </c>
      <c r="V414">
        <v>-2</v>
      </c>
      <c r="W414" s="1" t="str">
        <f>IF(Flights[[#This Row],[Arrival Delay]] = "", "Cancelled", IF(Flights[[#This Row],[Arrival Delay]]&gt;15, "Delayed", "On time"))</f>
        <v>On time</v>
      </c>
      <c r="X414" t="str">
        <f>IF(Flights[[#This Row],[Status]]&lt;&gt;"Delayed","", IF(Flights[[#This Row],[Arrival Delay]]&gt;120, "Severe", IF(Flights[[#This Row],[Arrival Delay]]&gt;60, "Major", "Moderate")))</f>
        <v/>
      </c>
      <c r="Y414" t="b">
        <v>0</v>
      </c>
      <c r="AA414" t="str">
        <f>IF(OR(AND(Flights[[#This Row],[Status]]="Cancelled", Flights[[#This Row],[Cancellation Reason]]="Airline/Carrier"), Flights[[#This Row],[Delay Type]]="Severe"), "Yes", "No")</f>
        <v>No</v>
      </c>
    </row>
    <row r="415" spans="1:27" x14ac:dyDescent="0.3">
      <c r="A415" s="3">
        <v>42038</v>
      </c>
      <c r="B415" s="22">
        <f>WEEKNUM(Flights[[#This Row],[Date]], 1)</f>
        <v>6</v>
      </c>
      <c r="C415" s="22">
        <f>WEEKDAY(Flights[[#This Row],[Date]],1)</f>
        <v>3</v>
      </c>
      <c r="D415" t="s">
        <v>857</v>
      </c>
      <c r="E415" t="s">
        <v>1988</v>
      </c>
      <c r="F415" t="s">
        <v>0</v>
      </c>
      <c r="G415" t="s">
        <v>29</v>
      </c>
      <c r="H415" t="str">
        <f>_xlfn.XLOOKUP(Flights[[#This Row],[Destination]], Airports!$A$2:$A$78, Airports!$D$2:$D$78)</f>
        <v>Phoenix</v>
      </c>
      <c r="I415" t="str" cm="1">
        <f t="array" ref="I415">_xlfn.XLOOKUP(Flights[[#This Row],[Destination]],_xlfn._TRO_TRAILING( Airports!A:A),_xlfn._TRO_TRAILING( Airports!E:E), "Not found")</f>
        <v>AZ</v>
      </c>
      <c r="J415" s="1">
        <v>0.4201388888888889</v>
      </c>
      <c r="K415" s="22">
        <f>HOUR(Flights[[#This Row],[Scheduled Departure]])</f>
        <v>10</v>
      </c>
      <c r="L415" s="1">
        <v>0.41597222222222224</v>
      </c>
      <c r="M415">
        <f>(L415-J415)*24*60</f>
        <v>-5.9999999999999787</v>
      </c>
      <c r="N415" s="16">
        <f>Flights[[#This Row],[Length (min)]]/60</f>
        <v>1.3</v>
      </c>
      <c r="O415">
        <v>78</v>
      </c>
      <c r="P415">
        <v>370</v>
      </c>
      <c r="Q415" s="18">
        <f>IFERROR(Flights[[#This Row],[Distance]]/Flights[[#This Row],[Length (hr)]], "")</f>
        <v>284.61538461538458</v>
      </c>
      <c r="R415" s="1">
        <v>0.51458333333333328</v>
      </c>
      <c r="S415" s="1" t="str">
        <f>IF(Flights[[#This Row],[Length (hr)]]&lt;2, "No meal", IF(Flights[[#This Row],[Length (hr)]]&lt;3.5, "Light meal", "Full meal"))</f>
        <v>No meal</v>
      </c>
      <c r="T415" s="1" t="str">
        <f>IF(AND(Flights[[#This Row],[Airline]]="US Airways", Flights[[#This Row],[Meal]]="Full Meal"), "Yes", "No")</f>
        <v>No</v>
      </c>
      <c r="U415" s="1">
        <v>0.51180555555555551</v>
      </c>
      <c r="V415">
        <v>-4</v>
      </c>
      <c r="W415" s="1" t="str">
        <f>IF(Flights[[#This Row],[Arrival Delay]] = "", "Cancelled", IF(Flights[[#This Row],[Arrival Delay]]&gt;15, "Delayed", "On time"))</f>
        <v>On time</v>
      </c>
      <c r="X415" t="str">
        <f>IF(Flights[[#This Row],[Status]]&lt;&gt;"Delayed","", IF(Flights[[#This Row],[Arrival Delay]]&gt;120, "Severe", IF(Flights[[#This Row],[Arrival Delay]]&gt;60, "Major", "Moderate")))</f>
        <v/>
      </c>
      <c r="Y415" t="b">
        <v>0</v>
      </c>
      <c r="AA415" t="str">
        <f>IF(OR(AND(Flights[[#This Row],[Status]]="Cancelled", Flights[[#This Row],[Cancellation Reason]]="Airline/Carrier"), Flights[[#This Row],[Delay Type]]="Severe"), "Yes", "No")</f>
        <v>No</v>
      </c>
    </row>
    <row r="416" spans="1:27" x14ac:dyDescent="0.3">
      <c r="A416" s="3">
        <v>42038</v>
      </c>
      <c r="B416" s="22">
        <f>WEEKNUM(Flights[[#This Row],[Date]], 1)</f>
        <v>6</v>
      </c>
      <c r="C416" s="22">
        <f>WEEKDAY(Flights[[#This Row],[Date]],1)</f>
        <v>3</v>
      </c>
      <c r="D416" t="s">
        <v>582</v>
      </c>
      <c r="E416" t="s">
        <v>1994</v>
      </c>
      <c r="F416" t="s">
        <v>0</v>
      </c>
      <c r="G416" t="s">
        <v>283</v>
      </c>
      <c r="H416" t="str">
        <f>_xlfn.XLOOKUP(Flights[[#This Row],[Destination]], Airports!$A$2:$A$78, Airports!$D$2:$D$78)</f>
        <v>Fresno</v>
      </c>
      <c r="I416" t="str" cm="1">
        <f t="array" ref="I416">_xlfn.XLOOKUP(Flights[[#This Row],[Destination]],_xlfn._TRO_TRAILING( Airports!A:A),_xlfn._TRO_TRAILING( Airports!E:E), "Not found")</f>
        <v>CA</v>
      </c>
      <c r="J416" s="1">
        <v>0.6</v>
      </c>
      <c r="K416" s="22">
        <f>HOUR(Flights[[#This Row],[Scheduled Departure]])</f>
        <v>14</v>
      </c>
      <c r="L416" s="1">
        <v>0.59861111111111109</v>
      </c>
      <c r="M416">
        <f>(L416-J416)*24*60</f>
        <v>-1.9999999999999929</v>
      </c>
      <c r="N416" s="16">
        <f>Flights[[#This Row],[Length (min)]]/60</f>
        <v>1.1499999999999999</v>
      </c>
      <c r="O416">
        <v>69</v>
      </c>
      <c r="P416">
        <v>209</v>
      </c>
      <c r="Q416" s="18">
        <f>IFERROR(Flights[[#This Row],[Distance]]/Flights[[#This Row],[Length (hr)]], "")</f>
        <v>181.73913043478262</v>
      </c>
      <c r="R416" s="1">
        <v>0.65138888888888891</v>
      </c>
      <c r="S416" s="1" t="str">
        <f>IF(Flights[[#This Row],[Length (hr)]]&lt;2, "No meal", IF(Flights[[#This Row],[Length (hr)]]&lt;3.5, "Light meal", "Full meal"))</f>
        <v>No meal</v>
      </c>
      <c r="T416" s="1" t="str">
        <f>IF(AND(Flights[[#This Row],[Airline]]="US Airways", Flights[[#This Row],[Meal]]="Full Meal"), "Yes", "No")</f>
        <v>No</v>
      </c>
      <c r="U416" s="1">
        <v>0.64652777777777781</v>
      </c>
      <c r="V416">
        <v>-7</v>
      </c>
      <c r="W416" s="1" t="str">
        <f>IF(Flights[[#This Row],[Arrival Delay]] = "", "Cancelled", IF(Flights[[#This Row],[Arrival Delay]]&gt;15, "Delayed", "On time"))</f>
        <v>On time</v>
      </c>
      <c r="X416" t="str">
        <f>IF(Flights[[#This Row],[Status]]&lt;&gt;"Delayed","", IF(Flights[[#This Row],[Arrival Delay]]&gt;120, "Severe", IF(Flights[[#This Row],[Arrival Delay]]&gt;60, "Major", "Moderate")))</f>
        <v/>
      </c>
      <c r="Y416" t="b">
        <v>0</v>
      </c>
      <c r="AA416" t="str">
        <f>IF(OR(AND(Flights[[#This Row],[Status]]="Cancelled", Flights[[#This Row],[Cancellation Reason]]="Airline/Carrier"), Flights[[#This Row],[Delay Type]]="Severe"), "Yes", "No")</f>
        <v>No</v>
      </c>
    </row>
    <row r="417" spans="1:27" x14ac:dyDescent="0.3">
      <c r="A417" s="3">
        <v>42038</v>
      </c>
      <c r="B417" s="22">
        <f>WEEKNUM(Flights[[#This Row],[Date]], 1)</f>
        <v>6</v>
      </c>
      <c r="C417" s="22">
        <f>WEEKDAY(Flights[[#This Row],[Date]],1)</f>
        <v>3</v>
      </c>
      <c r="D417" t="s">
        <v>84</v>
      </c>
      <c r="E417" t="s">
        <v>1987</v>
      </c>
      <c r="F417" t="s">
        <v>0</v>
      </c>
      <c r="G417" t="s">
        <v>10</v>
      </c>
      <c r="H417" t="str">
        <f>_xlfn.XLOOKUP(Flights[[#This Row],[Destination]], Airports!$A$2:$A$78, Airports!$D$2:$D$78)</f>
        <v>Boston</v>
      </c>
      <c r="I417" t="str" cm="1">
        <f t="array" ref="I417">_xlfn.XLOOKUP(Flights[[#This Row],[Destination]],_xlfn._TRO_TRAILING( Airports!A:A),_xlfn._TRO_TRAILING( Airports!E:E), "Not found")</f>
        <v>MA</v>
      </c>
      <c r="J417" s="1">
        <v>0.64236111111111116</v>
      </c>
      <c r="K417" s="22">
        <f>HOUR(Flights[[#This Row],[Scheduled Departure]])</f>
        <v>15</v>
      </c>
      <c r="L417" s="1">
        <v>0.63680555555555551</v>
      </c>
      <c r="M417">
        <f>(L417-J417)*24*60</f>
        <v>-8.0000000000001315</v>
      </c>
      <c r="N417" s="16">
        <f>Flights[[#This Row],[Length (min)]]/60</f>
        <v>5.666666666666667</v>
      </c>
      <c r="O417">
        <v>340</v>
      </c>
      <c r="P417">
        <v>2611</v>
      </c>
      <c r="Q417" s="18">
        <f>IFERROR(Flights[[#This Row],[Distance]]/Flights[[#This Row],[Length (hr)]], "")</f>
        <v>460.76470588235293</v>
      </c>
      <c r="R417" s="1">
        <v>0.98958333333333337</v>
      </c>
      <c r="S417" s="1" t="str">
        <f>IF(Flights[[#This Row],[Length (hr)]]&lt;2, "No meal", IF(Flights[[#This Row],[Length (hr)]]&lt;3.5, "Light meal", "Full meal"))</f>
        <v>Full meal</v>
      </c>
      <c r="T417" s="1" t="str">
        <f>IF(AND(Flights[[#This Row],[Airline]]="US Airways", Flights[[#This Row],[Meal]]="Full Meal"), "Yes", "No")</f>
        <v>No</v>
      </c>
      <c r="U417" s="1">
        <v>0.99791666666666667</v>
      </c>
      <c r="V417">
        <v>12</v>
      </c>
      <c r="W417" s="1" t="str">
        <f>IF(Flights[[#This Row],[Arrival Delay]] = "", "Cancelled", IF(Flights[[#This Row],[Arrival Delay]]&gt;15, "Delayed", "On time"))</f>
        <v>On time</v>
      </c>
      <c r="X417" t="str">
        <f>IF(Flights[[#This Row],[Status]]&lt;&gt;"Delayed","", IF(Flights[[#This Row],[Arrival Delay]]&gt;120, "Severe", IF(Flights[[#This Row],[Arrival Delay]]&gt;60, "Major", "Moderate")))</f>
        <v/>
      </c>
      <c r="Y417" t="b">
        <v>0</v>
      </c>
      <c r="AA417" t="str">
        <f>IF(OR(AND(Flights[[#This Row],[Status]]="Cancelled", Flights[[#This Row],[Cancellation Reason]]="Airline/Carrier"), Flights[[#This Row],[Delay Type]]="Severe"), "Yes", "No")</f>
        <v>No</v>
      </c>
    </row>
    <row r="418" spans="1:27" x14ac:dyDescent="0.3">
      <c r="A418" s="3">
        <v>42038</v>
      </c>
      <c r="B418" s="22">
        <f>WEEKNUM(Flights[[#This Row],[Date]], 1)</f>
        <v>6</v>
      </c>
      <c r="C418" s="22">
        <f>WEEKDAY(Flights[[#This Row],[Date]],1)</f>
        <v>3</v>
      </c>
      <c r="D418" t="s">
        <v>554</v>
      </c>
      <c r="E418" t="s">
        <v>1996</v>
      </c>
      <c r="F418" t="s">
        <v>0</v>
      </c>
      <c r="G418" t="s">
        <v>9</v>
      </c>
      <c r="H418" t="str">
        <f>_xlfn.XLOOKUP(Flights[[#This Row],[Destination]], Airports!$A$2:$A$78, Airports!$D$2:$D$78)</f>
        <v>San Francisco</v>
      </c>
      <c r="I418" t="str" cm="1">
        <f t="array" ref="I418">_xlfn.XLOOKUP(Flights[[#This Row],[Destination]],_xlfn._TRO_TRAILING( Airports!A:A),_xlfn._TRO_TRAILING( Airports!E:E), "Not found")</f>
        <v>CA</v>
      </c>
      <c r="J418" s="1">
        <v>0.64583333333333337</v>
      </c>
      <c r="K418" s="22">
        <f>HOUR(Flights[[#This Row],[Scheduled Departure]])</f>
        <v>15</v>
      </c>
      <c r="L418" s="1">
        <v>0.64097222222222228</v>
      </c>
      <c r="M418">
        <f>(L418-J418)*24*60</f>
        <v>-6.9999999999999751</v>
      </c>
      <c r="N418" s="16">
        <f>Flights[[#This Row],[Length (min)]]/60</f>
        <v>1.0666666666666667</v>
      </c>
      <c r="O418">
        <v>64</v>
      </c>
      <c r="P418">
        <v>337</v>
      </c>
      <c r="Q418" s="18">
        <f>IFERROR(Flights[[#This Row],[Distance]]/Flights[[#This Row],[Length (hr)]], "")</f>
        <v>315.9375</v>
      </c>
      <c r="R418" s="1">
        <v>0.69791666666666663</v>
      </c>
      <c r="S418" s="1" t="str">
        <f>IF(Flights[[#This Row],[Length (hr)]]&lt;2, "No meal", IF(Flights[[#This Row],[Length (hr)]]&lt;3.5, "Light meal", "Full meal"))</f>
        <v>No meal</v>
      </c>
      <c r="T418" s="1" t="str">
        <f>IF(AND(Flights[[#This Row],[Airline]]="US Airways", Flights[[#This Row],[Meal]]="Full Meal"), "Yes", "No")</f>
        <v>No</v>
      </c>
      <c r="U418" s="1">
        <v>0.68541666666666667</v>
      </c>
      <c r="V418">
        <v>-18</v>
      </c>
      <c r="W418" s="1" t="str">
        <f>IF(Flights[[#This Row],[Arrival Delay]] = "", "Cancelled", IF(Flights[[#This Row],[Arrival Delay]]&gt;15, "Delayed", "On time"))</f>
        <v>On time</v>
      </c>
      <c r="X418" t="str">
        <f>IF(Flights[[#This Row],[Status]]&lt;&gt;"Delayed","", IF(Flights[[#This Row],[Arrival Delay]]&gt;120, "Severe", IF(Flights[[#This Row],[Arrival Delay]]&gt;60, "Major", "Moderate")))</f>
        <v/>
      </c>
      <c r="Y418" t="b">
        <v>0</v>
      </c>
      <c r="AA418" t="str">
        <f>IF(OR(AND(Flights[[#This Row],[Status]]="Cancelled", Flights[[#This Row],[Cancellation Reason]]="Airline/Carrier"), Flights[[#This Row],[Delay Type]]="Severe"), "Yes", "No")</f>
        <v>No</v>
      </c>
    </row>
    <row r="419" spans="1:27" x14ac:dyDescent="0.3">
      <c r="A419" s="3">
        <v>42038</v>
      </c>
      <c r="B419" s="22">
        <f>WEEKNUM(Flights[[#This Row],[Date]], 1)</f>
        <v>6</v>
      </c>
      <c r="C419" s="22">
        <f>WEEKDAY(Flights[[#This Row],[Date]],1)</f>
        <v>3</v>
      </c>
      <c r="D419" t="s">
        <v>638</v>
      </c>
      <c r="E419" t="s">
        <v>1994</v>
      </c>
      <c r="F419" t="s">
        <v>0</v>
      </c>
      <c r="G419" t="s">
        <v>343</v>
      </c>
      <c r="H419" t="str">
        <f>_xlfn.XLOOKUP(Flights[[#This Row],[Destination]], Airports!$A$2:$A$78, Airports!$D$2:$D$78)</f>
        <v>San Luis Obispo</v>
      </c>
      <c r="I419" t="str" cm="1">
        <f t="array" ref="I419">_xlfn.XLOOKUP(Flights[[#This Row],[Destination]],_xlfn._TRO_TRAILING( Airports!A:A),_xlfn._TRO_TRAILING( Airports!E:E), "Not found")</f>
        <v>CA</v>
      </c>
      <c r="J419" s="1">
        <v>0.8520833333333333</v>
      </c>
      <c r="K419" s="22">
        <f>HOUR(Flights[[#This Row],[Scheduled Departure]])</f>
        <v>20</v>
      </c>
      <c r="L419" s="1">
        <v>0.84791666666666665</v>
      </c>
      <c r="M419">
        <f>(L419-J419)*24*60</f>
        <v>-5.9999999999999787</v>
      </c>
      <c r="N419" s="16">
        <f>Flights[[#This Row],[Length (min)]]/60</f>
        <v>1.0666666666666667</v>
      </c>
      <c r="O419">
        <v>64</v>
      </c>
      <c r="P419">
        <v>156</v>
      </c>
      <c r="Q419" s="18">
        <f>IFERROR(Flights[[#This Row],[Distance]]/Flights[[#This Row],[Length (hr)]], "")</f>
        <v>146.25</v>
      </c>
      <c r="R419" s="1">
        <v>0.89375000000000004</v>
      </c>
      <c r="S419" s="1" t="str">
        <f>IF(Flights[[#This Row],[Length (hr)]]&lt;2, "No meal", IF(Flights[[#This Row],[Length (hr)]]&lt;3.5, "Light meal", "Full meal"))</f>
        <v>No meal</v>
      </c>
      <c r="T419" s="1" t="str">
        <f>IF(AND(Flights[[#This Row],[Airline]]="US Airways", Flights[[#This Row],[Meal]]="Full Meal"), "Yes", "No")</f>
        <v>No</v>
      </c>
      <c r="U419" s="1">
        <v>0.89236111111111116</v>
      </c>
      <c r="V419">
        <v>-2</v>
      </c>
      <c r="W419" s="1" t="str">
        <f>IF(Flights[[#This Row],[Arrival Delay]] = "", "Cancelled", IF(Flights[[#This Row],[Arrival Delay]]&gt;15, "Delayed", "On time"))</f>
        <v>On time</v>
      </c>
      <c r="X419" t="str">
        <f>IF(Flights[[#This Row],[Status]]&lt;&gt;"Delayed","", IF(Flights[[#This Row],[Arrival Delay]]&gt;120, "Severe", IF(Flights[[#This Row],[Arrival Delay]]&gt;60, "Major", "Moderate")))</f>
        <v/>
      </c>
      <c r="Y419" t="b">
        <v>0</v>
      </c>
      <c r="AA419" t="str">
        <f>IF(OR(AND(Flights[[#This Row],[Status]]="Cancelled", Flights[[#This Row],[Cancellation Reason]]="Airline/Carrier"), Flights[[#This Row],[Delay Type]]="Severe"), "Yes", "No")</f>
        <v>No</v>
      </c>
    </row>
    <row r="420" spans="1:27" x14ac:dyDescent="0.3">
      <c r="A420" s="3">
        <v>42038</v>
      </c>
      <c r="B420" s="22">
        <f>WEEKNUM(Flights[[#This Row],[Date]], 1)</f>
        <v>6</v>
      </c>
      <c r="C420" s="22">
        <f>WEEKDAY(Flights[[#This Row],[Date]],1)</f>
        <v>3</v>
      </c>
      <c r="D420" t="s">
        <v>927</v>
      </c>
      <c r="E420" t="s">
        <v>1996</v>
      </c>
      <c r="F420" t="s">
        <v>0</v>
      </c>
      <c r="G420" t="s">
        <v>9</v>
      </c>
      <c r="H420" t="str">
        <f>_xlfn.XLOOKUP(Flights[[#This Row],[Destination]], Airports!$A$2:$A$78, Airports!$D$2:$D$78)</f>
        <v>San Francisco</v>
      </c>
      <c r="I420" t="str" cm="1">
        <f t="array" ref="I420">_xlfn.XLOOKUP(Flights[[#This Row],[Destination]],_xlfn._TRO_TRAILING( Airports!A:A),_xlfn._TRO_TRAILING( Airports!E:E), "Not found")</f>
        <v>CA</v>
      </c>
      <c r="J420" s="1">
        <v>0.875</v>
      </c>
      <c r="K420" s="22">
        <f>HOUR(Flights[[#This Row],[Scheduled Departure]])</f>
        <v>21</v>
      </c>
      <c r="L420" s="1">
        <v>0.91388888888888886</v>
      </c>
      <c r="M420">
        <f>(L420-J420)*24*60</f>
        <v>55.999999999999957</v>
      </c>
      <c r="N420" s="16">
        <f>Flights[[#This Row],[Length (min)]]/60</f>
        <v>1.0666666666666667</v>
      </c>
      <c r="O420">
        <v>64</v>
      </c>
      <c r="P420">
        <v>337</v>
      </c>
      <c r="Q420" s="18">
        <f>IFERROR(Flights[[#This Row],[Distance]]/Flights[[#This Row],[Length (hr)]], "")</f>
        <v>315.9375</v>
      </c>
      <c r="R420" s="1">
        <v>0.93055555555555558</v>
      </c>
      <c r="S420" s="1" t="str">
        <f>IF(Flights[[#This Row],[Length (hr)]]&lt;2, "No meal", IF(Flights[[#This Row],[Length (hr)]]&lt;3.5, "Light meal", "Full meal"))</f>
        <v>No meal</v>
      </c>
      <c r="T420" s="1" t="str">
        <f>IF(AND(Flights[[#This Row],[Airline]]="US Airways", Flights[[#This Row],[Meal]]="Full Meal"), "Yes", "No")</f>
        <v>No</v>
      </c>
      <c r="U420" s="1">
        <v>0.95833333333333337</v>
      </c>
      <c r="V420">
        <v>40</v>
      </c>
      <c r="W420" s="1" t="str">
        <f>IF(Flights[[#This Row],[Arrival Delay]] = "", "Cancelled", IF(Flights[[#This Row],[Arrival Delay]]&gt;15, "Delayed", "On time"))</f>
        <v>Delayed</v>
      </c>
      <c r="X420" t="str">
        <f>IF(Flights[[#This Row],[Status]]&lt;&gt;"Delayed","", IF(Flights[[#This Row],[Arrival Delay]]&gt;120, "Severe", IF(Flights[[#This Row],[Arrival Delay]]&gt;60, "Major", "Moderate")))</f>
        <v>Moderate</v>
      </c>
      <c r="Y420" t="b">
        <v>0</v>
      </c>
      <c r="AA420" t="str">
        <f>IF(OR(AND(Flights[[#This Row],[Status]]="Cancelled", Flights[[#This Row],[Cancellation Reason]]="Airline/Carrier"), Flights[[#This Row],[Delay Type]]="Severe"), "Yes", "No")</f>
        <v>No</v>
      </c>
    </row>
    <row r="421" spans="1:27" x14ac:dyDescent="0.3">
      <c r="A421" s="3">
        <v>42038</v>
      </c>
      <c r="B421" s="22">
        <f>WEEKNUM(Flights[[#This Row],[Date]], 1)</f>
        <v>6</v>
      </c>
      <c r="C421" s="22">
        <f>WEEKDAY(Flights[[#This Row],[Date]],1)</f>
        <v>3</v>
      </c>
      <c r="D421" t="s">
        <v>656</v>
      </c>
      <c r="E421" t="s">
        <v>1994</v>
      </c>
      <c r="F421" t="s">
        <v>0</v>
      </c>
      <c r="G421" t="s">
        <v>283</v>
      </c>
      <c r="H421" t="str">
        <f>_xlfn.XLOOKUP(Flights[[#This Row],[Destination]], Airports!$A$2:$A$78, Airports!$D$2:$D$78)</f>
        <v>Fresno</v>
      </c>
      <c r="I421" t="str" cm="1">
        <f t="array" ref="I421">_xlfn.XLOOKUP(Flights[[#This Row],[Destination]],_xlfn._TRO_TRAILING( Airports!A:A),_xlfn._TRO_TRAILING( Airports!E:E), "Not found")</f>
        <v>CA</v>
      </c>
      <c r="J421" s="1">
        <v>0.94097222222222221</v>
      </c>
      <c r="K421" s="22">
        <f>HOUR(Flights[[#This Row],[Scheduled Departure]])</f>
        <v>22</v>
      </c>
      <c r="L421" s="1">
        <v>0.93611111111111112</v>
      </c>
      <c r="M421">
        <f>(L421-J421)*24*60</f>
        <v>-6.9999999999999751</v>
      </c>
      <c r="N421" s="16">
        <f>Flights[[#This Row],[Length (min)]]/60</f>
        <v>0.96666666666666667</v>
      </c>
      <c r="O421">
        <v>58</v>
      </c>
      <c r="P421">
        <v>209</v>
      </c>
      <c r="Q421" s="18">
        <f>IFERROR(Flights[[#This Row],[Distance]]/Flights[[#This Row],[Length (hr)]], "")</f>
        <v>216.20689655172413</v>
      </c>
      <c r="R421" s="1">
        <v>0.98472222222222228</v>
      </c>
      <c r="S421" s="1" t="str">
        <f>IF(Flights[[#This Row],[Length (hr)]]&lt;2, "No meal", IF(Flights[[#This Row],[Length (hr)]]&lt;3.5, "Light meal", "Full meal"))</f>
        <v>No meal</v>
      </c>
      <c r="T421" s="1" t="str">
        <f>IF(AND(Flights[[#This Row],[Airline]]="US Airways", Flights[[#This Row],[Meal]]="Full Meal"), "Yes", "No")</f>
        <v>No</v>
      </c>
      <c r="U421" s="1">
        <v>0.97638888888888886</v>
      </c>
      <c r="V421">
        <v>-12</v>
      </c>
      <c r="W421" s="1" t="str">
        <f>IF(Flights[[#This Row],[Arrival Delay]] = "", "Cancelled", IF(Flights[[#This Row],[Arrival Delay]]&gt;15, "Delayed", "On time"))</f>
        <v>On time</v>
      </c>
      <c r="X421" t="str">
        <f>IF(Flights[[#This Row],[Status]]&lt;&gt;"Delayed","", IF(Flights[[#This Row],[Arrival Delay]]&gt;120, "Severe", IF(Flights[[#This Row],[Arrival Delay]]&gt;60, "Major", "Moderate")))</f>
        <v/>
      </c>
      <c r="Y421" t="b">
        <v>0</v>
      </c>
      <c r="AA421" t="str">
        <f>IF(OR(AND(Flights[[#This Row],[Status]]="Cancelled", Flights[[#This Row],[Cancellation Reason]]="Airline/Carrier"), Flights[[#This Row],[Delay Type]]="Severe"), "Yes", "No")</f>
        <v>No</v>
      </c>
    </row>
    <row r="422" spans="1:27" x14ac:dyDescent="0.3">
      <c r="A422" s="3">
        <v>42038</v>
      </c>
      <c r="B422" s="22">
        <f>WEEKNUM(Flights[[#This Row],[Date]], 1)</f>
        <v>6</v>
      </c>
      <c r="C422" s="22">
        <f>WEEKDAY(Flights[[#This Row],[Date]],1)</f>
        <v>3</v>
      </c>
      <c r="D422" t="s">
        <v>682</v>
      </c>
      <c r="E422" t="s">
        <v>1992</v>
      </c>
      <c r="F422" t="s">
        <v>0</v>
      </c>
      <c r="G422" t="s">
        <v>10</v>
      </c>
      <c r="H422" t="str">
        <f>_xlfn.XLOOKUP(Flights[[#This Row],[Destination]], Airports!$A$2:$A$78, Airports!$D$2:$D$78)</f>
        <v>Boston</v>
      </c>
      <c r="I422" t="str" cm="1">
        <f t="array" ref="I422">_xlfn.XLOOKUP(Flights[[#This Row],[Destination]],_xlfn._TRO_TRAILING( Airports!A:A),_xlfn._TRO_TRAILING( Airports!E:E), "Not found")</f>
        <v>MA</v>
      </c>
      <c r="J422" s="1">
        <v>0.99236111111111114</v>
      </c>
      <c r="K422" s="22">
        <f>HOUR(Flights[[#This Row],[Scheduled Departure]])</f>
        <v>23</v>
      </c>
      <c r="L422" s="1">
        <v>0.99236111111111114</v>
      </c>
      <c r="M422">
        <f>(L422-J422)*24*60</f>
        <v>0</v>
      </c>
      <c r="N422" s="16">
        <f>Flights[[#This Row],[Length (min)]]/60</f>
        <v>5.15</v>
      </c>
      <c r="O422">
        <v>309</v>
      </c>
      <c r="P422">
        <v>2611</v>
      </c>
      <c r="Q422" s="18">
        <f>IFERROR(Flights[[#This Row],[Distance]]/Flights[[#This Row],[Length (hr)]], "")</f>
        <v>506.99029126213588</v>
      </c>
      <c r="R422" s="1">
        <v>0.33958333333333335</v>
      </c>
      <c r="S422" s="1" t="str">
        <f>IF(Flights[[#This Row],[Length (hr)]]&lt;2, "No meal", IF(Flights[[#This Row],[Length (hr)]]&lt;3.5, "Light meal", "Full meal"))</f>
        <v>Full meal</v>
      </c>
      <c r="T422" s="1" t="str">
        <f>IF(AND(Flights[[#This Row],[Airline]]="US Airways", Flights[[#This Row],[Meal]]="Full Meal"), "Yes", "No")</f>
        <v>No</v>
      </c>
      <c r="U422" s="1">
        <v>0.33194444444444443</v>
      </c>
      <c r="V422">
        <v>-11</v>
      </c>
      <c r="W422" s="1" t="str">
        <f>IF(Flights[[#This Row],[Arrival Delay]] = "", "Cancelled", IF(Flights[[#This Row],[Arrival Delay]]&gt;15, "Delayed", "On time"))</f>
        <v>On time</v>
      </c>
      <c r="X422" t="str">
        <f>IF(Flights[[#This Row],[Status]]&lt;&gt;"Delayed","", IF(Flights[[#This Row],[Arrival Delay]]&gt;120, "Severe", IF(Flights[[#This Row],[Arrival Delay]]&gt;60, "Major", "Moderate")))</f>
        <v/>
      </c>
      <c r="Y422" t="b">
        <v>0</v>
      </c>
      <c r="AA422" t="str">
        <f>IF(OR(AND(Flights[[#This Row],[Status]]="Cancelled", Flights[[#This Row],[Cancellation Reason]]="Airline/Carrier"), Flights[[#This Row],[Delay Type]]="Severe"), "Yes", "No")</f>
        <v>No</v>
      </c>
    </row>
    <row r="423" spans="1:27" x14ac:dyDescent="0.3">
      <c r="A423" s="3">
        <v>42039</v>
      </c>
      <c r="B423" s="22">
        <f>WEEKNUM(Flights[[#This Row],[Date]], 1)</f>
        <v>6</v>
      </c>
      <c r="C423" s="22">
        <f>WEEKDAY(Flights[[#This Row],[Date]],1)</f>
        <v>4</v>
      </c>
      <c r="D423" t="s">
        <v>796</v>
      </c>
      <c r="E423" t="s">
        <v>1994</v>
      </c>
      <c r="F423" t="s">
        <v>0</v>
      </c>
      <c r="G423" t="s">
        <v>347</v>
      </c>
      <c r="H423" t="str">
        <f>_xlfn.XLOOKUP(Flights[[#This Row],[Destination]], Airports!$A$2:$A$78, Airports!$D$2:$D$78)</f>
        <v>San Jose</v>
      </c>
      <c r="I423" t="str" cm="1">
        <f t="array" ref="I423">_xlfn.XLOOKUP(Flights[[#This Row],[Destination]],_xlfn._TRO_TRAILING( Airports!A:A),_xlfn._TRO_TRAILING( Airports!E:E), "Not found")</f>
        <v>CA</v>
      </c>
      <c r="J423" s="1">
        <v>0.2673611111111111</v>
      </c>
      <c r="K423" s="22">
        <f>HOUR(Flights[[#This Row],[Scheduled Departure]])</f>
        <v>6</v>
      </c>
      <c r="L423" s="1">
        <v>0.30902777777777779</v>
      </c>
      <c r="M423">
        <f>(L423-J423)*24*60</f>
        <v>60.000000000000028</v>
      </c>
      <c r="N423" s="16">
        <f>Flights[[#This Row],[Length (min)]]/60</f>
        <v>1.2166666666666666</v>
      </c>
      <c r="O423">
        <v>73</v>
      </c>
      <c r="P423">
        <v>308</v>
      </c>
      <c r="Q423" s="18">
        <f>IFERROR(Flights[[#This Row],[Distance]]/Flights[[#This Row],[Length (hr)]], "")</f>
        <v>253.15068493150687</v>
      </c>
      <c r="R423" s="1">
        <v>0.3215277777777778</v>
      </c>
      <c r="S423" s="1" t="str">
        <f>IF(Flights[[#This Row],[Length (hr)]]&lt;2, "No meal", IF(Flights[[#This Row],[Length (hr)]]&lt;3.5, "Light meal", "Full meal"))</f>
        <v>No meal</v>
      </c>
      <c r="T423" s="1" t="str">
        <f>IF(AND(Flights[[#This Row],[Airline]]="US Airways", Flights[[#This Row],[Meal]]="Full Meal"), "Yes", "No")</f>
        <v>No</v>
      </c>
      <c r="U423" s="1">
        <v>0.35972222222222222</v>
      </c>
      <c r="V423">
        <v>55</v>
      </c>
      <c r="W423" s="1" t="str">
        <f>IF(Flights[[#This Row],[Arrival Delay]] = "", "Cancelled", IF(Flights[[#This Row],[Arrival Delay]]&gt;15, "Delayed", "On time"))</f>
        <v>Delayed</v>
      </c>
      <c r="X423" t="str">
        <f>IF(Flights[[#This Row],[Status]]&lt;&gt;"Delayed","", IF(Flights[[#This Row],[Arrival Delay]]&gt;120, "Severe", IF(Flights[[#This Row],[Arrival Delay]]&gt;60, "Major", "Moderate")))</f>
        <v>Moderate</v>
      </c>
      <c r="Y423" t="b">
        <v>0</v>
      </c>
      <c r="AA423" t="str">
        <f>IF(OR(AND(Flights[[#This Row],[Status]]="Cancelled", Flights[[#This Row],[Cancellation Reason]]="Airline/Carrier"), Flights[[#This Row],[Delay Type]]="Severe"), "Yes", "No")</f>
        <v>No</v>
      </c>
    </row>
    <row r="424" spans="1:27" x14ac:dyDescent="0.3">
      <c r="A424" s="3">
        <v>42039</v>
      </c>
      <c r="B424" s="22">
        <f>WEEKNUM(Flights[[#This Row],[Date]], 1)</f>
        <v>6</v>
      </c>
      <c r="C424" s="22">
        <f>WEEKDAY(Flights[[#This Row],[Date]],1)</f>
        <v>4</v>
      </c>
      <c r="D424" t="s">
        <v>383</v>
      </c>
      <c r="E424" t="s">
        <v>1992</v>
      </c>
      <c r="F424" t="s">
        <v>0</v>
      </c>
      <c r="G424" t="s">
        <v>12</v>
      </c>
      <c r="H424" t="str">
        <f>_xlfn.XLOOKUP(Flights[[#This Row],[Destination]], Airports!$A$2:$A$78, Airports!$D$2:$D$78)</f>
        <v>New York</v>
      </c>
      <c r="I424" t="str" cm="1">
        <f t="array" ref="I424">_xlfn.XLOOKUP(Flights[[#This Row],[Destination]],_xlfn._TRO_TRAILING( Airports!A:A),_xlfn._TRO_TRAILING( Airports!E:E), "Not found")</f>
        <v>NY</v>
      </c>
      <c r="J424" s="1">
        <v>0.27083333333333331</v>
      </c>
      <c r="K424" s="22">
        <f>HOUR(Flights[[#This Row],[Scheduled Departure]])</f>
        <v>6</v>
      </c>
      <c r="L424" s="1">
        <v>0.2638888888888889</v>
      </c>
      <c r="M424">
        <f>(L424-J424)*24*60</f>
        <v>-9.9999999999999645</v>
      </c>
      <c r="N424" s="16">
        <f>Flights[[#This Row],[Length (min)]]/60</f>
        <v>5.0999999999999996</v>
      </c>
      <c r="O424">
        <v>306</v>
      </c>
      <c r="P424">
        <v>2475</v>
      </c>
      <c r="Q424" s="18">
        <f>IFERROR(Flights[[#This Row],[Distance]]/Flights[[#This Row],[Length (hr)]], "")</f>
        <v>485.29411764705884</v>
      </c>
      <c r="R424" s="1">
        <v>0.61458333333333337</v>
      </c>
      <c r="S424" s="1" t="str">
        <f>IF(Flights[[#This Row],[Length (hr)]]&lt;2, "No meal", IF(Flights[[#This Row],[Length (hr)]]&lt;3.5, "Light meal", "Full meal"))</f>
        <v>Full meal</v>
      </c>
      <c r="T424" s="1" t="str">
        <f>IF(AND(Flights[[#This Row],[Airline]]="US Airways", Flights[[#This Row],[Meal]]="Full Meal"), "Yes", "No")</f>
        <v>No</v>
      </c>
      <c r="U424" s="1">
        <v>0.60138888888888886</v>
      </c>
      <c r="V424">
        <v>-19</v>
      </c>
      <c r="W424" s="1" t="str">
        <f>IF(Flights[[#This Row],[Arrival Delay]] = "", "Cancelled", IF(Flights[[#This Row],[Arrival Delay]]&gt;15, "Delayed", "On time"))</f>
        <v>On time</v>
      </c>
      <c r="X424" t="str">
        <f>IF(Flights[[#This Row],[Status]]&lt;&gt;"Delayed","", IF(Flights[[#This Row],[Arrival Delay]]&gt;120, "Severe", IF(Flights[[#This Row],[Arrival Delay]]&gt;60, "Major", "Moderate")))</f>
        <v/>
      </c>
      <c r="Y424" t="b">
        <v>0</v>
      </c>
      <c r="AA424" t="str">
        <f>IF(OR(AND(Flights[[#This Row],[Status]]="Cancelled", Flights[[#This Row],[Cancellation Reason]]="Airline/Carrier"), Flights[[#This Row],[Delay Type]]="Severe"), "Yes", "No")</f>
        <v>No</v>
      </c>
    </row>
    <row r="425" spans="1:27" x14ac:dyDescent="0.3">
      <c r="A425" s="3">
        <v>42039</v>
      </c>
      <c r="B425" s="22">
        <f>WEEKNUM(Flights[[#This Row],[Date]], 1)</f>
        <v>6</v>
      </c>
      <c r="C425" s="22">
        <f>WEEKDAY(Flights[[#This Row],[Date]],1)</f>
        <v>4</v>
      </c>
      <c r="D425" t="s">
        <v>692</v>
      </c>
      <c r="E425" t="s">
        <v>1990</v>
      </c>
      <c r="F425" t="s">
        <v>0</v>
      </c>
      <c r="G425" t="s">
        <v>281</v>
      </c>
      <c r="H425" t="str">
        <f>_xlfn.XLOOKUP(Flights[[#This Row],[Destination]], Airports!$A$2:$A$78, Airports!$D$2:$D$78)</f>
        <v>Newark</v>
      </c>
      <c r="I425" t="str" cm="1">
        <f t="array" ref="I425">_xlfn.XLOOKUP(Flights[[#This Row],[Destination]],_xlfn._TRO_TRAILING( Airports!A:A),_xlfn._TRO_TRAILING( Airports!E:E), "Not found")</f>
        <v>NJ</v>
      </c>
      <c r="J425" s="1">
        <v>0.3125</v>
      </c>
      <c r="K425" s="22">
        <f>HOUR(Flights[[#This Row],[Scheduled Departure]])</f>
        <v>7</v>
      </c>
      <c r="L425" s="1">
        <v>0.30763888888888891</v>
      </c>
      <c r="M425">
        <f>(L425-J425)*24*60</f>
        <v>-6.9999999999999751</v>
      </c>
      <c r="N425" s="16">
        <f>Flights[[#This Row],[Length (min)]]/60</f>
        <v>5.4833333333333334</v>
      </c>
      <c r="O425">
        <v>329</v>
      </c>
      <c r="P425">
        <v>2454</v>
      </c>
      <c r="Q425" s="18">
        <f>IFERROR(Flights[[#This Row],[Distance]]/Flights[[#This Row],[Length (hr)]], "")</f>
        <v>447.53799392097267</v>
      </c>
      <c r="R425" s="1">
        <v>0.65972222222222221</v>
      </c>
      <c r="S425" s="1" t="str">
        <f>IF(Flights[[#This Row],[Length (hr)]]&lt;2, "No meal", IF(Flights[[#This Row],[Length (hr)]]&lt;3.5, "Light meal", "Full meal"))</f>
        <v>Full meal</v>
      </c>
      <c r="T425" s="1" t="str">
        <f>IF(AND(Flights[[#This Row],[Airline]]="US Airways", Flights[[#This Row],[Meal]]="Full Meal"), "Yes", "No")</f>
        <v>No</v>
      </c>
      <c r="U425" s="1">
        <v>0.66111111111111109</v>
      </c>
      <c r="V425">
        <v>2</v>
      </c>
      <c r="W425" s="1" t="str">
        <f>IF(Flights[[#This Row],[Arrival Delay]] = "", "Cancelled", IF(Flights[[#This Row],[Arrival Delay]]&gt;15, "Delayed", "On time"))</f>
        <v>On time</v>
      </c>
      <c r="X425" t="str">
        <f>IF(Flights[[#This Row],[Status]]&lt;&gt;"Delayed","", IF(Flights[[#This Row],[Arrival Delay]]&gt;120, "Severe", IF(Flights[[#This Row],[Arrival Delay]]&gt;60, "Major", "Moderate")))</f>
        <v/>
      </c>
      <c r="Y425" t="b">
        <v>0</v>
      </c>
      <c r="AA425" t="str">
        <f>IF(OR(AND(Flights[[#This Row],[Status]]="Cancelled", Flights[[#This Row],[Cancellation Reason]]="Airline/Carrier"), Flights[[#This Row],[Delay Type]]="Severe"), "Yes", "No")</f>
        <v>No</v>
      </c>
    </row>
    <row r="426" spans="1:27" x14ac:dyDescent="0.3">
      <c r="A426" s="3">
        <v>42039</v>
      </c>
      <c r="B426" s="22">
        <f>WEEKNUM(Flights[[#This Row],[Date]], 1)</f>
        <v>6</v>
      </c>
      <c r="C426" s="22">
        <f>WEEKDAY(Flights[[#This Row],[Date]],1)</f>
        <v>4</v>
      </c>
      <c r="D426" t="s">
        <v>601</v>
      </c>
      <c r="E426" t="s">
        <v>1990</v>
      </c>
      <c r="F426" t="s">
        <v>0</v>
      </c>
      <c r="G426" t="s">
        <v>15</v>
      </c>
      <c r="H426" t="str">
        <f>_xlfn.XLOOKUP(Flights[[#This Row],[Destination]], Airports!$A$2:$A$78, Airports!$D$2:$D$78)</f>
        <v>Las Vegas</v>
      </c>
      <c r="I426" t="str" cm="1">
        <f t="array" ref="I426">_xlfn.XLOOKUP(Flights[[#This Row],[Destination]],_xlfn._TRO_TRAILING( Airports!A:A),_xlfn._TRO_TRAILING( Airports!E:E), "Not found")</f>
        <v>NV</v>
      </c>
      <c r="J426" s="1">
        <v>0.33333333333333331</v>
      </c>
      <c r="K426" s="22">
        <f>HOUR(Flights[[#This Row],[Scheduled Departure]])</f>
        <v>8</v>
      </c>
      <c r="L426" s="1">
        <v>0.3298611111111111</v>
      </c>
      <c r="M426">
        <f>(L426-J426)*24*60</f>
        <v>-4.9999999999999822</v>
      </c>
      <c r="N426" s="16">
        <f>Flights[[#This Row],[Length (min)]]/60</f>
        <v>1</v>
      </c>
      <c r="O426">
        <v>60</v>
      </c>
      <c r="P426">
        <v>236</v>
      </c>
      <c r="Q426" s="18">
        <f>IFERROR(Flights[[#This Row],[Distance]]/Flights[[#This Row],[Length (hr)]], "")</f>
        <v>236</v>
      </c>
      <c r="R426" s="1">
        <v>0.38333333333333336</v>
      </c>
      <c r="S426" s="1" t="str">
        <f>IF(Flights[[#This Row],[Length (hr)]]&lt;2, "No meal", IF(Flights[[#This Row],[Length (hr)]]&lt;3.5, "Light meal", "Full meal"))</f>
        <v>No meal</v>
      </c>
      <c r="T426" s="1" t="str">
        <f>IF(AND(Flights[[#This Row],[Airline]]="US Airways", Flights[[#This Row],[Meal]]="Full Meal"), "Yes", "No")</f>
        <v>No</v>
      </c>
      <c r="U426" s="1">
        <v>0.37152777777777779</v>
      </c>
      <c r="V426">
        <v>-17</v>
      </c>
      <c r="W426" s="1" t="str">
        <f>IF(Flights[[#This Row],[Arrival Delay]] = "", "Cancelled", IF(Flights[[#This Row],[Arrival Delay]]&gt;15, "Delayed", "On time"))</f>
        <v>On time</v>
      </c>
      <c r="X426" t="str">
        <f>IF(Flights[[#This Row],[Status]]&lt;&gt;"Delayed","", IF(Flights[[#This Row],[Arrival Delay]]&gt;120, "Severe", IF(Flights[[#This Row],[Arrival Delay]]&gt;60, "Major", "Moderate")))</f>
        <v/>
      </c>
      <c r="Y426" t="b">
        <v>0</v>
      </c>
      <c r="AA426" t="str">
        <f>IF(OR(AND(Flights[[#This Row],[Status]]="Cancelled", Flights[[#This Row],[Cancellation Reason]]="Airline/Carrier"), Flights[[#This Row],[Delay Type]]="Severe"), "Yes", "No")</f>
        <v>No</v>
      </c>
    </row>
    <row r="427" spans="1:27" x14ac:dyDescent="0.3">
      <c r="A427" s="3">
        <v>42039</v>
      </c>
      <c r="B427" s="22">
        <f>WEEKNUM(Flights[[#This Row],[Date]], 1)</f>
        <v>6</v>
      </c>
      <c r="C427" s="22">
        <f>WEEKDAY(Flights[[#This Row],[Date]],1)</f>
        <v>4</v>
      </c>
      <c r="D427" t="s">
        <v>406</v>
      </c>
      <c r="E427" t="s">
        <v>1996</v>
      </c>
      <c r="F427" t="s">
        <v>0</v>
      </c>
      <c r="G427" t="s">
        <v>281</v>
      </c>
      <c r="H427" t="str">
        <f>_xlfn.XLOOKUP(Flights[[#This Row],[Destination]], Airports!$A$2:$A$78, Airports!$D$2:$D$78)</f>
        <v>Newark</v>
      </c>
      <c r="I427" t="str" cm="1">
        <f t="array" ref="I427">_xlfn.XLOOKUP(Flights[[#This Row],[Destination]],_xlfn._TRO_TRAILING( Airports!A:A),_xlfn._TRO_TRAILING( Airports!E:E), "Not found")</f>
        <v>NJ</v>
      </c>
      <c r="J427" s="1">
        <v>0.35069444444444442</v>
      </c>
      <c r="K427" s="22">
        <f>HOUR(Flights[[#This Row],[Scheduled Departure]])</f>
        <v>8</v>
      </c>
      <c r="L427" s="1">
        <v>0.34861111111111109</v>
      </c>
      <c r="M427">
        <f>(L427-J427)*24*60</f>
        <v>-2.9999999999999893</v>
      </c>
      <c r="N427" s="16">
        <f>Flights[[#This Row],[Length (min)]]/60</f>
        <v>5</v>
      </c>
      <c r="O427">
        <v>300</v>
      </c>
      <c r="P427">
        <v>2454</v>
      </c>
      <c r="Q427" s="18">
        <f>IFERROR(Flights[[#This Row],[Distance]]/Flights[[#This Row],[Length (hr)]], "")</f>
        <v>490.8</v>
      </c>
      <c r="R427" s="1">
        <v>0.6875</v>
      </c>
      <c r="S427" s="1" t="str">
        <f>IF(Flights[[#This Row],[Length (hr)]]&lt;2, "No meal", IF(Flights[[#This Row],[Length (hr)]]&lt;3.5, "Light meal", "Full meal"))</f>
        <v>Full meal</v>
      </c>
      <c r="T427" s="1" t="str">
        <f>IF(AND(Flights[[#This Row],[Airline]]="US Airways", Flights[[#This Row],[Meal]]="Full Meal"), "Yes", "No")</f>
        <v>No</v>
      </c>
      <c r="U427" s="1">
        <v>0.68194444444444446</v>
      </c>
      <c r="V427">
        <v>-8</v>
      </c>
      <c r="W427" s="1" t="str">
        <f>IF(Flights[[#This Row],[Arrival Delay]] = "", "Cancelled", IF(Flights[[#This Row],[Arrival Delay]]&gt;15, "Delayed", "On time"))</f>
        <v>On time</v>
      </c>
      <c r="X427" t="str">
        <f>IF(Flights[[#This Row],[Status]]&lt;&gt;"Delayed","", IF(Flights[[#This Row],[Arrival Delay]]&gt;120, "Severe", IF(Flights[[#This Row],[Arrival Delay]]&gt;60, "Major", "Moderate")))</f>
        <v/>
      </c>
      <c r="Y427" t="b">
        <v>0</v>
      </c>
      <c r="AA427" t="str">
        <f>IF(OR(AND(Flights[[#This Row],[Status]]="Cancelled", Flights[[#This Row],[Cancellation Reason]]="Airline/Carrier"), Flights[[#This Row],[Delay Type]]="Severe"), "Yes", "No")</f>
        <v>No</v>
      </c>
    </row>
    <row r="428" spans="1:27" x14ac:dyDescent="0.3">
      <c r="A428" s="3">
        <v>42039</v>
      </c>
      <c r="B428" s="22">
        <f>WEEKNUM(Flights[[#This Row],[Date]], 1)</f>
        <v>6</v>
      </c>
      <c r="C428" s="22">
        <f>WEEKDAY(Flights[[#This Row],[Date]],1)</f>
        <v>4</v>
      </c>
      <c r="D428" t="s">
        <v>863</v>
      </c>
      <c r="E428" t="s">
        <v>1995</v>
      </c>
      <c r="F428" t="s">
        <v>0</v>
      </c>
      <c r="G428" t="s">
        <v>347</v>
      </c>
      <c r="H428" t="str">
        <f>_xlfn.XLOOKUP(Flights[[#This Row],[Destination]], Airports!$A$2:$A$78, Airports!$D$2:$D$78)</f>
        <v>San Jose</v>
      </c>
      <c r="I428" t="str" cm="1">
        <f t="array" ref="I428">_xlfn.XLOOKUP(Flights[[#This Row],[Destination]],_xlfn._TRO_TRAILING( Airports!A:A),_xlfn._TRO_TRAILING( Airports!E:E), "Not found")</f>
        <v>CA</v>
      </c>
      <c r="J428" s="1">
        <v>0.45833333333333331</v>
      </c>
      <c r="K428" s="22">
        <f>HOUR(Flights[[#This Row],[Scheduled Departure]])</f>
        <v>11</v>
      </c>
      <c r="L428" s="1">
        <v>0.4548611111111111</v>
      </c>
      <c r="M428">
        <f>(L428-J428)*24*60</f>
        <v>-4.9999999999999822</v>
      </c>
      <c r="N428" s="16">
        <f>Flights[[#This Row],[Length (min)]]/60</f>
        <v>1.1499999999999999</v>
      </c>
      <c r="O428">
        <v>69</v>
      </c>
      <c r="P428">
        <v>308</v>
      </c>
      <c r="Q428" s="18">
        <f>IFERROR(Flights[[#This Row],[Distance]]/Flights[[#This Row],[Length (hr)]], "")</f>
        <v>267.82608695652175</v>
      </c>
      <c r="R428" s="1">
        <v>0.50347222222222221</v>
      </c>
      <c r="S428" s="1" t="str">
        <f>IF(Flights[[#This Row],[Length (hr)]]&lt;2, "No meal", IF(Flights[[#This Row],[Length (hr)]]&lt;3.5, "Light meal", "Full meal"))</f>
        <v>No meal</v>
      </c>
      <c r="T428" s="1" t="str">
        <f>IF(AND(Flights[[#This Row],[Airline]]="US Airways", Flights[[#This Row],[Meal]]="Full Meal"), "Yes", "No")</f>
        <v>No</v>
      </c>
      <c r="U428" s="1">
        <v>0.50277777777777777</v>
      </c>
      <c r="V428">
        <v>-1</v>
      </c>
      <c r="W428" s="1" t="str">
        <f>IF(Flights[[#This Row],[Arrival Delay]] = "", "Cancelled", IF(Flights[[#This Row],[Arrival Delay]]&gt;15, "Delayed", "On time"))</f>
        <v>On time</v>
      </c>
      <c r="X428" t="str">
        <f>IF(Flights[[#This Row],[Status]]&lt;&gt;"Delayed","", IF(Flights[[#This Row],[Arrival Delay]]&gt;120, "Severe", IF(Flights[[#This Row],[Arrival Delay]]&gt;60, "Major", "Moderate")))</f>
        <v/>
      </c>
      <c r="Y428" t="b">
        <v>0</v>
      </c>
      <c r="AA428" t="str">
        <f>IF(OR(AND(Flights[[#This Row],[Status]]="Cancelled", Flights[[#This Row],[Cancellation Reason]]="Airline/Carrier"), Flights[[#This Row],[Delay Type]]="Severe"), "Yes", "No")</f>
        <v>No</v>
      </c>
    </row>
    <row r="429" spans="1:27" x14ac:dyDescent="0.3">
      <c r="A429" s="3">
        <v>42039</v>
      </c>
      <c r="B429" s="22">
        <f>WEEKNUM(Flights[[#This Row],[Date]], 1)</f>
        <v>6</v>
      </c>
      <c r="C429" s="22">
        <f>WEEKDAY(Flights[[#This Row],[Date]],1)</f>
        <v>4</v>
      </c>
      <c r="D429" t="s">
        <v>487</v>
      </c>
      <c r="E429" t="s">
        <v>1989</v>
      </c>
      <c r="F429" t="s">
        <v>0</v>
      </c>
      <c r="G429" t="s">
        <v>349</v>
      </c>
      <c r="H429" t="str">
        <f>_xlfn.XLOOKUP(Flights[[#This Row],[Destination]], Airports!$A$2:$A$78, Airports!$D$2:$D$78)</f>
        <v>Salt Lake City</v>
      </c>
      <c r="I429" t="str" cm="1">
        <f t="array" ref="I429">_xlfn.XLOOKUP(Flights[[#This Row],[Destination]],_xlfn._TRO_TRAILING( Airports!A:A),_xlfn._TRO_TRAILING( Airports!E:E), "Not found")</f>
        <v>UT</v>
      </c>
      <c r="J429" s="1">
        <v>0.4826388888888889</v>
      </c>
      <c r="K429" s="22">
        <f>HOUR(Flights[[#This Row],[Scheduled Departure]])</f>
        <v>11</v>
      </c>
      <c r="L429" s="1">
        <v>0.48402777777777778</v>
      </c>
      <c r="M429">
        <f>(L429-J429)*24*60</f>
        <v>1.9999999999999929</v>
      </c>
      <c r="N429" s="16">
        <f>Flights[[#This Row],[Length (min)]]/60</f>
        <v>1.8666666666666667</v>
      </c>
      <c r="O429">
        <v>112</v>
      </c>
      <c r="P429">
        <v>590</v>
      </c>
      <c r="Q429" s="18">
        <f>IFERROR(Flights[[#This Row],[Distance]]/Flights[[#This Row],[Length (hr)]], "")</f>
        <v>316.07142857142856</v>
      </c>
      <c r="R429" s="1">
        <v>0.60416666666666663</v>
      </c>
      <c r="S429" s="1" t="str">
        <f>IF(Flights[[#This Row],[Length (hr)]]&lt;2, "No meal", IF(Flights[[#This Row],[Length (hr)]]&lt;3.5, "Light meal", "Full meal"))</f>
        <v>No meal</v>
      </c>
      <c r="T429" s="1" t="str">
        <f>IF(AND(Flights[[#This Row],[Airline]]="US Airways", Flights[[#This Row],[Meal]]="Full Meal"), "Yes", "No")</f>
        <v>No</v>
      </c>
      <c r="U429" s="1">
        <v>0.60347222222222219</v>
      </c>
      <c r="V429">
        <v>-1</v>
      </c>
      <c r="W429" s="1" t="str">
        <f>IF(Flights[[#This Row],[Arrival Delay]] = "", "Cancelled", IF(Flights[[#This Row],[Arrival Delay]]&gt;15, "Delayed", "On time"))</f>
        <v>On time</v>
      </c>
      <c r="X429" t="str">
        <f>IF(Flights[[#This Row],[Status]]&lt;&gt;"Delayed","", IF(Flights[[#This Row],[Arrival Delay]]&gt;120, "Severe", IF(Flights[[#This Row],[Arrival Delay]]&gt;60, "Major", "Moderate")))</f>
        <v/>
      </c>
      <c r="Y429" t="b">
        <v>0</v>
      </c>
      <c r="AA429" t="str">
        <f>IF(OR(AND(Flights[[#This Row],[Status]]="Cancelled", Flights[[#This Row],[Cancellation Reason]]="Airline/Carrier"), Flights[[#This Row],[Delay Type]]="Severe"), "Yes", "No")</f>
        <v>No</v>
      </c>
    </row>
    <row r="430" spans="1:27" x14ac:dyDescent="0.3">
      <c r="A430" s="3">
        <v>42039</v>
      </c>
      <c r="B430" s="22">
        <f>WEEKNUM(Flights[[#This Row],[Date]], 1)</f>
        <v>6</v>
      </c>
      <c r="C430" s="22">
        <f>WEEKDAY(Flights[[#This Row],[Date]],1)</f>
        <v>4</v>
      </c>
      <c r="D430" t="s">
        <v>70</v>
      </c>
      <c r="E430" t="s">
        <v>1987</v>
      </c>
      <c r="F430" t="s">
        <v>0</v>
      </c>
      <c r="G430" t="s">
        <v>18</v>
      </c>
      <c r="H430" t="str">
        <f>_xlfn.XLOOKUP(Flights[[#This Row],[Destination]], Airports!$A$2:$A$78, Airports!$D$2:$D$78)</f>
        <v>Arlington</v>
      </c>
      <c r="I430" t="str" cm="1">
        <f t="array" ref="I430">_xlfn.XLOOKUP(Flights[[#This Row],[Destination]],_xlfn._TRO_TRAILING( Airports!A:A),_xlfn._TRO_TRAILING( Airports!E:E), "Not found")</f>
        <v>VA</v>
      </c>
      <c r="J430" s="1">
        <v>0.51736111111111116</v>
      </c>
      <c r="K430" s="22">
        <f>HOUR(Flights[[#This Row],[Scheduled Departure]])</f>
        <v>12</v>
      </c>
      <c r="L430" s="1">
        <v>0.51111111111111107</v>
      </c>
      <c r="M430">
        <f>(L430-J430)*24*60</f>
        <v>-9.0000000000001279</v>
      </c>
      <c r="N430" s="16">
        <f>Flights[[#This Row],[Length (min)]]/60</f>
        <v>5.2166666666666668</v>
      </c>
      <c r="O430">
        <v>313</v>
      </c>
      <c r="P430">
        <v>2311</v>
      </c>
      <c r="Q430" s="18">
        <f>IFERROR(Flights[[#This Row],[Distance]]/Flights[[#This Row],[Length (hr)]], "")</f>
        <v>443.00319488817888</v>
      </c>
      <c r="R430" s="1">
        <v>0.84305555555555556</v>
      </c>
      <c r="S430" s="1" t="str">
        <f>IF(Flights[[#This Row],[Length (hr)]]&lt;2, "No meal", IF(Flights[[#This Row],[Length (hr)]]&lt;3.5, "Light meal", "Full meal"))</f>
        <v>Full meal</v>
      </c>
      <c r="T430" s="1" t="str">
        <f>IF(AND(Flights[[#This Row],[Airline]]="US Airways", Flights[[#This Row],[Meal]]="Full Meal"), "Yes", "No")</f>
        <v>No</v>
      </c>
      <c r="U430" s="1">
        <v>0.85347222222222219</v>
      </c>
      <c r="V430">
        <v>15</v>
      </c>
      <c r="W430" s="1" t="str">
        <f>IF(Flights[[#This Row],[Arrival Delay]] = "", "Cancelled", IF(Flights[[#This Row],[Arrival Delay]]&gt;15, "Delayed", "On time"))</f>
        <v>On time</v>
      </c>
      <c r="X430" t="str">
        <f>IF(Flights[[#This Row],[Status]]&lt;&gt;"Delayed","", IF(Flights[[#This Row],[Arrival Delay]]&gt;120, "Severe", IF(Flights[[#This Row],[Arrival Delay]]&gt;60, "Major", "Moderate")))</f>
        <v/>
      </c>
      <c r="Y430" t="b">
        <v>0</v>
      </c>
      <c r="AA430" t="str">
        <f>IF(OR(AND(Flights[[#This Row],[Status]]="Cancelled", Flights[[#This Row],[Cancellation Reason]]="Airline/Carrier"), Flights[[#This Row],[Delay Type]]="Severe"), "Yes", "No")</f>
        <v>No</v>
      </c>
    </row>
    <row r="431" spans="1:27" x14ac:dyDescent="0.3">
      <c r="A431" s="3">
        <v>42039</v>
      </c>
      <c r="B431" s="22">
        <f>WEEKNUM(Flights[[#This Row],[Date]], 1)</f>
        <v>6</v>
      </c>
      <c r="C431" s="22">
        <f>WEEKDAY(Flights[[#This Row],[Date]],1)</f>
        <v>4</v>
      </c>
      <c r="D431" t="s">
        <v>74</v>
      </c>
      <c r="E431" t="s">
        <v>1987</v>
      </c>
      <c r="F431" t="s">
        <v>0</v>
      </c>
      <c r="G431" t="s">
        <v>3</v>
      </c>
      <c r="H431" t="str">
        <f>_xlfn.XLOOKUP(Flights[[#This Row],[Destination]], Airports!$A$2:$A$78, Airports!$D$2:$D$78)</f>
        <v>Dallas</v>
      </c>
      <c r="I431" t="str" cm="1">
        <f t="array" ref="I431">_xlfn.XLOOKUP(Flights[[#This Row],[Destination]],_xlfn._TRO_TRAILING( Airports!A:A),_xlfn._TRO_TRAILING( Airports!E:E), "Not found")</f>
        <v>TX</v>
      </c>
      <c r="J431" s="1">
        <v>0.54513888888888884</v>
      </c>
      <c r="K431" s="22">
        <f>HOUR(Flights[[#This Row],[Scheduled Departure]])</f>
        <v>13</v>
      </c>
      <c r="L431" s="1">
        <v>0.54374999999999996</v>
      </c>
      <c r="M431">
        <f>(L431-J431)*24*60</f>
        <v>-1.9999999999999929</v>
      </c>
      <c r="N431" s="16">
        <f>Flights[[#This Row],[Length (min)]]/60</f>
        <v>3.4666666666666668</v>
      </c>
      <c r="O431">
        <v>208</v>
      </c>
      <c r="P431">
        <v>1235</v>
      </c>
      <c r="Q431" s="18">
        <f>IFERROR(Flights[[#This Row],[Distance]]/Flights[[#This Row],[Length (hr)]], "")</f>
        <v>356.25</v>
      </c>
      <c r="R431" s="1">
        <v>0.75555555555555554</v>
      </c>
      <c r="S431" s="1" t="str">
        <f>IF(Flights[[#This Row],[Length (hr)]]&lt;2, "No meal", IF(Flights[[#This Row],[Length (hr)]]&lt;3.5, "Light meal", "Full meal"))</f>
        <v>Light meal</v>
      </c>
      <c r="T431" s="1" t="str">
        <f>IF(AND(Flights[[#This Row],[Airline]]="US Airways", Flights[[#This Row],[Meal]]="Full Meal"), "Yes", "No")</f>
        <v>No</v>
      </c>
      <c r="U431" s="1">
        <v>0.77152777777777781</v>
      </c>
      <c r="V431">
        <v>23</v>
      </c>
      <c r="W431" s="1" t="str">
        <f>IF(Flights[[#This Row],[Arrival Delay]] = "", "Cancelled", IF(Flights[[#This Row],[Arrival Delay]]&gt;15, "Delayed", "On time"))</f>
        <v>Delayed</v>
      </c>
      <c r="X431" t="str">
        <f>IF(Flights[[#This Row],[Status]]&lt;&gt;"Delayed","", IF(Flights[[#This Row],[Arrival Delay]]&gt;120, "Severe", IF(Flights[[#This Row],[Arrival Delay]]&gt;60, "Major", "Moderate")))</f>
        <v>Moderate</v>
      </c>
      <c r="Y431" t="b">
        <v>0</v>
      </c>
      <c r="AA431" t="str">
        <f>IF(OR(AND(Flights[[#This Row],[Status]]="Cancelled", Flights[[#This Row],[Cancellation Reason]]="Airline/Carrier"), Flights[[#This Row],[Delay Type]]="Severe"), "Yes", "No")</f>
        <v>No</v>
      </c>
    </row>
    <row r="432" spans="1:27" x14ac:dyDescent="0.3">
      <c r="A432" s="3">
        <v>42039</v>
      </c>
      <c r="B432" s="22">
        <f>WEEKNUM(Flights[[#This Row],[Date]], 1)</f>
        <v>6</v>
      </c>
      <c r="C432" s="22">
        <f>WEEKDAY(Flights[[#This Row],[Date]],1)</f>
        <v>4</v>
      </c>
      <c r="D432" t="s">
        <v>536</v>
      </c>
      <c r="E432" t="s">
        <v>1994</v>
      </c>
      <c r="F432" t="s">
        <v>0</v>
      </c>
      <c r="G432" t="s">
        <v>318</v>
      </c>
      <c r="H432" t="str">
        <f>_xlfn.XLOOKUP(Flights[[#This Row],[Destination]], Airports!$A$2:$A$78, Airports!$D$2:$D$78)</f>
        <v>Oakland</v>
      </c>
      <c r="I432" t="str" cm="1">
        <f t="array" ref="I432">_xlfn.XLOOKUP(Flights[[#This Row],[Destination]],_xlfn._TRO_TRAILING( Airports!A:A),_xlfn._TRO_TRAILING( Airports!E:E), "Not found")</f>
        <v>CA</v>
      </c>
      <c r="J432" s="1">
        <v>0.65625</v>
      </c>
      <c r="K432" s="22">
        <f>HOUR(Flights[[#This Row],[Scheduled Departure]])</f>
        <v>15</v>
      </c>
      <c r="L432" s="1">
        <v>0.65416666666666667</v>
      </c>
      <c r="M432">
        <f>(L432-J432)*24*60</f>
        <v>-2.9999999999999893</v>
      </c>
      <c r="N432" s="16">
        <f>Flights[[#This Row],[Length (min)]]/60</f>
        <v>1.2333333333333334</v>
      </c>
      <c r="O432">
        <v>74</v>
      </c>
      <c r="P432">
        <v>337</v>
      </c>
      <c r="Q432" s="18">
        <f>IFERROR(Flights[[#This Row],[Distance]]/Flights[[#This Row],[Length (hr)]], "")</f>
        <v>273.24324324324323</v>
      </c>
      <c r="R432" s="1">
        <v>0.71458333333333335</v>
      </c>
      <c r="S432" s="1" t="str">
        <f>IF(Flights[[#This Row],[Length (hr)]]&lt;2, "No meal", IF(Flights[[#This Row],[Length (hr)]]&lt;3.5, "Light meal", "Full meal"))</f>
        <v>No meal</v>
      </c>
      <c r="T432" s="1" t="str">
        <f>IF(AND(Flights[[#This Row],[Airline]]="US Airways", Flights[[#This Row],[Meal]]="Full Meal"), "Yes", "No")</f>
        <v>No</v>
      </c>
      <c r="U432" s="1">
        <v>0.7055555555555556</v>
      </c>
      <c r="V432">
        <v>-13</v>
      </c>
      <c r="W432" s="1" t="str">
        <f>IF(Flights[[#This Row],[Arrival Delay]] = "", "Cancelled", IF(Flights[[#This Row],[Arrival Delay]]&gt;15, "Delayed", "On time"))</f>
        <v>On time</v>
      </c>
      <c r="X432" t="str">
        <f>IF(Flights[[#This Row],[Status]]&lt;&gt;"Delayed","", IF(Flights[[#This Row],[Arrival Delay]]&gt;120, "Severe", IF(Flights[[#This Row],[Arrival Delay]]&gt;60, "Major", "Moderate")))</f>
        <v/>
      </c>
      <c r="Y432" t="b">
        <v>0</v>
      </c>
      <c r="AA432" t="str">
        <f>IF(OR(AND(Flights[[#This Row],[Status]]="Cancelled", Flights[[#This Row],[Cancellation Reason]]="Airline/Carrier"), Flights[[#This Row],[Delay Type]]="Severe"), "Yes", "No")</f>
        <v>No</v>
      </c>
    </row>
    <row r="433" spans="1:27" x14ac:dyDescent="0.3">
      <c r="A433" s="3">
        <v>42039</v>
      </c>
      <c r="B433" s="22">
        <f>WEEKNUM(Flights[[#This Row],[Date]], 1)</f>
        <v>6</v>
      </c>
      <c r="C433" s="22">
        <f>WEEKDAY(Flights[[#This Row],[Date]],1)</f>
        <v>4</v>
      </c>
      <c r="D433" t="s">
        <v>558</v>
      </c>
      <c r="E433" t="s">
        <v>1996</v>
      </c>
      <c r="F433" t="s">
        <v>0</v>
      </c>
      <c r="G433" t="s">
        <v>12</v>
      </c>
      <c r="H433" t="str">
        <f>_xlfn.XLOOKUP(Flights[[#This Row],[Destination]], Airports!$A$2:$A$78, Airports!$D$2:$D$78)</f>
        <v>New York</v>
      </c>
      <c r="I433" t="str" cm="1">
        <f t="array" ref="I433">_xlfn.XLOOKUP(Flights[[#This Row],[Destination]],_xlfn._TRO_TRAILING( Airports!A:A),_xlfn._TRO_TRAILING( Airports!E:E), "Not found")</f>
        <v>NY</v>
      </c>
      <c r="J433" s="1">
        <v>0.66666666666666663</v>
      </c>
      <c r="K433" s="22">
        <f>HOUR(Flights[[#This Row],[Scheduled Departure]])</f>
        <v>16</v>
      </c>
      <c r="L433" s="1">
        <v>0.66319444444444442</v>
      </c>
      <c r="M433">
        <f>(L433-J433)*24*60</f>
        <v>-4.9999999999999822</v>
      </c>
      <c r="N433" s="16">
        <f>Flights[[#This Row],[Length (min)]]/60</f>
        <v>5.1333333333333337</v>
      </c>
      <c r="O433">
        <v>308</v>
      </c>
      <c r="P433">
        <v>2475</v>
      </c>
      <c r="Q433" s="18">
        <f>IFERROR(Flights[[#This Row],[Distance]]/Flights[[#This Row],[Length (hr)]], "")</f>
        <v>482.14285714285711</v>
      </c>
      <c r="R433" s="1">
        <v>0.99930555555555556</v>
      </c>
      <c r="S433" s="1" t="str">
        <f>IF(Flights[[#This Row],[Length (hr)]]&lt;2, "No meal", IF(Flights[[#This Row],[Length (hr)]]&lt;3.5, "Light meal", "Full meal"))</f>
        <v>Full meal</v>
      </c>
      <c r="T433" s="1" t="str">
        <f>IF(AND(Flights[[#This Row],[Airline]]="US Airways", Flights[[#This Row],[Meal]]="Full Meal"), "Yes", "No")</f>
        <v>No</v>
      </c>
      <c r="U433" s="1">
        <v>2.0833333333333333E-3</v>
      </c>
      <c r="V433">
        <v>4</v>
      </c>
      <c r="W433" s="1" t="str">
        <f>IF(Flights[[#This Row],[Arrival Delay]] = "", "Cancelled", IF(Flights[[#This Row],[Arrival Delay]]&gt;15, "Delayed", "On time"))</f>
        <v>On time</v>
      </c>
      <c r="X433" t="str">
        <f>IF(Flights[[#This Row],[Status]]&lt;&gt;"Delayed","", IF(Flights[[#This Row],[Arrival Delay]]&gt;120, "Severe", IF(Flights[[#This Row],[Arrival Delay]]&gt;60, "Major", "Moderate")))</f>
        <v/>
      </c>
      <c r="Y433" t="b">
        <v>0</v>
      </c>
      <c r="AA433" t="str">
        <f>IF(OR(AND(Flights[[#This Row],[Status]]="Cancelled", Flights[[#This Row],[Cancellation Reason]]="Airline/Carrier"), Flights[[#This Row],[Delay Type]]="Severe"), "Yes", "No")</f>
        <v>No</v>
      </c>
    </row>
    <row r="434" spans="1:27" x14ac:dyDescent="0.3">
      <c r="A434" s="3">
        <v>42039</v>
      </c>
      <c r="B434" s="22">
        <f>WEEKNUM(Flights[[#This Row],[Date]], 1)</f>
        <v>6</v>
      </c>
      <c r="C434" s="22">
        <f>WEEKDAY(Flights[[#This Row],[Date]],1)</f>
        <v>4</v>
      </c>
      <c r="D434" t="s">
        <v>117</v>
      </c>
      <c r="E434" t="s">
        <v>1987</v>
      </c>
      <c r="F434" t="s">
        <v>0</v>
      </c>
      <c r="G434" t="s">
        <v>4</v>
      </c>
      <c r="H434" t="str">
        <f>_xlfn.XLOOKUP(Flights[[#This Row],[Destination]], Airports!$A$2:$A$78, Airports!$D$2:$D$78)</f>
        <v>Chicago</v>
      </c>
      <c r="I434" t="str" cm="1">
        <f t="array" ref="I434">_xlfn.XLOOKUP(Flights[[#This Row],[Destination]],_xlfn._TRO_TRAILING( Airports!A:A),_xlfn._TRO_TRAILING( Airports!E:E), "Not found")</f>
        <v>IL</v>
      </c>
      <c r="J434" s="1">
        <v>0.68055555555555558</v>
      </c>
      <c r="K434" s="22">
        <f>HOUR(Flights[[#This Row],[Scheduled Departure]])</f>
        <v>16</v>
      </c>
      <c r="L434" s="1">
        <v>0.67638888888888893</v>
      </c>
      <c r="M434">
        <f>(L434-J434)*24*60</f>
        <v>-5.9999999999999787</v>
      </c>
      <c r="N434" s="16">
        <f>Flights[[#This Row],[Length (min)]]/60</f>
        <v>4.1500000000000004</v>
      </c>
      <c r="O434">
        <v>249</v>
      </c>
      <c r="P434">
        <v>1744</v>
      </c>
      <c r="Q434" s="18">
        <f>IFERROR(Flights[[#This Row],[Distance]]/Flights[[#This Row],[Length (hr)]], "")</f>
        <v>420.24096385542163</v>
      </c>
      <c r="R434" s="1">
        <v>0.92847222222222225</v>
      </c>
      <c r="S434" s="1" t="str">
        <f>IF(Flights[[#This Row],[Length (hr)]]&lt;2, "No meal", IF(Flights[[#This Row],[Length (hr)]]&lt;3.5, "Light meal", "Full meal"))</f>
        <v>Full meal</v>
      </c>
      <c r="T434" s="1" t="str">
        <f>IF(AND(Flights[[#This Row],[Airline]]="US Airways", Flights[[#This Row],[Meal]]="Full Meal"), "Yes", "No")</f>
        <v>No</v>
      </c>
      <c r="U434" s="1">
        <v>0.93263888888888891</v>
      </c>
      <c r="V434">
        <v>6</v>
      </c>
      <c r="W434" s="1" t="str">
        <f>IF(Flights[[#This Row],[Arrival Delay]] = "", "Cancelled", IF(Flights[[#This Row],[Arrival Delay]]&gt;15, "Delayed", "On time"))</f>
        <v>On time</v>
      </c>
      <c r="X434" t="str">
        <f>IF(Flights[[#This Row],[Status]]&lt;&gt;"Delayed","", IF(Flights[[#This Row],[Arrival Delay]]&gt;120, "Severe", IF(Flights[[#This Row],[Arrival Delay]]&gt;60, "Major", "Moderate")))</f>
        <v/>
      </c>
      <c r="Y434" t="b">
        <v>0</v>
      </c>
      <c r="AA434" t="str">
        <f>IF(OR(AND(Flights[[#This Row],[Status]]="Cancelled", Flights[[#This Row],[Cancellation Reason]]="Airline/Carrier"), Flights[[#This Row],[Delay Type]]="Severe"), "Yes", "No")</f>
        <v>No</v>
      </c>
    </row>
    <row r="435" spans="1:27" x14ac:dyDescent="0.3">
      <c r="A435" s="3">
        <v>42039</v>
      </c>
      <c r="B435" s="22">
        <f>WEEKNUM(Flights[[#This Row],[Date]], 1)</f>
        <v>6</v>
      </c>
      <c r="C435" s="22">
        <f>WEEKDAY(Flights[[#This Row],[Date]],1)</f>
        <v>4</v>
      </c>
      <c r="D435" t="s">
        <v>563</v>
      </c>
      <c r="E435" t="s">
        <v>1990</v>
      </c>
      <c r="F435" t="s">
        <v>0</v>
      </c>
      <c r="G435" t="s">
        <v>4</v>
      </c>
      <c r="H435" t="str">
        <f>_xlfn.XLOOKUP(Flights[[#This Row],[Destination]], Airports!$A$2:$A$78, Airports!$D$2:$D$78)</f>
        <v>Chicago</v>
      </c>
      <c r="I435" t="str" cm="1">
        <f t="array" ref="I435">_xlfn.XLOOKUP(Flights[[#This Row],[Destination]],_xlfn._TRO_TRAILING( Airports!A:A),_xlfn._TRO_TRAILING( Airports!E:E), "Not found")</f>
        <v>IL</v>
      </c>
      <c r="J435" s="1">
        <v>0.71458333333333335</v>
      </c>
      <c r="K435" s="22">
        <f>HOUR(Flights[[#This Row],[Scheduled Departure]])</f>
        <v>17</v>
      </c>
      <c r="L435" s="1">
        <v>0.70902777777777781</v>
      </c>
      <c r="M435">
        <f>(L435-J435)*24*60</f>
        <v>-7.9999999999999716</v>
      </c>
      <c r="N435" s="16">
        <f>Flights[[#This Row],[Length (min)]]/60</f>
        <v>3.8666666666666667</v>
      </c>
      <c r="O435">
        <v>232</v>
      </c>
      <c r="P435">
        <v>1744</v>
      </c>
      <c r="Q435" s="18">
        <f>IFERROR(Flights[[#This Row],[Distance]]/Flights[[#This Row],[Length (hr)]], "")</f>
        <v>451.0344827586207</v>
      </c>
      <c r="R435" s="1">
        <v>0.97222222222222221</v>
      </c>
      <c r="S435" s="1" t="str">
        <f>IF(Flights[[#This Row],[Length (hr)]]&lt;2, "No meal", IF(Flights[[#This Row],[Length (hr)]]&lt;3.5, "Light meal", "Full meal"))</f>
        <v>Full meal</v>
      </c>
      <c r="T435" s="1" t="str">
        <f>IF(AND(Flights[[#This Row],[Airline]]="US Airways", Flights[[#This Row],[Meal]]="Full Meal"), "Yes", "No")</f>
        <v>No</v>
      </c>
      <c r="U435" s="1">
        <v>0.95347222222222228</v>
      </c>
      <c r="V435">
        <v>-27</v>
      </c>
      <c r="W435" s="1" t="str">
        <f>IF(Flights[[#This Row],[Arrival Delay]] = "", "Cancelled", IF(Flights[[#This Row],[Arrival Delay]]&gt;15, "Delayed", "On time"))</f>
        <v>On time</v>
      </c>
      <c r="X435" t="str">
        <f>IF(Flights[[#This Row],[Status]]&lt;&gt;"Delayed","", IF(Flights[[#This Row],[Arrival Delay]]&gt;120, "Severe", IF(Flights[[#This Row],[Arrival Delay]]&gt;60, "Major", "Moderate")))</f>
        <v/>
      </c>
      <c r="Y435" t="b">
        <v>0</v>
      </c>
      <c r="AA435" t="str">
        <f>IF(OR(AND(Flights[[#This Row],[Status]]="Cancelled", Flights[[#This Row],[Cancellation Reason]]="Airline/Carrier"), Flights[[#This Row],[Delay Type]]="Severe"), "Yes", "No")</f>
        <v>No</v>
      </c>
    </row>
    <row r="436" spans="1:27" x14ac:dyDescent="0.3">
      <c r="A436" s="3">
        <v>42039</v>
      </c>
      <c r="B436" s="22">
        <f>WEEKNUM(Flights[[#This Row],[Date]], 1)</f>
        <v>6</v>
      </c>
      <c r="C436" s="22">
        <f>WEEKDAY(Flights[[#This Row],[Date]],1)</f>
        <v>4</v>
      </c>
      <c r="D436" t="s">
        <v>583</v>
      </c>
      <c r="E436" t="s">
        <v>1996</v>
      </c>
      <c r="F436" t="s">
        <v>0</v>
      </c>
      <c r="G436" t="s">
        <v>270</v>
      </c>
      <c r="H436" t="str">
        <f>_xlfn.XLOOKUP(Flights[[#This Row],[Destination]], Airports!$A$2:$A$78, Airports!$D$2:$D$78)</f>
        <v>Dallas</v>
      </c>
      <c r="I436" t="str" cm="1">
        <f t="array" ref="I436">_xlfn.XLOOKUP(Flights[[#This Row],[Destination]],_xlfn._TRO_TRAILING( Airports!A:A),_xlfn._TRO_TRAILING( Airports!E:E), "Not found")</f>
        <v>TX</v>
      </c>
      <c r="J436" s="1">
        <v>0.72569444444444442</v>
      </c>
      <c r="K436" s="22">
        <f>HOUR(Flights[[#This Row],[Scheduled Departure]])</f>
        <v>17</v>
      </c>
      <c r="L436" s="1">
        <v>0.72013888888888888</v>
      </c>
      <c r="M436">
        <f>(L436-J436)*24*60</f>
        <v>-7.9999999999999716</v>
      </c>
      <c r="N436" s="16">
        <f>Flights[[#This Row],[Length (min)]]/60</f>
        <v>3.0166666666666666</v>
      </c>
      <c r="O436">
        <v>181</v>
      </c>
      <c r="P436">
        <v>1246</v>
      </c>
      <c r="Q436" s="18">
        <f>IFERROR(Flights[[#This Row],[Distance]]/Flights[[#This Row],[Length (hr)]], "")</f>
        <v>413.03867403314916</v>
      </c>
      <c r="R436" s="1">
        <v>0.93055555555555558</v>
      </c>
      <c r="S436" s="1" t="str">
        <f>IF(Flights[[#This Row],[Length (hr)]]&lt;2, "No meal", IF(Flights[[#This Row],[Length (hr)]]&lt;3.5, "Light meal", "Full meal"))</f>
        <v>Light meal</v>
      </c>
      <c r="T436" s="1" t="str">
        <f>IF(AND(Flights[[#This Row],[Airline]]="US Airways", Flights[[#This Row],[Meal]]="Full Meal"), "Yes", "No")</f>
        <v>No</v>
      </c>
      <c r="U436" s="1">
        <v>0.9291666666666667</v>
      </c>
      <c r="V436">
        <v>-2</v>
      </c>
      <c r="W436" s="1" t="str">
        <f>IF(Flights[[#This Row],[Arrival Delay]] = "", "Cancelled", IF(Flights[[#This Row],[Arrival Delay]]&gt;15, "Delayed", "On time"))</f>
        <v>On time</v>
      </c>
      <c r="X436" t="str">
        <f>IF(Flights[[#This Row],[Status]]&lt;&gt;"Delayed","", IF(Flights[[#This Row],[Arrival Delay]]&gt;120, "Severe", IF(Flights[[#This Row],[Arrival Delay]]&gt;60, "Major", "Moderate")))</f>
        <v/>
      </c>
      <c r="Y436" t="b">
        <v>0</v>
      </c>
      <c r="AA436" t="str">
        <f>IF(OR(AND(Flights[[#This Row],[Status]]="Cancelled", Flights[[#This Row],[Cancellation Reason]]="Airline/Carrier"), Flights[[#This Row],[Delay Type]]="Severe"), "Yes", "No")</f>
        <v>No</v>
      </c>
    </row>
    <row r="437" spans="1:27" x14ac:dyDescent="0.3">
      <c r="A437" s="3">
        <v>42039</v>
      </c>
      <c r="B437" s="22">
        <f>WEEKNUM(Flights[[#This Row],[Date]], 1)</f>
        <v>6</v>
      </c>
      <c r="C437" s="22">
        <f>WEEKDAY(Flights[[#This Row],[Date]],1)</f>
        <v>4</v>
      </c>
      <c r="D437" t="s">
        <v>907</v>
      </c>
      <c r="E437" t="s">
        <v>1995</v>
      </c>
      <c r="F437" t="s">
        <v>0</v>
      </c>
      <c r="G437" t="s">
        <v>15</v>
      </c>
      <c r="H437" t="str">
        <f>_xlfn.XLOOKUP(Flights[[#This Row],[Destination]], Airports!$A$2:$A$78, Airports!$D$2:$D$78)</f>
        <v>Las Vegas</v>
      </c>
      <c r="I437" t="str" cm="1">
        <f t="array" ref="I437">_xlfn.XLOOKUP(Flights[[#This Row],[Destination]],_xlfn._TRO_TRAILING( Airports!A:A),_xlfn._TRO_TRAILING( Airports!E:E), "Not found")</f>
        <v>NV</v>
      </c>
      <c r="J437" s="1">
        <v>0.75</v>
      </c>
      <c r="K437" s="22">
        <f>HOUR(Flights[[#This Row],[Scheduled Departure]])</f>
        <v>18</v>
      </c>
      <c r="L437" s="1">
        <v>0.74583333333333335</v>
      </c>
      <c r="M437">
        <f>(L437-J437)*24*60</f>
        <v>-5.9999999999999787</v>
      </c>
      <c r="N437" s="16">
        <f>Flights[[#This Row],[Length (min)]]/60</f>
        <v>0.85</v>
      </c>
      <c r="O437">
        <v>51</v>
      </c>
      <c r="P437">
        <v>236</v>
      </c>
      <c r="Q437" s="18">
        <f>IFERROR(Flights[[#This Row],[Distance]]/Flights[[#This Row],[Length (hr)]], "")</f>
        <v>277.64705882352939</v>
      </c>
      <c r="R437" s="1">
        <v>0.79166666666666663</v>
      </c>
      <c r="S437" s="1" t="str">
        <f>IF(Flights[[#This Row],[Length (hr)]]&lt;2, "No meal", IF(Flights[[#This Row],[Length (hr)]]&lt;3.5, "Light meal", "Full meal"))</f>
        <v>No meal</v>
      </c>
      <c r="T437" s="1" t="str">
        <f>IF(AND(Flights[[#This Row],[Airline]]="US Airways", Flights[[#This Row],[Meal]]="Full Meal"), "Yes", "No")</f>
        <v>No</v>
      </c>
      <c r="U437" s="1">
        <v>0.78125</v>
      </c>
      <c r="V437">
        <v>-15</v>
      </c>
      <c r="W437" s="1" t="str">
        <f>IF(Flights[[#This Row],[Arrival Delay]] = "", "Cancelled", IF(Flights[[#This Row],[Arrival Delay]]&gt;15, "Delayed", "On time"))</f>
        <v>On time</v>
      </c>
      <c r="X437" t="str">
        <f>IF(Flights[[#This Row],[Status]]&lt;&gt;"Delayed","", IF(Flights[[#This Row],[Arrival Delay]]&gt;120, "Severe", IF(Flights[[#This Row],[Arrival Delay]]&gt;60, "Major", "Moderate")))</f>
        <v/>
      </c>
      <c r="Y437" t="b">
        <v>0</v>
      </c>
      <c r="AA437" t="str">
        <f>IF(OR(AND(Flights[[#This Row],[Status]]="Cancelled", Flights[[#This Row],[Cancellation Reason]]="Airline/Carrier"), Flights[[#This Row],[Delay Type]]="Severe"), "Yes", "No")</f>
        <v>No</v>
      </c>
    </row>
    <row r="438" spans="1:27" x14ac:dyDescent="0.3">
      <c r="A438" s="3">
        <v>42039</v>
      </c>
      <c r="B438" s="22">
        <f>WEEKNUM(Flights[[#This Row],[Date]], 1)</f>
        <v>6</v>
      </c>
      <c r="C438" s="22">
        <f>WEEKDAY(Flights[[#This Row],[Date]],1)</f>
        <v>4</v>
      </c>
      <c r="D438" t="s">
        <v>631</v>
      </c>
      <c r="E438" t="s">
        <v>1991</v>
      </c>
      <c r="F438" t="s">
        <v>0</v>
      </c>
      <c r="G438" t="s">
        <v>344</v>
      </c>
      <c r="H438" t="str">
        <f>_xlfn.XLOOKUP(Flights[[#This Row],[Destination]], Airports!$A$2:$A$78, Airports!$D$2:$D$78)</f>
        <v>Seattle</v>
      </c>
      <c r="I438" t="str" cm="1">
        <f t="array" ref="I438">_xlfn.XLOOKUP(Flights[[#This Row],[Destination]],_xlfn._TRO_TRAILING( Airports!A:A),_xlfn._TRO_TRAILING( Airports!E:E), "Not found")</f>
        <v>WA</v>
      </c>
      <c r="J438" s="1">
        <v>0.81944444444444442</v>
      </c>
      <c r="K438" s="22">
        <f>HOUR(Flights[[#This Row],[Scheduled Departure]])</f>
        <v>19</v>
      </c>
      <c r="L438" s="1">
        <v>0.81874999999999998</v>
      </c>
      <c r="M438">
        <f>(L438-J438)*24*60</f>
        <v>-0.99999999999999645</v>
      </c>
      <c r="N438" s="16">
        <f>Flights[[#This Row],[Length (min)]]/60</f>
        <v>2.5</v>
      </c>
      <c r="O438">
        <v>150</v>
      </c>
      <c r="P438">
        <v>954</v>
      </c>
      <c r="Q438" s="18">
        <f>IFERROR(Flights[[#This Row],[Distance]]/Flights[[#This Row],[Length (hr)]], "")</f>
        <v>381.6</v>
      </c>
      <c r="R438" s="1">
        <v>0.93055555555555558</v>
      </c>
      <c r="S438" s="1" t="str">
        <f>IF(Flights[[#This Row],[Length (hr)]]&lt;2, "No meal", IF(Flights[[#This Row],[Length (hr)]]&lt;3.5, "Light meal", "Full meal"))</f>
        <v>Light meal</v>
      </c>
      <c r="T438" s="1" t="str">
        <f>IF(AND(Flights[[#This Row],[Airline]]="US Airways", Flights[[#This Row],[Meal]]="Full Meal"), "Yes", "No")</f>
        <v>No</v>
      </c>
      <c r="U438" s="1">
        <v>0.92291666666666672</v>
      </c>
      <c r="V438">
        <v>-11</v>
      </c>
      <c r="W438" s="1" t="str">
        <f>IF(Flights[[#This Row],[Arrival Delay]] = "", "Cancelled", IF(Flights[[#This Row],[Arrival Delay]]&gt;15, "Delayed", "On time"))</f>
        <v>On time</v>
      </c>
      <c r="X438" t="str">
        <f>IF(Flights[[#This Row],[Status]]&lt;&gt;"Delayed","", IF(Flights[[#This Row],[Arrival Delay]]&gt;120, "Severe", IF(Flights[[#This Row],[Arrival Delay]]&gt;60, "Major", "Moderate")))</f>
        <v/>
      </c>
      <c r="Y438" t="b">
        <v>0</v>
      </c>
      <c r="AA438" t="str">
        <f>IF(OR(AND(Flights[[#This Row],[Status]]="Cancelled", Flights[[#This Row],[Cancellation Reason]]="Airline/Carrier"), Flights[[#This Row],[Delay Type]]="Severe"), "Yes", "No")</f>
        <v>No</v>
      </c>
    </row>
    <row r="439" spans="1:27" x14ac:dyDescent="0.3">
      <c r="A439" s="3">
        <v>42039</v>
      </c>
      <c r="B439" s="22">
        <f>WEEKNUM(Flights[[#This Row],[Date]], 1)</f>
        <v>6</v>
      </c>
      <c r="C439" s="22">
        <f>WEEKDAY(Flights[[#This Row],[Date]],1)</f>
        <v>4</v>
      </c>
      <c r="D439" t="s">
        <v>923</v>
      </c>
      <c r="E439" t="s">
        <v>1995</v>
      </c>
      <c r="F439" t="s">
        <v>0</v>
      </c>
      <c r="G439" t="s">
        <v>9</v>
      </c>
      <c r="H439" t="str">
        <f>_xlfn.XLOOKUP(Flights[[#This Row],[Destination]], Airports!$A$2:$A$78, Airports!$D$2:$D$78)</f>
        <v>San Francisco</v>
      </c>
      <c r="I439" t="str" cm="1">
        <f t="array" ref="I439">_xlfn.XLOOKUP(Flights[[#This Row],[Destination]],_xlfn._TRO_TRAILING( Airports!A:A),_xlfn._TRO_TRAILING( Airports!E:E), "Not found")</f>
        <v>CA</v>
      </c>
      <c r="J439" s="1">
        <v>0.85069444444444442</v>
      </c>
      <c r="K439" s="22">
        <f>HOUR(Flights[[#This Row],[Scheduled Departure]])</f>
        <v>20</v>
      </c>
      <c r="L439" s="1">
        <v>0.84722222222222221</v>
      </c>
      <c r="M439">
        <f>(L439-J439)*24*60</f>
        <v>-4.9999999999999822</v>
      </c>
      <c r="N439" s="16">
        <f>Flights[[#This Row],[Length (min)]]/60</f>
        <v>1.0833333333333333</v>
      </c>
      <c r="O439">
        <v>65</v>
      </c>
      <c r="P439">
        <v>337</v>
      </c>
      <c r="Q439" s="18">
        <f>IFERROR(Flights[[#This Row],[Distance]]/Flights[[#This Row],[Length (hr)]], "")</f>
        <v>311.07692307692309</v>
      </c>
      <c r="R439" s="1">
        <v>0.90625</v>
      </c>
      <c r="S439" s="1" t="str">
        <f>IF(Flights[[#This Row],[Length (hr)]]&lt;2, "No meal", IF(Flights[[#This Row],[Length (hr)]]&lt;3.5, "Light meal", "Full meal"))</f>
        <v>No meal</v>
      </c>
      <c r="T439" s="1" t="str">
        <f>IF(AND(Flights[[#This Row],[Airline]]="US Airways", Flights[[#This Row],[Meal]]="Full Meal"), "Yes", "No")</f>
        <v>No</v>
      </c>
      <c r="U439" s="1">
        <v>0.89236111111111116</v>
      </c>
      <c r="V439">
        <v>-20</v>
      </c>
      <c r="W439" s="1" t="str">
        <f>IF(Flights[[#This Row],[Arrival Delay]] = "", "Cancelled", IF(Flights[[#This Row],[Arrival Delay]]&gt;15, "Delayed", "On time"))</f>
        <v>On time</v>
      </c>
      <c r="X439" t="str">
        <f>IF(Flights[[#This Row],[Status]]&lt;&gt;"Delayed","", IF(Flights[[#This Row],[Arrival Delay]]&gt;120, "Severe", IF(Flights[[#This Row],[Arrival Delay]]&gt;60, "Major", "Moderate")))</f>
        <v/>
      </c>
      <c r="Y439" t="b">
        <v>0</v>
      </c>
      <c r="AA439" t="str">
        <f>IF(OR(AND(Flights[[#This Row],[Status]]="Cancelled", Flights[[#This Row],[Cancellation Reason]]="Airline/Carrier"), Flights[[#This Row],[Delay Type]]="Severe"), "Yes", "No")</f>
        <v>No</v>
      </c>
    </row>
    <row r="440" spans="1:27" x14ac:dyDescent="0.3">
      <c r="A440" s="3">
        <v>42040</v>
      </c>
      <c r="B440" s="22">
        <f>WEEKNUM(Flights[[#This Row],[Date]], 1)</f>
        <v>6</v>
      </c>
      <c r="C440" s="22">
        <f>WEEKDAY(Flights[[#This Row],[Date]],1)</f>
        <v>5</v>
      </c>
      <c r="D440" t="s">
        <v>42</v>
      </c>
      <c r="E440" t="s">
        <v>1987</v>
      </c>
      <c r="F440" t="s">
        <v>0</v>
      </c>
      <c r="G440" t="s">
        <v>12</v>
      </c>
      <c r="H440" t="str">
        <f>_xlfn.XLOOKUP(Flights[[#This Row],[Destination]], Airports!$A$2:$A$78, Airports!$D$2:$D$78)</f>
        <v>New York</v>
      </c>
      <c r="I440" t="str" cm="1">
        <f t="array" ref="I440">_xlfn.XLOOKUP(Flights[[#This Row],[Destination]],_xlfn._TRO_TRAILING( Airports!A:A),_xlfn._TRO_TRAILING( Airports!E:E), "Not found")</f>
        <v>NY</v>
      </c>
      <c r="J440" s="1">
        <v>0.29166666666666669</v>
      </c>
      <c r="K440" s="22">
        <f>HOUR(Flights[[#This Row],[Scheduled Departure]])</f>
        <v>7</v>
      </c>
      <c r="L440" s="1">
        <v>0.28819444444444442</v>
      </c>
      <c r="M440">
        <f>(L440-J440)*24*60</f>
        <v>-5.0000000000000622</v>
      </c>
      <c r="N440" s="16">
        <f>Flights[[#This Row],[Length (min)]]/60</f>
        <v>5.333333333333333</v>
      </c>
      <c r="O440">
        <v>320</v>
      </c>
      <c r="P440">
        <v>2475</v>
      </c>
      <c r="Q440" s="18">
        <f>IFERROR(Flights[[#This Row],[Distance]]/Flights[[#This Row],[Length (hr)]], "")</f>
        <v>464.0625</v>
      </c>
      <c r="R440" s="1">
        <v>0.64583333333333337</v>
      </c>
      <c r="S440" s="1" t="str">
        <f>IF(Flights[[#This Row],[Length (hr)]]&lt;2, "No meal", IF(Flights[[#This Row],[Length (hr)]]&lt;3.5, "Light meal", "Full meal"))</f>
        <v>Full meal</v>
      </c>
      <c r="T440" s="1" t="str">
        <f>IF(AND(Flights[[#This Row],[Airline]]="US Airways", Flights[[#This Row],[Meal]]="Full Meal"), "Yes", "No")</f>
        <v>No</v>
      </c>
      <c r="U440" s="1">
        <v>0.63541666666666663</v>
      </c>
      <c r="V440">
        <v>-15</v>
      </c>
      <c r="W440" s="1" t="str">
        <f>IF(Flights[[#This Row],[Arrival Delay]] = "", "Cancelled", IF(Flights[[#This Row],[Arrival Delay]]&gt;15, "Delayed", "On time"))</f>
        <v>On time</v>
      </c>
      <c r="X440" t="str">
        <f>IF(Flights[[#This Row],[Status]]&lt;&gt;"Delayed","", IF(Flights[[#This Row],[Arrival Delay]]&gt;120, "Severe", IF(Flights[[#This Row],[Arrival Delay]]&gt;60, "Major", "Moderate")))</f>
        <v/>
      </c>
      <c r="Y440" t="b">
        <v>0</v>
      </c>
      <c r="AA440" t="str">
        <f>IF(OR(AND(Flights[[#This Row],[Status]]="Cancelled", Flights[[#This Row],[Cancellation Reason]]="Airline/Carrier"), Flights[[#This Row],[Delay Type]]="Severe"), "Yes", "No")</f>
        <v>No</v>
      </c>
    </row>
    <row r="441" spans="1:27" x14ac:dyDescent="0.3">
      <c r="A441" s="3">
        <v>42040</v>
      </c>
      <c r="B441" s="22">
        <f>WEEKNUM(Flights[[#This Row],[Date]], 1)</f>
        <v>6</v>
      </c>
      <c r="C441" s="22">
        <f>WEEKDAY(Flights[[#This Row],[Date]],1)</f>
        <v>5</v>
      </c>
      <c r="D441" t="s">
        <v>402</v>
      </c>
      <c r="E441" t="s">
        <v>1994</v>
      </c>
      <c r="F441" t="s">
        <v>0</v>
      </c>
      <c r="G441" t="s">
        <v>356</v>
      </c>
      <c r="H441" t="str">
        <f>_xlfn.XLOOKUP(Flights[[#This Row],[Destination]], Airports!$A$2:$A$78, Airports!$D$2:$D$78)</f>
        <v>Tucson</v>
      </c>
      <c r="I441" t="str" cm="1">
        <f t="array" ref="I441">_xlfn.XLOOKUP(Flights[[#This Row],[Destination]],_xlfn._TRO_TRAILING( Airports!A:A),_xlfn._TRO_TRAILING( Airports!E:E), "Not found")</f>
        <v>AZ</v>
      </c>
      <c r="J441" s="1">
        <v>0.33680555555555558</v>
      </c>
      <c r="K441" s="22">
        <f>HOUR(Flights[[#This Row],[Scheduled Departure]])</f>
        <v>8</v>
      </c>
      <c r="L441" s="1">
        <v>0.33333333333333331</v>
      </c>
      <c r="M441">
        <f>(L441-J441)*24*60</f>
        <v>-5.0000000000000622</v>
      </c>
      <c r="N441" s="16">
        <f>Flights[[#This Row],[Length (min)]]/60</f>
        <v>1.6333333333333333</v>
      </c>
      <c r="O441">
        <v>98</v>
      </c>
      <c r="P441">
        <v>451</v>
      </c>
      <c r="Q441" s="18">
        <f>IFERROR(Flights[[#This Row],[Distance]]/Flights[[#This Row],[Length (hr)]], "")</f>
        <v>276.12244897959187</v>
      </c>
      <c r="R441" s="1">
        <v>0.43472222222222223</v>
      </c>
      <c r="S441" s="1" t="str">
        <f>IF(Flights[[#This Row],[Length (hr)]]&lt;2, "No meal", IF(Flights[[#This Row],[Length (hr)]]&lt;3.5, "Light meal", "Full meal"))</f>
        <v>No meal</v>
      </c>
      <c r="T441" s="1" t="str">
        <f>IF(AND(Flights[[#This Row],[Airline]]="US Airways", Flights[[#This Row],[Meal]]="Full Meal"), "Yes", "No")</f>
        <v>No</v>
      </c>
      <c r="U441" s="1">
        <v>0.44305555555555554</v>
      </c>
      <c r="V441">
        <v>12</v>
      </c>
      <c r="W441" s="1" t="str">
        <f>IF(Flights[[#This Row],[Arrival Delay]] = "", "Cancelled", IF(Flights[[#This Row],[Arrival Delay]]&gt;15, "Delayed", "On time"))</f>
        <v>On time</v>
      </c>
      <c r="X441" t="str">
        <f>IF(Flights[[#This Row],[Status]]&lt;&gt;"Delayed","", IF(Flights[[#This Row],[Arrival Delay]]&gt;120, "Severe", IF(Flights[[#This Row],[Arrival Delay]]&gt;60, "Major", "Moderate")))</f>
        <v/>
      </c>
      <c r="Y441" t="b">
        <v>0</v>
      </c>
      <c r="AA441" t="str">
        <f>IF(OR(AND(Flights[[#This Row],[Status]]="Cancelled", Flights[[#This Row],[Cancellation Reason]]="Airline/Carrier"), Flights[[#This Row],[Delay Type]]="Severe"), "Yes", "No")</f>
        <v>No</v>
      </c>
    </row>
    <row r="442" spans="1:27" x14ac:dyDescent="0.3">
      <c r="A442" s="3">
        <v>42040</v>
      </c>
      <c r="B442" s="22">
        <f>WEEKNUM(Flights[[#This Row],[Date]], 1)</f>
        <v>6</v>
      </c>
      <c r="C442" s="22">
        <f>WEEKDAY(Flights[[#This Row],[Date]],1)</f>
        <v>5</v>
      </c>
      <c r="D442" t="s">
        <v>844</v>
      </c>
      <c r="E442" t="s">
        <v>1994</v>
      </c>
      <c r="F442" t="s">
        <v>0</v>
      </c>
      <c r="G442" t="s">
        <v>7</v>
      </c>
      <c r="H442" t="str">
        <f>_xlfn.XLOOKUP(Flights[[#This Row],[Destination]], Airports!$A$2:$A$78, Airports!$D$2:$D$78)</f>
        <v>Austin</v>
      </c>
      <c r="I442" t="str" cm="1">
        <f t="array" ref="I442">_xlfn.XLOOKUP(Flights[[#This Row],[Destination]],_xlfn._TRO_TRAILING( Airports!A:A),_xlfn._TRO_TRAILING( Airports!E:E), "Not found")</f>
        <v>TX</v>
      </c>
      <c r="J442" s="1">
        <v>0.35416666666666669</v>
      </c>
      <c r="K442" s="22">
        <f>HOUR(Flights[[#This Row],[Scheduled Departure]])</f>
        <v>8</v>
      </c>
      <c r="L442" s="1">
        <v>0.51388888888888884</v>
      </c>
      <c r="M442">
        <f>(L442-J442)*24*60</f>
        <v>229.99999999999991</v>
      </c>
      <c r="N442" s="16">
        <f>Flights[[#This Row],[Length (min)]]/60</f>
        <v>3.1</v>
      </c>
      <c r="O442">
        <v>186</v>
      </c>
      <c r="P442">
        <v>1242</v>
      </c>
      <c r="Q442" s="18">
        <f>IFERROR(Flights[[#This Row],[Distance]]/Flights[[#This Row],[Length (hr)]], "")</f>
        <v>400.64516129032256</v>
      </c>
      <c r="R442" s="1">
        <v>0.56041666666666667</v>
      </c>
      <c r="S442" s="1" t="str">
        <f>IF(Flights[[#This Row],[Length (hr)]]&lt;2, "No meal", IF(Flights[[#This Row],[Length (hr)]]&lt;3.5, "Light meal", "Full meal"))</f>
        <v>Light meal</v>
      </c>
      <c r="T442" s="1" t="str">
        <f>IF(AND(Flights[[#This Row],[Airline]]="US Airways", Flights[[#This Row],[Meal]]="Full Meal"), "Yes", "No")</f>
        <v>No</v>
      </c>
      <c r="U442" s="1">
        <v>0.72638888888888886</v>
      </c>
      <c r="V442">
        <v>239</v>
      </c>
      <c r="W442" s="1" t="str">
        <f>IF(Flights[[#This Row],[Arrival Delay]] = "", "Cancelled", IF(Flights[[#This Row],[Arrival Delay]]&gt;15, "Delayed", "On time"))</f>
        <v>Delayed</v>
      </c>
      <c r="X442" t="str">
        <f>IF(Flights[[#This Row],[Status]]&lt;&gt;"Delayed","", IF(Flights[[#This Row],[Arrival Delay]]&gt;120, "Severe", IF(Flights[[#This Row],[Arrival Delay]]&gt;60, "Major", "Moderate")))</f>
        <v>Severe</v>
      </c>
      <c r="Y442" t="b">
        <v>0</v>
      </c>
      <c r="AA442" t="str">
        <f>IF(OR(AND(Flights[[#This Row],[Status]]="Cancelled", Flights[[#This Row],[Cancellation Reason]]="Airline/Carrier"), Flights[[#This Row],[Delay Type]]="Severe"), "Yes", "No")</f>
        <v>Yes</v>
      </c>
    </row>
    <row r="443" spans="1:27" x14ac:dyDescent="0.3">
      <c r="A443" s="3">
        <v>42040</v>
      </c>
      <c r="B443" s="22">
        <f>WEEKNUM(Flights[[#This Row],[Date]], 1)</f>
        <v>6</v>
      </c>
      <c r="C443" s="22">
        <f>WEEKDAY(Flights[[#This Row],[Date]],1)</f>
        <v>5</v>
      </c>
      <c r="D443" t="s">
        <v>848</v>
      </c>
      <c r="E443" t="s">
        <v>1995</v>
      </c>
      <c r="F443" t="s">
        <v>0</v>
      </c>
      <c r="G443" t="s">
        <v>273</v>
      </c>
      <c r="H443" t="str">
        <f>_xlfn.XLOOKUP(Flights[[#This Row],[Destination]], Airports!$A$2:$A$78, Airports!$D$2:$D$78)</f>
        <v>Denver</v>
      </c>
      <c r="I443" t="str" cm="1">
        <f t="array" ref="I443">_xlfn.XLOOKUP(Flights[[#This Row],[Destination]],_xlfn._TRO_TRAILING( Airports!A:A),_xlfn._TRO_TRAILING( Airports!E:E), "Not found")</f>
        <v>CO</v>
      </c>
      <c r="J443" s="1">
        <v>0.36458333333333331</v>
      </c>
      <c r="K443" s="22">
        <f>HOUR(Flights[[#This Row],[Scheduled Departure]])</f>
        <v>8</v>
      </c>
      <c r="L443" s="1">
        <v>0.36388888888888887</v>
      </c>
      <c r="M443">
        <f>(L443-J443)*24*60</f>
        <v>-0.99999999999999645</v>
      </c>
      <c r="N443" s="16">
        <f>Flights[[#This Row],[Length (min)]]/60</f>
        <v>2.15</v>
      </c>
      <c r="O443">
        <v>129</v>
      </c>
      <c r="P443">
        <v>862</v>
      </c>
      <c r="Q443" s="18">
        <f>IFERROR(Flights[[#This Row],[Distance]]/Flights[[#This Row],[Length (hr)]], "")</f>
        <v>400.93023255813955</v>
      </c>
      <c r="R443" s="1">
        <v>0.5</v>
      </c>
      <c r="S443" s="1" t="str">
        <f>IF(Flights[[#This Row],[Length (hr)]]&lt;2, "No meal", IF(Flights[[#This Row],[Length (hr)]]&lt;3.5, "Light meal", "Full meal"))</f>
        <v>Light meal</v>
      </c>
      <c r="T443" s="1" t="str">
        <f>IF(AND(Flights[[#This Row],[Airline]]="US Airways", Flights[[#This Row],[Meal]]="Full Meal"), "Yes", "No")</f>
        <v>No</v>
      </c>
      <c r="U443" s="1">
        <v>0.49513888888888891</v>
      </c>
      <c r="V443">
        <v>-7</v>
      </c>
      <c r="W443" s="1" t="str">
        <f>IF(Flights[[#This Row],[Arrival Delay]] = "", "Cancelled", IF(Flights[[#This Row],[Arrival Delay]]&gt;15, "Delayed", "On time"))</f>
        <v>On time</v>
      </c>
      <c r="X443" t="str">
        <f>IF(Flights[[#This Row],[Status]]&lt;&gt;"Delayed","", IF(Flights[[#This Row],[Arrival Delay]]&gt;120, "Severe", IF(Flights[[#This Row],[Arrival Delay]]&gt;60, "Major", "Moderate")))</f>
        <v/>
      </c>
      <c r="Y443" t="b">
        <v>0</v>
      </c>
      <c r="AA443" t="str">
        <f>IF(OR(AND(Flights[[#This Row],[Status]]="Cancelled", Flights[[#This Row],[Cancellation Reason]]="Airline/Carrier"), Flights[[#This Row],[Delay Type]]="Severe"), "Yes", "No")</f>
        <v>No</v>
      </c>
    </row>
    <row r="444" spans="1:27" x14ac:dyDescent="0.3">
      <c r="A444" s="3">
        <v>42040</v>
      </c>
      <c r="B444" s="22">
        <f>WEEKNUM(Flights[[#This Row],[Date]], 1)</f>
        <v>6</v>
      </c>
      <c r="C444" s="22">
        <f>WEEKDAY(Flights[[#This Row],[Date]],1)</f>
        <v>5</v>
      </c>
      <c r="D444" t="s">
        <v>438</v>
      </c>
      <c r="E444" t="s">
        <v>1990</v>
      </c>
      <c r="F444" t="s">
        <v>0</v>
      </c>
      <c r="G444" t="s">
        <v>293</v>
      </c>
      <c r="H444" t="str">
        <f>_xlfn.XLOOKUP(Flights[[#This Row],[Destination]], Airports!$A$2:$A$78, Airports!$D$2:$D$78)</f>
        <v>Houston</v>
      </c>
      <c r="I444" t="str" cm="1">
        <f t="array" ref="I444">_xlfn.XLOOKUP(Flights[[#This Row],[Destination]],_xlfn._TRO_TRAILING( Airports!A:A),_xlfn._TRO_TRAILING( Airports!E:E), "Not found")</f>
        <v>TX</v>
      </c>
      <c r="J444" s="1">
        <v>0.38750000000000001</v>
      </c>
      <c r="K444" s="22">
        <f>HOUR(Flights[[#This Row],[Scheduled Departure]])</f>
        <v>9</v>
      </c>
      <c r="L444" s="1">
        <v>0.38611111111111113</v>
      </c>
      <c r="M444">
        <f>(L444-J444)*24*60</f>
        <v>-1.9999999999999929</v>
      </c>
      <c r="N444" s="16">
        <f>Flights[[#This Row],[Length (min)]]/60</f>
        <v>3.2666666666666666</v>
      </c>
      <c r="O444">
        <v>196</v>
      </c>
      <c r="P444">
        <v>1379</v>
      </c>
      <c r="Q444" s="18">
        <f>IFERROR(Flights[[#This Row],[Distance]]/Flights[[#This Row],[Length (hr)]], "")</f>
        <v>422.14285714285717</v>
      </c>
      <c r="R444" s="1">
        <v>0.60416666666666663</v>
      </c>
      <c r="S444" s="1" t="str">
        <f>IF(Flights[[#This Row],[Length (hr)]]&lt;2, "No meal", IF(Flights[[#This Row],[Length (hr)]]&lt;3.5, "Light meal", "Full meal"))</f>
        <v>Light meal</v>
      </c>
      <c r="T444" s="1" t="str">
        <f>IF(AND(Flights[[#This Row],[Airline]]="US Airways", Flights[[#This Row],[Meal]]="Full Meal"), "Yes", "No")</f>
        <v>No</v>
      </c>
      <c r="U444" s="1">
        <v>0.60555555555555551</v>
      </c>
      <c r="V444">
        <v>2</v>
      </c>
      <c r="W444" s="1" t="str">
        <f>IF(Flights[[#This Row],[Arrival Delay]] = "", "Cancelled", IF(Flights[[#This Row],[Arrival Delay]]&gt;15, "Delayed", "On time"))</f>
        <v>On time</v>
      </c>
      <c r="X444" t="str">
        <f>IF(Flights[[#This Row],[Status]]&lt;&gt;"Delayed","", IF(Flights[[#This Row],[Arrival Delay]]&gt;120, "Severe", IF(Flights[[#This Row],[Arrival Delay]]&gt;60, "Major", "Moderate")))</f>
        <v/>
      </c>
      <c r="Y444" t="b">
        <v>0</v>
      </c>
      <c r="AA444" t="str">
        <f>IF(OR(AND(Flights[[#This Row],[Status]]="Cancelled", Flights[[#This Row],[Cancellation Reason]]="Airline/Carrier"), Flights[[#This Row],[Delay Type]]="Severe"), "Yes", "No")</f>
        <v>No</v>
      </c>
    </row>
    <row r="445" spans="1:27" x14ac:dyDescent="0.3">
      <c r="A445" s="3">
        <v>42040</v>
      </c>
      <c r="B445" s="22">
        <f>WEEKNUM(Flights[[#This Row],[Date]], 1)</f>
        <v>6</v>
      </c>
      <c r="C445" s="22">
        <f>WEEKDAY(Flights[[#This Row],[Date]],1)</f>
        <v>5</v>
      </c>
      <c r="D445" t="s">
        <v>825</v>
      </c>
      <c r="E445" t="s">
        <v>1989</v>
      </c>
      <c r="F445" t="s">
        <v>0</v>
      </c>
      <c r="G445" t="s">
        <v>31</v>
      </c>
      <c r="H445" t="str">
        <f>_xlfn.XLOOKUP(Flights[[#This Row],[Destination]], Airports!$A$2:$A$78, Airports!$D$2:$D$78)</f>
        <v>Raleigh</v>
      </c>
      <c r="I445" t="str" cm="1">
        <f t="array" ref="I445">_xlfn.XLOOKUP(Flights[[#This Row],[Destination]],_xlfn._TRO_TRAILING( Airports!A:A),_xlfn._TRO_TRAILING( Airports!E:E), "Not found")</f>
        <v>NC</v>
      </c>
      <c r="J445" s="1">
        <v>0.49305555555555558</v>
      </c>
      <c r="K445" s="22">
        <f>HOUR(Flights[[#This Row],[Scheduled Departure]])</f>
        <v>11</v>
      </c>
      <c r="L445" s="1">
        <v>0.54305555555555551</v>
      </c>
      <c r="M445">
        <f>(L445-J445)*24*60</f>
        <v>71.999999999999901</v>
      </c>
      <c r="N445" s="16">
        <f>Flights[[#This Row],[Length (min)]]/60</f>
        <v>4.9000000000000004</v>
      </c>
      <c r="O445">
        <v>294</v>
      </c>
      <c r="P445">
        <v>2239</v>
      </c>
      <c r="Q445" s="18">
        <f>IFERROR(Flights[[#This Row],[Distance]]/Flights[[#This Row],[Length (hr)]], "")</f>
        <v>456.93877551020404</v>
      </c>
      <c r="R445" s="1">
        <v>0.81736111111111109</v>
      </c>
      <c r="S445" s="1" t="str">
        <f>IF(Flights[[#This Row],[Length (hr)]]&lt;2, "No meal", IF(Flights[[#This Row],[Length (hr)]]&lt;3.5, "Light meal", "Full meal"))</f>
        <v>Full meal</v>
      </c>
      <c r="T445" s="1" t="str">
        <f>IF(AND(Flights[[#This Row],[Airline]]="US Airways", Flights[[#This Row],[Meal]]="Full Meal"), "Yes", "No")</f>
        <v>No</v>
      </c>
      <c r="U445" s="1">
        <v>0.87222222222222223</v>
      </c>
      <c r="V445">
        <v>79</v>
      </c>
      <c r="W445" s="1" t="str">
        <f>IF(Flights[[#This Row],[Arrival Delay]] = "", "Cancelled", IF(Flights[[#This Row],[Arrival Delay]]&gt;15, "Delayed", "On time"))</f>
        <v>Delayed</v>
      </c>
      <c r="X445" t="str">
        <f>IF(Flights[[#This Row],[Status]]&lt;&gt;"Delayed","", IF(Flights[[#This Row],[Arrival Delay]]&gt;120, "Severe", IF(Flights[[#This Row],[Arrival Delay]]&gt;60, "Major", "Moderate")))</f>
        <v>Major</v>
      </c>
      <c r="Y445" t="b">
        <v>0</v>
      </c>
      <c r="AA445" t="str">
        <f>IF(OR(AND(Flights[[#This Row],[Status]]="Cancelled", Flights[[#This Row],[Cancellation Reason]]="Airline/Carrier"), Flights[[#This Row],[Delay Type]]="Severe"), "Yes", "No")</f>
        <v>No</v>
      </c>
    </row>
    <row r="446" spans="1:27" x14ac:dyDescent="0.3">
      <c r="A446" s="3">
        <v>42040</v>
      </c>
      <c r="B446" s="22">
        <f>WEEKNUM(Flights[[#This Row],[Date]], 1)</f>
        <v>6</v>
      </c>
      <c r="C446" s="22">
        <f>WEEKDAY(Flights[[#This Row],[Date]],1)</f>
        <v>5</v>
      </c>
      <c r="D446" t="s">
        <v>807</v>
      </c>
      <c r="E446" t="s">
        <v>1994</v>
      </c>
      <c r="F446" t="s">
        <v>0</v>
      </c>
      <c r="G446" t="s">
        <v>347</v>
      </c>
      <c r="H446" t="str">
        <f>_xlfn.XLOOKUP(Flights[[#This Row],[Destination]], Airports!$A$2:$A$78, Airports!$D$2:$D$78)</f>
        <v>San Jose</v>
      </c>
      <c r="I446" t="str" cm="1">
        <f t="array" ref="I446">_xlfn.XLOOKUP(Flights[[#This Row],[Destination]],_xlfn._TRO_TRAILING( Airports!A:A),_xlfn._TRO_TRAILING( Airports!E:E), "Not found")</f>
        <v>CA</v>
      </c>
      <c r="J446" s="1">
        <v>0.52777777777777779</v>
      </c>
      <c r="K446" s="22">
        <f>HOUR(Flights[[#This Row],[Scheduled Departure]])</f>
        <v>12</v>
      </c>
      <c r="L446" s="1">
        <v>0.56666666666666665</v>
      </c>
      <c r="M446">
        <f>(L446-J446)*24*60</f>
        <v>55.999999999999957</v>
      </c>
      <c r="N446" s="16">
        <f>Flights[[#This Row],[Length (min)]]/60</f>
        <v>1.6333333333333333</v>
      </c>
      <c r="O446">
        <v>98</v>
      </c>
      <c r="P446">
        <v>308</v>
      </c>
      <c r="Q446" s="18">
        <f>IFERROR(Flights[[#This Row],[Distance]]/Flights[[#This Row],[Length (hr)]], "")</f>
        <v>188.57142857142858</v>
      </c>
      <c r="R446" s="1">
        <v>0.57986111111111116</v>
      </c>
      <c r="S446" s="1" t="str">
        <f>IF(Flights[[#This Row],[Length (hr)]]&lt;2, "No meal", IF(Flights[[#This Row],[Length (hr)]]&lt;3.5, "Light meal", "Full meal"))</f>
        <v>No meal</v>
      </c>
      <c r="T446" s="1" t="str">
        <f>IF(AND(Flights[[#This Row],[Airline]]="US Airways", Flights[[#This Row],[Meal]]="Full Meal"), "Yes", "No")</f>
        <v>No</v>
      </c>
      <c r="U446" s="1">
        <v>0.63472222222222219</v>
      </c>
      <c r="V446">
        <v>79</v>
      </c>
      <c r="W446" s="1" t="str">
        <f>IF(Flights[[#This Row],[Arrival Delay]] = "", "Cancelled", IF(Flights[[#This Row],[Arrival Delay]]&gt;15, "Delayed", "On time"))</f>
        <v>Delayed</v>
      </c>
      <c r="X446" t="str">
        <f>IF(Flights[[#This Row],[Status]]&lt;&gt;"Delayed","", IF(Flights[[#This Row],[Arrival Delay]]&gt;120, "Severe", IF(Flights[[#This Row],[Arrival Delay]]&gt;60, "Major", "Moderate")))</f>
        <v>Major</v>
      </c>
      <c r="Y446" t="b">
        <v>0</v>
      </c>
      <c r="AA446" t="str">
        <f>IF(OR(AND(Flights[[#This Row],[Status]]="Cancelled", Flights[[#This Row],[Cancellation Reason]]="Airline/Carrier"), Flights[[#This Row],[Delay Type]]="Severe"), "Yes", "No")</f>
        <v>No</v>
      </c>
    </row>
    <row r="447" spans="1:27" x14ac:dyDescent="0.3">
      <c r="A447" s="3">
        <v>42040</v>
      </c>
      <c r="B447" s="22">
        <f>WEEKNUM(Flights[[#This Row],[Date]], 1)</f>
        <v>6</v>
      </c>
      <c r="C447" s="22">
        <f>WEEKDAY(Flights[[#This Row],[Date]],1)</f>
        <v>5</v>
      </c>
      <c r="D447" t="s">
        <v>414</v>
      </c>
      <c r="E447" t="s">
        <v>1994</v>
      </c>
      <c r="F447" t="s">
        <v>0</v>
      </c>
      <c r="G447" t="s">
        <v>255</v>
      </c>
      <c r="H447" t="str">
        <f>_xlfn.XLOOKUP(Flights[[#This Row],[Destination]], Airports!$A$2:$A$78, Airports!$D$2:$D$78)</f>
        <v>Boise</v>
      </c>
      <c r="I447" t="str" cm="1">
        <f t="array" ref="I447">_xlfn.XLOOKUP(Flights[[#This Row],[Destination]],_xlfn._TRO_TRAILING( Airports!A:A),_xlfn._TRO_TRAILING( Airports!E:E), "Not found")</f>
        <v>ID</v>
      </c>
      <c r="J447" s="1">
        <v>0.53263888888888888</v>
      </c>
      <c r="K447" s="22">
        <f>HOUR(Flights[[#This Row],[Scheduled Departure]])</f>
        <v>12</v>
      </c>
      <c r="L447" s="1">
        <v>0.55625000000000002</v>
      </c>
      <c r="M447">
        <f>(L447-J447)*24*60</f>
        <v>34.000000000000043</v>
      </c>
      <c r="N447" s="16">
        <f>Flights[[#This Row],[Length (min)]]/60</f>
        <v>1.95</v>
      </c>
      <c r="O447">
        <v>117</v>
      </c>
      <c r="P447">
        <v>674</v>
      </c>
      <c r="Q447" s="18">
        <f>IFERROR(Flights[[#This Row],[Distance]]/Flights[[#This Row],[Length (hr)]], "")</f>
        <v>345.64102564102564</v>
      </c>
      <c r="R447" s="1">
        <v>0.66527777777777775</v>
      </c>
      <c r="S447" s="1" t="str">
        <f>IF(Flights[[#This Row],[Length (hr)]]&lt;2, "No meal", IF(Flights[[#This Row],[Length (hr)]]&lt;3.5, "Light meal", "Full meal"))</f>
        <v>No meal</v>
      </c>
      <c r="T447" s="1" t="str">
        <f>IF(AND(Flights[[#This Row],[Airline]]="US Airways", Flights[[#This Row],[Meal]]="Full Meal"), "Yes", "No")</f>
        <v>No</v>
      </c>
      <c r="U447" s="1">
        <v>0.6791666666666667</v>
      </c>
      <c r="V447">
        <v>20</v>
      </c>
      <c r="W447" s="1" t="str">
        <f>IF(Flights[[#This Row],[Arrival Delay]] = "", "Cancelled", IF(Flights[[#This Row],[Arrival Delay]]&gt;15, "Delayed", "On time"))</f>
        <v>Delayed</v>
      </c>
      <c r="X447" t="str">
        <f>IF(Flights[[#This Row],[Status]]&lt;&gt;"Delayed","", IF(Flights[[#This Row],[Arrival Delay]]&gt;120, "Severe", IF(Flights[[#This Row],[Arrival Delay]]&gt;60, "Major", "Moderate")))</f>
        <v>Moderate</v>
      </c>
      <c r="Y447" t="b">
        <v>0</v>
      </c>
      <c r="AA447" t="str">
        <f>IF(OR(AND(Flights[[#This Row],[Status]]="Cancelled", Flights[[#This Row],[Cancellation Reason]]="Airline/Carrier"), Flights[[#This Row],[Delay Type]]="Severe"), "Yes", "No")</f>
        <v>No</v>
      </c>
    </row>
    <row r="448" spans="1:27" x14ac:dyDescent="0.3">
      <c r="A448" s="3">
        <v>42040</v>
      </c>
      <c r="B448" s="22">
        <f>WEEKNUM(Flights[[#This Row],[Date]], 1)</f>
        <v>6</v>
      </c>
      <c r="C448" s="22">
        <f>WEEKDAY(Flights[[#This Row],[Date]],1)</f>
        <v>5</v>
      </c>
      <c r="D448" t="s">
        <v>522</v>
      </c>
      <c r="E448" t="s">
        <v>1991</v>
      </c>
      <c r="F448" t="s">
        <v>0</v>
      </c>
      <c r="G448" t="s">
        <v>24</v>
      </c>
      <c r="H448" t="str">
        <f>_xlfn.XLOOKUP(Flights[[#This Row],[Destination]], Airports!$A$2:$A$78, Airports!$D$2:$D$78)</f>
        <v>Portland</v>
      </c>
      <c r="I448" t="str" cm="1">
        <f t="array" ref="I448">_xlfn.XLOOKUP(Flights[[#This Row],[Destination]],_xlfn._TRO_TRAILING( Airports!A:A),_xlfn._TRO_TRAILING( Airports!E:E), "Not found")</f>
        <v>OR</v>
      </c>
      <c r="J448" s="1">
        <v>0.55555555555555558</v>
      </c>
      <c r="K448" s="22">
        <f>HOUR(Flights[[#This Row],[Scheduled Departure]])</f>
        <v>13</v>
      </c>
      <c r="L448" s="1">
        <v>0.5541666666666667</v>
      </c>
      <c r="M448">
        <f>(L448-J448)*24*60</f>
        <v>-1.9999999999999929</v>
      </c>
      <c r="N448" s="16">
        <f>Flights[[#This Row],[Length (min)]]/60</f>
        <v>2.2166666666666668</v>
      </c>
      <c r="O448">
        <v>133</v>
      </c>
      <c r="P448">
        <v>834</v>
      </c>
      <c r="Q448" s="18">
        <f>IFERROR(Flights[[#This Row],[Distance]]/Flights[[#This Row],[Length (hr)]], "")</f>
        <v>376.24060150375936</v>
      </c>
      <c r="R448" s="1">
        <v>0.65277777777777779</v>
      </c>
      <c r="S448" s="1" t="str">
        <f>IF(Flights[[#This Row],[Length (hr)]]&lt;2, "No meal", IF(Flights[[#This Row],[Length (hr)]]&lt;3.5, "Light meal", "Full meal"))</f>
        <v>Light meal</v>
      </c>
      <c r="T448" s="1" t="str">
        <f>IF(AND(Flights[[#This Row],[Airline]]="US Airways", Flights[[#This Row],[Meal]]="Full Meal"), "Yes", "No")</f>
        <v>No</v>
      </c>
      <c r="U448" s="1">
        <v>0.64652777777777781</v>
      </c>
      <c r="V448">
        <v>-9</v>
      </c>
      <c r="W448" s="1" t="str">
        <f>IF(Flights[[#This Row],[Arrival Delay]] = "", "Cancelled", IF(Flights[[#This Row],[Arrival Delay]]&gt;15, "Delayed", "On time"))</f>
        <v>On time</v>
      </c>
      <c r="X448" t="str">
        <f>IF(Flights[[#This Row],[Status]]&lt;&gt;"Delayed","", IF(Flights[[#This Row],[Arrival Delay]]&gt;120, "Severe", IF(Flights[[#This Row],[Arrival Delay]]&gt;60, "Major", "Moderate")))</f>
        <v/>
      </c>
      <c r="Y448" t="b">
        <v>0</v>
      </c>
      <c r="AA448" t="str">
        <f>IF(OR(AND(Flights[[#This Row],[Status]]="Cancelled", Flights[[#This Row],[Cancellation Reason]]="Airline/Carrier"), Flights[[#This Row],[Delay Type]]="Severe"), "Yes", "No")</f>
        <v>No</v>
      </c>
    </row>
    <row r="449" spans="1:27" x14ac:dyDescent="0.3">
      <c r="A449" s="3">
        <v>42040</v>
      </c>
      <c r="B449" s="22">
        <f>WEEKNUM(Flights[[#This Row],[Date]], 1)</f>
        <v>6</v>
      </c>
      <c r="C449" s="22">
        <f>WEEKDAY(Flights[[#This Row],[Date]],1)</f>
        <v>5</v>
      </c>
      <c r="D449" t="s">
        <v>78</v>
      </c>
      <c r="E449" t="s">
        <v>1987</v>
      </c>
      <c r="F449" t="s">
        <v>0</v>
      </c>
      <c r="G449" t="s">
        <v>12</v>
      </c>
      <c r="H449" t="str">
        <f>_xlfn.XLOOKUP(Flights[[#This Row],[Destination]], Airports!$A$2:$A$78, Airports!$D$2:$D$78)</f>
        <v>New York</v>
      </c>
      <c r="I449" t="str" cm="1">
        <f t="array" ref="I449">_xlfn.XLOOKUP(Flights[[#This Row],[Destination]],_xlfn._TRO_TRAILING( Airports!A:A),_xlfn._TRO_TRAILING( Airports!E:E), "Not found")</f>
        <v>NY</v>
      </c>
      <c r="J449" s="1">
        <v>0.60069444444444442</v>
      </c>
      <c r="K449" s="22">
        <f>HOUR(Flights[[#This Row],[Scheduled Departure]])</f>
        <v>14</v>
      </c>
      <c r="L449" s="1">
        <v>0.59930555555555554</v>
      </c>
      <c r="M449">
        <f>(L449-J449)*24*60</f>
        <v>-1.9999999999999929</v>
      </c>
      <c r="N449" s="16">
        <f>Flights[[#This Row],[Length (min)]]/60</f>
        <v>5.416666666666667</v>
      </c>
      <c r="O449">
        <v>325</v>
      </c>
      <c r="P449">
        <v>2475</v>
      </c>
      <c r="Q449" s="18">
        <f>IFERROR(Flights[[#This Row],[Distance]]/Flights[[#This Row],[Length (hr)]], "")</f>
        <v>456.92307692307691</v>
      </c>
      <c r="R449" s="1">
        <v>0.95</v>
      </c>
      <c r="S449" s="1" t="str">
        <f>IF(Flights[[#This Row],[Length (hr)]]&lt;2, "No meal", IF(Flights[[#This Row],[Length (hr)]]&lt;3.5, "Light meal", "Full meal"))</f>
        <v>Full meal</v>
      </c>
      <c r="T449" s="1" t="str">
        <f>IF(AND(Flights[[#This Row],[Airline]]="US Airways", Flights[[#This Row],[Meal]]="Full Meal"), "Yes", "No")</f>
        <v>No</v>
      </c>
      <c r="U449" s="1">
        <v>0.95</v>
      </c>
      <c r="V449">
        <v>0</v>
      </c>
      <c r="W449" s="1" t="str">
        <f>IF(Flights[[#This Row],[Arrival Delay]] = "", "Cancelled", IF(Flights[[#This Row],[Arrival Delay]]&gt;15, "Delayed", "On time"))</f>
        <v>On time</v>
      </c>
      <c r="X449" t="str">
        <f>IF(Flights[[#This Row],[Status]]&lt;&gt;"Delayed","", IF(Flights[[#This Row],[Arrival Delay]]&gt;120, "Severe", IF(Flights[[#This Row],[Arrival Delay]]&gt;60, "Major", "Moderate")))</f>
        <v/>
      </c>
      <c r="Y449" t="b">
        <v>0</v>
      </c>
      <c r="AA449" t="str">
        <f>IF(OR(AND(Flights[[#This Row],[Status]]="Cancelled", Flights[[#This Row],[Cancellation Reason]]="Airline/Carrier"), Flights[[#This Row],[Delay Type]]="Severe"), "Yes", "No")</f>
        <v>No</v>
      </c>
    </row>
    <row r="450" spans="1:27" x14ac:dyDescent="0.3">
      <c r="A450" s="3">
        <v>42040</v>
      </c>
      <c r="B450" s="22">
        <f>WEEKNUM(Flights[[#This Row],[Date]], 1)</f>
        <v>6</v>
      </c>
      <c r="C450" s="22">
        <f>WEEKDAY(Flights[[#This Row],[Date]],1)</f>
        <v>5</v>
      </c>
      <c r="D450" t="s">
        <v>551</v>
      </c>
      <c r="E450" t="s">
        <v>1993</v>
      </c>
      <c r="F450" t="s">
        <v>0</v>
      </c>
      <c r="G450" t="s">
        <v>15</v>
      </c>
      <c r="H450" t="str">
        <f>_xlfn.XLOOKUP(Flights[[#This Row],[Destination]], Airports!$A$2:$A$78, Airports!$D$2:$D$78)</f>
        <v>Las Vegas</v>
      </c>
      <c r="I450" t="str" cm="1">
        <f t="array" ref="I450">_xlfn.XLOOKUP(Flights[[#This Row],[Destination]],_xlfn._TRO_TRAILING( Airports!A:A),_xlfn._TRO_TRAILING( Airports!E:E), "Not found")</f>
        <v>NV</v>
      </c>
      <c r="J450" s="1">
        <v>0.64583333333333337</v>
      </c>
      <c r="K450" s="22">
        <f>HOUR(Flights[[#This Row],[Scheduled Departure]])</f>
        <v>15</v>
      </c>
      <c r="L450" s="1">
        <v>0.67222222222222228</v>
      </c>
      <c r="M450">
        <f>(L450-J450)*24*60</f>
        <v>38.000000000000028</v>
      </c>
      <c r="N450" s="16">
        <f>Flights[[#This Row],[Length (min)]]/60</f>
        <v>0.8666666666666667</v>
      </c>
      <c r="O450">
        <v>52</v>
      </c>
      <c r="P450">
        <v>236</v>
      </c>
      <c r="Q450" s="18">
        <f>IFERROR(Flights[[#This Row],[Distance]]/Flights[[#This Row],[Length (hr)]], "")</f>
        <v>272.30769230769232</v>
      </c>
      <c r="R450" s="1">
        <v>0.69166666666666665</v>
      </c>
      <c r="S450" s="1" t="str">
        <f>IF(Flights[[#This Row],[Length (hr)]]&lt;2, "No meal", IF(Flights[[#This Row],[Length (hr)]]&lt;3.5, "Light meal", "Full meal"))</f>
        <v>No meal</v>
      </c>
      <c r="T450" s="1" t="str">
        <f>IF(AND(Flights[[#This Row],[Airline]]="US Airways", Flights[[#This Row],[Meal]]="Full Meal"), "Yes", "No")</f>
        <v>No</v>
      </c>
      <c r="U450" s="1">
        <v>0.70833333333333337</v>
      </c>
      <c r="V450">
        <v>24</v>
      </c>
      <c r="W450" s="1" t="str">
        <f>IF(Flights[[#This Row],[Arrival Delay]] = "", "Cancelled", IF(Flights[[#This Row],[Arrival Delay]]&gt;15, "Delayed", "On time"))</f>
        <v>Delayed</v>
      </c>
      <c r="X450" t="str">
        <f>IF(Flights[[#This Row],[Status]]&lt;&gt;"Delayed","", IF(Flights[[#This Row],[Arrival Delay]]&gt;120, "Severe", IF(Flights[[#This Row],[Arrival Delay]]&gt;60, "Major", "Moderate")))</f>
        <v>Moderate</v>
      </c>
      <c r="Y450" t="b">
        <v>0</v>
      </c>
      <c r="AA450" t="str">
        <f>IF(OR(AND(Flights[[#This Row],[Status]]="Cancelled", Flights[[#This Row],[Cancellation Reason]]="Airline/Carrier"), Flights[[#This Row],[Delay Type]]="Severe"), "Yes", "No")</f>
        <v>No</v>
      </c>
    </row>
    <row r="451" spans="1:27" x14ac:dyDescent="0.3">
      <c r="A451" s="3">
        <v>42040</v>
      </c>
      <c r="B451" s="22">
        <f>WEEKNUM(Flights[[#This Row],[Date]], 1)</f>
        <v>6</v>
      </c>
      <c r="C451" s="22">
        <f>WEEKDAY(Flights[[#This Row],[Date]],1)</f>
        <v>5</v>
      </c>
      <c r="D451" t="s">
        <v>573</v>
      </c>
      <c r="E451" t="s">
        <v>1994</v>
      </c>
      <c r="F451" t="s">
        <v>0</v>
      </c>
      <c r="G451" t="s">
        <v>313</v>
      </c>
      <c r="H451" t="str">
        <f>_xlfn.XLOOKUP(Flights[[#This Row],[Destination]], Airports!$A$2:$A$78, Airports!$D$2:$D$78)</f>
        <v>Monterey</v>
      </c>
      <c r="I451" t="str" cm="1">
        <f t="array" ref="I451">_xlfn.XLOOKUP(Flights[[#This Row],[Destination]],_xlfn._TRO_TRAILING( Airports!A:A),_xlfn._TRO_TRAILING( Airports!E:E), "Not found")</f>
        <v>CA</v>
      </c>
      <c r="J451" s="1">
        <v>0.68402777777777779</v>
      </c>
      <c r="K451" s="22">
        <f>HOUR(Flights[[#This Row],[Scheduled Departure]])</f>
        <v>16</v>
      </c>
      <c r="L451" s="1">
        <v>0.72361111111111109</v>
      </c>
      <c r="M451">
        <f>(L451-J451)*24*60</f>
        <v>56.999999999999957</v>
      </c>
      <c r="N451" s="16">
        <f>Flights[[#This Row],[Length (min)]]/60</f>
        <v>1.1333333333333333</v>
      </c>
      <c r="O451">
        <v>68</v>
      </c>
      <c r="P451">
        <v>266</v>
      </c>
      <c r="Q451" s="18">
        <f>IFERROR(Flights[[#This Row],[Distance]]/Flights[[#This Row],[Length (hr)]], "")</f>
        <v>234.70588235294119</v>
      </c>
      <c r="R451" s="1">
        <v>0.7319444444444444</v>
      </c>
      <c r="S451" s="1" t="str">
        <f>IF(Flights[[#This Row],[Length (hr)]]&lt;2, "No meal", IF(Flights[[#This Row],[Length (hr)]]&lt;3.5, "Light meal", "Full meal"))</f>
        <v>No meal</v>
      </c>
      <c r="T451" s="1" t="str">
        <f>IF(AND(Flights[[#This Row],[Airline]]="US Airways", Flights[[#This Row],[Meal]]="Full Meal"), "Yes", "No")</f>
        <v>No</v>
      </c>
      <c r="U451" s="1">
        <v>0.77083333333333337</v>
      </c>
      <c r="V451">
        <v>56</v>
      </c>
      <c r="W451" s="1" t="str">
        <f>IF(Flights[[#This Row],[Arrival Delay]] = "", "Cancelled", IF(Flights[[#This Row],[Arrival Delay]]&gt;15, "Delayed", "On time"))</f>
        <v>Delayed</v>
      </c>
      <c r="X451" t="str">
        <f>IF(Flights[[#This Row],[Status]]&lt;&gt;"Delayed","", IF(Flights[[#This Row],[Arrival Delay]]&gt;120, "Severe", IF(Flights[[#This Row],[Arrival Delay]]&gt;60, "Major", "Moderate")))</f>
        <v>Moderate</v>
      </c>
      <c r="Y451" t="b">
        <v>0</v>
      </c>
      <c r="AA451" t="str">
        <f>IF(OR(AND(Flights[[#This Row],[Status]]="Cancelled", Flights[[#This Row],[Cancellation Reason]]="Airline/Carrier"), Flights[[#This Row],[Delay Type]]="Severe"), "Yes", "No")</f>
        <v>No</v>
      </c>
    </row>
    <row r="452" spans="1:27" x14ac:dyDescent="0.3">
      <c r="A452" s="3">
        <v>42040</v>
      </c>
      <c r="B452" s="22">
        <f>WEEKNUM(Flights[[#This Row],[Date]], 1)</f>
        <v>6</v>
      </c>
      <c r="C452" s="22">
        <f>WEEKDAY(Flights[[#This Row],[Date]],1)</f>
        <v>5</v>
      </c>
      <c r="D452" t="s">
        <v>904</v>
      </c>
      <c r="E452" t="s">
        <v>1995</v>
      </c>
      <c r="F452" t="s">
        <v>0</v>
      </c>
      <c r="G452" t="s">
        <v>9</v>
      </c>
      <c r="H452" t="str">
        <f>_xlfn.XLOOKUP(Flights[[#This Row],[Destination]], Airports!$A$2:$A$78, Airports!$D$2:$D$78)</f>
        <v>San Francisco</v>
      </c>
      <c r="I452" t="str" cm="1">
        <f t="array" ref="I452">_xlfn.XLOOKUP(Flights[[#This Row],[Destination]],_xlfn._TRO_TRAILING( Airports!A:A),_xlfn._TRO_TRAILING( Airports!E:E), "Not found")</f>
        <v>CA</v>
      </c>
      <c r="J452" s="1">
        <v>0.72916666666666663</v>
      </c>
      <c r="K452" s="22">
        <f>HOUR(Flights[[#This Row],[Scheduled Departure]])</f>
        <v>17</v>
      </c>
      <c r="L452" s="1">
        <v>0.76249999999999996</v>
      </c>
      <c r="M452">
        <f>(L452-J452)*24*60</f>
        <v>47.999999999999986</v>
      </c>
      <c r="N452" s="16">
        <f>Flights[[#This Row],[Length (min)]]/60</f>
        <v>1.2333333333333334</v>
      </c>
      <c r="O452">
        <v>74</v>
      </c>
      <c r="P452">
        <v>337</v>
      </c>
      <c r="Q452" s="18">
        <f>IFERROR(Flights[[#This Row],[Distance]]/Flights[[#This Row],[Length (hr)]], "")</f>
        <v>273.24324324324323</v>
      </c>
      <c r="R452" s="1">
        <v>0.78125</v>
      </c>
      <c r="S452" s="1" t="str">
        <f>IF(Flights[[#This Row],[Length (hr)]]&lt;2, "No meal", IF(Flights[[#This Row],[Length (hr)]]&lt;3.5, "Light meal", "Full meal"))</f>
        <v>No meal</v>
      </c>
      <c r="T452" s="1" t="str">
        <f>IF(AND(Flights[[#This Row],[Airline]]="US Airways", Flights[[#This Row],[Meal]]="Full Meal"), "Yes", "No")</f>
        <v>No</v>
      </c>
      <c r="U452" s="1">
        <v>0.81388888888888888</v>
      </c>
      <c r="V452">
        <v>47</v>
      </c>
      <c r="W452" s="1" t="str">
        <f>IF(Flights[[#This Row],[Arrival Delay]] = "", "Cancelled", IF(Flights[[#This Row],[Arrival Delay]]&gt;15, "Delayed", "On time"))</f>
        <v>Delayed</v>
      </c>
      <c r="X452" t="str">
        <f>IF(Flights[[#This Row],[Status]]&lt;&gt;"Delayed","", IF(Flights[[#This Row],[Arrival Delay]]&gt;120, "Severe", IF(Flights[[#This Row],[Arrival Delay]]&gt;60, "Major", "Moderate")))</f>
        <v>Moderate</v>
      </c>
      <c r="Y452" t="b">
        <v>0</v>
      </c>
      <c r="AA452" t="str">
        <f>IF(OR(AND(Flights[[#This Row],[Status]]="Cancelled", Flights[[#This Row],[Cancellation Reason]]="Airline/Carrier"), Flights[[#This Row],[Delay Type]]="Severe"), "Yes", "No")</f>
        <v>No</v>
      </c>
    </row>
    <row r="453" spans="1:27" x14ac:dyDescent="0.3">
      <c r="A453" s="3">
        <v>42040</v>
      </c>
      <c r="B453" s="22">
        <f>WEEKNUM(Flights[[#This Row],[Date]], 1)</f>
        <v>6</v>
      </c>
      <c r="C453" s="22">
        <f>WEEKDAY(Flights[[#This Row],[Date]],1)</f>
        <v>5</v>
      </c>
      <c r="D453" t="s">
        <v>923</v>
      </c>
      <c r="E453" t="s">
        <v>1995</v>
      </c>
      <c r="F453" t="s">
        <v>0</v>
      </c>
      <c r="G453" t="s">
        <v>9</v>
      </c>
      <c r="H453" t="str">
        <f>_xlfn.XLOOKUP(Flights[[#This Row],[Destination]], Airports!$A$2:$A$78, Airports!$D$2:$D$78)</f>
        <v>San Francisco</v>
      </c>
      <c r="I453" t="str" cm="1">
        <f t="array" ref="I453">_xlfn.XLOOKUP(Flights[[#This Row],[Destination]],_xlfn._TRO_TRAILING( Airports!A:A),_xlfn._TRO_TRAILING( Airports!E:E), "Not found")</f>
        <v>CA</v>
      </c>
      <c r="J453" s="1">
        <v>0.85069444444444442</v>
      </c>
      <c r="K453" s="22">
        <f>HOUR(Flights[[#This Row],[Scheduled Departure]])</f>
        <v>20</v>
      </c>
      <c r="L453" s="1">
        <v>0.8618055555555556</v>
      </c>
      <c r="M453">
        <f>(L453-J453)*24*60</f>
        <v>16.000000000000103</v>
      </c>
      <c r="N453" s="16">
        <f>Flights[[#This Row],[Length (min)]]/60</f>
        <v>1.4</v>
      </c>
      <c r="O453">
        <v>84</v>
      </c>
      <c r="P453">
        <v>337</v>
      </c>
      <c r="Q453" s="18">
        <f>IFERROR(Flights[[#This Row],[Distance]]/Flights[[#This Row],[Length (hr)]], "")</f>
        <v>240.71428571428572</v>
      </c>
      <c r="R453" s="1">
        <v>0.90625</v>
      </c>
      <c r="S453" s="1" t="str">
        <f>IF(Flights[[#This Row],[Length (hr)]]&lt;2, "No meal", IF(Flights[[#This Row],[Length (hr)]]&lt;3.5, "Light meal", "Full meal"))</f>
        <v>No meal</v>
      </c>
      <c r="T453" s="1" t="str">
        <f>IF(AND(Flights[[#This Row],[Airline]]="US Airways", Flights[[#This Row],[Meal]]="Full Meal"), "Yes", "No")</f>
        <v>No</v>
      </c>
      <c r="U453" s="1">
        <v>0.92013888888888884</v>
      </c>
      <c r="V453">
        <v>20</v>
      </c>
      <c r="W453" s="1" t="str">
        <f>IF(Flights[[#This Row],[Arrival Delay]] = "", "Cancelled", IF(Flights[[#This Row],[Arrival Delay]]&gt;15, "Delayed", "On time"))</f>
        <v>Delayed</v>
      </c>
      <c r="X453" t="str">
        <f>IF(Flights[[#This Row],[Status]]&lt;&gt;"Delayed","", IF(Flights[[#This Row],[Arrival Delay]]&gt;120, "Severe", IF(Flights[[#This Row],[Arrival Delay]]&gt;60, "Major", "Moderate")))</f>
        <v>Moderate</v>
      </c>
      <c r="Y453" t="b">
        <v>0</v>
      </c>
      <c r="AA453" t="str">
        <f>IF(OR(AND(Flights[[#This Row],[Status]]="Cancelled", Flights[[#This Row],[Cancellation Reason]]="Airline/Carrier"), Flights[[#This Row],[Delay Type]]="Severe"), "Yes", "No")</f>
        <v>No</v>
      </c>
    </row>
    <row r="454" spans="1:27" x14ac:dyDescent="0.3">
      <c r="A454" s="3">
        <v>42041</v>
      </c>
      <c r="B454" s="22">
        <f>WEEKNUM(Flights[[#This Row],[Date]], 1)</f>
        <v>6</v>
      </c>
      <c r="C454" s="22">
        <f>WEEKDAY(Flights[[#This Row],[Date]],1)</f>
        <v>6</v>
      </c>
      <c r="D454" t="s">
        <v>112</v>
      </c>
      <c r="E454" t="s">
        <v>1987</v>
      </c>
      <c r="F454" t="s">
        <v>0</v>
      </c>
      <c r="G454" t="s">
        <v>4</v>
      </c>
      <c r="H454" t="str">
        <f>_xlfn.XLOOKUP(Flights[[#This Row],[Destination]], Airports!$A$2:$A$78, Airports!$D$2:$D$78)</f>
        <v>Chicago</v>
      </c>
      <c r="I454" t="str" cm="1">
        <f t="array" ref="I454">_xlfn.XLOOKUP(Flights[[#This Row],[Destination]],_xlfn._TRO_TRAILING( Airports!A:A),_xlfn._TRO_TRAILING( Airports!E:E), "Not found")</f>
        <v>IL</v>
      </c>
      <c r="J454" s="1">
        <v>0.30208333333333331</v>
      </c>
      <c r="K454" s="22">
        <f>HOUR(Flights[[#This Row],[Scheduled Departure]])</f>
        <v>7</v>
      </c>
      <c r="L454" s="1">
        <v>0.3</v>
      </c>
      <c r="M454">
        <f>(L454-J454)*24*60</f>
        <v>-2.9999999999999893</v>
      </c>
      <c r="N454" s="16">
        <f>Flights[[#This Row],[Length (min)]]/60</f>
        <v>3.9333333333333331</v>
      </c>
      <c r="O454">
        <v>236</v>
      </c>
      <c r="P454">
        <v>1744</v>
      </c>
      <c r="Q454" s="18">
        <f>IFERROR(Flights[[#This Row],[Distance]]/Flights[[#This Row],[Length (hr)]], "")</f>
        <v>443.38983050847457</v>
      </c>
      <c r="R454" s="1">
        <v>0.5541666666666667</v>
      </c>
      <c r="S454" s="1" t="str">
        <f>IF(Flights[[#This Row],[Length (hr)]]&lt;2, "No meal", IF(Flights[[#This Row],[Length (hr)]]&lt;3.5, "Light meal", "Full meal"))</f>
        <v>Full meal</v>
      </c>
      <c r="T454" s="1" t="str">
        <f>IF(AND(Flights[[#This Row],[Airline]]="US Airways", Flights[[#This Row],[Meal]]="Full Meal"), "Yes", "No")</f>
        <v>No</v>
      </c>
      <c r="U454" s="1">
        <v>0.54722222222222228</v>
      </c>
      <c r="V454">
        <v>-10</v>
      </c>
      <c r="W454" s="1" t="str">
        <f>IF(Flights[[#This Row],[Arrival Delay]] = "", "Cancelled", IF(Flights[[#This Row],[Arrival Delay]]&gt;15, "Delayed", "On time"))</f>
        <v>On time</v>
      </c>
      <c r="X454" t="str">
        <f>IF(Flights[[#This Row],[Status]]&lt;&gt;"Delayed","", IF(Flights[[#This Row],[Arrival Delay]]&gt;120, "Severe", IF(Flights[[#This Row],[Arrival Delay]]&gt;60, "Major", "Moderate")))</f>
        <v/>
      </c>
      <c r="Y454" t="b">
        <v>0</v>
      </c>
      <c r="AA454" t="str">
        <f>IF(OR(AND(Flights[[#This Row],[Status]]="Cancelled", Flights[[#This Row],[Cancellation Reason]]="Airline/Carrier"), Flights[[#This Row],[Delay Type]]="Severe"), "Yes", "No")</f>
        <v>No</v>
      </c>
    </row>
    <row r="455" spans="1:27" x14ac:dyDescent="0.3">
      <c r="A455" s="3">
        <v>42041</v>
      </c>
      <c r="B455" s="22">
        <f>WEEKNUM(Flights[[#This Row],[Date]], 1)</f>
        <v>6</v>
      </c>
      <c r="C455" s="22">
        <f>WEEKDAY(Flights[[#This Row],[Date]],1)</f>
        <v>6</v>
      </c>
      <c r="D455" t="s">
        <v>58</v>
      </c>
      <c r="E455" t="s">
        <v>1987</v>
      </c>
      <c r="F455" t="s">
        <v>0</v>
      </c>
      <c r="G455" t="s">
        <v>16</v>
      </c>
      <c r="H455" t="str">
        <f>_xlfn.XLOOKUP(Flights[[#This Row],[Destination]], Airports!$A$2:$A$78, Airports!$D$2:$D$78)</f>
        <v>Dulles</v>
      </c>
      <c r="I455" t="str" cm="1">
        <f t="array" ref="I455">_xlfn.XLOOKUP(Flights[[#This Row],[Destination]],_xlfn._TRO_TRAILING( Airports!A:A),_xlfn._TRO_TRAILING( Airports!E:E), "Not found")</f>
        <v>VA</v>
      </c>
      <c r="J455" s="1">
        <v>0.40972222222222221</v>
      </c>
      <c r="K455" s="22">
        <f>HOUR(Flights[[#This Row],[Scheduled Departure]])</f>
        <v>9</v>
      </c>
      <c r="L455" s="1">
        <v>0.43819444444444444</v>
      </c>
      <c r="M455">
        <f>(L455-J455)*24*60</f>
        <v>41.000000000000014</v>
      </c>
      <c r="N455" s="16">
        <f>Flights[[#This Row],[Length (min)]]/60</f>
        <v>4.9333333333333336</v>
      </c>
      <c r="O455">
        <v>296</v>
      </c>
      <c r="P455">
        <v>2288</v>
      </c>
      <c r="Q455" s="18">
        <f>IFERROR(Flights[[#This Row],[Distance]]/Flights[[#This Row],[Length (hr)]], "")</f>
        <v>463.78378378378375</v>
      </c>
      <c r="R455" s="1">
        <v>0.7319444444444444</v>
      </c>
      <c r="S455" s="1" t="str">
        <f>IF(Flights[[#This Row],[Length (hr)]]&lt;2, "No meal", IF(Flights[[#This Row],[Length (hr)]]&lt;3.5, "Light meal", "Full meal"))</f>
        <v>Full meal</v>
      </c>
      <c r="T455" s="1" t="str">
        <f>IF(AND(Flights[[#This Row],[Airline]]="US Airways", Flights[[#This Row],[Meal]]="Full Meal"), "Yes", "No")</f>
        <v>No</v>
      </c>
      <c r="U455" s="1">
        <v>0.76875000000000004</v>
      </c>
      <c r="V455">
        <v>53</v>
      </c>
      <c r="W455" s="1" t="str">
        <f>IF(Flights[[#This Row],[Arrival Delay]] = "", "Cancelled", IF(Flights[[#This Row],[Arrival Delay]]&gt;15, "Delayed", "On time"))</f>
        <v>Delayed</v>
      </c>
      <c r="X455" t="str">
        <f>IF(Flights[[#This Row],[Status]]&lt;&gt;"Delayed","", IF(Flights[[#This Row],[Arrival Delay]]&gt;120, "Severe", IF(Flights[[#This Row],[Arrival Delay]]&gt;60, "Major", "Moderate")))</f>
        <v>Moderate</v>
      </c>
      <c r="Y455" t="b">
        <v>0</v>
      </c>
      <c r="AA455" t="str">
        <f>IF(OR(AND(Flights[[#This Row],[Status]]="Cancelled", Flights[[#This Row],[Cancellation Reason]]="Airline/Carrier"), Flights[[#This Row],[Delay Type]]="Severe"), "Yes", "No")</f>
        <v>No</v>
      </c>
    </row>
    <row r="456" spans="1:27" x14ac:dyDescent="0.3">
      <c r="A456" s="3">
        <v>42041</v>
      </c>
      <c r="B456" s="22">
        <f>WEEKNUM(Flights[[#This Row],[Date]], 1)</f>
        <v>6</v>
      </c>
      <c r="C456" s="22">
        <f>WEEKDAY(Flights[[#This Row],[Date]],1)</f>
        <v>6</v>
      </c>
      <c r="D456" t="s">
        <v>59</v>
      </c>
      <c r="E456" t="s">
        <v>1987</v>
      </c>
      <c r="F456" t="s">
        <v>0</v>
      </c>
      <c r="G456" t="s">
        <v>7</v>
      </c>
      <c r="H456" t="str">
        <f>_xlfn.XLOOKUP(Flights[[#This Row],[Destination]], Airports!$A$2:$A$78, Airports!$D$2:$D$78)</f>
        <v>Austin</v>
      </c>
      <c r="I456" t="str" cm="1">
        <f t="array" ref="I456">_xlfn.XLOOKUP(Flights[[#This Row],[Destination]],_xlfn._TRO_TRAILING( Airports!A:A),_xlfn._TRO_TRAILING( Airports!E:E), "Not found")</f>
        <v>TX</v>
      </c>
      <c r="J456" s="1">
        <v>0.46180555555555558</v>
      </c>
      <c r="K456" s="22">
        <f>HOUR(Flights[[#This Row],[Scheduled Departure]])</f>
        <v>11</v>
      </c>
      <c r="L456" s="1">
        <v>0.45763888888888887</v>
      </c>
      <c r="M456">
        <f>(L456-J456)*24*60</f>
        <v>-6.0000000000000586</v>
      </c>
      <c r="N456" s="16">
        <f>Flights[[#This Row],[Length (min)]]/60</f>
        <v>2.9333333333333331</v>
      </c>
      <c r="O456">
        <v>176</v>
      </c>
      <c r="P456">
        <v>1242</v>
      </c>
      <c r="Q456" s="18">
        <f>IFERROR(Flights[[#This Row],[Distance]]/Flights[[#This Row],[Length (hr)]], "")</f>
        <v>423.40909090909093</v>
      </c>
      <c r="R456" s="1">
        <v>0.66805555555555551</v>
      </c>
      <c r="S456" s="1" t="str">
        <f>IF(Flights[[#This Row],[Length (hr)]]&lt;2, "No meal", IF(Flights[[#This Row],[Length (hr)]]&lt;3.5, "Light meal", "Full meal"))</f>
        <v>Light meal</v>
      </c>
      <c r="T456" s="1" t="str">
        <f>IF(AND(Flights[[#This Row],[Airline]]="US Airways", Flights[[#This Row],[Meal]]="Full Meal"), "Yes", "No")</f>
        <v>No</v>
      </c>
      <c r="U456" s="1">
        <v>0.66319444444444442</v>
      </c>
      <c r="V456">
        <v>-7</v>
      </c>
      <c r="W456" s="1" t="str">
        <f>IF(Flights[[#This Row],[Arrival Delay]] = "", "Cancelled", IF(Flights[[#This Row],[Arrival Delay]]&gt;15, "Delayed", "On time"))</f>
        <v>On time</v>
      </c>
      <c r="X456" t="str">
        <f>IF(Flights[[#This Row],[Status]]&lt;&gt;"Delayed","", IF(Flights[[#This Row],[Arrival Delay]]&gt;120, "Severe", IF(Flights[[#This Row],[Arrival Delay]]&gt;60, "Major", "Moderate")))</f>
        <v/>
      </c>
      <c r="Y456" t="b">
        <v>0</v>
      </c>
      <c r="AA456" t="str">
        <f>IF(OR(AND(Flights[[#This Row],[Status]]="Cancelled", Flights[[#This Row],[Cancellation Reason]]="Airline/Carrier"), Flights[[#This Row],[Delay Type]]="Severe"), "Yes", "No")</f>
        <v>No</v>
      </c>
    </row>
    <row r="457" spans="1:27" x14ac:dyDescent="0.3">
      <c r="A457" s="3">
        <v>42041</v>
      </c>
      <c r="B457" s="22">
        <f>WEEKNUM(Flights[[#This Row],[Date]], 1)</f>
        <v>6</v>
      </c>
      <c r="C457" s="22">
        <f>WEEKDAY(Flights[[#This Row],[Date]],1)</f>
        <v>6</v>
      </c>
      <c r="D457" t="s">
        <v>873</v>
      </c>
      <c r="E457" t="s">
        <v>1995</v>
      </c>
      <c r="F457" t="s">
        <v>0</v>
      </c>
      <c r="G457" t="s">
        <v>29</v>
      </c>
      <c r="H457" t="str">
        <f>_xlfn.XLOOKUP(Flights[[#This Row],[Destination]], Airports!$A$2:$A$78, Airports!$D$2:$D$78)</f>
        <v>Phoenix</v>
      </c>
      <c r="I457" t="str" cm="1">
        <f t="array" ref="I457">_xlfn.XLOOKUP(Flights[[#This Row],[Destination]],_xlfn._TRO_TRAILING( Airports!A:A),_xlfn._TRO_TRAILING( Airports!E:E), "Not found")</f>
        <v>AZ</v>
      </c>
      <c r="J457" s="1">
        <v>0.50347222222222221</v>
      </c>
      <c r="K457" s="22">
        <f>HOUR(Flights[[#This Row],[Scheduled Departure]])</f>
        <v>12</v>
      </c>
      <c r="L457" s="1">
        <v>0.5083333333333333</v>
      </c>
      <c r="M457">
        <f>(L457-J457)*24*60</f>
        <v>6.9999999999999751</v>
      </c>
      <c r="N457" s="16">
        <f>Flights[[#This Row],[Length (min)]]/60</f>
        <v>1.1000000000000001</v>
      </c>
      <c r="O457">
        <v>66</v>
      </c>
      <c r="P457">
        <v>370</v>
      </c>
      <c r="Q457" s="18">
        <f>IFERROR(Flights[[#This Row],[Distance]]/Flights[[#This Row],[Length (hr)]], "")</f>
        <v>336.36363636363632</v>
      </c>
      <c r="R457" s="1">
        <v>0.60069444444444442</v>
      </c>
      <c r="S457" s="1" t="str">
        <f>IF(Flights[[#This Row],[Length (hr)]]&lt;2, "No meal", IF(Flights[[#This Row],[Length (hr)]]&lt;3.5, "Light meal", "Full meal"))</f>
        <v>No meal</v>
      </c>
      <c r="T457" s="1" t="str">
        <f>IF(AND(Flights[[#This Row],[Airline]]="US Airways", Flights[[#This Row],[Meal]]="Full Meal"), "Yes", "No")</f>
        <v>No</v>
      </c>
      <c r="U457" s="1">
        <v>0.59583333333333333</v>
      </c>
      <c r="V457">
        <v>-7</v>
      </c>
      <c r="W457" s="1" t="str">
        <f>IF(Flights[[#This Row],[Arrival Delay]] = "", "Cancelled", IF(Flights[[#This Row],[Arrival Delay]]&gt;15, "Delayed", "On time"))</f>
        <v>On time</v>
      </c>
      <c r="X457" t="str">
        <f>IF(Flights[[#This Row],[Status]]&lt;&gt;"Delayed","", IF(Flights[[#This Row],[Arrival Delay]]&gt;120, "Severe", IF(Flights[[#This Row],[Arrival Delay]]&gt;60, "Major", "Moderate")))</f>
        <v/>
      </c>
      <c r="Y457" t="b">
        <v>0</v>
      </c>
      <c r="AA457" t="str">
        <f>IF(OR(AND(Flights[[#This Row],[Status]]="Cancelled", Flights[[#This Row],[Cancellation Reason]]="Airline/Carrier"), Flights[[#This Row],[Delay Type]]="Severe"), "Yes", "No")</f>
        <v>No</v>
      </c>
    </row>
    <row r="458" spans="1:27" x14ac:dyDescent="0.3">
      <c r="A458" s="3">
        <v>42041</v>
      </c>
      <c r="B458" s="22">
        <f>WEEKNUM(Flights[[#This Row],[Date]], 1)</f>
        <v>6</v>
      </c>
      <c r="C458" s="22">
        <f>WEEKDAY(Flights[[#This Row],[Date]],1)</f>
        <v>6</v>
      </c>
      <c r="D458" t="s">
        <v>874</v>
      </c>
      <c r="E458" t="s">
        <v>1995</v>
      </c>
      <c r="F458" t="s">
        <v>0</v>
      </c>
      <c r="G458" t="s">
        <v>270</v>
      </c>
      <c r="H458" t="str">
        <f>_xlfn.XLOOKUP(Flights[[#This Row],[Destination]], Airports!$A$2:$A$78, Airports!$D$2:$D$78)</f>
        <v>Dallas</v>
      </c>
      <c r="I458" t="str" cm="1">
        <f t="array" ref="I458">_xlfn.XLOOKUP(Flights[[#This Row],[Destination]],_xlfn._TRO_TRAILING( Airports!A:A),_xlfn._TRO_TRAILING( Airports!E:E), "Not found")</f>
        <v>TX</v>
      </c>
      <c r="J458" s="1">
        <v>0.51041666666666663</v>
      </c>
      <c r="K458" s="22">
        <f>HOUR(Flights[[#This Row],[Scheduled Departure]])</f>
        <v>12</v>
      </c>
      <c r="L458" s="1">
        <v>0.51111111111111107</v>
      </c>
      <c r="M458">
        <f>(L458-J458)*24*60</f>
        <v>0.99999999999999645</v>
      </c>
      <c r="N458" s="16">
        <f>Flights[[#This Row],[Length (min)]]/60</f>
        <v>2.8</v>
      </c>
      <c r="O458">
        <v>168</v>
      </c>
      <c r="P458">
        <v>1246</v>
      </c>
      <c r="Q458" s="18">
        <f>IFERROR(Flights[[#This Row],[Distance]]/Flights[[#This Row],[Length (hr)]], "")</f>
        <v>445</v>
      </c>
      <c r="R458" s="1">
        <v>0.71527777777777779</v>
      </c>
      <c r="S458" s="1" t="str">
        <f>IF(Flights[[#This Row],[Length (hr)]]&lt;2, "No meal", IF(Flights[[#This Row],[Length (hr)]]&lt;3.5, "Light meal", "Full meal"))</f>
        <v>Light meal</v>
      </c>
      <c r="T458" s="1" t="str">
        <f>IF(AND(Flights[[#This Row],[Airline]]="US Airways", Flights[[#This Row],[Meal]]="Full Meal"), "Yes", "No")</f>
        <v>No</v>
      </c>
      <c r="U458" s="1">
        <v>0.71111111111111114</v>
      </c>
      <c r="V458">
        <v>-6</v>
      </c>
      <c r="W458" s="1" t="str">
        <f>IF(Flights[[#This Row],[Arrival Delay]] = "", "Cancelled", IF(Flights[[#This Row],[Arrival Delay]]&gt;15, "Delayed", "On time"))</f>
        <v>On time</v>
      </c>
      <c r="X458" t="str">
        <f>IF(Flights[[#This Row],[Status]]&lt;&gt;"Delayed","", IF(Flights[[#This Row],[Arrival Delay]]&gt;120, "Severe", IF(Flights[[#This Row],[Arrival Delay]]&gt;60, "Major", "Moderate")))</f>
        <v/>
      </c>
      <c r="Y458" t="b">
        <v>0</v>
      </c>
      <c r="AA458" t="str">
        <f>IF(OR(AND(Flights[[#This Row],[Status]]="Cancelled", Flights[[#This Row],[Cancellation Reason]]="Airline/Carrier"), Flights[[#This Row],[Delay Type]]="Severe"), "Yes", "No")</f>
        <v>No</v>
      </c>
    </row>
    <row r="459" spans="1:27" x14ac:dyDescent="0.3">
      <c r="A459" s="3">
        <v>42041</v>
      </c>
      <c r="B459" s="22">
        <f>WEEKNUM(Flights[[#This Row],[Date]], 1)</f>
        <v>6</v>
      </c>
      <c r="C459" s="22">
        <f>WEEKDAY(Flights[[#This Row],[Date]],1)</f>
        <v>6</v>
      </c>
      <c r="D459" t="s">
        <v>883</v>
      </c>
      <c r="E459" t="s">
        <v>1995</v>
      </c>
      <c r="F459" t="s">
        <v>0</v>
      </c>
      <c r="G459" t="s">
        <v>318</v>
      </c>
      <c r="H459" t="str">
        <f>_xlfn.XLOOKUP(Flights[[#This Row],[Destination]], Airports!$A$2:$A$78, Airports!$D$2:$D$78)</f>
        <v>Oakland</v>
      </c>
      <c r="I459" t="str" cm="1">
        <f t="array" ref="I459">_xlfn.XLOOKUP(Flights[[#This Row],[Destination]],_xlfn._TRO_TRAILING( Airports!A:A),_xlfn._TRO_TRAILING( Airports!E:E), "Not found")</f>
        <v>CA</v>
      </c>
      <c r="J459" s="1">
        <v>0.56597222222222221</v>
      </c>
      <c r="K459" s="22">
        <f>HOUR(Flights[[#This Row],[Scheduled Departure]])</f>
        <v>13</v>
      </c>
      <c r="L459" s="1">
        <v>0.57152777777777775</v>
      </c>
      <c r="M459">
        <f>(L459-J459)*24*60</f>
        <v>7.9999999999999716</v>
      </c>
      <c r="N459" s="16">
        <f>Flights[[#This Row],[Length (min)]]/60</f>
        <v>1.5</v>
      </c>
      <c r="O459">
        <v>90</v>
      </c>
      <c r="P459">
        <v>337</v>
      </c>
      <c r="Q459" s="18">
        <f>IFERROR(Flights[[#This Row],[Distance]]/Flights[[#This Row],[Length (hr)]], "")</f>
        <v>224.66666666666666</v>
      </c>
      <c r="R459" s="1">
        <v>0.61805555555555558</v>
      </c>
      <c r="S459" s="1" t="str">
        <f>IF(Flights[[#This Row],[Length (hr)]]&lt;2, "No meal", IF(Flights[[#This Row],[Length (hr)]]&lt;3.5, "Light meal", "Full meal"))</f>
        <v>No meal</v>
      </c>
      <c r="T459" s="1" t="str">
        <f>IF(AND(Flights[[#This Row],[Airline]]="US Airways", Flights[[#This Row],[Meal]]="Full Meal"), "Yes", "No")</f>
        <v>No</v>
      </c>
      <c r="U459" s="1">
        <v>0.63402777777777775</v>
      </c>
      <c r="V459">
        <v>23</v>
      </c>
      <c r="W459" s="1" t="str">
        <f>IF(Flights[[#This Row],[Arrival Delay]] = "", "Cancelled", IF(Flights[[#This Row],[Arrival Delay]]&gt;15, "Delayed", "On time"))</f>
        <v>Delayed</v>
      </c>
      <c r="X459" t="str">
        <f>IF(Flights[[#This Row],[Status]]&lt;&gt;"Delayed","", IF(Flights[[#This Row],[Arrival Delay]]&gt;120, "Severe", IF(Flights[[#This Row],[Arrival Delay]]&gt;60, "Major", "Moderate")))</f>
        <v>Moderate</v>
      </c>
      <c r="Y459" t="b">
        <v>0</v>
      </c>
      <c r="AA459" t="str">
        <f>IF(OR(AND(Flights[[#This Row],[Status]]="Cancelled", Flights[[#This Row],[Cancellation Reason]]="Airline/Carrier"), Flights[[#This Row],[Delay Type]]="Severe"), "Yes", "No")</f>
        <v>No</v>
      </c>
    </row>
    <row r="460" spans="1:27" x14ac:dyDescent="0.3">
      <c r="A460" s="3">
        <v>42041</v>
      </c>
      <c r="B460" s="22">
        <f>WEEKNUM(Flights[[#This Row],[Date]], 1)</f>
        <v>6</v>
      </c>
      <c r="C460" s="22">
        <f>WEEKDAY(Flights[[#This Row],[Date]],1)</f>
        <v>6</v>
      </c>
      <c r="D460" t="s">
        <v>563</v>
      </c>
      <c r="E460" t="s">
        <v>1990</v>
      </c>
      <c r="F460" t="s">
        <v>0</v>
      </c>
      <c r="G460" t="s">
        <v>4</v>
      </c>
      <c r="H460" t="str">
        <f>_xlfn.XLOOKUP(Flights[[#This Row],[Destination]], Airports!$A$2:$A$78, Airports!$D$2:$D$78)</f>
        <v>Chicago</v>
      </c>
      <c r="I460" t="str" cm="1">
        <f t="array" ref="I460">_xlfn.XLOOKUP(Flights[[#This Row],[Destination]],_xlfn._TRO_TRAILING( Airports!A:A),_xlfn._TRO_TRAILING( Airports!E:E), "Not found")</f>
        <v>IL</v>
      </c>
      <c r="J460" s="1">
        <v>0.71458333333333335</v>
      </c>
      <c r="K460" s="22">
        <f>HOUR(Flights[[#This Row],[Scheduled Departure]])</f>
        <v>17</v>
      </c>
      <c r="L460" s="1">
        <v>0.82638888888888884</v>
      </c>
      <c r="M460">
        <f>(L460-J460)*24*60</f>
        <v>160.99999999999991</v>
      </c>
      <c r="N460" s="16">
        <f>Flights[[#This Row],[Length (min)]]/60</f>
        <v>3.8166666666666669</v>
      </c>
      <c r="O460">
        <v>229</v>
      </c>
      <c r="P460">
        <v>1744</v>
      </c>
      <c r="Q460" s="18">
        <f>IFERROR(Flights[[#This Row],[Distance]]/Flights[[#This Row],[Length (hr)]], "")</f>
        <v>456.943231441048</v>
      </c>
      <c r="R460" s="1">
        <v>0.97222222222222221</v>
      </c>
      <c r="S460" s="1" t="str">
        <f>IF(Flights[[#This Row],[Length (hr)]]&lt;2, "No meal", IF(Flights[[#This Row],[Length (hr)]]&lt;3.5, "Light meal", "Full meal"))</f>
        <v>Full meal</v>
      </c>
      <c r="T460" s="1" t="str">
        <f>IF(AND(Flights[[#This Row],[Airline]]="US Airways", Flights[[#This Row],[Meal]]="Full Meal"), "Yes", "No")</f>
        <v>No</v>
      </c>
      <c r="U460" s="1">
        <v>6.8750000000000006E-2</v>
      </c>
      <c r="V460">
        <v>139</v>
      </c>
      <c r="W460" s="1" t="str">
        <f>IF(Flights[[#This Row],[Arrival Delay]] = "", "Cancelled", IF(Flights[[#This Row],[Arrival Delay]]&gt;15, "Delayed", "On time"))</f>
        <v>Delayed</v>
      </c>
      <c r="X460" t="str">
        <f>IF(Flights[[#This Row],[Status]]&lt;&gt;"Delayed","", IF(Flights[[#This Row],[Arrival Delay]]&gt;120, "Severe", IF(Flights[[#This Row],[Arrival Delay]]&gt;60, "Major", "Moderate")))</f>
        <v>Severe</v>
      </c>
      <c r="Y460" t="b">
        <v>0</v>
      </c>
      <c r="AA460" t="str">
        <f>IF(OR(AND(Flights[[#This Row],[Status]]="Cancelled", Flights[[#This Row],[Cancellation Reason]]="Airline/Carrier"), Flights[[#This Row],[Delay Type]]="Severe"), "Yes", "No")</f>
        <v>Yes</v>
      </c>
    </row>
    <row r="461" spans="1:27" x14ac:dyDescent="0.3">
      <c r="A461" s="3">
        <v>42041</v>
      </c>
      <c r="B461" s="22">
        <f>WEEKNUM(Flights[[#This Row],[Date]], 1)</f>
        <v>6</v>
      </c>
      <c r="C461" s="22">
        <f>WEEKDAY(Flights[[#This Row],[Date]],1)</f>
        <v>6</v>
      </c>
      <c r="D461" t="s">
        <v>90</v>
      </c>
      <c r="E461" t="s">
        <v>1987</v>
      </c>
      <c r="F461" t="s">
        <v>0</v>
      </c>
      <c r="G461" t="s">
        <v>19</v>
      </c>
      <c r="H461" t="str">
        <f>_xlfn.XLOOKUP(Flights[[#This Row],[Destination]], Airports!$A$2:$A$78, Airports!$D$2:$D$78)</f>
        <v>Kona</v>
      </c>
      <c r="I461" t="str" cm="1">
        <f t="array" ref="I461">_xlfn.XLOOKUP(Flights[[#This Row],[Destination]],_xlfn._TRO_TRAILING( Airports!A:A),_xlfn._TRO_TRAILING( Airports!E:E), "Not found")</f>
        <v>HI</v>
      </c>
      <c r="J461" s="1">
        <v>0.71527777777777779</v>
      </c>
      <c r="K461" s="22">
        <f>HOUR(Flights[[#This Row],[Scheduled Departure]])</f>
        <v>17</v>
      </c>
      <c r="L461" s="1">
        <v>0.71250000000000002</v>
      </c>
      <c r="M461">
        <f>(L461-J461)*24*60</f>
        <v>-3.9999999999999858</v>
      </c>
      <c r="N461" s="16">
        <f>Flights[[#This Row],[Length (min)]]/60</f>
        <v>6.0166666666666666</v>
      </c>
      <c r="O461">
        <v>361</v>
      </c>
      <c r="P461">
        <v>2504</v>
      </c>
      <c r="Q461" s="18">
        <f>IFERROR(Flights[[#This Row],[Distance]]/Flights[[#This Row],[Length (hr)]], "")</f>
        <v>416.17728531855954</v>
      </c>
      <c r="R461" s="1">
        <v>0.87916666666666665</v>
      </c>
      <c r="S461" s="1" t="str">
        <f>IF(Flights[[#This Row],[Length (hr)]]&lt;2, "No meal", IF(Flights[[#This Row],[Length (hr)]]&lt;3.5, "Light meal", "Full meal"))</f>
        <v>Full meal</v>
      </c>
      <c r="T461" s="1" t="str">
        <f>IF(AND(Flights[[#This Row],[Airline]]="US Airways", Flights[[#This Row],[Meal]]="Full Meal"), "Yes", "No")</f>
        <v>No</v>
      </c>
      <c r="U461" s="1">
        <v>0.87986111111111109</v>
      </c>
      <c r="V461">
        <v>1</v>
      </c>
      <c r="W461" s="1" t="str">
        <f>IF(Flights[[#This Row],[Arrival Delay]] = "", "Cancelled", IF(Flights[[#This Row],[Arrival Delay]]&gt;15, "Delayed", "On time"))</f>
        <v>On time</v>
      </c>
      <c r="X461" t="str">
        <f>IF(Flights[[#This Row],[Status]]&lt;&gt;"Delayed","", IF(Flights[[#This Row],[Arrival Delay]]&gt;120, "Severe", IF(Flights[[#This Row],[Arrival Delay]]&gt;60, "Major", "Moderate")))</f>
        <v/>
      </c>
      <c r="Y461" t="b">
        <v>0</v>
      </c>
      <c r="AA461" t="str">
        <f>IF(OR(AND(Flights[[#This Row],[Status]]="Cancelled", Flights[[#This Row],[Cancellation Reason]]="Airline/Carrier"), Flights[[#This Row],[Delay Type]]="Severe"), "Yes", "No")</f>
        <v>No</v>
      </c>
    </row>
    <row r="462" spans="1:27" x14ac:dyDescent="0.3">
      <c r="A462" s="3">
        <v>42041</v>
      </c>
      <c r="B462" s="22">
        <f>WEEKNUM(Flights[[#This Row],[Date]], 1)</f>
        <v>6</v>
      </c>
      <c r="C462" s="22">
        <f>WEEKDAY(Flights[[#This Row],[Date]],1)</f>
        <v>6</v>
      </c>
      <c r="D462" t="s">
        <v>974</v>
      </c>
      <c r="E462" t="s">
        <v>1990</v>
      </c>
      <c r="F462" t="s">
        <v>0</v>
      </c>
      <c r="G462" t="s">
        <v>9</v>
      </c>
      <c r="H462" t="str">
        <f>_xlfn.XLOOKUP(Flights[[#This Row],[Destination]], Airports!$A$2:$A$78, Airports!$D$2:$D$78)</f>
        <v>San Francisco</v>
      </c>
      <c r="I462" t="str" cm="1">
        <f t="array" ref="I462">_xlfn.XLOOKUP(Flights[[#This Row],[Destination]],_xlfn._TRO_TRAILING( Airports!A:A),_xlfn._TRO_TRAILING( Airports!E:E), "Not found")</f>
        <v>CA</v>
      </c>
      <c r="J462" s="1">
        <v>0.72569444444444442</v>
      </c>
      <c r="K462" s="22">
        <f>HOUR(Flights[[#This Row],[Scheduled Departure]])</f>
        <v>17</v>
      </c>
      <c r="L462" s="1">
        <v>0.74236111111111114</v>
      </c>
      <c r="M462">
        <f>(L462-J462)*24*60</f>
        <v>24.000000000000075</v>
      </c>
      <c r="N462" s="16">
        <f>Flights[[#This Row],[Length (min)]]/60</f>
        <v>1.5666666666666667</v>
      </c>
      <c r="O462">
        <v>94</v>
      </c>
      <c r="P462">
        <v>337</v>
      </c>
      <c r="Q462" s="18">
        <f>IFERROR(Flights[[#This Row],[Distance]]/Flights[[#This Row],[Length (hr)]], "")</f>
        <v>215.10638297872342</v>
      </c>
      <c r="R462" s="1">
        <v>0.78749999999999998</v>
      </c>
      <c r="S462" s="1" t="str">
        <f>IF(Flights[[#This Row],[Length (hr)]]&lt;2, "No meal", IF(Flights[[#This Row],[Length (hr)]]&lt;3.5, "Light meal", "Full meal"))</f>
        <v>No meal</v>
      </c>
      <c r="T462" s="1" t="str">
        <f>IF(AND(Flights[[#This Row],[Airline]]="US Airways", Flights[[#This Row],[Meal]]="Full Meal"), "Yes", "No")</f>
        <v>No</v>
      </c>
      <c r="U462" s="1">
        <v>0.80763888888888891</v>
      </c>
      <c r="V462">
        <v>29</v>
      </c>
      <c r="W462" s="1" t="str">
        <f>IF(Flights[[#This Row],[Arrival Delay]] = "", "Cancelled", IF(Flights[[#This Row],[Arrival Delay]]&gt;15, "Delayed", "On time"))</f>
        <v>Delayed</v>
      </c>
      <c r="X462" t="str">
        <f>IF(Flights[[#This Row],[Status]]&lt;&gt;"Delayed","", IF(Flights[[#This Row],[Arrival Delay]]&gt;120, "Severe", IF(Flights[[#This Row],[Arrival Delay]]&gt;60, "Major", "Moderate")))</f>
        <v>Moderate</v>
      </c>
      <c r="Y462" t="b">
        <v>0</v>
      </c>
      <c r="AA462" t="str">
        <f>IF(OR(AND(Flights[[#This Row],[Status]]="Cancelled", Flights[[#This Row],[Cancellation Reason]]="Airline/Carrier"), Flights[[#This Row],[Delay Type]]="Severe"), "Yes", "No")</f>
        <v>No</v>
      </c>
    </row>
    <row r="463" spans="1:27" x14ac:dyDescent="0.3">
      <c r="A463" s="3">
        <v>42041</v>
      </c>
      <c r="B463" s="22">
        <f>WEEKNUM(Flights[[#This Row],[Date]], 1)</f>
        <v>6</v>
      </c>
      <c r="C463" s="22">
        <f>WEEKDAY(Flights[[#This Row],[Date]],1)</f>
        <v>6</v>
      </c>
      <c r="D463" t="s">
        <v>618</v>
      </c>
      <c r="E463" t="s">
        <v>1991</v>
      </c>
      <c r="F463" t="s">
        <v>0</v>
      </c>
      <c r="G463" t="s">
        <v>344</v>
      </c>
      <c r="H463" t="str">
        <f>_xlfn.XLOOKUP(Flights[[#This Row],[Destination]], Airports!$A$2:$A$78, Airports!$D$2:$D$78)</f>
        <v>Seattle</v>
      </c>
      <c r="I463" t="str" cm="1">
        <f t="array" ref="I463">_xlfn.XLOOKUP(Flights[[#This Row],[Destination]],_xlfn._TRO_TRAILING( Airports!A:A),_xlfn._TRO_TRAILING( Airports!E:E), "Not found")</f>
        <v>WA</v>
      </c>
      <c r="J463" s="1">
        <v>0.78125</v>
      </c>
      <c r="K463" s="22">
        <f>HOUR(Flights[[#This Row],[Scheduled Departure]])</f>
        <v>18</v>
      </c>
      <c r="L463" s="1">
        <v>0.77500000000000002</v>
      </c>
      <c r="M463">
        <f>(L463-J463)*24*60</f>
        <v>-8.999999999999968</v>
      </c>
      <c r="N463" s="16">
        <f>Flights[[#This Row],[Length (min)]]/60</f>
        <v>2.6166666666666667</v>
      </c>
      <c r="O463">
        <v>157</v>
      </c>
      <c r="P463">
        <v>954</v>
      </c>
      <c r="Q463" s="18">
        <f>IFERROR(Flights[[#This Row],[Distance]]/Flights[[#This Row],[Length (hr)]], "")</f>
        <v>364.5859872611465</v>
      </c>
      <c r="R463" s="1">
        <v>0.89236111111111116</v>
      </c>
      <c r="S463" s="1" t="str">
        <f>IF(Flights[[#This Row],[Length (hr)]]&lt;2, "No meal", IF(Flights[[#This Row],[Length (hr)]]&lt;3.5, "Light meal", "Full meal"))</f>
        <v>Light meal</v>
      </c>
      <c r="T463" s="1" t="str">
        <f>IF(AND(Flights[[#This Row],[Airline]]="US Airways", Flights[[#This Row],[Meal]]="Full Meal"), "Yes", "No")</f>
        <v>No</v>
      </c>
      <c r="U463" s="1">
        <v>0.88402777777777775</v>
      </c>
      <c r="V463">
        <v>-12</v>
      </c>
      <c r="W463" s="1" t="str">
        <f>IF(Flights[[#This Row],[Arrival Delay]] = "", "Cancelled", IF(Flights[[#This Row],[Arrival Delay]]&gt;15, "Delayed", "On time"))</f>
        <v>On time</v>
      </c>
      <c r="X463" t="str">
        <f>IF(Flights[[#This Row],[Status]]&lt;&gt;"Delayed","", IF(Flights[[#This Row],[Arrival Delay]]&gt;120, "Severe", IF(Flights[[#This Row],[Arrival Delay]]&gt;60, "Major", "Moderate")))</f>
        <v/>
      </c>
      <c r="Y463" t="b">
        <v>0</v>
      </c>
      <c r="AA463" t="str">
        <f>IF(OR(AND(Flights[[#This Row],[Status]]="Cancelled", Flights[[#This Row],[Cancellation Reason]]="Airline/Carrier"), Flights[[#This Row],[Delay Type]]="Severe"), "Yes", "No")</f>
        <v>No</v>
      </c>
    </row>
    <row r="464" spans="1:27" x14ac:dyDescent="0.3">
      <c r="A464" s="3">
        <v>42041</v>
      </c>
      <c r="B464" s="22">
        <f>WEEKNUM(Flights[[#This Row],[Date]], 1)</f>
        <v>6</v>
      </c>
      <c r="C464" s="22">
        <f>WEEKDAY(Flights[[#This Row],[Date]],1)</f>
        <v>6</v>
      </c>
      <c r="D464" t="s">
        <v>738</v>
      </c>
      <c r="E464" t="s">
        <v>1994</v>
      </c>
      <c r="F464" t="s">
        <v>0</v>
      </c>
      <c r="G464" t="s">
        <v>260</v>
      </c>
      <c r="H464" t="str">
        <f>_xlfn.XLOOKUP(Flights[[#This Row],[Destination]], Airports!$A$2:$A$78, Airports!$D$2:$D$78)</f>
        <v>San Diego</v>
      </c>
      <c r="I464" t="str" cm="1">
        <f t="array" ref="I464">_xlfn.XLOOKUP(Flights[[#This Row],[Destination]],_xlfn._TRO_TRAILING( Airports!A:A),_xlfn._TRO_TRAILING( Airports!E:E), "Not found")</f>
        <v>CA</v>
      </c>
      <c r="J464" s="1">
        <v>0.80694444444444446</v>
      </c>
      <c r="K464" s="22">
        <f>HOUR(Flights[[#This Row],[Scheduled Departure]])</f>
        <v>19</v>
      </c>
      <c r="L464" s="1">
        <v>0.80347222222222225</v>
      </c>
      <c r="M464">
        <f>(L464-J464)*24*60</f>
        <v>-4.9999999999999822</v>
      </c>
      <c r="N464" s="16">
        <f>Flights[[#This Row],[Length (min)]]/60</f>
        <v>0.78333333333333333</v>
      </c>
      <c r="O464">
        <v>47</v>
      </c>
      <c r="P464">
        <v>86</v>
      </c>
      <c r="Q464" s="18">
        <f>IFERROR(Flights[[#This Row],[Distance]]/Flights[[#This Row],[Length (hr)]], "")</f>
        <v>109.78723404255319</v>
      </c>
      <c r="R464" s="1">
        <v>0.83888888888888891</v>
      </c>
      <c r="S464" s="1" t="str">
        <f>IF(Flights[[#This Row],[Length (hr)]]&lt;2, "No meal", IF(Flights[[#This Row],[Length (hr)]]&lt;3.5, "Light meal", "Full meal"))</f>
        <v>No meal</v>
      </c>
      <c r="T464" s="1" t="str">
        <f>IF(AND(Flights[[#This Row],[Airline]]="US Airways", Flights[[#This Row],[Meal]]="Full Meal"), "Yes", "No")</f>
        <v>No</v>
      </c>
      <c r="U464" s="1">
        <v>0.83611111111111114</v>
      </c>
      <c r="V464">
        <v>-4</v>
      </c>
      <c r="W464" s="1" t="str">
        <f>IF(Flights[[#This Row],[Arrival Delay]] = "", "Cancelled", IF(Flights[[#This Row],[Arrival Delay]]&gt;15, "Delayed", "On time"))</f>
        <v>On time</v>
      </c>
      <c r="X464" t="str">
        <f>IF(Flights[[#This Row],[Status]]&lt;&gt;"Delayed","", IF(Flights[[#This Row],[Arrival Delay]]&gt;120, "Severe", IF(Flights[[#This Row],[Arrival Delay]]&gt;60, "Major", "Moderate")))</f>
        <v/>
      </c>
      <c r="Y464" t="b">
        <v>0</v>
      </c>
      <c r="AA464" t="str">
        <f>IF(OR(AND(Flights[[#This Row],[Status]]="Cancelled", Flights[[#This Row],[Cancellation Reason]]="Airline/Carrier"), Flights[[#This Row],[Delay Type]]="Severe"), "Yes", "No")</f>
        <v>No</v>
      </c>
    </row>
    <row r="465" spans="1:27" x14ac:dyDescent="0.3">
      <c r="A465" s="3">
        <v>42042</v>
      </c>
      <c r="B465" s="22">
        <f>WEEKNUM(Flights[[#This Row],[Date]], 1)</f>
        <v>6</v>
      </c>
      <c r="C465" s="22">
        <f>WEEKDAY(Flights[[#This Row],[Date]],1)</f>
        <v>7</v>
      </c>
      <c r="D465" t="s">
        <v>834</v>
      </c>
      <c r="E465" t="s">
        <v>1990</v>
      </c>
      <c r="F465" t="s">
        <v>0</v>
      </c>
      <c r="G465" t="s">
        <v>293</v>
      </c>
      <c r="H465" t="str">
        <f>_xlfn.XLOOKUP(Flights[[#This Row],[Destination]], Airports!$A$2:$A$78, Airports!$D$2:$D$78)</f>
        <v>Houston</v>
      </c>
      <c r="I465" t="str" cm="1">
        <f t="array" ref="I465">_xlfn.XLOOKUP(Flights[[#This Row],[Destination]],_xlfn._TRO_TRAILING( Airports!A:A),_xlfn._TRO_TRAILING( Airports!E:E), "Not found")</f>
        <v>TX</v>
      </c>
      <c r="J465" s="1">
        <v>0.33819444444444446</v>
      </c>
      <c r="K465" s="22">
        <f>HOUR(Flights[[#This Row],[Scheduled Departure]])</f>
        <v>8</v>
      </c>
      <c r="L465" s="1">
        <v>0.33402777777777776</v>
      </c>
      <c r="M465">
        <f>(L465-J465)*24*60</f>
        <v>-6.0000000000000586</v>
      </c>
      <c r="N465" s="16">
        <f>Flights[[#This Row],[Length (min)]]/60</f>
        <v>3.0333333333333332</v>
      </c>
      <c r="O465">
        <v>182</v>
      </c>
      <c r="P465">
        <v>1379</v>
      </c>
      <c r="Q465" s="18">
        <f>IFERROR(Flights[[#This Row],[Distance]]/Flights[[#This Row],[Length (hr)]], "")</f>
        <v>454.61538461538464</v>
      </c>
      <c r="R465" s="1">
        <v>0.55902777777777779</v>
      </c>
      <c r="S465" s="1" t="str">
        <f>IF(Flights[[#This Row],[Length (hr)]]&lt;2, "No meal", IF(Flights[[#This Row],[Length (hr)]]&lt;3.5, "Light meal", "Full meal"))</f>
        <v>Light meal</v>
      </c>
      <c r="T465" s="1" t="str">
        <f>IF(AND(Flights[[#This Row],[Airline]]="US Airways", Flights[[#This Row],[Meal]]="Full Meal"), "Yes", "No")</f>
        <v>No</v>
      </c>
      <c r="U465" s="1">
        <v>0.54374999999999996</v>
      </c>
      <c r="V465">
        <v>-22</v>
      </c>
      <c r="W465" s="1" t="str">
        <f>IF(Flights[[#This Row],[Arrival Delay]] = "", "Cancelled", IF(Flights[[#This Row],[Arrival Delay]]&gt;15, "Delayed", "On time"))</f>
        <v>On time</v>
      </c>
      <c r="X465" t="str">
        <f>IF(Flights[[#This Row],[Status]]&lt;&gt;"Delayed","", IF(Flights[[#This Row],[Arrival Delay]]&gt;120, "Severe", IF(Flights[[#This Row],[Arrival Delay]]&gt;60, "Major", "Moderate")))</f>
        <v/>
      </c>
      <c r="Y465" t="b">
        <v>0</v>
      </c>
      <c r="AA465" t="str">
        <f>IF(OR(AND(Flights[[#This Row],[Status]]="Cancelled", Flights[[#This Row],[Cancellation Reason]]="Airline/Carrier"), Flights[[#This Row],[Delay Type]]="Severe"), "Yes", "No")</f>
        <v>No</v>
      </c>
    </row>
    <row r="466" spans="1:27" x14ac:dyDescent="0.3">
      <c r="A466" s="3">
        <v>42042</v>
      </c>
      <c r="B466" s="22">
        <f>WEEKNUM(Flights[[#This Row],[Date]], 1)</f>
        <v>6</v>
      </c>
      <c r="C466" s="22">
        <f>WEEKDAY(Flights[[#This Row],[Date]],1)</f>
        <v>7</v>
      </c>
      <c r="D466" t="s">
        <v>444</v>
      </c>
      <c r="E466" t="s">
        <v>1994</v>
      </c>
      <c r="F466" t="s">
        <v>0</v>
      </c>
      <c r="G466" t="s">
        <v>344</v>
      </c>
      <c r="H466" t="str">
        <f>_xlfn.XLOOKUP(Flights[[#This Row],[Destination]], Airports!$A$2:$A$78, Airports!$D$2:$D$78)</f>
        <v>Seattle</v>
      </c>
      <c r="I466" t="str" cm="1">
        <f t="array" ref="I466">_xlfn.XLOOKUP(Flights[[#This Row],[Destination]],_xlfn._TRO_TRAILING( Airports!A:A),_xlfn._TRO_TRAILING( Airports!E:E), "Not found")</f>
        <v>WA</v>
      </c>
      <c r="J466" s="1">
        <v>0.3611111111111111</v>
      </c>
      <c r="K466" s="22">
        <f>HOUR(Flights[[#This Row],[Scheduled Departure]])</f>
        <v>8</v>
      </c>
      <c r="L466" s="1">
        <v>0.3576388888888889</v>
      </c>
      <c r="M466">
        <f>(L466-J466)*24*60</f>
        <v>-4.9999999999999822</v>
      </c>
      <c r="N466" s="16">
        <f>Flights[[#This Row],[Length (min)]]/60</f>
        <v>2.5499999999999998</v>
      </c>
      <c r="O466">
        <v>153</v>
      </c>
      <c r="P466">
        <v>954</v>
      </c>
      <c r="Q466" s="18">
        <f>IFERROR(Flights[[#This Row],[Distance]]/Flights[[#This Row],[Length (hr)]], "")</f>
        <v>374.11764705882354</v>
      </c>
      <c r="R466" s="1">
        <v>0.47499999999999998</v>
      </c>
      <c r="S466" s="1" t="str">
        <f>IF(Flights[[#This Row],[Length (hr)]]&lt;2, "No meal", IF(Flights[[#This Row],[Length (hr)]]&lt;3.5, "Light meal", "Full meal"))</f>
        <v>Light meal</v>
      </c>
      <c r="T466" s="1" t="str">
        <f>IF(AND(Flights[[#This Row],[Airline]]="US Airways", Flights[[#This Row],[Meal]]="Full Meal"), "Yes", "No")</f>
        <v>No</v>
      </c>
      <c r="U466" s="1">
        <v>0.46388888888888891</v>
      </c>
      <c r="V466">
        <v>-16</v>
      </c>
      <c r="W466" s="1" t="str">
        <f>IF(Flights[[#This Row],[Arrival Delay]] = "", "Cancelled", IF(Flights[[#This Row],[Arrival Delay]]&gt;15, "Delayed", "On time"))</f>
        <v>On time</v>
      </c>
      <c r="X466" t="str">
        <f>IF(Flights[[#This Row],[Status]]&lt;&gt;"Delayed","", IF(Flights[[#This Row],[Arrival Delay]]&gt;120, "Severe", IF(Flights[[#This Row],[Arrival Delay]]&gt;60, "Major", "Moderate")))</f>
        <v/>
      </c>
      <c r="Y466" t="b">
        <v>0</v>
      </c>
      <c r="AA466" t="str">
        <f>IF(OR(AND(Flights[[#This Row],[Status]]="Cancelled", Flights[[#This Row],[Cancellation Reason]]="Airline/Carrier"), Flights[[#This Row],[Delay Type]]="Severe"), "Yes", "No")</f>
        <v>No</v>
      </c>
    </row>
    <row r="467" spans="1:27" x14ac:dyDescent="0.3">
      <c r="A467" s="3">
        <v>42042</v>
      </c>
      <c r="B467" s="22">
        <f>WEEKNUM(Flights[[#This Row],[Date]], 1)</f>
        <v>6</v>
      </c>
      <c r="C467" s="22">
        <f>WEEKDAY(Flights[[#This Row],[Date]],1)</f>
        <v>7</v>
      </c>
      <c r="D467" t="s">
        <v>447</v>
      </c>
      <c r="E467" t="s">
        <v>1994</v>
      </c>
      <c r="F467" t="s">
        <v>0</v>
      </c>
      <c r="G467" t="s">
        <v>331</v>
      </c>
      <c r="H467" t="str">
        <f>_xlfn.XLOOKUP(Flights[[#This Row],[Destination]], Airports!$A$2:$A$78, Airports!$D$2:$D$78)</f>
        <v>Palm Springs</v>
      </c>
      <c r="I467" t="str" cm="1">
        <f t="array" ref="I467">_xlfn.XLOOKUP(Flights[[#This Row],[Destination]],_xlfn._TRO_TRAILING( Airports!A:A),_xlfn._TRO_TRAILING( Airports!E:E), "Not found")</f>
        <v>CA</v>
      </c>
      <c r="J467" s="1">
        <v>0.37152777777777779</v>
      </c>
      <c r="K467" s="22">
        <f>HOUR(Flights[[#This Row],[Scheduled Departure]])</f>
        <v>8</v>
      </c>
      <c r="L467" s="1">
        <v>0.36805555555555558</v>
      </c>
      <c r="M467">
        <f>(L467-J467)*24*60</f>
        <v>-4.9999999999999822</v>
      </c>
      <c r="N467" s="16">
        <f>Flights[[#This Row],[Length (min)]]/60</f>
        <v>0.91666666666666663</v>
      </c>
      <c r="O467">
        <v>55</v>
      </c>
      <c r="P467">
        <v>110</v>
      </c>
      <c r="Q467" s="18">
        <f>IFERROR(Flights[[#This Row],[Distance]]/Flights[[#This Row],[Length (hr)]], "")</f>
        <v>120</v>
      </c>
      <c r="R467" s="1">
        <v>0.41249999999999998</v>
      </c>
      <c r="S467" s="1" t="str">
        <f>IF(Flights[[#This Row],[Length (hr)]]&lt;2, "No meal", IF(Flights[[#This Row],[Length (hr)]]&lt;3.5, "Light meal", "Full meal"))</f>
        <v>No meal</v>
      </c>
      <c r="T467" s="1" t="str">
        <f>IF(AND(Flights[[#This Row],[Airline]]="US Airways", Flights[[#This Row],[Meal]]="Full Meal"), "Yes", "No")</f>
        <v>No</v>
      </c>
      <c r="U467" s="1">
        <v>0.40625</v>
      </c>
      <c r="V467">
        <v>-9</v>
      </c>
      <c r="W467" s="1" t="str">
        <f>IF(Flights[[#This Row],[Arrival Delay]] = "", "Cancelled", IF(Flights[[#This Row],[Arrival Delay]]&gt;15, "Delayed", "On time"))</f>
        <v>On time</v>
      </c>
      <c r="X467" t="str">
        <f>IF(Flights[[#This Row],[Status]]&lt;&gt;"Delayed","", IF(Flights[[#This Row],[Arrival Delay]]&gt;120, "Severe", IF(Flights[[#This Row],[Arrival Delay]]&gt;60, "Major", "Moderate")))</f>
        <v/>
      </c>
      <c r="Y467" t="b">
        <v>0</v>
      </c>
      <c r="AA467" t="str">
        <f>IF(OR(AND(Flights[[#This Row],[Status]]="Cancelled", Flights[[#This Row],[Cancellation Reason]]="Airline/Carrier"), Flights[[#This Row],[Delay Type]]="Severe"), "Yes", "No")</f>
        <v>No</v>
      </c>
    </row>
    <row r="468" spans="1:27" x14ac:dyDescent="0.3">
      <c r="A468" s="3">
        <v>42042</v>
      </c>
      <c r="B468" s="22">
        <f>WEEKNUM(Flights[[#This Row],[Date]], 1)</f>
        <v>6</v>
      </c>
      <c r="C468" s="22">
        <f>WEEKDAY(Flights[[#This Row],[Date]],1)</f>
        <v>7</v>
      </c>
      <c r="D468" t="s">
        <v>517</v>
      </c>
      <c r="E468" t="s">
        <v>1990</v>
      </c>
      <c r="F468" t="s">
        <v>0</v>
      </c>
      <c r="G468" t="s">
        <v>12</v>
      </c>
      <c r="H468" t="str">
        <f>_xlfn.XLOOKUP(Flights[[#This Row],[Destination]], Airports!$A$2:$A$78, Airports!$D$2:$D$78)</f>
        <v>New York</v>
      </c>
      <c r="I468" t="str" cm="1">
        <f t="array" ref="I468">_xlfn.XLOOKUP(Flights[[#This Row],[Destination]],_xlfn._TRO_TRAILING( Airports!A:A),_xlfn._TRO_TRAILING( Airports!E:E), "Not found")</f>
        <v>NY</v>
      </c>
      <c r="J468" s="1">
        <v>0.5444444444444444</v>
      </c>
      <c r="K468" s="22">
        <f>HOUR(Flights[[#This Row],[Scheduled Departure]])</f>
        <v>13</v>
      </c>
      <c r="L468" s="1">
        <v>0.5395833333333333</v>
      </c>
      <c r="M468">
        <f>(L468-J468)*24*60</f>
        <v>-6.9999999999999751</v>
      </c>
      <c r="N468" s="16">
        <f>Flights[[#This Row],[Length (min)]]/60</f>
        <v>5.3</v>
      </c>
      <c r="O468">
        <v>318</v>
      </c>
      <c r="P468">
        <v>2475</v>
      </c>
      <c r="Q468" s="18">
        <f>IFERROR(Flights[[#This Row],[Distance]]/Flights[[#This Row],[Length (hr)]], "")</f>
        <v>466.98113207547169</v>
      </c>
      <c r="R468" s="1">
        <v>0.89444444444444449</v>
      </c>
      <c r="S468" s="1" t="str">
        <f>IF(Flights[[#This Row],[Length (hr)]]&lt;2, "No meal", IF(Flights[[#This Row],[Length (hr)]]&lt;3.5, "Light meal", "Full meal"))</f>
        <v>Full meal</v>
      </c>
      <c r="T468" s="1" t="str">
        <f>IF(AND(Flights[[#This Row],[Airline]]="US Airways", Flights[[#This Row],[Meal]]="Full Meal"), "Yes", "No")</f>
        <v>No</v>
      </c>
      <c r="U468" s="1">
        <v>0.88541666666666663</v>
      </c>
      <c r="V468">
        <v>-13</v>
      </c>
      <c r="W468" s="1" t="str">
        <f>IF(Flights[[#This Row],[Arrival Delay]] = "", "Cancelled", IF(Flights[[#This Row],[Arrival Delay]]&gt;15, "Delayed", "On time"))</f>
        <v>On time</v>
      </c>
      <c r="X468" t="str">
        <f>IF(Flights[[#This Row],[Status]]&lt;&gt;"Delayed","", IF(Flights[[#This Row],[Arrival Delay]]&gt;120, "Severe", IF(Flights[[#This Row],[Arrival Delay]]&gt;60, "Major", "Moderate")))</f>
        <v/>
      </c>
      <c r="Y468" t="b">
        <v>0</v>
      </c>
      <c r="AA468" t="str">
        <f>IF(OR(AND(Flights[[#This Row],[Status]]="Cancelled", Flights[[#This Row],[Cancellation Reason]]="Airline/Carrier"), Flights[[#This Row],[Delay Type]]="Severe"), "Yes", "No")</f>
        <v>No</v>
      </c>
    </row>
    <row r="469" spans="1:27" x14ac:dyDescent="0.3">
      <c r="A469" s="3">
        <v>42042</v>
      </c>
      <c r="B469" s="22">
        <f>WEEKNUM(Flights[[#This Row],[Date]], 1)</f>
        <v>6</v>
      </c>
      <c r="C469" s="22">
        <f>WEEKDAY(Flights[[#This Row],[Date]],1)</f>
        <v>7</v>
      </c>
      <c r="D469" t="s">
        <v>955</v>
      </c>
      <c r="E469" t="s">
        <v>1990</v>
      </c>
      <c r="F469" t="s">
        <v>0</v>
      </c>
      <c r="G469" t="s">
        <v>273</v>
      </c>
      <c r="H469" t="str">
        <f>_xlfn.XLOOKUP(Flights[[#This Row],[Destination]], Airports!$A$2:$A$78, Airports!$D$2:$D$78)</f>
        <v>Denver</v>
      </c>
      <c r="I469" t="str" cm="1">
        <f t="array" ref="I469">_xlfn.XLOOKUP(Flights[[#This Row],[Destination]],_xlfn._TRO_TRAILING( Airports!A:A),_xlfn._TRO_TRAILING( Airports!E:E), "Not found")</f>
        <v>CO</v>
      </c>
      <c r="J469" s="1">
        <v>0.54861111111111116</v>
      </c>
      <c r="K469" s="22">
        <f>HOUR(Flights[[#This Row],[Scheduled Departure]])</f>
        <v>13</v>
      </c>
      <c r="L469" s="1">
        <v>0.54791666666666672</v>
      </c>
      <c r="M469">
        <f>(L469-J469)*24*60</f>
        <v>-0.99999999999999645</v>
      </c>
      <c r="N469" s="16">
        <f>Flights[[#This Row],[Length (min)]]/60</f>
        <v>2.2166666666666668</v>
      </c>
      <c r="O469">
        <v>133</v>
      </c>
      <c r="P469">
        <v>862</v>
      </c>
      <c r="Q469" s="18">
        <f>IFERROR(Flights[[#This Row],[Distance]]/Flights[[#This Row],[Length (hr)]], "")</f>
        <v>388.8721804511278</v>
      </c>
      <c r="R469" s="1">
        <v>0.68611111111111112</v>
      </c>
      <c r="S469" s="1" t="str">
        <f>IF(Flights[[#This Row],[Length (hr)]]&lt;2, "No meal", IF(Flights[[#This Row],[Length (hr)]]&lt;3.5, "Light meal", "Full meal"))</f>
        <v>Light meal</v>
      </c>
      <c r="T469" s="1" t="str">
        <f>IF(AND(Flights[[#This Row],[Airline]]="US Airways", Flights[[#This Row],[Meal]]="Full Meal"), "Yes", "No")</f>
        <v>No</v>
      </c>
      <c r="U469" s="1">
        <v>0.68194444444444446</v>
      </c>
      <c r="V469">
        <v>-6</v>
      </c>
      <c r="W469" s="1" t="str">
        <f>IF(Flights[[#This Row],[Arrival Delay]] = "", "Cancelled", IF(Flights[[#This Row],[Arrival Delay]]&gt;15, "Delayed", "On time"))</f>
        <v>On time</v>
      </c>
      <c r="X469" t="str">
        <f>IF(Flights[[#This Row],[Status]]&lt;&gt;"Delayed","", IF(Flights[[#This Row],[Arrival Delay]]&gt;120, "Severe", IF(Flights[[#This Row],[Arrival Delay]]&gt;60, "Major", "Moderate")))</f>
        <v/>
      </c>
      <c r="Y469" t="b">
        <v>0</v>
      </c>
      <c r="AA469" t="str">
        <f>IF(OR(AND(Flights[[#This Row],[Status]]="Cancelled", Flights[[#This Row],[Cancellation Reason]]="Airline/Carrier"), Flights[[#This Row],[Delay Type]]="Severe"), "Yes", "No")</f>
        <v>No</v>
      </c>
    </row>
    <row r="470" spans="1:27" x14ac:dyDescent="0.3">
      <c r="A470" s="3">
        <v>42042</v>
      </c>
      <c r="B470" s="22">
        <f>WEEKNUM(Flights[[#This Row],[Date]], 1)</f>
        <v>6</v>
      </c>
      <c r="C470" s="22">
        <f>WEEKDAY(Flights[[#This Row],[Date]],1)</f>
        <v>7</v>
      </c>
      <c r="D470" t="s">
        <v>556</v>
      </c>
      <c r="E470" t="s">
        <v>1994</v>
      </c>
      <c r="F470" t="s">
        <v>0</v>
      </c>
      <c r="G470" t="s">
        <v>342</v>
      </c>
      <c r="H470" t="str">
        <f>_xlfn.XLOOKUP(Flights[[#This Row],[Destination]], Airports!$A$2:$A$78, Airports!$D$2:$D$78)</f>
        <v>Santa Barbara</v>
      </c>
      <c r="I470" t="str" cm="1">
        <f t="array" ref="I470">_xlfn.XLOOKUP(Flights[[#This Row],[Destination]],_xlfn._TRO_TRAILING( Airports!A:A),_xlfn._TRO_TRAILING( Airports!E:E), "Not found")</f>
        <v>CA</v>
      </c>
      <c r="J470" s="1">
        <v>0.66041666666666665</v>
      </c>
      <c r="K470" s="22">
        <f>HOUR(Flights[[#This Row],[Scheduled Departure]])</f>
        <v>15</v>
      </c>
      <c r="L470" s="1">
        <v>0.65694444444444444</v>
      </c>
      <c r="M470">
        <f>(L470-J470)*24*60</f>
        <v>-4.9999999999999822</v>
      </c>
      <c r="N470" s="16">
        <f>Flights[[#This Row],[Length (min)]]/60</f>
        <v>0.78333333333333333</v>
      </c>
      <c r="O470">
        <v>47</v>
      </c>
      <c r="P470">
        <v>89</v>
      </c>
      <c r="Q470" s="18">
        <f>IFERROR(Flights[[#This Row],[Distance]]/Flights[[#This Row],[Length (hr)]], "")</f>
        <v>113.61702127659575</v>
      </c>
      <c r="R470" s="1">
        <v>0.69305555555555554</v>
      </c>
      <c r="S470" s="1" t="str">
        <f>IF(Flights[[#This Row],[Length (hr)]]&lt;2, "No meal", IF(Flights[[#This Row],[Length (hr)]]&lt;3.5, "Light meal", "Full meal"))</f>
        <v>No meal</v>
      </c>
      <c r="T470" s="1" t="str">
        <f>IF(AND(Flights[[#This Row],[Airline]]="US Airways", Flights[[#This Row],[Meal]]="Full Meal"), "Yes", "No")</f>
        <v>No</v>
      </c>
      <c r="U470" s="1">
        <v>0.68958333333333333</v>
      </c>
      <c r="V470">
        <v>-5</v>
      </c>
      <c r="W470" s="1" t="str">
        <f>IF(Flights[[#This Row],[Arrival Delay]] = "", "Cancelled", IF(Flights[[#This Row],[Arrival Delay]]&gt;15, "Delayed", "On time"))</f>
        <v>On time</v>
      </c>
      <c r="X470" t="str">
        <f>IF(Flights[[#This Row],[Status]]&lt;&gt;"Delayed","", IF(Flights[[#This Row],[Arrival Delay]]&gt;120, "Severe", IF(Flights[[#This Row],[Arrival Delay]]&gt;60, "Major", "Moderate")))</f>
        <v/>
      </c>
      <c r="Y470" t="b">
        <v>0</v>
      </c>
      <c r="AA470" t="str">
        <f>IF(OR(AND(Flights[[#This Row],[Status]]="Cancelled", Flights[[#This Row],[Cancellation Reason]]="Airline/Carrier"), Flights[[#This Row],[Delay Type]]="Severe"), "Yes", "No")</f>
        <v>No</v>
      </c>
    </row>
    <row r="471" spans="1:27" x14ac:dyDescent="0.3">
      <c r="A471" s="3">
        <v>42042</v>
      </c>
      <c r="B471" s="22">
        <f>WEEKNUM(Flights[[#This Row],[Date]], 1)</f>
        <v>6</v>
      </c>
      <c r="C471" s="22">
        <f>WEEKDAY(Flights[[#This Row],[Date]],1)</f>
        <v>7</v>
      </c>
      <c r="D471" t="s">
        <v>89</v>
      </c>
      <c r="E471" t="s">
        <v>1987</v>
      </c>
      <c r="F471" t="s">
        <v>0</v>
      </c>
      <c r="G471" t="s">
        <v>3</v>
      </c>
      <c r="H471" t="str">
        <f>_xlfn.XLOOKUP(Flights[[#This Row],[Destination]], Airports!$A$2:$A$78, Airports!$D$2:$D$78)</f>
        <v>Dallas</v>
      </c>
      <c r="I471" t="str" cm="1">
        <f t="array" ref="I471">_xlfn.XLOOKUP(Flights[[#This Row],[Destination]],_xlfn._TRO_TRAILING( Airports!A:A),_xlfn._TRO_TRAILING( Airports!E:E), "Not found")</f>
        <v>TX</v>
      </c>
      <c r="J471" s="1">
        <v>0.70833333333333337</v>
      </c>
      <c r="K471" s="22">
        <f>HOUR(Flights[[#This Row],[Scheduled Departure]])</f>
        <v>17</v>
      </c>
      <c r="L471" s="1">
        <v>0.71111111111111114</v>
      </c>
      <c r="M471">
        <f>(L471-J471)*24*60</f>
        <v>3.9999999999999858</v>
      </c>
      <c r="N471" s="16">
        <f>Flights[[#This Row],[Length (min)]]/60</f>
        <v>2.65</v>
      </c>
      <c r="O471">
        <v>159</v>
      </c>
      <c r="P471">
        <v>1235</v>
      </c>
      <c r="Q471" s="18">
        <f>IFERROR(Flights[[#This Row],[Distance]]/Flights[[#This Row],[Length (hr)]], "")</f>
        <v>466.03773584905662</v>
      </c>
      <c r="R471" s="1">
        <v>0.91388888888888886</v>
      </c>
      <c r="S471" s="1" t="str">
        <f>IF(Flights[[#This Row],[Length (hr)]]&lt;2, "No meal", IF(Flights[[#This Row],[Length (hr)]]&lt;3.5, "Light meal", "Full meal"))</f>
        <v>Light meal</v>
      </c>
      <c r="T471" s="1" t="str">
        <f>IF(AND(Flights[[#This Row],[Airline]]="US Airways", Flights[[#This Row],[Meal]]="Full Meal"), "Yes", "No")</f>
        <v>No</v>
      </c>
      <c r="U471" s="1">
        <v>0.90486111111111112</v>
      </c>
      <c r="V471">
        <v>-13</v>
      </c>
      <c r="W471" s="1" t="str">
        <f>IF(Flights[[#This Row],[Arrival Delay]] = "", "Cancelled", IF(Flights[[#This Row],[Arrival Delay]]&gt;15, "Delayed", "On time"))</f>
        <v>On time</v>
      </c>
      <c r="X471" t="str">
        <f>IF(Flights[[#This Row],[Status]]&lt;&gt;"Delayed","", IF(Flights[[#This Row],[Arrival Delay]]&gt;120, "Severe", IF(Flights[[#This Row],[Arrival Delay]]&gt;60, "Major", "Moderate")))</f>
        <v/>
      </c>
      <c r="Y471" t="b">
        <v>0</v>
      </c>
      <c r="AA471" t="str">
        <f>IF(OR(AND(Flights[[#This Row],[Status]]="Cancelled", Flights[[#This Row],[Cancellation Reason]]="Airline/Carrier"), Flights[[#This Row],[Delay Type]]="Severe"), "Yes", "No")</f>
        <v>No</v>
      </c>
    </row>
    <row r="472" spans="1:27" x14ac:dyDescent="0.3">
      <c r="A472" s="3">
        <v>42042</v>
      </c>
      <c r="B472" s="22">
        <f>WEEKNUM(Flights[[#This Row],[Date]], 1)</f>
        <v>6</v>
      </c>
      <c r="C472" s="22">
        <f>WEEKDAY(Flights[[#This Row],[Date]],1)</f>
        <v>7</v>
      </c>
      <c r="D472" t="s">
        <v>619</v>
      </c>
      <c r="E472" t="s">
        <v>1996</v>
      </c>
      <c r="F472" t="s">
        <v>0</v>
      </c>
      <c r="G472" t="s">
        <v>15</v>
      </c>
      <c r="H472" t="str">
        <f>_xlfn.XLOOKUP(Flights[[#This Row],[Destination]], Airports!$A$2:$A$78, Airports!$D$2:$D$78)</f>
        <v>Las Vegas</v>
      </c>
      <c r="I472" t="str" cm="1">
        <f t="array" ref="I472">_xlfn.XLOOKUP(Flights[[#This Row],[Destination]],_xlfn._TRO_TRAILING( Airports!A:A),_xlfn._TRO_TRAILING( Airports!E:E), "Not found")</f>
        <v>NV</v>
      </c>
      <c r="J472" s="1">
        <v>0.72916666666666663</v>
      </c>
      <c r="K472" s="22">
        <f>HOUR(Flights[[#This Row],[Scheduled Departure]])</f>
        <v>17</v>
      </c>
      <c r="L472" s="1">
        <v>0.7270833333333333</v>
      </c>
      <c r="M472">
        <f>(L472-J472)*24*60</f>
        <v>-2.9999999999999893</v>
      </c>
      <c r="N472" s="16">
        <f>Flights[[#This Row],[Length (min)]]/60</f>
        <v>1.0333333333333334</v>
      </c>
      <c r="O472">
        <v>62</v>
      </c>
      <c r="P472">
        <v>236</v>
      </c>
      <c r="Q472" s="18">
        <f>IFERROR(Flights[[#This Row],[Distance]]/Flights[[#This Row],[Length (hr)]], "")</f>
        <v>228.38709677419354</v>
      </c>
      <c r="R472" s="1">
        <v>0.77430555555555558</v>
      </c>
      <c r="S472" s="1" t="str">
        <f>IF(Flights[[#This Row],[Length (hr)]]&lt;2, "No meal", IF(Flights[[#This Row],[Length (hr)]]&lt;3.5, "Light meal", "Full meal"))</f>
        <v>No meal</v>
      </c>
      <c r="T472" s="1" t="str">
        <f>IF(AND(Flights[[#This Row],[Airline]]="US Airways", Flights[[#This Row],[Meal]]="Full Meal"), "Yes", "No")</f>
        <v>No</v>
      </c>
      <c r="U472" s="1">
        <v>0.77013888888888893</v>
      </c>
      <c r="V472">
        <v>-6</v>
      </c>
      <c r="W472" s="1" t="str">
        <f>IF(Flights[[#This Row],[Arrival Delay]] = "", "Cancelled", IF(Flights[[#This Row],[Arrival Delay]]&gt;15, "Delayed", "On time"))</f>
        <v>On time</v>
      </c>
      <c r="X472" t="str">
        <f>IF(Flights[[#This Row],[Status]]&lt;&gt;"Delayed","", IF(Flights[[#This Row],[Arrival Delay]]&gt;120, "Severe", IF(Flights[[#This Row],[Arrival Delay]]&gt;60, "Major", "Moderate")))</f>
        <v/>
      </c>
      <c r="Y472" t="b">
        <v>0</v>
      </c>
      <c r="AA472" t="str">
        <f>IF(OR(AND(Flights[[#This Row],[Status]]="Cancelled", Flights[[#This Row],[Cancellation Reason]]="Airline/Carrier"), Flights[[#This Row],[Delay Type]]="Severe"), "Yes", "No")</f>
        <v>No</v>
      </c>
    </row>
    <row r="473" spans="1:27" x14ac:dyDescent="0.3">
      <c r="A473" s="3">
        <v>42042</v>
      </c>
      <c r="B473" s="22">
        <f>WEEKNUM(Flights[[#This Row],[Date]], 1)</f>
        <v>6</v>
      </c>
      <c r="C473" s="22">
        <f>WEEKDAY(Flights[[#This Row],[Date]],1)</f>
        <v>7</v>
      </c>
      <c r="D473" t="s">
        <v>735</v>
      </c>
      <c r="E473" t="s">
        <v>1989</v>
      </c>
      <c r="F473" t="s">
        <v>0</v>
      </c>
      <c r="G473" t="s">
        <v>349</v>
      </c>
      <c r="H473" t="str">
        <f>_xlfn.XLOOKUP(Flights[[#This Row],[Destination]], Airports!$A$2:$A$78, Airports!$D$2:$D$78)</f>
        <v>Salt Lake City</v>
      </c>
      <c r="I473" t="str" cm="1">
        <f t="array" ref="I473">_xlfn.XLOOKUP(Flights[[#This Row],[Destination]],_xlfn._TRO_TRAILING( Airports!A:A),_xlfn._TRO_TRAILING( Airports!E:E), "Not found")</f>
        <v>UT</v>
      </c>
      <c r="J473" s="1">
        <v>0.77430555555555558</v>
      </c>
      <c r="K473" s="22">
        <f>HOUR(Flights[[#This Row],[Scheduled Departure]])</f>
        <v>18</v>
      </c>
      <c r="L473" s="1">
        <v>0.77986111111111112</v>
      </c>
      <c r="M473">
        <f>(L473-J473)*24*60</f>
        <v>7.9999999999999716</v>
      </c>
      <c r="N473" s="16">
        <f>Flights[[#This Row],[Length (min)]]/60</f>
        <v>1.6</v>
      </c>
      <c r="O473">
        <v>96</v>
      </c>
      <c r="P473">
        <v>590</v>
      </c>
      <c r="Q473" s="18">
        <f>IFERROR(Flights[[#This Row],[Distance]]/Flights[[#This Row],[Length (hr)]], "")</f>
        <v>368.75</v>
      </c>
      <c r="R473" s="1">
        <v>0.89375000000000004</v>
      </c>
      <c r="S473" s="1" t="str">
        <f>IF(Flights[[#This Row],[Length (hr)]]&lt;2, "No meal", IF(Flights[[#This Row],[Length (hr)]]&lt;3.5, "Light meal", "Full meal"))</f>
        <v>No meal</v>
      </c>
      <c r="T473" s="1" t="str">
        <f>IF(AND(Flights[[#This Row],[Airline]]="US Airways", Flights[[#This Row],[Meal]]="Full Meal"), "Yes", "No")</f>
        <v>No</v>
      </c>
      <c r="U473" s="1">
        <v>0.8881944444444444</v>
      </c>
      <c r="V473">
        <v>-8</v>
      </c>
      <c r="W473" s="1" t="str">
        <f>IF(Flights[[#This Row],[Arrival Delay]] = "", "Cancelled", IF(Flights[[#This Row],[Arrival Delay]]&gt;15, "Delayed", "On time"))</f>
        <v>On time</v>
      </c>
      <c r="X473" t="str">
        <f>IF(Flights[[#This Row],[Status]]&lt;&gt;"Delayed","", IF(Flights[[#This Row],[Arrival Delay]]&gt;120, "Severe", IF(Flights[[#This Row],[Arrival Delay]]&gt;60, "Major", "Moderate")))</f>
        <v/>
      </c>
      <c r="Y473" t="b">
        <v>0</v>
      </c>
      <c r="AA473" t="str">
        <f>IF(OR(AND(Flights[[#This Row],[Status]]="Cancelled", Flights[[#This Row],[Cancellation Reason]]="Airline/Carrier"), Flights[[#This Row],[Delay Type]]="Severe"), "Yes", "No")</f>
        <v>No</v>
      </c>
    </row>
    <row r="474" spans="1:27" x14ac:dyDescent="0.3">
      <c r="A474" s="3">
        <v>42042</v>
      </c>
      <c r="B474" s="22">
        <f>WEEKNUM(Flights[[#This Row],[Date]], 1)</f>
        <v>6</v>
      </c>
      <c r="C474" s="22">
        <f>WEEKDAY(Flights[[#This Row],[Date]],1)</f>
        <v>7</v>
      </c>
      <c r="D474" t="s">
        <v>97</v>
      </c>
      <c r="E474" t="s">
        <v>1987</v>
      </c>
      <c r="F474" t="s">
        <v>0</v>
      </c>
      <c r="G474" t="s">
        <v>17</v>
      </c>
      <c r="H474" t="str">
        <f>_xlfn.XLOOKUP(Flights[[#This Row],[Destination]], Airports!$A$2:$A$78, Airports!$D$2:$D$78)</f>
        <v>Honolulu</v>
      </c>
      <c r="I474" t="str" cm="1">
        <f t="array" ref="I474">_xlfn.XLOOKUP(Flights[[#This Row],[Destination]],_xlfn._TRO_TRAILING( Airports!A:A),_xlfn._TRO_TRAILING( Airports!E:E), "Not found")</f>
        <v>HI</v>
      </c>
      <c r="J474" s="1">
        <v>0.78472222222222221</v>
      </c>
      <c r="K474" s="22">
        <f>HOUR(Flights[[#This Row],[Scheduled Departure]])</f>
        <v>18</v>
      </c>
      <c r="L474" s="1">
        <v>0.91180555555555554</v>
      </c>
      <c r="M474">
        <f>(L474-J474)*24*60</f>
        <v>183</v>
      </c>
      <c r="N474" s="16">
        <f>Flights[[#This Row],[Length (min)]]/60</f>
        <v>6.25</v>
      </c>
      <c r="O474">
        <v>375</v>
      </c>
      <c r="P474">
        <v>2556</v>
      </c>
      <c r="Q474" s="18">
        <f>IFERROR(Flights[[#This Row],[Distance]]/Flights[[#This Row],[Length (hr)]], "")</f>
        <v>408.96</v>
      </c>
      <c r="R474" s="1">
        <v>0.95694444444444449</v>
      </c>
      <c r="S474" s="1" t="str">
        <f>IF(Flights[[#This Row],[Length (hr)]]&lt;2, "No meal", IF(Flights[[#This Row],[Length (hr)]]&lt;3.5, "Light meal", "Full meal"))</f>
        <v>Full meal</v>
      </c>
      <c r="T474" s="1" t="str">
        <f>IF(AND(Flights[[#This Row],[Airline]]="US Airways", Flights[[#This Row],[Meal]]="Full Meal"), "Yes", "No")</f>
        <v>No</v>
      </c>
      <c r="U474" s="1">
        <v>8.8888888888888892E-2</v>
      </c>
      <c r="V474">
        <v>190</v>
      </c>
      <c r="W474" s="1" t="str">
        <f>IF(Flights[[#This Row],[Arrival Delay]] = "", "Cancelled", IF(Flights[[#This Row],[Arrival Delay]]&gt;15, "Delayed", "On time"))</f>
        <v>Delayed</v>
      </c>
      <c r="X474" t="str">
        <f>IF(Flights[[#This Row],[Status]]&lt;&gt;"Delayed","", IF(Flights[[#This Row],[Arrival Delay]]&gt;120, "Severe", IF(Flights[[#This Row],[Arrival Delay]]&gt;60, "Major", "Moderate")))</f>
        <v>Severe</v>
      </c>
      <c r="Y474" t="b">
        <v>0</v>
      </c>
      <c r="AA474" t="str">
        <f>IF(OR(AND(Flights[[#This Row],[Status]]="Cancelled", Flights[[#This Row],[Cancellation Reason]]="Airline/Carrier"), Flights[[#This Row],[Delay Type]]="Severe"), "Yes", "No")</f>
        <v>Yes</v>
      </c>
    </row>
    <row r="475" spans="1:27" x14ac:dyDescent="0.3">
      <c r="A475" s="3">
        <v>42043</v>
      </c>
      <c r="B475" s="22">
        <f>WEEKNUM(Flights[[#This Row],[Date]], 1)</f>
        <v>7</v>
      </c>
      <c r="C475" s="22">
        <f>WEEKDAY(Flights[[#This Row],[Date]],1)</f>
        <v>1</v>
      </c>
      <c r="D475" t="s">
        <v>849</v>
      </c>
      <c r="E475" t="s">
        <v>1995</v>
      </c>
      <c r="F475" t="s">
        <v>0</v>
      </c>
      <c r="G475" t="s">
        <v>349</v>
      </c>
      <c r="H475" t="str">
        <f>_xlfn.XLOOKUP(Flights[[#This Row],[Destination]], Airports!$A$2:$A$78, Airports!$D$2:$D$78)</f>
        <v>Salt Lake City</v>
      </c>
      <c r="I475" t="str" cm="1">
        <f t="array" ref="I475">_xlfn.XLOOKUP(Flights[[#This Row],[Destination]],_xlfn._TRO_TRAILING( Airports!A:A),_xlfn._TRO_TRAILING( Airports!E:E), "Not found")</f>
        <v>UT</v>
      </c>
      <c r="J475" s="1">
        <v>0.36805555555555558</v>
      </c>
      <c r="K475" s="22">
        <f>HOUR(Flights[[#This Row],[Scheduled Departure]])</f>
        <v>8</v>
      </c>
      <c r="L475" s="1">
        <v>0.36736111111111114</v>
      </c>
      <c r="M475">
        <f>(L475-J475)*24*60</f>
        <v>-0.99999999999999645</v>
      </c>
      <c r="N475" s="16">
        <f>Flights[[#This Row],[Length (min)]]/60</f>
        <v>1.4833333333333334</v>
      </c>
      <c r="O475">
        <v>89</v>
      </c>
      <c r="P475">
        <v>590</v>
      </c>
      <c r="Q475" s="18">
        <f>IFERROR(Flights[[#This Row],[Distance]]/Flights[[#This Row],[Length (hr)]], "")</f>
        <v>397.752808988764</v>
      </c>
      <c r="R475" s="1">
        <v>0.4861111111111111</v>
      </c>
      <c r="S475" s="1" t="str">
        <f>IF(Flights[[#This Row],[Length (hr)]]&lt;2, "No meal", IF(Flights[[#This Row],[Length (hr)]]&lt;3.5, "Light meal", "Full meal"))</f>
        <v>No meal</v>
      </c>
      <c r="T475" s="1" t="str">
        <f>IF(AND(Flights[[#This Row],[Airline]]="US Airways", Flights[[#This Row],[Meal]]="Full Meal"), "Yes", "No")</f>
        <v>No</v>
      </c>
      <c r="U475" s="1">
        <v>0.47083333333333333</v>
      </c>
      <c r="V475">
        <v>-22</v>
      </c>
      <c r="W475" s="1" t="str">
        <f>IF(Flights[[#This Row],[Arrival Delay]] = "", "Cancelled", IF(Flights[[#This Row],[Arrival Delay]]&gt;15, "Delayed", "On time"))</f>
        <v>On time</v>
      </c>
      <c r="X475" t="str">
        <f>IF(Flights[[#This Row],[Status]]&lt;&gt;"Delayed","", IF(Flights[[#This Row],[Arrival Delay]]&gt;120, "Severe", IF(Flights[[#This Row],[Arrival Delay]]&gt;60, "Major", "Moderate")))</f>
        <v/>
      </c>
      <c r="Y475" t="b">
        <v>0</v>
      </c>
      <c r="AA475" t="str">
        <f>IF(OR(AND(Flights[[#This Row],[Status]]="Cancelled", Flights[[#This Row],[Cancellation Reason]]="Airline/Carrier"), Flights[[#This Row],[Delay Type]]="Severe"), "Yes", "No")</f>
        <v>No</v>
      </c>
    </row>
    <row r="476" spans="1:27" x14ac:dyDescent="0.3">
      <c r="A476" s="3">
        <v>42043</v>
      </c>
      <c r="B476" s="22">
        <f>WEEKNUM(Flights[[#This Row],[Date]], 1)</f>
        <v>7</v>
      </c>
      <c r="C476" s="22">
        <f>WEEKDAY(Flights[[#This Row],[Date]],1)</f>
        <v>1</v>
      </c>
      <c r="D476" t="s">
        <v>757</v>
      </c>
      <c r="E476" t="s">
        <v>1988</v>
      </c>
      <c r="F476" t="s">
        <v>0</v>
      </c>
      <c r="G476" t="s">
        <v>29</v>
      </c>
      <c r="H476" t="str">
        <f>_xlfn.XLOOKUP(Flights[[#This Row],[Destination]], Airports!$A$2:$A$78, Airports!$D$2:$D$78)</f>
        <v>Phoenix</v>
      </c>
      <c r="I476" t="str" cm="1">
        <f t="array" ref="I476">_xlfn.XLOOKUP(Flights[[#This Row],[Destination]],_xlfn._TRO_TRAILING( Airports!A:A),_xlfn._TRO_TRAILING( Airports!E:E), "Not found")</f>
        <v>AZ</v>
      </c>
      <c r="J476" s="1">
        <v>0.4201388888888889</v>
      </c>
      <c r="K476" s="22">
        <f>HOUR(Flights[[#This Row],[Scheduled Departure]])</f>
        <v>10</v>
      </c>
      <c r="L476" s="1">
        <v>0.51458333333333328</v>
      </c>
      <c r="M476">
        <f>(L476-J476)*24*60</f>
        <v>135.99999999999991</v>
      </c>
      <c r="N476" s="16">
        <f>Flights[[#This Row],[Length (min)]]/60</f>
        <v>1.2833333333333334</v>
      </c>
      <c r="O476">
        <v>77</v>
      </c>
      <c r="P476">
        <v>370</v>
      </c>
      <c r="Q476" s="18">
        <f>IFERROR(Flights[[#This Row],[Distance]]/Flights[[#This Row],[Length (hr)]], "")</f>
        <v>288.31168831168827</v>
      </c>
      <c r="R476" s="1">
        <v>0.51388888888888884</v>
      </c>
      <c r="S476" s="1" t="str">
        <f>IF(Flights[[#This Row],[Length (hr)]]&lt;2, "No meal", IF(Flights[[#This Row],[Length (hr)]]&lt;3.5, "Light meal", "Full meal"))</f>
        <v>No meal</v>
      </c>
      <c r="T476" s="1" t="str">
        <f>IF(AND(Flights[[#This Row],[Airline]]="US Airways", Flights[[#This Row],[Meal]]="Full Meal"), "Yes", "No")</f>
        <v>No</v>
      </c>
      <c r="U476" s="1">
        <v>0.60972222222222228</v>
      </c>
      <c r="V476">
        <v>138</v>
      </c>
      <c r="W476" s="1" t="str">
        <f>IF(Flights[[#This Row],[Arrival Delay]] = "", "Cancelled", IF(Flights[[#This Row],[Arrival Delay]]&gt;15, "Delayed", "On time"))</f>
        <v>Delayed</v>
      </c>
      <c r="X476" t="str">
        <f>IF(Flights[[#This Row],[Status]]&lt;&gt;"Delayed","", IF(Flights[[#This Row],[Arrival Delay]]&gt;120, "Severe", IF(Flights[[#This Row],[Arrival Delay]]&gt;60, "Major", "Moderate")))</f>
        <v>Severe</v>
      </c>
      <c r="Y476" t="b">
        <v>0</v>
      </c>
      <c r="AA476" t="str">
        <f>IF(OR(AND(Flights[[#This Row],[Status]]="Cancelled", Flights[[#This Row],[Cancellation Reason]]="Airline/Carrier"), Flights[[#This Row],[Delay Type]]="Severe"), "Yes", "No")</f>
        <v>Yes</v>
      </c>
    </row>
    <row r="477" spans="1:27" x14ac:dyDescent="0.3">
      <c r="A477" s="3">
        <v>42043</v>
      </c>
      <c r="B477" s="22">
        <f>WEEKNUM(Flights[[#This Row],[Date]], 1)</f>
        <v>7</v>
      </c>
      <c r="C477" s="22">
        <f>WEEKDAY(Flights[[#This Row],[Date]],1)</f>
        <v>1</v>
      </c>
      <c r="D477" t="s">
        <v>461</v>
      </c>
      <c r="E477" t="s">
        <v>1996</v>
      </c>
      <c r="F477" t="s">
        <v>0</v>
      </c>
      <c r="G477" t="s">
        <v>12</v>
      </c>
      <c r="H477" t="str">
        <f>_xlfn.XLOOKUP(Flights[[#This Row],[Destination]], Airports!$A$2:$A$78, Airports!$D$2:$D$78)</f>
        <v>New York</v>
      </c>
      <c r="I477" t="str" cm="1">
        <f t="array" ref="I477">_xlfn.XLOOKUP(Flights[[#This Row],[Destination]],_xlfn._TRO_TRAILING( Airports!A:A),_xlfn._TRO_TRAILING( Airports!E:E), "Not found")</f>
        <v>NY</v>
      </c>
      <c r="J477" s="1">
        <v>0.44444444444444442</v>
      </c>
      <c r="K477" s="22">
        <f>HOUR(Flights[[#This Row],[Scheduled Departure]])</f>
        <v>10</v>
      </c>
      <c r="L477" s="1">
        <v>0.44444444444444442</v>
      </c>
      <c r="M477">
        <f>(L477-J477)*24*60</f>
        <v>0</v>
      </c>
      <c r="N477" s="16">
        <f>Flights[[#This Row],[Length (min)]]/60</f>
        <v>5.166666666666667</v>
      </c>
      <c r="O477">
        <v>310</v>
      </c>
      <c r="P477">
        <v>2475</v>
      </c>
      <c r="Q477" s="18">
        <f>IFERROR(Flights[[#This Row],[Distance]]/Flights[[#This Row],[Length (hr)]], "")</f>
        <v>479.0322580645161</v>
      </c>
      <c r="R477" s="1">
        <v>0.79513888888888884</v>
      </c>
      <c r="S477" s="1" t="str">
        <f>IF(Flights[[#This Row],[Length (hr)]]&lt;2, "No meal", IF(Flights[[#This Row],[Length (hr)]]&lt;3.5, "Light meal", "Full meal"))</f>
        <v>Full meal</v>
      </c>
      <c r="T477" s="1" t="str">
        <f>IF(AND(Flights[[#This Row],[Airline]]="US Airways", Flights[[#This Row],[Meal]]="Full Meal"), "Yes", "No")</f>
        <v>No</v>
      </c>
      <c r="U477" s="1">
        <v>0.78472222222222221</v>
      </c>
      <c r="V477">
        <v>-15</v>
      </c>
      <c r="W477" s="1" t="str">
        <f>IF(Flights[[#This Row],[Arrival Delay]] = "", "Cancelled", IF(Flights[[#This Row],[Arrival Delay]]&gt;15, "Delayed", "On time"))</f>
        <v>On time</v>
      </c>
      <c r="X477" t="str">
        <f>IF(Flights[[#This Row],[Status]]&lt;&gt;"Delayed","", IF(Flights[[#This Row],[Arrival Delay]]&gt;120, "Severe", IF(Flights[[#This Row],[Arrival Delay]]&gt;60, "Major", "Moderate")))</f>
        <v/>
      </c>
      <c r="Y477" t="b">
        <v>0</v>
      </c>
      <c r="AA477" t="str">
        <f>IF(OR(AND(Flights[[#This Row],[Status]]="Cancelled", Flights[[#This Row],[Cancellation Reason]]="Airline/Carrier"), Flights[[#This Row],[Delay Type]]="Severe"), "Yes", "No")</f>
        <v>No</v>
      </c>
    </row>
    <row r="478" spans="1:27" x14ac:dyDescent="0.3">
      <c r="A478" s="3">
        <v>42043</v>
      </c>
      <c r="B478" s="22">
        <f>WEEKNUM(Flights[[#This Row],[Date]], 1)</f>
        <v>7</v>
      </c>
      <c r="C478" s="22">
        <f>WEEKDAY(Flights[[#This Row],[Date]],1)</f>
        <v>1</v>
      </c>
      <c r="D478" t="s">
        <v>481</v>
      </c>
      <c r="E478" t="s">
        <v>1988</v>
      </c>
      <c r="F478" t="s">
        <v>0</v>
      </c>
      <c r="G478" t="s">
        <v>30</v>
      </c>
      <c r="H478" t="str">
        <f>_xlfn.XLOOKUP(Flights[[#This Row],[Destination]], Airports!$A$2:$A$78, Airports!$D$2:$D$78)</f>
        <v>Pittsburgh</v>
      </c>
      <c r="I478" t="str" cm="1">
        <f t="array" ref="I478">_xlfn.XLOOKUP(Flights[[#This Row],[Destination]],_xlfn._TRO_TRAILING( Airports!A:A),_xlfn._TRO_TRAILING( Airports!E:E), "Not found")</f>
        <v>PA</v>
      </c>
      <c r="J478" s="1">
        <v>0.47916666666666669</v>
      </c>
      <c r="K478" s="22">
        <f>HOUR(Flights[[#This Row],[Scheduled Departure]])</f>
        <v>11</v>
      </c>
      <c r="L478" s="1">
        <v>0.4777777777777778</v>
      </c>
      <c r="M478">
        <f>(L478-J478)*24*60</f>
        <v>-1.9999999999999929</v>
      </c>
      <c r="N478" s="16">
        <f>Flights[[#This Row],[Length (min)]]/60</f>
        <v>4.2166666666666668</v>
      </c>
      <c r="O478">
        <v>253</v>
      </c>
      <c r="P478">
        <v>2136</v>
      </c>
      <c r="Q478" s="18">
        <f>IFERROR(Flights[[#This Row],[Distance]]/Flights[[#This Row],[Length (hr)]], "")</f>
        <v>506.56126482213438</v>
      </c>
      <c r="R478" s="1">
        <v>0.79027777777777775</v>
      </c>
      <c r="S478" s="1" t="str">
        <f>IF(Flights[[#This Row],[Length (hr)]]&lt;2, "No meal", IF(Flights[[#This Row],[Length (hr)]]&lt;3.5, "Light meal", "Full meal"))</f>
        <v>Full meal</v>
      </c>
      <c r="T478" s="1" t="str">
        <f>IF(AND(Flights[[#This Row],[Airline]]="US Airways", Flights[[#This Row],[Meal]]="Full Meal"), "Yes", "No")</f>
        <v>Yes</v>
      </c>
      <c r="U478" s="1">
        <v>0.77847222222222223</v>
      </c>
      <c r="V478">
        <v>-17</v>
      </c>
      <c r="W478" s="1" t="str">
        <f>IF(Flights[[#This Row],[Arrival Delay]] = "", "Cancelled", IF(Flights[[#This Row],[Arrival Delay]]&gt;15, "Delayed", "On time"))</f>
        <v>On time</v>
      </c>
      <c r="X478" t="str">
        <f>IF(Flights[[#This Row],[Status]]&lt;&gt;"Delayed","", IF(Flights[[#This Row],[Arrival Delay]]&gt;120, "Severe", IF(Flights[[#This Row],[Arrival Delay]]&gt;60, "Major", "Moderate")))</f>
        <v/>
      </c>
      <c r="Y478" t="b">
        <v>0</v>
      </c>
      <c r="AA478" t="str">
        <f>IF(OR(AND(Flights[[#This Row],[Status]]="Cancelled", Flights[[#This Row],[Cancellation Reason]]="Airline/Carrier"), Flights[[#This Row],[Delay Type]]="Severe"), "Yes", "No")</f>
        <v>No</v>
      </c>
    </row>
    <row r="479" spans="1:27" x14ac:dyDescent="0.3">
      <c r="A479" s="3">
        <v>42043</v>
      </c>
      <c r="B479" s="22">
        <f>WEEKNUM(Flights[[#This Row],[Date]], 1)</f>
        <v>7</v>
      </c>
      <c r="C479" s="22">
        <f>WEEKDAY(Flights[[#This Row],[Date]],1)</f>
        <v>1</v>
      </c>
      <c r="D479" t="s">
        <v>876</v>
      </c>
      <c r="E479" t="s">
        <v>1995</v>
      </c>
      <c r="F479" t="s">
        <v>0</v>
      </c>
      <c r="G479" t="s">
        <v>290</v>
      </c>
      <c r="H479" t="str">
        <f>_xlfn.XLOOKUP(Flights[[#This Row],[Destination]], Airports!$A$2:$A$78, Airports!$D$2:$D$78)</f>
        <v>Houston</v>
      </c>
      <c r="I479" t="str" cm="1">
        <f t="array" ref="I479">_xlfn.XLOOKUP(Flights[[#This Row],[Destination]],_xlfn._TRO_TRAILING( Airports!A:A),_xlfn._TRO_TRAILING( Airports!E:E), "Not found")</f>
        <v>TX</v>
      </c>
      <c r="J479" s="1">
        <v>0.52430555555555558</v>
      </c>
      <c r="K479" s="22">
        <f>HOUR(Flights[[#This Row],[Scheduled Departure]])</f>
        <v>12</v>
      </c>
      <c r="L479" s="1">
        <v>0.52222222222222225</v>
      </c>
      <c r="M479">
        <f>(L479-J479)*24*60</f>
        <v>-2.9999999999999893</v>
      </c>
      <c r="N479" s="16">
        <f>Flights[[#This Row],[Length (min)]]/60</f>
        <v>3.0666666666666669</v>
      </c>
      <c r="O479">
        <v>184</v>
      </c>
      <c r="P479">
        <v>1390</v>
      </c>
      <c r="Q479" s="18">
        <f>IFERROR(Flights[[#This Row],[Distance]]/Flights[[#This Row],[Length (hr)]], "")</f>
        <v>453.26086956521738</v>
      </c>
      <c r="R479" s="1">
        <v>0.73611111111111116</v>
      </c>
      <c r="S479" s="1" t="str">
        <f>IF(Flights[[#This Row],[Length (hr)]]&lt;2, "No meal", IF(Flights[[#This Row],[Length (hr)]]&lt;3.5, "Light meal", "Full meal"))</f>
        <v>Light meal</v>
      </c>
      <c r="T479" s="1" t="str">
        <f>IF(AND(Flights[[#This Row],[Airline]]="US Airways", Flights[[#This Row],[Meal]]="Full Meal"), "Yes", "No")</f>
        <v>No</v>
      </c>
      <c r="U479" s="1">
        <v>0.73333333333333328</v>
      </c>
      <c r="V479">
        <v>-4</v>
      </c>
      <c r="W479" s="1" t="str">
        <f>IF(Flights[[#This Row],[Arrival Delay]] = "", "Cancelled", IF(Flights[[#This Row],[Arrival Delay]]&gt;15, "Delayed", "On time"))</f>
        <v>On time</v>
      </c>
      <c r="X479" t="str">
        <f>IF(Flights[[#This Row],[Status]]&lt;&gt;"Delayed","", IF(Flights[[#This Row],[Arrival Delay]]&gt;120, "Severe", IF(Flights[[#This Row],[Arrival Delay]]&gt;60, "Major", "Moderate")))</f>
        <v/>
      </c>
      <c r="Y479" t="b">
        <v>0</v>
      </c>
      <c r="AA479" t="str">
        <f>IF(OR(AND(Flights[[#This Row],[Status]]="Cancelled", Flights[[#This Row],[Cancellation Reason]]="Airline/Carrier"), Flights[[#This Row],[Delay Type]]="Severe"), "Yes", "No")</f>
        <v>No</v>
      </c>
    </row>
    <row r="480" spans="1:27" x14ac:dyDescent="0.3">
      <c r="A480" s="3">
        <v>42043</v>
      </c>
      <c r="B480" s="22">
        <f>WEEKNUM(Flights[[#This Row],[Date]], 1)</f>
        <v>7</v>
      </c>
      <c r="C480" s="22">
        <f>WEEKDAY(Flights[[#This Row],[Date]],1)</f>
        <v>1</v>
      </c>
      <c r="D480" t="s">
        <v>807</v>
      </c>
      <c r="E480" t="s">
        <v>1994</v>
      </c>
      <c r="F480" t="s">
        <v>0</v>
      </c>
      <c r="G480" t="s">
        <v>347</v>
      </c>
      <c r="H480" t="str">
        <f>_xlfn.XLOOKUP(Flights[[#This Row],[Destination]], Airports!$A$2:$A$78, Airports!$D$2:$D$78)</f>
        <v>San Jose</v>
      </c>
      <c r="I480" t="str" cm="1">
        <f t="array" ref="I480">_xlfn.XLOOKUP(Flights[[#This Row],[Destination]],_xlfn._TRO_TRAILING( Airports!A:A),_xlfn._TRO_TRAILING( Airports!E:E), "Not found")</f>
        <v>CA</v>
      </c>
      <c r="J480" s="1">
        <v>0.52777777777777779</v>
      </c>
      <c r="K480" s="22">
        <f>HOUR(Flights[[#This Row],[Scheduled Departure]])</f>
        <v>12</v>
      </c>
      <c r="L480" s="1">
        <v>0.53194444444444444</v>
      </c>
      <c r="M480">
        <f>(L480-J480)*24*60</f>
        <v>5.9999999999999787</v>
      </c>
      <c r="N480" s="16">
        <f>Flights[[#This Row],[Length (min)]]/60</f>
        <v>1.2666666666666666</v>
      </c>
      <c r="O480">
        <v>76</v>
      </c>
      <c r="P480">
        <v>308</v>
      </c>
      <c r="Q480" s="18">
        <f>IFERROR(Flights[[#This Row],[Distance]]/Flights[[#This Row],[Length (hr)]], "")</f>
        <v>243.15789473684211</v>
      </c>
      <c r="R480" s="1">
        <v>0.57986111111111116</v>
      </c>
      <c r="S480" s="1" t="str">
        <f>IF(Flights[[#This Row],[Length (hr)]]&lt;2, "No meal", IF(Flights[[#This Row],[Length (hr)]]&lt;3.5, "Light meal", "Full meal"))</f>
        <v>No meal</v>
      </c>
      <c r="T480" s="1" t="str">
        <f>IF(AND(Flights[[#This Row],[Airline]]="US Airways", Flights[[#This Row],[Meal]]="Full Meal"), "Yes", "No")</f>
        <v>No</v>
      </c>
      <c r="U480" s="1">
        <v>0.58472222222222225</v>
      </c>
      <c r="V480">
        <v>7</v>
      </c>
      <c r="W480" s="1" t="str">
        <f>IF(Flights[[#This Row],[Arrival Delay]] = "", "Cancelled", IF(Flights[[#This Row],[Arrival Delay]]&gt;15, "Delayed", "On time"))</f>
        <v>On time</v>
      </c>
      <c r="X480" t="str">
        <f>IF(Flights[[#This Row],[Status]]&lt;&gt;"Delayed","", IF(Flights[[#This Row],[Arrival Delay]]&gt;120, "Severe", IF(Flights[[#This Row],[Arrival Delay]]&gt;60, "Major", "Moderate")))</f>
        <v/>
      </c>
      <c r="Y480" t="b">
        <v>0</v>
      </c>
      <c r="AA480" t="str">
        <f>IF(OR(AND(Flights[[#This Row],[Status]]="Cancelled", Flights[[#This Row],[Cancellation Reason]]="Airline/Carrier"), Flights[[#This Row],[Delay Type]]="Severe"), "Yes", "No")</f>
        <v>No</v>
      </c>
    </row>
    <row r="481" spans="1:27" x14ac:dyDescent="0.3">
      <c r="A481" s="3">
        <v>42043</v>
      </c>
      <c r="B481" s="22">
        <f>WEEKNUM(Flights[[#This Row],[Date]], 1)</f>
        <v>7</v>
      </c>
      <c r="C481" s="22">
        <f>WEEKDAY(Flights[[#This Row],[Date]],1)</f>
        <v>1</v>
      </c>
      <c r="D481" t="s">
        <v>77</v>
      </c>
      <c r="E481" t="s">
        <v>1987</v>
      </c>
      <c r="F481" t="s">
        <v>0</v>
      </c>
      <c r="G481" t="s">
        <v>15</v>
      </c>
      <c r="H481" t="str">
        <f>_xlfn.XLOOKUP(Flights[[#This Row],[Destination]], Airports!$A$2:$A$78, Airports!$D$2:$D$78)</f>
        <v>Las Vegas</v>
      </c>
      <c r="I481" t="str" cm="1">
        <f t="array" ref="I481">_xlfn.XLOOKUP(Flights[[#This Row],[Destination]],_xlfn._TRO_TRAILING( Airports!A:A),_xlfn._TRO_TRAILING( Airports!E:E), "Not found")</f>
        <v>NV</v>
      </c>
      <c r="J481" s="1">
        <v>0.57361111111111107</v>
      </c>
      <c r="K481" s="22">
        <f>HOUR(Flights[[#This Row],[Scheduled Departure]])</f>
        <v>13</v>
      </c>
      <c r="L481" s="1">
        <v>0.57638888888888884</v>
      </c>
      <c r="M481">
        <f>(L481-J481)*24*60</f>
        <v>3.9999999999999858</v>
      </c>
      <c r="N481" s="16">
        <f>Flights[[#This Row],[Length (min)]]/60</f>
        <v>1.1333333333333333</v>
      </c>
      <c r="O481">
        <v>68</v>
      </c>
      <c r="P481">
        <v>236</v>
      </c>
      <c r="Q481" s="18">
        <f>IFERROR(Flights[[#This Row],[Distance]]/Flights[[#This Row],[Length (hr)]], "")</f>
        <v>208.23529411764707</v>
      </c>
      <c r="R481" s="1">
        <v>0.625</v>
      </c>
      <c r="S481" s="1" t="str">
        <f>IF(Flights[[#This Row],[Length (hr)]]&lt;2, "No meal", IF(Flights[[#This Row],[Length (hr)]]&lt;3.5, "Light meal", "Full meal"))</f>
        <v>No meal</v>
      </c>
      <c r="T481" s="1" t="str">
        <f>IF(AND(Flights[[#This Row],[Airline]]="US Airways", Flights[[#This Row],[Meal]]="Full Meal"), "Yes", "No")</f>
        <v>No</v>
      </c>
      <c r="U481" s="1">
        <v>0.62361111111111112</v>
      </c>
      <c r="V481">
        <v>-2</v>
      </c>
      <c r="W481" s="1" t="str">
        <f>IF(Flights[[#This Row],[Arrival Delay]] = "", "Cancelled", IF(Flights[[#This Row],[Arrival Delay]]&gt;15, "Delayed", "On time"))</f>
        <v>On time</v>
      </c>
      <c r="X481" t="str">
        <f>IF(Flights[[#This Row],[Status]]&lt;&gt;"Delayed","", IF(Flights[[#This Row],[Arrival Delay]]&gt;120, "Severe", IF(Flights[[#This Row],[Arrival Delay]]&gt;60, "Major", "Moderate")))</f>
        <v/>
      </c>
      <c r="Y481" t="b">
        <v>0</v>
      </c>
      <c r="AA481" t="str">
        <f>IF(OR(AND(Flights[[#This Row],[Status]]="Cancelled", Flights[[#This Row],[Cancellation Reason]]="Airline/Carrier"), Flights[[#This Row],[Delay Type]]="Severe"), "Yes", "No")</f>
        <v>No</v>
      </c>
    </row>
    <row r="482" spans="1:27" x14ac:dyDescent="0.3">
      <c r="A482" s="3">
        <v>42043</v>
      </c>
      <c r="B482" s="22">
        <f>WEEKNUM(Flights[[#This Row],[Date]], 1)</f>
        <v>7</v>
      </c>
      <c r="C482" s="22">
        <f>WEEKDAY(Flights[[#This Row],[Date]],1)</f>
        <v>1</v>
      </c>
      <c r="D482" t="s">
        <v>884</v>
      </c>
      <c r="E482" t="s">
        <v>1995</v>
      </c>
      <c r="F482" t="s">
        <v>0</v>
      </c>
      <c r="G482" t="s">
        <v>306</v>
      </c>
      <c r="H482" t="str">
        <f>_xlfn.XLOOKUP(Flights[[#This Row],[Destination]], Airports!$A$2:$A$78, Airports!$D$2:$D$78)</f>
        <v>Chicago</v>
      </c>
      <c r="I482" t="str" cm="1">
        <f t="array" ref="I482">_xlfn.XLOOKUP(Flights[[#This Row],[Destination]],_xlfn._TRO_TRAILING( Airports!A:A),_xlfn._TRO_TRAILING( Airports!E:E), "Not found")</f>
        <v>IL</v>
      </c>
      <c r="J482" s="1">
        <v>0.57638888888888884</v>
      </c>
      <c r="K482" s="22">
        <f>HOUR(Flights[[#This Row],[Scheduled Departure]])</f>
        <v>13</v>
      </c>
      <c r="L482" s="1">
        <v>0.57499999999999996</v>
      </c>
      <c r="M482">
        <f>(L482-J482)*24*60</f>
        <v>-1.9999999999999929</v>
      </c>
      <c r="N482" s="16">
        <f>Flights[[#This Row],[Length (min)]]/60</f>
        <v>3.55</v>
      </c>
      <c r="O482">
        <v>213</v>
      </c>
      <c r="P482">
        <v>1750</v>
      </c>
      <c r="Q482" s="18">
        <f>IFERROR(Flights[[#This Row],[Distance]]/Flights[[#This Row],[Length (hr)]], "")</f>
        <v>492.95774647887328</v>
      </c>
      <c r="R482" s="1">
        <v>0.82638888888888884</v>
      </c>
      <c r="S482" s="1" t="str">
        <f>IF(Flights[[#This Row],[Length (hr)]]&lt;2, "No meal", IF(Flights[[#This Row],[Length (hr)]]&lt;3.5, "Light meal", "Full meal"))</f>
        <v>Full meal</v>
      </c>
      <c r="T482" s="1" t="str">
        <f>IF(AND(Flights[[#This Row],[Airline]]="US Airways", Flights[[#This Row],[Meal]]="Full Meal"), "Yes", "No")</f>
        <v>No</v>
      </c>
      <c r="U482" s="1">
        <v>0.80625000000000002</v>
      </c>
      <c r="V482">
        <v>-29</v>
      </c>
      <c r="W482" s="1" t="str">
        <f>IF(Flights[[#This Row],[Arrival Delay]] = "", "Cancelled", IF(Flights[[#This Row],[Arrival Delay]]&gt;15, "Delayed", "On time"))</f>
        <v>On time</v>
      </c>
      <c r="X482" t="str">
        <f>IF(Flights[[#This Row],[Status]]&lt;&gt;"Delayed","", IF(Flights[[#This Row],[Arrival Delay]]&gt;120, "Severe", IF(Flights[[#This Row],[Arrival Delay]]&gt;60, "Major", "Moderate")))</f>
        <v/>
      </c>
      <c r="Y482" t="b">
        <v>0</v>
      </c>
      <c r="AA482" t="str">
        <f>IF(OR(AND(Flights[[#This Row],[Status]]="Cancelled", Flights[[#This Row],[Cancellation Reason]]="Airline/Carrier"), Flights[[#This Row],[Delay Type]]="Severe"), "Yes", "No")</f>
        <v>No</v>
      </c>
    </row>
    <row r="483" spans="1:27" x14ac:dyDescent="0.3">
      <c r="A483" s="3">
        <v>42043</v>
      </c>
      <c r="B483" s="22">
        <f>WEEKNUM(Flights[[#This Row],[Date]], 1)</f>
        <v>7</v>
      </c>
      <c r="C483" s="22">
        <f>WEEKDAY(Flights[[#This Row],[Date]],1)</f>
        <v>1</v>
      </c>
      <c r="D483" t="s">
        <v>890</v>
      </c>
      <c r="E483" t="s">
        <v>1990</v>
      </c>
      <c r="F483" t="s">
        <v>0</v>
      </c>
      <c r="G483" t="s">
        <v>20</v>
      </c>
      <c r="H483" t="str">
        <f>_xlfn.XLOOKUP(Flights[[#This Row],[Destination]], Airports!$A$2:$A$78, Airports!$D$2:$D$78)</f>
        <v>Kahului</v>
      </c>
      <c r="I483" t="str" cm="1">
        <f t="array" ref="I483">_xlfn.XLOOKUP(Flights[[#This Row],[Destination]],_xlfn._TRO_TRAILING( Airports!A:A),_xlfn._TRO_TRAILING( Airports!E:E), "Not found")</f>
        <v>HI</v>
      </c>
      <c r="J483" s="1">
        <v>0.60138888888888886</v>
      </c>
      <c r="K483" s="22">
        <f>HOUR(Flights[[#This Row],[Scheduled Departure]])</f>
        <v>14</v>
      </c>
      <c r="L483" s="1">
        <v>0.59861111111111109</v>
      </c>
      <c r="M483">
        <f>(L483-J483)*24*60</f>
        <v>-3.9999999999999858</v>
      </c>
      <c r="N483" s="16">
        <f>Flights[[#This Row],[Length (min)]]/60</f>
        <v>5.7833333333333332</v>
      </c>
      <c r="O483">
        <v>347</v>
      </c>
      <c r="P483">
        <v>2486</v>
      </c>
      <c r="Q483" s="18">
        <f>IFERROR(Flights[[#This Row],[Distance]]/Flights[[#This Row],[Length (hr)]], "")</f>
        <v>429.85590778097986</v>
      </c>
      <c r="R483" s="1">
        <v>0.76180555555555551</v>
      </c>
      <c r="S483" s="1" t="str">
        <f>IF(Flights[[#This Row],[Length (hr)]]&lt;2, "No meal", IF(Flights[[#This Row],[Length (hr)]]&lt;3.5, "Light meal", "Full meal"))</f>
        <v>Full meal</v>
      </c>
      <c r="T483" s="1" t="str">
        <f>IF(AND(Flights[[#This Row],[Airline]]="US Airways", Flights[[#This Row],[Meal]]="Full Meal"), "Yes", "No")</f>
        <v>No</v>
      </c>
      <c r="U483" s="1">
        <v>0.75624999999999998</v>
      </c>
      <c r="V483">
        <v>-8</v>
      </c>
      <c r="W483" s="1" t="str">
        <f>IF(Flights[[#This Row],[Arrival Delay]] = "", "Cancelled", IF(Flights[[#This Row],[Arrival Delay]]&gt;15, "Delayed", "On time"))</f>
        <v>On time</v>
      </c>
      <c r="X483" t="str">
        <f>IF(Flights[[#This Row],[Status]]&lt;&gt;"Delayed","", IF(Flights[[#This Row],[Arrival Delay]]&gt;120, "Severe", IF(Flights[[#This Row],[Arrival Delay]]&gt;60, "Major", "Moderate")))</f>
        <v/>
      </c>
      <c r="Y483" t="b">
        <v>0</v>
      </c>
      <c r="AA483" t="str">
        <f>IF(OR(AND(Flights[[#This Row],[Status]]="Cancelled", Flights[[#This Row],[Cancellation Reason]]="Airline/Carrier"), Flights[[#This Row],[Delay Type]]="Severe"), "Yes", "No")</f>
        <v>No</v>
      </c>
    </row>
    <row r="484" spans="1:27" x14ac:dyDescent="0.3">
      <c r="A484" s="3">
        <v>42043</v>
      </c>
      <c r="B484" s="22">
        <f>WEEKNUM(Flights[[#This Row],[Date]], 1)</f>
        <v>7</v>
      </c>
      <c r="C484" s="22">
        <f>WEEKDAY(Flights[[#This Row],[Date]],1)</f>
        <v>1</v>
      </c>
      <c r="D484" t="s">
        <v>83</v>
      </c>
      <c r="E484" t="s">
        <v>1987</v>
      </c>
      <c r="F484" t="s">
        <v>0</v>
      </c>
      <c r="G484" t="s">
        <v>5</v>
      </c>
      <c r="H484" t="str">
        <f>_xlfn.XLOOKUP(Flights[[#This Row],[Destination]], Airports!$A$2:$A$78, Airports!$D$2:$D$78)</f>
        <v>St. Louis</v>
      </c>
      <c r="I484" t="str" cm="1">
        <f t="array" ref="I484">_xlfn.XLOOKUP(Flights[[#This Row],[Destination]],_xlfn._TRO_TRAILING( Airports!A:A),_xlfn._TRO_TRAILING( Airports!E:E), "Not found")</f>
        <v>MO</v>
      </c>
      <c r="J484" s="1">
        <v>0.64444444444444449</v>
      </c>
      <c r="K484" s="22">
        <f>HOUR(Flights[[#This Row],[Scheduled Departure]])</f>
        <v>15</v>
      </c>
      <c r="L484" s="1">
        <v>0.67222222222222228</v>
      </c>
      <c r="M484">
        <f>(L484-J484)*24*60</f>
        <v>40.000000000000014</v>
      </c>
      <c r="N484" s="16">
        <f>Flights[[#This Row],[Length (min)]]/60</f>
        <v>3.2666666666666666</v>
      </c>
      <c r="O484">
        <v>196</v>
      </c>
      <c r="P484">
        <v>1592</v>
      </c>
      <c r="Q484" s="18">
        <f>IFERROR(Flights[[#This Row],[Distance]]/Flights[[#This Row],[Length (hr)]], "")</f>
        <v>487.34693877551024</v>
      </c>
      <c r="R484" s="1">
        <v>0.87430555555555556</v>
      </c>
      <c r="S484" s="1" t="str">
        <f>IF(Flights[[#This Row],[Length (hr)]]&lt;2, "No meal", IF(Flights[[#This Row],[Length (hr)]]&lt;3.5, "Light meal", "Full meal"))</f>
        <v>Light meal</v>
      </c>
      <c r="T484" s="1" t="str">
        <f>IF(AND(Flights[[#This Row],[Airline]]="US Airways", Flights[[#This Row],[Meal]]="Full Meal"), "Yes", "No")</f>
        <v>No</v>
      </c>
      <c r="U484" s="1">
        <v>0.89166666666666672</v>
      </c>
      <c r="V484">
        <v>25</v>
      </c>
      <c r="W484" s="1" t="str">
        <f>IF(Flights[[#This Row],[Arrival Delay]] = "", "Cancelled", IF(Flights[[#This Row],[Arrival Delay]]&gt;15, "Delayed", "On time"))</f>
        <v>Delayed</v>
      </c>
      <c r="X484" t="str">
        <f>IF(Flights[[#This Row],[Status]]&lt;&gt;"Delayed","", IF(Flights[[#This Row],[Arrival Delay]]&gt;120, "Severe", IF(Flights[[#This Row],[Arrival Delay]]&gt;60, "Major", "Moderate")))</f>
        <v>Moderate</v>
      </c>
      <c r="Y484" t="b">
        <v>0</v>
      </c>
      <c r="AA484" t="str">
        <f>IF(OR(AND(Flights[[#This Row],[Status]]="Cancelled", Flights[[#This Row],[Cancellation Reason]]="Airline/Carrier"), Flights[[#This Row],[Delay Type]]="Severe"), "Yes", "No")</f>
        <v>No</v>
      </c>
    </row>
    <row r="485" spans="1:27" x14ac:dyDescent="0.3">
      <c r="A485" s="3">
        <v>42043</v>
      </c>
      <c r="B485" s="22">
        <f>WEEKNUM(Flights[[#This Row],[Date]], 1)</f>
        <v>7</v>
      </c>
      <c r="C485" s="22">
        <f>WEEKDAY(Flights[[#This Row],[Date]],1)</f>
        <v>1</v>
      </c>
      <c r="D485" t="s">
        <v>895</v>
      </c>
      <c r="E485" t="s">
        <v>1995</v>
      </c>
      <c r="F485" t="s">
        <v>0</v>
      </c>
      <c r="G485" t="s">
        <v>29</v>
      </c>
      <c r="H485" t="str">
        <f>_xlfn.XLOOKUP(Flights[[#This Row],[Destination]], Airports!$A$2:$A$78, Airports!$D$2:$D$78)</f>
        <v>Phoenix</v>
      </c>
      <c r="I485" t="str" cm="1">
        <f t="array" ref="I485">_xlfn.XLOOKUP(Flights[[#This Row],[Destination]],_xlfn._TRO_TRAILING( Airports!A:A),_xlfn._TRO_TRAILING( Airports!E:E), "Not found")</f>
        <v>AZ</v>
      </c>
      <c r="J485" s="1">
        <v>0.66319444444444442</v>
      </c>
      <c r="K485" s="22">
        <f>HOUR(Flights[[#This Row],[Scheduled Departure]])</f>
        <v>15</v>
      </c>
      <c r="L485" s="1">
        <v>0.67361111111111116</v>
      </c>
      <c r="M485">
        <f>(L485-J485)*24*60</f>
        <v>15.000000000000107</v>
      </c>
      <c r="N485" s="16">
        <f>Flights[[#This Row],[Length (min)]]/60</f>
        <v>1.4666666666666666</v>
      </c>
      <c r="O485">
        <v>88</v>
      </c>
      <c r="P485">
        <v>370</v>
      </c>
      <c r="Q485" s="18">
        <f>IFERROR(Flights[[#This Row],[Distance]]/Flights[[#This Row],[Length (hr)]], "")</f>
        <v>252.27272727272728</v>
      </c>
      <c r="R485" s="1">
        <v>0.76041666666666663</v>
      </c>
      <c r="S485" s="1" t="str">
        <f>IF(Flights[[#This Row],[Length (hr)]]&lt;2, "No meal", IF(Flights[[#This Row],[Length (hr)]]&lt;3.5, "Light meal", "Full meal"))</f>
        <v>No meal</v>
      </c>
      <c r="T485" s="1" t="str">
        <f>IF(AND(Flights[[#This Row],[Airline]]="US Airways", Flights[[#This Row],[Meal]]="Full Meal"), "Yes", "No")</f>
        <v>No</v>
      </c>
      <c r="U485" s="1">
        <v>0.77638888888888891</v>
      </c>
      <c r="V485">
        <v>23</v>
      </c>
      <c r="W485" s="1" t="str">
        <f>IF(Flights[[#This Row],[Arrival Delay]] = "", "Cancelled", IF(Flights[[#This Row],[Arrival Delay]]&gt;15, "Delayed", "On time"))</f>
        <v>Delayed</v>
      </c>
      <c r="X485" t="str">
        <f>IF(Flights[[#This Row],[Status]]&lt;&gt;"Delayed","", IF(Flights[[#This Row],[Arrival Delay]]&gt;120, "Severe", IF(Flights[[#This Row],[Arrival Delay]]&gt;60, "Major", "Moderate")))</f>
        <v>Moderate</v>
      </c>
      <c r="Y485" t="b">
        <v>0</v>
      </c>
      <c r="AA485" t="str">
        <f>IF(OR(AND(Flights[[#This Row],[Status]]="Cancelled", Flights[[#This Row],[Cancellation Reason]]="Airline/Carrier"), Flights[[#This Row],[Delay Type]]="Severe"), "Yes", "No")</f>
        <v>No</v>
      </c>
    </row>
    <row r="486" spans="1:27" x14ac:dyDescent="0.3">
      <c r="A486" s="3">
        <v>42043</v>
      </c>
      <c r="B486" s="22">
        <f>WEEKNUM(Flights[[#This Row],[Date]], 1)</f>
        <v>7</v>
      </c>
      <c r="C486" s="22">
        <f>WEEKDAY(Flights[[#This Row],[Date]],1)</f>
        <v>1</v>
      </c>
      <c r="D486" t="s">
        <v>769</v>
      </c>
      <c r="E486" t="s">
        <v>1990</v>
      </c>
      <c r="F486" t="s">
        <v>0</v>
      </c>
      <c r="G486" t="s">
        <v>9</v>
      </c>
      <c r="H486" t="str">
        <f>_xlfn.XLOOKUP(Flights[[#This Row],[Destination]], Airports!$A$2:$A$78, Airports!$D$2:$D$78)</f>
        <v>San Francisco</v>
      </c>
      <c r="I486" t="str" cm="1">
        <f t="array" ref="I486">_xlfn.XLOOKUP(Flights[[#This Row],[Destination]],_xlfn._TRO_TRAILING( Airports!A:A),_xlfn._TRO_TRAILING( Airports!E:E), "Not found")</f>
        <v>CA</v>
      </c>
      <c r="J486" s="1">
        <v>0.67083333333333328</v>
      </c>
      <c r="K486" s="22">
        <f>HOUR(Flights[[#This Row],[Scheduled Departure]])</f>
        <v>16</v>
      </c>
      <c r="L486" s="1">
        <v>0.7104166666666667</v>
      </c>
      <c r="M486">
        <f>(L486-J486)*24*60</f>
        <v>57.000000000000114</v>
      </c>
      <c r="N486" s="16">
        <f>Flights[[#This Row],[Length (min)]]/60</f>
        <v>1.4333333333333333</v>
      </c>
      <c r="O486">
        <v>86</v>
      </c>
      <c r="P486">
        <v>337</v>
      </c>
      <c r="Q486" s="18">
        <f>IFERROR(Flights[[#This Row],[Distance]]/Flights[[#This Row],[Length (hr)]], "")</f>
        <v>235.11627906976744</v>
      </c>
      <c r="R486" s="1">
        <v>0.72638888888888886</v>
      </c>
      <c r="S486" s="1" t="str">
        <f>IF(Flights[[#This Row],[Length (hr)]]&lt;2, "No meal", IF(Flights[[#This Row],[Length (hr)]]&lt;3.5, "Light meal", "Full meal"))</f>
        <v>No meal</v>
      </c>
      <c r="T486" s="1" t="str">
        <f>IF(AND(Flights[[#This Row],[Airline]]="US Airways", Flights[[#This Row],[Meal]]="Full Meal"), "Yes", "No")</f>
        <v>No</v>
      </c>
      <c r="U486" s="1">
        <v>0.77013888888888893</v>
      </c>
      <c r="V486">
        <v>63</v>
      </c>
      <c r="W486" s="1" t="str">
        <f>IF(Flights[[#This Row],[Arrival Delay]] = "", "Cancelled", IF(Flights[[#This Row],[Arrival Delay]]&gt;15, "Delayed", "On time"))</f>
        <v>Delayed</v>
      </c>
      <c r="X486" t="str">
        <f>IF(Flights[[#This Row],[Status]]&lt;&gt;"Delayed","", IF(Flights[[#This Row],[Arrival Delay]]&gt;120, "Severe", IF(Flights[[#This Row],[Arrival Delay]]&gt;60, "Major", "Moderate")))</f>
        <v>Major</v>
      </c>
      <c r="Y486" t="b">
        <v>0</v>
      </c>
      <c r="AA486" t="str">
        <f>IF(OR(AND(Flights[[#This Row],[Status]]="Cancelled", Flights[[#This Row],[Cancellation Reason]]="Airline/Carrier"), Flights[[#This Row],[Delay Type]]="Severe"), "Yes", "No")</f>
        <v>No</v>
      </c>
    </row>
    <row r="487" spans="1:27" x14ac:dyDescent="0.3">
      <c r="A487" s="3">
        <v>42043</v>
      </c>
      <c r="B487" s="22">
        <f>WEEKNUM(Flights[[#This Row],[Date]], 1)</f>
        <v>7</v>
      </c>
      <c r="C487" s="22">
        <f>WEEKDAY(Flights[[#This Row],[Date]],1)</f>
        <v>1</v>
      </c>
      <c r="D487" t="s">
        <v>899</v>
      </c>
      <c r="E487" t="s">
        <v>1995</v>
      </c>
      <c r="F487" t="s">
        <v>0</v>
      </c>
      <c r="G487" t="s">
        <v>318</v>
      </c>
      <c r="H487" t="str">
        <f>_xlfn.XLOOKUP(Flights[[#This Row],[Destination]], Airports!$A$2:$A$78, Airports!$D$2:$D$78)</f>
        <v>Oakland</v>
      </c>
      <c r="I487" t="str" cm="1">
        <f t="array" ref="I487">_xlfn.XLOOKUP(Flights[[#This Row],[Destination]],_xlfn._TRO_TRAILING( Airports!A:A),_xlfn._TRO_TRAILING( Airports!E:E), "Not found")</f>
        <v>CA</v>
      </c>
      <c r="J487" s="1">
        <v>0.69444444444444442</v>
      </c>
      <c r="K487" s="22">
        <f>HOUR(Flights[[#This Row],[Scheduled Departure]])</f>
        <v>16</v>
      </c>
      <c r="L487" s="1">
        <v>0.70347222222222228</v>
      </c>
      <c r="M487">
        <f>(L487-J487)*24*60</f>
        <v>13.000000000000114</v>
      </c>
      <c r="N487" s="16">
        <f>Flights[[#This Row],[Length (min)]]/60</f>
        <v>1.25</v>
      </c>
      <c r="O487">
        <v>75</v>
      </c>
      <c r="P487">
        <v>337</v>
      </c>
      <c r="Q487" s="18">
        <f>IFERROR(Flights[[#This Row],[Distance]]/Flights[[#This Row],[Length (hr)]], "")</f>
        <v>269.60000000000002</v>
      </c>
      <c r="R487" s="1">
        <v>0.74652777777777779</v>
      </c>
      <c r="S487" s="1" t="str">
        <f>IF(Flights[[#This Row],[Length (hr)]]&lt;2, "No meal", IF(Flights[[#This Row],[Length (hr)]]&lt;3.5, "Light meal", "Full meal"))</f>
        <v>No meal</v>
      </c>
      <c r="T487" s="1" t="str">
        <f>IF(AND(Flights[[#This Row],[Airline]]="US Airways", Flights[[#This Row],[Meal]]="Full Meal"), "Yes", "No")</f>
        <v>No</v>
      </c>
      <c r="U487" s="1">
        <v>0.75555555555555554</v>
      </c>
      <c r="V487">
        <v>13</v>
      </c>
      <c r="W487" s="1" t="str">
        <f>IF(Flights[[#This Row],[Arrival Delay]] = "", "Cancelled", IF(Flights[[#This Row],[Arrival Delay]]&gt;15, "Delayed", "On time"))</f>
        <v>On time</v>
      </c>
      <c r="X487" t="str">
        <f>IF(Flights[[#This Row],[Status]]&lt;&gt;"Delayed","", IF(Flights[[#This Row],[Arrival Delay]]&gt;120, "Severe", IF(Flights[[#This Row],[Arrival Delay]]&gt;60, "Major", "Moderate")))</f>
        <v/>
      </c>
      <c r="Y487" t="b">
        <v>0</v>
      </c>
      <c r="AA487" t="str">
        <f>IF(OR(AND(Flights[[#This Row],[Status]]="Cancelled", Flights[[#This Row],[Cancellation Reason]]="Airline/Carrier"), Flights[[#This Row],[Delay Type]]="Severe"), "Yes", "No")</f>
        <v>No</v>
      </c>
    </row>
    <row r="488" spans="1:27" x14ac:dyDescent="0.3">
      <c r="A488" s="3">
        <v>42043</v>
      </c>
      <c r="B488" s="22">
        <f>WEEKNUM(Flights[[#This Row],[Date]], 1)</f>
        <v>7</v>
      </c>
      <c r="C488" s="22">
        <f>WEEKDAY(Flights[[#This Row],[Date]],1)</f>
        <v>1</v>
      </c>
      <c r="D488" t="s">
        <v>584</v>
      </c>
      <c r="E488" t="s">
        <v>1994</v>
      </c>
      <c r="F488" t="s">
        <v>0</v>
      </c>
      <c r="G488" t="s">
        <v>335</v>
      </c>
      <c r="H488" t="str">
        <f>_xlfn.XLOOKUP(Flights[[#This Row],[Destination]], Airports!$A$2:$A$78, Airports!$D$2:$D$78)</f>
        <v>Reno</v>
      </c>
      <c r="I488" t="str" cm="1">
        <f t="array" ref="I488">_xlfn.XLOOKUP(Flights[[#This Row],[Destination]],_xlfn._TRO_TRAILING( Airports!A:A),_xlfn._TRO_TRAILING( Airports!E:E), "Not found")</f>
        <v>NV</v>
      </c>
      <c r="J488" s="1">
        <v>0.71111111111111114</v>
      </c>
      <c r="K488" s="22">
        <f>HOUR(Flights[[#This Row],[Scheduled Departure]])</f>
        <v>17</v>
      </c>
      <c r="L488" s="1">
        <v>0.71111111111111114</v>
      </c>
      <c r="M488">
        <f>(L488-J488)*24*60</f>
        <v>0</v>
      </c>
      <c r="N488" s="16">
        <f>Flights[[#This Row],[Length (min)]]/60</f>
        <v>1.2833333333333334</v>
      </c>
      <c r="O488">
        <v>77</v>
      </c>
      <c r="P488">
        <v>391</v>
      </c>
      <c r="Q488" s="18">
        <f>IFERROR(Flights[[#This Row],[Distance]]/Flights[[#This Row],[Length (hr)]], "")</f>
        <v>304.67532467532465</v>
      </c>
      <c r="R488" s="1">
        <v>0.76944444444444449</v>
      </c>
      <c r="S488" s="1" t="str">
        <f>IF(Flights[[#This Row],[Length (hr)]]&lt;2, "No meal", IF(Flights[[#This Row],[Length (hr)]]&lt;3.5, "Light meal", "Full meal"))</f>
        <v>No meal</v>
      </c>
      <c r="T488" s="1" t="str">
        <f>IF(AND(Flights[[#This Row],[Airline]]="US Airways", Flights[[#This Row],[Meal]]="Full Meal"), "Yes", "No")</f>
        <v>No</v>
      </c>
      <c r="U488" s="1">
        <v>0.76458333333333328</v>
      </c>
      <c r="V488">
        <v>-7</v>
      </c>
      <c r="W488" s="1" t="str">
        <f>IF(Flights[[#This Row],[Arrival Delay]] = "", "Cancelled", IF(Flights[[#This Row],[Arrival Delay]]&gt;15, "Delayed", "On time"))</f>
        <v>On time</v>
      </c>
      <c r="X488" t="str">
        <f>IF(Flights[[#This Row],[Status]]&lt;&gt;"Delayed","", IF(Flights[[#This Row],[Arrival Delay]]&gt;120, "Severe", IF(Flights[[#This Row],[Arrival Delay]]&gt;60, "Major", "Moderate")))</f>
        <v/>
      </c>
      <c r="Y488" t="b">
        <v>0</v>
      </c>
      <c r="AA488" t="str">
        <f>IF(OR(AND(Flights[[#This Row],[Status]]="Cancelled", Flights[[#This Row],[Cancellation Reason]]="Airline/Carrier"), Flights[[#This Row],[Delay Type]]="Severe"), "Yes", "No")</f>
        <v>No</v>
      </c>
    </row>
    <row r="489" spans="1:27" x14ac:dyDescent="0.3">
      <c r="A489" s="3">
        <v>42043</v>
      </c>
      <c r="B489" s="22">
        <f>WEEKNUM(Flights[[#This Row],[Date]], 1)</f>
        <v>7</v>
      </c>
      <c r="C489" s="22">
        <f>WEEKDAY(Flights[[#This Row],[Date]],1)</f>
        <v>1</v>
      </c>
      <c r="D489" t="s">
        <v>906</v>
      </c>
      <c r="E489" t="s">
        <v>1994</v>
      </c>
      <c r="F489" t="s">
        <v>0</v>
      </c>
      <c r="G489" t="s">
        <v>15</v>
      </c>
      <c r="H489" t="str">
        <f>_xlfn.XLOOKUP(Flights[[#This Row],[Destination]], Airports!$A$2:$A$78, Airports!$D$2:$D$78)</f>
        <v>Las Vegas</v>
      </c>
      <c r="I489" t="str" cm="1">
        <f t="array" ref="I489">_xlfn.XLOOKUP(Flights[[#This Row],[Destination]],_xlfn._TRO_TRAILING( Airports!A:A),_xlfn._TRO_TRAILING( Airports!E:E), "Not found")</f>
        <v>NV</v>
      </c>
      <c r="J489" s="1">
        <v>0.73958333333333337</v>
      </c>
      <c r="K489" s="22">
        <f>HOUR(Flights[[#This Row],[Scheduled Departure]])</f>
        <v>17</v>
      </c>
      <c r="L489" s="1">
        <v>0.77847222222222223</v>
      </c>
      <c r="M489">
        <f>(L489-J489)*24*60</f>
        <v>55.999999999999957</v>
      </c>
      <c r="N489" s="16">
        <f>Flights[[#This Row],[Length (min)]]/60</f>
        <v>1.0833333333333333</v>
      </c>
      <c r="O489">
        <v>65</v>
      </c>
      <c r="P489">
        <v>236</v>
      </c>
      <c r="Q489" s="18">
        <f>IFERROR(Flights[[#This Row],[Distance]]/Flights[[#This Row],[Length (hr)]], "")</f>
        <v>217.84615384615387</v>
      </c>
      <c r="R489" s="1">
        <v>0.79027777777777775</v>
      </c>
      <c r="S489" s="1" t="str">
        <f>IF(Flights[[#This Row],[Length (hr)]]&lt;2, "No meal", IF(Flights[[#This Row],[Length (hr)]]&lt;3.5, "Light meal", "Full meal"))</f>
        <v>No meal</v>
      </c>
      <c r="T489" s="1" t="str">
        <f>IF(AND(Flights[[#This Row],[Airline]]="US Airways", Flights[[#This Row],[Meal]]="Full Meal"), "Yes", "No")</f>
        <v>No</v>
      </c>
      <c r="U489" s="1">
        <v>0.82361111111111107</v>
      </c>
      <c r="V489">
        <v>48</v>
      </c>
      <c r="W489" s="1" t="str">
        <f>IF(Flights[[#This Row],[Arrival Delay]] = "", "Cancelled", IF(Flights[[#This Row],[Arrival Delay]]&gt;15, "Delayed", "On time"))</f>
        <v>Delayed</v>
      </c>
      <c r="X489" t="str">
        <f>IF(Flights[[#This Row],[Status]]&lt;&gt;"Delayed","", IF(Flights[[#This Row],[Arrival Delay]]&gt;120, "Severe", IF(Flights[[#This Row],[Arrival Delay]]&gt;60, "Major", "Moderate")))</f>
        <v>Moderate</v>
      </c>
      <c r="Y489" t="b">
        <v>0</v>
      </c>
      <c r="AA489" t="str">
        <f>IF(OR(AND(Flights[[#This Row],[Status]]="Cancelled", Flights[[#This Row],[Cancellation Reason]]="Airline/Carrier"), Flights[[#This Row],[Delay Type]]="Severe"), "Yes", "No")</f>
        <v>No</v>
      </c>
    </row>
    <row r="490" spans="1:27" x14ac:dyDescent="0.3">
      <c r="A490" s="3">
        <v>42043</v>
      </c>
      <c r="B490" s="22">
        <f>WEEKNUM(Flights[[#This Row],[Date]], 1)</f>
        <v>7</v>
      </c>
      <c r="C490" s="22">
        <f>WEEKDAY(Flights[[#This Row],[Date]],1)</f>
        <v>1</v>
      </c>
      <c r="D490" t="s">
        <v>602</v>
      </c>
      <c r="E490" t="s">
        <v>1994</v>
      </c>
      <c r="F490" t="s">
        <v>0</v>
      </c>
      <c r="G490" t="s">
        <v>333</v>
      </c>
      <c r="H490" t="str">
        <f>_xlfn.XLOOKUP(Flights[[#This Row],[Destination]], Airports!$A$2:$A$78, Airports!$D$2:$D$78)</f>
        <v>Redmond</v>
      </c>
      <c r="I490" t="str" cm="1">
        <f t="array" ref="I490">_xlfn.XLOOKUP(Flights[[#This Row],[Destination]],_xlfn._TRO_TRAILING( Airports!A:A),_xlfn._TRO_TRAILING( Airports!E:E), "Not found")</f>
        <v>OR</v>
      </c>
      <c r="J490" s="1">
        <v>0.74583333333333335</v>
      </c>
      <c r="K490" s="22">
        <f>HOUR(Flights[[#This Row],[Scheduled Departure]])</f>
        <v>17</v>
      </c>
      <c r="L490" s="1">
        <v>0.74375000000000002</v>
      </c>
      <c r="M490">
        <f>(L490-J490)*24*60</f>
        <v>-2.9999999999999893</v>
      </c>
      <c r="N490" s="16">
        <f>Flights[[#This Row],[Length (min)]]/60</f>
        <v>1.9333333333333333</v>
      </c>
      <c r="O490">
        <v>116</v>
      </c>
      <c r="P490">
        <v>726</v>
      </c>
      <c r="Q490" s="18">
        <f>IFERROR(Flights[[#This Row],[Distance]]/Flights[[#This Row],[Length (hr)]], "")</f>
        <v>375.51724137931035</v>
      </c>
      <c r="R490" s="1">
        <v>0.83263888888888893</v>
      </c>
      <c r="S490" s="1" t="str">
        <f>IF(Flights[[#This Row],[Length (hr)]]&lt;2, "No meal", IF(Flights[[#This Row],[Length (hr)]]&lt;3.5, "Light meal", "Full meal"))</f>
        <v>No meal</v>
      </c>
      <c r="T490" s="1" t="str">
        <f>IF(AND(Flights[[#This Row],[Airline]]="US Airways", Flights[[#This Row],[Meal]]="Full Meal"), "Yes", "No")</f>
        <v>No</v>
      </c>
      <c r="U490" s="1">
        <v>0.82430555555555551</v>
      </c>
      <c r="V490">
        <v>-12</v>
      </c>
      <c r="W490" s="1" t="str">
        <f>IF(Flights[[#This Row],[Arrival Delay]] = "", "Cancelled", IF(Flights[[#This Row],[Arrival Delay]]&gt;15, "Delayed", "On time"))</f>
        <v>On time</v>
      </c>
      <c r="X490" t="str">
        <f>IF(Flights[[#This Row],[Status]]&lt;&gt;"Delayed","", IF(Flights[[#This Row],[Arrival Delay]]&gt;120, "Severe", IF(Flights[[#This Row],[Arrival Delay]]&gt;60, "Major", "Moderate")))</f>
        <v/>
      </c>
      <c r="Y490" t="b">
        <v>0</v>
      </c>
      <c r="AA490" t="str">
        <f>IF(OR(AND(Flights[[#This Row],[Status]]="Cancelled", Flights[[#This Row],[Cancellation Reason]]="Airline/Carrier"), Flights[[#This Row],[Delay Type]]="Severe"), "Yes", "No")</f>
        <v>No</v>
      </c>
    </row>
    <row r="491" spans="1:27" x14ac:dyDescent="0.3">
      <c r="A491" s="3">
        <v>42043</v>
      </c>
      <c r="B491" s="22">
        <f>WEEKNUM(Flights[[#This Row],[Date]], 1)</f>
        <v>7</v>
      </c>
      <c r="C491" s="22">
        <f>WEEKDAY(Flights[[#This Row],[Date]],1)</f>
        <v>1</v>
      </c>
      <c r="D491" t="s">
        <v>909</v>
      </c>
      <c r="E491" t="s">
        <v>1995</v>
      </c>
      <c r="F491" t="s">
        <v>0</v>
      </c>
      <c r="G491" t="s">
        <v>306</v>
      </c>
      <c r="H491" t="str">
        <f>_xlfn.XLOOKUP(Flights[[#This Row],[Destination]], Airports!$A$2:$A$78, Airports!$D$2:$D$78)</f>
        <v>Chicago</v>
      </c>
      <c r="I491" t="str" cm="1">
        <f t="array" ref="I491">_xlfn.XLOOKUP(Flights[[#This Row],[Destination]],_xlfn._TRO_TRAILING( Airports!A:A),_xlfn._TRO_TRAILING( Airports!E:E), "Not found")</f>
        <v>IL</v>
      </c>
      <c r="J491" s="1">
        <v>0.77083333333333337</v>
      </c>
      <c r="K491" s="22">
        <f>HOUR(Flights[[#This Row],[Scheduled Departure]])</f>
        <v>18</v>
      </c>
      <c r="L491" s="1">
        <v>0.77013888888888893</v>
      </c>
      <c r="M491">
        <f>(L491-J491)*24*60</f>
        <v>-0.99999999999999645</v>
      </c>
      <c r="N491" s="16">
        <f>Flights[[#This Row],[Length (min)]]/60</f>
        <v>3.45</v>
      </c>
      <c r="O491">
        <v>207</v>
      </c>
      <c r="P491">
        <v>1750</v>
      </c>
      <c r="Q491" s="18">
        <f>IFERROR(Flights[[#This Row],[Distance]]/Flights[[#This Row],[Length (hr)]], "")</f>
        <v>507.24637681159419</v>
      </c>
      <c r="R491" s="1">
        <v>1.0416666666666666E-2</v>
      </c>
      <c r="S491" s="1" t="str">
        <f>IF(Flights[[#This Row],[Length (hr)]]&lt;2, "No meal", IF(Flights[[#This Row],[Length (hr)]]&lt;3.5, "Light meal", "Full meal"))</f>
        <v>Light meal</v>
      </c>
      <c r="T491" s="1" t="str">
        <f>IF(AND(Flights[[#This Row],[Airline]]="US Airways", Flights[[#This Row],[Meal]]="Full Meal"), "Yes", "No")</f>
        <v>No</v>
      </c>
      <c r="U491" s="1">
        <v>0.99722222222222223</v>
      </c>
      <c r="V491">
        <v>-19</v>
      </c>
      <c r="W491" s="1" t="str">
        <f>IF(Flights[[#This Row],[Arrival Delay]] = "", "Cancelled", IF(Flights[[#This Row],[Arrival Delay]]&gt;15, "Delayed", "On time"))</f>
        <v>On time</v>
      </c>
      <c r="X491" t="str">
        <f>IF(Flights[[#This Row],[Status]]&lt;&gt;"Delayed","", IF(Flights[[#This Row],[Arrival Delay]]&gt;120, "Severe", IF(Flights[[#This Row],[Arrival Delay]]&gt;60, "Major", "Moderate")))</f>
        <v/>
      </c>
      <c r="Y491" t="b">
        <v>0</v>
      </c>
      <c r="AA491" t="str">
        <f>IF(OR(AND(Flights[[#This Row],[Status]]="Cancelled", Flights[[#This Row],[Cancellation Reason]]="Airline/Carrier"), Flights[[#This Row],[Delay Type]]="Severe"), "Yes", "No")</f>
        <v>No</v>
      </c>
    </row>
    <row r="492" spans="1:27" x14ac:dyDescent="0.3">
      <c r="A492" s="3">
        <v>42043</v>
      </c>
      <c r="B492" s="22">
        <f>WEEKNUM(Flights[[#This Row],[Date]], 1)</f>
        <v>7</v>
      </c>
      <c r="C492" s="22">
        <f>WEEKDAY(Flights[[#This Row],[Date]],1)</f>
        <v>1</v>
      </c>
      <c r="D492" t="s">
        <v>913</v>
      </c>
      <c r="E492" t="s">
        <v>1995</v>
      </c>
      <c r="F492" t="s">
        <v>0</v>
      </c>
      <c r="G492" t="s">
        <v>278</v>
      </c>
      <c r="H492" t="str">
        <f>_xlfn.XLOOKUP(Flights[[#This Row],[Destination]], Airports!$A$2:$A$78, Airports!$D$2:$D$78)</f>
        <v>El Paso</v>
      </c>
      <c r="I492" t="str" cm="1">
        <f t="array" ref="I492">_xlfn.XLOOKUP(Flights[[#This Row],[Destination]],_xlfn._TRO_TRAILING( Airports!A:A),_xlfn._TRO_TRAILING( Airports!E:E), "Not found")</f>
        <v>TX</v>
      </c>
      <c r="J492" s="1">
        <v>0.78819444444444442</v>
      </c>
      <c r="K492" s="22">
        <f>HOUR(Flights[[#This Row],[Scheduled Departure]])</f>
        <v>18</v>
      </c>
      <c r="L492" s="1">
        <v>0.78402777777777777</v>
      </c>
      <c r="M492">
        <f>(L492-J492)*24*60</f>
        <v>-5.9999999999999787</v>
      </c>
      <c r="N492" s="16">
        <f>Flights[[#This Row],[Length (min)]]/60</f>
        <v>1.75</v>
      </c>
      <c r="O492">
        <v>105</v>
      </c>
      <c r="P492">
        <v>715</v>
      </c>
      <c r="Q492" s="18">
        <f>IFERROR(Flights[[#This Row],[Distance]]/Flights[[#This Row],[Length (hr)]], "")</f>
        <v>408.57142857142856</v>
      </c>
      <c r="R492" s="1">
        <v>0.90277777777777779</v>
      </c>
      <c r="S492" s="1" t="str">
        <f>IF(Flights[[#This Row],[Length (hr)]]&lt;2, "No meal", IF(Flights[[#This Row],[Length (hr)]]&lt;3.5, "Light meal", "Full meal"))</f>
        <v>No meal</v>
      </c>
      <c r="T492" s="1" t="str">
        <f>IF(AND(Flights[[#This Row],[Airline]]="US Airways", Flights[[#This Row],[Meal]]="Full Meal"), "Yes", "No")</f>
        <v>No</v>
      </c>
      <c r="U492" s="1">
        <v>0.89861111111111114</v>
      </c>
      <c r="V492">
        <v>-6</v>
      </c>
      <c r="W492" s="1" t="str">
        <f>IF(Flights[[#This Row],[Arrival Delay]] = "", "Cancelled", IF(Flights[[#This Row],[Arrival Delay]]&gt;15, "Delayed", "On time"))</f>
        <v>On time</v>
      </c>
      <c r="X492" t="str">
        <f>IF(Flights[[#This Row],[Status]]&lt;&gt;"Delayed","", IF(Flights[[#This Row],[Arrival Delay]]&gt;120, "Severe", IF(Flights[[#This Row],[Arrival Delay]]&gt;60, "Major", "Moderate")))</f>
        <v/>
      </c>
      <c r="Y492" t="b">
        <v>0</v>
      </c>
      <c r="AA492" t="str">
        <f>IF(OR(AND(Flights[[#This Row],[Status]]="Cancelled", Flights[[#This Row],[Cancellation Reason]]="Airline/Carrier"), Flights[[#This Row],[Delay Type]]="Severe"), "Yes", "No")</f>
        <v>No</v>
      </c>
    </row>
    <row r="493" spans="1:27" x14ac:dyDescent="0.3">
      <c r="A493" s="3">
        <v>42043</v>
      </c>
      <c r="B493" s="22">
        <f>WEEKNUM(Flights[[#This Row],[Date]], 1)</f>
        <v>7</v>
      </c>
      <c r="C493" s="22">
        <f>WEEKDAY(Flights[[#This Row],[Date]],1)</f>
        <v>1</v>
      </c>
      <c r="D493" t="s">
        <v>824</v>
      </c>
      <c r="E493" t="s">
        <v>1994</v>
      </c>
      <c r="F493" t="s">
        <v>0</v>
      </c>
      <c r="G493" t="s">
        <v>29</v>
      </c>
      <c r="H493" t="str">
        <f>_xlfn.XLOOKUP(Flights[[#This Row],[Destination]], Airports!$A$2:$A$78, Airports!$D$2:$D$78)</f>
        <v>Phoenix</v>
      </c>
      <c r="I493" t="str" cm="1">
        <f t="array" ref="I493">_xlfn.XLOOKUP(Flights[[#This Row],[Destination]],_xlfn._TRO_TRAILING( Airports!A:A),_xlfn._TRO_TRAILING( Airports!E:E), "Not found")</f>
        <v>AZ</v>
      </c>
      <c r="J493" s="1">
        <v>0.89583333333333337</v>
      </c>
      <c r="K493" s="22">
        <f>HOUR(Flights[[#This Row],[Scheduled Departure]])</f>
        <v>21</v>
      </c>
      <c r="L493" s="1">
        <v>0.91736111111111107</v>
      </c>
      <c r="M493">
        <f>(L493-J493)*24*60</f>
        <v>30.99999999999989</v>
      </c>
      <c r="N493" s="16">
        <f>Flights[[#This Row],[Length (min)]]/60</f>
        <v>1.5333333333333334</v>
      </c>
      <c r="O493">
        <v>92</v>
      </c>
      <c r="P493">
        <v>370</v>
      </c>
      <c r="Q493" s="18">
        <f>IFERROR(Flights[[#This Row],[Distance]]/Flights[[#This Row],[Length (hr)]], "")</f>
        <v>241.30434782608694</v>
      </c>
      <c r="R493" s="1">
        <v>0.99930555555555556</v>
      </c>
      <c r="S493" s="1" t="str">
        <f>IF(Flights[[#This Row],[Length (hr)]]&lt;2, "No meal", IF(Flights[[#This Row],[Length (hr)]]&lt;3.5, "Light meal", "Full meal"))</f>
        <v>No meal</v>
      </c>
      <c r="T493" s="1" t="str">
        <f>IF(AND(Flights[[#This Row],[Airline]]="US Airways", Flights[[#This Row],[Meal]]="Full Meal"), "Yes", "No")</f>
        <v>No</v>
      </c>
      <c r="U493" s="1">
        <v>2.2916666666666665E-2</v>
      </c>
      <c r="V493">
        <v>34</v>
      </c>
      <c r="W493" s="1" t="str">
        <f>IF(Flights[[#This Row],[Arrival Delay]] = "", "Cancelled", IF(Flights[[#This Row],[Arrival Delay]]&gt;15, "Delayed", "On time"))</f>
        <v>Delayed</v>
      </c>
      <c r="X493" t="str">
        <f>IF(Flights[[#This Row],[Status]]&lt;&gt;"Delayed","", IF(Flights[[#This Row],[Arrival Delay]]&gt;120, "Severe", IF(Flights[[#This Row],[Arrival Delay]]&gt;60, "Major", "Moderate")))</f>
        <v>Moderate</v>
      </c>
      <c r="Y493" t="b">
        <v>0</v>
      </c>
      <c r="AA493" t="str">
        <f>IF(OR(AND(Flights[[#This Row],[Status]]="Cancelled", Flights[[#This Row],[Cancellation Reason]]="Airline/Carrier"), Flights[[#This Row],[Delay Type]]="Severe"), "Yes", "No")</f>
        <v>No</v>
      </c>
    </row>
    <row r="494" spans="1:27" x14ac:dyDescent="0.3">
      <c r="A494" s="3">
        <v>42043</v>
      </c>
      <c r="B494" s="22">
        <f>WEEKNUM(Flights[[#This Row],[Date]], 1)</f>
        <v>7</v>
      </c>
      <c r="C494" s="22">
        <f>WEEKDAY(Flights[[#This Row],[Date]],1)</f>
        <v>1</v>
      </c>
      <c r="D494" t="s">
        <v>662</v>
      </c>
      <c r="E494" t="s">
        <v>1994</v>
      </c>
      <c r="F494" t="s">
        <v>0</v>
      </c>
      <c r="G494" t="s">
        <v>331</v>
      </c>
      <c r="H494" t="str">
        <f>_xlfn.XLOOKUP(Flights[[#This Row],[Destination]], Airports!$A$2:$A$78, Airports!$D$2:$D$78)</f>
        <v>Palm Springs</v>
      </c>
      <c r="I494" t="str" cm="1">
        <f t="array" ref="I494">_xlfn.XLOOKUP(Flights[[#This Row],[Destination]],_xlfn._TRO_TRAILING( Airports!A:A),_xlfn._TRO_TRAILING( Airports!E:E), "Not found")</f>
        <v>CA</v>
      </c>
      <c r="J494" s="1">
        <v>0.93472222222222223</v>
      </c>
      <c r="K494" s="22">
        <f>HOUR(Flights[[#This Row],[Scheduled Departure]])</f>
        <v>22</v>
      </c>
      <c r="L494" s="1">
        <v>0.93194444444444446</v>
      </c>
      <c r="M494">
        <f>(L494-J494)*24*60</f>
        <v>-3.9999999999999858</v>
      </c>
      <c r="N494" s="16">
        <f>Flights[[#This Row],[Length (min)]]/60</f>
        <v>0.73333333333333328</v>
      </c>
      <c r="O494">
        <v>44</v>
      </c>
      <c r="P494">
        <v>110</v>
      </c>
      <c r="Q494" s="18">
        <f>IFERROR(Flights[[#This Row],[Distance]]/Flights[[#This Row],[Length (hr)]], "")</f>
        <v>150</v>
      </c>
      <c r="R494" s="1">
        <v>0.97152777777777777</v>
      </c>
      <c r="S494" s="1" t="str">
        <f>IF(Flights[[#This Row],[Length (hr)]]&lt;2, "No meal", IF(Flights[[#This Row],[Length (hr)]]&lt;3.5, "Light meal", "Full meal"))</f>
        <v>No meal</v>
      </c>
      <c r="T494" s="1" t="str">
        <f>IF(AND(Flights[[#This Row],[Airline]]="US Airways", Flights[[#This Row],[Meal]]="Full Meal"), "Yes", "No")</f>
        <v>No</v>
      </c>
      <c r="U494" s="1">
        <v>0.96250000000000002</v>
      </c>
      <c r="V494">
        <v>-13</v>
      </c>
      <c r="W494" s="1" t="str">
        <f>IF(Flights[[#This Row],[Arrival Delay]] = "", "Cancelled", IF(Flights[[#This Row],[Arrival Delay]]&gt;15, "Delayed", "On time"))</f>
        <v>On time</v>
      </c>
      <c r="X494" t="str">
        <f>IF(Flights[[#This Row],[Status]]&lt;&gt;"Delayed","", IF(Flights[[#This Row],[Arrival Delay]]&gt;120, "Severe", IF(Flights[[#This Row],[Arrival Delay]]&gt;60, "Major", "Moderate")))</f>
        <v/>
      </c>
      <c r="Y494" t="b">
        <v>0</v>
      </c>
      <c r="AA494" t="str">
        <f>IF(OR(AND(Flights[[#This Row],[Status]]="Cancelled", Flights[[#This Row],[Cancellation Reason]]="Airline/Carrier"), Flights[[#This Row],[Delay Type]]="Severe"), "Yes", "No")</f>
        <v>No</v>
      </c>
    </row>
    <row r="495" spans="1:27" x14ac:dyDescent="0.3">
      <c r="A495" s="3">
        <v>42044</v>
      </c>
      <c r="B495" s="22">
        <f>WEEKNUM(Flights[[#This Row],[Date]], 1)</f>
        <v>7</v>
      </c>
      <c r="C495" s="22">
        <f>WEEKDAY(Flights[[#This Row],[Date]],1)</f>
        <v>2</v>
      </c>
      <c r="D495" t="s">
        <v>831</v>
      </c>
      <c r="E495" t="s">
        <v>1995</v>
      </c>
      <c r="F495" t="s">
        <v>0</v>
      </c>
      <c r="G495" t="s">
        <v>290</v>
      </c>
      <c r="H495" t="str">
        <f>_xlfn.XLOOKUP(Flights[[#This Row],[Destination]], Airports!$A$2:$A$78, Airports!$D$2:$D$78)</f>
        <v>Houston</v>
      </c>
      <c r="I495" t="str" cm="1">
        <f t="array" ref="I495">_xlfn.XLOOKUP(Flights[[#This Row],[Destination]],_xlfn._TRO_TRAILING( Airports!A:A),_xlfn._TRO_TRAILING( Airports!E:E), "Not found")</f>
        <v>TX</v>
      </c>
      <c r="J495" s="1">
        <v>0.25694444444444442</v>
      </c>
      <c r="K495" s="22">
        <f>HOUR(Flights[[#This Row],[Scheduled Departure]])</f>
        <v>6</v>
      </c>
      <c r="L495" s="1">
        <v>0.25763888888888886</v>
      </c>
      <c r="M495">
        <f>(L495-J495)*24*60</f>
        <v>0.99999999999999645</v>
      </c>
      <c r="N495" s="16">
        <f>Flights[[#This Row],[Length (min)]]/60</f>
        <v>3.05</v>
      </c>
      <c r="O495">
        <v>183</v>
      </c>
      <c r="P495">
        <v>1390</v>
      </c>
      <c r="Q495" s="18">
        <f>IFERROR(Flights[[#This Row],[Distance]]/Flights[[#This Row],[Length (hr)]], "")</f>
        <v>455.73770491803282</v>
      </c>
      <c r="R495" s="1">
        <v>0.47569444444444442</v>
      </c>
      <c r="S495" s="1" t="str">
        <f>IF(Flights[[#This Row],[Length (hr)]]&lt;2, "No meal", IF(Flights[[#This Row],[Length (hr)]]&lt;3.5, "Light meal", "Full meal"))</f>
        <v>Light meal</v>
      </c>
      <c r="T495" s="1" t="str">
        <f>IF(AND(Flights[[#This Row],[Airline]]="US Airways", Flights[[#This Row],[Meal]]="Full Meal"), "Yes", "No")</f>
        <v>No</v>
      </c>
      <c r="U495" s="1">
        <v>0.46805555555555556</v>
      </c>
      <c r="V495">
        <v>-11</v>
      </c>
      <c r="W495" s="1" t="str">
        <f>IF(Flights[[#This Row],[Arrival Delay]] = "", "Cancelled", IF(Flights[[#This Row],[Arrival Delay]]&gt;15, "Delayed", "On time"))</f>
        <v>On time</v>
      </c>
      <c r="X495" t="str">
        <f>IF(Flights[[#This Row],[Status]]&lt;&gt;"Delayed","", IF(Flights[[#This Row],[Arrival Delay]]&gt;120, "Severe", IF(Flights[[#This Row],[Arrival Delay]]&gt;60, "Major", "Moderate")))</f>
        <v/>
      </c>
      <c r="Y495" t="b">
        <v>0</v>
      </c>
      <c r="AA495" t="str">
        <f>IF(OR(AND(Flights[[#This Row],[Status]]="Cancelled", Flights[[#This Row],[Cancellation Reason]]="Airline/Carrier"), Flights[[#This Row],[Delay Type]]="Severe"), "Yes", "No")</f>
        <v>No</v>
      </c>
    </row>
    <row r="496" spans="1:27" x14ac:dyDescent="0.3">
      <c r="A496" s="3">
        <v>42044</v>
      </c>
      <c r="B496" s="22">
        <f>WEEKNUM(Flights[[#This Row],[Date]], 1)</f>
        <v>7</v>
      </c>
      <c r="C496" s="22">
        <f>WEEKDAY(Flights[[#This Row],[Date]],1)</f>
        <v>2</v>
      </c>
      <c r="D496" t="s">
        <v>386</v>
      </c>
      <c r="E496" t="s">
        <v>1988</v>
      </c>
      <c r="F496" t="s">
        <v>0</v>
      </c>
      <c r="G496" t="s">
        <v>29</v>
      </c>
      <c r="H496" t="str">
        <f>_xlfn.XLOOKUP(Flights[[#This Row],[Destination]], Airports!$A$2:$A$78, Airports!$D$2:$D$78)</f>
        <v>Phoenix</v>
      </c>
      <c r="I496" t="str" cm="1">
        <f t="array" ref="I496">_xlfn.XLOOKUP(Flights[[#This Row],[Destination]],_xlfn._TRO_TRAILING( Airports!A:A),_xlfn._TRO_TRAILING( Airports!E:E), "Not found")</f>
        <v>AZ</v>
      </c>
      <c r="J496" s="1">
        <v>0.2673611111111111</v>
      </c>
      <c r="K496" s="22">
        <f>HOUR(Flights[[#This Row],[Scheduled Departure]])</f>
        <v>6</v>
      </c>
      <c r="L496" s="1">
        <v>0.26458333333333334</v>
      </c>
      <c r="M496">
        <f>(L496-J496)*24*60</f>
        <v>-3.9999999999999858</v>
      </c>
      <c r="N496" s="16">
        <f>Flights[[#This Row],[Length (min)]]/60</f>
        <v>1.3</v>
      </c>
      <c r="O496">
        <v>78</v>
      </c>
      <c r="P496">
        <v>370</v>
      </c>
      <c r="Q496" s="18">
        <f>IFERROR(Flights[[#This Row],[Distance]]/Flights[[#This Row],[Length (hr)]], "")</f>
        <v>284.61538461538458</v>
      </c>
      <c r="R496" s="1">
        <v>0.36736111111111114</v>
      </c>
      <c r="S496" s="1" t="str">
        <f>IF(Flights[[#This Row],[Length (hr)]]&lt;2, "No meal", IF(Flights[[#This Row],[Length (hr)]]&lt;3.5, "Light meal", "Full meal"))</f>
        <v>No meal</v>
      </c>
      <c r="T496" s="1" t="str">
        <f>IF(AND(Flights[[#This Row],[Airline]]="US Airways", Flights[[#This Row],[Meal]]="Full Meal"), "Yes", "No")</f>
        <v>No</v>
      </c>
      <c r="U496" s="1">
        <v>0.36041666666666666</v>
      </c>
      <c r="V496">
        <v>-10</v>
      </c>
      <c r="W496" s="1" t="str">
        <f>IF(Flights[[#This Row],[Arrival Delay]] = "", "Cancelled", IF(Flights[[#This Row],[Arrival Delay]]&gt;15, "Delayed", "On time"))</f>
        <v>On time</v>
      </c>
      <c r="X496" t="str">
        <f>IF(Flights[[#This Row],[Status]]&lt;&gt;"Delayed","", IF(Flights[[#This Row],[Arrival Delay]]&gt;120, "Severe", IF(Flights[[#This Row],[Arrival Delay]]&gt;60, "Major", "Moderate")))</f>
        <v/>
      </c>
      <c r="Y496" t="b">
        <v>0</v>
      </c>
      <c r="AA496" t="str">
        <f>IF(OR(AND(Flights[[#This Row],[Status]]="Cancelled", Flights[[#This Row],[Cancellation Reason]]="Airline/Carrier"), Flights[[#This Row],[Delay Type]]="Severe"), "Yes", "No")</f>
        <v>No</v>
      </c>
    </row>
    <row r="497" spans="1:27" x14ac:dyDescent="0.3">
      <c r="A497" s="3">
        <v>42044</v>
      </c>
      <c r="B497" s="22">
        <f>WEEKNUM(Flights[[#This Row],[Date]], 1)</f>
        <v>7</v>
      </c>
      <c r="C497" s="22">
        <f>WEEKDAY(Flights[[#This Row],[Date]],1)</f>
        <v>2</v>
      </c>
      <c r="D497" t="s">
        <v>847</v>
      </c>
      <c r="E497" t="s">
        <v>1995</v>
      </c>
      <c r="F497" t="s">
        <v>0</v>
      </c>
      <c r="G497" t="s">
        <v>340</v>
      </c>
      <c r="H497" t="str">
        <f>_xlfn.XLOOKUP(Flights[[#This Row],[Destination]], Airports!$A$2:$A$78, Airports!$D$2:$D$78)</f>
        <v>San Antonio</v>
      </c>
      <c r="I497" t="str" cm="1">
        <f t="array" ref="I497">_xlfn.XLOOKUP(Flights[[#This Row],[Destination]],_xlfn._TRO_TRAILING( Airports!A:A),_xlfn._TRO_TRAILING( Airports!E:E), "Not found")</f>
        <v>TX</v>
      </c>
      <c r="J497" s="1">
        <v>0.3576388888888889</v>
      </c>
      <c r="K497" s="22">
        <f>HOUR(Flights[[#This Row],[Scheduled Departure]])</f>
        <v>8</v>
      </c>
      <c r="L497" s="1">
        <v>0.35625000000000001</v>
      </c>
      <c r="M497">
        <f>(L497-J497)*24*60</f>
        <v>-1.9999999999999929</v>
      </c>
      <c r="N497" s="16">
        <f>Flights[[#This Row],[Length (min)]]/60</f>
        <v>2.7333333333333334</v>
      </c>
      <c r="O497">
        <v>164</v>
      </c>
      <c r="P497">
        <v>1211</v>
      </c>
      <c r="Q497" s="18">
        <f>IFERROR(Flights[[#This Row],[Distance]]/Flights[[#This Row],[Length (hr)]], "")</f>
        <v>443.04878048780489</v>
      </c>
      <c r="R497" s="1">
        <v>0.55208333333333337</v>
      </c>
      <c r="S497" s="1" t="str">
        <f>IF(Flights[[#This Row],[Length (hr)]]&lt;2, "No meal", IF(Flights[[#This Row],[Length (hr)]]&lt;3.5, "Light meal", "Full meal"))</f>
        <v>Light meal</v>
      </c>
      <c r="T497" s="1" t="str">
        <f>IF(AND(Flights[[#This Row],[Airline]]="US Airways", Flights[[#This Row],[Meal]]="Full Meal"), "Yes", "No")</f>
        <v>No</v>
      </c>
      <c r="U497" s="1">
        <v>0.55347222222222225</v>
      </c>
      <c r="V497">
        <v>2</v>
      </c>
      <c r="W497" s="1" t="str">
        <f>IF(Flights[[#This Row],[Arrival Delay]] = "", "Cancelled", IF(Flights[[#This Row],[Arrival Delay]]&gt;15, "Delayed", "On time"))</f>
        <v>On time</v>
      </c>
      <c r="X497" t="str">
        <f>IF(Flights[[#This Row],[Status]]&lt;&gt;"Delayed","", IF(Flights[[#This Row],[Arrival Delay]]&gt;120, "Severe", IF(Flights[[#This Row],[Arrival Delay]]&gt;60, "Major", "Moderate")))</f>
        <v/>
      </c>
      <c r="Y497" t="b">
        <v>0</v>
      </c>
      <c r="AA497" t="str">
        <f>IF(OR(AND(Flights[[#This Row],[Status]]="Cancelled", Flights[[#This Row],[Cancellation Reason]]="Airline/Carrier"), Flights[[#This Row],[Delay Type]]="Severe"), "Yes", "No")</f>
        <v>No</v>
      </c>
    </row>
    <row r="498" spans="1:27" x14ac:dyDescent="0.3">
      <c r="A498" s="3">
        <v>42044</v>
      </c>
      <c r="B498" s="22">
        <f>WEEKNUM(Flights[[#This Row],[Date]], 1)</f>
        <v>7</v>
      </c>
      <c r="C498" s="22">
        <f>WEEKDAY(Flights[[#This Row],[Date]],1)</f>
        <v>2</v>
      </c>
      <c r="D498" t="s">
        <v>581</v>
      </c>
      <c r="E498" t="s">
        <v>1994</v>
      </c>
      <c r="F498" t="s">
        <v>0</v>
      </c>
      <c r="G498" t="s">
        <v>351</v>
      </c>
      <c r="H498" t="str">
        <f>_xlfn.XLOOKUP(Flights[[#This Row],[Destination]], Airports!$A$2:$A$78, Airports!$D$2:$D$78)</f>
        <v>Sacramento</v>
      </c>
      <c r="I498" t="str" cm="1">
        <f t="array" ref="I498">_xlfn.XLOOKUP(Flights[[#This Row],[Destination]],_xlfn._TRO_TRAILING( Airports!A:A),_xlfn._TRO_TRAILING( Airports!E:E), "Not found")</f>
        <v>CA</v>
      </c>
      <c r="J498" s="1">
        <v>0.70138888888888884</v>
      </c>
      <c r="K498" s="22">
        <f>HOUR(Flights[[#This Row],[Scheduled Departure]])</f>
        <v>16</v>
      </c>
      <c r="L498" s="1">
        <v>0.69791666666666663</v>
      </c>
      <c r="M498">
        <f>(L498-J498)*24*60</f>
        <v>-4.9999999999999822</v>
      </c>
      <c r="N498" s="16">
        <f>Flights[[#This Row],[Length (min)]]/60</f>
        <v>1.4333333333333333</v>
      </c>
      <c r="O498">
        <v>86</v>
      </c>
      <c r="P498">
        <v>373</v>
      </c>
      <c r="Q498" s="18">
        <f>IFERROR(Flights[[#This Row],[Distance]]/Flights[[#This Row],[Length (hr)]], "")</f>
        <v>260.23255813953489</v>
      </c>
      <c r="R498" s="1">
        <v>0.75972222222222219</v>
      </c>
      <c r="S498" s="1" t="str">
        <f>IF(Flights[[#This Row],[Length (hr)]]&lt;2, "No meal", IF(Flights[[#This Row],[Length (hr)]]&lt;3.5, "Light meal", "Full meal"))</f>
        <v>No meal</v>
      </c>
      <c r="T498" s="1" t="str">
        <f>IF(AND(Flights[[#This Row],[Airline]]="US Airways", Flights[[#This Row],[Meal]]="Full Meal"), "Yes", "No")</f>
        <v>No</v>
      </c>
      <c r="U498" s="1">
        <v>0.75763888888888886</v>
      </c>
      <c r="V498">
        <v>-3</v>
      </c>
      <c r="W498" s="1" t="str">
        <f>IF(Flights[[#This Row],[Arrival Delay]] = "", "Cancelled", IF(Flights[[#This Row],[Arrival Delay]]&gt;15, "Delayed", "On time"))</f>
        <v>On time</v>
      </c>
      <c r="X498" t="str">
        <f>IF(Flights[[#This Row],[Status]]&lt;&gt;"Delayed","", IF(Flights[[#This Row],[Arrival Delay]]&gt;120, "Severe", IF(Flights[[#This Row],[Arrival Delay]]&gt;60, "Major", "Moderate")))</f>
        <v/>
      </c>
      <c r="Y498" t="b">
        <v>0</v>
      </c>
      <c r="AA498" t="str">
        <f>IF(OR(AND(Flights[[#This Row],[Status]]="Cancelled", Flights[[#This Row],[Cancellation Reason]]="Airline/Carrier"), Flights[[#This Row],[Delay Type]]="Severe"), "Yes", "No")</f>
        <v>No</v>
      </c>
    </row>
    <row r="499" spans="1:27" x14ac:dyDescent="0.3">
      <c r="A499" s="3">
        <v>42044</v>
      </c>
      <c r="B499" s="22">
        <f>WEEKNUM(Flights[[#This Row],[Date]], 1)</f>
        <v>7</v>
      </c>
      <c r="C499" s="22">
        <f>WEEKDAY(Flights[[#This Row],[Date]],1)</f>
        <v>2</v>
      </c>
      <c r="D499" t="s">
        <v>649</v>
      </c>
      <c r="E499" t="s">
        <v>1993</v>
      </c>
      <c r="F499" t="s">
        <v>0</v>
      </c>
      <c r="G499" t="s">
        <v>285</v>
      </c>
      <c r="H499" t="str">
        <f>_xlfn.XLOOKUP(Flights[[#This Row],[Destination]], Airports!$A$2:$A$78, Airports!$D$2:$D$78)</f>
        <v>Fort Lauderdale</v>
      </c>
      <c r="I499" t="str" cm="1">
        <f t="array" ref="I499">_xlfn.XLOOKUP(Flights[[#This Row],[Destination]],_xlfn._TRO_TRAILING( Airports!A:A),_xlfn._TRO_TRAILING( Airports!E:E), "Not found")</f>
        <v>FL</v>
      </c>
      <c r="J499" s="1">
        <v>0.875</v>
      </c>
      <c r="K499" s="22">
        <f>HOUR(Flights[[#This Row],[Scheduled Departure]])</f>
        <v>21</v>
      </c>
      <c r="L499" s="1">
        <v>0.87708333333333333</v>
      </c>
      <c r="M499">
        <f>(L499-J499)*24*60</f>
        <v>2.9999999999999893</v>
      </c>
      <c r="N499" s="16">
        <f>Flights[[#This Row],[Length (min)]]/60</f>
        <v>4.8833333333333337</v>
      </c>
      <c r="O499">
        <v>293</v>
      </c>
      <c r="P499">
        <v>2342</v>
      </c>
      <c r="Q499" s="18">
        <f>IFERROR(Flights[[#This Row],[Distance]]/Flights[[#This Row],[Length (hr)]], "")</f>
        <v>479.59044368600678</v>
      </c>
      <c r="R499" s="1">
        <v>0.19513888888888889</v>
      </c>
      <c r="S499" s="1" t="str">
        <f>IF(Flights[[#This Row],[Length (hr)]]&lt;2, "No meal", IF(Flights[[#This Row],[Length (hr)]]&lt;3.5, "Light meal", "Full meal"))</f>
        <v>Full meal</v>
      </c>
      <c r="T499" s="1" t="str">
        <f>IF(AND(Flights[[#This Row],[Airline]]="US Airways", Flights[[#This Row],[Meal]]="Full Meal"), "Yes", "No")</f>
        <v>No</v>
      </c>
      <c r="U499" s="1">
        <v>0.20555555555555555</v>
      </c>
      <c r="V499">
        <v>15</v>
      </c>
      <c r="W499" s="1" t="str">
        <f>IF(Flights[[#This Row],[Arrival Delay]] = "", "Cancelled", IF(Flights[[#This Row],[Arrival Delay]]&gt;15, "Delayed", "On time"))</f>
        <v>On time</v>
      </c>
      <c r="X499" t="str">
        <f>IF(Flights[[#This Row],[Status]]&lt;&gt;"Delayed","", IF(Flights[[#This Row],[Arrival Delay]]&gt;120, "Severe", IF(Flights[[#This Row],[Arrival Delay]]&gt;60, "Major", "Moderate")))</f>
        <v/>
      </c>
      <c r="Y499" t="b">
        <v>0</v>
      </c>
      <c r="AA499" t="str">
        <f>IF(OR(AND(Flights[[#This Row],[Status]]="Cancelled", Flights[[#This Row],[Cancellation Reason]]="Airline/Carrier"), Flights[[#This Row],[Delay Type]]="Severe"), "Yes", "No")</f>
        <v>No</v>
      </c>
    </row>
    <row r="500" spans="1:27" x14ac:dyDescent="0.3">
      <c r="A500" s="3">
        <v>42044</v>
      </c>
      <c r="B500" s="22">
        <f>WEEKNUM(Flights[[#This Row],[Date]], 1)</f>
        <v>7</v>
      </c>
      <c r="C500" s="22">
        <f>WEEKDAY(Flights[[#This Row],[Date]],1)</f>
        <v>2</v>
      </c>
      <c r="D500" t="s">
        <v>929</v>
      </c>
      <c r="E500" t="s">
        <v>1995</v>
      </c>
      <c r="F500" t="s">
        <v>0</v>
      </c>
      <c r="G500" t="s">
        <v>347</v>
      </c>
      <c r="H500" t="str">
        <f>_xlfn.XLOOKUP(Flights[[#This Row],[Destination]], Airports!$A$2:$A$78, Airports!$D$2:$D$78)</f>
        <v>San Jose</v>
      </c>
      <c r="I500" t="str" cm="1">
        <f t="array" ref="I500">_xlfn.XLOOKUP(Flights[[#This Row],[Destination]],_xlfn._TRO_TRAILING( Airports!A:A),_xlfn._TRO_TRAILING( Airports!E:E), "Not found")</f>
        <v>CA</v>
      </c>
      <c r="J500" s="1">
        <v>0.89930555555555558</v>
      </c>
      <c r="K500" s="22">
        <f>HOUR(Flights[[#This Row],[Scheduled Departure]])</f>
        <v>21</v>
      </c>
      <c r="L500" s="1">
        <v>0.8979166666666667</v>
      </c>
      <c r="M500">
        <f>(L500-J500)*24*60</f>
        <v>-1.9999999999999929</v>
      </c>
      <c r="N500" s="16">
        <f>Flights[[#This Row],[Length (min)]]/60</f>
        <v>1</v>
      </c>
      <c r="O500">
        <v>60</v>
      </c>
      <c r="P500">
        <v>308</v>
      </c>
      <c r="Q500" s="18">
        <f>IFERROR(Flights[[#This Row],[Distance]]/Flights[[#This Row],[Length (hr)]], "")</f>
        <v>308</v>
      </c>
      <c r="R500" s="1">
        <v>0.94791666666666663</v>
      </c>
      <c r="S500" s="1" t="str">
        <f>IF(Flights[[#This Row],[Length (hr)]]&lt;2, "No meal", IF(Flights[[#This Row],[Length (hr)]]&lt;3.5, "Light meal", "Full meal"))</f>
        <v>No meal</v>
      </c>
      <c r="T500" s="1" t="str">
        <f>IF(AND(Flights[[#This Row],[Airline]]="US Airways", Flights[[#This Row],[Meal]]="Full Meal"), "Yes", "No")</f>
        <v>No</v>
      </c>
      <c r="U500" s="1">
        <v>0.93958333333333333</v>
      </c>
      <c r="V500">
        <v>-12</v>
      </c>
      <c r="W500" s="1" t="str">
        <f>IF(Flights[[#This Row],[Arrival Delay]] = "", "Cancelled", IF(Flights[[#This Row],[Arrival Delay]]&gt;15, "Delayed", "On time"))</f>
        <v>On time</v>
      </c>
      <c r="X500" t="str">
        <f>IF(Flights[[#This Row],[Status]]&lt;&gt;"Delayed","", IF(Flights[[#This Row],[Arrival Delay]]&gt;120, "Severe", IF(Flights[[#This Row],[Arrival Delay]]&gt;60, "Major", "Moderate")))</f>
        <v/>
      </c>
      <c r="Y500" t="b">
        <v>0</v>
      </c>
      <c r="AA500" t="str">
        <f>IF(OR(AND(Flights[[#This Row],[Status]]="Cancelled", Flights[[#This Row],[Cancellation Reason]]="Airline/Carrier"), Flights[[#This Row],[Delay Type]]="Severe"), "Yes", "No")</f>
        <v>No</v>
      </c>
    </row>
    <row r="501" spans="1:27" x14ac:dyDescent="0.3">
      <c r="A501" s="3">
        <v>42045</v>
      </c>
      <c r="B501" s="22">
        <f>WEEKNUM(Flights[[#This Row],[Date]], 1)</f>
        <v>7</v>
      </c>
      <c r="C501" s="22">
        <f>WEEKDAY(Flights[[#This Row],[Date]],1)</f>
        <v>3</v>
      </c>
      <c r="D501" t="s">
        <v>381</v>
      </c>
      <c r="E501" t="s">
        <v>1989</v>
      </c>
      <c r="F501" t="s">
        <v>0</v>
      </c>
      <c r="G501" t="s">
        <v>26</v>
      </c>
      <c r="H501" t="str">
        <f>_xlfn.XLOOKUP(Flights[[#This Row],[Destination]], Airports!$A$2:$A$78, Airports!$D$2:$D$78)</f>
        <v>Atlanta</v>
      </c>
      <c r="I501" t="str" cm="1">
        <f t="array" ref="I501">_xlfn.XLOOKUP(Flights[[#This Row],[Destination]],_xlfn._TRO_TRAILING( Airports!A:A),_xlfn._TRO_TRAILING( Airports!E:E), "Not found")</f>
        <v>GA</v>
      </c>
      <c r="J501" s="1">
        <v>0.25</v>
      </c>
      <c r="K501" s="22">
        <f>HOUR(Flights[[#This Row],[Scheduled Departure]])</f>
        <v>6</v>
      </c>
      <c r="L501" s="1">
        <v>0.24722222222222223</v>
      </c>
      <c r="M501">
        <f>(L501-J501)*24*60</f>
        <v>-3.9999999999999858</v>
      </c>
      <c r="N501" s="16">
        <f>Flights[[#This Row],[Length (min)]]/60</f>
        <v>3.95</v>
      </c>
      <c r="O501">
        <v>237</v>
      </c>
      <c r="P501">
        <v>1947</v>
      </c>
      <c r="Q501" s="18">
        <f>IFERROR(Flights[[#This Row],[Distance]]/Flights[[#This Row],[Length (hr)]], "")</f>
        <v>492.91139240506328</v>
      </c>
      <c r="R501" s="1">
        <v>0.5493055555555556</v>
      </c>
      <c r="S501" s="1" t="str">
        <f>IF(Flights[[#This Row],[Length (hr)]]&lt;2, "No meal", IF(Flights[[#This Row],[Length (hr)]]&lt;3.5, "Light meal", "Full meal"))</f>
        <v>Full meal</v>
      </c>
      <c r="T501" s="1" t="str">
        <f>IF(AND(Flights[[#This Row],[Airline]]="US Airways", Flights[[#This Row],[Meal]]="Full Meal"), "Yes", "No")</f>
        <v>No</v>
      </c>
      <c r="U501" s="1">
        <v>0.53680555555555554</v>
      </c>
      <c r="V501">
        <v>-18</v>
      </c>
      <c r="W501" s="1" t="str">
        <f>IF(Flights[[#This Row],[Arrival Delay]] = "", "Cancelled", IF(Flights[[#This Row],[Arrival Delay]]&gt;15, "Delayed", "On time"))</f>
        <v>On time</v>
      </c>
      <c r="X501" t="str">
        <f>IF(Flights[[#This Row],[Status]]&lt;&gt;"Delayed","", IF(Flights[[#This Row],[Arrival Delay]]&gt;120, "Severe", IF(Flights[[#This Row],[Arrival Delay]]&gt;60, "Major", "Moderate")))</f>
        <v/>
      </c>
      <c r="Y501" t="b">
        <v>0</v>
      </c>
      <c r="AA501" t="str">
        <f>IF(OR(AND(Flights[[#This Row],[Status]]="Cancelled", Flights[[#This Row],[Cancellation Reason]]="Airline/Carrier"), Flights[[#This Row],[Delay Type]]="Severe"), "Yes", "No")</f>
        <v>No</v>
      </c>
    </row>
    <row r="502" spans="1:27" x14ac:dyDescent="0.3">
      <c r="A502" s="3">
        <v>42045</v>
      </c>
      <c r="B502" s="22">
        <f>WEEKNUM(Flights[[#This Row],[Date]], 1)</f>
        <v>7</v>
      </c>
      <c r="C502" s="22">
        <f>WEEKDAY(Flights[[#This Row],[Date]],1)</f>
        <v>3</v>
      </c>
      <c r="D502" t="s">
        <v>720</v>
      </c>
      <c r="E502" t="s">
        <v>1989</v>
      </c>
      <c r="F502" t="s">
        <v>0</v>
      </c>
      <c r="G502" t="s">
        <v>22</v>
      </c>
      <c r="H502" t="str">
        <f>_xlfn.XLOOKUP(Flights[[#This Row],[Destination]], Airports!$A$2:$A$78, Airports!$D$2:$D$78)</f>
        <v>Columbus</v>
      </c>
      <c r="I502" t="str" cm="1">
        <f t="array" ref="I502">_xlfn.XLOOKUP(Flights[[#This Row],[Destination]],_xlfn._TRO_TRAILING( Airports!A:A),_xlfn._TRO_TRAILING( Airports!E:E), "Not found")</f>
        <v>OH</v>
      </c>
      <c r="J502" s="1">
        <v>0.51041666666666663</v>
      </c>
      <c r="K502" s="22">
        <f>HOUR(Flights[[#This Row],[Scheduled Departure]])</f>
        <v>12</v>
      </c>
      <c r="L502" s="1">
        <v>0.50763888888888886</v>
      </c>
      <c r="M502">
        <f>(L502-J502)*24*60</f>
        <v>-3.9999999999999858</v>
      </c>
      <c r="N502" s="16">
        <f>Flights[[#This Row],[Length (min)]]/60</f>
        <v>3.7333333333333334</v>
      </c>
      <c r="O502">
        <v>224</v>
      </c>
      <c r="P502">
        <v>1995</v>
      </c>
      <c r="Q502" s="18">
        <f>IFERROR(Flights[[#This Row],[Distance]]/Flights[[#This Row],[Length (hr)]], "")</f>
        <v>534.375</v>
      </c>
      <c r="R502" s="1">
        <v>0.81527777777777777</v>
      </c>
      <c r="S502" s="1" t="str">
        <f>IF(Flights[[#This Row],[Length (hr)]]&lt;2, "No meal", IF(Flights[[#This Row],[Length (hr)]]&lt;3.5, "Light meal", "Full meal"))</f>
        <v>Full meal</v>
      </c>
      <c r="T502" s="1" t="str">
        <f>IF(AND(Flights[[#This Row],[Airline]]="US Airways", Flights[[#This Row],[Meal]]="Full Meal"), "Yes", "No")</f>
        <v>No</v>
      </c>
      <c r="U502" s="1">
        <v>0.78819444444444442</v>
      </c>
      <c r="V502">
        <v>-39</v>
      </c>
      <c r="W502" s="1" t="str">
        <f>IF(Flights[[#This Row],[Arrival Delay]] = "", "Cancelled", IF(Flights[[#This Row],[Arrival Delay]]&gt;15, "Delayed", "On time"))</f>
        <v>On time</v>
      </c>
      <c r="X502" t="str">
        <f>IF(Flights[[#This Row],[Status]]&lt;&gt;"Delayed","", IF(Flights[[#This Row],[Arrival Delay]]&gt;120, "Severe", IF(Flights[[#This Row],[Arrival Delay]]&gt;60, "Major", "Moderate")))</f>
        <v/>
      </c>
      <c r="Y502" t="b">
        <v>0</v>
      </c>
      <c r="AA502" t="str">
        <f>IF(OR(AND(Flights[[#This Row],[Status]]="Cancelled", Flights[[#This Row],[Cancellation Reason]]="Airline/Carrier"), Flights[[#This Row],[Delay Type]]="Severe"), "Yes", "No")</f>
        <v>No</v>
      </c>
    </row>
    <row r="503" spans="1:27" x14ac:dyDescent="0.3">
      <c r="A503" s="3">
        <v>42045</v>
      </c>
      <c r="B503" s="22">
        <f>WEEKNUM(Flights[[#This Row],[Date]], 1)</f>
        <v>7</v>
      </c>
      <c r="C503" s="22">
        <f>WEEKDAY(Flights[[#This Row],[Date]],1)</f>
        <v>3</v>
      </c>
      <c r="D503" t="s">
        <v>70</v>
      </c>
      <c r="E503" t="s">
        <v>1987</v>
      </c>
      <c r="F503" t="s">
        <v>0</v>
      </c>
      <c r="G503" t="s">
        <v>18</v>
      </c>
      <c r="H503" t="str">
        <f>_xlfn.XLOOKUP(Flights[[#This Row],[Destination]], Airports!$A$2:$A$78, Airports!$D$2:$D$78)</f>
        <v>Arlington</v>
      </c>
      <c r="I503" t="str" cm="1">
        <f t="array" ref="I503">_xlfn.XLOOKUP(Flights[[#This Row],[Destination]],_xlfn._TRO_TRAILING( Airports!A:A),_xlfn._TRO_TRAILING( Airports!E:E), "Not found")</f>
        <v>VA</v>
      </c>
      <c r="J503" s="1">
        <v>0.51736111111111116</v>
      </c>
      <c r="K503" s="22">
        <f>HOUR(Flights[[#This Row],[Scheduled Departure]])</f>
        <v>12</v>
      </c>
      <c r="L503" s="1">
        <v>0.51458333333333328</v>
      </c>
      <c r="M503">
        <f>(L503-J503)*24*60</f>
        <v>-4.0000000000001457</v>
      </c>
      <c r="N503" s="16">
        <f>Flights[[#This Row],[Length (min)]]/60</f>
        <v>4.5166666666666666</v>
      </c>
      <c r="O503">
        <v>271</v>
      </c>
      <c r="P503">
        <v>2311</v>
      </c>
      <c r="Q503" s="18">
        <f>IFERROR(Flights[[#This Row],[Distance]]/Flights[[#This Row],[Length (hr)]], "")</f>
        <v>511.66051660516604</v>
      </c>
      <c r="R503" s="1">
        <v>0.84305555555555556</v>
      </c>
      <c r="S503" s="1" t="str">
        <f>IF(Flights[[#This Row],[Length (hr)]]&lt;2, "No meal", IF(Flights[[#This Row],[Length (hr)]]&lt;3.5, "Light meal", "Full meal"))</f>
        <v>Full meal</v>
      </c>
      <c r="T503" s="1" t="str">
        <f>IF(AND(Flights[[#This Row],[Airline]]="US Airways", Flights[[#This Row],[Meal]]="Full Meal"), "Yes", "No")</f>
        <v>No</v>
      </c>
      <c r="U503" s="1">
        <v>0.82777777777777772</v>
      </c>
      <c r="V503">
        <v>-22</v>
      </c>
      <c r="W503" s="1" t="str">
        <f>IF(Flights[[#This Row],[Arrival Delay]] = "", "Cancelled", IF(Flights[[#This Row],[Arrival Delay]]&gt;15, "Delayed", "On time"))</f>
        <v>On time</v>
      </c>
      <c r="X503" t="str">
        <f>IF(Flights[[#This Row],[Status]]&lt;&gt;"Delayed","", IF(Flights[[#This Row],[Arrival Delay]]&gt;120, "Severe", IF(Flights[[#This Row],[Arrival Delay]]&gt;60, "Major", "Moderate")))</f>
        <v/>
      </c>
      <c r="Y503" t="b">
        <v>0</v>
      </c>
      <c r="AA503" t="str">
        <f>IF(OR(AND(Flights[[#This Row],[Status]]="Cancelled", Flights[[#This Row],[Cancellation Reason]]="Airline/Carrier"), Flights[[#This Row],[Delay Type]]="Severe"), "Yes", "No")</f>
        <v>No</v>
      </c>
    </row>
    <row r="504" spans="1:27" x14ac:dyDescent="0.3">
      <c r="A504" s="3">
        <v>42045</v>
      </c>
      <c r="B504" s="22">
        <f>WEEKNUM(Flights[[#This Row],[Date]], 1)</f>
        <v>7</v>
      </c>
      <c r="C504" s="22">
        <f>WEEKDAY(Flights[[#This Row],[Date]],1)</f>
        <v>3</v>
      </c>
      <c r="D504" t="s">
        <v>881</v>
      </c>
      <c r="E504" t="s">
        <v>1995</v>
      </c>
      <c r="F504" t="s">
        <v>0</v>
      </c>
      <c r="G504" t="s">
        <v>351</v>
      </c>
      <c r="H504" t="str">
        <f>_xlfn.XLOOKUP(Flights[[#This Row],[Destination]], Airports!$A$2:$A$78, Airports!$D$2:$D$78)</f>
        <v>Sacramento</v>
      </c>
      <c r="I504" t="str" cm="1">
        <f t="array" ref="I504">_xlfn.XLOOKUP(Flights[[#This Row],[Destination]],_xlfn._TRO_TRAILING( Airports!A:A),_xlfn._TRO_TRAILING( Airports!E:E), "Not found")</f>
        <v>CA</v>
      </c>
      <c r="J504" s="1">
        <v>0.55208333333333337</v>
      </c>
      <c r="K504" s="22">
        <f>HOUR(Flights[[#This Row],[Scheduled Departure]])</f>
        <v>13</v>
      </c>
      <c r="L504" s="1">
        <v>0.54861111111111116</v>
      </c>
      <c r="M504">
        <f>(L504-J504)*24*60</f>
        <v>-4.9999999999999822</v>
      </c>
      <c r="N504" s="16">
        <f>Flights[[#This Row],[Length (min)]]/60</f>
        <v>1.1833333333333333</v>
      </c>
      <c r="O504">
        <v>71</v>
      </c>
      <c r="P504">
        <v>373</v>
      </c>
      <c r="Q504" s="18">
        <f>IFERROR(Flights[[#This Row],[Distance]]/Flights[[#This Row],[Length (hr)]], "")</f>
        <v>315.21126760563379</v>
      </c>
      <c r="R504" s="1">
        <v>0.60763888888888884</v>
      </c>
      <c r="S504" s="1" t="str">
        <f>IF(Flights[[#This Row],[Length (hr)]]&lt;2, "No meal", IF(Flights[[#This Row],[Length (hr)]]&lt;3.5, "Light meal", "Full meal"))</f>
        <v>No meal</v>
      </c>
      <c r="T504" s="1" t="str">
        <f>IF(AND(Flights[[#This Row],[Airline]]="US Airways", Flights[[#This Row],[Meal]]="Full Meal"), "Yes", "No")</f>
        <v>No</v>
      </c>
      <c r="U504" s="1">
        <v>0.59791666666666665</v>
      </c>
      <c r="V504">
        <v>-14</v>
      </c>
      <c r="W504" s="1" t="str">
        <f>IF(Flights[[#This Row],[Arrival Delay]] = "", "Cancelled", IF(Flights[[#This Row],[Arrival Delay]]&gt;15, "Delayed", "On time"))</f>
        <v>On time</v>
      </c>
      <c r="X504" t="str">
        <f>IF(Flights[[#This Row],[Status]]&lt;&gt;"Delayed","", IF(Flights[[#This Row],[Arrival Delay]]&gt;120, "Severe", IF(Flights[[#This Row],[Arrival Delay]]&gt;60, "Major", "Moderate")))</f>
        <v/>
      </c>
      <c r="Y504" t="b">
        <v>0</v>
      </c>
      <c r="AA504" t="str">
        <f>IF(OR(AND(Flights[[#This Row],[Status]]="Cancelled", Flights[[#This Row],[Cancellation Reason]]="Airline/Carrier"), Flights[[#This Row],[Delay Type]]="Severe"), "Yes", "No")</f>
        <v>No</v>
      </c>
    </row>
    <row r="505" spans="1:27" x14ac:dyDescent="0.3">
      <c r="A505" s="3">
        <v>42045</v>
      </c>
      <c r="B505" s="22">
        <f>WEEKNUM(Flights[[#This Row],[Date]], 1)</f>
        <v>7</v>
      </c>
      <c r="C505" s="22">
        <f>WEEKDAY(Flights[[#This Row],[Date]],1)</f>
        <v>3</v>
      </c>
      <c r="D505" t="s">
        <v>524</v>
      </c>
      <c r="E505" t="s">
        <v>1996</v>
      </c>
      <c r="F505" t="s">
        <v>0</v>
      </c>
      <c r="G505" t="s">
        <v>285</v>
      </c>
      <c r="H505" t="str">
        <f>_xlfn.XLOOKUP(Flights[[#This Row],[Destination]], Airports!$A$2:$A$78, Airports!$D$2:$D$78)</f>
        <v>Fort Lauderdale</v>
      </c>
      <c r="I505" t="str" cm="1">
        <f t="array" ref="I505">_xlfn.XLOOKUP(Flights[[#This Row],[Destination]],_xlfn._TRO_TRAILING( Airports!A:A),_xlfn._TRO_TRAILING( Airports!E:E), "Not found")</f>
        <v>FL</v>
      </c>
      <c r="J505" s="1">
        <v>0.55902777777777779</v>
      </c>
      <c r="K505" s="22">
        <f>HOUR(Flights[[#This Row],[Scheduled Departure]])</f>
        <v>13</v>
      </c>
      <c r="L505" s="1">
        <v>0.56527777777777777</v>
      </c>
      <c r="M505">
        <f>(L505-J505)*24*60</f>
        <v>8.999999999999968</v>
      </c>
      <c r="N505" s="16">
        <f>Flights[[#This Row],[Length (min)]]/60</f>
        <v>4.666666666666667</v>
      </c>
      <c r="O505">
        <v>280</v>
      </c>
      <c r="P505">
        <v>2342</v>
      </c>
      <c r="Q505" s="18">
        <f>IFERROR(Flights[[#This Row],[Distance]]/Flights[[#This Row],[Length (hr)]], "")</f>
        <v>501.85714285714283</v>
      </c>
      <c r="R505" s="1">
        <v>0.87847222222222221</v>
      </c>
      <c r="S505" s="1" t="str">
        <f>IF(Flights[[#This Row],[Length (hr)]]&lt;2, "No meal", IF(Flights[[#This Row],[Length (hr)]]&lt;3.5, "Light meal", "Full meal"))</f>
        <v>Full meal</v>
      </c>
      <c r="T505" s="1" t="str">
        <f>IF(AND(Flights[[#This Row],[Airline]]="US Airways", Flights[[#This Row],[Meal]]="Full Meal"), "Yes", "No")</f>
        <v>No</v>
      </c>
      <c r="U505" s="1">
        <v>0.88472222222222219</v>
      </c>
      <c r="V505">
        <v>9</v>
      </c>
      <c r="W505" s="1" t="str">
        <f>IF(Flights[[#This Row],[Arrival Delay]] = "", "Cancelled", IF(Flights[[#This Row],[Arrival Delay]]&gt;15, "Delayed", "On time"))</f>
        <v>On time</v>
      </c>
      <c r="X505" t="str">
        <f>IF(Flights[[#This Row],[Status]]&lt;&gt;"Delayed","", IF(Flights[[#This Row],[Arrival Delay]]&gt;120, "Severe", IF(Flights[[#This Row],[Arrival Delay]]&gt;60, "Major", "Moderate")))</f>
        <v/>
      </c>
      <c r="Y505" t="b">
        <v>0</v>
      </c>
      <c r="AA505" t="str">
        <f>IF(OR(AND(Flights[[#This Row],[Status]]="Cancelled", Flights[[#This Row],[Cancellation Reason]]="Airline/Carrier"), Flights[[#This Row],[Delay Type]]="Severe"), "Yes", "No")</f>
        <v>No</v>
      </c>
    </row>
    <row r="506" spans="1:27" x14ac:dyDescent="0.3">
      <c r="A506" s="3">
        <v>42045</v>
      </c>
      <c r="B506" s="22">
        <f>WEEKNUM(Flights[[#This Row],[Date]], 1)</f>
        <v>7</v>
      </c>
      <c r="C506" s="22">
        <f>WEEKDAY(Flights[[#This Row],[Date]],1)</f>
        <v>3</v>
      </c>
      <c r="D506" t="s">
        <v>419</v>
      </c>
      <c r="E506" t="s">
        <v>1994</v>
      </c>
      <c r="F506" t="s">
        <v>0</v>
      </c>
      <c r="G506" t="s">
        <v>283</v>
      </c>
      <c r="H506" t="str">
        <f>_xlfn.XLOOKUP(Flights[[#This Row],[Destination]], Airports!$A$2:$A$78, Airports!$D$2:$D$78)</f>
        <v>Fresno</v>
      </c>
      <c r="I506" t="str" cm="1">
        <f t="array" ref="I506">_xlfn.XLOOKUP(Flights[[#This Row],[Destination]],_xlfn._TRO_TRAILING( Airports!A:A),_xlfn._TRO_TRAILING( Airports!E:E), "Not found")</f>
        <v>CA</v>
      </c>
      <c r="J506" s="1">
        <v>0.83263888888888893</v>
      </c>
      <c r="K506" s="22">
        <f>HOUR(Flights[[#This Row],[Scheduled Departure]])</f>
        <v>19</v>
      </c>
      <c r="L506" s="1">
        <v>0.83194444444444449</v>
      </c>
      <c r="M506">
        <f>(L506-J506)*24*60</f>
        <v>-0.99999999999999645</v>
      </c>
      <c r="N506" s="16">
        <f>Flights[[#This Row],[Length (min)]]/60</f>
        <v>1.1833333333333333</v>
      </c>
      <c r="O506">
        <v>71</v>
      </c>
      <c r="P506">
        <v>209</v>
      </c>
      <c r="Q506" s="18">
        <f>IFERROR(Flights[[#This Row],[Distance]]/Flights[[#This Row],[Length (hr)]], "")</f>
        <v>176.61971830985917</v>
      </c>
      <c r="R506" s="1">
        <v>0.87222222222222223</v>
      </c>
      <c r="S506" s="1" t="str">
        <f>IF(Flights[[#This Row],[Length (hr)]]&lt;2, "No meal", IF(Flights[[#This Row],[Length (hr)]]&lt;3.5, "Light meal", "Full meal"))</f>
        <v>No meal</v>
      </c>
      <c r="T506" s="1" t="str">
        <f>IF(AND(Flights[[#This Row],[Airline]]="US Airways", Flights[[#This Row],[Meal]]="Full Meal"), "Yes", "No")</f>
        <v>No</v>
      </c>
      <c r="U506" s="1">
        <v>0.88124999999999998</v>
      </c>
      <c r="V506">
        <v>13</v>
      </c>
      <c r="W506" s="1" t="str">
        <f>IF(Flights[[#This Row],[Arrival Delay]] = "", "Cancelled", IF(Flights[[#This Row],[Arrival Delay]]&gt;15, "Delayed", "On time"))</f>
        <v>On time</v>
      </c>
      <c r="X506" t="str">
        <f>IF(Flights[[#This Row],[Status]]&lt;&gt;"Delayed","", IF(Flights[[#This Row],[Arrival Delay]]&gt;120, "Severe", IF(Flights[[#This Row],[Arrival Delay]]&gt;60, "Major", "Moderate")))</f>
        <v/>
      </c>
      <c r="Y506" t="b">
        <v>0</v>
      </c>
      <c r="AA506" t="str">
        <f>IF(OR(AND(Flights[[#This Row],[Status]]="Cancelled", Flights[[#This Row],[Cancellation Reason]]="Airline/Carrier"), Flights[[#This Row],[Delay Type]]="Severe"), "Yes", "No")</f>
        <v>No</v>
      </c>
    </row>
    <row r="507" spans="1:27" x14ac:dyDescent="0.3">
      <c r="A507" s="3">
        <v>42045</v>
      </c>
      <c r="B507" s="22">
        <f>WEEKNUM(Flights[[#This Row],[Date]], 1)</f>
        <v>7</v>
      </c>
      <c r="C507" s="22">
        <f>WEEKDAY(Flights[[#This Row],[Date]],1)</f>
        <v>3</v>
      </c>
      <c r="D507" t="s">
        <v>923</v>
      </c>
      <c r="E507" t="s">
        <v>1995</v>
      </c>
      <c r="F507" t="s">
        <v>0</v>
      </c>
      <c r="G507" t="s">
        <v>9</v>
      </c>
      <c r="H507" t="str">
        <f>_xlfn.XLOOKUP(Flights[[#This Row],[Destination]], Airports!$A$2:$A$78, Airports!$D$2:$D$78)</f>
        <v>San Francisco</v>
      </c>
      <c r="I507" t="str" cm="1">
        <f t="array" ref="I507">_xlfn.XLOOKUP(Flights[[#This Row],[Destination]],_xlfn._TRO_TRAILING( Airports!A:A),_xlfn._TRO_TRAILING( Airports!E:E), "Not found")</f>
        <v>CA</v>
      </c>
      <c r="J507" s="1">
        <v>0.85069444444444442</v>
      </c>
      <c r="K507" s="22">
        <f>HOUR(Flights[[#This Row],[Scheduled Departure]])</f>
        <v>20</v>
      </c>
      <c r="L507" s="1">
        <v>0.84583333333333333</v>
      </c>
      <c r="M507">
        <f>(L507-J507)*24*60</f>
        <v>-6.9999999999999751</v>
      </c>
      <c r="N507" s="16">
        <f>Flights[[#This Row],[Length (min)]]/60</f>
        <v>1.2</v>
      </c>
      <c r="O507">
        <v>72</v>
      </c>
      <c r="P507">
        <v>337</v>
      </c>
      <c r="Q507" s="18">
        <f>IFERROR(Flights[[#This Row],[Distance]]/Flights[[#This Row],[Length (hr)]], "")</f>
        <v>280.83333333333337</v>
      </c>
      <c r="R507" s="1">
        <v>0.90625</v>
      </c>
      <c r="S507" s="1" t="str">
        <f>IF(Flights[[#This Row],[Length (hr)]]&lt;2, "No meal", IF(Flights[[#This Row],[Length (hr)]]&lt;3.5, "Light meal", "Full meal"))</f>
        <v>No meal</v>
      </c>
      <c r="T507" s="1" t="str">
        <f>IF(AND(Flights[[#This Row],[Airline]]="US Airways", Flights[[#This Row],[Meal]]="Full Meal"), "Yes", "No")</f>
        <v>No</v>
      </c>
      <c r="U507" s="1">
        <v>0.89583333333333337</v>
      </c>
      <c r="V507">
        <v>-15</v>
      </c>
      <c r="W507" s="1" t="str">
        <f>IF(Flights[[#This Row],[Arrival Delay]] = "", "Cancelled", IF(Flights[[#This Row],[Arrival Delay]]&gt;15, "Delayed", "On time"))</f>
        <v>On time</v>
      </c>
      <c r="X507" t="str">
        <f>IF(Flights[[#This Row],[Status]]&lt;&gt;"Delayed","", IF(Flights[[#This Row],[Arrival Delay]]&gt;120, "Severe", IF(Flights[[#This Row],[Arrival Delay]]&gt;60, "Major", "Moderate")))</f>
        <v/>
      </c>
      <c r="Y507" t="b">
        <v>0</v>
      </c>
      <c r="AA507" t="str">
        <f>IF(OR(AND(Flights[[#This Row],[Status]]="Cancelled", Flights[[#This Row],[Cancellation Reason]]="Airline/Carrier"), Flights[[#This Row],[Delay Type]]="Severe"), "Yes", "No")</f>
        <v>No</v>
      </c>
    </row>
    <row r="508" spans="1:27" x14ac:dyDescent="0.3">
      <c r="A508" s="3">
        <v>42045</v>
      </c>
      <c r="B508" s="22">
        <f>WEEKNUM(Flights[[#This Row],[Date]], 1)</f>
        <v>7</v>
      </c>
      <c r="C508" s="22">
        <f>WEEKDAY(Flights[[#This Row],[Date]],1)</f>
        <v>3</v>
      </c>
      <c r="D508" t="s">
        <v>493</v>
      </c>
      <c r="E508" t="s">
        <v>1994</v>
      </c>
      <c r="F508" t="s">
        <v>0</v>
      </c>
      <c r="G508" t="s">
        <v>260</v>
      </c>
      <c r="H508" t="str">
        <f>_xlfn.XLOOKUP(Flights[[#This Row],[Destination]], Airports!$A$2:$A$78, Airports!$D$2:$D$78)</f>
        <v>San Diego</v>
      </c>
      <c r="I508" t="str" cm="1">
        <f t="array" ref="I508">_xlfn.XLOOKUP(Flights[[#This Row],[Destination]],_xlfn._TRO_TRAILING( Airports!A:A),_xlfn._TRO_TRAILING( Airports!E:E), "Not found")</f>
        <v>CA</v>
      </c>
      <c r="J508" s="1">
        <v>0.93055555555555558</v>
      </c>
      <c r="K508" s="22">
        <f>HOUR(Flights[[#This Row],[Scheduled Departure]])</f>
        <v>22</v>
      </c>
      <c r="L508" s="1">
        <v>0.9291666666666667</v>
      </c>
      <c r="M508">
        <f>(L508-J508)*24*60</f>
        <v>-1.9999999999999929</v>
      </c>
      <c r="N508" s="16">
        <f>Flights[[#This Row],[Length (min)]]/60</f>
        <v>0.71666666666666667</v>
      </c>
      <c r="O508">
        <v>43</v>
      </c>
      <c r="P508">
        <v>86</v>
      </c>
      <c r="Q508" s="18">
        <f>IFERROR(Flights[[#This Row],[Distance]]/Flights[[#This Row],[Length (hr)]], "")</f>
        <v>120</v>
      </c>
      <c r="R508" s="1">
        <v>0.96250000000000002</v>
      </c>
      <c r="S508" s="1" t="str">
        <f>IF(Flights[[#This Row],[Length (hr)]]&lt;2, "No meal", IF(Flights[[#This Row],[Length (hr)]]&lt;3.5, "Light meal", "Full meal"))</f>
        <v>No meal</v>
      </c>
      <c r="T508" s="1" t="str">
        <f>IF(AND(Flights[[#This Row],[Airline]]="US Airways", Flights[[#This Row],[Meal]]="Full Meal"), "Yes", "No")</f>
        <v>No</v>
      </c>
      <c r="U508" s="1">
        <v>0.95902777777777781</v>
      </c>
      <c r="V508">
        <v>-5</v>
      </c>
      <c r="W508" s="1" t="str">
        <f>IF(Flights[[#This Row],[Arrival Delay]] = "", "Cancelled", IF(Flights[[#This Row],[Arrival Delay]]&gt;15, "Delayed", "On time"))</f>
        <v>On time</v>
      </c>
      <c r="X508" t="str">
        <f>IF(Flights[[#This Row],[Status]]&lt;&gt;"Delayed","", IF(Flights[[#This Row],[Arrival Delay]]&gt;120, "Severe", IF(Flights[[#This Row],[Arrival Delay]]&gt;60, "Major", "Moderate")))</f>
        <v/>
      </c>
      <c r="Y508" t="b">
        <v>0</v>
      </c>
      <c r="AA508" t="str">
        <f>IF(OR(AND(Flights[[#This Row],[Status]]="Cancelled", Flights[[#This Row],[Cancellation Reason]]="Airline/Carrier"), Flights[[#This Row],[Delay Type]]="Severe"), "Yes", "No")</f>
        <v>No</v>
      </c>
    </row>
    <row r="509" spans="1:27" x14ac:dyDescent="0.3">
      <c r="A509" s="3">
        <v>42045</v>
      </c>
      <c r="B509" s="22">
        <f>WEEKNUM(Flights[[#This Row],[Date]], 1)</f>
        <v>7</v>
      </c>
      <c r="C509" s="22">
        <f>WEEKDAY(Flights[[#This Row],[Date]],1)</f>
        <v>3</v>
      </c>
      <c r="D509" t="s">
        <v>676</v>
      </c>
      <c r="E509" t="s">
        <v>1996</v>
      </c>
      <c r="F509" t="s">
        <v>0</v>
      </c>
      <c r="G509" t="s">
        <v>12</v>
      </c>
      <c r="H509" t="str">
        <f>_xlfn.XLOOKUP(Flights[[#This Row],[Destination]], Airports!$A$2:$A$78, Airports!$D$2:$D$78)</f>
        <v>New York</v>
      </c>
      <c r="I509" t="str" cm="1">
        <f t="array" ref="I509">_xlfn.XLOOKUP(Flights[[#This Row],[Destination]],_xlfn._TRO_TRAILING( Airports!A:A),_xlfn._TRO_TRAILING( Airports!E:E), "Not found")</f>
        <v>NY</v>
      </c>
      <c r="J509" s="1">
        <v>0.96527777777777779</v>
      </c>
      <c r="K509" s="22">
        <f>HOUR(Flights[[#This Row],[Scheduled Departure]])</f>
        <v>23</v>
      </c>
      <c r="L509" s="1">
        <v>0.9604166666666667</v>
      </c>
      <c r="M509">
        <f>(L509-J509)*24*60</f>
        <v>-6.9999999999999751</v>
      </c>
      <c r="N509" s="16">
        <f>Flights[[#This Row],[Length (min)]]/60</f>
        <v>5.25</v>
      </c>
      <c r="O509">
        <v>315</v>
      </c>
      <c r="P509">
        <v>2475</v>
      </c>
      <c r="Q509" s="18">
        <f>IFERROR(Flights[[#This Row],[Distance]]/Flights[[#This Row],[Length (hr)]], "")</f>
        <v>471.42857142857144</v>
      </c>
      <c r="R509" s="1">
        <v>0.30902777777777779</v>
      </c>
      <c r="S509" s="1" t="str">
        <f>IF(Flights[[#This Row],[Length (hr)]]&lt;2, "No meal", IF(Flights[[#This Row],[Length (hr)]]&lt;3.5, "Light meal", "Full meal"))</f>
        <v>Full meal</v>
      </c>
      <c r="T509" s="1" t="str">
        <f>IF(AND(Flights[[#This Row],[Airline]]="US Airways", Flights[[#This Row],[Meal]]="Full Meal"), "Yes", "No")</f>
        <v>No</v>
      </c>
      <c r="U509" s="1">
        <v>0.30416666666666664</v>
      </c>
      <c r="V509">
        <v>-7</v>
      </c>
      <c r="W509" s="1" t="str">
        <f>IF(Flights[[#This Row],[Arrival Delay]] = "", "Cancelled", IF(Flights[[#This Row],[Arrival Delay]]&gt;15, "Delayed", "On time"))</f>
        <v>On time</v>
      </c>
      <c r="X509" t="str">
        <f>IF(Flights[[#This Row],[Status]]&lt;&gt;"Delayed","", IF(Flights[[#This Row],[Arrival Delay]]&gt;120, "Severe", IF(Flights[[#This Row],[Arrival Delay]]&gt;60, "Major", "Moderate")))</f>
        <v/>
      </c>
      <c r="Y509" t="b">
        <v>0</v>
      </c>
      <c r="AA509" t="str">
        <f>IF(OR(AND(Flights[[#This Row],[Status]]="Cancelled", Flights[[#This Row],[Cancellation Reason]]="Airline/Carrier"), Flights[[#This Row],[Delay Type]]="Severe"), "Yes", "No")</f>
        <v>No</v>
      </c>
    </row>
    <row r="510" spans="1:27" x14ac:dyDescent="0.3">
      <c r="A510" s="3">
        <v>42046</v>
      </c>
      <c r="B510" s="22">
        <f>WEEKNUM(Flights[[#This Row],[Date]], 1)</f>
        <v>7</v>
      </c>
      <c r="C510" s="22">
        <f>WEEKDAY(Flights[[#This Row],[Date]],1)</f>
        <v>4</v>
      </c>
      <c r="D510" t="s">
        <v>829</v>
      </c>
      <c r="E510" t="s">
        <v>1990</v>
      </c>
      <c r="F510" t="s">
        <v>0</v>
      </c>
      <c r="G510" t="s">
        <v>9</v>
      </c>
      <c r="H510" t="str">
        <f>_xlfn.XLOOKUP(Flights[[#This Row],[Destination]], Airports!$A$2:$A$78, Airports!$D$2:$D$78)</f>
        <v>San Francisco</v>
      </c>
      <c r="I510" t="str" cm="1">
        <f t="array" ref="I510">_xlfn.XLOOKUP(Flights[[#This Row],[Destination]],_xlfn._TRO_TRAILING( Airports!A:A),_xlfn._TRO_TRAILING( Airports!E:E), "Not found")</f>
        <v>CA</v>
      </c>
      <c r="J510" s="1">
        <v>0.25</v>
      </c>
      <c r="K510" s="22">
        <f>HOUR(Flights[[#This Row],[Scheduled Departure]])</f>
        <v>6</v>
      </c>
      <c r="L510" s="1">
        <v>0.24583333333333332</v>
      </c>
      <c r="M510">
        <f>(L510-J510)*24*60</f>
        <v>-6.0000000000000187</v>
      </c>
      <c r="N510" s="16">
        <f>Flights[[#This Row],[Length (min)]]/60</f>
        <v>1.2833333333333334</v>
      </c>
      <c r="O510">
        <v>77</v>
      </c>
      <c r="P510">
        <v>337</v>
      </c>
      <c r="Q510" s="18">
        <f>IFERROR(Flights[[#This Row],[Distance]]/Flights[[#This Row],[Length (hr)]], "")</f>
        <v>262.59740259740255</v>
      </c>
      <c r="R510" s="1">
        <v>0.31180555555555556</v>
      </c>
      <c r="S510" s="1" t="str">
        <f>IF(Flights[[#This Row],[Length (hr)]]&lt;2, "No meal", IF(Flights[[#This Row],[Length (hr)]]&lt;3.5, "Light meal", "Full meal"))</f>
        <v>No meal</v>
      </c>
      <c r="T510" s="1" t="str">
        <f>IF(AND(Flights[[#This Row],[Airline]]="US Airways", Flights[[#This Row],[Meal]]="Full Meal"), "Yes", "No")</f>
        <v>No</v>
      </c>
      <c r="U510" s="1">
        <v>0.29930555555555555</v>
      </c>
      <c r="V510">
        <v>-18</v>
      </c>
      <c r="W510" s="1" t="str">
        <f>IF(Flights[[#This Row],[Arrival Delay]] = "", "Cancelled", IF(Flights[[#This Row],[Arrival Delay]]&gt;15, "Delayed", "On time"))</f>
        <v>On time</v>
      </c>
      <c r="X510" t="str">
        <f>IF(Flights[[#This Row],[Status]]&lt;&gt;"Delayed","", IF(Flights[[#This Row],[Arrival Delay]]&gt;120, "Severe", IF(Flights[[#This Row],[Arrival Delay]]&gt;60, "Major", "Moderate")))</f>
        <v/>
      </c>
      <c r="Y510" t="b">
        <v>0</v>
      </c>
      <c r="AA510" t="str">
        <f>IF(OR(AND(Flights[[#This Row],[Status]]="Cancelled", Flights[[#This Row],[Cancellation Reason]]="Airline/Carrier"), Flights[[#This Row],[Delay Type]]="Severe"), "Yes", "No")</f>
        <v>No</v>
      </c>
    </row>
    <row r="511" spans="1:27" x14ac:dyDescent="0.3">
      <c r="A511" s="3">
        <v>42046</v>
      </c>
      <c r="B511" s="22">
        <f>WEEKNUM(Flights[[#This Row],[Date]], 1)</f>
        <v>7</v>
      </c>
      <c r="C511" s="22">
        <f>WEEKDAY(Flights[[#This Row],[Date]],1)</f>
        <v>4</v>
      </c>
      <c r="D511" t="s">
        <v>384</v>
      </c>
      <c r="E511" t="s">
        <v>1993</v>
      </c>
      <c r="F511" t="s">
        <v>0</v>
      </c>
      <c r="G511" t="s">
        <v>15</v>
      </c>
      <c r="H511" t="str">
        <f>_xlfn.XLOOKUP(Flights[[#This Row],[Destination]], Airports!$A$2:$A$78, Airports!$D$2:$D$78)</f>
        <v>Las Vegas</v>
      </c>
      <c r="I511" t="str" cm="1">
        <f t="array" ref="I511">_xlfn.XLOOKUP(Flights[[#This Row],[Destination]],_xlfn._TRO_TRAILING( Airports!A:A),_xlfn._TRO_TRAILING( Airports!E:E), "Not found")</f>
        <v>NV</v>
      </c>
      <c r="J511" s="1">
        <v>0.26041666666666669</v>
      </c>
      <c r="K511" s="22">
        <f>HOUR(Flights[[#This Row],[Scheduled Departure]])</f>
        <v>6</v>
      </c>
      <c r="L511" s="1">
        <v>0.25347222222222221</v>
      </c>
      <c r="M511">
        <f>(L511-J511)*24*60</f>
        <v>-10.000000000000044</v>
      </c>
      <c r="N511" s="16">
        <f>Flights[[#This Row],[Length (min)]]/60</f>
        <v>1.1333333333333333</v>
      </c>
      <c r="O511">
        <v>68</v>
      </c>
      <c r="P511">
        <v>236</v>
      </c>
      <c r="Q511" s="18">
        <f>IFERROR(Flights[[#This Row],[Distance]]/Flights[[#This Row],[Length (hr)]], "")</f>
        <v>208.23529411764707</v>
      </c>
      <c r="R511" s="1">
        <v>0.30763888888888891</v>
      </c>
      <c r="S511" s="1" t="str">
        <f>IF(Flights[[#This Row],[Length (hr)]]&lt;2, "No meal", IF(Flights[[#This Row],[Length (hr)]]&lt;3.5, "Light meal", "Full meal"))</f>
        <v>No meal</v>
      </c>
      <c r="T511" s="1" t="str">
        <f>IF(AND(Flights[[#This Row],[Airline]]="US Airways", Flights[[#This Row],[Meal]]="Full Meal"), "Yes", "No")</f>
        <v>No</v>
      </c>
      <c r="U511" s="1">
        <v>0.30069444444444443</v>
      </c>
      <c r="V511">
        <v>-10</v>
      </c>
      <c r="W511" s="1" t="str">
        <f>IF(Flights[[#This Row],[Arrival Delay]] = "", "Cancelled", IF(Flights[[#This Row],[Arrival Delay]]&gt;15, "Delayed", "On time"))</f>
        <v>On time</v>
      </c>
      <c r="X511" t="str">
        <f>IF(Flights[[#This Row],[Status]]&lt;&gt;"Delayed","", IF(Flights[[#This Row],[Arrival Delay]]&gt;120, "Severe", IF(Flights[[#This Row],[Arrival Delay]]&gt;60, "Major", "Moderate")))</f>
        <v/>
      </c>
      <c r="Y511" t="b">
        <v>0</v>
      </c>
      <c r="AA511" t="str">
        <f>IF(OR(AND(Flights[[#This Row],[Status]]="Cancelled", Flights[[#This Row],[Cancellation Reason]]="Airline/Carrier"), Flights[[#This Row],[Delay Type]]="Severe"), "Yes", "No")</f>
        <v>No</v>
      </c>
    </row>
    <row r="512" spans="1:27" x14ac:dyDescent="0.3">
      <c r="A512" s="3">
        <v>42046</v>
      </c>
      <c r="B512" s="22">
        <f>WEEKNUM(Flights[[#This Row],[Date]], 1)</f>
        <v>7</v>
      </c>
      <c r="C512" s="22">
        <f>WEEKDAY(Flights[[#This Row],[Date]],1)</f>
        <v>4</v>
      </c>
      <c r="D512" t="s">
        <v>615</v>
      </c>
      <c r="E512" t="s">
        <v>1990</v>
      </c>
      <c r="F512" t="s">
        <v>0</v>
      </c>
      <c r="G512" t="s">
        <v>293</v>
      </c>
      <c r="H512" t="str">
        <f>_xlfn.XLOOKUP(Flights[[#This Row],[Destination]], Airports!$A$2:$A$78, Airports!$D$2:$D$78)</f>
        <v>Houston</v>
      </c>
      <c r="I512" t="str" cm="1">
        <f t="array" ref="I512">_xlfn.XLOOKUP(Flights[[#This Row],[Destination]],_xlfn._TRO_TRAILING( Airports!A:A),_xlfn._TRO_TRAILING( Airports!E:E), "Not found")</f>
        <v>TX</v>
      </c>
      <c r="J512" s="1">
        <v>0.28611111111111109</v>
      </c>
      <c r="K512" s="22">
        <f>HOUR(Flights[[#This Row],[Scheduled Departure]])</f>
        <v>6</v>
      </c>
      <c r="L512" s="1">
        <v>0.28333333333333333</v>
      </c>
      <c r="M512">
        <f>(L512-J512)*24*60</f>
        <v>-3.9999999999999858</v>
      </c>
      <c r="N512" s="16">
        <f>Flights[[#This Row],[Length (min)]]/60</f>
        <v>3.2666666666666666</v>
      </c>
      <c r="O512">
        <v>196</v>
      </c>
      <c r="P512">
        <v>1379</v>
      </c>
      <c r="Q512" s="18">
        <f>IFERROR(Flights[[#This Row],[Distance]]/Flights[[#This Row],[Length (hr)]], "")</f>
        <v>422.14285714285717</v>
      </c>
      <c r="R512" s="1">
        <v>0.50416666666666665</v>
      </c>
      <c r="S512" s="1" t="str">
        <f>IF(Flights[[#This Row],[Length (hr)]]&lt;2, "No meal", IF(Flights[[#This Row],[Length (hr)]]&lt;3.5, "Light meal", "Full meal"))</f>
        <v>Light meal</v>
      </c>
      <c r="T512" s="1" t="str">
        <f>IF(AND(Flights[[#This Row],[Airline]]="US Airways", Flights[[#This Row],[Meal]]="Full Meal"), "Yes", "No")</f>
        <v>No</v>
      </c>
      <c r="U512" s="1">
        <v>0.50277777777777777</v>
      </c>
      <c r="V512">
        <v>-2</v>
      </c>
      <c r="W512" s="1" t="str">
        <f>IF(Flights[[#This Row],[Arrival Delay]] = "", "Cancelled", IF(Flights[[#This Row],[Arrival Delay]]&gt;15, "Delayed", "On time"))</f>
        <v>On time</v>
      </c>
      <c r="X512" t="str">
        <f>IF(Flights[[#This Row],[Status]]&lt;&gt;"Delayed","", IF(Flights[[#This Row],[Arrival Delay]]&gt;120, "Severe", IF(Flights[[#This Row],[Arrival Delay]]&gt;60, "Major", "Moderate")))</f>
        <v/>
      </c>
      <c r="Y512" t="b">
        <v>0</v>
      </c>
      <c r="AA512" t="str">
        <f>IF(OR(AND(Flights[[#This Row],[Status]]="Cancelled", Flights[[#This Row],[Cancellation Reason]]="Airline/Carrier"), Flights[[#This Row],[Delay Type]]="Severe"), "Yes", "No")</f>
        <v>No</v>
      </c>
    </row>
    <row r="513" spans="1:27" x14ac:dyDescent="0.3">
      <c r="A513" s="3">
        <v>42046</v>
      </c>
      <c r="B513" s="22">
        <f>WEEKNUM(Flights[[#This Row],[Date]], 1)</f>
        <v>7</v>
      </c>
      <c r="C513" s="22">
        <f>WEEKDAY(Flights[[#This Row],[Date]],1)</f>
        <v>4</v>
      </c>
      <c r="D513" t="s">
        <v>762</v>
      </c>
      <c r="E513" t="s">
        <v>1990</v>
      </c>
      <c r="F513" t="s">
        <v>0</v>
      </c>
      <c r="G513" t="s">
        <v>316</v>
      </c>
      <c r="H513" t="str">
        <f>_xlfn.XLOOKUP(Flights[[#This Row],[Destination]], Airports!$A$2:$A$78, Airports!$D$2:$D$78)</f>
        <v>New Orleans</v>
      </c>
      <c r="I513" t="str" cm="1">
        <f t="array" ref="I513">_xlfn.XLOOKUP(Flights[[#This Row],[Destination]],_xlfn._TRO_TRAILING( Airports!A:A),_xlfn._TRO_TRAILING( Airports!E:E), "Not found")</f>
        <v>LA</v>
      </c>
      <c r="J513" s="1">
        <v>0.43333333333333335</v>
      </c>
      <c r="K513" s="22">
        <f>HOUR(Flights[[#This Row],[Scheduled Departure]])</f>
        <v>10</v>
      </c>
      <c r="L513" s="1">
        <v>0.43055555555555558</v>
      </c>
      <c r="M513">
        <f>(L513-J513)*24*60</f>
        <v>-3.9999999999999858</v>
      </c>
      <c r="N513" s="16">
        <f>Flights[[#This Row],[Length (min)]]/60</f>
        <v>3.5333333333333332</v>
      </c>
      <c r="O513">
        <v>212</v>
      </c>
      <c r="P513">
        <v>1670</v>
      </c>
      <c r="Q513" s="18">
        <f>IFERROR(Flights[[#This Row],[Distance]]/Flights[[#This Row],[Length (hr)]], "")</f>
        <v>472.64150943396226</v>
      </c>
      <c r="R513" s="1">
        <v>0.6694444444444444</v>
      </c>
      <c r="S513" s="1" t="str">
        <f>IF(Flights[[#This Row],[Length (hr)]]&lt;2, "No meal", IF(Flights[[#This Row],[Length (hr)]]&lt;3.5, "Light meal", "Full meal"))</f>
        <v>Full meal</v>
      </c>
      <c r="T513" s="1" t="str">
        <f>IF(AND(Flights[[#This Row],[Airline]]="US Airways", Flights[[#This Row],[Meal]]="Full Meal"), "Yes", "No")</f>
        <v>No</v>
      </c>
      <c r="U513" s="1">
        <v>0.66111111111111109</v>
      </c>
      <c r="V513">
        <v>-12</v>
      </c>
      <c r="W513" s="1" t="str">
        <f>IF(Flights[[#This Row],[Arrival Delay]] = "", "Cancelled", IF(Flights[[#This Row],[Arrival Delay]]&gt;15, "Delayed", "On time"))</f>
        <v>On time</v>
      </c>
      <c r="X513" t="str">
        <f>IF(Flights[[#This Row],[Status]]&lt;&gt;"Delayed","", IF(Flights[[#This Row],[Arrival Delay]]&gt;120, "Severe", IF(Flights[[#This Row],[Arrival Delay]]&gt;60, "Major", "Moderate")))</f>
        <v/>
      </c>
      <c r="Y513" t="b">
        <v>0</v>
      </c>
      <c r="AA513" t="str">
        <f>IF(OR(AND(Flights[[#This Row],[Status]]="Cancelled", Flights[[#This Row],[Cancellation Reason]]="Airline/Carrier"), Flights[[#This Row],[Delay Type]]="Severe"), "Yes", "No")</f>
        <v>No</v>
      </c>
    </row>
    <row r="514" spans="1:27" x14ac:dyDescent="0.3">
      <c r="A514" s="3">
        <v>42046</v>
      </c>
      <c r="B514" s="22">
        <f>WEEKNUM(Flights[[#This Row],[Date]], 1)</f>
        <v>7</v>
      </c>
      <c r="C514" s="22">
        <f>WEEKDAY(Flights[[#This Row],[Date]],1)</f>
        <v>4</v>
      </c>
      <c r="D514" t="s">
        <v>414</v>
      </c>
      <c r="E514" t="s">
        <v>1994</v>
      </c>
      <c r="F514" t="s">
        <v>0</v>
      </c>
      <c r="G514" t="s">
        <v>255</v>
      </c>
      <c r="H514" t="str">
        <f>_xlfn.XLOOKUP(Flights[[#This Row],[Destination]], Airports!$A$2:$A$78, Airports!$D$2:$D$78)</f>
        <v>Boise</v>
      </c>
      <c r="I514" t="str" cm="1">
        <f t="array" ref="I514">_xlfn.XLOOKUP(Flights[[#This Row],[Destination]],_xlfn._TRO_TRAILING( Airports!A:A),_xlfn._TRO_TRAILING( Airports!E:E), "Not found")</f>
        <v>ID</v>
      </c>
      <c r="J514" s="1">
        <v>0.53263888888888888</v>
      </c>
      <c r="K514" s="22">
        <f>HOUR(Flights[[#This Row],[Scheduled Departure]])</f>
        <v>12</v>
      </c>
      <c r="L514" s="1">
        <v>0.54166666666666663</v>
      </c>
      <c r="M514">
        <f>(L514-J514)*24*60</f>
        <v>12.999999999999954</v>
      </c>
      <c r="N514" s="16">
        <f>Flights[[#This Row],[Length (min)]]/60</f>
        <v>2.2166666666666668</v>
      </c>
      <c r="O514">
        <v>133</v>
      </c>
      <c r="P514">
        <v>674</v>
      </c>
      <c r="Q514" s="18">
        <f>IFERROR(Flights[[#This Row],[Distance]]/Flights[[#This Row],[Length (hr)]], "")</f>
        <v>304.06015037593983</v>
      </c>
      <c r="R514" s="1">
        <v>0.66527777777777775</v>
      </c>
      <c r="S514" s="1" t="str">
        <f>IF(Flights[[#This Row],[Length (hr)]]&lt;2, "No meal", IF(Flights[[#This Row],[Length (hr)]]&lt;3.5, "Light meal", "Full meal"))</f>
        <v>Light meal</v>
      </c>
      <c r="T514" s="1" t="str">
        <f>IF(AND(Flights[[#This Row],[Airline]]="US Airways", Flights[[#This Row],[Meal]]="Full Meal"), "Yes", "No")</f>
        <v>No</v>
      </c>
      <c r="U514" s="1">
        <v>0.67569444444444449</v>
      </c>
      <c r="V514">
        <v>15</v>
      </c>
      <c r="W514" s="1" t="str">
        <f>IF(Flights[[#This Row],[Arrival Delay]] = "", "Cancelled", IF(Flights[[#This Row],[Arrival Delay]]&gt;15, "Delayed", "On time"))</f>
        <v>On time</v>
      </c>
      <c r="X514" t="str">
        <f>IF(Flights[[#This Row],[Status]]&lt;&gt;"Delayed","", IF(Flights[[#This Row],[Arrival Delay]]&gt;120, "Severe", IF(Flights[[#This Row],[Arrival Delay]]&gt;60, "Major", "Moderate")))</f>
        <v/>
      </c>
      <c r="Y514" t="b">
        <v>0</v>
      </c>
      <c r="AA514" t="str">
        <f>IF(OR(AND(Flights[[#This Row],[Status]]="Cancelled", Flights[[#This Row],[Cancellation Reason]]="Airline/Carrier"), Flights[[#This Row],[Delay Type]]="Severe"), "Yes", "No")</f>
        <v>No</v>
      </c>
    </row>
    <row r="515" spans="1:27" x14ac:dyDescent="0.3">
      <c r="A515" s="3">
        <v>42046</v>
      </c>
      <c r="B515" s="22">
        <f>WEEKNUM(Flights[[#This Row],[Date]], 1)</f>
        <v>7</v>
      </c>
      <c r="C515" s="22">
        <f>WEEKDAY(Flights[[#This Row],[Date]],1)</f>
        <v>4</v>
      </c>
      <c r="D515" t="s">
        <v>548</v>
      </c>
      <c r="E515" t="s">
        <v>1992</v>
      </c>
      <c r="F515" t="s">
        <v>0</v>
      </c>
      <c r="G515" t="s">
        <v>285</v>
      </c>
      <c r="H515" t="str">
        <f>_xlfn.XLOOKUP(Flights[[#This Row],[Destination]], Airports!$A$2:$A$78, Airports!$D$2:$D$78)</f>
        <v>Fort Lauderdale</v>
      </c>
      <c r="I515" t="str" cm="1">
        <f t="array" ref="I515">_xlfn.XLOOKUP(Flights[[#This Row],[Destination]],_xlfn._TRO_TRAILING( Airports!A:A),_xlfn._TRO_TRAILING( Airports!E:E), "Not found")</f>
        <v>FL</v>
      </c>
      <c r="J515" s="1">
        <v>0.63541666666666663</v>
      </c>
      <c r="K515" s="22">
        <f>HOUR(Flights[[#This Row],[Scheduled Departure]])</f>
        <v>15</v>
      </c>
      <c r="L515" s="1">
        <v>0.63749999999999996</v>
      </c>
      <c r="M515">
        <f>(L515-J515)*24*60</f>
        <v>2.9999999999999893</v>
      </c>
      <c r="N515" s="16">
        <f>Flights[[#This Row],[Length (min)]]/60</f>
        <v>4.9000000000000004</v>
      </c>
      <c r="O515">
        <v>294</v>
      </c>
      <c r="P515">
        <v>2342</v>
      </c>
      <c r="Q515" s="18">
        <f>IFERROR(Flights[[#This Row],[Distance]]/Flights[[#This Row],[Length (hr)]], "")</f>
        <v>477.95918367346934</v>
      </c>
      <c r="R515" s="1">
        <v>0.9555555555555556</v>
      </c>
      <c r="S515" s="1" t="str">
        <f>IF(Flights[[#This Row],[Length (hr)]]&lt;2, "No meal", IF(Flights[[#This Row],[Length (hr)]]&lt;3.5, "Light meal", "Full meal"))</f>
        <v>Full meal</v>
      </c>
      <c r="T515" s="1" t="str">
        <f>IF(AND(Flights[[#This Row],[Airline]]="US Airways", Flights[[#This Row],[Meal]]="Full Meal"), "Yes", "No")</f>
        <v>No</v>
      </c>
      <c r="U515" s="1">
        <v>0.96666666666666667</v>
      </c>
      <c r="V515">
        <v>16</v>
      </c>
      <c r="W515" s="1" t="str">
        <f>IF(Flights[[#This Row],[Arrival Delay]] = "", "Cancelled", IF(Flights[[#This Row],[Arrival Delay]]&gt;15, "Delayed", "On time"))</f>
        <v>Delayed</v>
      </c>
      <c r="X515" t="str">
        <f>IF(Flights[[#This Row],[Status]]&lt;&gt;"Delayed","", IF(Flights[[#This Row],[Arrival Delay]]&gt;120, "Severe", IF(Flights[[#This Row],[Arrival Delay]]&gt;60, "Major", "Moderate")))</f>
        <v>Moderate</v>
      </c>
      <c r="Y515" t="b">
        <v>0</v>
      </c>
      <c r="AA515" t="str">
        <f>IF(OR(AND(Flights[[#This Row],[Status]]="Cancelled", Flights[[#This Row],[Cancellation Reason]]="Airline/Carrier"), Flights[[#This Row],[Delay Type]]="Severe"), "Yes", "No")</f>
        <v>No</v>
      </c>
    </row>
    <row r="516" spans="1:27" x14ac:dyDescent="0.3">
      <c r="A516" s="3">
        <v>42046</v>
      </c>
      <c r="B516" s="22">
        <f>WEEKNUM(Flights[[#This Row],[Date]], 1)</f>
        <v>7</v>
      </c>
      <c r="C516" s="22">
        <f>WEEKDAY(Flights[[#This Row],[Date]],1)</f>
        <v>4</v>
      </c>
      <c r="D516" t="s">
        <v>812</v>
      </c>
      <c r="E516" t="s">
        <v>1994</v>
      </c>
      <c r="F516" t="s">
        <v>0</v>
      </c>
      <c r="G516" t="s">
        <v>339</v>
      </c>
      <c r="H516" t="str">
        <f>_xlfn.XLOOKUP(Flights[[#This Row],[Destination]], Airports!$A$2:$A$78, Airports!$D$2:$D$78)</f>
        <v>San Diego</v>
      </c>
      <c r="I516" t="str" cm="1">
        <f t="array" ref="I516">_xlfn.XLOOKUP(Flights[[#This Row],[Destination]],_xlfn._TRO_TRAILING( Airports!A:A),_xlfn._TRO_TRAILING( Airports!E:E), "Not found")</f>
        <v>CA</v>
      </c>
      <c r="J516" s="1">
        <v>0.65625</v>
      </c>
      <c r="K516" s="22">
        <f>HOUR(Flights[[#This Row],[Scheduled Departure]])</f>
        <v>15</v>
      </c>
      <c r="L516" s="1">
        <v>0.65625</v>
      </c>
      <c r="M516">
        <f>(L516-J516)*24*60</f>
        <v>0</v>
      </c>
      <c r="N516" s="16">
        <f>Flights[[#This Row],[Length (min)]]/60</f>
        <v>0.7</v>
      </c>
      <c r="O516">
        <v>42</v>
      </c>
      <c r="P516">
        <v>109</v>
      </c>
      <c r="Q516" s="18">
        <f>IFERROR(Flights[[#This Row],[Distance]]/Flights[[#This Row],[Length (hr)]], "")</f>
        <v>155.71428571428572</v>
      </c>
      <c r="R516" s="1">
        <v>0.69166666666666665</v>
      </c>
      <c r="S516" s="1" t="str">
        <f>IF(Flights[[#This Row],[Length (hr)]]&lt;2, "No meal", IF(Flights[[#This Row],[Length (hr)]]&lt;3.5, "Light meal", "Full meal"))</f>
        <v>No meal</v>
      </c>
      <c r="T516" s="1" t="str">
        <f>IF(AND(Flights[[#This Row],[Airline]]="US Airways", Flights[[#This Row],[Meal]]="Full Meal"), "Yes", "No")</f>
        <v>No</v>
      </c>
      <c r="U516" s="1">
        <v>0.68541666666666667</v>
      </c>
      <c r="V516">
        <v>-9</v>
      </c>
      <c r="W516" s="1" t="str">
        <f>IF(Flights[[#This Row],[Arrival Delay]] = "", "Cancelled", IF(Flights[[#This Row],[Arrival Delay]]&gt;15, "Delayed", "On time"))</f>
        <v>On time</v>
      </c>
      <c r="X516" t="str">
        <f>IF(Flights[[#This Row],[Status]]&lt;&gt;"Delayed","", IF(Flights[[#This Row],[Arrival Delay]]&gt;120, "Severe", IF(Flights[[#This Row],[Arrival Delay]]&gt;60, "Major", "Moderate")))</f>
        <v/>
      </c>
      <c r="Y516" t="b">
        <v>0</v>
      </c>
      <c r="AA516" t="str">
        <f>IF(OR(AND(Flights[[#This Row],[Status]]="Cancelled", Flights[[#This Row],[Cancellation Reason]]="Airline/Carrier"), Flights[[#This Row],[Delay Type]]="Severe"), "Yes", "No")</f>
        <v>No</v>
      </c>
    </row>
    <row r="517" spans="1:27" x14ac:dyDescent="0.3">
      <c r="A517" s="3">
        <v>42046</v>
      </c>
      <c r="B517" s="22">
        <f>WEEKNUM(Flights[[#This Row],[Date]], 1)</f>
        <v>7</v>
      </c>
      <c r="C517" s="22">
        <f>WEEKDAY(Flights[[#This Row],[Date]],1)</f>
        <v>4</v>
      </c>
      <c r="D517" t="s">
        <v>558</v>
      </c>
      <c r="E517" t="s">
        <v>1996</v>
      </c>
      <c r="F517" t="s">
        <v>0</v>
      </c>
      <c r="G517" t="s">
        <v>12</v>
      </c>
      <c r="H517" t="str">
        <f>_xlfn.XLOOKUP(Flights[[#This Row],[Destination]], Airports!$A$2:$A$78, Airports!$D$2:$D$78)</f>
        <v>New York</v>
      </c>
      <c r="I517" t="str" cm="1">
        <f t="array" ref="I517">_xlfn.XLOOKUP(Flights[[#This Row],[Destination]],_xlfn._TRO_TRAILING( Airports!A:A),_xlfn._TRO_TRAILING( Airports!E:E), "Not found")</f>
        <v>NY</v>
      </c>
      <c r="J517" s="1">
        <v>0.66666666666666663</v>
      </c>
      <c r="K517" s="22">
        <f>HOUR(Flights[[#This Row],[Scheduled Departure]])</f>
        <v>16</v>
      </c>
      <c r="L517" s="1">
        <v>0.66180555555555554</v>
      </c>
      <c r="M517">
        <f>(L517-J517)*24*60</f>
        <v>-6.9999999999999751</v>
      </c>
      <c r="N517" s="16">
        <f>Flights[[#This Row],[Length (min)]]/60</f>
        <v>5.25</v>
      </c>
      <c r="O517">
        <v>315</v>
      </c>
      <c r="P517">
        <v>2475</v>
      </c>
      <c r="Q517" s="18">
        <f>IFERROR(Flights[[#This Row],[Distance]]/Flights[[#This Row],[Length (hr)]], "")</f>
        <v>471.42857142857144</v>
      </c>
      <c r="R517" s="1">
        <v>0.99930555555555556</v>
      </c>
      <c r="S517" s="1" t="str">
        <f>IF(Flights[[#This Row],[Length (hr)]]&lt;2, "No meal", IF(Flights[[#This Row],[Length (hr)]]&lt;3.5, "Light meal", "Full meal"))</f>
        <v>Full meal</v>
      </c>
      <c r="T517" s="1" t="str">
        <f>IF(AND(Flights[[#This Row],[Airline]]="US Airways", Flights[[#This Row],[Meal]]="Full Meal"), "Yes", "No")</f>
        <v>No</v>
      </c>
      <c r="U517" s="1">
        <v>5.5555555555555558E-3</v>
      </c>
      <c r="V517">
        <v>9</v>
      </c>
      <c r="W517" s="1" t="str">
        <f>IF(Flights[[#This Row],[Arrival Delay]] = "", "Cancelled", IF(Flights[[#This Row],[Arrival Delay]]&gt;15, "Delayed", "On time"))</f>
        <v>On time</v>
      </c>
      <c r="X517" t="str">
        <f>IF(Flights[[#This Row],[Status]]&lt;&gt;"Delayed","", IF(Flights[[#This Row],[Arrival Delay]]&gt;120, "Severe", IF(Flights[[#This Row],[Arrival Delay]]&gt;60, "Major", "Moderate")))</f>
        <v/>
      </c>
      <c r="Y517" t="b">
        <v>0</v>
      </c>
      <c r="AA517" t="str">
        <f>IF(OR(AND(Flights[[#This Row],[Status]]="Cancelled", Flights[[#This Row],[Cancellation Reason]]="Airline/Carrier"), Flights[[#This Row],[Delay Type]]="Severe"), "Yes", "No")</f>
        <v>No</v>
      </c>
    </row>
    <row r="518" spans="1:27" x14ac:dyDescent="0.3">
      <c r="A518" s="3">
        <v>42046</v>
      </c>
      <c r="B518" s="22">
        <f>WEEKNUM(Flights[[#This Row],[Date]], 1)</f>
        <v>7</v>
      </c>
      <c r="C518" s="22">
        <f>WEEKDAY(Flights[[#This Row],[Date]],1)</f>
        <v>4</v>
      </c>
      <c r="D518" t="s">
        <v>94</v>
      </c>
      <c r="E518" t="s">
        <v>1987</v>
      </c>
      <c r="F518" t="s">
        <v>0</v>
      </c>
      <c r="G518" t="s">
        <v>15</v>
      </c>
      <c r="H518" t="str">
        <f>_xlfn.XLOOKUP(Flights[[#This Row],[Destination]], Airports!$A$2:$A$78, Airports!$D$2:$D$78)</f>
        <v>Las Vegas</v>
      </c>
      <c r="I518" t="str" cm="1">
        <f t="array" ref="I518">_xlfn.XLOOKUP(Flights[[#This Row],[Destination]],_xlfn._TRO_TRAILING( Airports!A:A),_xlfn._TRO_TRAILING( Airports!E:E), "Not found")</f>
        <v>NV</v>
      </c>
      <c r="J518" s="1">
        <v>0.69444444444444442</v>
      </c>
      <c r="K518" s="22">
        <f>HOUR(Flights[[#This Row],[Scheduled Departure]])</f>
        <v>16</v>
      </c>
      <c r="L518" s="1">
        <v>0.69513888888888886</v>
      </c>
      <c r="M518">
        <f>(L518-J518)*24*60</f>
        <v>0.99999999999999645</v>
      </c>
      <c r="N518" s="16">
        <f>Flights[[#This Row],[Length (min)]]/60</f>
        <v>1.05</v>
      </c>
      <c r="O518">
        <v>63</v>
      </c>
      <c r="P518">
        <v>236</v>
      </c>
      <c r="Q518" s="18">
        <f>IFERROR(Flights[[#This Row],[Distance]]/Flights[[#This Row],[Length (hr)]], "")</f>
        <v>224.76190476190476</v>
      </c>
      <c r="R518" s="1">
        <v>0.74305555555555558</v>
      </c>
      <c r="S518" s="1" t="str">
        <f>IF(Flights[[#This Row],[Length (hr)]]&lt;2, "No meal", IF(Flights[[#This Row],[Length (hr)]]&lt;3.5, "Light meal", "Full meal"))</f>
        <v>No meal</v>
      </c>
      <c r="T518" s="1" t="str">
        <f>IF(AND(Flights[[#This Row],[Airline]]="US Airways", Flights[[#This Row],[Meal]]="Full Meal"), "Yes", "No")</f>
        <v>No</v>
      </c>
      <c r="U518" s="1">
        <v>0.73888888888888893</v>
      </c>
      <c r="V518">
        <v>-6</v>
      </c>
      <c r="W518" s="1" t="str">
        <f>IF(Flights[[#This Row],[Arrival Delay]] = "", "Cancelled", IF(Flights[[#This Row],[Arrival Delay]]&gt;15, "Delayed", "On time"))</f>
        <v>On time</v>
      </c>
      <c r="X518" t="str">
        <f>IF(Flights[[#This Row],[Status]]&lt;&gt;"Delayed","", IF(Flights[[#This Row],[Arrival Delay]]&gt;120, "Severe", IF(Flights[[#This Row],[Arrival Delay]]&gt;60, "Major", "Moderate")))</f>
        <v/>
      </c>
      <c r="Y518" t="b">
        <v>0</v>
      </c>
      <c r="AA518" t="str">
        <f>IF(OR(AND(Flights[[#This Row],[Status]]="Cancelled", Flights[[#This Row],[Cancellation Reason]]="Airline/Carrier"), Flights[[#This Row],[Delay Type]]="Severe"), "Yes", "No")</f>
        <v>No</v>
      </c>
    </row>
    <row r="519" spans="1:27" x14ac:dyDescent="0.3">
      <c r="A519" s="3">
        <v>42046</v>
      </c>
      <c r="B519" s="22">
        <f>WEEKNUM(Flights[[#This Row],[Date]], 1)</f>
        <v>7</v>
      </c>
      <c r="C519" s="22">
        <f>WEEKDAY(Flights[[#This Row],[Date]],1)</f>
        <v>4</v>
      </c>
      <c r="D519" t="s">
        <v>638</v>
      </c>
      <c r="E519" t="s">
        <v>1994</v>
      </c>
      <c r="F519" t="s">
        <v>0</v>
      </c>
      <c r="G519" t="s">
        <v>343</v>
      </c>
      <c r="H519" t="str">
        <f>_xlfn.XLOOKUP(Flights[[#This Row],[Destination]], Airports!$A$2:$A$78, Airports!$D$2:$D$78)</f>
        <v>San Luis Obispo</v>
      </c>
      <c r="I519" t="str" cm="1">
        <f t="array" ref="I519">_xlfn.XLOOKUP(Flights[[#This Row],[Destination]],_xlfn._TRO_TRAILING( Airports!A:A),_xlfn._TRO_TRAILING( Airports!E:E), "Not found")</f>
        <v>CA</v>
      </c>
      <c r="J519" s="1">
        <v>0.8520833333333333</v>
      </c>
      <c r="K519" s="22">
        <f>HOUR(Flights[[#This Row],[Scheduled Departure]])</f>
        <v>20</v>
      </c>
      <c r="L519" s="1">
        <v>0.85486111111111107</v>
      </c>
      <c r="M519">
        <f>(L519-J519)*24*60</f>
        <v>3.9999999999999858</v>
      </c>
      <c r="N519" s="16">
        <f>Flights[[#This Row],[Length (min)]]/60</f>
        <v>0.85</v>
      </c>
      <c r="O519">
        <v>51</v>
      </c>
      <c r="P519">
        <v>156</v>
      </c>
      <c r="Q519" s="18">
        <f>IFERROR(Flights[[#This Row],[Distance]]/Flights[[#This Row],[Length (hr)]], "")</f>
        <v>183.52941176470588</v>
      </c>
      <c r="R519" s="1">
        <v>0.89375000000000004</v>
      </c>
      <c r="S519" s="1" t="str">
        <f>IF(Flights[[#This Row],[Length (hr)]]&lt;2, "No meal", IF(Flights[[#This Row],[Length (hr)]]&lt;3.5, "Light meal", "Full meal"))</f>
        <v>No meal</v>
      </c>
      <c r="T519" s="1" t="str">
        <f>IF(AND(Flights[[#This Row],[Airline]]="US Airways", Flights[[#This Row],[Meal]]="Full Meal"), "Yes", "No")</f>
        <v>No</v>
      </c>
      <c r="U519" s="1">
        <v>0.89027777777777772</v>
      </c>
      <c r="V519">
        <v>-5</v>
      </c>
      <c r="W519" s="1" t="str">
        <f>IF(Flights[[#This Row],[Arrival Delay]] = "", "Cancelled", IF(Flights[[#This Row],[Arrival Delay]]&gt;15, "Delayed", "On time"))</f>
        <v>On time</v>
      </c>
      <c r="X519" t="str">
        <f>IF(Flights[[#This Row],[Status]]&lt;&gt;"Delayed","", IF(Flights[[#This Row],[Arrival Delay]]&gt;120, "Severe", IF(Flights[[#This Row],[Arrival Delay]]&gt;60, "Major", "Moderate")))</f>
        <v/>
      </c>
      <c r="Y519" t="b">
        <v>0</v>
      </c>
      <c r="AA519" t="str">
        <f>IF(OR(AND(Flights[[#This Row],[Status]]="Cancelled", Flights[[#This Row],[Cancellation Reason]]="Airline/Carrier"), Flights[[#This Row],[Delay Type]]="Severe"), "Yes", "No")</f>
        <v>No</v>
      </c>
    </row>
    <row r="520" spans="1:27" x14ac:dyDescent="0.3">
      <c r="A520" s="3">
        <v>42047</v>
      </c>
      <c r="B520" s="22">
        <f>WEEKNUM(Flights[[#This Row],[Date]], 1)</f>
        <v>7</v>
      </c>
      <c r="C520" s="22">
        <f>WEEKDAY(Flights[[#This Row],[Date]],1)</f>
        <v>5</v>
      </c>
      <c r="D520" t="s">
        <v>831</v>
      </c>
      <c r="E520" t="s">
        <v>1995</v>
      </c>
      <c r="F520" t="s">
        <v>0</v>
      </c>
      <c r="G520" t="s">
        <v>290</v>
      </c>
      <c r="H520" t="str">
        <f>_xlfn.XLOOKUP(Flights[[#This Row],[Destination]], Airports!$A$2:$A$78, Airports!$D$2:$D$78)</f>
        <v>Houston</v>
      </c>
      <c r="I520" t="str" cm="1">
        <f t="array" ref="I520">_xlfn.XLOOKUP(Flights[[#This Row],[Destination]],_xlfn._TRO_TRAILING( Airports!A:A),_xlfn._TRO_TRAILING( Airports!E:E), "Not found")</f>
        <v>TX</v>
      </c>
      <c r="J520" s="1">
        <v>0.25694444444444442</v>
      </c>
      <c r="K520" s="22">
        <f>HOUR(Flights[[#This Row],[Scheduled Departure]])</f>
        <v>6</v>
      </c>
      <c r="L520" s="1">
        <v>0.25347222222222221</v>
      </c>
      <c r="M520">
        <f>(L520-J520)*24*60</f>
        <v>-4.9999999999999822</v>
      </c>
      <c r="N520" s="16">
        <f>Flights[[#This Row],[Length (min)]]/60</f>
        <v>3.5333333333333332</v>
      </c>
      <c r="O520">
        <v>212</v>
      </c>
      <c r="P520">
        <v>1390</v>
      </c>
      <c r="Q520" s="18">
        <f>IFERROR(Flights[[#This Row],[Distance]]/Flights[[#This Row],[Length (hr)]], "")</f>
        <v>393.39622641509436</v>
      </c>
      <c r="R520" s="1">
        <v>0.47569444444444442</v>
      </c>
      <c r="S520" s="1" t="str">
        <f>IF(Flights[[#This Row],[Length (hr)]]&lt;2, "No meal", IF(Flights[[#This Row],[Length (hr)]]&lt;3.5, "Light meal", "Full meal"))</f>
        <v>Full meal</v>
      </c>
      <c r="T520" s="1" t="str">
        <f>IF(AND(Flights[[#This Row],[Airline]]="US Airways", Flights[[#This Row],[Meal]]="Full Meal"), "Yes", "No")</f>
        <v>No</v>
      </c>
      <c r="U520" s="1">
        <v>0.48402777777777778</v>
      </c>
      <c r="V520">
        <v>12</v>
      </c>
      <c r="W520" s="1" t="str">
        <f>IF(Flights[[#This Row],[Arrival Delay]] = "", "Cancelled", IF(Flights[[#This Row],[Arrival Delay]]&gt;15, "Delayed", "On time"))</f>
        <v>On time</v>
      </c>
      <c r="X520" t="str">
        <f>IF(Flights[[#This Row],[Status]]&lt;&gt;"Delayed","", IF(Flights[[#This Row],[Arrival Delay]]&gt;120, "Severe", IF(Flights[[#This Row],[Arrival Delay]]&gt;60, "Major", "Moderate")))</f>
        <v/>
      </c>
      <c r="Y520" t="b">
        <v>0</v>
      </c>
      <c r="AA520" t="str">
        <f>IF(OR(AND(Flights[[#This Row],[Status]]="Cancelled", Flights[[#This Row],[Cancellation Reason]]="Airline/Carrier"), Flights[[#This Row],[Delay Type]]="Severe"), "Yes", "No")</f>
        <v>No</v>
      </c>
    </row>
    <row r="521" spans="1:27" x14ac:dyDescent="0.3">
      <c r="A521" s="3">
        <v>42047</v>
      </c>
      <c r="B521" s="22">
        <f>WEEKNUM(Flights[[#This Row],[Date]], 1)</f>
        <v>7</v>
      </c>
      <c r="C521" s="22">
        <f>WEEKDAY(Flights[[#This Row],[Date]],1)</f>
        <v>5</v>
      </c>
      <c r="D521" t="s">
        <v>40</v>
      </c>
      <c r="E521" t="s">
        <v>1987</v>
      </c>
      <c r="F521" t="s">
        <v>0</v>
      </c>
      <c r="G521" t="s">
        <v>3</v>
      </c>
      <c r="H521" t="str">
        <f>_xlfn.XLOOKUP(Flights[[#This Row],[Destination]], Airports!$A$2:$A$78, Airports!$D$2:$D$78)</f>
        <v>Dallas</v>
      </c>
      <c r="I521" t="str" cm="1">
        <f t="array" ref="I521">_xlfn.XLOOKUP(Flights[[#This Row],[Destination]],_xlfn._TRO_TRAILING( Airports!A:A),_xlfn._TRO_TRAILING( Airports!E:E), "Not found")</f>
        <v>TX</v>
      </c>
      <c r="J521" s="1">
        <v>0.29166666666666669</v>
      </c>
      <c r="K521" s="22">
        <f>HOUR(Flights[[#This Row],[Scheduled Departure]])</f>
        <v>7</v>
      </c>
      <c r="L521" s="1">
        <v>0.28819444444444442</v>
      </c>
      <c r="M521">
        <f>(L521-J521)*24*60</f>
        <v>-5.0000000000000622</v>
      </c>
      <c r="N521" s="16">
        <f>Flights[[#This Row],[Length (min)]]/60</f>
        <v>3.1833333333333331</v>
      </c>
      <c r="O521">
        <v>191</v>
      </c>
      <c r="P521">
        <v>1235</v>
      </c>
      <c r="Q521" s="18">
        <f>IFERROR(Flights[[#This Row],[Distance]]/Flights[[#This Row],[Length (hr)]], "")</f>
        <v>387.95811518324609</v>
      </c>
      <c r="R521" s="1">
        <v>0.49861111111111112</v>
      </c>
      <c r="S521" s="1" t="str">
        <f>IF(Flights[[#This Row],[Length (hr)]]&lt;2, "No meal", IF(Flights[[#This Row],[Length (hr)]]&lt;3.5, "Light meal", "Full meal"))</f>
        <v>Light meal</v>
      </c>
      <c r="T521" s="1" t="str">
        <f>IF(AND(Flights[[#This Row],[Airline]]="US Airways", Flights[[#This Row],[Meal]]="Full Meal"), "Yes", "No")</f>
        <v>No</v>
      </c>
      <c r="U521" s="1">
        <v>0.50416666666666665</v>
      </c>
      <c r="V521">
        <v>8</v>
      </c>
      <c r="W521" s="1" t="str">
        <f>IF(Flights[[#This Row],[Arrival Delay]] = "", "Cancelled", IF(Flights[[#This Row],[Arrival Delay]]&gt;15, "Delayed", "On time"))</f>
        <v>On time</v>
      </c>
      <c r="X521" t="str">
        <f>IF(Flights[[#This Row],[Status]]&lt;&gt;"Delayed","", IF(Flights[[#This Row],[Arrival Delay]]&gt;120, "Severe", IF(Flights[[#This Row],[Arrival Delay]]&gt;60, "Major", "Moderate")))</f>
        <v/>
      </c>
      <c r="Y521" t="b">
        <v>0</v>
      </c>
      <c r="AA521" t="str">
        <f>IF(OR(AND(Flights[[#This Row],[Status]]="Cancelled", Flights[[#This Row],[Cancellation Reason]]="Airline/Carrier"), Flights[[#This Row],[Delay Type]]="Severe"), "Yes", "No")</f>
        <v>No</v>
      </c>
    </row>
    <row r="522" spans="1:27" x14ac:dyDescent="0.3">
      <c r="A522" s="3">
        <v>42047</v>
      </c>
      <c r="B522" s="22">
        <f>WEEKNUM(Flights[[#This Row],[Date]], 1)</f>
        <v>7</v>
      </c>
      <c r="C522" s="22">
        <f>WEEKDAY(Flights[[#This Row],[Date]],1)</f>
        <v>5</v>
      </c>
      <c r="D522" t="s">
        <v>696</v>
      </c>
      <c r="E522" t="s">
        <v>1996</v>
      </c>
      <c r="F522" t="s">
        <v>0</v>
      </c>
      <c r="G522" t="s">
        <v>9</v>
      </c>
      <c r="H522" t="str">
        <f>_xlfn.XLOOKUP(Flights[[#This Row],[Destination]], Airports!$A$2:$A$78, Airports!$D$2:$D$78)</f>
        <v>San Francisco</v>
      </c>
      <c r="I522" t="str" cm="1">
        <f t="array" ref="I522">_xlfn.XLOOKUP(Flights[[#This Row],[Destination]],_xlfn._TRO_TRAILING( Airports!A:A),_xlfn._TRO_TRAILING( Airports!E:E), "Not found")</f>
        <v>CA</v>
      </c>
      <c r="J522" s="1">
        <v>0.29166666666666669</v>
      </c>
      <c r="K522" s="22">
        <f>HOUR(Flights[[#This Row],[Scheduled Departure]])</f>
        <v>7</v>
      </c>
      <c r="L522" s="1">
        <v>0.28819444444444442</v>
      </c>
      <c r="M522">
        <f>(L522-J522)*24*60</f>
        <v>-5.0000000000000622</v>
      </c>
      <c r="N522" s="16">
        <f>Flights[[#This Row],[Length (min)]]/60</f>
        <v>1.1499999999999999</v>
      </c>
      <c r="O522">
        <v>69</v>
      </c>
      <c r="P522">
        <v>337</v>
      </c>
      <c r="Q522" s="18">
        <f>IFERROR(Flights[[#This Row],[Distance]]/Flights[[#This Row],[Length (hr)]], "")</f>
        <v>293.04347826086956</v>
      </c>
      <c r="R522" s="1">
        <v>0.34722222222222221</v>
      </c>
      <c r="S522" s="1" t="str">
        <f>IF(Flights[[#This Row],[Length (hr)]]&lt;2, "No meal", IF(Flights[[#This Row],[Length (hr)]]&lt;3.5, "Light meal", "Full meal"))</f>
        <v>No meal</v>
      </c>
      <c r="T522" s="1" t="str">
        <f>IF(AND(Flights[[#This Row],[Airline]]="US Airways", Flights[[#This Row],[Meal]]="Full Meal"), "Yes", "No")</f>
        <v>No</v>
      </c>
      <c r="U522" s="1">
        <v>0.33611111111111114</v>
      </c>
      <c r="V522">
        <v>-16</v>
      </c>
      <c r="W522" s="1" t="str">
        <f>IF(Flights[[#This Row],[Arrival Delay]] = "", "Cancelled", IF(Flights[[#This Row],[Arrival Delay]]&gt;15, "Delayed", "On time"))</f>
        <v>On time</v>
      </c>
      <c r="X522" t="str">
        <f>IF(Flights[[#This Row],[Status]]&lt;&gt;"Delayed","", IF(Flights[[#This Row],[Arrival Delay]]&gt;120, "Severe", IF(Flights[[#This Row],[Arrival Delay]]&gt;60, "Major", "Moderate")))</f>
        <v/>
      </c>
      <c r="Y522" t="b">
        <v>0</v>
      </c>
      <c r="AA522" t="str">
        <f>IF(OR(AND(Flights[[#This Row],[Status]]="Cancelled", Flights[[#This Row],[Cancellation Reason]]="Airline/Carrier"), Flights[[#This Row],[Delay Type]]="Severe"), "Yes", "No")</f>
        <v>No</v>
      </c>
    </row>
    <row r="523" spans="1:27" x14ac:dyDescent="0.3">
      <c r="A523" s="3">
        <v>42047</v>
      </c>
      <c r="B523" s="22">
        <f>WEEKNUM(Flights[[#This Row],[Date]], 1)</f>
        <v>7</v>
      </c>
      <c r="C523" s="22">
        <f>WEEKDAY(Flights[[#This Row],[Date]],1)</f>
        <v>5</v>
      </c>
      <c r="D523" t="s">
        <v>698</v>
      </c>
      <c r="E523" t="s">
        <v>1996</v>
      </c>
      <c r="F523" t="s">
        <v>0</v>
      </c>
      <c r="G523" t="s">
        <v>270</v>
      </c>
      <c r="H523" t="str">
        <f>_xlfn.XLOOKUP(Flights[[#This Row],[Destination]], Airports!$A$2:$A$78, Airports!$D$2:$D$78)</f>
        <v>Dallas</v>
      </c>
      <c r="I523" t="str" cm="1">
        <f t="array" ref="I523">_xlfn.XLOOKUP(Flights[[#This Row],[Destination]],_xlfn._TRO_TRAILING( Airports!A:A),_xlfn._TRO_TRAILING( Airports!E:E), "Not found")</f>
        <v>TX</v>
      </c>
      <c r="J523" s="1">
        <v>0.2986111111111111</v>
      </c>
      <c r="K523" s="22">
        <f>HOUR(Flights[[#This Row],[Scheduled Departure]])</f>
        <v>7</v>
      </c>
      <c r="L523" s="1">
        <v>0.29791666666666666</v>
      </c>
      <c r="M523">
        <f>(L523-J523)*24*60</f>
        <v>-0.99999999999999645</v>
      </c>
      <c r="N523" s="16">
        <f>Flights[[#This Row],[Length (min)]]/60</f>
        <v>3.15</v>
      </c>
      <c r="O523">
        <v>189</v>
      </c>
      <c r="P523">
        <v>1246</v>
      </c>
      <c r="Q523" s="18">
        <f>IFERROR(Flights[[#This Row],[Distance]]/Flights[[#This Row],[Length (hr)]], "")</f>
        <v>395.55555555555554</v>
      </c>
      <c r="R523" s="1">
        <v>0.50347222222222221</v>
      </c>
      <c r="S523" s="1" t="str">
        <f>IF(Flights[[#This Row],[Length (hr)]]&lt;2, "No meal", IF(Flights[[#This Row],[Length (hr)]]&lt;3.5, "Light meal", "Full meal"))</f>
        <v>Light meal</v>
      </c>
      <c r="T523" s="1" t="str">
        <f>IF(AND(Flights[[#This Row],[Airline]]="US Airways", Flights[[#This Row],[Meal]]="Full Meal"), "Yes", "No")</f>
        <v>No</v>
      </c>
      <c r="U523" s="1">
        <v>0.51249999999999996</v>
      </c>
      <c r="V523">
        <v>13</v>
      </c>
      <c r="W523" s="1" t="str">
        <f>IF(Flights[[#This Row],[Arrival Delay]] = "", "Cancelled", IF(Flights[[#This Row],[Arrival Delay]]&gt;15, "Delayed", "On time"))</f>
        <v>On time</v>
      </c>
      <c r="X523" t="str">
        <f>IF(Flights[[#This Row],[Status]]&lt;&gt;"Delayed","", IF(Flights[[#This Row],[Arrival Delay]]&gt;120, "Severe", IF(Flights[[#This Row],[Arrival Delay]]&gt;60, "Major", "Moderate")))</f>
        <v/>
      </c>
      <c r="Y523" t="b">
        <v>0</v>
      </c>
      <c r="AA523" t="str">
        <f>IF(OR(AND(Flights[[#This Row],[Status]]="Cancelled", Flights[[#This Row],[Cancellation Reason]]="Airline/Carrier"), Flights[[#This Row],[Delay Type]]="Severe"), "Yes", "No")</f>
        <v>No</v>
      </c>
    </row>
    <row r="524" spans="1:27" x14ac:dyDescent="0.3">
      <c r="A524" s="3">
        <v>42047</v>
      </c>
      <c r="B524" s="22">
        <f>WEEKNUM(Flights[[#This Row],[Date]], 1)</f>
        <v>7</v>
      </c>
      <c r="C524" s="22">
        <f>WEEKDAY(Flights[[#This Row],[Date]],1)</f>
        <v>5</v>
      </c>
      <c r="D524" t="s">
        <v>421</v>
      </c>
      <c r="E524" t="s">
        <v>1996</v>
      </c>
      <c r="F524" t="s">
        <v>0</v>
      </c>
      <c r="G524" t="s">
        <v>13</v>
      </c>
      <c r="H524" t="str">
        <f>_xlfn.XLOOKUP(Flights[[#This Row],[Destination]], Airports!$A$2:$A$78, Airports!$D$2:$D$78)</f>
        <v>Orlando</v>
      </c>
      <c r="I524" t="str" cm="1">
        <f t="array" ref="I524">_xlfn.XLOOKUP(Flights[[#This Row],[Destination]],_xlfn._TRO_TRAILING( Airports!A:A),_xlfn._TRO_TRAILING( Airports!E:E), "Not found")</f>
        <v>FL</v>
      </c>
      <c r="J524" s="1">
        <v>0.3611111111111111</v>
      </c>
      <c r="K524" s="22">
        <f>HOUR(Flights[[#This Row],[Scheduled Departure]])</f>
        <v>8</v>
      </c>
      <c r="L524" s="1">
        <v>0.35972222222222222</v>
      </c>
      <c r="M524">
        <f>(L524-J524)*24*60</f>
        <v>-1.9999999999999929</v>
      </c>
      <c r="N524" s="16">
        <f>Flights[[#This Row],[Length (min)]]/60</f>
        <v>4.833333333333333</v>
      </c>
      <c r="O524">
        <v>290</v>
      </c>
      <c r="P524">
        <v>2218</v>
      </c>
      <c r="Q524" s="18">
        <f>IFERROR(Flights[[#This Row],[Distance]]/Flights[[#This Row],[Length (hr)]], "")</f>
        <v>458.89655172413796</v>
      </c>
      <c r="R524" s="1">
        <v>0.67708333333333337</v>
      </c>
      <c r="S524" s="1" t="str">
        <f>IF(Flights[[#This Row],[Length (hr)]]&lt;2, "No meal", IF(Flights[[#This Row],[Length (hr)]]&lt;3.5, "Light meal", "Full meal"))</f>
        <v>Full meal</v>
      </c>
      <c r="T524" s="1" t="str">
        <f>IF(AND(Flights[[#This Row],[Airline]]="US Airways", Flights[[#This Row],[Meal]]="Full Meal"), "Yes", "No")</f>
        <v>No</v>
      </c>
      <c r="U524" s="1">
        <v>0.68611111111111112</v>
      </c>
      <c r="V524">
        <v>13</v>
      </c>
      <c r="W524" s="1" t="str">
        <f>IF(Flights[[#This Row],[Arrival Delay]] = "", "Cancelled", IF(Flights[[#This Row],[Arrival Delay]]&gt;15, "Delayed", "On time"))</f>
        <v>On time</v>
      </c>
      <c r="X524" t="str">
        <f>IF(Flights[[#This Row],[Status]]&lt;&gt;"Delayed","", IF(Flights[[#This Row],[Arrival Delay]]&gt;120, "Severe", IF(Flights[[#This Row],[Arrival Delay]]&gt;60, "Major", "Moderate")))</f>
        <v/>
      </c>
      <c r="Y524" t="b">
        <v>0</v>
      </c>
      <c r="AA524" t="str">
        <f>IF(OR(AND(Flights[[#This Row],[Status]]="Cancelled", Flights[[#This Row],[Cancellation Reason]]="Airline/Carrier"), Flights[[#This Row],[Delay Type]]="Severe"), "Yes", "No")</f>
        <v>No</v>
      </c>
    </row>
    <row r="525" spans="1:27" x14ac:dyDescent="0.3">
      <c r="A525" s="3">
        <v>42047</v>
      </c>
      <c r="B525" s="22">
        <f>WEEKNUM(Flights[[#This Row],[Date]], 1)</f>
        <v>7</v>
      </c>
      <c r="C525" s="22">
        <f>WEEKDAY(Flights[[#This Row],[Date]],1)</f>
        <v>5</v>
      </c>
      <c r="D525" t="s">
        <v>466</v>
      </c>
      <c r="E525" t="s">
        <v>1996</v>
      </c>
      <c r="F525" t="s">
        <v>0</v>
      </c>
      <c r="G525" t="s">
        <v>16</v>
      </c>
      <c r="H525" t="str">
        <f>_xlfn.XLOOKUP(Flights[[#This Row],[Destination]], Airports!$A$2:$A$78, Airports!$D$2:$D$78)</f>
        <v>Dulles</v>
      </c>
      <c r="I525" t="str" cm="1">
        <f t="array" ref="I525">_xlfn.XLOOKUP(Flights[[#This Row],[Destination]],_xlfn._TRO_TRAILING( Airports!A:A),_xlfn._TRO_TRAILING( Airports!E:E), "Not found")</f>
        <v>VA</v>
      </c>
      <c r="J525" s="1">
        <v>0.45833333333333331</v>
      </c>
      <c r="K525" s="22">
        <f>HOUR(Flights[[#This Row],[Scheduled Departure]])</f>
        <v>11</v>
      </c>
      <c r="L525" s="1">
        <v>0.46041666666666664</v>
      </c>
      <c r="M525">
        <f>(L525-J525)*24*60</f>
        <v>2.9999999999999893</v>
      </c>
      <c r="N525" s="16">
        <f>Flights[[#This Row],[Length (min)]]/60</f>
        <v>5.05</v>
      </c>
      <c r="O525">
        <v>303</v>
      </c>
      <c r="P525">
        <v>2288</v>
      </c>
      <c r="Q525" s="18">
        <f>IFERROR(Flights[[#This Row],[Distance]]/Flights[[#This Row],[Length (hr)]], "")</f>
        <v>453.06930693069307</v>
      </c>
      <c r="R525" s="1">
        <v>0.77777777777777779</v>
      </c>
      <c r="S525" s="1" t="str">
        <f>IF(Flights[[#This Row],[Length (hr)]]&lt;2, "No meal", IF(Flights[[#This Row],[Length (hr)]]&lt;3.5, "Light meal", "Full meal"))</f>
        <v>Full meal</v>
      </c>
      <c r="T525" s="1" t="str">
        <f>IF(AND(Flights[[#This Row],[Airline]]="US Airways", Flights[[#This Row],[Meal]]="Full Meal"), "Yes", "No")</f>
        <v>No</v>
      </c>
      <c r="U525" s="1">
        <v>0.79583333333333328</v>
      </c>
      <c r="V525">
        <v>26</v>
      </c>
      <c r="W525" s="1" t="str">
        <f>IF(Flights[[#This Row],[Arrival Delay]] = "", "Cancelled", IF(Flights[[#This Row],[Arrival Delay]]&gt;15, "Delayed", "On time"))</f>
        <v>Delayed</v>
      </c>
      <c r="X525" t="str">
        <f>IF(Flights[[#This Row],[Status]]&lt;&gt;"Delayed","", IF(Flights[[#This Row],[Arrival Delay]]&gt;120, "Severe", IF(Flights[[#This Row],[Arrival Delay]]&gt;60, "Major", "Moderate")))</f>
        <v>Moderate</v>
      </c>
      <c r="Y525" t="b">
        <v>0</v>
      </c>
      <c r="AA525" t="str">
        <f>IF(OR(AND(Flights[[#This Row],[Status]]="Cancelled", Flights[[#This Row],[Cancellation Reason]]="Airline/Carrier"), Flights[[#This Row],[Delay Type]]="Severe"), "Yes", "No")</f>
        <v>No</v>
      </c>
    </row>
    <row r="526" spans="1:27" x14ac:dyDescent="0.3">
      <c r="A526" s="3">
        <v>42047</v>
      </c>
      <c r="B526" s="22">
        <f>WEEKNUM(Flights[[#This Row],[Date]], 1)</f>
        <v>7</v>
      </c>
      <c r="C526" s="22">
        <f>WEEKDAY(Flights[[#This Row],[Date]],1)</f>
        <v>5</v>
      </c>
      <c r="D526" t="s">
        <v>612</v>
      </c>
      <c r="E526" t="s">
        <v>1994</v>
      </c>
      <c r="F526" t="s">
        <v>0</v>
      </c>
      <c r="G526" t="s">
        <v>260</v>
      </c>
      <c r="H526" t="str">
        <f>_xlfn.XLOOKUP(Flights[[#This Row],[Destination]], Airports!$A$2:$A$78, Airports!$D$2:$D$78)</f>
        <v>San Diego</v>
      </c>
      <c r="I526" t="str" cm="1">
        <f t="array" ref="I526">_xlfn.XLOOKUP(Flights[[#This Row],[Destination]],_xlfn._TRO_TRAILING( Airports!A:A),_xlfn._TRO_TRAILING( Airports!E:E), "Not found")</f>
        <v>CA</v>
      </c>
      <c r="J526" s="1">
        <v>0.49375000000000002</v>
      </c>
      <c r="K526" s="22">
        <f>HOUR(Flights[[#This Row],[Scheduled Departure]])</f>
        <v>11</v>
      </c>
      <c r="L526" s="1">
        <v>0.48958333333333331</v>
      </c>
      <c r="M526">
        <f>(L526-J526)*24*60</f>
        <v>-6.0000000000000586</v>
      </c>
      <c r="N526" s="16">
        <f>Flights[[#This Row],[Length (min)]]/60</f>
        <v>0.83333333333333337</v>
      </c>
      <c r="O526">
        <v>50</v>
      </c>
      <c r="P526">
        <v>86</v>
      </c>
      <c r="Q526" s="18">
        <f>IFERROR(Flights[[#This Row],[Distance]]/Flights[[#This Row],[Length (hr)]], "")</f>
        <v>103.19999999999999</v>
      </c>
      <c r="R526" s="1">
        <v>0.52569444444444446</v>
      </c>
      <c r="S526" s="1" t="str">
        <f>IF(Flights[[#This Row],[Length (hr)]]&lt;2, "No meal", IF(Flights[[#This Row],[Length (hr)]]&lt;3.5, "Light meal", "Full meal"))</f>
        <v>No meal</v>
      </c>
      <c r="T526" s="1" t="str">
        <f>IF(AND(Flights[[#This Row],[Airline]]="US Airways", Flights[[#This Row],[Meal]]="Full Meal"), "Yes", "No")</f>
        <v>No</v>
      </c>
      <c r="U526" s="1">
        <v>0.52430555555555558</v>
      </c>
      <c r="V526">
        <v>-2</v>
      </c>
      <c r="W526" s="1" t="str">
        <f>IF(Flights[[#This Row],[Arrival Delay]] = "", "Cancelled", IF(Flights[[#This Row],[Arrival Delay]]&gt;15, "Delayed", "On time"))</f>
        <v>On time</v>
      </c>
      <c r="X526" t="str">
        <f>IF(Flights[[#This Row],[Status]]&lt;&gt;"Delayed","", IF(Flights[[#This Row],[Arrival Delay]]&gt;120, "Severe", IF(Flights[[#This Row],[Arrival Delay]]&gt;60, "Major", "Moderate")))</f>
        <v/>
      </c>
      <c r="Y526" t="b">
        <v>0</v>
      </c>
      <c r="AA526" t="str">
        <f>IF(OR(AND(Flights[[#This Row],[Status]]="Cancelled", Flights[[#This Row],[Cancellation Reason]]="Airline/Carrier"), Flights[[#This Row],[Delay Type]]="Severe"), "Yes", "No")</f>
        <v>No</v>
      </c>
    </row>
    <row r="527" spans="1:27" x14ac:dyDescent="0.3">
      <c r="A527" s="3">
        <v>42047</v>
      </c>
      <c r="B527" s="22">
        <f>WEEKNUM(Flights[[#This Row],[Date]], 1)</f>
        <v>7</v>
      </c>
      <c r="C527" s="22">
        <f>WEEKDAY(Flights[[#This Row],[Date]],1)</f>
        <v>5</v>
      </c>
      <c r="D527" t="s">
        <v>875</v>
      </c>
      <c r="E527" t="s">
        <v>1995</v>
      </c>
      <c r="F527" t="s">
        <v>0</v>
      </c>
      <c r="G527" t="s">
        <v>273</v>
      </c>
      <c r="H527" t="str">
        <f>_xlfn.XLOOKUP(Flights[[#This Row],[Destination]], Airports!$A$2:$A$78, Airports!$D$2:$D$78)</f>
        <v>Denver</v>
      </c>
      <c r="I527" t="str" cm="1">
        <f t="array" ref="I527">_xlfn.XLOOKUP(Flights[[#This Row],[Destination]],_xlfn._TRO_TRAILING( Airports!A:A),_xlfn._TRO_TRAILING( Airports!E:E), "Not found")</f>
        <v>CO</v>
      </c>
      <c r="J527" s="1">
        <v>0.51041666666666663</v>
      </c>
      <c r="K527" s="22">
        <f>HOUR(Flights[[#This Row],[Scheduled Departure]])</f>
        <v>12</v>
      </c>
      <c r="L527" s="1">
        <v>0.51041666666666663</v>
      </c>
      <c r="M527">
        <f>(L527-J527)*24*60</f>
        <v>0</v>
      </c>
      <c r="N527" s="16">
        <f>Flights[[#This Row],[Length (min)]]/60</f>
        <v>2.4</v>
      </c>
      <c r="O527">
        <v>144</v>
      </c>
      <c r="P527">
        <v>862</v>
      </c>
      <c r="Q527" s="18">
        <f>IFERROR(Flights[[#This Row],[Distance]]/Flights[[#This Row],[Length (hr)]], "")</f>
        <v>359.16666666666669</v>
      </c>
      <c r="R527" s="1">
        <v>0.64583333333333337</v>
      </c>
      <c r="S527" s="1" t="str">
        <f>IF(Flights[[#This Row],[Length (hr)]]&lt;2, "No meal", IF(Flights[[#This Row],[Length (hr)]]&lt;3.5, "Light meal", "Full meal"))</f>
        <v>Light meal</v>
      </c>
      <c r="T527" s="1" t="str">
        <f>IF(AND(Flights[[#This Row],[Airline]]="US Airways", Flights[[#This Row],[Meal]]="Full Meal"), "Yes", "No")</f>
        <v>No</v>
      </c>
      <c r="U527" s="1">
        <v>0.65208333333333335</v>
      </c>
      <c r="V527">
        <v>9</v>
      </c>
      <c r="W527" s="1" t="str">
        <f>IF(Flights[[#This Row],[Arrival Delay]] = "", "Cancelled", IF(Flights[[#This Row],[Arrival Delay]]&gt;15, "Delayed", "On time"))</f>
        <v>On time</v>
      </c>
      <c r="X527" t="str">
        <f>IF(Flights[[#This Row],[Status]]&lt;&gt;"Delayed","", IF(Flights[[#This Row],[Arrival Delay]]&gt;120, "Severe", IF(Flights[[#This Row],[Arrival Delay]]&gt;60, "Major", "Moderate")))</f>
        <v/>
      </c>
      <c r="Y527" t="b">
        <v>0</v>
      </c>
      <c r="AA527" t="str">
        <f>IF(OR(AND(Flights[[#This Row],[Status]]="Cancelled", Flights[[#This Row],[Cancellation Reason]]="Airline/Carrier"), Flights[[#This Row],[Delay Type]]="Severe"), "Yes", "No")</f>
        <v>No</v>
      </c>
    </row>
    <row r="528" spans="1:27" x14ac:dyDescent="0.3">
      <c r="A528" s="3">
        <v>42047</v>
      </c>
      <c r="B528" s="22">
        <f>WEEKNUM(Flights[[#This Row],[Date]], 1)</f>
        <v>7</v>
      </c>
      <c r="C528" s="22">
        <f>WEEKDAY(Flights[[#This Row],[Date]],1)</f>
        <v>5</v>
      </c>
      <c r="D528" t="s">
        <v>70</v>
      </c>
      <c r="E528" t="s">
        <v>1987</v>
      </c>
      <c r="F528" t="s">
        <v>0</v>
      </c>
      <c r="G528" t="s">
        <v>18</v>
      </c>
      <c r="H528" t="str">
        <f>_xlfn.XLOOKUP(Flights[[#This Row],[Destination]], Airports!$A$2:$A$78, Airports!$D$2:$D$78)</f>
        <v>Arlington</v>
      </c>
      <c r="I528" t="str" cm="1">
        <f t="array" ref="I528">_xlfn.XLOOKUP(Flights[[#This Row],[Destination]],_xlfn._TRO_TRAILING( Airports!A:A),_xlfn._TRO_TRAILING( Airports!E:E), "Not found")</f>
        <v>VA</v>
      </c>
      <c r="J528" s="1">
        <v>0.51736111111111116</v>
      </c>
      <c r="K528" s="22">
        <f>HOUR(Flights[[#This Row],[Scheduled Departure]])</f>
        <v>12</v>
      </c>
      <c r="L528" s="1">
        <v>0.5131944444444444</v>
      </c>
      <c r="M528">
        <f>(L528-J528)*24*60</f>
        <v>-6.0000000000001386</v>
      </c>
      <c r="N528" s="16">
        <f>Flights[[#This Row],[Length (min)]]/60</f>
        <v>5.3833333333333337</v>
      </c>
      <c r="O528">
        <v>323</v>
      </c>
      <c r="P528">
        <v>2311</v>
      </c>
      <c r="Q528" s="18">
        <f>IFERROR(Flights[[#This Row],[Distance]]/Flights[[#This Row],[Length (hr)]], "")</f>
        <v>429.28792569659441</v>
      </c>
      <c r="R528" s="1">
        <v>0.84305555555555556</v>
      </c>
      <c r="S528" s="1" t="str">
        <f>IF(Flights[[#This Row],[Length (hr)]]&lt;2, "No meal", IF(Flights[[#This Row],[Length (hr)]]&lt;3.5, "Light meal", "Full meal"))</f>
        <v>Full meal</v>
      </c>
      <c r="T528" s="1" t="str">
        <f>IF(AND(Flights[[#This Row],[Airline]]="US Airways", Flights[[#This Row],[Meal]]="Full Meal"), "Yes", "No")</f>
        <v>No</v>
      </c>
      <c r="U528" s="1">
        <v>0.86250000000000004</v>
      </c>
      <c r="V528">
        <v>28</v>
      </c>
      <c r="W528" s="1" t="str">
        <f>IF(Flights[[#This Row],[Arrival Delay]] = "", "Cancelled", IF(Flights[[#This Row],[Arrival Delay]]&gt;15, "Delayed", "On time"))</f>
        <v>Delayed</v>
      </c>
      <c r="X528" t="str">
        <f>IF(Flights[[#This Row],[Status]]&lt;&gt;"Delayed","", IF(Flights[[#This Row],[Arrival Delay]]&gt;120, "Severe", IF(Flights[[#This Row],[Arrival Delay]]&gt;60, "Major", "Moderate")))</f>
        <v>Moderate</v>
      </c>
      <c r="Y528" t="b">
        <v>0</v>
      </c>
      <c r="AA528" t="str">
        <f>IF(OR(AND(Flights[[#This Row],[Status]]="Cancelled", Flights[[#This Row],[Cancellation Reason]]="Airline/Carrier"), Flights[[#This Row],[Delay Type]]="Severe"), "Yes", "No")</f>
        <v>No</v>
      </c>
    </row>
    <row r="529" spans="1:27" x14ac:dyDescent="0.3">
      <c r="A529" s="3">
        <v>42047</v>
      </c>
      <c r="B529" s="22">
        <f>WEEKNUM(Flights[[#This Row],[Date]], 1)</f>
        <v>7</v>
      </c>
      <c r="C529" s="22">
        <f>WEEKDAY(Flights[[#This Row],[Date]],1)</f>
        <v>5</v>
      </c>
      <c r="D529" t="s">
        <v>878</v>
      </c>
      <c r="E529" t="s">
        <v>1995</v>
      </c>
      <c r="F529" t="s">
        <v>0</v>
      </c>
      <c r="G529" t="s">
        <v>6</v>
      </c>
      <c r="H529" t="str">
        <f>_xlfn.XLOOKUP(Flights[[#This Row],[Destination]], Airports!$A$2:$A$78, Airports!$D$2:$D$78)</f>
        <v>Nashville</v>
      </c>
      <c r="I529" t="str" cm="1">
        <f t="array" ref="I529">_xlfn.XLOOKUP(Flights[[#This Row],[Destination]],_xlfn._TRO_TRAILING( Airports!A:A),_xlfn._TRO_TRAILING( Airports!E:E), "Not found")</f>
        <v>TN</v>
      </c>
      <c r="J529" s="1">
        <v>0.54513888888888884</v>
      </c>
      <c r="K529" s="22">
        <f>HOUR(Flights[[#This Row],[Scheduled Departure]])</f>
        <v>13</v>
      </c>
      <c r="L529" s="1">
        <v>0.56527777777777777</v>
      </c>
      <c r="M529">
        <f>(L529-J529)*24*60</f>
        <v>29.000000000000057</v>
      </c>
      <c r="N529" s="16">
        <f>Flights[[#This Row],[Length (min)]]/60</f>
        <v>4.2333333333333334</v>
      </c>
      <c r="O529">
        <v>254</v>
      </c>
      <c r="P529">
        <v>1797</v>
      </c>
      <c r="Q529" s="18">
        <f>IFERROR(Flights[[#This Row],[Distance]]/Flights[[#This Row],[Length (hr)]], "")</f>
        <v>424.48818897637796</v>
      </c>
      <c r="R529" s="1">
        <v>0.78819444444444442</v>
      </c>
      <c r="S529" s="1" t="str">
        <f>IF(Flights[[#This Row],[Length (hr)]]&lt;2, "No meal", IF(Flights[[#This Row],[Length (hr)]]&lt;3.5, "Light meal", "Full meal"))</f>
        <v>Full meal</v>
      </c>
      <c r="T529" s="1" t="str">
        <f>IF(AND(Flights[[#This Row],[Airline]]="US Airways", Flights[[#This Row],[Meal]]="Full Meal"), "Yes", "No")</f>
        <v>No</v>
      </c>
      <c r="U529" s="1">
        <v>0.82499999999999996</v>
      </c>
      <c r="V529">
        <v>53</v>
      </c>
      <c r="W529" s="1" t="str">
        <f>IF(Flights[[#This Row],[Arrival Delay]] = "", "Cancelled", IF(Flights[[#This Row],[Arrival Delay]]&gt;15, "Delayed", "On time"))</f>
        <v>Delayed</v>
      </c>
      <c r="X529" t="str">
        <f>IF(Flights[[#This Row],[Status]]&lt;&gt;"Delayed","", IF(Flights[[#This Row],[Arrival Delay]]&gt;120, "Severe", IF(Flights[[#This Row],[Arrival Delay]]&gt;60, "Major", "Moderate")))</f>
        <v>Moderate</v>
      </c>
      <c r="Y529" t="b">
        <v>0</v>
      </c>
      <c r="AA529" t="str">
        <f>IF(OR(AND(Flights[[#This Row],[Status]]="Cancelled", Flights[[#This Row],[Cancellation Reason]]="Airline/Carrier"), Flights[[#This Row],[Delay Type]]="Severe"), "Yes", "No")</f>
        <v>No</v>
      </c>
    </row>
    <row r="530" spans="1:27" x14ac:dyDescent="0.3">
      <c r="A530" s="3">
        <v>42047</v>
      </c>
      <c r="B530" s="22">
        <f>WEEKNUM(Flights[[#This Row],[Date]], 1)</f>
        <v>7</v>
      </c>
      <c r="C530" s="22">
        <f>WEEKDAY(Flights[[#This Row],[Date]],1)</f>
        <v>5</v>
      </c>
      <c r="D530" t="s">
        <v>518</v>
      </c>
      <c r="E530" t="s">
        <v>1991</v>
      </c>
      <c r="F530" t="s">
        <v>0</v>
      </c>
      <c r="G530" t="s">
        <v>18</v>
      </c>
      <c r="H530" t="str">
        <f>_xlfn.XLOOKUP(Flights[[#This Row],[Destination]], Airports!$A$2:$A$78, Airports!$D$2:$D$78)</f>
        <v>Arlington</v>
      </c>
      <c r="I530" t="str" cm="1">
        <f t="array" ref="I530">_xlfn.XLOOKUP(Flights[[#This Row],[Destination]],_xlfn._TRO_TRAILING( Airports!A:A),_xlfn._TRO_TRAILING( Airports!E:E), "Not found")</f>
        <v>VA</v>
      </c>
      <c r="J530" s="1">
        <v>0.54861111111111116</v>
      </c>
      <c r="K530" s="22">
        <f>HOUR(Flights[[#This Row],[Scheduled Departure]])</f>
        <v>13</v>
      </c>
      <c r="L530" s="1">
        <v>0.54166666666666663</v>
      </c>
      <c r="M530">
        <f>(L530-J530)*24*60</f>
        <v>-10.000000000000124</v>
      </c>
      <c r="N530" s="16">
        <f>Flights[[#This Row],[Length (min)]]/60</f>
        <v>5.5166666666666666</v>
      </c>
      <c r="O530">
        <v>331</v>
      </c>
      <c r="P530">
        <v>2311</v>
      </c>
      <c r="Q530" s="18">
        <f>IFERROR(Flights[[#This Row],[Distance]]/Flights[[#This Row],[Length (hr)]], "")</f>
        <v>418.91238670694867</v>
      </c>
      <c r="R530" s="1">
        <v>0.87430555555555556</v>
      </c>
      <c r="S530" s="1" t="str">
        <f>IF(Flights[[#This Row],[Length (hr)]]&lt;2, "No meal", IF(Flights[[#This Row],[Length (hr)]]&lt;3.5, "Light meal", "Full meal"))</f>
        <v>Full meal</v>
      </c>
      <c r="T530" s="1" t="str">
        <f>IF(AND(Flights[[#This Row],[Airline]]="US Airways", Flights[[#This Row],[Meal]]="Full Meal"), "Yes", "No")</f>
        <v>No</v>
      </c>
      <c r="U530" s="1">
        <v>0.89652777777777781</v>
      </c>
      <c r="V530">
        <v>32</v>
      </c>
      <c r="W530" s="1" t="str">
        <f>IF(Flights[[#This Row],[Arrival Delay]] = "", "Cancelled", IF(Flights[[#This Row],[Arrival Delay]]&gt;15, "Delayed", "On time"))</f>
        <v>Delayed</v>
      </c>
      <c r="X530" t="str">
        <f>IF(Flights[[#This Row],[Status]]&lt;&gt;"Delayed","", IF(Flights[[#This Row],[Arrival Delay]]&gt;120, "Severe", IF(Flights[[#This Row],[Arrival Delay]]&gt;60, "Major", "Moderate")))</f>
        <v>Moderate</v>
      </c>
      <c r="Y530" t="b">
        <v>0</v>
      </c>
      <c r="AA530" t="str">
        <f>IF(OR(AND(Flights[[#This Row],[Status]]="Cancelled", Flights[[#This Row],[Cancellation Reason]]="Airline/Carrier"), Flights[[#This Row],[Delay Type]]="Severe"), "Yes", "No")</f>
        <v>No</v>
      </c>
    </row>
    <row r="531" spans="1:27" x14ac:dyDescent="0.3">
      <c r="A531" s="3">
        <v>42047</v>
      </c>
      <c r="B531" s="22">
        <f>WEEKNUM(Flights[[#This Row],[Date]], 1)</f>
        <v>7</v>
      </c>
      <c r="C531" s="22">
        <f>WEEKDAY(Flights[[#This Row],[Date]],1)</f>
        <v>5</v>
      </c>
      <c r="D531" t="s">
        <v>732</v>
      </c>
      <c r="E531" t="s">
        <v>1994</v>
      </c>
      <c r="F531" t="s">
        <v>0</v>
      </c>
      <c r="G531" t="s">
        <v>351</v>
      </c>
      <c r="H531" t="str">
        <f>_xlfn.XLOOKUP(Flights[[#This Row],[Destination]], Airports!$A$2:$A$78, Airports!$D$2:$D$78)</f>
        <v>Sacramento</v>
      </c>
      <c r="I531" t="str" cm="1">
        <f t="array" ref="I531">_xlfn.XLOOKUP(Flights[[#This Row],[Destination]],_xlfn._TRO_TRAILING( Airports!A:A),_xlfn._TRO_TRAILING( Airports!E:E), "Not found")</f>
        <v>CA</v>
      </c>
      <c r="J531" s="1">
        <v>0.65277777777777779</v>
      </c>
      <c r="K531" s="22">
        <f>HOUR(Flights[[#This Row],[Scheduled Departure]])</f>
        <v>15</v>
      </c>
      <c r="L531" s="1">
        <v>0.64861111111111114</v>
      </c>
      <c r="M531">
        <f>(L531-J531)*24*60</f>
        <v>-5.9999999999999787</v>
      </c>
      <c r="N531" s="16">
        <f>Flights[[#This Row],[Length (min)]]/60</f>
        <v>1.5666666666666667</v>
      </c>
      <c r="O531">
        <v>94</v>
      </c>
      <c r="P531">
        <v>373</v>
      </c>
      <c r="Q531" s="18">
        <f>IFERROR(Flights[[#This Row],[Distance]]/Flights[[#This Row],[Length (hr)]], "")</f>
        <v>238.08510638297872</v>
      </c>
      <c r="R531" s="1">
        <v>0.7104166666666667</v>
      </c>
      <c r="S531" s="1" t="str">
        <f>IF(Flights[[#This Row],[Length (hr)]]&lt;2, "No meal", IF(Flights[[#This Row],[Length (hr)]]&lt;3.5, "Light meal", "Full meal"))</f>
        <v>No meal</v>
      </c>
      <c r="T531" s="1" t="str">
        <f>IF(AND(Flights[[#This Row],[Airline]]="US Airways", Flights[[#This Row],[Meal]]="Full Meal"), "Yes", "No")</f>
        <v>No</v>
      </c>
      <c r="U531" s="1">
        <v>0.71388888888888891</v>
      </c>
      <c r="V531">
        <v>5</v>
      </c>
      <c r="W531" s="1" t="str">
        <f>IF(Flights[[#This Row],[Arrival Delay]] = "", "Cancelled", IF(Flights[[#This Row],[Arrival Delay]]&gt;15, "Delayed", "On time"))</f>
        <v>On time</v>
      </c>
      <c r="X531" t="str">
        <f>IF(Flights[[#This Row],[Status]]&lt;&gt;"Delayed","", IF(Flights[[#This Row],[Arrival Delay]]&gt;120, "Severe", IF(Flights[[#This Row],[Arrival Delay]]&gt;60, "Major", "Moderate")))</f>
        <v/>
      </c>
      <c r="Y531" t="b">
        <v>0</v>
      </c>
      <c r="AA531" t="str">
        <f>IF(OR(AND(Flights[[#This Row],[Status]]="Cancelled", Flights[[#This Row],[Cancellation Reason]]="Airline/Carrier"), Flights[[#This Row],[Delay Type]]="Severe"), "Yes", "No")</f>
        <v>No</v>
      </c>
    </row>
    <row r="532" spans="1:27" x14ac:dyDescent="0.3">
      <c r="A532" s="3">
        <v>42047</v>
      </c>
      <c r="B532" s="22">
        <f>WEEKNUM(Flights[[#This Row],[Date]], 1)</f>
        <v>7</v>
      </c>
      <c r="C532" s="22">
        <f>WEEKDAY(Flights[[#This Row],[Date]],1)</f>
        <v>5</v>
      </c>
      <c r="D532" t="s">
        <v>561</v>
      </c>
      <c r="E532" t="s">
        <v>1990</v>
      </c>
      <c r="F532" t="s">
        <v>0</v>
      </c>
      <c r="G532" t="s">
        <v>21</v>
      </c>
      <c r="H532" t="str">
        <f>_xlfn.XLOOKUP(Flights[[#This Row],[Destination]], Airports!$A$2:$A$78, Airports!$D$2:$D$78)</f>
        <v>Lihue</v>
      </c>
      <c r="I532" t="str" cm="1">
        <f t="array" ref="I532">_xlfn.XLOOKUP(Flights[[#This Row],[Destination]],_xlfn._TRO_TRAILING( Airports!A:A),_xlfn._TRO_TRAILING( Airports!E:E), "Not found")</f>
        <v>HI</v>
      </c>
      <c r="J532" s="1">
        <v>0.67847222222222225</v>
      </c>
      <c r="K532" s="22">
        <f>HOUR(Flights[[#This Row],[Scheduled Departure]])</f>
        <v>16</v>
      </c>
      <c r="L532" s="1">
        <v>0.67222222222222228</v>
      </c>
      <c r="M532">
        <f>(L532-J532)*24*60</f>
        <v>-8.999999999999968</v>
      </c>
      <c r="N532" s="16">
        <f>Flights[[#This Row],[Length (min)]]/60</f>
        <v>5.9333333333333336</v>
      </c>
      <c r="O532">
        <v>356</v>
      </c>
      <c r="P532">
        <v>2615</v>
      </c>
      <c r="Q532" s="18">
        <f>IFERROR(Flights[[#This Row],[Distance]]/Flights[[#This Row],[Length (hr)]], "")</f>
        <v>440.73033707865164</v>
      </c>
      <c r="R532" s="1">
        <v>0.85069444444444442</v>
      </c>
      <c r="S532" s="1" t="str">
        <f>IF(Flights[[#This Row],[Length (hr)]]&lt;2, "No meal", IF(Flights[[#This Row],[Length (hr)]]&lt;3.5, "Light meal", "Full meal"))</f>
        <v>Full meal</v>
      </c>
      <c r="T532" s="1" t="str">
        <f>IF(AND(Flights[[#This Row],[Airline]]="US Airways", Flights[[#This Row],[Meal]]="Full Meal"), "Yes", "No")</f>
        <v>No</v>
      </c>
      <c r="U532" s="1">
        <v>0.83611111111111114</v>
      </c>
      <c r="V532">
        <v>-21</v>
      </c>
      <c r="W532" s="1" t="str">
        <f>IF(Flights[[#This Row],[Arrival Delay]] = "", "Cancelled", IF(Flights[[#This Row],[Arrival Delay]]&gt;15, "Delayed", "On time"))</f>
        <v>On time</v>
      </c>
      <c r="X532" t="str">
        <f>IF(Flights[[#This Row],[Status]]&lt;&gt;"Delayed","", IF(Flights[[#This Row],[Arrival Delay]]&gt;120, "Severe", IF(Flights[[#This Row],[Arrival Delay]]&gt;60, "Major", "Moderate")))</f>
        <v/>
      </c>
      <c r="Y532" t="b">
        <v>0</v>
      </c>
      <c r="AA532" t="str">
        <f>IF(OR(AND(Flights[[#This Row],[Status]]="Cancelled", Flights[[#This Row],[Cancellation Reason]]="Airline/Carrier"), Flights[[#This Row],[Delay Type]]="Severe"), "Yes", "No")</f>
        <v>No</v>
      </c>
    </row>
    <row r="533" spans="1:27" x14ac:dyDescent="0.3">
      <c r="A533" s="3">
        <v>42047</v>
      </c>
      <c r="B533" s="22">
        <f>WEEKNUM(Flights[[#This Row],[Date]], 1)</f>
        <v>7</v>
      </c>
      <c r="C533" s="22">
        <f>WEEKDAY(Flights[[#This Row],[Date]],1)</f>
        <v>5</v>
      </c>
      <c r="D533" t="s">
        <v>866</v>
      </c>
      <c r="E533" t="s">
        <v>1990</v>
      </c>
      <c r="F533" t="s">
        <v>0</v>
      </c>
      <c r="G533" t="s">
        <v>9</v>
      </c>
      <c r="H533" t="str">
        <f>_xlfn.XLOOKUP(Flights[[#This Row],[Destination]], Airports!$A$2:$A$78, Airports!$D$2:$D$78)</f>
        <v>San Francisco</v>
      </c>
      <c r="I533" t="str" cm="1">
        <f t="array" ref="I533">_xlfn.XLOOKUP(Flights[[#This Row],[Destination]],_xlfn._TRO_TRAILING( Airports!A:A),_xlfn._TRO_TRAILING( Airports!E:E), "Not found")</f>
        <v>CA</v>
      </c>
      <c r="J533" s="1">
        <v>0.6875</v>
      </c>
      <c r="K533" s="22">
        <f>HOUR(Flights[[#This Row],[Scheduled Departure]])</f>
        <v>16</v>
      </c>
      <c r="L533" s="1">
        <v>0.68333333333333335</v>
      </c>
      <c r="M533">
        <f>(L533-J533)*24*60</f>
        <v>-5.9999999999999787</v>
      </c>
      <c r="N533" s="16">
        <f>Flights[[#This Row],[Length (min)]]/60</f>
        <v>1.5</v>
      </c>
      <c r="O533">
        <v>90</v>
      </c>
      <c r="P533">
        <v>337</v>
      </c>
      <c r="Q533" s="18">
        <f>IFERROR(Flights[[#This Row],[Distance]]/Flights[[#This Row],[Length (hr)]], "")</f>
        <v>224.66666666666666</v>
      </c>
      <c r="R533" s="1">
        <v>0.74930555555555556</v>
      </c>
      <c r="S533" s="1" t="str">
        <f>IF(Flights[[#This Row],[Length (hr)]]&lt;2, "No meal", IF(Flights[[#This Row],[Length (hr)]]&lt;3.5, "Light meal", "Full meal"))</f>
        <v>No meal</v>
      </c>
      <c r="T533" s="1" t="str">
        <f>IF(AND(Flights[[#This Row],[Airline]]="US Airways", Flights[[#This Row],[Meal]]="Full Meal"), "Yes", "No")</f>
        <v>No</v>
      </c>
      <c r="U533" s="1">
        <v>0.74583333333333335</v>
      </c>
      <c r="V533">
        <v>-5</v>
      </c>
      <c r="W533" s="1" t="str">
        <f>IF(Flights[[#This Row],[Arrival Delay]] = "", "Cancelled", IF(Flights[[#This Row],[Arrival Delay]]&gt;15, "Delayed", "On time"))</f>
        <v>On time</v>
      </c>
      <c r="X533" t="str">
        <f>IF(Flights[[#This Row],[Status]]&lt;&gt;"Delayed","", IF(Flights[[#This Row],[Arrival Delay]]&gt;120, "Severe", IF(Flights[[#This Row],[Arrival Delay]]&gt;60, "Major", "Moderate")))</f>
        <v/>
      </c>
      <c r="Y533" t="b">
        <v>0</v>
      </c>
      <c r="AA533" t="str">
        <f>IF(OR(AND(Flights[[#This Row],[Status]]="Cancelled", Flights[[#This Row],[Cancellation Reason]]="Airline/Carrier"), Flights[[#This Row],[Delay Type]]="Severe"), "Yes", "No")</f>
        <v>No</v>
      </c>
    </row>
    <row r="534" spans="1:27" x14ac:dyDescent="0.3">
      <c r="A534" s="3">
        <v>42047</v>
      </c>
      <c r="B534" s="22">
        <f>WEEKNUM(Flights[[#This Row],[Date]], 1)</f>
        <v>7</v>
      </c>
      <c r="C534" s="22">
        <f>WEEKDAY(Flights[[#This Row],[Date]],1)</f>
        <v>5</v>
      </c>
      <c r="D534" t="s">
        <v>488</v>
      </c>
      <c r="E534" t="s">
        <v>1994</v>
      </c>
      <c r="F534" t="s">
        <v>0</v>
      </c>
      <c r="G534" t="s">
        <v>339</v>
      </c>
      <c r="H534" t="str">
        <f>_xlfn.XLOOKUP(Flights[[#This Row],[Destination]], Airports!$A$2:$A$78, Airports!$D$2:$D$78)</f>
        <v>San Diego</v>
      </c>
      <c r="I534" t="str" cm="1">
        <f t="array" ref="I534">_xlfn.XLOOKUP(Flights[[#This Row],[Destination]],_xlfn._TRO_TRAILING( Airports!A:A),_xlfn._TRO_TRAILING( Airports!E:E), "Not found")</f>
        <v>CA</v>
      </c>
      <c r="J534" s="1">
        <v>0.84861111111111109</v>
      </c>
      <c r="K534" s="22">
        <f>HOUR(Flights[[#This Row],[Scheduled Departure]])</f>
        <v>20</v>
      </c>
      <c r="L534" s="1">
        <v>0.84722222222222221</v>
      </c>
      <c r="M534">
        <f>(L534-J534)*24*60</f>
        <v>-1.9999999999999929</v>
      </c>
      <c r="N534" s="16">
        <f>Flights[[#This Row],[Length (min)]]/60</f>
        <v>0.81666666666666665</v>
      </c>
      <c r="O534">
        <v>49</v>
      </c>
      <c r="P534">
        <v>109</v>
      </c>
      <c r="Q534" s="18">
        <f>IFERROR(Flights[[#This Row],[Distance]]/Flights[[#This Row],[Length (hr)]], "")</f>
        <v>133.46938775510205</v>
      </c>
      <c r="R534" s="1">
        <v>0.8833333333333333</v>
      </c>
      <c r="S534" s="1" t="str">
        <f>IF(Flights[[#This Row],[Length (hr)]]&lt;2, "No meal", IF(Flights[[#This Row],[Length (hr)]]&lt;3.5, "Light meal", "Full meal"))</f>
        <v>No meal</v>
      </c>
      <c r="T534" s="1" t="str">
        <f>IF(AND(Flights[[#This Row],[Airline]]="US Airways", Flights[[#This Row],[Meal]]="Full Meal"), "Yes", "No")</f>
        <v>No</v>
      </c>
      <c r="U534" s="1">
        <v>0.88124999999999998</v>
      </c>
      <c r="V534">
        <v>-3</v>
      </c>
      <c r="W534" s="1" t="str">
        <f>IF(Flights[[#This Row],[Arrival Delay]] = "", "Cancelled", IF(Flights[[#This Row],[Arrival Delay]]&gt;15, "Delayed", "On time"))</f>
        <v>On time</v>
      </c>
      <c r="X534" t="str">
        <f>IF(Flights[[#This Row],[Status]]&lt;&gt;"Delayed","", IF(Flights[[#This Row],[Arrival Delay]]&gt;120, "Severe", IF(Flights[[#This Row],[Arrival Delay]]&gt;60, "Major", "Moderate")))</f>
        <v/>
      </c>
      <c r="Y534" t="b">
        <v>0</v>
      </c>
      <c r="AA534" t="str">
        <f>IF(OR(AND(Flights[[#This Row],[Status]]="Cancelled", Flights[[#This Row],[Cancellation Reason]]="Airline/Carrier"), Flights[[#This Row],[Delay Type]]="Severe"), "Yes", "No")</f>
        <v>No</v>
      </c>
    </row>
    <row r="535" spans="1:27" x14ac:dyDescent="0.3">
      <c r="A535" s="3">
        <v>42047</v>
      </c>
      <c r="B535" s="22">
        <f>WEEKNUM(Flights[[#This Row],[Date]], 1)</f>
        <v>7</v>
      </c>
      <c r="C535" s="22">
        <f>WEEKDAY(Flights[[#This Row],[Date]],1)</f>
        <v>5</v>
      </c>
      <c r="D535" t="s">
        <v>665</v>
      </c>
      <c r="E535" t="s">
        <v>1989</v>
      </c>
      <c r="F535" t="s">
        <v>0</v>
      </c>
      <c r="G535" t="s">
        <v>13</v>
      </c>
      <c r="H535" t="str">
        <f>_xlfn.XLOOKUP(Flights[[#This Row],[Destination]], Airports!$A$2:$A$78, Airports!$D$2:$D$78)</f>
        <v>Orlando</v>
      </c>
      <c r="I535" t="str" cm="1">
        <f t="array" ref="I535">_xlfn.XLOOKUP(Flights[[#This Row],[Destination]],_xlfn._TRO_TRAILING( Airports!A:A),_xlfn._TRO_TRAILING( Airports!E:E), "Not found")</f>
        <v>FL</v>
      </c>
      <c r="J535" s="1">
        <v>0.92708333333333337</v>
      </c>
      <c r="K535" s="22">
        <f>HOUR(Flights[[#This Row],[Scheduled Departure]])</f>
        <v>22</v>
      </c>
      <c r="L535" s="1">
        <v>0.9243055555555556</v>
      </c>
      <c r="M535">
        <f>(L535-J535)*24*60</f>
        <v>-3.9999999999999858</v>
      </c>
      <c r="N535" s="16">
        <f>Flights[[#This Row],[Length (min)]]/60</f>
        <v>4.8166666666666664</v>
      </c>
      <c r="O535">
        <v>289</v>
      </c>
      <c r="P535">
        <v>2218</v>
      </c>
      <c r="Q535" s="18">
        <f>IFERROR(Flights[[#This Row],[Distance]]/Flights[[#This Row],[Length (hr)]], "")</f>
        <v>460.484429065744</v>
      </c>
      <c r="R535" s="1">
        <v>0.23958333333333334</v>
      </c>
      <c r="S535" s="1" t="str">
        <f>IF(Flights[[#This Row],[Length (hr)]]&lt;2, "No meal", IF(Flights[[#This Row],[Length (hr)]]&lt;3.5, "Light meal", "Full meal"))</f>
        <v>Full meal</v>
      </c>
      <c r="T535" s="1" t="str">
        <f>IF(AND(Flights[[#This Row],[Airline]]="US Airways", Flights[[#This Row],[Meal]]="Full Meal"), "Yes", "No")</f>
        <v>No</v>
      </c>
      <c r="U535" s="1">
        <v>0.25</v>
      </c>
      <c r="V535">
        <v>15</v>
      </c>
      <c r="W535" s="1" t="str">
        <f>IF(Flights[[#This Row],[Arrival Delay]] = "", "Cancelled", IF(Flights[[#This Row],[Arrival Delay]]&gt;15, "Delayed", "On time"))</f>
        <v>On time</v>
      </c>
      <c r="X535" t="str">
        <f>IF(Flights[[#This Row],[Status]]&lt;&gt;"Delayed","", IF(Flights[[#This Row],[Arrival Delay]]&gt;120, "Severe", IF(Flights[[#This Row],[Arrival Delay]]&gt;60, "Major", "Moderate")))</f>
        <v/>
      </c>
      <c r="Y535" t="b">
        <v>0</v>
      </c>
      <c r="AA535" t="str">
        <f>IF(OR(AND(Flights[[#This Row],[Status]]="Cancelled", Flights[[#This Row],[Cancellation Reason]]="Airline/Carrier"), Flights[[#This Row],[Delay Type]]="Severe"), "Yes", "No")</f>
        <v>No</v>
      </c>
    </row>
    <row r="536" spans="1:27" x14ac:dyDescent="0.3">
      <c r="A536" s="3">
        <v>42047</v>
      </c>
      <c r="B536" s="22">
        <f>WEEKNUM(Flights[[#This Row],[Date]], 1)</f>
        <v>7</v>
      </c>
      <c r="C536" s="22">
        <f>WEEKDAY(Flights[[#This Row],[Date]],1)</f>
        <v>5</v>
      </c>
      <c r="D536" t="s">
        <v>745</v>
      </c>
      <c r="E536" t="s">
        <v>1990</v>
      </c>
      <c r="F536" t="s">
        <v>0</v>
      </c>
      <c r="G536" t="s">
        <v>4</v>
      </c>
      <c r="H536" t="str">
        <f>_xlfn.XLOOKUP(Flights[[#This Row],[Destination]], Airports!$A$2:$A$78, Airports!$D$2:$D$78)</f>
        <v>Chicago</v>
      </c>
      <c r="I536" t="str" cm="1">
        <f t="array" ref="I536">_xlfn.XLOOKUP(Flights[[#This Row],[Destination]],_xlfn._TRO_TRAILING( Airports!A:A),_xlfn._TRO_TRAILING( Airports!E:E), "Not found")</f>
        <v>IL</v>
      </c>
      <c r="J536" s="1">
        <v>0.98541666666666672</v>
      </c>
      <c r="K536" s="22">
        <f>HOUR(Flights[[#This Row],[Scheduled Departure]])</f>
        <v>23</v>
      </c>
      <c r="L536" s="1">
        <v>0.98958333333333337</v>
      </c>
      <c r="M536">
        <f>(L536-J536)*24*60</f>
        <v>5.9999999999999787</v>
      </c>
      <c r="N536" s="16">
        <f>Flights[[#This Row],[Length (min)]]/60</f>
        <v>3.9333333333333331</v>
      </c>
      <c r="O536">
        <v>236</v>
      </c>
      <c r="P536">
        <v>1744</v>
      </c>
      <c r="Q536" s="18">
        <f>IFERROR(Flights[[#This Row],[Distance]]/Flights[[#This Row],[Length (hr)]], "")</f>
        <v>443.38983050847457</v>
      </c>
      <c r="R536" s="1">
        <v>0.23402777777777778</v>
      </c>
      <c r="S536" s="1" t="str">
        <f>IF(Flights[[#This Row],[Length (hr)]]&lt;2, "No meal", IF(Flights[[#This Row],[Length (hr)]]&lt;3.5, "Light meal", "Full meal"))</f>
        <v>Full meal</v>
      </c>
      <c r="T536" s="1" t="str">
        <f>IF(AND(Flights[[#This Row],[Airline]]="US Airways", Flights[[#This Row],[Meal]]="Full Meal"), "Yes", "No")</f>
        <v>No</v>
      </c>
      <c r="U536" s="1">
        <v>0.23680555555555555</v>
      </c>
      <c r="V536">
        <v>4</v>
      </c>
      <c r="W536" s="1" t="str">
        <f>IF(Flights[[#This Row],[Arrival Delay]] = "", "Cancelled", IF(Flights[[#This Row],[Arrival Delay]]&gt;15, "Delayed", "On time"))</f>
        <v>On time</v>
      </c>
      <c r="X536" t="str">
        <f>IF(Flights[[#This Row],[Status]]&lt;&gt;"Delayed","", IF(Flights[[#This Row],[Arrival Delay]]&gt;120, "Severe", IF(Flights[[#This Row],[Arrival Delay]]&gt;60, "Major", "Moderate")))</f>
        <v/>
      </c>
      <c r="Y536" t="b">
        <v>0</v>
      </c>
      <c r="AA536" t="str">
        <f>IF(OR(AND(Flights[[#This Row],[Status]]="Cancelled", Flights[[#This Row],[Cancellation Reason]]="Airline/Carrier"), Flights[[#This Row],[Delay Type]]="Severe"), "Yes", "No")</f>
        <v>No</v>
      </c>
    </row>
    <row r="537" spans="1:27" x14ac:dyDescent="0.3">
      <c r="A537" s="3">
        <v>42048</v>
      </c>
      <c r="B537" s="22">
        <f>WEEKNUM(Flights[[#This Row],[Date]], 1)</f>
        <v>7</v>
      </c>
      <c r="C537" s="22">
        <f>WEEKDAY(Flights[[#This Row],[Date]],1)</f>
        <v>6</v>
      </c>
      <c r="D537" t="s">
        <v>749</v>
      </c>
      <c r="E537" t="s">
        <v>1990</v>
      </c>
      <c r="F537" t="s">
        <v>0</v>
      </c>
      <c r="G537" t="s">
        <v>281</v>
      </c>
      <c r="H537" t="str">
        <f>_xlfn.XLOOKUP(Flights[[#This Row],[Destination]], Airports!$A$2:$A$78, Airports!$D$2:$D$78)</f>
        <v>Newark</v>
      </c>
      <c r="I537" t="str" cm="1">
        <f t="array" ref="I537">_xlfn.XLOOKUP(Flights[[#This Row],[Destination]],_xlfn._TRO_TRAILING( Airports!A:A),_xlfn._TRO_TRAILING( Airports!E:E), "Not found")</f>
        <v>NJ</v>
      </c>
      <c r="J537" s="1">
        <v>0.25</v>
      </c>
      <c r="K537" s="22">
        <f>HOUR(Flights[[#This Row],[Scheduled Departure]])</f>
        <v>6</v>
      </c>
      <c r="L537" s="1">
        <v>0.25277777777777777</v>
      </c>
      <c r="M537">
        <f>(L537-J537)*24*60</f>
        <v>3.9999999999999858</v>
      </c>
      <c r="N537" s="16">
        <f>Flights[[#This Row],[Length (min)]]/60</f>
        <v>5.55</v>
      </c>
      <c r="O537">
        <v>333</v>
      </c>
      <c r="P537">
        <v>2454</v>
      </c>
      <c r="Q537" s="18">
        <f>IFERROR(Flights[[#This Row],[Distance]]/Flights[[#This Row],[Length (hr)]], "")</f>
        <v>442.16216216216219</v>
      </c>
      <c r="R537" s="1">
        <v>0.59375</v>
      </c>
      <c r="S537" s="1" t="str">
        <f>IF(Flights[[#This Row],[Length (hr)]]&lt;2, "No meal", IF(Flights[[#This Row],[Length (hr)]]&lt;3.5, "Light meal", "Full meal"))</f>
        <v>Full meal</v>
      </c>
      <c r="T537" s="1" t="str">
        <f>IF(AND(Flights[[#This Row],[Airline]]="US Airways", Flights[[#This Row],[Meal]]="Full Meal"), "Yes", "No")</f>
        <v>No</v>
      </c>
      <c r="U537" s="1">
        <v>0.60902777777777772</v>
      </c>
      <c r="V537">
        <v>22</v>
      </c>
      <c r="W537" s="1" t="str">
        <f>IF(Flights[[#This Row],[Arrival Delay]] = "", "Cancelled", IF(Flights[[#This Row],[Arrival Delay]]&gt;15, "Delayed", "On time"))</f>
        <v>Delayed</v>
      </c>
      <c r="X537" t="str">
        <f>IF(Flights[[#This Row],[Status]]&lt;&gt;"Delayed","", IF(Flights[[#This Row],[Arrival Delay]]&gt;120, "Severe", IF(Flights[[#This Row],[Arrival Delay]]&gt;60, "Major", "Moderate")))</f>
        <v>Moderate</v>
      </c>
      <c r="Y537" t="b">
        <v>0</v>
      </c>
      <c r="AA537" t="str">
        <f>IF(OR(AND(Flights[[#This Row],[Status]]="Cancelled", Flights[[#This Row],[Cancellation Reason]]="Airline/Carrier"), Flights[[#This Row],[Delay Type]]="Severe"), "Yes", "No")</f>
        <v>No</v>
      </c>
    </row>
    <row r="538" spans="1:27" x14ac:dyDescent="0.3">
      <c r="A538" s="3">
        <v>42048</v>
      </c>
      <c r="B538" s="22">
        <f>WEEKNUM(Flights[[#This Row],[Date]], 1)</f>
        <v>7</v>
      </c>
      <c r="C538" s="22">
        <f>WEEKDAY(Flights[[#This Row],[Date]],1)</f>
        <v>6</v>
      </c>
      <c r="D538" t="s">
        <v>390</v>
      </c>
      <c r="E538" t="s">
        <v>1991</v>
      </c>
      <c r="F538" t="s">
        <v>0</v>
      </c>
      <c r="G538" t="s">
        <v>344</v>
      </c>
      <c r="H538" t="str">
        <f>_xlfn.XLOOKUP(Flights[[#This Row],[Destination]], Airports!$A$2:$A$78, Airports!$D$2:$D$78)</f>
        <v>Seattle</v>
      </c>
      <c r="I538" t="str" cm="1">
        <f t="array" ref="I538">_xlfn.XLOOKUP(Flights[[#This Row],[Destination]],_xlfn._TRO_TRAILING( Airports!A:A),_xlfn._TRO_TRAILING( Airports!E:E), "Not found")</f>
        <v>WA</v>
      </c>
      <c r="J538" s="1">
        <v>0.29166666666666669</v>
      </c>
      <c r="K538" s="22">
        <f>HOUR(Flights[[#This Row],[Scheduled Departure]])</f>
        <v>7</v>
      </c>
      <c r="L538" s="1">
        <v>0.29722222222222222</v>
      </c>
      <c r="M538">
        <f>(L538-J538)*24*60</f>
        <v>7.9999999999999716</v>
      </c>
      <c r="N538" s="16">
        <f>Flights[[#This Row],[Length (min)]]/60</f>
        <v>2.7</v>
      </c>
      <c r="O538">
        <v>162</v>
      </c>
      <c r="P538">
        <v>954</v>
      </c>
      <c r="Q538" s="18">
        <f>IFERROR(Flights[[#This Row],[Distance]]/Flights[[#This Row],[Length (hr)]], "")</f>
        <v>353.33333333333331</v>
      </c>
      <c r="R538" s="1">
        <v>0.40625</v>
      </c>
      <c r="S538" s="1" t="str">
        <f>IF(Flights[[#This Row],[Length (hr)]]&lt;2, "No meal", IF(Flights[[#This Row],[Length (hr)]]&lt;3.5, "Light meal", "Full meal"))</f>
        <v>Light meal</v>
      </c>
      <c r="T538" s="1" t="str">
        <f>IF(AND(Flights[[#This Row],[Airline]]="US Airways", Flights[[#This Row],[Meal]]="Full Meal"), "Yes", "No")</f>
        <v>No</v>
      </c>
      <c r="U538" s="1">
        <v>0.40972222222222221</v>
      </c>
      <c r="V538">
        <v>5</v>
      </c>
      <c r="W538" s="1" t="str">
        <f>IF(Flights[[#This Row],[Arrival Delay]] = "", "Cancelled", IF(Flights[[#This Row],[Arrival Delay]]&gt;15, "Delayed", "On time"))</f>
        <v>On time</v>
      </c>
      <c r="X538" t="str">
        <f>IF(Flights[[#This Row],[Status]]&lt;&gt;"Delayed","", IF(Flights[[#This Row],[Arrival Delay]]&gt;120, "Severe", IF(Flights[[#This Row],[Arrival Delay]]&gt;60, "Major", "Moderate")))</f>
        <v/>
      </c>
      <c r="Y538" t="b">
        <v>0</v>
      </c>
      <c r="AA538" t="str">
        <f>IF(OR(AND(Flights[[#This Row],[Status]]="Cancelled", Flights[[#This Row],[Cancellation Reason]]="Airline/Carrier"), Flights[[#This Row],[Delay Type]]="Severe"), "Yes", "No")</f>
        <v>No</v>
      </c>
    </row>
    <row r="539" spans="1:27" x14ac:dyDescent="0.3">
      <c r="A539" s="3">
        <v>42048</v>
      </c>
      <c r="B539" s="22">
        <f>WEEKNUM(Flights[[#This Row],[Date]], 1)</f>
        <v>7</v>
      </c>
      <c r="C539" s="22">
        <f>WEEKDAY(Flights[[#This Row],[Date]],1)</f>
        <v>6</v>
      </c>
      <c r="D539" t="s">
        <v>45</v>
      </c>
      <c r="E539" t="s">
        <v>1987</v>
      </c>
      <c r="F539" t="s">
        <v>0</v>
      </c>
      <c r="G539" t="s">
        <v>13</v>
      </c>
      <c r="H539" t="str">
        <f>_xlfn.XLOOKUP(Flights[[#This Row],[Destination]], Airports!$A$2:$A$78, Airports!$D$2:$D$78)</f>
        <v>Orlando</v>
      </c>
      <c r="I539" t="str" cm="1">
        <f t="array" ref="I539">_xlfn.XLOOKUP(Flights[[#This Row],[Destination]],_xlfn._TRO_TRAILING( Airports!A:A),_xlfn._TRO_TRAILING( Airports!E:E), "Not found")</f>
        <v>FL</v>
      </c>
      <c r="J539" s="1">
        <v>0.3263888888888889</v>
      </c>
      <c r="K539" s="22">
        <f>HOUR(Flights[[#This Row],[Scheduled Departure]])</f>
        <v>7</v>
      </c>
      <c r="L539" s="1">
        <v>0.32222222222222224</v>
      </c>
      <c r="M539">
        <f>(L539-J539)*24*60</f>
        <v>-5.9999999999999787</v>
      </c>
      <c r="N539" s="16">
        <f>Flights[[#This Row],[Length (min)]]/60</f>
        <v>4.7333333333333334</v>
      </c>
      <c r="O539">
        <v>284</v>
      </c>
      <c r="P539">
        <v>2218</v>
      </c>
      <c r="Q539" s="18">
        <f>IFERROR(Flights[[#This Row],[Distance]]/Flights[[#This Row],[Length (hr)]], "")</f>
        <v>468.59154929577466</v>
      </c>
      <c r="R539" s="1">
        <v>0.64027777777777772</v>
      </c>
      <c r="S539" s="1" t="str">
        <f>IF(Flights[[#This Row],[Length (hr)]]&lt;2, "No meal", IF(Flights[[#This Row],[Length (hr)]]&lt;3.5, "Light meal", "Full meal"))</f>
        <v>Full meal</v>
      </c>
      <c r="T539" s="1" t="str">
        <f>IF(AND(Flights[[#This Row],[Airline]]="US Airways", Flights[[#This Row],[Meal]]="Full Meal"), "Yes", "No")</f>
        <v>No</v>
      </c>
      <c r="U539" s="1">
        <v>0.64444444444444449</v>
      </c>
      <c r="V539">
        <v>6</v>
      </c>
      <c r="W539" s="1" t="str">
        <f>IF(Flights[[#This Row],[Arrival Delay]] = "", "Cancelled", IF(Flights[[#This Row],[Arrival Delay]]&gt;15, "Delayed", "On time"))</f>
        <v>On time</v>
      </c>
      <c r="X539" t="str">
        <f>IF(Flights[[#This Row],[Status]]&lt;&gt;"Delayed","", IF(Flights[[#This Row],[Arrival Delay]]&gt;120, "Severe", IF(Flights[[#This Row],[Arrival Delay]]&gt;60, "Major", "Moderate")))</f>
        <v/>
      </c>
      <c r="Y539" t="b">
        <v>0</v>
      </c>
      <c r="AA539" t="str">
        <f>IF(OR(AND(Flights[[#This Row],[Status]]="Cancelled", Flights[[#This Row],[Cancellation Reason]]="Airline/Carrier"), Flights[[#This Row],[Delay Type]]="Severe"), "Yes", "No")</f>
        <v>No</v>
      </c>
    </row>
    <row r="540" spans="1:27" x14ac:dyDescent="0.3">
      <c r="A540" s="3">
        <v>42048</v>
      </c>
      <c r="B540" s="22">
        <f>WEEKNUM(Flights[[#This Row],[Date]], 1)</f>
        <v>7</v>
      </c>
      <c r="C540" s="22">
        <f>WEEKDAY(Flights[[#This Row],[Date]],1)</f>
        <v>6</v>
      </c>
      <c r="D540" t="s">
        <v>705</v>
      </c>
      <c r="E540" t="s">
        <v>1994</v>
      </c>
      <c r="F540" t="s">
        <v>0</v>
      </c>
      <c r="G540" t="s">
        <v>351</v>
      </c>
      <c r="H540" t="str">
        <f>_xlfn.XLOOKUP(Flights[[#This Row],[Destination]], Airports!$A$2:$A$78, Airports!$D$2:$D$78)</f>
        <v>Sacramento</v>
      </c>
      <c r="I540" t="str" cm="1">
        <f t="array" ref="I540">_xlfn.XLOOKUP(Flights[[#This Row],[Destination]],_xlfn._TRO_TRAILING( Airports!A:A),_xlfn._TRO_TRAILING( Airports!E:E), "Not found")</f>
        <v>CA</v>
      </c>
      <c r="J540" s="1">
        <v>0.33680555555555558</v>
      </c>
      <c r="K540" s="22">
        <f>HOUR(Flights[[#This Row],[Scheduled Departure]])</f>
        <v>8</v>
      </c>
      <c r="L540" s="1">
        <v>0.33541666666666664</v>
      </c>
      <c r="M540">
        <f>(L540-J540)*24*60</f>
        <v>-2.0000000000000728</v>
      </c>
      <c r="N540" s="16">
        <f>Flights[[#This Row],[Length (min)]]/60</f>
        <v>1.3333333333333333</v>
      </c>
      <c r="O540">
        <v>80</v>
      </c>
      <c r="P540">
        <v>373</v>
      </c>
      <c r="Q540" s="18">
        <f>IFERROR(Flights[[#This Row],[Distance]]/Flights[[#This Row],[Length (hr)]], "")</f>
        <v>279.75</v>
      </c>
      <c r="R540" s="1">
        <v>0.40138888888888891</v>
      </c>
      <c r="S540" s="1" t="str">
        <f>IF(Flights[[#This Row],[Length (hr)]]&lt;2, "No meal", IF(Flights[[#This Row],[Length (hr)]]&lt;3.5, "Light meal", "Full meal"))</f>
        <v>No meal</v>
      </c>
      <c r="T540" s="1" t="str">
        <f>IF(AND(Flights[[#This Row],[Airline]]="US Airways", Flights[[#This Row],[Meal]]="Full Meal"), "Yes", "No")</f>
        <v>No</v>
      </c>
      <c r="U540" s="1">
        <v>0.39097222222222222</v>
      </c>
      <c r="V540">
        <v>-15</v>
      </c>
      <c r="W540" s="1" t="str">
        <f>IF(Flights[[#This Row],[Arrival Delay]] = "", "Cancelled", IF(Flights[[#This Row],[Arrival Delay]]&gt;15, "Delayed", "On time"))</f>
        <v>On time</v>
      </c>
      <c r="X540" t="str">
        <f>IF(Flights[[#This Row],[Status]]&lt;&gt;"Delayed","", IF(Flights[[#This Row],[Arrival Delay]]&gt;120, "Severe", IF(Flights[[#This Row],[Arrival Delay]]&gt;60, "Major", "Moderate")))</f>
        <v/>
      </c>
      <c r="Y540" t="b">
        <v>0</v>
      </c>
      <c r="AA540" t="str">
        <f>IF(OR(AND(Flights[[#This Row],[Status]]="Cancelled", Flights[[#This Row],[Cancellation Reason]]="Airline/Carrier"), Flights[[#This Row],[Delay Type]]="Severe"), "Yes", "No")</f>
        <v>No</v>
      </c>
    </row>
    <row r="541" spans="1:27" x14ac:dyDescent="0.3">
      <c r="A541" s="3">
        <v>42048</v>
      </c>
      <c r="B541" s="22">
        <f>WEEKNUM(Flights[[#This Row],[Date]], 1)</f>
        <v>7</v>
      </c>
      <c r="C541" s="22">
        <f>WEEKDAY(Flights[[#This Row],[Date]],1)</f>
        <v>6</v>
      </c>
      <c r="D541" t="s">
        <v>428</v>
      </c>
      <c r="E541" t="s">
        <v>1994</v>
      </c>
      <c r="F541" t="s">
        <v>0</v>
      </c>
      <c r="G541" t="s">
        <v>313</v>
      </c>
      <c r="H541" t="str">
        <f>_xlfn.XLOOKUP(Flights[[#This Row],[Destination]], Airports!$A$2:$A$78, Airports!$D$2:$D$78)</f>
        <v>Monterey</v>
      </c>
      <c r="I541" t="str" cm="1">
        <f t="array" ref="I541">_xlfn.XLOOKUP(Flights[[#This Row],[Destination]],_xlfn._TRO_TRAILING( Airports!A:A),_xlfn._TRO_TRAILING( Airports!E:E), "Not found")</f>
        <v>CA</v>
      </c>
      <c r="J541" s="1">
        <v>0.34791666666666665</v>
      </c>
      <c r="K541" s="22">
        <f>HOUR(Flights[[#This Row],[Scheduled Departure]])</f>
        <v>8</v>
      </c>
      <c r="L541" s="1">
        <v>0.34861111111111109</v>
      </c>
      <c r="M541">
        <f>(L541-J541)*24*60</f>
        <v>0.99999999999999645</v>
      </c>
      <c r="N541" s="16">
        <f>Flights[[#This Row],[Length (min)]]/60</f>
        <v>1.2666666666666666</v>
      </c>
      <c r="O541">
        <v>76</v>
      </c>
      <c r="P541">
        <v>266</v>
      </c>
      <c r="Q541" s="18">
        <f>IFERROR(Flights[[#This Row],[Distance]]/Flights[[#This Row],[Length (hr)]], "")</f>
        <v>210</v>
      </c>
      <c r="R541" s="1">
        <v>0.40138888888888891</v>
      </c>
      <c r="S541" s="1" t="str">
        <f>IF(Flights[[#This Row],[Length (hr)]]&lt;2, "No meal", IF(Flights[[#This Row],[Length (hr)]]&lt;3.5, "Light meal", "Full meal"))</f>
        <v>No meal</v>
      </c>
      <c r="T541" s="1" t="str">
        <f>IF(AND(Flights[[#This Row],[Airline]]="US Airways", Flights[[#This Row],[Meal]]="Full Meal"), "Yes", "No")</f>
        <v>No</v>
      </c>
      <c r="U541" s="1">
        <v>0.40138888888888891</v>
      </c>
      <c r="V541">
        <v>0</v>
      </c>
      <c r="W541" s="1" t="str">
        <f>IF(Flights[[#This Row],[Arrival Delay]] = "", "Cancelled", IF(Flights[[#This Row],[Arrival Delay]]&gt;15, "Delayed", "On time"))</f>
        <v>On time</v>
      </c>
      <c r="X541" t="str">
        <f>IF(Flights[[#This Row],[Status]]&lt;&gt;"Delayed","", IF(Flights[[#This Row],[Arrival Delay]]&gt;120, "Severe", IF(Flights[[#This Row],[Arrival Delay]]&gt;60, "Major", "Moderate")))</f>
        <v/>
      </c>
      <c r="Y541" t="b">
        <v>0</v>
      </c>
      <c r="AA541" t="str">
        <f>IF(OR(AND(Flights[[#This Row],[Status]]="Cancelled", Flights[[#This Row],[Cancellation Reason]]="Airline/Carrier"), Flights[[#This Row],[Delay Type]]="Severe"), "Yes", "No")</f>
        <v>No</v>
      </c>
    </row>
    <row r="542" spans="1:27" x14ac:dyDescent="0.3">
      <c r="A542" s="3">
        <v>42048</v>
      </c>
      <c r="B542" s="22">
        <f>WEEKNUM(Flights[[#This Row],[Date]], 1)</f>
        <v>7</v>
      </c>
      <c r="C542" s="22">
        <f>WEEKDAY(Flights[[#This Row],[Date]],1)</f>
        <v>6</v>
      </c>
      <c r="D542" t="s">
        <v>848</v>
      </c>
      <c r="E542" t="s">
        <v>1995</v>
      </c>
      <c r="F542" t="s">
        <v>0</v>
      </c>
      <c r="G542" t="s">
        <v>273</v>
      </c>
      <c r="H542" t="str">
        <f>_xlfn.XLOOKUP(Flights[[#This Row],[Destination]], Airports!$A$2:$A$78, Airports!$D$2:$D$78)</f>
        <v>Denver</v>
      </c>
      <c r="I542" t="str" cm="1">
        <f t="array" ref="I542">_xlfn.XLOOKUP(Flights[[#This Row],[Destination]],_xlfn._TRO_TRAILING( Airports!A:A),_xlfn._TRO_TRAILING( Airports!E:E), "Not found")</f>
        <v>CO</v>
      </c>
      <c r="J542" s="1">
        <v>0.36458333333333331</v>
      </c>
      <c r="K542" s="22">
        <f>HOUR(Flights[[#This Row],[Scheduled Departure]])</f>
        <v>8</v>
      </c>
      <c r="L542" s="1">
        <v>0.36319444444444443</v>
      </c>
      <c r="M542">
        <f>(L542-J542)*24*60</f>
        <v>-1.9999999999999929</v>
      </c>
      <c r="N542" s="16">
        <f>Flights[[#This Row],[Length (min)]]/60</f>
        <v>2.3333333333333335</v>
      </c>
      <c r="O542">
        <v>140</v>
      </c>
      <c r="P542">
        <v>862</v>
      </c>
      <c r="Q542" s="18">
        <f>IFERROR(Flights[[#This Row],[Distance]]/Flights[[#This Row],[Length (hr)]], "")</f>
        <v>369.42857142857139</v>
      </c>
      <c r="R542" s="1">
        <v>0.5</v>
      </c>
      <c r="S542" s="1" t="str">
        <f>IF(Flights[[#This Row],[Length (hr)]]&lt;2, "No meal", IF(Flights[[#This Row],[Length (hr)]]&lt;3.5, "Light meal", "Full meal"))</f>
        <v>Light meal</v>
      </c>
      <c r="T542" s="1" t="str">
        <f>IF(AND(Flights[[#This Row],[Airline]]="US Airways", Flights[[#This Row],[Meal]]="Full Meal"), "Yes", "No")</f>
        <v>No</v>
      </c>
      <c r="U542" s="1">
        <v>0.50208333333333333</v>
      </c>
      <c r="V542">
        <v>3</v>
      </c>
      <c r="W542" s="1" t="str">
        <f>IF(Flights[[#This Row],[Arrival Delay]] = "", "Cancelled", IF(Flights[[#This Row],[Arrival Delay]]&gt;15, "Delayed", "On time"))</f>
        <v>On time</v>
      </c>
      <c r="X542" t="str">
        <f>IF(Flights[[#This Row],[Status]]&lt;&gt;"Delayed","", IF(Flights[[#This Row],[Arrival Delay]]&gt;120, "Severe", IF(Flights[[#This Row],[Arrival Delay]]&gt;60, "Major", "Moderate")))</f>
        <v/>
      </c>
      <c r="Y542" t="b">
        <v>0</v>
      </c>
      <c r="AA542" t="str">
        <f>IF(OR(AND(Flights[[#This Row],[Status]]="Cancelled", Flights[[#This Row],[Cancellation Reason]]="Airline/Carrier"), Flights[[#This Row],[Delay Type]]="Severe"), "Yes", "No")</f>
        <v>No</v>
      </c>
    </row>
    <row r="543" spans="1:27" x14ac:dyDescent="0.3">
      <c r="A543" s="3">
        <v>42048</v>
      </c>
      <c r="B543" s="22">
        <f>WEEKNUM(Flights[[#This Row],[Date]], 1)</f>
        <v>7</v>
      </c>
      <c r="C543" s="22">
        <f>WEEKDAY(Flights[[#This Row],[Date]],1)</f>
        <v>6</v>
      </c>
      <c r="D543" t="s">
        <v>56</v>
      </c>
      <c r="E543" t="s">
        <v>1987</v>
      </c>
      <c r="F543" t="s">
        <v>0</v>
      </c>
      <c r="G543" t="s">
        <v>15</v>
      </c>
      <c r="H543" t="str">
        <f>_xlfn.XLOOKUP(Flights[[#This Row],[Destination]], Airports!$A$2:$A$78, Airports!$D$2:$D$78)</f>
        <v>Las Vegas</v>
      </c>
      <c r="I543" t="str" cm="1">
        <f t="array" ref="I543">_xlfn.XLOOKUP(Flights[[#This Row],[Destination]],_xlfn._TRO_TRAILING( Airports!A:A),_xlfn._TRO_TRAILING( Airports!E:E), "Not found")</f>
        <v>NV</v>
      </c>
      <c r="J543" s="1">
        <v>0.3888888888888889</v>
      </c>
      <c r="K543" s="22">
        <f>HOUR(Flights[[#This Row],[Scheduled Departure]])</f>
        <v>9</v>
      </c>
      <c r="L543" s="1">
        <v>0.38819444444444445</v>
      </c>
      <c r="M543">
        <f>(L543-J543)*24*60</f>
        <v>-0.99999999999999645</v>
      </c>
      <c r="N543" s="16">
        <f>Flights[[#This Row],[Length (min)]]/60</f>
        <v>1.0833333333333333</v>
      </c>
      <c r="O543">
        <v>65</v>
      </c>
      <c r="P543">
        <v>236</v>
      </c>
      <c r="Q543" s="18">
        <f>IFERROR(Flights[[#This Row],[Distance]]/Flights[[#This Row],[Length (hr)]], "")</f>
        <v>217.84615384615387</v>
      </c>
      <c r="R543" s="1">
        <v>0.44097222222222221</v>
      </c>
      <c r="S543" s="1" t="str">
        <f>IF(Flights[[#This Row],[Length (hr)]]&lt;2, "No meal", IF(Flights[[#This Row],[Length (hr)]]&lt;3.5, "Light meal", "Full meal"))</f>
        <v>No meal</v>
      </c>
      <c r="T543" s="1" t="str">
        <f>IF(AND(Flights[[#This Row],[Airline]]="US Airways", Flights[[#This Row],[Meal]]="Full Meal"), "Yes", "No")</f>
        <v>No</v>
      </c>
      <c r="U543" s="1">
        <v>0.43333333333333335</v>
      </c>
      <c r="V543">
        <v>-11</v>
      </c>
      <c r="W543" s="1" t="str">
        <f>IF(Flights[[#This Row],[Arrival Delay]] = "", "Cancelled", IF(Flights[[#This Row],[Arrival Delay]]&gt;15, "Delayed", "On time"))</f>
        <v>On time</v>
      </c>
      <c r="X543" t="str">
        <f>IF(Flights[[#This Row],[Status]]&lt;&gt;"Delayed","", IF(Flights[[#This Row],[Arrival Delay]]&gt;120, "Severe", IF(Flights[[#This Row],[Arrival Delay]]&gt;60, "Major", "Moderate")))</f>
        <v/>
      </c>
      <c r="Y543" t="b">
        <v>0</v>
      </c>
      <c r="AA543" t="str">
        <f>IF(OR(AND(Flights[[#This Row],[Status]]="Cancelled", Flights[[#This Row],[Cancellation Reason]]="Airline/Carrier"), Flights[[#This Row],[Delay Type]]="Severe"), "Yes", "No")</f>
        <v>No</v>
      </c>
    </row>
    <row r="544" spans="1:27" x14ac:dyDescent="0.3">
      <c r="A544" s="3">
        <v>42048</v>
      </c>
      <c r="B544" s="22">
        <f>WEEKNUM(Flights[[#This Row],[Date]], 1)</f>
        <v>7</v>
      </c>
      <c r="C544" s="22">
        <f>WEEKDAY(Flights[[#This Row],[Date]],1)</f>
        <v>6</v>
      </c>
      <c r="D544" t="s">
        <v>442</v>
      </c>
      <c r="E544" t="s">
        <v>1994</v>
      </c>
      <c r="F544" t="s">
        <v>0</v>
      </c>
      <c r="G544" t="s">
        <v>3</v>
      </c>
      <c r="H544" t="str">
        <f>_xlfn.XLOOKUP(Flights[[#This Row],[Destination]], Airports!$A$2:$A$78, Airports!$D$2:$D$78)</f>
        <v>Dallas</v>
      </c>
      <c r="I544" t="str" cm="1">
        <f t="array" ref="I544">_xlfn.XLOOKUP(Flights[[#This Row],[Destination]],_xlfn._TRO_TRAILING( Airports!A:A),_xlfn._TRO_TRAILING( Airports!E:E), "Not found")</f>
        <v>TX</v>
      </c>
      <c r="J544" s="1">
        <v>0.4201388888888889</v>
      </c>
      <c r="K544" s="22">
        <f>HOUR(Flights[[#This Row],[Scheduled Departure]])</f>
        <v>10</v>
      </c>
      <c r="L544" s="1">
        <v>0.41944444444444445</v>
      </c>
      <c r="M544">
        <f>(L544-J544)*24*60</f>
        <v>-0.99999999999999645</v>
      </c>
      <c r="N544" s="16">
        <f>Flights[[#This Row],[Length (min)]]/60</f>
        <v>3.2</v>
      </c>
      <c r="O544">
        <v>192</v>
      </c>
      <c r="P544">
        <v>1235</v>
      </c>
      <c r="Q544" s="18">
        <f>IFERROR(Flights[[#This Row],[Distance]]/Flights[[#This Row],[Length (hr)]], "")</f>
        <v>385.9375</v>
      </c>
      <c r="R544" s="1">
        <v>0.63055555555555554</v>
      </c>
      <c r="S544" s="1" t="str">
        <f>IF(Flights[[#This Row],[Length (hr)]]&lt;2, "No meal", IF(Flights[[#This Row],[Length (hr)]]&lt;3.5, "Light meal", "Full meal"))</f>
        <v>Light meal</v>
      </c>
      <c r="T544" s="1" t="str">
        <f>IF(AND(Flights[[#This Row],[Airline]]="US Airways", Flights[[#This Row],[Meal]]="Full Meal"), "Yes", "No")</f>
        <v>No</v>
      </c>
      <c r="U544" s="1">
        <v>0.63611111111111107</v>
      </c>
      <c r="V544">
        <v>8</v>
      </c>
      <c r="W544" s="1" t="str">
        <f>IF(Flights[[#This Row],[Arrival Delay]] = "", "Cancelled", IF(Flights[[#This Row],[Arrival Delay]]&gt;15, "Delayed", "On time"))</f>
        <v>On time</v>
      </c>
      <c r="X544" t="str">
        <f>IF(Flights[[#This Row],[Status]]&lt;&gt;"Delayed","", IF(Flights[[#This Row],[Arrival Delay]]&gt;120, "Severe", IF(Flights[[#This Row],[Arrival Delay]]&gt;60, "Major", "Moderate")))</f>
        <v/>
      </c>
      <c r="Y544" t="b">
        <v>0</v>
      </c>
      <c r="AA544" t="str">
        <f>IF(OR(AND(Flights[[#This Row],[Status]]="Cancelled", Flights[[#This Row],[Cancellation Reason]]="Airline/Carrier"), Flights[[#This Row],[Delay Type]]="Severe"), "Yes", "No")</f>
        <v>No</v>
      </c>
    </row>
    <row r="545" spans="1:27" x14ac:dyDescent="0.3">
      <c r="A545" s="3">
        <v>42048</v>
      </c>
      <c r="B545" s="22">
        <f>WEEKNUM(Flights[[#This Row],[Date]], 1)</f>
        <v>7</v>
      </c>
      <c r="C545" s="22">
        <f>WEEKDAY(Flights[[#This Row],[Date]],1)</f>
        <v>6</v>
      </c>
      <c r="D545" t="s">
        <v>67</v>
      </c>
      <c r="E545" t="s">
        <v>1987</v>
      </c>
      <c r="F545" t="s">
        <v>0</v>
      </c>
      <c r="G545" t="s">
        <v>6</v>
      </c>
      <c r="H545" t="str">
        <f>_xlfn.XLOOKUP(Flights[[#This Row],[Destination]], Airports!$A$2:$A$78, Airports!$D$2:$D$78)</f>
        <v>Nashville</v>
      </c>
      <c r="I545" t="str" cm="1">
        <f t="array" ref="I545">_xlfn.XLOOKUP(Flights[[#This Row],[Destination]],_xlfn._TRO_TRAILING( Airports!A:A),_xlfn._TRO_TRAILING( Airports!E:E), "Not found")</f>
        <v>TN</v>
      </c>
      <c r="J545" s="1">
        <v>0.48958333333333331</v>
      </c>
      <c r="K545" s="22">
        <f>HOUR(Flights[[#This Row],[Scheduled Departure]])</f>
        <v>11</v>
      </c>
      <c r="L545" s="1">
        <v>0.4861111111111111</v>
      </c>
      <c r="M545">
        <f>(L545-J545)*24*60</f>
        <v>-4.9999999999999822</v>
      </c>
      <c r="N545" s="16">
        <f>Flights[[#This Row],[Length (min)]]/60</f>
        <v>3.9666666666666668</v>
      </c>
      <c r="O545">
        <v>238</v>
      </c>
      <c r="P545">
        <v>1797</v>
      </c>
      <c r="Q545" s="18">
        <f>IFERROR(Flights[[#This Row],[Distance]]/Flights[[#This Row],[Length (hr)]], "")</f>
        <v>453.02521008403357</v>
      </c>
      <c r="R545" s="1">
        <v>0.73333333333333328</v>
      </c>
      <c r="S545" s="1" t="str">
        <f>IF(Flights[[#This Row],[Length (hr)]]&lt;2, "No meal", IF(Flights[[#This Row],[Length (hr)]]&lt;3.5, "Light meal", "Full meal"))</f>
        <v>Full meal</v>
      </c>
      <c r="T545" s="1" t="str">
        <f>IF(AND(Flights[[#This Row],[Airline]]="US Airways", Flights[[#This Row],[Meal]]="Full Meal"), "Yes", "No")</f>
        <v>No</v>
      </c>
      <c r="U545" s="1">
        <v>0.73472222222222228</v>
      </c>
      <c r="V545">
        <v>2</v>
      </c>
      <c r="W545" s="1" t="str">
        <f>IF(Flights[[#This Row],[Arrival Delay]] = "", "Cancelled", IF(Flights[[#This Row],[Arrival Delay]]&gt;15, "Delayed", "On time"))</f>
        <v>On time</v>
      </c>
      <c r="X545" t="str">
        <f>IF(Flights[[#This Row],[Status]]&lt;&gt;"Delayed","", IF(Flights[[#This Row],[Arrival Delay]]&gt;120, "Severe", IF(Flights[[#This Row],[Arrival Delay]]&gt;60, "Major", "Moderate")))</f>
        <v/>
      </c>
      <c r="Y545" t="b">
        <v>0</v>
      </c>
      <c r="AA545" t="str">
        <f>IF(OR(AND(Flights[[#This Row],[Status]]="Cancelled", Flights[[#This Row],[Cancellation Reason]]="Airline/Carrier"), Flights[[#This Row],[Delay Type]]="Severe"), "Yes", "No")</f>
        <v>No</v>
      </c>
    </row>
    <row r="546" spans="1:27" x14ac:dyDescent="0.3">
      <c r="A546" s="3">
        <v>42048</v>
      </c>
      <c r="B546" s="22">
        <f>WEEKNUM(Flights[[#This Row],[Date]], 1)</f>
        <v>7</v>
      </c>
      <c r="C546" s="22">
        <f>WEEKDAY(Flights[[#This Row],[Date]],1)</f>
        <v>6</v>
      </c>
      <c r="D546" t="s">
        <v>528</v>
      </c>
      <c r="E546" t="s">
        <v>1994</v>
      </c>
      <c r="F546" t="s">
        <v>0</v>
      </c>
      <c r="G546" t="s">
        <v>331</v>
      </c>
      <c r="H546" t="str">
        <f>_xlfn.XLOOKUP(Flights[[#This Row],[Destination]], Airports!$A$2:$A$78, Airports!$D$2:$D$78)</f>
        <v>Palm Springs</v>
      </c>
      <c r="I546" t="str" cm="1">
        <f t="array" ref="I546">_xlfn.XLOOKUP(Flights[[#This Row],[Destination]],_xlfn._TRO_TRAILING( Airports!A:A),_xlfn._TRO_TRAILING( Airports!E:E), "Not found")</f>
        <v>CA</v>
      </c>
      <c r="J546" s="1">
        <v>0.55277777777777781</v>
      </c>
      <c r="K546" s="22">
        <f>HOUR(Flights[[#This Row],[Scheduled Departure]])</f>
        <v>13</v>
      </c>
      <c r="L546" s="1">
        <v>0.55902777777777779</v>
      </c>
      <c r="M546">
        <f>(L546-J546)*24*60</f>
        <v>8.999999999999968</v>
      </c>
      <c r="N546" s="16">
        <f>Flights[[#This Row],[Length (min)]]/60</f>
        <v>0.85</v>
      </c>
      <c r="O546">
        <v>51</v>
      </c>
      <c r="P546">
        <v>110</v>
      </c>
      <c r="Q546" s="18">
        <f>IFERROR(Flights[[#This Row],[Distance]]/Flights[[#This Row],[Length (hr)]], "")</f>
        <v>129.41176470588235</v>
      </c>
      <c r="R546" s="1">
        <v>0.59513888888888888</v>
      </c>
      <c r="S546" s="1" t="str">
        <f>IF(Flights[[#This Row],[Length (hr)]]&lt;2, "No meal", IF(Flights[[#This Row],[Length (hr)]]&lt;3.5, "Light meal", "Full meal"))</f>
        <v>No meal</v>
      </c>
      <c r="T546" s="1" t="str">
        <f>IF(AND(Flights[[#This Row],[Airline]]="US Airways", Flights[[#This Row],[Meal]]="Full Meal"), "Yes", "No")</f>
        <v>No</v>
      </c>
      <c r="U546" s="1">
        <v>0.59444444444444444</v>
      </c>
      <c r="V546">
        <v>-1</v>
      </c>
      <c r="W546" s="1" t="str">
        <f>IF(Flights[[#This Row],[Arrival Delay]] = "", "Cancelled", IF(Flights[[#This Row],[Arrival Delay]]&gt;15, "Delayed", "On time"))</f>
        <v>On time</v>
      </c>
      <c r="X546" t="str">
        <f>IF(Flights[[#This Row],[Status]]&lt;&gt;"Delayed","", IF(Flights[[#This Row],[Arrival Delay]]&gt;120, "Severe", IF(Flights[[#This Row],[Arrival Delay]]&gt;60, "Major", "Moderate")))</f>
        <v/>
      </c>
      <c r="Y546" t="b">
        <v>0</v>
      </c>
      <c r="AA546" t="str">
        <f>IF(OR(AND(Flights[[#This Row],[Status]]="Cancelled", Flights[[#This Row],[Cancellation Reason]]="Airline/Carrier"), Flights[[#This Row],[Delay Type]]="Severe"), "Yes", "No")</f>
        <v>No</v>
      </c>
    </row>
    <row r="547" spans="1:27" x14ac:dyDescent="0.3">
      <c r="A547" s="3">
        <v>42048</v>
      </c>
      <c r="B547" s="22">
        <f>WEEKNUM(Flights[[#This Row],[Date]], 1)</f>
        <v>7</v>
      </c>
      <c r="C547" s="22">
        <f>WEEKDAY(Flights[[#This Row],[Date]],1)</f>
        <v>6</v>
      </c>
      <c r="D547" t="s">
        <v>885</v>
      </c>
      <c r="E547" t="s">
        <v>1995</v>
      </c>
      <c r="F547" t="s">
        <v>0</v>
      </c>
      <c r="G547" t="s">
        <v>9</v>
      </c>
      <c r="H547" t="str">
        <f>_xlfn.XLOOKUP(Flights[[#This Row],[Destination]], Airports!$A$2:$A$78, Airports!$D$2:$D$78)</f>
        <v>San Francisco</v>
      </c>
      <c r="I547" t="str" cm="1">
        <f t="array" ref="I547">_xlfn.XLOOKUP(Flights[[#This Row],[Destination]],_xlfn._TRO_TRAILING( Airports!A:A),_xlfn._TRO_TRAILING( Airports!E:E), "Not found")</f>
        <v>CA</v>
      </c>
      <c r="J547" s="1">
        <v>0.57638888888888884</v>
      </c>
      <c r="K547" s="22">
        <f>HOUR(Flights[[#This Row],[Scheduled Departure]])</f>
        <v>13</v>
      </c>
      <c r="L547" s="1">
        <v>0.57777777777777772</v>
      </c>
      <c r="M547">
        <f>(L547-J547)*24*60</f>
        <v>1.9999999999999929</v>
      </c>
      <c r="N547" s="16">
        <f>Flights[[#This Row],[Length (min)]]/60</f>
        <v>1.2166666666666666</v>
      </c>
      <c r="O547">
        <v>73</v>
      </c>
      <c r="P547">
        <v>337</v>
      </c>
      <c r="Q547" s="18">
        <f>IFERROR(Flights[[#This Row],[Distance]]/Flights[[#This Row],[Length (hr)]], "")</f>
        <v>276.98630136986304</v>
      </c>
      <c r="R547" s="1">
        <v>0.63194444444444442</v>
      </c>
      <c r="S547" s="1" t="str">
        <f>IF(Flights[[#This Row],[Length (hr)]]&lt;2, "No meal", IF(Flights[[#This Row],[Length (hr)]]&lt;3.5, "Light meal", "Full meal"))</f>
        <v>No meal</v>
      </c>
      <c r="T547" s="1" t="str">
        <f>IF(AND(Flights[[#This Row],[Airline]]="US Airways", Flights[[#This Row],[Meal]]="Full Meal"), "Yes", "No")</f>
        <v>No</v>
      </c>
      <c r="U547" s="1">
        <v>0.62847222222222221</v>
      </c>
      <c r="V547">
        <v>-5</v>
      </c>
      <c r="W547" s="1" t="str">
        <f>IF(Flights[[#This Row],[Arrival Delay]] = "", "Cancelled", IF(Flights[[#This Row],[Arrival Delay]]&gt;15, "Delayed", "On time"))</f>
        <v>On time</v>
      </c>
      <c r="X547" t="str">
        <f>IF(Flights[[#This Row],[Status]]&lt;&gt;"Delayed","", IF(Flights[[#This Row],[Arrival Delay]]&gt;120, "Severe", IF(Flights[[#This Row],[Arrival Delay]]&gt;60, "Major", "Moderate")))</f>
        <v/>
      </c>
      <c r="Y547" t="b">
        <v>0</v>
      </c>
      <c r="AA547" t="str">
        <f>IF(OR(AND(Flights[[#This Row],[Status]]="Cancelled", Flights[[#This Row],[Cancellation Reason]]="Airline/Carrier"), Flights[[#This Row],[Delay Type]]="Severe"), "Yes", "No")</f>
        <v>No</v>
      </c>
    </row>
    <row r="548" spans="1:27" x14ac:dyDescent="0.3">
      <c r="A548" s="3">
        <v>42048</v>
      </c>
      <c r="B548" s="22">
        <f>WEEKNUM(Flights[[#This Row],[Date]], 1)</f>
        <v>7</v>
      </c>
      <c r="C548" s="22">
        <f>WEEKDAY(Flights[[#This Row],[Date]],1)</f>
        <v>6</v>
      </c>
      <c r="D548" t="s">
        <v>687</v>
      </c>
      <c r="E548" t="s">
        <v>1990</v>
      </c>
      <c r="F548" t="s">
        <v>0</v>
      </c>
      <c r="G548" t="s">
        <v>4</v>
      </c>
      <c r="H548" t="str">
        <f>_xlfn.XLOOKUP(Flights[[#This Row],[Destination]], Airports!$A$2:$A$78, Airports!$D$2:$D$78)</f>
        <v>Chicago</v>
      </c>
      <c r="I548" t="str" cm="1">
        <f t="array" ref="I548">_xlfn.XLOOKUP(Flights[[#This Row],[Destination]],_xlfn._TRO_TRAILING( Airports!A:A),_xlfn._TRO_TRAILING( Airports!E:E), "Not found")</f>
        <v>IL</v>
      </c>
      <c r="J548" s="1">
        <v>0.59166666666666667</v>
      </c>
      <c r="K548" s="22">
        <f>HOUR(Flights[[#This Row],[Scheduled Departure]])</f>
        <v>14</v>
      </c>
      <c r="L548" s="1">
        <v>0.59652777777777777</v>
      </c>
      <c r="M548">
        <f>(L548-J548)*24*60</f>
        <v>6.9999999999999751</v>
      </c>
      <c r="N548" s="16">
        <f>Flights[[#This Row],[Length (min)]]/60</f>
        <v>4.7166666666666668</v>
      </c>
      <c r="O548">
        <v>283</v>
      </c>
      <c r="P548">
        <v>1744</v>
      </c>
      <c r="Q548" s="18">
        <f>IFERROR(Flights[[#This Row],[Distance]]/Flights[[#This Row],[Length (hr)]], "")</f>
        <v>369.75265017667846</v>
      </c>
      <c r="R548" s="1">
        <v>0.84375</v>
      </c>
      <c r="S548" s="1" t="str">
        <f>IF(Flights[[#This Row],[Length (hr)]]&lt;2, "No meal", IF(Flights[[#This Row],[Length (hr)]]&lt;3.5, "Light meal", "Full meal"))</f>
        <v>Full meal</v>
      </c>
      <c r="T548" s="1" t="str">
        <f>IF(AND(Flights[[#This Row],[Airline]]="US Airways", Flights[[#This Row],[Meal]]="Full Meal"), "Yes", "No")</f>
        <v>No</v>
      </c>
      <c r="U548" s="1">
        <v>0.87638888888888888</v>
      </c>
      <c r="V548">
        <v>47</v>
      </c>
      <c r="W548" s="1" t="str">
        <f>IF(Flights[[#This Row],[Arrival Delay]] = "", "Cancelled", IF(Flights[[#This Row],[Arrival Delay]]&gt;15, "Delayed", "On time"))</f>
        <v>Delayed</v>
      </c>
      <c r="X548" t="str">
        <f>IF(Flights[[#This Row],[Status]]&lt;&gt;"Delayed","", IF(Flights[[#This Row],[Arrival Delay]]&gt;120, "Severe", IF(Flights[[#This Row],[Arrival Delay]]&gt;60, "Major", "Moderate")))</f>
        <v>Moderate</v>
      </c>
      <c r="Y548" t="b">
        <v>0</v>
      </c>
      <c r="AA548" t="str">
        <f>IF(OR(AND(Flights[[#This Row],[Status]]="Cancelled", Flights[[#This Row],[Cancellation Reason]]="Airline/Carrier"), Flights[[#This Row],[Delay Type]]="Severe"), "Yes", "No")</f>
        <v>No</v>
      </c>
    </row>
    <row r="549" spans="1:27" x14ac:dyDescent="0.3">
      <c r="A549" s="3">
        <v>42048</v>
      </c>
      <c r="B549" s="22">
        <f>WEEKNUM(Flights[[#This Row],[Date]], 1)</f>
        <v>7</v>
      </c>
      <c r="C549" s="22">
        <f>WEEKDAY(Flights[[#This Row],[Date]],1)</f>
        <v>6</v>
      </c>
      <c r="D549" t="s">
        <v>541</v>
      </c>
      <c r="E549" t="s">
        <v>1990</v>
      </c>
      <c r="F549" t="s">
        <v>0</v>
      </c>
      <c r="G549" t="s">
        <v>9</v>
      </c>
      <c r="H549" t="str">
        <f>_xlfn.XLOOKUP(Flights[[#This Row],[Destination]], Airports!$A$2:$A$78, Airports!$D$2:$D$78)</f>
        <v>San Francisco</v>
      </c>
      <c r="I549" t="str" cm="1">
        <f t="array" ref="I549">_xlfn.XLOOKUP(Flights[[#This Row],[Destination]],_xlfn._TRO_TRAILING( Airports!A:A),_xlfn._TRO_TRAILING( Airports!E:E), "Not found")</f>
        <v>CA</v>
      </c>
      <c r="J549" s="1">
        <v>0.63541666666666663</v>
      </c>
      <c r="K549" s="22">
        <f>HOUR(Flights[[#This Row],[Scheduled Departure]])</f>
        <v>15</v>
      </c>
      <c r="L549" s="1">
        <v>0.63402777777777775</v>
      </c>
      <c r="M549">
        <f>(L549-J549)*24*60</f>
        <v>-1.9999999999999929</v>
      </c>
      <c r="N549" s="16">
        <f>Flights[[#This Row],[Length (min)]]/60</f>
        <v>1.2</v>
      </c>
      <c r="O549">
        <v>72</v>
      </c>
      <c r="P549">
        <v>337</v>
      </c>
      <c r="Q549" s="18">
        <f>IFERROR(Flights[[#This Row],[Distance]]/Flights[[#This Row],[Length (hr)]], "")</f>
        <v>280.83333333333337</v>
      </c>
      <c r="R549" s="1">
        <v>0.69652777777777775</v>
      </c>
      <c r="S549" s="1" t="str">
        <f>IF(Flights[[#This Row],[Length (hr)]]&lt;2, "No meal", IF(Flights[[#This Row],[Length (hr)]]&lt;3.5, "Light meal", "Full meal"))</f>
        <v>No meal</v>
      </c>
      <c r="T549" s="1" t="str">
        <f>IF(AND(Flights[[#This Row],[Airline]]="US Airways", Flights[[#This Row],[Meal]]="Full Meal"), "Yes", "No")</f>
        <v>No</v>
      </c>
      <c r="U549" s="1">
        <v>0.68402777777777779</v>
      </c>
      <c r="V549">
        <v>-18</v>
      </c>
      <c r="W549" s="1" t="str">
        <f>IF(Flights[[#This Row],[Arrival Delay]] = "", "Cancelled", IF(Flights[[#This Row],[Arrival Delay]]&gt;15, "Delayed", "On time"))</f>
        <v>On time</v>
      </c>
      <c r="X549" t="str">
        <f>IF(Flights[[#This Row],[Status]]&lt;&gt;"Delayed","", IF(Flights[[#This Row],[Arrival Delay]]&gt;120, "Severe", IF(Flights[[#This Row],[Arrival Delay]]&gt;60, "Major", "Moderate")))</f>
        <v/>
      </c>
      <c r="Y549" t="b">
        <v>0</v>
      </c>
      <c r="AA549" t="str">
        <f>IF(OR(AND(Flights[[#This Row],[Status]]="Cancelled", Flights[[#This Row],[Cancellation Reason]]="Airline/Carrier"), Flights[[#This Row],[Delay Type]]="Severe"), "Yes", "No")</f>
        <v>No</v>
      </c>
    </row>
    <row r="550" spans="1:27" x14ac:dyDescent="0.3">
      <c r="A550" s="3">
        <v>42048</v>
      </c>
      <c r="B550" s="22">
        <f>WEEKNUM(Flights[[#This Row],[Date]], 1)</f>
        <v>7</v>
      </c>
      <c r="C550" s="22">
        <f>WEEKDAY(Flights[[#This Row],[Date]],1)</f>
        <v>6</v>
      </c>
      <c r="D550" t="s">
        <v>730</v>
      </c>
      <c r="E550" t="s">
        <v>1989</v>
      </c>
      <c r="F550" t="s">
        <v>0</v>
      </c>
      <c r="G550" t="s">
        <v>314</v>
      </c>
      <c r="H550" t="str">
        <f>_xlfn.XLOOKUP(Flights[[#This Row],[Destination]], Airports!$A$2:$A$78, Airports!$D$2:$D$78)</f>
        <v>Minneapolis</v>
      </c>
      <c r="I550" t="str" cm="1">
        <f t="array" ref="I550">_xlfn.XLOOKUP(Flights[[#This Row],[Destination]],_xlfn._TRO_TRAILING( Airports!A:A),_xlfn._TRO_TRAILING( Airports!E:E), "Not found")</f>
        <v>MN</v>
      </c>
      <c r="J550" s="1">
        <v>0.64583333333333337</v>
      </c>
      <c r="K550" s="22">
        <f>HOUR(Flights[[#This Row],[Scheduled Departure]])</f>
        <v>15</v>
      </c>
      <c r="L550" s="1">
        <v>0.65277777777777779</v>
      </c>
      <c r="M550">
        <f>(L550-J550)*24*60</f>
        <v>9.9999999999999645</v>
      </c>
      <c r="N550" s="16">
        <f>Flights[[#This Row],[Length (min)]]/60</f>
        <v>3.5</v>
      </c>
      <c r="O550">
        <v>210</v>
      </c>
      <c r="P550">
        <v>1535</v>
      </c>
      <c r="Q550" s="18">
        <f>IFERROR(Flights[[#This Row],[Distance]]/Flights[[#This Row],[Length (hr)]], "")</f>
        <v>438.57142857142856</v>
      </c>
      <c r="R550" s="1">
        <v>0.87638888888888888</v>
      </c>
      <c r="S550" s="1" t="str">
        <f>IF(Flights[[#This Row],[Length (hr)]]&lt;2, "No meal", IF(Flights[[#This Row],[Length (hr)]]&lt;3.5, "Light meal", "Full meal"))</f>
        <v>Full meal</v>
      </c>
      <c r="T550" s="1" t="str">
        <f>IF(AND(Flights[[#This Row],[Airline]]="US Airways", Flights[[#This Row],[Meal]]="Full Meal"), "Yes", "No")</f>
        <v>No</v>
      </c>
      <c r="U550" s="1">
        <v>0.88194444444444442</v>
      </c>
      <c r="V550">
        <v>8</v>
      </c>
      <c r="W550" s="1" t="str">
        <f>IF(Flights[[#This Row],[Arrival Delay]] = "", "Cancelled", IF(Flights[[#This Row],[Arrival Delay]]&gt;15, "Delayed", "On time"))</f>
        <v>On time</v>
      </c>
      <c r="X550" t="str">
        <f>IF(Flights[[#This Row],[Status]]&lt;&gt;"Delayed","", IF(Flights[[#This Row],[Arrival Delay]]&gt;120, "Severe", IF(Flights[[#This Row],[Arrival Delay]]&gt;60, "Major", "Moderate")))</f>
        <v/>
      </c>
      <c r="Y550" t="b">
        <v>0</v>
      </c>
      <c r="AA550" t="str">
        <f>IF(OR(AND(Flights[[#This Row],[Status]]="Cancelled", Flights[[#This Row],[Cancellation Reason]]="Airline/Carrier"), Flights[[#This Row],[Delay Type]]="Severe"), "Yes", "No")</f>
        <v>No</v>
      </c>
    </row>
    <row r="551" spans="1:27" x14ac:dyDescent="0.3">
      <c r="A551" s="3">
        <v>42048</v>
      </c>
      <c r="B551" s="22">
        <f>WEEKNUM(Flights[[#This Row],[Date]], 1)</f>
        <v>7</v>
      </c>
      <c r="C551" s="22">
        <f>WEEKDAY(Flights[[#This Row],[Date]],1)</f>
        <v>6</v>
      </c>
      <c r="D551" t="s">
        <v>606</v>
      </c>
      <c r="E551" t="s">
        <v>1994</v>
      </c>
      <c r="F551" t="s">
        <v>0</v>
      </c>
      <c r="G551" t="s">
        <v>331</v>
      </c>
      <c r="H551" t="str">
        <f>_xlfn.XLOOKUP(Flights[[#This Row],[Destination]], Airports!$A$2:$A$78, Airports!$D$2:$D$78)</f>
        <v>Palm Springs</v>
      </c>
      <c r="I551" t="str" cm="1">
        <f t="array" ref="I551">_xlfn.XLOOKUP(Flights[[#This Row],[Destination]],_xlfn._TRO_TRAILING( Airports!A:A),_xlfn._TRO_TRAILING( Airports!E:E), "Not found")</f>
        <v>CA</v>
      </c>
      <c r="J551" s="1">
        <v>0.73333333333333328</v>
      </c>
      <c r="K551" s="22">
        <f>HOUR(Flights[[#This Row],[Scheduled Departure]])</f>
        <v>17</v>
      </c>
      <c r="L551" s="1">
        <v>0.72916666666666663</v>
      </c>
      <c r="M551">
        <f>(L551-J551)*24*60</f>
        <v>-5.9999999999999787</v>
      </c>
      <c r="N551" s="16">
        <f>Flights[[#This Row],[Length (min)]]/60</f>
        <v>0.98333333333333328</v>
      </c>
      <c r="O551">
        <v>59</v>
      </c>
      <c r="P551">
        <v>110</v>
      </c>
      <c r="Q551" s="18">
        <f>IFERROR(Flights[[#This Row],[Distance]]/Flights[[#This Row],[Length (hr)]], "")</f>
        <v>111.86440677966102</v>
      </c>
      <c r="R551" s="1">
        <v>0.77222222222222225</v>
      </c>
      <c r="S551" s="1" t="str">
        <f>IF(Flights[[#This Row],[Length (hr)]]&lt;2, "No meal", IF(Flights[[#This Row],[Length (hr)]]&lt;3.5, "Light meal", "Full meal"))</f>
        <v>No meal</v>
      </c>
      <c r="T551" s="1" t="str">
        <f>IF(AND(Flights[[#This Row],[Airline]]="US Airways", Flights[[#This Row],[Meal]]="Full Meal"), "Yes", "No")</f>
        <v>No</v>
      </c>
      <c r="U551" s="1">
        <v>0.77013888888888893</v>
      </c>
      <c r="V551">
        <v>-3</v>
      </c>
      <c r="W551" s="1" t="str">
        <f>IF(Flights[[#This Row],[Arrival Delay]] = "", "Cancelled", IF(Flights[[#This Row],[Arrival Delay]]&gt;15, "Delayed", "On time"))</f>
        <v>On time</v>
      </c>
      <c r="X551" t="str">
        <f>IF(Flights[[#This Row],[Status]]&lt;&gt;"Delayed","", IF(Flights[[#This Row],[Arrival Delay]]&gt;120, "Severe", IF(Flights[[#This Row],[Arrival Delay]]&gt;60, "Major", "Moderate")))</f>
        <v/>
      </c>
      <c r="Y551" t="b">
        <v>0</v>
      </c>
      <c r="AA551" t="str">
        <f>IF(OR(AND(Flights[[#This Row],[Status]]="Cancelled", Flights[[#This Row],[Cancellation Reason]]="Airline/Carrier"), Flights[[#This Row],[Delay Type]]="Severe"), "Yes", "No")</f>
        <v>No</v>
      </c>
    </row>
    <row r="552" spans="1:27" x14ac:dyDescent="0.3">
      <c r="A552" s="3">
        <v>42048</v>
      </c>
      <c r="B552" s="22">
        <f>WEEKNUM(Flights[[#This Row],[Date]], 1)</f>
        <v>7</v>
      </c>
      <c r="C552" s="22">
        <f>WEEKDAY(Flights[[#This Row],[Date]],1)</f>
        <v>6</v>
      </c>
      <c r="D552" t="s">
        <v>743</v>
      </c>
      <c r="E552" t="s">
        <v>1990</v>
      </c>
      <c r="F552" t="s">
        <v>0</v>
      </c>
      <c r="G552" t="s">
        <v>9</v>
      </c>
      <c r="H552" t="str">
        <f>_xlfn.XLOOKUP(Flights[[#This Row],[Destination]], Airports!$A$2:$A$78, Airports!$D$2:$D$78)</f>
        <v>San Francisco</v>
      </c>
      <c r="I552" t="str" cm="1">
        <f t="array" ref="I552">_xlfn.XLOOKUP(Flights[[#This Row],[Destination]],_xlfn._TRO_TRAILING( Airports!A:A),_xlfn._TRO_TRAILING( Airports!E:E), "Not found")</f>
        <v>CA</v>
      </c>
      <c r="J552" s="1">
        <v>0.93888888888888888</v>
      </c>
      <c r="K552" s="22">
        <f>HOUR(Flights[[#This Row],[Scheduled Departure]])</f>
        <v>22</v>
      </c>
      <c r="L552" s="1">
        <v>0.93541666666666667</v>
      </c>
      <c r="M552">
        <f>(L552-J552)*24*60</f>
        <v>-4.9999999999999822</v>
      </c>
      <c r="N552" s="16">
        <f>Flights[[#This Row],[Length (min)]]/60</f>
        <v>1.0833333333333333</v>
      </c>
      <c r="O552">
        <v>65</v>
      </c>
      <c r="P552">
        <v>337</v>
      </c>
      <c r="Q552" s="18">
        <f>IFERROR(Flights[[#This Row],[Distance]]/Flights[[#This Row],[Length (hr)]], "")</f>
        <v>311.07692307692309</v>
      </c>
      <c r="R552" s="1">
        <v>0.99375000000000002</v>
      </c>
      <c r="S552" s="1" t="str">
        <f>IF(Flights[[#This Row],[Length (hr)]]&lt;2, "No meal", IF(Flights[[#This Row],[Length (hr)]]&lt;3.5, "Light meal", "Full meal"))</f>
        <v>No meal</v>
      </c>
      <c r="T552" s="1" t="str">
        <f>IF(AND(Flights[[#This Row],[Airline]]="US Airways", Flights[[#This Row],[Meal]]="Full Meal"), "Yes", "No")</f>
        <v>No</v>
      </c>
      <c r="U552" s="1">
        <v>0.98055555555555551</v>
      </c>
      <c r="V552">
        <v>-19</v>
      </c>
      <c r="W552" s="1" t="str">
        <f>IF(Flights[[#This Row],[Arrival Delay]] = "", "Cancelled", IF(Flights[[#This Row],[Arrival Delay]]&gt;15, "Delayed", "On time"))</f>
        <v>On time</v>
      </c>
      <c r="X552" t="str">
        <f>IF(Flights[[#This Row],[Status]]&lt;&gt;"Delayed","", IF(Flights[[#This Row],[Arrival Delay]]&gt;120, "Severe", IF(Flights[[#This Row],[Arrival Delay]]&gt;60, "Major", "Moderate")))</f>
        <v/>
      </c>
      <c r="Y552" t="b">
        <v>0</v>
      </c>
      <c r="AA552" t="str">
        <f>IF(OR(AND(Flights[[#This Row],[Status]]="Cancelled", Flights[[#This Row],[Cancellation Reason]]="Airline/Carrier"), Flights[[#This Row],[Delay Type]]="Severe"), "Yes", "No")</f>
        <v>No</v>
      </c>
    </row>
    <row r="553" spans="1:27" x14ac:dyDescent="0.3">
      <c r="A553" s="3">
        <v>42049</v>
      </c>
      <c r="B553" s="22">
        <f>WEEKNUM(Flights[[#This Row],[Date]], 1)</f>
        <v>7</v>
      </c>
      <c r="C553" s="22">
        <f>WEEKDAY(Flights[[#This Row],[Date]],1)</f>
        <v>7</v>
      </c>
      <c r="D553" t="s">
        <v>996</v>
      </c>
      <c r="E553" t="s">
        <v>1988</v>
      </c>
      <c r="F553" t="s">
        <v>0</v>
      </c>
      <c r="G553" t="s">
        <v>29</v>
      </c>
      <c r="H553" t="str">
        <f>_xlfn.XLOOKUP(Flights[[#This Row],[Destination]], Airports!$A$2:$A$78, Airports!$D$2:$D$78)</f>
        <v>Phoenix</v>
      </c>
      <c r="I553" t="str" cm="1">
        <f t="array" ref="I553">_xlfn.XLOOKUP(Flights[[#This Row],[Destination]],_xlfn._TRO_TRAILING( Airports!A:A),_xlfn._TRO_TRAILING( Airports!E:E), "Not found")</f>
        <v>AZ</v>
      </c>
      <c r="J553" s="1">
        <v>0.2673611111111111</v>
      </c>
      <c r="K553" s="22">
        <f>HOUR(Flights[[#This Row],[Scheduled Departure]])</f>
        <v>6</v>
      </c>
      <c r="L553" s="1">
        <v>0.26250000000000001</v>
      </c>
      <c r="M553">
        <f>(L553-J553)*24*60</f>
        <v>-6.9999999999999751</v>
      </c>
      <c r="N553" s="16">
        <f>Flights[[#This Row],[Length (min)]]/60</f>
        <v>1.3</v>
      </c>
      <c r="O553">
        <v>78</v>
      </c>
      <c r="P553">
        <v>370</v>
      </c>
      <c r="Q553" s="18">
        <f>IFERROR(Flights[[#This Row],[Distance]]/Flights[[#This Row],[Length (hr)]], "")</f>
        <v>284.61538461538458</v>
      </c>
      <c r="R553" s="1">
        <v>0.36736111111111114</v>
      </c>
      <c r="S553" s="1" t="str">
        <f>IF(Flights[[#This Row],[Length (hr)]]&lt;2, "No meal", IF(Flights[[#This Row],[Length (hr)]]&lt;3.5, "Light meal", "Full meal"))</f>
        <v>No meal</v>
      </c>
      <c r="T553" s="1" t="str">
        <f>IF(AND(Flights[[#This Row],[Airline]]="US Airways", Flights[[#This Row],[Meal]]="Full Meal"), "Yes", "No")</f>
        <v>No</v>
      </c>
      <c r="U553" s="1">
        <v>0.35833333333333334</v>
      </c>
      <c r="V553">
        <v>-13</v>
      </c>
      <c r="W553" s="1" t="str">
        <f>IF(Flights[[#This Row],[Arrival Delay]] = "", "Cancelled", IF(Flights[[#This Row],[Arrival Delay]]&gt;15, "Delayed", "On time"))</f>
        <v>On time</v>
      </c>
      <c r="X553" t="str">
        <f>IF(Flights[[#This Row],[Status]]&lt;&gt;"Delayed","", IF(Flights[[#This Row],[Arrival Delay]]&gt;120, "Severe", IF(Flights[[#This Row],[Arrival Delay]]&gt;60, "Major", "Moderate")))</f>
        <v/>
      </c>
      <c r="Y553" t="b">
        <v>0</v>
      </c>
      <c r="AA553" t="str">
        <f>IF(OR(AND(Flights[[#This Row],[Status]]="Cancelled", Flights[[#This Row],[Cancellation Reason]]="Airline/Carrier"), Flights[[#This Row],[Delay Type]]="Severe"), "Yes", "No")</f>
        <v>No</v>
      </c>
    </row>
    <row r="554" spans="1:27" x14ac:dyDescent="0.3">
      <c r="A554" s="3">
        <v>42049</v>
      </c>
      <c r="B554" s="22">
        <f>WEEKNUM(Flights[[#This Row],[Date]], 1)</f>
        <v>7</v>
      </c>
      <c r="C554" s="22">
        <f>WEEKDAY(Flights[[#This Row],[Date]],1)</f>
        <v>7</v>
      </c>
      <c r="D554" t="s">
        <v>1020</v>
      </c>
      <c r="E554" t="s">
        <v>1990</v>
      </c>
      <c r="F554" t="s">
        <v>0</v>
      </c>
      <c r="G554" t="s">
        <v>4</v>
      </c>
      <c r="H554" t="str">
        <f>_xlfn.XLOOKUP(Flights[[#This Row],[Destination]], Airports!$A$2:$A$78, Airports!$D$2:$D$78)</f>
        <v>Chicago</v>
      </c>
      <c r="I554" t="str" cm="1">
        <f t="array" ref="I554">_xlfn.XLOOKUP(Flights[[#This Row],[Destination]],_xlfn._TRO_TRAILING( Airports!A:A),_xlfn._TRO_TRAILING( Airports!E:E), "Not found")</f>
        <v>IL</v>
      </c>
      <c r="J554" s="1">
        <v>0.29166666666666669</v>
      </c>
      <c r="K554" s="22">
        <f>HOUR(Flights[[#This Row],[Scheduled Departure]])</f>
        <v>7</v>
      </c>
      <c r="L554" s="1">
        <v>0.29097222222222224</v>
      </c>
      <c r="M554">
        <f>(L554-J554)*24*60</f>
        <v>-0.99999999999999645</v>
      </c>
      <c r="N554" s="16">
        <f>Flights[[#This Row],[Length (min)]]/60</f>
        <v>3.9333333333333331</v>
      </c>
      <c r="O554">
        <v>236</v>
      </c>
      <c r="P554">
        <v>1744</v>
      </c>
      <c r="Q554" s="18">
        <f>IFERROR(Flights[[#This Row],[Distance]]/Flights[[#This Row],[Length (hr)]], "")</f>
        <v>443.38983050847457</v>
      </c>
      <c r="R554" s="1">
        <v>0.54374999999999996</v>
      </c>
      <c r="S554" s="1" t="str">
        <f>IF(Flights[[#This Row],[Length (hr)]]&lt;2, "No meal", IF(Flights[[#This Row],[Length (hr)]]&lt;3.5, "Light meal", "Full meal"))</f>
        <v>Full meal</v>
      </c>
      <c r="T554" s="1" t="str">
        <f>IF(AND(Flights[[#This Row],[Airline]]="US Airways", Flights[[#This Row],[Meal]]="Full Meal"), "Yes", "No")</f>
        <v>No</v>
      </c>
      <c r="U554" s="1">
        <v>0.53819444444444442</v>
      </c>
      <c r="V554">
        <v>-8</v>
      </c>
      <c r="W554" s="1" t="str">
        <f>IF(Flights[[#This Row],[Arrival Delay]] = "", "Cancelled", IF(Flights[[#This Row],[Arrival Delay]]&gt;15, "Delayed", "On time"))</f>
        <v>On time</v>
      </c>
      <c r="X554" t="str">
        <f>IF(Flights[[#This Row],[Status]]&lt;&gt;"Delayed","", IF(Flights[[#This Row],[Arrival Delay]]&gt;120, "Severe", IF(Flights[[#This Row],[Arrival Delay]]&gt;60, "Major", "Moderate")))</f>
        <v/>
      </c>
      <c r="Y554" t="b">
        <v>0</v>
      </c>
      <c r="AA554" t="str">
        <f>IF(OR(AND(Flights[[#This Row],[Status]]="Cancelled", Flights[[#This Row],[Cancellation Reason]]="Airline/Carrier"), Flights[[#This Row],[Delay Type]]="Severe"), "Yes", "No")</f>
        <v>No</v>
      </c>
    </row>
    <row r="555" spans="1:27" x14ac:dyDescent="0.3">
      <c r="A555" s="3">
        <v>42049</v>
      </c>
      <c r="B555" s="22">
        <f>WEEKNUM(Flights[[#This Row],[Date]], 1)</f>
        <v>7</v>
      </c>
      <c r="C555" s="22">
        <f>WEEKDAY(Flights[[#This Row],[Date]],1)</f>
        <v>7</v>
      </c>
      <c r="D555" t="s">
        <v>52</v>
      </c>
      <c r="E555" t="s">
        <v>1987</v>
      </c>
      <c r="F555" t="s">
        <v>0</v>
      </c>
      <c r="G555" t="s">
        <v>12</v>
      </c>
      <c r="H555" t="str">
        <f>_xlfn.XLOOKUP(Flights[[#This Row],[Destination]], Airports!$A$2:$A$78, Airports!$D$2:$D$78)</f>
        <v>New York</v>
      </c>
      <c r="I555" t="str" cm="1">
        <f t="array" ref="I555">_xlfn.XLOOKUP(Flights[[#This Row],[Destination]],_xlfn._TRO_TRAILING( Airports!A:A),_xlfn._TRO_TRAILING( Airports!E:E), "Not found")</f>
        <v>NY</v>
      </c>
      <c r="J555" s="1">
        <v>0.375</v>
      </c>
      <c r="K555" s="22">
        <f>HOUR(Flights[[#This Row],[Scheduled Departure]])</f>
        <v>9</v>
      </c>
      <c r="L555" s="1">
        <v>0.3888888888888889</v>
      </c>
      <c r="M555">
        <f>(L555-J555)*24*60</f>
        <v>20.000000000000007</v>
      </c>
      <c r="N555" s="16">
        <f>Flights[[#This Row],[Length (min)]]/60</f>
        <v>5.7</v>
      </c>
      <c r="O555">
        <v>342</v>
      </c>
      <c r="P555">
        <v>2475</v>
      </c>
      <c r="Q555" s="18">
        <f>IFERROR(Flights[[#This Row],[Distance]]/Flights[[#This Row],[Length (hr)]], "")</f>
        <v>434.21052631578948</v>
      </c>
      <c r="R555" s="1">
        <v>0.73055555555555551</v>
      </c>
      <c r="S555" s="1" t="str">
        <f>IF(Flights[[#This Row],[Length (hr)]]&lt;2, "No meal", IF(Flights[[#This Row],[Length (hr)]]&lt;3.5, "Light meal", "Full meal"))</f>
        <v>Full meal</v>
      </c>
      <c r="T555" s="1" t="str">
        <f>IF(AND(Flights[[#This Row],[Airline]]="US Airways", Flights[[#This Row],[Meal]]="Full Meal"), "Yes", "No")</f>
        <v>No</v>
      </c>
      <c r="U555" s="1">
        <v>0.75138888888888888</v>
      </c>
      <c r="V555">
        <v>30</v>
      </c>
      <c r="W555" s="1" t="str">
        <f>IF(Flights[[#This Row],[Arrival Delay]] = "", "Cancelled", IF(Flights[[#This Row],[Arrival Delay]]&gt;15, "Delayed", "On time"))</f>
        <v>Delayed</v>
      </c>
      <c r="X555" t="str">
        <f>IF(Flights[[#This Row],[Status]]&lt;&gt;"Delayed","", IF(Flights[[#This Row],[Arrival Delay]]&gt;120, "Severe", IF(Flights[[#This Row],[Arrival Delay]]&gt;60, "Major", "Moderate")))</f>
        <v>Moderate</v>
      </c>
      <c r="Y555" t="b">
        <v>0</v>
      </c>
      <c r="AA555" t="str">
        <f>IF(OR(AND(Flights[[#This Row],[Status]]="Cancelled", Flights[[#This Row],[Cancellation Reason]]="Airline/Carrier"), Flights[[#This Row],[Delay Type]]="Severe"), "Yes", "No")</f>
        <v>No</v>
      </c>
    </row>
    <row r="556" spans="1:27" x14ac:dyDescent="0.3">
      <c r="A556" s="3">
        <v>42049</v>
      </c>
      <c r="B556" s="22">
        <f>WEEKNUM(Flights[[#This Row],[Date]], 1)</f>
        <v>7</v>
      </c>
      <c r="C556" s="22">
        <f>WEEKDAY(Flights[[#This Row],[Date]],1)</f>
        <v>7</v>
      </c>
      <c r="D556" t="s">
        <v>55</v>
      </c>
      <c r="E556" t="s">
        <v>1987</v>
      </c>
      <c r="F556" t="s">
        <v>0</v>
      </c>
      <c r="G556" t="s">
        <v>21</v>
      </c>
      <c r="H556" t="str">
        <f>_xlfn.XLOOKUP(Flights[[#This Row],[Destination]], Airports!$A$2:$A$78, Airports!$D$2:$D$78)</f>
        <v>Lihue</v>
      </c>
      <c r="I556" t="str" cm="1">
        <f t="array" ref="I556">_xlfn.XLOOKUP(Flights[[#This Row],[Destination]],_xlfn._TRO_TRAILING( Airports!A:A),_xlfn._TRO_TRAILING( Airports!E:E), "Not found")</f>
        <v>HI</v>
      </c>
      <c r="J556" s="1">
        <v>0.38541666666666669</v>
      </c>
      <c r="K556" s="22">
        <f>HOUR(Flights[[#This Row],[Scheduled Departure]])</f>
        <v>9</v>
      </c>
      <c r="L556" s="1">
        <v>0.38611111111111113</v>
      </c>
      <c r="M556">
        <f>(L556-J556)*24*60</f>
        <v>0.99999999999999645</v>
      </c>
      <c r="N556" s="16">
        <f>Flights[[#This Row],[Length (min)]]/60</f>
        <v>6.3666666666666663</v>
      </c>
      <c r="O556">
        <v>382</v>
      </c>
      <c r="P556">
        <v>2615</v>
      </c>
      <c r="Q556" s="18">
        <f>IFERROR(Flights[[#This Row],[Distance]]/Flights[[#This Row],[Length (hr)]], "")</f>
        <v>410.73298429319374</v>
      </c>
      <c r="R556" s="1">
        <v>0.56597222222222221</v>
      </c>
      <c r="S556" s="1" t="str">
        <f>IF(Flights[[#This Row],[Length (hr)]]&lt;2, "No meal", IF(Flights[[#This Row],[Length (hr)]]&lt;3.5, "Light meal", "Full meal"))</f>
        <v>Full meal</v>
      </c>
      <c r="T556" s="1" t="str">
        <f>IF(AND(Flights[[#This Row],[Airline]]="US Airways", Flights[[#This Row],[Meal]]="Full Meal"), "Yes", "No")</f>
        <v>No</v>
      </c>
      <c r="U556" s="1">
        <v>0.56805555555555554</v>
      </c>
      <c r="V556">
        <v>3</v>
      </c>
      <c r="W556" s="1" t="str">
        <f>IF(Flights[[#This Row],[Arrival Delay]] = "", "Cancelled", IF(Flights[[#This Row],[Arrival Delay]]&gt;15, "Delayed", "On time"))</f>
        <v>On time</v>
      </c>
      <c r="X556" t="str">
        <f>IF(Flights[[#This Row],[Status]]&lt;&gt;"Delayed","", IF(Flights[[#This Row],[Arrival Delay]]&gt;120, "Severe", IF(Flights[[#This Row],[Arrival Delay]]&gt;60, "Major", "Moderate")))</f>
        <v/>
      </c>
      <c r="Y556" t="b">
        <v>0</v>
      </c>
      <c r="AA556" t="str">
        <f>IF(OR(AND(Flights[[#This Row],[Status]]="Cancelled", Flights[[#This Row],[Cancellation Reason]]="Airline/Carrier"), Flights[[#This Row],[Delay Type]]="Severe"), "Yes", "No")</f>
        <v>No</v>
      </c>
    </row>
    <row r="557" spans="1:27" x14ac:dyDescent="0.3">
      <c r="A557" s="3">
        <v>42049</v>
      </c>
      <c r="B557" s="22">
        <f>WEEKNUM(Flights[[#This Row],[Date]], 1)</f>
        <v>7</v>
      </c>
      <c r="C557" s="22">
        <f>WEEKDAY(Flights[[#This Row],[Date]],1)</f>
        <v>7</v>
      </c>
      <c r="D557" t="s">
        <v>65</v>
      </c>
      <c r="E557" t="s">
        <v>1987</v>
      </c>
      <c r="F557" t="s">
        <v>0</v>
      </c>
      <c r="G557" t="s">
        <v>12</v>
      </c>
      <c r="H557" t="str">
        <f>_xlfn.XLOOKUP(Flights[[#This Row],[Destination]], Airports!$A$2:$A$78, Airports!$D$2:$D$78)</f>
        <v>New York</v>
      </c>
      <c r="I557" t="str" cm="1">
        <f t="array" ref="I557">_xlfn.XLOOKUP(Flights[[#This Row],[Destination]],_xlfn._TRO_TRAILING( Airports!A:A),_xlfn._TRO_TRAILING( Airports!E:E), "Not found")</f>
        <v>NY</v>
      </c>
      <c r="J557" s="1">
        <v>0.47916666666666669</v>
      </c>
      <c r="K557" s="22">
        <f>HOUR(Flights[[#This Row],[Scheduled Departure]])</f>
        <v>11</v>
      </c>
      <c r="L557" s="1">
        <v>0.47361111111111109</v>
      </c>
      <c r="M557">
        <f>(L557-J557)*24*60</f>
        <v>-8.0000000000000515</v>
      </c>
      <c r="N557" s="16">
        <f>Flights[[#This Row],[Length (min)]]/60</f>
        <v>5.5</v>
      </c>
      <c r="O557">
        <v>330</v>
      </c>
      <c r="P557">
        <v>2475</v>
      </c>
      <c r="Q557" s="18">
        <f>IFERROR(Flights[[#This Row],[Distance]]/Flights[[#This Row],[Length (hr)]], "")</f>
        <v>450</v>
      </c>
      <c r="R557" s="1">
        <v>0.83263888888888893</v>
      </c>
      <c r="S557" s="1" t="str">
        <f>IF(Flights[[#This Row],[Length (hr)]]&lt;2, "No meal", IF(Flights[[#This Row],[Length (hr)]]&lt;3.5, "Light meal", "Full meal"))</f>
        <v>Full meal</v>
      </c>
      <c r="T557" s="1" t="str">
        <f>IF(AND(Flights[[#This Row],[Airline]]="US Airways", Flights[[#This Row],[Meal]]="Full Meal"), "Yes", "No")</f>
        <v>No</v>
      </c>
      <c r="U557" s="1">
        <v>0.82777777777777772</v>
      </c>
      <c r="V557">
        <v>-7</v>
      </c>
      <c r="W557" s="1" t="str">
        <f>IF(Flights[[#This Row],[Arrival Delay]] = "", "Cancelled", IF(Flights[[#This Row],[Arrival Delay]]&gt;15, "Delayed", "On time"))</f>
        <v>On time</v>
      </c>
      <c r="X557" t="str">
        <f>IF(Flights[[#This Row],[Status]]&lt;&gt;"Delayed","", IF(Flights[[#This Row],[Arrival Delay]]&gt;120, "Severe", IF(Flights[[#This Row],[Arrival Delay]]&gt;60, "Major", "Moderate")))</f>
        <v/>
      </c>
      <c r="Y557" t="b">
        <v>0</v>
      </c>
      <c r="AA557" t="str">
        <f>IF(OR(AND(Flights[[#This Row],[Status]]="Cancelled", Flights[[#This Row],[Cancellation Reason]]="Airline/Carrier"), Flights[[#This Row],[Delay Type]]="Severe"), "Yes", "No")</f>
        <v>No</v>
      </c>
    </row>
    <row r="558" spans="1:27" x14ac:dyDescent="0.3">
      <c r="A558" s="3">
        <v>42049</v>
      </c>
      <c r="B558" s="22">
        <f>WEEKNUM(Flights[[#This Row],[Date]], 1)</f>
        <v>7</v>
      </c>
      <c r="C558" s="22">
        <f>WEEKDAY(Flights[[#This Row],[Date]],1)</f>
        <v>7</v>
      </c>
      <c r="D558" t="s">
        <v>964</v>
      </c>
      <c r="E558" t="s">
        <v>1990</v>
      </c>
      <c r="F558" t="s">
        <v>0</v>
      </c>
      <c r="G558" t="s">
        <v>9</v>
      </c>
      <c r="H558" t="str">
        <f>_xlfn.XLOOKUP(Flights[[#This Row],[Destination]], Airports!$A$2:$A$78, Airports!$D$2:$D$78)</f>
        <v>San Francisco</v>
      </c>
      <c r="I558" t="str" cm="1">
        <f t="array" ref="I558">_xlfn.XLOOKUP(Flights[[#This Row],[Destination]],_xlfn._TRO_TRAILING( Airports!A:A),_xlfn._TRO_TRAILING( Airports!E:E), "Not found")</f>
        <v>CA</v>
      </c>
      <c r="J558" s="1">
        <v>0.53819444444444442</v>
      </c>
      <c r="K558" s="22">
        <f>HOUR(Flights[[#This Row],[Scheduled Departure]])</f>
        <v>12</v>
      </c>
      <c r="L558" s="1">
        <v>0.54236111111111107</v>
      </c>
      <c r="M558">
        <f>(L558-J558)*24*60</f>
        <v>5.9999999999999787</v>
      </c>
      <c r="N558" s="16">
        <f>Flights[[#This Row],[Length (min)]]/60</f>
        <v>1.2833333333333334</v>
      </c>
      <c r="O558">
        <v>77</v>
      </c>
      <c r="P558">
        <v>337</v>
      </c>
      <c r="Q558" s="18">
        <f>IFERROR(Flights[[#This Row],[Distance]]/Flights[[#This Row],[Length (hr)]], "")</f>
        <v>262.59740259740255</v>
      </c>
      <c r="R558" s="1">
        <v>0.60069444444444442</v>
      </c>
      <c r="S558" s="1" t="str">
        <f>IF(Flights[[#This Row],[Length (hr)]]&lt;2, "No meal", IF(Flights[[#This Row],[Length (hr)]]&lt;3.5, "Light meal", "Full meal"))</f>
        <v>No meal</v>
      </c>
      <c r="T558" s="1" t="str">
        <f>IF(AND(Flights[[#This Row],[Airline]]="US Airways", Flights[[#This Row],[Meal]]="Full Meal"), "Yes", "No")</f>
        <v>No</v>
      </c>
      <c r="U558" s="1">
        <v>0.59583333333333333</v>
      </c>
      <c r="V558">
        <v>-7</v>
      </c>
      <c r="W558" s="1" t="str">
        <f>IF(Flights[[#This Row],[Arrival Delay]] = "", "Cancelled", IF(Flights[[#This Row],[Arrival Delay]]&gt;15, "Delayed", "On time"))</f>
        <v>On time</v>
      </c>
      <c r="X558" t="str">
        <f>IF(Flights[[#This Row],[Status]]&lt;&gt;"Delayed","", IF(Flights[[#This Row],[Arrival Delay]]&gt;120, "Severe", IF(Flights[[#This Row],[Arrival Delay]]&gt;60, "Major", "Moderate")))</f>
        <v/>
      </c>
      <c r="Y558" t="b">
        <v>0</v>
      </c>
      <c r="AA558" t="str">
        <f>IF(OR(AND(Flights[[#This Row],[Status]]="Cancelled", Flights[[#This Row],[Cancellation Reason]]="Airline/Carrier"), Flights[[#This Row],[Delay Type]]="Severe"), "Yes", "No")</f>
        <v>No</v>
      </c>
    </row>
    <row r="559" spans="1:27" x14ac:dyDescent="0.3">
      <c r="A559" s="3">
        <v>42049</v>
      </c>
      <c r="B559" s="22">
        <f>WEEKNUM(Flights[[#This Row],[Date]], 1)</f>
        <v>7</v>
      </c>
      <c r="C559" s="22">
        <f>WEEKDAY(Flights[[#This Row],[Date]],1)</f>
        <v>7</v>
      </c>
      <c r="D559" t="s">
        <v>958</v>
      </c>
      <c r="E559" t="s">
        <v>1995</v>
      </c>
      <c r="F559" t="s">
        <v>0</v>
      </c>
      <c r="G559" t="s">
        <v>347</v>
      </c>
      <c r="H559" t="str">
        <f>_xlfn.XLOOKUP(Flights[[#This Row],[Destination]], Airports!$A$2:$A$78, Airports!$D$2:$D$78)</f>
        <v>San Jose</v>
      </c>
      <c r="I559" t="str" cm="1">
        <f t="array" ref="I559">_xlfn.XLOOKUP(Flights[[#This Row],[Destination]],_xlfn._TRO_TRAILING( Airports!A:A),_xlfn._TRO_TRAILING( Airports!E:E), "Not found")</f>
        <v>CA</v>
      </c>
      <c r="J559" s="1">
        <v>0.61458333333333337</v>
      </c>
      <c r="K559" s="22">
        <f>HOUR(Flights[[#This Row],[Scheduled Departure]])</f>
        <v>14</v>
      </c>
      <c r="L559" s="1">
        <v>0.62916666666666665</v>
      </c>
      <c r="M559">
        <f>(L559-J559)*24*60</f>
        <v>20.999999999999925</v>
      </c>
      <c r="N559" s="16">
        <f>Flights[[#This Row],[Length (min)]]/60</f>
        <v>1.0166666666666666</v>
      </c>
      <c r="O559">
        <v>61</v>
      </c>
      <c r="P559">
        <v>308</v>
      </c>
      <c r="Q559" s="18">
        <f>IFERROR(Flights[[#This Row],[Distance]]/Flights[[#This Row],[Length (hr)]], "")</f>
        <v>302.95081967213116</v>
      </c>
      <c r="R559" s="1">
        <v>0.65972222222222221</v>
      </c>
      <c r="S559" s="1" t="str">
        <f>IF(Flights[[#This Row],[Length (hr)]]&lt;2, "No meal", IF(Flights[[#This Row],[Length (hr)]]&lt;3.5, "Light meal", "Full meal"))</f>
        <v>No meal</v>
      </c>
      <c r="T559" s="1" t="str">
        <f>IF(AND(Flights[[#This Row],[Airline]]="US Airways", Flights[[#This Row],[Meal]]="Full Meal"), "Yes", "No")</f>
        <v>No</v>
      </c>
      <c r="U559" s="1">
        <v>0.67152777777777772</v>
      </c>
      <c r="V559">
        <v>17</v>
      </c>
      <c r="W559" s="1" t="str">
        <f>IF(Flights[[#This Row],[Arrival Delay]] = "", "Cancelled", IF(Flights[[#This Row],[Arrival Delay]]&gt;15, "Delayed", "On time"))</f>
        <v>Delayed</v>
      </c>
      <c r="X559" t="str">
        <f>IF(Flights[[#This Row],[Status]]&lt;&gt;"Delayed","", IF(Flights[[#This Row],[Arrival Delay]]&gt;120, "Severe", IF(Flights[[#This Row],[Arrival Delay]]&gt;60, "Major", "Moderate")))</f>
        <v>Moderate</v>
      </c>
      <c r="Y559" t="b">
        <v>0</v>
      </c>
      <c r="AA559" t="str">
        <f>IF(OR(AND(Flights[[#This Row],[Status]]="Cancelled", Flights[[#This Row],[Cancellation Reason]]="Airline/Carrier"), Flights[[#This Row],[Delay Type]]="Severe"), "Yes", "No")</f>
        <v>No</v>
      </c>
    </row>
    <row r="560" spans="1:27" x14ac:dyDescent="0.3">
      <c r="A560" s="3">
        <v>42049</v>
      </c>
      <c r="B560" s="22">
        <f>WEEKNUM(Flights[[#This Row],[Date]], 1)</f>
        <v>7</v>
      </c>
      <c r="C560" s="22">
        <f>WEEKDAY(Flights[[#This Row],[Date]],1)</f>
        <v>7</v>
      </c>
      <c r="D560" t="s">
        <v>1024</v>
      </c>
      <c r="E560" t="s">
        <v>1989</v>
      </c>
      <c r="F560" t="s">
        <v>0</v>
      </c>
      <c r="G560" t="s">
        <v>29</v>
      </c>
      <c r="H560" t="str">
        <f>_xlfn.XLOOKUP(Flights[[#This Row],[Destination]], Airports!$A$2:$A$78, Airports!$D$2:$D$78)</f>
        <v>Phoenix</v>
      </c>
      <c r="I560" t="str" cm="1">
        <f t="array" ref="I560">_xlfn.XLOOKUP(Flights[[#This Row],[Destination]],_xlfn._TRO_TRAILING( Airports!A:A),_xlfn._TRO_TRAILING( Airports!E:E), "Not found")</f>
        <v>AZ</v>
      </c>
      <c r="J560" s="1">
        <v>0.65277777777777779</v>
      </c>
      <c r="K560" s="22">
        <f>HOUR(Flights[[#This Row],[Scheduled Departure]])</f>
        <v>15</v>
      </c>
      <c r="L560" s="1">
        <v>0.65625</v>
      </c>
      <c r="M560">
        <f>(L560-J560)*24*60</f>
        <v>4.9999999999999822</v>
      </c>
      <c r="N560" s="16">
        <f>Flights[[#This Row],[Length (min)]]/60</f>
        <v>1.4</v>
      </c>
      <c r="O560">
        <v>84</v>
      </c>
      <c r="P560">
        <v>370</v>
      </c>
      <c r="Q560" s="18">
        <f>IFERROR(Flights[[#This Row],[Distance]]/Flights[[#This Row],[Length (hr)]], "")</f>
        <v>264.28571428571428</v>
      </c>
      <c r="R560" s="1">
        <v>0.74930555555555556</v>
      </c>
      <c r="S560" s="1" t="str">
        <f>IF(Flights[[#This Row],[Length (hr)]]&lt;2, "No meal", IF(Flights[[#This Row],[Length (hr)]]&lt;3.5, "Light meal", "Full meal"))</f>
        <v>No meal</v>
      </c>
      <c r="T560" s="1" t="str">
        <f>IF(AND(Flights[[#This Row],[Airline]]="US Airways", Flights[[#This Row],[Meal]]="Full Meal"), "Yes", "No")</f>
        <v>No</v>
      </c>
      <c r="U560" s="1">
        <v>0.75624999999999998</v>
      </c>
      <c r="V560">
        <v>10</v>
      </c>
      <c r="W560" s="1" t="str">
        <f>IF(Flights[[#This Row],[Arrival Delay]] = "", "Cancelled", IF(Flights[[#This Row],[Arrival Delay]]&gt;15, "Delayed", "On time"))</f>
        <v>On time</v>
      </c>
      <c r="X560" t="str">
        <f>IF(Flights[[#This Row],[Status]]&lt;&gt;"Delayed","", IF(Flights[[#This Row],[Arrival Delay]]&gt;120, "Severe", IF(Flights[[#This Row],[Arrival Delay]]&gt;60, "Major", "Moderate")))</f>
        <v/>
      </c>
      <c r="Y560" t="b">
        <v>0</v>
      </c>
      <c r="AA560" t="str">
        <f>IF(OR(AND(Flights[[#This Row],[Status]]="Cancelled", Flights[[#This Row],[Cancellation Reason]]="Airline/Carrier"), Flights[[#This Row],[Delay Type]]="Severe"), "Yes", "No")</f>
        <v>No</v>
      </c>
    </row>
    <row r="561" spans="1:27" x14ac:dyDescent="0.3">
      <c r="A561" s="3">
        <v>42049</v>
      </c>
      <c r="B561" s="22">
        <f>WEEKNUM(Flights[[#This Row],[Date]], 1)</f>
        <v>7</v>
      </c>
      <c r="C561" s="22">
        <f>WEEKDAY(Flights[[#This Row],[Date]],1)</f>
        <v>7</v>
      </c>
      <c r="D561" t="s">
        <v>552</v>
      </c>
      <c r="E561" t="s">
        <v>1994</v>
      </c>
      <c r="F561" t="s">
        <v>0</v>
      </c>
      <c r="G561" t="s">
        <v>339</v>
      </c>
      <c r="H561" t="str">
        <f>_xlfn.XLOOKUP(Flights[[#This Row],[Destination]], Airports!$A$2:$A$78, Airports!$D$2:$D$78)</f>
        <v>San Diego</v>
      </c>
      <c r="I561" t="str" cm="1">
        <f t="array" ref="I561">_xlfn.XLOOKUP(Flights[[#This Row],[Destination]],_xlfn._TRO_TRAILING( Airports!A:A),_xlfn._TRO_TRAILING( Airports!E:E), "Not found")</f>
        <v>CA</v>
      </c>
      <c r="J561" s="1">
        <v>0.66319444444444442</v>
      </c>
      <c r="K561" s="22">
        <f>HOUR(Flights[[#This Row],[Scheduled Departure]])</f>
        <v>15</v>
      </c>
      <c r="L561" s="1">
        <v>0.66041666666666665</v>
      </c>
      <c r="M561">
        <f>(L561-J561)*24*60</f>
        <v>-3.9999999999999858</v>
      </c>
      <c r="N561" s="16">
        <f>Flights[[#This Row],[Length (min)]]/60</f>
        <v>0.65</v>
      </c>
      <c r="O561">
        <v>39</v>
      </c>
      <c r="P561">
        <v>109</v>
      </c>
      <c r="Q561" s="18">
        <f>IFERROR(Flights[[#This Row],[Distance]]/Flights[[#This Row],[Length (hr)]], "")</f>
        <v>167.69230769230768</v>
      </c>
      <c r="R561" s="1">
        <v>0.69444444444444442</v>
      </c>
      <c r="S561" s="1" t="str">
        <f>IF(Flights[[#This Row],[Length (hr)]]&lt;2, "No meal", IF(Flights[[#This Row],[Length (hr)]]&lt;3.5, "Light meal", "Full meal"))</f>
        <v>No meal</v>
      </c>
      <c r="T561" s="1" t="str">
        <f>IF(AND(Flights[[#This Row],[Airline]]="US Airways", Flights[[#This Row],[Meal]]="Full Meal"), "Yes", "No")</f>
        <v>No</v>
      </c>
      <c r="U561" s="1">
        <v>0.6875</v>
      </c>
      <c r="V561">
        <v>-10</v>
      </c>
      <c r="W561" s="1" t="str">
        <f>IF(Flights[[#This Row],[Arrival Delay]] = "", "Cancelled", IF(Flights[[#This Row],[Arrival Delay]]&gt;15, "Delayed", "On time"))</f>
        <v>On time</v>
      </c>
      <c r="X561" t="str">
        <f>IF(Flights[[#This Row],[Status]]&lt;&gt;"Delayed","", IF(Flights[[#This Row],[Arrival Delay]]&gt;120, "Severe", IF(Flights[[#This Row],[Arrival Delay]]&gt;60, "Major", "Moderate")))</f>
        <v/>
      </c>
      <c r="Y561" t="b">
        <v>0</v>
      </c>
      <c r="AA561" t="str">
        <f>IF(OR(AND(Flights[[#This Row],[Status]]="Cancelled", Flights[[#This Row],[Cancellation Reason]]="Airline/Carrier"), Flights[[#This Row],[Delay Type]]="Severe"), "Yes", "No")</f>
        <v>No</v>
      </c>
    </row>
    <row r="562" spans="1:27" x14ac:dyDescent="0.3">
      <c r="A562" s="3">
        <v>42049</v>
      </c>
      <c r="B562" s="22">
        <f>WEEKNUM(Flights[[#This Row],[Date]], 1)</f>
        <v>7</v>
      </c>
      <c r="C562" s="22">
        <f>WEEKDAY(Flights[[#This Row],[Date]],1)</f>
        <v>7</v>
      </c>
      <c r="D562" t="s">
        <v>92</v>
      </c>
      <c r="E562" t="s">
        <v>1987</v>
      </c>
      <c r="F562" t="s">
        <v>0</v>
      </c>
      <c r="G562" t="s">
        <v>20</v>
      </c>
      <c r="H562" t="str">
        <f>_xlfn.XLOOKUP(Flights[[#This Row],[Destination]], Airports!$A$2:$A$78, Airports!$D$2:$D$78)</f>
        <v>Kahului</v>
      </c>
      <c r="I562" t="str" cm="1">
        <f t="array" ref="I562">_xlfn.XLOOKUP(Flights[[#This Row],[Destination]],_xlfn._TRO_TRAILING( Airports!A:A),_xlfn._TRO_TRAILING( Airports!E:E), "Not found")</f>
        <v>HI</v>
      </c>
      <c r="J562" s="1">
        <v>0.7319444444444444</v>
      </c>
      <c r="K562" s="22">
        <f>HOUR(Flights[[#This Row],[Scheduled Departure]])</f>
        <v>17</v>
      </c>
      <c r="L562" s="1">
        <v>0.72847222222222219</v>
      </c>
      <c r="M562">
        <f>(L562-J562)*24*60</f>
        <v>-4.9999999999999822</v>
      </c>
      <c r="N562" s="16">
        <f>Flights[[#This Row],[Length (min)]]/60</f>
        <v>5.9333333333333336</v>
      </c>
      <c r="O562">
        <v>356</v>
      </c>
      <c r="P562">
        <v>2486</v>
      </c>
      <c r="Q562" s="18">
        <f>IFERROR(Flights[[#This Row],[Distance]]/Flights[[#This Row],[Length (hr)]], "")</f>
        <v>418.98876404494382</v>
      </c>
      <c r="R562" s="1">
        <v>0.89583333333333337</v>
      </c>
      <c r="S562" s="1" t="str">
        <f>IF(Flights[[#This Row],[Length (hr)]]&lt;2, "No meal", IF(Flights[[#This Row],[Length (hr)]]&lt;3.5, "Light meal", "Full meal"))</f>
        <v>Full meal</v>
      </c>
      <c r="T562" s="1" t="str">
        <f>IF(AND(Flights[[#This Row],[Airline]]="US Airways", Flights[[#This Row],[Meal]]="Full Meal"), "Yes", "No")</f>
        <v>No</v>
      </c>
      <c r="U562" s="1">
        <v>0.89236111111111116</v>
      </c>
      <c r="V562">
        <v>-5</v>
      </c>
      <c r="W562" s="1" t="str">
        <f>IF(Flights[[#This Row],[Arrival Delay]] = "", "Cancelled", IF(Flights[[#This Row],[Arrival Delay]]&gt;15, "Delayed", "On time"))</f>
        <v>On time</v>
      </c>
      <c r="X562" t="str">
        <f>IF(Flights[[#This Row],[Status]]&lt;&gt;"Delayed","", IF(Flights[[#This Row],[Arrival Delay]]&gt;120, "Severe", IF(Flights[[#This Row],[Arrival Delay]]&gt;60, "Major", "Moderate")))</f>
        <v/>
      </c>
      <c r="Y562" t="b">
        <v>0</v>
      </c>
      <c r="AA562" t="str">
        <f>IF(OR(AND(Flights[[#This Row],[Status]]="Cancelled", Flights[[#This Row],[Cancellation Reason]]="Airline/Carrier"), Flights[[#This Row],[Delay Type]]="Severe"), "Yes", "No")</f>
        <v>No</v>
      </c>
    </row>
    <row r="563" spans="1:27" x14ac:dyDescent="0.3">
      <c r="A563" s="3">
        <v>42049</v>
      </c>
      <c r="B563" s="22">
        <f>WEEKNUM(Flights[[#This Row],[Date]], 1)</f>
        <v>7</v>
      </c>
      <c r="C563" s="22">
        <f>WEEKDAY(Flights[[#This Row],[Date]],1)</f>
        <v>7</v>
      </c>
      <c r="D563" t="s">
        <v>646</v>
      </c>
      <c r="E563" t="s">
        <v>1994</v>
      </c>
      <c r="F563" t="s">
        <v>0</v>
      </c>
      <c r="G563" t="s">
        <v>266</v>
      </c>
      <c r="H563" t="str">
        <f>_xlfn.XLOOKUP(Flights[[#This Row],[Destination]], Airports!$A$2:$A$78, Airports!$D$2:$D$78)</f>
        <v>Colorado Springs</v>
      </c>
      <c r="I563" t="str" cm="1">
        <f t="array" ref="I563">_xlfn.XLOOKUP(Flights[[#This Row],[Destination]],_xlfn._TRO_TRAILING( Airports!A:A),_xlfn._TRO_TRAILING( Airports!E:E), "Not found")</f>
        <v>CO</v>
      </c>
      <c r="J563" s="1">
        <v>0.85416666666666663</v>
      </c>
      <c r="K563" s="22">
        <f>HOUR(Flights[[#This Row],[Scheduled Departure]])</f>
        <v>20</v>
      </c>
      <c r="L563" s="1">
        <v>0.84930555555555554</v>
      </c>
      <c r="M563">
        <f>(L563-J563)*24*60</f>
        <v>-6.9999999999999751</v>
      </c>
      <c r="N563" s="16">
        <f>Flights[[#This Row],[Length (min)]]/60</f>
        <v>2.1166666666666667</v>
      </c>
      <c r="O563">
        <v>127</v>
      </c>
      <c r="P563">
        <v>833</v>
      </c>
      <c r="Q563" s="18">
        <f>IFERROR(Flights[[#This Row],[Distance]]/Flights[[#This Row],[Length (hr)]], "")</f>
        <v>393.54330708661416</v>
      </c>
      <c r="R563" s="1">
        <v>0.98750000000000004</v>
      </c>
      <c r="S563" s="1" t="str">
        <f>IF(Flights[[#This Row],[Length (hr)]]&lt;2, "No meal", IF(Flights[[#This Row],[Length (hr)]]&lt;3.5, "Light meal", "Full meal"))</f>
        <v>Light meal</v>
      </c>
      <c r="T563" s="1" t="str">
        <f>IF(AND(Flights[[#This Row],[Airline]]="US Airways", Flights[[#This Row],[Meal]]="Full Meal"), "Yes", "No")</f>
        <v>No</v>
      </c>
      <c r="U563" s="1">
        <v>0.97916666666666663</v>
      </c>
      <c r="V563">
        <v>-12</v>
      </c>
      <c r="W563" s="1" t="str">
        <f>IF(Flights[[#This Row],[Arrival Delay]] = "", "Cancelled", IF(Flights[[#This Row],[Arrival Delay]]&gt;15, "Delayed", "On time"))</f>
        <v>On time</v>
      </c>
      <c r="X563" t="str">
        <f>IF(Flights[[#This Row],[Status]]&lt;&gt;"Delayed","", IF(Flights[[#This Row],[Arrival Delay]]&gt;120, "Severe", IF(Flights[[#This Row],[Arrival Delay]]&gt;60, "Major", "Moderate")))</f>
        <v/>
      </c>
      <c r="Y563" t="b">
        <v>0</v>
      </c>
      <c r="AA563" t="str">
        <f>IF(OR(AND(Flights[[#This Row],[Status]]="Cancelled", Flights[[#This Row],[Cancellation Reason]]="Airline/Carrier"), Flights[[#This Row],[Delay Type]]="Severe"), "Yes", "No")</f>
        <v>No</v>
      </c>
    </row>
    <row r="564" spans="1:27" x14ac:dyDescent="0.3">
      <c r="A564" s="3">
        <v>42049</v>
      </c>
      <c r="B564" s="22">
        <f>WEEKNUM(Flights[[#This Row],[Date]], 1)</f>
        <v>7</v>
      </c>
      <c r="C564" s="22">
        <f>WEEKDAY(Flights[[#This Row],[Date]],1)</f>
        <v>7</v>
      </c>
      <c r="D564" t="s">
        <v>649</v>
      </c>
      <c r="E564" t="s">
        <v>1993</v>
      </c>
      <c r="F564" t="s">
        <v>0</v>
      </c>
      <c r="G564" t="s">
        <v>285</v>
      </c>
      <c r="H564" t="str">
        <f>_xlfn.XLOOKUP(Flights[[#This Row],[Destination]], Airports!$A$2:$A$78, Airports!$D$2:$D$78)</f>
        <v>Fort Lauderdale</v>
      </c>
      <c r="I564" t="str" cm="1">
        <f t="array" ref="I564">_xlfn.XLOOKUP(Flights[[#This Row],[Destination]],_xlfn._TRO_TRAILING( Airports!A:A),_xlfn._TRO_TRAILING( Airports!E:E), "Not found")</f>
        <v>FL</v>
      </c>
      <c r="J564" s="1">
        <v>0.875</v>
      </c>
      <c r="K564" s="22">
        <f>HOUR(Flights[[#This Row],[Scheduled Departure]])</f>
        <v>21</v>
      </c>
      <c r="L564" s="1">
        <v>0.90972222222222221</v>
      </c>
      <c r="M564">
        <f>(L564-J564)*24*60</f>
        <v>49.999999999999986</v>
      </c>
      <c r="N564" s="16">
        <f>Flights[[#This Row],[Length (min)]]/60</f>
        <v>4.7166666666666668</v>
      </c>
      <c r="O564">
        <v>283</v>
      </c>
      <c r="P564">
        <v>2342</v>
      </c>
      <c r="Q564" s="18">
        <f>IFERROR(Flights[[#This Row],[Distance]]/Flights[[#This Row],[Length (hr)]], "")</f>
        <v>496.53710247349824</v>
      </c>
      <c r="R564" s="1">
        <v>0.19236111111111112</v>
      </c>
      <c r="S564" s="1" t="str">
        <f>IF(Flights[[#This Row],[Length (hr)]]&lt;2, "No meal", IF(Flights[[#This Row],[Length (hr)]]&lt;3.5, "Light meal", "Full meal"))</f>
        <v>Full meal</v>
      </c>
      <c r="T564" s="1" t="str">
        <f>IF(AND(Flights[[#This Row],[Airline]]="US Airways", Flights[[#This Row],[Meal]]="Full Meal"), "Yes", "No")</f>
        <v>No</v>
      </c>
      <c r="U564" s="1">
        <v>0.23125000000000001</v>
      </c>
      <c r="V564">
        <v>56</v>
      </c>
      <c r="W564" s="1" t="str">
        <f>IF(Flights[[#This Row],[Arrival Delay]] = "", "Cancelled", IF(Flights[[#This Row],[Arrival Delay]]&gt;15, "Delayed", "On time"))</f>
        <v>Delayed</v>
      </c>
      <c r="X564" t="str">
        <f>IF(Flights[[#This Row],[Status]]&lt;&gt;"Delayed","", IF(Flights[[#This Row],[Arrival Delay]]&gt;120, "Severe", IF(Flights[[#This Row],[Arrival Delay]]&gt;60, "Major", "Moderate")))</f>
        <v>Moderate</v>
      </c>
      <c r="Y564" t="b">
        <v>0</v>
      </c>
      <c r="AA564" t="str">
        <f>IF(OR(AND(Flights[[#This Row],[Status]]="Cancelled", Flights[[#This Row],[Cancellation Reason]]="Airline/Carrier"), Flights[[#This Row],[Delay Type]]="Severe"), "Yes", "No")</f>
        <v>No</v>
      </c>
    </row>
    <row r="565" spans="1:27" x14ac:dyDescent="0.3">
      <c r="A565" s="3">
        <v>42050</v>
      </c>
      <c r="B565" s="22">
        <f>WEEKNUM(Flights[[#This Row],[Date]], 1)</f>
        <v>8</v>
      </c>
      <c r="C565" s="22">
        <f>WEEKDAY(Flights[[#This Row],[Date]],1)</f>
        <v>1</v>
      </c>
      <c r="D565" t="s">
        <v>696</v>
      </c>
      <c r="E565" t="s">
        <v>1996</v>
      </c>
      <c r="F565" t="s">
        <v>0</v>
      </c>
      <c r="G565" t="s">
        <v>9</v>
      </c>
      <c r="H565" t="str">
        <f>_xlfn.XLOOKUP(Flights[[#This Row],[Destination]], Airports!$A$2:$A$78, Airports!$D$2:$D$78)</f>
        <v>San Francisco</v>
      </c>
      <c r="I565" t="str" cm="1">
        <f t="array" ref="I565">_xlfn.XLOOKUP(Flights[[#This Row],[Destination]],_xlfn._TRO_TRAILING( Airports!A:A),_xlfn._TRO_TRAILING( Airports!E:E), "Not found")</f>
        <v>CA</v>
      </c>
      <c r="J565" s="1">
        <v>0.33333333333333331</v>
      </c>
      <c r="K565" s="22">
        <f>HOUR(Flights[[#This Row],[Scheduled Departure]])</f>
        <v>8</v>
      </c>
      <c r="L565" s="1">
        <v>0.33263888888888887</v>
      </c>
      <c r="M565">
        <f>(L565-J565)*24*60</f>
        <v>-0.99999999999999645</v>
      </c>
      <c r="N565" s="16">
        <f>Flights[[#This Row],[Length (min)]]/60</f>
        <v>1.3</v>
      </c>
      <c r="O565">
        <v>78</v>
      </c>
      <c r="P565">
        <v>337</v>
      </c>
      <c r="Q565" s="18">
        <f>IFERROR(Flights[[#This Row],[Distance]]/Flights[[#This Row],[Length (hr)]], "")</f>
        <v>259.23076923076923</v>
      </c>
      <c r="R565" s="1">
        <v>0.3923611111111111</v>
      </c>
      <c r="S565" s="1" t="str">
        <f>IF(Flights[[#This Row],[Length (hr)]]&lt;2, "No meal", IF(Flights[[#This Row],[Length (hr)]]&lt;3.5, "Light meal", "Full meal"))</f>
        <v>No meal</v>
      </c>
      <c r="T565" s="1" t="str">
        <f>IF(AND(Flights[[#This Row],[Airline]]="US Airways", Flights[[#This Row],[Meal]]="Full Meal"), "Yes", "No")</f>
        <v>No</v>
      </c>
      <c r="U565" s="1">
        <v>0.38680555555555557</v>
      </c>
      <c r="V565">
        <v>-8</v>
      </c>
      <c r="W565" s="1" t="str">
        <f>IF(Flights[[#This Row],[Arrival Delay]] = "", "Cancelled", IF(Flights[[#This Row],[Arrival Delay]]&gt;15, "Delayed", "On time"))</f>
        <v>On time</v>
      </c>
      <c r="X565" t="str">
        <f>IF(Flights[[#This Row],[Status]]&lt;&gt;"Delayed","", IF(Flights[[#This Row],[Arrival Delay]]&gt;120, "Severe", IF(Flights[[#This Row],[Arrival Delay]]&gt;60, "Major", "Moderate")))</f>
        <v/>
      </c>
      <c r="Y565" t="b">
        <v>0</v>
      </c>
      <c r="AA565" t="str">
        <f>IF(OR(AND(Flights[[#This Row],[Status]]="Cancelled", Flights[[#This Row],[Cancellation Reason]]="Airline/Carrier"), Flights[[#This Row],[Delay Type]]="Severe"), "Yes", "No")</f>
        <v>No</v>
      </c>
    </row>
    <row r="566" spans="1:27" x14ac:dyDescent="0.3">
      <c r="A566" s="3">
        <v>42050</v>
      </c>
      <c r="B566" s="22">
        <f>WEEKNUM(Flights[[#This Row],[Date]], 1)</f>
        <v>8</v>
      </c>
      <c r="C566" s="22">
        <f>WEEKDAY(Flights[[#This Row],[Date]],1)</f>
        <v>1</v>
      </c>
      <c r="D566" t="s">
        <v>715</v>
      </c>
      <c r="E566" t="s">
        <v>1995</v>
      </c>
      <c r="F566" t="s">
        <v>0</v>
      </c>
      <c r="G566" t="s">
        <v>29</v>
      </c>
      <c r="H566" t="str">
        <f>_xlfn.XLOOKUP(Flights[[#This Row],[Destination]], Airports!$A$2:$A$78, Airports!$D$2:$D$78)</f>
        <v>Phoenix</v>
      </c>
      <c r="I566" t="str" cm="1">
        <f t="array" ref="I566">_xlfn.XLOOKUP(Flights[[#This Row],[Destination]],_xlfn._TRO_TRAILING( Airports!A:A),_xlfn._TRO_TRAILING( Airports!E:E), "Not found")</f>
        <v>AZ</v>
      </c>
      <c r="J566" s="1">
        <v>0.40277777777777779</v>
      </c>
      <c r="K566" s="22">
        <f>HOUR(Flights[[#This Row],[Scheduled Departure]])</f>
        <v>9</v>
      </c>
      <c r="L566" s="1">
        <v>0.4</v>
      </c>
      <c r="M566">
        <f>(L566-J566)*24*60</f>
        <v>-3.9999999999999858</v>
      </c>
      <c r="N566" s="16">
        <f>Flights[[#This Row],[Length (min)]]/60</f>
        <v>1.2666666666666666</v>
      </c>
      <c r="O566">
        <v>76</v>
      </c>
      <c r="P566">
        <v>370</v>
      </c>
      <c r="Q566" s="18">
        <f>IFERROR(Flights[[#This Row],[Distance]]/Flights[[#This Row],[Length (hr)]], "")</f>
        <v>292.10526315789474</v>
      </c>
      <c r="R566" s="1">
        <v>0.49305555555555558</v>
      </c>
      <c r="S566" s="1" t="str">
        <f>IF(Flights[[#This Row],[Length (hr)]]&lt;2, "No meal", IF(Flights[[#This Row],[Length (hr)]]&lt;3.5, "Light meal", "Full meal"))</f>
        <v>No meal</v>
      </c>
      <c r="T566" s="1" t="str">
        <f>IF(AND(Flights[[#This Row],[Airline]]="US Airways", Flights[[#This Row],[Meal]]="Full Meal"), "Yes", "No")</f>
        <v>No</v>
      </c>
      <c r="U566" s="1">
        <v>0.49444444444444446</v>
      </c>
      <c r="V566">
        <v>2</v>
      </c>
      <c r="W566" s="1" t="str">
        <f>IF(Flights[[#This Row],[Arrival Delay]] = "", "Cancelled", IF(Flights[[#This Row],[Arrival Delay]]&gt;15, "Delayed", "On time"))</f>
        <v>On time</v>
      </c>
      <c r="X566" t="str">
        <f>IF(Flights[[#This Row],[Status]]&lt;&gt;"Delayed","", IF(Flights[[#This Row],[Arrival Delay]]&gt;120, "Severe", IF(Flights[[#This Row],[Arrival Delay]]&gt;60, "Major", "Moderate")))</f>
        <v/>
      </c>
      <c r="Y566" t="b">
        <v>0</v>
      </c>
      <c r="AA566" t="str">
        <f>IF(OR(AND(Flights[[#This Row],[Status]]="Cancelled", Flights[[#This Row],[Cancellation Reason]]="Airline/Carrier"), Flights[[#This Row],[Delay Type]]="Severe"), "Yes", "No")</f>
        <v>No</v>
      </c>
    </row>
    <row r="567" spans="1:27" x14ac:dyDescent="0.3">
      <c r="A567" s="3">
        <v>42050</v>
      </c>
      <c r="B567" s="22">
        <f>WEEKNUM(Flights[[#This Row],[Date]], 1)</f>
        <v>8</v>
      </c>
      <c r="C567" s="22">
        <f>WEEKDAY(Flights[[#This Row],[Date]],1)</f>
        <v>1</v>
      </c>
      <c r="D567" t="s">
        <v>63</v>
      </c>
      <c r="E567" t="s">
        <v>1987</v>
      </c>
      <c r="F567" t="s">
        <v>0</v>
      </c>
      <c r="G567" t="s">
        <v>3</v>
      </c>
      <c r="H567" t="str">
        <f>_xlfn.XLOOKUP(Flights[[#This Row],[Destination]], Airports!$A$2:$A$78, Airports!$D$2:$D$78)</f>
        <v>Dallas</v>
      </c>
      <c r="I567" t="str" cm="1">
        <f t="array" ref="I567">_xlfn.XLOOKUP(Flights[[#This Row],[Destination]],_xlfn._TRO_TRAILING( Airports!A:A),_xlfn._TRO_TRAILING( Airports!E:E), "Not found")</f>
        <v>TX</v>
      </c>
      <c r="J567" s="1">
        <v>0.4375</v>
      </c>
      <c r="K567" s="22">
        <f>HOUR(Flights[[#This Row],[Scheduled Departure]])</f>
        <v>10</v>
      </c>
      <c r="L567" s="1">
        <v>0.43680555555555556</v>
      </c>
      <c r="M567">
        <f>(L567-J567)*24*60</f>
        <v>-0.99999999999999645</v>
      </c>
      <c r="N567" s="16">
        <f>Flights[[#This Row],[Length (min)]]/60</f>
        <v>2.85</v>
      </c>
      <c r="O567">
        <v>171</v>
      </c>
      <c r="P567">
        <v>1235</v>
      </c>
      <c r="Q567" s="18">
        <f>IFERROR(Flights[[#This Row],[Distance]]/Flights[[#This Row],[Length (hr)]], "")</f>
        <v>433.33333333333331</v>
      </c>
      <c r="R567" s="1">
        <v>0.6430555555555556</v>
      </c>
      <c r="S567" s="1" t="str">
        <f>IF(Flights[[#This Row],[Length (hr)]]&lt;2, "No meal", IF(Flights[[#This Row],[Length (hr)]]&lt;3.5, "Light meal", "Full meal"))</f>
        <v>Light meal</v>
      </c>
      <c r="T567" s="1" t="str">
        <f>IF(AND(Flights[[#This Row],[Airline]]="US Airways", Flights[[#This Row],[Meal]]="Full Meal"), "Yes", "No")</f>
        <v>No</v>
      </c>
      <c r="U567" s="1">
        <v>0.63888888888888884</v>
      </c>
      <c r="V567">
        <v>-6</v>
      </c>
      <c r="W567" s="1" t="str">
        <f>IF(Flights[[#This Row],[Arrival Delay]] = "", "Cancelled", IF(Flights[[#This Row],[Arrival Delay]]&gt;15, "Delayed", "On time"))</f>
        <v>On time</v>
      </c>
      <c r="X567" t="str">
        <f>IF(Flights[[#This Row],[Status]]&lt;&gt;"Delayed","", IF(Flights[[#This Row],[Arrival Delay]]&gt;120, "Severe", IF(Flights[[#This Row],[Arrival Delay]]&gt;60, "Major", "Moderate")))</f>
        <v/>
      </c>
      <c r="Y567" t="b">
        <v>0</v>
      </c>
      <c r="AA567" t="str">
        <f>IF(OR(AND(Flights[[#This Row],[Status]]="Cancelled", Flights[[#This Row],[Cancellation Reason]]="Airline/Carrier"), Flights[[#This Row],[Delay Type]]="Severe"), "Yes", "No")</f>
        <v>No</v>
      </c>
    </row>
    <row r="568" spans="1:27" x14ac:dyDescent="0.3">
      <c r="A568" s="3">
        <v>42050</v>
      </c>
      <c r="B568" s="22">
        <f>WEEKNUM(Flights[[#This Row],[Date]], 1)</f>
        <v>8</v>
      </c>
      <c r="C568" s="22">
        <f>WEEKDAY(Flights[[#This Row],[Date]],1)</f>
        <v>1</v>
      </c>
      <c r="D568" t="s">
        <v>966</v>
      </c>
      <c r="E568" t="s">
        <v>1995</v>
      </c>
      <c r="F568" t="s">
        <v>0</v>
      </c>
      <c r="G568" t="s">
        <v>303</v>
      </c>
      <c r="H568" t="str">
        <f>_xlfn.XLOOKUP(Flights[[#This Row],[Destination]], Airports!$A$2:$A$78, Airports!$D$2:$D$78)</f>
        <v>Kansas City</v>
      </c>
      <c r="I568" t="str" cm="1">
        <f t="array" ref="I568">_xlfn.XLOOKUP(Flights[[#This Row],[Destination]],_xlfn._TRO_TRAILING( Airports!A:A),_xlfn._TRO_TRAILING( Airports!E:E), "Not found")</f>
        <v>MO</v>
      </c>
      <c r="J568" s="1">
        <v>0.45833333333333331</v>
      </c>
      <c r="K568" s="22">
        <f>HOUR(Flights[[#This Row],[Scheduled Departure]])</f>
        <v>11</v>
      </c>
      <c r="L568" s="1">
        <v>0.47083333333333333</v>
      </c>
      <c r="M568">
        <f>(L568-J568)*24*60</f>
        <v>18.000000000000014</v>
      </c>
      <c r="N568" s="16">
        <f>Flights[[#This Row],[Length (min)]]/60</f>
        <v>2.95</v>
      </c>
      <c r="O568">
        <v>177</v>
      </c>
      <c r="P568">
        <v>1363</v>
      </c>
      <c r="Q568" s="18">
        <f>IFERROR(Flights[[#This Row],[Distance]]/Flights[[#This Row],[Length (hr)]], "")</f>
        <v>462.03389830508473</v>
      </c>
      <c r="R568" s="1">
        <v>0.67361111111111116</v>
      </c>
      <c r="S568" s="1" t="str">
        <f>IF(Flights[[#This Row],[Length (hr)]]&lt;2, "No meal", IF(Flights[[#This Row],[Length (hr)]]&lt;3.5, "Light meal", "Full meal"))</f>
        <v>Light meal</v>
      </c>
      <c r="T568" s="1" t="str">
        <f>IF(AND(Flights[[#This Row],[Airline]]="US Airways", Flights[[#This Row],[Meal]]="Full Meal"), "Yes", "No")</f>
        <v>No</v>
      </c>
      <c r="U568" s="1">
        <v>0.67708333333333337</v>
      </c>
      <c r="V568">
        <v>5</v>
      </c>
      <c r="W568" s="1" t="str">
        <f>IF(Flights[[#This Row],[Arrival Delay]] = "", "Cancelled", IF(Flights[[#This Row],[Arrival Delay]]&gt;15, "Delayed", "On time"))</f>
        <v>On time</v>
      </c>
      <c r="X568" t="str">
        <f>IF(Flights[[#This Row],[Status]]&lt;&gt;"Delayed","", IF(Flights[[#This Row],[Arrival Delay]]&gt;120, "Severe", IF(Flights[[#This Row],[Arrival Delay]]&gt;60, "Major", "Moderate")))</f>
        <v/>
      </c>
      <c r="Y568" t="b">
        <v>0</v>
      </c>
      <c r="AA568" t="str">
        <f>IF(OR(AND(Flights[[#This Row],[Status]]="Cancelled", Flights[[#This Row],[Cancellation Reason]]="Airline/Carrier"), Flights[[#This Row],[Delay Type]]="Severe"), "Yes", "No")</f>
        <v>No</v>
      </c>
    </row>
    <row r="569" spans="1:27" x14ac:dyDescent="0.3">
      <c r="A569" s="3">
        <v>42050</v>
      </c>
      <c r="B569" s="22">
        <f>WEEKNUM(Flights[[#This Row],[Date]], 1)</f>
        <v>8</v>
      </c>
      <c r="C569" s="22">
        <f>WEEKDAY(Flights[[#This Row],[Date]],1)</f>
        <v>1</v>
      </c>
      <c r="D569" t="s">
        <v>772</v>
      </c>
      <c r="E569" t="s">
        <v>1994</v>
      </c>
      <c r="F569" t="s">
        <v>0</v>
      </c>
      <c r="G569" t="s">
        <v>353</v>
      </c>
      <c r="H569" t="str">
        <f>_xlfn.XLOOKUP(Flights[[#This Row],[Destination]], Airports!$A$2:$A$78, Airports!$D$2:$D$78)</f>
        <v>Santa Maria</v>
      </c>
      <c r="I569" t="str" cm="1">
        <f t="array" ref="I569">_xlfn.XLOOKUP(Flights[[#This Row],[Destination]],_xlfn._TRO_TRAILING( Airports!A:A),_xlfn._TRO_TRAILING( Airports!E:E), "Not found")</f>
        <v>CA</v>
      </c>
      <c r="J569" s="1">
        <v>0.52013888888888893</v>
      </c>
      <c r="K569" s="22">
        <f>HOUR(Flights[[#This Row],[Scheduled Departure]])</f>
        <v>12</v>
      </c>
      <c r="L569" s="1">
        <v>0.52013888888888893</v>
      </c>
      <c r="M569">
        <f>(L569-J569)*24*60</f>
        <v>0</v>
      </c>
      <c r="N569" s="16">
        <f>Flights[[#This Row],[Length (min)]]/60</f>
        <v>0.76666666666666672</v>
      </c>
      <c r="O569">
        <v>46</v>
      </c>
      <c r="P569">
        <v>134</v>
      </c>
      <c r="Q569" s="18">
        <f>IFERROR(Flights[[#This Row],[Distance]]/Flights[[#This Row],[Length (hr)]], "")</f>
        <v>174.78260869565216</v>
      </c>
      <c r="R569" s="1">
        <v>0.55902777777777779</v>
      </c>
      <c r="S569" s="1" t="str">
        <f>IF(Flights[[#This Row],[Length (hr)]]&lt;2, "No meal", IF(Flights[[#This Row],[Length (hr)]]&lt;3.5, "Light meal", "Full meal"))</f>
        <v>No meal</v>
      </c>
      <c r="T569" s="1" t="str">
        <f>IF(AND(Flights[[#This Row],[Airline]]="US Airways", Flights[[#This Row],[Meal]]="Full Meal"), "Yes", "No")</f>
        <v>No</v>
      </c>
      <c r="U569" s="1">
        <v>0.55208333333333337</v>
      </c>
      <c r="V569">
        <v>-10</v>
      </c>
      <c r="W569" s="1" t="str">
        <f>IF(Flights[[#This Row],[Arrival Delay]] = "", "Cancelled", IF(Flights[[#This Row],[Arrival Delay]]&gt;15, "Delayed", "On time"))</f>
        <v>On time</v>
      </c>
      <c r="X569" t="str">
        <f>IF(Flights[[#This Row],[Status]]&lt;&gt;"Delayed","", IF(Flights[[#This Row],[Arrival Delay]]&gt;120, "Severe", IF(Flights[[#This Row],[Arrival Delay]]&gt;60, "Major", "Moderate")))</f>
        <v/>
      </c>
      <c r="Y569" t="b">
        <v>0</v>
      </c>
      <c r="AA569" t="str">
        <f>IF(OR(AND(Flights[[#This Row],[Status]]="Cancelled", Flights[[#This Row],[Cancellation Reason]]="Airline/Carrier"), Flights[[#This Row],[Delay Type]]="Severe"), "Yes", "No")</f>
        <v>No</v>
      </c>
    </row>
    <row r="570" spans="1:27" x14ac:dyDescent="0.3">
      <c r="A570" s="3">
        <v>42050</v>
      </c>
      <c r="B570" s="22">
        <f>WEEKNUM(Flights[[#This Row],[Date]], 1)</f>
        <v>8</v>
      </c>
      <c r="C570" s="22">
        <f>WEEKDAY(Flights[[#This Row],[Date]],1)</f>
        <v>1</v>
      </c>
      <c r="D570" t="s">
        <v>539</v>
      </c>
      <c r="E570" t="s">
        <v>1994</v>
      </c>
      <c r="F570" t="s">
        <v>0</v>
      </c>
      <c r="G570" t="s">
        <v>29</v>
      </c>
      <c r="H570" t="str">
        <f>_xlfn.XLOOKUP(Flights[[#This Row],[Destination]], Airports!$A$2:$A$78, Airports!$D$2:$D$78)</f>
        <v>Phoenix</v>
      </c>
      <c r="I570" t="str" cm="1">
        <f t="array" ref="I570">_xlfn.XLOOKUP(Flights[[#This Row],[Destination]],_xlfn._TRO_TRAILING( Airports!A:A),_xlfn._TRO_TRAILING( Airports!E:E), "Not found")</f>
        <v>AZ</v>
      </c>
      <c r="J570" s="1">
        <v>0.65277777777777779</v>
      </c>
      <c r="K570" s="22">
        <f>HOUR(Flights[[#This Row],[Scheduled Departure]])</f>
        <v>15</v>
      </c>
      <c r="L570" s="1">
        <v>0.64652777777777781</v>
      </c>
      <c r="M570">
        <f>(L570-J570)*24*60</f>
        <v>-8.999999999999968</v>
      </c>
      <c r="N570" s="16">
        <f>Flights[[#This Row],[Length (min)]]/60</f>
        <v>1.5</v>
      </c>
      <c r="O570">
        <v>90</v>
      </c>
      <c r="P570">
        <v>370</v>
      </c>
      <c r="Q570" s="18">
        <f>IFERROR(Flights[[#This Row],[Distance]]/Flights[[#This Row],[Length (hr)]], "")</f>
        <v>246.66666666666666</v>
      </c>
      <c r="R570" s="1">
        <v>0.75277777777777777</v>
      </c>
      <c r="S570" s="1" t="str">
        <f>IF(Flights[[#This Row],[Length (hr)]]&lt;2, "No meal", IF(Flights[[#This Row],[Length (hr)]]&lt;3.5, "Light meal", "Full meal"))</f>
        <v>No meal</v>
      </c>
      <c r="T570" s="1" t="str">
        <f>IF(AND(Flights[[#This Row],[Airline]]="US Airways", Flights[[#This Row],[Meal]]="Full Meal"), "Yes", "No")</f>
        <v>No</v>
      </c>
      <c r="U570" s="1">
        <v>0.75069444444444444</v>
      </c>
      <c r="V570">
        <v>-3</v>
      </c>
      <c r="W570" s="1" t="str">
        <f>IF(Flights[[#This Row],[Arrival Delay]] = "", "Cancelled", IF(Flights[[#This Row],[Arrival Delay]]&gt;15, "Delayed", "On time"))</f>
        <v>On time</v>
      </c>
      <c r="X570" t="str">
        <f>IF(Flights[[#This Row],[Status]]&lt;&gt;"Delayed","", IF(Flights[[#This Row],[Arrival Delay]]&gt;120, "Severe", IF(Flights[[#This Row],[Arrival Delay]]&gt;60, "Major", "Moderate")))</f>
        <v/>
      </c>
      <c r="Y570" t="b">
        <v>0</v>
      </c>
      <c r="AA570" t="str">
        <f>IF(OR(AND(Flights[[#This Row],[Status]]="Cancelled", Flights[[#This Row],[Cancellation Reason]]="Airline/Carrier"), Flights[[#This Row],[Delay Type]]="Severe"), "Yes", "No")</f>
        <v>No</v>
      </c>
    </row>
    <row r="571" spans="1:27" x14ac:dyDescent="0.3">
      <c r="A571" s="3">
        <v>42050</v>
      </c>
      <c r="B571" s="22">
        <f>WEEKNUM(Flights[[#This Row],[Date]], 1)</f>
        <v>8</v>
      </c>
      <c r="C571" s="22">
        <f>WEEKDAY(Flights[[#This Row],[Date]],1)</f>
        <v>1</v>
      </c>
      <c r="D571" t="s">
        <v>87</v>
      </c>
      <c r="E571" t="s">
        <v>1987</v>
      </c>
      <c r="F571" t="s">
        <v>0</v>
      </c>
      <c r="G571" t="s">
        <v>12</v>
      </c>
      <c r="H571" t="str">
        <f>_xlfn.XLOOKUP(Flights[[#This Row],[Destination]], Airports!$A$2:$A$78, Airports!$D$2:$D$78)</f>
        <v>New York</v>
      </c>
      <c r="I571" t="str" cm="1">
        <f t="array" ref="I571">_xlfn.XLOOKUP(Flights[[#This Row],[Destination]],_xlfn._TRO_TRAILING( Airports!A:A),_xlfn._TRO_TRAILING( Airports!E:E), "Not found")</f>
        <v>NY</v>
      </c>
      <c r="J571" s="1">
        <v>0.70138888888888884</v>
      </c>
      <c r="K571" s="22">
        <f>HOUR(Flights[[#This Row],[Scheduled Departure]])</f>
        <v>16</v>
      </c>
      <c r="L571" s="1">
        <v>0.70208333333333328</v>
      </c>
      <c r="M571">
        <f>(L571-J571)*24*60</f>
        <v>0.99999999999999645</v>
      </c>
      <c r="N571" s="16">
        <f>Flights[[#This Row],[Length (min)]]/60</f>
        <v>5.1333333333333337</v>
      </c>
      <c r="O571">
        <v>308</v>
      </c>
      <c r="P571">
        <v>2475</v>
      </c>
      <c r="Q571" s="18">
        <f>IFERROR(Flights[[#This Row],[Distance]]/Flights[[#This Row],[Length (hr)]], "")</f>
        <v>482.14285714285711</v>
      </c>
      <c r="R571" s="1">
        <v>4.7222222222222221E-2</v>
      </c>
      <c r="S571" s="1" t="str">
        <f>IF(Flights[[#This Row],[Length (hr)]]&lt;2, "No meal", IF(Flights[[#This Row],[Length (hr)]]&lt;3.5, "Light meal", "Full meal"))</f>
        <v>Full meal</v>
      </c>
      <c r="T571" s="1" t="str">
        <f>IF(AND(Flights[[#This Row],[Airline]]="US Airways", Flights[[#This Row],[Meal]]="Full Meal"), "Yes", "No")</f>
        <v>No</v>
      </c>
      <c r="U571" s="1">
        <v>4.0972222222222222E-2</v>
      </c>
      <c r="V571">
        <v>-9</v>
      </c>
      <c r="W571" s="1" t="str">
        <f>IF(Flights[[#This Row],[Arrival Delay]] = "", "Cancelled", IF(Flights[[#This Row],[Arrival Delay]]&gt;15, "Delayed", "On time"))</f>
        <v>On time</v>
      </c>
      <c r="X571" t="str">
        <f>IF(Flights[[#This Row],[Status]]&lt;&gt;"Delayed","", IF(Flights[[#This Row],[Arrival Delay]]&gt;120, "Severe", IF(Flights[[#This Row],[Arrival Delay]]&gt;60, "Major", "Moderate")))</f>
        <v/>
      </c>
      <c r="Y571" t="b">
        <v>0</v>
      </c>
      <c r="AA571" t="str">
        <f>IF(OR(AND(Flights[[#This Row],[Status]]="Cancelled", Flights[[#This Row],[Cancellation Reason]]="Airline/Carrier"), Flights[[#This Row],[Delay Type]]="Severe"), "Yes", "No")</f>
        <v>No</v>
      </c>
    </row>
    <row r="572" spans="1:27" x14ac:dyDescent="0.3">
      <c r="A572" s="3">
        <v>42050</v>
      </c>
      <c r="B572" s="22">
        <f>WEEKNUM(Flights[[#This Row],[Date]], 1)</f>
        <v>8</v>
      </c>
      <c r="C572" s="22">
        <f>WEEKDAY(Flights[[#This Row],[Date]],1)</f>
        <v>1</v>
      </c>
      <c r="D572" t="s">
        <v>95</v>
      </c>
      <c r="E572" t="s">
        <v>1987</v>
      </c>
      <c r="F572" t="s">
        <v>0</v>
      </c>
      <c r="G572" t="s">
        <v>9</v>
      </c>
      <c r="H572" t="str">
        <f>_xlfn.XLOOKUP(Flights[[#This Row],[Destination]], Airports!$A$2:$A$78, Airports!$D$2:$D$78)</f>
        <v>San Francisco</v>
      </c>
      <c r="I572" t="str" cm="1">
        <f t="array" ref="I572">_xlfn.XLOOKUP(Flights[[#This Row],[Destination]],_xlfn._TRO_TRAILING( Airports!A:A),_xlfn._TRO_TRAILING( Airports!E:E), "Not found")</f>
        <v>CA</v>
      </c>
      <c r="J572" s="1">
        <v>0.77430555555555558</v>
      </c>
      <c r="K572" s="22">
        <f>HOUR(Flights[[#This Row],[Scheduled Departure]])</f>
        <v>18</v>
      </c>
      <c r="L572" s="1">
        <v>0.77152777777777781</v>
      </c>
      <c r="M572">
        <f>(L572-J572)*24*60</f>
        <v>-3.9999999999999858</v>
      </c>
      <c r="N572" s="16">
        <f>Flights[[#This Row],[Length (min)]]/60</f>
        <v>1.1166666666666667</v>
      </c>
      <c r="O572">
        <v>67</v>
      </c>
      <c r="P572">
        <v>337</v>
      </c>
      <c r="Q572" s="18">
        <f>IFERROR(Flights[[#This Row],[Distance]]/Flights[[#This Row],[Length (hr)]], "")</f>
        <v>301.79104477611941</v>
      </c>
      <c r="R572" s="1">
        <v>0.83125000000000004</v>
      </c>
      <c r="S572" s="1" t="str">
        <f>IF(Flights[[#This Row],[Length (hr)]]&lt;2, "No meal", IF(Flights[[#This Row],[Length (hr)]]&lt;3.5, "Light meal", "Full meal"))</f>
        <v>No meal</v>
      </c>
      <c r="T572" s="1" t="str">
        <f>IF(AND(Flights[[#This Row],[Airline]]="US Airways", Flights[[#This Row],[Meal]]="Full Meal"), "Yes", "No")</f>
        <v>No</v>
      </c>
      <c r="U572" s="1">
        <v>0.81805555555555554</v>
      </c>
      <c r="V572">
        <v>-19</v>
      </c>
      <c r="W572" s="1" t="str">
        <f>IF(Flights[[#This Row],[Arrival Delay]] = "", "Cancelled", IF(Flights[[#This Row],[Arrival Delay]]&gt;15, "Delayed", "On time"))</f>
        <v>On time</v>
      </c>
      <c r="X572" t="str">
        <f>IF(Flights[[#This Row],[Status]]&lt;&gt;"Delayed","", IF(Flights[[#This Row],[Arrival Delay]]&gt;120, "Severe", IF(Flights[[#This Row],[Arrival Delay]]&gt;60, "Major", "Moderate")))</f>
        <v/>
      </c>
      <c r="Y572" t="b">
        <v>0</v>
      </c>
      <c r="AA572" t="str">
        <f>IF(OR(AND(Flights[[#This Row],[Status]]="Cancelled", Flights[[#This Row],[Cancellation Reason]]="Airline/Carrier"), Flights[[#This Row],[Delay Type]]="Severe"), "Yes", "No")</f>
        <v>No</v>
      </c>
    </row>
    <row r="573" spans="1:27" x14ac:dyDescent="0.3">
      <c r="A573" s="3">
        <v>42050</v>
      </c>
      <c r="B573" s="22">
        <f>WEEKNUM(Flights[[#This Row],[Date]], 1)</f>
        <v>8</v>
      </c>
      <c r="C573" s="22">
        <f>WEEKDAY(Flights[[#This Row],[Date]],1)</f>
        <v>1</v>
      </c>
      <c r="D573" t="s">
        <v>926</v>
      </c>
      <c r="E573" t="s">
        <v>1995</v>
      </c>
      <c r="F573" t="s">
        <v>0</v>
      </c>
      <c r="G573" t="s">
        <v>273</v>
      </c>
      <c r="H573" t="str">
        <f>_xlfn.XLOOKUP(Flights[[#This Row],[Destination]], Airports!$A$2:$A$78, Airports!$D$2:$D$78)</f>
        <v>Denver</v>
      </c>
      <c r="I573" t="str" cm="1">
        <f t="array" ref="I573">_xlfn.XLOOKUP(Flights[[#This Row],[Destination]],_xlfn._TRO_TRAILING( Airports!A:A),_xlfn._TRO_TRAILING( Airports!E:E), "Not found")</f>
        <v>CO</v>
      </c>
      <c r="J573" s="1">
        <v>0.87152777777777779</v>
      </c>
      <c r="K573" s="22">
        <f>HOUR(Flights[[#This Row],[Scheduled Departure]])</f>
        <v>20</v>
      </c>
      <c r="L573" s="1">
        <v>0.90416666666666667</v>
      </c>
      <c r="M573">
        <f>(L573-J573)*24*60</f>
        <v>46.999999999999993</v>
      </c>
      <c r="N573" s="16">
        <f>Flights[[#This Row],[Length (min)]]/60</f>
        <v>2.1666666666666665</v>
      </c>
      <c r="O573">
        <v>130</v>
      </c>
      <c r="P573">
        <v>862</v>
      </c>
      <c r="Q573" s="18">
        <f>IFERROR(Flights[[#This Row],[Distance]]/Flights[[#This Row],[Length (hr)]], "")</f>
        <v>397.84615384615387</v>
      </c>
      <c r="R573" s="1">
        <v>3.472222222222222E-3</v>
      </c>
      <c r="S573" s="1" t="str">
        <f>IF(Flights[[#This Row],[Length (hr)]]&lt;2, "No meal", IF(Flights[[#This Row],[Length (hr)]]&lt;3.5, "Light meal", "Full meal"))</f>
        <v>Light meal</v>
      </c>
      <c r="T573" s="1" t="str">
        <f>IF(AND(Flights[[#This Row],[Airline]]="US Airways", Flights[[#This Row],[Meal]]="Full Meal"), "Yes", "No")</f>
        <v>No</v>
      </c>
      <c r="U573" s="1">
        <v>3.6111111111111108E-2</v>
      </c>
      <c r="V573">
        <v>47</v>
      </c>
      <c r="W573" s="1" t="str">
        <f>IF(Flights[[#This Row],[Arrival Delay]] = "", "Cancelled", IF(Flights[[#This Row],[Arrival Delay]]&gt;15, "Delayed", "On time"))</f>
        <v>Delayed</v>
      </c>
      <c r="X573" t="str">
        <f>IF(Flights[[#This Row],[Status]]&lt;&gt;"Delayed","", IF(Flights[[#This Row],[Arrival Delay]]&gt;120, "Severe", IF(Flights[[#This Row],[Arrival Delay]]&gt;60, "Major", "Moderate")))</f>
        <v>Moderate</v>
      </c>
      <c r="Y573" t="b">
        <v>0</v>
      </c>
      <c r="AA573" t="str">
        <f>IF(OR(AND(Flights[[#This Row],[Status]]="Cancelled", Flights[[#This Row],[Cancellation Reason]]="Airline/Carrier"), Flights[[#This Row],[Delay Type]]="Severe"), "Yes", "No")</f>
        <v>No</v>
      </c>
    </row>
    <row r="574" spans="1:27" x14ac:dyDescent="0.3">
      <c r="A574" s="3">
        <v>42050</v>
      </c>
      <c r="B574" s="22">
        <f>WEEKNUM(Flights[[#This Row],[Date]], 1)</f>
        <v>8</v>
      </c>
      <c r="C574" s="22">
        <f>WEEKDAY(Flights[[#This Row],[Date]],1)</f>
        <v>1</v>
      </c>
      <c r="D574" t="s">
        <v>751</v>
      </c>
      <c r="E574" t="s">
        <v>1990</v>
      </c>
      <c r="F574" t="s">
        <v>0</v>
      </c>
      <c r="G574" t="s">
        <v>10</v>
      </c>
      <c r="H574" t="str">
        <f>_xlfn.XLOOKUP(Flights[[#This Row],[Destination]], Airports!$A$2:$A$78, Airports!$D$2:$D$78)</f>
        <v>Boston</v>
      </c>
      <c r="I574" t="str" cm="1">
        <f t="array" ref="I574">_xlfn.XLOOKUP(Flights[[#This Row],[Destination]],_xlfn._TRO_TRAILING( Airports!A:A),_xlfn._TRO_TRAILING( Airports!E:E), "Not found")</f>
        <v>MA</v>
      </c>
      <c r="J574" s="1">
        <v>0.94444444444444442</v>
      </c>
      <c r="K574" s="22">
        <f>HOUR(Flights[[#This Row],[Scheduled Departure]])</f>
        <v>22</v>
      </c>
      <c r="L574" s="1">
        <v>0.95763888888888893</v>
      </c>
      <c r="M574">
        <f>(L574-J574)*24*60</f>
        <v>19.000000000000092</v>
      </c>
      <c r="N574" s="16">
        <f>Flights[[#This Row],[Length (min)]]/60</f>
        <v>5.1833333333333336</v>
      </c>
      <c r="O574">
        <v>311</v>
      </c>
      <c r="P574">
        <v>2611</v>
      </c>
      <c r="Q574" s="18">
        <f>IFERROR(Flights[[#This Row],[Distance]]/Flights[[#This Row],[Length (hr)]], "")</f>
        <v>503.72990353697747</v>
      </c>
      <c r="R574" s="1">
        <v>0.30208333333333331</v>
      </c>
      <c r="S574" s="1" t="str">
        <f>IF(Flights[[#This Row],[Length (hr)]]&lt;2, "No meal", IF(Flights[[#This Row],[Length (hr)]]&lt;3.5, "Light meal", "Full meal"))</f>
        <v>Full meal</v>
      </c>
      <c r="T574" s="1" t="str">
        <f>IF(AND(Flights[[#This Row],[Airline]]="US Airways", Flights[[#This Row],[Meal]]="Full Meal"), "Yes", "No")</f>
        <v>No</v>
      </c>
      <c r="U574" s="1">
        <v>0.2986111111111111</v>
      </c>
      <c r="V574">
        <v>-5</v>
      </c>
      <c r="W574" s="1" t="str">
        <f>IF(Flights[[#This Row],[Arrival Delay]] = "", "Cancelled", IF(Flights[[#This Row],[Arrival Delay]]&gt;15, "Delayed", "On time"))</f>
        <v>On time</v>
      </c>
      <c r="X574" t="str">
        <f>IF(Flights[[#This Row],[Status]]&lt;&gt;"Delayed","", IF(Flights[[#This Row],[Arrival Delay]]&gt;120, "Severe", IF(Flights[[#This Row],[Arrival Delay]]&gt;60, "Major", "Moderate")))</f>
        <v/>
      </c>
      <c r="Y574" t="b">
        <v>0</v>
      </c>
      <c r="AA574" t="str">
        <f>IF(OR(AND(Flights[[#This Row],[Status]]="Cancelled", Flights[[#This Row],[Cancellation Reason]]="Airline/Carrier"), Flights[[#This Row],[Delay Type]]="Severe"), "Yes", "No")</f>
        <v>No</v>
      </c>
    </row>
    <row r="575" spans="1:27" x14ac:dyDescent="0.3">
      <c r="A575" s="3">
        <v>42051</v>
      </c>
      <c r="B575" s="22">
        <f>WEEKNUM(Flights[[#This Row],[Date]], 1)</f>
        <v>8</v>
      </c>
      <c r="C575" s="22">
        <f>WEEKDAY(Flights[[#This Row],[Date]],1)</f>
        <v>2</v>
      </c>
      <c r="D575" t="s">
        <v>1010</v>
      </c>
      <c r="E575" t="s">
        <v>1989</v>
      </c>
      <c r="F575" t="s">
        <v>0</v>
      </c>
      <c r="G575" t="s">
        <v>314</v>
      </c>
      <c r="H575" t="str">
        <f>_xlfn.XLOOKUP(Flights[[#This Row],[Destination]], Airports!$A$2:$A$78, Airports!$D$2:$D$78)</f>
        <v>Minneapolis</v>
      </c>
      <c r="I575" t="str" cm="1">
        <f t="array" ref="I575">_xlfn.XLOOKUP(Flights[[#This Row],[Destination]],_xlfn._TRO_TRAILING( Airports!A:A),_xlfn._TRO_TRAILING( Airports!E:E), "Not found")</f>
        <v>MN</v>
      </c>
      <c r="J575" s="1">
        <v>2.7777777777777776E-2</v>
      </c>
      <c r="K575" s="22">
        <f>HOUR(Flights[[#This Row],[Scheduled Departure]])</f>
        <v>0</v>
      </c>
      <c r="L575" s="1">
        <v>2.7777777777777776E-2</v>
      </c>
      <c r="M575">
        <f>(L575-J575)*24*60</f>
        <v>0</v>
      </c>
      <c r="N575" s="16">
        <f>Flights[[#This Row],[Length (min)]]/60</f>
        <v>3.4833333333333334</v>
      </c>
      <c r="O575">
        <v>209</v>
      </c>
      <c r="P575">
        <v>1535</v>
      </c>
      <c r="Q575" s="18">
        <f>IFERROR(Flights[[#This Row],[Distance]]/Flights[[#This Row],[Length (hr)]], "")</f>
        <v>440.66985645933016</v>
      </c>
      <c r="R575" s="1">
        <v>0.25763888888888886</v>
      </c>
      <c r="S575" s="1" t="str">
        <f>IF(Flights[[#This Row],[Length (hr)]]&lt;2, "No meal", IF(Flights[[#This Row],[Length (hr)]]&lt;3.5, "Light meal", "Full meal"))</f>
        <v>Light meal</v>
      </c>
      <c r="T575" s="1" t="str">
        <f>IF(AND(Flights[[#This Row],[Airline]]="US Airways", Flights[[#This Row],[Meal]]="Full Meal"), "Yes", "No")</f>
        <v>No</v>
      </c>
      <c r="U575" s="1">
        <v>0.25624999999999998</v>
      </c>
      <c r="V575">
        <v>-2</v>
      </c>
      <c r="W575" s="1" t="str">
        <f>IF(Flights[[#This Row],[Arrival Delay]] = "", "Cancelled", IF(Flights[[#This Row],[Arrival Delay]]&gt;15, "Delayed", "On time"))</f>
        <v>On time</v>
      </c>
      <c r="X575" t="str">
        <f>IF(Flights[[#This Row],[Status]]&lt;&gt;"Delayed","", IF(Flights[[#This Row],[Arrival Delay]]&gt;120, "Severe", IF(Flights[[#This Row],[Arrival Delay]]&gt;60, "Major", "Moderate")))</f>
        <v/>
      </c>
      <c r="Y575" t="b">
        <v>0</v>
      </c>
      <c r="AA575" t="str">
        <f>IF(OR(AND(Flights[[#This Row],[Status]]="Cancelled", Flights[[#This Row],[Cancellation Reason]]="Airline/Carrier"), Flights[[#This Row],[Delay Type]]="Severe"), "Yes", "No")</f>
        <v>No</v>
      </c>
    </row>
    <row r="576" spans="1:27" x14ac:dyDescent="0.3">
      <c r="A576" s="3">
        <v>42051</v>
      </c>
      <c r="B576" s="22">
        <f>WEEKNUM(Flights[[#This Row],[Date]], 1)</f>
        <v>8</v>
      </c>
      <c r="C576" s="22">
        <f>WEEKDAY(Flights[[#This Row],[Date]],1)</f>
        <v>2</v>
      </c>
      <c r="D576" t="s">
        <v>833</v>
      </c>
      <c r="E576" t="s">
        <v>1995</v>
      </c>
      <c r="F576" t="s">
        <v>0</v>
      </c>
      <c r="G576" t="s">
        <v>351</v>
      </c>
      <c r="H576" t="str">
        <f>_xlfn.XLOOKUP(Flights[[#This Row],[Destination]], Airports!$A$2:$A$78, Airports!$D$2:$D$78)</f>
        <v>Sacramento</v>
      </c>
      <c r="I576" t="str" cm="1">
        <f t="array" ref="I576">_xlfn.XLOOKUP(Flights[[#This Row],[Destination]],_xlfn._TRO_TRAILING( Airports!A:A),_xlfn._TRO_TRAILING( Airports!E:E), "Not found")</f>
        <v>CA</v>
      </c>
      <c r="J576" s="1">
        <v>0.28125</v>
      </c>
      <c r="K576" s="22">
        <f>HOUR(Flights[[#This Row],[Scheduled Departure]])</f>
        <v>6</v>
      </c>
      <c r="L576" s="1">
        <v>0.28472222222222221</v>
      </c>
      <c r="M576">
        <f>(L576-J576)*24*60</f>
        <v>4.9999999999999822</v>
      </c>
      <c r="N576" s="16">
        <f>Flights[[#This Row],[Length (min)]]/60</f>
        <v>1.3333333333333333</v>
      </c>
      <c r="O576">
        <v>80</v>
      </c>
      <c r="P576">
        <v>373</v>
      </c>
      <c r="Q576" s="18">
        <f>IFERROR(Flights[[#This Row],[Distance]]/Flights[[#This Row],[Length (hr)]], "")</f>
        <v>279.75</v>
      </c>
      <c r="R576" s="1">
        <v>0.34375</v>
      </c>
      <c r="S576" s="1" t="str">
        <f>IF(Flights[[#This Row],[Length (hr)]]&lt;2, "No meal", IF(Flights[[#This Row],[Length (hr)]]&lt;3.5, "Light meal", "Full meal"))</f>
        <v>No meal</v>
      </c>
      <c r="T576" s="1" t="str">
        <f>IF(AND(Flights[[#This Row],[Airline]]="US Airways", Flights[[#This Row],[Meal]]="Full Meal"), "Yes", "No")</f>
        <v>No</v>
      </c>
      <c r="U576" s="1">
        <v>0.34027777777777779</v>
      </c>
      <c r="V576">
        <v>-5</v>
      </c>
      <c r="W576" s="1" t="str">
        <f>IF(Flights[[#This Row],[Arrival Delay]] = "", "Cancelled", IF(Flights[[#This Row],[Arrival Delay]]&gt;15, "Delayed", "On time"))</f>
        <v>On time</v>
      </c>
      <c r="X576" t="str">
        <f>IF(Flights[[#This Row],[Status]]&lt;&gt;"Delayed","", IF(Flights[[#This Row],[Arrival Delay]]&gt;120, "Severe", IF(Flights[[#This Row],[Arrival Delay]]&gt;60, "Major", "Moderate")))</f>
        <v/>
      </c>
      <c r="Y576" t="b">
        <v>0</v>
      </c>
      <c r="AA576" t="str">
        <f>IF(OR(AND(Flights[[#This Row],[Status]]="Cancelled", Flights[[#This Row],[Cancellation Reason]]="Airline/Carrier"), Flights[[#This Row],[Delay Type]]="Severe"), "Yes", "No")</f>
        <v>No</v>
      </c>
    </row>
    <row r="577" spans="1:27" x14ac:dyDescent="0.3">
      <c r="A577" s="3">
        <v>42051</v>
      </c>
      <c r="B577" s="22">
        <f>WEEKNUM(Flights[[#This Row],[Date]], 1)</f>
        <v>8</v>
      </c>
      <c r="C577" s="22">
        <f>WEEKDAY(Flights[[#This Row],[Date]],1)</f>
        <v>2</v>
      </c>
      <c r="D577" t="s">
        <v>844</v>
      </c>
      <c r="E577" t="s">
        <v>1994</v>
      </c>
      <c r="F577" t="s">
        <v>0</v>
      </c>
      <c r="G577" t="s">
        <v>7</v>
      </c>
      <c r="H577" t="str">
        <f>_xlfn.XLOOKUP(Flights[[#This Row],[Destination]], Airports!$A$2:$A$78, Airports!$D$2:$D$78)</f>
        <v>Austin</v>
      </c>
      <c r="I577" t="str" cm="1">
        <f t="array" ref="I577">_xlfn.XLOOKUP(Flights[[#This Row],[Destination]],_xlfn._TRO_TRAILING( Airports!A:A),_xlfn._TRO_TRAILING( Airports!E:E), "Not found")</f>
        <v>TX</v>
      </c>
      <c r="J577" s="1">
        <v>0.34930555555555554</v>
      </c>
      <c r="K577" s="22">
        <f>HOUR(Flights[[#This Row],[Scheduled Departure]])</f>
        <v>8</v>
      </c>
      <c r="L577" s="1">
        <v>0.34652777777777777</v>
      </c>
      <c r="M577">
        <f>(L577-J577)*24*60</f>
        <v>-3.9999999999999858</v>
      </c>
      <c r="N577" s="16">
        <f>Flights[[#This Row],[Length (min)]]/60</f>
        <v>3.0833333333333335</v>
      </c>
      <c r="O577">
        <v>185</v>
      </c>
      <c r="P577">
        <v>1242</v>
      </c>
      <c r="Q577" s="18">
        <f>IFERROR(Flights[[#This Row],[Distance]]/Flights[[#This Row],[Length (hr)]], "")</f>
        <v>402.81081081081078</v>
      </c>
      <c r="R577" s="1">
        <v>0.55625000000000002</v>
      </c>
      <c r="S577" s="1" t="str">
        <f>IF(Flights[[#This Row],[Length (hr)]]&lt;2, "No meal", IF(Flights[[#This Row],[Length (hr)]]&lt;3.5, "Light meal", "Full meal"))</f>
        <v>Light meal</v>
      </c>
      <c r="T577" s="1" t="str">
        <f>IF(AND(Flights[[#This Row],[Airline]]="US Airways", Flights[[#This Row],[Meal]]="Full Meal"), "Yes", "No")</f>
        <v>No</v>
      </c>
      <c r="U577" s="1">
        <v>0.55833333333333335</v>
      </c>
      <c r="V577">
        <v>3</v>
      </c>
      <c r="W577" s="1" t="str">
        <f>IF(Flights[[#This Row],[Arrival Delay]] = "", "Cancelled", IF(Flights[[#This Row],[Arrival Delay]]&gt;15, "Delayed", "On time"))</f>
        <v>On time</v>
      </c>
      <c r="X577" t="str">
        <f>IF(Flights[[#This Row],[Status]]&lt;&gt;"Delayed","", IF(Flights[[#This Row],[Arrival Delay]]&gt;120, "Severe", IF(Flights[[#This Row],[Arrival Delay]]&gt;60, "Major", "Moderate")))</f>
        <v/>
      </c>
      <c r="Y577" t="b">
        <v>0</v>
      </c>
      <c r="AA577" t="str">
        <f>IF(OR(AND(Flights[[#This Row],[Status]]="Cancelled", Flights[[#This Row],[Cancellation Reason]]="Airline/Carrier"), Flights[[#This Row],[Delay Type]]="Severe"), "Yes", "No")</f>
        <v>No</v>
      </c>
    </row>
    <row r="578" spans="1:27" x14ac:dyDescent="0.3">
      <c r="A578" s="3">
        <v>42051</v>
      </c>
      <c r="B578" s="22">
        <f>WEEKNUM(Flights[[#This Row],[Date]], 1)</f>
        <v>8</v>
      </c>
      <c r="C578" s="22">
        <f>WEEKDAY(Flights[[#This Row],[Date]],1)</f>
        <v>2</v>
      </c>
      <c r="D578" t="s">
        <v>851</v>
      </c>
      <c r="E578" t="s">
        <v>1995</v>
      </c>
      <c r="F578" t="s">
        <v>0</v>
      </c>
      <c r="G578" t="s">
        <v>26</v>
      </c>
      <c r="H578" t="str">
        <f>_xlfn.XLOOKUP(Flights[[#This Row],[Destination]], Airports!$A$2:$A$78, Airports!$D$2:$D$78)</f>
        <v>Atlanta</v>
      </c>
      <c r="I578" t="str" cm="1">
        <f t="array" ref="I578">_xlfn.XLOOKUP(Flights[[#This Row],[Destination]],_xlfn._TRO_TRAILING( Airports!A:A),_xlfn._TRO_TRAILING( Airports!E:E), "Not found")</f>
        <v>GA</v>
      </c>
      <c r="J578" s="1">
        <v>0.375</v>
      </c>
      <c r="K578" s="22">
        <f>HOUR(Flights[[#This Row],[Scheduled Departure]])</f>
        <v>9</v>
      </c>
      <c r="L578" s="1">
        <v>0.375</v>
      </c>
      <c r="M578">
        <f>(L578-J578)*24*60</f>
        <v>0</v>
      </c>
      <c r="N578" s="16">
        <f>Flights[[#This Row],[Length (min)]]/60</f>
        <v>4.0999999999999996</v>
      </c>
      <c r="O578">
        <v>246</v>
      </c>
      <c r="P578">
        <v>1947</v>
      </c>
      <c r="Q578" s="18">
        <f>IFERROR(Flights[[#This Row],[Distance]]/Flights[[#This Row],[Length (hr)]], "")</f>
        <v>474.87804878048786</v>
      </c>
      <c r="R578" s="1">
        <v>0.67708333333333337</v>
      </c>
      <c r="S578" s="1" t="str">
        <f>IF(Flights[[#This Row],[Length (hr)]]&lt;2, "No meal", IF(Flights[[#This Row],[Length (hr)]]&lt;3.5, "Light meal", "Full meal"))</f>
        <v>Full meal</v>
      </c>
      <c r="T578" s="1" t="str">
        <f>IF(AND(Flights[[#This Row],[Airline]]="US Airways", Flights[[#This Row],[Meal]]="Full Meal"), "Yes", "No")</f>
        <v>No</v>
      </c>
      <c r="U578" s="1">
        <v>0.67083333333333328</v>
      </c>
      <c r="V578">
        <v>-9</v>
      </c>
      <c r="W578" s="1" t="str">
        <f>IF(Flights[[#This Row],[Arrival Delay]] = "", "Cancelled", IF(Flights[[#This Row],[Arrival Delay]]&gt;15, "Delayed", "On time"))</f>
        <v>On time</v>
      </c>
      <c r="X578" t="str">
        <f>IF(Flights[[#This Row],[Status]]&lt;&gt;"Delayed","", IF(Flights[[#This Row],[Arrival Delay]]&gt;120, "Severe", IF(Flights[[#This Row],[Arrival Delay]]&gt;60, "Major", "Moderate")))</f>
        <v/>
      </c>
      <c r="Y578" t="b">
        <v>0</v>
      </c>
      <c r="AA578" t="str">
        <f>IF(OR(AND(Flights[[#This Row],[Status]]="Cancelled", Flights[[#This Row],[Cancellation Reason]]="Airline/Carrier"), Flights[[#This Row],[Delay Type]]="Severe"), "Yes", "No")</f>
        <v>No</v>
      </c>
    </row>
    <row r="579" spans="1:27" x14ac:dyDescent="0.3">
      <c r="A579" s="3">
        <v>42051</v>
      </c>
      <c r="B579" s="22">
        <f>WEEKNUM(Flights[[#This Row],[Date]], 1)</f>
        <v>8</v>
      </c>
      <c r="C579" s="22">
        <f>WEEKDAY(Flights[[#This Row],[Date]],1)</f>
        <v>2</v>
      </c>
      <c r="D579" t="s">
        <v>854</v>
      </c>
      <c r="E579" t="s">
        <v>1988</v>
      </c>
      <c r="F579" t="s">
        <v>0</v>
      </c>
      <c r="G579" t="s">
        <v>27</v>
      </c>
      <c r="H579" t="str">
        <f>_xlfn.XLOOKUP(Flights[[#This Row],[Destination]], Airports!$A$2:$A$78, Airports!$D$2:$D$78)</f>
        <v>Charlotte</v>
      </c>
      <c r="I579" t="str" cm="1">
        <f t="array" ref="I579">_xlfn.XLOOKUP(Flights[[#This Row],[Destination]],_xlfn._TRO_TRAILING( Airports!A:A),_xlfn._TRO_TRAILING( Airports!E:E), "Not found")</f>
        <v>NC</v>
      </c>
      <c r="J579" s="1">
        <v>0.38541666666666669</v>
      </c>
      <c r="K579" s="22">
        <f>HOUR(Flights[[#This Row],[Scheduled Departure]])</f>
        <v>9</v>
      </c>
      <c r="L579" s="1">
        <v>0.38958333333333334</v>
      </c>
      <c r="M579">
        <f>(L579-J579)*24*60</f>
        <v>5.9999999999999787</v>
      </c>
      <c r="N579" s="16">
        <f>Flights[[#This Row],[Length (min)]]/60</f>
        <v>4.45</v>
      </c>
      <c r="O579">
        <v>267</v>
      </c>
      <c r="P579">
        <v>2125</v>
      </c>
      <c r="Q579" s="18">
        <f>IFERROR(Flights[[#This Row],[Distance]]/Flights[[#This Row],[Length (hr)]], "")</f>
        <v>477.52808988764042</v>
      </c>
      <c r="R579" s="1">
        <v>0.69652777777777775</v>
      </c>
      <c r="S579" s="1" t="str">
        <f>IF(Flights[[#This Row],[Length (hr)]]&lt;2, "No meal", IF(Flights[[#This Row],[Length (hr)]]&lt;3.5, "Light meal", "Full meal"))</f>
        <v>Full meal</v>
      </c>
      <c r="T579" s="1" t="str">
        <f>IF(AND(Flights[[#This Row],[Airline]]="US Airways", Flights[[#This Row],[Meal]]="Full Meal"), "Yes", "No")</f>
        <v>Yes</v>
      </c>
      <c r="U579" s="1">
        <v>0.7</v>
      </c>
      <c r="V579">
        <v>5</v>
      </c>
      <c r="W579" s="1" t="str">
        <f>IF(Flights[[#This Row],[Arrival Delay]] = "", "Cancelled", IF(Flights[[#This Row],[Arrival Delay]]&gt;15, "Delayed", "On time"))</f>
        <v>On time</v>
      </c>
      <c r="X579" t="str">
        <f>IF(Flights[[#This Row],[Status]]&lt;&gt;"Delayed","", IF(Flights[[#This Row],[Arrival Delay]]&gt;120, "Severe", IF(Flights[[#This Row],[Arrival Delay]]&gt;60, "Major", "Moderate")))</f>
        <v/>
      </c>
      <c r="Y579" t="b">
        <v>0</v>
      </c>
      <c r="AA579" t="str">
        <f>IF(OR(AND(Flights[[#This Row],[Status]]="Cancelled", Flights[[#This Row],[Cancellation Reason]]="Airline/Carrier"), Flights[[#This Row],[Delay Type]]="Severe"), "Yes", "No")</f>
        <v>No</v>
      </c>
    </row>
    <row r="580" spans="1:27" x14ac:dyDescent="0.3">
      <c r="A580" s="3">
        <v>42051</v>
      </c>
      <c r="B580" s="22">
        <f>WEEKNUM(Flights[[#This Row],[Date]], 1)</f>
        <v>8</v>
      </c>
      <c r="C580" s="22">
        <f>WEEKDAY(Flights[[#This Row],[Date]],1)</f>
        <v>2</v>
      </c>
      <c r="D580" t="s">
        <v>991</v>
      </c>
      <c r="E580" t="s">
        <v>1990</v>
      </c>
      <c r="F580" t="s">
        <v>0</v>
      </c>
      <c r="G580" t="s">
        <v>9</v>
      </c>
      <c r="H580" t="str">
        <f>_xlfn.XLOOKUP(Flights[[#This Row],[Destination]], Airports!$A$2:$A$78, Airports!$D$2:$D$78)</f>
        <v>San Francisco</v>
      </c>
      <c r="I580" t="str" cm="1">
        <f t="array" ref="I580">_xlfn.XLOOKUP(Flights[[#This Row],[Destination]],_xlfn._TRO_TRAILING( Airports!A:A),_xlfn._TRO_TRAILING( Airports!E:E), "Not found")</f>
        <v>CA</v>
      </c>
      <c r="J580" s="1">
        <v>0.41805555555555557</v>
      </c>
      <c r="K580" s="22">
        <f>HOUR(Flights[[#This Row],[Scheduled Departure]])</f>
        <v>10</v>
      </c>
      <c r="L580" s="1">
        <v>0.41597222222222224</v>
      </c>
      <c r="M580">
        <f>(L580-J580)*24*60</f>
        <v>-2.9999999999999893</v>
      </c>
      <c r="N580" s="16">
        <f>Flights[[#This Row],[Length (min)]]/60</f>
        <v>1.2666666666666666</v>
      </c>
      <c r="O580">
        <v>76</v>
      </c>
      <c r="P580">
        <v>337</v>
      </c>
      <c r="Q580" s="18">
        <f>IFERROR(Flights[[#This Row],[Distance]]/Flights[[#This Row],[Length (hr)]], "")</f>
        <v>266.0526315789474</v>
      </c>
      <c r="R580" s="1">
        <v>0.48819444444444443</v>
      </c>
      <c r="S580" s="1" t="str">
        <f>IF(Flights[[#This Row],[Length (hr)]]&lt;2, "No meal", IF(Flights[[#This Row],[Length (hr)]]&lt;3.5, "Light meal", "Full meal"))</f>
        <v>No meal</v>
      </c>
      <c r="T580" s="1" t="str">
        <f>IF(AND(Flights[[#This Row],[Airline]]="US Airways", Flights[[#This Row],[Meal]]="Full Meal"), "Yes", "No")</f>
        <v>No</v>
      </c>
      <c r="U580" s="1">
        <v>0.46875</v>
      </c>
      <c r="V580">
        <v>-28</v>
      </c>
      <c r="W580" s="1" t="str">
        <f>IF(Flights[[#This Row],[Arrival Delay]] = "", "Cancelled", IF(Flights[[#This Row],[Arrival Delay]]&gt;15, "Delayed", "On time"))</f>
        <v>On time</v>
      </c>
      <c r="X580" t="str">
        <f>IF(Flights[[#This Row],[Status]]&lt;&gt;"Delayed","", IF(Flights[[#This Row],[Arrival Delay]]&gt;120, "Severe", IF(Flights[[#This Row],[Arrival Delay]]&gt;60, "Major", "Moderate")))</f>
        <v/>
      </c>
      <c r="Y580" t="b">
        <v>0</v>
      </c>
      <c r="AA580" t="str">
        <f>IF(OR(AND(Flights[[#This Row],[Status]]="Cancelled", Flights[[#This Row],[Cancellation Reason]]="Airline/Carrier"), Flights[[#This Row],[Delay Type]]="Severe"), "Yes", "No")</f>
        <v>No</v>
      </c>
    </row>
    <row r="581" spans="1:27" x14ac:dyDescent="0.3">
      <c r="A581" s="3">
        <v>42051</v>
      </c>
      <c r="B581" s="22">
        <f>WEEKNUM(Flights[[#This Row],[Date]], 1)</f>
        <v>8</v>
      </c>
      <c r="C581" s="22">
        <f>WEEKDAY(Flights[[#This Row],[Date]],1)</f>
        <v>2</v>
      </c>
      <c r="D581" t="s">
        <v>1003</v>
      </c>
      <c r="E581" t="s">
        <v>1994</v>
      </c>
      <c r="F581" t="s">
        <v>0</v>
      </c>
      <c r="G581" t="s">
        <v>259</v>
      </c>
      <c r="H581" t="str">
        <f>_xlfn.XLOOKUP(Flights[[#This Row],[Destination]], Airports!$A$2:$A$78, Airports!$D$2:$D$78)</f>
        <v>Bozeman</v>
      </c>
      <c r="I581" t="str" cm="1">
        <f t="array" ref="I581">_xlfn.XLOOKUP(Flights[[#This Row],[Destination]],_xlfn._TRO_TRAILING( Airports!A:A),_xlfn._TRO_TRAILING( Airports!E:E), "Not found")</f>
        <v>MT</v>
      </c>
      <c r="J581" s="1">
        <v>0.4375</v>
      </c>
      <c r="K581" s="22">
        <f>HOUR(Flights[[#This Row],[Scheduled Departure]])</f>
        <v>10</v>
      </c>
      <c r="L581" s="1">
        <v>0.43680555555555556</v>
      </c>
      <c r="M581">
        <f>(L581-J581)*24*60</f>
        <v>-0.99999999999999645</v>
      </c>
      <c r="N581" s="16">
        <f>Flights[[#This Row],[Length (min)]]/60</f>
        <v>2.9333333333333331</v>
      </c>
      <c r="O581">
        <v>176</v>
      </c>
      <c r="P581">
        <v>902</v>
      </c>
      <c r="Q581" s="18">
        <f>IFERROR(Flights[[#This Row],[Distance]]/Flights[[#This Row],[Length (hr)]], "")</f>
        <v>307.5</v>
      </c>
      <c r="R581" s="1">
        <v>0.58680555555555558</v>
      </c>
      <c r="S581" s="1" t="str">
        <f>IF(Flights[[#This Row],[Length (hr)]]&lt;2, "No meal", IF(Flights[[#This Row],[Length (hr)]]&lt;3.5, "Light meal", "Full meal"))</f>
        <v>Light meal</v>
      </c>
      <c r="T581" s="1" t="str">
        <f>IF(AND(Flights[[#This Row],[Airline]]="US Airways", Flights[[#This Row],[Meal]]="Full Meal"), "Yes", "No")</f>
        <v>No</v>
      </c>
      <c r="U581" s="1">
        <v>0.60069444444444442</v>
      </c>
      <c r="V581">
        <v>20</v>
      </c>
      <c r="W581" s="1" t="str">
        <f>IF(Flights[[#This Row],[Arrival Delay]] = "", "Cancelled", IF(Flights[[#This Row],[Arrival Delay]]&gt;15, "Delayed", "On time"))</f>
        <v>Delayed</v>
      </c>
      <c r="X581" t="str">
        <f>IF(Flights[[#This Row],[Status]]&lt;&gt;"Delayed","", IF(Flights[[#This Row],[Arrival Delay]]&gt;120, "Severe", IF(Flights[[#This Row],[Arrival Delay]]&gt;60, "Major", "Moderate")))</f>
        <v>Moderate</v>
      </c>
      <c r="Y581" t="b">
        <v>0</v>
      </c>
      <c r="AA581" t="str">
        <f>IF(OR(AND(Flights[[#This Row],[Status]]="Cancelled", Flights[[#This Row],[Cancellation Reason]]="Airline/Carrier"), Flights[[#This Row],[Delay Type]]="Severe"), "Yes", "No")</f>
        <v>No</v>
      </c>
    </row>
    <row r="582" spans="1:27" x14ac:dyDescent="0.3">
      <c r="A582" s="3">
        <v>42051</v>
      </c>
      <c r="B582" s="22">
        <f>WEEKNUM(Flights[[#This Row],[Date]], 1)</f>
        <v>8</v>
      </c>
      <c r="C582" s="22">
        <f>WEEKDAY(Flights[[#This Row],[Date]],1)</f>
        <v>2</v>
      </c>
      <c r="D582" t="s">
        <v>67</v>
      </c>
      <c r="E582" t="s">
        <v>1987</v>
      </c>
      <c r="F582" t="s">
        <v>0</v>
      </c>
      <c r="G582" t="s">
        <v>6</v>
      </c>
      <c r="H582" t="str">
        <f>_xlfn.XLOOKUP(Flights[[#This Row],[Destination]], Airports!$A$2:$A$78, Airports!$D$2:$D$78)</f>
        <v>Nashville</v>
      </c>
      <c r="I582" t="str" cm="1">
        <f t="array" ref="I582">_xlfn.XLOOKUP(Flights[[#This Row],[Destination]],_xlfn._TRO_TRAILING( Airports!A:A),_xlfn._TRO_TRAILING( Airports!E:E), "Not found")</f>
        <v>TN</v>
      </c>
      <c r="J582" s="1">
        <v>0.48958333333333331</v>
      </c>
      <c r="K582" s="22">
        <f>HOUR(Flights[[#This Row],[Scheduled Departure]])</f>
        <v>11</v>
      </c>
      <c r="L582" s="1">
        <v>0</v>
      </c>
      <c r="M582">
        <f>(L582-J582)*24*60</f>
        <v>-705</v>
      </c>
      <c r="N582" s="16">
        <f>Flights[[#This Row],[Length (min)]]/60</f>
        <v>0</v>
      </c>
      <c r="P582">
        <v>1797</v>
      </c>
      <c r="Q582" s="18" t="str">
        <f>IFERROR(Flights[[#This Row],[Distance]]/Flights[[#This Row],[Length (hr)]], "")</f>
        <v/>
      </c>
      <c r="R582" s="1">
        <v>0.73333333333333328</v>
      </c>
      <c r="S582" s="1" t="str">
        <f>IF(Flights[[#This Row],[Length (hr)]]&lt;2, "No meal", IF(Flights[[#This Row],[Length (hr)]]&lt;3.5, "Light meal", "Full meal"))</f>
        <v>No meal</v>
      </c>
      <c r="T582" s="1" t="str">
        <f>IF(AND(Flights[[#This Row],[Airline]]="US Airways", Flights[[#This Row],[Meal]]="Full Meal"), "Yes", "No")</f>
        <v>No</v>
      </c>
      <c r="U582" s="1">
        <v>0</v>
      </c>
      <c r="W582" s="1" t="str">
        <f>IF(Flights[[#This Row],[Arrival Delay]] = "", "Cancelled", IF(Flights[[#This Row],[Arrival Delay]]&gt;15, "Delayed", "On time"))</f>
        <v>Cancelled</v>
      </c>
      <c r="X582" t="str">
        <f>IF(Flights[[#This Row],[Status]]&lt;&gt;"Delayed","", IF(Flights[[#This Row],[Arrival Delay]]&gt;120, "Severe", IF(Flights[[#This Row],[Arrival Delay]]&gt;60, "Major", "Moderate")))</f>
        <v/>
      </c>
      <c r="Y582" t="b">
        <v>1</v>
      </c>
      <c r="Z582" t="s">
        <v>11</v>
      </c>
      <c r="AA582" t="str">
        <f>IF(OR(AND(Flights[[#This Row],[Status]]="Cancelled", Flights[[#This Row],[Cancellation Reason]]="Airline/Carrier"), Flights[[#This Row],[Delay Type]]="Severe"), "Yes", "No")</f>
        <v>No</v>
      </c>
    </row>
    <row r="583" spans="1:27" x14ac:dyDescent="0.3">
      <c r="A583" s="3">
        <v>42051</v>
      </c>
      <c r="B583" s="22">
        <f>WEEKNUM(Flights[[#This Row],[Date]], 1)</f>
        <v>8</v>
      </c>
      <c r="C583" s="22">
        <f>WEEKDAY(Flights[[#This Row],[Date]],1)</f>
        <v>2</v>
      </c>
      <c r="D583" t="s">
        <v>471</v>
      </c>
      <c r="E583" t="s">
        <v>1990</v>
      </c>
      <c r="F583" t="s">
        <v>0</v>
      </c>
      <c r="G583" t="s">
        <v>293</v>
      </c>
      <c r="H583" t="str">
        <f>_xlfn.XLOOKUP(Flights[[#This Row],[Destination]], Airports!$A$2:$A$78, Airports!$D$2:$D$78)</f>
        <v>Houston</v>
      </c>
      <c r="I583" t="str" cm="1">
        <f t="array" ref="I583">_xlfn.XLOOKUP(Flights[[#This Row],[Destination]],_xlfn._TRO_TRAILING( Airports!A:A),_xlfn._TRO_TRAILING( Airports!E:E), "Not found")</f>
        <v>TX</v>
      </c>
      <c r="J583" s="1">
        <v>0.53333333333333333</v>
      </c>
      <c r="K583" s="22">
        <f>HOUR(Flights[[#This Row],[Scheduled Departure]])</f>
        <v>12</v>
      </c>
      <c r="L583" s="1">
        <v>0</v>
      </c>
      <c r="M583">
        <f>(L583-J583)*24*60</f>
        <v>-768</v>
      </c>
      <c r="N583" s="16">
        <f>Flights[[#This Row],[Length (min)]]/60</f>
        <v>0</v>
      </c>
      <c r="P583">
        <v>1379</v>
      </c>
      <c r="Q583" s="18" t="str">
        <f>IFERROR(Flights[[#This Row],[Distance]]/Flights[[#This Row],[Length (hr)]], "")</f>
        <v/>
      </c>
      <c r="R583" s="1">
        <v>0.75</v>
      </c>
      <c r="S583" s="1" t="str">
        <f>IF(Flights[[#This Row],[Length (hr)]]&lt;2, "No meal", IF(Flights[[#This Row],[Length (hr)]]&lt;3.5, "Light meal", "Full meal"))</f>
        <v>No meal</v>
      </c>
      <c r="T583" s="1" t="str">
        <f>IF(AND(Flights[[#This Row],[Airline]]="US Airways", Flights[[#This Row],[Meal]]="Full Meal"), "Yes", "No")</f>
        <v>No</v>
      </c>
      <c r="U583" s="1">
        <v>0</v>
      </c>
      <c r="W583" s="1" t="str">
        <f>IF(Flights[[#This Row],[Arrival Delay]] = "", "Cancelled", IF(Flights[[#This Row],[Arrival Delay]]&gt;15, "Delayed", "On time"))</f>
        <v>Cancelled</v>
      </c>
      <c r="X583" t="str">
        <f>IF(Flights[[#This Row],[Status]]&lt;&gt;"Delayed","", IF(Flights[[#This Row],[Arrival Delay]]&gt;120, "Severe", IF(Flights[[#This Row],[Arrival Delay]]&gt;60, "Major", "Moderate")))</f>
        <v/>
      </c>
      <c r="Y583" t="b">
        <v>1</v>
      </c>
      <c r="Z583" t="s">
        <v>8</v>
      </c>
      <c r="AA583" t="str">
        <f>IF(OR(AND(Flights[[#This Row],[Status]]="Cancelled", Flights[[#This Row],[Cancellation Reason]]="Airline/Carrier"), Flights[[#This Row],[Delay Type]]="Severe"), "Yes", "No")</f>
        <v>Yes</v>
      </c>
    </row>
    <row r="584" spans="1:27" x14ac:dyDescent="0.3">
      <c r="A584" s="3">
        <v>42051</v>
      </c>
      <c r="B584" s="22">
        <f>WEEKNUM(Flights[[#This Row],[Date]], 1)</f>
        <v>8</v>
      </c>
      <c r="C584" s="22">
        <f>WEEKDAY(Flights[[#This Row],[Date]],1)</f>
        <v>2</v>
      </c>
      <c r="D584" t="s">
        <v>898</v>
      </c>
      <c r="E584" t="s">
        <v>1995</v>
      </c>
      <c r="F584" t="s">
        <v>0</v>
      </c>
      <c r="G584" t="s">
        <v>351</v>
      </c>
      <c r="H584" t="str">
        <f>_xlfn.XLOOKUP(Flights[[#This Row],[Destination]], Airports!$A$2:$A$78, Airports!$D$2:$D$78)</f>
        <v>Sacramento</v>
      </c>
      <c r="I584" t="str" cm="1">
        <f t="array" ref="I584">_xlfn.XLOOKUP(Flights[[#This Row],[Destination]],_xlfn._TRO_TRAILING( Airports!A:A),_xlfn._TRO_TRAILING( Airports!E:E), "Not found")</f>
        <v>CA</v>
      </c>
      <c r="J584" s="1">
        <v>0.69097222222222221</v>
      </c>
      <c r="K584" s="22">
        <f>HOUR(Flights[[#This Row],[Scheduled Departure]])</f>
        <v>16</v>
      </c>
      <c r="L584" s="1">
        <v>0.70138888888888884</v>
      </c>
      <c r="M584">
        <f>(L584-J584)*24*60</f>
        <v>14.999999999999947</v>
      </c>
      <c r="N584" s="16">
        <f>Flights[[#This Row],[Length (min)]]/60</f>
        <v>1.1666666666666667</v>
      </c>
      <c r="O584">
        <v>70</v>
      </c>
      <c r="P584">
        <v>373</v>
      </c>
      <c r="Q584" s="18">
        <f>IFERROR(Flights[[#This Row],[Distance]]/Flights[[#This Row],[Length (hr)]], "")</f>
        <v>319.71428571428572</v>
      </c>
      <c r="R584" s="1">
        <v>0.74305555555555558</v>
      </c>
      <c r="S584" s="1" t="str">
        <f>IF(Flights[[#This Row],[Length (hr)]]&lt;2, "No meal", IF(Flights[[#This Row],[Length (hr)]]&lt;3.5, "Light meal", "Full meal"))</f>
        <v>No meal</v>
      </c>
      <c r="T584" s="1" t="str">
        <f>IF(AND(Flights[[#This Row],[Airline]]="US Airways", Flights[[#This Row],[Meal]]="Full Meal"), "Yes", "No")</f>
        <v>No</v>
      </c>
      <c r="U584" s="1">
        <v>0.75</v>
      </c>
      <c r="V584">
        <v>10</v>
      </c>
      <c r="W584" s="1" t="str">
        <f>IF(Flights[[#This Row],[Arrival Delay]] = "", "Cancelled", IF(Flights[[#This Row],[Arrival Delay]]&gt;15, "Delayed", "On time"))</f>
        <v>On time</v>
      </c>
      <c r="X584" t="str">
        <f>IF(Flights[[#This Row],[Status]]&lt;&gt;"Delayed","", IF(Flights[[#This Row],[Arrival Delay]]&gt;120, "Severe", IF(Flights[[#This Row],[Arrival Delay]]&gt;60, "Major", "Moderate")))</f>
        <v/>
      </c>
      <c r="Y584" t="b">
        <v>0</v>
      </c>
      <c r="AA584" t="str">
        <f>IF(OR(AND(Flights[[#This Row],[Status]]="Cancelled", Flights[[#This Row],[Cancellation Reason]]="Airline/Carrier"), Flights[[#This Row],[Delay Type]]="Severe"), "Yes", "No")</f>
        <v>No</v>
      </c>
    </row>
    <row r="585" spans="1:27" x14ac:dyDescent="0.3">
      <c r="A585" s="3">
        <v>42051</v>
      </c>
      <c r="B585" s="22">
        <f>WEEKNUM(Flights[[#This Row],[Date]], 1)</f>
        <v>8</v>
      </c>
      <c r="C585" s="22">
        <f>WEEKDAY(Flights[[#This Row],[Date]],1)</f>
        <v>2</v>
      </c>
      <c r="D585" t="s">
        <v>899</v>
      </c>
      <c r="E585" t="s">
        <v>1995</v>
      </c>
      <c r="F585" t="s">
        <v>0</v>
      </c>
      <c r="G585" t="s">
        <v>318</v>
      </c>
      <c r="H585" t="str">
        <f>_xlfn.XLOOKUP(Flights[[#This Row],[Destination]], Airports!$A$2:$A$78, Airports!$D$2:$D$78)</f>
        <v>Oakland</v>
      </c>
      <c r="I585" t="str" cm="1">
        <f t="array" ref="I585">_xlfn.XLOOKUP(Flights[[#This Row],[Destination]],_xlfn._TRO_TRAILING( Airports!A:A),_xlfn._TRO_TRAILING( Airports!E:E), "Not found")</f>
        <v>CA</v>
      </c>
      <c r="J585" s="1">
        <v>0.69444444444444442</v>
      </c>
      <c r="K585" s="22">
        <f>HOUR(Flights[[#This Row],[Scheduled Departure]])</f>
        <v>16</v>
      </c>
      <c r="L585" s="1">
        <v>0.7006944444444444</v>
      </c>
      <c r="M585">
        <f>(L585-J585)*24*60</f>
        <v>8.999999999999968</v>
      </c>
      <c r="N585" s="16">
        <f>Flights[[#This Row],[Length (min)]]/60</f>
        <v>1.0833333333333333</v>
      </c>
      <c r="O585">
        <v>65</v>
      </c>
      <c r="P585">
        <v>337</v>
      </c>
      <c r="Q585" s="18">
        <f>IFERROR(Flights[[#This Row],[Distance]]/Flights[[#This Row],[Length (hr)]], "")</f>
        <v>311.07692307692309</v>
      </c>
      <c r="R585" s="1">
        <v>0.74652777777777779</v>
      </c>
      <c r="S585" s="1" t="str">
        <f>IF(Flights[[#This Row],[Length (hr)]]&lt;2, "No meal", IF(Flights[[#This Row],[Length (hr)]]&lt;3.5, "Light meal", "Full meal"))</f>
        <v>No meal</v>
      </c>
      <c r="T585" s="1" t="str">
        <f>IF(AND(Flights[[#This Row],[Airline]]="US Airways", Flights[[#This Row],[Meal]]="Full Meal"), "Yes", "No")</f>
        <v>No</v>
      </c>
      <c r="U585" s="1">
        <v>0.74583333333333335</v>
      </c>
      <c r="V585">
        <v>-1</v>
      </c>
      <c r="W585" s="1" t="str">
        <f>IF(Flights[[#This Row],[Arrival Delay]] = "", "Cancelled", IF(Flights[[#This Row],[Arrival Delay]]&gt;15, "Delayed", "On time"))</f>
        <v>On time</v>
      </c>
      <c r="X585" t="str">
        <f>IF(Flights[[#This Row],[Status]]&lt;&gt;"Delayed","", IF(Flights[[#This Row],[Arrival Delay]]&gt;120, "Severe", IF(Flights[[#This Row],[Arrival Delay]]&gt;60, "Major", "Moderate")))</f>
        <v/>
      </c>
      <c r="Y585" t="b">
        <v>0</v>
      </c>
      <c r="AA585" t="str">
        <f>IF(OR(AND(Flights[[#This Row],[Status]]="Cancelled", Flights[[#This Row],[Cancellation Reason]]="Airline/Carrier"), Flights[[#This Row],[Delay Type]]="Severe"), "Yes", "No")</f>
        <v>No</v>
      </c>
    </row>
    <row r="586" spans="1:27" x14ac:dyDescent="0.3">
      <c r="A586" s="3">
        <v>42051</v>
      </c>
      <c r="B586" s="22">
        <f>WEEKNUM(Flights[[#This Row],[Date]], 1)</f>
        <v>8</v>
      </c>
      <c r="C586" s="22">
        <f>WEEKDAY(Flights[[#This Row],[Date]],1)</f>
        <v>2</v>
      </c>
      <c r="D586" t="s">
        <v>584</v>
      </c>
      <c r="E586" t="s">
        <v>1994</v>
      </c>
      <c r="F586" t="s">
        <v>0</v>
      </c>
      <c r="G586" t="s">
        <v>335</v>
      </c>
      <c r="H586" t="str">
        <f>_xlfn.XLOOKUP(Flights[[#This Row],[Destination]], Airports!$A$2:$A$78, Airports!$D$2:$D$78)</f>
        <v>Reno</v>
      </c>
      <c r="I586" t="str" cm="1">
        <f t="array" ref="I586">_xlfn.XLOOKUP(Flights[[#This Row],[Destination]],_xlfn._TRO_TRAILING( Airports!A:A),_xlfn._TRO_TRAILING( Airports!E:E), "Not found")</f>
        <v>NV</v>
      </c>
      <c r="J586" s="1">
        <v>0.70833333333333337</v>
      </c>
      <c r="K586" s="22">
        <f>HOUR(Flights[[#This Row],[Scheduled Departure]])</f>
        <v>17</v>
      </c>
      <c r="L586" s="1">
        <v>0.70416666666666672</v>
      </c>
      <c r="M586">
        <f>(L586-J586)*24*60</f>
        <v>-5.9999999999999787</v>
      </c>
      <c r="N586" s="16">
        <f>Flights[[#This Row],[Length (min)]]/60</f>
        <v>1.6666666666666667</v>
      </c>
      <c r="O586">
        <v>100</v>
      </c>
      <c r="P586">
        <v>391</v>
      </c>
      <c r="Q586" s="18">
        <f>IFERROR(Flights[[#This Row],[Distance]]/Flights[[#This Row],[Length (hr)]], "")</f>
        <v>234.6</v>
      </c>
      <c r="R586" s="1">
        <v>0.76666666666666672</v>
      </c>
      <c r="S586" s="1" t="str">
        <f>IF(Flights[[#This Row],[Length (hr)]]&lt;2, "No meal", IF(Flights[[#This Row],[Length (hr)]]&lt;3.5, "Light meal", "Full meal"))</f>
        <v>No meal</v>
      </c>
      <c r="T586" s="1" t="str">
        <f>IF(AND(Flights[[#This Row],[Airline]]="US Airways", Flights[[#This Row],[Meal]]="Full Meal"), "Yes", "No")</f>
        <v>No</v>
      </c>
      <c r="U586" s="1">
        <v>0.77361111111111114</v>
      </c>
      <c r="V586">
        <v>10</v>
      </c>
      <c r="W586" s="1" t="str">
        <f>IF(Flights[[#This Row],[Arrival Delay]] = "", "Cancelled", IF(Flights[[#This Row],[Arrival Delay]]&gt;15, "Delayed", "On time"))</f>
        <v>On time</v>
      </c>
      <c r="X586" t="str">
        <f>IF(Flights[[#This Row],[Status]]&lt;&gt;"Delayed","", IF(Flights[[#This Row],[Arrival Delay]]&gt;120, "Severe", IF(Flights[[#This Row],[Arrival Delay]]&gt;60, "Major", "Moderate")))</f>
        <v/>
      </c>
      <c r="Y586" t="b">
        <v>0</v>
      </c>
      <c r="AA586" t="str">
        <f>IF(OR(AND(Flights[[#This Row],[Status]]="Cancelled", Flights[[#This Row],[Cancellation Reason]]="Airline/Carrier"), Flights[[#This Row],[Delay Type]]="Severe"), "Yes", "No")</f>
        <v>No</v>
      </c>
    </row>
    <row r="587" spans="1:27" x14ac:dyDescent="0.3">
      <c r="A587" s="3">
        <v>42051</v>
      </c>
      <c r="B587" s="22">
        <f>WEEKNUM(Flights[[#This Row],[Date]], 1)</f>
        <v>8</v>
      </c>
      <c r="C587" s="22">
        <f>WEEKDAY(Flights[[#This Row],[Date]],1)</f>
        <v>2</v>
      </c>
      <c r="D587" t="s">
        <v>614</v>
      </c>
      <c r="E587" t="s">
        <v>1994</v>
      </c>
      <c r="F587" t="s">
        <v>0</v>
      </c>
      <c r="G587" t="s">
        <v>3</v>
      </c>
      <c r="H587" t="str">
        <f>_xlfn.XLOOKUP(Flights[[#This Row],[Destination]], Airports!$A$2:$A$78, Airports!$D$2:$D$78)</f>
        <v>Dallas</v>
      </c>
      <c r="I587" t="str" cm="1">
        <f t="array" ref="I587">_xlfn.XLOOKUP(Flights[[#This Row],[Destination]],_xlfn._TRO_TRAILING( Airports!A:A),_xlfn._TRO_TRAILING( Airports!E:E), "Not found")</f>
        <v>TX</v>
      </c>
      <c r="J587" s="1">
        <v>0.76875000000000004</v>
      </c>
      <c r="K587" s="22">
        <f>HOUR(Flights[[#This Row],[Scheduled Departure]])</f>
        <v>18</v>
      </c>
      <c r="L587" s="1">
        <v>0.81111111111111112</v>
      </c>
      <c r="M587">
        <f>(L587-J587)*24*60</f>
        <v>60.999999999999943</v>
      </c>
      <c r="N587" s="16">
        <f>Flights[[#This Row],[Length (min)]]/60</f>
        <v>2.8</v>
      </c>
      <c r="O587">
        <v>168</v>
      </c>
      <c r="P587">
        <v>1235</v>
      </c>
      <c r="Q587" s="18">
        <f>IFERROR(Flights[[#This Row],[Distance]]/Flights[[#This Row],[Length (hr)]], "")</f>
        <v>441.07142857142861</v>
      </c>
      <c r="R587" s="1">
        <v>0.97916666666666663</v>
      </c>
      <c r="S587" s="1" t="str">
        <f>IF(Flights[[#This Row],[Length (hr)]]&lt;2, "No meal", IF(Flights[[#This Row],[Length (hr)]]&lt;3.5, "Light meal", "Full meal"))</f>
        <v>Light meal</v>
      </c>
      <c r="T587" s="1" t="str">
        <f>IF(AND(Flights[[#This Row],[Airline]]="US Airways", Flights[[#This Row],[Meal]]="Full Meal"), "Yes", "No")</f>
        <v>No</v>
      </c>
      <c r="U587" s="1">
        <v>1.1111111111111112E-2</v>
      </c>
      <c r="V587">
        <v>46</v>
      </c>
      <c r="W587" s="1" t="str">
        <f>IF(Flights[[#This Row],[Arrival Delay]] = "", "Cancelled", IF(Flights[[#This Row],[Arrival Delay]]&gt;15, "Delayed", "On time"))</f>
        <v>Delayed</v>
      </c>
      <c r="X587" t="str">
        <f>IF(Flights[[#This Row],[Status]]&lt;&gt;"Delayed","", IF(Flights[[#This Row],[Arrival Delay]]&gt;120, "Severe", IF(Flights[[#This Row],[Arrival Delay]]&gt;60, "Major", "Moderate")))</f>
        <v>Moderate</v>
      </c>
      <c r="Y587" t="b">
        <v>0</v>
      </c>
      <c r="AA587" t="str">
        <f>IF(OR(AND(Flights[[#This Row],[Status]]="Cancelled", Flights[[#This Row],[Cancellation Reason]]="Airline/Carrier"), Flights[[#This Row],[Delay Type]]="Severe"), "Yes", "No")</f>
        <v>No</v>
      </c>
    </row>
    <row r="588" spans="1:27" x14ac:dyDescent="0.3">
      <c r="A588" s="3">
        <v>42051</v>
      </c>
      <c r="B588" s="22">
        <f>WEEKNUM(Flights[[#This Row],[Date]], 1)</f>
        <v>8</v>
      </c>
      <c r="C588" s="22">
        <f>WEEKDAY(Flights[[#This Row],[Date]],1)</f>
        <v>2</v>
      </c>
      <c r="D588" t="s">
        <v>642</v>
      </c>
      <c r="E588" t="s">
        <v>1994</v>
      </c>
      <c r="F588" t="s">
        <v>0</v>
      </c>
      <c r="G588" t="s">
        <v>280</v>
      </c>
      <c r="H588" t="str">
        <f>_xlfn.XLOOKUP(Flights[[#This Row],[Destination]], Airports!$A$2:$A$78, Airports!$D$2:$D$78)</f>
        <v>Eugene</v>
      </c>
      <c r="I588" t="str" cm="1">
        <f t="array" ref="I588">_xlfn.XLOOKUP(Flights[[#This Row],[Destination]],_xlfn._TRO_TRAILING( Airports!A:A),_xlfn._TRO_TRAILING( Airports!E:E), "Not found")</f>
        <v>OR</v>
      </c>
      <c r="J588" s="1">
        <v>0.82291666666666663</v>
      </c>
      <c r="K588" s="22">
        <f>HOUR(Flights[[#This Row],[Scheduled Departure]])</f>
        <v>19</v>
      </c>
      <c r="L588" s="1">
        <v>0.83680555555555558</v>
      </c>
      <c r="M588">
        <f>(L588-J588)*24*60</f>
        <v>20.000000000000089</v>
      </c>
      <c r="N588" s="16">
        <f>Flights[[#This Row],[Length (min)]]/60</f>
        <v>2.15</v>
      </c>
      <c r="O588">
        <v>129</v>
      </c>
      <c r="P588">
        <v>748</v>
      </c>
      <c r="Q588" s="18">
        <f>IFERROR(Flights[[#This Row],[Distance]]/Flights[[#This Row],[Length (hr)]], "")</f>
        <v>347.90697674418607</v>
      </c>
      <c r="R588" s="1">
        <v>0.91319444444444442</v>
      </c>
      <c r="S588" s="1" t="str">
        <f>IF(Flights[[#This Row],[Length (hr)]]&lt;2, "No meal", IF(Flights[[#This Row],[Length (hr)]]&lt;3.5, "Light meal", "Full meal"))</f>
        <v>Light meal</v>
      </c>
      <c r="T588" s="1" t="str">
        <f>IF(AND(Flights[[#This Row],[Airline]]="US Airways", Flights[[#This Row],[Meal]]="Full Meal"), "Yes", "No")</f>
        <v>No</v>
      </c>
      <c r="U588" s="1">
        <v>0.92638888888888893</v>
      </c>
      <c r="V588">
        <v>19</v>
      </c>
      <c r="W588" s="1" t="str">
        <f>IF(Flights[[#This Row],[Arrival Delay]] = "", "Cancelled", IF(Flights[[#This Row],[Arrival Delay]]&gt;15, "Delayed", "On time"))</f>
        <v>Delayed</v>
      </c>
      <c r="X588" t="str">
        <f>IF(Flights[[#This Row],[Status]]&lt;&gt;"Delayed","", IF(Flights[[#This Row],[Arrival Delay]]&gt;120, "Severe", IF(Flights[[#This Row],[Arrival Delay]]&gt;60, "Major", "Moderate")))</f>
        <v>Moderate</v>
      </c>
      <c r="Y588" t="b">
        <v>0</v>
      </c>
      <c r="AA588" t="str">
        <f>IF(OR(AND(Flights[[#This Row],[Status]]="Cancelled", Flights[[#This Row],[Cancellation Reason]]="Airline/Carrier"), Flights[[#This Row],[Delay Type]]="Severe"), "Yes", "No")</f>
        <v>No</v>
      </c>
    </row>
    <row r="589" spans="1:27" x14ac:dyDescent="0.3">
      <c r="A589" s="3">
        <v>42051</v>
      </c>
      <c r="B589" s="22">
        <f>WEEKNUM(Flights[[#This Row],[Date]], 1)</f>
        <v>8</v>
      </c>
      <c r="C589" s="22">
        <f>WEEKDAY(Flights[[#This Row],[Date]],1)</f>
        <v>2</v>
      </c>
      <c r="D589" t="s">
        <v>663</v>
      </c>
      <c r="E589" t="s">
        <v>1988</v>
      </c>
      <c r="F589" t="s">
        <v>0</v>
      </c>
      <c r="G589" t="s">
        <v>28</v>
      </c>
      <c r="H589" t="str">
        <f>_xlfn.XLOOKUP(Flights[[#This Row],[Destination]], Airports!$A$2:$A$78, Airports!$D$2:$D$78)</f>
        <v>Philadelphia</v>
      </c>
      <c r="I589" t="str" cm="1">
        <f t="array" ref="I589">_xlfn.XLOOKUP(Flights[[#This Row],[Destination]],_xlfn._TRO_TRAILING( Airports!A:A),_xlfn._TRO_TRAILING( Airports!E:E), "Not found")</f>
        <v>PA</v>
      </c>
      <c r="J589" s="1">
        <v>0.92708333333333337</v>
      </c>
      <c r="K589" s="22">
        <f>HOUR(Flights[[#This Row],[Scheduled Departure]])</f>
        <v>22</v>
      </c>
      <c r="L589" s="1">
        <v>0.92361111111111116</v>
      </c>
      <c r="M589">
        <f>(L589-J589)*24*60</f>
        <v>-4.9999999999999822</v>
      </c>
      <c r="N589" s="16">
        <f>Flights[[#This Row],[Length (min)]]/60</f>
        <v>4.75</v>
      </c>
      <c r="O589">
        <v>285</v>
      </c>
      <c r="P589">
        <v>2402</v>
      </c>
      <c r="Q589" s="18">
        <f>IFERROR(Flights[[#This Row],[Distance]]/Flights[[#This Row],[Length (hr)]], "")</f>
        <v>505.68421052631578</v>
      </c>
      <c r="R589" s="1">
        <v>0.25555555555555554</v>
      </c>
      <c r="S589" s="1" t="str">
        <f>IF(Flights[[#This Row],[Length (hr)]]&lt;2, "No meal", IF(Flights[[#This Row],[Length (hr)]]&lt;3.5, "Light meal", "Full meal"))</f>
        <v>Full meal</v>
      </c>
      <c r="T589" s="1" t="str">
        <f>IF(AND(Flights[[#This Row],[Airline]]="US Airways", Flights[[#This Row],[Meal]]="Full Meal"), "Yes", "No")</f>
        <v>Yes</v>
      </c>
      <c r="U589" s="1">
        <v>0.24652777777777779</v>
      </c>
      <c r="V589">
        <v>-13</v>
      </c>
      <c r="W589" s="1" t="str">
        <f>IF(Flights[[#This Row],[Arrival Delay]] = "", "Cancelled", IF(Flights[[#This Row],[Arrival Delay]]&gt;15, "Delayed", "On time"))</f>
        <v>On time</v>
      </c>
      <c r="X589" t="str">
        <f>IF(Flights[[#This Row],[Status]]&lt;&gt;"Delayed","", IF(Flights[[#This Row],[Arrival Delay]]&gt;120, "Severe", IF(Flights[[#This Row],[Arrival Delay]]&gt;60, "Major", "Moderate")))</f>
        <v/>
      </c>
      <c r="Y589" t="b">
        <v>0</v>
      </c>
      <c r="AA589" t="str">
        <f>IF(OR(AND(Flights[[#This Row],[Status]]="Cancelled", Flights[[#This Row],[Cancellation Reason]]="Airline/Carrier"), Flights[[#This Row],[Delay Type]]="Severe"), "Yes", "No")</f>
        <v>No</v>
      </c>
    </row>
    <row r="590" spans="1:27" x14ac:dyDescent="0.3">
      <c r="A590" s="3">
        <v>42051</v>
      </c>
      <c r="B590" s="22">
        <f>WEEKNUM(Flights[[#This Row],[Date]], 1)</f>
        <v>8</v>
      </c>
      <c r="C590" s="22">
        <f>WEEKDAY(Flights[[#This Row],[Date]],1)</f>
        <v>2</v>
      </c>
      <c r="D590" t="s">
        <v>493</v>
      </c>
      <c r="E590" t="s">
        <v>1994</v>
      </c>
      <c r="F590" t="s">
        <v>0</v>
      </c>
      <c r="G590" t="s">
        <v>260</v>
      </c>
      <c r="H590" t="str">
        <f>_xlfn.XLOOKUP(Flights[[#This Row],[Destination]], Airports!$A$2:$A$78, Airports!$D$2:$D$78)</f>
        <v>San Diego</v>
      </c>
      <c r="I590" t="str" cm="1">
        <f t="array" ref="I590">_xlfn.XLOOKUP(Flights[[#This Row],[Destination]],_xlfn._TRO_TRAILING( Airports!A:A),_xlfn._TRO_TRAILING( Airports!E:E), "Not found")</f>
        <v>CA</v>
      </c>
      <c r="J590" s="1">
        <v>0.93055555555555558</v>
      </c>
      <c r="K590" s="22">
        <f>HOUR(Flights[[#This Row],[Scheduled Departure]])</f>
        <v>22</v>
      </c>
      <c r="L590" s="1">
        <v>0.93125000000000002</v>
      </c>
      <c r="M590">
        <f>(L590-J590)*24*60</f>
        <v>0.99999999999999645</v>
      </c>
      <c r="N590" s="16">
        <f>Flights[[#This Row],[Length (min)]]/60</f>
        <v>0.76666666666666672</v>
      </c>
      <c r="O590">
        <v>46</v>
      </c>
      <c r="P590">
        <v>86</v>
      </c>
      <c r="Q590" s="18">
        <f>IFERROR(Flights[[#This Row],[Distance]]/Flights[[#This Row],[Length (hr)]], "")</f>
        <v>112.17391304347825</v>
      </c>
      <c r="R590" s="1">
        <v>0.96250000000000002</v>
      </c>
      <c r="S590" s="1" t="str">
        <f>IF(Flights[[#This Row],[Length (hr)]]&lt;2, "No meal", IF(Flights[[#This Row],[Length (hr)]]&lt;3.5, "Light meal", "Full meal"))</f>
        <v>No meal</v>
      </c>
      <c r="T590" s="1" t="str">
        <f>IF(AND(Flights[[#This Row],[Airline]]="US Airways", Flights[[#This Row],[Meal]]="Full Meal"), "Yes", "No")</f>
        <v>No</v>
      </c>
      <c r="U590" s="1">
        <v>0.96319444444444446</v>
      </c>
      <c r="V590">
        <v>1</v>
      </c>
      <c r="W590" s="1" t="str">
        <f>IF(Flights[[#This Row],[Arrival Delay]] = "", "Cancelled", IF(Flights[[#This Row],[Arrival Delay]]&gt;15, "Delayed", "On time"))</f>
        <v>On time</v>
      </c>
      <c r="X590" t="str">
        <f>IF(Flights[[#This Row],[Status]]&lt;&gt;"Delayed","", IF(Flights[[#This Row],[Arrival Delay]]&gt;120, "Severe", IF(Flights[[#This Row],[Arrival Delay]]&gt;60, "Major", "Moderate")))</f>
        <v/>
      </c>
      <c r="Y590" t="b">
        <v>0</v>
      </c>
      <c r="AA590" t="str">
        <f>IF(OR(AND(Flights[[#This Row],[Status]]="Cancelled", Flights[[#This Row],[Cancellation Reason]]="Airline/Carrier"), Flights[[#This Row],[Delay Type]]="Severe"), "Yes", "No")</f>
        <v>No</v>
      </c>
    </row>
    <row r="591" spans="1:27" x14ac:dyDescent="0.3">
      <c r="A591" s="3">
        <v>42052</v>
      </c>
      <c r="B591" s="22">
        <f>WEEKNUM(Flights[[#This Row],[Date]], 1)</f>
        <v>8</v>
      </c>
      <c r="C591" s="22">
        <f>WEEKDAY(Flights[[#This Row],[Date]],1)</f>
        <v>3</v>
      </c>
      <c r="D591" t="s">
        <v>949</v>
      </c>
      <c r="E591" t="s">
        <v>1990</v>
      </c>
      <c r="F591" t="s">
        <v>0</v>
      </c>
      <c r="G591" t="s">
        <v>16</v>
      </c>
      <c r="H591" t="str">
        <f>_xlfn.XLOOKUP(Flights[[#This Row],[Destination]], Airports!$A$2:$A$78, Airports!$D$2:$D$78)</f>
        <v>Dulles</v>
      </c>
      <c r="I591" t="str" cm="1">
        <f t="array" ref="I591">_xlfn.XLOOKUP(Flights[[#This Row],[Destination]],_xlfn._TRO_TRAILING( Airports!A:A),_xlfn._TRO_TRAILING( Airports!E:E), "Not found")</f>
        <v>VA</v>
      </c>
      <c r="J591" s="1">
        <v>0.33402777777777776</v>
      </c>
      <c r="K591" s="22">
        <f>HOUR(Flights[[#This Row],[Scheduled Departure]])</f>
        <v>8</v>
      </c>
      <c r="L591" s="1">
        <v>0.33402777777777776</v>
      </c>
      <c r="M591">
        <f>(L591-J591)*24*60</f>
        <v>0</v>
      </c>
      <c r="N591" s="16">
        <f>Flights[[#This Row],[Length (min)]]/60</f>
        <v>4.9000000000000004</v>
      </c>
      <c r="O591">
        <v>294</v>
      </c>
      <c r="P591">
        <v>2288</v>
      </c>
      <c r="Q591" s="18">
        <f>IFERROR(Flights[[#This Row],[Distance]]/Flights[[#This Row],[Length (hr)]], "")</f>
        <v>466.93877551020404</v>
      </c>
      <c r="R591" s="1">
        <v>0.66249999999999998</v>
      </c>
      <c r="S591" s="1" t="str">
        <f>IF(Flights[[#This Row],[Length (hr)]]&lt;2, "No meal", IF(Flights[[#This Row],[Length (hr)]]&lt;3.5, "Light meal", "Full meal"))</f>
        <v>Full meal</v>
      </c>
      <c r="T591" s="1" t="str">
        <f>IF(AND(Flights[[#This Row],[Airline]]="US Airways", Flights[[#This Row],[Meal]]="Full Meal"), "Yes", "No")</f>
        <v>No</v>
      </c>
      <c r="U591" s="1">
        <v>0.66319444444444442</v>
      </c>
      <c r="V591">
        <v>1</v>
      </c>
      <c r="W591" s="1" t="str">
        <f>IF(Flights[[#This Row],[Arrival Delay]] = "", "Cancelled", IF(Flights[[#This Row],[Arrival Delay]]&gt;15, "Delayed", "On time"))</f>
        <v>On time</v>
      </c>
      <c r="X591" t="str">
        <f>IF(Flights[[#This Row],[Status]]&lt;&gt;"Delayed","", IF(Flights[[#This Row],[Arrival Delay]]&gt;120, "Severe", IF(Flights[[#This Row],[Arrival Delay]]&gt;60, "Major", "Moderate")))</f>
        <v/>
      </c>
      <c r="Y591" t="b">
        <v>0</v>
      </c>
      <c r="AA591" t="str">
        <f>IF(OR(AND(Flights[[#This Row],[Status]]="Cancelled", Flights[[#This Row],[Cancellation Reason]]="Airline/Carrier"), Flights[[#This Row],[Delay Type]]="Severe"), "Yes", "No")</f>
        <v>No</v>
      </c>
    </row>
    <row r="592" spans="1:27" x14ac:dyDescent="0.3">
      <c r="A592" s="3">
        <v>42052</v>
      </c>
      <c r="B592" s="22">
        <f>WEEKNUM(Flights[[#This Row],[Date]], 1)</f>
        <v>8</v>
      </c>
      <c r="C592" s="22">
        <f>WEEKDAY(Flights[[#This Row],[Date]],1)</f>
        <v>3</v>
      </c>
      <c r="D592" t="s">
        <v>49</v>
      </c>
      <c r="E592" t="s">
        <v>1987</v>
      </c>
      <c r="F592" t="s">
        <v>0</v>
      </c>
      <c r="G592" t="s">
        <v>3</v>
      </c>
      <c r="H592" t="str">
        <f>_xlfn.XLOOKUP(Flights[[#This Row],[Destination]], Airports!$A$2:$A$78, Airports!$D$2:$D$78)</f>
        <v>Dallas</v>
      </c>
      <c r="I592" t="str" cm="1">
        <f t="array" ref="I592">_xlfn.XLOOKUP(Flights[[#This Row],[Destination]],_xlfn._TRO_TRAILING( Airports!A:A),_xlfn._TRO_TRAILING( Airports!E:E), "Not found")</f>
        <v>TX</v>
      </c>
      <c r="J592" s="1">
        <v>0.35069444444444442</v>
      </c>
      <c r="K592" s="22">
        <f>HOUR(Flights[[#This Row],[Scheduled Departure]])</f>
        <v>8</v>
      </c>
      <c r="L592" s="1">
        <v>0.35555555555555557</v>
      </c>
      <c r="M592">
        <f>(L592-J592)*24*60</f>
        <v>7.0000000000000551</v>
      </c>
      <c r="N592" s="16">
        <f>Flights[[#This Row],[Length (min)]]/60</f>
        <v>3.1</v>
      </c>
      <c r="O592">
        <v>186</v>
      </c>
      <c r="P592">
        <v>1235</v>
      </c>
      <c r="Q592" s="18">
        <f>IFERROR(Flights[[#This Row],[Distance]]/Flights[[#This Row],[Length (hr)]], "")</f>
        <v>398.38709677419354</v>
      </c>
      <c r="R592" s="1">
        <v>0.55625000000000002</v>
      </c>
      <c r="S592" s="1" t="str">
        <f>IF(Flights[[#This Row],[Length (hr)]]&lt;2, "No meal", IF(Flights[[#This Row],[Length (hr)]]&lt;3.5, "Light meal", "Full meal"))</f>
        <v>Light meal</v>
      </c>
      <c r="T592" s="1" t="str">
        <f>IF(AND(Flights[[#This Row],[Airline]]="US Airways", Flights[[#This Row],[Meal]]="Full Meal"), "Yes", "No")</f>
        <v>No</v>
      </c>
      <c r="U592" s="1">
        <v>0.56805555555555554</v>
      </c>
      <c r="V592">
        <v>17</v>
      </c>
      <c r="W592" s="1" t="str">
        <f>IF(Flights[[#This Row],[Arrival Delay]] = "", "Cancelled", IF(Flights[[#This Row],[Arrival Delay]]&gt;15, "Delayed", "On time"))</f>
        <v>Delayed</v>
      </c>
      <c r="X592" t="str">
        <f>IF(Flights[[#This Row],[Status]]&lt;&gt;"Delayed","", IF(Flights[[#This Row],[Arrival Delay]]&gt;120, "Severe", IF(Flights[[#This Row],[Arrival Delay]]&gt;60, "Major", "Moderate")))</f>
        <v>Moderate</v>
      </c>
      <c r="Y592" t="b">
        <v>0</v>
      </c>
      <c r="AA592" t="str">
        <f>IF(OR(AND(Flights[[#This Row],[Status]]="Cancelled", Flights[[#This Row],[Cancellation Reason]]="Airline/Carrier"), Flights[[#This Row],[Delay Type]]="Severe"), "Yes", "No")</f>
        <v>No</v>
      </c>
    </row>
    <row r="593" spans="1:27" x14ac:dyDescent="0.3">
      <c r="A593" s="3">
        <v>42052</v>
      </c>
      <c r="B593" s="22">
        <f>WEEKNUM(Flights[[#This Row],[Date]], 1)</f>
        <v>8</v>
      </c>
      <c r="C593" s="22">
        <f>WEEKDAY(Flights[[#This Row],[Date]],1)</f>
        <v>3</v>
      </c>
      <c r="D593" t="s">
        <v>430</v>
      </c>
      <c r="E593" t="s">
        <v>1989</v>
      </c>
      <c r="F593" t="s">
        <v>0</v>
      </c>
      <c r="G593" t="s">
        <v>26</v>
      </c>
      <c r="H593" t="str">
        <f>_xlfn.XLOOKUP(Flights[[#This Row],[Destination]], Airports!$A$2:$A$78, Airports!$D$2:$D$78)</f>
        <v>Atlanta</v>
      </c>
      <c r="I593" t="str" cm="1">
        <f t="array" ref="I593">_xlfn.XLOOKUP(Flights[[#This Row],[Destination]],_xlfn._TRO_TRAILING( Airports!A:A),_xlfn._TRO_TRAILING( Airports!E:E), "Not found")</f>
        <v>GA</v>
      </c>
      <c r="J593" s="1">
        <v>0.38194444444444442</v>
      </c>
      <c r="K593" s="22">
        <f>HOUR(Flights[[#This Row],[Scheduled Departure]])</f>
        <v>9</v>
      </c>
      <c r="L593" s="1">
        <v>0.38194444444444442</v>
      </c>
      <c r="M593">
        <f>(L593-J593)*24*60</f>
        <v>0</v>
      </c>
      <c r="N593" s="16">
        <f>Flights[[#This Row],[Length (min)]]/60</f>
        <v>4.2166666666666668</v>
      </c>
      <c r="O593">
        <v>253</v>
      </c>
      <c r="P593">
        <v>1947</v>
      </c>
      <c r="Q593" s="18">
        <f>IFERROR(Flights[[#This Row],[Distance]]/Flights[[#This Row],[Length (hr)]], "")</f>
        <v>461.73913043478262</v>
      </c>
      <c r="R593" s="1">
        <v>0.68472222222222223</v>
      </c>
      <c r="S593" s="1" t="str">
        <f>IF(Flights[[#This Row],[Length (hr)]]&lt;2, "No meal", IF(Flights[[#This Row],[Length (hr)]]&lt;3.5, "Light meal", "Full meal"))</f>
        <v>Full meal</v>
      </c>
      <c r="T593" s="1" t="str">
        <f>IF(AND(Flights[[#This Row],[Airline]]="US Airways", Flights[[#This Row],[Meal]]="Full Meal"), "Yes", "No")</f>
        <v>No</v>
      </c>
      <c r="U593" s="1">
        <v>0.68263888888888891</v>
      </c>
      <c r="V593">
        <v>-3</v>
      </c>
      <c r="W593" s="1" t="str">
        <f>IF(Flights[[#This Row],[Arrival Delay]] = "", "Cancelled", IF(Flights[[#This Row],[Arrival Delay]]&gt;15, "Delayed", "On time"))</f>
        <v>On time</v>
      </c>
      <c r="X593" t="str">
        <f>IF(Flights[[#This Row],[Status]]&lt;&gt;"Delayed","", IF(Flights[[#This Row],[Arrival Delay]]&gt;120, "Severe", IF(Flights[[#This Row],[Arrival Delay]]&gt;60, "Major", "Moderate")))</f>
        <v/>
      </c>
      <c r="Y593" t="b">
        <v>0</v>
      </c>
      <c r="AA593" t="str">
        <f>IF(OR(AND(Flights[[#This Row],[Status]]="Cancelled", Flights[[#This Row],[Cancellation Reason]]="Airline/Carrier"), Flights[[#This Row],[Delay Type]]="Severe"), "Yes", "No")</f>
        <v>No</v>
      </c>
    </row>
    <row r="594" spans="1:27" x14ac:dyDescent="0.3">
      <c r="A594" s="3">
        <v>42052</v>
      </c>
      <c r="B594" s="22">
        <f>WEEKNUM(Flights[[#This Row],[Date]], 1)</f>
        <v>8</v>
      </c>
      <c r="C594" s="22">
        <f>WEEKDAY(Flights[[#This Row],[Date]],1)</f>
        <v>3</v>
      </c>
      <c r="D594" t="s">
        <v>61</v>
      </c>
      <c r="E594" t="s">
        <v>1987</v>
      </c>
      <c r="F594" t="s">
        <v>0</v>
      </c>
      <c r="G594" t="s">
        <v>12</v>
      </c>
      <c r="H594" t="str">
        <f>_xlfn.XLOOKUP(Flights[[#This Row],[Destination]], Airports!$A$2:$A$78, Airports!$D$2:$D$78)</f>
        <v>New York</v>
      </c>
      <c r="I594" t="str" cm="1">
        <f t="array" ref="I594">_xlfn.XLOOKUP(Flights[[#This Row],[Destination]],_xlfn._TRO_TRAILING( Airports!A:A),_xlfn._TRO_TRAILING( Airports!E:E), "Not found")</f>
        <v>NY</v>
      </c>
      <c r="J594" s="1">
        <v>0.43402777777777779</v>
      </c>
      <c r="K594" s="22">
        <f>HOUR(Flights[[#This Row],[Scheduled Departure]])</f>
        <v>10</v>
      </c>
      <c r="L594" s="1">
        <v>0.42916666666666664</v>
      </c>
      <c r="M594">
        <f>(L594-J594)*24*60</f>
        <v>-7.0000000000000551</v>
      </c>
      <c r="N594" s="16">
        <f>Flights[[#This Row],[Length (min)]]/60</f>
        <v>5.333333333333333</v>
      </c>
      <c r="O594">
        <v>320</v>
      </c>
      <c r="P594">
        <v>2475</v>
      </c>
      <c r="Q594" s="18">
        <f>IFERROR(Flights[[#This Row],[Distance]]/Flights[[#This Row],[Length (hr)]], "")</f>
        <v>464.0625</v>
      </c>
      <c r="R594" s="1">
        <v>0.78819444444444442</v>
      </c>
      <c r="S594" s="1" t="str">
        <f>IF(Flights[[#This Row],[Length (hr)]]&lt;2, "No meal", IF(Flights[[#This Row],[Length (hr)]]&lt;3.5, "Light meal", "Full meal"))</f>
        <v>Full meal</v>
      </c>
      <c r="T594" s="1" t="str">
        <f>IF(AND(Flights[[#This Row],[Airline]]="US Airways", Flights[[#This Row],[Meal]]="Full Meal"), "Yes", "No")</f>
        <v>No</v>
      </c>
      <c r="U594" s="1">
        <v>0.77638888888888891</v>
      </c>
      <c r="V594">
        <v>-17</v>
      </c>
      <c r="W594" s="1" t="str">
        <f>IF(Flights[[#This Row],[Arrival Delay]] = "", "Cancelled", IF(Flights[[#This Row],[Arrival Delay]]&gt;15, "Delayed", "On time"))</f>
        <v>On time</v>
      </c>
      <c r="X594" t="str">
        <f>IF(Flights[[#This Row],[Status]]&lt;&gt;"Delayed","", IF(Flights[[#This Row],[Arrival Delay]]&gt;120, "Severe", IF(Flights[[#This Row],[Arrival Delay]]&gt;60, "Major", "Moderate")))</f>
        <v/>
      </c>
      <c r="Y594" t="b">
        <v>0</v>
      </c>
      <c r="AA594" t="str">
        <f>IF(OR(AND(Flights[[#This Row],[Status]]="Cancelled", Flights[[#This Row],[Cancellation Reason]]="Airline/Carrier"), Flights[[#This Row],[Delay Type]]="Severe"), "Yes", "No")</f>
        <v>No</v>
      </c>
    </row>
    <row r="595" spans="1:27" x14ac:dyDescent="0.3">
      <c r="A595" s="3">
        <v>42052</v>
      </c>
      <c r="B595" s="22">
        <f>WEEKNUM(Flights[[#This Row],[Date]], 1)</f>
        <v>8</v>
      </c>
      <c r="C595" s="22">
        <f>WEEKDAY(Flights[[#This Row],[Date]],1)</f>
        <v>3</v>
      </c>
      <c r="D595" t="s">
        <v>119</v>
      </c>
      <c r="E595" t="s">
        <v>1987</v>
      </c>
      <c r="F595" t="s">
        <v>0</v>
      </c>
      <c r="G595" t="s">
        <v>5</v>
      </c>
      <c r="H595" t="str">
        <f>_xlfn.XLOOKUP(Flights[[#This Row],[Destination]], Airports!$A$2:$A$78, Airports!$D$2:$D$78)</f>
        <v>St. Louis</v>
      </c>
      <c r="I595" t="str" cm="1">
        <f t="array" ref="I595">_xlfn.XLOOKUP(Flights[[#This Row],[Destination]],_xlfn._TRO_TRAILING( Airports!A:A),_xlfn._TRO_TRAILING( Airports!E:E), "Not found")</f>
        <v>MO</v>
      </c>
      <c r="J595" s="1">
        <v>0.64444444444444449</v>
      </c>
      <c r="K595" s="22">
        <f>HOUR(Flights[[#This Row],[Scheduled Departure]])</f>
        <v>15</v>
      </c>
      <c r="L595" s="1">
        <v>0.64097222222222228</v>
      </c>
      <c r="M595">
        <f>(L595-J595)*24*60</f>
        <v>-4.9999999999999822</v>
      </c>
      <c r="N595" s="16">
        <f>Flights[[#This Row],[Length (min)]]/60</f>
        <v>3.65</v>
      </c>
      <c r="O595">
        <v>219</v>
      </c>
      <c r="P595">
        <v>1592</v>
      </c>
      <c r="Q595" s="18">
        <f>IFERROR(Flights[[#This Row],[Distance]]/Flights[[#This Row],[Length (hr)]], "")</f>
        <v>436.16438356164383</v>
      </c>
      <c r="R595" s="1">
        <v>0.87430555555555556</v>
      </c>
      <c r="S595" s="1" t="str">
        <f>IF(Flights[[#This Row],[Length (hr)]]&lt;2, "No meal", IF(Flights[[#This Row],[Length (hr)]]&lt;3.5, "Light meal", "Full meal"))</f>
        <v>Full meal</v>
      </c>
      <c r="T595" s="1" t="str">
        <f>IF(AND(Flights[[#This Row],[Airline]]="US Airways", Flights[[#This Row],[Meal]]="Full Meal"), "Yes", "No")</f>
        <v>No</v>
      </c>
      <c r="U595" s="1">
        <v>0.87638888888888888</v>
      </c>
      <c r="V595">
        <v>3</v>
      </c>
      <c r="W595" s="1" t="str">
        <f>IF(Flights[[#This Row],[Arrival Delay]] = "", "Cancelled", IF(Flights[[#This Row],[Arrival Delay]]&gt;15, "Delayed", "On time"))</f>
        <v>On time</v>
      </c>
      <c r="X595" t="str">
        <f>IF(Flights[[#This Row],[Status]]&lt;&gt;"Delayed","", IF(Flights[[#This Row],[Arrival Delay]]&gt;120, "Severe", IF(Flights[[#This Row],[Arrival Delay]]&gt;60, "Major", "Moderate")))</f>
        <v/>
      </c>
      <c r="Y595" t="b">
        <v>0</v>
      </c>
      <c r="AA595" t="str">
        <f>IF(OR(AND(Flights[[#This Row],[Status]]="Cancelled", Flights[[#This Row],[Cancellation Reason]]="Airline/Carrier"), Flights[[#This Row],[Delay Type]]="Severe"), "Yes", "No")</f>
        <v>No</v>
      </c>
    </row>
    <row r="596" spans="1:27" x14ac:dyDescent="0.3">
      <c r="A596" s="3">
        <v>42052</v>
      </c>
      <c r="B596" s="22">
        <f>WEEKNUM(Flights[[#This Row],[Date]], 1)</f>
        <v>8</v>
      </c>
      <c r="C596" s="22">
        <f>WEEKDAY(Flights[[#This Row],[Date]],1)</f>
        <v>3</v>
      </c>
      <c r="D596" t="s">
        <v>894</v>
      </c>
      <c r="E596" t="s">
        <v>1995</v>
      </c>
      <c r="F596" t="s">
        <v>0</v>
      </c>
      <c r="G596" t="s">
        <v>273</v>
      </c>
      <c r="H596" t="str">
        <f>_xlfn.XLOOKUP(Flights[[#This Row],[Destination]], Airports!$A$2:$A$78, Airports!$D$2:$D$78)</f>
        <v>Denver</v>
      </c>
      <c r="I596" t="str" cm="1">
        <f t="array" ref="I596">_xlfn.XLOOKUP(Flights[[#This Row],[Destination]],_xlfn._TRO_TRAILING( Airports!A:A),_xlfn._TRO_TRAILING( Airports!E:E), "Not found")</f>
        <v>CO</v>
      </c>
      <c r="J596" s="1">
        <v>0.64583333333333337</v>
      </c>
      <c r="K596" s="22">
        <f>HOUR(Flights[[#This Row],[Scheduled Departure]])</f>
        <v>15</v>
      </c>
      <c r="L596" s="1">
        <v>0.64375000000000004</v>
      </c>
      <c r="M596">
        <f>(L596-J596)*24*60</f>
        <v>-2.9999999999999893</v>
      </c>
      <c r="N596" s="16">
        <f>Flights[[#This Row],[Length (min)]]/60</f>
        <v>2.2833333333333332</v>
      </c>
      <c r="O596">
        <v>137</v>
      </c>
      <c r="P596">
        <v>862</v>
      </c>
      <c r="Q596" s="18">
        <f>IFERROR(Flights[[#This Row],[Distance]]/Flights[[#This Row],[Length (hr)]], "")</f>
        <v>377.51824817518252</v>
      </c>
      <c r="R596" s="1">
        <v>0.78125</v>
      </c>
      <c r="S596" s="1" t="str">
        <f>IF(Flights[[#This Row],[Length (hr)]]&lt;2, "No meal", IF(Flights[[#This Row],[Length (hr)]]&lt;3.5, "Light meal", "Full meal"))</f>
        <v>Light meal</v>
      </c>
      <c r="T596" s="1" t="str">
        <f>IF(AND(Flights[[#This Row],[Airline]]="US Airways", Flights[[#This Row],[Meal]]="Full Meal"), "Yes", "No")</f>
        <v>No</v>
      </c>
      <c r="U596" s="1">
        <v>0.78055555555555556</v>
      </c>
      <c r="V596">
        <v>-1</v>
      </c>
      <c r="W596" s="1" t="str">
        <f>IF(Flights[[#This Row],[Arrival Delay]] = "", "Cancelled", IF(Flights[[#This Row],[Arrival Delay]]&gt;15, "Delayed", "On time"))</f>
        <v>On time</v>
      </c>
      <c r="X596" t="str">
        <f>IF(Flights[[#This Row],[Status]]&lt;&gt;"Delayed","", IF(Flights[[#This Row],[Arrival Delay]]&gt;120, "Severe", IF(Flights[[#This Row],[Arrival Delay]]&gt;60, "Major", "Moderate")))</f>
        <v/>
      </c>
      <c r="Y596" t="b">
        <v>0</v>
      </c>
      <c r="AA596" t="str">
        <f>IF(OR(AND(Flights[[#This Row],[Status]]="Cancelled", Flights[[#This Row],[Cancellation Reason]]="Airline/Carrier"), Flights[[#This Row],[Delay Type]]="Severe"), "Yes", "No")</f>
        <v>No</v>
      </c>
    </row>
    <row r="597" spans="1:27" x14ac:dyDescent="0.3">
      <c r="A597" s="3">
        <v>42052</v>
      </c>
      <c r="B597" s="22">
        <f>WEEKNUM(Flights[[#This Row],[Date]], 1)</f>
        <v>8</v>
      </c>
      <c r="C597" s="22">
        <f>WEEKDAY(Flights[[#This Row],[Date]],1)</f>
        <v>3</v>
      </c>
      <c r="D597" t="s">
        <v>735</v>
      </c>
      <c r="E597" t="s">
        <v>1989</v>
      </c>
      <c r="F597" t="s">
        <v>0</v>
      </c>
      <c r="G597" t="s">
        <v>349</v>
      </c>
      <c r="H597" t="str">
        <f>_xlfn.XLOOKUP(Flights[[#This Row],[Destination]], Airports!$A$2:$A$78, Airports!$D$2:$D$78)</f>
        <v>Salt Lake City</v>
      </c>
      <c r="I597" t="str" cm="1">
        <f t="array" ref="I597">_xlfn.XLOOKUP(Flights[[#This Row],[Destination]],_xlfn._TRO_TRAILING( Airports!A:A),_xlfn._TRO_TRAILING( Airports!E:E), "Not found")</f>
        <v>UT</v>
      </c>
      <c r="J597" s="1">
        <v>0.76736111111111116</v>
      </c>
      <c r="K597" s="22">
        <f>HOUR(Flights[[#This Row],[Scheduled Departure]])</f>
        <v>18</v>
      </c>
      <c r="L597" s="1">
        <v>0.76666666666666672</v>
      </c>
      <c r="M597">
        <f>(L597-J597)*24*60</f>
        <v>-0.99999999999999645</v>
      </c>
      <c r="N597" s="16">
        <f>Flights[[#This Row],[Length (min)]]/60</f>
        <v>1.7666666666666666</v>
      </c>
      <c r="O597">
        <v>106</v>
      </c>
      <c r="P597">
        <v>590</v>
      </c>
      <c r="Q597" s="18">
        <f>IFERROR(Flights[[#This Row],[Distance]]/Flights[[#This Row],[Length (hr)]], "")</f>
        <v>333.96226415094338</v>
      </c>
      <c r="R597" s="1">
        <v>0.88541666666666663</v>
      </c>
      <c r="S597" s="1" t="str">
        <f>IF(Flights[[#This Row],[Length (hr)]]&lt;2, "No meal", IF(Flights[[#This Row],[Length (hr)]]&lt;3.5, "Light meal", "Full meal"))</f>
        <v>No meal</v>
      </c>
      <c r="T597" s="1" t="str">
        <f>IF(AND(Flights[[#This Row],[Airline]]="US Airways", Flights[[#This Row],[Meal]]="Full Meal"), "Yes", "No")</f>
        <v>No</v>
      </c>
      <c r="U597" s="1">
        <v>0.88194444444444442</v>
      </c>
      <c r="V597">
        <v>-5</v>
      </c>
      <c r="W597" s="1" t="str">
        <f>IF(Flights[[#This Row],[Arrival Delay]] = "", "Cancelled", IF(Flights[[#This Row],[Arrival Delay]]&gt;15, "Delayed", "On time"))</f>
        <v>On time</v>
      </c>
      <c r="X597" t="str">
        <f>IF(Flights[[#This Row],[Status]]&lt;&gt;"Delayed","", IF(Flights[[#This Row],[Arrival Delay]]&gt;120, "Severe", IF(Flights[[#This Row],[Arrival Delay]]&gt;60, "Major", "Moderate")))</f>
        <v/>
      </c>
      <c r="Y597" t="b">
        <v>0</v>
      </c>
      <c r="AA597" t="str">
        <f>IF(OR(AND(Flights[[#This Row],[Status]]="Cancelled", Flights[[#This Row],[Cancellation Reason]]="Airline/Carrier"), Flights[[#This Row],[Delay Type]]="Severe"), "Yes", "No")</f>
        <v>No</v>
      </c>
    </row>
    <row r="598" spans="1:27" x14ac:dyDescent="0.3">
      <c r="A598" s="3">
        <v>42052</v>
      </c>
      <c r="B598" s="22">
        <f>WEEKNUM(Flights[[#This Row],[Date]], 1)</f>
        <v>8</v>
      </c>
      <c r="C598" s="22">
        <f>WEEKDAY(Flights[[#This Row],[Date]],1)</f>
        <v>3</v>
      </c>
      <c r="D598" t="s">
        <v>913</v>
      </c>
      <c r="E598" t="s">
        <v>1995</v>
      </c>
      <c r="F598" t="s">
        <v>0</v>
      </c>
      <c r="G598" t="s">
        <v>278</v>
      </c>
      <c r="H598" t="str">
        <f>_xlfn.XLOOKUP(Flights[[#This Row],[Destination]], Airports!$A$2:$A$78, Airports!$D$2:$D$78)</f>
        <v>El Paso</v>
      </c>
      <c r="I598" t="str" cm="1">
        <f t="array" ref="I598">_xlfn.XLOOKUP(Flights[[#This Row],[Destination]],_xlfn._TRO_TRAILING( Airports!A:A),_xlfn._TRO_TRAILING( Airports!E:E), "Not found")</f>
        <v>TX</v>
      </c>
      <c r="J598" s="1">
        <v>0.78819444444444442</v>
      </c>
      <c r="K598" s="22">
        <f>HOUR(Flights[[#This Row],[Scheduled Departure]])</f>
        <v>18</v>
      </c>
      <c r="L598" s="1">
        <v>0.78472222222222221</v>
      </c>
      <c r="M598">
        <f>(L598-J598)*24*60</f>
        <v>-4.9999999999999822</v>
      </c>
      <c r="N598" s="16">
        <f>Flights[[#This Row],[Length (min)]]/60</f>
        <v>1.7333333333333334</v>
      </c>
      <c r="O598">
        <v>104</v>
      </c>
      <c r="P598">
        <v>715</v>
      </c>
      <c r="Q598" s="18">
        <f>IFERROR(Flights[[#This Row],[Distance]]/Flights[[#This Row],[Length (hr)]], "")</f>
        <v>412.5</v>
      </c>
      <c r="R598" s="1">
        <v>0.90277777777777779</v>
      </c>
      <c r="S598" s="1" t="str">
        <f>IF(Flights[[#This Row],[Length (hr)]]&lt;2, "No meal", IF(Flights[[#This Row],[Length (hr)]]&lt;3.5, "Light meal", "Full meal"))</f>
        <v>No meal</v>
      </c>
      <c r="T598" s="1" t="str">
        <f>IF(AND(Flights[[#This Row],[Airline]]="US Airways", Flights[[#This Row],[Meal]]="Full Meal"), "Yes", "No")</f>
        <v>No</v>
      </c>
      <c r="U598" s="1">
        <v>0.89861111111111114</v>
      </c>
      <c r="V598">
        <v>-6</v>
      </c>
      <c r="W598" s="1" t="str">
        <f>IF(Flights[[#This Row],[Arrival Delay]] = "", "Cancelled", IF(Flights[[#This Row],[Arrival Delay]]&gt;15, "Delayed", "On time"))</f>
        <v>On time</v>
      </c>
      <c r="X598" t="str">
        <f>IF(Flights[[#This Row],[Status]]&lt;&gt;"Delayed","", IF(Flights[[#This Row],[Arrival Delay]]&gt;120, "Severe", IF(Flights[[#This Row],[Arrival Delay]]&gt;60, "Major", "Moderate")))</f>
        <v/>
      </c>
      <c r="Y598" t="b">
        <v>0</v>
      </c>
      <c r="AA598" t="str">
        <f>IF(OR(AND(Flights[[#This Row],[Status]]="Cancelled", Flights[[#This Row],[Cancellation Reason]]="Airline/Carrier"), Flights[[#This Row],[Delay Type]]="Severe"), "Yes", "No")</f>
        <v>No</v>
      </c>
    </row>
    <row r="599" spans="1:27" x14ac:dyDescent="0.3">
      <c r="A599" s="3">
        <v>42052</v>
      </c>
      <c r="B599" s="22">
        <f>WEEKNUM(Flights[[#This Row],[Date]], 1)</f>
        <v>8</v>
      </c>
      <c r="C599" s="22">
        <f>WEEKDAY(Flights[[#This Row],[Date]],1)</f>
        <v>3</v>
      </c>
      <c r="D599" t="s">
        <v>118</v>
      </c>
      <c r="E599" t="s">
        <v>1987</v>
      </c>
      <c r="F599" t="s">
        <v>0</v>
      </c>
      <c r="G599" t="s">
        <v>2</v>
      </c>
      <c r="H599" t="str">
        <f>_xlfn.XLOOKUP(Flights[[#This Row],[Destination]], Airports!$A$2:$A$78, Airports!$D$2:$D$78)</f>
        <v>Miami</v>
      </c>
      <c r="I599" t="str" cm="1">
        <f t="array" ref="I599">_xlfn.XLOOKUP(Flights[[#This Row],[Destination]],_xlfn._TRO_TRAILING( Airports!A:A),_xlfn._TRO_TRAILING( Airports!E:E), "Not found")</f>
        <v>FL</v>
      </c>
      <c r="J599" s="1">
        <v>0.91319444444444442</v>
      </c>
      <c r="K599" s="22">
        <f>HOUR(Flights[[#This Row],[Scheduled Departure]])</f>
        <v>21</v>
      </c>
      <c r="L599" s="1">
        <v>0.90902777777777777</v>
      </c>
      <c r="M599">
        <f>(L599-J599)*24*60</f>
        <v>-5.9999999999999787</v>
      </c>
      <c r="N599" s="16">
        <f>Flights[[#This Row],[Length (min)]]/60</f>
        <v>4.5666666666666664</v>
      </c>
      <c r="O599">
        <v>274</v>
      </c>
      <c r="P599">
        <v>2342</v>
      </c>
      <c r="Q599" s="18">
        <f>IFERROR(Flights[[#This Row],[Distance]]/Flights[[#This Row],[Length (hr)]], "")</f>
        <v>512.84671532846721</v>
      </c>
      <c r="R599" s="1">
        <v>0.23680555555555555</v>
      </c>
      <c r="S599" s="1" t="str">
        <f>IF(Flights[[#This Row],[Length (hr)]]&lt;2, "No meal", IF(Flights[[#This Row],[Length (hr)]]&lt;3.5, "Light meal", "Full meal"))</f>
        <v>Full meal</v>
      </c>
      <c r="T599" s="1" t="str">
        <f>IF(AND(Flights[[#This Row],[Airline]]="US Airways", Flights[[#This Row],[Meal]]="Full Meal"), "Yes", "No")</f>
        <v>No</v>
      </c>
      <c r="U599" s="1">
        <v>0.22430555555555556</v>
      </c>
      <c r="V599">
        <v>-18</v>
      </c>
      <c r="W599" s="1" t="str">
        <f>IF(Flights[[#This Row],[Arrival Delay]] = "", "Cancelled", IF(Flights[[#This Row],[Arrival Delay]]&gt;15, "Delayed", "On time"))</f>
        <v>On time</v>
      </c>
      <c r="X599" t="str">
        <f>IF(Flights[[#This Row],[Status]]&lt;&gt;"Delayed","", IF(Flights[[#This Row],[Arrival Delay]]&gt;120, "Severe", IF(Flights[[#This Row],[Arrival Delay]]&gt;60, "Major", "Moderate")))</f>
        <v/>
      </c>
      <c r="Y599" t="b">
        <v>0</v>
      </c>
      <c r="AA599" t="str">
        <f>IF(OR(AND(Flights[[#This Row],[Status]]="Cancelled", Flights[[#This Row],[Cancellation Reason]]="Airline/Carrier"), Flights[[#This Row],[Delay Type]]="Severe"), "Yes", "No")</f>
        <v>No</v>
      </c>
    </row>
    <row r="600" spans="1:27" x14ac:dyDescent="0.3">
      <c r="A600" s="3">
        <v>42053</v>
      </c>
      <c r="B600" s="22">
        <f>WEEKNUM(Flights[[#This Row],[Date]], 1)</f>
        <v>8</v>
      </c>
      <c r="C600" s="22">
        <f>WEEKDAY(Flights[[#This Row],[Date]],1)</f>
        <v>4</v>
      </c>
      <c r="D600" t="s">
        <v>690</v>
      </c>
      <c r="E600" t="s">
        <v>1990</v>
      </c>
      <c r="F600" t="s">
        <v>0</v>
      </c>
      <c r="G600" t="s">
        <v>12</v>
      </c>
      <c r="H600" t="str">
        <f>_xlfn.XLOOKUP(Flights[[#This Row],[Destination]], Airports!$A$2:$A$78, Airports!$D$2:$D$78)</f>
        <v>New York</v>
      </c>
      <c r="I600" t="str" cm="1">
        <f t="array" ref="I600">_xlfn.XLOOKUP(Flights[[#This Row],[Destination]],_xlfn._TRO_TRAILING( Airports!A:A),_xlfn._TRO_TRAILING( Airports!E:E), "Not found")</f>
        <v>NY</v>
      </c>
      <c r="J600" s="1">
        <v>0.25347222222222221</v>
      </c>
      <c r="K600" s="22">
        <f>HOUR(Flights[[#This Row],[Scheduled Departure]])</f>
        <v>6</v>
      </c>
      <c r="L600" s="1">
        <v>0.24583333333333332</v>
      </c>
      <c r="M600">
        <f>(L600-J600)*24*60</f>
        <v>-11</v>
      </c>
      <c r="N600" s="16">
        <f>Flights[[#This Row],[Length (min)]]/60</f>
        <v>4.9000000000000004</v>
      </c>
      <c r="O600">
        <v>294</v>
      </c>
      <c r="P600">
        <v>2475</v>
      </c>
      <c r="Q600" s="18">
        <f>IFERROR(Flights[[#This Row],[Distance]]/Flights[[#This Row],[Length (hr)]], "")</f>
        <v>505.10204081632651</v>
      </c>
      <c r="R600" s="1">
        <v>0.60347222222222219</v>
      </c>
      <c r="S600" s="1" t="str">
        <f>IF(Flights[[#This Row],[Length (hr)]]&lt;2, "No meal", IF(Flights[[#This Row],[Length (hr)]]&lt;3.5, "Light meal", "Full meal"))</f>
        <v>Full meal</v>
      </c>
      <c r="T600" s="1" t="str">
        <f>IF(AND(Flights[[#This Row],[Airline]]="US Airways", Flights[[#This Row],[Meal]]="Full Meal"), "Yes", "No")</f>
        <v>No</v>
      </c>
      <c r="U600" s="1">
        <v>0.57499999999999996</v>
      </c>
      <c r="V600">
        <v>-41</v>
      </c>
      <c r="W600" s="1" t="str">
        <f>IF(Flights[[#This Row],[Arrival Delay]] = "", "Cancelled", IF(Flights[[#This Row],[Arrival Delay]]&gt;15, "Delayed", "On time"))</f>
        <v>On time</v>
      </c>
      <c r="X600" t="str">
        <f>IF(Flights[[#This Row],[Status]]&lt;&gt;"Delayed","", IF(Flights[[#This Row],[Arrival Delay]]&gt;120, "Severe", IF(Flights[[#This Row],[Arrival Delay]]&gt;60, "Major", "Moderate")))</f>
        <v/>
      </c>
      <c r="Y600" t="b">
        <v>0</v>
      </c>
      <c r="AA600" t="str">
        <f>IF(OR(AND(Flights[[#This Row],[Status]]="Cancelled", Flights[[#This Row],[Cancellation Reason]]="Airline/Carrier"), Flights[[#This Row],[Delay Type]]="Severe"), "Yes", "No")</f>
        <v>No</v>
      </c>
    </row>
    <row r="601" spans="1:27" x14ac:dyDescent="0.3">
      <c r="A601" s="3">
        <v>42053</v>
      </c>
      <c r="B601" s="22">
        <f>WEEKNUM(Flights[[#This Row],[Date]], 1)</f>
        <v>8</v>
      </c>
      <c r="C601" s="22">
        <f>WEEKDAY(Flights[[#This Row],[Date]],1)</f>
        <v>4</v>
      </c>
      <c r="D601" t="s">
        <v>604</v>
      </c>
      <c r="E601" t="s">
        <v>1994</v>
      </c>
      <c r="F601" t="s">
        <v>0</v>
      </c>
      <c r="G601" t="s">
        <v>15</v>
      </c>
      <c r="H601" t="str">
        <f>_xlfn.XLOOKUP(Flights[[#This Row],[Destination]], Airports!$A$2:$A$78, Airports!$D$2:$D$78)</f>
        <v>Las Vegas</v>
      </c>
      <c r="I601" t="str" cm="1">
        <f t="array" ref="I601">_xlfn.XLOOKUP(Flights[[#This Row],[Destination]],_xlfn._TRO_TRAILING( Airports!A:A),_xlfn._TRO_TRAILING( Airports!E:E), "Not found")</f>
        <v>NV</v>
      </c>
      <c r="J601" s="1">
        <v>0.28472222222222221</v>
      </c>
      <c r="K601" s="22">
        <f>HOUR(Flights[[#This Row],[Scheduled Departure]])</f>
        <v>6</v>
      </c>
      <c r="L601" s="1">
        <v>0.28194444444444444</v>
      </c>
      <c r="M601">
        <f>(L601-J601)*24*60</f>
        <v>-3.9999999999999858</v>
      </c>
      <c r="N601" s="16">
        <f>Flights[[#This Row],[Length (min)]]/60</f>
        <v>1.2</v>
      </c>
      <c r="O601">
        <v>72</v>
      </c>
      <c r="P601">
        <v>236</v>
      </c>
      <c r="Q601" s="18">
        <f>IFERROR(Flights[[#This Row],[Distance]]/Flights[[#This Row],[Length (hr)]], "")</f>
        <v>196.66666666666669</v>
      </c>
      <c r="R601" s="1">
        <v>0.33541666666666664</v>
      </c>
      <c r="S601" s="1" t="str">
        <f>IF(Flights[[#This Row],[Length (hr)]]&lt;2, "No meal", IF(Flights[[#This Row],[Length (hr)]]&lt;3.5, "Light meal", "Full meal"))</f>
        <v>No meal</v>
      </c>
      <c r="T601" s="1" t="str">
        <f>IF(AND(Flights[[#This Row],[Airline]]="US Airways", Flights[[#This Row],[Meal]]="Full Meal"), "Yes", "No")</f>
        <v>No</v>
      </c>
      <c r="U601" s="1">
        <v>0.33194444444444443</v>
      </c>
      <c r="V601">
        <v>-5</v>
      </c>
      <c r="W601" s="1" t="str">
        <f>IF(Flights[[#This Row],[Arrival Delay]] = "", "Cancelled", IF(Flights[[#This Row],[Arrival Delay]]&gt;15, "Delayed", "On time"))</f>
        <v>On time</v>
      </c>
      <c r="X601" t="str">
        <f>IF(Flights[[#This Row],[Status]]&lt;&gt;"Delayed","", IF(Flights[[#This Row],[Arrival Delay]]&gt;120, "Severe", IF(Flights[[#This Row],[Arrival Delay]]&gt;60, "Major", "Moderate")))</f>
        <v/>
      </c>
      <c r="Y601" t="b">
        <v>0</v>
      </c>
      <c r="AA601" t="str">
        <f>IF(OR(AND(Flights[[#This Row],[Status]]="Cancelled", Flights[[#This Row],[Cancellation Reason]]="Airline/Carrier"), Flights[[#This Row],[Delay Type]]="Severe"), "Yes", "No")</f>
        <v>No</v>
      </c>
    </row>
    <row r="602" spans="1:27" x14ac:dyDescent="0.3">
      <c r="A602" s="3">
        <v>42053</v>
      </c>
      <c r="B602" s="22">
        <f>WEEKNUM(Flights[[#This Row],[Date]], 1)</f>
        <v>8</v>
      </c>
      <c r="C602" s="22">
        <f>WEEKDAY(Flights[[#This Row],[Date]],1)</f>
        <v>4</v>
      </c>
      <c r="D602" t="s">
        <v>836</v>
      </c>
      <c r="E602" t="s">
        <v>1995</v>
      </c>
      <c r="F602" t="s">
        <v>0</v>
      </c>
      <c r="G602" t="s">
        <v>29</v>
      </c>
      <c r="H602" t="str">
        <f>_xlfn.XLOOKUP(Flights[[#This Row],[Destination]], Airports!$A$2:$A$78, Airports!$D$2:$D$78)</f>
        <v>Phoenix</v>
      </c>
      <c r="I602" t="str" cm="1">
        <f t="array" ref="I602">_xlfn.XLOOKUP(Flights[[#This Row],[Destination]],_xlfn._TRO_TRAILING( Airports!A:A),_xlfn._TRO_TRAILING( Airports!E:E), "Not found")</f>
        <v>AZ</v>
      </c>
      <c r="J602" s="1">
        <v>0.29166666666666669</v>
      </c>
      <c r="K602" s="22">
        <f>HOUR(Flights[[#This Row],[Scheduled Departure]])</f>
        <v>7</v>
      </c>
      <c r="L602" s="1">
        <v>0.28888888888888886</v>
      </c>
      <c r="M602">
        <f>(L602-J602)*24*60</f>
        <v>-4.0000000000000657</v>
      </c>
      <c r="N602" s="16">
        <f>Flights[[#This Row],[Length (min)]]/60</f>
        <v>1.45</v>
      </c>
      <c r="O602">
        <v>87</v>
      </c>
      <c r="P602">
        <v>370</v>
      </c>
      <c r="Q602" s="18">
        <f>IFERROR(Flights[[#This Row],[Distance]]/Flights[[#This Row],[Length (hr)]], "")</f>
        <v>255.17241379310346</v>
      </c>
      <c r="R602" s="1">
        <v>0.3888888888888889</v>
      </c>
      <c r="S602" s="1" t="str">
        <f>IF(Flights[[#This Row],[Length (hr)]]&lt;2, "No meal", IF(Flights[[#This Row],[Length (hr)]]&lt;3.5, "Light meal", "Full meal"))</f>
        <v>No meal</v>
      </c>
      <c r="T602" s="1" t="str">
        <f>IF(AND(Flights[[#This Row],[Airline]]="US Airways", Flights[[#This Row],[Meal]]="Full Meal"), "Yes", "No")</f>
        <v>No</v>
      </c>
      <c r="U602" s="1">
        <v>0.39097222222222222</v>
      </c>
      <c r="V602">
        <v>3</v>
      </c>
      <c r="W602" s="1" t="str">
        <f>IF(Flights[[#This Row],[Arrival Delay]] = "", "Cancelled", IF(Flights[[#This Row],[Arrival Delay]]&gt;15, "Delayed", "On time"))</f>
        <v>On time</v>
      </c>
      <c r="X602" t="str">
        <f>IF(Flights[[#This Row],[Status]]&lt;&gt;"Delayed","", IF(Flights[[#This Row],[Arrival Delay]]&gt;120, "Severe", IF(Flights[[#This Row],[Arrival Delay]]&gt;60, "Major", "Moderate")))</f>
        <v/>
      </c>
      <c r="Y602" t="b">
        <v>0</v>
      </c>
      <c r="AA602" t="str">
        <f>IF(OR(AND(Flights[[#This Row],[Status]]="Cancelled", Flights[[#This Row],[Cancellation Reason]]="Airline/Carrier"), Flights[[#This Row],[Delay Type]]="Severe"), "Yes", "No")</f>
        <v>No</v>
      </c>
    </row>
    <row r="603" spans="1:27" x14ac:dyDescent="0.3">
      <c r="A603" s="3">
        <v>42053</v>
      </c>
      <c r="B603" s="22">
        <f>WEEKNUM(Flights[[#This Row],[Date]], 1)</f>
        <v>8</v>
      </c>
      <c r="C603" s="22">
        <f>WEEKDAY(Flights[[#This Row],[Date]],1)</f>
        <v>4</v>
      </c>
      <c r="D603" t="s">
        <v>49</v>
      </c>
      <c r="E603" t="s">
        <v>1987</v>
      </c>
      <c r="F603" t="s">
        <v>0</v>
      </c>
      <c r="G603" t="s">
        <v>3</v>
      </c>
      <c r="H603" t="str">
        <f>_xlfn.XLOOKUP(Flights[[#This Row],[Destination]], Airports!$A$2:$A$78, Airports!$D$2:$D$78)</f>
        <v>Dallas</v>
      </c>
      <c r="I603" t="str" cm="1">
        <f t="array" ref="I603">_xlfn.XLOOKUP(Flights[[#This Row],[Destination]],_xlfn._TRO_TRAILING( Airports!A:A),_xlfn._TRO_TRAILING( Airports!E:E), "Not found")</f>
        <v>TX</v>
      </c>
      <c r="J603" s="1">
        <v>0.35069444444444442</v>
      </c>
      <c r="K603" s="22">
        <f>HOUR(Flights[[#This Row],[Scheduled Departure]])</f>
        <v>8</v>
      </c>
      <c r="L603" s="1">
        <v>0.34722222222222221</v>
      </c>
      <c r="M603">
        <f>(L603-J603)*24*60</f>
        <v>-4.9999999999999822</v>
      </c>
      <c r="N603" s="16">
        <f>Flights[[#This Row],[Length (min)]]/60</f>
        <v>3</v>
      </c>
      <c r="O603">
        <v>180</v>
      </c>
      <c r="P603">
        <v>1235</v>
      </c>
      <c r="Q603" s="18">
        <f>IFERROR(Flights[[#This Row],[Distance]]/Flights[[#This Row],[Length (hr)]], "")</f>
        <v>411.66666666666669</v>
      </c>
      <c r="R603" s="1">
        <v>0.55625000000000002</v>
      </c>
      <c r="S603" s="1" t="str">
        <f>IF(Flights[[#This Row],[Length (hr)]]&lt;2, "No meal", IF(Flights[[#This Row],[Length (hr)]]&lt;3.5, "Light meal", "Full meal"))</f>
        <v>Light meal</v>
      </c>
      <c r="T603" s="1" t="str">
        <f>IF(AND(Flights[[#This Row],[Airline]]="US Airways", Flights[[#This Row],[Meal]]="Full Meal"), "Yes", "No")</f>
        <v>No</v>
      </c>
      <c r="U603" s="1">
        <v>0.55555555555555558</v>
      </c>
      <c r="V603">
        <v>-1</v>
      </c>
      <c r="W603" s="1" t="str">
        <f>IF(Flights[[#This Row],[Arrival Delay]] = "", "Cancelled", IF(Flights[[#This Row],[Arrival Delay]]&gt;15, "Delayed", "On time"))</f>
        <v>On time</v>
      </c>
      <c r="X603" t="str">
        <f>IF(Flights[[#This Row],[Status]]&lt;&gt;"Delayed","", IF(Flights[[#This Row],[Arrival Delay]]&gt;120, "Severe", IF(Flights[[#This Row],[Arrival Delay]]&gt;60, "Major", "Moderate")))</f>
        <v/>
      </c>
      <c r="Y603" t="b">
        <v>0</v>
      </c>
      <c r="AA603" t="str">
        <f>IF(OR(AND(Flights[[#This Row],[Status]]="Cancelled", Flights[[#This Row],[Cancellation Reason]]="Airline/Carrier"), Flights[[#This Row],[Delay Type]]="Severe"), "Yes", "No")</f>
        <v>No</v>
      </c>
    </row>
    <row r="604" spans="1:27" x14ac:dyDescent="0.3">
      <c r="A604" s="3">
        <v>42053</v>
      </c>
      <c r="B604" s="22">
        <f>WEEKNUM(Flights[[#This Row],[Date]], 1)</f>
        <v>8</v>
      </c>
      <c r="C604" s="22">
        <f>WEEKDAY(Flights[[#This Row],[Date]],1)</f>
        <v>4</v>
      </c>
      <c r="D604" t="s">
        <v>406</v>
      </c>
      <c r="E604" t="s">
        <v>1996</v>
      </c>
      <c r="F604" t="s">
        <v>0</v>
      </c>
      <c r="G604" t="s">
        <v>281</v>
      </c>
      <c r="H604" t="str">
        <f>_xlfn.XLOOKUP(Flights[[#This Row],[Destination]], Airports!$A$2:$A$78, Airports!$D$2:$D$78)</f>
        <v>Newark</v>
      </c>
      <c r="I604" t="str" cm="1">
        <f t="array" ref="I604">_xlfn.XLOOKUP(Flights[[#This Row],[Destination]],_xlfn._TRO_TRAILING( Airports!A:A),_xlfn._TRO_TRAILING( Airports!E:E), "Not found")</f>
        <v>NJ</v>
      </c>
      <c r="J604" s="1">
        <v>0.35069444444444442</v>
      </c>
      <c r="K604" s="22">
        <f>HOUR(Flights[[#This Row],[Scheduled Departure]])</f>
        <v>8</v>
      </c>
      <c r="L604" s="1">
        <v>0.34722222222222221</v>
      </c>
      <c r="M604">
        <f>(L604-J604)*24*60</f>
        <v>-4.9999999999999822</v>
      </c>
      <c r="N604" s="16">
        <f>Flights[[#This Row],[Length (min)]]/60</f>
        <v>5.083333333333333</v>
      </c>
      <c r="O604">
        <v>305</v>
      </c>
      <c r="P604">
        <v>2454</v>
      </c>
      <c r="Q604" s="18">
        <f>IFERROR(Flights[[#This Row],[Distance]]/Flights[[#This Row],[Length (hr)]], "")</f>
        <v>482.75409836065575</v>
      </c>
      <c r="R604" s="1">
        <v>0.6875</v>
      </c>
      <c r="S604" s="1" t="str">
        <f>IF(Flights[[#This Row],[Length (hr)]]&lt;2, "No meal", IF(Flights[[#This Row],[Length (hr)]]&lt;3.5, "Light meal", "Full meal"))</f>
        <v>Full meal</v>
      </c>
      <c r="T604" s="1" t="str">
        <f>IF(AND(Flights[[#This Row],[Airline]]="US Airways", Flights[[#This Row],[Meal]]="Full Meal"), "Yes", "No")</f>
        <v>No</v>
      </c>
      <c r="U604" s="1">
        <v>0.68402777777777779</v>
      </c>
      <c r="V604">
        <v>-5</v>
      </c>
      <c r="W604" s="1" t="str">
        <f>IF(Flights[[#This Row],[Arrival Delay]] = "", "Cancelled", IF(Flights[[#This Row],[Arrival Delay]]&gt;15, "Delayed", "On time"))</f>
        <v>On time</v>
      </c>
      <c r="X604" t="str">
        <f>IF(Flights[[#This Row],[Status]]&lt;&gt;"Delayed","", IF(Flights[[#This Row],[Arrival Delay]]&gt;120, "Severe", IF(Flights[[#This Row],[Arrival Delay]]&gt;60, "Major", "Moderate")))</f>
        <v/>
      </c>
      <c r="Y604" t="b">
        <v>0</v>
      </c>
      <c r="AA604" t="str">
        <f>IF(OR(AND(Flights[[#This Row],[Status]]="Cancelled", Flights[[#This Row],[Cancellation Reason]]="Airline/Carrier"), Flights[[#This Row],[Delay Type]]="Severe"), "Yes", "No")</f>
        <v>No</v>
      </c>
    </row>
    <row r="605" spans="1:27" x14ac:dyDescent="0.3">
      <c r="A605" s="3">
        <v>42053</v>
      </c>
      <c r="B605" s="22">
        <f>WEEKNUM(Flights[[#This Row],[Date]], 1)</f>
        <v>8</v>
      </c>
      <c r="C605" s="22">
        <f>WEEKDAY(Flights[[#This Row],[Date]],1)</f>
        <v>4</v>
      </c>
      <c r="D605" t="s">
        <v>851</v>
      </c>
      <c r="E605" t="s">
        <v>1995</v>
      </c>
      <c r="F605" t="s">
        <v>0</v>
      </c>
      <c r="G605" t="s">
        <v>26</v>
      </c>
      <c r="H605" t="str">
        <f>_xlfn.XLOOKUP(Flights[[#This Row],[Destination]], Airports!$A$2:$A$78, Airports!$D$2:$D$78)</f>
        <v>Atlanta</v>
      </c>
      <c r="I605" t="str" cm="1">
        <f t="array" ref="I605">_xlfn.XLOOKUP(Flights[[#This Row],[Destination]],_xlfn._TRO_TRAILING( Airports!A:A),_xlfn._TRO_TRAILING( Airports!E:E), "Not found")</f>
        <v>GA</v>
      </c>
      <c r="J605" s="1">
        <v>0.375</v>
      </c>
      <c r="K605" s="22">
        <f>HOUR(Flights[[#This Row],[Scheduled Departure]])</f>
        <v>9</v>
      </c>
      <c r="L605" s="1">
        <v>0.37638888888888888</v>
      </c>
      <c r="M605">
        <f>(L605-J605)*24*60</f>
        <v>1.9999999999999929</v>
      </c>
      <c r="N605" s="16">
        <f>Flights[[#This Row],[Length (min)]]/60</f>
        <v>4.1500000000000004</v>
      </c>
      <c r="O605">
        <v>249</v>
      </c>
      <c r="P605">
        <v>1947</v>
      </c>
      <c r="Q605" s="18">
        <f>IFERROR(Flights[[#This Row],[Distance]]/Flights[[#This Row],[Length (hr)]], "")</f>
        <v>469.15662650602405</v>
      </c>
      <c r="R605" s="1">
        <v>0.67708333333333337</v>
      </c>
      <c r="S605" s="1" t="str">
        <f>IF(Flights[[#This Row],[Length (hr)]]&lt;2, "No meal", IF(Flights[[#This Row],[Length (hr)]]&lt;3.5, "Light meal", "Full meal"))</f>
        <v>Full meal</v>
      </c>
      <c r="T605" s="1" t="str">
        <f>IF(AND(Flights[[#This Row],[Airline]]="US Airways", Flights[[#This Row],[Meal]]="Full Meal"), "Yes", "No")</f>
        <v>No</v>
      </c>
      <c r="U605" s="1">
        <v>0.6743055555555556</v>
      </c>
      <c r="V605">
        <v>-4</v>
      </c>
      <c r="W605" s="1" t="str">
        <f>IF(Flights[[#This Row],[Arrival Delay]] = "", "Cancelled", IF(Flights[[#This Row],[Arrival Delay]]&gt;15, "Delayed", "On time"))</f>
        <v>On time</v>
      </c>
      <c r="X605" t="str">
        <f>IF(Flights[[#This Row],[Status]]&lt;&gt;"Delayed","", IF(Flights[[#This Row],[Arrival Delay]]&gt;120, "Severe", IF(Flights[[#This Row],[Arrival Delay]]&gt;60, "Major", "Moderate")))</f>
        <v/>
      </c>
      <c r="Y605" t="b">
        <v>0</v>
      </c>
      <c r="AA605" t="str">
        <f>IF(OR(AND(Flights[[#This Row],[Status]]="Cancelled", Flights[[#This Row],[Cancellation Reason]]="Airline/Carrier"), Flights[[#This Row],[Delay Type]]="Severe"), "Yes", "No")</f>
        <v>No</v>
      </c>
    </row>
    <row r="606" spans="1:27" x14ac:dyDescent="0.3">
      <c r="A606" s="3">
        <v>42053</v>
      </c>
      <c r="B606" s="22">
        <f>WEEKNUM(Flights[[#This Row],[Date]], 1)</f>
        <v>8</v>
      </c>
      <c r="C606" s="22">
        <f>WEEKDAY(Flights[[#This Row],[Date]],1)</f>
        <v>4</v>
      </c>
      <c r="D606" t="s">
        <v>404</v>
      </c>
      <c r="E606" t="s">
        <v>1994</v>
      </c>
      <c r="F606" t="s">
        <v>0</v>
      </c>
      <c r="G606" t="s">
        <v>250</v>
      </c>
      <c r="H606" t="str">
        <f>_xlfn.XLOOKUP(Flights[[#This Row],[Destination]], Airports!$A$2:$A$78, Airports!$D$2:$D$78)</f>
        <v>Aspen</v>
      </c>
      <c r="I606" t="str" cm="1">
        <f t="array" ref="I606">_xlfn.XLOOKUP(Flights[[#This Row],[Destination]],_xlfn._TRO_TRAILING( Airports!A:A),_xlfn._TRO_TRAILING( Airports!E:E), "Not found")</f>
        <v>CO</v>
      </c>
      <c r="J606" s="1">
        <v>0.37569444444444444</v>
      </c>
      <c r="K606" s="22">
        <f>HOUR(Flights[[#This Row],[Scheduled Departure]])</f>
        <v>9</v>
      </c>
      <c r="L606" s="1">
        <v>0.37291666666666667</v>
      </c>
      <c r="M606">
        <f>(L606-J606)*24*60</f>
        <v>-3.9999999999999858</v>
      </c>
      <c r="N606" s="16">
        <f>Flights[[#This Row],[Length (min)]]/60</f>
        <v>2.1666666666666665</v>
      </c>
      <c r="O606">
        <v>130</v>
      </c>
      <c r="P606">
        <v>737</v>
      </c>
      <c r="Q606" s="18">
        <f>IFERROR(Flights[[#This Row],[Distance]]/Flights[[#This Row],[Length (hr)]], "")</f>
        <v>340.15384615384619</v>
      </c>
      <c r="R606" s="1">
        <v>0.50347222222222221</v>
      </c>
      <c r="S606" s="1" t="str">
        <f>IF(Flights[[#This Row],[Length (hr)]]&lt;2, "No meal", IF(Flights[[#This Row],[Length (hr)]]&lt;3.5, "Light meal", "Full meal"))</f>
        <v>Light meal</v>
      </c>
      <c r="T606" s="1" t="str">
        <f>IF(AND(Flights[[#This Row],[Airline]]="US Airways", Flights[[#This Row],[Meal]]="Full Meal"), "Yes", "No")</f>
        <v>No</v>
      </c>
      <c r="U606" s="1">
        <v>0.50486111111111109</v>
      </c>
      <c r="V606">
        <v>2</v>
      </c>
      <c r="W606" s="1" t="str">
        <f>IF(Flights[[#This Row],[Arrival Delay]] = "", "Cancelled", IF(Flights[[#This Row],[Arrival Delay]]&gt;15, "Delayed", "On time"))</f>
        <v>On time</v>
      </c>
      <c r="X606" t="str">
        <f>IF(Flights[[#This Row],[Status]]&lt;&gt;"Delayed","", IF(Flights[[#This Row],[Arrival Delay]]&gt;120, "Severe", IF(Flights[[#This Row],[Arrival Delay]]&gt;60, "Major", "Moderate")))</f>
        <v/>
      </c>
      <c r="Y606" t="b">
        <v>0</v>
      </c>
      <c r="AA606" t="str">
        <f>IF(OR(AND(Flights[[#This Row],[Status]]="Cancelled", Flights[[#This Row],[Cancellation Reason]]="Airline/Carrier"), Flights[[#This Row],[Delay Type]]="Severe"), "Yes", "No")</f>
        <v>No</v>
      </c>
    </row>
    <row r="607" spans="1:27" x14ac:dyDescent="0.3">
      <c r="A607" s="3">
        <v>42053</v>
      </c>
      <c r="B607" s="22">
        <f>WEEKNUM(Flights[[#This Row],[Date]], 1)</f>
        <v>8</v>
      </c>
      <c r="C607" s="22">
        <f>WEEKDAY(Flights[[#This Row],[Date]],1)</f>
        <v>4</v>
      </c>
      <c r="D607" t="s">
        <v>446</v>
      </c>
      <c r="E607" t="s">
        <v>1994</v>
      </c>
      <c r="F607" t="s">
        <v>0</v>
      </c>
      <c r="G607" t="s">
        <v>260</v>
      </c>
      <c r="H607" t="str">
        <f>_xlfn.XLOOKUP(Flights[[#This Row],[Destination]], Airports!$A$2:$A$78, Airports!$D$2:$D$78)</f>
        <v>San Diego</v>
      </c>
      <c r="I607" t="str" cm="1">
        <f t="array" ref="I607">_xlfn.XLOOKUP(Flights[[#This Row],[Destination]],_xlfn._TRO_TRAILING( Airports!A:A),_xlfn._TRO_TRAILING( Airports!E:E), "Not found")</f>
        <v>CA</v>
      </c>
      <c r="J607" s="1">
        <v>0.39930555555555558</v>
      </c>
      <c r="K607" s="22">
        <f>HOUR(Flights[[#This Row],[Scheduled Departure]])</f>
        <v>9</v>
      </c>
      <c r="L607" s="1">
        <v>0.40277777777777779</v>
      </c>
      <c r="M607">
        <f>(L607-J607)*24*60</f>
        <v>4.9999999999999822</v>
      </c>
      <c r="N607" s="16">
        <f>Flights[[#This Row],[Length (min)]]/60</f>
        <v>0.81666666666666665</v>
      </c>
      <c r="O607">
        <v>49</v>
      </c>
      <c r="P607">
        <v>86</v>
      </c>
      <c r="Q607" s="18">
        <f>IFERROR(Flights[[#This Row],[Distance]]/Flights[[#This Row],[Length (hr)]], "")</f>
        <v>105.30612244897959</v>
      </c>
      <c r="R607" s="1">
        <v>0.43125000000000002</v>
      </c>
      <c r="S607" s="1" t="str">
        <f>IF(Flights[[#This Row],[Length (hr)]]&lt;2, "No meal", IF(Flights[[#This Row],[Length (hr)]]&lt;3.5, "Light meal", "Full meal"))</f>
        <v>No meal</v>
      </c>
      <c r="T607" s="1" t="str">
        <f>IF(AND(Flights[[#This Row],[Airline]]="US Airways", Flights[[#This Row],[Meal]]="Full Meal"), "Yes", "No")</f>
        <v>No</v>
      </c>
      <c r="U607" s="1">
        <v>0.43680555555555556</v>
      </c>
      <c r="V607">
        <v>8</v>
      </c>
      <c r="W607" s="1" t="str">
        <f>IF(Flights[[#This Row],[Arrival Delay]] = "", "Cancelled", IF(Flights[[#This Row],[Arrival Delay]]&gt;15, "Delayed", "On time"))</f>
        <v>On time</v>
      </c>
      <c r="X607" t="str">
        <f>IF(Flights[[#This Row],[Status]]&lt;&gt;"Delayed","", IF(Flights[[#This Row],[Arrival Delay]]&gt;120, "Severe", IF(Flights[[#This Row],[Arrival Delay]]&gt;60, "Major", "Moderate")))</f>
        <v/>
      </c>
      <c r="Y607" t="b">
        <v>0</v>
      </c>
      <c r="AA607" t="str">
        <f>IF(OR(AND(Flights[[#This Row],[Status]]="Cancelled", Flights[[#This Row],[Cancellation Reason]]="Airline/Carrier"), Flights[[#This Row],[Delay Type]]="Severe"), "Yes", "No")</f>
        <v>No</v>
      </c>
    </row>
    <row r="608" spans="1:27" x14ac:dyDescent="0.3">
      <c r="A608" s="3">
        <v>42053</v>
      </c>
      <c r="B608" s="22">
        <f>WEEKNUM(Flights[[#This Row],[Date]], 1)</f>
        <v>8</v>
      </c>
      <c r="C608" s="22">
        <f>WEEKDAY(Flights[[#This Row],[Date]],1)</f>
        <v>4</v>
      </c>
      <c r="D608" t="s">
        <v>858</v>
      </c>
      <c r="E608" t="s">
        <v>1995</v>
      </c>
      <c r="F608" t="s">
        <v>0</v>
      </c>
      <c r="G608" t="s">
        <v>15</v>
      </c>
      <c r="H608" t="str">
        <f>_xlfn.XLOOKUP(Flights[[#This Row],[Destination]], Airports!$A$2:$A$78, Airports!$D$2:$D$78)</f>
        <v>Las Vegas</v>
      </c>
      <c r="I608" t="str" cm="1">
        <f t="array" ref="I608">_xlfn.XLOOKUP(Flights[[#This Row],[Destination]],_xlfn._TRO_TRAILING( Airports!A:A),_xlfn._TRO_TRAILING( Airports!E:E), "Not found")</f>
        <v>NV</v>
      </c>
      <c r="J608" s="1">
        <v>0.43055555555555558</v>
      </c>
      <c r="K608" s="22">
        <f>HOUR(Flights[[#This Row],[Scheduled Departure]])</f>
        <v>10</v>
      </c>
      <c r="L608" s="1">
        <v>0.43055555555555558</v>
      </c>
      <c r="M608">
        <f>(L608-J608)*24*60</f>
        <v>0</v>
      </c>
      <c r="N608" s="16">
        <f>Flights[[#This Row],[Length (min)]]/60</f>
        <v>0.91666666666666663</v>
      </c>
      <c r="O608">
        <v>55</v>
      </c>
      <c r="P608">
        <v>236</v>
      </c>
      <c r="Q608" s="18">
        <f>IFERROR(Flights[[#This Row],[Distance]]/Flights[[#This Row],[Length (hr)]], "")</f>
        <v>257.45454545454544</v>
      </c>
      <c r="R608" s="1">
        <v>0.47222222222222221</v>
      </c>
      <c r="S608" s="1" t="str">
        <f>IF(Flights[[#This Row],[Length (hr)]]&lt;2, "No meal", IF(Flights[[#This Row],[Length (hr)]]&lt;3.5, "Light meal", "Full meal"))</f>
        <v>No meal</v>
      </c>
      <c r="T608" s="1" t="str">
        <f>IF(AND(Flights[[#This Row],[Airline]]="US Airways", Flights[[#This Row],[Meal]]="Full Meal"), "Yes", "No")</f>
        <v>No</v>
      </c>
      <c r="U608" s="1">
        <v>0.46875</v>
      </c>
      <c r="V608">
        <v>-5</v>
      </c>
      <c r="W608" s="1" t="str">
        <f>IF(Flights[[#This Row],[Arrival Delay]] = "", "Cancelled", IF(Flights[[#This Row],[Arrival Delay]]&gt;15, "Delayed", "On time"))</f>
        <v>On time</v>
      </c>
      <c r="X608" t="str">
        <f>IF(Flights[[#This Row],[Status]]&lt;&gt;"Delayed","", IF(Flights[[#This Row],[Arrival Delay]]&gt;120, "Severe", IF(Flights[[#This Row],[Arrival Delay]]&gt;60, "Major", "Moderate")))</f>
        <v/>
      </c>
      <c r="Y608" t="b">
        <v>0</v>
      </c>
      <c r="AA608" t="str">
        <f>IF(OR(AND(Flights[[#This Row],[Status]]="Cancelled", Flights[[#This Row],[Cancellation Reason]]="Airline/Carrier"), Flights[[#This Row],[Delay Type]]="Severe"), "Yes", "No")</f>
        <v>No</v>
      </c>
    </row>
    <row r="609" spans="1:27" x14ac:dyDescent="0.3">
      <c r="A609" s="3">
        <v>42053</v>
      </c>
      <c r="B609" s="22">
        <f>WEEKNUM(Flights[[#This Row],[Date]], 1)</f>
        <v>8</v>
      </c>
      <c r="C609" s="22">
        <f>WEEKDAY(Flights[[#This Row],[Date]],1)</f>
        <v>4</v>
      </c>
      <c r="D609" t="s">
        <v>1003</v>
      </c>
      <c r="E609" t="s">
        <v>1994</v>
      </c>
      <c r="F609" t="s">
        <v>0</v>
      </c>
      <c r="G609" t="s">
        <v>259</v>
      </c>
      <c r="H609" t="str">
        <f>_xlfn.XLOOKUP(Flights[[#This Row],[Destination]], Airports!$A$2:$A$78, Airports!$D$2:$D$78)</f>
        <v>Bozeman</v>
      </c>
      <c r="I609" t="str" cm="1">
        <f t="array" ref="I609">_xlfn.XLOOKUP(Flights[[#This Row],[Destination]],_xlfn._TRO_TRAILING( Airports!A:A),_xlfn._TRO_TRAILING( Airports!E:E), "Not found")</f>
        <v>MT</v>
      </c>
      <c r="J609" s="1">
        <v>0.4375</v>
      </c>
      <c r="K609" s="22">
        <f>HOUR(Flights[[#This Row],[Scheduled Departure]])</f>
        <v>10</v>
      </c>
      <c r="L609" s="1">
        <v>0.45763888888888887</v>
      </c>
      <c r="M609">
        <f>(L609-J609)*24*60</f>
        <v>28.999999999999979</v>
      </c>
      <c r="N609" s="16">
        <f>Flights[[#This Row],[Length (min)]]/60</f>
        <v>2.6166666666666667</v>
      </c>
      <c r="O609">
        <v>157</v>
      </c>
      <c r="P609">
        <v>902</v>
      </c>
      <c r="Q609" s="18">
        <f>IFERROR(Flights[[#This Row],[Distance]]/Flights[[#This Row],[Length (hr)]], "")</f>
        <v>344.71337579617835</v>
      </c>
      <c r="R609" s="1">
        <v>0.58680555555555558</v>
      </c>
      <c r="S609" s="1" t="str">
        <f>IF(Flights[[#This Row],[Length (hr)]]&lt;2, "No meal", IF(Flights[[#This Row],[Length (hr)]]&lt;3.5, "Light meal", "Full meal"))</f>
        <v>Light meal</v>
      </c>
      <c r="T609" s="1" t="str">
        <f>IF(AND(Flights[[#This Row],[Airline]]="US Airways", Flights[[#This Row],[Meal]]="Full Meal"), "Yes", "No")</f>
        <v>No</v>
      </c>
      <c r="U609" s="1">
        <v>0.60833333333333328</v>
      </c>
      <c r="V609">
        <v>31</v>
      </c>
      <c r="W609" s="1" t="str">
        <f>IF(Flights[[#This Row],[Arrival Delay]] = "", "Cancelled", IF(Flights[[#This Row],[Arrival Delay]]&gt;15, "Delayed", "On time"))</f>
        <v>Delayed</v>
      </c>
      <c r="X609" t="str">
        <f>IF(Flights[[#This Row],[Status]]&lt;&gt;"Delayed","", IF(Flights[[#This Row],[Arrival Delay]]&gt;120, "Severe", IF(Flights[[#This Row],[Arrival Delay]]&gt;60, "Major", "Moderate")))</f>
        <v>Moderate</v>
      </c>
      <c r="Y609" t="b">
        <v>0</v>
      </c>
      <c r="AA609" t="str">
        <f>IF(OR(AND(Flights[[#This Row],[Status]]="Cancelled", Flights[[#This Row],[Cancellation Reason]]="Airline/Carrier"), Flights[[#This Row],[Delay Type]]="Severe"), "Yes", "No")</f>
        <v>No</v>
      </c>
    </row>
    <row r="610" spans="1:27" x14ac:dyDescent="0.3">
      <c r="A610" s="3">
        <v>42053</v>
      </c>
      <c r="B610" s="22">
        <f>WEEKNUM(Flights[[#This Row],[Date]], 1)</f>
        <v>8</v>
      </c>
      <c r="C610" s="22">
        <f>WEEKDAY(Flights[[#This Row],[Date]],1)</f>
        <v>4</v>
      </c>
      <c r="D610" t="s">
        <v>1005</v>
      </c>
      <c r="E610" t="s">
        <v>1990</v>
      </c>
      <c r="F610" t="s">
        <v>0</v>
      </c>
      <c r="G610" t="s">
        <v>273</v>
      </c>
      <c r="H610" t="str">
        <f>_xlfn.XLOOKUP(Flights[[#This Row],[Destination]], Airports!$A$2:$A$78, Airports!$D$2:$D$78)</f>
        <v>Denver</v>
      </c>
      <c r="I610" t="str" cm="1">
        <f t="array" ref="I610">_xlfn.XLOOKUP(Flights[[#This Row],[Destination]],_xlfn._TRO_TRAILING( Airports!A:A),_xlfn._TRO_TRAILING( Airports!E:E), "Not found")</f>
        <v>CO</v>
      </c>
      <c r="J610" s="1">
        <v>0.44583333333333336</v>
      </c>
      <c r="K610" s="22">
        <f>HOUR(Flights[[#This Row],[Scheduled Departure]])</f>
        <v>10</v>
      </c>
      <c r="L610" s="1">
        <v>0.4548611111111111</v>
      </c>
      <c r="M610">
        <f>(L610-J610)*24*60</f>
        <v>12.999999999999954</v>
      </c>
      <c r="N610" s="16">
        <f>Flights[[#This Row],[Length (min)]]/60</f>
        <v>2.1333333333333333</v>
      </c>
      <c r="O610">
        <v>128</v>
      </c>
      <c r="P610">
        <v>862</v>
      </c>
      <c r="Q610" s="18">
        <f>IFERROR(Flights[[#This Row],[Distance]]/Flights[[#This Row],[Length (hr)]], "")</f>
        <v>404.0625</v>
      </c>
      <c r="R610" s="1">
        <v>0.58402777777777781</v>
      </c>
      <c r="S610" s="1" t="str">
        <f>IF(Flights[[#This Row],[Length (hr)]]&lt;2, "No meal", IF(Flights[[#This Row],[Length (hr)]]&lt;3.5, "Light meal", "Full meal"))</f>
        <v>Light meal</v>
      </c>
      <c r="T610" s="1" t="str">
        <f>IF(AND(Flights[[#This Row],[Airline]]="US Airways", Flights[[#This Row],[Meal]]="Full Meal"), "Yes", "No")</f>
        <v>No</v>
      </c>
      <c r="U610" s="1">
        <v>0.5854166666666667</v>
      </c>
      <c r="V610">
        <v>2</v>
      </c>
      <c r="W610" s="1" t="str">
        <f>IF(Flights[[#This Row],[Arrival Delay]] = "", "Cancelled", IF(Flights[[#This Row],[Arrival Delay]]&gt;15, "Delayed", "On time"))</f>
        <v>On time</v>
      </c>
      <c r="X610" t="str">
        <f>IF(Flights[[#This Row],[Status]]&lt;&gt;"Delayed","", IF(Flights[[#This Row],[Arrival Delay]]&gt;120, "Severe", IF(Flights[[#This Row],[Arrival Delay]]&gt;60, "Major", "Moderate")))</f>
        <v/>
      </c>
      <c r="Y610" t="b">
        <v>0</v>
      </c>
      <c r="AA610" t="str">
        <f>IF(OR(AND(Flights[[#This Row],[Status]]="Cancelled", Flights[[#This Row],[Cancellation Reason]]="Airline/Carrier"), Flights[[#This Row],[Delay Type]]="Severe"), "Yes", "No")</f>
        <v>No</v>
      </c>
    </row>
    <row r="611" spans="1:27" x14ac:dyDescent="0.3">
      <c r="A611" s="3">
        <v>42053</v>
      </c>
      <c r="B611" s="22">
        <f>WEEKNUM(Flights[[#This Row],[Date]], 1)</f>
        <v>8</v>
      </c>
      <c r="C611" s="22">
        <f>WEEKDAY(Flights[[#This Row],[Date]],1)</f>
        <v>4</v>
      </c>
      <c r="D611" t="s">
        <v>514</v>
      </c>
      <c r="E611" t="s">
        <v>1994</v>
      </c>
      <c r="F611" t="s">
        <v>0</v>
      </c>
      <c r="G611" t="s">
        <v>283</v>
      </c>
      <c r="H611" t="str">
        <f>_xlfn.XLOOKUP(Flights[[#This Row],[Destination]], Airports!$A$2:$A$78, Airports!$D$2:$D$78)</f>
        <v>Fresno</v>
      </c>
      <c r="I611" t="str" cm="1">
        <f t="array" ref="I611">_xlfn.XLOOKUP(Flights[[#This Row],[Destination]],_xlfn._TRO_TRAILING( Airports!A:A),_xlfn._TRO_TRAILING( Airports!E:E), "Not found")</f>
        <v>CA</v>
      </c>
      <c r="J611" s="1">
        <v>0.45277777777777778</v>
      </c>
      <c r="K611" s="22">
        <f>HOUR(Flights[[#This Row],[Scheduled Departure]])</f>
        <v>10</v>
      </c>
      <c r="L611" s="1">
        <v>0.44930555555555557</v>
      </c>
      <c r="M611">
        <f>(L611-J611)*24*60</f>
        <v>-4.9999999999999822</v>
      </c>
      <c r="N611" s="16">
        <f>Flights[[#This Row],[Length (min)]]/60</f>
        <v>1.1499999999999999</v>
      </c>
      <c r="O611">
        <v>69</v>
      </c>
      <c r="P611">
        <v>209</v>
      </c>
      <c r="Q611" s="18">
        <f>IFERROR(Flights[[#This Row],[Distance]]/Flights[[#This Row],[Length (hr)]], "")</f>
        <v>181.73913043478262</v>
      </c>
      <c r="R611" s="1">
        <v>0.50694444444444442</v>
      </c>
      <c r="S611" s="1" t="str">
        <f>IF(Flights[[#This Row],[Length (hr)]]&lt;2, "No meal", IF(Flights[[#This Row],[Length (hr)]]&lt;3.5, "Light meal", "Full meal"))</f>
        <v>No meal</v>
      </c>
      <c r="T611" s="1" t="str">
        <f>IF(AND(Flights[[#This Row],[Airline]]="US Airways", Flights[[#This Row],[Meal]]="Full Meal"), "Yes", "No")</f>
        <v>No</v>
      </c>
      <c r="U611" s="1">
        <v>0.49722222222222223</v>
      </c>
      <c r="V611">
        <v>-14</v>
      </c>
      <c r="W611" s="1" t="str">
        <f>IF(Flights[[#This Row],[Arrival Delay]] = "", "Cancelled", IF(Flights[[#This Row],[Arrival Delay]]&gt;15, "Delayed", "On time"))</f>
        <v>On time</v>
      </c>
      <c r="X611" t="str">
        <f>IF(Flights[[#This Row],[Status]]&lt;&gt;"Delayed","", IF(Flights[[#This Row],[Arrival Delay]]&gt;120, "Severe", IF(Flights[[#This Row],[Arrival Delay]]&gt;60, "Major", "Moderate")))</f>
        <v/>
      </c>
      <c r="Y611" t="b">
        <v>0</v>
      </c>
      <c r="AA611" t="str">
        <f>IF(OR(AND(Flights[[#This Row],[Status]]="Cancelled", Flights[[#This Row],[Cancellation Reason]]="Airline/Carrier"), Flights[[#This Row],[Delay Type]]="Severe"), "Yes", "No")</f>
        <v>No</v>
      </c>
    </row>
    <row r="612" spans="1:27" x14ac:dyDescent="0.3">
      <c r="A612" s="3">
        <v>42053</v>
      </c>
      <c r="B612" s="22">
        <f>WEEKNUM(Flights[[#This Row],[Date]], 1)</f>
        <v>8</v>
      </c>
      <c r="C612" s="22">
        <f>WEEKDAY(Flights[[#This Row],[Date]],1)</f>
        <v>4</v>
      </c>
      <c r="D612" t="s">
        <v>463</v>
      </c>
      <c r="E612" t="s">
        <v>1994</v>
      </c>
      <c r="F612" t="s">
        <v>0</v>
      </c>
      <c r="G612" t="s">
        <v>339</v>
      </c>
      <c r="H612" t="str">
        <f>_xlfn.XLOOKUP(Flights[[#This Row],[Destination]], Airports!$A$2:$A$78, Airports!$D$2:$D$78)</f>
        <v>San Diego</v>
      </c>
      <c r="I612" t="str" cm="1">
        <f t="array" ref="I612">_xlfn.XLOOKUP(Flights[[#This Row],[Destination]],_xlfn._TRO_TRAILING( Airports!A:A),_xlfn._TRO_TRAILING( Airports!E:E), "Not found")</f>
        <v>CA</v>
      </c>
      <c r="J612" s="1">
        <v>0.45833333333333331</v>
      </c>
      <c r="K612" s="22">
        <f>HOUR(Flights[[#This Row],[Scheduled Departure]])</f>
        <v>11</v>
      </c>
      <c r="L612" s="1">
        <v>0.45277777777777778</v>
      </c>
      <c r="M612">
        <f>(L612-J612)*24*60</f>
        <v>-7.9999999999999716</v>
      </c>
      <c r="N612" s="16">
        <f>Flights[[#This Row],[Length (min)]]/60</f>
        <v>0.98333333333333328</v>
      </c>
      <c r="O612">
        <v>59</v>
      </c>
      <c r="P612">
        <v>109</v>
      </c>
      <c r="Q612" s="18">
        <f>IFERROR(Flights[[#This Row],[Distance]]/Flights[[#This Row],[Length (hr)]], "")</f>
        <v>110.84745762711864</v>
      </c>
      <c r="R612" s="1">
        <v>0.49652777777777779</v>
      </c>
      <c r="S612" s="1" t="str">
        <f>IF(Flights[[#This Row],[Length (hr)]]&lt;2, "No meal", IF(Flights[[#This Row],[Length (hr)]]&lt;3.5, "Light meal", "Full meal"))</f>
        <v>No meal</v>
      </c>
      <c r="T612" s="1" t="str">
        <f>IF(AND(Flights[[#This Row],[Airline]]="US Airways", Flights[[#This Row],[Meal]]="Full Meal"), "Yes", "No")</f>
        <v>No</v>
      </c>
      <c r="U612" s="1">
        <v>0.49375000000000002</v>
      </c>
      <c r="V612">
        <v>-4</v>
      </c>
      <c r="W612" s="1" t="str">
        <f>IF(Flights[[#This Row],[Arrival Delay]] = "", "Cancelled", IF(Flights[[#This Row],[Arrival Delay]]&gt;15, "Delayed", "On time"))</f>
        <v>On time</v>
      </c>
      <c r="X612" t="str">
        <f>IF(Flights[[#This Row],[Status]]&lt;&gt;"Delayed","", IF(Flights[[#This Row],[Arrival Delay]]&gt;120, "Severe", IF(Flights[[#This Row],[Arrival Delay]]&gt;60, "Major", "Moderate")))</f>
        <v/>
      </c>
      <c r="Y612" t="b">
        <v>0</v>
      </c>
      <c r="AA612" t="str">
        <f>IF(OR(AND(Flights[[#This Row],[Status]]="Cancelled", Flights[[#This Row],[Cancellation Reason]]="Airline/Carrier"), Flights[[#This Row],[Delay Type]]="Severe"), "Yes", "No")</f>
        <v>No</v>
      </c>
    </row>
    <row r="613" spans="1:27" x14ac:dyDescent="0.3">
      <c r="A613" s="3">
        <v>42053</v>
      </c>
      <c r="B613" s="22">
        <f>WEEKNUM(Flights[[#This Row],[Date]], 1)</f>
        <v>8</v>
      </c>
      <c r="C613" s="22">
        <f>WEEKDAY(Flights[[#This Row],[Date]],1)</f>
        <v>4</v>
      </c>
      <c r="D613" t="s">
        <v>491</v>
      </c>
      <c r="E613" t="s">
        <v>1994</v>
      </c>
      <c r="F613" t="s">
        <v>0</v>
      </c>
      <c r="G613" t="s">
        <v>29</v>
      </c>
      <c r="H613" t="str">
        <f>_xlfn.XLOOKUP(Flights[[#This Row],[Destination]], Airports!$A$2:$A$78, Airports!$D$2:$D$78)</f>
        <v>Phoenix</v>
      </c>
      <c r="I613" t="str" cm="1">
        <f t="array" ref="I613">_xlfn.XLOOKUP(Flights[[#This Row],[Destination]],_xlfn._TRO_TRAILING( Airports!A:A),_xlfn._TRO_TRAILING( Airports!E:E), "Not found")</f>
        <v>AZ</v>
      </c>
      <c r="J613" s="1">
        <v>0.46875</v>
      </c>
      <c r="K613" s="22">
        <f>HOUR(Flights[[#This Row],[Scheduled Departure]])</f>
        <v>11</v>
      </c>
      <c r="L613" s="1">
        <v>0.46319444444444446</v>
      </c>
      <c r="M613">
        <f>(L613-J613)*24*60</f>
        <v>-7.9999999999999716</v>
      </c>
      <c r="N613" s="16">
        <f>Flights[[#This Row],[Length (min)]]/60</f>
        <v>1.4166666666666667</v>
      </c>
      <c r="O613">
        <v>85</v>
      </c>
      <c r="P613">
        <v>370</v>
      </c>
      <c r="Q613" s="18">
        <f>IFERROR(Flights[[#This Row],[Distance]]/Flights[[#This Row],[Length (hr)]], "")</f>
        <v>261.1764705882353</v>
      </c>
      <c r="R613" s="1">
        <v>0.56874999999999998</v>
      </c>
      <c r="S613" s="1" t="str">
        <f>IF(Flights[[#This Row],[Length (hr)]]&lt;2, "No meal", IF(Flights[[#This Row],[Length (hr)]]&lt;3.5, "Light meal", "Full meal"))</f>
        <v>No meal</v>
      </c>
      <c r="T613" s="1" t="str">
        <f>IF(AND(Flights[[#This Row],[Airline]]="US Airways", Flights[[#This Row],[Meal]]="Full Meal"), "Yes", "No")</f>
        <v>No</v>
      </c>
      <c r="U613" s="1">
        <v>0.56388888888888888</v>
      </c>
      <c r="V613">
        <v>-7</v>
      </c>
      <c r="W613" s="1" t="str">
        <f>IF(Flights[[#This Row],[Arrival Delay]] = "", "Cancelled", IF(Flights[[#This Row],[Arrival Delay]]&gt;15, "Delayed", "On time"))</f>
        <v>On time</v>
      </c>
      <c r="X613" t="str">
        <f>IF(Flights[[#This Row],[Status]]&lt;&gt;"Delayed","", IF(Flights[[#This Row],[Arrival Delay]]&gt;120, "Severe", IF(Flights[[#This Row],[Arrival Delay]]&gt;60, "Major", "Moderate")))</f>
        <v/>
      </c>
      <c r="Y613" t="b">
        <v>0</v>
      </c>
      <c r="AA613" t="str">
        <f>IF(OR(AND(Flights[[#This Row],[Status]]="Cancelled", Flights[[#This Row],[Cancellation Reason]]="Airline/Carrier"), Flights[[#This Row],[Delay Type]]="Severe"), "Yes", "No")</f>
        <v>No</v>
      </c>
    </row>
    <row r="614" spans="1:27" x14ac:dyDescent="0.3">
      <c r="A614" s="3">
        <v>42053</v>
      </c>
      <c r="B614" s="22">
        <f>WEEKNUM(Flights[[#This Row],[Date]], 1)</f>
        <v>8</v>
      </c>
      <c r="C614" s="22">
        <f>WEEKDAY(Flights[[#This Row],[Date]],1)</f>
        <v>4</v>
      </c>
      <c r="D614" t="s">
        <v>725</v>
      </c>
      <c r="E614" t="s">
        <v>1988</v>
      </c>
      <c r="F614" t="s">
        <v>0</v>
      </c>
      <c r="G614" t="s">
        <v>29</v>
      </c>
      <c r="H614" t="str">
        <f>_xlfn.XLOOKUP(Flights[[#This Row],[Destination]], Airports!$A$2:$A$78, Airports!$D$2:$D$78)</f>
        <v>Phoenix</v>
      </c>
      <c r="I614" t="str" cm="1">
        <f t="array" ref="I614">_xlfn.XLOOKUP(Flights[[#This Row],[Destination]],_xlfn._TRO_TRAILING( Airports!A:A),_xlfn._TRO_TRAILING( Airports!E:E), "Not found")</f>
        <v>AZ</v>
      </c>
      <c r="J614" s="1">
        <v>0.53125</v>
      </c>
      <c r="K614" s="22">
        <f>HOUR(Flights[[#This Row],[Scheduled Departure]])</f>
        <v>12</v>
      </c>
      <c r="L614" s="1">
        <v>0.52500000000000002</v>
      </c>
      <c r="M614">
        <f>(L614-J614)*24*60</f>
        <v>-8.999999999999968</v>
      </c>
      <c r="N614" s="16">
        <f>Flights[[#This Row],[Length (min)]]/60</f>
        <v>1.45</v>
      </c>
      <c r="O614">
        <v>87</v>
      </c>
      <c r="P614">
        <v>370</v>
      </c>
      <c r="Q614" s="18">
        <f>IFERROR(Flights[[#This Row],[Distance]]/Flights[[#This Row],[Length (hr)]], "")</f>
        <v>255.17241379310346</v>
      </c>
      <c r="R614" s="1">
        <v>0.63055555555555554</v>
      </c>
      <c r="S614" s="1" t="str">
        <f>IF(Flights[[#This Row],[Length (hr)]]&lt;2, "No meal", IF(Flights[[#This Row],[Length (hr)]]&lt;3.5, "Light meal", "Full meal"))</f>
        <v>No meal</v>
      </c>
      <c r="T614" s="1" t="str">
        <f>IF(AND(Flights[[#This Row],[Airline]]="US Airways", Flights[[#This Row],[Meal]]="Full Meal"), "Yes", "No")</f>
        <v>No</v>
      </c>
      <c r="U614" s="1">
        <v>0.62708333333333333</v>
      </c>
      <c r="V614">
        <v>-5</v>
      </c>
      <c r="W614" s="1" t="str">
        <f>IF(Flights[[#This Row],[Arrival Delay]] = "", "Cancelled", IF(Flights[[#This Row],[Arrival Delay]]&gt;15, "Delayed", "On time"))</f>
        <v>On time</v>
      </c>
      <c r="X614" t="str">
        <f>IF(Flights[[#This Row],[Status]]&lt;&gt;"Delayed","", IF(Flights[[#This Row],[Arrival Delay]]&gt;120, "Severe", IF(Flights[[#This Row],[Arrival Delay]]&gt;60, "Major", "Moderate")))</f>
        <v/>
      </c>
      <c r="Y614" t="b">
        <v>0</v>
      </c>
      <c r="AA614" t="str">
        <f>IF(OR(AND(Flights[[#This Row],[Status]]="Cancelled", Flights[[#This Row],[Cancellation Reason]]="Airline/Carrier"), Flights[[#This Row],[Delay Type]]="Severe"), "Yes", "No")</f>
        <v>No</v>
      </c>
    </row>
    <row r="615" spans="1:27" x14ac:dyDescent="0.3">
      <c r="A615" s="3">
        <v>42053</v>
      </c>
      <c r="B615" s="22">
        <f>WEEKNUM(Flights[[#This Row],[Date]], 1)</f>
        <v>8</v>
      </c>
      <c r="C615" s="22">
        <f>WEEKDAY(Flights[[#This Row],[Date]],1)</f>
        <v>4</v>
      </c>
      <c r="D615" t="s">
        <v>72</v>
      </c>
      <c r="E615" t="s">
        <v>1987</v>
      </c>
      <c r="F615" t="s">
        <v>0</v>
      </c>
      <c r="G615" t="s">
        <v>10</v>
      </c>
      <c r="H615" t="str">
        <f>_xlfn.XLOOKUP(Flights[[#This Row],[Destination]], Airports!$A$2:$A$78, Airports!$D$2:$D$78)</f>
        <v>Boston</v>
      </c>
      <c r="I615" t="str" cm="1">
        <f t="array" ref="I615">_xlfn.XLOOKUP(Flights[[#This Row],[Destination]],_xlfn._TRO_TRAILING( Airports!A:A),_xlfn._TRO_TRAILING( Airports!E:E), "Not found")</f>
        <v>MA</v>
      </c>
      <c r="J615" s="1">
        <v>0.53819444444444442</v>
      </c>
      <c r="K615" s="22">
        <f>HOUR(Flights[[#This Row],[Scheduled Departure]])</f>
        <v>12</v>
      </c>
      <c r="L615" s="1">
        <v>0.54305555555555551</v>
      </c>
      <c r="M615">
        <f>(L615-J615)*24*60</f>
        <v>6.9999999999999751</v>
      </c>
      <c r="N615" s="16">
        <f>Flights[[#This Row],[Length (min)]]/60</f>
        <v>5.3833333333333337</v>
      </c>
      <c r="O615">
        <v>323</v>
      </c>
      <c r="P615">
        <v>2611</v>
      </c>
      <c r="Q615" s="18">
        <f>IFERROR(Flights[[#This Row],[Distance]]/Flights[[#This Row],[Length (hr)]], "")</f>
        <v>485.01547987616095</v>
      </c>
      <c r="R615" s="1">
        <v>0.88958333333333328</v>
      </c>
      <c r="S615" s="1" t="str">
        <f>IF(Flights[[#This Row],[Length (hr)]]&lt;2, "No meal", IF(Flights[[#This Row],[Length (hr)]]&lt;3.5, "Light meal", "Full meal"))</f>
        <v>Full meal</v>
      </c>
      <c r="T615" s="1" t="str">
        <f>IF(AND(Flights[[#This Row],[Airline]]="US Airways", Flights[[#This Row],[Meal]]="Full Meal"), "Yes", "No")</f>
        <v>No</v>
      </c>
      <c r="U615" s="1">
        <v>0.89236111111111116</v>
      </c>
      <c r="V615">
        <v>4</v>
      </c>
      <c r="W615" s="1" t="str">
        <f>IF(Flights[[#This Row],[Arrival Delay]] = "", "Cancelled", IF(Flights[[#This Row],[Arrival Delay]]&gt;15, "Delayed", "On time"))</f>
        <v>On time</v>
      </c>
      <c r="X615" t="str">
        <f>IF(Flights[[#This Row],[Status]]&lt;&gt;"Delayed","", IF(Flights[[#This Row],[Arrival Delay]]&gt;120, "Severe", IF(Flights[[#This Row],[Arrival Delay]]&gt;60, "Major", "Moderate")))</f>
        <v/>
      </c>
      <c r="Y615" t="b">
        <v>0</v>
      </c>
      <c r="AA615" t="str">
        <f>IF(OR(AND(Flights[[#This Row],[Status]]="Cancelled", Flights[[#This Row],[Cancellation Reason]]="Airline/Carrier"), Flights[[#This Row],[Delay Type]]="Severe"), "Yes", "No")</f>
        <v>No</v>
      </c>
    </row>
    <row r="616" spans="1:27" x14ac:dyDescent="0.3">
      <c r="A616" s="3">
        <v>42053</v>
      </c>
      <c r="B616" s="22">
        <f>WEEKNUM(Flights[[#This Row],[Date]], 1)</f>
        <v>8</v>
      </c>
      <c r="C616" s="22">
        <f>WEEKDAY(Flights[[#This Row],[Date]],1)</f>
        <v>4</v>
      </c>
      <c r="D616" t="s">
        <v>497</v>
      </c>
      <c r="E616" t="s">
        <v>1994</v>
      </c>
      <c r="F616" t="s">
        <v>0</v>
      </c>
      <c r="G616" t="s">
        <v>335</v>
      </c>
      <c r="H616" t="str">
        <f>_xlfn.XLOOKUP(Flights[[#This Row],[Destination]], Airports!$A$2:$A$78, Airports!$D$2:$D$78)</f>
        <v>Reno</v>
      </c>
      <c r="I616" t="str" cm="1">
        <f t="array" ref="I616">_xlfn.XLOOKUP(Flights[[#This Row],[Destination]],_xlfn._TRO_TRAILING( Airports!A:A),_xlfn._TRO_TRAILING( Airports!E:E), "Not found")</f>
        <v>NV</v>
      </c>
      <c r="J616" s="1">
        <v>0.56597222222222221</v>
      </c>
      <c r="K616" s="22">
        <f>HOUR(Flights[[#This Row],[Scheduled Departure]])</f>
        <v>13</v>
      </c>
      <c r="L616" s="1">
        <v>0.56180555555555556</v>
      </c>
      <c r="M616">
        <f>(L616-J616)*24*60</f>
        <v>-5.9999999999999787</v>
      </c>
      <c r="N616" s="16">
        <f>Flights[[#This Row],[Length (min)]]/60</f>
        <v>1.3166666666666667</v>
      </c>
      <c r="O616">
        <v>79</v>
      </c>
      <c r="P616">
        <v>391</v>
      </c>
      <c r="Q616" s="18">
        <f>IFERROR(Flights[[#This Row],[Distance]]/Flights[[#This Row],[Length (hr)]], "")</f>
        <v>296.96202531645571</v>
      </c>
      <c r="R616" s="1">
        <v>0.625</v>
      </c>
      <c r="S616" s="1" t="str">
        <f>IF(Flights[[#This Row],[Length (hr)]]&lt;2, "No meal", IF(Flights[[#This Row],[Length (hr)]]&lt;3.5, "Light meal", "Full meal"))</f>
        <v>No meal</v>
      </c>
      <c r="T616" s="1" t="str">
        <f>IF(AND(Flights[[#This Row],[Airline]]="US Airways", Flights[[#This Row],[Meal]]="Full Meal"), "Yes", "No")</f>
        <v>No</v>
      </c>
      <c r="U616" s="1">
        <v>0.6166666666666667</v>
      </c>
      <c r="V616">
        <v>-12</v>
      </c>
      <c r="W616" s="1" t="str">
        <f>IF(Flights[[#This Row],[Arrival Delay]] = "", "Cancelled", IF(Flights[[#This Row],[Arrival Delay]]&gt;15, "Delayed", "On time"))</f>
        <v>On time</v>
      </c>
      <c r="X616" t="str">
        <f>IF(Flights[[#This Row],[Status]]&lt;&gt;"Delayed","", IF(Flights[[#This Row],[Arrival Delay]]&gt;120, "Severe", IF(Flights[[#This Row],[Arrival Delay]]&gt;60, "Major", "Moderate")))</f>
        <v/>
      </c>
      <c r="Y616" t="b">
        <v>0</v>
      </c>
      <c r="AA616" t="str">
        <f>IF(OR(AND(Flights[[#This Row],[Status]]="Cancelled", Flights[[#This Row],[Cancellation Reason]]="Airline/Carrier"), Flights[[#This Row],[Delay Type]]="Severe"), "Yes", "No")</f>
        <v>No</v>
      </c>
    </row>
    <row r="617" spans="1:27" x14ac:dyDescent="0.3">
      <c r="A617" s="3">
        <v>42053</v>
      </c>
      <c r="B617" s="22">
        <f>WEEKNUM(Flights[[#This Row],[Date]], 1)</f>
        <v>8</v>
      </c>
      <c r="C617" s="22">
        <f>WEEKDAY(Flights[[#This Row],[Date]],1)</f>
        <v>4</v>
      </c>
      <c r="D617" t="s">
        <v>1030</v>
      </c>
      <c r="E617" t="s">
        <v>1995</v>
      </c>
      <c r="F617" t="s">
        <v>0</v>
      </c>
      <c r="G617" t="s">
        <v>316</v>
      </c>
      <c r="H617" t="str">
        <f>_xlfn.XLOOKUP(Flights[[#This Row],[Destination]], Airports!$A$2:$A$78, Airports!$D$2:$D$78)</f>
        <v>New Orleans</v>
      </c>
      <c r="I617" t="str" cm="1">
        <f t="array" ref="I617">_xlfn.XLOOKUP(Flights[[#This Row],[Destination]],_xlfn._TRO_TRAILING( Airports!A:A),_xlfn._TRO_TRAILING( Airports!E:E), "Not found")</f>
        <v>LA</v>
      </c>
      <c r="J617" s="1">
        <v>0.61458333333333337</v>
      </c>
      <c r="K617" s="22">
        <f>HOUR(Flights[[#This Row],[Scheduled Departure]])</f>
        <v>14</v>
      </c>
      <c r="L617" s="1">
        <v>0.61111111111111116</v>
      </c>
      <c r="M617">
        <f>(L617-J617)*24*60</f>
        <v>-4.9999999999999822</v>
      </c>
      <c r="N617" s="16">
        <f>Flights[[#This Row],[Length (min)]]/60</f>
        <v>3.3</v>
      </c>
      <c r="O617">
        <v>198</v>
      </c>
      <c r="P617">
        <v>1670</v>
      </c>
      <c r="Q617" s="18">
        <f>IFERROR(Flights[[#This Row],[Distance]]/Flights[[#This Row],[Length (hr)]], "")</f>
        <v>506.06060606060606</v>
      </c>
      <c r="R617" s="1">
        <v>0.84375</v>
      </c>
      <c r="S617" s="1" t="str">
        <f>IF(Flights[[#This Row],[Length (hr)]]&lt;2, "No meal", IF(Flights[[#This Row],[Length (hr)]]&lt;3.5, "Light meal", "Full meal"))</f>
        <v>Light meal</v>
      </c>
      <c r="T617" s="1" t="str">
        <f>IF(AND(Flights[[#This Row],[Airline]]="US Airways", Flights[[#This Row],[Meal]]="Full Meal"), "Yes", "No")</f>
        <v>No</v>
      </c>
      <c r="U617" s="1">
        <v>0.83194444444444449</v>
      </c>
      <c r="V617">
        <v>-17</v>
      </c>
      <c r="W617" s="1" t="str">
        <f>IF(Flights[[#This Row],[Arrival Delay]] = "", "Cancelled", IF(Flights[[#This Row],[Arrival Delay]]&gt;15, "Delayed", "On time"))</f>
        <v>On time</v>
      </c>
      <c r="X617" t="str">
        <f>IF(Flights[[#This Row],[Status]]&lt;&gt;"Delayed","", IF(Flights[[#This Row],[Arrival Delay]]&gt;120, "Severe", IF(Flights[[#This Row],[Arrival Delay]]&gt;60, "Major", "Moderate")))</f>
        <v/>
      </c>
      <c r="Y617" t="b">
        <v>0</v>
      </c>
      <c r="AA617" t="str">
        <f>IF(OR(AND(Flights[[#This Row],[Status]]="Cancelled", Flights[[#This Row],[Cancellation Reason]]="Airline/Carrier"), Flights[[#This Row],[Delay Type]]="Severe"), "Yes", "No")</f>
        <v>No</v>
      </c>
    </row>
    <row r="618" spans="1:27" x14ac:dyDescent="0.3">
      <c r="A618" s="3">
        <v>42053</v>
      </c>
      <c r="B618" s="22">
        <f>WEEKNUM(Flights[[#This Row],[Date]], 1)</f>
        <v>8</v>
      </c>
      <c r="C618" s="22">
        <f>WEEKDAY(Flights[[#This Row],[Date]],1)</f>
        <v>4</v>
      </c>
      <c r="D618" t="s">
        <v>544</v>
      </c>
      <c r="E618" t="s">
        <v>1998</v>
      </c>
      <c r="F618" t="s">
        <v>0</v>
      </c>
      <c r="G618" t="s">
        <v>273</v>
      </c>
      <c r="H618" t="str">
        <f>_xlfn.XLOOKUP(Flights[[#This Row],[Destination]], Airports!$A$2:$A$78, Airports!$D$2:$D$78)</f>
        <v>Denver</v>
      </c>
      <c r="I618" t="str" cm="1">
        <f t="array" ref="I618">_xlfn.XLOOKUP(Flights[[#This Row],[Destination]],_xlfn._TRO_TRAILING( Airports!A:A),_xlfn._TRO_TRAILING( Airports!E:E), "Not found")</f>
        <v>CO</v>
      </c>
      <c r="J618" s="1">
        <v>0.64236111111111116</v>
      </c>
      <c r="K618" s="22">
        <f>HOUR(Flights[[#This Row],[Scheduled Departure]])</f>
        <v>15</v>
      </c>
      <c r="L618" s="1">
        <v>0.63680555555555551</v>
      </c>
      <c r="M618">
        <f>(L618-J618)*24*60</f>
        <v>-8.0000000000001315</v>
      </c>
      <c r="N618" s="16">
        <f>Flights[[#This Row],[Length (min)]]/60</f>
        <v>2.15</v>
      </c>
      <c r="O618">
        <v>129</v>
      </c>
      <c r="P618">
        <v>862</v>
      </c>
      <c r="Q618" s="18">
        <f>IFERROR(Flights[[#This Row],[Distance]]/Flights[[#This Row],[Length (hr)]], "")</f>
        <v>400.93023255813955</v>
      </c>
      <c r="R618" s="1">
        <v>0.77708333333333335</v>
      </c>
      <c r="S618" s="1" t="str">
        <f>IF(Flights[[#This Row],[Length (hr)]]&lt;2, "No meal", IF(Flights[[#This Row],[Length (hr)]]&lt;3.5, "Light meal", "Full meal"))</f>
        <v>Light meal</v>
      </c>
      <c r="T618" s="1" t="str">
        <f>IF(AND(Flights[[#This Row],[Airline]]="US Airways", Flights[[#This Row],[Meal]]="Full Meal"), "Yes", "No")</f>
        <v>No</v>
      </c>
      <c r="U618" s="1">
        <v>0.7680555555555556</v>
      </c>
      <c r="V618">
        <v>-13</v>
      </c>
      <c r="W618" s="1" t="str">
        <f>IF(Flights[[#This Row],[Arrival Delay]] = "", "Cancelled", IF(Flights[[#This Row],[Arrival Delay]]&gt;15, "Delayed", "On time"))</f>
        <v>On time</v>
      </c>
      <c r="X618" t="str">
        <f>IF(Flights[[#This Row],[Status]]&lt;&gt;"Delayed","", IF(Flights[[#This Row],[Arrival Delay]]&gt;120, "Severe", IF(Flights[[#This Row],[Arrival Delay]]&gt;60, "Major", "Moderate")))</f>
        <v/>
      </c>
      <c r="Y618" t="b">
        <v>0</v>
      </c>
      <c r="AA618" t="str">
        <f>IF(OR(AND(Flights[[#This Row],[Status]]="Cancelled", Flights[[#This Row],[Cancellation Reason]]="Airline/Carrier"), Flights[[#This Row],[Delay Type]]="Severe"), "Yes", "No")</f>
        <v>No</v>
      </c>
    </row>
    <row r="619" spans="1:27" x14ac:dyDescent="0.3">
      <c r="A619" s="3">
        <v>42053</v>
      </c>
      <c r="B619" s="22">
        <f>WEEKNUM(Flights[[#This Row],[Date]], 1)</f>
        <v>8</v>
      </c>
      <c r="C619" s="22">
        <f>WEEKDAY(Flights[[#This Row],[Date]],1)</f>
        <v>4</v>
      </c>
      <c r="D619" t="s">
        <v>711</v>
      </c>
      <c r="E619" t="s">
        <v>1995</v>
      </c>
      <c r="F619" t="s">
        <v>0</v>
      </c>
      <c r="G619" t="s">
        <v>351</v>
      </c>
      <c r="H619" t="str">
        <f>_xlfn.XLOOKUP(Flights[[#This Row],[Destination]], Airports!$A$2:$A$78, Airports!$D$2:$D$78)</f>
        <v>Sacramento</v>
      </c>
      <c r="I619" t="str" cm="1">
        <f t="array" ref="I619">_xlfn.XLOOKUP(Flights[[#This Row],[Destination]],_xlfn._TRO_TRAILING( Airports!A:A),_xlfn._TRO_TRAILING( Airports!E:E), "Not found")</f>
        <v>CA</v>
      </c>
      <c r="J619" s="1">
        <v>0.78125</v>
      </c>
      <c r="K619" s="22">
        <f>HOUR(Flights[[#This Row],[Scheduled Departure]])</f>
        <v>18</v>
      </c>
      <c r="L619" s="1">
        <v>0.79236111111111107</v>
      </c>
      <c r="M619">
        <f>(L619-J619)*24*60</f>
        <v>15.999999999999943</v>
      </c>
      <c r="N619" s="16">
        <f>Flights[[#This Row],[Length (min)]]/60</f>
        <v>1.2666666666666666</v>
      </c>
      <c r="O619">
        <v>76</v>
      </c>
      <c r="P619">
        <v>373</v>
      </c>
      <c r="Q619" s="18">
        <f>IFERROR(Flights[[#This Row],[Distance]]/Flights[[#This Row],[Length (hr)]], "")</f>
        <v>294.47368421052636</v>
      </c>
      <c r="R619" s="1">
        <v>0.83680555555555558</v>
      </c>
      <c r="S619" s="1" t="str">
        <f>IF(Flights[[#This Row],[Length (hr)]]&lt;2, "No meal", IF(Flights[[#This Row],[Length (hr)]]&lt;3.5, "Light meal", "Full meal"))</f>
        <v>No meal</v>
      </c>
      <c r="T619" s="1" t="str">
        <f>IF(AND(Flights[[#This Row],[Airline]]="US Airways", Flights[[#This Row],[Meal]]="Full Meal"), "Yes", "No")</f>
        <v>No</v>
      </c>
      <c r="U619" s="1">
        <v>0.84513888888888888</v>
      </c>
      <c r="V619">
        <v>12</v>
      </c>
      <c r="W619" s="1" t="str">
        <f>IF(Flights[[#This Row],[Arrival Delay]] = "", "Cancelled", IF(Flights[[#This Row],[Arrival Delay]]&gt;15, "Delayed", "On time"))</f>
        <v>On time</v>
      </c>
      <c r="X619" t="str">
        <f>IF(Flights[[#This Row],[Status]]&lt;&gt;"Delayed","", IF(Flights[[#This Row],[Arrival Delay]]&gt;120, "Severe", IF(Flights[[#This Row],[Arrival Delay]]&gt;60, "Major", "Moderate")))</f>
        <v/>
      </c>
      <c r="Y619" t="b">
        <v>0</v>
      </c>
      <c r="AA619" t="str">
        <f>IF(OR(AND(Flights[[#This Row],[Status]]="Cancelled", Flights[[#This Row],[Cancellation Reason]]="Airline/Carrier"), Flights[[#This Row],[Delay Type]]="Severe"), "Yes", "No")</f>
        <v>No</v>
      </c>
    </row>
    <row r="620" spans="1:27" x14ac:dyDescent="0.3">
      <c r="A620" s="3">
        <v>42053</v>
      </c>
      <c r="B620" s="22">
        <f>WEEKNUM(Flights[[#This Row],[Date]], 1)</f>
        <v>8</v>
      </c>
      <c r="C620" s="22">
        <f>WEEKDAY(Flights[[#This Row],[Date]],1)</f>
        <v>4</v>
      </c>
      <c r="D620" t="s">
        <v>915</v>
      </c>
      <c r="E620" t="s">
        <v>1995</v>
      </c>
      <c r="F620" t="s">
        <v>0</v>
      </c>
      <c r="G620" t="s">
        <v>347</v>
      </c>
      <c r="H620" t="str">
        <f>_xlfn.XLOOKUP(Flights[[#This Row],[Destination]], Airports!$A$2:$A$78, Airports!$D$2:$D$78)</f>
        <v>San Jose</v>
      </c>
      <c r="I620" t="str" cm="1">
        <f t="array" ref="I620">_xlfn.XLOOKUP(Flights[[#This Row],[Destination]],_xlfn._TRO_TRAILING( Airports!A:A),_xlfn._TRO_TRAILING( Airports!E:E), "Not found")</f>
        <v>CA</v>
      </c>
      <c r="J620" s="1">
        <v>0.79513888888888884</v>
      </c>
      <c r="K620" s="22">
        <f>HOUR(Flights[[#This Row],[Scheduled Departure]])</f>
        <v>19</v>
      </c>
      <c r="L620" s="1">
        <v>0.79027777777777775</v>
      </c>
      <c r="M620">
        <f>(L620-J620)*24*60</f>
        <v>-6.9999999999999751</v>
      </c>
      <c r="N620" s="16">
        <f>Flights[[#This Row],[Length (min)]]/60</f>
        <v>1.0666666666666667</v>
      </c>
      <c r="O620">
        <v>64</v>
      </c>
      <c r="P620">
        <v>308</v>
      </c>
      <c r="Q620" s="18">
        <f>IFERROR(Flights[[#This Row],[Distance]]/Flights[[#This Row],[Length (hr)]], "")</f>
        <v>288.75</v>
      </c>
      <c r="R620" s="1">
        <v>0.84027777777777779</v>
      </c>
      <c r="S620" s="1" t="str">
        <f>IF(Flights[[#This Row],[Length (hr)]]&lt;2, "No meal", IF(Flights[[#This Row],[Length (hr)]]&lt;3.5, "Light meal", "Full meal"))</f>
        <v>No meal</v>
      </c>
      <c r="T620" s="1" t="str">
        <f>IF(AND(Flights[[#This Row],[Airline]]="US Airways", Flights[[#This Row],[Meal]]="Full Meal"), "Yes", "No")</f>
        <v>No</v>
      </c>
      <c r="U620" s="1">
        <v>0.83472222222222225</v>
      </c>
      <c r="V620">
        <v>-8</v>
      </c>
      <c r="W620" s="1" t="str">
        <f>IF(Flights[[#This Row],[Arrival Delay]] = "", "Cancelled", IF(Flights[[#This Row],[Arrival Delay]]&gt;15, "Delayed", "On time"))</f>
        <v>On time</v>
      </c>
      <c r="X620" t="str">
        <f>IF(Flights[[#This Row],[Status]]&lt;&gt;"Delayed","", IF(Flights[[#This Row],[Arrival Delay]]&gt;120, "Severe", IF(Flights[[#This Row],[Arrival Delay]]&gt;60, "Major", "Moderate")))</f>
        <v/>
      </c>
      <c r="Y620" t="b">
        <v>0</v>
      </c>
      <c r="AA620" t="str">
        <f>IF(OR(AND(Flights[[#This Row],[Status]]="Cancelled", Flights[[#This Row],[Cancellation Reason]]="Airline/Carrier"), Flights[[#This Row],[Delay Type]]="Severe"), "Yes", "No")</f>
        <v>No</v>
      </c>
    </row>
    <row r="621" spans="1:27" x14ac:dyDescent="0.3">
      <c r="A621" s="3">
        <v>42053</v>
      </c>
      <c r="B621" s="22">
        <f>WEEKNUM(Flights[[#This Row],[Date]], 1)</f>
        <v>8</v>
      </c>
      <c r="C621" s="22">
        <f>WEEKDAY(Flights[[#This Row],[Date]],1)</f>
        <v>4</v>
      </c>
      <c r="D621" t="s">
        <v>639</v>
      </c>
      <c r="E621" t="s">
        <v>1994</v>
      </c>
      <c r="F621" t="s">
        <v>0</v>
      </c>
      <c r="G621" t="s">
        <v>313</v>
      </c>
      <c r="H621" t="str">
        <f>_xlfn.XLOOKUP(Flights[[#This Row],[Destination]], Airports!$A$2:$A$78, Airports!$D$2:$D$78)</f>
        <v>Monterey</v>
      </c>
      <c r="I621" t="str" cm="1">
        <f t="array" ref="I621">_xlfn.XLOOKUP(Flights[[#This Row],[Destination]],_xlfn._TRO_TRAILING( Airports!A:A),_xlfn._TRO_TRAILING( Airports!E:E), "Not found")</f>
        <v>CA</v>
      </c>
      <c r="J621" s="1">
        <v>0.83333333333333337</v>
      </c>
      <c r="K621" s="22">
        <f>HOUR(Flights[[#This Row],[Scheduled Departure]])</f>
        <v>20</v>
      </c>
      <c r="L621" s="1">
        <v>0.84583333333333333</v>
      </c>
      <c r="M621">
        <f>(L621-J621)*24*60</f>
        <v>17.999999999999936</v>
      </c>
      <c r="N621" s="16">
        <f>Flights[[#This Row],[Length (min)]]/60</f>
        <v>1.0833333333333333</v>
      </c>
      <c r="O621">
        <v>65</v>
      </c>
      <c r="P621">
        <v>266</v>
      </c>
      <c r="Q621" s="18">
        <f>IFERROR(Flights[[#This Row],[Distance]]/Flights[[#This Row],[Length (hr)]], "")</f>
        <v>245.53846153846155</v>
      </c>
      <c r="R621" s="1">
        <v>0.88124999999999998</v>
      </c>
      <c r="S621" s="1" t="str">
        <f>IF(Flights[[#This Row],[Length (hr)]]&lt;2, "No meal", IF(Flights[[#This Row],[Length (hr)]]&lt;3.5, "Light meal", "Full meal"))</f>
        <v>No meal</v>
      </c>
      <c r="T621" s="1" t="str">
        <f>IF(AND(Flights[[#This Row],[Airline]]="US Airways", Flights[[#This Row],[Meal]]="Full Meal"), "Yes", "No")</f>
        <v>No</v>
      </c>
      <c r="U621" s="1">
        <v>0.89097222222222228</v>
      </c>
      <c r="V621">
        <v>14</v>
      </c>
      <c r="W621" s="1" t="str">
        <f>IF(Flights[[#This Row],[Arrival Delay]] = "", "Cancelled", IF(Flights[[#This Row],[Arrival Delay]]&gt;15, "Delayed", "On time"))</f>
        <v>On time</v>
      </c>
      <c r="X621" t="str">
        <f>IF(Flights[[#This Row],[Status]]&lt;&gt;"Delayed","", IF(Flights[[#This Row],[Arrival Delay]]&gt;120, "Severe", IF(Flights[[#This Row],[Arrival Delay]]&gt;60, "Major", "Moderate")))</f>
        <v/>
      </c>
      <c r="Y621" t="b">
        <v>0</v>
      </c>
      <c r="AA621" t="str">
        <f>IF(OR(AND(Flights[[#This Row],[Status]]="Cancelled", Flights[[#This Row],[Cancellation Reason]]="Airline/Carrier"), Flights[[#This Row],[Delay Type]]="Severe"), "Yes", "No")</f>
        <v>No</v>
      </c>
    </row>
    <row r="622" spans="1:27" x14ac:dyDescent="0.3">
      <c r="A622" s="3">
        <v>42053</v>
      </c>
      <c r="B622" s="22">
        <f>WEEKNUM(Flights[[#This Row],[Date]], 1)</f>
        <v>8</v>
      </c>
      <c r="C622" s="22">
        <f>WEEKDAY(Flights[[#This Row],[Date]],1)</f>
        <v>4</v>
      </c>
      <c r="D622" t="s">
        <v>925</v>
      </c>
      <c r="E622" t="s">
        <v>1995</v>
      </c>
      <c r="F622" t="s">
        <v>0</v>
      </c>
      <c r="G622" t="s">
        <v>15</v>
      </c>
      <c r="H622" t="str">
        <f>_xlfn.XLOOKUP(Flights[[#This Row],[Destination]], Airports!$A$2:$A$78, Airports!$D$2:$D$78)</f>
        <v>Las Vegas</v>
      </c>
      <c r="I622" t="str" cm="1">
        <f t="array" ref="I622">_xlfn.XLOOKUP(Flights[[#This Row],[Destination]],_xlfn._TRO_TRAILING( Airports!A:A),_xlfn._TRO_TRAILING( Airports!E:E), "Not found")</f>
        <v>NV</v>
      </c>
      <c r="J622" s="1">
        <v>0.86458333333333337</v>
      </c>
      <c r="K622" s="22">
        <f>HOUR(Flights[[#This Row],[Scheduled Departure]])</f>
        <v>20</v>
      </c>
      <c r="L622" s="1">
        <v>0.88194444444444442</v>
      </c>
      <c r="M622">
        <f>(L622-J622)*24*60</f>
        <v>24.999999999999911</v>
      </c>
      <c r="N622" s="16">
        <f>Flights[[#This Row],[Length (min)]]/60</f>
        <v>0.83333333333333337</v>
      </c>
      <c r="O622">
        <v>50</v>
      </c>
      <c r="P622">
        <v>236</v>
      </c>
      <c r="Q622" s="18">
        <f>IFERROR(Flights[[#This Row],[Distance]]/Flights[[#This Row],[Length (hr)]], "")</f>
        <v>283.2</v>
      </c>
      <c r="R622" s="1">
        <v>0.90625</v>
      </c>
      <c r="S622" s="1" t="str">
        <f>IF(Flights[[#This Row],[Length (hr)]]&lt;2, "No meal", IF(Flights[[#This Row],[Length (hr)]]&lt;3.5, "Light meal", "Full meal"))</f>
        <v>No meal</v>
      </c>
      <c r="T622" s="1" t="str">
        <f>IF(AND(Flights[[#This Row],[Airline]]="US Airways", Flights[[#This Row],[Meal]]="Full Meal"), "Yes", "No")</f>
        <v>No</v>
      </c>
      <c r="U622" s="1">
        <v>0.91666666666666663</v>
      </c>
      <c r="V622">
        <v>15</v>
      </c>
      <c r="W622" s="1" t="str">
        <f>IF(Flights[[#This Row],[Arrival Delay]] = "", "Cancelled", IF(Flights[[#This Row],[Arrival Delay]]&gt;15, "Delayed", "On time"))</f>
        <v>On time</v>
      </c>
      <c r="X622" t="str">
        <f>IF(Flights[[#This Row],[Status]]&lt;&gt;"Delayed","", IF(Flights[[#This Row],[Arrival Delay]]&gt;120, "Severe", IF(Flights[[#This Row],[Arrival Delay]]&gt;60, "Major", "Moderate")))</f>
        <v/>
      </c>
      <c r="Y622" t="b">
        <v>0</v>
      </c>
      <c r="AA622" t="str">
        <f>IF(OR(AND(Flights[[#This Row],[Status]]="Cancelled", Flights[[#This Row],[Cancellation Reason]]="Airline/Carrier"), Flights[[#This Row],[Delay Type]]="Severe"), "Yes", "No")</f>
        <v>No</v>
      </c>
    </row>
    <row r="623" spans="1:27" x14ac:dyDescent="0.3">
      <c r="A623" s="3">
        <v>42053</v>
      </c>
      <c r="B623" s="22">
        <f>WEEKNUM(Flights[[#This Row],[Date]], 1)</f>
        <v>8</v>
      </c>
      <c r="C623" s="22">
        <f>WEEKDAY(Flights[[#This Row],[Date]],1)</f>
        <v>4</v>
      </c>
      <c r="D623" t="s">
        <v>650</v>
      </c>
      <c r="E623" t="s">
        <v>1994</v>
      </c>
      <c r="F623" t="s">
        <v>0</v>
      </c>
      <c r="G623" t="s">
        <v>339</v>
      </c>
      <c r="H623" t="str">
        <f>_xlfn.XLOOKUP(Flights[[#This Row],[Destination]], Airports!$A$2:$A$78, Airports!$D$2:$D$78)</f>
        <v>San Diego</v>
      </c>
      <c r="I623" t="str" cm="1">
        <f t="array" ref="I623">_xlfn.XLOOKUP(Flights[[#This Row],[Destination]],_xlfn._TRO_TRAILING( Airports!A:A),_xlfn._TRO_TRAILING( Airports!E:E), "Not found")</f>
        <v>CA</v>
      </c>
      <c r="J623" s="1">
        <v>0.875</v>
      </c>
      <c r="K623" s="22">
        <f>HOUR(Flights[[#This Row],[Scheduled Departure]])</f>
        <v>21</v>
      </c>
      <c r="L623" s="1">
        <v>0.87083333333333335</v>
      </c>
      <c r="M623">
        <f>(L623-J623)*24*60</f>
        <v>-5.9999999999999787</v>
      </c>
      <c r="N623" s="16">
        <f>Flights[[#This Row],[Length (min)]]/60</f>
        <v>0.76666666666666672</v>
      </c>
      <c r="O623">
        <v>46</v>
      </c>
      <c r="P623">
        <v>109</v>
      </c>
      <c r="Q623" s="18">
        <f>IFERROR(Flights[[#This Row],[Distance]]/Flights[[#This Row],[Length (hr)]], "")</f>
        <v>142.17391304347825</v>
      </c>
      <c r="R623" s="1">
        <v>0.90763888888888888</v>
      </c>
      <c r="S623" s="1" t="str">
        <f>IF(Flights[[#This Row],[Length (hr)]]&lt;2, "No meal", IF(Flights[[#This Row],[Length (hr)]]&lt;3.5, "Light meal", "Full meal"))</f>
        <v>No meal</v>
      </c>
      <c r="T623" s="1" t="str">
        <f>IF(AND(Flights[[#This Row],[Airline]]="US Airways", Flights[[#This Row],[Meal]]="Full Meal"), "Yes", "No")</f>
        <v>No</v>
      </c>
      <c r="U623" s="1">
        <v>0.90277777777777779</v>
      </c>
      <c r="V623">
        <v>-7</v>
      </c>
      <c r="W623" s="1" t="str">
        <f>IF(Flights[[#This Row],[Arrival Delay]] = "", "Cancelled", IF(Flights[[#This Row],[Arrival Delay]]&gt;15, "Delayed", "On time"))</f>
        <v>On time</v>
      </c>
      <c r="X623" t="str">
        <f>IF(Flights[[#This Row],[Status]]&lt;&gt;"Delayed","", IF(Flights[[#This Row],[Arrival Delay]]&gt;120, "Severe", IF(Flights[[#This Row],[Arrival Delay]]&gt;60, "Major", "Moderate")))</f>
        <v/>
      </c>
      <c r="Y623" t="b">
        <v>0</v>
      </c>
      <c r="AA623" t="str">
        <f>IF(OR(AND(Flights[[#This Row],[Status]]="Cancelled", Flights[[#This Row],[Cancellation Reason]]="Airline/Carrier"), Flights[[#This Row],[Delay Type]]="Severe"), "Yes", "No")</f>
        <v>No</v>
      </c>
    </row>
    <row r="624" spans="1:27" x14ac:dyDescent="0.3">
      <c r="A624" s="3">
        <v>42053</v>
      </c>
      <c r="B624" s="22">
        <f>WEEKNUM(Flights[[#This Row],[Date]], 1)</f>
        <v>8</v>
      </c>
      <c r="C624" s="22">
        <f>WEEKDAY(Flights[[#This Row],[Date]],1)</f>
        <v>4</v>
      </c>
      <c r="D624" t="s">
        <v>659</v>
      </c>
      <c r="E624" t="s">
        <v>1989</v>
      </c>
      <c r="F624" t="s">
        <v>0</v>
      </c>
      <c r="G624" t="s">
        <v>2</v>
      </c>
      <c r="H624" t="str">
        <f>_xlfn.XLOOKUP(Flights[[#This Row],[Destination]], Airports!$A$2:$A$78, Airports!$D$2:$D$78)</f>
        <v>Miami</v>
      </c>
      <c r="I624" t="str" cm="1">
        <f t="array" ref="I624">_xlfn.XLOOKUP(Flights[[#This Row],[Destination]],_xlfn._TRO_TRAILING( Airports!A:A),_xlfn._TRO_TRAILING( Airports!E:E), "Not found")</f>
        <v>FL</v>
      </c>
      <c r="J624" s="1">
        <v>0.93402777777777779</v>
      </c>
      <c r="K624" s="22">
        <f>HOUR(Flights[[#This Row],[Scheduled Departure]])</f>
        <v>22</v>
      </c>
      <c r="L624" s="1">
        <v>0.9458333333333333</v>
      </c>
      <c r="M624">
        <f>(L624-J624)*24*60</f>
        <v>16.99999999999994</v>
      </c>
      <c r="N624" s="16">
        <f>Flights[[#This Row],[Length (min)]]/60</f>
        <v>4.3666666666666663</v>
      </c>
      <c r="O624">
        <v>262</v>
      </c>
      <c r="P624">
        <v>2342</v>
      </c>
      <c r="Q624" s="18">
        <f>IFERROR(Flights[[#This Row],[Distance]]/Flights[[#This Row],[Length (hr)]], "")</f>
        <v>536.33587786259545</v>
      </c>
      <c r="R624" s="1">
        <v>0.25694444444444442</v>
      </c>
      <c r="S624" s="1" t="str">
        <f>IF(Flights[[#This Row],[Length (hr)]]&lt;2, "No meal", IF(Flights[[#This Row],[Length (hr)]]&lt;3.5, "Light meal", "Full meal"))</f>
        <v>Full meal</v>
      </c>
      <c r="T624" s="1" t="str">
        <f>IF(AND(Flights[[#This Row],[Airline]]="US Airways", Flights[[#This Row],[Meal]]="Full Meal"), "Yes", "No")</f>
        <v>No</v>
      </c>
      <c r="U624" s="1">
        <v>0.25277777777777777</v>
      </c>
      <c r="V624">
        <v>-6</v>
      </c>
      <c r="W624" s="1" t="str">
        <f>IF(Flights[[#This Row],[Arrival Delay]] = "", "Cancelled", IF(Flights[[#This Row],[Arrival Delay]]&gt;15, "Delayed", "On time"))</f>
        <v>On time</v>
      </c>
      <c r="X624" t="str">
        <f>IF(Flights[[#This Row],[Status]]&lt;&gt;"Delayed","", IF(Flights[[#This Row],[Arrival Delay]]&gt;120, "Severe", IF(Flights[[#This Row],[Arrival Delay]]&gt;60, "Major", "Moderate")))</f>
        <v/>
      </c>
      <c r="Y624" t="b">
        <v>0</v>
      </c>
      <c r="AA624" t="str">
        <f>IF(OR(AND(Flights[[#This Row],[Status]]="Cancelled", Flights[[#This Row],[Cancellation Reason]]="Airline/Carrier"), Flights[[#This Row],[Delay Type]]="Severe"), "Yes", "No")</f>
        <v>No</v>
      </c>
    </row>
    <row r="625" spans="1:27" x14ac:dyDescent="0.3">
      <c r="A625" s="3">
        <v>42054</v>
      </c>
      <c r="B625" s="22">
        <f>WEEKNUM(Flights[[#This Row],[Date]], 1)</f>
        <v>8</v>
      </c>
      <c r="C625" s="22">
        <f>WEEKDAY(Flights[[#This Row],[Date]],1)</f>
        <v>5</v>
      </c>
      <c r="D625" t="s">
        <v>997</v>
      </c>
      <c r="E625" t="s">
        <v>1990</v>
      </c>
      <c r="F625" t="s">
        <v>0</v>
      </c>
      <c r="G625" t="s">
        <v>4</v>
      </c>
      <c r="H625" t="str">
        <f>_xlfn.XLOOKUP(Flights[[#This Row],[Destination]], Airports!$A$2:$A$78, Airports!$D$2:$D$78)</f>
        <v>Chicago</v>
      </c>
      <c r="I625" t="str" cm="1">
        <f t="array" ref="I625">_xlfn.XLOOKUP(Flights[[#This Row],[Destination]],_xlfn._TRO_TRAILING( Airports!A:A),_xlfn._TRO_TRAILING( Airports!E:E), "Not found")</f>
        <v>IL</v>
      </c>
      <c r="J625" s="1">
        <v>0.29166666666666669</v>
      </c>
      <c r="K625" s="22">
        <f>HOUR(Flights[[#This Row],[Scheduled Departure]])</f>
        <v>7</v>
      </c>
      <c r="L625" s="1">
        <v>0.28888888888888886</v>
      </c>
      <c r="M625">
        <f>(L625-J625)*24*60</f>
        <v>-4.0000000000000657</v>
      </c>
      <c r="N625" s="16">
        <f>Flights[[#This Row],[Length (min)]]/60</f>
        <v>4.0333333333333332</v>
      </c>
      <c r="O625">
        <v>242</v>
      </c>
      <c r="P625">
        <v>1744</v>
      </c>
      <c r="Q625" s="18">
        <f>IFERROR(Flights[[#This Row],[Distance]]/Flights[[#This Row],[Length (hr)]], "")</f>
        <v>432.39669421487605</v>
      </c>
      <c r="R625" s="1">
        <v>0.54374999999999996</v>
      </c>
      <c r="S625" s="1" t="str">
        <f>IF(Flights[[#This Row],[Length (hr)]]&lt;2, "No meal", IF(Flights[[#This Row],[Length (hr)]]&lt;3.5, "Light meal", "Full meal"))</f>
        <v>Full meal</v>
      </c>
      <c r="T625" s="1" t="str">
        <f>IF(AND(Flights[[#This Row],[Airline]]="US Airways", Flights[[#This Row],[Meal]]="Full Meal"), "Yes", "No")</f>
        <v>No</v>
      </c>
      <c r="U625" s="1">
        <v>0.54027777777777775</v>
      </c>
      <c r="V625">
        <v>-5</v>
      </c>
      <c r="W625" s="1" t="str">
        <f>IF(Flights[[#This Row],[Arrival Delay]] = "", "Cancelled", IF(Flights[[#This Row],[Arrival Delay]]&gt;15, "Delayed", "On time"))</f>
        <v>On time</v>
      </c>
      <c r="X625" t="str">
        <f>IF(Flights[[#This Row],[Status]]&lt;&gt;"Delayed","", IF(Flights[[#This Row],[Arrival Delay]]&gt;120, "Severe", IF(Flights[[#This Row],[Arrival Delay]]&gt;60, "Major", "Moderate")))</f>
        <v/>
      </c>
      <c r="Y625" t="b">
        <v>0</v>
      </c>
      <c r="AA625" t="str">
        <f>IF(OR(AND(Flights[[#This Row],[Status]]="Cancelled", Flights[[#This Row],[Cancellation Reason]]="Airline/Carrier"), Flights[[#This Row],[Delay Type]]="Severe"), "Yes", "No")</f>
        <v>No</v>
      </c>
    </row>
    <row r="626" spans="1:27" x14ac:dyDescent="0.3">
      <c r="A626" s="3">
        <v>42054</v>
      </c>
      <c r="B626" s="22">
        <f>WEEKNUM(Flights[[#This Row],[Date]], 1)</f>
        <v>8</v>
      </c>
      <c r="C626" s="22">
        <f>WEEKDAY(Flights[[#This Row],[Date]],1)</f>
        <v>5</v>
      </c>
      <c r="D626" t="s">
        <v>837</v>
      </c>
      <c r="E626" t="s">
        <v>1995</v>
      </c>
      <c r="F626" t="s">
        <v>0</v>
      </c>
      <c r="G626" t="s">
        <v>347</v>
      </c>
      <c r="H626" t="str">
        <f>_xlfn.XLOOKUP(Flights[[#This Row],[Destination]], Airports!$A$2:$A$78, Airports!$D$2:$D$78)</f>
        <v>San Jose</v>
      </c>
      <c r="I626" t="str" cm="1">
        <f t="array" ref="I626">_xlfn.XLOOKUP(Flights[[#This Row],[Destination]],_xlfn._TRO_TRAILING( Airports!A:A),_xlfn._TRO_TRAILING( Airports!E:E), "Not found")</f>
        <v>CA</v>
      </c>
      <c r="J626" s="1">
        <v>0.2951388888888889</v>
      </c>
      <c r="K626" s="22">
        <f>HOUR(Flights[[#This Row],[Scheduled Departure]])</f>
        <v>7</v>
      </c>
      <c r="L626" s="1">
        <v>0.2951388888888889</v>
      </c>
      <c r="M626">
        <f>(L626-J626)*24*60</f>
        <v>0</v>
      </c>
      <c r="N626" s="16">
        <f>Flights[[#This Row],[Length (min)]]/60</f>
        <v>1.0166666666666666</v>
      </c>
      <c r="O626">
        <v>61</v>
      </c>
      <c r="P626">
        <v>308</v>
      </c>
      <c r="Q626" s="18">
        <f>IFERROR(Flights[[#This Row],[Distance]]/Flights[[#This Row],[Length (hr)]], "")</f>
        <v>302.95081967213116</v>
      </c>
      <c r="R626" s="1">
        <v>0.34375</v>
      </c>
      <c r="S626" s="1" t="str">
        <f>IF(Flights[[#This Row],[Length (hr)]]&lt;2, "No meal", IF(Flights[[#This Row],[Length (hr)]]&lt;3.5, "Light meal", "Full meal"))</f>
        <v>No meal</v>
      </c>
      <c r="T626" s="1" t="str">
        <f>IF(AND(Flights[[#This Row],[Airline]]="US Airways", Flights[[#This Row],[Meal]]="Full Meal"), "Yes", "No")</f>
        <v>No</v>
      </c>
      <c r="U626" s="1">
        <v>0.33750000000000002</v>
      </c>
      <c r="V626">
        <v>-9</v>
      </c>
      <c r="W626" s="1" t="str">
        <f>IF(Flights[[#This Row],[Arrival Delay]] = "", "Cancelled", IF(Flights[[#This Row],[Arrival Delay]]&gt;15, "Delayed", "On time"))</f>
        <v>On time</v>
      </c>
      <c r="X626" t="str">
        <f>IF(Flights[[#This Row],[Status]]&lt;&gt;"Delayed","", IF(Flights[[#This Row],[Arrival Delay]]&gt;120, "Severe", IF(Flights[[#This Row],[Arrival Delay]]&gt;60, "Major", "Moderate")))</f>
        <v/>
      </c>
      <c r="Y626" t="b">
        <v>0</v>
      </c>
      <c r="AA626" t="str">
        <f>IF(OR(AND(Flights[[#This Row],[Status]]="Cancelled", Flights[[#This Row],[Cancellation Reason]]="Airline/Carrier"), Flights[[#This Row],[Delay Type]]="Severe"), "Yes", "No")</f>
        <v>No</v>
      </c>
    </row>
    <row r="627" spans="1:27" x14ac:dyDescent="0.3">
      <c r="A627" s="3">
        <v>42054</v>
      </c>
      <c r="B627" s="22">
        <f>WEEKNUM(Flights[[#This Row],[Date]], 1)</f>
        <v>8</v>
      </c>
      <c r="C627" s="22">
        <f>WEEKDAY(Flights[[#This Row],[Date]],1)</f>
        <v>5</v>
      </c>
      <c r="D627" t="s">
        <v>844</v>
      </c>
      <c r="E627" t="s">
        <v>1994</v>
      </c>
      <c r="F627" t="s">
        <v>0</v>
      </c>
      <c r="G627" t="s">
        <v>7</v>
      </c>
      <c r="H627" t="str">
        <f>_xlfn.XLOOKUP(Flights[[#This Row],[Destination]], Airports!$A$2:$A$78, Airports!$D$2:$D$78)</f>
        <v>Austin</v>
      </c>
      <c r="I627" t="str" cm="1">
        <f t="array" ref="I627">_xlfn.XLOOKUP(Flights[[#This Row],[Destination]],_xlfn._TRO_TRAILING( Airports!A:A),_xlfn._TRO_TRAILING( Airports!E:E), "Not found")</f>
        <v>TX</v>
      </c>
      <c r="J627" s="1">
        <v>0.34930555555555554</v>
      </c>
      <c r="K627" s="22">
        <f>HOUR(Flights[[#This Row],[Scheduled Departure]])</f>
        <v>8</v>
      </c>
      <c r="L627" s="1">
        <v>0.35625000000000001</v>
      </c>
      <c r="M627">
        <f>(L627-J627)*24*60</f>
        <v>10.000000000000044</v>
      </c>
      <c r="N627" s="16">
        <f>Flights[[#This Row],[Length (min)]]/60</f>
        <v>2.7333333333333334</v>
      </c>
      <c r="O627">
        <v>164</v>
      </c>
      <c r="P627">
        <v>1242</v>
      </c>
      <c r="Q627" s="18">
        <f>IFERROR(Flights[[#This Row],[Distance]]/Flights[[#This Row],[Length (hr)]], "")</f>
        <v>454.39024390243901</v>
      </c>
      <c r="R627" s="1">
        <v>0.55625000000000002</v>
      </c>
      <c r="S627" s="1" t="str">
        <f>IF(Flights[[#This Row],[Length (hr)]]&lt;2, "No meal", IF(Flights[[#This Row],[Length (hr)]]&lt;3.5, "Light meal", "Full meal"))</f>
        <v>Light meal</v>
      </c>
      <c r="T627" s="1" t="str">
        <f>IF(AND(Flights[[#This Row],[Airline]]="US Airways", Flights[[#This Row],[Meal]]="Full Meal"), "Yes", "No")</f>
        <v>No</v>
      </c>
      <c r="U627" s="1">
        <v>0.55347222222222225</v>
      </c>
      <c r="V627">
        <v>-4</v>
      </c>
      <c r="W627" s="1" t="str">
        <f>IF(Flights[[#This Row],[Arrival Delay]] = "", "Cancelled", IF(Flights[[#This Row],[Arrival Delay]]&gt;15, "Delayed", "On time"))</f>
        <v>On time</v>
      </c>
      <c r="X627" t="str">
        <f>IF(Flights[[#This Row],[Status]]&lt;&gt;"Delayed","", IF(Flights[[#This Row],[Arrival Delay]]&gt;120, "Severe", IF(Flights[[#This Row],[Arrival Delay]]&gt;60, "Major", "Moderate")))</f>
        <v/>
      </c>
      <c r="Y627" t="b">
        <v>0</v>
      </c>
      <c r="AA627" t="str">
        <f>IF(OR(AND(Flights[[#This Row],[Status]]="Cancelled", Flights[[#This Row],[Cancellation Reason]]="Airline/Carrier"), Flights[[#This Row],[Delay Type]]="Severe"), "Yes", "No")</f>
        <v>No</v>
      </c>
    </row>
    <row r="628" spans="1:27" x14ac:dyDescent="0.3">
      <c r="A628" s="3">
        <v>42054</v>
      </c>
      <c r="B628" s="22">
        <f>WEEKNUM(Flights[[#This Row],[Date]], 1)</f>
        <v>8</v>
      </c>
      <c r="C628" s="22">
        <f>WEEKDAY(Flights[[#This Row],[Date]],1)</f>
        <v>5</v>
      </c>
      <c r="D628" t="s">
        <v>728</v>
      </c>
      <c r="E628" t="s">
        <v>1995</v>
      </c>
      <c r="F628" t="s">
        <v>0</v>
      </c>
      <c r="G628" t="s">
        <v>316</v>
      </c>
      <c r="H628" t="str">
        <f>_xlfn.XLOOKUP(Flights[[#This Row],[Destination]], Airports!$A$2:$A$78, Airports!$D$2:$D$78)</f>
        <v>New Orleans</v>
      </c>
      <c r="I628" t="str" cm="1">
        <f t="array" ref="I628">_xlfn.XLOOKUP(Flights[[#This Row],[Destination]],_xlfn._TRO_TRAILING( Airports!A:A),_xlfn._TRO_TRAILING( Airports!E:E), "Not found")</f>
        <v>LA</v>
      </c>
      <c r="J628" s="1">
        <v>0.36805555555555558</v>
      </c>
      <c r="K628" s="22">
        <f>HOUR(Flights[[#This Row],[Scheduled Departure]])</f>
        <v>8</v>
      </c>
      <c r="L628" s="1">
        <v>0.36666666666666664</v>
      </c>
      <c r="M628">
        <f>(L628-J628)*24*60</f>
        <v>-2.0000000000000728</v>
      </c>
      <c r="N628" s="16">
        <f>Flights[[#This Row],[Length (min)]]/60</f>
        <v>3.4333333333333331</v>
      </c>
      <c r="O628">
        <v>206</v>
      </c>
      <c r="P628">
        <v>1670</v>
      </c>
      <c r="Q628" s="18">
        <f>IFERROR(Flights[[#This Row],[Distance]]/Flights[[#This Row],[Length (hr)]], "")</f>
        <v>486.40776699029129</v>
      </c>
      <c r="R628" s="1">
        <v>0.59722222222222221</v>
      </c>
      <c r="S628" s="1" t="str">
        <f>IF(Flights[[#This Row],[Length (hr)]]&lt;2, "No meal", IF(Flights[[#This Row],[Length (hr)]]&lt;3.5, "Light meal", "Full meal"))</f>
        <v>Light meal</v>
      </c>
      <c r="T628" s="1" t="str">
        <f>IF(AND(Flights[[#This Row],[Airline]]="US Airways", Flights[[#This Row],[Meal]]="Full Meal"), "Yes", "No")</f>
        <v>No</v>
      </c>
      <c r="U628" s="1">
        <v>0.59305555555555556</v>
      </c>
      <c r="V628">
        <v>-6</v>
      </c>
      <c r="W628" s="1" t="str">
        <f>IF(Flights[[#This Row],[Arrival Delay]] = "", "Cancelled", IF(Flights[[#This Row],[Arrival Delay]]&gt;15, "Delayed", "On time"))</f>
        <v>On time</v>
      </c>
      <c r="X628" t="str">
        <f>IF(Flights[[#This Row],[Status]]&lt;&gt;"Delayed","", IF(Flights[[#This Row],[Arrival Delay]]&gt;120, "Severe", IF(Flights[[#This Row],[Arrival Delay]]&gt;60, "Major", "Moderate")))</f>
        <v/>
      </c>
      <c r="Y628" t="b">
        <v>0</v>
      </c>
      <c r="AA628" t="str">
        <f>IF(OR(AND(Flights[[#This Row],[Status]]="Cancelled", Flights[[#This Row],[Cancellation Reason]]="Airline/Carrier"), Flights[[#This Row],[Delay Type]]="Severe"), "Yes", "No")</f>
        <v>No</v>
      </c>
    </row>
    <row r="629" spans="1:27" x14ac:dyDescent="0.3">
      <c r="A629" s="3">
        <v>42054</v>
      </c>
      <c r="B629" s="22">
        <f>WEEKNUM(Flights[[#This Row],[Date]], 1)</f>
        <v>8</v>
      </c>
      <c r="C629" s="22">
        <f>WEEKDAY(Flights[[#This Row],[Date]],1)</f>
        <v>5</v>
      </c>
      <c r="D629" t="s">
        <v>477</v>
      </c>
      <c r="E629" t="s">
        <v>1989</v>
      </c>
      <c r="F629" t="s">
        <v>0</v>
      </c>
      <c r="G629" t="s">
        <v>276</v>
      </c>
      <c r="H629" t="str">
        <f>_xlfn.XLOOKUP(Flights[[#This Row],[Destination]], Airports!$A$2:$A$78, Airports!$D$2:$D$78)</f>
        <v>Detroit</v>
      </c>
      <c r="I629" t="str" cm="1">
        <f t="array" ref="I629">_xlfn.XLOOKUP(Flights[[#This Row],[Destination]],_xlfn._TRO_TRAILING( Airports!A:A),_xlfn._TRO_TRAILING( Airports!E:E), "Not found")</f>
        <v>MI</v>
      </c>
      <c r="J629" s="1">
        <v>0.38194444444444442</v>
      </c>
      <c r="K629" s="22">
        <f>HOUR(Flights[[#This Row],[Scheduled Departure]])</f>
        <v>9</v>
      </c>
      <c r="L629" s="1">
        <v>0.375</v>
      </c>
      <c r="M629">
        <f>(L629-J629)*24*60</f>
        <v>-9.9999999999999645</v>
      </c>
      <c r="N629" s="16">
        <f>Flights[[#This Row],[Length (min)]]/60</f>
        <v>4.4833333333333334</v>
      </c>
      <c r="O629">
        <v>269</v>
      </c>
      <c r="P629">
        <v>1979</v>
      </c>
      <c r="Q629" s="18">
        <f>IFERROR(Flights[[#This Row],[Distance]]/Flights[[#This Row],[Length (hr)]], "")</f>
        <v>441.41263940520446</v>
      </c>
      <c r="R629" s="1">
        <v>0.69236111111111109</v>
      </c>
      <c r="S629" s="1" t="str">
        <f>IF(Flights[[#This Row],[Length (hr)]]&lt;2, "No meal", IF(Flights[[#This Row],[Length (hr)]]&lt;3.5, "Light meal", "Full meal"))</f>
        <v>Full meal</v>
      </c>
      <c r="T629" s="1" t="str">
        <f>IF(AND(Flights[[#This Row],[Airline]]="US Airways", Flights[[#This Row],[Meal]]="Full Meal"), "Yes", "No")</f>
        <v>No</v>
      </c>
      <c r="U629" s="1">
        <v>0.68680555555555556</v>
      </c>
      <c r="V629">
        <v>-8</v>
      </c>
      <c r="W629" s="1" t="str">
        <f>IF(Flights[[#This Row],[Arrival Delay]] = "", "Cancelled", IF(Flights[[#This Row],[Arrival Delay]]&gt;15, "Delayed", "On time"))</f>
        <v>On time</v>
      </c>
      <c r="X629" t="str">
        <f>IF(Flights[[#This Row],[Status]]&lt;&gt;"Delayed","", IF(Flights[[#This Row],[Arrival Delay]]&gt;120, "Severe", IF(Flights[[#This Row],[Arrival Delay]]&gt;60, "Major", "Moderate")))</f>
        <v/>
      </c>
      <c r="Y629" t="b">
        <v>0</v>
      </c>
      <c r="AA629" t="str">
        <f>IF(OR(AND(Flights[[#This Row],[Status]]="Cancelled", Flights[[#This Row],[Cancellation Reason]]="Airline/Carrier"), Flights[[#This Row],[Delay Type]]="Severe"), "Yes", "No")</f>
        <v>No</v>
      </c>
    </row>
    <row r="630" spans="1:27" x14ac:dyDescent="0.3">
      <c r="A630" s="3">
        <v>42054</v>
      </c>
      <c r="B630" s="22">
        <f>WEEKNUM(Flights[[#This Row],[Date]], 1)</f>
        <v>8</v>
      </c>
      <c r="C630" s="22">
        <f>WEEKDAY(Flights[[#This Row],[Date]],1)</f>
        <v>5</v>
      </c>
      <c r="D630" t="s">
        <v>455</v>
      </c>
      <c r="E630" t="s">
        <v>1994</v>
      </c>
      <c r="F630" t="s">
        <v>0</v>
      </c>
      <c r="G630" t="s">
        <v>339</v>
      </c>
      <c r="H630" t="str">
        <f>_xlfn.XLOOKUP(Flights[[#This Row],[Destination]], Airports!$A$2:$A$78, Airports!$D$2:$D$78)</f>
        <v>San Diego</v>
      </c>
      <c r="I630" t="str" cm="1">
        <f t="array" ref="I630">_xlfn.XLOOKUP(Flights[[#This Row],[Destination]],_xlfn._TRO_TRAILING( Airports!A:A),_xlfn._TRO_TRAILING( Airports!E:E), "Not found")</f>
        <v>CA</v>
      </c>
      <c r="J630" s="1">
        <v>0.43402777777777779</v>
      </c>
      <c r="K630" s="22">
        <f>HOUR(Flights[[#This Row],[Scheduled Departure]])</f>
        <v>10</v>
      </c>
      <c r="L630" s="1">
        <v>0.43333333333333335</v>
      </c>
      <c r="M630">
        <f>(L630-J630)*24*60</f>
        <v>-0.99999999999999645</v>
      </c>
      <c r="N630" s="16">
        <f>Flights[[#This Row],[Length (min)]]/60</f>
        <v>0.71666666666666667</v>
      </c>
      <c r="O630">
        <v>43</v>
      </c>
      <c r="P630">
        <v>109</v>
      </c>
      <c r="Q630" s="18">
        <f>IFERROR(Flights[[#This Row],[Distance]]/Flights[[#This Row],[Length (hr)]], "")</f>
        <v>152.09302325581396</v>
      </c>
      <c r="R630" s="1">
        <v>0.46527777777777779</v>
      </c>
      <c r="S630" s="1" t="str">
        <f>IF(Flights[[#This Row],[Length (hr)]]&lt;2, "No meal", IF(Flights[[#This Row],[Length (hr)]]&lt;3.5, "Light meal", "Full meal"))</f>
        <v>No meal</v>
      </c>
      <c r="T630" s="1" t="str">
        <f>IF(AND(Flights[[#This Row],[Airline]]="US Airways", Flights[[#This Row],[Meal]]="Full Meal"), "Yes", "No")</f>
        <v>No</v>
      </c>
      <c r="U630" s="1">
        <v>0.46319444444444446</v>
      </c>
      <c r="V630">
        <v>-3</v>
      </c>
      <c r="W630" s="1" t="str">
        <f>IF(Flights[[#This Row],[Arrival Delay]] = "", "Cancelled", IF(Flights[[#This Row],[Arrival Delay]]&gt;15, "Delayed", "On time"))</f>
        <v>On time</v>
      </c>
      <c r="X630" t="str">
        <f>IF(Flights[[#This Row],[Status]]&lt;&gt;"Delayed","", IF(Flights[[#This Row],[Arrival Delay]]&gt;120, "Severe", IF(Flights[[#This Row],[Arrival Delay]]&gt;60, "Major", "Moderate")))</f>
        <v/>
      </c>
      <c r="Y630" t="b">
        <v>0</v>
      </c>
      <c r="AA630" t="str">
        <f>IF(OR(AND(Flights[[#This Row],[Status]]="Cancelled", Flights[[#This Row],[Cancellation Reason]]="Airline/Carrier"), Flights[[#This Row],[Delay Type]]="Severe"), "Yes", "No")</f>
        <v>No</v>
      </c>
    </row>
    <row r="631" spans="1:27" x14ac:dyDescent="0.3">
      <c r="A631" s="3">
        <v>42054</v>
      </c>
      <c r="B631" s="22">
        <f>WEEKNUM(Flights[[#This Row],[Date]], 1)</f>
        <v>8</v>
      </c>
      <c r="C631" s="22">
        <f>WEEKDAY(Flights[[#This Row],[Date]],1)</f>
        <v>5</v>
      </c>
      <c r="D631" t="s">
        <v>473</v>
      </c>
      <c r="E631" t="s">
        <v>1992</v>
      </c>
      <c r="F631" t="s">
        <v>0</v>
      </c>
      <c r="G631" t="s">
        <v>12</v>
      </c>
      <c r="H631" t="str">
        <f>_xlfn.XLOOKUP(Flights[[#This Row],[Destination]], Airports!$A$2:$A$78, Airports!$D$2:$D$78)</f>
        <v>New York</v>
      </c>
      <c r="I631" t="str" cm="1">
        <f t="array" ref="I631">_xlfn.XLOOKUP(Flights[[#This Row],[Destination]],_xlfn._TRO_TRAILING( Airports!A:A),_xlfn._TRO_TRAILING( Airports!E:E), "Not found")</f>
        <v>NY</v>
      </c>
      <c r="J631" s="1">
        <v>0.45833333333333331</v>
      </c>
      <c r="K631" s="22">
        <f>HOUR(Flights[[#This Row],[Scheduled Departure]])</f>
        <v>11</v>
      </c>
      <c r="L631" s="1">
        <v>0.45694444444444443</v>
      </c>
      <c r="M631">
        <f>(L631-J631)*24*60</f>
        <v>-1.9999999999999929</v>
      </c>
      <c r="N631" s="16">
        <f>Flights[[#This Row],[Length (min)]]/60</f>
        <v>4.9833333333333334</v>
      </c>
      <c r="O631">
        <v>299</v>
      </c>
      <c r="P631">
        <v>2475</v>
      </c>
      <c r="Q631" s="18">
        <f>IFERROR(Flights[[#This Row],[Distance]]/Flights[[#This Row],[Length (hr)]], "")</f>
        <v>496.65551839464882</v>
      </c>
      <c r="R631" s="1">
        <v>0.8041666666666667</v>
      </c>
      <c r="S631" s="1" t="str">
        <f>IF(Flights[[#This Row],[Length (hr)]]&lt;2, "No meal", IF(Flights[[#This Row],[Length (hr)]]&lt;3.5, "Light meal", "Full meal"))</f>
        <v>Full meal</v>
      </c>
      <c r="T631" s="1" t="str">
        <f>IF(AND(Flights[[#This Row],[Airline]]="US Airways", Flights[[#This Row],[Meal]]="Full Meal"), "Yes", "No")</f>
        <v>No</v>
      </c>
      <c r="U631" s="1">
        <v>0.7895833333333333</v>
      </c>
      <c r="V631">
        <v>-21</v>
      </c>
      <c r="W631" s="1" t="str">
        <f>IF(Flights[[#This Row],[Arrival Delay]] = "", "Cancelled", IF(Flights[[#This Row],[Arrival Delay]]&gt;15, "Delayed", "On time"))</f>
        <v>On time</v>
      </c>
      <c r="X631" t="str">
        <f>IF(Flights[[#This Row],[Status]]&lt;&gt;"Delayed","", IF(Flights[[#This Row],[Arrival Delay]]&gt;120, "Severe", IF(Flights[[#This Row],[Arrival Delay]]&gt;60, "Major", "Moderate")))</f>
        <v/>
      </c>
      <c r="Y631" t="b">
        <v>0</v>
      </c>
      <c r="AA631" t="str">
        <f>IF(OR(AND(Flights[[#This Row],[Status]]="Cancelled", Flights[[#This Row],[Cancellation Reason]]="Airline/Carrier"), Flights[[#This Row],[Delay Type]]="Severe"), "Yes", "No")</f>
        <v>No</v>
      </c>
    </row>
    <row r="632" spans="1:27" x14ac:dyDescent="0.3">
      <c r="A632" s="3">
        <v>42054</v>
      </c>
      <c r="B632" s="22">
        <f>WEEKNUM(Flights[[#This Row],[Date]], 1)</f>
        <v>8</v>
      </c>
      <c r="C632" s="22">
        <f>WEEKDAY(Flights[[#This Row],[Date]],1)</f>
        <v>5</v>
      </c>
      <c r="D632" t="s">
        <v>499</v>
      </c>
      <c r="E632" t="s">
        <v>1989</v>
      </c>
      <c r="F632" t="s">
        <v>0</v>
      </c>
      <c r="G632" t="s">
        <v>26</v>
      </c>
      <c r="H632" t="str">
        <f>_xlfn.XLOOKUP(Flights[[#This Row],[Destination]], Airports!$A$2:$A$78, Airports!$D$2:$D$78)</f>
        <v>Atlanta</v>
      </c>
      <c r="I632" t="str" cm="1">
        <f t="array" ref="I632">_xlfn.XLOOKUP(Flights[[#This Row],[Destination]],_xlfn._TRO_TRAILING( Airports!A:A),_xlfn._TRO_TRAILING( Airports!E:E), "Not found")</f>
        <v>GA</v>
      </c>
      <c r="J632" s="1">
        <v>0.52083333333333337</v>
      </c>
      <c r="K632" s="22">
        <f>HOUR(Flights[[#This Row],[Scheduled Departure]])</f>
        <v>12</v>
      </c>
      <c r="L632" s="1">
        <v>0.51944444444444449</v>
      </c>
      <c r="M632">
        <f>(L632-J632)*24*60</f>
        <v>-1.9999999999999929</v>
      </c>
      <c r="N632" s="16">
        <f>Flights[[#This Row],[Length (min)]]/60</f>
        <v>3.9</v>
      </c>
      <c r="O632">
        <v>234</v>
      </c>
      <c r="P632">
        <v>1947</v>
      </c>
      <c r="Q632" s="18">
        <f>IFERROR(Flights[[#This Row],[Distance]]/Flights[[#This Row],[Length (hr)]], "")</f>
        <v>499.23076923076923</v>
      </c>
      <c r="R632" s="1">
        <v>0.82152777777777775</v>
      </c>
      <c r="S632" s="1" t="str">
        <f>IF(Flights[[#This Row],[Length (hr)]]&lt;2, "No meal", IF(Flights[[#This Row],[Length (hr)]]&lt;3.5, "Light meal", "Full meal"))</f>
        <v>Full meal</v>
      </c>
      <c r="T632" s="1" t="str">
        <f>IF(AND(Flights[[#This Row],[Airline]]="US Airways", Flights[[#This Row],[Meal]]="Full Meal"), "Yes", "No")</f>
        <v>No</v>
      </c>
      <c r="U632" s="1">
        <v>0.80694444444444446</v>
      </c>
      <c r="V632">
        <v>-21</v>
      </c>
      <c r="W632" s="1" t="str">
        <f>IF(Flights[[#This Row],[Arrival Delay]] = "", "Cancelled", IF(Flights[[#This Row],[Arrival Delay]]&gt;15, "Delayed", "On time"))</f>
        <v>On time</v>
      </c>
      <c r="X632" t="str">
        <f>IF(Flights[[#This Row],[Status]]&lt;&gt;"Delayed","", IF(Flights[[#This Row],[Arrival Delay]]&gt;120, "Severe", IF(Flights[[#This Row],[Arrival Delay]]&gt;60, "Major", "Moderate")))</f>
        <v/>
      </c>
      <c r="Y632" t="b">
        <v>0</v>
      </c>
      <c r="AA632" t="str">
        <f>IF(OR(AND(Flights[[#This Row],[Status]]="Cancelled", Flights[[#This Row],[Cancellation Reason]]="Airline/Carrier"), Flights[[#This Row],[Delay Type]]="Severe"), "Yes", "No")</f>
        <v>No</v>
      </c>
    </row>
    <row r="633" spans="1:27" x14ac:dyDescent="0.3">
      <c r="A633" s="3">
        <v>42054</v>
      </c>
      <c r="B633" s="22">
        <f>WEEKNUM(Flights[[#This Row],[Date]], 1)</f>
        <v>8</v>
      </c>
      <c r="C633" s="22">
        <f>WEEKDAY(Flights[[#This Row],[Date]],1)</f>
        <v>5</v>
      </c>
      <c r="D633" t="s">
        <v>524</v>
      </c>
      <c r="E633" t="s">
        <v>1996</v>
      </c>
      <c r="F633" t="s">
        <v>0</v>
      </c>
      <c r="G633" t="s">
        <v>285</v>
      </c>
      <c r="H633" t="str">
        <f>_xlfn.XLOOKUP(Flights[[#This Row],[Destination]], Airports!$A$2:$A$78, Airports!$D$2:$D$78)</f>
        <v>Fort Lauderdale</v>
      </c>
      <c r="I633" t="str" cm="1">
        <f t="array" ref="I633">_xlfn.XLOOKUP(Flights[[#This Row],[Destination]],_xlfn._TRO_TRAILING( Airports!A:A),_xlfn._TRO_TRAILING( Airports!E:E), "Not found")</f>
        <v>FL</v>
      </c>
      <c r="J633" s="1">
        <v>0.55902777777777779</v>
      </c>
      <c r="K633" s="22">
        <f>HOUR(Flights[[#This Row],[Scheduled Departure]])</f>
        <v>13</v>
      </c>
      <c r="L633" s="1">
        <v>0.56874999999999998</v>
      </c>
      <c r="M633">
        <f>(L633-J633)*24*60</f>
        <v>13.99999999999995</v>
      </c>
      <c r="N633" s="16">
        <f>Flights[[#This Row],[Length (min)]]/60</f>
        <v>4.3666666666666663</v>
      </c>
      <c r="O633">
        <v>262</v>
      </c>
      <c r="P633">
        <v>2342</v>
      </c>
      <c r="Q633" s="18">
        <f>IFERROR(Flights[[#This Row],[Distance]]/Flights[[#This Row],[Length (hr)]], "")</f>
        <v>536.33587786259545</v>
      </c>
      <c r="R633" s="1">
        <v>0.87847222222222221</v>
      </c>
      <c r="S633" s="1" t="str">
        <f>IF(Flights[[#This Row],[Length (hr)]]&lt;2, "No meal", IF(Flights[[#This Row],[Length (hr)]]&lt;3.5, "Light meal", "Full meal"))</f>
        <v>Full meal</v>
      </c>
      <c r="T633" s="1" t="str">
        <f>IF(AND(Flights[[#This Row],[Airline]]="US Airways", Flights[[#This Row],[Meal]]="Full Meal"), "Yes", "No")</f>
        <v>No</v>
      </c>
      <c r="U633" s="1">
        <v>0.87569444444444444</v>
      </c>
      <c r="V633">
        <v>-4</v>
      </c>
      <c r="W633" s="1" t="str">
        <f>IF(Flights[[#This Row],[Arrival Delay]] = "", "Cancelled", IF(Flights[[#This Row],[Arrival Delay]]&gt;15, "Delayed", "On time"))</f>
        <v>On time</v>
      </c>
      <c r="X633" t="str">
        <f>IF(Flights[[#This Row],[Status]]&lt;&gt;"Delayed","", IF(Flights[[#This Row],[Arrival Delay]]&gt;120, "Severe", IF(Flights[[#This Row],[Arrival Delay]]&gt;60, "Major", "Moderate")))</f>
        <v/>
      </c>
      <c r="Y633" t="b">
        <v>0</v>
      </c>
      <c r="AA633" t="str">
        <f>IF(OR(AND(Flights[[#This Row],[Status]]="Cancelled", Flights[[#This Row],[Cancellation Reason]]="Airline/Carrier"), Flights[[#This Row],[Delay Type]]="Severe"), "Yes", "No")</f>
        <v>No</v>
      </c>
    </row>
    <row r="634" spans="1:27" x14ac:dyDescent="0.3">
      <c r="A634" s="3">
        <v>42054</v>
      </c>
      <c r="B634" s="22">
        <f>WEEKNUM(Flights[[#This Row],[Date]], 1)</f>
        <v>8</v>
      </c>
      <c r="C634" s="22">
        <f>WEEKDAY(Flights[[#This Row],[Date]],1)</f>
        <v>5</v>
      </c>
      <c r="D634" t="s">
        <v>1007</v>
      </c>
      <c r="E634" t="s">
        <v>1990</v>
      </c>
      <c r="F634" t="s">
        <v>0</v>
      </c>
      <c r="G634" t="s">
        <v>4</v>
      </c>
      <c r="H634" t="str">
        <f>_xlfn.XLOOKUP(Flights[[#This Row],[Destination]], Airports!$A$2:$A$78, Airports!$D$2:$D$78)</f>
        <v>Chicago</v>
      </c>
      <c r="I634" t="str" cm="1">
        <f t="array" ref="I634">_xlfn.XLOOKUP(Flights[[#This Row],[Destination]],_xlfn._TRO_TRAILING( Airports!A:A),_xlfn._TRO_TRAILING( Airports!E:E), "Not found")</f>
        <v>IL</v>
      </c>
      <c r="J634" s="1">
        <v>0.59166666666666667</v>
      </c>
      <c r="K634" s="22">
        <f>HOUR(Flights[[#This Row],[Scheduled Departure]])</f>
        <v>14</v>
      </c>
      <c r="L634" s="1">
        <v>0.59166666666666667</v>
      </c>
      <c r="M634">
        <f>(L634-J634)*24*60</f>
        <v>0</v>
      </c>
      <c r="N634" s="16">
        <f>Flights[[#This Row],[Length (min)]]/60</f>
        <v>3.8833333333333333</v>
      </c>
      <c r="O634">
        <v>233</v>
      </c>
      <c r="P634">
        <v>1744</v>
      </c>
      <c r="Q634" s="18">
        <f>IFERROR(Flights[[#This Row],[Distance]]/Flights[[#This Row],[Length (hr)]], "")</f>
        <v>449.09871244635195</v>
      </c>
      <c r="R634" s="1">
        <v>0.84375</v>
      </c>
      <c r="S634" s="1" t="str">
        <f>IF(Flights[[#This Row],[Length (hr)]]&lt;2, "No meal", IF(Flights[[#This Row],[Length (hr)]]&lt;3.5, "Light meal", "Full meal"))</f>
        <v>Full meal</v>
      </c>
      <c r="T634" s="1" t="str">
        <f>IF(AND(Flights[[#This Row],[Airline]]="US Airways", Flights[[#This Row],[Meal]]="Full Meal"), "Yes", "No")</f>
        <v>No</v>
      </c>
      <c r="U634" s="1">
        <v>0.83680555555555558</v>
      </c>
      <c r="V634">
        <v>-10</v>
      </c>
      <c r="W634" s="1" t="str">
        <f>IF(Flights[[#This Row],[Arrival Delay]] = "", "Cancelled", IF(Flights[[#This Row],[Arrival Delay]]&gt;15, "Delayed", "On time"))</f>
        <v>On time</v>
      </c>
      <c r="X634" t="str">
        <f>IF(Flights[[#This Row],[Status]]&lt;&gt;"Delayed","", IF(Flights[[#This Row],[Arrival Delay]]&gt;120, "Severe", IF(Flights[[#This Row],[Arrival Delay]]&gt;60, "Major", "Moderate")))</f>
        <v/>
      </c>
      <c r="Y634" t="b">
        <v>0</v>
      </c>
      <c r="AA634" t="str">
        <f>IF(OR(AND(Flights[[#This Row],[Status]]="Cancelled", Flights[[#This Row],[Cancellation Reason]]="Airline/Carrier"), Flights[[#This Row],[Delay Type]]="Severe"), "Yes", "No")</f>
        <v>No</v>
      </c>
    </row>
    <row r="635" spans="1:27" x14ac:dyDescent="0.3">
      <c r="A635" s="3">
        <v>42054</v>
      </c>
      <c r="B635" s="22">
        <f>WEEKNUM(Flights[[#This Row],[Date]], 1)</f>
        <v>8</v>
      </c>
      <c r="C635" s="22">
        <f>WEEKDAY(Flights[[#This Row],[Date]],1)</f>
        <v>5</v>
      </c>
      <c r="D635" t="s">
        <v>736</v>
      </c>
      <c r="E635" t="s">
        <v>1994</v>
      </c>
      <c r="F635" t="s">
        <v>0</v>
      </c>
      <c r="G635" t="s">
        <v>250</v>
      </c>
      <c r="H635" t="str">
        <f>_xlfn.XLOOKUP(Flights[[#This Row],[Destination]], Airports!$A$2:$A$78, Airports!$D$2:$D$78)</f>
        <v>Aspen</v>
      </c>
      <c r="I635" t="str" cm="1">
        <f t="array" ref="I635">_xlfn.XLOOKUP(Flights[[#This Row],[Destination]],_xlfn._TRO_TRAILING( Airports!A:A),_xlfn._TRO_TRAILING( Airports!E:E), "Not found")</f>
        <v>CO</v>
      </c>
      <c r="J635" s="1">
        <v>0.76597222222222228</v>
      </c>
      <c r="K635" s="22">
        <f>HOUR(Flights[[#This Row],[Scheduled Departure]])</f>
        <v>18</v>
      </c>
      <c r="L635" s="1">
        <v>0.81527777777777777</v>
      </c>
      <c r="M635">
        <f>(L635-J635)*24*60</f>
        <v>70.999999999999915</v>
      </c>
      <c r="N635" s="16">
        <f>Flights[[#This Row],[Length (min)]]/60</f>
        <v>1.9</v>
      </c>
      <c r="O635">
        <v>114</v>
      </c>
      <c r="P635">
        <v>737</v>
      </c>
      <c r="Q635" s="18">
        <f>IFERROR(Flights[[#This Row],[Distance]]/Flights[[#This Row],[Length (hr)]], "")</f>
        <v>387.89473684210526</v>
      </c>
      <c r="R635" s="1">
        <v>0.89375000000000004</v>
      </c>
      <c r="S635" s="1" t="str">
        <f>IF(Flights[[#This Row],[Length (hr)]]&lt;2, "No meal", IF(Flights[[#This Row],[Length (hr)]]&lt;3.5, "Light meal", "Full meal"))</f>
        <v>No meal</v>
      </c>
      <c r="T635" s="1" t="str">
        <f>IF(AND(Flights[[#This Row],[Airline]]="US Airways", Flights[[#This Row],[Meal]]="Full Meal"), "Yes", "No")</f>
        <v>No</v>
      </c>
      <c r="U635" s="1">
        <v>0.93611111111111112</v>
      </c>
      <c r="V635">
        <v>61</v>
      </c>
      <c r="W635" s="1" t="str">
        <f>IF(Flights[[#This Row],[Arrival Delay]] = "", "Cancelled", IF(Flights[[#This Row],[Arrival Delay]]&gt;15, "Delayed", "On time"))</f>
        <v>Delayed</v>
      </c>
      <c r="X635" t="str">
        <f>IF(Flights[[#This Row],[Status]]&lt;&gt;"Delayed","", IF(Flights[[#This Row],[Arrival Delay]]&gt;120, "Severe", IF(Flights[[#This Row],[Arrival Delay]]&gt;60, "Major", "Moderate")))</f>
        <v>Major</v>
      </c>
      <c r="Y635" t="b">
        <v>0</v>
      </c>
      <c r="AA635" t="str">
        <f>IF(OR(AND(Flights[[#This Row],[Status]]="Cancelled", Flights[[#This Row],[Cancellation Reason]]="Airline/Carrier"), Flights[[#This Row],[Delay Type]]="Severe"), "Yes", "No")</f>
        <v>No</v>
      </c>
    </row>
    <row r="636" spans="1:27" x14ac:dyDescent="0.3">
      <c r="A636" s="3">
        <v>42054</v>
      </c>
      <c r="B636" s="22">
        <f>WEEKNUM(Flights[[#This Row],[Date]], 1)</f>
        <v>8</v>
      </c>
      <c r="C636" s="22">
        <f>WEEKDAY(Flights[[#This Row],[Date]],1)</f>
        <v>5</v>
      </c>
      <c r="D636" t="s">
        <v>919</v>
      </c>
      <c r="E636" t="s">
        <v>1995</v>
      </c>
      <c r="F636" t="s">
        <v>0</v>
      </c>
      <c r="G636" t="s">
        <v>290</v>
      </c>
      <c r="H636" t="str">
        <f>_xlfn.XLOOKUP(Flights[[#This Row],[Destination]], Airports!$A$2:$A$78, Airports!$D$2:$D$78)</f>
        <v>Houston</v>
      </c>
      <c r="I636" t="str" cm="1">
        <f t="array" ref="I636">_xlfn.XLOOKUP(Flights[[#This Row],[Destination]],_xlfn._TRO_TRAILING( Airports!A:A),_xlfn._TRO_TRAILING( Airports!E:E), "Not found")</f>
        <v>TX</v>
      </c>
      <c r="J636" s="1">
        <v>0.82638888888888884</v>
      </c>
      <c r="K636" s="22">
        <f>HOUR(Flights[[#This Row],[Scheduled Departure]])</f>
        <v>19</v>
      </c>
      <c r="L636" s="1">
        <v>0.86944444444444446</v>
      </c>
      <c r="M636">
        <f>(L636-J636)*24*60</f>
        <v>62.000000000000099</v>
      </c>
      <c r="N636" s="16">
        <f>Flights[[#This Row],[Length (min)]]/60</f>
        <v>2.6666666666666665</v>
      </c>
      <c r="O636">
        <v>160</v>
      </c>
      <c r="P636">
        <v>1390</v>
      </c>
      <c r="Q636" s="18">
        <f>IFERROR(Flights[[#This Row],[Distance]]/Flights[[#This Row],[Length (hr)]], "")</f>
        <v>521.25</v>
      </c>
      <c r="R636" s="1">
        <v>3.4722222222222224E-2</v>
      </c>
      <c r="S636" s="1" t="str">
        <f>IF(Flights[[#This Row],[Length (hr)]]&lt;2, "No meal", IF(Flights[[#This Row],[Length (hr)]]&lt;3.5, "Light meal", "Full meal"))</f>
        <v>Light meal</v>
      </c>
      <c r="T636" s="1" t="str">
        <f>IF(AND(Flights[[#This Row],[Airline]]="US Airways", Flights[[#This Row],[Meal]]="Full Meal"), "Yes", "No")</f>
        <v>No</v>
      </c>
      <c r="U636" s="1">
        <v>6.3888888888888884E-2</v>
      </c>
      <c r="V636">
        <v>42</v>
      </c>
      <c r="W636" s="1" t="str">
        <f>IF(Flights[[#This Row],[Arrival Delay]] = "", "Cancelled", IF(Flights[[#This Row],[Arrival Delay]]&gt;15, "Delayed", "On time"))</f>
        <v>Delayed</v>
      </c>
      <c r="X636" t="str">
        <f>IF(Flights[[#This Row],[Status]]&lt;&gt;"Delayed","", IF(Flights[[#This Row],[Arrival Delay]]&gt;120, "Severe", IF(Flights[[#This Row],[Arrival Delay]]&gt;60, "Major", "Moderate")))</f>
        <v>Moderate</v>
      </c>
      <c r="Y636" t="b">
        <v>0</v>
      </c>
      <c r="AA636" t="str">
        <f>IF(OR(AND(Flights[[#This Row],[Status]]="Cancelled", Flights[[#This Row],[Cancellation Reason]]="Airline/Carrier"), Flights[[#This Row],[Delay Type]]="Severe"), "Yes", "No")</f>
        <v>No</v>
      </c>
    </row>
    <row r="637" spans="1:27" x14ac:dyDescent="0.3">
      <c r="A637" s="3">
        <v>42054</v>
      </c>
      <c r="B637" s="22">
        <f>WEEKNUM(Flights[[#This Row],[Date]], 1)</f>
        <v>8</v>
      </c>
      <c r="C637" s="22">
        <f>WEEKDAY(Flights[[#This Row],[Date]],1)</f>
        <v>5</v>
      </c>
      <c r="D637" t="s">
        <v>659</v>
      </c>
      <c r="E637" t="s">
        <v>1989</v>
      </c>
      <c r="F637" t="s">
        <v>0</v>
      </c>
      <c r="G637" t="s">
        <v>2</v>
      </c>
      <c r="H637" t="str">
        <f>_xlfn.XLOOKUP(Flights[[#This Row],[Destination]], Airports!$A$2:$A$78, Airports!$D$2:$D$78)</f>
        <v>Miami</v>
      </c>
      <c r="I637" t="str" cm="1">
        <f t="array" ref="I637">_xlfn.XLOOKUP(Flights[[#This Row],[Destination]],_xlfn._TRO_TRAILING( Airports!A:A),_xlfn._TRO_TRAILING( Airports!E:E), "Not found")</f>
        <v>FL</v>
      </c>
      <c r="J637" s="1">
        <v>0.93402777777777779</v>
      </c>
      <c r="K637" s="22">
        <f>HOUR(Flights[[#This Row],[Scheduled Departure]])</f>
        <v>22</v>
      </c>
      <c r="L637" s="1">
        <v>0.93263888888888891</v>
      </c>
      <c r="M637">
        <f>(L637-J637)*24*60</f>
        <v>-1.9999999999999929</v>
      </c>
      <c r="N637" s="16">
        <f>Flights[[#This Row],[Length (min)]]/60</f>
        <v>4.4333333333333336</v>
      </c>
      <c r="O637">
        <v>266</v>
      </c>
      <c r="P637">
        <v>2342</v>
      </c>
      <c r="Q637" s="18">
        <f>IFERROR(Flights[[#This Row],[Distance]]/Flights[[#This Row],[Length (hr)]], "")</f>
        <v>528.27067669172925</v>
      </c>
      <c r="R637" s="1">
        <v>0.25694444444444442</v>
      </c>
      <c r="S637" s="1" t="str">
        <f>IF(Flights[[#This Row],[Length (hr)]]&lt;2, "No meal", IF(Flights[[#This Row],[Length (hr)]]&lt;3.5, "Light meal", "Full meal"))</f>
        <v>Full meal</v>
      </c>
      <c r="T637" s="1" t="str">
        <f>IF(AND(Flights[[#This Row],[Airline]]="US Airways", Flights[[#This Row],[Meal]]="Full Meal"), "Yes", "No")</f>
        <v>No</v>
      </c>
      <c r="U637" s="1">
        <v>0.24236111111111111</v>
      </c>
      <c r="V637">
        <v>-21</v>
      </c>
      <c r="W637" s="1" t="str">
        <f>IF(Flights[[#This Row],[Arrival Delay]] = "", "Cancelled", IF(Flights[[#This Row],[Arrival Delay]]&gt;15, "Delayed", "On time"))</f>
        <v>On time</v>
      </c>
      <c r="X637" t="str">
        <f>IF(Flights[[#This Row],[Status]]&lt;&gt;"Delayed","", IF(Flights[[#This Row],[Arrival Delay]]&gt;120, "Severe", IF(Flights[[#This Row],[Arrival Delay]]&gt;60, "Major", "Moderate")))</f>
        <v/>
      </c>
      <c r="Y637" t="b">
        <v>0</v>
      </c>
      <c r="AA637" t="str">
        <f>IF(OR(AND(Flights[[#This Row],[Status]]="Cancelled", Flights[[#This Row],[Cancellation Reason]]="Airline/Carrier"), Flights[[#This Row],[Delay Type]]="Severe"), "Yes", "No")</f>
        <v>No</v>
      </c>
    </row>
    <row r="638" spans="1:27" x14ac:dyDescent="0.3">
      <c r="A638" s="3">
        <v>42054</v>
      </c>
      <c r="B638" s="22">
        <f>WEEKNUM(Flights[[#This Row],[Date]], 1)</f>
        <v>8</v>
      </c>
      <c r="C638" s="22">
        <f>WEEKDAY(Flights[[#This Row],[Date]],1)</f>
        <v>5</v>
      </c>
      <c r="D638" t="s">
        <v>666</v>
      </c>
      <c r="E638" t="s">
        <v>1993</v>
      </c>
      <c r="F638" t="s">
        <v>0</v>
      </c>
      <c r="G638" t="s">
        <v>276</v>
      </c>
      <c r="H638" t="str">
        <f>_xlfn.XLOOKUP(Flights[[#This Row],[Destination]], Airports!$A$2:$A$78, Airports!$D$2:$D$78)</f>
        <v>Detroit</v>
      </c>
      <c r="I638" t="str" cm="1">
        <f t="array" ref="I638">_xlfn.XLOOKUP(Flights[[#This Row],[Destination]],_xlfn._TRO_TRAILING( Airports!A:A),_xlfn._TRO_TRAILING( Airports!E:E), "Not found")</f>
        <v>MI</v>
      </c>
      <c r="J638" s="1">
        <v>0.93402777777777779</v>
      </c>
      <c r="K638" s="22">
        <f>HOUR(Flights[[#This Row],[Scheduled Departure]])</f>
        <v>22</v>
      </c>
      <c r="L638" s="1">
        <v>0.99375000000000002</v>
      </c>
      <c r="M638">
        <f>(L638-J638)*24*60</f>
        <v>86.000000000000014</v>
      </c>
      <c r="N638" s="16">
        <f>Flights[[#This Row],[Length (min)]]/60</f>
        <v>3.8333333333333335</v>
      </c>
      <c r="O638">
        <v>230</v>
      </c>
      <c r="P638">
        <v>1979</v>
      </c>
      <c r="Q638" s="18">
        <f>IFERROR(Flights[[#This Row],[Distance]]/Flights[[#This Row],[Length (hr)]], "")</f>
        <v>516.26086956521738</v>
      </c>
      <c r="R638" s="1">
        <v>0.22847222222222222</v>
      </c>
      <c r="S638" s="1" t="str">
        <f>IF(Flights[[#This Row],[Length (hr)]]&lt;2, "No meal", IF(Flights[[#This Row],[Length (hr)]]&lt;3.5, "Light meal", "Full meal"))</f>
        <v>Full meal</v>
      </c>
      <c r="T638" s="1" t="str">
        <f>IF(AND(Flights[[#This Row],[Airline]]="US Airways", Flights[[#This Row],[Meal]]="Full Meal"), "Yes", "No")</f>
        <v>No</v>
      </c>
      <c r="U638" s="1">
        <v>0.27847222222222223</v>
      </c>
      <c r="V638">
        <v>72</v>
      </c>
      <c r="W638" s="1" t="str">
        <f>IF(Flights[[#This Row],[Arrival Delay]] = "", "Cancelled", IF(Flights[[#This Row],[Arrival Delay]]&gt;15, "Delayed", "On time"))</f>
        <v>Delayed</v>
      </c>
      <c r="X638" t="str">
        <f>IF(Flights[[#This Row],[Status]]&lt;&gt;"Delayed","", IF(Flights[[#This Row],[Arrival Delay]]&gt;120, "Severe", IF(Flights[[#This Row],[Arrival Delay]]&gt;60, "Major", "Moderate")))</f>
        <v>Major</v>
      </c>
      <c r="Y638" t="b">
        <v>0</v>
      </c>
      <c r="AA638" t="str">
        <f>IF(OR(AND(Flights[[#This Row],[Status]]="Cancelled", Flights[[#This Row],[Cancellation Reason]]="Airline/Carrier"), Flights[[#This Row],[Delay Type]]="Severe"), "Yes", "No")</f>
        <v>No</v>
      </c>
    </row>
    <row r="639" spans="1:27" x14ac:dyDescent="0.3">
      <c r="A639" s="3">
        <v>42054</v>
      </c>
      <c r="B639" s="22">
        <f>WEEKNUM(Flights[[#This Row],[Date]], 1)</f>
        <v>8</v>
      </c>
      <c r="C639" s="22">
        <f>WEEKDAY(Flights[[#This Row],[Date]],1)</f>
        <v>5</v>
      </c>
      <c r="D639" t="s">
        <v>676</v>
      </c>
      <c r="E639" t="s">
        <v>1996</v>
      </c>
      <c r="F639" t="s">
        <v>0</v>
      </c>
      <c r="G639" t="s">
        <v>12</v>
      </c>
      <c r="H639" t="str">
        <f>_xlfn.XLOOKUP(Flights[[#This Row],[Destination]], Airports!$A$2:$A$78, Airports!$D$2:$D$78)</f>
        <v>New York</v>
      </c>
      <c r="I639" t="str" cm="1">
        <f t="array" ref="I639">_xlfn.XLOOKUP(Flights[[#This Row],[Destination]],_xlfn._TRO_TRAILING( Airports!A:A),_xlfn._TRO_TRAILING( Airports!E:E), "Not found")</f>
        <v>NY</v>
      </c>
      <c r="J639" s="1">
        <v>0.96527777777777779</v>
      </c>
      <c r="K639" s="22">
        <f>HOUR(Flights[[#This Row],[Scheduled Departure]])</f>
        <v>23</v>
      </c>
      <c r="L639" s="1">
        <v>0.96319444444444446</v>
      </c>
      <c r="M639">
        <f>(L639-J639)*24*60</f>
        <v>-2.9999999999999893</v>
      </c>
      <c r="N639" s="16">
        <f>Flights[[#This Row],[Length (min)]]/60</f>
        <v>5.4666666666666668</v>
      </c>
      <c r="O639">
        <v>328</v>
      </c>
      <c r="P639">
        <v>2475</v>
      </c>
      <c r="Q639" s="18">
        <f>IFERROR(Flights[[#This Row],[Distance]]/Flights[[#This Row],[Length (hr)]], "")</f>
        <v>452.7439024390244</v>
      </c>
      <c r="R639" s="1">
        <v>0.30902777777777779</v>
      </c>
      <c r="S639" s="1" t="str">
        <f>IF(Flights[[#This Row],[Length (hr)]]&lt;2, "No meal", IF(Flights[[#This Row],[Length (hr)]]&lt;3.5, "Light meal", "Full meal"))</f>
        <v>Full meal</v>
      </c>
      <c r="T639" s="1" t="str">
        <f>IF(AND(Flights[[#This Row],[Airline]]="US Airways", Flights[[#This Row],[Meal]]="Full Meal"), "Yes", "No")</f>
        <v>No</v>
      </c>
      <c r="U639" s="1">
        <v>0.31597222222222221</v>
      </c>
      <c r="V639">
        <v>10</v>
      </c>
      <c r="W639" s="1" t="str">
        <f>IF(Flights[[#This Row],[Arrival Delay]] = "", "Cancelled", IF(Flights[[#This Row],[Arrival Delay]]&gt;15, "Delayed", "On time"))</f>
        <v>On time</v>
      </c>
      <c r="X639" t="str">
        <f>IF(Flights[[#This Row],[Status]]&lt;&gt;"Delayed","", IF(Flights[[#This Row],[Arrival Delay]]&gt;120, "Severe", IF(Flights[[#This Row],[Arrival Delay]]&gt;60, "Major", "Moderate")))</f>
        <v/>
      </c>
      <c r="Y639" t="b">
        <v>0</v>
      </c>
      <c r="AA639" t="str">
        <f>IF(OR(AND(Flights[[#This Row],[Status]]="Cancelled", Flights[[#This Row],[Cancellation Reason]]="Airline/Carrier"), Flights[[#This Row],[Delay Type]]="Severe"), "Yes", "No")</f>
        <v>No</v>
      </c>
    </row>
    <row r="640" spans="1:27" x14ac:dyDescent="0.3">
      <c r="A640" s="3">
        <v>42055</v>
      </c>
      <c r="B640" s="22">
        <f>WEEKNUM(Flights[[#This Row],[Date]], 1)</f>
        <v>8</v>
      </c>
      <c r="C640" s="22">
        <f>WEEKDAY(Flights[[#This Row],[Date]],1)</f>
        <v>6</v>
      </c>
      <c r="D640" t="s">
        <v>688</v>
      </c>
      <c r="E640" t="s">
        <v>1989</v>
      </c>
      <c r="F640" t="s">
        <v>0</v>
      </c>
      <c r="G640" t="s">
        <v>349</v>
      </c>
      <c r="H640" t="str">
        <f>_xlfn.XLOOKUP(Flights[[#This Row],[Destination]], Airports!$A$2:$A$78, Airports!$D$2:$D$78)</f>
        <v>Salt Lake City</v>
      </c>
      <c r="I640" t="str" cm="1">
        <f t="array" ref="I640">_xlfn.XLOOKUP(Flights[[#This Row],[Destination]],_xlfn._TRO_TRAILING( Airports!A:A),_xlfn._TRO_TRAILING( Airports!E:E), "Not found")</f>
        <v>UT</v>
      </c>
      <c r="J640" s="1">
        <v>0.25</v>
      </c>
      <c r="K640" s="22">
        <f>HOUR(Flights[[#This Row],[Scheduled Departure]])</f>
        <v>6</v>
      </c>
      <c r="L640" s="1">
        <v>0.24791666666666667</v>
      </c>
      <c r="M640">
        <f>(L640-J640)*24*60</f>
        <v>-2.9999999999999893</v>
      </c>
      <c r="N640" s="16">
        <f>Flights[[#This Row],[Length (min)]]/60</f>
        <v>1.7</v>
      </c>
      <c r="O640">
        <v>102</v>
      </c>
      <c r="P640">
        <v>590</v>
      </c>
      <c r="Q640" s="18">
        <f>IFERROR(Flights[[#This Row],[Distance]]/Flights[[#This Row],[Length (hr)]], "")</f>
        <v>347.05882352941177</v>
      </c>
      <c r="R640" s="1">
        <v>0.37083333333333335</v>
      </c>
      <c r="S640" s="1" t="str">
        <f>IF(Flights[[#This Row],[Length (hr)]]&lt;2, "No meal", IF(Flights[[#This Row],[Length (hr)]]&lt;3.5, "Light meal", "Full meal"))</f>
        <v>No meal</v>
      </c>
      <c r="T640" s="1" t="str">
        <f>IF(AND(Flights[[#This Row],[Airline]]="US Airways", Flights[[#This Row],[Meal]]="Full Meal"), "Yes", "No")</f>
        <v>No</v>
      </c>
      <c r="U640" s="1">
        <v>0.36041666666666666</v>
      </c>
      <c r="V640">
        <v>-15</v>
      </c>
      <c r="W640" s="1" t="str">
        <f>IF(Flights[[#This Row],[Arrival Delay]] = "", "Cancelled", IF(Flights[[#This Row],[Arrival Delay]]&gt;15, "Delayed", "On time"))</f>
        <v>On time</v>
      </c>
      <c r="X640" t="str">
        <f>IF(Flights[[#This Row],[Status]]&lt;&gt;"Delayed","", IF(Flights[[#This Row],[Arrival Delay]]&gt;120, "Severe", IF(Flights[[#This Row],[Arrival Delay]]&gt;60, "Major", "Moderate")))</f>
        <v/>
      </c>
      <c r="Y640" t="b">
        <v>0</v>
      </c>
      <c r="AA640" t="str">
        <f>IF(OR(AND(Flights[[#This Row],[Status]]="Cancelled", Flights[[#This Row],[Cancellation Reason]]="Airline/Carrier"), Flights[[#This Row],[Delay Type]]="Severe"), "Yes", "No")</f>
        <v>No</v>
      </c>
    </row>
    <row r="641" spans="1:27" x14ac:dyDescent="0.3">
      <c r="A641" s="3">
        <v>42055</v>
      </c>
      <c r="B641" s="22">
        <f>WEEKNUM(Flights[[#This Row],[Date]], 1)</f>
        <v>8</v>
      </c>
      <c r="C641" s="22">
        <f>WEEKDAY(Flights[[#This Row],[Date]],1)</f>
        <v>6</v>
      </c>
      <c r="D641" t="s">
        <v>438</v>
      </c>
      <c r="E641" t="s">
        <v>1990</v>
      </c>
      <c r="F641" t="s">
        <v>0</v>
      </c>
      <c r="G641" t="s">
        <v>293</v>
      </c>
      <c r="H641" t="str">
        <f>_xlfn.XLOOKUP(Flights[[#This Row],[Destination]], Airports!$A$2:$A$78, Airports!$D$2:$D$78)</f>
        <v>Houston</v>
      </c>
      <c r="I641" t="str" cm="1">
        <f t="array" ref="I641">_xlfn.XLOOKUP(Flights[[#This Row],[Destination]],_xlfn._TRO_TRAILING( Airports!A:A),_xlfn._TRO_TRAILING( Airports!E:E), "Not found")</f>
        <v>TX</v>
      </c>
      <c r="J641" s="1">
        <v>0.3972222222222222</v>
      </c>
      <c r="K641" s="22">
        <f>HOUR(Flights[[#This Row],[Scheduled Departure]])</f>
        <v>9</v>
      </c>
      <c r="L641" s="1">
        <v>0.40902777777777777</v>
      </c>
      <c r="M641">
        <f>(L641-J641)*24*60</f>
        <v>17.000000000000021</v>
      </c>
      <c r="N641" s="16">
        <f>Flights[[#This Row],[Length (min)]]/60</f>
        <v>2.8333333333333335</v>
      </c>
      <c r="O641">
        <v>170</v>
      </c>
      <c r="P641">
        <v>1379</v>
      </c>
      <c r="Q641" s="18">
        <f>IFERROR(Flights[[#This Row],[Distance]]/Flights[[#This Row],[Length (hr)]], "")</f>
        <v>486.70588235294116</v>
      </c>
      <c r="R641" s="1">
        <v>0.61111111111111116</v>
      </c>
      <c r="S641" s="1" t="str">
        <f>IF(Flights[[#This Row],[Length (hr)]]&lt;2, "No meal", IF(Flights[[#This Row],[Length (hr)]]&lt;3.5, "Light meal", "Full meal"))</f>
        <v>Light meal</v>
      </c>
      <c r="T641" s="1" t="str">
        <f>IF(AND(Flights[[#This Row],[Airline]]="US Airways", Flights[[#This Row],[Meal]]="Full Meal"), "Yes", "No")</f>
        <v>No</v>
      </c>
      <c r="U641" s="1">
        <v>0.61041666666666672</v>
      </c>
      <c r="V641">
        <v>-1</v>
      </c>
      <c r="W641" s="1" t="str">
        <f>IF(Flights[[#This Row],[Arrival Delay]] = "", "Cancelled", IF(Flights[[#This Row],[Arrival Delay]]&gt;15, "Delayed", "On time"))</f>
        <v>On time</v>
      </c>
      <c r="X641" t="str">
        <f>IF(Flights[[#This Row],[Status]]&lt;&gt;"Delayed","", IF(Flights[[#This Row],[Arrival Delay]]&gt;120, "Severe", IF(Flights[[#This Row],[Arrival Delay]]&gt;60, "Major", "Moderate")))</f>
        <v/>
      </c>
      <c r="Y641" t="b">
        <v>0</v>
      </c>
      <c r="AA641" t="str">
        <f>IF(OR(AND(Flights[[#This Row],[Status]]="Cancelled", Flights[[#This Row],[Cancellation Reason]]="Airline/Carrier"), Flights[[#This Row],[Delay Type]]="Severe"), "Yes", "No")</f>
        <v>No</v>
      </c>
    </row>
    <row r="642" spans="1:27" x14ac:dyDescent="0.3">
      <c r="A642" s="3">
        <v>42055</v>
      </c>
      <c r="B642" s="22">
        <f>WEEKNUM(Flights[[#This Row],[Date]], 1)</f>
        <v>8</v>
      </c>
      <c r="C642" s="22">
        <f>WEEKDAY(Flights[[#This Row],[Date]],1)</f>
        <v>6</v>
      </c>
      <c r="D642" t="s">
        <v>939</v>
      </c>
      <c r="E642" t="s">
        <v>1994</v>
      </c>
      <c r="F642" t="s">
        <v>0</v>
      </c>
      <c r="G642" t="s">
        <v>351</v>
      </c>
      <c r="H642" t="str">
        <f>_xlfn.XLOOKUP(Flights[[#This Row],[Destination]], Airports!$A$2:$A$78, Airports!$D$2:$D$78)</f>
        <v>Sacramento</v>
      </c>
      <c r="I642" t="str" cm="1">
        <f t="array" ref="I642">_xlfn.XLOOKUP(Flights[[#This Row],[Destination]],_xlfn._TRO_TRAILING( Airports!A:A),_xlfn._TRO_TRAILING( Airports!E:E), "Not found")</f>
        <v>CA</v>
      </c>
      <c r="J642" s="1">
        <v>0.43680555555555556</v>
      </c>
      <c r="K642" s="22">
        <f>HOUR(Flights[[#This Row],[Scheduled Departure]])</f>
        <v>10</v>
      </c>
      <c r="L642" s="1">
        <v>0.43611111111111112</v>
      </c>
      <c r="M642">
        <f>(L642-J642)*24*60</f>
        <v>-0.99999999999999645</v>
      </c>
      <c r="N642" s="16">
        <f>Flights[[#This Row],[Length (min)]]/60</f>
        <v>1.5</v>
      </c>
      <c r="O642">
        <v>90</v>
      </c>
      <c r="P642">
        <v>373</v>
      </c>
      <c r="Q642" s="18">
        <f>IFERROR(Flights[[#This Row],[Distance]]/Flights[[#This Row],[Length (hr)]], "")</f>
        <v>248.66666666666666</v>
      </c>
      <c r="R642" s="1">
        <v>0.49583333333333335</v>
      </c>
      <c r="S642" s="1" t="str">
        <f>IF(Flights[[#This Row],[Length (hr)]]&lt;2, "No meal", IF(Flights[[#This Row],[Length (hr)]]&lt;3.5, "Light meal", "Full meal"))</f>
        <v>No meal</v>
      </c>
      <c r="T642" s="1" t="str">
        <f>IF(AND(Flights[[#This Row],[Airline]]="US Airways", Flights[[#This Row],[Meal]]="Full Meal"), "Yes", "No")</f>
        <v>No</v>
      </c>
      <c r="U642" s="1">
        <v>0.49861111111111112</v>
      </c>
      <c r="V642">
        <v>4</v>
      </c>
      <c r="W642" s="1" t="str">
        <f>IF(Flights[[#This Row],[Arrival Delay]] = "", "Cancelled", IF(Flights[[#This Row],[Arrival Delay]]&gt;15, "Delayed", "On time"))</f>
        <v>On time</v>
      </c>
      <c r="X642" t="str">
        <f>IF(Flights[[#This Row],[Status]]&lt;&gt;"Delayed","", IF(Flights[[#This Row],[Arrival Delay]]&gt;120, "Severe", IF(Flights[[#This Row],[Arrival Delay]]&gt;60, "Major", "Moderate")))</f>
        <v/>
      </c>
      <c r="Y642" t="b">
        <v>0</v>
      </c>
      <c r="AA642" t="str">
        <f>IF(OR(AND(Flights[[#This Row],[Status]]="Cancelled", Flights[[#This Row],[Cancellation Reason]]="Airline/Carrier"), Flights[[#This Row],[Delay Type]]="Severe"), "Yes", "No")</f>
        <v>No</v>
      </c>
    </row>
    <row r="643" spans="1:27" x14ac:dyDescent="0.3">
      <c r="A643" s="3">
        <v>42055</v>
      </c>
      <c r="B643" s="22">
        <f>WEEKNUM(Flights[[#This Row],[Date]], 1)</f>
        <v>8</v>
      </c>
      <c r="C643" s="22">
        <f>WEEKDAY(Flights[[#This Row],[Date]],1)</f>
        <v>6</v>
      </c>
      <c r="D643" t="s">
        <v>787</v>
      </c>
      <c r="E643" t="s">
        <v>1990</v>
      </c>
      <c r="F643" t="s">
        <v>0</v>
      </c>
      <c r="G643" t="s">
        <v>316</v>
      </c>
      <c r="H643" t="str">
        <f>_xlfn.XLOOKUP(Flights[[#This Row],[Destination]], Airports!$A$2:$A$78, Airports!$D$2:$D$78)</f>
        <v>New Orleans</v>
      </c>
      <c r="I643" t="str" cm="1">
        <f t="array" ref="I643">_xlfn.XLOOKUP(Flights[[#This Row],[Destination]],_xlfn._TRO_TRAILING( Airports!A:A),_xlfn._TRO_TRAILING( Airports!E:E), "Not found")</f>
        <v>LA</v>
      </c>
      <c r="J643" s="1">
        <v>0.44444444444444442</v>
      </c>
      <c r="K643" s="22">
        <f>HOUR(Flights[[#This Row],[Scheduled Departure]])</f>
        <v>10</v>
      </c>
      <c r="L643" s="1">
        <v>0.46180555555555558</v>
      </c>
      <c r="M643">
        <f>(L643-J643)*24*60</f>
        <v>25.000000000000071</v>
      </c>
      <c r="N643" s="16">
        <f>Flights[[#This Row],[Length (min)]]/60</f>
        <v>3.3</v>
      </c>
      <c r="O643">
        <v>198</v>
      </c>
      <c r="P643">
        <v>1670</v>
      </c>
      <c r="Q643" s="18">
        <f>IFERROR(Flights[[#This Row],[Distance]]/Flights[[#This Row],[Length (hr)]], "")</f>
        <v>506.06060606060606</v>
      </c>
      <c r="R643" s="1">
        <v>0.68055555555555558</v>
      </c>
      <c r="S643" s="1" t="str">
        <f>IF(Flights[[#This Row],[Length (hr)]]&lt;2, "No meal", IF(Flights[[#This Row],[Length (hr)]]&lt;3.5, "Light meal", "Full meal"))</f>
        <v>Light meal</v>
      </c>
      <c r="T643" s="1" t="str">
        <f>IF(AND(Flights[[#This Row],[Airline]]="US Airways", Flights[[#This Row],[Meal]]="Full Meal"), "Yes", "No")</f>
        <v>No</v>
      </c>
      <c r="U643" s="1">
        <v>0.68263888888888891</v>
      </c>
      <c r="V643">
        <v>3</v>
      </c>
      <c r="W643" s="1" t="str">
        <f>IF(Flights[[#This Row],[Arrival Delay]] = "", "Cancelled", IF(Flights[[#This Row],[Arrival Delay]]&gt;15, "Delayed", "On time"))</f>
        <v>On time</v>
      </c>
      <c r="X643" t="str">
        <f>IF(Flights[[#This Row],[Status]]&lt;&gt;"Delayed","", IF(Flights[[#This Row],[Arrival Delay]]&gt;120, "Severe", IF(Flights[[#This Row],[Arrival Delay]]&gt;60, "Major", "Moderate")))</f>
        <v/>
      </c>
      <c r="Y643" t="b">
        <v>0</v>
      </c>
      <c r="AA643" t="str">
        <f>IF(OR(AND(Flights[[#This Row],[Status]]="Cancelled", Flights[[#This Row],[Cancellation Reason]]="Airline/Carrier"), Flights[[#This Row],[Delay Type]]="Severe"), "Yes", "No")</f>
        <v>No</v>
      </c>
    </row>
    <row r="644" spans="1:27" x14ac:dyDescent="0.3">
      <c r="A644" s="3">
        <v>42055</v>
      </c>
      <c r="B644" s="22">
        <f>WEEKNUM(Flights[[#This Row],[Date]], 1)</f>
        <v>8</v>
      </c>
      <c r="C644" s="22">
        <f>WEEKDAY(Flights[[#This Row],[Date]],1)</f>
        <v>6</v>
      </c>
      <c r="D644" t="s">
        <v>869</v>
      </c>
      <c r="E644" t="s">
        <v>1995</v>
      </c>
      <c r="F644" t="s">
        <v>0</v>
      </c>
      <c r="G644" t="s">
        <v>335</v>
      </c>
      <c r="H644" t="str">
        <f>_xlfn.XLOOKUP(Flights[[#This Row],[Destination]], Airports!$A$2:$A$78, Airports!$D$2:$D$78)</f>
        <v>Reno</v>
      </c>
      <c r="I644" t="str" cm="1">
        <f t="array" ref="I644">_xlfn.XLOOKUP(Flights[[#This Row],[Destination]],_xlfn._TRO_TRAILING( Airports!A:A),_xlfn._TRO_TRAILING( Airports!E:E), "Not found")</f>
        <v>NV</v>
      </c>
      <c r="J644" s="1">
        <v>0.4861111111111111</v>
      </c>
      <c r="K644" s="22">
        <f>HOUR(Flights[[#This Row],[Scheduled Departure]])</f>
        <v>11</v>
      </c>
      <c r="L644" s="1">
        <v>0.50069444444444444</v>
      </c>
      <c r="M644">
        <f>(L644-J644)*24*60</f>
        <v>21.000000000000007</v>
      </c>
      <c r="N644" s="16">
        <f>Flights[[#This Row],[Length (min)]]/60</f>
        <v>1.2333333333333334</v>
      </c>
      <c r="O644">
        <v>74</v>
      </c>
      <c r="P644">
        <v>391</v>
      </c>
      <c r="Q644" s="18">
        <f>IFERROR(Flights[[#This Row],[Distance]]/Flights[[#This Row],[Length (hr)]], "")</f>
        <v>317.02702702702703</v>
      </c>
      <c r="R644" s="1">
        <v>0.54166666666666663</v>
      </c>
      <c r="S644" s="1" t="str">
        <f>IF(Flights[[#This Row],[Length (hr)]]&lt;2, "No meal", IF(Flights[[#This Row],[Length (hr)]]&lt;3.5, "Light meal", "Full meal"))</f>
        <v>No meal</v>
      </c>
      <c r="T644" s="1" t="str">
        <f>IF(AND(Flights[[#This Row],[Airline]]="US Airways", Flights[[#This Row],[Meal]]="Full Meal"), "Yes", "No")</f>
        <v>No</v>
      </c>
      <c r="U644" s="1">
        <v>0.55208333333333337</v>
      </c>
      <c r="V644">
        <v>15</v>
      </c>
      <c r="W644" s="1" t="str">
        <f>IF(Flights[[#This Row],[Arrival Delay]] = "", "Cancelled", IF(Flights[[#This Row],[Arrival Delay]]&gt;15, "Delayed", "On time"))</f>
        <v>On time</v>
      </c>
      <c r="X644" t="str">
        <f>IF(Flights[[#This Row],[Status]]&lt;&gt;"Delayed","", IF(Flights[[#This Row],[Arrival Delay]]&gt;120, "Severe", IF(Flights[[#This Row],[Arrival Delay]]&gt;60, "Major", "Moderate")))</f>
        <v/>
      </c>
      <c r="Y644" t="b">
        <v>0</v>
      </c>
      <c r="AA644" t="str">
        <f>IF(OR(AND(Flights[[#This Row],[Status]]="Cancelled", Flights[[#This Row],[Cancellation Reason]]="Airline/Carrier"), Flights[[#This Row],[Delay Type]]="Severe"), "Yes", "No")</f>
        <v>No</v>
      </c>
    </row>
    <row r="645" spans="1:27" x14ac:dyDescent="0.3">
      <c r="A645" s="3">
        <v>42055</v>
      </c>
      <c r="B645" s="22">
        <f>WEEKNUM(Flights[[#This Row],[Date]], 1)</f>
        <v>8</v>
      </c>
      <c r="C645" s="22">
        <f>WEEKDAY(Flights[[#This Row],[Date]],1)</f>
        <v>6</v>
      </c>
      <c r="D645" t="s">
        <v>870</v>
      </c>
      <c r="E645" t="s">
        <v>1995</v>
      </c>
      <c r="F645" t="s">
        <v>0</v>
      </c>
      <c r="G645" t="s">
        <v>318</v>
      </c>
      <c r="H645" t="str">
        <f>_xlfn.XLOOKUP(Flights[[#This Row],[Destination]], Airports!$A$2:$A$78, Airports!$D$2:$D$78)</f>
        <v>Oakland</v>
      </c>
      <c r="I645" t="str" cm="1">
        <f t="array" ref="I645">_xlfn.XLOOKUP(Flights[[#This Row],[Destination]],_xlfn._TRO_TRAILING( Airports!A:A),_xlfn._TRO_TRAILING( Airports!E:E), "Not found")</f>
        <v>CA</v>
      </c>
      <c r="J645" s="1">
        <v>0.49305555555555558</v>
      </c>
      <c r="K645" s="22">
        <f>HOUR(Flights[[#This Row],[Scheduled Departure]])</f>
        <v>11</v>
      </c>
      <c r="L645" s="1">
        <v>0.50972222222222219</v>
      </c>
      <c r="M645">
        <f>(L645-J645)*24*60</f>
        <v>23.999999999999915</v>
      </c>
      <c r="N645" s="16">
        <f>Flights[[#This Row],[Length (min)]]/60</f>
        <v>1.0833333333333333</v>
      </c>
      <c r="O645">
        <v>65</v>
      </c>
      <c r="P645">
        <v>337</v>
      </c>
      <c r="Q645" s="18">
        <f>IFERROR(Flights[[#This Row],[Distance]]/Flights[[#This Row],[Length (hr)]], "")</f>
        <v>311.07692307692309</v>
      </c>
      <c r="R645" s="1">
        <v>0.54513888888888884</v>
      </c>
      <c r="S645" s="1" t="str">
        <f>IF(Flights[[#This Row],[Length (hr)]]&lt;2, "No meal", IF(Flights[[#This Row],[Length (hr)]]&lt;3.5, "Light meal", "Full meal"))</f>
        <v>No meal</v>
      </c>
      <c r="T645" s="1" t="str">
        <f>IF(AND(Flights[[#This Row],[Airline]]="US Airways", Flights[[#This Row],[Meal]]="Full Meal"), "Yes", "No")</f>
        <v>No</v>
      </c>
      <c r="U645" s="1">
        <v>0.55486111111111114</v>
      </c>
      <c r="V645">
        <v>14</v>
      </c>
      <c r="W645" s="1" t="str">
        <f>IF(Flights[[#This Row],[Arrival Delay]] = "", "Cancelled", IF(Flights[[#This Row],[Arrival Delay]]&gt;15, "Delayed", "On time"))</f>
        <v>On time</v>
      </c>
      <c r="X645" t="str">
        <f>IF(Flights[[#This Row],[Status]]&lt;&gt;"Delayed","", IF(Flights[[#This Row],[Arrival Delay]]&gt;120, "Severe", IF(Flights[[#This Row],[Arrival Delay]]&gt;60, "Major", "Moderate")))</f>
        <v/>
      </c>
      <c r="Y645" t="b">
        <v>0</v>
      </c>
      <c r="AA645" t="str">
        <f>IF(OR(AND(Flights[[#This Row],[Status]]="Cancelled", Flights[[#This Row],[Cancellation Reason]]="Airline/Carrier"), Flights[[#This Row],[Delay Type]]="Severe"), "Yes", "No")</f>
        <v>No</v>
      </c>
    </row>
    <row r="646" spans="1:27" x14ac:dyDescent="0.3">
      <c r="A646" s="3">
        <v>42055</v>
      </c>
      <c r="B646" s="22">
        <f>WEEKNUM(Flights[[#This Row],[Date]], 1)</f>
        <v>8</v>
      </c>
      <c r="C646" s="22">
        <f>WEEKDAY(Flights[[#This Row],[Date]],1)</f>
        <v>6</v>
      </c>
      <c r="D646" t="s">
        <v>937</v>
      </c>
      <c r="E646" t="s">
        <v>1988</v>
      </c>
      <c r="F646" t="s">
        <v>0</v>
      </c>
      <c r="G646" t="s">
        <v>27</v>
      </c>
      <c r="H646" t="str">
        <f>_xlfn.XLOOKUP(Flights[[#This Row],[Destination]], Airports!$A$2:$A$78, Airports!$D$2:$D$78)</f>
        <v>Charlotte</v>
      </c>
      <c r="I646" t="str" cm="1">
        <f t="array" ref="I646">_xlfn.XLOOKUP(Flights[[#This Row],[Destination]],_xlfn._TRO_TRAILING( Airports!A:A),_xlfn._TRO_TRAILING( Airports!E:E), "Not found")</f>
        <v>NC</v>
      </c>
      <c r="J646" s="1">
        <v>0.55902777777777779</v>
      </c>
      <c r="K646" s="22">
        <f>HOUR(Flights[[#This Row],[Scheduled Departure]])</f>
        <v>13</v>
      </c>
      <c r="L646" s="1">
        <v>0.55069444444444449</v>
      </c>
      <c r="M646">
        <f>(L646-J646)*24*60</f>
        <v>-11.999999999999957</v>
      </c>
      <c r="N646" s="16">
        <f>Flights[[#This Row],[Length (min)]]/60</f>
        <v>4.583333333333333</v>
      </c>
      <c r="O646">
        <v>275</v>
      </c>
      <c r="P646">
        <v>2125</v>
      </c>
      <c r="Q646" s="18">
        <f>IFERROR(Flights[[#This Row],[Distance]]/Flights[[#This Row],[Length (hr)]], "")</f>
        <v>463.63636363636368</v>
      </c>
      <c r="R646" s="1">
        <v>0.87291666666666667</v>
      </c>
      <c r="S646" s="1" t="str">
        <f>IF(Flights[[#This Row],[Length (hr)]]&lt;2, "No meal", IF(Flights[[#This Row],[Length (hr)]]&lt;3.5, "Light meal", "Full meal"))</f>
        <v>Full meal</v>
      </c>
      <c r="T646" s="1" t="str">
        <f>IF(AND(Flights[[#This Row],[Airline]]="US Airways", Flights[[#This Row],[Meal]]="Full Meal"), "Yes", "No")</f>
        <v>Yes</v>
      </c>
      <c r="U646" s="1">
        <v>0.8666666666666667</v>
      </c>
      <c r="V646">
        <v>-9</v>
      </c>
      <c r="W646" s="1" t="str">
        <f>IF(Flights[[#This Row],[Arrival Delay]] = "", "Cancelled", IF(Flights[[#This Row],[Arrival Delay]]&gt;15, "Delayed", "On time"))</f>
        <v>On time</v>
      </c>
      <c r="X646" t="str">
        <f>IF(Flights[[#This Row],[Status]]&lt;&gt;"Delayed","", IF(Flights[[#This Row],[Arrival Delay]]&gt;120, "Severe", IF(Flights[[#This Row],[Arrival Delay]]&gt;60, "Major", "Moderate")))</f>
        <v/>
      </c>
      <c r="Y646" t="b">
        <v>0</v>
      </c>
      <c r="AA646" t="str">
        <f>IF(OR(AND(Flights[[#This Row],[Status]]="Cancelled", Flights[[#This Row],[Cancellation Reason]]="Airline/Carrier"), Flights[[#This Row],[Delay Type]]="Severe"), "Yes", "No")</f>
        <v>No</v>
      </c>
    </row>
    <row r="647" spans="1:27" x14ac:dyDescent="0.3">
      <c r="A647" s="3">
        <v>42055</v>
      </c>
      <c r="B647" s="22">
        <f>WEEKNUM(Flights[[#This Row],[Date]], 1)</f>
        <v>8</v>
      </c>
      <c r="C647" s="22">
        <f>WEEKDAY(Flights[[#This Row],[Date]],1)</f>
        <v>6</v>
      </c>
      <c r="D647" t="s">
        <v>545</v>
      </c>
      <c r="E647" t="s">
        <v>1994</v>
      </c>
      <c r="F647" t="s">
        <v>0</v>
      </c>
      <c r="G647" t="s">
        <v>347</v>
      </c>
      <c r="H647" t="str">
        <f>_xlfn.XLOOKUP(Flights[[#This Row],[Destination]], Airports!$A$2:$A$78, Airports!$D$2:$D$78)</f>
        <v>San Jose</v>
      </c>
      <c r="I647" t="str" cm="1">
        <f t="array" ref="I647">_xlfn.XLOOKUP(Flights[[#This Row],[Destination]],_xlfn._TRO_TRAILING( Airports!A:A),_xlfn._TRO_TRAILING( Airports!E:E), "Not found")</f>
        <v>CA</v>
      </c>
      <c r="J647" s="1">
        <v>0.61111111111111116</v>
      </c>
      <c r="K647" s="22">
        <f>HOUR(Flights[[#This Row],[Scheduled Departure]])</f>
        <v>14</v>
      </c>
      <c r="L647" s="1">
        <v>0</v>
      </c>
      <c r="M647">
        <f>(L647-J647)*24*60</f>
        <v>-880.00000000000011</v>
      </c>
      <c r="N647" s="16">
        <f>Flights[[#This Row],[Length (min)]]/60</f>
        <v>0</v>
      </c>
      <c r="P647">
        <v>308</v>
      </c>
      <c r="Q647" s="18" t="str">
        <f>IFERROR(Flights[[#This Row],[Distance]]/Flights[[#This Row],[Length (hr)]], "")</f>
        <v/>
      </c>
      <c r="R647" s="1">
        <v>0.6645833333333333</v>
      </c>
      <c r="S647" s="1" t="str">
        <f>IF(Flights[[#This Row],[Length (hr)]]&lt;2, "No meal", IF(Flights[[#This Row],[Length (hr)]]&lt;3.5, "Light meal", "Full meal"))</f>
        <v>No meal</v>
      </c>
      <c r="T647" s="1" t="str">
        <f>IF(AND(Flights[[#This Row],[Airline]]="US Airways", Flights[[#This Row],[Meal]]="Full Meal"), "Yes", "No")</f>
        <v>No</v>
      </c>
      <c r="U647" s="1">
        <v>0</v>
      </c>
      <c r="W647" s="1" t="str">
        <f>IF(Flights[[#This Row],[Arrival Delay]] = "", "Cancelled", IF(Flights[[#This Row],[Arrival Delay]]&gt;15, "Delayed", "On time"))</f>
        <v>Cancelled</v>
      </c>
      <c r="X647" t="str">
        <f>IF(Flights[[#This Row],[Status]]&lt;&gt;"Delayed","", IF(Flights[[#This Row],[Arrival Delay]]&gt;120, "Severe", IF(Flights[[#This Row],[Arrival Delay]]&gt;60, "Major", "Moderate")))</f>
        <v/>
      </c>
      <c r="Y647" t="b">
        <v>1</v>
      </c>
      <c r="Z647" t="s">
        <v>8</v>
      </c>
      <c r="AA647" t="str">
        <f>IF(OR(AND(Flights[[#This Row],[Status]]="Cancelled", Flights[[#This Row],[Cancellation Reason]]="Airline/Carrier"), Flights[[#This Row],[Delay Type]]="Severe"), "Yes", "No")</f>
        <v>Yes</v>
      </c>
    </row>
    <row r="648" spans="1:27" x14ac:dyDescent="0.3">
      <c r="A648" s="3">
        <v>42055</v>
      </c>
      <c r="B648" s="22">
        <f>WEEKNUM(Flights[[#This Row],[Date]], 1)</f>
        <v>8</v>
      </c>
      <c r="C648" s="22">
        <f>WEEKDAY(Flights[[#This Row],[Date]],1)</f>
        <v>6</v>
      </c>
      <c r="D648" t="s">
        <v>974</v>
      </c>
      <c r="E648" t="s">
        <v>1990</v>
      </c>
      <c r="F648" t="s">
        <v>0</v>
      </c>
      <c r="G648" t="s">
        <v>9</v>
      </c>
      <c r="H648" t="str">
        <f>_xlfn.XLOOKUP(Flights[[#This Row],[Destination]], Airports!$A$2:$A$78, Airports!$D$2:$D$78)</f>
        <v>San Francisco</v>
      </c>
      <c r="I648" t="str" cm="1">
        <f t="array" ref="I648">_xlfn.XLOOKUP(Flights[[#This Row],[Destination]],_xlfn._TRO_TRAILING( Airports!A:A),_xlfn._TRO_TRAILING( Airports!E:E), "Not found")</f>
        <v>CA</v>
      </c>
      <c r="J648" s="1">
        <v>0.62638888888888888</v>
      </c>
      <c r="K648" s="22">
        <f>HOUR(Flights[[#This Row],[Scheduled Departure]])</f>
        <v>15</v>
      </c>
      <c r="L648" s="1">
        <v>0.62916666666666665</v>
      </c>
      <c r="M648">
        <f>(L648-J648)*24*60</f>
        <v>3.9999999999999858</v>
      </c>
      <c r="N648" s="16">
        <f>Flights[[#This Row],[Length (min)]]/60</f>
        <v>1.2333333333333334</v>
      </c>
      <c r="O648">
        <v>74</v>
      </c>
      <c r="P648">
        <v>337</v>
      </c>
      <c r="Q648" s="18">
        <f>IFERROR(Flights[[#This Row],[Distance]]/Flights[[#This Row],[Length (hr)]], "")</f>
        <v>273.24324324324323</v>
      </c>
      <c r="R648" s="1">
        <v>0.6875</v>
      </c>
      <c r="S648" s="1" t="str">
        <f>IF(Flights[[#This Row],[Length (hr)]]&lt;2, "No meal", IF(Flights[[#This Row],[Length (hr)]]&lt;3.5, "Light meal", "Full meal"))</f>
        <v>No meal</v>
      </c>
      <c r="T648" s="1" t="str">
        <f>IF(AND(Flights[[#This Row],[Airline]]="US Airways", Flights[[#This Row],[Meal]]="Full Meal"), "Yes", "No")</f>
        <v>No</v>
      </c>
      <c r="U648" s="1">
        <v>0.68055555555555558</v>
      </c>
      <c r="V648">
        <v>-10</v>
      </c>
      <c r="W648" s="1" t="str">
        <f>IF(Flights[[#This Row],[Arrival Delay]] = "", "Cancelled", IF(Flights[[#This Row],[Arrival Delay]]&gt;15, "Delayed", "On time"))</f>
        <v>On time</v>
      </c>
      <c r="X648" t="str">
        <f>IF(Flights[[#This Row],[Status]]&lt;&gt;"Delayed","", IF(Flights[[#This Row],[Arrival Delay]]&gt;120, "Severe", IF(Flights[[#This Row],[Arrival Delay]]&gt;60, "Major", "Moderate")))</f>
        <v/>
      </c>
      <c r="Y648" t="b">
        <v>0</v>
      </c>
      <c r="AA648" t="str">
        <f>IF(OR(AND(Flights[[#This Row],[Status]]="Cancelled", Flights[[#This Row],[Cancellation Reason]]="Airline/Carrier"), Flights[[#This Row],[Delay Type]]="Severe"), "Yes", "No")</f>
        <v>No</v>
      </c>
    </row>
    <row r="649" spans="1:27" x14ac:dyDescent="0.3">
      <c r="A649" s="3">
        <v>42055</v>
      </c>
      <c r="B649" s="22">
        <f>WEEKNUM(Flights[[#This Row],[Date]], 1)</f>
        <v>8</v>
      </c>
      <c r="C649" s="22">
        <f>WEEKDAY(Flights[[#This Row],[Date]],1)</f>
        <v>6</v>
      </c>
      <c r="D649" t="s">
        <v>955</v>
      </c>
      <c r="E649" t="s">
        <v>1990</v>
      </c>
      <c r="F649" t="s">
        <v>0</v>
      </c>
      <c r="G649" t="s">
        <v>273</v>
      </c>
      <c r="H649" t="str">
        <f>_xlfn.XLOOKUP(Flights[[#This Row],[Destination]], Airports!$A$2:$A$78, Airports!$D$2:$D$78)</f>
        <v>Denver</v>
      </c>
      <c r="I649" t="str" cm="1">
        <f t="array" ref="I649">_xlfn.XLOOKUP(Flights[[#This Row],[Destination]],_xlfn._TRO_TRAILING( Airports!A:A),_xlfn._TRO_TRAILING( Airports!E:E), "Not found")</f>
        <v>CO</v>
      </c>
      <c r="J649" s="1">
        <v>0.64166666666666672</v>
      </c>
      <c r="K649" s="22">
        <f>HOUR(Flights[[#This Row],[Scheduled Departure]])</f>
        <v>15</v>
      </c>
      <c r="L649" s="1">
        <v>0.64722222222222225</v>
      </c>
      <c r="M649">
        <f>(L649-J649)*24*60</f>
        <v>7.9999999999999716</v>
      </c>
      <c r="N649" s="16">
        <f>Flights[[#This Row],[Length (min)]]/60</f>
        <v>1.95</v>
      </c>
      <c r="O649">
        <v>117</v>
      </c>
      <c r="P649">
        <v>862</v>
      </c>
      <c r="Q649" s="18">
        <f>IFERROR(Flights[[#This Row],[Distance]]/Flights[[#This Row],[Length (hr)]], "")</f>
        <v>442.05128205128204</v>
      </c>
      <c r="R649" s="1">
        <v>0.78194444444444444</v>
      </c>
      <c r="S649" s="1" t="str">
        <f>IF(Flights[[#This Row],[Length (hr)]]&lt;2, "No meal", IF(Flights[[#This Row],[Length (hr)]]&lt;3.5, "Light meal", "Full meal"))</f>
        <v>No meal</v>
      </c>
      <c r="T649" s="1" t="str">
        <f>IF(AND(Flights[[#This Row],[Airline]]="US Airways", Flights[[#This Row],[Meal]]="Full Meal"), "Yes", "No")</f>
        <v>No</v>
      </c>
      <c r="U649" s="1">
        <v>0.77013888888888893</v>
      </c>
      <c r="V649">
        <v>-17</v>
      </c>
      <c r="W649" s="1" t="str">
        <f>IF(Flights[[#This Row],[Arrival Delay]] = "", "Cancelled", IF(Flights[[#This Row],[Arrival Delay]]&gt;15, "Delayed", "On time"))</f>
        <v>On time</v>
      </c>
      <c r="X649" t="str">
        <f>IF(Flights[[#This Row],[Status]]&lt;&gt;"Delayed","", IF(Flights[[#This Row],[Arrival Delay]]&gt;120, "Severe", IF(Flights[[#This Row],[Arrival Delay]]&gt;60, "Major", "Moderate")))</f>
        <v/>
      </c>
      <c r="Y649" t="b">
        <v>0</v>
      </c>
      <c r="AA649" t="str">
        <f>IF(OR(AND(Flights[[#This Row],[Status]]="Cancelled", Flights[[#This Row],[Cancellation Reason]]="Airline/Carrier"), Flights[[#This Row],[Delay Type]]="Severe"), "Yes", "No")</f>
        <v>No</v>
      </c>
    </row>
    <row r="650" spans="1:27" x14ac:dyDescent="0.3">
      <c r="A650" s="3">
        <v>42055</v>
      </c>
      <c r="B650" s="22">
        <f>WEEKNUM(Flights[[#This Row],[Date]], 1)</f>
        <v>8</v>
      </c>
      <c r="C650" s="22">
        <f>WEEKDAY(Flights[[#This Row],[Date]],1)</f>
        <v>6</v>
      </c>
      <c r="D650" t="s">
        <v>1015</v>
      </c>
      <c r="E650" t="s">
        <v>1994</v>
      </c>
      <c r="F650" t="s">
        <v>0</v>
      </c>
      <c r="G650" t="s">
        <v>313</v>
      </c>
      <c r="H650" t="str">
        <f>_xlfn.XLOOKUP(Flights[[#This Row],[Destination]], Airports!$A$2:$A$78, Airports!$D$2:$D$78)</f>
        <v>Monterey</v>
      </c>
      <c r="I650" t="str" cm="1">
        <f t="array" ref="I650">_xlfn.XLOOKUP(Flights[[#This Row],[Destination]],_xlfn._TRO_TRAILING( Airports!A:A),_xlfn._TRO_TRAILING( Airports!E:E), "Not found")</f>
        <v>CA</v>
      </c>
      <c r="J650" s="1">
        <v>0.68402777777777779</v>
      </c>
      <c r="K650" s="22">
        <f>HOUR(Flights[[#This Row],[Scheduled Departure]])</f>
        <v>16</v>
      </c>
      <c r="L650" s="1">
        <v>0.73958333333333337</v>
      </c>
      <c r="M650">
        <f>(L650-J650)*24*60</f>
        <v>80.000000000000028</v>
      </c>
      <c r="N650" s="16">
        <f>Flights[[#This Row],[Length (min)]]/60</f>
        <v>1.2166666666666666</v>
      </c>
      <c r="O650">
        <v>73</v>
      </c>
      <c r="P650">
        <v>266</v>
      </c>
      <c r="Q650" s="18">
        <f>IFERROR(Flights[[#This Row],[Distance]]/Flights[[#This Row],[Length (hr)]], "")</f>
        <v>218.63013698630138</v>
      </c>
      <c r="R650" s="1">
        <v>0.7319444444444444</v>
      </c>
      <c r="S650" s="1" t="str">
        <f>IF(Flights[[#This Row],[Length (hr)]]&lt;2, "No meal", IF(Flights[[#This Row],[Length (hr)]]&lt;3.5, "Light meal", "Full meal"))</f>
        <v>No meal</v>
      </c>
      <c r="T650" s="1" t="str">
        <f>IF(AND(Flights[[#This Row],[Airline]]="US Airways", Flights[[#This Row],[Meal]]="Full Meal"), "Yes", "No")</f>
        <v>No</v>
      </c>
      <c r="U650" s="1">
        <v>0.79027777777777775</v>
      </c>
      <c r="V650">
        <v>84</v>
      </c>
      <c r="W650" s="1" t="str">
        <f>IF(Flights[[#This Row],[Arrival Delay]] = "", "Cancelled", IF(Flights[[#This Row],[Arrival Delay]]&gt;15, "Delayed", "On time"))</f>
        <v>Delayed</v>
      </c>
      <c r="X650" t="str">
        <f>IF(Flights[[#This Row],[Status]]&lt;&gt;"Delayed","", IF(Flights[[#This Row],[Arrival Delay]]&gt;120, "Severe", IF(Flights[[#This Row],[Arrival Delay]]&gt;60, "Major", "Moderate")))</f>
        <v>Major</v>
      </c>
      <c r="Y650" t="b">
        <v>0</v>
      </c>
      <c r="AA650" t="str">
        <f>IF(OR(AND(Flights[[#This Row],[Status]]="Cancelled", Flights[[#This Row],[Cancellation Reason]]="Airline/Carrier"), Flights[[#This Row],[Delay Type]]="Severe"), "Yes", "No")</f>
        <v>No</v>
      </c>
    </row>
    <row r="651" spans="1:27" x14ac:dyDescent="0.3">
      <c r="A651" s="3">
        <v>42055</v>
      </c>
      <c r="B651" s="22">
        <f>WEEKNUM(Flights[[#This Row],[Date]], 1)</f>
        <v>8</v>
      </c>
      <c r="C651" s="22">
        <f>WEEKDAY(Flights[[#This Row],[Date]],1)</f>
        <v>6</v>
      </c>
      <c r="D651" t="s">
        <v>599</v>
      </c>
      <c r="E651" t="s">
        <v>1989</v>
      </c>
      <c r="F651" t="s">
        <v>0</v>
      </c>
      <c r="G651" t="s">
        <v>21</v>
      </c>
      <c r="H651" t="str">
        <f>_xlfn.XLOOKUP(Flights[[#This Row],[Destination]], Airports!$A$2:$A$78, Airports!$D$2:$D$78)</f>
        <v>Lihue</v>
      </c>
      <c r="I651" t="str" cm="1">
        <f t="array" ref="I651">_xlfn.XLOOKUP(Flights[[#This Row],[Destination]],_xlfn._TRO_TRAILING( Airports!A:A),_xlfn._TRO_TRAILING( Airports!E:E), "Not found")</f>
        <v>HI</v>
      </c>
      <c r="J651" s="1">
        <v>0.72916666666666663</v>
      </c>
      <c r="K651" s="22">
        <f>HOUR(Flights[[#This Row],[Scheduled Departure]])</f>
        <v>17</v>
      </c>
      <c r="L651" s="1">
        <v>0.73263888888888884</v>
      </c>
      <c r="M651">
        <f>(L651-J651)*24*60</f>
        <v>4.9999999999999822</v>
      </c>
      <c r="N651" s="16">
        <f>Flights[[#This Row],[Length (min)]]/60</f>
        <v>6.25</v>
      </c>
      <c r="O651">
        <v>375</v>
      </c>
      <c r="P651">
        <v>2615</v>
      </c>
      <c r="Q651" s="18">
        <f>IFERROR(Flights[[#This Row],[Distance]]/Flights[[#This Row],[Length (hr)]], "")</f>
        <v>418.4</v>
      </c>
      <c r="R651" s="1">
        <v>0.89583333333333337</v>
      </c>
      <c r="S651" s="1" t="str">
        <f>IF(Flights[[#This Row],[Length (hr)]]&lt;2, "No meal", IF(Flights[[#This Row],[Length (hr)]]&lt;3.5, "Light meal", "Full meal"))</f>
        <v>Full meal</v>
      </c>
      <c r="T651" s="1" t="str">
        <f>IF(AND(Flights[[#This Row],[Airline]]="US Airways", Flights[[#This Row],[Meal]]="Full Meal"), "Yes", "No")</f>
        <v>No</v>
      </c>
      <c r="U651" s="1">
        <v>0.90972222222222221</v>
      </c>
      <c r="V651">
        <v>20</v>
      </c>
      <c r="W651" s="1" t="str">
        <f>IF(Flights[[#This Row],[Arrival Delay]] = "", "Cancelled", IF(Flights[[#This Row],[Arrival Delay]]&gt;15, "Delayed", "On time"))</f>
        <v>Delayed</v>
      </c>
      <c r="X651" t="str">
        <f>IF(Flights[[#This Row],[Status]]&lt;&gt;"Delayed","", IF(Flights[[#This Row],[Arrival Delay]]&gt;120, "Severe", IF(Flights[[#This Row],[Arrival Delay]]&gt;60, "Major", "Moderate")))</f>
        <v>Moderate</v>
      </c>
      <c r="Y651" t="b">
        <v>0</v>
      </c>
      <c r="AA651" t="str">
        <f>IF(OR(AND(Flights[[#This Row],[Status]]="Cancelled", Flights[[#This Row],[Cancellation Reason]]="Airline/Carrier"), Flights[[#This Row],[Delay Type]]="Severe"), "Yes", "No")</f>
        <v>No</v>
      </c>
    </row>
    <row r="652" spans="1:27" x14ac:dyDescent="0.3">
      <c r="A652" s="3">
        <v>42055</v>
      </c>
      <c r="B652" s="22">
        <f>WEEKNUM(Flights[[#This Row],[Date]], 1)</f>
        <v>8</v>
      </c>
      <c r="C652" s="22">
        <f>WEEKDAY(Flights[[#This Row],[Date]],1)</f>
        <v>6</v>
      </c>
      <c r="D652" t="s">
        <v>595</v>
      </c>
      <c r="E652" t="s">
        <v>1991</v>
      </c>
      <c r="F652" t="s">
        <v>0</v>
      </c>
      <c r="G652" t="s">
        <v>344</v>
      </c>
      <c r="H652" t="str">
        <f>_xlfn.XLOOKUP(Flights[[#This Row],[Destination]], Airports!$A$2:$A$78, Airports!$D$2:$D$78)</f>
        <v>Seattle</v>
      </c>
      <c r="I652" t="str" cm="1">
        <f t="array" ref="I652">_xlfn.XLOOKUP(Flights[[#This Row],[Destination]],_xlfn._TRO_TRAILING( Airports!A:A),_xlfn._TRO_TRAILING( Airports!E:E), "Not found")</f>
        <v>WA</v>
      </c>
      <c r="J652" s="1">
        <v>0.73611111111111116</v>
      </c>
      <c r="K652" s="22">
        <f>HOUR(Flights[[#This Row],[Scheduled Departure]])</f>
        <v>17</v>
      </c>
      <c r="L652" s="1">
        <v>0.73333333333333328</v>
      </c>
      <c r="M652">
        <f>(L652-J652)*24*60</f>
        <v>-4.0000000000001457</v>
      </c>
      <c r="N652" s="16">
        <f>Flights[[#This Row],[Length (min)]]/60</f>
        <v>2.9333333333333331</v>
      </c>
      <c r="O652">
        <v>176</v>
      </c>
      <c r="P652">
        <v>954</v>
      </c>
      <c r="Q652" s="18">
        <f>IFERROR(Flights[[#This Row],[Distance]]/Flights[[#This Row],[Length (hr)]], "")</f>
        <v>325.22727272727275</v>
      </c>
      <c r="R652" s="1">
        <v>0.85069444444444442</v>
      </c>
      <c r="S652" s="1" t="str">
        <f>IF(Flights[[#This Row],[Length (hr)]]&lt;2, "No meal", IF(Flights[[#This Row],[Length (hr)]]&lt;3.5, "Light meal", "Full meal"))</f>
        <v>Light meal</v>
      </c>
      <c r="T652" s="1" t="str">
        <f>IF(AND(Flights[[#This Row],[Airline]]="US Airways", Flights[[#This Row],[Meal]]="Full Meal"), "Yes", "No")</f>
        <v>No</v>
      </c>
      <c r="U652" s="1">
        <v>0.85555555555555551</v>
      </c>
      <c r="V652">
        <v>7</v>
      </c>
      <c r="W652" s="1" t="str">
        <f>IF(Flights[[#This Row],[Arrival Delay]] = "", "Cancelled", IF(Flights[[#This Row],[Arrival Delay]]&gt;15, "Delayed", "On time"))</f>
        <v>On time</v>
      </c>
      <c r="X652" t="str">
        <f>IF(Flights[[#This Row],[Status]]&lt;&gt;"Delayed","", IF(Flights[[#This Row],[Arrival Delay]]&gt;120, "Severe", IF(Flights[[#This Row],[Arrival Delay]]&gt;60, "Major", "Moderate")))</f>
        <v/>
      </c>
      <c r="Y652" t="b">
        <v>0</v>
      </c>
      <c r="AA652" t="str">
        <f>IF(OR(AND(Flights[[#This Row],[Status]]="Cancelled", Flights[[#This Row],[Cancellation Reason]]="Airline/Carrier"), Flights[[#This Row],[Delay Type]]="Severe"), "Yes", "No")</f>
        <v>No</v>
      </c>
    </row>
    <row r="653" spans="1:27" x14ac:dyDescent="0.3">
      <c r="A653" s="3">
        <v>42055</v>
      </c>
      <c r="B653" s="22">
        <f>WEEKNUM(Flights[[#This Row],[Date]], 1)</f>
        <v>8</v>
      </c>
      <c r="C653" s="22">
        <f>WEEKDAY(Flights[[#This Row],[Date]],1)</f>
        <v>6</v>
      </c>
      <c r="D653" t="s">
        <v>571</v>
      </c>
      <c r="E653" t="s">
        <v>1994</v>
      </c>
      <c r="F653" t="s">
        <v>0</v>
      </c>
      <c r="G653" t="s">
        <v>351</v>
      </c>
      <c r="H653" t="str">
        <f>_xlfn.XLOOKUP(Flights[[#This Row],[Destination]], Airports!$A$2:$A$78, Airports!$D$2:$D$78)</f>
        <v>Sacramento</v>
      </c>
      <c r="I653" t="str" cm="1">
        <f t="array" ref="I653">_xlfn.XLOOKUP(Flights[[#This Row],[Destination]],_xlfn._TRO_TRAILING( Airports!A:A),_xlfn._TRO_TRAILING( Airports!E:E), "Not found")</f>
        <v>CA</v>
      </c>
      <c r="J653" s="1">
        <v>0.73958333333333337</v>
      </c>
      <c r="K653" s="22">
        <f>HOUR(Flights[[#This Row],[Scheduled Departure]])</f>
        <v>17</v>
      </c>
      <c r="L653" s="1">
        <v>0.73750000000000004</v>
      </c>
      <c r="M653">
        <f>(L653-J653)*24*60</f>
        <v>-2.9999999999999893</v>
      </c>
      <c r="N653" s="16">
        <f>Flights[[#This Row],[Length (min)]]/60</f>
        <v>1.45</v>
      </c>
      <c r="O653">
        <v>87</v>
      </c>
      <c r="P653">
        <v>373</v>
      </c>
      <c r="Q653" s="18">
        <f>IFERROR(Flights[[#This Row],[Distance]]/Flights[[#This Row],[Length (hr)]], "")</f>
        <v>257.24137931034483</v>
      </c>
      <c r="R653" s="1">
        <v>0.80069444444444449</v>
      </c>
      <c r="S653" s="1" t="str">
        <f>IF(Flights[[#This Row],[Length (hr)]]&lt;2, "No meal", IF(Flights[[#This Row],[Length (hr)]]&lt;3.5, "Light meal", "Full meal"))</f>
        <v>No meal</v>
      </c>
      <c r="T653" s="1" t="str">
        <f>IF(AND(Flights[[#This Row],[Airline]]="US Airways", Flights[[#This Row],[Meal]]="Full Meal"), "Yes", "No")</f>
        <v>No</v>
      </c>
      <c r="U653" s="1">
        <v>0.79791666666666672</v>
      </c>
      <c r="V653">
        <v>-4</v>
      </c>
      <c r="W653" s="1" t="str">
        <f>IF(Flights[[#This Row],[Arrival Delay]] = "", "Cancelled", IF(Flights[[#This Row],[Arrival Delay]]&gt;15, "Delayed", "On time"))</f>
        <v>On time</v>
      </c>
      <c r="X653" t="str">
        <f>IF(Flights[[#This Row],[Status]]&lt;&gt;"Delayed","", IF(Flights[[#This Row],[Arrival Delay]]&gt;120, "Severe", IF(Flights[[#This Row],[Arrival Delay]]&gt;60, "Major", "Moderate")))</f>
        <v/>
      </c>
      <c r="Y653" t="b">
        <v>0</v>
      </c>
      <c r="AA653" t="str">
        <f>IF(OR(AND(Flights[[#This Row],[Status]]="Cancelled", Flights[[#This Row],[Cancellation Reason]]="Airline/Carrier"), Flights[[#This Row],[Delay Type]]="Severe"), "Yes", "No")</f>
        <v>No</v>
      </c>
    </row>
    <row r="654" spans="1:27" x14ac:dyDescent="0.3">
      <c r="A654" s="3">
        <v>42055</v>
      </c>
      <c r="B654" s="22">
        <f>WEEKNUM(Flights[[#This Row],[Date]], 1)</f>
        <v>8</v>
      </c>
      <c r="C654" s="22">
        <f>WEEKDAY(Flights[[#This Row],[Date]],1)</f>
        <v>6</v>
      </c>
      <c r="D654" t="s">
        <v>1017</v>
      </c>
      <c r="E654" t="s">
        <v>1994</v>
      </c>
      <c r="F654" t="s">
        <v>0</v>
      </c>
      <c r="G654" t="s">
        <v>347</v>
      </c>
      <c r="H654" t="str">
        <f>_xlfn.XLOOKUP(Flights[[#This Row],[Destination]], Airports!$A$2:$A$78, Airports!$D$2:$D$78)</f>
        <v>San Jose</v>
      </c>
      <c r="I654" t="str" cm="1">
        <f t="array" ref="I654">_xlfn.XLOOKUP(Flights[[#This Row],[Destination]],_xlfn._TRO_TRAILING( Airports!A:A),_xlfn._TRO_TRAILING( Airports!E:E), "Not found")</f>
        <v>CA</v>
      </c>
      <c r="J654" s="1">
        <v>0.77083333333333337</v>
      </c>
      <c r="K654" s="22">
        <f>HOUR(Flights[[#This Row],[Scheduled Departure]])</f>
        <v>18</v>
      </c>
      <c r="L654" s="1">
        <v>0.77777777777777779</v>
      </c>
      <c r="M654">
        <f>(L654-J654)*24*60</f>
        <v>9.9999999999999645</v>
      </c>
      <c r="N654" s="16">
        <f>Flights[[#This Row],[Length (min)]]/60</f>
        <v>1.2666666666666666</v>
      </c>
      <c r="O654">
        <v>76</v>
      </c>
      <c r="P654">
        <v>308</v>
      </c>
      <c r="Q654" s="18">
        <f>IFERROR(Flights[[#This Row],[Distance]]/Flights[[#This Row],[Length (hr)]], "")</f>
        <v>243.15789473684211</v>
      </c>
      <c r="R654" s="1">
        <v>0.82361111111111107</v>
      </c>
      <c r="S654" s="1" t="str">
        <f>IF(Flights[[#This Row],[Length (hr)]]&lt;2, "No meal", IF(Flights[[#This Row],[Length (hr)]]&lt;3.5, "Light meal", "Full meal"))</f>
        <v>No meal</v>
      </c>
      <c r="T654" s="1" t="str">
        <f>IF(AND(Flights[[#This Row],[Airline]]="US Airways", Flights[[#This Row],[Meal]]="Full Meal"), "Yes", "No")</f>
        <v>No</v>
      </c>
      <c r="U654" s="1">
        <v>0.8305555555555556</v>
      </c>
      <c r="V654">
        <v>10</v>
      </c>
      <c r="W654" s="1" t="str">
        <f>IF(Flights[[#This Row],[Arrival Delay]] = "", "Cancelled", IF(Flights[[#This Row],[Arrival Delay]]&gt;15, "Delayed", "On time"))</f>
        <v>On time</v>
      </c>
      <c r="X654" t="str">
        <f>IF(Flights[[#This Row],[Status]]&lt;&gt;"Delayed","", IF(Flights[[#This Row],[Arrival Delay]]&gt;120, "Severe", IF(Flights[[#This Row],[Arrival Delay]]&gt;60, "Major", "Moderate")))</f>
        <v/>
      </c>
      <c r="Y654" t="b">
        <v>0</v>
      </c>
      <c r="AA654" t="str">
        <f>IF(OR(AND(Flights[[#This Row],[Status]]="Cancelled", Flights[[#This Row],[Cancellation Reason]]="Airline/Carrier"), Flights[[#This Row],[Delay Type]]="Severe"), "Yes", "No")</f>
        <v>No</v>
      </c>
    </row>
    <row r="655" spans="1:27" x14ac:dyDescent="0.3">
      <c r="A655" s="3">
        <v>42055</v>
      </c>
      <c r="B655" s="22">
        <f>WEEKNUM(Flights[[#This Row],[Date]], 1)</f>
        <v>8</v>
      </c>
      <c r="C655" s="22">
        <f>WEEKDAY(Flights[[#This Row],[Date]],1)</f>
        <v>6</v>
      </c>
      <c r="D655" t="s">
        <v>650</v>
      </c>
      <c r="E655" t="s">
        <v>1994</v>
      </c>
      <c r="F655" t="s">
        <v>0</v>
      </c>
      <c r="G655" t="s">
        <v>339</v>
      </c>
      <c r="H655" t="str">
        <f>_xlfn.XLOOKUP(Flights[[#This Row],[Destination]], Airports!$A$2:$A$78, Airports!$D$2:$D$78)</f>
        <v>San Diego</v>
      </c>
      <c r="I655" t="str" cm="1">
        <f t="array" ref="I655">_xlfn.XLOOKUP(Flights[[#This Row],[Destination]],_xlfn._TRO_TRAILING( Airports!A:A),_xlfn._TRO_TRAILING( Airports!E:E), "Not found")</f>
        <v>CA</v>
      </c>
      <c r="J655" s="1">
        <v>0.875</v>
      </c>
      <c r="K655" s="22">
        <f>HOUR(Flights[[#This Row],[Scheduled Departure]])</f>
        <v>21</v>
      </c>
      <c r="L655" s="1">
        <v>0.87222222222222223</v>
      </c>
      <c r="M655">
        <f>(L655-J655)*24*60</f>
        <v>-3.9999999999999858</v>
      </c>
      <c r="N655" s="16">
        <f>Flights[[#This Row],[Length (min)]]/60</f>
        <v>0.7</v>
      </c>
      <c r="O655">
        <v>42</v>
      </c>
      <c r="P655">
        <v>109</v>
      </c>
      <c r="Q655" s="18">
        <f>IFERROR(Flights[[#This Row],[Distance]]/Flights[[#This Row],[Length (hr)]], "")</f>
        <v>155.71428571428572</v>
      </c>
      <c r="R655" s="1">
        <v>0.90763888888888888</v>
      </c>
      <c r="S655" s="1" t="str">
        <f>IF(Flights[[#This Row],[Length (hr)]]&lt;2, "No meal", IF(Flights[[#This Row],[Length (hr)]]&lt;3.5, "Light meal", "Full meal"))</f>
        <v>No meal</v>
      </c>
      <c r="T655" s="1" t="str">
        <f>IF(AND(Flights[[#This Row],[Airline]]="US Airways", Flights[[#This Row],[Meal]]="Full Meal"), "Yes", "No")</f>
        <v>No</v>
      </c>
      <c r="U655" s="1">
        <v>0.90138888888888891</v>
      </c>
      <c r="V655">
        <v>-9</v>
      </c>
      <c r="W655" s="1" t="str">
        <f>IF(Flights[[#This Row],[Arrival Delay]] = "", "Cancelled", IF(Flights[[#This Row],[Arrival Delay]]&gt;15, "Delayed", "On time"))</f>
        <v>On time</v>
      </c>
      <c r="X655" t="str">
        <f>IF(Flights[[#This Row],[Status]]&lt;&gt;"Delayed","", IF(Flights[[#This Row],[Arrival Delay]]&gt;120, "Severe", IF(Flights[[#This Row],[Arrival Delay]]&gt;60, "Major", "Moderate")))</f>
        <v/>
      </c>
      <c r="Y655" t="b">
        <v>0</v>
      </c>
      <c r="AA655" t="str">
        <f>IF(OR(AND(Flights[[#This Row],[Status]]="Cancelled", Flights[[#This Row],[Cancellation Reason]]="Airline/Carrier"), Flights[[#This Row],[Delay Type]]="Severe"), "Yes", "No")</f>
        <v>No</v>
      </c>
    </row>
    <row r="656" spans="1:27" x14ac:dyDescent="0.3">
      <c r="A656" s="3">
        <v>42055</v>
      </c>
      <c r="B656" s="22">
        <f>WEEKNUM(Flights[[#This Row],[Date]], 1)</f>
        <v>8</v>
      </c>
      <c r="C656" s="22">
        <f>WEEKDAY(Flights[[#This Row],[Date]],1)</f>
        <v>6</v>
      </c>
      <c r="D656" t="s">
        <v>654</v>
      </c>
      <c r="E656" t="s">
        <v>1994</v>
      </c>
      <c r="F656" t="s">
        <v>0</v>
      </c>
      <c r="G656" t="s">
        <v>313</v>
      </c>
      <c r="H656" t="str">
        <f>_xlfn.XLOOKUP(Flights[[#This Row],[Destination]], Airports!$A$2:$A$78, Airports!$D$2:$D$78)</f>
        <v>Monterey</v>
      </c>
      <c r="I656" t="str" cm="1">
        <f t="array" ref="I656">_xlfn.XLOOKUP(Flights[[#This Row],[Destination]],_xlfn._TRO_TRAILING( Airports!A:A),_xlfn._TRO_TRAILING( Airports!E:E), "Not found")</f>
        <v>CA</v>
      </c>
      <c r="J656" s="1">
        <v>0.87708333333333333</v>
      </c>
      <c r="K656" s="22">
        <f>HOUR(Flights[[#This Row],[Scheduled Departure]])</f>
        <v>21</v>
      </c>
      <c r="L656" s="1">
        <v>0.87569444444444444</v>
      </c>
      <c r="M656">
        <f>(L656-J656)*24*60</f>
        <v>-1.9999999999999929</v>
      </c>
      <c r="N656" s="16">
        <f>Flights[[#This Row],[Length (min)]]/60</f>
        <v>1.0166666666666666</v>
      </c>
      <c r="O656">
        <v>61</v>
      </c>
      <c r="P656">
        <v>266</v>
      </c>
      <c r="Q656" s="18">
        <f>IFERROR(Flights[[#This Row],[Distance]]/Flights[[#This Row],[Length (hr)]], "")</f>
        <v>261.63934426229508</v>
      </c>
      <c r="R656" s="1">
        <v>0.92222222222222228</v>
      </c>
      <c r="S656" s="1" t="str">
        <f>IF(Flights[[#This Row],[Length (hr)]]&lt;2, "No meal", IF(Flights[[#This Row],[Length (hr)]]&lt;3.5, "Light meal", "Full meal"))</f>
        <v>No meal</v>
      </c>
      <c r="T656" s="1" t="str">
        <f>IF(AND(Flights[[#This Row],[Airline]]="US Airways", Flights[[#This Row],[Meal]]="Full Meal"), "Yes", "No")</f>
        <v>No</v>
      </c>
      <c r="U656" s="1">
        <v>0.91805555555555551</v>
      </c>
      <c r="V656">
        <v>-6</v>
      </c>
      <c r="W656" s="1" t="str">
        <f>IF(Flights[[#This Row],[Arrival Delay]] = "", "Cancelled", IF(Flights[[#This Row],[Arrival Delay]]&gt;15, "Delayed", "On time"))</f>
        <v>On time</v>
      </c>
      <c r="X656" t="str">
        <f>IF(Flights[[#This Row],[Status]]&lt;&gt;"Delayed","", IF(Flights[[#This Row],[Arrival Delay]]&gt;120, "Severe", IF(Flights[[#This Row],[Arrival Delay]]&gt;60, "Major", "Moderate")))</f>
        <v/>
      </c>
      <c r="Y656" t="b">
        <v>0</v>
      </c>
      <c r="AA656" t="str">
        <f>IF(OR(AND(Flights[[#This Row],[Status]]="Cancelled", Flights[[#This Row],[Cancellation Reason]]="Airline/Carrier"), Flights[[#This Row],[Delay Type]]="Severe"), "Yes", "No")</f>
        <v>No</v>
      </c>
    </row>
    <row r="657" spans="1:27" x14ac:dyDescent="0.3">
      <c r="A657" s="3">
        <v>42056</v>
      </c>
      <c r="B657" s="22">
        <f>WEEKNUM(Flights[[#This Row],[Date]], 1)</f>
        <v>8</v>
      </c>
      <c r="C657" s="22">
        <f>WEEKDAY(Flights[[#This Row],[Date]],1)</f>
        <v>7</v>
      </c>
      <c r="D657" t="s">
        <v>34</v>
      </c>
      <c r="E657" t="s">
        <v>1987</v>
      </c>
      <c r="F657" t="s">
        <v>0</v>
      </c>
      <c r="G657" t="s">
        <v>2</v>
      </c>
      <c r="H657" t="str">
        <f>_xlfn.XLOOKUP(Flights[[#This Row],[Destination]], Airports!$A$2:$A$78, Airports!$D$2:$D$78)</f>
        <v>Miami</v>
      </c>
      <c r="I657" t="str" cm="1">
        <f t="array" ref="I657">_xlfn.XLOOKUP(Flights[[#This Row],[Destination]],_xlfn._TRO_TRAILING( Airports!A:A),_xlfn._TRO_TRAILING( Airports!E:E), "Not found")</f>
        <v>FL</v>
      </c>
      <c r="J657" s="1">
        <v>4.5138888888888888E-2</v>
      </c>
      <c r="K657" s="22">
        <f>HOUR(Flights[[#This Row],[Scheduled Departure]])</f>
        <v>1</v>
      </c>
      <c r="L657" s="1">
        <v>6.6666666666666666E-2</v>
      </c>
      <c r="M657">
        <f>(L657-J657)*24*60</f>
        <v>30.999999999999996</v>
      </c>
      <c r="N657" s="16">
        <f>Flights[[#This Row],[Length (min)]]/60</f>
        <v>4.7</v>
      </c>
      <c r="O657">
        <v>282</v>
      </c>
      <c r="P657">
        <v>2342</v>
      </c>
      <c r="Q657" s="18">
        <f>IFERROR(Flights[[#This Row],[Distance]]/Flights[[#This Row],[Length (hr)]], "")</f>
        <v>498.2978723404255</v>
      </c>
      <c r="R657" s="1">
        <v>0.36805555555555558</v>
      </c>
      <c r="S657" s="1" t="str">
        <f>IF(Flights[[#This Row],[Length (hr)]]&lt;2, "No meal", IF(Flights[[#This Row],[Length (hr)]]&lt;3.5, "Light meal", "Full meal"))</f>
        <v>Full meal</v>
      </c>
      <c r="T657" s="1" t="str">
        <f>IF(AND(Flights[[#This Row],[Airline]]="US Airways", Flights[[#This Row],[Meal]]="Full Meal"), "Yes", "No")</f>
        <v>No</v>
      </c>
      <c r="U657" s="1">
        <v>0.38750000000000001</v>
      </c>
      <c r="V657">
        <v>28</v>
      </c>
      <c r="W657" s="1" t="str">
        <f>IF(Flights[[#This Row],[Arrival Delay]] = "", "Cancelled", IF(Flights[[#This Row],[Arrival Delay]]&gt;15, "Delayed", "On time"))</f>
        <v>Delayed</v>
      </c>
      <c r="X657" t="str">
        <f>IF(Flights[[#This Row],[Status]]&lt;&gt;"Delayed","", IF(Flights[[#This Row],[Arrival Delay]]&gt;120, "Severe", IF(Flights[[#This Row],[Arrival Delay]]&gt;60, "Major", "Moderate")))</f>
        <v>Moderate</v>
      </c>
      <c r="Y657" t="b">
        <v>0</v>
      </c>
      <c r="AA657" t="str">
        <f>IF(OR(AND(Flights[[#This Row],[Status]]="Cancelled", Flights[[#This Row],[Cancellation Reason]]="Airline/Carrier"), Flights[[#This Row],[Delay Type]]="Severe"), "Yes", "No")</f>
        <v>No</v>
      </c>
    </row>
    <row r="658" spans="1:27" x14ac:dyDescent="0.3">
      <c r="A658" s="3">
        <v>42056</v>
      </c>
      <c r="B658" s="22">
        <f>WEEKNUM(Flights[[#This Row],[Date]], 1)</f>
        <v>8</v>
      </c>
      <c r="C658" s="22">
        <f>WEEKDAY(Flights[[#This Row],[Date]],1)</f>
        <v>7</v>
      </c>
      <c r="D658" t="s">
        <v>36</v>
      </c>
      <c r="E658" t="s">
        <v>1987</v>
      </c>
      <c r="F658" t="s">
        <v>0</v>
      </c>
      <c r="G658" t="s">
        <v>5</v>
      </c>
      <c r="H658" t="str">
        <f>_xlfn.XLOOKUP(Flights[[#This Row],[Destination]], Airports!$A$2:$A$78, Airports!$D$2:$D$78)</f>
        <v>St. Louis</v>
      </c>
      <c r="I658" t="str" cm="1">
        <f t="array" ref="I658">_xlfn.XLOOKUP(Flights[[#This Row],[Destination]],_xlfn._TRO_TRAILING( Airports!A:A),_xlfn._TRO_TRAILING( Airports!E:E), "Not found")</f>
        <v>MO</v>
      </c>
      <c r="J658" s="1">
        <v>0.25347222222222221</v>
      </c>
      <c r="K658" s="22">
        <f>HOUR(Flights[[#This Row],[Scheduled Departure]])</f>
        <v>6</v>
      </c>
      <c r="L658" s="1">
        <v>0.24513888888888888</v>
      </c>
      <c r="M658">
        <f>(L658-J658)*24*60</f>
        <v>-11.999999999999996</v>
      </c>
      <c r="N658" s="16">
        <f>Flights[[#This Row],[Length (min)]]/60</f>
        <v>3.65</v>
      </c>
      <c r="O658">
        <v>219</v>
      </c>
      <c r="P658">
        <v>1592</v>
      </c>
      <c r="Q658" s="18">
        <f>IFERROR(Flights[[#This Row],[Distance]]/Flights[[#This Row],[Length (hr)]], "")</f>
        <v>436.16438356164383</v>
      </c>
      <c r="R658" s="1">
        <v>0.48680555555555555</v>
      </c>
      <c r="S658" s="1" t="str">
        <f>IF(Flights[[#This Row],[Length (hr)]]&lt;2, "No meal", IF(Flights[[#This Row],[Length (hr)]]&lt;3.5, "Light meal", "Full meal"))</f>
        <v>Full meal</v>
      </c>
      <c r="T658" s="1" t="str">
        <f>IF(AND(Flights[[#This Row],[Airline]]="US Airways", Flights[[#This Row],[Meal]]="Full Meal"), "Yes", "No")</f>
        <v>No</v>
      </c>
      <c r="U658" s="1">
        <v>0.48055555555555557</v>
      </c>
      <c r="V658">
        <v>-9</v>
      </c>
      <c r="W658" s="1" t="str">
        <f>IF(Flights[[#This Row],[Arrival Delay]] = "", "Cancelled", IF(Flights[[#This Row],[Arrival Delay]]&gt;15, "Delayed", "On time"))</f>
        <v>On time</v>
      </c>
      <c r="X658" t="str">
        <f>IF(Flights[[#This Row],[Status]]&lt;&gt;"Delayed","", IF(Flights[[#This Row],[Arrival Delay]]&gt;120, "Severe", IF(Flights[[#This Row],[Arrival Delay]]&gt;60, "Major", "Moderate")))</f>
        <v/>
      </c>
      <c r="Y658" t="b">
        <v>0</v>
      </c>
      <c r="AA658" t="str">
        <f>IF(OR(AND(Flights[[#This Row],[Status]]="Cancelled", Flights[[#This Row],[Cancellation Reason]]="Airline/Carrier"), Flights[[#This Row],[Delay Type]]="Severe"), "Yes", "No")</f>
        <v>No</v>
      </c>
    </row>
    <row r="659" spans="1:27" x14ac:dyDescent="0.3">
      <c r="A659" s="3">
        <v>42056</v>
      </c>
      <c r="B659" s="22">
        <f>WEEKNUM(Flights[[#This Row],[Date]], 1)</f>
        <v>8</v>
      </c>
      <c r="C659" s="22">
        <f>WEEKDAY(Flights[[#This Row],[Date]],1)</f>
        <v>7</v>
      </c>
      <c r="D659" t="s">
        <v>996</v>
      </c>
      <c r="E659" t="s">
        <v>1988</v>
      </c>
      <c r="F659" t="s">
        <v>0</v>
      </c>
      <c r="G659" t="s">
        <v>29</v>
      </c>
      <c r="H659" t="str">
        <f>_xlfn.XLOOKUP(Flights[[#This Row],[Destination]], Airports!$A$2:$A$78, Airports!$D$2:$D$78)</f>
        <v>Phoenix</v>
      </c>
      <c r="I659" t="str" cm="1">
        <f t="array" ref="I659">_xlfn.XLOOKUP(Flights[[#This Row],[Destination]],_xlfn._TRO_TRAILING( Airports!A:A),_xlfn._TRO_TRAILING( Airports!E:E), "Not found")</f>
        <v>AZ</v>
      </c>
      <c r="J659" s="1">
        <v>0.2673611111111111</v>
      </c>
      <c r="K659" s="22">
        <f>HOUR(Flights[[#This Row],[Scheduled Departure]])</f>
        <v>6</v>
      </c>
      <c r="L659" s="1">
        <v>0.26458333333333334</v>
      </c>
      <c r="M659">
        <f>(L659-J659)*24*60</f>
        <v>-3.9999999999999858</v>
      </c>
      <c r="N659" s="16">
        <f>Flights[[#This Row],[Length (min)]]/60</f>
        <v>1.4333333333333333</v>
      </c>
      <c r="O659">
        <v>86</v>
      </c>
      <c r="P659">
        <v>370</v>
      </c>
      <c r="Q659" s="18">
        <f>IFERROR(Flights[[#This Row],[Distance]]/Flights[[#This Row],[Length (hr)]], "")</f>
        <v>258.13953488372096</v>
      </c>
      <c r="R659" s="1">
        <v>0.36736111111111114</v>
      </c>
      <c r="S659" s="1" t="str">
        <f>IF(Flights[[#This Row],[Length (hr)]]&lt;2, "No meal", IF(Flights[[#This Row],[Length (hr)]]&lt;3.5, "Light meal", "Full meal"))</f>
        <v>No meal</v>
      </c>
      <c r="T659" s="1" t="str">
        <f>IF(AND(Flights[[#This Row],[Airline]]="US Airways", Flights[[#This Row],[Meal]]="Full Meal"), "Yes", "No")</f>
        <v>No</v>
      </c>
      <c r="U659" s="1">
        <v>0.3659722222222222</v>
      </c>
      <c r="V659">
        <v>-2</v>
      </c>
      <c r="W659" s="1" t="str">
        <f>IF(Flights[[#This Row],[Arrival Delay]] = "", "Cancelled", IF(Flights[[#This Row],[Arrival Delay]]&gt;15, "Delayed", "On time"))</f>
        <v>On time</v>
      </c>
      <c r="X659" t="str">
        <f>IF(Flights[[#This Row],[Status]]&lt;&gt;"Delayed","", IF(Flights[[#This Row],[Arrival Delay]]&gt;120, "Severe", IF(Flights[[#This Row],[Arrival Delay]]&gt;60, "Major", "Moderate")))</f>
        <v/>
      </c>
      <c r="Y659" t="b">
        <v>0</v>
      </c>
      <c r="AA659" t="str">
        <f>IF(OR(AND(Flights[[#This Row],[Status]]="Cancelled", Flights[[#This Row],[Cancellation Reason]]="Airline/Carrier"), Flights[[#This Row],[Delay Type]]="Severe"), "Yes", "No")</f>
        <v>No</v>
      </c>
    </row>
    <row r="660" spans="1:27" x14ac:dyDescent="0.3">
      <c r="A660" s="3">
        <v>42056</v>
      </c>
      <c r="B660" s="22">
        <f>WEEKNUM(Flights[[#This Row],[Date]], 1)</f>
        <v>8</v>
      </c>
      <c r="C660" s="22">
        <f>WEEKDAY(Flights[[#This Row],[Date]],1)</f>
        <v>7</v>
      </c>
      <c r="D660" t="s">
        <v>395</v>
      </c>
      <c r="E660" t="s">
        <v>1996</v>
      </c>
      <c r="F660" t="s">
        <v>0</v>
      </c>
      <c r="G660" t="s">
        <v>12</v>
      </c>
      <c r="H660" t="str">
        <f>_xlfn.XLOOKUP(Flights[[#This Row],[Destination]], Airports!$A$2:$A$78, Airports!$D$2:$D$78)</f>
        <v>New York</v>
      </c>
      <c r="I660" t="str" cm="1">
        <f t="array" ref="I660">_xlfn.XLOOKUP(Flights[[#This Row],[Destination]],_xlfn._TRO_TRAILING( Airports!A:A),_xlfn._TRO_TRAILING( Airports!E:E), "Not found")</f>
        <v>NY</v>
      </c>
      <c r="J660" s="1">
        <v>0.3125</v>
      </c>
      <c r="K660" s="22">
        <f>HOUR(Flights[[#This Row],[Scheduled Departure]])</f>
        <v>7</v>
      </c>
      <c r="L660" s="1">
        <v>0.40763888888888888</v>
      </c>
      <c r="M660">
        <f>(L660-J660)*24*60</f>
        <v>137</v>
      </c>
      <c r="N660" s="16">
        <f>Flights[[#This Row],[Length (min)]]/60</f>
        <v>5.3666666666666663</v>
      </c>
      <c r="O660">
        <v>322</v>
      </c>
      <c r="P660">
        <v>2475</v>
      </c>
      <c r="Q660" s="18">
        <f>IFERROR(Flights[[#This Row],[Distance]]/Flights[[#This Row],[Length (hr)]], "")</f>
        <v>461.18012422360255</v>
      </c>
      <c r="R660" s="1">
        <v>0.65625</v>
      </c>
      <c r="S660" s="1" t="str">
        <f>IF(Flights[[#This Row],[Length (hr)]]&lt;2, "No meal", IF(Flights[[#This Row],[Length (hr)]]&lt;3.5, "Light meal", "Full meal"))</f>
        <v>Full meal</v>
      </c>
      <c r="T660" s="1" t="str">
        <f>IF(AND(Flights[[#This Row],[Airline]]="US Airways", Flights[[#This Row],[Meal]]="Full Meal"), "Yes", "No")</f>
        <v>No</v>
      </c>
      <c r="U660" s="1">
        <v>0.75624999999999998</v>
      </c>
      <c r="V660">
        <v>144</v>
      </c>
      <c r="W660" s="1" t="str">
        <f>IF(Flights[[#This Row],[Arrival Delay]] = "", "Cancelled", IF(Flights[[#This Row],[Arrival Delay]]&gt;15, "Delayed", "On time"))</f>
        <v>Delayed</v>
      </c>
      <c r="X660" t="str">
        <f>IF(Flights[[#This Row],[Status]]&lt;&gt;"Delayed","", IF(Flights[[#This Row],[Arrival Delay]]&gt;120, "Severe", IF(Flights[[#This Row],[Arrival Delay]]&gt;60, "Major", "Moderate")))</f>
        <v>Severe</v>
      </c>
      <c r="Y660" t="b">
        <v>0</v>
      </c>
      <c r="AA660" t="str">
        <f>IF(OR(AND(Flights[[#This Row],[Status]]="Cancelled", Flights[[#This Row],[Cancellation Reason]]="Airline/Carrier"), Flights[[#This Row],[Delay Type]]="Severe"), "Yes", "No")</f>
        <v>Yes</v>
      </c>
    </row>
    <row r="661" spans="1:27" x14ac:dyDescent="0.3">
      <c r="A661" s="3">
        <v>42056</v>
      </c>
      <c r="B661" s="22">
        <f>WEEKNUM(Flights[[#This Row],[Date]], 1)</f>
        <v>8</v>
      </c>
      <c r="C661" s="22">
        <f>WEEKDAY(Flights[[#This Row],[Date]],1)</f>
        <v>7</v>
      </c>
      <c r="D661" t="s">
        <v>393</v>
      </c>
      <c r="E661" t="s">
        <v>1994</v>
      </c>
      <c r="F661" t="s">
        <v>0</v>
      </c>
      <c r="G661" t="s">
        <v>349</v>
      </c>
      <c r="H661" t="str">
        <f>_xlfn.XLOOKUP(Flights[[#This Row],[Destination]], Airports!$A$2:$A$78, Airports!$D$2:$D$78)</f>
        <v>Salt Lake City</v>
      </c>
      <c r="I661" t="str" cm="1">
        <f t="array" ref="I661">_xlfn.XLOOKUP(Flights[[#This Row],[Destination]],_xlfn._TRO_TRAILING( Airports!A:A),_xlfn._TRO_TRAILING( Airports!E:E), "Not found")</f>
        <v>UT</v>
      </c>
      <c r="J661" s="1">
        <v>0.31666666666666665</v>
      </c>
      <c r="K661" s="22">
        <f>HOUR(Flights[[#This Row],[Scheduled Departure]])</f>
        <v>7</v>
      </c>
      <c r="L661" s="1">
        <v>0.31458333333333333</v>
      </c>
      <c r="M661">
        <f>(L661-J661)*24*60</f>
        <v>-2.9999999999999893</v>
      </c>
      <c r="N661" s="16">
        <f>Flights[[#This Row],[Length (min)]]/60</f>
        <v>1.7666666666666666</v>
      </c>
      <c r="O661">
        <v>106</v>
      </c>
      <c r="P661">
        <v>590</v>
      </c>
      <c r="Q661" s="18">
        <f>IFERROR(Flights[[#This Row],[Distance]]/Flights[[#This Row],[Length (hr)]], "")</f>
        <v>333.96226415094338</v>
      </c>
      <c r="R661" s="1">
        <v>0.4375</v>
      </c>
      <c r="S661" s="1" t="str">
        <f>IF(Flights[[#This Row],[Length (hr)]]&lt;2, "No meal", IF(Flights[[#This Row],[Length (hr)]]&lt;3.5, "Light meal", "Full meal"))</f>
        <v>No meal</v>
      </c>
      <c r="T661" s="1" t="str">
        <f>IF(AND(Flights[[#This Row],[Airline]]="US Airways", Flights[[#This Row],[Meal]]="Full Meal"), "Yes", "No")</f>
        <v>No</v>
      </c>
      <c r="U661" s="1">
        <v>0.42986111111111114</v>
      </c>
      <c r="V661">
        <v>-11</v>
      </c>
      <c r="W661" s="1" t="str">
        <f>IF(Flights[[#This Row],[Arrival Delay]] = "", "Cancelled", IF(Flights[[#This Row],[Arrival Delay]]&gt;15, "Delayed", "On time"))</f>
        <v>On time</v>
      </c>
      <c r="X661" t="str">
        <f>IF(Flights[[#This Row],[Status]]&lt;&gt;"Delayed","", IF(Flights[[#This Row],[Arrival Delay]]&gt;120, "Severe", IF(Flights[[#This Row],[Arrival Delay]]&gt;60, "Major", "Moderate")))</f>
        <v/>
      </c>
      <c r="Y661" t="b">
        <v>0</v>
      </c>
      <c r="AA661" t="str">
        <f>IF(OR(AND(Flights[[#This Row],[Status]]="Cancelled", Flights[[#This Row],[Cancellation Reason]]="Airline/Carrier"), Flights[[#This Row],[Delay Type]]="Severe"), "Yes", "No")</f>
        <v>No</v>
      </c>
    </row>
    <row r="662" spans="1:27" x14ac:dyDescent="0.3">
      <c r="A662" s="3">
        <v>42056</v>
      </c>
      <c r="B662" s="22">
        <f>WEEKNUM(Flights[[#This Row],[Date]], 1)</f>
        <v>8</v>
      </c>
      <c r="C662" s="22">
        <f>WEEKDAY(Flights[[#This Row],[Date]],1)</f>
        <v>7</v>
      </c>
      <c r="D662" t="s">
        <v>423</v>
      </c>
      <c r="E662" t="s">
        <v>1997</v>
      </c>
      <c r="F662" t="s">
        <v>0</v>
      </c>
      <c r="G662" t="s">
        <v>17</v>
      </c>
      <c r="H662" t="str">
        <f>_xlfn.XLOOKUP(Flights[[#This Row],[Destination]], Airports!$A$2:$A$78, Airports!$D$2:$D$78)</f>
        <v>Honolulu</v>
      </c>
      <c r="I662" t="str" cm="1">
        <f t="array" ref="I662">_xlfn.XLOOKUP(Flights[[#This Row],[Destination]],_xlfn._TRO_TRAILING( Airports!A:A),_xlfn._TRO_TRAILING( Airports!E:E), "Not found")</f>
        <v>HI</v>
      </c>
      <c r="J662" s="1">
        <v>0.3611111111111111</v>
      </c>
      <c r="K662" s="22">
        <f>HOUR(Flights[[#This Row],[Scheduled Departure]])</f>
        <v>8</v>
      </c>
      <c r="L662" s="1">
        <v>0.36180555555555555</v>
      </c>
      <c r="M662">
        <f>(L662-J662)*24*60</f>
        <v>0.99999999999999645</v>
      </c>
      <c r="N662" s="16">
        <f>Flights[[#This Row],[Length (min)]]/60</f>
        <v>5.9333333333333336</v>
      </c>
      <c r="O662">
        <v>356</v>
      </c>
      <c r="P662">
        <v>2556</v>
      </c>
      <c r="Q662" s="18">
        <f>IFERROR(Flights[[#This Row],[Distance]]/Flights[[#This Row],[Length (hr)]], "")</f>
        <v>430.78651685393254</v>
      </c>
      <c r="R662" s="1">
        <v>0.52430555555555558</v>
      </c>
      <c r="S662" s="1" t="str">
        <f>IF(Flights[[#This Row],[Length (hr)]]&lt;2, "No meal", IF(Flights[[#This Row],[Length (hr)]]&lt;3.5, "Light meal", "Full meal"))</f>
        <v>Full meal</v>
      </c>
      <c r="T662" s="1" t="str">
        <f>IF(AND(Flights[[#This Row],[Airline]]="US Airways", Flights[[#This Row],[Meal]]="Full Meal"), "Yes", "No")</f>
        <v>No</v>
      </c>
      <c r="U662" s="1">
        <v>0.52569444444444446</v>
      </c>
      <c r="V662">
        <v>2</v>
      </c>
      <c r="W662" s="1" t="str">
        <f>IF(Flights[[#This Row],[Arrival Delay]] = "", "Cancelled", IF(Flights[[#This Row],[Arrival Delay]]&gt;15, "Delayed", "On time"))</f>
        <v>On time</v>
      </c>
      <c r="X662" t="str">
        <f>IF(Flights[[#This Row],[Status]]&lt;&gt;"Delayed","", IF(Flights[[#This Row],[Arrival Delay]]&gt;120, "Severe", IF(Flights[[#This Row],[Arrival Delay]]&gt;60, "Major", "Moderate")))</f>
        <v/>
      </c>
      <c r="Y662" t="b">
        <v>0</v>
      </c>
      <c r="AA662" t="str">
        <f>IF(OR(AND(Flights[[#This Row],[Status]]="Cancelled", Flights[[#This Row],[Cancellation Reason]]="Airline/Carrier"), Flights[[#This Row],[Delay Type]]="Severe"), "Yes", "No")</f>
        <v>No</v>
      </c>
    </row>
    <row r="663" spans="1:27" x14ac:dyDescent="0.3">
      <c r="A663" s="3">
        <v>42056</v>
      </c>
      <c r="B663" s="22">
        <f>WEEKNUM(Flights[[#This Row],[Date]], 1)</f>
        <v>8</v>
      </c>
      <c r="C663" s="22">
        <f>WEEKDAY(Flights[[#This Row],[Date]],1)</f>
        <v>7</v>
      </c>
      <c r="D663" t="s">
        <v>401</v>
      </c>
      <c r="E663" t="s">
        <v>1994</v>
      </c>
      <c r="F663" t="s">
        <v>0</v>
      </c>
      <c r="G663" t="s">
        <v>340</v>
      </c>
      <c r="H663" t="str">
        <f>_xlfn.XLOOKUP(Flights[[#This Row],[Destination]], Airports!$A$2:$A$78, Airports!$D$2:$D$78)</f>
        <v>San Antonio</v>
      </c>
      <c r="I663" t="str" cm="1">
        <f t="array" ref="I663">_xlfn.XLOOKUP(Flights[[#This Row],[Destination]],_xlfn._TRO_TRAILING( Airports!A:A),_xlfn._TRO_TRAILING( Airports!E:E), "Not found")</f>
        <v>TX</v>
      </c>
      <c r="J663" s="1">
        <v>0.38263888888888886</v>
      </c>
      <c r="K663" s="22">
        <f>HOUR(Flights[[#This Row],[Scheduled Departure]])</f>
        <v>9</v>
      </c>
      <c r="L663" s="1">
        <v>0.37430555555555556</v>
      </c>
      <c r="M663">
        <f>(L663-J663)*24*60</f>
        <v>-11.999999999999957</v>
      </c>
      <c r="N663" s="16">
        <f>Flights[[#This Row],[Length (min)]]/60</f>
        <v>2.6833333333333331</v>
      </c>
      <c r="O663">
        <v>161</v>
      </c>
      <c r="P663">
        <v>1211</v>
      </c>
      <c r="Q663" s="18">
        <f>IFERROR(Flights[[#This Row],[Distance]]/Flights[[#This Row],[Length (hr)]], "")</f>
        <v>451.304347826087</v>
      </c>
      <c r="R663" s="1">
        <v>0.58680555555555558</v>
      </c>
      <c r="S663" s="1" t="str">
        <f>IF(Flights[[#This Row],[Length (hr)]]&lt;2, "No meal", IF(Flights[[#This Row],[Length (hr)]]&lt;3.5, "Light meal", "Full meal"))</f>
        <v>Light meal</v>
      </c>
      <c r="T663" s="1" t="str">
        <f>IF(AND(Flights[[#This Row],[Airline]]="US Airways", Flights[[#This Row],[Meal]]="Full Meal"), "Yes", "No")</f>
        <v>No</v>
      </c>
      <c r="U663" s="1">
        <v>0.56944444444444442</v>
      </c>
      <c r="V663">
        <v>-25</v>
      </c>
      <c r="W663" s="1" t="str">
        <f>IF(Flights[[#This Row],[Arrival Delay]] = "", "Cancelled", IF(Flights[[#This Row],[Arrival Delay]]&gt;15, "Delayed", "On time"))</f>
        <v>On time</v>
      </c>
      <c r="X663" t="str">
        <f>IF(Flights[[#This Row],[Status]]&lt;&gt;"Delayed","", IF(Flights[[#This Row],[Arrival Delay]]&gt;120, "Severe", IF(Flights[[#This Row],[Arrival Delay]]&gt;60, "Major", "Moderate")))</f>
        <v/>
      </c>
      <c r="Y663" t="b">
        <v>0</v>
      </c>
      <c r="AA663" t="str">
        <f>IF(OR(AND(Flights[[#This Row],[Status]]="Cancelled", Flights[[#This Row],[Cancellation Reason]]="Airline/Carrier"), Flights[[#This Row],[Delay Type]]="Severe"), "Yes", "No")</f>
        <v>No</v>
      </c>
    </row>
    <row r="664" spans="1:27" x14ac:dyDescent="0.3">
      <c r="A664" s="3">
        <v>42056</v>
      </c>
      <c r="B664" s="22">
        <f>WEEKNUM(Flights[[#This Row],[Date]], 1)</f>
        <v>8</v>
      </c>
      <c r="C664" s="22">
        <f>WEEKDAY(Flights[[#This Row],[Date]],1)</f>
        <v>7</v>
      </c>
      <c r="D664" t="s">
        <v>1033</v>
      </c>
      <c r="E664" t="s">
        <v>1990</v>
      </c>
      <c r="F664" t="s">
        <v>0</v>
      </c>
      <c r="G664" t="s">
        <v>13</v>
      </c>
      <c r="H664" t="str">
        <f>_xlfn.XLOOKUP(Flights[[#This Row],[Destination]], Airports!$A$2:$A$78, Airports!$D$2:$D$78)</f>
        <v>Orlando</v>
      </c>
      <c r="I664" t="str" cm="1">
        <f t="array" ref="I664">_xlfn.XLOOKUP(Flights[[#This Row],[Destination]],_xlfn._TRO_TRAILING( Airports!A:A),_xlfn._TRO_TRAILING( Airports!E:E), "Not found")</f>
        <v>FL</v>
      </c>
      <c r="J664" s="1">
        <v>0.40069444444444446</v>
      </c>
      <c r="K664" s="22">
        <f>HOUR(Flights[[#This Row],[Scheduled Departure]])</f>
        <v>9</v>
      </c>
      <c r="L664" s="1">
        <v>0.39930555555555558</v>
      </c>
      <c r="M664">
        <f>(L664-J664)*24*60</f>
        <v>-1.9999999999999929</v>
      </c>
      <c r="N664" s="16">
        <f>Flights[[#This Row],[Length (min)]]/60</f>
        <v>4.5666666666666664</v>
      </c>
      <c r="O664">
        <v>274</v>
      </c>
      <c r="P664">
        <v>2218</v>
      </c>
      <c r="Q664" s="18">
        <f>IFERROR(Flights[[#This Row],[Distance]]/Flights[[#This Row],[Length (hr)]], "")</f>
        <v>485.69343065693431</v>
      </c>
      <c r="R664" s="1">
        <v>0.71944444444444444</v>
      </c>
      <c r="S664" s="1" t="str">
        <f>IF(Flights[[#This Row],[Length (hr)]]&lt;2, "No meal", IF(Flights[[#This Row],[Length (hr)]]&lt;3.5, "Light meal", "Full meal"))</f>
        <v>Full meal</v>
      </c>
      <c r="T664" s="1" t="str">
        <f>IF(AND(Flights[[#This Row],[Airline]]="US Airways", Flights[[#This Row],[Meal]]="Full Meal"), "Yes", "No")</f>
        <v>No</v>
      </c>
      <c r="U664" s="1">
        <v>0.71458333333333335</v>
      </c>
      <c r="V664">
        <v>-7</v>
      </c>
      <c r="W664" s="1" t="str">
        <f>IF(Flights[[#This Row],[Arrival Delay]] = "", "Cancelled", IF(Flights[[#This Row],[Arrival Delay]]&gt;15, "Delayed", "On time"))</f>
        <v>On time</v>
      </c>
      <c r="X664" t="str">
        <f>IF(Flights[[#This Row],[Status]]&lt;&gt;"Delayed","", IF(Flights[[#This Row],[Arrival Delay]]&gt;120, "Severe", IF(Flights[[#This Row],[Arrival Delay]]&gt;60, "Major", "Moderate")))</f>
        <v/>
      </c>
      <c r="Y664" t="b">
        <v>0</v>
      </c>
      <c r="AA664" t="str">
        <f>IF(OR(AND(Flights[[#This Row],[Status]]="Cancelled", Flights[[#This Row],[Cancellation Reason]]="Airline/Carrier"), Flights[[#This Row],[Delay Type]]="Severe"), "Yes", "No")</f>
        <v>No</v>
      </c>
    </row>
    <row r="665" spans="1:27" x14ac:dyDescent="0.3">
      <c r="A665" s="3">
        <v>42056</v>
      </c>
      <c r="B665" s="22">
        <f>WEEKNUM(Flights[[#This Row],[Date]], 1)</f>
        <v>8</v>
      </c>
      <c r="C665" s="22">
        <f>WEEKDAY(Flights[[#This Row],[Date]],1)</f>
        <v>7</v>
      </c>
      <c r="D665" t="s">
        <v>512</v>
      </c>
      <c r="E665" t="s">
        <v>1994</v>
      </c>
      <c r="F665" t="s">
        <v>0</v>
      </c>
      <c r="G665" t="s">
        <v>339</v>
      </c>
      <c r="H665" t="str">
        <f>_xlfn.XLOOKUP(Flights[[#This Row],[Destination]], Airports!$A$2:$A$78, Airports!$D$2:$D$78)</f>
        <v>San Diego</v>
      </c>
      <c r="I665" t="str" cm="1">
        <f t="array" ref="I665">_xlfn.XLOOKUP(Flights[[#This Row],[Destination]],_xlfn._TRO_TRAILING( Airports!A:A),_xlfn._TRO_TRAILING( Airports!E:E), "Not found")</f>
        <v>CA</v>
      </c>
      <c r="J665" s="1">
        <v>0.55208333333333337</v>
      </c>
      <c r="K665" s="22">
        <f>HOUR(Flights[[#This Row],[Scheduled Departure]])</f>
        <v>13</v>
      </c>
      <c r="L665" s="1">
        <v>0.56736111111111109</v>
      </c>
      <c r="M665">
        <f>(L665-J665)*24*60</f>
        <v>21.999999999999922</v>
      </c>
      <c r="N665" s="16">
        <f>Flights[[#This Row],[Length (min)]]/60</f>
        <v>0.85</v>
      </c>
      <c r="O665">
        <v>51</v>
      </c>
      <c r="P665">
        <v>109</v>
      </c>
      <c r="Q665" s="18">
        <f>IFERROR(Flights[[#This Row],[Distance]]/Flights[[#This Row],[Length (hr)]], "")</f>
        <v>128.23529411764707</v>
      </c>
      <c r="R665" s="1">
        <v>0.58472222222222225</v>
      </c>
      <c r="S665" s="1" t="str">
        <f>IF(Flights[[#This Row],[Length (hr)]]&lt;2, "No meal", IF(Flights[[#This Row],[Length (hr)]]&lt;3.5, "Light meal", "Full meal"))</f>
        <v>No meal</v>
      </c>
      <c r="T665" s="1" t="str">
        <f>IF(AND(Flights[[#This Row],[Airline]]="US Airways", Flights[[#This Row],[Meal]]="Full Meal"), "Yes", "No")</f>
        <v>No</v>
      </c>
      <c r="U665" s="1">
        <v>0.60277777777777775</v>
      </c>
      <c r="V665">
        <v>26</v>
      </c>
      <c r="W665" s="1" t="str">
        <f>IF(Flights[[#This Row],[Arrival Delay]] = "", "Cancelled", IF(Flights[[#This Row],[Arrival Delay]]&gt;15, "Delayed", "On time"))</f>
        <v>Delayed</v>
      </c>
      <c r="X665" t="str">
        <f>IF(Flights[[#This Row],[Status]]&lt;&gt;"Delayed","", IF(Flights[[#This Row],[Arrival Delay]]&gt;120, "Severe", IF(Flights[[#This Row],[Arrival Delay]]&gt;60, "Major", "Moderate")))</f>
        <v>Moderate</v>
      </c>
      <c r="Y665" t="b">
        <v>0</v>
      </c>
      <c r="AA665" t="str">
        <f>IF(OR(AND(Flights[[#This Row],[Status]]="Cancelled", Flights[[#This Row],[Cancellation Reason]]="Airline/Carrier"), Flights[[#This Row],[Delay Type]]="Severe"), "Yes", "No")</f>
        <v>No</v>
      </c>
    </row>
    <row r="666" spans="1:27" x14ac:dyDescent="0.3">
      <c r="A666" s="3">
        <v>42056</v>
      </c>
      <c r="B666" s="22">
        <f>WEEKNUM(Flights[[#This Row],[Date]], 1)</f>
        <v>8</v>
      </c>
      <c r="C666" s="22">
        <f>WEEKDAY(Flights[[#This Row],[Date]],1)</f>
        <v>7</v>
      </c>
      <c r="D666" t="s">
        <v>889</v>
      </c>
      <c r="E666" t="s">
        <v>1994</v>
      </c>
      <c r="F666" t="s">
        <v>0</v>
      </c>
      <c r="G666" t="s">
        <v>339</v>
      </c>
      <c r="H666" t="str">
        <f>_xlfn.XLOOKUP(Flights[[#This Row],[Destination]], Airports!$A$2:$A$78, Airports!$D$2:$D$78)</f>
        <v>San Diego</v>
      </c>
      <c r="I666" t="str" cm="1">
        <f t="array" ref="I666">_xlfn.XLOOKUP(Flights[[#This Row],[Destination]],_xlfn._TRO_TRAILING( Airports!A:A),_xlfn._TRO_TRAILING( Airports!E:E), "Not found")</f>
        <v>CA</v>
      </c>
      <c r="J666" s="1">
        <v>0.59722222222222221</v>
      </c>
      <c r="K666" s="22">
        <f>HOUR(Flights[[#This Row],[Scheduled Departure]])</f>
        <v>14</v>
      </c>
      <c r="L666" s="1">
        <v>0.59305555555555556</v>
      </c>
      <c r="M666">
        <f>(L666-J666)*24*60</f>
        <v>-5.9999999999999787</v>
      </c>
      <c r="N666" s="16">
        <f>Flights[[#This Row],[Length (min)]]/60</f>
        <v>0.95</v>
      </c>
      <c r="O666">
        <v>57</v>
      </c>
      <c r="P666">
        <v>109</v>
      </c>
      <c r="Q666" s="18">
        <f>IFERROR(Flights[[#This Row],[Distance]]/Flights[[#This Row],[Length (hr)]], "")</f>
        <v>114.73684210526316</v>
      </c>
      <c r="R666" s="1">
        <v>0.62916666666666665</v>
      </c>
      <c r="S666" s="1" t="str">
        <f>IF(Flights[[#This Row],[Length (hr)]]&lt;2, "No meal", IF(Flights[[#This Row],[Length (hr)]]&lt;3.5, "Light meal", "Full meal"))</f>
        <v>No meal</v>
      </c>
      <c r="T666" s="1" t="str">
        <f>IF(AND(Flights[[#This Row],[Airline]]="US Airways", Flights[[#This Row],[Meal]]="Full Meal"), "Yes", "No")</f>
        <v>No</v>
      </c>
      <c r="U666" s="1">
        <v>0.63263888888888886</v>
      </c>
      <c r="V666">
        <v>5</v>
      </c>
      <c r="W666" s="1" t="str">
        <f>IF(Flights[[#This Row],[Arrival Delay]] = "", "Cancelled", IF(Flights[[#This Row],[Arrival Delay]]&gt;15, "Delayed", "On time"))</f>
        <v>On time</v>
      </c>
      <c r="X666" t="str">
        <f>IF(Flights[[#This Row],[Status]]&lt;&gt;"Delayed","", IF(Flights[[#This Row],[Arrival Delay]]&gt;120, "Severe", IF(Flights[[#This Row],[Arrival Delay]]&gt;60, "Major", "Moderate")))</f>
        <v/>
      </c>
      <c r="Y666" t="b">
        <v>0</v>
      </c>
      <c r="AA666" t="str">
        <f>IF(OR(AND(Flights[[#This Row],[Status]]="Cancelled", Flights[[#This Row],[Cancellation Reason]]="Airline/Carrier"), Flights[[#This Row],[Delay Type]]="Severe"), "Yes", "No")</f>
        <v>No</v>
      </c>
    </row>
    <row r="667" spans="1:27" x14ac:dyDescent="0.3">
      <c r="A667" s="3">
        <v>42056</v>
      </c>
      <c r="B667" s="22">
        <f>WEEKNUM(Flights[[#This Row],[Date]], 1)</f>
        <v>8</v>
      </c>
      <c r="C667" s="22">
        <f>WEEKDAY(Flights[[#This Row],[Date]],1)</f>
        <v>7</v>
      </c>
      <c r="D667" t="s">
        <v>960</v>
      </c>
      <c r="E667" t="s">
        <v>1995</v>
      </c>
      <c r="F667" t="s">
        <v>0</v>
      </c>
      <c r="G667" t="s">
        <v>15</v>
      </c>
      <c r="H667" t="str">
        <f>_xlfn.XLOOKUP(Flights[[#This Row],[Destination]], Airports!$A$2:$A$78, Airports!$D$2:$D$78)</f>
        <v>Las Vegas</v>
      </c>
      <c r="I667" t="str" cm="1">
        <f t="array" ref="I667">_xlfn.XLOOKUP(Flights[[#This Row],[Destination]],_xlfn._TRO_TRAILING( Airports!A:A),_xlfn._TRO_TRAILING( Airports!E:E), "Not found")</f>
        <v>NV</v>
      </c>
      <c r="J667" s="1">
        <v>0.66319444444444442</v>
      </c>
      <c r="K667" s="22">
        <f>HOUR(Flights[[#This Row],[Scheduled Departure]])</f>
        <v>15</v>
      </c>
      <c r="L667" s="1">
        <v>0.6743055555555556</v>
      </c>
      <c r="M667">
        <f>(L667-J667)*24*60</f>
        <v>16.000000000000103</v>
      </c>
      <c r="N667" s="16">
        <f>Flights[[#This Row],[Length (min)]]/60</f>
        <v>1.1499999999999999</v>
      </c>
      <c r="O667">
        <v>69</v>
      </c>
      <c r="P667">
        <v>236</v>
      </c>
      <c r="Q667" s="18">
        <f>IFERROR(Flights[[#This Row],[Distance]]/Flights[[#This Row],[Length (hr)]], "")</f>
        <v>205.21739130434784</v>
      </c>
      <c r="R667" s="1">
        <v>0.70833333333333337</v>
      </c>
      <c r="S667" s="1" t="str">
        <f>IF(Flights[[#This Row],[Length (hr)]]&lt;2, "No meal", IF(Flights[[#This Row],[Length (hr)]]&lt;3.5, "Light meal", "Full meal"))</f>
        <v>No meal</v>
      </c>
      <c r="T667" s="1" t="str">
        <f>IF(AND(Flights[[#This Row],[Airline]]="US Airways", Flights[[#This Row],[Meal]]="Full Meal"), "Yes", "No")</f>
        <v>No</v>
      </c>
      <c r="U667" s="1">
        <v>0.72222222222222221</v>
      </c>
      <c r="V667">
        <v>20</v>
      </c>
      <c r="W667" s="1" t="str">
        <f>IF(Flights[[#This Row],[Arrival Delay]] = "", "Cancelled", IF(Flights[[#This Row],[Arrival Delay]]&gt;15, "Delayed", "On time"))</f>
        <v>Delayed</v>
      </c>
      <c r="X667" t="str">
        <f>IF(Flights[[#This Row],[Status]]&lt;&gt;"Delayed","", IF(Flights[[#This Row],[Arrival Delay]]&gt;120, "Severe", IF(Flights[[#This Row],[Arrival Delay]]&gt;60, "Major", "Moderate")))</f>
        <v>Moderate</v>
      </c>
      <c r="Y667" t="b">
        <v>0</v>
      </c>
      <c r="AA667" t="str">
        <f>IF(OR(AND(Flights[[#This Row],[Status]]="Cancelled", Flights[[#This Row],[Cancellation Reason]]="Airline/Carrier"), Flights[[#This Row],[Delay Type]]="Severe"), "Yes", "No")</f>
        <v>No</v>
      </c>
    </row>
    <row r="668" spans="1:27" x14ac:dyDescent="0.3">
      <c r="A668" s="3">
        <v>42056</v>
      </c>
      <c r="B668" s="22">
        <f>WEEKNUM(Flights[[#This Row],[Date]], 1)</f>
        <v>8</v>
      </c>
      <c r="C668" s="22">
        <f>WEEKDAY(Flights[[#This Row],[Date]],1)</f>
        <v>7</v>
      </c>
      <c r="D668" t="s">
        <v>598</v>
      </c>
      <c r="E668" t="s">
        <v>1991</v>
      </c>
      <c r="F668" t="s">
        <v>0</v>
      </c>
      <c r="G668" t="s">
        <v>349</v>
      </c>
      <c r="H668" t="str">
        <f>_xlfn.XLOOKUP(Flights[[#This Row],[Destination]], Airports!$A$2:$A$78, Airports!$D$2:$D$78)</f>
        <v>Salt Lake City</v>
      </c>
      <c r="I668" t="str" cm="1">
        <f t="array" ref="I668">_xlfn.XLOOKUP(Flights[[#This Row],[Destination]],_xlfn._TRO_TRAILING( Airports!A:A),_xlfn._TRO_TRAILING( Airports!E:E), "Not found")</f>
        <v>UT</v>
      </c>
      <c r="J668" s="1">
        <v>0.72569444444444442</v>
      </c>
      <c r="K668" s="22">
        <f>HOUR(Flights[[#This Row],[Scheduled Departure]])</f>
        <v>17</v>
      </c>
      <c r="L668" s="1">
        <v>0.72013888888888888</v>
      </c>
      <c r="M668">
        <f>(L668-J668)*24*60</f>
        <v>-7.9999999999999716</v>
      </c>
      <c r="N668" s="16">
        <f>Flights[[#This Row],[Length (min)]]/60</f>
        <v>1.7833333333333334</v>
      </c>
      <c r="O668">
        <v>107</v>
      </c>
      <c r="P668">
        <v>590</v>
      </c>
      <c r="Q668" s="18">
        <f>IFERROR(Flights[[#This Row],[Distance]]/Flights[[#This Row],[Length (hr)]], "")</f>
        <v>330.84112149532706</v>
      </c>
      <c r="R668" s="1">
        <v>0.84722222222222221</v>
      </c>
      <c r="S668" s="1" t="str">
        <f>IF(Flights[[#This Row],[Length (hr)]]&lt;2, "No meal", IF(Flights[[#This Row],[Length (hr)]]&lt;3.5, "Light meal", "Full meal"))</f>
        <v>No meal</v>
      </c>
      <c r="T668" s="1" t="str">
        <f>IF(AND(Flights[[#This Row],[Airline]]="US Airways", Flights[[#This Row],[Meal]]="Full Meal"), "Yes", "No")</f>
        <v>No</v>
      </c>
      <c r="U668" s="1">
        <v>0.83611111111111114</v>
      </c>
      <c r="V668">
        <v>-16</v>
      </c>
      <c r="W668" s="1" t="str">
        <f>IF(Flights[[#This Row],[Arrival Delay]] = "", "Cancelled", IF(Flights[[#This Row],[Arrival Delay]]&gt;15, "Delayed", "On time"))</f>
        <v>On time</v>
      </c>
      <c r="X668" t="str">
        <f>IF(Flights[[#This Row],[Status]]&lt;&gt;"Delayed","", IF(Flights[[#This Row],[Arrival Delay]]&gt;120, "Severe", IF(Flights[[#This Row],[Arrival Delay]]&gt;60, "Major", "Moderate")))</f>
        <v/>
      </c>
      <c r="Y668" t="b">
        <v>0</v>
      </c>
      <c r="AA668" t="str">
        <f>IF(OR(AND(Flights[[#This Row],[Status]]="Cancelled", Flights[[#This Row],[Cancellation Reason]]="Airline/Carrier"), Flights[[#This Row],[Delay Type]]="Severe"), "Yes", "No")</f>
        <v>No</v>
      </c>
    </row>
    <row r="669" spans="1:27" x14ac:dyDescent="0.3">
      <c r="A669" s="3">
        <v>42056</v>
      </c>
      <c r="B669" s="22">
        <f>WEEKNUM(Flights[[#This Row],[Date]], 1)</f>
        <v>8</v>
      </c>
      <c r="C669" s="22">
        <f>WEEKDAY(Flights[[#This Row],[Date]],1)</f>
        <v>7</v>
      </c>
      <c r="D669" t="s">
        <v>605</v>
      </c>
      <c r="E669" t="s">
        <v>1994</v>
      </c>
      <c r="F669" t="s">
        <v>0</v>
      </c>
      <c r="G669" t="s">
        <v>283</v>
      </c>
      <c r="H669" t="str">
        <f>_xlfn.XLOOKUP(Flights[[#This Row],[Destination]], Airports!$A$2:$A$78, Airports!$D$2:$D$78)</f>
        <v>Fresno</v>
      </c>
      <c r="I669" t="str" cm="1">
        <f t="array" ref="I669">_xlfn.XLOOKUP(Flights[[#This Row],[Destination]],_xlfn._TRO_TRAILING( Airports!A:A),_xlfn._TRO_TRAILING( Airports!E:E), "Not found")</f>
        <v>CA</v>
      </c>
      <c r="J669" s="1">
        <v>0.83333333333333337</v>
      </c>
      <c r="K669" s="22">
        <f>HOUR(Flights[[#This Row],[Scheduled Departure]])</f>
        <v>20</v>
      </c>
      <c r="L669" s="1">
        <v>0.83333333333333337</v>
      </c>
      <c r="M669">
        <f>(L669-J669)*24*60</f>
        <v>0</v>
      </c>
      <c r="N669" s="16">
        <f>Flights[[#This Row],[Length (min)]]/60</f>
        <v>1.2333333333333334</v>
      </c>
      <c r="O669">
        <v>74</v>
      </c>
      <c r="P669">
        <v>209</v>
      </c>
      <c r="Q669" s="18">
        <f>IFERROR(Flights[[#This Row],[Distance]]/Flights[[#This Row],[Length (hr)]], "")</f>
        <v>169.45945945945945</v>
      </c>
      <c r="R669" s="1">
        <v>0.88611111111111107</v>
      </c>
      <c r="S669" s="1" t="str">
        <f>IF(Flights[[#This Row],[Length (hr)]]&lt;2, "No meal", IF(Flights[[#This Row],[Length (hr)]]&lt;3.5, "Light meal", "Full meal"))</f>
        <v>No meal</v>
      </c>
      <c r="T669" s="1" t="str">
        <f>IF(AND(Flights[[#This Row],[Airline]]="US Airways", Flights[[#This Row],[Meal]]="Full Meal"), "Yes", "No")</f>
        <v>No</v>
      </c>
      <c r="U669" s="1">
        <v>0.88472222222222219</v>
      </c>
      <c r="V669">
        <v>-2</v>
      </c>
      <c r="W669" s="1" t="str">
        <f>IF(Flights[[#This Row],[Arrival Delay]] = "", "Cancelled", IF(Flights[[#This Row],[Arrival Delay]]&gt;15, "Delayed", "On time"))</f>
        <v>On time</v>
      </c>
      <c r="X669" t="str">
        <f>IF(Flights[[#This Row],[Status]]&lt;&gt;"Delayed","", IF(Flights[[#This Row],[Arrival Delay]]&gt;120, "Severe", IF(Flights[[#This Row],[Arrival Delay]]&gt;60, "Major", "Moderate")))</f>
        <v/>
      </c>
      <c r="Y669" t="b">
        <v>0</v>
      </c>
      <c r="AA669" t="str">
        <f>IF(OR(AND(Flights[[#This Row],[Status]]="Cancelled", Flights[[#This Row],[Cancellation Reason]]="Airline/Carrier"), Flights[[#This Row],[Delay Type]]="Severe"), "Yes", "No")</f>
        <v>No</v>
      </c>
    </row>
    <row r="670" spans="1:27" x14ac:dyDescent="0.3">
      <c r="A670" s="3">
        <v>42057</v>
      </c>
      <c r="B670" s="22">
        <f>WEEKNUM(Flights[[#This Row],[Date]], 1)</f>
        <v>9</v>
      </c>
      <c r="C670" s="22">
        <f>WEEKDAY(Flights[[#This Row],[Date]],1)</f>
        <v>1</v>
      </c>
      <c r="D670" t="s">
        <v>799</v>
      </c>
      <c r="E670" t="s">
        <v>1989</v>
      </c>
      <c r="F670" t="s">
        <v>0</v>
      </c>
      <c r="G670" t="s">
        <v>344</v>
      </c>
      <c r="H670" t="str">
        <f>_xlfn.XLOOKUP(Flights[[#This Row],[Destination]], Airports!$A$2:$A$78, Airports!$D$2:$D$78)</f>
        <v>Seattle</v>
      </c>
      <c r="I670" t="str" cm="1">
        <f t="array" ref="I670">_xlfn.XLOOKUP(Flights[[#This Row],[Destination]],_xlfn._TRO_TRAILING( Airports!A:A),_xlfn._TRO_TRAILING( Airports!E:E), "Not found")</f>
        <v>WA</v>
      </c>
      <c r="J670" s="1">
        <v>0.34027777777777779</v>
      </c>
      <c r="K670" s="22">
        <f>HOUR(Flights[[#This Row],[Scheduled Departure]])</f>
        <v>8</v>
      </c>
      <c r="L670" s="1">
        <v>0.34166666666666667</v>
      </c>
      <c r="M670">
        <f>(L670-J670)*24*60</f>
        <v>1.9999999999999929</v>
      </c>
      <c r="N670" s="16">
        <f>Flights[[#This Row],[Length (min)]]/60</f>
        <v>2.8666666666666667</v>
      </c>
      <c r="O670">
        <v>172</v>
      </c>
      <c r="P670">
        <v>954</v>
      </c>
      <c r="Q670" s="18">
        <f>IFERROR(Flights[[#This Row],[Distance]]/Flights[[#This Row],[Length (hr)]], "")</f>
        <v>332.7906976744186</v>
      </c>
      <c r="R670" s="1">
        <v>0.45763888888888887</v>
      </c>
      <c r="S670" s="1" t="str">
        <f>IF(Flights[[#This Row],[Length (hr)]]&lt;2, "No meal", IF(Flights[[#This Row],[Length (hr)]]&lt;3.5, "Light meal", "Full meal"))</f>
        <v>Light meal</v>
      </c>
      <c r="T670" s="1" t="str">
        <f>IF(AND(Flights[[#This Row],[Airline]]="US Airways", Flights[[#This Row],[Meal]]="Full Meal"), "Yes", "No")</f>
        <v>No</v>
      </c>
      <c r="U670" s="1">
        <v>0.46111111111111114</v>
      </c>
      <c r="V670">
        <v>5</v>
      </c>
      <c r="W670" s="1" t="str">
        <f>IF(Flights[[#This Row],[Arrival Delay]] = "", "Cancelled", IF(Flights[[#This Row],[Arrival Delay]]&gt;15, "Delayed", "On time"))</f>
        <v>On time</v>
      </c>
      <c r="X670" t="str">
        <f>IF(Flights[[#This Row],[Status]]&lt;&gt;"Delayed","", IF(Flights[[#This Row],[Arrival Delay]]&gt;120, "Severe", IF(Flights[[#This Row],[Arrival Delay]]&gt;60, "Major", "Moderate")))</f>
        <v/>
      </c>
      <c r="Y670" t="b">
        <v>0</v>
      </c>
      <c r="AA670" t="str">
        <f>IF(OR(AND(Flights[[#This Row],[Status]]="Cancelled", Flights[[#This Row],[Cancellation Reason]]="Airline/Carrier"), Flights[[#This Row],[Delay Type]]="Severe"), "Yes", "No")</f>
        <v>No</v>
      </c>
    </row>
    <row r="671" spans="1:27" x14ac:dyDescent="0.3">
      <c r="A671" s="3">
        <v>42057</v>
      </c>
      <c r="B671" s="22">
        <f>WEEKNUM(Flights[[#This Row],[Date]], 1)</f>
        <v>9</v>
      </c>
      <c r="C671" s="22">
        <f>WEEKDAY(Flights[[#This Row],[Date]],1)</f>
        <v>1</v>
      </c>
      <c r="D671" t="s">
        <v>804</v>
      </c>
      <c r="E671" t="s">
        <v>1994</v>
      </c>
      <c r="F671" t="s">
        <v>0</v>
      </c>
      <c r="G671" t="s">
        <v>347</v>
      </c>
      <c r="H671" t="str">
        <f>_xlfn.XLOOKUP(Flights[[#This Row],[Destination]], Airports!$A$2:$A$78, Airports!$D$2:$D$78)</f>
        <v>San Jose</v>
      </c>
      <c r="I671" t="str" cm="1">
        <f t="array" ref="I671">_xlfn.XLOOKUP(Flights[[#This Row],[Destination]],_xlfn._TRO_TRAILING( Airports!A:A),_xlfn._TRO_TRAILING( Airports!E:E), "Not found")</f>
        <v>CA</v>
      </c>
      <c r="J671" s="1">
        <v>0.44097222222222221</v>
      </c>
      <c r="K671" s="22">
        <f>HOUR(Flights[[#This Row],[Scheduled Departure]])</f>
        <v>10</v>
      </c>
      <c r="L671" s="1">
        <v>0.44097222222222221</v>
      </c>
      <c r="M671">
        <f>(L671-J671)*24*60</f>
        <v>0</v>
      </c>
      <c r="N671" s="16">
        <f>Flights[[#This Row],[Length (min)]]/60</f>
        <v>1.3166666666666667</v>
      </c>
      <c r="O671">
        <v>79</v>
      </c>
      <c r="P671">
        <v>308</v>
      </c>
      <c r="Q671" s="18">
        <f>IFERROR(Flights[[#This Row],[Distance]]/Flights[[#This Row],[Length (hr)]], "")</f>
        <v>233.92405063291139</v>
      </c>
      <c r="R671" s="1">
        <v>0.49652777777777779</v>
      </c>
      <c r="S671" s="1" t="str">
        <f>IF(Flights[[#This Row],[Length (hr)]]&lt;2, "No meal", IF(Flights[[#This Row],[Length (hr)]]&lt;3.5, "Light meal", "Full meal"))</f>
        <v>No meal</v>
      </c>
      <c r="T671" s="1" t="str">
        <f>IF(AND(Flights[[#This Row],[Airline]]="US Airways", Flights[[#This Row],[Meal]]="Full Meal"), "Yes", "No")</f>
        <v>No</v>
      </c>
      <c r="U671" s="1">
        <v>0.49583333333333335</v>
      </c>
      <c r="V671">
        <v>-1</v>
      </c>
      <c r="W671" s="1" t="str">
        <f>IF(Flights[[#This Row],[Arrival Delay]] = "", "Cancelled", IF(Flights[[#This Row],[Arrival Delay]]&gt;15, "Delayed", "On time"))</f>
        <v>On time</v>
      </c>
      <c r="X671" t="str">
        <f>IF(Flights[[#This Row],[Status]]&lt;&gt;"Delayed","", IF(Flights[[#This Row],[Arrival Delay]]&gt;120, "Severe", IF(Flights[[#This Row],[Arrival Delay]]&gt;60, "Major", "Moderate")))</f>
        <v/>
      </c>
      <c r="Y671" t="b">
        <v>0</v>
      </c>
      <c r="AA671" t="str">
        <f>IF(OR(AND(Flights[[#This Row],[Status]]="Cancelled", Flights[[#This Row],[Cancellation Reason]]="Airline/Carrier"), Flights[[#This Row],[Delay Type]]="Severe"), "Yes", "No")</f>
        <v>No</v>
      </c>
    </row>
    <row r="672" spans="1:27" x14ac:dyDescent="0.3">
      <c r="A672" s="3">
        <v>42057</v>
      </c>
      <c r="B672" s="22">
        <f>WEEKNUM(Flights[[#This Row],[Date]], 1)</f>
        <v>9</v>
      </c>
      <c r="C672" s="22">
        <f>WEEKDAY(Flights[[#This Row],[Date]],1)</f>
        <v>1</v>
      </c>
      <c r="D672" t="s">
        <v>472</v>
      </c>
      <c r="E672" t="s">
        <v>1994</v>
      </c>
      <c r="F672" t="s">
        <v>0</v>
      </c>
      <c r="G672" t="s">
        <v>318</v>
      </c>
      <c r="H672" t="str">
        <f>_xlfn.XLOOKUP(Flights[[#This Row],[Destination]], Airports!$A$2:$A$78, Airports!$D$2:$D$78)</f>
        <v>Oakland</v>
      </c>
      <c r="I672" t="str" cm="1">
        <f t="array" ref="I672">_xlfn.XLOOKUP(Flights[[#This Row],[Destination]],_xlfn._TRO_TRAILING( Airports!A:A),_xlfn._TRO_TRAILING( Airports!E:E), "Not found")</f>
        <v>CA</v>
      </c>
      <c r="J672" s="1">
        <v>0.48541666666666666</v>
      </c>
      <c r="K672" s="22">
        <f>HOUR(Flights[[#This Row],[Scheduled Departure]])</f>
        <v>11</v>
      </c>
      <c r="L672" s="1">
        <v>0.48402777777777778</v>
      </c>
      <c r="M672">
        <f>(L672-J672)*24*60</f>
        <v>-1.9999999999999929</v>
      </c>
      <c r="N672" s="16">
        <f>Flights[[#This Row],[Length (min)]]/60</f>
        <v>1.25</v>
      </c>
      <c r="O672">
        <v>75</v>
      </c>
      <c r="P672">
        <v>337</v>
      </c>
      <c r="Q672" s="18">
        <f>IFERROR(Flights[[#This Row],[Distance]]/Flights[[#This Row],[Length (hr)]], "")</f>
        <v>269.60000000000002</v>
      </c>
      <c r="R672" s="1">
        <v>0.5444444444444444</v>
      </c>
      <c r="S672" s="1" t="str">
        <f>IF(Flights[[#This Row],[Length (hr)]]&lt;2, "No meal", IF(Flights[[#This Row],[Length (hr)]]&lt;3.5, "Light meal", "Full meal"))</f>
        <v>No meal</v>
      </c>
      <c r="T672" s="1" t="str">
        <f>IF(AND(Flights[[#This Row],[Airline]]="US Airways", Flights[[#This Row],[Meal]]="Full Meal"), "Yes", "No")</f>
        <v>No</v>
      </c>
      <c r="U672" s="1">
        <v>0.53611111111111109</v>
      </c>
      <c r="V672">
        <v>-12</v>
      </c>
      <c r="W672" s="1" t="str">
        <f>IF(Flights[[#This Row],[Arrival Delay]] = "", "Cancelled", IF(Flights[[#This Row],[Arrival Delay]]&gt;15, "Delayed", "On time"))</f>
        <v>On time</v>
      </c>
      <c r="X672" t="str">
        <f>IF(Flights[[#This Row],[Status]]&lt;&gt;"Delayed","", IF(Flights[[#This Row],[Arrival Delay]]&gt;120, "Severe", IF(Flights[[#This Row],[Arrival Delay]]&gt;60, "Major", "Moderate")))</f>
        <v/>
      </c>
      <c r="Y672" t="b">
        <v>0</v>
      </c>
      <c r="AA672" t="str">
        <f>IF(OR(AND(Flights[[#This Row],[Status]]="Cancelled", Flights[[#This Row],[Cancellation Reason]]="Airline/Carrier"), Flights[[#This Row],[Delay Type]]="Severe"), "Yes", "No")</f>
        <v>No</v>
      </c>
    </row>
    <row r="673" spans="1:27" x14ac:dyDescent="0.3">
      <c r="A673" s="3">
        <v>42057</v>
      </c>
      <c r="B673" s="22">
        <f>WEEKNUM(Flights[[#This Row],[Date]], 1)</f>
        <v>9</v>
      </c>
      <c r="C673" s="22">
        <f>WEEKDAY(Flights[[#This Row],[Date]],1)</f>
        <v>1</v>
      </c>
      <c r="D673" t="s">
        <v>940</v>
      </c>
      <c r="E673" t="s">
        <v>1991</v>
      </c>
      <c r="F673" t="s">
        <v>0</v>
      </c>
      <c r="G673" t="s">
        <v>24</v>
      </c>
      <c r="H673" t="str">
        <f>_xlfn.XLOOKUP(Flights[[#This Row],[Destination]], Airports!$A$2:$A$78, Airports!$D$2:$D$78)</f>
        <v>Portland</v>
      </c>
      <c r="I673" t="str" cm="1">
        <f t="array" ref="I673">_xlfn.XLOOKUP(Flights[[#This Row],[Destination]],_xlfn._TRO_TRAILING( Airports!A:A),_xlfn._TRO_TRAILING( Airports!E:E), "Not found")</f>
        <v>OR</v>
      </c>
      <c r="J673" s="1">
        <v>0.625</v>
      </c>
      <c r="K673" s="22">
        <f>HOUR(Flights[[#This Row],[Scheduled Departure]])</f>
        <v>15</v>
      </c>
      <c r="L673" s="1">
        <v>0.62013888888888891</v>
      </c>
      <c r="M673">
        <f>(L673-J673)*24*60</f>
        <v>-6.9999999999999751</v>
      </c>
      <c r="N673" s="16">
        <f>Flights[[#This Row],[Length (min)]]/60</f>
        <v>2.5499999999999998</v>
      </c>
      <c r="O673">
        <v>153</v>
      </c>
      <c r="P673">
        <v>834</v>
      </c>
      <c r="Q673" s="18">
        <f>IFERROR(Flights[[#This Row],[Distance]]/Flights[[#This Row],[Length (hr)]], "")</f>
        <v>327.05882352941177</v>
      </c>
      <c r="R673" s="1">
        <v>0.72222222222222221</v>
      </c>
      <c r="S673" s="1" t="str">
        <f>IF(Flights[[#This Row],[Length (hr)]]&lt;2, "No meal", IF(Flights[[#This Row],[Length (hr)]]&lt;3.5, "Light meal", "Full meal"))</f>
        <v>Light meal</v>
      </c>
      <c r="T673" s="1" t="str">
        <f>IF(AND(Flights[[#This Row],[Airline]]="US Airways", Flights[[#This Row],[Meal]]="Full Meal"), "Yes", "No")</f>
        <v>No</v>
      </c>
      <c r="U673" s="1">
        <v>0.72638888888888886</v>
      </c>
      <c r="V673">
        <v>6</v>
      </c>
      <c r="W673" s="1" t="str">
        <f>IF(Flights[[#This Row],[Arrival Delay]] = "", "Cancelled", IF(Flights[[#This Row],[Arrival Delay]]&gt;15, "Delayed", "On time"))</f>
        <v>On time</v>
      </c>
      <c r="X673" t="str">
        <f>IF(Flights[[#This Row],[Status]]&lt;&gt;"Delayed","", IF(Flights[[#This Row],[Arrival Delay]]&gt;120, "Severe", IF(Flights[[#This Row],[Arrival Delay]]&gt;60, "Major", "Moderate")))</f>
        <v/>
      </c>
      <c r="Y673" t="b">
        <v>0</v>
      </c>
      <c r="AA673" t="str">
        <f>IF(OR(AND(Flights[[#This Row],[Status]]="Cancelled", Flights[[#This Row],[Cancellation Reason]]="Airline/Carrier"), Flights[[#This Row],[Delay Type]]="Severe"), "Yes", "No")</f>
        <v>No</v>
      </c>
    </row>
    <row r="674" spans="1:27" x14ac:dyDescent="0.3">
      <c r="A674" s="3">
        <v>42057</v>
      </c>
      <c r="B674" s="22">
        <f>WEEKNUM(Flights[[#This Row],[Date]], 1)</f>
        <v>9</v>
      </c>
      <c r="C674" s="22">
        <f>WEEKDAY(Flights[[#This Row],[Date]],1)</f>
        <v>1</v>
      </c>
      <c r="D674" t="s">
        <v>608</v>
      </c>
      <c r="E674" t="s">
        <v>1989</v>
      </c>
      <c r="F674" t="s">
        <v>0</v>
      </c>
      <c r="G674" t="s">
        <v>316</v>
      </c>
      <c r="H674" t="str">
        <f>_xlfn.XLOOKUP(Flights[[#This Row],[Destination]], Airports!$A$2:$A$78, Airports!$D$2:$D$78)</f>
        <v>New Orleans</v>
      </c>
      <c r="I674" t="str" cm="1">
        <f t="array" ref="I674">_xlfn.XLOOKUP(Flights[[#This Row],[Destination]],_xlfn._TRO_TRAILING( Airports!A:A),_xlfn._TRO_TRAILING( Airports!E:E), "Not found")</f>
        <v>LA</v>
      </c>
      <c r="J674" s="1">
        <v>0.71180555555555558</v>
      </c>
      <c r="K674" s="22">
        <f>HOUR(Flights[[#This Row],[Scheduled Departure]])</f>
        <v>17</v>
      </c>
      <c r="L674" s="1">
        <v>0.72222222222222221</v>
      </c>
      <c r="M674">
        <f>(L674-J674)*24*60</f>
        <v>14.999999999999947</v>
      </c>
      <c r="N674" s="16">
        <f>Flights[[#This Row],[Length (min)]]/60</f>
        <v>3.2666666666666666</v>
      </c>
      <c r="O674">
        <v>196</v>
      </c>
      <c r="P674">
        <v>1670</v>
      </c>
      <c r="Q674" s="18">
        <f>IFERROR(Flights[[#This Row],[Distance]]/Flights[[#This Row],[Length (hr)]], "")</f>
        <v>511.22448979591837</v>
      </c>
      <c r="R674" s="1">
        <v>0.94236111111111109</v>
      </c>
      <c r="S674" s="1" t="str">
        <f>IF(Flights[[#This Row],[Length (hr)]]&lt;2, "No meal", IF(Flights[[#This Row],[Length (hr)]]&lt;3.5, "Light meal", "Full meal"))</f>
        <v>Light meal</v>
      </c>
      <c r="T674" s="1" t="str">
        <f>IF(AND(Flights[[#This Row],[Airline]]="US Airways", Flights[[#This Row],[Meal]]="Full Meal"), "Yes", "No")</f>
        <v>No</v>
      </c>
      <c r="U674" s="1">
        <v>0.94166666666666665</v>
      </c>
      <c r="V674">
        <v>-1</v>
      </c>
      <c r="W674" s="1" t="str">
        <f>IF(Flights[[#This Row],[Arrival Delay]] = "", "Cancelled", IF(Flights[[#This Row],[Arrival Delay]]&gt;15, "Delayed", "On time"))</f>
        <v>On time</v>
      </c>
      <c r="X674" t="str">
        <f>IF(Flights[[#This Row],[Status]]&lt;&gt;"Delayed","", IF(Flights[[#This Row],[Arrival Delay]]&gt;120, "Severe", IF(Flights[[#This Row],[Arrival Delay]]&gt;60, "Major", "Moderate")))</f>
        <v/>
      </c>
      <c r="Y674" t="b">
        <v>0</v>
      </c>
      <c r="AA674" t="str">
        <f>IF(OR(AND(Flights[[#This Row],[Status]]="Cancelled", Flights[[#This Row],[Cancellation Reason]]="Airline/Carrier"), Flights[[#This Row],[Delay Type]]="Severe"), "Yes", "No")</f>
        <v>No</v>
      </c>
    </row>
    <row r="675" spans="1:27" x14ac:dyDescent="0.3">
      <c r="A675" s="3">
        <v>42057</v>
      </c>
      <c r="B675" s="22">
        <f>WEEKNUM(Flights[[#This Row],[Date]], 1)</f>
        <v>9</v>
      </c>
      <c r="C675" s="22">
        <f>WEEKDAY(Flights[[#This Row],[Date]],1)</f>
        <v>1</v>
      </c>
      <c r="D675" t="s">
        <v>903</v>
      </c>
      <c r="E675" t="s">
        <v>1995</v>
      </c>
      <c r="F675" t="s">
        <v>0</v>
      </c>
      <c r="G675" t="s">
        <v>318</v>
      </c>
      <c r="H675" t="str">
        <f>_xlfn.XLOOKUP(Flights[[#This Row],[Destination]], Airports!$A$2:$A$78, Airports!$D$2:$D$78)</f>
        <v>Oakland</v>
      </c>
      <c r="I675" t="str" cm="1">
        <f t="array" ref="I675">_xlfn.XLOOKUP(Flights[[#This Row],[Destination]],_xlfn._TRO_TRAILING( Airports!A:A),_xlfn._TRO_TRAILING( Airports!E:E), "Not found")</f>
        <v>CA</v>
      </c>
      <c r="J675" s="1">
        <v>0.71527777777777779</v>
      </c>
      <c r="K675" s="22">
        <f>HOUR(Flights[[#This Row],[Scheduled Departure]])</f>
        <v>17</v>
      </c>
      <c r="L675" s="1">
        <v>0.72013888888888888</v>
      </c>
      <c r="M675">
        <f>(L675-J675)*24*60</f>
        <v>6.9999999999999751</v>
      </c>
      <c r="N675" s="16">
        <f>Flights[[#This Row],[Length (min)]]/60</f>
        <v>1.25</v>
      </c>
      <c r="O675">
        <v>75</v>
      </c>
      <c r="P675">
        <v>337</v>
      </c>
      <c r="Q675" s="18">
        <f>IFERROR(Flights[[#This Row],[Distance]]/Flights[[#This Row],[Length (hr)]], "")</f>
        <v>269.60000000000002</v>
      </c>
      <c r="R675" s="1">
        <v>0.76736111111111116</v>
      </c>
      <c r="S675" s="1" t="str">
        <f>IF(Flights[[#This Row],[Length (hr)]]&lt;2, "No meal", IF(Flights[[#This Row],[Length (hr)]]&lt;3.5, "Light meal", "Full meal"))</f>
        <v>No meal</v>
      </c>
      <c r="T675" s="1" t="str">
        <f>IF(AND(Flights[[#This Row],[Airline]]="US Airways", Flights[[#This Row],[Meal]]="Full Meal"), "Yes", "No")</f>
        <v>No</v>
      </c>
      <c r="U675" s="1">
        <v>0.77222222222222225</v>
      </c>
      <c r="V675">
        <v>7</v>
      </c>
      <c r="W675" s="1" t="str">
        <f>IF(Flights[[#This Row],[Arrival Delay]] = "", "Cancelled", IF(Flights[[#This Row],[Arrival Delay]]&gt;15, "Delayed", "On time"))</f>
        <v>On time</v>
      </c>
      <c r="X675" t="str">
        <f>IF(Flights[[#This Row],[Status]]&lt;&gt;"Delayed","", IF(Flights[[#This Row],[Arrival Delay]]&gt;120, "Severe", IF(Flights[[#This Row],[Arrival Delay]]&gt;60, "Major", "Moderate")))</f>
        <v/>
      </c>
      <c r="Y675" t="b">
        <v>0</v>
      </c>
      <c r="AA675" t="str">
        <f>IF(OR(AND(Flights[[#This Row],[Status]]="Cancelled", Flights[[#This Row],[Cancellation Reason]]="Airline/Carrier"), Flights[[#This Row],[Delay Type]]="Severe"), "Yes", "No")</f>
        <v>No</v>
      </c>
    </row>
    <row r="676" spans="1:27" x14ac:dyDescent="0.3">
      <c r="A676" s="3">
        <v>42058</v>
      </c>
      <c r="B676" s="22">
        <f>WEEKNUM(Flights[[#This Row],[Date]], 1)</f>
        <v>9</v>
      </c>
      <c r="C676" s="22">
        <f>WEEKDAY(Flights[[#This Row],[Date]],1)</f>
        <v>2</v>
      </c>
      <c r="D676" t="s">
        <v>828</v>
      </c>
      <c r="E676" t="s">
        <v>1995</v>
      </c>
      <c r="F676" t="s">
        <v>0</v>
      </c>
      <c r="G676" t="s">
        <v>351</v>
      </c>
      <c r="H676" t="str">
        <f>_xlfn.XLOOKUP(Flights[[#This Row],[Destination]], Airports!$A$2:$A$78, Airports!$D$2:$D$78)</f>
        <v>Sacramento</v>
      </c>
      <c r="I676" t="str" cm="1">
        <f t="array" ref="I676">_xlfn.XLOOKUP(Flights[[#This Row],[Destination]],_xlfn._TRO_TRAILING( Airports!A:A),_xlfn._TRO_TRAILING( Airports!E:E), "Not found")</f>
        <v>CA</v>
      </c>
      <c r="J676" s="1">
        <v>0.24652777777777779</v>
      </c>
      <c r="K676" s="22">
        <f>HOUR(Flights[[#This Row],[Scheduled Departure]])</f>
        <v>5</v>
      </c>
      <c r="L676" s="1">
        <v>0.24583333333333332</v>
      </c>
      <c r="M676">
        <f>(L676-J676)*24*60</f>
        <v>-1.0000000000000364</v>
      </c>
      <c r="N676" s="16">
        <f>Flights[[#This Row],[Length (min)]]/60</f>
        <v>1.3</v>
      </c>
      <c r="O676">
        <v>78</v>
      </c>
      <c r="P676">
        <v>373</v>
      </c>
      <c r="Q676" s="18">
        <f>IFERROR(Flights[[#This Row],[Distance]]/Flights[[#This Row],[Length (hr)]], "")</f>
        <v>286.92307692307691</v>
      </c>
      <c r="R676" s="1">
        <v>0.30902777777777779</v>
      </c>
      <c r="S676" s="1" t="str">
        <f>IF(Flights[[#This Row],[Length (hr)]]&lt;2, "No meal", IF(Flights[[#This Row],[Length (hr)]]&lt;3.5, "Light meal", "Full meal"))</f>
        <v>No meal</v>
      </c>
      <c r="T676" s="1" t="str">
        <f>IF(AND(Flights[[#This Row],[Airline]]="US Airways", Flights[[#This Row],[Meal]]="Full Meal"), "Yes", "No")</f>
        <v>No</v>
      </c>
      <c r="U676" s="1">
        <v>0.3</v>
      </c>
      <c r="V676">
        <v>-13</v>
      </c>
      <c r="W676" s="1" t="str">
        <f>IF(Flights[[#This Row],[Arrival Delay]] = "", "Cancelled", IF(Flights[[#This Row],[Arrival Delay]]&gt;15, "Delayed", "On time"))</f>
        <v>On time</v>
      </c>
      <c r="X676" t="str">
        <f>IF(Flights[[#This Row],[Status]]&lt;&gt;"Delayed","", IF(Flights[[#This Row],[Arrival Delay]]&gt;120, "Severe", IF(Flights[[#This Row],[Arrival Delay]]&gt;60, "Major", "Moderate")))</f>
        <v/>
      </c>
      <c r="Y676" t="b">
        <v>0</v>
      </c>
      <c r="AA676" t="str">
        <f>IF(OR(AND(Flights[[#This Row],[Status]]="Cancelled", Flights[[#This Row],[Cancellation Reason]]="Airline/Carrier"), Flights[[#This Row],[Delay Type]]="Severe"), "Yes", "No")</f>
        <v>No</v>
      </c>
    </row>
    <row r="677" spans="1:27" x14ac:dyDescent="0.3">
      <c r="A677" s="3">
        <v>42058</v>
      </c>
      <c r="B677" s="22">
        <f>WEEKNUM(Flights[[#This Row],[Date]], 1)</f>
        <v>9</v>
      </c>
      <c r="C677" s="22">
        <f>WEEKDAY(Flights[[#This Row],[Date]],1)</f>
        <v>2</v>
      </c>
      <c r="D677" t="s">
        <v>968</v>
      </c>
      <c r="E677" t="s">
        <v>1990</v>
      </c>
      <c r="F677" t="s">
        <v>0</v>
      </c>
      <c r="G677" t="s">
        <v>15</v>
      </c>
      <c r="H677" t="str">
        <f>_xlfn.XLOOKUP(Flights[[#This Row],[Destination]], Airports!$A$2:$A$78, Airports!$D$2:$D$78)</f>
        <v>Las Vegas</v>
      </c>
      <c r="I677" t="str" cm="1">
        <f t="array" ref="I677">_xlfn.XLOOKUP(Flights[[#This Row],[Destination]],_xlfn._TRO_TRAILING( Airports!A:A),_xlfn._TRO_TRAILING( Airports!E:E), "Not found")</f>
        <v>NV</v>
      </c>
      <c r="J677" s="1">
        <v>0.33333333333333331</v>
      </c>
      <c r="K677" s="22">
        <f>HOUR(Flights[[#This Row],[Scheduled Departure]])</f>
        <v>8</v>
      </c>
      <c r="L677" s="1">
        <v>0.3298611111111111</v>
      </c>
      <c r="M677">
        <f>(L677-J677)*24*60</f>
        <v>-4.9999999999999822</v>
      </c>
      <c r="N677" s="16">
        <f>Flights[[#This Row],[Length (min)]]/60</f>
        <v>1.1166666666666667</v>
      </c>
      <c r="O677">
        <v>67</v>
      </c>
      <c r="P677">
        <v>236</v>
      </c>
      <c r="Q677" s="18">
        <f>IFERROR(Flights[[#This Row],[Distance]]/Flights[[#This Row],[Length (hr)]], "")</f>
        <v>211.34328358208955</v>
      </c>
      <c r="R677" s="1">
        <v>0.38194444444444442</v>
      </c>
      <c r="S677" s="1" t="str">
        <f>IF(Flights[[#This Row],[Length (hr)]]&lt;2, "No meal", IF(Flights[[#This Row],[Length (hr)]]&lt;3.5, "Light meal", "Full meal"))</f>
        <v>No meal</v>
      </c>
      <c r="T677" s="1" t="str">
        <f>IF(AND(Flights[[#This Row],[Airline]]="US Airways", Flights[[#This Row],[Meal]]="Full Meal"), "Yes", "No")</f>
        <v>No</v>
      </c>
      <c r="U677" s="1">
        <v>0.37638888888888888</v>
      </c>
      <c r="V677">
        <v>-8</v>
      </c>
      <c r="W677" s="1" t="str">
        <f>IF(Flights[[#This Row],[Arrival Delay]] = "", "Cancelled", IF(Flights[[#This Row],[Arrival Delay]]&gt;15, "Delayed", "On time"))</f>
        <v>On time</v>
      </c>
      <c r="X677" t="str">
        <f>IF(Flights[[#This Row],[Status]]&lt;&gt;"Delayed","", IF(Flights[[#This Row],[Arrival Delay]]&gt;120, "Severe", IF(Flights[[#This Row],[Arrival Delay]]&gt;60, "Major", "Moderate")))</f>
        <v/>
      </c>
      <c r="Y677" t="b">
        <v>0</v>
      </c>
      <c r="AA677" t="str">
        <f>IF(OR(AND(Flights[[#This Row],[Status]]="Cancelled", Flights[[#This Row],[Cancellation Reason]]="Airline/Carrier"), Flights[[#This Row],[Delay Type]]="Severe"), "Yes", "No")</f>
        <v>No</v>
      </c>
    </row>
    <row r="678" spans="1:27" x14ac:dyDescent="0.3">
      <c r="A678" s="3">
        <v>42058</v>
      </c>
      <c r="B678" s="22">
        <f>WEEKNUM(Flights[[#This Row],[Date]], 1)</f>
        <v>9</v>
      </c>
      <c r="C678" s="22">
        <f>WEEKDAY(Flights[[#This Row],[Date]],1)</f>
        <v>2</v>
      </c>
      <c r="D678" t="s">
        <v>844</v>
      </c>
      <c r="E678" t="s">
        <v>1994</v>
      </c>
      <c r="F678" t="s">
        <v>0</v>
      </c>
      <c r="G678" t="s">
        <v>7</v>
      </c>
      <c r="H678" t="str">
        <f>_xlfn.XLOOKUP(Flights[[#This Row],[Destination]], Airports!$A$2:$A$78, Airports!$D$2:$D$78)</f>
        <v>Austin</v>
      </c>
      <c r="I678" t="str" cm="1">
        <f t="array" ref="I678">_xlfn.XLOOKUP(Flights[[#This Row],[Destination]],_xlfn._TRO_TRAILING( Airports!A:A),_xlfn._TRO_TRAILING( Airports!E:E), "Not found")</f>
        <v>TX</v>
      </c>
      <c r="J678" s="1">
        <v>0.34930555555555554</v>
      </c>
      <c r="K678" s="22">
        <f>HOUR(Flights[[#This Row],[Scheduled Departure]])</f>
        <v>8</v>
      </c>
      <c r="L678" s="1">
        <v>0.34375</v>
      </c>
      <c r="M678">
        <f>(L678-J678)*24*60</f>
        <v>-7.9999999999999716</v>
      </c>
      <c r="N678" s="16">
        <f>Flights[[#This Row],[Length (min)]]/60</f>
        <v>2.9166666666666665</v>
      </c>
      <c r="O678">
        <v>175</v>
      </c>
      <c r="P678">
        <v>1242</v>
      </c>
      <c r="Q678" s="18">
        <f>IFERROR(Flights[[#This Row],[Distance]]/Flights[[#This Row],[Length (hr)]], "")</f>
        <v>425.82857142857142</v>
      </c>
      <c r="R678" s="1">
        <v>0.55625000000000002</v>
      </c>
      <c r="S678" s="1" t="str">
        <f>IF(Flights[[#This Row],[Length (hr)]]&lt;2, "No meal", IF(Flights[[#This Row],[Length (hr)]]&lt;3.5, "Light meal", "Full meal"))</f>
        <v>Light meal</v>
      </c>
      <c r="T678" s="1" t="str">
        <f>IF(AND(Flights[[#This Row],[Airline]]="US Airways", Flights[[#This Row],[Meal]]="Full Meal"), "Yes", "No")</f>
        <v>No</v>
      </c>
      <c r="U678" s="1">
        <v>0.54861111111111116</v>
      </c>
      <c r="V678">
        <v>-11</v>
      </c>
      <c r="W678" s="1" t="str">
        <f>IF(Flights[[#This Row],[Arrival Delay]] = "", "Cancelled", IF(Flights[[#This Row],[Arrival Delay]]&gt;15, "Delayed", "On time"))</f>
        <v>On time</v>
      </c>
      <c r="X678" t="str">
        <f>IF(Flights[[#This Row],[Status]]&lt;&gt;"Delayed","", IF(Flights[[#This Row],[Arrival Delay]]&gt;120, "Severe", IF(Flights[[#This Row],[Arrival Delay]]&gt;60, "Major", "Moderate")))</f>
        <v/>
      </c>
      <c r="Y678" t="b">
        <v>0</v>
      </c>
      <c r="AA678" t="str">
        <f>IF(OR(AND(Flights[[#This Row],[Status]]="Cancelled", Flights[[#This Row],[Cancellation Reason]]="Airline/Carrier"), Flights[[#This Row],[Delay Type]]="Severe"), "Yes", "No")</f>
        <v>No</v>
      </c>
    </row>
    <row r="679" spans="1:27" x14ac:dyDescent="0.3">
      <c r="A679" s="3">
        <v>42058</v>
      </c>
      <c r="B679" s="22">
        <f>WEEKNUM(Flights[[#This Row],[Date]], 1)</f>
        <v>9</v>
      </c>
      <c r="C679" s="22">
        <f>WEEKDAY(Flights[[#This Row],[Date]],1)</f>
        <v>2</v>
      </c>
      <c r="D679" t="s">
        <v>867</v>
      </c>
      <c r="E679" t="s">
        <v>1995</v>
      </c>
      <c r="F679" t="s">
        <v>0</v>
      </c>
      <c r="G679" t="s">
        <v>351</v>
      </c>
      <c r="H679" t="str">
        <f>_xlfn.XLOOKUP(Flights[[#This Row],[Destination]], Airports!$A$2:$A$78, Airports!$D$2:$D$78)</f>
        <v>Sacramento</v>
      </c>
      <c r="I679" t="str" cm="1">
        <f t="array" ref="I679">_xlfn.XLOOKUP(Flights[[#This Row],[Destination]],_xlfn._TRO_TRAILING( Airports!A:A),_xlfn._TRO_TRAILING( Airports!E:E), "Not found")</f>
        <v>CA</v>
      </c>
      <c r="J679" s="1">
        <v>0.47222222222222221</v>
      </c>
      <c r="K679" s="22">
        <f>HOUR(Flights[[#This Row],[Scheduled Departure]])</f>
        <v>11</v>
      </c>
      <c r="L679" s="1">
        <v>0.50624999999999998</v>
      </c>
      <c r="M679">
        <f>(L679-J679)*24*60</f>
        <v>48.999999999999986</v>
      </c>
      <c r="N679" s="16">
        <f>Flights[[#This Row],[Length (min)]]/60</f>
        <v>1.1833333333333333</v>
      </c>
      <c r="O679">
        <v>71</v>
      </c>
      <c r="P679">
        <v>373</v>
      </c>
      <c r="Q679" s="18">
        <f>IFERROR(Flights[[#This Row],[Distance]]/Flights[[#This Row],[Length (hr)]], "")</f>
        <v>315.21126760563379</v>
      </c>
      <c r="R679" s="1">
        <v>0.52777777777777779</v>
      </c>
      <c r="S679" s="1" t="str">
        <f>IF(Flights[[#This Row],[Length (hr)]]&lt;2, "No meal", IF(Flights[[#This Row],[Length (hr)]]&lt;3.5, "Light meal", "Full meal"))</f>
        <v>No meal</v>
      </c>
      <c r="T679" s="1" t="str">
        <f>IF(AND(Flights[[#This Row],[Airline]]="US Airways", Flights[[#This Row],[Meal]]="Full Meal"), "Yes", "No")</f>
        <v>No</v>
      </c>
      <c r="U679" s="1">
        <v>0.55555555555555558</v>
      </c>
      <c r="V679">
        <v>40</v>
      </c>
      <c r="W679" s="1" t="str">
        <f>IF(Flights[[#This Row],[Arrival Delay]] = "", "Cancelled", IF(Flights[[#This Row],[Arrival Delay]]&gt;15, "Delayed", "On time"))</f>
        <v>Delayed</v>
      </c>
      <c r="X679" t="str">
        <f>IF(Flights[[#This Row],[Status]]&lt;&gt;"Delayed","", IF(Flights[[#This Row],[Arrival Delay]]&gt;120, "Severe", IF(Flights[[#This Row],[Arrival Delay]]&gt;60, "Major", "Moderate")))</f>
        <v>Moderate</v>
      </c>
      <c r="Y679" t="b">
        <v>0</v>
      </c>
      <c r="AA679" t="str">
        <f>IF(OR(AND(Flights[[#This Row],[Status]]="Cancelled", Flights[[#This Row],[Cancellation Reason]]="Airline/Carrier"), Flights[[#This Row],[Delay Type]]="Severe"), "Yes", "No")</f>
        <v>No</v>
      </c>
    </row>
    <row r="680" spans="1:27" x14ac:dyDescent="0.3">
      <c r="A680" s="3">
        <v>42058</v>
      </c>
      <c r="B680" s="22">
        <f>WEEKNUM(Flights[[#This Row],[Date]], 1)</f>
        <v>9</v>
      </c>
      <c r="C680" s="22">
        <f>WEEKDAY(Flights[[#This Row],[Date]],1)</f>
        <v>2</v>
      </c>
      <c r="D680" t="s">
        <v>495</v>
      </c>
      <c r="E680" t="s">
        <v>1989</v>
      </c>
      <c r="F680" t="s">
        <v>0</v>
      </c>
      <c r="G680" t="s">
        <v>14</v>
      </c>
      <c r="H680" t="str">
        <f>_xlfn.XLOOKUP(Flights[[#This Row],[Destination]], Airports!$A$2:$A$78, Airports!$D$2:$D$78)</f>
        <v>Tampa</v>
      </c>
      <c r="I680" t="str" cm="1">
        <f t="array" ref="I680">_xlfn.XLOOKUP(Flights[[#This Row],[Destination]],_xlfn._TRO_TRAILING( Airports!A:A),_xlfn._TRO_TRAILING( Airports!E:E), "Not found")</f>
        <v>FL</v>
      </c>
      <c r="J680" s="1">
        <v>0.4861111111111111</v>
      </c>
      <c r="K680" s="22">
        <f>HOUR(Flights[[#This Row],[Scheduled Departure]])</f>
        <v>11</v>
      </c>
      <c r="L680" s="1">
        <v>0.49652777777777779</v>
      </c>
      <c r="M680">
        <f>(L680-J680)*24*60</f>
        <v>15.000000000000027</v>
      </c>
      <c r="N680" s="16">
        <f>Flights[[#This Row],[Length (min)]]/60</f>
        <v>4.1166666666666663</v>
      </c>
      <c r="O680">
        <v>247</v>
      </c>
      <c r="P680">
        <v>2158</v>
      </c>
      <c r="Q680" s="18">
        <f>IFERROR(Flights[[#This Row],[Distance]]/Flights[[#This Row],[Length (hr)]], "")</f>
        <v>524.21052631578948</v>
      </c>
      <c r="R680" s="1">
        <v>0.79097222222222219</v>
      </c>
      <c r="S680" s="1" t="str">
        <f>IF(Flights[[#This Row],[Length (hr)]]&lt;2, "No meal", IF(Flights[[#This Row],[Length (hr)]]&lt;3.5, "Light meal", "Full meal"))</f>
        <v>Full meal</v>
      </c>
      <c r="T680" s="1" t="str">
        <f>IF(AND(Flights[[#This Row],[Airline]]="US Airways", Flights[[#This Row],[Meal]]="Full Meal"), "Yes", "No")</f>
        <v>No</v>
      </c>
      <c r="U680" s="1">
        <v>0.79305555555555551</v>
      </c>
      <c r="V680">
        <v>3</v>
      </c>
      <c r="W680" s="1" t="str">
        <f>IF(Flights[[#This Row],[Arrival Delay]] = "", "Cancelled", IF(Flights[[#This Row],[Arrival Delay]]&gt;15, "Delayed", "On time"))</f>
        <v>On time</v>
      </c>
      <c r="X680" t="str">
        <f>IF(Flights[[#This Row],[Status]]&lt;&gt;"Delayed","", IF(Flights[[#This Row],[Arrival Delay]]&gt;120, "Severe", IF(Flights[[#This Row],[Arrival Delay]]&gt;60, "Major", "Moderate")))</f>
        <v/>
      </c>
      <c r="Y680" t="b">
        <v>0</v>
      </c>
      <c r="AA680" t="str">
        <f>IF(OR(AND(Flights[[#This Row],[Status]]="Cancelled", Flights[[#This Row],[Cancellation Reason]]="Airline/Carrier"), Flights[[#This Row],[Delay Type]]="Severe"), "Yes", "No")</f>
        <v>No</v>
      </c>
    </row>
    <row r="681" spans="1:27" x14ac:dyDescent="0.3">
      <c r="A681" s="3">
        <v>42058</v>
      </c>
      <c r="B681" s="22">
        <f>WEEKNUM(Flights[[#This Row],[Date]], 1)</f>
        <v>9</v>
      </c>
      <c r="C681" s="22">
        <f>WEEKDAY(Flights[[#This Row],[Date]],1)</f>
        <v>2</v>
      </c>
      <c r="D681" t="s">
        <v>78</v>
      </c>
      <c r="E681" t="s">
        <v>1987</v>
      </c>
      <c r="F681" t="s">
        <v>0</v>
      </c>
      <c r="G681" t="s">
        <v>12</v>
      </c>
      <c r="H681" t="str">
        <f>_xlfn.XLOOKUP(Flights[[#This Row],[Destination]], Airports!$A$2:$A$78, Airports!$D$2:$D$78)</f>
        <v>New York</v>
      </c>
      <c r="I681" t="str" cm="1">
        <f t="array" ref="I681">_xlfn.XLOOKUP(Flights[[#This Row],[Destination]],_xlfn._TRO_TRAILING( Airports!A:A),_xlfn._TRO_TRAILING( Airports!E:E), "Not found")</f>
        <v>NY</v>
      </c>
      <c r="J681" s="1">
        <v>0.60069444444444442</v>
      </c>
      <c r="K681" s="22">
        <f>HOUR(Flights[[#This Row],[Scheduled Departure]])</f>
        <v>14</v>
      </c>
      <c r="L681" s="1">
        <v>0.62291666666666667</v>
      </c>
      <c r="M681">
        <f>(L681-J681)*24*60</f>
        <v>32.000000000000043</v>
      </c>
      <c r="N681" s="16">
        <f>Flights[[#This Row],[Length (min)]]/60</f>
        <v>4.8499999999999996</v>
      </c>
      <c r="O681">
        <v>291</v>
      </c>
      <c r="P681">
        <v>2475</v>
      </c>
      <c r="Q681" s="18">
        <f>IFERROR(Flights[[#This Row],[Distance]]/Flights[[#This Row],[Length (hr)]], "")</f>
        <v>510.30927835051551</v>
      </c>
      <c r="R681" s="1">
        <v>0.95</v>
      </c>
      <c r="S681" s="1" t="str">
        <f>IF(Flights[[#This Row],[Length (hr)]]&lt;2, "No meal", IF(Flights[[#This Row],[Length (hr)]]&lt;3.5, "Light meal", "Full meal"))</f>
        <v>Full meal</v>
      </c>
      <c r="T681" s="1" t="str">
        <f>IF(AND(Flights[[#This Row],[Airline]]="US Airways", Flights[[#This Row],[Meal]]="Full Meal"), "Yes", "No")</f>
        <v>No</v>
      </c>
      <c r="U681" s="1">
        <v>0.95</v>
      </c>
      <c r="V681">
        <v>0</v>
      </c>
      <c r="W681" s="1" t="str">
        <f>IF(Flights[[#This Row],[Arrival Delay]] = "", "Cancelled", IF(Flights[[#This Row],[Arrival Delay]]&gt;15, "Delayed", "On time"))</f>
        <v>On time</v>
      </c>
      <c r="X681" t="str">
        <f>IF(Flights[[#This Row],[Status]]&lt;&gt;"Delayed","", IF(Flights[[#This Row],[Arrival Delay]]&gt;120, "Severe", IF(Flights[[#This Row],[Arrival Delay]]&gt;60, "Major", "Moderate")))</f>
        <v/>
      </c>
      <c r="Y681" t="b">
        <v>0</v>
      </c>
      <c r="AA681" t="str">
        <f>IF(OR(AND(Flights[[#This Row],[Status]]="Cancelled", Flights[[#This Row],[Cancellation Reason]]="Airline/Carrier"), Flights[[#This Row],[Delay Type]]="Severe"), "Yes", "No")</f>
        <v>No</v>
      </c>
    </row>
    <row r="682" spans="1:27" x14ac:dyDescent="0.3">
      <c r="A682" s="3">
        <v>42058</v>
      </c>
      <c r="B682" s="22">
        <f>WEEKNUM(Flights[[#This Row],[Date]], 1)</f>
        <v>9</v>
      </c>
      <c r="C682" s="22">
        <f>WEEKDAY(Flights[[#This Row],[Date]],1)</f>
        <v>2</v>
      </c>
      <c r="D682" t="s">
        <v>895</v>
      </c>
      <c r="E682" t="s">
        <v>1995</v>
      </c>
      <c r="F682" t="s">
        <v>0</v>
      </c>
      <c r="G682" t="s">
        <v>29</v>
      </c>
      <c r="H682" t="str">
        <f>_xlfn.XLOOKUP(Flights[[#This Row],[Destination]], Airports!$A$2:$A$78, Airports!$D$2:$D$78)</f>
        <v>Phoenix</v>
      </c>
      <c r="I682" t="str" cm="1">
        <f t="array" ref="I682">_xlfn.XLOOKUP(Flights[[#This Row],[Destination]],_xlfn._TRO_TRAILING( Airports!A:A),_xlfn._TRO_TRAILING( Airports!E:E), "Not found")</f>
        <v>AZ</v>
      </c>
      <c r="J682" s="1">
        <v>0.66319444444444442</v>
      </c>
      <c r="K682" s="22">
        <f>HOUR(Flights[[#This Row],[Scheduled Departure]])</f>
        <v>15</v>
      </c>
      <c r="L682" s="1">
        <v>0.67777777777777781</v>
      </c>
      <c r="M682">
        <f>(L682-J682)*24*60</f>
        <v>21.000000000000085</v>
      </c>
      <c r="N682" s="16">
        <f>Flights[[#This Row],[Length (min)]]/60</f>
        <v>1.1166666666666667</v>
      </c>
      <c r="O682">
        <v>67</v>
      </c>
      <c r="P682">
        <v>370</v>
      </c>
      <c r="Q682" s="18">
        <f>IFERROR(Flights[[#This Row],[Distance]]/Flights[[#This Row],[Length (hr)]], "")</f>
        <v>331.34328358208955</v>
      </c>
      <c r="R682" s="1">
        <v>0.76041666666666663</v>
      </c>
      <c r="S682" s="1" t="str">
        <f>IF(Flights[[#This Row],[Length (hr)]]&lt;2, "No meal", IF(Flights[[#This Row],[Length (hr)]]&lt;3.5, "Light meal", "Full meal"))</f>
        <v>No meal</v>
      </c>
      <c r="T682" s="1" t="str">
        <f>IF(AND(Flights[[#This Row],[Airline]]="US Airways", Flights[[#This Row],[Meal]]="Full Meal"), "Yes", "No")</f>
        <v>No</v>
      </c>
      <c r="U682" s="1">
        <v>0.76597222222222228</v>
      </c>
      <c r="V682">
        <v>8</v>
      </c>
      <c r="W682" s="1" t="str">
        <f>IF(Flights[[#This Row],[Arrival Delay]] = "", "Cancelled", IF(Flights[[#This Row],[Arrival Delay]]&gt;15, "Delayed", "On time"))</f>
        <v>On time</v>
      </c>
      <c r="X682" t="str">
        <f>IF(Flights[[#This Row],[Status]]&lt;&gt;"Delayed","", IF(Flights[[#This Row],[Arrival Delay]]&gt;120, "Severe", IF(Flights[[#This Row],[Arrival Delay]]&gt;60, "Major", "Moderate")))</f>
        <v/>
      </c>
      <c r="Y682" t="b">
        <v>0</v>
      </c>
      <c r="AA682" t="str">
        <f>IF(OR(AND(Flights[[#This Row],[Status]]="Cancelled", Flights[[#This Row],[Cancellation Reason]]="Airline/Carrier"), Flights[[#This Row],[Delay Type]]="Severe"), "Yes", "No")</f>
        <v>No</v>
      </c>
    </row>
    <row r="683" spans="1:27" x14ac:dyDescent="0.3">
      <c r="A683" s="3">
        <v>42058</v>
      </c>
      <c r="B683" s="22">
        <f>WEEKNUM(Flights[[#This Row],[Date]], 1)</f>
        <v>9</v>
      </c>
      <c r="C683" s="22">
        <f>WEEKDAY(Flights[[#This Row],[Date]],1)</f>
        <v>2</v>
      </c>
      <c r="D683" t="s">
        <v>905</v>
      </c>
      <c r="E683" t="s">
        <v>1995</v>
      </c>
      <c r="F683" t="s">
        <v>0</v>
      </c>
      <c r="G683" t="s">
        <v>29</v>
      </c>
      <c r="H683" t="str">
        <f>_xlfn.XLOOKUP(Flights[[#This Row],[Destination]], Airports!$A$2:$A$78, Airports!$D$2:$D$78)</f>
        <v>Phoenix</v>
      </c>
      <c r="I683" t="str" cm="1">
        <f t="array" ref="I683">_xlfn.XLOOKUP(Flights[[#This Row],[Destination]],_xlfn._TRO_TRAILING( Airports!A:A),_xlfn._TRO_TRAILING( Airports!E:E), "Not found")</f>
        <v>AZ</v>
      </c>
      <c r="J683" s="1">
        <v>0.73611111111111116</v>
      </c>
      <c r="K683" s="22">
        <f>HOUR(Flights[[#This Row],[Scheduled Departure]])</f>
        <v>17</v>
      </c>
      <c r="L683" s="1">
        <v>0.77638888888888891</v>
      </c>
      <c r="M683">
        <f>(L683-J683)*24*60</f>
        <v>57.999999999999957</v>
      </c>
      <c r="N683" s="16">
        <f>Flights[[#This Row],[Length (min)]]/60</f>
        <v>1.0666666666666667</v>
      </c>
      <c r="O683">
        <v>64</v>
      </c>
      <c r="P683">
        <v>370</v>
      </c>
      <c r="Q683" s="18">
        <f>IFERROR(Flights[[#This Row],[Distance]]/Flights[[#This Row],[Length (hr)]], "")</f>
        <v>346.875</v>
      </c>
      <c r="R683" s="1">
        <v>0.82986111111111116</v>
      </c>
      <c r="S683" s="1" t="str">
        <f>IF(Flights[[#This Row],[Length (hr)]]&lt;2, "No meal", IF(Flights[[#This Row],[Length (hr)]]&lt;3.5, "Light meal", "Full meal"))</f>
        <v>No meal</v>
      </c>
      <c r="T683" s="1" t="str">
        <f>IF(AND(Flights[[#This Row],[Airline]]="US Airways", Flights[[#This Row],[Meal]]="Full Meal"), "Yes", "No")</f>
        <v>No</v>
      </c>
      <c r="U683" s="1">
        <v>0.86250000000000004</v>
      </c>
      <c r="V683">
        <v>47</v>
      </c>
      <c r="W683" s="1" t="str">
        <f>IF(Flights[[#This Row],[Arrival Delay]] = "", "Cancelled", IF(Flights[[#This Row],[Arrival Delay]]&gt;15, "Delayed", "On time"))</f>
        <v>Delayed</v>
      </c>
      <c r="X683" t="str">
        <f>IF(Flights[[#This Row],[Status]]&lt;&gt;"Delayed","", IF(Flights[[#This Row],[Arrival Delay]]&gt;120, "Severe", IF(Flights[[#This Row],[Arrival Delay]]&gt;60, "Major", "Moderate")))</f>
        <v>Moderate</v>
      </c>
      <c r="Y683" t="b">
        <v>0</v>
      </c>
      <c r="AA683" t="str">
        <f>IF(OR(AND(Flights[[#This Row],[Status]]="Cancelled", Flights[[#This Row],[Cancellation Reason]]="Airline/Carrier"), Flights[[#This Row],[Delay Type]]="Severe"), "Yes", "No")</f>
        <v>No</v>
      </c>
    </row>
    <row r="684" spans="1:27" x14ac:dyDescent="0.3">
      <c r="A684" s="3">
        <v>42058</v>
      </c>
      <c r="B684" s="22">
        <f>WEEKNUM(Flights[[#This Row],[Date]], 1)</f>
        <v>9</v>
      </c>
      <c r="C684" s="22">
        <f>WEEKDAY(Flights[[#This Row],[Date]],1)</f>
        <v>2</v>
      </c>
      <c r="D684" t="s">
        <v>914</v>
      </c>
      <c r="E684" t="s">
        <v>1995</v>
      </c>
      <c r="F684" t="s">
        <v>0</v>
      </c>
      <c r="G684" t="s">
        <v>270</v>
      </c>
      <c r="H684" t="str">
        <f>_xlfn.XLOOKUP(Flights[[#This Row],[Destination]], Airports!$A$2:$A$78, Airports!$D$2:$D$78)</f>
        <v>Dallas</v>
      </c>
      <c r="I684" t="str" cm="1">
        <f t="array" ref="I684">_xlfn.XLOOKUP(Flights[[#This Row],[Destination]],_xlfn._TRO_TRAILING( Airports!A:A),_xlfn._TRO_TRAILING( Airports!E:E), "Not found")</f>
        <v>TX</v>
      </c>
      <c r="J684" s="1">
        <v>0.79513888888888884</v>
      </c>
      <c r="K684" s="22">
        <f>HOUR(Flights[[#This Row],[Scheduled Departure]])</f>
        <v>19</v>
      </c>
      <c r="L684" s="1">
        <v>0.84791666666666665</v>
      </c>
      <c r="M684">
        <f>(L684-J684)*24*60</f>
        <v>76.000000000000057</v>
      </c>
      <c r="N684" s="16">
        <f>Flights[[#This Row],[Length (min)]]/60</f>
        <v>2.5</v>
      </c>
      <c r="O684">
        <v>150</v>
      </c>
      <c r="P684">
        <v>1246</v>
      </c>
      <c r="Q684" s="18">
        <f>IFERROR(Flights[[#This Row],[Distance]]/Flights[[#This Row],[Length (hr)]], "")</f>
        <v>498.4</v>
      </c>
      <c r="R684" s="1">
        <v>0.99652777777777779</v>
      </c>
      <c r="S684" s="1" t="str">
        <f>IF(Flights[[#This Row],[Length (hr)]]&lt;2, "No meal", IF(Flights[[#This Row],[Length (hr)]]&lt;3.5, "Light meal", "Full meal"))</f>
        <v>Light meal</v>
      </c>
      <c r="T684" s="1" t="str">
        <f>IF(AND(Flights[[#This Row],[Airline]]="US Airways", Flights[[#This Row],[Meal]]="Full Meal"), "Yes", "No")</f>
        <v>No</v>
      </c>
      <c r="U684" s="1">
        <v>3.5416666666666666E-2</v>
      </c>
      <c r="V684">
        <v>56</v>
      </c>
      <c r="W684" s="1" t="str">
        <f>IF(Flights[[#This Row],[Arrival Delay]] = "", "Cancelled", IF(Flights[[#This Row],[Arrival Delay]]&gt;15, "Delayed", "On time"))</f>
        <v>Delayed</v>
      </c>
      <c r="X684" t="str">
        <f>IF(Flights[[#This Row],[Status]]&lt;&gt;"Delayed","", IF(Flights[[#This Row],[Arrival Delay]]&gt;120, "Severe", IF(Flights[[#This Row],[Arrival Delay]]&gt;60, "Major", "Moderate")))</f>
        <v>Moderate</v>
      </c>
      <c r="Y684" t="b">
        <v>0</v>
      </c>
      <c r="AA684" t="str">
        <f>IF(OR(AND(Flights[[#This Row],[Status]]="Cancelled", Flights[[#This Row],[Cancellation Reason]]="Airline/Carrier"), Flights[[#This Row],[Delay Type]]="Severe"), "Yes", "No")</f>
        <v>No</v>
      </c>
    </row>
    <row r="685" spans="1:27" x14ac:dyDescent="0.3">
      <c r="A685" s="3">
        <v>42058</v>
      </c>
      <c r="B685" s="22">
        <f>WEEKNUM(Flights[[#This Row],[Date]], 1)</f>
        <v>9</v>
      </c>
      <c r="C685" s="22">
        <f>WEEKDAY(Flights[[#This Row],[Date]],1)</f>
        <v>2</v>
      </c>
      <c r="D685" t="s">
        <v>919</v>
      </c>
      <c r="E685" t="s">
        <v>1995</v>
      </c>
      <c r="F685" t="s">
        <v>0</v>
      </c>
      <c r="G685" t="s">
        <v>290</v>
      </c>
      <c r="H685" t="str">
        <f>_xlfn.XLOOKUP(Flights[[#This Row],[Destination]], Airports!$A$2:$A$78, Airports!$D$2:$D$78)</f>
        <v>Houston</v>
      </c>
      <c r="I685" t="str" cm="1">
        <f t="array" ref="I685">_xlfn.XLOOKUP(Flights[[#This Row],[Destination]],_xlfn._TRO_TRAILING( Airports!A:A),_xlfn._TRO_TRAILING( Airports!E:E), "Not found")</f>
        <v>TX</v>
      </c>
      <c r="J685" s="1">
        <v>0.82638888888888884</v>
      </c>
      <c r="K685" s="22">
        <f>HOUR(Flights[[#This Row],[Scheduled Departure]])</f>
        <v>19</v>
      </c>
      <c r="L685" s="1">
        <v>0.84166666666666667</v>
      </c>
      <c r="M685">
        <f>(L685-J685)*24*60</f>
        <v>22.000000000000082</v>
      </c>
      <c r="N685" s="16">
        <f>Flights[[#This Row],[Length (min)]]/60</f>
        <v>2.7</v>
      </c>
      <c r="O685">
        <v>162</v>
      </c>
      <c r="P685">
        <v>1390</v>
      </c>
      <c r="Q685" s="18">
        <f>IFERROR(Flights[[#This Row],[Distance]]/Flights[[#This Row],[Length (hr)]], "")</f>
        <v>514.81481481481478</v>
      </c>
      <c r="R685" s="1">
        <v>3.4722222222222224E-2</v>
      </c>
      <c r="S685" s="1" t="str">
        <f>IF(Flights[[#This Row],[Length (hr)]]&lt;2, "No meal", IF(Flights[[#This Row],[Length (hr)]]&lt;3.5, "Light meal", "Full meal"))</f>
        <v>Light meal</v>
      </c>
      <c r="T685" s="1" t="str">
        <f>IF(AND(Flights[[#This Row],[Airline]]="US Airways", Flights[[#This Row],[Meal]]="Full Meal"), "Yes", "No")</f>
        <v>No</v>
      </c>
      <c r="U685" s="1">
        <v>3.7499999999999999E-2</v>
      </c>
      <c r="V685">
        <v>4</v>
      </c>
      <c r="W685" s="1" t="str">
        <f>IF(Flights[[#This Row],[Arrival Delay]] = "", "Cancelled", IF(Flights[[#This Row],[Arrival Delay]]&gt;15, "Delayed", "On time"))</f>
        <v>On time</v>
      </c>
      <c r="X685" t="str">
        <f>IF(Flights[[#This Row],[Status]]&lt;&gt;"Delayed","", IF(Flights[[#This Row],[Arrival Delay]]&gt;120, "Severe", IF(Flights[[#This Row],[Arrival Delay]]&gt;60, "Major", "Moderate")))</f>
        <v/>
      </c>
      <c r="Y685" t="b">
        <v>0</v>
      </c>
      <c r="AA685" t="str">
        <f>IF(OR(AND(Flights[[#This Row],[Status]]="Cancelled", Flights[[#This Row],[Cancellation Reason]]="Airline/Carrier"), Flights[[#This Row],[Delay Type]]="Severe"), "Yes", "No")</f>
        <v>No</v>
      </c>
    </row>
    <row r="686" spans="1:27" x14ac:dyDescent="0.3">
      <c r="A686" s="3">
        <v>42058</v>
      </c>
      <c r="B686" s="22">
        <f>WEEKNUM(Flights[[#This Row],[Date]], 1)</f>
        <v>9</v>
      </c>
      <c r="C686" s="22">
        <f>WEEKDAY(Flights[[#This Row],[Date]],1)</f>
        <v>2</v>
      </c>
      <c r="D686" t="s">
        <v>962</v>
      </c>
      <c r="E686" t="s">
        <v>1990</v>
      </c>
      <c r="F686" t="s">
        <v>0</v>
      </c>
      <c r="G686" t="s">
        <v>9</v>
      </c>
      <c r="H686" t="str">
        <f>_xlfn.XLOOKUP(Flights[[#This Row],[Destination]], Airports!$A$2:$A$78, Airports!$D$2:$D$78)</f>
        <v>San Francisco</v>
      </c>
      <c r="I686" t="str" cm="1">
        <f t="array" ref="I686">_xlfn.XLOOKUP(Flights[[#This Row],[Destination]],_xlfn._TRO_TRAILING( Airports!A:A),_xlfn._TRO_TRAILING( Airports!E:E), "Not found")</f>
        <v>CA</v>
      </c>
      <c r="J686" s="1">
        <v>0.84027777777777779</v>
      </c>
      <c r="K686" s="22">
        <f>HOUR(Flights[[#This Row],[Scheduled Departure]])</f>
        <v>20</v>
      </c>
      <c r="L686" s="1">
        <v>0.85624999999999996</v>
      </c>
      <c r="M686">
        <f>(L686-J686)*24*60</f>
        <v>22.999999999999918</v>
      </c>
      <c r="N686" s="16">
        <f>Flights[[#This Row],[Length (min)]]/60</f>
        <v>1.2333333333333334</v>
      </c>
      <c r="O686">
        <v>74</v>
      </c>
      <c r="P686">
        <v>337</v>
      </c>
      <c r="Q686" s="18">
        <f>IFERROR(Flights[[#This Row],[Distance]]/Flights[[#This Row],[Length (hr)]], "")</f>
        <v>273.24324324324323</v>
      </c>
      <c r="R686" s="1">
        <v>0.89930555555555558</v>
      </c>
      <c r="S686" s="1" t="str">
        <f>IF(Flights[[#This Row],[Length (hr)]]&lt;2, "No meal", IF(Flights[[#This Row],[Length (hr)]]&lt;3.5, "Light meal", "Full meal"))</f>
        <v>No meal</v>
      </c>
      <c r="T686" s="1" t="str">
        <f>IF(AND(Flights[[#This Row],[Airline]]="US Airways", Flights[[#This Row],[Meal]]="Full Meal"), "Yes", "No")</f>
        <v>No</v>
      </c>
      <c r="U686" s="1">
        <v>0.90763888888888888</v>
      </c>
      <c r="V686">
        <v>12</v>
      </c>
      <c r="W686" s="1" t="str">
        <f>IF(Flights[[#This Row],[Arrival Delay]] = "", "Cancelled", IF(Flights[[#This Row],[Arrival Delay]]&gt;15, "Delayed", "On time"))</f>
        <v>On time</v>
      </c>
      <c r="X686" t="str">
        <f>IF(Flights[[#This Row],[Status]]&lt;&gt;"Delayed","", IF(Flights[[#This Row],[Arrival Delay]]&gt;120, "Severe", IF(Flights[[#This Row],[Arrival Delay]]&gt;60, "Major", "Moderate")))</f>
        <v/>
      </c>
      <c r="Y686" t="b">
        <v>0</v>
      </c>
      <c r="AA686" t="str">
        <f>IF(OR(AND(Flights[[#This Row],[Status]]="Cancelled", Flights[[#This Row],[Cancellation Reason]]="Airline/Carrier"), Flights[[#This Row],[Delay Type]]="Severe"), "Yes", "No")</f>
        <v>No</v>
      </c>
    </row>
    <row r="687" spans="1:27" x14ac:dyDescent="0.3">
      <c r="A687" s="3">
        <v>42058</v>
      </c>
      <c r="B687" s="22">
        <f>WEEKNUM(Flights[[#This Row],[Date]], 1)</f>
        <v>9</v>
      </c>
      <c r="C687" s="22">
        <f>WEEKDAY(Flights[[#This Row],[Date]],1)</f>
        <v>2</v>
      </c>
      <c r="D687" t="s">
        <v>930</v>
      </c>
      <c r="E687" t="s">
        <v>1995</v>
      </c>
      <c r="F687" t="s">
        <v>0</v>
      </c>
      <c r="G687" t="s">
        <v>15</v>
      </c>
      <c r="H687" t="str">
        <f>_xlfn.XLOOKUP(Flights[[#This Row],[Destination]], Airports!$A$2:$A$78, Airports!$D$2:$D$78)</f>
        <v>Las Vegas</v>
      </c>
      <c r="I687" t="str" cm="1">
        <f t="array" ref="I687">_xlfn.XLOOKUP(Flights[[#This Row],[Destination]],_xlfn._TRO_TRAILING( Airports!A:A),_xlfn._TRO_TRAILING( Airports!E:E), "Not found")</f>
        <v>NV</v>
      </c>
      <c r="J687" s="1">
        <v>0.90625</v>
      </c>
      <c r="K687" s="22">
        <f>HOUR(Flights[[#This Row],[Scheduled Departure]])</f>
        <v>21</v>
      </c>
      <c r="L687" s="1">
        <v>0.91736111111111107</v>
      </c>
      <c r="M687">
        <f>(L687-J687)*24*60</f>
        <v>15.999999999999943</v>
      </c>
      <c r="N687" s="16">
        <f>Flights[[#This Row],[Length (min)]]/60</f>
        <v>0.8</v>
      </c>
      <c r="O687">
        <v>48</v>
      </c>
      <c r="P687">
        <v>236</v>
      </c>
      <c r="Q687" s="18">
        <f>IFERROR(Flights[[#This Row],[Distance]]/Flights[[#This Row],[Length (hr)]], "")</f>
        <v>295</v>
      </c>
      <c r="R687" s="1">
        <v>0.95138888888888884</v>
      </c>
      <c r="S687" s="1" t="str">
        <f>IF(Flights[[#This Row],[Length (hr)]]&lt;2, "No meal", IF(Flights[[#This Row],[Length (hr)]]&lt;3.5, "Light meal", "Full meal"))</f>
        <v>No meal</v>
      </c>
      <c r="T687" s="1" t="str">
        <f>IF(AND(Flights[[#This Row],[Airline]]="US Airways", Flights[[#This Row],[Meal]]="Full Meal"), "Yes", "No")</f>
        <v>No</v>
      </c>
      <c r="U687" s="1">
        <v>0.9506944444444444</v>
      </c>
      <c r="V687">
        <v>-1</v>
      </c>
      <c r="W687" s="1" t="str">
        <f>IF(Flights[[#This Row],[Arrival Delay]] = "", "Cancelled", IF(Flights[[#This Row],[Arrival Delay]]&gt;15, "Delayed", "On time"))</f>
        <v>On time</v>
      </c>
      <c r="X687" t="str">
        <f>IF(Flights[[#This Row],[Status]]&lt;&gt;"Delayed","", IF(Flights[[#This Row],[Arrival Delay]]&gt;120, "Severe", IF(Flights[[#This Row],[Arrival Delay]]&gt;60, "Major", "Moderate")))</f>
        <v/>
      </c>
      <c r="Y687" t="b">
        <v>0</v>
      </c>
      <c r="AA687" t="str">
        <f>IF(OR(AND(Flights[[#This Row],[Status]]="Cancelled", Flights[[#This Row],[Cancellation Reason]]="Airline/Carrier"), Flights[[#This Row],[Delay Type]]="Severe"), "Yes", "No")</f>
        <v>No</v>
      </c>
    </row>
    <row r="688" spans="1:27" x14ac:dyDescent="0.3">
      <c r="A688" s="3">
        <v>42059</v>
      </c>
      <c r="B688" s="22">
        <f>WEEKNUM(Flights[[#This Row],[Date]], 1)</f>
        <v>9</v>
      </c>
      <c r="C688" s="22">
        <f>WEEKDAY(Flights[[#This Row],[Date]],1)</f>
        <v>3</v>
      </c>
      <c r="D688" t="s">
        <v>831</v>
      </c>
      <c r="E688" t="s">
        <v>1995</v>
      </c>
      <c r="F688" t="s">
        <v>0</v>
      </c>
      <c r="G688" t="s">
        <v>290</v>
      </c>
      <c r="H688" t="str">
        <f>_xlfn.XLOOKUP(Flights[[#This Row],[Destination]], Airports!$A$2:$A$78, Airports!$D$2:$D$78)</f>
        <v>Houston</v>
      </c>
      <c r="I688" t="str" cm="1">
        <f t="array" ref="I688">_xlfn.XLOOKUP(Flights[[#This Row],[Destination]],_xlfn._TRO_TRAILING( Airports!A:A),_xlfn._TRO_TRAILING( Airports!E:E), "Not found")</f>
        <v>TX</v>
      </c>
      <c r="J688" s="1">
        <v>0.25694444444444442</v>
      </c>
      <c r="K688" s="22">
        <f>HOUR(Flights[[#This Row],[Scheduled Departure]])</f>
        <v>6</v>
      </c>
      <c r="L688" s="1">
        <v>0.25763888888888886</v>
      </c>
      <c r="M688">
        <f>(L688-J688)*24*60</f>
        <v>0.99999999999999645</v>
      </c>
      <c r="N688" s="16">
        <f>Flights[[#This Row],[Length (min)]]/60</f>
        <v>2.8833333333333333</v>
      </c>
      <c r="O688">
        <v>173</v>
      </c>
      <c r="P688">
        <v>1390</v>
      </c>
      <c r="Q688" s="18">
        <f>IFERROR(Flights[[#This Row],[Distance]]/Flights[[#This Row],[Length (hr)]], "")</f>
        <v>482.08092485549133</v>
      </c>
      <c r="R688" s="1">
        <v>0.47569444444444442</v>
      </c>
      <c r="S688" s="1" t="str">
        <f>IF(Flights[[#This Row],[Length (hr)]]&lt;2, "No meal", IF(Flights[[#This Row],[Length (hr)]]&lt;3.5, "Light meal", "Full meal"))</f>
        <v>Light meal</v>
      </c>
      <c r="T688" s="1" t="str">
        <f>IF(AND(Flights[[#This Row],[Airline]]="US Airways", Flights[[#This Row],[Meal]]="Full Meal"), "Yes", "No")</f>
        <v>No</v>
      </c>
      <c r="U688" s="1">
        <v>0.46111111111111114</v>
      </c>
      <c r="V688">
        <v>-21</v>
      </c>
      <c r="W688" s="1" t="str">
        <f>IF(Flights[[#This Row],[Arrival Delay]] = "", "Cancelled", IF(Flights[[#This Row],[Arrival Delay]]&gt;15, "Delayed", "On time"))</f>
        <v>On time</v>
      </c>
      <c r="X688" t="str">
        <f>IF(Flights[[#This Row],[Status]]&lt;&gt;"Delayed","", IF(Flights[[#This Row],[Arrival Delay]]&gt;120, "Severe", IF(Flights[[#This Row],[Arrival Delay]]&gt;60, "Major", "Moderate")))</f>
        <v/>
      </c>
      <c r="Y688" t="b">
        <v>0</v>
      </c>
      <c r="AA688" t="str">
        <f>IF(OR(AND(Flights[[#This Row],[Status]]="Cancelled", Flights[[#This Row],[Cancellation Reason]]="Airline/Carrier"), Flights[[#This Row],[Delay Type]]="Severe"), "Yes", "No")</f>
        <v>No</v>
      </c>
    </row>
    <row r="689" spans="1:27" x14ac:dyDescent="0.3">
      <c r="A689" s="3">
        <v>42059</v>
      </c>
      <c r="B689" s="22">
        <f>WEEKNUM(Flights[[#This Row],[Date]], 1)</f>
        <v>9</v>
      </c>
      <c r="C689" s="22">
        <f>WEEKDAY(Flights[[#This Row],[Date]],1)</f>
        <v>3</v>
      </c>
      <c r="D689" t="s">
        <v>540</v>
      </c>
      <c r="E689" t="s">
        <v>1994</v>
      </c>
      <c r="F689" t="s">
        <v>0</v>
      </c>
      <c r="G689" t="s">
        <v>250</v>
      </c>
      <c r="H689" t="str">
        <f>_xlfn.XLOOKUP(Flights[[#This Row],[Destination]], Airports!$A$2:$A$78, Airports!$D$2:$D$78)</f>
        <v>Aspen</v>
      </c>
      <c r="I689" t="str" cm="1">
        <f t="array" ref="I689">_xlfn.XLOOKUP(Flights[[#This Row],[Destination]],_xlfn._TRO_TRAILING( Airports!A:A),_xlfn._TRO_TRAILING( Airports!E:E), "Not found")</f>
        <v>CO</v>
      </c>
      <c r="J689" s="1">
        <v>0.29166666666666669</v>
      </c>
      <c r="K689" s="22">
        <f>HOUR(Flights[[#This Row],[Scheduled Departure]])</f>
        <v>7</v>
      </c>
      <c r="L689" s="1">
        <v>0.28541666666666665</v>
      </c>
      <c r="M689">
        <f>(L689-J689)*24*60</f>
        <v>-9.000000000000048</v>
      </c>
      <c r="N689" s="16">
        <f>Flights[[#This Row],[Length (min)]]/60</f>
        <v>2.6333333333333333</v>
      </c>
      <c r="O689">
        <v>158</v>
      </c>
      <c r="P689">
        <v>737</v>
      </c>
      <c r="Q689" s="18">
        <f>IFERROR(Flights[[#This Row],[Distance]]/Flights[[#This Row],[Length (hr)]], "")</f>
        <v>279.87341772151899</v>
      </c>
      <c r="R689" s="1">
        <v>0.41875000000000001</v>
      </c>
      <c r="S689" s="1" t="str">
        <f>IF(Flights[[#This Row],[Length (hr)]]&lt;2, "No meal", IF(Flights[[#This Row],[Length (hr)]]&lt;3.5, "Light meal", "Full meal"))</f>
        <v>Light meal</v>
      </c>
      <c r="T689" s="1" t="str">
        <f>IF(AND(Flights[[#This Row],[Airline]]="US Airways", Flights[[#This Row],[Meal]]="Full Meal"), "Yes", "No")</f>
        <v>No</v>
      </c>
      <c r="U689" s="1">
        <v>0.43680555555555556</v>
      </c>
      <c r="V689">
        <v>26</v>
      </c>
      <c r="W689" s="1" t="str">
        <f>IF(Flights[[#This Row],[Arrival Delay]] = "", "Cancelled", IF(Flights[[#This Row],[Arrival Delay]]&gt;15, "Delayed", "On time"))</f>
        <v>Delayed</v>
      </c>
      <c r="X689" t="str">
        <f>IF(Flights[[#This Row],[Status]]&lt;&gt;"Delayed","", IF(Flights[[#This Row],[Arrival Delay]]&gt;120, "Severe", IF(Flights[[#This Row],[Arrival Delay]]&gt;60, "Major", "Moderate")))</f>
        <v>Moderate</v>
      </c>
      <c r="Y689" t="b">
        <v>0</v>
      </c>
      <c r="AA689" t="str">
        <f>IF(OR(AND(Flights[[#This Row],[Status]]="Cancelled", Flights[[#This Row],[Cancellation Reason]]="Airline/Carrier"), Flights[[#This Row],[Delay Type]]="Severe"), "Yes", "No")</f>
        <v>No</v>
      </c>
    </row>
    <row r="690" spans="1:27" x14ac:dyDescent="0.3">
      <c r="A690" s="3">
        <v>42059</v>
      </c>
      <c r="B690" s="22">
        <f>WEEKNUM(Flights[[#This Row],[Date]], 1)</f>
        <v>9</v>
      </c>
      <c r="C690" s="22">
        <f>WEEKDAY(Flights[[#This Row],[Date]],1)</f>
        <v>3</v>
      </c>
      <c r="D690" t="s">
        <v>550</v>
      </c>
      <c r="E690" t="s">
        <v>1994</v>
      </c>
      <c r="F690" t="s">
        <v>0</v>
      </c>
      <c r="G690" t="s">
        <v>260</v>
      </c>
      <c r="H690" t="str">
        <f>_xlfn.XLOOKUP(Flights[[#This Row],[Destination]], Airports!$A$2:$A$78, Airports!$D$2:$D$78)</f>
        <v>San Diego</v>
      </c>
      <c r="I690" t="str" cm="1">
        <f t="array" ref="I690">_xlfn.XLOOKUP(Flights[[#This Row],[Destination]],_xlfn._TRO_TRAILING( Airports!A:A),_xlfn._TRO_TRAILING( Airports!E:E), "Not found")</f>
        <v>CA</v>
      </c>
      <c r="J690" s="1">
        <v>0.31111111111111112</v>
      </c>
      <c r="K690" s="22">
        <f>HOUR(Flights[[#This Row],[Scheduled Departure]])</f>
        <v>7</v>
      </c>
      <c r="L690" s="1">
        <v>0.30486111111111114</v>
      </c>
      <c r="M690">
        <f>(L690-J690)*24*60</f>
        <v>-8.999999999999968</v>
      </c>
      <c r="N690" s="16">
        <f>Flights[[#This Row],[Length (min)]]/60</f>
        <v>0.7</v>
      </c>
      <c r="O690">
        <v>42</v>
      </c>
      <c r="P690">
        <v>86</v>
      </c>
      <c r="Q690" s="18">
        <f>IFERROR(Flights[[#This Row],[Distance]]/Flights[[#This Row],[Length (hr)]], "")</f>
        <v>122.85714285714286</v>
      </c>
      <c r="R690" s="1">
        <v>0.34305555555555556</v>
      </c>
      <c r="S690" s="1" t="str">
        <f>IF(Flights[[#This Row],[Length (hr)]]&lt;2, "No meal", IF(Flights[[#This Row],[Length (hr)]]&lt;3.5, "Light meal", "Full meal"))</f>
        <v>No meal</v>
      </c>
      <c r="T690" s="1" t="str">
        <f>IF(AND(Flights[[#This Row],[Airline]]="US Airways", Flights[[#This Row],[Meal]]="Full Meal"), "Yes", "No")</f>
        <v>No</v>
      </c>
      <c r="U690" s="1">
        <v>0.33402777777777776</v>
      </c>
      <c r="V690">
        <v>-13</v>
      </c>
      <c r="W690" s="1" t="str">
        <f>IF(Flights[[#This Row],[Arrival Delay]] = "", "Cancelled", IF(Flights[[#This Row],[Arrival Delay]]&gt;15, "Delayed", "On time"))</f>
        <v>On time</v>
      </c>
      <c r="X690" t="str">
        <f>IF(Flights[[#This Row],[Status]]&lt;&gt;"Delayed","", IF(Flights[[#This Row],[Arrival Delay]]&gt;120, "Severe", IF(Flights[[#This Row],[Arrival Delay]]&gt;60, "Major", "Moderate")))</f>
        <v/>
      </c>
      <c r="Y690" t="b">
        <v>0</v>
      </c>
      <c r="AA690" t="str">
        <f>IF(OR(AND(Flights[[#This Row],[Status]]="Cancelled", Flights[[#This Row],[Cancellation Reason]]="Airline/Carrier"), Flights[[#This Row],[Delay Type]]="Severe"), "Yes", "No")</f>
        <v>No</v>
      </c>
    </row>
    <row r="691" spans="1:27" x14ac:dyDescent="0.3">
      <c r="A691" s="3">
        <v>42059</v>
      </c>
      <c r="B691" s="22">
        <f>WEEKNUM(Flights[[#This Row],[Date]], 1)</f>
        <v>9</v>
      </c>
      <c r="C691" s="22">
        <f>WEEKDAY(Flights[[#This Row],[Date]],1)</f>
        <v>3</v>
      </c>
      <c r="D691" t="s">
        <v>411</v>
      </c>
      <c r="E691" t="s">
        <v>1989</v>
      </c>
      <c r="F691" t="s">
        <v>0</v>
      </c>
      <c r="G691" t="s">
        <v>20</v>
      </c>
      <c r="H691" t="str">
        <f>_xlfn.XLOOKUP(Flights[[#This Row],[Destination]], Airports!$A$2:$A$78, Airports!$D$2:$D$78)</f>
        <v>Kahului</v>
      </c>
      <c r="I691" t="str" cm="1">
        <f t="array" ref="I691">_xlfn.XLOOKUP(Flights[[#This Row],[Destination]],_xlfn._TRO_TRAILING( Airports!A:A),_xlfn._TRO_TRAILING( Airports!E:E), "Not found")</f>
        <v>HI</v>
      </c>
      <c r="J691" s="1">
        <v>0.33680555555555558</v>
      </c>
      <c r="K691" s="22">
        <f>HOUR(Flights[[#This Row],[Scheduled Departure]])</f>
        <v>8</v>
      </c>
      <c r="L691" s="1">
        <v>0.33194444444444443</v>
      </c>
      <c r="M691">
        <f>(L691-J691)*24*60</f>
        <v>-7.0000000000000551</v>
      </c>
      <c r="N691" s="16">
        <f>Flights[[#This Row],[Length (min)]]/60</f>
        <v>6.3666666666666663</v>
      </c>
      <c r="O691">
        <v>382</v>
      </c>
      <c r="P691">
        <v>2486</v>
      </c>
      <c r="Q691" s="18">
        <f>IFERROR(Flights[[#This Row],[Distance]]/Flights[[#This Row],[Length (hr)]], "")</f>
        <v>390.47120418848169</v>
      </c>
      <c r="R691" s="1">
        <v>0.49375000000000002</v>
      </c>
      <c r="S691" s="1" t="str">
        <f>IF(Flights[[#This Row],[Length (hr)]]&lt;2, "No meal", IF(Flights[[#This Row],[Length (hr)]]&lt;3.5, "Light meal", "Full meal"))</f>
        <v>Full meal</v>
      </c>
      <c r="T691" s="1" t="str">
        <f>IF(AND(Flights[[#This Row],[Airline]]="US Airways", Flights[[#This Row],[Meal]]="Full Meal"), "Yes", "No")</f>
        <v>No</v>
      </c>
      <c r="U691" s="1">
        <v>0.51388888888888884</v>
      </c>
      <c r="V691">
        <v>29</v>
      </c>
      <c r="W691" s="1" t="str">
        <f>IF(Flights[[#This Row],[Arrival Delay]] = "", "Cancelled", IF(Flights[[#This Row],[Arrival Delay]]&gt;15, "Delayed", "On time"))</f>
        <v>Delayed</v>
      </c>
      <c r="X691" t="str">
        <f>IF(Flights[[#This Row],[Status]]&lt;&gt;"Delayed","", IF(Flights[[#This Row],[Arrival Delay]]&gt;120, "Severe", IF(Flights[[#This Row],[Arrival Delay]]&gt;60, "Major", "Moderate")))</f>
        <v>Moderate</v>
      </c>
      <c r="Y691" t="b">
        <v>0</v>
      </c>
      <c r="AA691" t="str">
        <f>IF(OR(AND(Flights[[#This Row],[Status]]="Cancelled", Flights[[#This Row],[Cancellation Reason]]="Airline/Carrier"), Flights[[#This Row],[Delay Type]]="Severe"), "Yes", "No")</f>
        <v>No</v>
      </c>
    </row>
    <row r="692" spans="1:27" x14ac:dyDescent="0.3">
      <c r="A692" s="3">
        <v>42059</v>
      </c>
      <c r="B692" s="22">
        <f>WEEKNUM(Flights[[#This Row],[Date]], 1)</f>
        <v>9</v>
      </c>
      <c r="C692" s="22">
        <f>WEEKDAY(Flights[[#This Row],[Date]],1)</f>
        <v>3</v>
      </c>
      <c r="D692" t="s">
        <v>457</v>
      </c>
      <c r="E692" t="s">
        <v>1994</v>
      </c>
      <c r="F692" t="s">
        <v>0</v>
      </c>
      <c r="G692" t="s">
        <v>278</v>
      </c>
      <c r="H692" t="str">
        <f>_xlfn.XLOOKUP(Flights[[#This Row],[Destination]], Airports!$A$2:$A$78, Airports!$D$2:$D$78)</f>
        <v>El Paso</v>
      </c>
      <c r="I692" t="str" cm="1">
        <f t="array" ref="I692">_xlfn.XLOOKUP(Flights[[#This Row],[Destination]],_xlfn._TRO_TRAILING( Airports!A:A),_xlfn._TRO_TRAILING( Airports!E:E), "Not found")</f>
        <v>TX</v>
      </c>
      <c r="J692" s="1">
        <v>0.3576388888888889</v>
      </c>
      <c r="K692" s="22">
        <f>HOUR(Flights[[#This Row],[Scheduled Departure]])</f>
        <v>8</v>
      </c>
      <c r="L692" s="1">
        <v>0.35069444444444442</v>
      </c>
      <c r="M692">
        <f>(L692-J692)*24*60</f>
        <v>-10.000000000000044</v>
      </c>
      <c r="N692" s="16">
        <f>Flights[[#This Row],[Length (min)]]/60</f>
        <v>1.85</v>
      </c>
      <c r="O692">
        <v>111</v>
      </c>
      <c r="P692">
        <v>715</v>
      </c>
      <c r="Q692" s="18">
        <f>IFERROR(Flights[[#This Row],[Distance]]/Flights[[#This Row],[Length (hr)]], "")</f>
        <v>386.48648648648646</v>
      </c>
      <c r="R692" s="1">
        <v>0.48055555555555557</v>
      </c>
      <c r="S692" s="1" t="str">
        <f>IF(Flights[[#This Row],[Length (hr)]]&lt;2, "No meal", IF(Flights[[#This Row],[Length (hr)]]&lt;3.5, "Light meal", "Full meal"))</f>
        <v>No meal</v>
      </c>
      <c r="T692" s="1" t="str">
        <f>IF(AND(Flights[[#This Row],[Airline]]="US Airways", Flights[[#This Row],[Meal]]="Full Meal"), "Yes", "No")</f>
        <v>No</v>
      </c>
      <c r="U692" s="1">
        <v>0.46944444444444444</v>
      </c>
      <c r="V692">
        <v>-16</v>
      </c>
      <c r="W692" s="1" t="str">
        <f>IF(Flights[[#This Row],[Arrival Delay]] = "", "Cancelled", IF(Flights[[#This Row],[Arrival Delay]]&gt;15, "Delayed", "On time"))</f>
        <v>On time</v>
      </c>
      <c r="X692" t="str">
        <f>IF(Flights[[#This Row],[Status]]&lt;&gt;"Delayed","", IF(Flights[[#This Row],[Arrival Delay]]&gt;120, "Severe", IF(Flights[[#This Row],[Arrival Delay]]&gt;60, "Major", "Moderate")))</f>
        <v/>
      </c>
      <c r="Y692" t="b">
        <v>0</v>
      </c>
      <c r="AA692" t="str">
        <f>IF(OR(AND(Flights[[#This Row],[Status]]="Cancelled", Flights[[#This Row],[Cancellation Reason]]="Airline/Carrier"), Flights[[#This Row],[Delay Type]]="Severe"), "Yes", "No")</f>
        <v>No</v>
      </c>
    </row>
    <row r="693" spans="1:27" x14ac:dyDescent="0.3">
      <c r="A693" s="3">
        <v>42059</v>
      </c>
      <c r="B693" s="22">
        <f>WEEKNUM(Flights[[#This Row],[Date]], 1)</f>
        <v>9</v>
      </c>
      <c r="C693" s="22">
        <f>WEEKDAY(Flights[[#This Row],[Date]],1)</f>
        <v>3</v>
      </c>
      <c r="D693" t="s">
        <v>850</v>
      </c>
      <c r="E693" t="s">
        <v>1995</v>
      </c>
      <c r="F693" t="s">
        <v>0</v>
      </c>
      <c r="G693" t="s">
        <v>15</v>
      </c>
      <c r="H693" t="str">
        <f>_xlfn.XLOOKUP(Flights[[#This Row],[Destination]], Airports!$A$2:$A$78, Airports!$D$2:$D$78)</f>
        <v>Las Vegas</v>
      </c>
      <c r="I693" t="str" cm="1">
        <f t="array" ref="I693">_xlfn.XLOOKUP(Flights[[#This Row],[Destination]],_xlfn._TRO_TRAILING( Airports!A:A),_xlfn._TRO_TRAILING( Airports!E:E), "Not found")</f>
        <v>NV</v>
      </c>
      <c r="J693" s="1">
        <v>0.37152777777777779</v>
      </c>
      <c r="K693" s="22">
        <f>HOUR(Flights[[#This Row],[Scheduled Departure]])</f>
        <v>8</v>
      </c>
      <c r="L693" s="1">
        <v>0.37083333333333335</v>
      </c>
      <c r="M693">
        <f>(L693-J693)*24*60</f>
        <v>-0.99999999999999645</v>
      </c>
      <c r="N693" s="16">
        <f>Flights[[#This Row],[Length (min)]]/60</f>
        <v>1.25</v>
      </c>
      <c r="O693">
        <v>75</v>
      </c>
      <c r="P693">
        <v>236</v>
      </c>
      <c r="Q693" s="18">
        <f>IFERROR(Flights[[#This Row],[Distance]]/Flights[[#This Row],[Length (hr)]], "")</f>
        <v>188.8</v>
      </c>
      <c r="R693" s="1">
        <v>0.41666666666666669</v>
      </c>
      <c r="S693" s="1" t="str">
        <f>IF(Flights[[#This Row],[Length (hr)]]&lt;2, "No meal", IF(Flights[[#This Row],[Length (hr)]]&lt;3.5, "Light meal", "Full meal"))</f>
        <v>No meal</v>
      </c>
      <c r="T693" s="1" t="str">
        <f>IF(AND(Flights[[#This Row],[Airline]]="US Airways", Flights[[#This Row],[Meal]]="Full Meal"), "Yes", "No")</f>
        <v>No</v>
      </c>
      <c r="U693" s="1">
        <v>0.42291666666666666</v>
      </c>
      <c r="V693">
        <v>9</v>
      </c>
      <c r="W693" s="1" t="str">
        <f>IF(Flights[[#This Row],[Arrival Delay]] = "", "Cancelled", IF(Flights[[#This Row],[Arrival Delay]]&gt;15, "Delayed", "On time"))</f>
        <v>On time</v>
      </c>
      <c r="X693" t="str">
        <f>IF(Flights[[#This Row],[Status]]&lt;&gt;"Delayed","", IF(Flights[[#This Row],[Arrival Delay]]&gt;120, "Severe", IF(Flights[[#This Row],[Arrival Delay]]&gt;60, "Major", "Moderate")))</f>
        <v/>
      </c>
      <c r="Y693" t="b">
        <v>0</v>
      </c>
      <c r="AA693" t="str">
        <f>IF(OR(AND(Flights[[#This Row],[Status]]="Cancelled", Flights[[#This Row],[Cancellation Reason]]="Airline/Carrier"), Flights[[#This Row],[Delay Type]]="Severe"), "Yes", "No")</f>
        <v>No</v>
      </c>
    </row>
    <row r="694" spans="1:27" x14ac:dyDescent="0.3">
      <c r="A694" s="3">
        <v>42059</v>
      </c>
      <c r="B694" s="22">
        <f>WEEKNUM(Flights[[#This Row],[Date]], 1)</f>
        <v>9</v>
      </c>
      <c r="C694" s="22">
        <f>WEEKDAY(Flights[[#This Row],[Date]],1)</f>
        <v>3</v>
      </c>
      <c r="D694" t="s">
        <v>1012</v>
      </c>
      <c r="E694" t="s">
        <v>1989</v>
      </c>
      <c r="F694" t="s">
        <v>0</v>
      </c>
      <c r="G694" t="s">
        <v>12</v>
      </c>
      <c r="H694" t="str">
        <f>_xlfn.XLOOKUP(Flights[[#This Row],[Destination]], Airports!$A$2:$A$78, Airports!$D$2:$D$78)</f>
        <v>New York</v>
      </c>
      <c r="I694" t="str" cm="1">
        <f t="array" ref="I694">_xlfn.XLOOKUP(Flights[[#This Row],[Destination]],_xlfn._TRO_TRAILING( Airports!A:A),_xlfn._TRO_TRAILING( Airports!E:E), "Not found")</f>
        <v>NY</v>
      </c>
      <c r="J694" s="1">
        <v>0.38194444444444442</v>
      </c>
      <c r="K694" s="22">
        <f>HOUR(Flights[[#This Row],[Scheduled Departure]])</f>
        <v>9</v>
      </c>
      <c r="L694" s="1">
        <v>0.38055555555555554</v>
      </c>
      <c r="M694">
        <f>(L694-J694)*24*60</f>
        <v>-1.9999999999999929</v>
      </c>
      <c r="N694" s="16">
        <f>Flights[[#This Row],[Length (min)]]/60</f>
        <v>5.0999999999999996</v>
      </c>
      <c r="O694">
        <v>306</v>
      </c>
      <c r="P694">
        <v>2475</v>
      </c>
      <c r="Q694" s="18">
        <f>IFERROR(Flights[[#This Row],[Distance]]/Flights[[#This Row],[Length (hr)]], "")</f>
        <v>485.29411764705884</v>
      </c>
      <c r="R694" s="1">
        <v>0.73124999999999996</v>
      </c>
      <c r="S694" s="1" t="str">
        <f>IF(Flights[[#This Row],[Length (hr)]]&lt;2, "No meal", IF(Flights[[#This Row],[Length (hr)]]&lt;3.5, "Light meal", "Full meal"))</f>
        <v>Full meal</v>
      </c>
      <c r="T694" s="1" t="str">
        <f>IF(AND(Flights[[#This Row],[Airline]]="US Airways", Flights[[#This Row],[Meal]]="Full Meal"), "Yes", "No")</f>
        <v>No</v>
      </c>
      <c r="U694" s="1">
        <v>0.71805555555555556</v>
      </c>
      <c r="V694">
        <v>-19</v>
      </c>
      <c r="W694" s="1" t="str">
        <f>IF(Flights[[#This Row],[Arrival Delay]] = "", "Cancelled", IF(Flights[[#This Row],[Arrival Delay]]&gt;15, "Delayed", "On time"))</f>
        <v>On time</v>
      </c>
      <c r="X694" t="str">
        <f>IF(Flights[[#This Row],[Status]]&lt;&gt;"Delayed","", IF(Flights[[#This Row],[Arrival Delay]]&gt;120, "Severe", IF(Flights[[#This Row],[Arrival Delay]]&gt;60, "Major", "Moderate")))</f>
        <v/>
      </c>
      <c r="Y694" t="b">
        <v>0</v>
      </c>
      <c r="AA694" t="str">
        <f>IF(OR(AND(Flights[[#This Row],[Status]]="Cancelled", Flights[[#This Row],[Cancellation Reason]]="Airline/Carrier"), Flights[[#This Row],[Delay Type]]="Severe"), "Yes", "No")</f>
        <v>No</v>
      </c>
    </row>
    <row r="695" spans="1:27" x14ac:dyDescent="0.3">
      <c r="A695" s="3">
        <v>42059</v>
      </c>
      <c r="B695" s="22">
        <f>WEEKNUM(Flights[[#This Row],[Date]], 1)</f>
        <v>9</v>
      </c>
      <c r="C695" s="22">
        <f>WEEKDAY(Flights[[#This Row],[Date]],1)</f>
        <v>3</v>
      </c>
      <c r="D695" t="s">
        <v>939</v>
      </c>
      <c r="E695" t="s">
        <v>1994</v>
      </c>
      <c r="F695" t="s">
        <v>0</v>
      </c>
      <c r="G695" t="s">
        <v>351</v>
      </c>
      <c r="H695" t="str">
        <f>_xlfn.XLOOKUP(Flights[[#This Row],[Destination]], Airports!$A$2:$A$78, Airports!$D$2:$D$78)</f>
        <v>Sacramento</v>
      </c>
      <c r="I695" t="str" cm="1">
        <f t="array" ref="I695">_xlfn.XLOOKUP(Flights[[#This Row],[Destination]],_xlfn._TRO_TRAILING( Airports!A:A),_xlfn._TRO_TRAILING( Airports!E:E), "Not found")</f>
        <v>CA</v>
      </c>
      <c r="J695" s="1">
        <v>0.43680555555555556</v>
      </c>
      <c r="K695" s="22">
        <f>HOUR(Flights[[#This Row],[Scheduled Departure]])</f>
        <v>10</v>
      </c>
      <c r="L695" s="1">
        <v>0.43125000000000002</v>
      </c>
      <c r="M695">
        <f>(L695-J695)*24*60</f>
        <v>-7.9999999999999716</v>
      </c>
      <c r="N695" s="16">
        <f>Flights[[#This Row],[Length (min)]]/60</f>
        <v>1.4166666666666667</v>
      </c>
      <c r="O695">
        <v>85</v>
      </c>
      <c r="P695">
        <v>373</v>
      </c>
      <c r="Q695" s="18">
        <f>IFERROR(Flights[[#This Row],[Distance]]/Flights[[#This Row],[Length (hr)]], "")</f>
        <v>263.29411764705878</v>
      </c>
      <c r="R695" s="1">
        <v>0.49583333333333335</v>
      </c>
      <c r="S695" s="1" t="str">
        <f>IF(Flights[[#This Row],[Length (hr)]]&lt;2, "No meal", IF(Flights[[#This Row],[Length (hr)]]&lt;3.5, "Light meal", "Full meal"))</f>
        <v>No meal</v>
      </c>
      <c r="T695" s="1" t="str">
        <f>IF(AND(Flights[[#This Row],[Airline]]="US Airways", Flights[[#This Row],[Meal]]="Full Meal"), "Yes", "No")</f>
        <v>No</v>
      </c>
      <c r="U695" s="1">
        <v>0.49027777777777776</v>
      </c>
      <c r="V695">
        <v>-8</v>
      </c>
      <c r="W695" s="1" t="str">
        <f>IF(Flights[[#This Row],[Arrival Delay]] = "", "Cancelled", IF(Flights[[#This Row],[Arrival Delay]]&gt;15, "Delayed", "On time"))</f>
        <v>On time</v>
      </c>
      <c r="X695" t="str">
        <f>IF(Flights[[#This Row],[Status]]&lt;&gt;"Delayed","", IF(Flights[[#This Row],[Arrival Delay]]&gt;120, "Severe", IF(Flights[[#This Row],[Arrival Delay]]&gt;60, "Major", "Moderate")))</f>
        <v/>
      </c>
      <c r="Y695" t="b">
        <v>0</v>
      </c>
      <c r="AA695" t="str">
        <f>IF(OR(AND(Flights[[#This Row],[Status]]="Cancelled", Flights[[#This Row],[Cancellation Reason]]="Airline/Carrier"), Flights[[#This Row],[Delay Type]]="Severe"), "Yes", "No")</f>
        <v>No</v>
      </c>
    </row>
    <row r="696" spans="1:27" x14ac:dyDescent="0.3">
      <c r="A696" s="3">
        <v>42059</v>
      </c>
      <c r="B696" s="22">
        <f>WEEKNUM(Flights[[#This Row],[Date]], 1)</f>
        <v>9</v>
      </c>
      <c r="C696" s="22">
        <f>WEEKDAY(Flights[[#This Row],[Date]],1)</f>
        <v>3</v>
      </c>
      <c r="D696" t="s">
        <v>1003</v>
      </c>
      <c r="E696" t="s">
        <v>1994</v>
      </c>
      <c r="F696" t="s">
        <v>0</v>
      </c>
      <c r="G696" t="s">
        <v>259</v>
      </c>
      <c r="H696" t="str">
        <f>_xlfn.XLOOKUP(Flights[[#This Row],[Destination]], Airports!$A$2:$A$78, Airports!$D$2:$D$78)</f>
        <v>Bozeman</v>
      </c>
      <c r="I696" t="str" cm="1">
        <f t="array" ref="I696">_xlfn.XLOOKUP(Flights[[#This Row],[Destination]],_xlfn._TRO_TRAILING( Airports!A:A),_xlfn._TRO_TRAILING( Airports!E:E), "Not found")</f>
        <v>MT</v>
      </c>
      <c r="J696" s="1">
        <v>0.4375</v>
      </c>
      <c r="K696" s="22">
        <f>HOUR(Flights[[#This Row],[Scheduled Departure]])</f>
        <v>10</v>
      </c>
      <c r="L696" s="1">
        <v>0.43055555555555558</v>
      </c>
      <c r="M696">
        <f>(L696-J696)*24*60</f>
        <v>-9.9999999999999645</v>
      </c>
      <c r="N696" s="16">
        <f>Flights[[#This Row],[Length (min)]]/60</f>
        <v>2.6833333333333331</v>
      </c>
      <c r="O696">
        <v>161</v>
      </c>
      <c r="P696">
        <v>902</v>
      </c>
      <c r="Q696" s="18">
        <f>IFERROR(Flights[[#This Row],[Distance]]/Flights[[#This Row],[Length (hr)]], "")</f>
        <v>336.14906832298141</v>
      </c>
      <c r="R696" s="1">
        <v>0.58680555555555558</v>
      </c>
      <c r="S696" s="1" t="str">
        <f>IF(Flights[[#This Row],[Length (hr)]]&lt;2, "No meal", IF(Flights[[#This Row],[Length (hr)]]&lt;3.5, "Light meal", "Full meal"))</f>
        <v>Light meal</v>
      </c>
      <c r="T696" s="1" t="str">
        <f>IF(AND(Flights[[#This Row],[Airline]]="US Airways", Flights[[#This Row],[Meal]]="Full Meal"), "Yes", "No")</f>
        <v>No</v>
      </c>
      <c r="U696" s="1">
        <v>0.58402777777777781</v>
      </c>
      <c r="V696">
        <v>-4</v>
      </c>
      <c r="W696" s="1" t="str">
        <f>IF(Flights[[#This Row],[Arrival Delay]] = "", "Cancelled", IF(Flights[[#This Row],[Arrival Delay]]&gt;15, "Delayed", "On time"))</f>
        <v>On time</v>
      </c>
      <c r="X696" t="str">
        <f>IF(Flights[[#This Row],[Status]]&lt;&gt;"Delayed","", IF(Flights[[#This Row],[Arrival Delay]]&gt;120, "Severe", IF(Flights[[#This Row],[Arrival Delay]]&gt;60, "Major", "Moderate")))</f>
        <v/>
      </c>
      <c r="Y696" t="b">
        <v>0</v>
      </c>
      <c r="AA696" t="str">
        <f>IF(OR(AND(Flights[[#This Row],[Status]]="Cancelled", Flights[[#This Row],[Cancellation Reason]]="Airline/Carrier"), Flights[[#This Row],[Delay Type]]="Severe"), "Yes", "No")</f>
        <v>No</v>
      </c>
    </row>
    <row r="697" spans="1:27" x14ac:dyDescent="0.3">
      <c r="A697" s="3">
        <v>42059</v>
      </c>
      <c r="B697" s="22">
        <f>WEEKNUM(Flights[[#This Row],[Date]], 1)</f>
        <v>9</v>
      </c>
      <c r="C697" s="22">
        <f>WEEKDAY(Flights[[#This Row],[Date]],1)</f>
        <v>3</v>
      </c>
      <c r="D697" t="s">
        <v>861</v>
      </c>
      <c r="E697" t="s">
        <v>1995</v>
      </c>
      <c r="F697" t="s">
        <v>0</v>
      </c>
      <c r="G697" t="s">
        <v>303</v>
      </c>
      <c r="H697" t="str">
        <f>_xlfn.XLOOKUP(Flights[[#This Row],[Destination]], Airports!$A$2:$A$78, Airports!$D$2:$D$78)</f>
        <v>Kansas City</v>
      </c>
      <c r="I697" t="str" cm="1">
        <f t="array" ref="I697">_xlfn.XLOOKUP(Flights[[#This Row],[Destination]],_xlfn._TRO_TRAILING( Airports!A:A),_xlfn._TRO_TRAILING( Airports!E:E), "Not found")</f>
        <v>MO</v>
      </c>
      <c r="J697" s="1">
        <v>0.4548611111111111</v>
      </c>
      <c r="K697" s="22">
        <f>HOUR(Flights[[#This Row],[Scheduled Departure]])</f>
        <v>10</v>
      </c>
      <c r="L697" s="1">
        <v>0.45555555555555555</v>
      </c>
      <c r="M697">
        <f>(L697-J697)*24*60</f>
        <v>0.99999999999999645</v>
      </c>
      <c r="N697" s="16">
        <f>Flights[[#This Row],[Length (min)]]/60</f>
        <v>3.05</v>
      </c>
      <c r="O697">
        <v>183</v>
      </c>
      <c r="P697">
        <v>1363</v>
      </c>
      <c r="Q697" s="18">
        <f>IFERROR(Flights[[#This Row],[Distance]]/Flights[[#This Row],[Length (hr)]], "")</f>
        <v>446.88524590163939</v>
      </c>
      <c r="R697" s="1">
        <v>0.67013888888888884</v>
      </c>
      <c r="S697" s="1" t="str">
        <f>IF(Flights[[#This Row],[Length (hr)]]&lt;2, "No meal", IF(Flights[[#This Row],[Length (hr)]]&lt;3.5, "Light meal", "Full meal"))</f>
        <v>Light meal</v>
      </c>
      <c r="T697" s="1" t="str">
        <f>IF(AND(Flights[[#This Row],[Airline]]="US Airways", Flights[[#This Row],[Meal]]="Full Meal"), "Yes", "No")</f>
        <v>No</v>
      </c>
      <c r="U697" s="1">
        <v>0.66597222222222219</v>
      </c>
      <c r="V697">
        <v>-6</v>
      </c>
      <c r="W697" s="1" t="str">
        <f>IF(Flights[[#This Row],[Arrival Delay]] = "", "Cancelled", IF(Flights[[#This Row],[Arrival Delay]]&gt;15, "Delayed", "On time"))</f>
        <v>On time</v>
      </c>
      <c r="X697" t="str">
        <f>IF(Flights[[#This Row],[Status]]&lt;&gt;"Delayed","", IF(Flights[[#This Row],[Arrival Delay]]&gt;120, "Severe", IF(Flights[[#This Row],[Arrival Delay]]&gt;60, "Major", "Moderate")))</f>
        <v/>
      </c>
      <c r="Y697" t="b">
        <v>0</v>
      </c>
      <c r="AA697" t="str">
        <f>IF(OR(AND(Flights[[#This Row],[Status]]="Cancelled", Flights[[#This Row],[Cancellation Reason]]="Airline/Carrier"), Flights[[#This Row],[Delay Type]]="Severe"), "Yes", "No")</f>
        <v>No</v>
      </c>
    </row>
    <row r="698" spans="1:27" x14ac:dyDescent="0.3">
      <c r="A698" s="3">
        <v>42059</v>
      </c>
      <c r="B698" s="22">
        <f>WEEKNUM(Flights[[#This Row],[Date]], 1)</f>
        <v>9</v>
      </c>
      <c r="C698" s="22">
        <f>WEEKDAY(Flights[[#This Row],[Date]],1)</f>
        <v>3</v>
      </c>
      <c r="D698" t="s">
        <v>878</v>
      </c>
      <c r="E698" t="s">
        <v>1995</v>
      </c>
      <c r="F698" t="s">
        <v>0</v>
      </c>
      <c r="G698" t="s">
        <v>6</v>
      </c>
      <c r="H698" t="str">
        <f>_xlfn.XLOOKUP(Flights[[#This Row],[Destination]], Airports!$A$2:$A$78, Airports!$D$2:$D$78)</f>
        <v>Nashville</v>
      </c>
      <c r="I698" t="str" cm="1">
        <f t="array" ref="I698">_xlfn.XLOOKUP(Flights[[#This Row],[Destination]],_xlfn._TRO_TRAILING( Airports!A:A),_xlfn._TRO_TRAILING( Airports!E:E), "Not found")</f>
        <v>TN</v>
      </c>
      <c r="J698" s="1">
        <v>0.54513888888888884</v>
      </c>
      <c r="K698" s="22">
        <f>HOUR(Flights[[#This Row],[Scheduled Departure]])</f>
        <v>13</v>
      </c>
      <c r="L698" s="1">
        <v>0.59027777777777779</v>
      </c>
      <c r="M698">
        <f>(L698-J698)*24*60</f>
        <v>65.000000000000085</v>
      </c>
      <c r="N698" s="16">
        <f>Flights[[#This Row],[Length (min)]]/60</f>
        <v>3.85</v>
      </c>
      <c r="O698">
        <v>231</v>
      </c>
      <c r="P698">
        <v>1797</v>
      </c>
      <c r="Q698" s="18">
        <f>IFERROR(Flights[[#This Row],[Distance]]/Flights[[#This Row],[Length (hr)]], "")</f>
        <v>466.75324675324674</v>
      </c>
      <c r="R698" s="1">
        <v>0.78819444444444442</v>
      </c>
      <c r="S698" s="1" t="str">
        <f>IF(Flights[[#This Row],[Length (hr)]]&lt;2, "No meal", IF(Flights[[#This Row],[Length (hr)]]&lt;3.5, "Light meal", "Full meal"))</f>
        <v>Full meal</v>
      </c>
      <c r="T698" s="1" t="str">
        <f>IF(AND(Flights[[#This Row],[Airline]]="US Airways", Flights[[#This Row],[Meal]]="Full Meal"), "Yes", "No")</f>
        <v>No</v>
      </c>
      <c r="U698" s="1">
        <v>0.83402777777777781</v>
      </c>
      <c r="V698">
        <v>66</v>
      </c>
      <c r="W698" s="1" t="str">
        <f>IF(Flights[[#This Row],[Arrival Delay]] = "", "Cancelled", IF(Flights[[#This Row],[Arrival Delay]]&gt;15, "Delayed", "On time"))</f>
        <v>Delayed</v>
      </c>
      <c r="X698" t="str">
        <f>IF(Flights[[#This Row],[Status]]&lt;&gt;"Delayed","", IF(Flights[[#This Row],[Arrival Delay]]&gt;120, "Severe", IF(Flights[[#This Row],[Arrival Delay]]&gt;60, "Major", "Moderate")))</f>
        <v>Major</v>
      </c>
      <c r="Y698" t="b">
        <v>0</v>
      </c>
      <c r="AA698" t="str">
        <f>IF(OR(AND(Flights[[#This Row],[Status]]="Cancelled", Flights[[#This Row],[Cancellation Reason]]="Airline/Carrier"), Flights[[#This Row],[Delay Type]]="Severe"), "Yes", "No")</f>
        <v>No</v>
      </c>
    </row>
    <row r="699" spans="1:27" x14ac:dyDescent="0.3">
      <c r="A699" s="3">
        <v>42059</v>
      </c>
      <c r="B699" s="22">
        <f>WEEKNUM(Flights[[#This Row],[Date]], 1)</f>
        <v>9</v>
      </c>
      <c r="C699" s="22">
        <f>WEEKDAY(Flights[[#This Row],[Date]],1)</f>
        <v>3</v>
      </c>
      <c r="D699" t="s">
        <v>888</v>
      </c>
      <c r="E699" t="s">
        <v>1995</v>
      </c>
      <c r="F699" t="s">
        <v>0</v>
      </c>
      <c r="G699" t="s">
        <v>316</v>
      </c>
      <c r="H699" t="str">
        <f>_xlfn.XLOOKUP(Flights[[#This Row],[Destination]], Airports!$A$2:$A$78, Airports!$D$2:$D$78)</f>
        <v>New Orleans</v>
      </c>
      <c r="I699" t="str" cm="1">
        <f t="array" ref="I699">_xlfn.XLOOKUP(Flights[[#This Row],[Destination]],_xlfn._TRO_TRAILING( Airports!A:A),_xlfn._TRO_TRAILING( Airports!E:E), "Not found")</f>
        <v>LA</v>
      </c>
      <c r="J699" s="1">
        <v>0.58680555555555558</v>
      </c>
      <c r="K699" s="22">
        <f>HOUR(Flights[[#This Row],[Scheduled Departure]])</f>
        <v>14</v>
      </c>
      <c r="L699" s="1">
        <v>0.58611111111111114</v>
      </c>
      <c r="M699">
        <f>(L699-J699)*24*60</f>
        <v>-0.99999999999999645</v>
      </c>
      <c r="N699" s="16">
        <f>Flights[[#This Row],[Length (min)]]/60</f>
        <v>3.1666666666666665</v>
      </c>
      <c r="O699">
        <v>190</v>
      </c>
      <c r="P699">
        <v>1670</v>
      </c>
      <c r="Q699" s="18">
        <f>IFERROR(Flights[[#This Row],[Distance]]/Flights[[#This Row],[Length (hr)]], "")</f>
        <v>527.36842105263156</v>
      </c>
      <c r="R699" s="1">
        <v>0.81597222222222221</v>
      </c>
      <c r="S699" s="1" t="str">
        <f>IF(Flights[[#This Row],[Length (hr)]]&lt;2, "No meal", IF(Flights[[#This Row],[Length (hr)]]&lt;3.5, "Light meal", "Full meal"))</f>
        <v>Light meal</v>
      </c>
      <c r="T699" s="1" t="str">
        <f>IF(AND(Flights[[#This Row],[Airline]]="US Airways", Flights[[#This Row],[Meal]]="Full Meal"), "Yes", "No")</f>
        <v>No</v>
      </c>
      <c r="U699" s="1">
        <v>0.80138888888888893</v>
      </c>
      <c r="V699">
        <v>-21</v>
      </c>
      <c r="W699" s="1" t="str">
        <f>IF(Flights[[#This Row],[Arrival Delay]] = "", "Cancelled", IF(Flights[[#This Row],[Arrival Delay]]&gt;15, "Delayed", "On time"))</f>
        <v>On time</v>
      </c>
      <c r="X699" t="str">
        <f>IF(Flights[[#This Row],[Status]]&lt;&gt;"Delayed","", IF(Flights[[#This Row],[Arrival Delay]]&gt;120, "Severe", IF(Flights[[#This Row],[Arrival Delay]]&gt;60, "Major", "Moderate")))</f>
        <v/>
      </c>
      <c r="Y699" t="b">
        <v>0</v>
      </c>
      <c r="AA699" t="str">
        <f>IF(OR(AND(Flights[[#This Row],[Status]]="Cancelled", Flights[[#This Row],[Cancellation Reason]]="Airline/Carrier"), Flights[[#This Row],[Delay Type]]="Severe"), "Yes", "No")</f>
        <v>No</v>
      </c>
    </row>
    <row r="700" spans="1:27" x14ac:dyDescent="0.3">
      <c r="A700" s="3">
        <v>42059</v>
      </c>
      <c r="B700" s="22">
        <f>WEEKNUM(Flights[[#This Row],[Date]], 1)</f>
        <v>9</v>
      </c>
      <c r="C700" s="22">
        <f>WEEKDAY(Flights[[#This Row],[Date]],1)</f>
        <v>3</v>
      </c>
      <c r="D700" t="s">
        <v>891</v>
      </c>
      <c r="E700" t="s">
        <v>1995</v>
      </c>
      <c r="F700" t="s">
        <v>0</v>
      </c>
      <c r="G700" t="s">
        <v>15</v>
      </c>
      <c r="H700" t="str">
        <f>_xlfn.XLOOKUP(Flights[[#This Row],[Destination]], Airports!$A$2:$A$78, Airports!$D$2:$D$78)</f>
        <v>Las Vegas</v>
      </c>
      <c r="I700" t="str" cm="1">
        <f t="array" ref="I700">_xlfn.XLOOKUP(Flights[[#This Row],[Destination]],_xlfn._TRO_TRAILING( Airports!A:A),_xlfn._TRO_TRAILING( Airports!E:E), "Not found")</f>
        <v>NV</v>
      </c>
      <c r="J700" s="1">
        <v>0.61111111111111116</v>
      </c>
      <c r="K700" s="22">
        <f>HOUR(Flights[[#This Row],[Scheduled Departure]])</f>
        <v>14</v>
      </c>
      <c r="L700" s="1">
        <v>0.61805555555555558</v>
      </c>
      <c r="M700">
        <f>(L700-J700)*24*60</f>
        <v>9.9999999999999645</v>
      </c>
      <c r="N700" s="16">
        <f>Flights[[#This Row],[Length (min)]]/60</f>
        <v>0.83333333333333337</v>
      </c>
      <c r="O700">
        <v>50</v>
      </c>
      <c r="P700">
        <v>236</v>
      </c>
      <c r="Q700" s="18">
        <f>IFERROR(Flights[[#This Row],[Distance]]/Flights[[#This Row],[Length (hr)]], "")</f>
        <v>283.2</v>
      </c>
      <c r="R700" s="1">
        <v>0.65625</v>
      </c>
      <c r="S700" s="1" t="str">
        <f>IF(Flights[[#This Row],[Length (hr)]]&lt;2, "No meal", IF(Flights[[#This Row],[Length (hr)]]&lt;3.5, "Light meal", "Full meal"))</f>
        <v>No meal</v>
      </c>
      <c r="T700" s="1" t="str">
        <f>IF(AND(Flights[[#This Row],[Airline]]="US Airways", Flights[[#This Row],[Meal]]="Full Meal"), "Yes", "No")</f>
        <v>No</v>
      </c>
      <c r="U700" s="1">
        <v>0.65277777777777779</v>
      </c>
      <c r="V700">
        <v>-5</v>
      </c>
      <c r="W700" s="1" t="str">
        <f>IF(Flights[[#This Row],[Arrival Delay]] = "", "Cancelled", IF(Flights[[#This Row],[Arrival Delay]]&gt;15, "Delayed", "On time"))</f>
        <v>On time</v>
      </c>
      <c r="X700" t="str">
        <f>IF(Flights[[#This Row],[Status]]&lt;&gt;"Delayed","", IF(Flights[[#This Row],[Arrival Delay]]&gt;120, "Severe", IF(Flights[[#This Row],[Arrival Delay]]&gt;60, "Major", "Moderate")))</f>
        <v/>
      </c>
      <c r="Y700" t="b">
        <v>0</v>
      </c>
      <c r="AA700" t="str">
        <f>IF(OR(AND(Flights[[#This Row],[Status]]="Cancelled", Flights[[#This Row],[Cancellation Reason]]="Airline/Carrier"), Flights[[#This Row],[Delay Type]]="Severe"), "Yes", "No")</f>
        <v>No</v>
      </c>
    </row>
    <row r="701" spans="1:27" x14ac:dyDescent="0.3">
      <c r="A701" s="3">
        <v>42059</v>
      </c>
      <c r="B701" s="22">
        <f>WEEKNUM(Flights[[#This Row],[Date]], 1)</f>
        <v>9</v>
      </c>
      <c r="C701" s="22">
        <f>WEEKDAY(Flights[[#This Row],[Date]],1)</f>
        <v>3</v>
      </c>
      <c r="D701" t="s">
        <v>899</v>
      </c>
      <c r="E701" t="s">
        <v>1995</v>
      </c>
      <c r="F701" t="s">
        <v>0</v>
      </c>
      <c r="G701" t="s">
        <v>318</v>
      </c>
      <c r="H701" t="str">
        <f>_xlfn.XLOOKUP(Flights[[#This Row],[Destination]], Airports!$A$2:$A$78, Airports!$D$2:$D$78)</f>
        <v>Oakland</v>
      </c>
      <c r="I701" t="str" cm="1">
        <f t="array" ref="I701">_xlfn.XLOOKUP(Flights[[#This Row],[Destination]],_xlfn._TRO_TRAILING( Airports!A:A),_xlfn._TRO_TRAILING( Airports!E:E), "Not found")</f>
        <v>CA</v>
      </c>
      <c r="J701" s="1">
        <v>0.69444444444444442</v>
      </c>
      <c r="K701" s="22">
        <f>HOUR(Flights[[#This Row],[Scheduled Departure]])</f>
        <v>16</v>
      </c>
      <c r="L701" s="1">
        <v>0.69444444444444442</v>
      </c>
      <c r="M701">
        <f>(L701-J701)*24*60</f>
        <v>0</v>
      </c>
      <c r="N701" s="16">
        <f>Flights[[#This Row],[Length (min)]]/60</f>
        <v>1.1333333333333333</v>
      </c>
      <c r="O701">
        <v>68</v>
      </c>
      <c r="P701">
        <v>337</v>
      </c>
      <c r="Q701" s="18">
        <f>IFERROR(Flights[[#This Row],[Distance]]/Flights[[#This Row],[Length (hr)]], "")</f>
        <v>297.35294117647061</v>
      </c>
      <c r="R701" s="1">
        <v>0.74652777777777779</v>
      </c>
      <c r="S701" s="1" t="str">
        <f>IF(Flights[[#This Row],[Length (hr)]]&lt;2, "No meal", IF(Flights[[#This Row],[Length (hr)]]&lt;3.5, "Light meal", "Full meal"))</f>
        <v>No meal</v>
      </c>
      <c r="T701" s="1" t="str">
        <f>IF(AND(Flights[[#This Row],[Airline]]="US Airways", Flights[[#This Row],[Meal]]="Full Meal"), "Yes", "No")</f>
        <v>No</v>
      </c>
      <c r="U701" s="1">
        <v>0.7416666666666667</v>
      </c>
      <c r="V701">
        <v>-7</v>
      </c>
      <c r="W701" s="1" t="str">
        <f>IF(Flights[[#This Row],[Arrival Delay]] = "", "Cancelled", IF(Flights[[#This Row],[Arrival Delay]]&gt;15, "Delayed", "On time"))</f>
        <v>On time</v>
      </c>
      <c r="X701" t="str">
        <f>IF(Flights[[#This Row],[Status]]&lt;&gt;"Delayed","", IF(Flights[[#This Row],[Arrival Delay]]&gt;120, "Severe", IF(Flights[[#This Row],[Arrival Delay]]&gt;60, "Major", "Moderate")))</f>
        <v/>
      </c>
      <c r="Y701" t="b">
        <v>0</v>
      </c>
      <c r="AA701" t="str">
        <f>IF(OR(AND(Flights[[#This Row],[Status]]="Cancelled", Flights[[#This Row],[Cancellation Reason]]="Airline/Carrier"), Flights[[#This Row],[Delay Type]]="Severe"), "Yes", "No")</f>
        <v>No</v>
      </c>
    </row>
    <row r="702" spans="1:27" x14ac:dyDescent="0.3">
      <c r="A702" s="3">
        <v>42059</v>
      </c>
      <c r="B702" s="22">
        <f>WEEKNUM(Flights[[#This Row],[Date]], 1)</f>
        <v>9</v>
      </c>
      <c r="C702" s="22">
        <f>WEEKDAY(Flights[[#This Row],[Date]],1)</f>
        <v>3</v>
      </c>
      <c r="D702" t="s">
        <v>603</v>
      </c>
      <c r="E702" t="s">
        <v>1989</v>
      </c>
      <c r="F702" t="s">
        <v>0</v>
      </c>
      <c r="G702" t="s">
        <v>20</v>
      </c>
      <c r="H702" t="str">
        <f>_xlfn.XLOOKUP(Flights[[#This Row],[Destination]], Airports!$A$2:$A$78, Airports!$D$2:$D$78)</f>
        <v>Kahului</v>
      </c>
      <c r="I702" t="str" cm="1">
        <f t="array" ref="I702">_xlfn.XLOOKUP(Flights[[#This Row],[Destination]],_xlfn._TRO_TRAILING( Airports!A:A),_xlfn._TRO_TRAILING( Airports!E:E), "Not found")</f>
        <v>HI</v>
      </c>
      <c r="J702" s="1">
        <v>0.75694444444444442</v>
      </c>
      <c r="K702" s="22">
        <f>HOUR(Flights[[#This Row],[Scheduled Departure]])</f>
        <v>18</v>
      </c>
      <c r="L702" s="1">
        <v>0.7583333333333333</v>
      </c>
      <c r="M702">
        <f>(L702-J702)*24*60</f>
        <v>1.9999999999999929</v>
      </c>
      <c r="N702" s="16">
        <f>Flights[[#This Row],[Length (min)]]/60</f>
        <v>5.3666666666666663</v>
      </c>
      <c r="O702">
        <v>322</v>
      </c>
      <c r="P702">
        <v>2486</v>
      </c>
      <c r="Q702" s="18">
        <f>IFERROR(Flights[[#This Row],[Distance]]/Flights[[#This Row],[Length (hr)]], "")</f>
        <v>463.22981366459629</v>
      </c>
      <c r="R702" s="1">
        <v>0.90902777777777777</v>
      </c>
      <c r="S702" s="1" t="str">
        <f>IF(Flights[[#This Row],[Length (hr)]]&lt;2, "No meal", IF(Flights[[#This Row],[Length (hr)]]&lt;3.5, "Light meal", "Full meal"))</f>
        <v>Full meal</v>
      </c>
      <c r="T702" s="1" t="str">
        <f>IF(AND(Flights[[#This Row],[Airline]]="US Airways", Flights[[#This Row],[Meal]]="Full Meal"), "Yes", "No")</f>
        <v>No</v>
      </c>
      <c r="U702" s="1">
        <v>0.89861111111111114</v>
      </c>
      <c r="V702">
        <v>-15</v>
      </c>
      <c r="W702" s="1" t="str">
        <f>IF(Flights[[#This Row],[Arrival Delay]] = "", "Cancelled", IF(Flights[[#This Row],[Arrival Delay]]&gt;15, "Delayed", "On time"))</f>
        <v>On time</v>
      </c>
      <c r="X702" t="str">
        <f>IF(Flights[[#This Row],[Status]]&lt;&gt;"Delayed","", IF(Flights[[#This Row],[Arrival Delay]]&gt;120, "Severe", IF(Flights[[#This Row],[Arrival Delay]]&gt;60, "Major", "Moderate")))</f>
        <v/>
      </c>
      <c r="Y702" t="b">
        <v>0</v>
      </c>
      <c r="AA702" t="str">
        <f>IF(OR(AND(Flights[[#This Row],[Status]]="Cancelled", Flights[[#This Row],[Cancellation Reason]]="Airline/Carrier"), Flights[[#This Row],[Delay Type]]="Severe"), "Yes", "No")</f>
        <v>No</v>
      </c>
    </row>
    <row r="703" spans="1:27" x14ac:dyDescent="0.3">
      <c r="A703" s="3">
        <v>42059</v>
      </c>
      <c r="B703" s="22">
        <f>WEEKNUM(Flights[[#This Row],[Date]], 1)</f>
        <v>9</v>
      </c>
      <c r="C703" s="22">
        <f>WEEKDAY(Flights[[#This Row],[Date]],1)</f>
        <v>3</v>
      </c>
      <c r="D703" t="s">
        <v>614</v>
      </c>
      <c r="E703" t="s">
        <v>1994</v>
      </c>
      <c r="F703" t="s">
        <v>0</v>
      </c>
      <c r="G703" t="s">
        <v>3</v>
      </c>
      <c r="H703" t="str">
        <f>_xlfn.XLOOKUP(Flights[[#This Row],[Destination]], Airports!$A$2:$A$78, Airports!$D$2:$D$78)</f>
        <v>Dallas</v>
      </c>
      <c r="I703" t="str" cm="1">
        <f t="array" ref="I703">_xlfn.XLOOKUP(Flights[[#This Row],[Destination]],_xlfn._TRO_TRAILING( Airports!A:A),_xlfn._TRO_TRAILING( Airports!E:E), "Not found")</f>
        <v>TX</v>
      </c>
      <c r="J703" s="1">
        <v>0.76875000000000004</v>
      </c>
      <c r="K703" s="22">
        <f>HOUR(Flights[[#This Row],[Scheduled Departure]])</f>
        <v>18</v>
      </c>
      <c r="L703" s="1">
        <v>0.76597222222222228</v>
      </c>
      <c r="M703">
        <f>(L703-J703)*24*60</f>
        <v>-3.9999999999999858</v>
      </c>
      <c r="N703" s="16">
        <f>Flights[[#This Row],[Length (min)]]/60</f>
        <v>3.0833333333333335</v>
      </c>
      <c r="O703">
        <v>185</v>
      </c>
      <c r="P703">
        <v>1235</v>
      </c>
      <c r="Q703" s="18">
        <f>IFERROR(Flights[[#This Row],[Distance]]/Flights[[#This Row],[Length (hr)]], "")</f>
        <v>400.54054054054052</v>
      </c>
      <c r="R703" s="1">
        <v>0.97916666666666663</v>
      </c>
      <c r="S703" s="1" t="str">
        <f>IF(Flights[[#This Row],[Length (hr)]]&lt;2, "No meal", IF(Flights[[#This Row],[Length (hr)]]&lt;3.5, "Light meal", "Full meal"))</f>
        <v>Light meal</v>
      </c>
      <c r="T703" s="1" t="str">
        <f>IF(AND(Flights[[#This Row],[Airline]]="US Airways", Flights[[#This Row],[Meal]]="Full Meal"), "Yes", "No")</f>
        <v>No</v>
      </c>
      <c r="U703" s="1">
        <v>0.97777777777777775</v>
      </c>
      <c r="V703">
        <v>-2</v>
      </c>
      <c r="W703" s="1" t="str">
        <f>IF(Flights[[#This Row],[Arrival Delay]] = "", "Cancelled", IF(Flights[[#This Row],[Arrival Delay]]&gt;15, "Delayed", "On time"))</f>
        <v>On time</v>
      </c>
      <c r="X703" t="str">
        <f>IF(Flights[[#This Row],[Status]]&lt;&gt;"Delayed","", IF(Flights[[#This Row],[Arrival Delay]]&gt;120, "Severe", IF(Flights[[#This Row],[Arrival Delay]]&gt;60, "Major", "Moderate")))</f>
        <v/>
      </c>
      <c r="Y703" t="b">
        <v>0</v>
      </c>
      <c r="AA703" t="str">
        <f>IF(OR(AND(Flights[[#This Row],[Status]]="Cancelled", Flights[[#This Row],[Cancellation Reason]]="Airline/Carrier"), Flights[[#This Row],[Delay Type]]="Severe"), "Yes", "No")</f>
        <v>No</v>
      </c>
    </row>
    <row r="704" spans="1:27" x14ac:dyDescent="0.3">
      <c r="A704" s="3">
        <v>42059</v>
      </c>
      <c r="B704" s="22">
        <f>WEEKNUM(Flights[[#This Row],[Date]], 1)</f>
        <v>9</v>
      </c>
      <c r="C704" s="22">
        <f>WEEKDAY(Flights[[#This Row],[Date]],1)</f>
        <v>3</v>
      </c>
      <c r="D704" t="s">
        <v>620</v>
      </c>
      <c r="E704" t="s">
        <v>1994</v>
      </c>
      <c r="F704" t="s">
        <v>0</v>
      </c>
      <c r="G704" t="s">
        <v>343</v>
      </c>
      <c r="H704" t="str">
        <f>_xlfn.XLOOKUP(Flights[[#This Row],[Destination]], Airports!$A$2:$A$78, Airports!$D$2:$D$78)</f>
        <v>San Luis Obispo</v>
      </c>
      <c r="I704" t="str" cm="1">
        <f t="array" ref="I704">_xlfn.XLOOKUP(Flights[[#This Row],[Destination]],_xlfn._TRO_TRAILING( Airports!A:A),_xlfn._TRO_TRAILING( Airports!E:E), "Not found")</f>
        <v>CA</v>
      </c>
      <c r="J704" s="1">
        <v>0.78194444444444444</v>
      </c>
      <c r="K704" s="22">
        <f>HOUR(Flights[[#This Row],[Scheduled Departure]])</f>
        <v>18</v>
      </c>
      <c r="L704" s="1">
        <v>0.78125</v>
      </c>
      <c r="M704">
        <f>(L704-J704)*24*60</f>
        <v>-0.99999999999999645</v>
      </c>
      <c r="N704" s="16">
        <f>Flights[[#This Row],[Length (min)]]/60</f>
        <v>1.2333333333333334</v>
      </c>
      <c r="O704">
        <v>74</v>
      </c>
      <c r="P704">
        <v>156</v>
      </c>
      <c r="Q704" s="18">
        <f>IFERROR(Flights[[#This Row],[Distance]]/Flights[[#This Row],[Length (hr)]], "")</f>
        <v>126.48648648648648</v>
      </c>
      <c r="R704" s="1">
        <v>0.82361111111111107</v>
      </c>
      <c r="S704" s="1" t="str">
        <f>IF(Flights[[#This Row],[Length (hr)]]&lt;2, "No meal", IF(Flights[[#This Row],[Length (hr)]]&lt;3.5, "Light meal", "Full meal"))</f>
        <v>No meal</v>
      </c>
      <c r="T704" s="1" t="str">
        <f>IF(AND(Flights[[#This Row],[Airline]]="US Airways", Flights[[#This Row],[Meal]]="Full Meal"), "Yes", "No")</f>
        <v>No</v>
      </c>
      <c r="U704" s="1">
        <v>0.83263888888888893</v>
      </c>
      <c r="V704">
        <v>13</v>
      </c>
      <c r="W704" s="1" t="str">
        <f>IF(Flights[[#This Row],[Arrival Delay]] = "", "Cancelled", IF(Flights[[#This Row],[Arrival Delay]]&gt;15, "Delayed", "On time"))</f>
        <v>On time</v>
      </c>
      <c r="X704" t="str">
        <f>IF(Flights[[#This Row],[Status]]&lt;&gt;"Delayed","", IF(Flights[[#This Row],[Arrival Delay]]&gt;120, "Severe", IF(Flights[[#This Row],[Arrival Delay]]&gt;60, "Major", "Moderate")))</f>
        <v/>
      </c>
      <c r="Y704" t="b">
        <v>0</v>
      </c>
      <c r="AA704" t="str">
        <f>IF(OR(AND(Flights[[#This Row],[Status]]="Cancelled", Flights[[#This Row],[Cancellation Reason]]="Airline/Carrier"), Flights[[#This Row],[Delay Type]]="Severe"), "Yes", "No")</f>
        <v>No</v>
      </c>
    </row>
    <row r="705" spans="1:27" x14ac:dyDescent="0.3">
      <c r="A705" s="3">
        <v>42059</v>
      </c>
      <c r="B705" s="22">
        <f>WEEKNUM(Flights[[#This Row],[Date]], 1)</f>
        <v>9</v>
      </c>
      <c r="C705" s="22">
        <f>WEEKDAY(Flights[[#This Row],[Date]],1)</f>
        <v>3</v>
      </c>
      <c r="D705" t="s">
        <v>99</v>
      </c>
      <c r="E705" t="s">
        <v>1987</v>
      </c>
      <c r="F705" t="s">
        <v>0</v>
      </c>
      <c r="G705" t="s">
        <v>9</v>
      </c>
      <c r="H705" t="str">
        <f>_xlfn.XLOOKUP(Flights[[#This Row],[Destination]], Airports!$A$2:$A$78, Airports!$D$2:$D$78)</f>
        <v>San Francisco</v>
      </c>
      <c r="I705" t="str" cm="1">
        <f t="array" ref="I705">_xlfn.XLOOKUP(Flights[[#This Row],[Destination]],_xlfn._TRO_TRAILING( Airports!A:A),_xlfn._TRO_TRAILING( Airports!E:E), "Not found")</f>
        <v>CA</v>
      </c>
      <c r="J705" s="1">
        <v>0.86458333333333337</v>
      </c>
      <c r="K705" s="22">
        <f>HOUR(Flights[[#This Row],[Scheduled Departure]])</f>
        <v>20</v>
      </c>
      <c r="L705" s="1">
        <v>0.86111111111111116</v>
      </c>
      <c r="M705">
        <f>(L705-J705)*24*60</f>
        <v>-4.9999999999999822</v>
      </c>
      <c r="N705" s="16">
        <f>Flights[[#This Row],[Length (min)]]/60</f>
        <v>1.25</v>
      </c>
      <c r="O705">
        <v>75</v>
      </c>
      <c r="P705">
        <v>337</v>
      </c>
      <c r="Q705" s="18">
        <f>IFERROR(Flights[[#This Row],[Distance]]/Flights[[#This Row],[Length (hr)]], "")</f>
        <v>269.60000000000002</v>
      </c>
      <c r="R705" s="1">
        <v>0.92152777777777772</v>
      </c>
      <c r="S705" s="1" t="str">
        <f>IF(Flights[[#This Row],[Length (hr)]]&lt;2, "No meal", IF(Flights[[#This Row],[Length (hr)]]&lt;3.5, "Light meal", "Full meal"))</f>
        <v>No meal</v>
      </c>
      <c r="T705" s="1" t="str">
        <f>IF(AND(Flights[[#This Row],[Airline]]="US Airways", Flights[[#This Row],[Meal]]="Full Meal"), "Yes", "No")</f>
        <v>No</v>
      </c>
      <c r="U705" s="1">
        <v>0.91319444444444442</v>
      </c>
      <c r="V705">
        <v>-12</v>
      </c>
      <c r="W705" s="1" t="str">
        <f>IF(Flights[[#This Row],[Arrival Delay]] = "", "Cancelled", IF(Flights[[#This Row],[Arrival Delay]]&gt;15, "Delayed", "On time"))</f>
        <v>On time</v>
      </c>
      <c r="X705" t="str">
        <f>IF(Flights[[#This Row],[Status]]&lt;&gt;"Delayed","", IF(Flights[[#This Row],[Arrival Delay]]&gt;120, "Severe", IF(Flights[[#This Row],[Arrival Delay]]&gt;60, "Major", "Moderate")))</f>
        <v/>
      </c>
      <c r="Y705" t="b">
        <v>0</v>
      </c>
      <c r="AA705" t="str">
        <f>IF(OR(AND(Flights[[#This Row],[Status]]="Cancelled", Flights[[#This Row],[Cancellation Reason]]="Airline/Carrier"), Flights[[#This Row],[Delay Type]]="Severe"), "Yes", "No")</f>
        <v>No</v>
      </c>
    </row>
    <row r="706" spans="1:27" x14ac:dyDescent="0.3">
      <c r="A706" s="3">
        <v>42059</v>
      </c>
      <c r="B706" s="22">
        <f>WEEKNUM(Flights[[#This Row],[Date]], 1)</f>
        <v>9</v>
      </c>
      <c r="C706" s="22">
        <f>WEEKDAY(Flights[[#This Row],[Date]],1)</f>
        <v>3</v>
      </c>
      <c r="D706" t="s">
        <v>672</v>
      </c>
      <c r="E706" t="s">
        <v>1989</v>
      </c>
      <c r="F706" t="s">
        <v>0</v>
      </c>
      <c r="G706" t="s">
        <v>23</v>
      </c>
      <c r="H706" t="str">
        <f>_xlfn.XLOOKUP(Flights[[#This Row],[Destination]], Airports!$A$2:$A$78, Airports!$D$2:$D$78)</f>
        <v>Indianapolis</v>
      </c>
      <c r="I706" t="str" cm="1">
        <f t="array" ref="I706">_xlfn.XLOOKUP(Flights[[#This Row],[Destination]],_xlfn._TRO_TRAILING( Airports!A:A),_xlfn._TRO_TRAILING( Airports!E:E), "Not found")</f>
        <v>IN</v>
      </c>
      <c r="J706" s="1">
        <v>0.93680555555555556</v>
      </c>
      <c r="K706" s="22">
        <f>HOUR(Flights[[#This Row],[Scheduled Departure]])</f>
        <v>22</v>
      </c>
      <c r="L706" s="1">
        <v>0.93541666666666667</v>
      </c>
      <c r="M706">
        <f>(L706-J706)*24*60</f>
        <v>-1.9999999999999929</v>
      </c>
      <c r="N706" s="16">
        <f>Flights[[#This Row],[Length (min)]]/60</f>
        <v>3.8</v>
      </c>
      <c r="O706">
        <v>228</v>
      </c>
      <c r="P706">
        <v>1814</v>
      </c>
      <c r="Q706" s="18">
        <f>IFERROR(Flights[[#This Row],[Distance]]/Flights[[#This Row],[Length (hr)]], "")</f>
        <v>477.36842105263162</v>
      </c>
      <c r="R706" s="1">
        <v>0.22430555555555556</v>
      </c>
      <c r="S706" s="1" t="str">
        <f>IF(Flights[[#This Row],[Length (hr)]]&lt;2, "No meal", IF(Flights[[#This Row],[Length (hr)]]&lt;3.5, "Light meal", "Full meal"))</f>
        <v>Full meal</v>
      </c>
      <c r="T706" s="1" t="str">
        <f>IF(AND(Flights[[#This Row],[Airline]]="US Airways", Flights[[#This Row],[Meal]]="Full Meal"), "Yes", "No")</f>
        <v>No</v>
      </c>
      <c r="U706" s="1">
        <v>0.21875</v>
      </c>
      <c r="V706">
        <v>-8</v>
      </c>
      <c r="W706" s="1" t="str">
        <f>IF(Flights[[#This Row],[Arrival Delay]] = "", "Cancelled", IF(Flights[[#This Row],[Arrival Delay]]&gt;15, "Delayed", "On time"))</f>
        <v>On time</v>
      </c>
      <c r="X706" t="str">
        <f>IF(Flights[[#This Row],[Status]]&lt;&gt;"Delayed","", IF(Flights[[#This Row],[Arrival Delay]]&gt;120, "Severe", IF(Flights[[#This Row],[Arrival Delay]]&gt;60, "Major", "Moderate")))</f>
        <v/>
      </c>
      <c r="Y706" t="b">
        <v>0</v>
      </c>
      <c r="AA706" t="str">
        <f>IF(OR(AND(Flights[[#This Row],[Status]]="Cancelled", Flights[[#This Row],[Cancellation Reason]]="Airline/Carrier"), Flights[[#This Row],[Delay Type]]="Severe"), "Yes", "No")</f>
        <v>No</v>
      </c>
    </row>
    <row r="707" spans="1:27" x14ac:dyDescent="0.3">
      <c r="A707" s="3">
        <v>42059</v>
      </c>
      <c r="B707" s="22">
        <f>WEEKNUM(Flights[[#This Row],[Date]], 1)</f>
        <v>9</v>
      </c>
      <c r="C707" s="22">
        <f>WEEKDAY(Flights[[#This Row],[Date]],1)</f>
        <v>3</v>
      </c>
      <c r="D707" t="s">
        <v>676</v>
      </c>
      <c r="E707" t="s">
        <v>1996</v>
      </c>
      <c r="F707" t="s">
        <v>0</v>
      </c>
      <c r="G707" t="s">
        <v>12</v>
      </c>
      <c r="H707" t="str">
        <f>_xlfn.XLOOKUP(Flights[[#This Row],[Destination]], Airports!$A$2:$A$78, Airports!$D$2:$D$78)</f>
        <v>New York</v>
      </c>
      <c r="I707" t="str" cm="1">
        <f t="array" ref="I707">_xlfn.XLOOKUP(Flights[[#This Row],[Destination]],_xlfn._TRO_TRAILING( Airports!A:A),_xlfn._TRO_TRAILING( Airports!E:E), "Not found")</f>
        <v>NY</v>
      </c>
      <c r="J707" s="1">
        <v>0.96527777777777779</v>
      </c>
      <c r="K707" s="22">
        <f>HOUR(Flights[[#This Row],[Scheduled Departure]])</f>
        <v>23</v>
      </c>
      <c r="L707" s="1">
        <v>0.96666666666666667</v>
      </c>
      <c r="M707">
        <f>(L707-J707)*24*60</f>
        <v>1.9999999999999929</v>
      </c>
      <c r="N707" s="16">
        <f>Flights[[#This Row],[Length (min)]]/60</f>
        <v>4.916666666666667</v>
      </c>
      <c r="O707">
        <v>295</v>
      </c>
      <c r="P707">
        <v>2475</v>
      </c>
      <c r="Q707" s="18">
        <f>IFERROR(Flights[[#This Row],[Distance]]/Flights[[#This Row],[Length (hr)]], "")</f>
        <v>503.38983050847457</v>
      </c>
      <c r="R707" s="1">
        <v>0.30902777777777779</v>
      </c>
      <c r="S707" s="1" t="str">
        <f>IF(Flights[[#This Row],[Length (hr)]]&lt;2, "No meal", IF(Flights[[#This Row],[Length (hr)]]&lt;3.5, "Light meal", "Full meal"))</f>
        <v>Full meal</v>
      </c>
      <c r="T707" s="1" t="str">
        <f>IF(AND(Flights[[#This Row],[Airline]]="US Airways", Flights[[#This Row],[Meal]]="Full Meal"), "Yes", "No")</f>
        <v>No</v>
      </c>
      <c r="U707" s="1">
        <v>0.29652777777777778</v>
      </c>
      <c r="V707">
        <v>-18</v>
      </c>
      <c r="W707" s="1" t="str">
        <f>IF(Flights[[#This Row],[Arrival Delay]] = "", "Cancelled", IF(Flights[[#This Row],[Arrival Delay]]&gt;15, "Delayed", "On time"))</f>
        <v>On time</v>
      </c>
      <c r="X707" t="str">
        <f>IF(Flights[[#This Row],[Status]]&lt;&gt;"Delayed","", IF(Flights[[#This Row],[Arrival Delay]]&gt;120, "Severe", IF(Flights[[#This Row],[Arrival Delay]]&gt;60, "Major", "Moderate")))</f>
        <v/>
      </c>
      <c r="Y707" t="b">
        <v>0</v>
      </c>
      <c r="AA707" t="str">
        <f>IF(OR(AND(Flights[[#This Row],[Status]]="Cancelled", Flights[[#This Row],[Cancellation Reason]]="Airline/Carrier"), Flights[[#This Row],[Delay Type]]="Severe"), "Yes", "No")</f>
        <v>No</v>
      </c>
    </row>
    <row r="708" spans="1:27" x14ac:dyDescent="0.3">
      <c r="A708" s="3">
        <v>42060</v>
      </c>
      <c r="B708" s="22">
        <f>WEEKNUM(Flights[[#This Row],[Date]], 1)</f>
        <v>9</v>
      </c>
      <c r="C708" s="22">
        <f>WEEKDAY(Flights[[#This Row],[Date]],1)</f>
        <v>4</v>
      </c>
      <c r="D708" t="s">
        <v>109</v>
      </c>
      <c r="E708" t="s">
        <v>1987</v>
      </c>
      <c r="F708" t="s">
        <v>0</v>
      </c>
      <c r="G708" t="s">
        <v>3</v>
      </c>
      <c r="H708" t="str">
        <f>_xlfn.XLOOKUP(Flights[[#This Row],[Destination]], Airports!$A$2:$A$78, Airports!$D$2:$D$78)</f>
        <v>Dallas</v>
      </c>
      <c r="I708" t="str" cm="1">
        <f t="array" ref="I708">_xlfn.XLOOKUP(Flights[[#This Row],[Destination]],_xlfn._TRO_TRAILING( Airports!A:A),_xlfn._TRO_TRAILING( Airports!E:E), "Not found")</f>
        <v>TX</v>
      </c>
      <c r="J708" s="1">
        <v>3.472222222222222E-3</v>
      </c>
      <c r="K708" s="22">
        <f>HOUR(Flights[[#This Row],[Scheduled Departure]])</f>
        <v>0</v>
      </c>
      <c r="L708" s="1">
        <v>0.99722222222222223</v>
      </c>
      <c r="M708">
        <f>(L708-J708)*24*60</f>
        <v>1431</v>
      </c>
      <c r="N708" s="16">
        <f>Flights[[#This Row],[Length (min)]]/60</f>
        <v>2.5833333333333335</v>
      </c>
      <c r="O708">
        <v>155</v>
      </c>
      <c r="P708">
        <v>1235</v>
      </c>
      <c r="Q708" s="18">
        <f>IFERROR(Flights[[#This Row],[Distance]]/Flights[[#This Row],[Length (hr)]], "")</f>
        <v>478.06451612903226</v>
      </c>
      <c r="R708" s="1">
        <v>0.20347222222222222</v>
      </c>
      <c r="S708" s="1" t="str">
        <f>IF(Flights[[#This Row],[Length (hr)]]&lt;2, "No meal", IF(Flights[[#This Row],[Length (hr)]]&lt;3.5, "Light meal", "Full meal"))</f>
        <v>Light meal</v>
      </c>
      <c r="T708" s="1" t="str">
        <f>IF(AND(Flights[[#This Row],[Airline]]="US Airways", Flights[[#This Row],[Meal]]="Full Meal"), "Yes", "No")</f>
        <v>No</v>
      </c>
      <c r="U708" s="1">
        <v>0.18819444444444444</v>
      </c>
      <c r="V708">
        <v>-22</v>
      </c>
      <c r="W708" s="1" t="str">
        <f>IF(Flights[[#This Row],[Arrival Delay]] = "", "Cancelled", IF(Flights[[#This Row],[Arrival Delay]]&gt;15, "Delayed", "On time"))</f>
        <v>On time</v>
      </c>
      <c r="X708" t="str">
        <f>IF(Flights[[#This Row],[Status]]&lt;&gt;"Delayed","", IF(Flights[[#This Row],[Arrival Delay]]&gt;120, "Severe", IF(Flights[[#This Row],[Arrival Delay]]&gt;60, "Major", "Moderate")))</f>
        <v/>
      </c>
      <c r="Y708" t="b">
        <v>0</v>
      </c>
      <c r="AA708" t="str">
        <f>IF(OR(AND(Flights[[#This Row],[Status]]="Cancelled", Flights[[#This Row],[Cancellation Reason]]="Airline/Carrier"), Flights[[#This Row],[Delay Type]]="Severe"), "Yes", "No")</f>
        <v>No</v>
      </c>
    </row>
    <row r="709" spans="1:27" x14ac:dyDescent="0.3">
      <c r="A709" s="3">
        <v>42060</v>
      </c>
      <c r="B709" s="22">
        <f>WEEKNUM(Flights[[#This Row],[Date]], 1)</f>
        <v>9</v>
      </c>
      <c r="C709" s="22">
        <f>WEEKDAY(Flights[[#This Row],[Date]],1)</f>
        <v>4</v>
      </c>
      <c r="D709" t="s">
        <v>835</v>
      </c>
      <c r="E709" t="s">
        <v>1995</v>
      </c>
      <c r="F709" t="s">
        <v>0</v>
      </c>
      <c r="G709" t="s">
        <v>257</v>
      </c>
      <c r="H709" t="str">
        <f>_xlfn.XLOOKUP(Flights[[#This Row],[Destination]], Airports!$A$2:$A$78, Airports!$D$2:$D$78)</f>
        <v>Baltimore</v>
      </c>
      <c r="I709" t="str" cm="1">
        <f t="array" ref="I709">_xlfn.XLOOKUP(Flights[[#This Row],[Destination]],_xlfn._TRO_TRAILING( Airports!A:A),_xlfn._TRO_TRAILING( Airports!E:E), "Not found")</f>
        <v>MD</v>
      </c>
      <c r="J709" s="1">
        <v>0.29166666666666669</v>
      </c>
      <c r="K709" s="22">
        <f>HOUR(Flights[[#This Row],[Scheduled Departure]])</f>
        <v>7</v>
      </c>
      <c r="L709" s="1">
        <v>0.29097222222222224</v>
      </c>
      <c r="M709">
        <f>(L709-J709)*24*60</f>
        <v>-0.99999999999999645</v>
      </c>
      <c r="N709" s="16">
        <f>Flights[[#This Row],[Length (min)]]/60</f>
        <v>4.6500000000000004</v>
      </c>
      <c r="O709">
        <v>279</v>
      </c>
      <c r="P709">
        <v>2329</v>
      </c>
      <c r="Q709" s="18">
        <f>IFERROR(Flights[[#This Row],[Distance]]/Flights[[#This Row],[Length (hr)]], "")</f>
        <v>500.8602150537634</v>
      </c>
      <c r="R709" s="1">
        <v>0.62152777777777779</v>
      </c>
      <c r="S709" s="1" t="str">
        <f>IF(Flights[[#This Row],[Length (hr)]]&lt;2, "No meal", IF(Flights[[#This Row],[Length (hr)]]&lt;3.5, "Light meal", "Full meal"))</f>
        <v>Full meal</v>
      </c>
      <c r="T709" s="1" t="str">
        <f>IF(AND(Flights[[#This Row],[Airline]]="US Airways", Flights[[#This Row],[Meal]]="Full Meal"), "Yes", "No")</f>
        <v>No</v>
      </c>
      <c r="U709" s="1">
        <v>0.60972222222222228</v>
      </c>
      <c r="V709">
        <v>-17</v>
      </c>
      <c r="W709" s="1" t="str">
        <f>IF(Flights[[#This Row],[Arrival Delay]] = "", "Cancelled", IF(Flights[[#This Row],[Arrival Delay]]&gt;15, "Delayed", "On time"))</f>
        <v>On time</v>
      </c>
      <c r="X709" t="str">
        <f>IF(Flights[[#This Row],[Status]]&lt;&gt;"Delayed","", IF(Flights[[#This Row],[Arrival Delay]]&gt;120, "Severe", IF(Flights[[#This Row],[Arrival Delay]]&gt;60, "Major", "Moderate")))</f>
        <v/>
      </c>
      <c r="Y709" t="b">
        <v>0</v>
      </c>
      <c r="AA709" t="str">
        <f>IF(OR(AND(Flights[[#This Row],[Status]]="Cancelled", Flights[[#This Row],[Cancellation Reason]]="Airline/Carrier"), Flights[[#This Row],[Delay Type]]="Severe"), "Yes", "No")</f>
        <v>No</v>
      </c>
    </row>
    <row r="710" spans="1:27" x14ac:dyDescent="0.3">
      <c r="A710" s="3">
        <v>42060</v>
      </c>
      <c r="B710" s="22">
        <f>WEEKNUM(Flights[[#This Row],[Date]], 1)</f>
        <v>9</v>
      </c>
      <c r="C710" s="22">
        <f>WEEKDAY(Flights[[#This Row],[Date]],1)</f>
        <v>4</v>
      </c>
      <c r="D710" t="s">
        <v>838</v>
      </c>
      <c r="E710" t="s">
        <v>1995</v>
      </c>
      <c r="F710" t="s">
        <v>0</v>
      </c>
      <c r="G710" t="s">
        <v>318</v>
      </c>
      <c r="H710" t="str">
        <f>_xlfn.XLOOKUP(Flights[[#This Row],[Destination]], Airports!$A$2:$A$78, Airports!$D$2:$D$78)</f>
        <v>Oakland</v>
      </c>
      <c r="I710" t="str" cm="1">
        <f t="array" ref="I710">_xlfn.XLOOKUP(Flights[[#This Row],[Destination]],_xlfn._TRO_TRAILING( Airports!A:A),_xlfn._TRO_TRAILING( Airports!E:E), "Not found")</f>
        <v>CA</v>
      </c>
      <c r="J710" s="1">
        <v>0.2986111111111111</v>
      </c>
      <c r="K710" s="22">
        <f>HOUR(Flights[[#This Row],[Scheduled Departure]])</f>
        <v>7</v>
      </c>
      <c r="L710" s="1">
        <v>0.2986111111111111</v>
      </c>
      <c r="M710">
        <f>(L710-J710)*24*60</f>
        <v>0</v>
      </c>
      <c r="N710" s="16">
        <f>Flights[[#This Row],[Length (min)]]/60</f>
        <v>1.3333333333333333</v>
      </c>
      <c r="O710">
        <v>80</v>
      </c>
      <c r="P710">
        <v>337</v>
      </c>
      <c r="Q710" s="18">
        <f>IFERROR(Flights[[#This Row],[Distance]]/Flights[[#This Row],[Length (hr)]], "")</f>
        <v>252.75</v>
      </c>
      <c r="R710" s="1">
        <v>0.35069444444444442</v>
      </c>
      <c r="S710" s="1" t="str">
        <f>IF(Flights[[#This Row],[Length (hr)]]&lt;2, "No meal", IF(Flights[[#This Row],[Length (hr)]]&lt;3.5, "Light meal", "Full meal"))</f>
        <v>No meal</v>
      </c>
      <c r="T710" s="1" t="str">
        <f>IF(AND(Flights[[#This Row],[Airline]]="US Airways", Flights[[#This Row],[Meal]]="Full Meal"), "Yes", "No")</f>
        <v>No</v>
      </c>
      <c r="U710" s="1">
        <v>0.35416666666666669</v>
      </c>
      <c r="V710">
        <v>5</v>
      </c>
      <c r="W710" s="1" t="str">
        <f>IF(Flights[[#This Row],[Arrival Delay]] = "", "Cancelled", IF(Flights[[#This Row],[Arrival Delay]]&gt;15, "Delayed", "On time"))</f>
        <v>On time</v>
      </c>
      <c r="X710" t="str">
        <f>IF(Flights[[#This Row],[Status]]&lt;&gt;"Delayed","", IF(Flights[[#This Row],[Arrival Delay]]&gt;120, "Severe", IF(Flights[[#This Row],[Arrival Delay]]&gt;60, "Major", "Moderate")))</f>
        <v/>
      </c>
      <c r="Y710" t="b">
        <v>0</v>
      </c>
      <c r="AA710" t="str">
        <f>IF(OR(AND(Flights[[#This Row],[Status]]="Cancelled", Flights[[#This Row],[Cancellation Reason]]="Airline/Carrier"), Flights[[#This Row],[Delay Type]]="Severe"), "Yes", "No")</f>
        <v>No</v>
      </c>
    </row>
    <row r="711" spans="1:27" x14ac:dyDescent="0.3">
      <c r="A711" s="3">
        <v>42060</v>
      </c>
      <c r="B711" s="22">
        <f>WEEKNUM(Flights[[#This Row],[Date]], 1)</f>
        <v>9</v>
      </c>
      <c r="C711" s="22">
        <f>WEEKDAY(Flights[[#This Row],[Date]],1)</f>
        <v>4</v>
      </c>
      <c r="D711" t="s">
        <v>410</v>
      </c>
      <c r="E711" t="s">
        <v>1992</v>
      </c>
      <c r="F711" t="s">
        <v>0</v>
      </c>
      <c r="G711" t="s">
        <v>12</v>
      </c>
      <c r="H711" t="str">
        <f>_xlfn.XLOOKUP(Flights[[#This Row],[Destination]], Airports!$A$2:$A$78, Airports!$D$2:$D$78)</f>
        <v>New York</v>
      </c>
      <c r="I711" t="str" cm="1">
        <f t="array" ref="I711">_xlfn.XLOOKUP(Flights[[#This Row],[Destination]],_xlfn._TRO_TRAILING( Airports!A:A),_xlfn._TRO_TRAILING( Airports!E:E), "Not found")</f>
        <v>NY</v>
      </c>
      <c r="J711" s="1">
        <v>0.34305555555555556</v>
      </c>
      <c r="K711" s="22">
        <f>HOUR(Flights[[#This Row],[Scheduled Departure]])</f>
        <v>8</v>
      </c>
      <c r="L711" s="1">
        <v>0.33750000000000002</v>
      </c>
      <c r="M711">
        <f>(L711-J711)*24*60</f>
        <v>-7.9999999999999716</v>
      </c>
      <c r="N711" s="16">
        <f>Flights[[#This Row],[Length (min)]]/60</f>
        <v>4.9833333333333334</v>
      </c>
      <c r="O711">
        <v>299</v>
      </c>
      <c r="P711">
        <v>2475</v>
      </c>
      <c r="Q711" s="18">
        <f>IFERROR(Flights[[#This Row],[Distance]]/Flights[[#This Row],[Length (hr)]], "")</f>
        <v>496.65551839464882</v>
      </c>
      <c r="R711" s="1">
        <v>0.6875</v>
      </c>
      <c r="S711" s="1" t="str">
        <f>IF(Flights[[#This Row],[Length (hr)]]&lt;2, "No meal", IF(Flights[[#This Row],[Length (hr)]]&lt;3.5, "Light meal", "Full meal"))</f>
        <v>Full meal</v>
      </c>
      <c r="T711" s="1" t="str">
        <f>IF(AND(Flights[[#This Row],[Airline]]="US Airways", Flights[[#This Row],[Meal]]="Full Meal"), "Yes", "No")</f>
        <v>No</v>
      </c>
      <c r="U711" s="1">
        <v>0.67013888888888884</v>
      </c>
      <c r="V711">
        <v>-25</v>
      </c>
      <c r="W711" s="1" t="str">
        <f>IF(Flights[[#This Row],[Arrival Delay]] = "", "Cancelled", IF(Flights[[#This Row],[Arrival Delay]]&gt;15, "Delayed", "On time"))</f>
        <v>On time</v>
      </c>
      <c r="X711" t="str">
        <f>IF(Flights[[#This Row],[Status]]&lt;&gt;"Delayed","", IF(Flights[[#This Row],[Arrival Delay]]&gt;120, "Severe", IF(Flights[[#This Row],[Arrival Delay]]&gt;60, "Major", "Moderate")))</f>
        <v/>
      </c>
      <c r="Y711" t="b">
        <v>0</v>
      </c>
      <c r="AA711" t="str">
        <f>IF(OR(AND(Flights[[#This Row],[Status]]="Cancelled", Flights[[#This Row],[Cancellation Reason]]="Airline/Carrier"), Flights[[#This Row],[Delay Type]]="Severe"), "Yes", "No")</f>
        <v>No</v>
      </c>
    </row>
    <row r="712" spans="1:27" x14ac:dyDescent="0.3">
      <c r="A712" s="3">
        <v>42060</v>
      </c>
      <c r="B712" s="22">
        <f>WEEKNUM(Flights[[#This Row],[Date]], 1)</f>
        <v>9</v>
      </c>
      <c r="C712" s="22">
        <f>WEEKDAY(Flights[[#This Row],[Date]],1)</f>
        <v>4</v>
      </c>
      <c r="D712" t="s">
        <v>1031</v>
      </c>
      <c r="E712" t="s">
        <v>1990</v>
      </c>
      <c r="F712" t="s">
        <v>0</v>
      </c>
      <c r="G712" t="s">
        <v>316</v>
      </c>
      <c r="H712" t="str">
        <f>_xlfn.XLOOKUP(Flights[[#This Row],[Destination]], Airports!$A$2:$A$78, Airports!$D$2:$D$78)</f>
        <v>New Orleans</v>
      </c>
      <c r="I712" t="str" cm="1">
        <f t="array" ref="I712">_xlfn.XLOOKUP(Flights[[#This Row],[Destination]],_xlfn._TRO_TRAILING( Airports!A:A),_xlfn._TRO_TRAILING( Airports!E:E), "Not found")</f>
        <v>LA</v>
      </c>
      <c r="J712" s="1">
        <v>0.44444444444444442</v>
      </c>
      <c r="K712" s="22">
        <f>HOUR(Flights[[#This Row],[Scheduled Departure]])</f>
        <v>10</v>
      </c>
      <c r="L712" s="1">
        <v>0.48194444444444445</v>
      </c>
      <c r="M712">
        <f>(L712-J712)*24*60</f>
        <v>54.00000000000005</v>
      </c>
      <c r="N712" s="16">
        <f>Flights[[#This Row],[Length (min)]]/60</f>
        <v>3.3333333333333335</v>
      </c>
      <c r="O712">
        <v>200</v>
      </c>
      <c r="P712">
        <v>1670</v>
      </c>
      <c r="Q712" s="18">
        <f>IFERROR(Flights[[#This Row],[Distance]]/Flights[[#This Row],[Length (hr)]], "")</f>
        <v>501</v>
      </c>
      <c r="R712" s="1">
        <v>0.68055555555555558</v>
      </c>
      <c r="S712" s="1" t="str">
        <f>IF(Flights[[#This Row],[Length (hr)]]&lt;2, "No meal", IF(Flights[[#This Row],[Length (hr)]]&lt;3.5, "Light meal", "Full meal"))</f>
        <v>Light meal</v>
      </c>
      <c r="T712" s="1" t="str">
        <f>IF(AND(Flights[[#This Row],[Airline]]="US Airways", Flights[[#This Row],[Meal]]="Full Meal"), "Yes", "No")</f>
        <v>No</v>
      </c>
      <c r="U712" s="1">
        <v>0.70416666666666672</v>
      </c>
      <c r="V712">
        <v>34</v>
      </c>
      <c r="W712" s="1" t="str">
        <f>IF(Flights[[#This Row],[Arrival Delay]] = "", "Cancelled", IF(Flights[[#This Row],[Arrival Delay]]&gt;15, "Delayed", "On time"))</f>
        <v>Delayed</v>
      </c>
      <c r="X712" t="str">
        <f>IF(Flights[[#This Row],[Status]]&lt;&gt;"Delayed","", IF(Flights[[#This Row],[Arrival Delay]]&gt;120, "Severe", IF(Flights[[#This Row],[Arrival Delay]]&gt;60, "Major", "Moderate")))</f>
        <v>Moderate</v>
      </c>
      <c r="Y712" t="b">
        <v>0</v>
      </c>
      <c r="AA712" t="str">
        <f>IF(OR(AND(Flights[[#This Row],[Status]]="Cancelled", Flights[[#This Row],[Cancellation Reason]]="Airline/Carrier"), Flights[[#This Row],[Delay Type]]="Severe"), "Yes", "No")</f>
        <v>No</v>
      </c>
    </row>
    <row r="713" spans="1:27" x14ac:dyDescent="0.3">
      <c r="A713" s="3">
        <v>42060</v>
      </c>
      <c r="B713" s="22">
        <f>WEEKNUM(Flights[[#This Row],[Date]], 1)</f>
        <v>9</v>
      </c>
      <c r="C713" s="22">
        <f>WEEKDAY(Flights[[#This Row],[Date]],1)</f>
        <v>4</v>
      </c>
      <c r="D713" t="s">
        <v>499</v>
      </c>
      <c r="E713" t="s">
        <v>1989</v>
      </c>
      <c r="F713" t="s">
        <v>0</v>
      </c>
      <c r="G713" t="s">
        <v>26</v>
      </c>
      <c r="H713" t="str">
        <f>_xlfn.XLOOKUP(Flights[[#This Row],[Destination]], Airports!$A$2:$A$78, Airports!$D$2:$D$78)</f>
        <v>Atlanta</v>
      </c>
      <c r="I713" t="str" cm="1">
        <f t="array" ref="I713">_xlfn.XLOOKUP(Flights[[#This Row],[Destination]],_xlfn._TRO_TRAILING( Airports!A:A),_xlfn._TRO_TRAILING( Airports!E:E), "Not found")</f>
        <v>GA</v>
      </c>
      <c r="J713" s="1">
        <v>0.52083333333333337</v>
      </c>
      <c r="K713" s="22">
        <f>HOUR(Flights[[#This Row],[Scheduled Departure]])</f>
        <v>12</v>
      </c>
      <c r="L713" s="1">
        <v>0.52430555555555558</v>
      </c>
      <c r="M713">
        <f>(L713-J713)*24*60</f>
        <v>4.9999999999999822</v>
      </c>
      <c r="N713" s="16">
        <f>Flights[[#This Row],[Length (min)]]/60</f>
        <v>4.0999999999999996</v>
      </c>
      <c r="O713">
        <v>246</v>
      </c>
      <c r="P713">
        <v>1947</v>
      </c>
      <c r="Q713" s="18">
        <f>IFERROR(Flights[[#This Row],[Distance]]/Flights[[#This Row],[Length (hr)]], "")</f>
        <v>474.87804878048786</v>
      </c>
      <c r="R713" s="1">
        <v>0.82152777777777775</v>
      </c>
      <c r="S713" s="1" t="str">
        <f>IF(Flights[[#This Row],[Length (hr)]]&lt;2, "No meal", IF(Flights[[#This Row],[Length (hr)]]&lt;3.5, "Light meal", "Full meal"))</f>
        <v>Full meal</v>
      </c>
      <c r="T713" s="1" t="str">
        <f>IF(AND(Flights[[#This Row],[Airline]]="US Airways", Flights[[#This Row],[Meal]]="Full Meal"), "Yes", "No")</f>
        <v>No</v>
      </c>
      <c r="U713" s="1">
        <v>0.82013888888888886</v>
      </c>
      <c r="V713">
        <v>-2</v>
      </c>
      <c r="W713" s="1" t="str">
        <f>IF(Flights[[#This Row],[Arrival Delay]] = "", "Cancelled", IF(Flights[[#This Row],[Arrival Delay]]&gt;15, "Delayed", "On time"))</f>
        <v>On time</v>
      </c>
      <c r="X713" t="str">
        <f>IF(Flights[[#This Row],[Status]]&lt;&gt;"Delayed","", IF(Flights[[#This Row],[Arrival Delay]]&gt;120, "Severe", IF(Flights[[#This Row],[Arrival Delay]]&gt;60, "Major", "Moderate")))</f>
        <v/>
      </c>
      <c r="Y713" t="b">
        <v>0</v>
      </c>
      <c r="AA713" t="str">
        <f>IF(OR(AND(Flights[[#This Row],[Status]]="Cancelled", Flights[[#This Row],[Cancellation Reason]]="Airline/Carrier"), Flights[[#This Row],[Delay Type]]="Severe"), "Yes", "No")</f>
        <v>No</v>
      </c>
    </row>
    <row r="714" spans="1:27" x14ac:dyDescent="0.3">
      <c r="A714" s="3">
        <v>42060</v>
      </c>
      <c r="B714" s="22">
        <f>WEEKNUM(Flights[[#This Row],[Date]], 1)</f>
        <v>9</v>
      </c>
      <c r="C714" s="22">
        <f>WEEKDAY(Flights[[#This Row],[Date]],1)</f>
        <v>4</v>
      </c>
      <c r="D714" t="s">
        <v>640</v>
      </c>
      <c r="E714" t="s">
        <v>1994</v>
      </c>
      <c r="F714" t="s">
        <v>0</v>
      </c>
      <c r="G714" t="s">
        <v>349</v>
      </c>
      <c r="H714" t="str">
        <f>_xlfn.XLOOKUP(Flights[[#This Row],[Destination]], Airports!$A$2:$A$78, Airports!$D$2:$D$78)</f>
        <v>Salt Lake City</v>
      </c>
      <c r="I714" t="str" cm="1">
        <f t="array" ref="I714">_xlfn.XLOOKUP(Flights[[#This Row],[Destination]],_xlfn._TRO_TRAILING( Airports!A:A),_xlfn._TRO_TRAILING( Airports!E:E), "Not found")</f>
        <v>UT</v>
      </c>
      <c r="J714" s="1">
        <v>0.64236111111111116</v>
      </c>
      <c r="K714" s="22">
        <f>HOUR(Flights[[#This Row],[Scheduled Departure]])</f>
        <v>15</v>
      </c>
      <c r="L714" s="1">
        <v>0.64166666666666672</v>
      </c>
      <c r="M714">
        <f>(L714-J714)*24*60</f>
        <v>-0.99999999999999645</v>
      </c>
      <c r="N714" s="16">
        <f>Flights[[#This Row],[Length (min)]]/60</f>
        <v>1.8666666666666667</v>
      </c>
      <c r="O714">
        <v>112</v>
      </c>
      <c r="P714">
        <v>590</v>
      </c>
      <c r="Q714" s="18">
        <f>IFERROR(Flights[[#This Row],[Distance]]/Flights[[#This Row],[Length (hr)]], "")</f>
        <v>316.07142857142856</v>
      </c>
      <c r="R714" s="1">
        <v>0.76666666666666672</v>
      </c>
      <c r="S714" s="1" t="str">
        <f>IF(Flights[[#This Row],[Length (hr)]]&lt;2, "No meal", IF(Flights[[#This Row],[Length (hr)]]&lt;3.5, "Light meal", "Full meal"))</f>
        <v>No meal</v>
      </c>
      <c r="T714" s="1" t="str">
        <f>IF(AND(Flights[[#This Row],[Airline]]="US Airways", Flights[[#This Row],[Meal]]="Full Meal"), "Yes", "No")</f>
        <v>No</v>
      </c>
      <c r="U714" s="1">
        <v>0.76111111111111107</v>
      </c>
      <c r="V714">
        <v>-8</v>
      </c>
      <c r="W714" s="1" t="str">
        <f>IF(Flights[[#This Row],[Arrival Delay]] = "", "Cancelled", IF(Flights[[#This Row],[Arrival Delay]]&gt;15, "Delayed", "On time"))</f>
        <v>On time</v>
      </c>
      <c r="X714" t="str">
        <f>IF(Flights[[#This Row],[Status]]&lt;&gt;"Delayed","", IF(Flights[[#This Row],[Arrival Delay]]&gt;120, "Severe", IF(Flights[[#This Row],[Arrival Delay]]&gt;60, "Major", "Moderate")))</f>
        <v/>
      </c>
      <c r="Y714" t="b">
        <v>0</v>
      </c>
      <c r="AA714" t="str">
        <f>IF(OR(AND(Flights[[#This Row],[Status]]="Cancelled", Flights[[#This Row],[Cancellation Reason]]="Airline/Carrier"), Flights[[#This Row],[Delay Type]]="Severe"), "Yes", "No")</f>
        <v>No</v>
      </c>
    </row>
    <row r="715" spans="1:27" x14ac:dyDescent="0.3">
      <c r="A715" s="3">
        <v>42060</v>
      </c>
      <c r="B715" s="22">
        <f>WEEKNUM(Flights[[#This Row],[Date]], 1)</f>
        <v>9</v>
      </c>
      <c r="C715" s="22">
        <f>WEEKDAY(Flights[[#This Row],[Date]],1)</f>
        <v>4</v>
      </c>
      <c r="D715" t="s">
        <v>1014</v>
      </c>
      <c r="E715" t="s">
        <v>1988</v>
      </c>
      <c r="F715" t="s">
        <v>0</v>
      </c>
      <c r="G715" t="s">
        <v>29</v>
      </c>
      <c r="H715" t="str">
        <f>_xlfn.XLOOKUP(Flights[[#This Row],[Destination]], Airports!$A$2:$A$78, Airports!$D$2:$D$78)</f>
        <v>Phoenix</v>
      </c>
      <c r="I715" t="str" cm="1">
        <f t="array" ref="I715">_xlfn.XLOOKUP(Flights[[#This Row],[Destination]],_xlfn._TRO_TRAILING( Airports!A:A),_xlfn._TRO_TRAILING( Airports!E:E), "Not found")</f>
        <v>AZ</v>
      </c>
      <c r="J715" s="1">
        <v>0.68402777777777779</v>
      </c>
      <c r="K715" s="22">
        <f>HOUR(Flights[[#This Row],[Scheduled Departure]])</f>
        <v>16</v>
      </c>
      <c r="L715" s="1">
        <v>0.68611111111111112</v>
      </c>
      <c r="M715">
        <f>(L715-J715)*24*60</f>
        <v>2.9999999999999893</v>
      </c>
      <c r="N715" s="16">
        <f>Flights[[#This Row],[Length (min)]]/60</f>
        <v>1.6666666666666667</v>
      </c>
      <c r="O715">
        <v>100</v>
      </c>
      <c r="P715">
        <v>370</v>
      </c>
      <c r="Q715" s="18">
        <f>IFERROR(Flights[[#This Row],[Distance]]/Flights[[#This Row],[Length (hr)]], "")</f>
        <v>222</v>
      </c>
      <c r="R715" s="1">
        <v>0.78333333333333333</v>
      </c>
      <c r="S715" s="1" t="str">
        <f>IF(Flights[[#This Row],[Length (hr)]]&lt;2, "No meal", IF(Flights[[#This Row],[Length (hr)]]&lt;3.5, "Light meal", "Full meal"))</f>
        <v>No meal</v>
      </c>
      <c r="T715" s="1" t="str">
        <f>IF(AND(Flights[[#This Row],[Airline]]="US Airways", Flights[[#This Row],[Meal]]="Full Meal"), "Yes", "No")</f>
        <v>No</v>
      </c>
      <c r="U715" s="1">
        <v>0.79722222222222228</v>
      </c>
      <c r="V715">
        <v>20</v>
      </c>
      <c r="W715" s="1" t="str">
        <f>IF(Flights[[#This Row],[Arrival Delay]] = "", "Cancelled", IF(Flights[[#This Row],[Arrival Delay]]&gt;15, "Delayed", "On time"))</f>
        <v>Delayed</v>
      </c>
      <c r="X715" t="str">
        <f>IF(Flights[[#This Row],[Status]]&lt;&gt;"Delayed","", IF(Flights[[#This Row],[Arrival Delay]]&gt;120, "Severe", IF(Flights[[#This Row],[Arrival Delay]]&gt;60, "Major", "Moderate")))</f>
        <v>Moderate</v>
      </c>
      <c r="Y715" t="b">
        <v>0</v>
      </c>
      <c r="AA715" t="str">
        <f>IF(OR(AND(Flights[[#This Row],[Status]]="Cancelled", Flights[[#This Row],[Cancellation Reason]]="Airline/Carrier"), Flights[[#This Row],[Delay Type]]="Severe"), "Yes", "No")</f>
        <v>No</v>
      </c>
    </row>
    <row r="716" spans="1:27" x14ac:dyDescent="0.3">
      <c r="A716" s="3">
        <v>42060</v>
      </c>
      <c r="B716" s="22">
        <f>WEEKNUM(Flights[[#This Row],[Date]], 1)</f>
        <v>9</v>
      </c>
      <c r="C716" s="22">
        <f>WEEKDAY(Flights[[#This Row],[Date]],1)</f>
        <v>4</v>
      </c>
      <c r="D716" t="s">
        <v>419</v>
      </c>
      <c r="E716" t="s">
        <v>1994</v>
      </c>
      <c r="F716" t="s">
        <v>0</v>
      </c>
      <c r="G716" t="s">
        <v>283</v>
      </c>
      <c r="H716" t="str">
        <f>_xlfn.XLOOKUP(Flights[[#This Row],[Destination]], Airports!$A$2:$A$78, Airports!$D$2:$D$78)</f>
        <v>Fresno</v>
      </c>
      <c r="I716" t="str" cm="1">
        <f t="array" ref="I716">_xlfn.XLOOKUP(Flights[[#This Row],[Destination]],_xlfn._TRO_TRAILING( Airports!A:A),_xlfn._TRO_TRAILING( Airports!E:E), "Not found")</f>
        <v>CA</v>
      </c>
      <c r="J716" s="1">
        <v>0.83333333333333337</v>
      </c>
      <c r="K716" s="22">
        <f>HOUR(Flights[[#This Row],[Scheduled Departure]])</f>
        <v>20</v>
      </c>
      <c r="L716" s="1">
        <v>0.82847222222222228</v>
      </c>
      <c r="M716">
        <f>(L716-J716)*24*60</f>
        <v>-6.9999999999999751</v>
      </c>
      <c r="N716" s="16">
        <f>Flights[[#This Row],[Length (min)]]/60</f>
        <v>1.05</v>
      </c>
      <c r="O716">
        <v>63</v>
      </c>
      <c r="P716">
        <v>209</v>
      </c>
      <c r="Q716" s="18">
        <f>IFERROR(Flights[[#This Row],[Distance]]/Flights[[#This Row],[Length (hr)]], "")</f>
        <v>199.04761904761904</v>
      </c>
      <c r="R716" s="1">
        <v>0.87291666666666667</v>
      </c>
      <c r="S716" s="1" t="str">
        <f>IF(Flights[[#This Row],[Length (hr)]]&lt;2, "No meal", IF(Flights[[#This Row],[Length (hr)]]&lt;3.5, "Light meal", "Full meal"))</f>
        <v>No meal</v>
      </c>
      <c r="T716" s="1" t="str">
        <f>IF(AND(Flights[[#This Row],[Airline]]="US Airways", Flights[[#This Row],[Meal]]="Full Meal"), "Yes", "No")</f>
        <v>No</v>
      </c>
      <c r="U716" s="1">
        <v>0.87222222222222223</v>
      </c>
      <c r="V716">
        <v>-1</v>
      </c>
      <c r="W716" s="1" t="str">
        <f>IF(Flights[[#This Row],[Arrival Delay]] = "", "Cancelled", IF(Flights[[#This Row],[Arrival Delay]]&gt;15, "Delayed", "On time"))</f>
        <v>On time</v>
      </c>
      <c r="X716" t="str">
        <f>IF(Flights[[#This Row],[Status]]&lt;&gt;"Delayed","", IF(Flights[[#This Row],[Arrival Delay]]&gt;120, "Severe", IF(Flights[[#This Row],[Arrival Delay]]&gt;60, "Major", "Moderate")))</f>
        <v/>
      </c>
      <c r="Y716" t="b">
        <v>0</v>
      </c>
      <c r="AA716" t="str">
        <f>IF(OR(AND(Flights[[#This Row],[Status]]="Cancelled", Flights[[#This Row],[Cancellation Reason]]="Airline/Carrier"), Flights[[#This Row],[Delay Type]]="Severe"), "Yes", "No")</f>
        <v>No</v>
      </c>
    </row>
    <row r="717" spans="1:27" x14ac:dyDescent="0.3">
      <c r="A717" s="3">
        <v>42060</v>
      </c>
      <c r="B717" s="22">
        <f>WEEKNUM(Flights[[#This Row],[Date]], 1)</f>
        <v>9</v>
      </c>
      <c r="C717" s="22">
        <f>WEEKDAY(Flights[[#This Row],[Date]],1)</f>
        <v>4</v>
      </c>
      <c r="D717" t="s">
        <v>968</v>
      </c>
      <c r="E717" t="s">
        <v>1990</v>
      </c>
      <c r="F717" t="s">
        <v>0</v>
      </c>
      <c r="G717" t="s">
        <v>16</v>
      </c>
      <c r="H717" t="str">
        <f>_xlfn.XLOOKUP(Flights[[#This Row],[Destination]], Airports!$A$2:$A$78, Airports!$D$2:$D$78)</f>
        <v>Dulles</v>
      </c>
      <c r="I717" t="str" cm="1">
        <f t="array" ref="I717">_xlfn.XLOOKUP(Flights[[#This Row],[Destination]],_xlfn._TRO_TRAILING( Airports!A:A),_xlfn._TRO_TRAILING( Airports!E:E), "Not found")</f>
        <v>VA</v>
      </c>
      <c r="J717" s="1">
        <v>0.97569444444444442</v>
      </c>
      <c r="K717" s="22">
        <f>HOUR(Flights[[#This Row],[Scheduled Departure]])</f>
        <v>23</v>
      </c>
      <c r="L717" s="1">
        <v>0.97777777777777775</v>
      </c>
      <c r="M717">
        <f>(L717-J717)*24*60</f>
        <v>2.9999999999999893</v>
      </c>
      <c r="N717" s="16">
        <f>Flights[[#This Row],[Length (min)]]/60</f>
        <v>4.5999999999999996</v>
      </c>
      <c r="O717">
        <v>276</v>
      </c>
      <c r="P717">
        <v>2288</v>
      </c>
      <c r="Q717" s="18">
        <f>IFERROR(Flights[[#This Row],[Distance]]/Flights[[#This Row],[Length (hr)]], "")</f>
        <v>497.39130434782612</v>
      </c>
      <c r="R717" s="1">
        <v>0.30486111111111114</v>
      </c>
      <c r="S717" s="1" t="str">
        <f>IF(Flights[[#This Row],[Length (hr)]]&lt;2, "No meal", IF(Flights[[#This Row],[Length (hr)]]&lt;3.5, "Light meal", "Full meal"))</f>
        <v>Full meal</v>
      </c>
      <c r="T717" s="1" t="str">
        <f>IF(AND(Flights[[#This Row],[Airline]]="US Airways", Flights[[#This Row],[Meal]]="Full Meal"), "Yes", "No")</f>
        <v>No</v>
      </c>
      <c r="U717" s="1">
        <v>0.29444444444444445</v>
      </c>
      <c r="V717">
        <v>-15</v>
      </c>
      <c r="W717" s="1" t="str">
        <f>IF(Flights[[#This Row],[Arrival Delay]] = "", "Cancelled", IF(Flights[[#This Row],[Arrival Delay]]&gt;15, "Delayed", "On time"))</f>
        <v>On time</v>
      </c>
      <c r="X717" t="str">
        <f>IF(Flights[[#This Row],[Status]]&lt;&gt;"Delayed","", IF(Flights[[#This Row],[Arrival Delay]]&gt;120, "Severe", IF(Flights[[#This Row],[Arrival Delay]]&gt;60, "Major", "Moderate")))</f>
        <v/>
      </c>
      <c r="Y717" t="b">
        <v>0</v>
      </c>
      <c r="AA717" t="str">
        <f>IF(OR(AND(Flights[[#This Row],[Status]]="Cancelled", Flights[[#This Row],[Cancellation Reason]]="Airline/Carrier"), Flights[[#This Row],[Delay Type]]="Severe"), "Yes", "No")</f>
        <v>No</v>
      </c>
    </row>
    <row r="718" spans="1:27" x14ac:dyDescent="0.3">
      <c r="A718" s="3">
        <v>42061</v>
      </c>
      <c r="B718" s="22">
        <f>WEEKNUM(Flights[[#This Row],[Date]], 1)</f>
        <v>9</v>
      </c>
      <c r="C718" s="22">
        <f>WEEKDAY(Flights[[#This Row],[Date]],1)</f>
        <v>5</v>
      </c>
      <c r="D718" t="s">
        <v>1001</v>
      </c>
      <c r="E718" t="s">
        <v>1988</v>
      </c>
      <c r="F718" t="s">
        <v>0</v>
      </c>
      <c r="G718" t="s">
        <v>29</v>
      </c>
      <c r="H718" t="str">
        <f>_xlfn.XLOOKUP(Flights[[#This Row],[Destination]], Airports!$A$2:$A$78, Airports!$D$2:$D$78)</f>
        <v>Phoenix</v>
      </c>
      <c r="I718" t="str" cm="1">
        <f t="array" ref="I718">_xlfn.XLOOKUP(Flights[[#This Row],[Destination]],_xlfn._TRO_TRAILING( Airports!A:A),_xlfn._TRO_TRAILING( Airports!E:E), "Not found")</f>
        <v>AZ</v>
      </c>
      <c r="J718" s="1">
        <v>0.31597222222222221</v>
      </c>
      <c r="K718" s="22">
        <f>HOUR(Flights[[#This Row],[Scheduled Departure]])</f>
        <v>7</v>
      </c>
      <c r="L718" s="1">
        <v>0.31527777777777777</v>
      </c>
      <c r="M718">
        <f>(L718-J718)*24*60</f>
        <v>-0.99999999999999645</v>
      </c>
      <c r="N718" s="16">
        <f>Flights[[#This Row],[Length (min)]]/60</f>
        <v>1.4833333333333334</v>
      </c>
      <c r="O718">
        <v>89</v>
      </c>
      <c r="P718">
        <v>370</v>
      </c>
      <c r="Q718" s="18">
        <f>IFERROR(Flights[[#This Row],[Distance]]/Flights[[#This Row],[Length (hr)]], "")</f>
        <v>249.43820224719101</v>
      </c>
      <c r="R718" s="1">
        <v>0.42499999999999999</v>
      </c>
      <c r="S718" s="1" t="str">
        <f>IF(Flights[[#This Row],[Length (hr)]]&lt;2, "No meal", IF(Flights[[#This Row],[Length (hr)]]&lt;3.5, "Light meal", "Full meal"))</f>
        <v>No meal</v>
      </c>
      <c r="T718" s="1" t="str">
        <f>IF(AND(Flights[[#This Row],[Airline]]="US Airways", Flights[[#This Row],[Meal]]="Full Meal"), "Yes", "No")</f>
        <v>No</v>
      </c>
      <c r="U718" s="1">
        <v>0.41875000000000001</v>
      </c>
      <c r="V718">
        <v>-9</v>
      </c>
      <c r="W718" s="1" t="str">
        <f>IF(Flights[[#This Row],[Arrival Delay]] = "", "Cancelled", IF(Flights[[#This Row],[Arrival Delay]]&gt;15, "Delayed", "On time"))</f>
        <v>On time</v>
      </c>
      <c r="X718" t="str">
        <f>IF(Flights[[#This Row],[Status]]&lt;&gt;"Delayed","", IF(Flights[[#This Row],[Arrival Delay]]&gt;120, "Severe", IF(Flights[[#This Row],[Arrival Delay]]&gt;60, "Major", "Moderate")))</f>
        <v/>
      </c>
      <c r="Y718" t="b">
        <v>0</v>
      </c>
      <c r="AA718" t="str">
        <f>IF(OR(AND(Flights[[#This Row],[Status]]="Cancelled", Flights[[#This Row],[Cancellation Reason]]="Airline/Carrier"), Flights[[#This Row],[Delay Type]]="Severe"), "Yes", "No")</f>
        <v>No</v>
      </c>
    </row>
    <row r="719" spans="1:27" x14ac:dyDescent="0.3">
      <c r="A719" s="3">
        <v>42061</v>
      </c>
      <c r="B719" s="22">
        <f>WEEKNUM(Flights[[#This Row],[Date]], 1)</f>
        <v>9</v>
      </c>
      <c r="C719" s="22">
        <f>WEEKDAY(Flights[[#This Row],[Date]],1)</f>
        <v>5</v>
      </c>
      <c r="D719" t="s">
        <v>705</v>
      </c>
      <c r="E719" t="s">
        <v>1994</v>
      </c>
      <c r="F719" t="s">
        <v>0</v>
      </c>
      <c r="G719" t="s">
        <v>351</v>
      </c>
      <c r="H719" t="str">
        <f>_xlfn.XLOOKUP(Flights[[#This Row],[Destination]], Airports!$A$2:$A$78, Airports!$D$2:$D$78)</f>
        <v>Sacramento</v>
      </c>
      <c r="I719" t="str" cm="1">
        <f t="array" ref="I719">_xlfn.XLOOKUP(Flights[[#This Row],[Destination]],_xlfn._TRO_TRAILING( Airports!A:A),_xlfn._TRO_TRAILING( Airports!E:E), "Not found")</f>
        <v>CA</v>
      </c>
      <c r="J719" s="1">
        <v>0.33680555555555558</v>
      </c>
      <c r="K719" s="22">
        <f>HOUR(Flights[[#This Row],[Scheduled Departure]])</f>
        <v>8</v>
      </c>
      <c r="L719" s="1">
        <v>0.33194444444444443</v>
      </c>
      <c r="M719">
        <f>(L719-J719)*24*60</f>
        <v>-7.0000000000000551</v>
      </c>
      <c r="N719" s="16">
        <f>Flights[[#This Row],[Length (min)]]/60</f>
        <v>1.4333333333333333</v>
      </c>
      <c r="O719">
        <v>86</v>
      </c>
      <c r="P719">
        <v>373</v>
      </c>
      <c r="Q719" s="18">
        <f>IFERROR(Flights[[#This Row],[Distance]]/Flights[[#This Row],[Length (hr)]], "")</f>
        <v>260.23255813953489</v>
      </c>
      <c r="R719" s="1">
        <v>0.40138888888888891</v>
      </c>
      <c r="S719" s="1" t="str">
        <f>IF(Flights[[#This Row],[Length (hr)]]&lt;2, "No meal", IF(Flights[[#This Row],[Length (hr)]]&lt;3.5, "Light meal", "Full meal"))</f>
        <v>No meal</v>
      </c>
      <c r="T719" s="1" t="str">
        <f>IF(AND(Flights[[#This Row],[Airline]]="US Airways", Flights[[#This Row],[Meal]]="Full Meal"), "Yes", "No")</f>
        <v>No</v>
      </c>
      <c r="U719" s="1">
        <v>0.39166666666666666</v>
      </c>
      <c r="V719">
        <v>-14</v>
      </c>
      <c r="W719" s="1" t="str">
        <f>IF(Flights[[#This Row],[Arrival Delay]] = "", "Cancelled", IF(Flights[[#This Row],[Arrival Delay]]&gt;15, "Delayed", "On time"))</f>
        <v>On time</v>
      </c>
      <c r="X719" t="str">
        <f>IF(Flights[[#This Row],[Status]]&lt;&gt;"Delayed","", IF(Flights[[#This Row],[Arrival Delay]]&gt;120, "Severe", IF(Flights[[#This Row],[Arrival Delay]]&gt;60, "Major", "Moderate")))</f>
        <v/>
      </c>
      <c r="Y719" t="b">
        <v>0</v>
      </c>
      <c r="AA719" t="str">
        <f>IF(OR(AND(Flights[[#This Row],[Status]]="Cancelled", Flights[[#This Row],[Cancellation Reason]]="Airline/Carrier"), Flights[[#This Row],[Delay Type]]="Severe"), "Yes", "No")</f>
        <v>No</v>
      </c>
    </row>
    <row r="720" spans="1:27" x14ac:dyDescent="0.3">
      <c r="A720" s="3">
        <v>42061</v>
      </c>
      <c r="B720" s="22">
        <f>WEEKNUM(Flights[[#This Row],[Date]], 1)</f>
        <v>9</v>
      </c>
      <c r="C720" s="22">
        <f>WEEKDAY(Flights[[#This Row],[Date]],1)</f>
        <v>5</v>
      </c>
      <c r="D720" t="s">
        <v>487</v>
      </c>
      <c r="E720" t="s">
        <v>1989</v>
      </c>
      <c r="F720" t="s">
        <v>0</v>
      </c>
      <c r="G720" t="s">
        <v>349</v>
      </c>
      <c r="H720" t="str">
        <f>_xlfn.XLOOKUP(Flights[[#This Row],[Destination]], Airports!$A$2:$A$78, Airports!$D$2:$D$78)</f>
        <v>Salt Lake City</v>
      </c>
      <c r="I720" t="str" cm="1">
        <f t="array" ref="I720">_xlfn.XLOOKUP(Flights[[#This Row],[Destination]],_xlfn._TRO_TRAILING( Airports!A:A),_xlfn._TRO_TRAILING( Airports!E:E), "Not found")</f>
        <v>UT</v>
      </c>
      <c r="J720" s="1">
        <v>0.47569444444444442</v>
      </c>
      <c r="K720" s="22">
        <f>HOUR(Flights[[#This Row],[Scheduled Departure]])</f>
        <v>11</v>
      </c>
      <c r="L720" s="1">
        <v>0.47361111111111109</v>
      </c>
      <c r="M720">
        <f>(L720-J720)*24*60</f>
        <v>-2.9999999999999893</v>
      </c>
      <c r="N720" s="16">
        <f>Flights[[#This Row],[Length (min)]]/60</f>
        <v>1.8833333333333333</v>
      </c>
      <c r="O720">
        <v>113</v>
      </c>
      <c r="P720">
        <v>590</v>
      </c>
      <c r="Q720" s="18">
        <f>IFERROR(Flights[[#This Row],[Distance]]/Flights[[#This Row],[Length (hr)]], "")</f>
        <v>313.27433628318585</v>
      </c>
      <c r="R720" s="1">
        <v>0.59375</v>
      </c>
      <c r="S720" s="1" t="str">
        <f>IF(Flights[[#This Row],[Length (hr)]]&lt;2, "No meal", IF(Flights[[#This Row],[Length (hr)]]&lt;3.5, "Light meal", "Full meal"))</f>
        <v>No meal</v>
      </c>
      <c r="T720" s="1" t="str">
        <f>IF(AND(Flights[[#This Row],[Airline]]="US Airways", Flights[[#This Row],[Meal]]="Full Meal"), "Yes", "No")</f>
        <v>No</v>
      </c>
      <c r="U720" s="1">
        <v>0.59375</v>
      </c>
      <c r="V720">
        <v>0</v>
      </c>
      <c r="W720" s="1" t="str">
        <f>IF(Flights[[#This Row],[Arrival Delay]] = "", "Cancelled", IF(Flights[[#This Row],[Arrival Delay]]&gt;15, "Delayed", "On time"))</f>
        <v>On time</v>
      </c>
      <c r="X720" t="str">
        <f>IF(Flights[[#This Row],[Status]]&lt;&gt;"Delayed","", IF(Flights[[#This Row],[Arrival Delay]]&gt;120, "Severe", IF(Flights[[#This Row],[Arrival Delay]]&gt;60, "Major", "Moderate")))</f>
        <v/>
      </c>
      <c r="Y720" t="b">
        <v>0</v>
      </c>
      <c r="AA720" t="str">
        <f>IF(OR(AND(Flights[[#This Row],[Status]]="Cancelled", Flights[[#This Row],[Cancellation Reason]]="Airline/Carrier"), Flights[[#This Row],[Delay Type]]="Severe"), "Yes", "No")</f>
        <v>No</v>
      </c>
    </row>
    <row r="721" spans="1:27" x14ac:dyDescent="0.3">
      <c r="A721" s="3">
        <v>42061</v>
      </c>
      <c r="B721" s="22">
        <f>WEEKNUM(Flights[[#This Row],[Date]], 1)</f>
        <v>9</v>
      </c>
      <c r="C721" s="22">
        <f>WEEKDAY(Flights[[#This Row],[Date]],1)</f>
        <v>5</v>
      </c>
      <c r="D721" t="s">
        <v>872</v>
      </c>
      <c r="E721" t="s">
        <v>1995</v>
      </c>
      <c r="F721" t="s">
        <v>0</v>
      </c>
      <c r="G721" t="s">
        <v>15</v>
      </c>
      <c r="H721" t="str">
        <f>_xlfn.XLOOKUP(Flights[[#This Row],[Destination]], Airports!$A$2:$A$78, Airports!$D$2:$D$78)</f>
        <v>Las Vegas</v>
      </c>
      <c r="I721" t="str" cm="1">
        <f t="array" ref="I721">_xlfn.XLOOKUP(Flights[[#This Row],[Destination]],_xlfn._TRO_TRAILING( Airports!A:A),_xlfn._TRO_TRAILING( Airports!E:E), "Not found")</f>
        <v>NV</v>
      </c>
      <c r="J721" s="1">
        <v>0.50347222222222221</v>
      </c>
      <c r="K721" s="22">
        <f>HOUR(Flights[[#This Row],[Scheduled Departure]])</f>
        <v>12</v>
      </c>
      <c r="L721" s="1">
        <v>0.51666666666666672</v>
      </c>
      <c r="M721">
        <f>(L721-J721)*24*60</f>
        <v>19.000000000000092</v>
      </c>
      <c r="N721" s="16">
        <f>Flights[[#This Row],[Length (min)]]/60</f>
        <v>0.8833333333333333</v>
      </c>
      <c r="O721">
        <v>53</v>
      </c>
      <c r="P721">
        <v>236</v>
      </c>
      <c r="Q721" s="18">
        <f>IFERROR(Flights[[#This Row],[Distance]]/Flights[[#This Row],[Length (hr)]], "")</f>
        <v>267.16981132075472</v>
      </c>
      <c r="R721" s="1">
        <v>0.54513888888888884</v>
      </c>
      <c r="S721" s="1" t="str">
        <f>IF(Flights[[#This Row],[Length (hr)]]&lt;2, "No meal", IF(Flights[[#This Row],[Length (hr)]]&lt;3.5, "Light meal", "Full meal"))</f>
        <v>No meal</v>
      </c>
      <c r="T721" s="1" t="str">
        <f>IF(AND(Flights[[#This Row],[Airline]]="US Airways", Flights[[#This Row],[Meal]]="Full Meal"), "Yes", "No")</f>
        <v>No</v>
      </c>
      <c r="U721" s="1">
        <v>0.55347222222222225</v>
      </c>
      <c r="V721">
        <v>12</v>
      </c>
      <c r="W721" s="1" t="str">
        <f>IF(Flights[[#This Row],[Arrival Delay]] = "", "Cancelled", IF(Flights[[#This Row],[Arrival Delay]]&gt;15, "Delayed", "On time"))</f>
        <v>On time</v>
      </c>
      <c r="X721" t="str">
        <f>IF(Flights[[#This Row],[Status]]&lt;&gt;"Delayed","", IF(Flights[[#This Row],[Arrival Delay]]&gt;120, "Severe", IF(Flights[[#This Row],[Arrival Delay]]&gt;60, "Major", "Moderate")))</f>
        <v/>
      </c>
      <c r="Y721" t="b">
        <v>0</v>
      </c>
      <c r="AA721" t="str">
        <f>IF(OR(AND(Flights[[#This Row],[Status]]="Cancelled", Flights[[#This Row],[Cancellation Reason]]="Airline/Carrier"), Flights[[#This Row],[Delay Type]]="Severe"), "Yes", "No")</f>
        <v>No</v>
      </c>
    </row>
    <row r="722" spans="1:27" x14ac:dyDescent="0.3">
      <c r="A722" s="3">
        <v>42061</v>
      </c>
      <c r="B722" s="22">
        <f>WEEKNUM(Flights[[#This Row],[Date]], 1)</f>
        <v>9</v>
      </c>
      <c r="C722" s="22">
        <f>WEEKDAY(Flights[[#This Row],[Date]],1)</f>
        <v>5</v>
      </c>
      <c r="D722" t="s">
        <v>878</v>
      </c>
      <c r="E722" t="s">
        <v>1995</v>
      </c>
      <c r="F722" t="s">
        <v>0</v>
      </c>
      <c r="G722" t="s">
        <v>6</v>
      </c>
      <c r="H722" t="str">
        <f>_xlfn.XLOOKUP(Flights[[#This Row],[Destination]], Airports!$A$2:$A$78, Airports!$D$2:$D$78)</f>
        <v>Nashville</v>
      </c>
      <c r="I722" t="str" cm="1">
        <f t="array" ref="I722">_xlfn.XLOOKUP(Flights[[#This Row],[Destination]],_xlfn._TRO_TRAILING( Airports!A:A),_xlfn._TRO_TRAILING( Airports!E:E), "Not found")</f>
        <v>TN</v>
      </c>
      <c r="J722" s="1">
        <v>0.54513888888888884</v>
      </c>
      <c r="K722" s="22">
        <f>HOUR(Flights[[#This Row],[Scheduled Departure]])</f>
        <v>13</v>
      </c>
      <c r="L722" s="1">
        <v>0.56458333333333333</v>
      </c>
      <c r="M722">
        <f>(L722-J722)*24*60</f>
        <v>28.00000000000006</v>
      </c>
      <c r="N722" s="16">
        <f>Flights[[#This Row],[Length (min)]]/60</f>
        <v>3.7166666666666668</v>
      </c>
      <c r="O722">
        <v>223</v>
      </c>
      <c r="P722">
        <v>1797</v>
      </c>
      <c r="Q722" s="18">
        <f>IFERROR(Flights[[#This Row],[Distance]]/Flights[[#This Row],[Length (hr)]], "")</f>
        <v>483.49775784753359</v>
      </c>
      <c r="R722" s="1">
        <v>0.78819444444444442</v>
      </c>
      <c r="S722" s="1" t="str">
        <f>IF(Flights[[#This Row],[Length (hr)]]&lt;2, "No meal", IF(Flights[[#This Row],[Length (hr)]]&lt;3.5, "Light meal", "Full meal"))</f>
        <v>Full meal</v>
      </c>
      <c r="T722" s="1" t="str">
        <f>IF(AND(Flights[[#This Row],[Airline]]="US Airways", Flights[[#This Row],[Meal]]="Full Meal"), "Yes", "No")</f>
        <v>No</v>
      </c>
      <c r="U722" s="1">
        <v>0.80277777777777781</v>
      </c>
      <c r="V722">
        <v>21</v>
      </c>
      <c r="W722" s="1" t="str">
        <f>IF(Flights[[#This Row],[Arrival Delay]] = "", "Cancelled", IF(Flights[[#This Row],[Arrival Delay]]&gt;15, "Delayed", "On time"))</f>
        <v>Delayed</v>
      </c>
      <c r="X722" t="str">
        <f>IF(Flights[[#This Row],[Status]]&lt;&gt;"Delayed","", IF(Flights[[#This Row],[Arrival Delay]]&gt;120, "Severe", IF(Flights[[#This Row],[Arrival Delay]]&gt;60, "Major", "Moderate")))</f>
        <v>Moderate</v>
      </c>
      <c r="Y722" t="b">
        <v>0</v>
      </c>
      <c r="AA722" t="str">
        <f>IF(OR(AND(Flights[[#This Row],[Status]]="Cancelled", Flights[[#This Row],[Cancellation Reason]]="Airline/Carrier"), Flights[[#This Row],[Delay Type]]="Severe"), "Yes", "No")</f>
        <v>No</v>
      </c>
    </row>
    <row r="723" spans="1:27" x14ac:dyDescent="0.3">
      <c r="A723" s="3">
        <v>42061</v>
      </c>
      <c r="B723" s="22">
        <f>WEEKNUM(Flights[[#This Row],[Date]], 1)</f>
        <v>9</v>
      </c>
      <c r="C723" s="22">
        <f>WEEKDAY(Flights[[#This Row],[Date]],1)</f>
        <v>5</v>
      </c>
      <c r="D723" t="s">
        <v>808</v>
      </c>
      <c r="E723" t="s">
        <v>1994</v>
      </c>
      <c r="F723" t="s">
        <v>0</v>
      </c>
      <c r="G723" t="s">
        <v>318</v>
      </c>
      <c r="H723" t="str">
        <f>_xlfn.XLOOKUP(Flights[[#This Row],[Destination]], Airports!$A$2:$A$78, Airports!$D$2:$D$78)</f>
        <v>Oakland</v>
      </c>
      <c r="I723" t="str" cm="1">
        <f t="array" ref="I723">_xlfn.XLOOKUP(Flights[[#This Row],[Destination]],_xlfn._TRO_TRAILING( Airports!A:A),_xlfn._TRO_TRAILING( Airports!E:E), "Not found")</f>
        <v>CA</v>
      </c>
      <c r="J723" s="1">
        <v>0.5625</v>
      </c>
      <c r="K723" s="22">
        <f>HOUR(Flights[[#This Row],[Scheduled Departure]])</f>
        <v>13</v>
      </c>
      <c r="L723" s="1">
        <v>0.55902777777777779</v>
      </c>
      <c r="M723">
        <f>(L723-J723)*24*60</f>
        <v>-4.9999999999999822</v>
      </c>
      <c r="N723" s="16">
        <f>Flights[[#This Row],[Length (min)]]/60</f>
        <v>1.5333333333333334</v>
      </c>
      <c r="O723">
        <v>92</v>
      </c>
      <c r="P723">
        <v>337</v>
      </c>
      <c r="Q723" s="18">
        <f>IFERROR(Flights[[#This Row],[Distance]]/Flights[[#This Row],[Length (hr)]], "")</f>
        <v>219.78260869565216</v>
      </c>
      <c r="R723" s="1">
        <v>0.62083333333333335</v>
      </c>
      <c r="S723" s="1" t="str">
        <f>IF(Flights[[#This Row],[Length (hr)]]&lt;2, "No meal", IF(Flights[[#This Row],[Length (hr)]]&lt;3.5, "Light meal", "Full meal"))</f>
        <v>No meal</v>
      </c>
      <c r="T723" s="1" t="str">
        <f>IF(AND(Flights[[#This Row],[Airline]]="US Airways", Flights[[#This Row],[Meal]]="Full Meal"), "Yes", "No")</f>
        <v>No</v>
      </c>
      <c r="U723" s="1">
        <v>0.62291666666666667</v>
      </c>
      <c r="V723">
        <v>3</v>
      </c>
      <c r="W723" s="1" t="str">
        <f>IF(Flights[[#This Row],[Arrival Delay]] = "", "Cancelled", IF(Flights[[#This Row],[Arrival Delay]]&gt;15, "Delayed", "On time"))</f>
        <v>On time</v>
      </c>
      <c r="X723" t="str">
        <f>IF(Flights[[#This Row],[Status]]&lt;&gt;"Delayed","", IF(Flights[[#This Row],[Arrival Delay]]&gt;120, "Severe", IF(Flights[[#This Row],[Arrival Delay]]&gt;60, "Major", "Moderate")))</f>
        <v/>
      </c>
      <c r="Y723" t="b">
        <v>0</v>
      </c>
      <c r="AA723" t="str">
        <f>IF(OR(AND(Flights[[#This Row],[Status]]="Cancelled", Flights[[#This Row],[Cancellation Reason]]="Airline/Carrier"), Flights[[#This Row],[Delay Type]]="Severe"), "Yes", "No")</f>
        <v>No</v>
      </c>
    </row>
    <row r="724" spans="1:27" x14ac:dyDescent="0.3">
      <c r="A724" s="3">
        <v>42061</v>
      </c>
      <c r="B724" s="22">
        <f>WEEKNUM(Flights[[#This Row],[Date]], 1)</f>
        <v>9</v>
      </c>
      <c r="C724" s="22">
        <f>WEEKDAY(Flights[[#This Row],[Date]],1)</f>
        <v>5</v>
      </c>
      <c r="D724" t="s">
        <v>893</v>
      </c>
      <c r="E724" t="s">
        <v>1995</v>
      </c>
      <c r="F724" t="s">
        <v>0</v>
      </c>
      <c r="G724" t="s">
        <v>246</v>
      </c>
      <c r="H724" t="str">
        <f>_xlfn.XLOOKUP(Flights[[#This Row],[Destination]], Airports!$A$2:$A$78, Airports!$D$2:$D$78)</f>
        <v>Albuquerque</v>
      </c>
      <c r="I724" t="str" cm="1">
        <f t="array" ref="I724">_xlfn.XLOOKUP(Flights[[#This Row],[Destination]],_xlfn._TRO_TRAILING( Airports!A:A),_xlfn._TRO_TRAILING( Airports!E:E), "Not found")</f>
        <v>NM</v>
      </c>
      <c r="J724" s="1">
        <v>0.64236111111111116</v>
      </c>
      <c r="K724" s="22">
        <f>HOUR(Flights[[#This Row],[Scheduled Departure]])</f>
        <v>15</v>
      </c>
      <c r="L724" s="1">
        <v>0.65902777777777777</v>
      </c>
      <c r="M724">
        <f>(L724-J724)*24*60</f>
        <v>23.999999999999915</v>
      </c>
      <c r="N724" s="16">
        <f>Flights[[#This Row],[Length (min)]]/60</f>
        <v>1.6666666666666667</v>
      </c>
      <c r="O724">
        <v>100</v>
      </c>
      <c r="P724">
        <v>677</v>
      </c>
      <c r="Q724" s="18">
        <f>IFERROR(Flights[[#This Row],[Distance]]/Flights[[#This Row],[Length (hr)]], "")</f>
        <v>406.2</v>
      </c>
      <c r="R724" s="1">
        <v>0.75347222222222221</v>
      </c>
      <c r="S724" s="1" t="str">
        <f>IF(Flights[[#This Row],[Length (hr)]]&lt;2, "No meal", IF(Flights[[#This Row],[Length (hr)]]&lt;3.5, "Light meal", "Full meal"))</f>
        <v>No meal</v>
      </c>
      <c r="T724" s="1" t="str">
        <f>IF(AND(Flights[[#This Row],[Airline]]="US Airways", Flights[[#This Row],[Meal]]="Full Meal"), "Yes", "No")</f>
        <v>No</v>
      </c>
      <c r="U724" s="1">
        <v>0.77013888888888893</v>
      </c>
      <c r="V724">
        <v>24</v>
      </c>
      <c r="W724" s="1" t="str">
        <f>IF(Flights[[#This Row],[Arrival Delay]] = "", "Cancelled", IF(Flights[[#This Row],[Arrival Delay]]&gt;15, "Delayed", "On time"))</f>
        <v>Delayed</v>
      </c>
      <c r="X724" t="str">
        <f>IF(Flights[[#This Row],[Status]]&lt;&gt;"Delayed","", IF(Flights[[#This Row],[Arrival Delay]]&gt;120, "Severe", IF(Flights[[#This Row],[Arrival Delay]]&gt;60, "Major", "Moderate")))</f>
        <v>Moderate</v>
      </c>
      <c r="Y724" t="b">
        <v>0</v>
      </c>
      <c r="AA724" t="str">
        <f>IF(OR(AND(Flights[[#This Row],[Status]]="Cancelled", Flights[[#This Row],[Cancellation Reason]]="Airline/Carrier"), Flights[[#This Row],[Delay Type]]="Severe"), "Yes", "No")</f>
        <v>No</v>
      </c>
    </row>
    <row r="725" spans="1:27" x14ac:dyDescent="0.3">
      <c r="A725" s="3">
        <v>42061</v>
      </c>
      <c r="B725" s="22">
        <f>WEEKNUM(Flights[[#This Row],[Date]], 1)</f>
        <v>9</v>
      </c>
      <c r="C725" s="22">
        <f>WEEKDAY(Flights[[#This Row],[Date]],1)</f>
        <v>5</v>
      </c>
      <c r="D725" t="s">
        <v>119</v>
      </c>
      <c r="E725" t="s">
        <v>1987</v>
      </c>
      <c r="F725" t="s">
        <v>0</v>
      </c>
      <c r="G725" t="s">
        <v>5</v>
      </c>
      <c r="H725" t="str">
        <f>_xlfn.XLOOKUP(Flights[[#This Row],[Destination]], Airports!$A$2:$A$78, Airports!$D$2:$D$78)</f>
        <v>St. Louis</v>
      </c>
      <c r="I725" t="str" cm="1">
        <f t="array" ref="I725">_xlfn.XLOOKUP(Flights[[#This Row],[Destination]],_xlfn._TRO_TRAILING( Airports!A:A),_xlfn._TRO_TRAILING( Airports!E:E), "Not found")</f>
        <v>MO</v>
      </c>
      <c r="J725" s="1">
        <v>0.64444444444444449</v>
      </c>
      <c r="K725" s="22">
        <f>HOUR(Flights[[#This Row],[Scheduled Departure]])</f>
        <v>15</v>
      </c>
      <c r="L725" s="1">
        <v>0.64236111111111116</v>
      </c>
      <c r="M725">
        <f>(L725-J725)*24*60</f>
        <v>-2.9999999999999893</v>
      </c>
      <c r="N725" s="16">
        <f>Flights[[#This Row],[Length (min)]]/60</f>
        <v>3.8</v>
      </c>
      <c r="O725">
        <v>228</v>
      </c>
      <c r="P725">
        <v>1592</v>
      </c>
      <c r="Q725" s="18">
        <f>IFERROR(Flights[[#This Row],[Distance]]/Flights[[#This Row],[Length (hr)]], "")</f>
        <v>418.94736842105266</v>
      </c>
      <c r="R725" s="1">
        <v>0.87430555555555556</v>
      </c>
      <c r="S725" s="1" t="str">
        <f>IF(Flights[[#This Row],[Length (hr)]]&lt;2, "No meal", IF(Flights[[#This Row],[Length (hr)]]&lt;3.5, "Light meal", "Full meal"))</f>
        <v>Full meal</v>
      </c>
      <c r="T725" s="1" t="str">
        <f>IF(AND(Flights[[#This Row],[Airline]]="US Airways", Flights[[#This Row],[Meal]]="Full Meal"), "Yes", "No")</f>
        <v>No</v>
      </c>
      <c r="U725" s="1">
        <v>0.88402777777777775</v>
      </c>
      <c r="V725">
        <v>14</v>
      </c>
      <c r="W725" s="1" t="str">
        <f>IF(Flights[[#This Row],[Arrival Delay]] = "", "Cancelled", IF(Flights[[#This Row],[Arrival Delay]]&gt;15, "Delayed", "On time"))</f>
        <v>On time</v>
      </c>
      <c r="X725" t="str">
        <f>IF(Flights[[#This Row],[Status]]&lt;&gt;"Delayed","", IF(Flights[[#This Row],[Arrival Delay]]&gt;120, "Severe", IF(Flights[[#This Row],[Arrival Delay]]&gt;60, "Major", "Moderate")))</f>
        <v/>
      </c>
      <c r="Y725" t="b">
        <v>0</v>
      </c>
      <c r="AA725" t="str">
        <f>IF(OR(AND(Flights[[#This Row],[Status]]="Cancelled", Flights[[#This Row],[Cancellation Reason]]="Airline/Carrier"), Flights[[#This Row],[Delay Type]]="Severe"), "Yes", "No")</f>
        <v>No</v>
      </c>
    </row>
    <row r="726" spans="1:27" x14ac:dyDescent="0.3">
      <c r="A726" s="3">
        <v>42061</v>
      </c>
      <c r="B726" s="22">
        <f>WEEKNUM(Flights[[#This Row],[Date]], 1)</f>
        <v>9</v>
      </c>
      <c r="C726" s="22">
        <f>WEEKDAY(Flights[[#This Row],[Date]],1)</f>
        <v>5</v>
      </c>
      <c r="D726" t="s">
        <v>897</v>
      </c>
      <c r="E726" t="s">
        <v>1995</v>
      </c>
      <c r="F726" t="s">
        <v>0</v>
      </c>
      <c r="G726" t="s">
        <v>15</v>
      </c>
      <c r="H726" t="str">
        <f>_xlfn.XLOOKUP(Flights[[#This Row],[Destination]], Airports!$A$2:$A$78, Airports!$D$2:$D$78)</f>
        <v>Las Vegas</v>
      </c>
      <c r="I726" t="str" cm="1">
        <f t="array" ref="I726">_xlfn.XLOOKUP(Flights[[#This Row],[Destination]],_xlfn._TRO_TRAILING( Airports!A:A),_xlfn._TRO_TRAILING( Airports!E:E), "Not found")</f>
        <v>NV</v>
      </c>
      <c r="J726" s="1">
        <v>0.67708333333333337</v>
      </c>
      <c r="K726" s="22">
        <f>HOUR(Flights[[#This Row],[Scheduled Departure]])</f>
        <v>16</v>
      </c>
      <c r="L726" s="1">
        <v>0.69722222222222219</v>
      </c>
      <c r="M726">
        <f>(L726-J726)*24*60</f>
        <v>28.999999999999897</v>
      </c>
      <c r="N726" s="16">
        <f>Flights[[#This Row],[Length (min)]]/60</f>
        <v>0.93333333333333335</v>
      </c>
      <c r="O726">
        <v>56</v>
      </c>
      <c r="P726">
        <v>236</v>
      </c>
      <c r="Q726" s="18">
        <f>IFERROR(Flights[[#This Row],[Distance]]/Flights[[#This Row],[Length (hr)]], "")</f>
        <v>252.85714285714286</v>
      </c>
      <c r="R726" s="1">
        <v>0.71875</v>
      </c>
      <c r="S726" s="1" t="str">
        <f>IF(Flights[[#This Row],[Length (hr)]]&lt;2, "No meal", IF(Flights[[#This Row],[Length (hr)]]&lt;3.5, "Light meal", "Full meal"))</f>
        <v>No meal</v>
      </c>
      <c r="T726" s="1" t="str">
        <f>IF(AND(Flights[[#This Row],[Airline]]="US Airways", Flights[[#This Row],[Meal]]="Full Meal"), "Yes", "No")</f>
        <v>No</v>
      </c>
      <c r="U726" s="1">
        <v>0.73611111111111116</v>
      </c>
      <c r="V726">
        <v>25</v>
      </c>
      <c r="W726" s="1" t="str">
        <f>IF(Flights[[#This Row],[Arrival Delay]] = "", "Cancelled", IF(Flights[[#This Row],[Arrival Delay]]&gt;15, "Delayed", "On time"))</f>
        <v>Delayed</v>
      </c>
      <c r="X726" t="str">
        <f>IF(Flights[[#This Row],[Status]]&lt;&gt;"Delayed","", IF(Flights[[#This Row],[Arrival Delay]]&gt;120, "Severe", IF(Flights[[#This Row],[Arrival Delay]]&gt;60, "Major", "Moderate")))</f>
        <v>Moderate</v>
      </c>
      <c r="Y726" t="b">
        <v>0</v>
      </c>
      <c r="AA726" t="str">
        <f>IF(OR(AND(Flights[[#This Row],[Status]]="Cancelled", Flights[[#This Row],[Cancellation Reason]]="Airline/Carrier"), Flights[[#This Row],[Delay Type]]="Severe"), "Yes", "No")</f>
        <v>No</v>
      </c>
    </row>
    <row r="727" spans="1:27" x14ac:dyDescent="0.3">
      <c r="A727" s="3">
        <v>42061</v>
      </c>
      <c r="B727" s="22">
        <f>WEEKNUM(Flights[[#This Row],[Date]], 1)</f>
        <v>9</v>
      </c>
      <c r="C727" s="22">
        <f>WEEKDAY(Flights[[#This Row],[Date]],1)</f>
        <v>5</v>
      </c>
      <c r="D727" t="s">
        <v>98</v>
      </c>
      <c r="E727" t="s">
        <v>1987</v>
      </c>
      <c r="F727" t="s">
        <v>0</v>
      </c>
      <c r="G727" t="s">
        <v>3</v>
      </c>
      <c r="H727" t="str">
        <f>_xlfn.XLOOKUP(Flights[[#This Row],[Destination]], Airports!$A$2:$A$78, Airports!$D$2:$D$78)</f>
        <v>Dallas</v>
      </c>
      <c r="I727" t="str" cm="1">
        <f t="array" ref="I727">_xlfn.XLOOKUP(Flights[[#This Row],[Destination]],_xlfn._TRO_TRAILING( Airports!A:A),_xlfn._TRO_TRAILING( Airports!E:E), "Not found")</f>
        <v>TX</v>
      </c>
      <c r="J727" s="1">
        <v>0.78819444444444442</v>
      </c>
      <c r="K727" s="22">
        <f>HOUR(Flights[[#This Row],[Scheduled Departure]])</f>
        <v>18</v>
      </c>
      <c r="L727" s="1">
        <v>0.78402777777777777</v>
      </c>
      <c r="M727">
        <f>(L727-J727)*24*60</f>
        <v>-5.9999999999999787</v>
      </c>
      <c r="N727" s="16">
        <f>Flights[[#This Row],[Length (min)]]/60</f>
        <v>2.7666666666666666</v>
      </c>
      <c r="O727">
        <v>166</v>
      </c>
      <c r="P727">
        <v>1235</v>
      </c>
      <c r="Q727" s="18">
        <f>IFERROR(Flights[[#This Row],[Distance]]/Flights[[#This Row],[Length (hr)]], "")</f>
        <v>446.3855421686747</v>
      </c>
      <c r="R727" s="1">
        <v>0.98958333333333337</v>
      </c>
      <c r="S727" s="1" t="str">
        <f>IF(Flights[[#This Row],[Length (hr)]]&lt;2, "No meal", IF(Flights[[#This Row],[Length (hr)]]&lt;3.5, "Light meal", "Full meal"))</f>
        <v>Light meal</v>
      </c>
      <c r="T727" s="1" t="str">
        <f>IF(AND(Flights[[#This Row],[Airline]]="US Airways", Flights[[#This Row],[Meal]]="Full Meal"), "Yes", "No")</f>
        <v>No</v>
      </c>
      <c r="U727" s="1">
        <v>0.98263888888888884</v>
      </c>
      <c r="V727">
        <v>-10</v>
      </c>
      <c r="W727" s="1" t="str">
        <f>IF(Flights[[#This Row],[Arrival Delay]] = "", "Cancelled", IF(Flights[[#This Row],[Arrival Delay]]&gt;15, "Delayed", "On time"))</f>
        <v>On time</v>
      </c>
      <c r="X727" t="str">
        <f>IF(Flights[[#This Row],[Status]]&lt;&gt;"Delayed","", IF(Flights[[#This Row],[Arrival Delay]]&gt;120, "Severe", IF(Flights[[#This Row],[Arrival Delay]]&gt;60, "Major", "Moderate")))</f>
        <v/>
      </c>
      <c r="Y727" t="b">
        <v>0</v>
      </c>
      <c r="AA727" t="str">
        <f>IF(OR(AND(Flights[[#This Row],[Status]]="Cancelled", Flights[[#This Row],[Cancellation Reason]]="Airline/Carrier"), Flights[[#This Row],[Delay Type]]="Severe"), "Yes", "No")</f>
        <v>No</v>
      </c>
    </row>
    <row r="728" spans="1:27" x14ac:dyDescent="0.3">
      <c r="A728" s="3">
        <v>42061</v>
      </c>
      <c r="B728" s="22">
        <f>WEEKNUM(Flights[[#This Row],[Date]], 1)</f>
        <v>9</v>
      </c>
      <c r="C728" s="22">
        <f>WEEKDAY(Flights[[#This Row],[Date]],1)</f>
        <v>5</v>
      </c>
      <c r="D728" t="s">
        <v>646</v>
      </c>
      <c r="E728" t="s">
        <v>1994</v>
      </c>
      <c r="F728" t="s">
        <v>0</v>
      </c>
      <c r="G728" t="s">
        <v>266</v>
      </c>
      <c r="H728" t="str">
        <f>_xlfn.XLOOKUP(Flights[[#This Row],[Destination]], Airports!$A$2:$A$78, Airports!$D$2:$D$78)</f>
        <v>Colorado Springs</v>
      </c>
      <c r="I728" t="str" cm="1">
        <f t="array" ref="I728">_xlfn.XLOOKUP(Flights[[#This Row],[Destination]],_xlfn._TRO_TRAILING( Airports!A:A),_xlfn._TRO_TRAILING( Airports!E:E), "Not found")</f>
        <v>CO</v>
      </c>
      <c r="J728" s="1">
        <v>0.80555555555555558</v>
      </c>
      <c r="K728" s="22">
        <f>HOUR(Flights[[#This Row],[Scheduled Departure]])</f>
        <v>19</v>
      </c>
      <c r="L728" s="1">
        <v>0.80277777777777781</v>
      </c>
      <c r="M728">
        <f>(L728-J728)*24*60</f>
        <v>-3.9999999999999858</v>
      </c>
      <c r="N728" s="16">
        <f>Flights[[#This Row],[Length (min)]]/60</f>
        <v>2.4166666666666665</v>
      </c>
      <c r="O728">
        <v>145</v>
      </c>
      <c r="P728">
        <v>833</v>
      </c>
      <c r="Q728" s="18">
        <f>IFERROR(Flights[[#This Row],[Distance]]/Flights[[#This Row],[Length (hr)]], "")</f>
        <v>344.68965517241384</v>
      </c>
      <c r="R728" s="1">
        <v>0.93888888888888888</v>
      </c>
      <c r="S728" s="1" t="str">
        <f>IF(Flights[[#This Row],[Length (hr)]]&lt;2, "No meal", IF(Flights[[#This Row],[Length (hr)]]&lt;3.5, "Light meal", "Full meal"))</f>
        <v>Light meal</v>
      </c>
      <c r="T728" s="1" t="str">
        <f>IF(AND(Flights[[#This Row],[Airline]]="US Airways", Flights[[#This Row],[Meal]]="Full Meal"), "Yes", "No")</f>
        <v>No</v>
      </c>
      <c r="U728" s="1">
        <v>0.94513888888888886</v>
      </c>
      <c r="V728">
        <v>9</v>
      </c>
      <c r="W728" s="1" t="str">
        <f>IF(Flights[[#This Row],[Arrival Delay]] = "", "Cancelled", IF(Flights[[#This Row],[Arrival Delay]]&gt;15, "Delayed", "On time"))</f>
        <v>On time</v>
      </c>
      <c r="X728" t="str">
        <f>IF(Flights[[#This Row],[Status]]&lt;&gt;"Delayed","", IF(Flights[[#This Row],[Arrival Delay]]&gt;120, "Severe", IF(Flights[[#This Row],[Arrival Delay]]&gt;60, "Major", "Moderate")))</f>
        <v/>
      </c>
      <c r="Y728" t="b">
        <v>0</v>
      </c>
      <c r="AA728" t="str">
        <f>IF(OR(AND(Flights[[#This Row],[Status]]="Cancelled", Flights[[#This Row],[Cancellation Reason]]="Airline/Carrier"), Flights[[#This Row],[Delay Type]]="Severe"), "Yes", "No")</f>
        <v>No</v>
      </c>
    </row>
    <row r="729" spans="1:27" x14ac:dyDescent="0.3">
      <c r="A729" s="3">
        <v>42061</v>
      </c>
      <c r="B729" s="22">
        <f>WEEKNUM(Flights[[#This Row],[Date]], 1)</f>
        <v>9</v>
      </c>
      <c r="C729" s="22">
        <f>WEEKDAY(Flights[[#This Row],[Date]],1)</f>
        <v>5</v>
      </c>
      <c r="D729" t="s">
        <v>644</v>
      </c>
      <c r="E729" t="s">
        <v>1994</v>
      </c>
      <c r="F729" t="s">
        <v>0</v>
      </c>
      <c r="G729" t="s">
        <v>283</v>
      </c>
      <c r="H729" t="str">
        <f>_xlfn.XLOOKUP(Flights[[#This Row],[Destination]], Airports!$A$2:$A$78, Airports!$D$2:$D$78)</f>
        <v>Fresno</v>
      </c>
      <c r="I729" t="str" cm="1">
        <f t="array" ref="I729">_xlfn.XLOOKUP(Flights[[#This Row],[Destination]],_xlfn._TRO_TRAILING( Airports!A:A),_xlfn._TRO_TRAILING( Airports!E:E), "Not found")</f>
        <v>CA</v>
      </c>
      <c r="J729" s="1">
        <v>0.82986111111111116</v>
      </c>
      <c r="K729" s="22">
        <f>HOUR(Flights[[#This Row],[Scheduled Departure]])</f>
        <v>19</v>
      </c>
      <c r="L729" s="1">
        <v>0.94513888888888886</v>
      </c>
      <c r="M729">
        <f>(L729-J729)*24*60</f>
        <v>165.99999999999989</v>
      </c>
      <c r="N729" s="16">
        <f>Flights[[#This Row],[Length (min)]]/60</f>
        <v>0.96666666666666667</v>
      </c>
      <c r="O729">
        <v>58</v>
      </c>
      <c r="P729">
        <v>209</v>
      </c>
      <c r="Q729" s="18">
        <f>IFERROR(Flights[[#This Row],[Distance]]/Flights[[#This Row],[Length (hr)]], "")</f>
        <v>216.20689655172413</v>
      </c>
      <c r="R729" s="1">
        <v>0.87291666666666667</v>
      </c>
      <c r="S729" s="1" t="str">
        <f>IF(Flights[[#This Row],[Length (hr)]]&lt;2, "No meal", IF(Flights[[#This Row],[Length (hr)]]&lt;3.5, "Light meal", "Full meal"))</f>
        <v>No meal</v>
      </c>
      <c r="T729" s="1" t="str">
        <f>IF(AND(Flights[[#This Row],[Airline]]="US Airways", Flights[[#This Row],[Meal]]="Full Meal"), "Yes", "No")</f>
        <v>No</v>
      </c>
      <c r="U729" s="1">
        <v>0.98541666666666672</v>
      </c>
      <c r="V729">
        <v>162</v>
      </c>
      <c r="W729" s="1" t="str">
        <f>IF(Flights[[#This Row],[Arrival Delay]] = "", "Cancelled", IF(Flights[[#This Row],[Arrival Delay]]&gt;15, "Delayed", "On time"))</f>
        <v>Delayed</v>
      </c>
      <c r="X729" t="str">
        <f>IF(Flights[[#This Row],[Status]]&lt;&gt;"Delayed","", IF(Flights[[#This Row],[Arrival Delay]]&gt;120, "Severe", IF(Flights[[#This Row],[Arrival Delay]]&gt;60, "Major", "Moderate")))</f>
        <v>Severe</v>
      </c>
      <c r="Y729" t="b">
        <v>0</v>
      </c>
      <c r="AA729" t="str">
        <f>IF(OR(AND(Flights[[#This Row],[Status]]="Cancelled", Flights[[#This Row],[Cancellation Reason]]="Airline/Carrier"), Flights[[#This Row],[Delay Type]]="Severe"), "Yes", "No")</f>
        <v>Yes</v>
      </c>
    </row>
    <row r="730" spans="1:27" x14ac:dyDescent="0.3">
      <c r="A730" s="3">
        <v>42062</v>
      </c>
      <c r="B730" s="22">
        <f>WEEKNUM(Flights[[#This Row],[Date]], 1)</f>
        <v>9</v>
      </c>
      <c r="C730" s="22">
        <f>WEEKDAY(Flights[[#This Row],[Date]],1)</f>
        <v>6</v>
      </c>
      <c r="D730" t="s">
        <v>844</v>
      </c>
      <c r="E730" t="s">
        <v>1994</v>
      </c>
      <c r="F730" t="s">
        <v>0</v>
      </c>
      <c r="G730" t="s">
        <v>7</v>
      </c>
      <c r="H730" t="str">
        <f>_xlfn.XLOOKUP(Flights[[#This Row],[Destination]], Airports!$A$2:$A$78, Airports!$D$2:$D$78)</f>
        <v>Austin</v>
      </c>
      <c r="I730" t="str" cm="1">
        <f t="array" ref="I730">_xlfn.XLOOKUP(Flights[[#This Row],[Destination]],_xlfn._TRO_TRAILING( Airports!A:A),_xlfn._TRO_TRAILING( Airports!E:E), "Not found")</f>
        <v>TX</v>
      </c>
      <c r="J730" s="1">
        <v>0.34930555555555554</v>
      </c>
      <c r="K730" s="22">
        <f>HOUR(Flights[[#This Row],[Scheduled Departure]])</f>
        <v>8</v>
      </c>
      <c r="L730" s="1">
        <v>0.38680555555555557</v>
      </c>
      <c r="M730">
        <f>(L730-J730)*24*60</f>
        <v>54.00000000000005</v>
      </c>
      <c r="N730" s="16">
        <f>Flights[[#This Row],[Length (min)]]/60</f>
        <v>2.9666666666666668</v>
      </c>
      <c r="O730">
        <v>178</v>
      </c>
      <c r="P730">
        <v>1242</v>
      </c>
      <c r="Q730" s="18">
        <f>IFERROR(Flights[[#This Row],[Distance]]/Flights[[#This Row],[Length (hr)]], "")</f>
        <v>418.65168539325839</v>
      </c>
      <c r="R730" s="1">
        <v>0.55625000000000002</v>
      </c>
      <c r="S730" s="1" t="str">
        <f>IF(Flights[[#This Row],[Length (hr)]]&lt;2, "No meal", IF(Flights[[#This Row],[Length (hr)]]&lt;3.5, "Light meal", "Full meal"))</f>
        <v>Light meal</v>
      </c>
      <c r="T730" s="1" t="str">
        <f>IF(AND(Flights[[#This Row],[Airline]]="US Airways", Flights[[#This Row],[Meal]]="Full Meal"), "Yes", "No")</f>
        <v>No</v>
      </c>
      <c r="U730" s="1">
        <v>0.59375</v>
      </c>
      <c r="V730">
        <v>54</v>
      </c>
      <c r="W730" s="1" t="str">
        <f>IF(Flights[[#This Row],[Arrival Delay]] = "", "Cancelled", IF(Flights[[#This Row],[Arrival Delay]]&gt;15, "Delayed", "On time"))</f>
        <v>Delayed</v>
      </c>
      <c r="X730" t="str">
        <f>IF(Flights[[#This Row],[Status]]&lt;&gt;"Delayed","", IF(Flights[[#This Row],[Arrival Delay]]&gt;120, "Severe", IF(Flights[[#This Row],[Arrival Delay]]&gt;60, "Major", "Moderate")))</f>
        <v>Moderate</v>
      </c>
      <c r="Y730" t="b">
        <v>0</v>
      </c>
      <c r="AA730" t="str">
        <f>IF(OR(AND(Flights[[#This Row],[Status]]="Cancelled", Flights[[#This Row],[Cancellation Reason]]="Airline/Carrier"), Flights[[#This Row],[Delay Type]]="Severe"), "Yes", "No")</f>
        <v>No</v>
      </c>
    </row>
    <row r="731" spans="1:27" x14ac:dyDescent="0.3">
      <c r="A731" s="3">
        <v>42062</v>
      </c>
      <c r="B731" s="22">
        <f>WEEKNUM(Flights[[#This Row],[Date]], 1)</f>
        <v>9</v>
      </c>
      <c r="C731" s="22">
        <f>WEEKDAY(Flights[[#This Row],[Date]],1)</f>
        <v>6</v>
      </c>
      <c r="D731" t="s">
        <v>444</v>
      </c>
      <c r="E731" t="s">
        <v>1994</v>
      </c>
      <c r="F731" t="s">
        <v>0</v>
      </c>
      <c r="G731" t="s">
        <v>344</v>
      </c>
      <c r="H731" t="str">
        <f>_xlfn.XLOOKUP(Flights[[#This Row],[Destination]], Airports!$A$2:$A$78, Airports!$D$2:$D$78)</f>
        <v>Seattle</v>
      </c>
      <c r="I731" t="str" cm="1">
        <f t="array" ref="I731">_xlfn.XLOOKUP(Flights[[#This Row],[Destination]],_xlfn._TRO_TRAILING( Airports!A:A),_xlfn._TRO_TRAILING( Airports!E:E), "Not found")</f>
        <v>WA</v>
      </c>
      <c r="J731" s="1">
        <v>0.3611111111111111</v>
      </c>
      <c r="K731" s="22">
        <f>HOUR(Flights[[#This Row],[Scheduled Departure]])</f>
        <v>8</v>
      </c>
      <c r="L731" s="1">
        <v>0.35972222222222222</v>
      </c>
      <c r="M731">
        <f>(L731-J731)*24*60</f>
        <v>-1.9999999999999929</v>
      </c>
      <c r="N731" s="16">
        <f>Flights[[#This Row],[Length (min)]]/60</f>
        <v>2.9166666666666665</v>
      </c>
      <c r="O731">
        <v>175</v>
      </c>
      <c r="P731">
        <v>954</v>
      </c>
      <c r="Q731" s="18">
        <f>IFERROR(Flights[[#This Row],[Distance]]/Flights[[#This Row],[Length (hr)]], "")</f>
        <v>327.08571428571429</v>
      </c>
      <c r="R731" s="1">
        <v>0.47916666666666669</v>
      </c>
      <c r="S731" s="1" t="str">
        <f>IF(Flights[[#This Row],[Length (hr)]]&lt;2, "No meal", IF(Flights[[#This Row],[Length (hr)]]&lt;3.5, "Light meal", "Full meal"))</f>
        <v>Light meal</v>
      </c>
      <c r="T731" s="1" t="str">
        <f>IF(AND(Flights[[#This Row],[Airline]]="US Airways", Flights[[#This Row],[Meal]]="Full Meal"), "Yes", "No")</f>
        <v>No</v>
      </c>
      <c r="U731" s="1">
        <v>0.48125000000000001</v>
      </c>
      <c r="V731">
        <v>3</v>
      </c>
      <c r="W731" s="1" t="str">
        <f>IF(Flights[[#This Row],[Arrival Delay]] = "", "Cancelled", IF(Flights[[#This Row],[Arrival Delay]]&gt;15, "Delayed", "On time"))</f>
        <v>On time</v>
      </c>
      <c r="X731" t="str">
        <f>IF(Flights[[#This Row],[Status]]&lt;&gt;"Delayed","", IF(Flights[[#This Row],[Arrival Delay]]&gt;120, "Severe", IF(Flights[[#This Row],[Arrival Delay]]&gt;60, "Major", "Moderate")))</f>
        <v/>
      </c>
      <c r="Y731" t="b">
        <v>0</v>
      </c>
      <c r="AA731" t="str">
        <f>IF(OR(AND(Flights[[#This Row],[Status]]="Cancelled", Flights[[#This Row],[Cancellation Reason]]="Airline/Carrier"), Flights[[#This Row],[Delay Type]]="Severe"), "Yes", "No")</f>
        <v>No</v>
      </c>
    </row>
    <row r="732" spans="1:27" x14ac:dyDescent="0.3">
      <c r="A732" s="3">
        <v>42062</v>
      </c>
      <c r="B732" s="22">
        <f>WEEKNUM(Flights[[#This Row],[Date]], 1)</f>
        <v>9</v>
      </c>
      <c r="C732" s="22">
        <f>WEEKDAY(Flights[[#This Row],[Date]],1)</f>
        <v>6</v>
      </c>
      <c r="D732" t="s">
        <v>426</v>
      </c>
      <c r="E732" t="s">
        <v>1991</v>
      </c>
      <c r="F732" t="s">
        <v>0</v>
      </c>
      <c r="G732" t="s">
        <v>24</v>
      </c>
      <c r="H732" t="str">
        <f>_xlfn.XLOOKUP(Flights[[#This Row],[Destination]], Airports!$A$2:$A$78, Airports!$D$2:$D$78)</f>
        <v>Portland</v>
      </c>
      <c r="I732" t="str" cm="1">
        <f t="array" ref="I732">_xlfn.XLOOKUP(Flights[[#This Row],[Destination]],_xlfn._TRO_TRAILING( Airports!A:A),_xlfn._TRO_TRAILING( Airports!E:E), "Not found")</f>
        <v>OR</v>
      </c>
      <c r="J732" s="1">
        <v>0.375</v>
      </c>
      <c r="K732" s="22">
        <f>HOUR(Flights[[#This Row],[Scheduled Departure]])</f>
        <v>9</v>
      </c>
      <c r="L732" s="1">
        <v>0.36944444444444446</v>
      </c>
      <c r="M732">
        <f>(L732-J732)*24*60</f>
        <v>-7.9999999999999716</v>
      </c>
      <c r="N732" s="16">
        <f>Flights[[#This Row],[Length (min)]]/60</f>
        <v>2.4666666666666668</v>
      </c>
      <c r="O732">
        <v>148</v>
      </c>
      <c r="P732">
        <v>834</v>
      </c>
      <c r="Q732" s="18">
        <f>IFERROR(Flights[[#This Row],[Distance]]/Flights[[#This Row],[Length (hr)]], "")</f>
        <v>338.10810810810807</v>
      </c>
      <c r="R732" s="1">
        <v>0.47361111111111109</v>
      </c>
      <c r="S732" s="1" t="str">
        <f>IF(Flights[[#This Row],[Length (hr)]]&lt;2, "No meal", IF(Flights[[#This Row],[Length (hr)]]&lt;3.5, "Light meal", "Full meal"))</f>
        <v>Light meal</v>
      </c>
      <c r="T732" s="1" t="str">
        <f>IF(AND(Flights[[#This Row],[Airline]]="US Airways", Flights[[#This Row],[Meal]]="Full Meal"), "Yes", "No")</f>
        <v>No</v>
      </c>
      <c r="U732" s="1">
        <v>0.47222222222222221</v>
      </c>
      <c r="V732">
        <v>-2</v>
      </c>
      <c r="W732" s="1" t="str">
        <f>IF(Flights[[#This Row],[Arrival Delay]] = "", "Cancelled", IF(Flights[[#This Row],[Arrival Delay]]&gt;15, "Delayed", "On time"))</f>
        <v>On time</v>
      </c>
      <c r="X732" t="str">
        <f>IF(Flights[[#This Row],[Status]]&lt;&gt;"Delayed","", IF(Flights[[#This Row],[Arrival Delay]]&gt;120, "Severe", IF(Flights[[#This Row],[Arrival Delay]]&gt;60, "Major", "Moderate")))</f>
        <v/>
      </c>
      <c r="Y732" t="b">
        <v>0</v>
      </c>
      <c r="AA732" t="str">
        <f>IF(OR(AND(Flights[[#This Row],[Status]]="Cancelled", Flights[[#This Row],[Cancellation Reason]]="Airline/Carrier"), Flights[[#This Row],[Delay Type]]="Severe"), "Yes", "No")</f>
        <v>No</v>
      </c>
    </row>
    <row r="733" spans="1:27" x14ac:dyDescent="0.3">
      <c r="A733" s="3">
        <v>42062</v>
      </c>
      <c r="B733" s="22">
        <f>WEEKNUM(Flights[[#This Row],[Date]], 1)</f>
        <v>9</v>
      </c>
      <c r="C733" s="22">
        <f>WEEKDAY(Flights[[#This Row],[Date]],1)</f>
        <v>6</v>
      </c>
      <c r="D733" t="s">
        <v>482</v>
      </c>
      <c r="E733" t="s">
        <v>1989</v>
      </c>
      <c r="F733" t="s">
        <v>0</v>
      </c>
      <c r="G733" t="s">
        <v>26</v>
      </c>
      <c r="H733" t="str">
        <f>_xlfn.XLOOKUP(Flights[[#This Row],[Destination]], Airports!$A$2:$A$78, Airports!$D$2:$D$78)</f>
        <v>Atlanta</v>
      </c>
      <c r="I733" t="str" cm="1">
        <f t="array" ref="I733">_xlfn.XLOOKUP(Flights[[#This Row],[Destination]],_xlfn._TRO_TRAILING( Airports!A:A),_xlfn._TRO_TRAILING( Airports!E:E), "Not found")</f>
        <v>GA</v>
      </c>
      <c r="J733" s="1">
        <v>0.4375</v>
      </c>
      <c r="K733" s="22">
        <f>HOUR(Flights[[#This Row],[Scheduled Departure]])</f>
        <v>10</v>
      </c>
      <c r="L733" s="1">
        <v>0.45277777777777778</v>
      </c>
      <c r="M733">
        <f>(L733-J733)*24*60</f>
        <v>22</v>
      </c>
      <c r="N733" s="16">
        <f>Flights[[#This Row],[Length (min)]]/60</f>
        <v>3.8833333333333333</v>
      </c>
      <c r="O733">
        <v>233</v>
      </c>
      <c r="P733">
        <v>1947</v>
      </c>
      <c r="Q733" s="18">
        <f>IFERROR(Flights[[#This Row],[Distance]]/Flights[[#This Row],[Length (hr)]], "")</f>
        <v>501.3733905579399</v>
      </c>
      <c r="R733" s="1">
        <v>0.73472222222222228</v>
      </c>
      <c r="S733" s="1" t="str">
        <f>IF(Flights[[#This Row],[Length (hr)]]&lt;2, "No meal", IF(Flights[[#This Row],[Length (hr)]]&lt;3.5, "Light meal", "Full meal"))</f>
        <v>Full meal</v>
      </c>
      <c r="T733" s="1" t="str">
        <f>IF(AND(Flights[[#This Row],[Airline]]="US Airways", Flights[[#This Row],[Meal]]="Full Meal"), "Yes", "No")</f>
        <v>No</v>
      </c>
      <c r="U733" s="1">
        <v>0.73958333333333337</v>
      </c>
      <c r="V733">
        <v>7</v>
      </c>
      <c r="W733" s="1" t="str">
        <f>IF(Flights[[#This Row],[Arrival Delay]] = "", "Cancelled", IF(Flights[[#This Row],[Arrival Delay]]&gt;15, "Delayed", "On time"))</f>
        <v>On time</v>
      </c>
      <c r="X733" t="str">
        <f>IF(Flights[[#This Row],[Status]]&lt;&gt;"Delayed","", IF(Flights[[#This Row],[Arrival Delay]]&gt;120, "Severe", IF(Flights[[#This Row],[Arrival Delay]]&gt;60, "Major", "Moderate")))</f>
        <v/>
      </c>
      <c r="Y733" t="b">
        <v>0</v>
      </c>
      <c r="AA733" t="str">
        <f>IF(OR(AND(Flights[[#This Row],[Status]]="Cancelled", Flights[[#This Row],[Cancellation Reason]]="Airline/Carrier"), Flights[[#This Row],[Delay Type]]="Severe"), "Yes", "No")</f>
        <v>No</v>
      </c>
    </row>
    <row r="734" spans="1:27" x14ac:dyDescent="0.3">
      <c r="A734" s="3">
        <v>42062</v>
      </c>
      <c r="B734" s="22">
        <f>WEEKNUM(Flights[[#This Row],[Date]], 1)</f>
        <v>9</v>
      </c>
      <c r="C734" s="22">
        <f>WEEKDAY(Flights[[#This Row],[Date]],1)</f>
        <v>6</v>
      </c>
      <c r="D734" t="s">
        <v>758</v>
      </c>
      <c r="E734" t="s">
        <v>1990</v>
      </c>
      <c r="F734" t="s">
        <v>0</v>
      </c>
      <c r="G734" t="s">
        <v>16</v>
      </c>
      <c r="H734" t="str">
        <f>_xlfn.XLOOKUP(Flights[[#This Row],[Destination]], Airports!$A$2:$A$78, Airports!$D$2:$D$78)</f>
        <v>Dulles</v>
      </c>
      <c r="I734" t="str" cm="1">
        <f t="array" ref="I734">_xlfn.XLOOKUP(Flights[[#This Row],[Destination]],_xlfn._TRO_TRAILING( Airports!A:A),_xlfn._TRO_TRAILING( Airports!E:E), "Not found")</f>
        <v>VA</v>
      </c>
      <c r="J734" s="1">
        <v>0.54166666666666663</v>
      </c>
      <c r="K734" s="22">
        <f>HOUR(Flights[[#This Row],[Scheduled Departure]])</f>
        <v>13</v>
      </c>
      <c r="L734" s="1">
        <v>0.54097222222222219</v>
      </c>
      <c r="M734">
        <f>(L734-J734)*24*60</f>
        <v>-0.99999999999999645</v>
      </c>
      <c r="N734" s="16">
        <f>Flights[[#This Row],[Length (min)]]/60</f>
        <v>4.4333333333333336</v>
      </c>
      <c r="O734">
        <v>266</v>
      </c>
      <c r="P734">
        <v>2288</v>
      </c>
      <c r="Q734" s="18">
        <f>IFERROR(Flights[[#This Row],[Distance]]/Flights[[#This Row],[Length (hr)]], "")</f>
        <v>516.09022556390971</v>
      </c>
      <c r="R734" s="1">
        <v>0.87361111111111112</v>
      </c>
      <c r="S734" s="1" t="str">
        <f>IF(Flights[[#This Row],[Length (hr)]]&lt;2, "No meal", IF(Flights[[#This Row],[Length (hr)]]&lt;3.5, "Light meal", "Full meal"))</f>
        <v>Full meal</v>
      </c>
      <c r="T734" s="1" t="str">
        <f>IF(AND(Flights[[#This Row],[Airline]]="US Airways", Flights[[#This Row],[Meal]]="Full Meal"), "Yes", "No")</f>
        <v>No</v>
      </c>
      <c r="U734" s="1">
        <v>0.85069444444444442</v>
      </c>
      <c r="V734">
        <v>-33</v>
      </c>
      <c r="W734" s="1" t="str">
        <f>IF(Flights[[#This Row],[Arrival Delay]] = "", "Cancelled", IF(Flights[[#This Row],[Arrival Delay]]&gt;15, "Delayed", "On time"))</f>
        <v>On time</v>
      </c>
      <c r="X734" t="str">
        <f>IF(Flights[[#This Row],[Status]]&lt;&gt;"Delayed","", IF(Flights[[#This Row],[Arrival Delay]]&gt;120, "Severe", IF(Flights[[#This Row],[Arrival Delay]]&gt;60, "Major", "Moderate")))</f>
        <v/>
      </c>
      <c r="Y734" t="b">
        <v>0</v>
      </c>
      <c r="AA734" t="str">
        <f>IF(OR(AND(Flights[[#This Row],[Status]]="Cancelled", Flights[[#This Row],[Cancellation Reason]]="Airline/Carrier"), Flights[[#This Row],[Delay Type]]="Severe"), "Yes", "No")</f>
        <v>No</v>
      </c>
    </row>
    <row r="735" spans="1:27" x14ac:dyDescent="0.3">
      <c r="A735" s="3">
        <v>42062</v>
      </c>
      <c r="B735" s="22">
        <f>WEEKNUM(Flights[[#This Row],[Date]], 1)</f>
        <v>9</v>
      </c>
      <c r="C735" s="22">
        <f>WEEKDAY(Flights[[#This Row],[Date]],1)</f>
        <v>6</v>
      </c>
      <c r="D735" t="s">
        <v>519</v>
      </c>
      <c r="E735" t="s">
        <v>1994</v>
      </c>
      <c r="F735" t="s">
        <v>0</v>
      </c>
      <c r="G735" t="s">
        <v>283</v>
      </c>
      <c r="H735" t="str">
        <f>_xlfn.XLOOKUP(Flights[[#This Row],[Destination]], Airports!$A$2:$A$78, Airports!$D$2:$D$78)</f>
        <v>Fresno</v>
      </c>
      <c r="I735" t="str" cm="1">
        <f t="array" ref="I735">_xlfn.XLOOKUP(Flights[[#This Row],[Destination]],_xlfn._TRO_TRAILING( Airports!A:A),_xlfn._TRO_TRAILING( Airports!E:E), "Not found")</f>
        <v>CA</v>
      </c>
      <c r="J735" s="1">
        <v>0.60347222222222219</v>
      </c>
      <c r="K735" s="22">
        <f>HOUR(Flights[[#This Row],[Scheduled Departure]])</f>
        <v>14</v>
      </c>
      <c r="L735" s="1">
        <v>0.60277777777777775</v>
      </c>
      <c r="M735">
        <f>(L735-J735)*24*60</f>
        <v>-0.99999999999999645</v>
      </c>
      <c r="N735" s="16">
        <f>Flights[[#This Row],[Length (min)]]/60</f>
        <v>1.0666666666666667</v>
      </c>
      <c r="O735">
        <v>64</v>
      </c>
      <c r="P735">
        <v>209</v>
      </c>
      <c r="Q735" s="18">
        <f>IFERROR(Flights[[#This Row],[Distance]]/Flights[[#This Row],[Length (hr)]], "")</f>
        <v>195.9375</v>
      </c>
      <c r="R735" s="1">
        <v>0.64375000000000004</v>
      </c>
      <c r="S735" s="1" t="str">
        <f>IF(Flights[[#This Row],[Length (hr)]]&lt;2, "No meal", IF(Flights[[#This Row],[Length (hr)]]&lt;3.5, "Light meal", "Full meal"))</f>
        <v>No meal</v>
      </c>
      <c r="T735" s="1" t="str">
        <f>IF(AND(Flights[[#This Row],[Airline]]="US Airways", Flights[[#This Row],[Meal]]="Full Meal"), "Yes", "No")</f>
        <v>No</v>
      </c>
      <c r="U735" s="1">
        <v>0.64722222222222225</v>
      </c>
      <c r="V735">
        <v>5</v>
      </c>
      <c r="W735" s="1" t="str">
        <f>IF(Flights[[#This Row],[Arrival Delay]] = "", "Cancelled", IF(Flights[[#This Row],[Arrival Delay]]&gt;15, "Delayed", "On time"))</f>
        <v>On time</v>
      </c>
      <c r="X735" t="str">
        <f>IF(Flights[[#This Row],[Status]]&lt;&gt;"Delayed","", IF(Flights[[#This Row],[Arrival Delay]]&gt;120, "Severe", IF(Flights[[#This Row],[Arrival Delay]]&gt;60, "Major", "Moderate")))</f>
        <v/>
      </c>
      <c r="Y735" t="b">
        <v>0</v>
      </c>
      <c r="AA735" t="str">
        <f>IF(OR(AND(Flights[[#This Row],[Status]]="Cancelled", Flights[[#This Row],[Cancellation Reason]]="Airline/Carrier"), Flights[[#This Row],[Delay Type]]="Severe"), "Yes", "No")</f>
        <v>No</v>
      </c>
    </row>
    <row r="736" spans="1:27" x14ac:dyDescent="0.3">
      <c r="A736" s="3">
        <v>42062</v>
      </c>
      <c r="B736" s="22">
        <f>WEEKNUM(Flights[[#This Row],[Date]], 1)</f>
        <v>9</v>
      </c>
      <c r="C736" s="22">
        <f>WEEKDAY(Flights[[#This Row],[Date]],1)</f>
        <v>6</v>
      </c>
      <c r="D736" t="s">
        <v>548</v>
      </c>
      <c r="E736" t="s">
        <v>1992</v>
      </c>
      <c r="F736" t="s">
        <v>0</v>
      </c>
      <c r="G736" t="s">
        <v>285</v>
      </c>
      <c r="H736" t="str">
        <f>_xlfn.XLOOKUP(Flights[[#This Row],[Destination]], Airports!$A$2:$A$78, Airports!$D$2:$D$78)</f>
        <v>Fort Lauderdale</v>
      </c>
      <c r="I736" t="str" cm="1">
        <f t="array" ref="I736">_xlfn.XLOOKUP(Flights[[#This Row],[Destination]],_xlfn._TRO_TRAILING( Airports!A:A),_xlfn._TRO_TRAILING( Airports!E:E), "Not found")</f>
        <v>FL</v>
      </c>
      <c r="J736" s="1">
        <v>0.63541666666666663</v>
      </c>
      <c r="K736" s="22">
        <f>HOUR(Flights[[#This Row],[Scheduled Departure]])</f>
        <v>15</v>
      </c>
      <c r="L736" s="1">
        <v>0.63541666666666663</v>
      </c>
      <c r="M736">
        <f>(L736-J736)*24*60</f>
        <v>0</v>
      </c>
      <c r="N736" s="16">
        <f>Flights[[#This Row],[Length (min)]]/60</f>
        <v>4.3833333333333337</v>
      </c>
      <c r="O736">
        <v>263</v>
      </c>
      <c r="P736">
        <v>2342</v>
      </c>
      <c r="Q736" s="18">
        <f>IFERROR(Flights[[#This Row],[Distance]]/Flights[[#This Row],[Length (hr)]], "")</f>
        <v>534.29657794676802</v>
      </c>
      <c r="R736" s="1">
        <v>0.9555555555555556</v>
      </c>
      <c r="S736" s="1" t="str">
        <f>IF(Flights[[#This Row],[Length (hr)]]&lt;2, "No meal", IF(Flights[[#This Row],[Length (hr)]]&lt;3.5, "Light meal", "Full meal"))</f>
        <v>Full meal</v>
      </c>
      <c r="T736" s="1" t="str">
        <f>IF(AND(Flights[[#This Row],[Airline]]="US Airways", Flights[[#This Row],[Meal]]="Full Meal"), "Yes", "No")</f>
        <v>No</v>
      </c>
      <c r="U736" s="1">
        <v>0.94305555555555554</v>
      </c>
      <c r="V736">
        <v>-18</v>
      </c>
      <c r="W736" s="1" t="str">
        <f>IF(Flights[[#This Row],[Arrival Delay]] = "", "Cancelled", IF(Flights[[#This Row],[Arrival Delay]]&gt;15, "Delayed", "On time"))</f>
        <v>On time</v>
      </c>
      <c r="X736" t="str">
        <f>IF(Flights[[#This Row],[Status]]&lt;&gt;"Delayed","", IF(Flights[[#This Row],[Arrival Delay]]&gt;120, "Severe", IF(Flights[[#This Row],[Arrival Delay]]&gt;60, "Major", "Moderate")))</f>
        <v/>
      </c>
      <c r="Y736" t="b">
        <v>0</v>
      </c>
      <c r="AA736" t="str">
        <f>IF(OR(AND(Flights[[#This Row],[Status]]="Cancelled", Flights[[#This Row],[Cancellation Reason]]="Airline/Carrier"), Flights[[#This Row],[Delay Type]]="Severe"), "Yes", "No")</f>
        <v>No</v>
      </c>
    </row>
    <row r="737" spans="1:27" x14ac:dyDescent="0.3">
      <c r="A737" s="3">
        <v>42062</v>
      </c>
      <c r="B737" s="22">
        <f>WEEKNUM(Flights[[#This Row],[Date]], 1)</f>
        <v>9</v>
      </c>
      <c r="C737" s="22">
        <f>WEEKDAY(Flights[[#This Row],[Date]],1)</f>
        <v>6</v>
      </c>
      <c r="D737" t="s">
        <v>84</v>
      </c>
      <c r="E737" t="s">
        <v>1987</v>
      </c>
      <c r="F737" t="s">
        <v>0</v>
      </c>
      <c r="G737" t="s">
        <v>10</v>
      </c>
      <c r="H737" t="str">
        <f>_xlfn.XLOOKUP(Flights[[#This Row],[Destination]], Airports!$A$2:$A$78, Airports!$D$2:$D$78)</f>
        <v>Boston</v>
      </c>
      <c r="I737" t="str" cm="1">
        <f t="array" ref="I737">_xlfn.XLOOKUP(Flights[[#This Row],[Destination]],_xlfn._TRO_TRAILING( Airports!A:A),_xlfn._TRO_TRAILING( Airports!E:E), "Not found")</f>
        <v>MA</v>
      </c>
      <c r="J737" s="1">
        <v>0.64236111111111116</v>
      </c>
      <c r="K737" s="22">
        <f>HOUR(Flights[[#This Row],[Scheduled Departure]])</f>
        <v>15</v>
      </c>
      <c r="L737" s="1">
        <v>0.65347222222222223</v>
      </c>
      <c r="M737">
        <f>(L737-J737)*24*60</f>
        <v>15.999999999999943</v>
      </c>
      <c r="N737" s="16">
        <f>Flights[[#This Row],[Length (min)]]/60</f>
        <v>5.05</v>
      </c>
      <c r="O737">
        <v>303</v>
      </c>
      <c r="P737">
        <v>2611</v>
      </c>
      <c r="Q737" s="18">
        <f>IFERROR(Flights[[#This Row],[Distance]]/Flights[[#This Row],[Length (hr)]], "")</f>
        <v>517.02970297029708</v>
      </c>
      <c r="R737" s="1">
        <v>0.98958333333333337</v>
      </c>
      <c r="S737" s="1" t="str">
        <f>IF(Flights[[#This Row],[Length (hr)]]&lt;2, "No meal", IF(Flights[[#This Row],[Length (hr)]]&lt;3.5, "Light meal", "Full meal"))</f>
        <v>Full meal</v>
      </c>
      <c r="T737" s="1" t="str">
        <f>IF(AND(Flights[[#This Row],[Airline]]="US Airways", Flights[[#This Row],[Meal]]="Full Meal"), "Yes", "No")</f>
        <v>No</v>
      </c>
      <c r="U737" s="1">
        <v>0.98888888888888893</v>
      </c>
      <c r="V737">
        <v>-1</v>
      </c>
      <c r="W737" s="1" t="str">
        <f>IF(Flights[[#This Row],[Arrival Delay]] = "", "Cancelled", IF(Flights[[#This Row],[Arrival Delay]]&gt;15, "Delayed", "On time"))</f>
        <v>On time</v>
      </c>
      <c r="X737" t="str">
        <f>IF(Flights[[#This Row],[Status]]&lt;&gt;"Delayed","", IF(Flights[[#This Row],[Arrival Delay]]&gt;120, "Severe", IF(Flights[[#This Row],[Arrival Delay]]&gt;60, "Major", "Moderate")))</f>
        <v/>
      </c>
      <c r="Y737" t="b">
        <v>0</v>
      </c>
      <c r="AA737" t="str">
        <f>IF(OR(AND(Flights[[#This Row],[Status]]="Cancelled", Flights[[#This Row],[Cancellation Reason]]="Airline/Carrier"), Flights[[#This Row],[Delay Type]]="Severe"), "Yes", "No")</f>
        <v>No</v>
      </c>
    </row>
    <row r="738" spans="1:27" x14ac:dyDescent="0.3">
      <c r="A738" s="3">
        <v>42062</v>
      </c>
      <c r="B738" s="22">
        <f>WEEKNUM(Flights[[#This Row],[Date]], 1)</f>
        <v>9</v>
      </c>
      <c r="C738" s="22">
        <f>WEEKDAY(Flights[[#This Row],[Date]],1)</f>
        <v>6</v>
      </c>
      <c r="D738" t="s">
        <v>900</v>
      </c>
      <c r="E738" t="s">
        <v>1995</v>
      </c>
      <c r="F738" t="s">
        <v>0</v>
      </c>
      <c r="G738" t="s">
        <v>349</v>
      </c>
      <c r="H738" t="str">
        <f>_xlfn.XLOOKUP(Flights[[#This Row],[Destination]], Airports!$A$2:$A$78, Airports!$D$2:$D$78)</f>
        <v>Salt Lake City</v>
      </c>
      <c r="I738" t="str" cm="1">
        <f t="array" ref="I738">_xlfn.XLOOKUP(Flights[[#This Row],[Destination]],_xlfn._TRO_TRAILING( Airports!A:A),_xlfn._TRO_TRAILING( Airports!E:E), "Not found")</f>
        <v>UT</v>
      </c>
      <c r="J738" s="1">
        <v>0.70138888888888884</v>
      </c>
      <c r="K738" s="22">
        <f>HOUR(Flights[[#This Row],[Scheduled Departure]])</f>
        <v>16</v>
      </c>
      <c r="L738" s="1">
        <v>0.73263888888888884</v>
      </c>
      <c r="M738">
        <f>(L738-J738)*24*60</f>
        <v>45</v>
      </c>
      <c r="N738" s="16">
        <f>Flights[[#This Row],[Length (min)]]/60</f>
        <v>1.55</v>
      </c>
      <c r="O738">
        <v>93</v>
      </c>
      <c r="P738">
        <v>590</v>
      </c>
      <c r="Q738" s="18">
        <f>IFERROR(Flights[[#This Row],[Distance]]/Flights[[#This Row],[Length (hr)]], "")</f>
        <v>380.64516129032256</v>
      </c>
      <c r="R738" s="1">
        <v>0.81597222222222221</v>
      </c>
      <c r="S738" s="1" t="str">
        <f>IF(Flights[[#This Row],[Length (hr)]]&lt;2, "No meal", IF(Flights[[#This Row],[Length (hr)]]&lt;3.5, "Light meal", "Full meal"))</f>
        <v>No meal</v>
      </c>
      <c r="T738" s="1" t="str">
        <f>IF(AND(Flights[[#This Row],[Airline]]="US Airways", Flights[[#This Row],[Meal]]="Full Meal"), "Yes", "No")</f>
        <v>No</v>
      </c>
      <c r="U738" s="1">
        <v>0.83888888888888891</v>
      </c>
      <c r="V738">
        <v>33</v>
      </c>
      <c r="W738" s="1" t="str">
        <f>IF(Flights[[#This Row],[Arrival Delay]] = "", "Cancelled", IF(Flights[[#This Row],[Arrival Delay]]&gt;15, "Delayed", "On time"))</f>
        <v>Delayed</v>
      </c>
      <c r="X738" t="str">
        <f>IF(Flights[[#This Row],[Status]]&lt;&gt;"Delayed","", IF(Flights[[#This Row],[Arrival Delay]]&gt;120, "Severe", IF(Flights[[#This Row],[Arrival Delay]]&gt;60, "Major", "Moderate")))</f>
        <v>Moderate</v>
      </c>
      <c r="Y738" t="b">
        <v>0</v>
      </c>
      <c r="AA738" t="str">
        <f>IF(OR(AND(Flights[[#This Row],[Status]]="Cancelled", Flights[[#This Row],[Cancellation Reason]]="Airline/Carrier"), Flights[[#This Row],[Delay Type]]="Severe"), "Yes", "No")</f>
        <v>No</v>
      </c>
    </row>
    <row r="739" spans="1:27" x14ac:dyDescent="0.3">
      <c r="A739" s="3">
        <v>42062</v>
      </c>
      <c r="B739" s="22">
        <f>WEEKNUM(Flights[[#This Row],[Date]], 1)</f>
        <v>9</v>
      </c>
      <c r="C739" s="22">
        <f>WEEKDAY(Flights[[#This Row],[Date]],1)</f>
        <v>6</v>
      </c>
      <c r="D739" t="s">
        <v>912</v>
      </c>
      <c r="E739" t="s">
        <v>1995</v>
      </c>
      <c r="F739" t="s">
        <v>0</v>
      </c>
      <c r="G739" t="s">
        <v>246</v>
      </c>
      <c r="H739" t="str">
        <f>_xlfn.XLOOKUP(Flights[[#This Row],[Destination]], Airports!$A$2:$A$78, Airports!$D$2:$D$78)</f>
        <v>Albuquerque</v>
      </c>
      <c r="I739" t="str" cm="1">
        <f t="array" ref="I739">_xlfn.XLOOKUP(Flights[[#This Row],[Destination]],_xlfn._TRO_TRAILING( Airports!A:A),_xlfn._TRO_TRAILING( Airports!E:E), "Not found")</f>
        <v>NM</v>
      </c>
      <c r="J739" s="1">
        <v>0.77777777777777779</v>
      </c>
      <c r="K739" s="22">
        <f>HOUR(Flights[[#This Row],[Scheduled Departure]])</f>
        <v>18</v>
      </c>
      <c r="L739" s="1">
        <v>0</v>
      </c>
      <c r="M739">
        <f>(L739-J739)*24*60</f>
        <v>-1120</v>
      </c>
      <c r="N739" s="16">
        <f>Flights[[#This Row],[Length (min)]]/60</f>
        <v>0</v>
      </c>
      <c r="P739">
        <v>677</v>
      </c>
      <c r="Q739" s="18" t="str">
        <f>IFERROR(Flights[[#This Row],[Distance]]/Flights[[#This Row],[Length (hr)]], "")</f>
        <v/>
      </c>
      <c r="R739" s="1">
        <v>0.89236111111111116</v>
      </c>
      <c r="S739" s="1" t="str">
        <f>IF(Flights[[#This Row],[Length (hr)]]&lt;2, "No meal", IF(Flights[[#This Row],[Length (hr)]]&lt;3.5, "Light meal", "Full meal"))</f>
        <v>No meal</v>
      </c>
      <c r="T739" s="1" t="str">
        <f>IF(AND(Flights[[#This Row],[Airline]]="US Airways", Flights[[#This Row],[Meal]]="Full Meal"), "Yes", "No")</f>
        <v>No</v>
      </c>
      <c r="U739" s="1">
        <v>0</v>
      </c>
      <c r="W739" s="1" t="str">
        <f>IF(Flights[[#This Row],[Arrival Delay]] = "", "Cancelled", IF(Flights[[#This Row],[Arrival Delay]]&gt;15, "Delayed", "On time"))</f>
        <v>Cancelled</v>
      </c>
      <c r="X739" t="str">
        <f>IF(Flights[[#This Row],[Status]]&lt;&gt;"Delayed","", IF(Flights[[#This Row],[Arrival Delay]]&gt;120, "Severe", IF(Flights[[#This Row],[Arrival Delay]]&gt;60, "Major", "Moderate")))</f>
        <v/>
      </c>
      <c r="Y739" t="b">
        <v>1</v>
      </c>
      <c r="Z739" t="s">
        <v>11</v>
      </c>
      <c r="AA739" t="str">
        <f>IF(OR(AND(Flights[[#This Row],[Status]]="Cancelled", Flights[[#This Row],[Cancellation Reason]]="Airline/Carrier"), Flights[[#This Row],[Delay Type]]="Severe"), "Yes", "No")</f>
        <v>No</v>
      </c>
    </row>
    <row r="740" spans="1:27" x14ac:dyDescent="0.3">
      <c r="A740" s="3">
        <v>42062</v>
      </c>
      <c r="B740" s="22">
        <f>WEEKNUM(Flights[[#This Row],[Date]], 1)</f>
        <v>9</v>
      </c>
      <c r="C740" s="22">
        <f>WEEKDAY(Flights[[#This Row],[Date]],1)</f>
        <v>6</v>
      </c>
      <c r="D740" t="s">
        <v>764</v>
      </c>
      <c r="E740" t="s">
        <v>1990</v>
      </c>
      <c r="F740" t="s">
        <v>0</v>
      </c>
      <c r="G740" t="s">
        <v>4</v>
      </c>
      <c r="H740" t="str">
        <f>_xlfn.XLOOKUP(Flights[[#This Row],[Destination]], Airports!$A$2:$A$78, Airports!$D$2:$D$78)</f>
        <v>Chicago</v>
      </c>
      <c r="I740" t="str" cm="1">
        <f t="array" ref="I740">_xlfn.XLOOKUP(Flights[[#This Row],[Destination]],_xlfn._TRO_TRAILING( Airports!A:A),_xlfn._TRO_TRAILING( Airports!E:E), "Not found")</f>
        <v>IL</v>
      </c>
      <c r="J740" s="1">
        <v>0.99305555555555558</v>
      </c>
      <c r="K740" s="22">
        <f>HOUR(Flights[[#This Row],[Scheduled Departure]])</f>
        <v>23</v>
      </c>
      <c r="L740" s="1">
        <v>6.9444444444444447E-4</v>
      </c>
      <c r="M740">
        <f>(L740-J740)*24*60</f>
        <v>-1429</v>
      </c>
      <c r="N740" s="16">
        <f>Flights[[#This Row],[Length (min)]]/60</f>
        <v>3.3833333333333333</v>
      </c>
      <c r="O740">
        <v>203</v>
      </c>
      <c r="P740">
        <v>1744</v>
      </c>
      <c r="Q740" s="18">
        <f>IFERROR(Flights[[#This Row],[Distance]]/Flights[[#This Row],[Length (hr)]], "")</f>
        <v>515.46798029556646</v>
      </c>
      <c r="R740" s="1">
        <v>0.24166666666666667</v>
      </c>
      <c r="S740" s="1" t="str">
        <f>IF(Flights[[#This Row],[Length (hr)]]&lt;2, "No meal", IF(Flights[[#This Row],[Length (hr)]]&lt;3.5, "Light meal", "Full meal"))</f>
        <v>Light meal</v>
      </c>
      <c r="T740" s="1" t="str">
        <f>IF(AND(Flights[[#This Row],[Airline]]="US Airways", Flights[[#This Row],[Meal]]="Full Meal"), "Yes", "No")</f>
        <v>No</v>
      </c>
      <c r="U740" s="1">
        <v>0.22500000000000001</v>
      </c>
      <c r="V740">
        <v>-24</v>
      </c>
      <c r="W740" s="1" t="str">
        <f>IF(Flights[[#This Row],[Arrival Delay]] = "", "Cancelled", IF(Flights[[#This Row],[Arrival Delay]]&gt;15, "Delayed", "On time"))</f>
        <v>On time</v>
      </c>
      <c r="X740" t="str">
        <f>IF(Flights[[#This Row],[Status]]&lt;&gt;"Delayed","", IF(Flights[[#This Row],[Arrival Delay]]&gt;120, "Severe", IF(Flights[[#This Row],[Arrival Delay]]&gt;60, "Major", "Moderate")))</f>
        <v/>
      </c>
      <c r="Y740" t="b">
        <v>0</v>
      </c>
      <c r="AA740" t="str">
        <f>IF(OR(AND(Flights[[#This Row],[Status]]="Cancelled", Flights[[#This Row],[Cancellation Reason]]="Airline/Carrier"), Flights[[#This Row],[Delay Type]]="Severe"), "Yes", "No")</f>
        <v>No</v>
      </c>
    </row>
    <row r="741" spans="1:27" x14ac:dyDescent="0.3">
      <c r="A741" s="3">
        <v>42063</v>
      </c>
      <c r="B741" s="22">
        <f>WEEKNUM(Flights[[#This Row],[Date]], 1)</f>
        <v>9</v>
      </c>
      <c r="C741" s="22">
        <f>WEEKDAY(Flights[[#This Row],[Date]],1)</f>
        <v>7</v>
      </c>
      <c r="D741" t="s">
        <v>797</v>
      </c>
      <c r="E741" t="s">
        <v>1989</v>
      </c>
      <c r="F741" t="s">
        <v>0</v>
      </c>
      <c r="G741" t="s">
        <v>12</v>
      </c>
      <c r="H741" t="str">
        <f>_xlfn.XLOOKUP(Flights[[#This Row],[Destination]], Airports!$A$2:$A$78, Airports!$D$2:$D$78)</f>
        <v>New York</v>
      </c>
      <c r="I741" t="str" cm="1">
        <f t="array" ref="I741">_xlfn.XLOOKUP(Flights[[#This Row],[Destination]],_xlfn._TRO_TRAILING( Airports!A:A),_xlfn._TRO_TRAILING( Airports!E:E), "Not found")</f>
        <v>NY</v>
      </c>
      <c r="J741" s="1">
        <v>0.28472222222222221</v>
      </c>
      <c r="K741" s="22">
        <f>HOUR(Flights[[#This Row],[Scheduled Departure]])</f>
        <v>6</v>
      </c>
      <c r="L741" s="1">
        <v>0.29652777777777778</v>
      </c>
      <c r="M741">
        <f>(L741-J741)*24*60</f>
        <v>17.000000000000021</v>
      </c>
      <c r="N741" s="16">
        <f>Flights[[#This Row],[Length (min)]]/60</f>
        <v>4.7166666666666668</v>
      </c>
      <c r="O741">
        <v>283</v>
      </c>
      <c r="P741">
        <v>2475</v>
      </c>
      <c r="Q741" s="18">
        <f>IFERROR(Flights[[#This Row],[Distance]]/Flights[[#This Row],[Length (hr)]], "")</f>
        <v>524.73498233215548</v>
      </c>
      <c r="R741" s="1">
        <v>0.62847222222222221</v>
      </c>
      <c r="S741" s="1" t="str">
        <f>IF(Flights[[#This Row],[Length (hr)]]&lt;2, "No meal", IF(Flights[[#This Row],[Length (hr)]]&lt;3.5, "Light meal", "Full meal"))</f>
        <v>Full meal</v>
      </c>
      <c r="T741" s="1" t="str">
        <f>IF(AND(Flights[[#This Row],[Airline]]="US Airways", Flights[[#This Row],[Meal]]="Full Meal"), "Yes", "No")</f>
        <v>No</v>
      </c>
      <c r="U741" s="1">
        <v>0.61805555555555558</v>
      </c>
      <c r="V741">
        <v>-15</v>
      </c>
      <c r="W741" s="1" t="str">
        <f>IF(Flights[[#This Row],[Arrival Delay]] = "", "Cancelled", IF(Flights[[#This Row],[Arrival Delay]]&gt;15, "Delayed", "On time"))</f>
        <v>On time</v>
      </c>
      <c r="X741" t="str">
        <f>IF(Flights[[#This Row],[Status]]&lt;&gt;"Delayed","", IF(Flights[[#This Row],[Arrival Delay]]&gt;120, "Severe", IF(Flights[[#This Row],[Arrival Delay]]&gt;60, "Major", "Moderate")))</f>
        <v/>
      </c>
      <c r="Y741" t="b">
        <v>0</v>
      </c>
      <c r="AA741" t="str">
        <f>IF(OR(AND(Flights[[#This Row],[Status]]="Cancelled", Flights[[#This Row],[Cancellation Reason]]="Airline/Carrier"), Flights[[#This Row],[Delay Type]]="Severe"), "Yes", "No")</f>
        <v>No</v>
      </c>
    </row>
    <row r="742" spans="1:27" x14ac:dyDescent="0.3">
      <c r="A742" s="3">
        <v>42063</v>
      </c>
      <c r="B742" s="22">
        <f>WEEKNUM(Flights[[#This Row],[Date]], 1)</f>
        <v>9</v>
      </c>
      <c r="C742" s="22">
        <f>WEEKDAY(Flights[[#This Row],[Date]],1)</f>
        <v>7</v>
      </c>
      <c r="D742" t="s">
        <v>55</v>
      </c>
      <c r="E742" t="s">
        <v>1987</v>
      </c>
      <c r="F742" t="s">
        <v>0</v>
      </c>
      <c r="G742" t="s">
        <v>21</v>
      </c>
      <c r="H742" t="str">
        <f>_xlfn.XLOOKUP(Flights[[#This Row],[Destination]], Airports!$A$2:$A$78, Airports!$D$2:$D$78)</f>
        <v>Lihue</v>
      </c>
      <c r="I742" t="str" cm="1">
        <f t="array" ref="I742">_xlfn.XLOOKUP(Flights[[#This Row],[Destination]],_xlfn._TRO_TRAILING( Airports!A:A),_xlfn._TRO_TRAILING( Airports!E:E), "Not found")</f>
        <v>HI</v>
      </c>
      <c r="J742" s="1">
        <v>0.38541666666666669</v>
      </c>
      <c r="K742" s="22">
        <f>HOUR(Flights[[#This Row],[Scheduled Departure]])</f>
        <v>9</v>
      </c>
      <c r="L742" s="1">
        <v>0.45277777777777778</v>
      </c>
      <c r="M742">
        <f>(L742-J742)*24*60</f>
        <v>96.999999999999972</v>
      </c>
      <c r="N742" s="16">
        <f>Flights[[#This Row],[Length (min)]]/60</f>
        <v>6.1833333333333336</v>
      </c>
      <c r="O742">
        <v>371</v>
      </c>
      <c r="P742">
        <v>2615</v>
      </c>
      <c r="Q742" s="18">
        <f>IFERROR(Flights[[#This Row],[Distance]]/Flights[[#This Row],[Length (hr)]], "")</f>
        <v>422.91105121293799</v>
      </c>
      <c r="R742" s="1">
        <v>0.56597222222222221</v>
      </c>
      <c r="S742" s="1" t="str">
        <f>IF(Flights[[#This Row],[Length (hr)]]&lt;2, "No meal", IF(Flights[[#This Row],[Length (hr)]]&lt;3.5, "Light meal", "Full meal"))</f>
        <v>Full meal</v>
      </c>
      <c r="T742" s="1" t="str">
        <f>IF(AND(Flights[[#This Row],[Airline]]="US Airways", Flights[[#This Row],[Meal]]="Full Meal"), "Yes", "No")</f>
        <v>No</v>
      </c>
      <c r="U742" s="1">
        <v>0.62708333333333333</v>
      </c>
      <c r="V742">
        <v>88</v>
      </c>
      <c r="W742" s="1" t="str">
        <f>IF(Flights[[#This Row],[Arrival Delay]] = "", "Cancelled", IF(Flights[[#This Row],[Arrival Delay]]&gt;15, "Delayed", "On time"))</f>
        <v>Delayed</v>
      </c>
      <c r="X742" t="str">
        <f>IF(Flights[[#This Row],[Status]]&lt;&gt;"Delayed","", IF(Flights[[#This Row],[Arrival Delay]]&gt;120, "Severe", IF(Flights[[#This Row],[Arrival Delay]]&gt;60, "Major", "Moderate")))</f>
        <v>Major</v>
      </c>
      <c r="Y742" t="b">
        <v>0</v>
      </c>
      <c r="AA742" t="str">
        <f>IF(OR(AND(Flights[[#This Row],[Status]]="Cancelled", Flights[[#This Row],[Cancellation Reason]]="Airline/Carrier"), Flights[[#This Row],[Delay Type]]="Severe"), "Yes", "No")</f>
        <v>No</v>
      </c>
    </row>
    <row r="743" spans="1:27" x14ac:dyDescent="0.3">
      <c r="A743" s="3">
        <v>42063</v>
      </c>
      <c r="B743" s="22">
        <f>WEEKNUM(Flights[[#This Row],[Date]], 1)</f>
        <v>9</v>
      </c>
      <c r="C743" s="22">
        <f>WEEKDAY(Flights[[#This Row],[Date]],1)</f>
        <v>7</v>
      </c>
      <c r="D743" t="s">
        <v>440</v>
      </c>
      <c r="E743" t="s">
        <v>1994</v>
      </c>
      <c r="F743" t="s">
        <v>0</v>
      </c>
      <c r="G743" t="s">
        <v>283</v>
      </c>
      <c r="H743" t="str">
        <f>_xlfn.XLOOKUP(Flights[[#This Row],[Destination]], Airports!$A$2:$A$78, Airports!$D$2:$D$78)</f>
        <v>Fresno</v>
      </c>
      <c r="I743" t="str" cm="1">
        <f t="array" ref="I743">_xlfn.XLOOKUP(Flights[[#This Row],[Destination]],_xlfn._TRO_TRAILING( Airports!A:A),_xlfn._TRO_TRAILING( Airports!E:E), "Not found")</f>
        <v>CA</v>
      </c>
      <c r="J743" s="1">
        <v>0.41666666666666669</v>
      </c>
      <c r="K743" s="22">
        <f>HOUR(Flights[[#This Row],[Scheduled Departure]])</f>
        <v>10</v>
      </c>
      <c r="L743" s="1">
        <v>0.41180555555555554</v>
      </c>
      <c r="M743">
        <f>(L743-J743)*24*60</f>
        <v>-7.0000000000000551</v>
      </c>
      <c r="N743" s="16">
        <f>Flights[[#This Row],[Length (min)]]/60</f>
        <v>1.05</v>
      </c>
      <c r="O743">
        <v>63</v>
      </c>
      <c r="P743">
        <v>209</v>
      </c>
      <c r="Q743" s="18">
        <f>IFERROR(Flights[[#This Row],[Distance]]/Flights[[#This Row],[Length (hr)]], "")</f>
        <v>199.04761904761904</v>
      </c>
      <c r="R743" s="1">
        <v>0.45555555555555555</v>
      </c>
      <c r="S743" s="1" t="str">
        <f>IF(Flights[[#This Row],[Length (hr)]]&lt;2, "No meal", IF(Flights[[#This Row],[Length (hr)]]&lt;3.5, "Light meal", "Full meal"))</f>
        <v>No meal</v>
      </c>
      <c r="T743" s="1" t="str">
        <f>IF(AND(Flights[[#This Row],[Airline]]="US Airways", Flights[[#This Row],[Meal]]="Full Meal"), "Yes", "No")</f>
        <v>No</v>
      </c>
      <c r="U743" s="1">
        <v>0.45555555555555555</v>
      </c>
      <c r="V743">
        <v>0</v>
      </c>
      <c r="W743" s="1" t="str">
        <f>IF(Flights[[#This Row],[Arrival Delay]] = "", "Cancelled", IF(Flights[[#This Row],[Arrival Delay]]&gt;15, "Delayed", "On time"))</f>
        <v>On time</v>
      </c>
      <c r="X743" t="str">
        <f>IF(Flights[[#This Row],[Status]]&lt;&gt;"Delayed","", IF(Flights[[#This Row],[Arrival Delay]]&gt;120, "Severe", IF(Flights[[#This Row],[Arrival Delay]]&gt;60, "Major", "Moderate")))</f>
        <v/>
      </c>
      <c r="Y743" t="b">
        <v>0</v>
      </c>
      <c r="AA743" t="str">
        <f>IF(OR(AND(Flights[[#This Row],[Status]]="Cancelled", Flights[[#This Row],[Cancellation Reason]]="Airline/Carrier"), Flights[[#This Row],[Delay Type]]="Severe"), "Yes", "No")</f>
        <v>No</v>
      </c>
    </row>
    <row r="744" spans="1:27" x14ac:dyDescent="0.3">
      <c r="A744" s="3">
        <v>42063</v>
      </c>
      <c r="B744" s="22">
        <f>WEEKNUM(Flights[[#This Row],[Date]], 1)</f>
        <v>9</v>
      </c>
      <c r="C744" s="22">
        <f>WEEKDAY(Flights[[#This Row],[Date]],1)</f>
        <v>7</v>
      </c>
      <c r="D744" t="s">
        <v>762</v>
      </c>
      <c r="E744" t="s">
        <v>1990</v>
      </c>
      <c r="F744" t="s">
        <v>0</v>
      </c>
      <c r="G744" t="s">
        <v>316</v>
      </c>
      <c r="H744" t="str">
        <f>_xlfn.XLOOKUP(Flights[[#This Row],[Destination]], Airports!$A$2:$A$78, Airports!$D$2:$D$78)</f>
        <v>New Orleans</v>
      </c>
      <c r="I744" t="str" cm="1">
        <f t="array" ref="I744">_xlfn.XLOOKUP(Flights[[#This Row],[Destination]],_xlfn._TRO_TRAILING( Airports!A:A),_xlfn._TRO_TRAILING( Airports!E:E), "Not found")</f>
        <v>LA</v>
      </c>
      <c r="J744" s="1">
        <v>0.54513888888888884</v>
      </c>
      <c r="K744" s="22">
        <f>HOUR(Flights[[#This Row],[Scheduled Departure]])</f>
        <v>13</v>
      </c>
      <c r="L744" s="1">
        <v>0.54166666666666663</v>
      </c>
      <c r="M744">
        <f>(L744-J744)*24*60</f>
        <v>-4.9999999999999822</v>
      </c>
      <c r="N744" s="16">
        <f>Flights[[#This Row],[Length (min)]]/60</f>
        <v>3.2833333333333332</v>
      </c>
      <c r="O744">
        <v>197</v>
      </c>
      <c r="P744">
        <v>1670</v>
      </c>
      <c r="Q744" s="18">
        <f>IFERROR(Flights[[#This Row],[Distance]]/Flights[[#This Row],[Length (hr)]], "")</f>
        <v>508.62944162436548</v>
      </c>
      <c r="R744" s="1">
        <v>0.77986111111111112</v>
      </c>
      <c r="S744" s="1" t="str">
        <f>IF(Flights[[#This Row],[Length (hr)]]&lt;2, "No meal", IF(Flights[[#This Row],[Length (hr)]]&lt;3.5, "Light meal", "Full meal"))</f>
        <v>Light meal</v>
      </c>
      <c r="T744" s="1" t="str">
        <f>IF(AND(Flights[[#This Row],[Airline]]="US Airways", Flights[[#This Row],[Meal]]="Full Meal"), "Yes", "No")</f>
        <v>No</v>
      </c>
      <c r="U744" s="1">
        <v>0.76180555555555551</v>
      </c>
      <c r="V744">
        <v>-26</v>
      </c>
      <c r="W744" s="1" t="str">
        <f>IF(Flights[[#This Row],[Arrival Delay]] = "", "Cancelled", IF(Flights[[#This Row],[Arrival Delay]]&gt;15, "Delayed", "On time"))</f>
        <v>On time</v>
      </c>
      <c r="X744" t="str">
        <f>IF(Flights[[#This Row],[Status]]&lt;&gt;"Delayed","", IF(Flights[[#This Row],[Arrival Delay]]&gt;120, "Severe", IF(Flights[[#This Row],[Arrival Delay]]&gt;60, "Major", "Moderate")))</f>
        <v/>
      </c>
      <c r="Y744" t="b">
        <v>0</v>
      </c>
      <c r="AA744" t="str">
        <f>IF(OR(AND(Flights[[#This Row],[Status]]="Cancelled", Flights[[#This Row],[Cancellation Reason]]="Airline/Carrier"), Flights[[#This Row],[Delay Type]]="Severe"), "Yes", "No")</f>
        <v>No</v>
      </c>
    </row>
    <row r="745" spans="1:27" x14ac:dyDescent="0.3">
      <c r="A745" s="3">
        <v>42063</v>
      </c>
      <c r="B745" s="22">
        <f>WEEKNUM(Flights[[#This Row],[Date]], 1)</f>
        <v>9</v>
      </c>
      <c r="C745" s="22">
        <f>WEEKDAY(Flights[[#This Row],[Date]],1)</f>
        <v>7</v>
      </c>
      <c r="D745" t="s">
        <v>542</v>
      </c>
      <c r="E745" t="s">
        <v>1989</v>
      </c>
      <c r="F745" t="s">
        <v>0</v>
      </c>
      <c r="G745" t="s">
        <v>17</v>
      </c>
      <c r="H745" t="str">
        <f>_xlfn.XLOOKUP(Flights[[#This Row],[Destination]], Airports!$A$2:$A$78, Airports!$D$2:$D$78)</f>
        <v>Honolulu</v>
      </c>
      <c r="I745" t="str" cm="1">
        <f t="array" ref="I745">_xlfn.XLOOKUP(Flights[[#This Row],[Destination]],_xlfn._TRO_TRAILING( Airports!A:A),_xlfn._TRO_TRAILING( Airports!E:E), "Not found")</f>
        <v>HI</v>
      </c>
      <c r="J745" s="1">
        <v>0.61458333333333337</v>
      </c>
      <c r="K745" s="22">
        <f>HOUR(Flights[[#This Row],[Scheduled Departure]])</f>
        <v>14</v>
      </c>
      <c r="L745" s="1">
        <v>0.61875000000000002</v>
      </c>
      <c r="M745">
        <f>(L745-J745)*24*60</f>
        <v>5.9999999999999787</v>
      </c>
      <c r="N745" s="16">
        <f>Flights[[#This Row],[Length (min)]]/60</f>
        <v>5.9333333333333336</v>
      </c>
      <c r="O745">
        <v>356</v>
      </c>
      <c r="P745">
        <v>2556</v>
      </c>
      <c r="Q745" s="18">
        <f>IFERROR(Flights[[#This Row],[Distance]]/Flights[[#This Row],[Length (hr)]], "")</f>
        <v>430.78651685393254</v>
      </c>
      <c r="R745" s="1">
        <v>0.76875000000000004</v>
      </c>
      <c r="S745" s="1" t="str">
        <f>IF(Flights[[#This Row],[Length (hr)]]&lt;2, "No meal", IF(Flights[[#This Row],[Length (hr)]]&lt;3.5, "Light meal", "Full meal"))</f>
        <v>Full meal</v>
      </c>
      <c r="T745" s="1" t="str">
        <f>IF(AND(Flights[[#This Row],[Airline]]="US Airways", Flights[[#This Row],[Meal]]="Full Meal"), "Yes", "No")</f>
        <v>No</v>
      </c>
      <c r="U745" s="1">
        <v>0.78263888888888888</v>
      </c>
      <c r="V745">
        <v>20</v>
      </c>
      <c r="W745" s="1" t="str">
        <f>IF(Flights[[#This Row],[Arrival Delay]] = "", "Cancelled", IF(Flights[[#This Row],[Arrival Delay]]&gt;15, "Delayed", "On time"))</f>
        <v>Delayed</v>
      </c>
      <c r="X745" t="str">
        <f>IF(Flights[[#This Row],[Status]]&lt;&gt;"Delayed","", IF(Flights[[#This Row],[Arrival Delay]]&gt;120, "Severe", IF(Flights[[#This Row],[Arrival Delay]]&gt;60, "Major", "Moderate")))</f>
        <v>Moderate</v>
      </c>
      <c r="Y745" t="b">
        <v>0</v>
      </c>
      <c r="AA745" t="str">
        <f>IF(OR(AND(Flights[[#This Row],[Status]]="Cancelled", Flights[[#This Row],[Cancellation Reason]]="Airline/Carrier"), Flights[[#This Row],[Delay Type]]="Severe"), "Yes", "No")</f>
        <v>No</v>
      </c>
    </row>
    <row r="746" spans="1:27" x14ac:dyDescent="0.3">
      <c r="A746" s="3">
        <v>42063</v>
      </c>
      <c r="B746" s="22">
        <f>WEEKNUM(Flights[[#This Row],[Date]], 1)</f>
        <v>9</v>
      </c>
      <c r="C746" s="22">
        <f>WEEKDAY(Flights[[#This Row],[Date]],1)</f>
        <v>7</v>
      </c>
      <c r="D746" t="s">
        <v>569</v>
      </c>
      <c r="E746" t="s">
        <v>1994</v>
      </c>
      <c r="F746" t="s">
        <v>0</v>
      </c>
      <c r="G746" t="s">
        <v>313</v>
      </c>
      <c r="H746" t="str">
        <f>_xlfn.XLOOKUP(Flights[[#This Row],[Destination]], Airports!$A$2:$A$78, Airports!$D$2:$D$78)</f>
        <v>Monterey</v>
      </c>
      <c r="I746" t="str" cm="1">
        <f t="array" ref="I746">_xlfn.XLOOKUP(Flights[[#This Row],[Destination]],_xlfn._TRO_TRAILING( Airports!A:A),_xlfn._TRO_TRAILING( Airports!E:E), "Not found")</f>
        <v>CA</v>
      </c>
      <c r="J746" s="1">
        <v>0.68055555555555558</v>
      </c>
      <c r="K746" s="22">
        <f>HOUR(Flights[[#This Row],[Scheduled Departure]])</f>
        <v>16</v>
      </c>
      <c r="L746" s="1">
        <v>0.67569444444444449</v>
      </c>
      <c r="M746">
        <f>(L746-J746)*24*60</f>
        <v>-6.9999999999999751</v>
      </c>
      <c r="N746" s="16">
        <f>Flights[[#This Row],[Length (min)]]/60</f>
        <v>1.0666666666666667</v>
      </c>
      <c r="O746">
        <v>64</v>
      </c>
      <c r="P746">
        <v>266</v>
      </c>
      <c r="Q746" s="18">
        <f>IFERROR(Flights[[#This Row],[Distance]]/Flights[[#This Row],[Length (hr)]], "")</f>
        <v>249.375</v>
      </c>
      <c r="R746" s="1">
        <v>0.72569444444444442</v>
      </c>
      <c r="S746" s="1" t="str">
        <f>IF(Flights[[#This Row],[Length (hr)]]&lt;2, "No meal", IF(Flights[[#This Row],[Length (hr)]]&lt;3.5, "Light meal", "Full meal"))</f>
        <v>No meal</v>
      </c>
      <c r="T746" s="1" t="str">
        <f>IF(AND(Flights[[#This Row],[Airline]]="US Airways", Flights[[#This Row],[Meal]]="Full Meal"), "Yes", "No")</f>
        <v>No</v>
      </c>
      <c r="U746" s="1">
        <v>0.72013888888888888</v>
      </c>
      <c r="V746">
        <v>-8</v>
      </c>
      <c r="W746" s="1" t="str">
        <f>IF(Flights[[#This Row],[Arrival Delay]] = "", "Cancelled", IF(Flights[[#This Row],[Arrival Delay]]&gt;15, "Delayed", "On time"))</f>
        <v>On time</v>
      </c>
      <c r="X746" t="str">
        <f>IF(Flights[[#This Row],[Status]]&lt;&gt;"Delayed","", IF(Flights[[#This Row],[Arrival Delay]]&gt;120, "Severe", IF(Flights[[#This Row],[Arrival Delay]]&gt;60, "Major", "Moderate")))</f>
        <v/>
      </c>
      <c r="Y746" t="b">
        <v>0</v>
      </c>
      <c r="AA746" t="str">
        <f>IF(OR(AND(Flights[[#This Row],[Status]]="Cancelled", Flights[[#This Row],[Cancellation Reason]]="Airline/Carrier"), Flights[[#This Row],[Delay Type]]="Severe"), "Yes", "No")</f>
        <v>No</v>
      </c>
    </row>
    <row r="747" spans="1:27" x14ac:dyDescent="0.3">
      <c r="A747" s="3">
        <v>42064</v>
      </c>
      <c r="B747" s="22">
        <f>WEEKNUM(Flights[[#This Row],[Date]], 1)</f>
        <v>10</v>
      </c>
      <c r="C747" s="22">
        <f>WEEKDAY(Flights[[#This Row],[Date]],1)</f>
        <v>1</v>
      </c>
      <c r="D747" t="s">
        <v>44</v>
      </c>
      <c r="E747" t="s">
        <v>1987</v>
      </c>
      <c r="F747" t="s">
        <v>0</v>
      </c>
      <c r="G747" t="s">
        <v>2</v>
      </c>
      <c r="H747" t="str">
        <f>_xlfn.XLOOKUP(Flights[[#This Row],[Destination]], Airports!$A$2:$A$78, Airports!$D$2:$D$78)</f>
        <v>Miami</v>
      </c>
      <c r="I747" t="str" cm="1">
        <f t="array" ref="I747">_xlfn.XLOOKUP(Flights[[#This Row],[Destination]],_xlfn._TRO_TRAILING( Airports!A:A),_xlfn._TRO_TRAILING( Airports!E:E), "Not found")</f>
        <v>FL</v>
      </c>
      <c r="J747" s="1">
        <v>0.33333333333333331</v>
      </c>
      <c r="K747" s="22">
        <f>HOUR(Flights[[#This Row],[Scheduled Departure]])</f>
        <v>8</v>
      </c>
      <c r="L747" s="1">
        <v>0.33402777777777776</v>
      </c>
      <c r="M747">
        <f>(L747-J747)*24*60</f>
        <v>0.99999999999999645</v>
      </c>
      <c r="N747" s="16">
        <f>Flights[[#This Row],[Length (min)]]/60</f>
        <v>4.666666666666667</v>
      </c>
      <c r="O747">
        <v>280</v>
      </c>
      <c r="P747">
        <v>2342</v>
      </c>
      <c r="Q747" s="18">
        <f>IFERROR(Flights[[#This Row],[Distance]]/Flights[[#This Row],[Length (hr)]], "")</f>
        <v>501.85714285714283</v>
      </c>
      <c r="R747" s="1">
        <v>0.65972222222222221</v>
      </c>
      <c r="S747" s="1" t="str">
        <f>IF(Flights[[#This Row],[Length (hr)]]&lt;2, "No meal", IF(Flights[[#This Row],[Length (hr)]]&lt;3.5, "Light meal", "Full meal"))</f>
        <v>Full meal</v>
      </c>
      <c r="T747" s="1" t="str">
        <f>IF(AND(Flights[[#This Row],[Airline]]="US Airways", Flights[[#This Row],[Meal]]="Full Meal"), "Yes", "No")</f>
        <v>No</v>
      </c>
      <c r="U747" s="1">
        <v>0.65347222222222223</v>
      </c>
      <c r="V747">
        <v>-9</v>
      </c>
      <c r="W747" s="1" t="str">
        <f>IF(Flights[[#This Row],[Arrival Delay]] = "", "Cancelled", IF(Flights[[#This Row],[Arrival Delay]]&gt;15, "Delayed", "On time"))</f>
        <v>On time</v>
      </c>
      <c r="X747" t="str">
        <f>IF(Flights[[#This Row],[Status]]&lt;&gt;"Delayed","", IF(Flights[[#This Row],[Arrival Delay]]&gt;120, "Severe", IF(Flights[[#This Row],[Arrival Delay]]&gt;60, "Major", "Moderate")))</f>
        <v/>
      </c>
      <c r="Y747" t="b">
        <v>0</v>
      </c>
      <c r="AA747" t="str">
        <f>IF(OR(AND(Flights[[#This Row],[Status]]="Cancelled", Flights[[#This Row],[Cancellation Reason]]="Airline/Carrier"), Flights[[#This Row],[Delay Type]]="Severe"), "Yes", "No")</f>
        <v>No</v>
      </c>
    </row>
    <row r="748" spans="1:27" x14ac:dyDescent="0.3">
      <c r="A748" s="3">
        <v>42064</v>
      </c>
      <c r="B748" s="22">
        <f>WEEKNUM(Flights[[#This Row],[Date]], 1)</f>
        <v>10</v>
      </c>
      <c r="C748" s="22">
        <f>WEEKDAY(Flights[[#This Row],[Date]],1)</f>
        <v>1</v>
      </c>
      <c r="D748" t="s">
        <v>484</v>
      </c>
      <c r="E748" t="s">
        <v>1994</v>
      </c>
      <c r="F748" t="s">
        <v>0</v>
      </c>
      <c r="G748" t="s">
        <v>280</v>
      </c>
      <c r="H748" t="str">
        <f>_xlfn.XLOOKUP(Flights[[#This Row],[Destination]], Airports!$A$2:$A$78, Airports!$D$2:$D$78)</f>
        <v>Eugene</v>
      </c>
      <c r="I748" t="str" cm="1">
        <f t="array" ref="I748">_xlfn.XLOOKUP(Flights[[#This Row],[Destination]],_xlfn._TRO_TRAILING( Airports!A:A),_xlfn._TRO_TRAILING( Airports!E:E), "Not found")</f>
        <v>OR</v>
      </c>
      <c r="J748" s="1">
        <v>0.44791666666666669</v>
      </c>
      <c r="K748" s="22">
        <f>HOUR(Flights[[#This Row],[Scheduled Departure]])</f>
        <v>10</v>
      </c>
      <c r="L748" s="1">
        <v>0.48402777777777778</v>
      </c>
      <c r="M748">
        <f>(L748-J748)*24*60</f>
        <v>51.999999999999972</v>
      </c>
      <c r="N748" s="16">
        <f>Flights[[#This Row],[Length (min)]]/60</f>
        <v>2.0666666666666669</v>
      </c>
      <c r="O748">
        <v>124</v>
      </c>
      <c r="P748">
        <v>748</v>
      </c>
      <c r="Q748" s="18">
        <f>IFERROR(Flights[[#This Row],[Distance]]/Flights[[#This Row],[Length (hr)]], "")</f>
        <v>361.93548387096769</v>
      </c>
      <c r="R748" s="1">
        <v>0.5395833333333333</v>
      </c>
      <c r="S748" s="1" t="str">
        <f>IF(Flights[[#This Row],[Length (hr)]]&lt;2, "No meal", IF(Flights[[#This Row],[Length (hr)]]&lt;3.5, "Light meal", "Full meal"))</f>
        <v>Light meal</v>
      </c>
      <c r="T748" s="1" t="str">
        <f>IF(AND(Flights[[#This Row],[Airline]]="US Airways", Flights[[#This Row],[Meal]]="Full Meal"), "Yes", "No")</f>
        <v>No</v>
      </c>
      <c r="U748" s="1">
        <v>0.57013888888888886</v>
      </c>
      <c r="V748">
        <v>44</v>
      </c>
      <c r="W748" s="1" t="str">
        <f>IF(Flights[[#This Row],[Arrival Delay]] = "", "Cancelled", IF(Flights[[#This Row],[Arrival Delay]]&gt;15, "Delayed", "On time"))</f>
        <v>Delayed</v>
      </c>
      <c r="X748" t="str">
        <f>IF(Flights[[#This Row],[Status]]&lt;&gt;"Delayed","", IF(Flights[[#This Row],[Arrival Delay]]&gt;120, "Severe", IF(Flights[[#This Row],[Arrival Delay]]&gt;60, "Major", "Moderate")))</f>
        <v>Moderate</v>
      </c>
      <c r="Y748" t="b">
        <v>0</v>
      </c>
      <c r="AA748" t="str">
        <f>IF(OR(AND(Flights[[#This Row],[Status]]="Cancelled", Flights[[#This Row],[Cancellation Reason]]="Airline/Carrier"), Flights[[#This Row],[Delay Type]]="Severe"), "Yes", "No")</f>
        <v>No</v>
      </c>
    </row>
    <row r="749" spans="1:27" x14ac:dyDescent="0.3">
      <c r="A749" s="3">
        <v>42064</v>
      </c>
      <c r="B749" s="22">
        <f>WEEKNUM(Flights[[#This Row],[Date]], 1)</f>
        <v>10</v>
      </c>
      <c r="C749" s="22">
        <f>WEEKDAY(Flights[[#This Row],[Date]],1)</f>
        <v>1</v>
      </c>
      <c r="D749" t="s">
        <v>463</v>
      </c>
      <c r="E749" t="s">
        <v>1994</v>
      </c>
      <c r="F749" t="s">
        <v>0</v>
      </c>
      <c r="G749" t="s">
        <v>339</v>
      </c>
      <c r="H749" t="str">
        <f>_xlfn.XLOOKUP(Flights[[#This Row],[Destination]], Airports!$A$2:$A$78, Airports!$D$2:$D$78)</f>
        <v>San Diego</v>
      </c>
      <c r="I749" t="str" cm="1">
        <f t="array" ref="I749">_xlfn.XLOOKUP(Flights[[#This Row],[Destination]],_xlfn._TRO_TRAILING( Airports!A:A),_xlfn._TRO_TRAILING( Airports!E:E), "Not found")</f>
        <v>CA</v>
      </c>
      <c r="J749" s="1">
        <v>0.45833333333333331</v>
      </c>
      <c r="K749" s="22">
        <f>HOUR(Flights[[#This Row],[Scheduled Departure]])</f>
        <v>11</v>
      </c>
      <c r="L749" s="1">
        <v>0.46250000000000002</v>
      </c>
      <c r="M749">
        <f>(L749-J749)*24*60</f>
        <v>6.0000000000000586</v>
      </c>
      <c r="N749" s="16">
        <f>Flights[[#This Row],[Length (min)]]/60</f>
        <v>0.96666666666666667</v>
      </c>
      <c r="O749">
        <v>58</v>
      </c>
      <c r="P749">
        <v>109</v>
      </c>
      <c r="Q749" s="18">
        <f>IFERROR(Flights[[#This Row],[Distance]]/Flights[[#This Row],[Length (hr)]], "")</f>
        <v>112.75862068965517</v>
      </c>
      <c r="R749" s="1">
        <v>0.49652777777777779</v>
      </c>
      <c r="S749" s="1" t="str">
        <f>IF(Flights[[#This Row],[Length (hr)]]&lt;2, "No meal", IF(Flights[[#This Row],[Length (hr)]]&lt;3.5, "Light meal", "Full meal"))</f>
        <v>No meal</v>
      </c>
      <c r="T749" s="1" t="str">
        <f>IF(AND(Flights[[#This Row],[Airline]]="US Airways", Flights[[#This Row],[Meal]]="Full Meal"), "Yes", "No")</f>
        <v>No</v>
      </c>
      <c r="U749" s="1">
        <v>0.50277777777777777</v>
      </c>
      <c r="V749">
        <v>9</v>
      </c>
      <c r="W749" s="1" t="str">
        <f>IF(Flights[[#This Row],[Arrival Delay]] = "", "Cancelled", IF(Flights[[#This Row],[Arrival Delay]]&gt;15, "Delayed", "On time"))</f>
        <v>On time</v>
      </c>
      <c r="X749" t="str">
        <f>IF(Flights[[#This Row],[Status]]&lt;&gt;"Delayed","", IF(Flights[[#This Row],[Arrival Delay]]&gt;120, "Severe", IF(Flights[[#This Row],[Arrival Delay]]&gt;60, "Major", "Moderate")))</f>
        <v/>
      </c>
      <c r="Y749" t="b">
        <v>0</v>
      </c>
      <c r="AA749" t="str">
        <f>IF(OR(AND(Flights[[#This Row],[Status]]="Cancelled", Flights[[#This Row],[Cancellation Reason]]="Airline/Carrier"), Flights[[#This Row],[Delay Type]]="Severe"), "Yes", "No")</f>
        <v>No</v>
      </c>
    </row>
    <row r="750" spans="1:27" x14ac:dyDescent="0.3">
      <c r="A750" s="3">
        <v>42064</v>
      </c>
      <c r="B750" s="22">
        <f>WEEKNUM(Flights[[#This Row],[Date]], 1)</f>
        <v>10</v>
      </c>
      <c r="C750" s="22">
        <f>WEEKDAY(Flights[[#This Row],[Date]],1)</f>
        <v>1</v>
      </c>
      <c r="D750" t="s">
        <v>612</v>
      </c>
      <c r="E750" t="s">
        <v>1994</v>
      </c>
      <c r="F750" t="s">
        <v>0</v>
      </c>
      <c r="G750" t="s">
        <v>260</v>
      </c>
      <c r="H750" t="str">
        <f>_xlfn.XLOOKUP(Flights[[#This Row],[Destination]], Airports!$A$2:$A$78, Airports!$D$2:$D$78)</f>
        <v>San Diego</v>
      </c>
      <c r="I750" t="str" cm="1">
        <f t="array" ref="I750">_xlfn.XLOOKUP(Flights[[#This Row],[Destination]],_xlfn._TRO_TRAILING( Airports!A:A),_xlfn._TRO_TRAILING( Airports!E:E), "Not found")</f>
        <v>CA</v>
      </c>
      <c r="J750" s="1">
        <v>0.49375000000000002</v>
      </c>
      <c r="K750" s="22">
        <f>HOUR(Flights[[#This Row],[Scheduled Departure]])</f>
        <v>11</v>
      </c>
      <c r="L750" s="1">
        <v>0.49305555555555558</v>
      </c>
      <c r="M750">
        <f>(L750-J750)*24*60</f>
        <v>-0.99999999999999645</v>
      </c>
      <c r="N750" s="16">
        <f>Flights[[#This Row],[Length (min)]]/60</f>
        <v>0.68333333333333335</v>
      </c>
      <c r="O750">
        <v>41</v>
      </c>
      <c r="P750">
        <v>86</v>
      </c>
      <c r="Q750" s="18">
        <f>IFERROR(Flights[[#This Row],[Distance]]/Flights[[#This Row],[Length (hr)]], "")</f>
        <v>125.85365853658536</v>
      </c>
      <c r="R750" s="1">
        <v>0.52569444444444446</v>
      </c>
      <c r="S750" s="1" t="str">
        <f>IF(Flights[[#This Row],[Length (hr)]]&lt;2, "No meal", IF(Flights[[#This Row],[Length (hr)]]&lt;3.5, "Light meal", "Full meal"))</f>
        <v>No meal</v>
      </c>
      <c r="T750" s="1" t="str">
        <f>IF(AND(Flights[[#This Row],[Airline]]="US Airways", Flights[[#This Row],[Meal]]="Full Meal"), "Yes", "No")</f>
        <v>No</v>
      </c>
      <c r="U750" s="1">
        <v>0.52152777777777781</v>
      </c>
      <c r="V750">
        <v>-6</v>
      </c>
      <c r="W750" s="1" t="str">
        <f>IF(Flights[[#This Row],[Arrival Delay]] = "", "Cancelled", IF(Flights[[#This Row],[Arrival Delay]]&gt;15, "Delayed", "On time"))</f>
        <v>On time</v>
      </c>
      <c r="X750" t="str">
        <f>IF(Flights[[#This Row],[Status]]&lt;&gt;"Delayed","", IF(Flights[[#This Row],[Arrival Delay]]&gt;120, "Severe", IF(Flights[[#This Row],[Arrival Delay]]&gt;60, "Major", "Moderate")))</f>
        <v/>
      </c>
      <c r="Y750" t="b">
        <v>0</v>
      </c>
      <c r="AA750" t="str">
        <f>IF(OR(AND(Flights[[#This Row],[Status]]="Cancelled", Flights[[#This Row],[Cancellation Reason]]="Airline/Carrier"), Flights[[#This Row],[Delay Type]]="Severe"), "Yes", "No")</f>
        <v>No</v>
      </c>
    </row>
    <row r="751" spans="1:27" x14ac:dyDescent="0.3">
      <c r="A751" s="3">
        <v>42064</v>
      </c>
      <c r="B751" s="22">
        <f>WEEKNUM(Flights[[#This Row],[Date]], 1)</f>
        <v>10</v>
      </c>
      <c r="C751" s="22">
        <f>WEEKDAY(Flights[[#This Row],[Date]],1)</f>
        <v>1</v>
      </c>
      <c r="D751" t="s">
        <v>523</v>
      </c>
      <c r="E751" t="s">
        <v>1989</v>
      </c>
      <c r="F751" t="s">
        <v>0</v>
      </c>
      <c r="G751" t="s">
        <v>349</v>
      </c>
      <c r="H751" t="str">
        <f>_xlfn.XLOOKUP(Flights[[#This Row],[Destination]], Airports!$A$2:$A$78, Airports!$D$2:$D$78)</f>
        <v>Salt Lake City</v>
      </c>
      <c r="I751" t="str" cm="1">
        <f t="array" ref="I751">_xlfn.XLOOKUP(Flights[[#This Row],[Destination]],_xlfn._TRO_TRAILING( Airports!A:A),_xlfn._TRO_TRAILING( Airports!E:E), "Not found")</f>
        <v>UT</v>
      </c>
      <c r="J751" s="1">
        <v>0.54513888888888884</v>
      </c>
      <c r="K751" s="22">
        <f>HOUR(Flights[[#This Row],[Scheduled Departure]])</f>
        <v>13</v>
      </c>
      <c r="L751" s="1">
        <v>0.54374999999999996</v>
      </c>
      <c r="M751">
        <f>(L751-J751)*24*60</f>
        <v>-1.9999999999999929</v>
      </c>
      <c r="N751" s="16">
        <f>Flights[[#This Row],[Length (min)]]/60</f>
        <v>1.7166666666666666</v>
      </c>
      <c r="O751">
        <v>103</v>
      </c>
      <c r="P751">
        <v>590</v>
      </c>
      <c r="Q751" s="18">
        <f>IFERROR(Flights[[#This Row],[Distance]]/Flights[[#This Row],[Length (hr)]], "")</f>
        <v>343.68932038834953</v>
      </c>
      <c r="R751" s="1">
        <v>0.66249999999999998</v>
      </c>
      <c r="S751" s="1" t="str">
        <f>IF(Flights[[#This Row],[Length (hr)]]&lt;2, "No meal", IF(Flights[[#This Row],[Length (hr)]]&lt;3.5, "Light meal", "Full meal"))</f>
        <v>No meal</v>
      </c>
      <c r="T751" s="1" t="str">
        <f>IF(AND(Flights[[#This Row],[Airline]]="US Airways", Flights[[#This Row],[Meal]]="Full Meal"), "Yes", "No")</f>
        <v>No</v>
      </c>
      <c r="U751" s="1">
        <v>0.65694444444444444</v>
      </c>
      <c r="V751">
        <v>-8</v>
      </c>
      <c r="W751" s="1" t="str">
        <f>IF(Flights[[#This Row],[Arrival Delay]] = "", "Cancelled", IF(Flights[[#This Row],[Arrival Delay]]&gt;15, "Delayed", "On time"))</f>
        <v>On time</v>
      </c>
      <c r="X751" t="str">
        <f>IF(Flights[[#This Row],[Status]]&lt;&gt;"Delayed","", IF(Flights[[#This Row],[Arrival Delay]]&gt;120, "Severe", IF(Flights[[#This Row],[Arrival Delay]]&gt;60, "Major", "Moderate")))</f>
        <v/>
      </c>
      <c r="Y751" t="b">
        <v>0</v>
      </c>
      <c r="AA751" t="str">
        <f>IF(OR(AND(Flights[[#This Row],[Status]]="Cancelled", Flights[[#This Row],[Cancellation Reason]]="Airline/Carrier"), Flights[[#This Row],[Delay Type]]="Severe"), "Yes", "No")</f>
        <v>No</v>
      </c>
    </row>
    <row r="752" spans="1:27" x14ac:dyDescent="0.3">
      <c r="A752" s="3">
        <v>42064</v>
      </c>
      <c r="B752" s="22">
        <f>WEEKNUM(Flights[[#This Row],[Date]], 1)</f>
        <v>10</v>
      </c>
      <c r="C752" s="22">
        <f>WEEKDAY(Flights[[#This Row],[Date]],1)</f>
        <v>1</v>
      </c>
      <c r="D752" t="s">
        <v>80</v>
      </c>
      <c r="E752" t="s">
        <v>1987</v>
      </c>
      <c r="F752" t="s">
        <v>0</v>
      </c>
      <c r="G752" t="s">
        <v>2</v>
      </c>
      <c r="H752" t="str">
        <f>_xlfn.XLOOKUP(Flights[[#This Row],[Destination]], Airports!$A$2:$A$78, Airports!$D$2:$D$78)</f>
        <v>Miami</v>
      </c>
      <c r="I752" t="str" cm="1">
        <f t="array" ref="I752">_xlfn.XLOOKUP(Flights[[#This Row],[Destination]],_xlfn._TRO_TRAILING( Airports!A:A),_xlfn._TRO_TRAILING( Airports!E:E), "Not found")</f>
        <v>FL</v>
      </c>
      <c r="J752" s="1">
        <v>0.61458333333333337</v>
      </c>
      <c r="K752" s="22">
        <f>HOUR(Flights[[#This Row],[Scheduled Departure]])</f>
        <v>14</v>
      </c>
      <c r="L752" s="1">
        <v>0.61944444444444446</v>
      </c>
      <c r="M752">
        <f>(L752-J752)*24*60</f>
        <v>6.9999999999999751</v>
      </c>
      <c r="N752" s="16">
        <f>Flights[[#This Row],[Length (min)]]/60</f>
        <v>4.45</v>
      </c>
      <c r="O752">
        <v>267</v>
      </c>
      <c r="P752">
        <v>2342</v>
      </c>
      <c r="Q752" s="18">
        <f>IFERROR(Flights[[#This Row],[Distance]]/Flights[[#This Row],[Length (hr)]], "")</f>
        <v>526.29213483146066</v>
      </c>
      <c r="R752" s="1">
        <v>0.93194444444444446</v>
      </c>
      <c r="S752" s="1" t="str">
        <f>IF(Flights[[#This Row],[Length (hr)]]&lt;2, "No meal", IF(Flights[[#This Row],[Length (hr)]]&lt;3.5, "Light meal", "Full meal"))</f>
        <v>Full meal</v>
      </c>
      <c r="T752" s="1" t="str">
        <f>IF(AND(Flights[[#This Row],[Airline]]="US Airways", Flights[[#This Row],[Meal]]="Full Meal"), "Yes", "No")</f>
        <v>No</v>
      </c>
      <c r="U752" s="1">
        <v>0.92986111111111114</v>
      </c>
      <c r="V752">
        <v>-3</v>
      </c>
      <c r="W752" s="1" t="str">
        <f>IF(Flights[[#This Row],[Arrival Delay]] = "", "Cancelled", IF(Flights[[#This Row],[Arrival Delay]]&gt;15, "Delayed", "On time"))</f>
        <v>On time</v>
      </c>
      <c r="X752" t="str">
        <f>IF(Flights[[#This Row],[Status]]&lt;&gt;"Delayed","", IF(Flights[[#This Row],[Arrival Delay]]&gt;120, "Severe", IF(Flights[[#This Row],[Arrival Delay]]&gt;60, "Major", "Moderate")))</f>
        <v/>
      </c>
      <c r="Y752" t="b">
        <v>0</v>
      </c>
      <c r="AA752" t="str">
        <f>IF(OR(AND(Flights[[#This Row],[Status]]="Cancelled", Flights[[#This Row],[Cancellation Reason]]="Airline/Carrier"), Flights[[#This Row],[Delay Type]]="Severe"), "Yes", "No")</f>
        <v>No</v>
      </c>
    </row>
    <row r="753" spans="1:27" x14ac:dyDescent="0.3">
      <c r="A753" s="3">
        <v>42064</v>
      </c>
      <c r="B753" s="22">
        <f>WEEKNUM(Flights[[#This Row],[Date]], 1)</f>
        <v>10</v>
      </c>
      <c r="C753" s="22">
        <f>WEEKDAY(Flights[[#This Row],[Date]],1)</f>
        <v>1</v>
      </c>
      <c r="D753" t="s">
        <v>81</v>
      </c>
      <c r="E753" t="s">
        <v>1987</v>
      </c>
      <c r="F753" t="s">
        <v>0</v>
      </c>
      <c r="G753" t="s">
        <v>4</v>
      </c>
      <c r="H753" t="str">
        <f>_xlfn.XLOOKUP(Flights[[#This Row],[Destination]], Airports!$A$2:$A$78, Airports!$D$2:$D$78)</f>
        <v>Chicago</v>
      </c>
      <c r="I753" t="str" cm="1">
        <f t="array" ref="I753">_xlfn.XLOOKUP(Flights[[#This Row],[Destination]],_xlfn._TRO_TRAILING( Airports!A:A),_xlfn._TRO_TRAILING( Airports!E:E), "Not found")</f>
        <v>IL</v>
      </c>
      <c r="J753" s="1">
        <v>0.625</v>
      </c>
      <c r="K753" s="22">
        <f>HOUR(Flights[[#This Row],[Scheduled Departure]])</f>
        <v>15</v>
      </c>
      <c r="L753" s="1">
        <v>0.62638888888888888</v>
      </c>
      <c r="M753">
        <f>(L753-J753)*24*60</f>
        <v>1.9999999999999929</v>
      </c>
      <c r="N753" s="16">
        <f>Flights[[#This Row],[Length (min)]]/60</f>
        <v>3.4833333333333334</v>
      </c>
      <c r="O753">
        <v>209</v>
      </c>
      <c r="P753">
        <v>1744</v>
      </c>
      <c r="Q753" s="18">
        <f>IFERROR(Flights[[#This Row],[Distance]]/Flights[[#This Row],[Length (hr)]], "")</f>
        <v>500.66985645933016</v>
      </c>
      <c r="R753" s="1">
        <v>0.87916666666666665</v>
      </c>
      <c r="S753" s="1" t="str">
        <f>IF(Flights[[#This Row],[Length (hr)]]&lt;2, "No meal", IF(Flights[[#This Row],[Length (hr)]]&lt;3.5, "Light meal", "Full meal"))</f>
        <v>Light meal</v>
      </c>
      <c r="T753" s="1" t="str">
        <f>IF(AND(Flights[[#This Row],[Airline]]="US Airways", Flights[[#This Row],[Meal]]="Full Meal"), "Yes", "No")</f>
        <v>No</v>
      </c>
      <c r="U753" s="1">
        <v>0.85486111111111107</v>
      </c>
      <c r="V753">
        <v>-35</v>
      </c>
      <c r="W753" s="1" t="str">
        <f>IF(Flights[[#This Row],[Arrival Delay]] = "", "Cancelled", IF(Flights[[#This Row],[Arrival Delay]]&gt;15, "Delayed", "On time"))</f>
        <v>On time</v>
      </c>
      <c r="X753" t="str">
        <f>IF(Flights[[#This Row],[Status]]&lt;&gt;"Delayed","", IF(Flights[[#This Row],[Arrival Delay]]&gt;120, "Severe", IF(Flights[[#This Row],[Arrival Delay]]&gt;60, "Major", "Moderate")))</f>
        <v/>
      </c>
      <c r="Y753" t="b">
        <v>0</v>
      </c>
      <c r="AA753" t="str">
        <f>IF(OR(AND(Flights[[#This Row],[Status]]="Cancelled", Flights[[#This Row],[Cancellation Reason]]="Airline/Carrier"), Flights[[#This Row],[Delay Type]]="Severe"), "Yes", "No")</f>
        <v>No</v>
      </c>
    </row>
    <row r="754" spans="1:27" x14ac:dyDescent="0.3">
      <c r="A754" s="3">
        <v>42064</v>
      </c>
      <c r="B754" s="22">
        <f>WEEKNUM(Flights[[#This Row],[Date]], 1)</f>
        <v>10</v>
      </c>
      <c r="C754" s="22">
        <f>WEEKDAY(Flights[[#This Row],[Date]],1)</f>
        <v>1</v>
      </c>
      <c r="D754" t="s">
        <v>379</v>
      </c>
      <c r="E754" t="s">
        <v>1990</v>
      </c>
      <c r="F754" t="s">
        <v>0</v>
      </c>
      <c r="G754" t="s">
        <v>273</v>
      </c>
      <c r="H754" t="str">
        <f>_xlfn.XLOOKUP(Flights[[#This Row],[Destination]], Airports!$A$2:$A$78, Airports!$D$2:$D$78)</f>
        <v>Denver</v>
      </c>
      <c r="I754" t="str" cm="1">
        <f t="array" ref="I754">_xlfn.XLOOKUP(Flights[[#This Row],[Destination]],_xlfn._TRO_TRAILING( Airports!A:A),_xlfn._TRO_TRAILING( Airports!E:E), "Not found")</f>
        <v>CO</v>
      </c>
      <c r="J754" s="1">
        <v>0.64166666666666672</v>
      </c>
      <c r="K754" s="22">
        <f>HOUR(Flights[[#This Row],[Scheduled Departure]])</f>
        <v>15</v>
      </c>
      <c r="L754" s="1">
        <v>0.65069444444444446</v>
      </c>
      <c r="M754">
        <f>(L754-J754)*24*60</f>
        <v>12.999999999999954</v>
      </c>
      <c r="N754" s="16">
        <f>Flights[[#This Row],[Length (min)]]/60</f>
        <v>1.9666666666666666</v>
      </c>
      <c r="O754">
        <v>118</v>
      </c>
      <c r="P754">
        <v>862</v>
      </c>
      <c r="Q754" s="18">
        <f>IFERROR(Flights[[#This Row],[Distance]]/Flights[[#This Row],[Length (hr)]], "")</f>
        <v>438.30508474576271</v>
      </c>
      <c r="R754" s="1">
        <v>0.78194444444444444</v>
      </c>
      <c r="S754" s="1" t="str">
        <f>IF(Flights[[#This Row],[Length (hr)]]&lt;2, "No meal", IF(Flights[[#This Row],[Length (hr)]]&lt;3.5, "Light meal", "Full meal"))</f>
        <v>No meal</v>
      </c>
      <c r="T754" s="1" t="str">
        <f>IF(AND(Flights[[#This Row],[Airline]]="US Airways", Flights[[#This Row],[Meal]]="Full Meal"), "Yes", "No")</f>
        <v>No</v>
      </c>
      <c r="U754" s="1">
        <v>0.77430555555555558</v>
      </c>
      <c r="V754">
        <v>-11</v>
      </c>
      <c r="W754" s="1" t="str">
        <f>IF(Flights[[#This Row],[Arrival Delay]] = "", "Cancelled", IF(Flights[[#This Row],[Arrival Delay]]&gt;15, "Delayed", "On time"))</f>
        <v>On time</v>
      </c>
      <c r="X754" t="str">
        <f>IF(Flights[[#This Row],[Status]]&lt;&gt;"Delayed","", IF(Flights[[#This Row],[Arrival Delay]]&gt;120, "Severe", IF(Flights[[#This Row],[Arrival Delay]]&gt;60, "Major", "Moderate")))</f>
        <v/>
      </c>
      <c r="Y754" t="b">
        <v>0</v>
      </c>
      <c r="AA754" t="str">
        <f>IF(OR(AND(Flights[[#This Row],[Status]]="Cancelled", Flights[[#This Row],[Cancellation Reason]]="Airline/Carrier"), Flights[[#This Row],[Delay Type]]="Severe"), "Yes", "No")</f>
        <v>No</v>
      </c>
    </row>
    <row r="755" spans="1:27" x14ac:dyDescent="0.3">
      <c r="A755" s="3">
        <v>42064</v>
      </c>
      <c r="B755" s="22">
        <f>WEEKNUM(Flights[[#This Row],[Date]], 1)</f>
        <v>10</v>
      </c>
      <c r="C755" s="22">
        <f>WEEKDAY(Flights[[#This Row],[Date]],1)</f>
        <v>1</v>
      </c>
      <c r="D755" t="s">
        <v>119</v>
      </c>
      <c r="E755" t="s">
        <v>1987</v>
      </c>
      <c r="F755" t="s">
        <v>0</v>
      </c>
      <c r="G755" t="s">
        <v>5</v>
      </c>
      <c r="H755" t="str">
        <f>_xlfn.XLOOKUP(Flights[[#This Row],[Destination]], Airports!$A$2:$A$78, Airports!$D$2:$D$78)</f>
        <v>St. Louis</v>
      </c>
      <c r="I755" t="str" cm="1">
        <f t="array" ref="I755">_xlfn.XLOOKUP(Flights[[#This Row],[Destination]],_xlfn._TRO_TRAILING( Airports!A:A),_xlfn._TRO_TRAILING( Airports!E:E), "Not found")</f>
        <v>MO</v>
      </c>
      <c r="J755" s="1">
        <v>0.64444444444444449</v>
      </c>
      <c r="K755" s="22">
        <f>HOUR(Flights[[#This Row],[Scheduled Departure]])</f>
        <v>15</v>
      </c>
      <c r="L755" s="1">
        <v>0.65833333333333333</v>
      </c>
      <c r="M755">
        <f>(L755-J755)*24*60</f>
        <v>19.999999999999929</v>
      </c>
      <c r="N755" s="16">
        <f>Flights[[#This Row],[Length (min)]]/60</f>
        <v>3.1</v>
      </c>
      <c r="O755">
        <v>186</v>
      </c>
      <c r="P755">
        <v>1592</v>
      </c>
      <c r="Q755" s="18">
        <f>IFERROR(Flights[[#This Row],[Distance]]/Flights[[#This Row],[Length (hr)]], "")</f>
        <v>513.54838709677415</v>
      </c>
      <c r="R755" s="1">
        <v>0.87430555555555556</v>
      </c>
      <c r="S755" s="1" t="str">
        <f>IF(Flights[[#This Row],[Length (hr)]]&lt;2, "No meal", IF(Flights[[#This Row],[Length (hr)]]&lt;3.5, "Light meal", "Full meal"))</f>
        <v>Light meal</v>
      </c>
      <c r="T755" s="1" t="str">
        <f>IF(AND(Flights[[#This Row],[Airline]]="US Airways", Flights[[#This Row],[Meal]]="Full Meal"), "Yes", "No")</f>
        <v>No</v>
      </c>
      <c r="U755" s="1">
        <v>0.87083333333333335</v>
      </c>
      <c r="V755">
        <v>-5</v>
      </c>
      <c r="W755" s="1" t="str">
        <f>IF(Flights[[#This Row],[Arrival Delay]] = "", "Cancelled", IF(Flights[[#This Row],[Arrival Delay]]&gt;15, "Delayed", "On time"))</f>
        <v>On time</v>
      </c>
      <c r="X755" t="str">
        <f>IF(Flights[[#This Row],[Status]]&lt;&gt;"Delayed","", IF(Flights[[#This Row],[Arrival Delay]]&gt;120, "Severe", IF(Flights[[#This Row],[Arrival Delay]]&gt;60, "Major", "Moderate")))</f>
        <v/>
      </c>
      <c r="Y755" t="b">
        <v>0</v>
      </c>
      <c r="AA755" t="str">
        <f>IF(OR(AND(Flights[[#This Row],[Status]]="Cancelled", Flights[[#This Row],[Cancellation Reason]]="Airline/Carrier"), Flights[[#This Row],[Delay Type]]="Severe"), "Yes", "No")</f>
        <v>No</v>
      </c>
    </row>
    <row r="756" spans="1:27" x14ac:dyDescent="0.3">
      <c r="A756" s="3">
        <v>42064</v>
      </c>
      <c r="B756" s="22">
        <f>WEEKNUM(Flights[[#This Row],[Date]], 1)</f>
        <v>10</v>
      </c>
      <c r="C756" s="22">
        <f>WEEKDAY(Flights[[#This Row],[Date]],1)</f>
        <v>1</v>
      </c>
      <c r="D756" t="s">
        <v>730</v>
      </c>
      <c r="E756" t="s">
        <v>1989</v>
      </c>
      <c r="F756" t="s">
        <v>0</v>
      </c>
      <c r="G756" t="s">
        <v>314</v>
      </c>
      <c r="H756" t="str">
        <f>_xlfn.XLOOKUP(Flights[[#This Row],[Destination]], Airports!$A$2:$A$78, Airports!$D$2:$D$78)</f>
        <v>Minneapolis</v>
      </c>
      <c r="I756" t="str" cm="1">
        <f t="array" ref="I756">_xlfn.XLOOKUP(Flights[[#This Row],[Destination]],_xlfn._TRO_TRAILING( Airports!A:A),_xlfn._TRO_TRAILING( Airports!E:E), "Not found")</f>
        <v>MN</v>
      </c>
      <c r="J756" s="1">
        <v>0.64583333333333337</v>
      </c>
      <c r="K756" s="22">
        <f>HOUR(Flights[[#This Row],[Scheduled Departure]])</f>
        <v>15</v>
      </c>
      <c r="L756" s="1">
        <v>0.67291666666666672</v>
      </c>
      <c r="M756">
        <f>(L756-J756)*24*60</f>
        <v>39.000000000000021</v>
      </c>
      <c r="N756" s="16">
        <f>Flights[[#This Row],[Length (min)]]/60</f>
        <v>2.95</v>
      </c>
      <c r="O756">
        <v>177</v>
      </c>
      <c r="P756">
        <v>1535</v>
      </c>
      <c r="Q756" s="18">
        <f>IFERROR(Flights[[#This Row],[Distance]]/Flights[[#This Row],[Length (hr)]], "")</f>
        <v>520.33898305084745</v>
      </c>
      <c r="R756" s="1">
        <v>0.87638888888888888</v>
      </c>
      <c r="S756" s="1" t="str">
        <f>IF(Flights[[#This Row],[Length (hr)]]&lt;2, "No meal", IF(Flights[[#This Row],[Length (hr)]]&lt;3.5, "Light meal", "Full meal"))</f>
        <v>Light meal</v>
      </c>
      <c r="T756" s="1" t="str">
        <f>IF(AND(Flights[[#This Row],[Airline]]="US Airways", Flights[[#This Row],[Meal]]="Full Meal"), "Yes", "No")</f>
        <v>No</v>
      </c>
      <c r="U756" s="1">
        <v>0.87916666666666665</v>
      </c>
      <c r="V756">
        <v>4</v>
      </c>
      <c r="W756" s="1" t="str">
        <f>IF(Flights[[#This Row],[Arrival Delay]] = "", "Cancelled", IF(Flights[[#This Row],[Arrival Delay]]&gt;15, "Delayed", "On time"))</f>
        <v>On time</v>
      </c>
      <c r="X756" t="str">
        <f>IF(Flights[[#This Row],[Status]]&lt;&gt;"Delayed","", IF(Flights[[#This Row],[Arrival Delay]]&gt;120, "Severe", IF(Flights[[#This Row],[Arrival Delay]]&gt;60, "Major", "Moderate")))</f>
        <v/>
      </c>
      <c r="Y756" t="b">
        <v>0</v>
      </c>
      <c r="AA756" t="str">
        <f>IF(OR(AND(Flights[[#This Row],[Status]]="Cancelled", Flights[[#This Row],[Cancellation Reason]]="Airline/Carrier"), Flights[[#This Row],[Delay Type]]="Severe"), "Yes", "No")</f>
        <v>No</v>
      </c>
    </row>
    <row r="757" spans="1:27" x14ac:dyDescent="0.3">
      <c r="A757" s="3">
        <v>42064</v>
      </c>
      <c r="B757" s="22">
        <f>WEEKNUM(Flights[[#This Row],[Date]], 1)</f>
        <v>10</v>
      </c>
      <c r="C757" s="22">
        <f>WEEKDAY(Flights[[#This Row],[Date]],1)</f>
        <v>1</v>
      </c>
      <c r="D757" t="s">
        <v>640</v>
      </c>
      <c r="E757" t="s">
        <v>1994</v>
      </c>
      <c r="F757" t="s">
        <v>0</v>
      </c>
      <c r="G757" t="s">
        <v>349</v>
      </c>
      <c r="H757" t="str">
        <f>_xlfn.XLOOKUP(Flights[[#This Row],[Destination]], Airports!$A$2:$A$78, Airports!$D$2:$D$78)</f>
        <v>Salt Lake City</v>
      </c>
      <c r="I757" t="str" cm="1">
        <f t="array" ref="I757">_xlfn.XLOOKUP(Flights[[#This Row],[Destination]],_xlfn._TRO_TRAILING( Airports!A:A),_xlfn._TRO_TRAILING( Airports!E:E), "Not found")</f>
        <v>UT</v>
      </c>
      <c r="J757" s="1">
        <v>0.66666666666666663</v>
      </c>
      <c r="K757" s="22">
        <f>HOUR(Flights[[#This Row],[Scheduled Departure]])</f>
        <v>16</v>
      </c>
      <c r="L757" s="1">
        <v>0.68194444444444446</v>
      </c>
      <c r="M757">
        <f>(L757-J757)*24*60</f>
        <v>22.000000000000082</v>
      </c>
      <c r="N757" s="16">
        <f>Flights[[#This Row],[Length (min)]]/60</f>
        <v>1.8</v>
      </c>
      <c r="O757">
        <v>108</v>
      </c>
      <c r="P757">
        <v>590</v>
      </c>
      <c r="Q757" s="18">
        <f>IFERROR(Flights[[#This Row],[Distance]]/Flights[[#This Row],[Length (hr)]], "")</f>
        <v>327.77777777777777</v>
      </c>
      <c r="R757" s="1">
        <v>0.79097222222222219</v>
      </c>
      <c r="S757" s="1" t="str">
        <f>IF(Flights[[#This Row],[Length (hr)]]&lt;2, "No meal", IF(Flights[[#This Row],[Length (hr)]]&lt;3.5, "Light meal", "Full meal"))</f>
        <v>No meal</v>
      </c>
      <c r="T757" s="1" t="str">
        <f>IF(AND(Flights[[#This Row],[Airline]]="US Airways", Flights[[#This Row],[Meal]]="Full Meal"), "Yes", "No")</f>
        <v>No</v>
      </c>
      <c r="U757" s="1">
        <v>0.79861111111111116</v>
      </c>
      <c r="V757">
        <v>11</v>
      </c>
      <c r="W757" s="1" t="str">
        <f>IF(Flights[[#This Row],[Arrival Delay]] = "", "Cancelled", IF(Flights[[#This Row],[Arrival Delay]]&gt;15, "Delayed", "On time"))</f>
        <v>On time</v>
      </c>
      <c r="X757" t="str">
        <f>IF(Flights[[#This Row],[Status]]&lt;&gt;"Delayed","", IF(Flights[[#This Row],[Arrival Delay]]&gt;120, "Severe", IF(Flights[[#This Row],[Arrival Delay]]&gt;60, "Major", "Moderate")))</f>
        <v/>
      </c>
      <c r="Y757" t="b">
        <v>0</v>
      </c>
      <c r="AA757" t="str">
        <f>IF(OR(AND(Flights[[#This Row],[Status]]="Cancelled", Flights[[#This Row],[Cancellation Reason]]="Airline/Carrier"), Flights[[#This Row],[Delay Type]]="Severe"), "Yes", "No")</f>
        <v>No</v>
      </c>
    </row>
    <row r="758" spans="1:27" x14ac:dyDescent="0.3">
      <c r="A758" s="3">
        <v>42064</v>
      </c>
      <c r="B758" s="22">
        <f>WEEKNUM(Flights[[#This Row],[Date]], 1)</f>
        <v>10</v>
      </c>
      <c r="C758" s="22">
        <f>WEEKDAY(Flights[[#This Row],[Date]],1)</f>
        <v>1</v>
      </c>
      <c r="D758" t="s">
        <v>969</v>
      </c>
      <c r="E758" t="s">
        <v>1995</v>
      </c>
      <c r="F758" t="s">
        <v>0</v>
      </c>
      <c r="G758" t="s">
        <v>351</v>
      </c>
      <c r="H758" t="str">
        <f>_xlfn.XLOOKUP(Flights[[#This Row],[Destination]], Airports!$A$2:$A$78, Airports!$D$2:$D$78)</f>
        <v>Sacramento</v>
      </c>
      <c r="I758" t="str" cm="1">
        <f t="array" ref="I758">_xlfn.XLOOKUP(Flights[[#This Row],[Destination]],_xlfn._TRO_TRAILING( Airports!A:A),_xlfn._TRO_TRAILING( Airports!E:E), "Not found")</f>
        <v>CA</v>
      </c>
      <c r="J758" s="1">
        <v>0.69097222222222221</v>
      </c>
      <c r="K758" s="22">
        <f>HOUR(Flights[[#This Row],[Scheduled Departure]])</f>
        <v>16</v>
      </c>
      <c r="L758" s="1">
        <v>0.75208333333333333</v>
      </c>
      <c r="M758">
        <f>(L758-J758)*24*60</f>
        <v>88</v>
      </c>
      <c r="N758" s="16">
        <f>Flights[[#This Row],[Length (min)]]/60</f>
        <v>1.1666666666666667</v>
      </c>
      <c r="O758">
        <v>70</v>
      </c>
      <c r="P758">
        <v>373</v>
      </c>
      <c r="Q758" s="18">
        <f>IFERROR(Flights[[#This Row],[Distance]]/Flights[[#This Row],[Length (hr)]], "")</f>
        <v>319.71428571428572</v>
      </c>
      <c r="R758" s="1">
        <v>0.74305555555555558</v>
      </c>
      <c r="S758" s="1" t="str">
        <f>IF(Flights[[#This Row],[Length (hr)]]&lt;2, "No meal", IF(Flights[[#This Row],[Length (hr)]]&lt;3.5, "Light meal", "Full meal"))</f>
        <v>No meal</v>
      </c>
      <c r="T758" s="1" t="str">
        <f>IF(AND(Flights[[#This Row],[Airline]]="US Airways", Flights[[#This Row],[Meal]]="Full Meal"), "Yes", "No")</f>
        <v>No</v>
      </c>
      <c r="U758" s="1">
        <v>0.80069444444444449</v>
      </c>
      <c r="V758">
        <v>83</v>
      </c>
      <c r="W758" s="1" t="str">
        <f>IF(Flights[[#This Row],[Arrival Delay]] = "", "Cancelled", IF(Flights[[#This Row],[Arrival Delay]]&gt;15, "Delayed", "On time"))</f>
        <v>Delayed</v>
      </c>
      <c r="X758" t="str">
        <f>IF(Flights[[#This Row],[Status]]&lt;&gt;"Delayed","", IF(Flights[[#This Row],[Arrival Delay]]&gt;120, "Severe", IF(Flights[[#This Row],[Arrival Delay]]&gt;60, "Major", "Moderate")))</f>
        <v>Major</v>
      </c>
      <c r="Y758" t="b">
        <v>0</v>
      </c>
      <c r="AA758" t="str">
        <f>IF(OR(AND(Flights[[#This Row],[Status]]="Cancelled", Flights[[#This Row],[Cancellation Reason]]="Airline/Carrier"), Flights[[#This Row],[Delay Type]]="Severe"), "Yes", "No")</f>
        <v>No</v>
      </c>
    </row>
    <row r="759" spans="1:27" x14ac:dyDescent="0.3">
      <c r="A759" s="3">
        <v>42064</v>
      </c>
      <c r="B759" s="22">
        <f>WEEKNUM(Flights[[#This Row],[Date]], 1)</f>
        <v>10</v>
      </c>
      <c r="C759" s="22">
        <f>WEEKDAY(Flights[[#This Row],[Date]],1)</f>
        <v>1</v>
      </c>
      <c r="D759" t="s">
        <v>631</v>
      </c>
      <c r="E759" t="s">
        <v>1991</v>
      </c>
      <c r="F759" t="s">
        <v>0</v>
      </c>
      <c r="G759" t="s">
        <v>344</v>
      </c>
      <c r="H759" t="str">
        <f>_xlfn.XLOOKUP(Flights[[#This Row],[Destination]], Airports!$A$2:$A$78, Airports!$D$2:$D$78)</f>
        <v>Seattle</v>
      </c>
      <c r="I759" t="str" cm="1">
        <f t="array" ref="I759">_xlfn.XLOOKUP(Flights[[#This Row],[Destination]],_xlfn._TRO_TRAILING( Airports!A:A),_xlfn._TRO_TRAILING( Airports!E:E), "Not found")</f>
        <v>WA</v>
      </c>
      <c r="J759" s="1">
        <v>0.81944444444444442</v>
      </c>
      <c r="K759" s="22">
        <f>HOUR(Flights[[#This Row],[Scheduled Departure]])</f>
        <v>19</v>
      </c>
      <c r="L759" s="1">
        <v>0.81319444444444444</v>
      </c>
      <c r="M759">
        <f>(L759-J759)*24*60</f>
        <v>-8.999999999999968</v>
      </c>
      <c r="N759" s="16">
        <f>Flights[[#This Row],[Length (min)]]/60</f>
        <v>2.8833333333333333</v>
      </c>
      <c r="O759">
        <v>173</v>
      </c>
      <c r="P759">
        <v>954</v>
      </c>
      <c r="Q759" s="18">
        <f>IFERROR(Flights[[#This Row],[Distance]]/Flights[[#This Row],[Length (hr)]], "")</f>
        <v>330.8670520231214</v>
      </c>
      <c r="R759" s="1">
        <v>0.93055555555555558</v>
      </c>
      <c r="S759" s="1" t="str">
        <f>IF(Flights[[#This Row],[Length (hr)]]&lt;2, "No meal", IF(Flights[[#This Row],[Length (hr)]]&lt;3.5, "Light meal", "Full meal"))</f>
        <v>Light meal</v>
      </c>
      <c r="T759" s="1" t="str">
        <f>IF(AND(Flights[[#This Row],[Airline]]="US Airways", Flights[[#This Row],[Meal]]="Full Meal"), "Yes", "No")</f>
        <v>No</v>
      </c>
      <c r="U759" s="1">
        <v>0.93333333333333335</v>
      </c>
      <c r="V759">
        <v>4</v>
      </c>
      <c r="W759" s="1" t="str">
        <f>IF(Flights[[#This Row],[Arrival Delay]] = "", "Cancelled", IF(Flights[[#This Row],[Arrival Delay]]&gt;15, "Delayed", "On time"))</f>
        <v>On time</v>
      </c>
      <c r="X759" t="str">
        <f>IF(Flights[[#This Row],[Status]]&lt;&gt;"Delayed","", IF(Flights[[#This Row],[Arrival Delay]]&gt;120, "Severe", IF(Flights[[#This Row],[Arrival Delay]]&gt;60, "Major", "Moderate")))</f>
        <v/>
      </c>
      <c r="Y759" t="b">
        <v>0</v>
      </c>
      <c r="AA759" t="str">
        <f>IF(OR(AND(Flights[[#This Row],[Status]]="Cancelled", Flights[[#This Row],[Cancellation Reason]]="Airline/Carrier"), Flights[[#This Row],[Delay Type]]="Severe"), "Yes", "No")</f>
        <v>No</v>
      </c>
    </row>
    <row r="760" spans="1:27" x14ac:dyDescent="0.3">
      <c r="A760" s="3">
        <v>42065</v>
      </c>
      <c r="B760" s="22">
        <f>WEEKNUM(Flights[[#This Row],[Date]], 1)</f>
        <v>10</v>
      </c>
      <c r="C760" s="22">
        <f>WEEKDAY(Flights[[#This Row],[Date]],1)</f>
        <v>2</v>
      </c>
      <c r="D760" t="s">
        <v>410</v>
      </c>
      <c r="E760" t="s">
        <v>1992</v>
      </c>
      <c r="F760" t="s">
        <v>0</v>
      </c>
      <c r="G760" t="s">
        <v>12</v>
      </c>
      <c r="H760" t="str">
        <f>_xlfn.XLOOKUP(Flights[[#This Row],[Destination]], Airports!$A$2:$A$78, Airports!$D$2:$D$78)</f>
        <v>New York</v>
      </c>
      <c r="I760" t="str" cm="1">
        <f t="array" ref="I760">_xlfn.XLOOKUP(Flights[[#This Row],[Destination]],_xlfn._TRO_TRAILING( Airports!A:A),_xlfn._TRO_TRAILING( Airports!E:E), "Not found")</f>
        <v>NY</v>
      </c>
      <c r="J760" s="1">
        <v>0.34027777777777779</v>
      </c>
      <c r="K760" s="22">
        <f>HOUR(Flights[[#This Row],[Scheduled Departure]])</f>
        <v>8</v>
      </c>
      <c r="L760" s="1">
        <v>0.34375</v>
      </c>
      <c r="M760">
        <f>(L760-J760)*24*60</f>
        <v>4.9999999999999822</v>
      </c>
      <c r="N760" s="16">
        <f>Flights[[#This Row],[Length (min)]]/60</f>
        <v>4.45</v>
      </c>
      <c r="O760">
        <v>267</v>
      </c>
      <c r="P760">
        <v>2475</v>
      </c>
      <c r="Q760" s="18">
        <f>IFERROR(Flights[[#This Row],[Distance]]/Flights[[#This Row],[Length (hr)]], "")</f>
        <v>556.17977528089887</v>
      </c>
      <c r="R760" s="1">
        <v>0.68958333333333333</v>
      </c>
      <c r="S760" s="1" t="str">
        <f>IF(Flights[[#This Row],[Length (hr)]]&lt;2, "No meal", IF(Flights[[#This Row],[Length (hr)]]&lt;3.5, "Light meal", "Full meal"))</f>
        <v>Full meal</v>
      </c>
      <c r="T760" s="1" t="str">
        <f>IF(AND(Flights[[#This Row],[Airline]]="US Airways", Flights[[#This Row],[Meal]]="Full Meal"), "Yes", "No")</f>
        <v>No</v>
      </c>
      <c r="U760" s="1">
        <v>0.65416666666666667</v>
      </c>
      <c r="V760">
        <v>-51</v>
      </c>
      <c r="W760" s="1" t="str">
        <f>IF(Flights[[#This Row],[Arrival Delay]] = "", "Cancelled", IF(Flights[[#This Row],[Arrival Delay]]&gt;15, "Delayed", "On time"))</f>
        <v>On time</v>
      </c>
      <c r="X760" t="str">
        <f>IF(Flights[[#This Row],[Status]]&lt;&gt;"Delayed","", IF(Flights[[#This Row],[Arrival Delay]]&gt;120, "Severe", IF(Flights[[#This Row],[Arrival Delay]]&gt;60, "Major", "Moderate")))</f>
        <v/>
      </c>
      <c r="Y760" t="b">
        <v>0</v>
      </c>
      <c r="AA760" t="str">
        <f>IF(OR(AND(Flights[[#This Row],[Status]]="Cancelled", Flights[[#This Row],[Cancellation Reason]]="Airline/Carrier"), Flights[[#This Row],[Delay Type]]="Severe"), "Yes", "No")</f>
        <v>No</v>
      </c>
    </row>
    <row r="761" spans="1:27" x14ac:dyDescent="0.3">
      <c r="A761" s="3">
        <v>42065</v>
      </c>
      <c r="B761" s="22">
        <f>WEEKNUM(Flights[[#This Row],[Date]], 1)</f>
        <v>10</v>
      </c>
      <c r="C761" s="22">
        <f>WEEKDAY(Flights[[#This Row],[Date]],1)</f>
        <v>2</v>
      </c>
      <c r="D761" t="s">
        <v>1002</v>
      </c>
      <c r="E761" t="s">
        <v>1994</v>
      </c>
      <c r="F761" t="s">
        <v>0</v>
      </c>
      <c r="G761" t="s">
        <v>349</v>
      </c>
      <c r="H761" t="str">
        <f>_xlfn.XLOOKUP(Flights[[#This Row],[Destination]], Airports!$A$2:$A$78, Airports!$D$2:$D$78)</f>
        <v>Salt Lake City</v>
      </c>
      <c r="I761" t="str" cm="1">
        <f t="array" ref="I761">_xlfn.XLOOKUP(Flights[[#This Row],[Destination]],_xlfn._TRO_TRAILING( Airports!A:A),_xlfn._TRO_TRAILING( Airports!E:E), "Not found")</f>
        <v>UT</v>
      </c>
      <c r="J761" s="1">
        <v>0.41666666666666669</v>
      </c>
      <c r="K761" s="22">
        <f>HOUR(Flights[[#This Row],[Scheduled Departure]])</f>
        <v>10</v>
      </c>
      <c r="L761" s="1">
        <v>0.41736111111111113</v>
      </c>
      <c r="M761">
        <f>(L761-J761)*24*60</f>
        <v>0.99999999999999645</v>
      </c>
      <c r="N761" s="16">
        <f>Flights[[#This Row],[Length (min)]]/60</f>
        <v>2.2000000000000002</v>
      </c>
      <c r="O761">
        <v>132</v>
      </c>
      <c r="P761">
        <v>590</v>
      </c>
      <c r="Q761" s="18">
        <f>IFERROR(Flights[[#This Row],[Distance]]/Flights[[#This Row],[Length (hr)]], "")</f>
        <v>268.18181818181819</v>
      </c>
      <c r="R761" s="1">
        <v>0.54097222222222219</v>
      </c>
      <c r="S761" s="1" t="str">
        <f>IF(Flights[[#This Row],[Length (hr)]]&lt;2, "No meal", IF(Flights[[#This Row],[Length (hr)]]&lt;3.5, "Light meal", "Full meal"))</f>
        <v>Light meal</v>
      </c>
      <c r="T761" s="1" t="str">
        <f>IF(AND(Flights[[#This Row],[Airline]]="US Airways", Flights[[#This Row],[Meal]]="Full Meal"), "Yes", "No")</f>
        <v>No</v>
      </c>
      <c r="U761" s="1">
        <v>0.55069444444444449</v>
      </c>
      <c r="V761">
        <v>14</v>
      </c>
      <c r="W761" s="1" t="str">
        <f>IF(Flights[[#This Row],[Arrival Delay]] = "", "Cancelled", IF(Flights[[#This Row],[Arrival Delay]]&gt;15, "Delayed", "On time"))</f>
        <v>On time</v>
      </c>
      <c r="X761" t="str">
        <f>IF(Flights[[#This Row],[Status]]&lt;&gt;"Delayed","", IF(Flights[[#This Row],[Arrival Delay]]&gt;120, "Severe", IF(Flights[[#This Row],[Arrival Delay]]&gt;60, "Major", "Moderate")))</f>
        <v/>
      </c>
      <c r="Y761" t="b">
        <v>0</v>
      </c>
      <c r="AA761" t="str">
        <f>IF(OR(AND(Flights[[#This Row],[Status]]="Cancelled", Flights[[#This Row],[Cancellation Reason]]="Airline/Carrier"), Flights[[#This Row],[Delay Type]]="Severe"), "Yes", "No")</f>
        <v>No</v>
      </c>
    </row>
    <row r="762" spans="1:27" x14ac:dyDescent="0.3">
      <c r="A762" s="3">
        <v>42065</v>
      </c>
      <c r="B762" s="22">
        <f>WEEKNUM(Flights[[#This Row],[Date]], 1)</f>
        <v>10</v>
      </c>
      <c r="C762" s="22">
        <f>WEEKDAY(Flights[[#This Row],[Date]],1)</f>
        <v>2</v>
      </c>
      <c r="D762" t="s">
        <v>713</v>
      </c>
      <c r="E762" t="s">
        <v>1995</v>
      </c>
      <c r="F762" t="s">
        <v>0</v>
      </c>
      <c r="G762" t="s">
        <v>311</v>
      </c>
      <c r="H762" t="str">
        <f>_xlfn.XLOOKUP(Flights[[#This Row],[Destination]], Airports!$A$2:$A$78, Airports!$D$2:$D$78)</f>
        <v>Milwaukee</v>
      </c>
      <c r="I762" t="str" cm="1">
        <f t="array" ref="I762">_xlfn.XLOOKUP(Flights[[#This Row],[Destination]],_xlfn._TRO_TRAILING( Airports!A:A),_xlfn._TRO_TRAILING( Airports!E:E), "Not found")</f>
        <v>WI</v>
      </c>
      <c r="J762" s="1">
        <v>0.4201388888888889</v>
      </c>
      <c r="K762" s="22">
        <f>HOUR(Flights[[#This Row],[Scheduled Departure]])</f>
        <v>10</v>
      </c>
      <c r="L762" s="1">
        <v>0.42499999999999999</v>
      </c>
      <c r="M762">
        <f>(L762-J762)*24*60</f>
        <v>6.9999999999999751</v>
      </c>
      <c r="N762" s="16">
        <f>Flights[[#This Row],[Length (min)]]/60</f>
        <v>3.5166666666666666</v>
      </c>
      <c r="O762">
        <v>211</v>
      </c>
      <c r="P762">
        <v>1756</v>
      </c>
      <c r="Q762" s="18">
        <f>IFERROR(Flights[[#This Row],[Distance]]/Flights[[#This Row],[Length (hr)]], "")</f>
        <v>499.33649289099526</v>
      </c>
      <c r="R762" s="1">
        <v>0.66666666666666663</v>
      </c>
      <c r="S762" s="1" t="str">
        <f>IF(Flights[[#This Row],[Length (hr)]]&lt;2, "No meal", IF(Flights[[#This Row],[Length (hr)]]&lt;3.5, "Light meal", "Full meal"))</f>
        <v>Full meal</v>
      </c>
      <c r="T762" s="1" t="str">
        <f>IF(AND(Flights[[#This Row],[Airline]]="US Airways", Flights[[#This Row],[Meal]]="Full Meal"), "Yes", "No")</f>
        <v>No</v>
      </c>
      <c r="U762" s="1">
        <v>0.65486111111111112</v>
      </c>
      <c r="V762">
        <v>-17</v>
      </c>
      <c r="W762" s="1" t="str">
        <f>IF(Flights[[#This Row],[Arrival Delay]] = "", "Cancelled", IF(Flights[[#This Row],[Arrival Delay]]&gt;15, "Delayed", "On time"))</f>
        <v>On time</v>
      </c>
      <c r="X762" t="str">
        <f>IF(Flights[[#This Row],[Status]]&lt;&gt;"Delayed","", IF(Flights[[#This Row],[Arrival Delay]]&gt;120, "Severe", IF(Flights[[#This Row],[Arrival Delay]]&gt;60, "Major", "Moderate")))</f>
        <v/>
      </c>
      <c r="Y762" t="b">
        <v>0</v>
      </c>
      <c r="AA762" t="str">
        <f>IF(OR(AND(Flights[[#This Row],[Status]]="Cancelled", Flights[[#This Row],[Cancellation Reason]]="Airline/Carrier"), Flights[[#This Row],[Delay Type]]="Severe"), "Yes", "No")</f>
        <v>No</v>
      </c>
    </row>
    <row r="763" spans="1:27" x14ac:dyDescent="0.3">
      <c r="A763" s="3">
        <v>42065</v>
      </c>
      <c r="B763" s="22">
        <f>WEEKNUM(Flights[[#This Row],[Date]], 1)</f>
        <v>10</v>
      </c>
      <c r="C763" s="22">
        <f>WEEKDAY(Flights[[#This Row],[Date]],1)</f>
        <v>2</v>
      </c>
      <c r="D763" t="s">
        <v>867</v>
      </c>
      <c r="E763" t="s">
        <v>1995</v>
      </c>
      <c r="F763" t="s">
        <v>0</v>
      </c>
      <c r="G763" t="s">
        <v>351</v>
      </c>
      <c r="H763" t="str">
        <f>_xlfn.XLOOKUP(Flights[[#This Row],[Destination]], Airports!$A$2:$A$78, Airports!$D$2:$D$78)</f>
        <v>Sacramento</v>
      </c>
      <c r="I763" t="str" cm="1">
        <f t="array" ref="I763">_xlfn.XLOOKUP(Flights[[#This Row],[Destination]],_xlfn._TRO_TRAILING( Airports!A:A),_xlfn._TRO_TRAILING( Airports!E:E), "Not found")</f>
        <v>CA</v>
      </c>
      <c r="J763" s="1">
        <v>0.47222222222222221</v>
      </c>
      <c r="K763" s="22">
        <f>HOUR(Flights[[#This Row],[Scheduled Departure]])</f>
        <v>11</v>
      </c>
      <c r="L763" s="1">
        <v>0.47430555555555554</v>
      </c>
      <c r="M763">
        <f>(L763-J763)*24*60</f>
        <v>2.9999999999999893</v>
      </c>
      <c r="N763" s="16">
        <f>Flights[[#This Row],[Length (min)]]/60</f>
        <v>1.2</v>
      </c>
      <c r="O763">
        <v>72</v>
      </c>
      <c r="P763">
        <v>373</v>
      </c>
      <c r="Q763" s="18">
        <f>IFERROR(Flights[[#This Row],[Distance]]/Flights[[#This Row],[Length (hr)]], "")</f>
        <v>310.83333333333337</v>
      </c>
      <c r="R763" s="1">
        <v>0.52777777777777779</v>
      </c>
      <c r="S763" s="1" t="str">
        <f>IF(Flights[[#This Row],[Length (hr)]]&lt;2, "No meal", IF(Flights[[#This Row],[Length (hr)]]&lt;3.5, "Light meal", "Full meal"))</f>
        <v>No meal</v>
      </c>
      <c r="T763" s="1" t="str">
        <f>IF(AND(Flights[[#This Row],[Airline]]="US Airways", Flights[[#This Row],[Meal]]="Full Meal"), "Yes", "No")</f>
        <v>No</v>
      </c>
      <c r="U763" s="1">
        <v>0.52430555555555558</v>
      </c>
      <c r="V763">
        <v>-5</v>
      </c>
      <c r="W763" s="1" t="str">
        <f>IF(Flights[[#This Row],[Arrival Delay]] = "", "Cancelled", IF(Flights[[#This Row],[Arrival Delay]]&gt;15, "Delayed", "On time"))</f>
        <v>On time</v>
      </c>
      <c r="X763" t="str">
        <f>IF(Flights[[#This Row],[Status]]&lt;&gt;"Delayed","", IF(Flights[[#This Row],[Arrival Delay]]&gt;120, "Severe", IF(Flights[[#This Row],[Arrival Delay]]&gt;60, "Major", "Moderate")))</f>
        <v/>
      </c>
      <c r="Y763" t="b">
        <v>0</v>
      </c>
      <c r="AA763" t="str">
        <f>IF(OR(AND(Flights[[#This Row],[Status]]="Cancelled", Flights[[#This Row],[Cancellation Reason]]="Airline/Carrier"), Flights[[#This Row],[Delay Type]]="Severe"), "Yes", "No")</f>
        <v>No</v>
      </c>
    </row>
    <row r="764" spans="1:27" x14ac:dyDescent="0.3">
      <c r="A764" s="3">
        <v>42065</v>
      </c>
      <c r="B764" s="22">
        <f>WEEKNUM(Flights[[#This Row],[Date]], 1)</f>
        <v>10</v>
      </c>
      <c r="C764" s="22">
        <f>WEEKDAY(Flights[[#This Row],[Date]],1)</f>
        <v>2</v>
      </c>
      <c r="D764" t="s">
        <v>527</v>
      </c>
      <c r="E764" t="s">
        <v>1989</v>
      </c>
      <c r="F764" t="s">
        <v>0</v>
      </c>
      <c r="G764" t="s">
        <v>26</v>
      </c>
      <c r="H764" t="str">
        <f>_xlfn.XLOOKUP(Flights[[#This Row],[Destination]], Airports!$A$2:$A$78, Airports!$D$2:$D$78)</f>
        <v>Atlanta</v>
      </c>
      <c r="I764" t="str" cm="1">
        <f t="array" ref="I764">_xlfn.XLOOKUP(Flights[[#This Row],[Destination]],_xlfn._TRO_TRAILING( Airports!A:A),_xlfn._TRO_TRAILING( Airports!E:E), "Not found")</f>
        <v>GA</v>
      </c>
      <c r="J764" s="1">
        <v>0.57291666666666663</v>
      </c>
      <c r="K764" s="22">
        <f>HOUR(Flights[[#This Row],[Scheduled Departure]])</f>
        <v>13</v>
      </c>
      <c r="L764" s="1">
        <v>0.57777777777777772</v>
      </c>
      <c r="M764">
        <f>(L764-J764)*24*60</f>
        <v>6.9999999999999751</v>
      </c>
      <c r="N764" s="16">
        <f>Flights[[#This Row],[Length (min)]]/60</f>
        <v>4.0666666666666664</v>
      </c>
      <c r="O764">
        <v>244</v>
      </c>
      <c r="P764">
        <v>1947</v>
      </c>
      <c r="Q764" s="18">
        <f>IFERROR(Flights[[#This Row],[Distance]]/Flights[[#This Row],[Length (hr)]], "")</f>
        <v>478.77049180327873</v>
      </c>
      <c r="R764" s="1">
        <v>0.87847222222222221</v>
      </c>
      <c r="S764" s="1" t="str">
        <f>IF(Flights[[#This Row],[Length (hr)]]&lt;2, "No meal", IF(Flights[[#This Row],[Length (hr)]]&lt;3.5, "Light meal", "Full meal"))</f>
        <v>Full meal</v>
      </c>
      <c r="T764" s="1" t="str">
        <f>IF(AND(Flights[[#This Row],[Airline]]="US Airways", Flights[[#This Row],[Meal]]="Full Meal"), "Yes", "No")</f>
        <v>No</v>
      </c>
      <c r="U764" s="1">
        <v>0.87222222222222223</v>
      </c>
      <c r="V764">
        <v>-9</v>
      </c>
      <c r="W764" s="1" t="str">
        <f>IF(Flights[[#This Row],[Arrival Delay]] = "", "Cancelled", IF(Flights[[#This Row],[Arrival Delay]]&gt;15, "Delayed", "On time"))</f>
        <v>On time</v>
      </c>
      <c r="X764" t="str">
        <f>IF(Flights[[#This Row],[Status]]&lt;&gt;"Delayed","", IF(Flights[[#This Row],[Arrival Delay]]&gt;120, "Severe", IF(Flights[[#This Row],[Arrival Delay]]&gt;60, "Major", "Moderate")))</f>
        <v/>
      </c>
      <c r="Y764" t="b">
        <v>0</v>
      </c>
      <c r="AA764" t="str">
        <f>IF(OR(AND(Flights[[#This Row],[Status]]="Cancelled", Flights[[#This Row],[Cancellation Reason]]="Airline/Carrier"), Flights[[#This Row],[Delay Type]]="Severe"), "Yes", "No")</f>
        <v>No</v>
      </c>
    </row>
    <row r="765" spans="1:27" x14ac:dyDescent="0.3">
      <c r="A765" s="3">
        <v>42065</v>
      </c>
      <c r="B765" s="22">
        <f>WEEKNUM(Flights[[#This Row],[Date]], 1)</f>
        <v>10</v>
      </c>
      <c r="C765" s="22">
        <f>WEEKDAY(Flights[[#This Row],[Date]],1)</f>
        <v>2</v>
      </c>
      <c r="D765" t="s">
        <v>1009</v>
      </c>
      <c r="E765" t="s">
        <v>1989</v>
      </c>
      <c r="F765" t="s">
        <v>0</v>
      </c>
      <c r="G765" t="s">
        <v>344</v>
      </c>
      <c r="H765" t="str">
        <f>_xlfn.XLOOKUP(Flights[[#This Row],[Destination]], Airports!$A$2:$A$78, Airports!$D$2:$D$78)</f>
        <v>Seattle</v>
      </c>
      <c r="I765" t="str" cm="1">
        <f t="array" ref="I765">_xlfn.XLOOKUP(Flights[[#This Row],[Destination]],_xlfn._TRO_TRAILING( Airports!A:A),_xlfn._TRO_TRAILING( Airports!E:E), "Not found")</f>
        <v>WA</v>
      </c>
      <c r="J765" s="1">
        <v>0.86111111111111116</v>
      </c>
      <c r="K765" s="22">
        <f>HOUR(Flights[[#This Row],[Scheduled Departure]])</f>
        <v>20</v>
      </c>
      <c r="L765" s="1">
        <v>0.88402777777777775</v>
      </c>
      <c r="M765">
        <f>(L765-J765)*24*60</f>
        <v>32.999999999999886</v>
      </c>
      <c r="N765" s="16">
        <f>Flights[[#This Row],[Length (min)]]/60</f>
        <v>2.75</v>
      </c>
      <c r="O765">
        <v>165</v>
      </c>
      <c r="P765">
        <v>954</v>
      </c>
      <c r="Q765" s="18">
        <f>IFERROR(Flights[[#This Row],[Distance]]/Flights[[#This Row],[Length (hr)]], "")</f>
        <v>346.90909090909093</v>
      </c>
      <c r="R765" s="1">
        <v>0.9770833333333333</v>
      </c>
      <c r="S765" s="1" t="str">
        <f>IF(Flights[[#This Row],[Length (hr)]]&lt;2, "No meal", IF(Flights[[#This Row],[Length (hr)]]&lt;3.5, "Light meal", "Full meal"))</f>
        <v>Light meal</v>
      </c>
      <c r="T765" s="1" t="str">
        <f>IF(AND(Flights[[#This Row],[Airline]]="US Airways", Flights[[#This Row],[Meal]]="Full Meal"), "Yes", "No")</f>
        <v>No</v>
      </c>
      <c r="U765" s="1">
        <v>0.99861111111111112</v>
      </c>
      <c r="V765">
        <v>31</v>
      </c>
      <c r="W765" s="1" t="str">
        <f>IF(Flights[[#This Row],[Arrival Delay]] = "", "Cancelled", IF(Flights[[#This Row],[Arrival Delay]]&gt;15, "Delayed", "On time"))</f>
        <v>Delayed</v>
      </c>
      <c r="X765" t="str">
        <f>IF(Flights[[#This Row],[Status]]&lt;&gt;"Delayed","", IF(Flights[[#This Row],[Arrival Delay]]&gt;120, "Severe", IF(Flights[[#This Row],[Arrival Delay]]&gt;60, "Major", "Moderate")))</f>
        <v>Moderate</v>
      </c>
      <c r="Y765" t="b">
        <v>0</v>
      </c>
      <c r="AA765" t="str">
        <f>IF(OR(AND(Flights[[#This Row],[Status]]="Cancelled", Flights[[#This Row],[Cancellation Reason]]="Airline/Carrier"), Flights[[#This Row],[Delay Type]]="Severe"), "Yes", "No")</f>
        <v>No</v>
      </c>
    </row>
    <row r="766" spans="1:27" x14ac:dyDescent="0.3">
      <c r="A766" s="3">
        <v>42065</v>
      </c>
      <c r="B766" s="22">
        <f>WEEKNUM(Flights[[#This Row],[Date]], 1)</f>
        <v>10</v>
      </c>
      <c r="C766" s="22">
        <f>WEEKDAY(Flights[[#This Row],[Date]],1)</f>
        <v>2</v>
      </c>
      <c r="D766" t="s">
        <v>666</v>
      </c>
      <c r="E766" t="s">
        <v>1993</v>
      </c>
      <c r="F766" t="s">
        <v>0</v>
      </c>
      <c r="G766" t="s">
        <v>276</v>
      </c>
      <c r="H766" t="str">
        <f>_xlfn.XLOOKUP(Flights[[#This Row],[Destination]], Airports!$A$2:$A$78, Airports!$D$2:$D$78)</f>
        <v>Detroit</v>
      </c>
      <c r="I766" t="str" cm="1">
        <f t="array" ref="I766">_xlfn.XLOOKUP(Flights[[#This Row],[Destination]],_xlfn._TRO_TRAILING( Airports!A:A),_xlfn._TRO_TRAILING( Airports!E:E), "Not found")</f>
        <v>MI</v>
      </c>
      <c r="J766" s="1">
        <v>0.93402777777777779</v>
      </c>
      <c r="K766" s="22">
        <f>HOUR(Flights[[#This Row],[Scheduled Departure]])</f>
        <v>22</v>
      </c>
      <c r="L766" s="1">
        <v>0.97569444444444442</v>
      </c>
      <c r="M766">
        <f>(L766-J766)*24*60</f>
        <v>59.999999999999943</v>
      </c>
      <c r="N766" s="16">
        <f>Flights[[#This Row],[Length (min)]]/60</f>
        <v>3.7833333333333332</v>
      </c>
      <c r="O766">
        <v>227</v>
      </c>
      <c r="P766">
        <v>1979</v>
      </c>
      <c r="Q766" s="18">
        <f>IFERROR(Flights[[#This Row],[Distance]]/Flights[[#This Row],[Length (hr)]], "")</f>
        <v>523.08370044052867</v>
      </c>
      <c r="R766" s="1">
        <v>0.22847222222222222</v>
      </c>
      <c r="S766" s="1" t="str">
        <f>IF(Flights[[#This Row],[Length (hr)]]&lt;2, "No meal", IF(Flights[[#This Row],[Length (hr)]]&lt;3.5, "Light meal", "Full meal"))</f>
        <v>Full meal</v>
      </c>
      <c r="T766" s="1" t="str">
        <f>IF(AND(Flights[[#This Row],[Airline]]="US Airways", Flights[[#This Row],[Meal]]="Full Meal"), "Yes", "No")</f>
        <v>No</v>
      </c>
      <c r="U766" s="1">
        <v>0.25833333333333336</v>
      </c>
      <c r="V766">
        <v>43</v>
      </c>
      <c r="W766" s="1" t="str">
        <f>IF(Flights[[#This Row],[Arrival Delay]] = "", "Cancelled", IF(Flights[[#This Row],[Arrival Delay]]&gt;15, "Delayed", "On time"))</f>
        <v>Delayed</v>
      </c>
      <c r="X766" t="str">
        <f>IF(Flights[[#This Row],[Status]]&lt;&gt;"Delayed","", IF(Flights[[#This Row],[Arrival Delay]]&gt;120, "Severe", IF(Flights[[#This Row],[Arrival Delay]]&gt;60, "Major", "Moderate")))</f>
        <v>Moderate</v>
      </c>
      <c r="Y766" t="b">
        <v>0</v>
      </c>
      <c r="AA766" t="str">
        <f>IF(OR(AND(Flights[[#This Row],[Status]]="Cancelled", Flights[[#This Row],[Cancellation Reason]]="Airline/Carrier"), Flights[[#This Row],[Delay Type]]="Severe"), "Yes", "No")</f>
        <v>No</v>
      </c>
    </row>
    <row r="767" spans="1:27" x14ac:dyDescent="0.3">
      <c r="A767" s="3">
        <v>42065</v>
      </c>
      <c r="B767" s="22">
        <f>WEEKNUM(Flights[[#This Row],[Date]], 1)</f>
        <v>10</v>
      </c>
      <c r="C767" s="22">
        <f>WEEKDAY(Flights[[#This Row],[Date]],1)</f>
        <v>2</v>
      </c>
      <c r="D767" t="s">
        <v>120</v>
      </c>
      <c r="E767" t="s">
        <v>1987</v>
      </c>
      <c r="F767" t="s">
        <v>0</v>
      </c>
      <c r="G767" t="s">
        <v>2</v>
      </c>
      <c r="H767" t="str">
        <f>_xlfn.XLOOKUP(Flights[[#This Row],[Destination]], Airports!$A$2:$A$78, Airports!$D$2:$D$78)</f>
        <v>Miami</v>
      </c>
      <c r="I767" t="str" cm="1">
        <f t="array" ref="I767">_xlfn.XLOOKUP(Flights[[#This Row],[Destination]],_xlfn._TRO_TRAILING( Airports!A:A),_xlfn._TRO_TRAILING( Airports!E:E), "Not found")</f>
        <v>FL</v>
      </c>
      <c r="J767" s="1">
        <v>0.98958333333333337</v>
      </c>
      <c r="K767" s="22">
        <f>HOUR(Flights[[#This Row],[Scheduled Departure]])</f>
        <v>23</v>
      </c>
      <c r="L767" s="1">
        <v>0.98750000000000004</v>
      </c>
      <c r="M767">
        <f>(L767-J767)*24*60</f>
        <v>-2.9999999999999893</v>
      </c>
      <c r="N767" s="16">
        <f>Flights[[#This Row],[Length (min)]]/60</f>
        <v>4.8833333333333337</v>
      </c>
      <c r="O767">
        <v>293</v>
      </c>
      <c r="P767">
        <v>2342</v>
      </c>
      <c r="Q767" s="18">
        <f>IFERROR(Flights[[#This Row],[Distance]]/Flights[[#This Row],[Length (hr)]], "")</f>
        <v>479.59044368600678</v>
      </c>
      <c r="R767" s="1">
        <v>0.31180555555555556</v>
      </c>
      <c r="S767" s="1" t="str">
        <f>IF(Flights[[#This Row],[Length (hr)]]&lt;2, "No meal", IF(Flights[[#This Row],[Length (hr)]]&lt;3.5, "Light meal", "Full meal"))</f>
        <v>Full meal</v>
      </c>
      <c r="T767" s="1" t="str">
        <f>IF(AND(Flights[[#This Row],[Airline]]="US Airways", Flights[[#This Row],[Meal]]="Full Meal"), "Yes", "No")</f>
        <v>No</v>
      </c>
      <c r="U767" s="1">
        <v>0.31597222222222221</v>
      </c>
      <c r="V767">
        <v>6</v>
      </c>
      <c r="W767" s="1" t="str">
        <f>IF(Flights[[#This Row],[Arrival Delay]] = "", "Cancelled", IF(Flights[[#This Row],[Arrival Delay]]&gt;15, "Delayed", "On time"))</f>
        <v>On time</v>
      </c>
      <c r="X767" t="str">
        <f>IF(Flights[[#This Row],[Status]]&lt;&gt;"Delayed","", IF(Flights[[#This Row],[Arrival Delay]]&gt;120, "Severe", IF(Flights[[#This Row],[Arrival Delay]]&gt;60, "Major", "Moderate")))</f>
        <v/>
      </c>
      <c r="Y767" t="b">
        <v>0</v>
      </c>
      <c r="AA767" t="str">
        <f>IF(OR(AND(Flights[[#This Row],[Status]]="Cancelled", Flights[[#This Row],[Cancellation Reason]]="Airline/Carrier"), Flights[[#This Row],[Delay Type]]="Severe"), "Yes", "No")</f>
        <v>No</v>
      </c>
    </row>
    <row r="768" spans="1:27" x14ac:dyDescent="0.3">
      <c r="A768" s="3">
        <v>42066</v>
      </c>
      <c r="B768" s="22">
        <f>WEEKNUM(Flights[[#This Row],[Date]], 1)</f>
        <v>10</v>
      </c>
      <c r="C768" s="22">
        <f>WEEKDAY(Flights[[#This Row],[Date]],1)</f>
        <v>3</v>
      </c>
      <c r="D768" t="s">
        <v>109</v>
      </c>
      <c r="E768" t="s">
        <v>1987</v>
      </c>
      <c r="F768" t="s">
        <v>0</v>
      </c>
      <c r="G768" t="s">
        <v>3</v>
      </c>
      <c r="H768" t="str">
        <f>_xlfn.XLOOKUP(Flights[[#This Row],[Destination]], Airports!$A$2:$A$78, Airports!$D$2:$D$78)</f>
        <v>Dallas</v>
      </c>
      <c r="I768" t="str" cm="1">
        <f t="array" ref="I768">_xlfn.XLOOKUP(Flights[[#This Row],[Destination]],_xlfn._TRO_TRAILING( Airports!A:A),_xlfn._TRO_TRAILING( Airports!E:E), "Not found")</f>
        <v>TX</v>
      </c>
      <c r="J768" s="1">
        <v>3.472222222222222E-3</v>
      </c>
      <c r="K768" s="22">
        <f>HOUR(Flights[[#This Row],[Scheduled Departure]])</f>
        <v>0</v>
      </c>
      <c r="L768" s="1">
        <v>5.5555555555555558E-3</v>
      </c>
      <c r="M768">
        <f>(L768-J768)*24*60</f>
        <v>3.0000000000000004</v>
      </c>
      <c r="N768" s="16">
        <f>Flights[[#This Row],[Length (min)]]/60</f>
        <v>2.6833333333333331</v>
      </c>
      <c r="O768">
        <v>161</v>
      </c>
      <c r="P768">
        <v>1235</v>
      </c>
      <c r="Q768" s="18">
        <f>IFERROR(Flights[[#This Row],[Distance]]/Flights[[#This Row],[Length (hr)]], "")</f>
        <v>460.24844720496895</v>
      </c>
      <c r="R768" s="1">
        <v>0.20347222222222222</v>
      </c>
      <c r="S768" s="1" t="str">
        <f>IF(Flights[[#This Row],[Length (hr)]]&lt;2, "No meal", IF(Flights[[#This Row],[Length (hr)]]&lt;3.5, "Light meal", "Full meal"))</f>
        <v>Light meal</v>
      </c>
      <c r="T768" s="1" t="str">
        <f>IF(AND(Flights[[#This Row],[Airline]]="US Airways", Flights[[#This Row],[Meal]]="Full Meal"), "Yes", "No")</f>
        <v>No</v>
      </c>
      <c r="U768" s="1">
        <v>0.20069444444444445</v>
      </c>
      <c r="V768">
        <v>-4</v>
      </c>
      <c r="W768" s="1" t="str">
        <f>IF(Flights[[#This Row],[Arrival Delay]] = "", "Cancelled", IF(Flights[[#This Row],[Arrival Delay]]&gt;15, "Delayed", "On time"))</f>
        <v>On time</v>
      </c>
      <c r="X768" t="str">
        <f>IF(Flights[[#This Row],[Status]]&lt;&gt;"Delayed","", IF(Flights[[#This Row],[Arrival Delay]]&gt;120, "Severe", IF(Flights[[#This Row],[Arrival Delay]]&gt;60, "Major", "Moderate")))</f>
        <v/>
      </c>
      <c r="Y768" t="b">
        <v>0</v>
      </c>
      <c r="AA768" t="str">
        <f>IF(OR(AND(Flights[[#This Row],[Status]]="Cancelled", Flights[[#This Row],[Cancellation Reason]]="Airline/Carrier"), Flights[[#This Row],[Delay Type]]="Severe"), "Yes", "No")</f>
        <v>No</v>
      </c>
    </row>
    <row r="769" spans="1:27" x14ac:dyDescent="0.3">
      <c r="A769" s="3">
        <v>42066</v>
      </c>
      <c r="B769" s="22">
        <f>WEEKNUM(Flights[[#This Row],[Date]], 1)</f>
        <v>10</v>
      </c>
      <c r="C769" s="22">
        <f>WEEKDAY(Flights[[#This Row],[Date]],1)</f>
        <v>3</v>
      </c>
      <c r="D769" t="s">
        <v>688</v>
      </c>
      <c r="E769" t="s">
        <v>1989</v>
      </c>
      <c r="F769" t="s">
        <v>0</v>
      </c>
      <c r="G769" t="s">
        <v>349</v>
      </c>
      <c r="H769" t="str">
        <f>_xlfn.XLOOKUP(Flights[[#This Row],[Destination]], Airports!$A$2:$A$78, Airports!$D$2:$D$78)</f>
        <v>Salt Lake City</v>
      </c>
      <c r="I769" t="str" cm="1">
        <f t="array" ref="I769">_xlfn.XLOOKUP(Flights[[#This Row],[Destination]],_xlfn._TRO_TRAILING( Airports!A:A),_xlfn._TRO_TRAILING( Airports!E:E), "Not found")</f>
        <v>UT</v>
      </c>
      <c r="J769" s="1">
        <v>0.25</v>
      </c>
      <c r="K769" s="22">
        <f>HOUR(Flights[[#This Row],[Scheduled Departure]])</f>
        <v>6</v>
      </c>
      <c r="L769" s="1">
        <v>0.24444444444444444</v>
      </c>
      <c r="M769">
        <f>(L769-J769)*24*60</f>
        <v>-8.0000000000000107</v>
      </c>
      <c r="N769" s="16">
        <f>Flights[[#This Row],[Length (min)]]/60</f>
        <v>1.6833333333333333</v>
      </c>
      <c r="O769">
        <v>101</v>
      </c>
      <c r="P769">
        <v>590</v>
      </c>
      <c r="Q769" s="18">
        <f>IFERROR(Flights[[#This Row],[Distance]]/Flights[[#This Row],[Length (hr)]], "")</f>
        <v>350.49504950495049</v>
      </c>
      <c r="R769" s="1">
        <v>0.37013888888888891</v>
      </c>
      <c r="S769" s="1" t="str">
        <f>IF(Flights[[#This Row],[Length (hr)]]&lt;2, "No meal", IF(Flights[[#This Row],[Length (hr)]]&lt;3.5, "Light meal", "Full meal"))</f>
        <v>No meal</v>
      </c>
      <c r="T769" s="1" t="str">
        <f>IF(AND(Flights[[#This Row],[Airline]]="US Airways", Flights[[#This Row],[Meal]]="Full Meal"), "Yes", "No")</f>
        <v>No</v>
      </c>
      <c r="U769" s="1">
        <v>0.35625000000000001</v>
      </c>
      <c r="V769">
        <v>-20</v>
      </c>
      <c r="W769" s="1" t="str">
        <f>IF(Flights[[#This Row],[Arrival Delay]] = "", "Cancelled", IF(Flights[[#This Row],[Arrival Delay]]&gt;15, "Delayed", "On time"))</f>
        <v>On time</v>
      </c>
      <c r="X769" t="str">
        <f>IF(Flights[[#This Row],[Status]]&lt;&gt;"Delayed","", IF(Flights[[#This Row],[Arrival Delay]]&gt;120, "Severe", IF(Flights[[#This Row],[Arrival Delay]]&gt;60, "Major", "Moderate")))</f>
        <v/>
      </c>
      <c r="Y769" t="b">
        <v>0</v>
      </c>
      <c r="AA769" t="str">
        <f>IF(OR(AND(Flights[[#This Row],[Status]]="Cancelled", Flights[[#This Row],[Cancellation Reason]]="Airline/Carrier"), Flights[[#This Row],[Delay Type]]="Severe"), "Yes", "No")</f>
        <v>No</v>
      </c>
    </row>
    <row r="770" spans="1:27" x14ac:dyDescent="0.3">
      <c r="A770" s="3">
        <v>42066</v>
      </c>
      <c r="B770" s="22">
        <f>WEEKNUM(Flights[[#This Row],[Date]], 1)</f>
        <v>10</v>
      </c>
      <c r="C770" s="22">
        <f>WEEKDAY(Flights[[#This Row],[Date]],1)</f>
        <v>3</v>
      </c>
      <c r="D770" t="s">
        <v>543</v>
      </c>
      <c r="E770" t="s">
        <v>1994</v>
      </c>
      <c r="F770" t="s">
        <v>0</v>
      </c>
      <c r="G770" t="s">
        <v>339</v>
      </c>
      <c r="H770" t="str">
        <f>_xlfn.XLOOKUP(Flights[[#This Row],[Destination]], Airports!$A$2:$A$78, Airports!$D$2:$D$78)</f>
        <v>San Diego</v>
      </c>
      <c r="I770" t="str" cm="1">
        <f t="array" ref="I770">_xlfn.XLOOKUP(Flights[[#This Row],[Destination]],_xlfn._TRO_TRAILING( Airports!A:A),_xlfn._TRO_TRAILING( Airports!E:E), "Not found")</f>
        <v>CA</v>
      </c>
      <c r="J770" s="1">
        <v>0.32291666666666669</v>
      </c>
      <c r="K770" s="22">
        <f>HOUR(Flights[[#This Row],[Scheduled Departure]])</f>
        <v>7</v>
      </c>
      <c r="L770" s="1">
        <v>0.31944444444444442</v>
      </c>
      <c r="M770">
        <f>(L770-J770)*24*60</f>
        <v>-5.0000000000000622</v>
      </c>
      <c r="N770" s="16">
        <f>Flights[[#This Row],[Length (min)]]/60</f>
        <v>0.76666666666666672</v>
      </c>
      <c r="O770">
        <v>46</v>
      </c>
      <c r="P770">
        <v>109</v>
      </c>
      <c r="Q770" s="18">
        <f>IFERROR(Flights[[#This Row],[Distance]]/Flights[[#This Row],[Length (hr)]], "")</f>
        <v>142.17391304347825</v>
      </c>
      <c r="R770" s="1">
        <v>0.35555555555555557</v>
      </c>
      <c r="S770" s="1" t="str">
        <f>IF(Flights[[#This Row],[Length (hr)]]&lt;2, "No meal", IF(Flights[[#This Row],[Length (hr)]]&lt;3.5, "Light meal", "Full meal"))</f>
        <v>No meal</v>
      </c>
      <c r="T770" s="1" t="str">
        <f>IF(AND(Flights[[#This Row],[Airline]]="US Airways", Flights[[#This Row],[Meal]]="Full Meal"), "Yes", "No")</f>
        <v>No</v>
      </c>
      <c r="U770" s="1">
        <v>0.35138888888888886</v>
      </c>
      <c r="V770">
        <v>-6</v>
      </c>
      <c r="W770" s="1" t="str">
        <f>IF(Flights[[#This Row],[Arrival Delay]] = "", "Cancelled", IF(Flights[[#This Row],[Arrival Delay]]&gt;15, "Delayed", "On time"))</f>
        <v>On time</v>
      </c>
      <c r="X770" t="str">
        <f>IF(Flights[[#This Row],[Status]]&lt;&gt;"Delayed","", IF(Flights[[#This Row],[Arrival Delay]]&gt;120, "Severe", IF(Flights[[#This Row],[Arrival Delay]]&gt;60, "Major", "Moderate")))</f>
        <v/>
      </c>
      <c r="Y770" t="b">
        <v>0</v>
      </c>
      <c r="AA770" t="str">
        <f>IF(OR(AND(Flights[[#This Row],[Status]]="Cancelled", Flights[[#This Row],[Cancellation Reason]]="Airline/Carrier"), Flights[[#This Row],[Delay Type]]="Severe"), "Yes", "No")</f>
        <v>No</v>
      </c>
    </row>
    <row r="771" spans="1:27" x14ac:dyDescent="0.3">
      <c r="A771" s="3">
        <v>42066</v>
      </c>
      <c r="B771" s="22">
        <f>WEEKNUM(Flights[[#This Row],[Date]], 1)</f>
        <v>10</v>
      </c>
      <c r="C771" s="22">
        <f>WEEKDAY(Flights[[#This Row],[Date]],1)</f>
        <v>3</v>
      </c>
      <c r="D771" t="s">
        <v>411</v>
      </c>
      <c r="E771" t="s">
        <v>1989</v>
      </c>
      <c r="F771" t="s">
        <v>0</v>
      </c>
      <c r="G771" t="s">
        <v>20</v>
      </c>
      <c r="H771" t="str">
        <f>_xlfn.XLOOKUP(Flights[[#This Row],[Destination]], Airports!$A$2:$A$78, Airports!$D$2:$D$78)</f>
        <v>Kahului</v>
      </c>
      <c r="I771" t="str" cm="1">
        <f t="array" ref="I771">_xlfn.XLOOKUP(Flights[[#This Row],[Destination]],_xlfn._TRO_TRAILING( Airports!A:A),_xlfn._TRO_TRAILING( Airports!E:E), "Not found")</f>
        <v>HI</v>
      </c>
      <c r="J771" s="1">
        <v>0.33333333333333331</v>
      </c>
      <c r="K771" s="22">
        <f>HOUR(Flights[[#This Row],[Scheduled Departure]])</f>
        <v>8</v>
      </c>
      <c r="L771" s="1">
        <v>0.33333333333333331</v>
      </c>
      <c r="M771">
        <f>(L771-J771)*24*60</f>
        <v>0</v>
      </c>
      <c r="N771" s="16">
        <f>Flights[[#This Row],[Length (min)]]/60</f>
        <v>5.916666666666667</v>
      </c>
      <c r="O771">
        <v>355</v>
      </c>
      <c r="P771">
        <v>2486</v>
      </c>
      <c r="Q771" s="18">
        <f>IFERROR(Flights[[#This Row],[Distance]]/Flights[[#This Row],[Length (hr)]], "")</f>
        <v>420.16901408450701</v>
      </c>
      <c r="R771" s="1">
        <v>0.49375000000000002</v>
      </c>
      <c r="S771" s="1" t="str">
        <f>IF(Flights[[#This Row],[Length (hr)]]&lt;2, "No meal", IF(Flights[[#This Row],[Length (hr)]]&lt;3.5, "Light meal", "Full meal"))</f>
        <v>Full meal</v>
      </c>
      <c r="T771" s="1" t="str">
        <f>IF(AND(Flights[[#This Row],[Airline]]="US Airways", Flights[[#This Row],[Meal]]="Full Meal"), "Yes", "No")</f>
        <v>No</v>
      </c>
      <c r="U771" s="1">
        <v>0.49652777777777779</v>
      </c>
      <c r="V771">
        <v>4</v>
      </c>
      <c r="W771" s="1" t="str">
        <f>IF(Flights[[#This Row],[Arrival Delay]] = "", "Cancelled", IF(Flights[[#This Row],[Arrival Delay]]&gt;15, "Delayed", "On time"))</f>
        <v>On time</v>
      </c>
      <c r="X771" t="str">
        <f>IF(Flights[[#This Row],[Status]]&lt;&gt;"Delayed","", IF(Flights[[#This Row],[Arrival Delay]]&gt;120, "Severe", IF(Flights[[#This Row],[Arrival Delay]]&gt;60, "Major", "Moderate")))</f>
        <v/>
      </c>
      <c r="Y771" t="b">
        <v>0</v>
      </c>
      <c r="AA771" t="str">
        <f>IF(OR(AND(Flights[[#This Row],[Status]]="Cancelled", Flights[[#This Row],[Cancellation Reason]]="Airline/Carrier"), Flights[[#This Row],[Delay Type]]="Severe"), "Yes", "No")</f>
        <v>No</v>
      </c>
    </row>
    <row r="772" spans="1:27" x14ac:dyDescent="0.3">
      <c r="A772" s="3">
        <v>42066</v>
      </c>
      <c r="B772" s="22">
        <f>WEEKNUM(Flights[[#This Row],[Date]], 1)</f>
        <v>10</v>
      </c>
      <c r="C772" s="22">
        <f>WEEKDAY(Flights[[#This Row],[Date]],1)</f>
        <v>3</v>
      </c>
      <c r="D772" t="s">
        <v>843</v>
      </c>
      <c r="E772" t="s">
        <v>1995</v>
      </c>
      <c r="F772" t="s">
        <v>0</v>
      </c>
      <c r="G772" t="s">
        <v>356</v>
      </c>
      <c r="H772" t="str">
        <f>_xlfn.XLOOKUP(Flights[[#This Row],[Destination]], Airports!$A$2:$A$78, Airports!$D$2:$D$78)</f>
        <v>Tucson</v>
      </c>
      <c r="I772" t="str" cm="1">
        <f t="array" ref="I772">_xlfn.XLOOKUP(Flights[[#This Row],[Destination]],_xlfn._TRO_TRAILING( Airports!A:A),_xlfn._TRO_TRAILING( Airports!E:E), "Not found")</f>
        <v>AZ</v>
      </c>
      <c r="J772" s="1">
        <v>0.33333333333333331</v>
      </c>
      <c r="K772" s="22">
        <f>HOUR(Flights[[#This Row],[Scheduled Departure]])</f>
        <v>8</v>
      </c>
      <c r="L772" s="1">
        <v>0.3298611111111111</v>
      </c>
      <c r="M772">
        <f>(L772-J772)*24*60</f>
        <v>-4.9999999999999822</v>
      </c>
      <c r="N772" s="16">
        <f>Flights[[#This Row],[Length (min)]]/60</f>
        <v>1.2166666666666666</v>
      </c>
      <c r="O772">
        <v>73</v>
      </c>
      <c r="P772">
        <v>451</v>
      </c>
      <c r="Q772" s="18">
        <f>IFERROR(Flights[[#This Row],[Distance]]/Flights[[#This Row],[Length (hr)]], "")</f>
        <v>370.68493150684935</v>
      </c>
      <c r="R772" s="1">
        <v>0.42708333333333331</v>
      </c>
      <c r="S772" s="1" t="str">
        <f>IF(Flights[[#This Row],[Length (hr)]]&lt;2, "No meal", IF(Flights[[#This Row],[Length (hr)]]&lt;3.5, "Light meal", "Full meal"))</f>
        <v>No meal</v>
      </c>
      <c r="T772" s="1" t="str">
        <f>IF(AND(Flights[[#This Row],[Airline]]="US Airways", Flights[[#This Row],[Meal]]="Full Meal"), "Yes", "No")</f>
        <v>No</v>
      </c>
      <c r="U772" s="1">
        <v>0.42222222222222222</v>
      </c>
      <c r="V772">
        <v>-7</v>
      </c>
      <c r="W772" s="1" t="str">
        <f>IF(Flights[[#This Row],[Arrival Delay]] = "", "Cancelled", IF(Flights[[#This Row],[Arrival Delay]]&gt;15, "Delayed", "On time"))</f>
        <v>On time</v>
      </c>
      <c r="X772" t="str">
        <f>IF(Flights[[#This Row],[Status]]&lt;&gt;"Delayed","", IF(Flights[[#This Row],[Arrival Delay]]&gt;120, "Severe", IF(Flights[[#This Row],[Arrival Delay]]&gt;60, "Major", "Moderate")))</f>
        <v/>
      </c>
      <c r="Y772" t="b">
        <v>0</v>
      </c>
      <c r="AA772" t="str">
        <f>IF(OR(AND(Flights[[#This Row],[Status]]="Cancelled", Flights[[#This Row],[Cancellation Reason]]="Airline/Carrier"), Flights[[#This Row],[Delay Type]]="Severe"), "Yes", "No")</f>
        <v>No</v>
      </c>
    </row>
    <row r="773" spans="1:27" x14ac:dyDescent="0.3">
      <c r="A773" s="3">
        <v>42066</v>
      </c>
      <c r="B773" s="22">
        <f>WEEKNUM(Flights[[#This Row],[Date]], 1)</f>
        <v>10</v>
      </c>
      <c r="C773" s="22">
        <f>WEEKDAY(Flights[[#This Row],[Date]],1)</f>
        <v>3</v>
      </c>
      <c r="D773" t="s">
        <v>461</v>
      </c>
      <c r="E773" t="s">
        <v>1996</v>
      </c>
      <c r="F773" t="s">
        <v>0</v>
      </c>
      <c r="G773" t="s">
        <v>12</v>
      </c>
      <c r="H773" t="str">
        <f>_xlfn.XLOOKUP(Flights[[#This Row],[Destination]], Airports!$A$2:$A$78, Airports!$D$2:$D$78)</f>
        <v>New York</v>
      </c>
      <c r="I773" t="str" cm="1">
        <f t="array" ref="I773">_xlfn.XLOOKUP(Flights[[#This Row],[Destination]],_xlfn._TRO_TRAILING( Airports!A:A),_xlfn._TRO_TRAILING( Airports!E:E), "Not found")</f>
        <v>NY</v>
      </c>
      <c r="J773" s="1">
        <v>0.44444444444444442</v>
      </c>
      <c r="K773" s="22">
        <f>HOUR(Flights[[#This Row],[Scheduled Departure]])</f>
        <v>10</v>
      </c>
      <c r="L773" s="1">
        <v>0.44861111111111113</v>
      </c>
      <c r="M773">
        <f>(L773-J773)*24*60</f>
        <v>6.0000000000000586</v>
      </c>
      <c r="N773" s="16">
        <f>Flights[[#This Row],[Length (min)]]/60</f>
        <v>4.8666666666666663</v>
      </c>
      <c r="O773">
        <v>292</v>
      </c>
      <c r="P773">
        <v>2475</v>
      </c>
      <c r="Q773" s="18">
        <f>IFERROR(Flights[[#This Row],[Distance]]/Flights[[#This Row],[Length (hr)]], "")</f>
        <v>508.56164383561651</v>
      </c>
      <c r="R773" s="1">
        <v>0.79513888888888884</v>
      </c>
      <c r="S773" s="1" t="str">
        <f>IF(Flights[[#This Row],[Length (hr)]]&lt;2, "No meal", IF(Flights[[#This Row],[Length (hr)]]&lt;3.5, "Light meal", "Full meal"))</f>
        <v>Full meal</v>
      </c>
      <c r="T773" s="1" t="str">
        <f>IF(AND(Flights[[#This Row],[Airline]]="US Airways", Flights[[#This Row],[Meal]]="Full Meal"), "Yes", "No")</f>
        <v>No</v>
      </c>
      <c r="U773" s="1">
        <v>0.77638888888888891</v>
      </c>
      <c r="V773">
        <v>-27</v>
      </c>
      <c r="W773" s="1" t="str">
        <f>IF(Flights[[#This Row],[Arrival Delay]] = "", "Cancelled", IF(Flights[[#This Row],[Arrival Delay]]&gt;15, "Delayed", "On time"))</f>
        <v>On time</v>
      </c>
      <c r="X773" t="str">
        <f>IF(Flights[[#This Row],[Status]]&lt;&gt;"Delayed","", IF(Flights[[#This Row],[Arrival Delay]]&gt;120, "Severe", IF(Flights[[#This Row],[Arrival Delay]]&gt;60, "Major", "Moderate")))</f>
        <v/>
      </c>
      <c r="Y773" t="b">
        <v>0</v>
      </c>
      <c r="AA773" t="str">
        <f>IF(OR(AND(Flights[[#This Row],[Status]]="Cancelled", Flights[[#This Row],[Cancellation Reason]]="Airline/Carrier"), Flights[[#This Row],[Delay Type]]="Severe"), "Yes", "No")</f>
        <v>No</v>
      </c>
    </row>
    <row r="774" spans="1:27" x14ac:dyDescent="0.3">
      <c r="A774" s="3">
        <v>42066</v>
      </c>
      <c r="B774" s="22">
        <f>WEEKNUM(Flights[[#This Row],[Date]], 1)</f>
        <v>10</v>
      </c>
      <c r="C774" s="22">
        <f>WEEKDAY(Flights[[#This Row],[Date]],1)</f>
        <v>3</v>
      </c>
      <c r="D774" t="s">
        <v>478</v>
      </c>
      <c r="E774" t="s">
        <v>1997</v>
      </c>
      <c r="F774" t="s">
        <v>0</v>
      </c>
      <c r="G774" t="s">
        <v>20</v>
      </c>
      <c r="H774" t="str">
        <f>_xlfn.XLOOKUP(Flights[[#This Row],[Destination]], Airports!$A$2:$A$78, Airports!$D$2:$D$78)</f>
        <v>Kahului</v>
      </c>
      <c r="I774" t="str" cm="1">
        <f t="array" ref="I774">_xlfn.XLOOKUP(Flights[[#This Row],[Destination]],_xlfn._TRO_TRAILING( Airports!A:A),_xlfn._TRO_TRAILING( Airports!E:E), "Not found")</f>
        <v>HI</v>
      </c>
      <c r="J774" s="1">
        <v>0.46875</v>
      </c>
      <c r="K774" s="22">
        <f>HOUR(Flights[[#This Row],[Scheduled Departure]])</f>
        <v>11</v>
      </c>
      <c r="L774" s="1">
        <v>0.46458333333333335</v>
      </c>
      <c r="M774">
        <f>(L774-J774)*24*60</f>
        <v>-5.9999999999999787</v>
      </c>
      <c r="N774" s="16">
        <f>Flights[[#This Row],[Length (min)]]/60</f>
        <v>5.8666666666666663</v>
      </c>
      <c r="O774">
        <v>352</v>
      </c>
      <c r="P774">
        <v>2486</v>
      </c>
      <c r="Q774" s="18">
        <f>IFERROR(Flights[[#This Row],[Distance]]/Flights[[#This Row],[Length (hr)]], "")</f>
        <v>423.75000000000006</v>
      </c>
      <c r="R774" s="1">
        <v>0.625</v>
      </c>
      <c r="S774" s="1" t="str">
        <f>IF(Flights[[#This Row],[Length (hr)]]&lt;2, "No meal", IF(Flights[[#This Row],[Length (hr)]]&lt;3.5, "Light meal", "Full meal"))</f>
        <v>Full meal</v>
      </c>
      <c r="T774" s="1" t="str">
        <f>IF(AND(Flights[[#This Row],[Airline]]="US Airways", Flights[[#This Row],[Meal]]="Full Meal"), "Yes", "No")</f>
        <v>No</v>
      </c>
      <c r="U774" s="1">
        <v>0.62569444444444444</v>
      </c>
      <c r="V774">
        <v>1</v>
      </c>
      <c r="W774" s="1" t="str">
        <f>IF(Flights[[#This Row],[Arrival Delay]] = "", "Cancelled", IF(Flights[[#This Row],[Arrival Delay]]&gt;15, "Delayed", "On time"))</f>
        <v>On time</v>
      </c>
      <c r="X774" t="str">
        <f>IF(Flights[[#This Row],[Status]]&lt;&gt;"Delayed","", IF(Flights[[#This Row],[Arrival Delay]]&gt;120, "Severe", IF(Flights[[#This Row],[Arrival Delay]]&gt;60, "Major", "Moderate")))</f>
        <v/>
      </c>
      <c r="Y774" t="b">
        <v>0</v>
      </c>
      <c r="AA774" t="str">
        <f>IF(OR(AND(Flights[[#This Row],[Status]]="Cancelled", Flights[[#This Row],[Cancellation Reason]]="Airline/Carrier"), Flights[[#This Row],[Delay Type]]="Severe"), "Yes", "No")</f>
        <v>No</v>
      </c>
    </row>
    <row r="775" spans="1:27" x14ac:dyDescent="0.3">
      <c r="A775" s="3">
        <v>42066</v>
      </c>
      <c r="B775" s="22">
        <f>WEEKNUM(Flights[[#This Row],[Date]], 1)</f>
        <v>10</v>
      </c>
      <c r="C775" s="22">
        <f>WEEKDAY(Flights[[#This Row],[Date]],1)</f>
        <v>3</v>
      </c>
      <c r="D775" t="s">
        <v>508</v>
      </c>
      <c r="E775" t="s">
        <v>1990</v>
      </c>
      <c r="F775" t="s">
        <v>0</v>
      </c>
      <c r="G775" t="s">
        <v>17</v>
      </c>
      <c r="H775" t="str">
        <f>_xlfn.XLOOKUP(Flights[[#This Row],[Destination]], Airports!$A$2:$A$78, Airports!$D$2:$D$78)</f>
        <v>Honolulu</v>
      </c>
      <c r="I775" t="str" cm="1">
        <f t="array" ref="I775">_xlfn.XLOOKUP(Flights[[#This Row],[Destination]],_xlfn._TRO_TRAILING( Airports!A:A),_xlfn._TRO_TRAILING( Airports!E:E), "Not found")</f>
        <v>HI</v>
      </c>
      <c r="J775" s="1">
        <v>0.55208333333333337</v>
      </c>
      <c r="K775" s="22">
        <f>HOUR(Flights[[#This Row],[Scheduled Departure]])</f>
        <v>13</v>
      </c>
      <c r="L775" s="1">
        <v>0.55625000000000002</v>
      </c>
      <c r="M775">
        <f>(L775-J775)*24*60</f>
        <v>5.9999999999999787</v>
      </c>
      <c r="N775" s="16">
        <f>Flights[[#This Row],[Length (min)]]/60</f>
        <v>5.75</v>
      </c>
      <c r="O775">
        <v>345</v>
      </c>
      <c r="P775">
        <v>2556</v>
      </c>
      <c r="Q775" s="18">
        <f>IFERROR(Flights[[#This Row],[Distance]]/Flights[[#This Row],[Length (hr)]], "")</f>
        <v>444.52173913043481</v>
      </c>
      <c r="R775" s="1">
        <v>0.71388888888888891</v>
      </c>
      <c r="S775" s="1" t="str">
        <f>IF(Flights[[#This Row],[Length (hr)]]&lt;2, "No meal", IF(Flights[[#This Row],[Length (hr)]]&lt;3.5, "Light meal", "Full meal"))</f>
        <v>Full meal</v>
      </c>
      <c r="T775" s="1" t="str">
        <f>IF(AND(Flights[[#This Row],[Airline]]="US Airways", Flights[[#This Row],[Meal]]="Full Meal"), "Yes", "No")</f>
        <v>No</v>
      </c>
      <c r="U775" s="1">
        <v>0.71250000000000002</v>
      </c>
      <c r="V775">
        <v>-2</v>
      </c>
      <c r="W775" s="1" t="str">
        <f>IF(Flights[[#This Row],[Arrival Delay]] = "", "Cancelled", IF(Flights[[#This Row],[Arrival Delay]]&gt;15, "Delayed", "On time"))</f>
        <v>On time</v>
      </c>
      <c r="X775" t="str">
        <f>IF(Flights[[#This Row],[Status]]&lt;&gt;"Delayed","", IF(Flights[[#This Row],[Arrival Delay]]&gt;120, "Severe", IF(Flights[[#This Row],[Arrival Delay]]&gt;60, "Major", "Moderate")))</f>
        <v/>
      </c>
      <c r="Y775" t="b">
        <v>0</v>
      </c>
      <c r="AA775" t="str">
        <f>IF(OR(AND(Flights[[#This Row],[Status]]="Cancelled", Flights[[#This Row],[Cancellation Reason]]="Airline/Carrier"), Flights[[#This Row],[Delay Type]]="Severe"), "Yes", "No")</f>
        <v>No</v>
      </c>
    </row>
    <row r="776" spans="1:27" x14ac:dyDescent="0.3">
      <c r="A776" s="3">
        <v>42066</v>
      </c>
      <c r="B776" s="22">
        <f>WEEKNUM(Flights[[#This Row],[Date]], 1)</f>
        <v>10</v>
      </c>
      <c r="C776" s="22">
        <f>WEEKDAY(Flights[[#This Row],[Date]],1)</f>
        <v>3</v>
      </c>
      <c r="D776" t="s">
        <v>882</v>
      </c>
      <c r="E776" t="s">
        <v>1995</v>
      </c>
      <c r="F776" t="s">
        <v>0</v>
      </c>
      <c r="G776" t="s">
        <v>15</v>
      </c>
      <c r="H776" t="str">
        <f>_xlfn.XLOOKUP(Flights[[#This Row],[Destination]], Airports!$A$2:$A$78, Airports!$D$2:$D$78)</f>
        <v>Las Vegas</v>
      </c>
      <c r="I776" t="str" cm="1">
        <f t="array" ref="I776">_xlfn.XLOOKUP(Flights[[#This Row],[Destination]],_xlfn._TRO_TRAILING( Airports!A:A),_xlfn._TRO_TRAILING( Airports!E:E), "Not found")</f>
        <v>NV</v>
      </c>
      <c r="J776" s="1">
        <v>0.5625</v>
      </c>
      <c r="K776" s="22">
        <f>HOUR(Flights[[#This Row],[Scheduled Departure]])</f>
        <v>13</v>
      </c>
      <c r="L776" s="1">
        <v>0.59305555555555556</v>
      </c>
      <c r="M776">
        <f>(L776-J776)*24*60</f>
        <v>44</v>
      </c>
      <c r="N776" s="16">
        <f>Flights[[#This Row],[Length (min)]]/60</f>
        <v>0.96666666666666667</v>
      </c>
      <c r="O776">
        <v>58</v>
      </c>
      <c r="P776">
        <v>236</v>
      </c>
      <c r="Q776" s="18">
        <f>IFERROR(Flights[[#This Row],[Distance]]/Flights[[#This Row],[Length (hr)]], "")</f>
        <v>244.13793103448276</v>
      </c>
      <c r="R776" s="1">
        <v>0.60763888888888884</v>
      </c>
      <c r="S776" s="1" t="str">
        <f>IF(Flights[[#This Row],[Length (hr)]]&lt;2, "No meal", IF(Flights[[#This Row],[Length (hr)]]&lt;3.5, "Light meal", "Full meal"))</f>
        <v>No meal</v>
      </c>
      <c r="T776" s="1" t="str">
        <f>IF(AND(Flights[[#This Row],[Airline]]="US Airways", Flights[[#This Row],[Meal]]="Full Meal"), "Yes", "No")</f>
        <v>No</v>
      </c>
      <c r="U776" s="1">
        <v>0.6333333333333333</v>
      </c>
      <c r="V776">
        <v>37</v>
      </c>
      <c r="W776" s="1" t="str">
        <f>IF(Flights[[#This Row],[Arrival Delay]] = "", "Cancelled", IF(Flights[[#This Row],[Arrival Delay]]&gt;15, "Delayed", "On time"))</f>
        <v>Delayed</v>
      </c>
      <c r="X776" t="str">
        <f>IF(Flights[[#This Row],[Status]]&lt;&gt;"Delayed","", IF(Flights[[#This Row],[Arrival Delay]]&gt;120, "Severe", IF(Flights[[#This Row],[Arrival Delay]]&gt;60, "Major", "Moderate")))</f>
        <v>Moderate</v>
      </c>
      <c r="Y776" t="b">
        <v>0</v>
      </c>
      <c r="AA776" t="str">
        <f>IF(OR(AND(Flights[[#This Row],[Status]]="Cancelled", Flights[[#This Row],[Cancellation Reason]]="Airline/Carrier"), Flights[[#This Row],[Delay Type]]="Severe"), "Yes", "No")</f>
        <v>No</v>
      </c>
    </row>
    <row r="777" spans="1:27" x14ac:dyDescent="0.3">
      <c r="A777" s="3">
        <v>42066</v>
      </c>
      <c r="B777" s="22">
        <f>WEEKNUM(Flights[[#This Row],[Date]], 1)</f>
        <v>10</v>
      </c>
      <c r="C777" s="22">
        <f>WEEKDAY(Flights[[#This Row],[Date]],1)</f>
        <v>3</v>
      </c>
      <c r="D777" t="s">
        <v>557</v>
      </c>
      <c r="E777" t="s">
        <v>1992</v>
      </c>
      <c r="F777" t="s">
        <v>0</v>
      </c>
      <c r="G777" t="s">
        <v>12</v>
      </c>
      <c r="H777" t="str">
        <f>_xlfn.XLOOKUP(Flights[[#This Row],[Destination]], Airports!$A$2:$A$78, Airports!$D$2:$D$78)</f>
        <v>New York</v>
      </c>
      <c r="I777" t="str" cm="1">
        <f t="array" ref="I777">_xlfn.XLOOKUP(Flights[[#This Row],[Destination]],_xlfn._TRO_TRAILING( Airports!A:A),_xlfn._TRO_TRAILING( Airports!E:E), "Not found")</f>
        <v>NY</v>
      </c>
      <c r="J777" s="1">
        <v>0.65277777777777779</v>
      </c>
      <c r="K777" s="22">
        <f>HOUR(Flights[[#This Row],[Scheduled Departure]])</f>
        <v>15</v>
      </c>
      <c r="L777" s="1">
        <v>0.66388888888888886</v>
      </c>
      <c r="M777">
        <f>(L777-J777)*24*60</f>
        <v>15.999999999999943</v>
      </c>
      <c r="N777" s="16">
        <f>Flights[[#This Row],[Length (min)]]/60</f>
        <v>4.9000000000000004</v>
      </c>
      <c r="O777">
        <v>294</v>
      </c>
      <c r="P777">
        <v>2475</v>
      </c>
      <c r="Q777" s="18">
        <f>IFERROR(Flights[[#This Row],[Distance]]/Flights[[#This Row],[Length (hr)]], "")</f>
        <v>505.10204081632651</v>
      </c>
      <c r="R777" s="1">
        <v>0.99861111111111112</v>
      </c>
      <c r="S777" s="1" t="str">
        <f>IF(Flights[[#This Row],[Length (hr)]]&lt;2, "No meal", IF(Flights[[#This Row],[Length (hr)]]&lt;3.5, "Light meal", "Full meal"))</f>
        <v>Full meal</v>
      </c>
      <c r="T777" s="1" t="str">
        <f>IF(AND(Flights[[#This Row],[Airline]]="US Airways", Flights[[#This Row],[Meal]]="Full Meal"), "Yes", "No")</f>
        <v>No</v>
      </c>
      <c r="U777" s="1">
        <v>0.99305555555555558</v>
      </c>
      <c r="V777">
        <v>-8</v>
      </c>
      <c r="W777" s="1" t="str">
        <f>IF(Flights[[#This Row],[Arrival Delay]] = "", "Cancelled", IF(Flights[[#This Row],[Arrival Delay]]&gt;15, "Delayed", "On time"))</f>
        <v>On time</v>
      </c>
      <c r="X777" t="str">
        <f>IF(Flights[[#This Row],[Status]]&lt;&gt;"Delayed","", IF(Flights[[#This Row],[Arrival Delay]]&gt;120, "Severe", IF(Flights[[#This Row],[Arrival Delay]]&gt;60, "Major", "Moderate")))</f>
        <v/>
      </c>
      <c r="Y777" t="b">
        <v>0</v>
      </c>
      <c r="AA777" t="str">
        <f>IF(OR(AND(Flights[[#This Row],[Status]]="Cancelled", Flights[[#This Row],[Cancellation Reason]]="Airline/Carrier"), Flights[[#This Row],[Delay Type]]="Severe"), "Yes", "No")</f>
        <v>No</v>
      </c>
    </row>
    <row r="778" spans="1:27" x14ac:dyDescent="0.3">
      <c r="A778" s="3">
        <v>42066</v>
      </c>
      <c r="B778" s="22">
        <f>WEEKNUM(Flights[[#This Row],[Date]], 1)</f>
        <v>10</v>
      </c>
      <c r="C778" s="22">
        <f>WEEKDAY(Flights[[#This Row],[Date]],1)</f>
        <v>3</v>
      </c>
      <c r="D778" t="s">
        <v>623</v>
      </c>
      <c r="E778" t="s">
        <v>1994</v>
      </c>
      <c r="F778" t="s">
        <v>0</v>
      </c>
      <c r="G778" t="s">
        <v>287</v>
      </c>
      <c r="H778" t="str">
        <f>_xlfn.XLOOKUP(Flights[[#This Row],[Destination]], Airports!$A$2:$A$78, Airports!$D$2:$D$78)</f>
        <v>Spokane</v>
      </c>
      <c r="I778" t="str" cm="1">
        <f t="array" ref="I778">_xlfn.XLOOKUP(Flights[[#This Row],[Destination]],_xlfn._TRO_TRAILING( Airports!A:A),_xlfn._TRO_TRAILING( Airports!E:E), "Not found")</f>
        <v>WA</v>
      </c>
      <c r="J778" s="1">
        <v>0.83472222222222225</v>
      </c>
      <c r="K778" s="22">
        <f>HOUR(Flights[[#This Row],[Scheduled Departure]])</f>
        <v>20</v>
      </c>
      <c r="L778" s="1">
        <v>0.83333333333333337</v>
      </c>
      <c r="M778">
        <f>(L778-J778)*24*60</f>
        <v>-1.9999999999999929</v>
      </c>
      <c r="N778" s="16">
        <f>Flights[[#This Row],[Length (min)]]/60</f>
        <v>2.8833333333333333</v>
      </c>
      <c r="O778">
        <v>173</v>
      </c>
      <c r="P778">
        <v>945</v>
      </c>
      <c r="Q778" s="18">
        <f>IFERROR(Flights[[#This Row],[Distance]]/Flights[[#This Row],[Length (hr)]], "")</f>
        <v>327.74566473988438</v>
      </c>
      <c r="R778" s="1">
        <v>0.95138888888888884</v>
      </c>
      <c r="S778" s="1" t="str">
        <f>IF(Flights[[#This Row],[Length (hr)]]&lt;2, "No meal", IF(Flights[[#This Row],[Length (hr)]]&lt;3.5, "Light meal", "Full meal"))</f>
        <v>Light meal</v>
      </c>
      <c r="T778" s="1" t="str">
        <f>IF(AND(Flights[[#This Row],[Airline]]="US Airways", Flights[[#This Row],[Meal]]="Full Meal"), "Yes", "No")</f>
        <v>No</v>
      </c>
      <c r="U778" s="1">
        <v>0.95347222222222228</v>
      </c>
      <c r="V778">
        <v>3</v>
      </c>
      <c r="W778" s="1" t="str">
        <f>IF(Flights[[#This Row],[Arrival Delay]] = "", "Cancelled", IF(Flights[[#This Row],[Arrival Delay]]&gt;15, "Delayed", "On time"))</f>
        <v>On time</v>
      </c>
      <c r="X778" t="str">
        <f>IF(Flights[[#This Row],[Status]]&lt;&gt;"Delayed","", IF(Flights[[#This Row],[Arrival Delay]]&gt;120, "Severe", IF(Flights[[#This Row],[Arrival Delay]]&gt;60, "Major", "Moderate")))</f>
        <v/>
      </c>
      <c r="Y778" t="b">
        <v>0</v>
      </c>
      <c r="AA778" t="str">
        <f>IF(OR(AND(Flights[[#This Row],[Status]]="Cancelled", Flights[[#This Row],[Cancellation Reason]]="Airline/Carrier"), Flights[[#This Row],[Delay Type]]="Severe"), "Yes", "No")</f>
        <v>No</v>
      </c>
    </row>
    <row r="779" spans="1:27" x14ac:dyDescent="0.3">
      <c r="A779" s="3">
        <v>42066</v>
      </c>
      <c r="B779" s="22">
        <f>WEEKNUM(Flights[[#This Row],[Date]], 1)</f>
        <v>10</v>
      </c>
      <c r="C779" s="22">
        <f>WEEKDAY(Flights[[#This Row],[Date]],1)</f>
        <v>3</v>
      </c>
      <c r="D779" t="s">
        <v>649</v>
      </c>
      <c r="E779" t="s">
        <v>1993</v>
      </c>
      <c r="F779" t="s">
        <v>0</v>
      </c>
      <c r="G779" t="s">
        <v>285</v>
      </c>
      <c r="H779" t="str">
        <f>_xlfn.XLOOKUP(Flights[[#This Row],[Destination]], Airports!$A$2:$A$78, Airports!$D$2:$D$78)</f>
        <v>Fort Lauderdale</v>
      </c>
      <c r="I779" t="str" cm="1">
        <f t="array" ref="I779">_xlfn.XLOOKUP(Flights[[#This Row],[Destination]],_xlfn._TRO_TRAILING( Airports!A:A),_xlfn._TRO_TRAILING( Airports!E:E), "Not found")</f>
        <v>FL</v>
      </c>
      <c r="J779" s="1">
        <v>0.875</v>
      </c>
      <c r="K779" s="22">
        <f>HOUR(Flights[[#This Row],[Scheduled Departure]])</f>
        <v>21</v>
      </c>
      <c r="L779" s="1">
        <v>0.90277777777777779</v>
      </c>
      <c r="M779">
        <f>(L779-J779)*24*60</f>
        <v>40.000000000000014</v>
      </c>
      <c r="N779" s="16">
        <f>Flights[[#This Row],[Length (min)]]/60</f>
        <v>4.6500000000000004</v>
      </c>
      <c r="O779">
        <v>279</v>
      </c>
      <c r="P779">
        <v>2342</v>
      </c>
      <c r="Q779" s="18">
        <f>IFERROR(Flights[[#This Row],[Distance]]/Flights[[#This Row],[Length (hr)]], "")</f>
        <v>503.6559139784946</v>
      </c>
      <c r="R779" s="1">
        <v>0.19236111111111112</v>
      </c>
      <c r="S779" s="1" t="str">
        <f>IF(Flights[[#This Row],[Length (hr)]]&lt;2, "No meal", IF(Flights[[#This Row],[Length (hr)]]&lt;3.5, "Light meal", "Full meal"))</f>
        <v>Full meal</v>
      </c>
      <c r="T779" s="1" t="str">
        <f>IF(AND(Flights[[#This Row],[Airline]]="US Airways", Flights[[#This Row],[Meal]]="Full Meal"), "Yes", "No")</f>
        <v>No</v>
      </c>
      <c r="U779" s="1">
        <v>0.22152777777777777</v>
      </c>
      <c r="V779">
        <v>42</v>
      </c>
      <c r="W779" s="1" t="str">
        <f>IF(Flights[[#This Row],[Arrival Delay]] = "", "Cancelled", IF(Flights[[#This Row],[Arrival Delay]]&gt;15, "Delayed", "On time"))</f>
        <v>Delayed</v>
      </c>
      <c r="X779" t="str">
        <f>IF(Flights[[#This Row],[Status]]&lt;&gt;"Delayed","", IF(Flights[[#This Row],[Arrival Delay]]&gt;120, "Severe", IF(Flights[[#This Row],[Arrival Delay]]&gt;60, "Major", "Moderate")))</f>
        <v>Moderate</v>
      </c>
      <c r="Y779" t="b">
        <v>0</v>
      </c>
      <c r="AA779" t="str">
        <f>IF(OR(AND(Flights[[#This Row],[Status]]="Cancelled", Flights[[#This Row],[Cancellation Reason]]="Airline/Carrier"), Flights[[#This Row],[Delay Type]]="Severe"), "Yes", "No")</f>
        <v>No</v>
      </c>
    </row>
    <row r="780" spans="1:27" x14ac:dyDescent="0.3">
      <c r="A780" s="3">
        <v>42066</v>
      </c>
      <c r="B780" s="22">
        <f>WEEKNUM(Flights[[#This Row],[Date]], 1)</f>
        <v>10</v>
      </c>
      <c r="C780" s="22">
        <f>WEEKDAY(Flights[[#This Row],[Date]],1)</f>
        <v>3</v>
      </c>
      <c r="D780" t="s">
        <v>751</v>
      </c>
      <c r="E780" t="s">
        <v>1990</v>
      </c>
      <c r="F780" t="s">
        <v>0</v>
      </c>
      <c r="G780" t="s">
        <v>10</v>
      </c>
      <c r="H780" t="str">
        <f>_xlfn.XLOOKUP(Flights[[#This Row],[Destination]], Airports!$A$2:$A$78, Airports!$D$2:$D$78)</f>
        <v>Boston</v>
      </c>
      <c r="I780" t="str" cm="1">
        <f t="array" ref="I780">_xlfn.XLOOKUP(Flights[[#This Row],[Destination]],_xlfn._TRO_TRAILING( Airports!A:A),_xlfn._TRO_TRAILING( Airports!E:E), "Not found")</f>
        <v>MA</v>
      </c>
      <c r="J780" s="1">
        <v>0.94444444444444442</v>
      </c>
      <c r="K780" s="22">
        <f>HOUR(Flights[[#This Row],[Scheduled Departure]])</f>
        <v>22</v>
      </c>
      <c r="L780" s="1">
        <v>0.93888888888888888</v>
      </c>
      <c r="M780">
        <f>(L780-J780)*24*60</f>
        <v>-7.9999999999999716</v>
      </c>
      <c r="N780" s="16">
        <f>Flights[[#This Row],[Length (min)]]/60</f>
        <v>4.6833333333333336</v>
      </c>
      <c r="O780">
        <v>281</v>
      </c>
      <c r="P780">
        <v>2611</v>
      </c>
      <c r="Q780" s="18">
        <f>IFERROR(Flights[[#This Row],[Distance]]/Flights[[#This Row],[Length (hr)]], "")</f>
        <v>557.50889679715294</v>
      </c>
      <c r="R780" s="1">
        <v>0.30208333333333331</v>
      </c>
      <c r="S780" s="1" t="str">
        <f>IF(Flights[[#This Row],[Length (hr)]]&lt;2, "No meal", IF(Flights[[#This Row],[Length (hr)]]&lt;3.5, "Light meal", "Full meal"))</f>
        <v>Full meal</v>
      </c>
      <c r="T780" s="1" t="str">
        <f>IF(AND(Flights[[#This Row],[Airline]]="US Airways", Flights[[#This Row],[Meal]]="Full Meal"), "Yes", "No")</f>
        <v>No</v>
      </c>
      <c r="U780" s="1">
        <v>0.2590277777777778</v>
      </c>
      <c r="V780">
        <v>-62</v>
      </c>
      <c r="W780" s="1" t="str">
        <f>IF(Flights[[#This Row],[Arrival Delay]] = "", "Cancelled", IF(Flights[[#This Row],[Arrival Delay]]&gt;15, "Delayed", "On time"))</f>
        <v>On time</v>
      </c>
      <c r="X780" t="str">
        <f>IF(Flights[[#This Row],[Status]]&lt;&gt;"Delayed","", IF(Flights[[#This Row],[Arrival Delay]]&gt;120, "Severe", IF(Flights[[#This Row],[Arrival Delay]]&gt;60, "Major", "Moderate")))</f>
        <v/>
      </c>
      <c r="Y780" t="b">
        <v>0</v>
      </c>
      <c r="AA780" t="str">
        <f>IF(OR(AND(Flights[[#This Row],[Status]]="Cancelled", Flights[[#This Row],[Cancellation Reason]]="Airline/Carrier"), Flights[[#This Row],[Delay Type]]="Severe"), "Yes", "No")</f>
        <v>No</v>
      </c>
    </row>
    <row r="781" spans="1:27" x14ac:dyDescent="0.3">
      <c r="A781" s="3">
        <v>42066</v>
      </c>
      <c r="B781" s="22">
        <f>WEEKNUM(Flights[[#This Row],[Date]], 1)</f>
        <v>10</v>
      </c>
      <c r="C781" s="22">
        <f>WEEKDAY(Flights[[#This Row],[Date]],1)</f>
        <v>3</v>
      </c>
      <c r="D781" t="s">
        <v>676</v>
      </c>
      <c r="E781" t="s">
        <v>1996</v>
      </c>
      <c r="F781" t="s">
        <v>0</v>
      </c>
      <c r="G781" t="s">
        <v>12</v>
      </c>
      <c r="H781" t="str">
        <f>_xlfn.XLOOKUP(Flights[[#This Row],[Destination]], Airports!$A$2:$A$78, Airports!$D$2:$D$78)</f>
        <v>New York</v>
      </c>
      <c r="I781" t="str" cm="1">
        <f t="array" ref="I781">_xlfn.XLOOKUP(Flights[[#This Row],[Destination]],_xlfn._TRO_TRAILING( Airports!A:A),_xlfn._TRO_TRAILING( Airports!E:E), "Not found")</f>
        <v>NY</v>
      </c>
      <c r="J781" s="1">
        <v>0.96527777777777779</v>
      </c>
      <c r="K781" s="22">
        <f>HOUR(Flights[[#This Row],[Scheduled Departure]])</f>
        <v>23</v>
      </c>
      <c r="L781" s="1">
        <v>0.96666666666666667</v>
      </c>
      <c r="M781">
        <f>(L781-J781)*24*60</f>
        <v>1.9999999999999929</v>
      </c>
      <c r="N781" s="16">
        <f>Flights[[#This Row],[Length (min)]]/60</f>
        <v>4.9000000000000004</v>
      </c>
      <c r="O781">
        <v>294</v>
      </c>
      <c r="P781">
        <v>2475</v>
      </c>
      <c r="Q781" s="18">
        <f>IFERROR(Flights[[#This Row],[Distance]]/Flights[[#This Row],[Length (hr)]], "")</f>
        <v>505.10204081632651</v>
      </c>
      <c r="R781" s="1">
        <v>0.30902777777777779</v>
      </c>
      <c r="S781" s="1" t="str">
        <f>IF(Flights[[#This Row],[Length (hr)]]&lt;2, "No meal", IF(Flights[[#This Row],[Length (hr)]]&lt;3.5, "Light meal", "Full meal"))</f>
        <v>Full meal</v>
      </c>
      <c r="T781" s="1" t="str">
        <f>IF(AND(Flights[[#This Row],[Airline]]="US Airways", Flights[[#This Row],[Meal]]="Full Meal"), "Yes", "No")</f>
        <v>No</v>
      </c>
      <c r="U781" s="1">
        <v>0.29583333333333334</v>
      </c>
      <c r="V781">
        <v>-19</v>
      </c>
      <c r="W781" s="1" t="str">
        <f>IF(Flights[[#This Row],[Arrival Delay]] = "", "Cancelled", IF(Flights[[#This Row],[Arrival Delay]]&gt;15, "Delayed", "On time"))</f>
        <v>On time</v>
      </c>
      <c r="X781" t="str">
        <f>IF(Flights[[#This Row],[Status]]&lt;&gt;"Delayed","", IF(Flights[[#This Row],[Arrival Delay]]&gt;120, "Severe", IF(Flights[[#This Row],[Arrival Delay]]&gt;60, "Major", "Moderate")))</f>
        <v/>
      </c>
      <c r="Y781" t="b">
        <v>0</v>
      </c>
      <c r="AA781" t="str">
        <f>IF(OR(AND(Flights[[#This Row],[Status]]="Cancelled", Flights[[#This Row],[Cancellation Reason]]="Airline/Carrier"), Flights[[#This Row],[Delay Type]]="Severe"), "Yes", "No")</f>
        <v>No</v>
      </c>
    </row>
    <row r="782" spans="1:27" x14ac:dyDescent="0.3">
      <c r="A782" s="3">
        <v>42067</v>
      </c>
      <c r="B782" s="22">
        <f>WEEKNUM(Flights[[#This Row],[Date]], 1)</f>
        <v>10</v>
      </c>
      <c r="C782" s="22">
        <f>WEEKDAY(Flights[[#This Row],[Date]],1)</f>
        <v>4</v>
      </c>
      <c r="D782" t="s">
        <v>1042</v>
      </c>
      <c r="E782" t="s">
        <v>1989</v>
      </c>
      <c r="F782" t="s">
        <v>0</v>
      </c>
      <c r="G782" t="s">
        <v>308</v>
      </c>
      <c r="H782" t="str">
        <f>_xlfn.XLOOKUP(Flights[[#This Row],[Destination]], Airports!$A$2:$A$78, Airports!$D$2:$D$78)</f>
        <v>Memphis</v>
      </c>
      <c r="I782" t="str" cm="1">
        <f t="array" ref="I782">_xlfn.XLOOKUP(Flights[[#This Row],[Destination]],_xlfn._TRO_TRAILING( Airports!A:A),_xlfn._TRO_TRAILING( Airports!E:E), "Not found")</f>
        <v>TN</v>
      </c>
      <c r="J782" s="1">
        <v>3.125E-2</v>
      </c>
      <c r="K782" s="22">
        <f>HOUR(Flights[[#This Row],[Scheduled Departure]])</f>
        <v>0</v>
      </c>
      <c r="L782" s="1">
        <v>3.3333333333333333E-2</v>
      </c>
      <c r="M782">
        <f>(L782-J782)*24*60</f>
        <v>2.9999999999999991</v>
      </c>
      <c r="N782" s="16">
        <f>Flights[[#This Row],[Length (min)]]/60</f>
        <v>3.3166666666666669</v>
      </c>
      <c r="O782">
        <v>199</v>
      </c>
      <c r="P782">
        <v>1619</v>
      </c>
      <c r="Q782" s="18">
        <f>IFERROR(Flights[[#This Row],[Distance]]/Flights[[#This Row],[Length (hr)]], "")</f>
        <v>488.14070351758789</v>
      </c>
      <c r="R782" s="1">
        <v>0.26458333333333334</v>
      </c>
      <c r="S782" s="1" t="str">
        <f>IF(Flights[[#This Row],[Length (hr)]]&lt;2, "No meal", IF(Flights[[#This Row],[Length (hr)]]&lt;3.5, "Light meal", "Full meal"))</f>
        <v>Light meal</v>
      </c>
      <c r="T782" s="1" t="str">
        <f>IF(AND(Flights[[#This Row],[Airline]]="US Airways", Flights[[#This Row],[Meal]]="Full Meal"), "Yes", "No")</f>
        <v>No</v>
      </c>
      <c r="U782" s="1">
        <v>0.25486111111111109</v>
      </c>
      <c r="V782">
        <v>-14</v>
      </c>
      <c r="W782" s="1" t="str">
        <f>IF(Flights[[#This Row],[Arrival Delay]] = "", "Cancelled", IF(Flights[[#This Row],[Arrival Delay]]&gt;15, "Delayed", "On time"))</f>
        <v>On time</v>
      </c>
      <c r="X782" t="str">
        <f>IF(Flights[[#This Row],[Status]]&lt;&gt;"Delayed","", IF(Flights[[#This Row],[Arrival Delay]]&gt;120, "Severe", IF(Flights[[#This Row],[Arrival Delay]]&gt;60, "Major", "Moderate")))</f>
        <v/>
      </c>
      <c r="Y782" t="b">
        <v>0</v>
      </c>
      <c r="AA782" t="str">
        <f>IF(OR(AND(Flights[[#This Row],[Status]]="Cancelled", Flights[[#This Row],[Cancellation Reason]]="Airline/Carrier"), Flights[[#This Row],[Delay Type]]="Severe"), "Yes", "No")</f>
        <v>No</v>
      </c>
    </row>
    <row r="783" spans="1:27" x14ac:dyDescent="0.3">
      <c r="A783" s="3">
        <v>42067</v>
      </c>
      <c r="B783" s="22">
        <f>WEEKNUM(Flights[[#This Row],[Date]], 1)</f>
        <v>10</v>
      </c>
      <c r="C783" s="22">
        <f>WEEKDAY(Flights[[#This Row],[Date]],1)</f>
        <v>4</v>
      </c>
      <c r="D783" t="s">
        <v>690</v>
      </c>
      <c r="E783" t="s">
        <v>1990</v>
      </c>
      <c r="F783" t="s">
        <v>0</v>
      </c>
      <c r="G783" t="s">
        <v>12</v>
      </c>
      <c r="H783" t="str">
        <f>_xlfn.XLOOKUP(Flights[[#This Row],[Destination]], Airports!$A$2:$A$78, Airports!$D$2:$D$78)</f>
        <v>New York</v>
      </c>
      <c r="I783" t="str" cm="1">
        <f t="array" ref="I783">_xlfn.XLOOKUP(Flights[[#This Row],[Destination]],_xlfn._TRO_TRAILING( Airports!A:A),_xlfn._TRO_TRAILING( Airports!E:E), "Not found")</f>
        <v>NY</v>
      </c>
      <c r="J783" s="1">
        <v>0.25347222222222221</v>
      </c>
      <c r="K783" s="22">
        <f>HOUR(Flights[[#This Row],[Scheduled Departure]])</f>
        <v>6</v>
      </c>
      <c r="L783" s="1">
        <v>0.25</v>
      </c>
      <c r="M783">
        <f>(L783-J783)*24*60</f>
        <v>-4.9999999999999822</v>
      </c>
      <c r="N783" s="16">
        <f>Flights[[#This Row],[Length (min)]]/60</f>
        <v>4.7</v>
      </c>
      <c r="O783">
        <v>282</v>
      </c>
      <c r="P783">
        <v>2475</v>
      </c>
      <c r="Q783" s="18">
        <f>IFERROR(Flights[[#This Row],[Distance]]/Flights[[#This Row],[Length (hr)]], "")</f>
        <v>526.595744680851</v>
      </c>
      <c r="R783" s="1">
        <v>0.60347222222222219</v>
      </c>
      <c r="S783" s="1" t="str">
        <f>IF(Flights[[#This Row],[Length (hr)]]&lt;2, "No meal", IF(Flights[[#This Row],[Length (hr)]]&lt;3.5, "Light meal", "Full meal"))</f>
        <v>Full meal</v>
      </c>
      <c r="T783" s="1" t="str">
        <f>IF(AND(Flights[[#This Row],[Airline]]="US Airways", Flights[[#This Row],[Meal]]="Full Meal"), "Yes", "No")</f>
        <v>No</v>
      </c>
      <c r="U783" s="1">
        <v>0.5708333333333333</v>
      </c>
      <c r="V783">
        <v>-47</v>
      </c>
      <c r="W783" s="1" t="str">
        <f>IF(Flights[[#This Row],[Arrival Delay]] = "", "Cancelled", IF(Flights[[#This Row],[Arrival Delay]]&gt;15, "Delayed", "On time"))</f>
        <v>On time</v>
      </c>
      <c r="X783" t="str">
        <f>IF(Flights[[#This Row],[Status]]&lt;&gt;"Delayed","", IF(Flights[[#This Row],[Arrival Delay]]&gt;120, "Severe", IF(Flights[[#This Row],[Arrival Delay]]&gt;60, "Major", "Moderate")))</f>
        <v/>
      </c>
      <c r="Y783" t="b">
        <v>0</v>
      </c>
      <c r="AA783" t="str">
        <f>IF(OR(AND(Flights[[#This Row],[Status]]="Cancelled", Flights[[#This Row],[Cancellation Reason]]="Airline/Carrier"), Flights[[#This Row],[Delay Type]]="Severe"), "Yes", "No")</f>
        <v>No</v>
      </c>
    </row>
    <row r="784" spans="1:27" x14ac:dyDescent="0.3">
      <c r="A784" s="3">
        <v>42067</v>
      </c>
      <c r="B784" s="22">
        <f>WEEKNUM(Flights[[#This Row],[Date]], 1)</f>
        <v>10</v>
      </c>
      <c r="C784" s="22">
        <f>WEEKDAY(Flights[[#This Row],[Date]],1)</f>
        <v>4</v>
      </c>
      <c r="D784" t="s">
        <v>434</v>
      </c>
      <c r="E784" t="s">
        <v>1994</v>
      </c>
      <c r="F784" t="s">
        <v>0</v>
      </c>
      <c r="G784" t="s">
        <v>250</v>
      </c>
      <c r="H784" t="str">
        <f>_xlfn.XLOOKUP(Flights[[#This Row],[Destination]], Airports!$A$2:$A$78, Airports!$D$2:$D$78)</f>
        <v>Aspen</v>
      </c>
      <c r="I784" t="str" cm="1">
        <f t="array" ref="I784">_xlfn.XLOOKUP(Flights[[#This Row],[Destination]],_xlfn._TRO_TRAILING( Airports!A:A),_xlfn._TRO_TRAILING( Airports!E:E), "Not found")</f>
        <v>CO</v>
      </c>
      <c r="J784" s="1">
        <v>0.47430555555555554</v>
      </c>
      <c r="K784" s="22">
        <f>HOUR(Flights[[#This Row],[Scheduled Departure]])</f>
        <v>11</v>
      </c>
      <c r="L784" s="1">
        <v>0.47152777777777777</v>
      </c>
      <c r="M784">
        <f>(L784-J784)*24*60</f>
        <v>-3.9999999999999858</v>
      </c>
      <c r="N784" s="16">
        <f>Flights[[#This Row],[Length (min)]]/60</f>
        <v>2.5166666666666666</v>
      </c>
      <c r="O784">
        <v>151</v>
      </c>
      <c r="P784">
        <v>737</v>
      </c>
      <c r="Q784" s="18">
        <f>IFERROR(Flights[[#This Row],[Distance]]/Flights[[#This Row],[Length (hr)]], "")</f>
        <v>292.84768211920533</v>
      </c>
      <c r="R784" s="1">
        <v>0.60069444444444442</v>
      </c>
      <c r="S784" s="1" t="str">
        <f>IF(Flights[[#This Row],[Length (hr)]]&lt;2, "No meal", IF(Flights[[#This Row],[Length (hr)]]&lt;3.5, "Light meal", "Full meal"))</f>
        <v>Light meal</v>
      </c>
      <c r="T784" s="1" t="str">
        <f>IF(AND(Flights[[#This Row],[Airline]]="US Airways", Flights[[#This Row],[Meal]]="Full Meal"), "Yes", "No")</f>
        <v>No</v>
      </c>
      <c r="U784" s="1">
        <v>0.61805555555555558</v>
      </c>
      <c r="V784">
        <v>25</v>
      </c>
      <c r="W784" s="1" t="str">
        <f>IF(Flights[[#This Row],[Arrival Delay]] = "", "Cancelled", IF(Flights[[#This Row],[Arrival Delay]]&gt;15, "Delayed", "On time"))</f>
        <v>Delayed</v>
      </c>
      <c r="X784" t="str">
        <f>IF(Flights[[#This Row],[Status]]&lt;&gt;"Delayed","", IF(Flights[[#This Row],[Arrival Delay]]&gt;120, "Severe", IF(Flights[[#This Row],[Arrival Delay]]&gt;60, "Major", "Moderate")))</f>
        <v>Moderate</v>
      </c>
      <c r="Y784" t="b">
        <v>0</v>
      </c>
      <c r="AA784" t="str">
        <f>IF(OR(AND(Flights[[#This Row],[Status]]="Cancelled", Flights[[#This Row],[Cancellation Reason]]="Airline/Carrier"), Flights[[#This Row],[Delay Type]]="Severe"), "Yes", "No")</f>
        <v>No</v>
      </c>
    </row>
    <row r="785" spans="1:27" x14ac:dyDescent="0.3">
      <c r="A785" s="3">
        <v>42067</v>
      </c>
      <c r="B785" s="22">
        <f>WEEKNUM(Flights[[#This Row],[Date]], 1)</f>
        <v>10</v>
      </c>
      <c r="C785" s="22">
        <f>WEEKDAY(Flights[[#This Row],[Date]],1)</f>
        <v>4</v>
      </c>
      <c r="D785" t="s">
        <v>558</v>
      </c>
      <c r="E785" t="s">
        <v>1996</v>
      </c>
      <c r="F785" t="s">
        <v>0</v>
      </c>
      <c r="G785" t="s">
        <v>12</v>
      </c>
      <c r="H785" t="str">
        <f>_xlfn.XLOOKUP(Flights[[#This Row],[Destination]], Airports!$A$2:$A$78, Airports!$D$2:$D$78)</f>
        <v>New York</v>
      </c>
      <c r="I785" t="str" cm="1">
        <f t="array" ref="I785">_xlfn.XLOOKUP(Flights[[#This Row],[Destination]],_xlfn._TRO_TRAILING( Airports!A:A),_xlfn._TRO_TRAILING( Airports!E:E), "Not found")</f>
        <v>NY</v>
      </c>
      <c r="J785" s="1">
        <v>0.66666666666666663</v>
      </c>
      <c r="K785" s="22">
        <f>HOUR(Flights[[#This Row],[Scheduled Departure]])</f>
        <v>16</v>
      </c>
      <c r="L785" s="1">
        <v>0.68333333333333335</v>
      </c>
      <c r="M785">
        <f>(L785-J785)*24*60</f>
        <v>24.000000000000075</v>
      </c>
      <c r="N785" s="16">
        <f>Flights[[#This Row],[Length (min)]]/60</f>
        <v>4.8666666666666663</v>
      </c>
      <c r="O785">
        <v>292</v>
      </c>
      <c r="P785">
        <v>2475</v>
      </c>
      <c r="Q785" s="18">
        <f>IFERROR(Flights[[#This Row],[Distance]]/Flights[[#This Row],[Length (hr)]], "")</f>
        <v>508.56164383561651</v>
      </c>
      <c r="R785" s="1">
        <v>0.99930555555555556</v>
      </c>
      <c r="S785" s="1" t="str">
        <f>IF(Flights[[#This Row],[Length (hr)]]&lt;2, "No meal", IF(Flights[[#This Row],[Length (hr)]]&lt;3.5, "Light meal", "Full meal"))</f>
        <v>Full meal</v>
      </c>
      <c r="T785" s="1" t="str">
        <f>IF(AND(Flights[[#This Row],[Airline]]="US Airways", Flights[[#This Row],[Meal]]="Full Meal"), "Yes", "No")</f>
        <v>No</v>
      </c>
      <c r="U785" s="1">
        <v>1.1111111111111112E-2</v>
      </c>
      <c r="V785">
        <v>17</v>
      </c>
      <c r="W785" s="1" t="str">
        <f>IF(Flights[[#This Row],[Arrival Delay]] = "", "Cancelled", IF(Flights[[#This Row],[Arrival Delay]]&gt;15, "Delayed", "On time"))</f>
        <v>Delayed</v>
      </c>
      <c r="X785" t="str">
        <f>IF(Flights[[#This Row],[Status]]&lt;&gt;"Delayed","", IF(Flights[[#This Row],[Arrival Delay]]&gt;120, "Severe", IF(Flights[[#This Row],[Arrival Delay]]&gt;60, "Major", "Moderate")))</f>
        <v>Moderate</v>
      </c>
      <c r="Y785" t="b">
        <v>0</v>
      </c>
      <c r="AA785" t="str">
        <f>IF(OR(AND(Flights[[#This Row],[Status]]="Cancelled", Flights[[#This Row],[Cancellation Reason]]="Airline/Carrier"), Flights[[#This Row],[Delay Type]]="Severe"), "Yes", "No")</f>
        <v>No</v>
      </c>
    </row>
    <row r="786" spans="1:27" x14ac:dyDescent="0.3">
      <c r="A786" s="3">
        <v>42067</v>
      </c>
      <c r="B786" s="22">
        <f>WEEKNUM(Flights[[#This Row],[Date]], 1)</f>
        <v>10</v>
      </c>
      <c r="C786" s="22">
        <f>WEEKDAY(Flights[[#This Row],[Date]],1)</f>
        <v>4</v>
      </c>
      <c r="D786" t="s">
        <v>607</v>
      </c>
      <c r="E786" t="s">
        <v>1994</v>
      </c>
      <c r="F786" t="s">
        <v>0</v>
      </c>
      <c r="G786" t="s">
        <v>283</v>
      </c>
      <c r="H786" t="str">
        <f>_xlfn.XLOOKUP(Flights[[#This Row],[Destination]], Airports!$A$2:$A$78, Airports!$D$2:$D$78)</f>
        <v>Fresno</v>
      </c>
      <c r="I786" t="str" cm="1">
        <f t="array" ref="I786">_xlfn.XLOOKUP(Flights[[#This Row],[Destination]],_xlfn._TRO_TRAILING( Airports!A:A),_xlfn._TRO_TRAILING( Airports!E:E), "Not found")</f>
        <v>CA</v>
      </c>
      <c r="J786" s="1">
        <v>0.73750000000000004</v>
      </c>
      <c r="K786" s="22">
        <f>HOUR(Flights[[#This Row],[Scheduled Departure]])</f>
        <v>17</v>
      </c>
      <c r="L786" s="1">
        <v>0.73402777777777772</v>
      </c>
      <c r="M786">
        <f>(L786-J786)*24*60</f>
        <v>-5.0000000000001421</v>
      </c>
      <c r="N786" s="16">
        <f>Flights[[#This Row],[Length (min)]]/60</f>
        <v>1.0333333333333334</v>
      </c>
      <c r="O786">
        <v>62</v>
      </c>
      <c r="P786">
        <v>209</v>
      </c>
      <c r="Q786" s="18">
        <f>IFERROR(Flights[[#This Row],[Distance]]/Flights[[#This Row],[Length (hr)]], "")</f>
        <v>202.25806451612902</v>
      </c>
      <c r="R786" s="1">
        <v>0.77986111111111112</v>
      </c>
      <c r="S786" s="1" t="str">
        <f>IF(Flights[[#This Row],[Length (hr)]]&lt;2, "No meal", IF(Flights[[#This Row],[Length (hr)]]&lt;3.5, "Light meal", "Full meal"))</f>
        <v>No meal</v>
      </c>
      <c r="T786" s="1" t="str">
        <f>IF(AND(Flights[[#This Row],[Airline]]="US Airways", Flights[[#This Row],[Meal]]="Full Meal"), "Yes", "No")</f>
        <v>No</v>
      </c>
      <c r="U786" s="1">
        <v>0.77708333333333335</v>
      </c>
      <c r="V786">
        <v>-4</v>
      </c>
      <c r="W786" s="1" t="str">
        <f>IF(Flights[[#This Row],[Arrival Delay]] = "", "Cancelled", IF(Flights[[#This Row],[Arrival Delay]]&gt;15, "Delayed", "On time"))</f>
        <v>On time</v>
      </c>
      <c r="X786" t="str">
        <f>IF(Flights[[#This Row],[Status]]&lt;&gt;"Delayed","", IF(Flights[[#This Row],[Arrival Delay]]&gt;120, "Severe", IF(Flights[[#This Row],[Arrival Delay]]&gt;60, "Major", "Moderate")))</f>
        <v/>
      </c>
      <c r="Y786" t="b">
        <v>0</v>
      </c>
      <c r="AA786" t="str">
        <f>IF(OR(AND(Flights[[#This Row],[Status]]="Cancelled", Flights[[#This Row],[Cancellation Reason]]="Airline/Carrier"), Flights[[#This Row],[Delay Type]]="Severe"), "Yes", "No")</f>
        <v>No</v>
      </c>
    </row>
    <row r="787" spans="1:27" x14ac:dyDescent="0.3">
      <c r="A787" s="3">
        <v>42067</v>
      </c>
      <c r="B787" s="22">
        <f>WEEKNUM(Flights[[#This Row],[Date]], 1)</f>
        <v>10</v>
      </c>
      <c r="C787" s="22">
        <f>WEEKDAY(Flights[[#This Row],[Date]],1)</f>
        <v>4</v>
      </c>
      <c r="D787" t="s">
        <v>1018</v>
      </c>
      <c r="E787" t="s">
        <v>1989</v>
      </c>
      <c r="F787" t="s">
        <v>0</v>
      </c>
      <c r="G787" t="s">
        <v>314</v>
      </c>
      <c r="H787" t="str">
        <f>_xlfn.XLOOKUP(Flights[[#This Row],[Destination]], Airports!$A$2:$A$78, Airports!$D$2:$D$78)</f>
        <v>Minneapolis</v>
      </c>
      <c r="I787" t="str" cm="1">
        <f t="array" ref="I787">_xlfn.XLOOKUP(Flights[[#This Row],[Destination]],_xlfn._TRO_TRAILING( Airports!A:A),_xlfn._TRO_TRAILING( Airports!E:E), "Not found")</f>
        <v>MN</v>
      </c>
      <c r="J787" s="1">
        <v>0.79513888888888884</v>
      </c>
      <c r="K787" s="22">
        <f>HOUR(Flights[[#This Row],[Scheduled Departure]])</f>
        <v>19</v>
      </c>
      <c r="L787" s="1">
        <v>0.79305555555555551</v>
      </c>
      <c r="M787">
        <f>(L787-J787)*24*60</f>
        <v>-2.9999999999999893</v>
      </c>
      <c r="N787" s="16">
        <f>Flights[[#This Row],[Length (min)]]/60</f>
        <v>3.3333333333333335</v>
      </c>
      <c r="O787">
        <v>200</v>
      </c>
      <c r="P787">
        <v>1535</v>
      </c>
      <c r="Q787" s="18">
        <f>IFERROR(Flights[[#This Row],[Distance]]/Flights[[#This Row],[Length (hr)]], "")</f>
        <v>460.5</v>
      </c>
      <c r="R787" s="1">
        <v>2.5694444444444443E-2</v>
      </c>
      <c r="S787" s="1" t="str">
        <f>IF(Flights[[#This Row],[Length (hr)]]&lt;2, "No meal", IF(Flights[[#This Row],[Length (hr)]]&lt;3.5, "Light meal", "Full meal"))</f>
        <v>Light meal</v>
      </c>
      <c r="T787" s="1" t="str">
        <f>IF(AND(Flights[[#This Row],[Airline]]="US Airways", Flights[[#This Row],[Meal]]="Full Meal"), "Yes", "No")</f>
        <v>No</v>
      </c>
      <c r="U787" s="1">
        <v>1.5277777777777777E-2</v>
      </c>
      <c r="V787">
        <v>-15</v>
      </c>
      <c r="W787" s="1" t="str">
        <f>IF(Flights[[#This Row],[Arrival Delay]] = "", "Cancelled", IF(Flights[[#This Row],[Arrival Delay]]&gt;15, "Delayed", "On time"))</f>
        <v>On time</v>
      </c>
      <c r="X787" t="str">
        <f>IF(Flights[[#This Row],[Status]]&lt;&gt;"Delayed","", IF(Flights[[#This Row],[Arrival Delay]]&gt;120, "Severe", IF(Flights[[#This Row],[Arrival Delay]]&gt;60, "Major", "Moderate")))</f>
        <v/>
      </c>
      <c r="Y787" t="b">
        <v>0</v>
      </c>
      <c r="AA787" t="str">
        <f>IF(OR(AND(Flights[[#This Row],[Status]]="Cancelled", Flights[[#This Row],[Cancellation Reason]]="Airline/Carrier"), Flights[[#This Row],[Delay Type]]="Severe"), "Yes", "No")</f>
        <v>No</v>
      </c>
    </row>
    <row r="788" spans="1:27" x14ac:dyDescent="0.3">
      <c r="A788" s="3">
        <v>42067</v>
      </c>
      <c r="B788" s="22">
        <f>WEEKNUM(Flights[[#This Row],[Date]], 1)</f>
        <v>10</v>
      </c>
      <c r="C788" s="22">
        <f>WEEKDAY(Flights[[#This Row],[Date]],1)</f>
        <v>4</v>
      </c>
      <c r="D788" t="s">
        <v>634</v>
      </c>
      <c r="E788" t="s">
        <v>1991</v>
      </c>
      <c r="F788" t="s">
        <v>0</v>
      </c>
      <c r="G788" t="s">
        <v>24</v>
      </c>
      <c r="H788" t="str">
        <f>_xlfn.XLOOKUP(Flights[[#This Row],[Destination]], Airports!$A$2:$A$78, Airports!$D$2:$D$78)</f>
        <v>Portland</v>
      </c>
      <c r="I788" t="str" cm="1">
        <f t="array" ref="I788">_xlfn.XLOOKUP(Flights[[#This Row],[Destination]],_xlfn._TRO_TRAILING( Airports!A:A),_xlfn._TRO_TRAILING( Airports!E:E), "Not found")</f>
        <v>OR</v>
      </c>
      <c r="J788" s="1">
        <v>0.82638888888888884</v>
      </c>
      <c r="K788" s="22">
        <f>HOUR(Flights[[#This Row],[Scheduled Departure]])</f>
        <v>19</v>
      </c>
      <c r="L788" s="1">
        <v>0.82152777777777775</v>
      </c>
      <c r="M788">
        <f>(L788-J788)*24*60</f>
        <v>-6.9999999999999751</v>
      </c>
      <c r="N788" s="16">
        <f>Flights[[#This Row],[Length (min)]]/60</f>
        <v>2.4</v>
      </c>
      <c r="O788">
        <v>144</v>
      </c>
      <c r="P788">
        <v>834</v>
      </c>
      <c r="Q788" s="18">
        <f>IFERROR(Flights[[#This Row],[Distance]]/Flights[[#This Row],[Length (hr)]], "")</f>
        <v>347.5</v>
      </c>
      <c r="R788" s="1">
        <v>0.92569444444444449</v>
      </c>
      <c r="S788" s="1" t="str">
        <f>IF(Flights[[#This Row],[Length (hr)]]&lt;2, "No meal", IF(Flights[[#This Row],[Length (hr)]]&lt;3.5, "Light meal", "Full meal"))</f>
        <v>Light meal</v>
      </c>
      <c r="T788" s="1" t="str">
        <f>IF(AND(Flights[[#This Row],[Airline]]="US Airways", Flights[[#This Row],[Meal]]="Full Meal"), "Yes", "No")</f>
        <v>No</v>
      </c>
      <c r="U788" s="1">
        <v>0.92152777777777772</v>
      </c>
      <c r="V788">
        <v>-6</v>
      </c>
      <c r="W788" s="1" t="str">
        <f>IF(Flights[[#This Row],[Arrival Delay]] = "", "Cancelled", IF(Flights[[#This Row],[Arrival Delay]]&gt;15, "Delayed", "On time"))</f>
        <v>On time</v>
      </c>
      <c r="X788" t="str">
        <f>IF(Flights[[#This Row],[Status]]&lt;&gt;"Delayed","", IF(Flights[[#This Row],[Arrival Delay]]&gt;120, "Severe", IF(Flights[[#This Row],[Arrival Delay]]&gt;60, "Major", "Moderate")))</f>
        <v/>
      </c>
      <c r="Y788" t="b">
        <v>0</v>
      </c>
      <c r="AA788" t="str">
        <f>IF(OR(AND(Flights[[#This Row],[Status]]="Cancelled", Flights[[#This Row],[Cancellation Reason]]="Airline/Carrier"), Flights[[#This Row],[Delay Type]]="Severe"), "Yes", "No")</f>
        <v>No</v>
      </c>
    </row>
    <row r="789" spans="1:27" x14ac:dyDescent="0.3">
      <c r="A789" s="3">
        <v>42067</v>
      </c>
      <c r="B789" s="22">
        <f>WEEKNUM(Flights[[#This Row],[Date]], 1)</f>
        <v>10</v>
      </c>
      <c r="C789" s="22">
        <f>WEEKDAY(Flights[[#This Row],[Date]],1)</f>
        <v>4</v>
      </c>
      <c r="D789" t="s">
        <v>822</v>
      </c>
      <c r="E789" t="s">
        <v>1994</v>
      </c>
      <c r="F789" t="s">
        <v>0</v>
      </c>
      <c r="G789" t="s">
        <v>15</v>
      </c>
      <c r="H789" t="str">
        <f>_xlfn.XLOOKUP(Flights[[#This Row],[Destination]], Airports!$A$2:$A$78, Airports!$D$2:$D$78)</f>
        <v>Las Vegas</v>
      </c>
      <c r="I789" t="str" cm="1">
        <f t="array" ref="I789">_xlfn.XLOOKUP(Flights[[#This Row],[Destination]],_xlfn._TRO_TRAILING( Airports!A:A),_xlfn._TRO_TRAILING( Airports!E:E), "Not found")</f>
        <v>NV</v>
      </c>
      <c r="J789" s="1">
        <v>0.87013888888888891</v>
      </c>
      <c r="K789" s="22">
        <f>HOUR(Flights[[#This Row],[Scheduled Departure]])</f>
        <v>20</v>
      </c>
      <c r="L789" s="1">
        <v>0.86875000000000002</v>
      </c>
      <c r="M789">
        <f>(L789-J789)*24*60</f>
        <v>-1.9999999999999929</v>
      </c>
      <c r="N789" s="16">
        <f>Flights[[#This Row],[Length (min)]]/60</f>
        <v>1.3</v>
      </c>
      <c r="O789">
        <v>78</v>
      </c>
      <c r="P789">
        <v>236</v>
      </c>
      <c r="Q789" s="18">
        <f>IFERROR(Flights[[#This Row],[Distance]]/Flights[[#This Row],[Length (hr)]], "")</f>
        <v>181.53846153846152</v>
      </c>
      <c r="R789" s="1">
        <v>0.92361111111111116</v>
      </c>
      <c r="S789" s="1" t="str">
        <f>IF(Flights[[#This Row],[Length (hr)]]&lt;2, "No meal", IF(Flights[[#This Row],[Length (hr)]]&lt;3.5, "Light meal", "Full meal"))</f>
        <v>No meal</v>
      </c>
      <c r="T789" s="1" t="str">
        <f>IF(AND(Flights[[#This Row],[Airline]]="US Airways", Flights[[#This Row],[Meal]]="Full Meal"), "Yes", "No")</f>
        <v>No</v>
      </c>
      <c r="U789" s="1">
        <v>0.92291666666666672</v>
      </c>
      <c r="V789">
        <v>-1</v>
      </c>
      <c r="W789" s="1" t="str">
        <f>IF(Flights[[#This Row],[Arrival Delay]] = "", "Cancelled", IF(Flights[[#This Row],[Arrival Delay]]&gt;15, "Delayed", "On time"))</f>
        <v>On time</v>
      </c>
      <c r="X789" t="str">
        <f>IF(Flights[[#This Row],[Status]]&lt;&gt;"Delayed","", IF(Flights[[#This Row],[Arrival Delay]]&gt;120, "Severe", IF(Flights[[#This Row],[Arrival Delay]]&gt;60, "Major", "Moderate")))</f>
        <v/>
      </c>
      <c r="Y789" t="b">
        <v>0</v>
      </c>
      <c r="AA789" t="str">
        <f>IF(OR(AND(Flights[[#This Row],[Status]]="Cancelled", Flights[[#This Row],[Cancellation Reason]]="Airline/Carrier"), Flights[[#This Row],[Delay Type]]="Severe"), "Yes", "No")</f>
        <v>No</v>
      </c>
    </row>
    <row r="790" spans="1:27" x14ac:dyDescent="0.3">
      <c r="A790" s="3">
        <v>42067</v>
      </c>
      <c r="B790" s="22">
        <f>WEEKNUM(Flights[[#This Row],[Date]], 1)</f>
        <v>10</v>
      </c>
      <c r="C790" s="22">
        <f>WEEKDAY(Flights[[#This Row],[Date]],1)</f>
        <v>4</v>
      </c>
      <c r="D790" t="s">
        <v>744</v>
      </c>
      <c r="E790" t="s">
        <v>1989</v>
      </c>
      <c r="F790" t="s">
        <v>0</v>
      </c>
      <c r="G790" t="s">
        <v>268</v>
      </c>
      <c r="H790" t="str">
        <f>_xlfn.XLOOKUP(Flights[[#This Row],[Destination]], Airports!$A$2:$A$78, Airports!$D$2:$D$78)</f>
        <v>Convington</v>
      </c>
      <c r="I790" t="str" cm="1">
        <f t="array" ref="I790">_xlfn.XLOOKUP(Flights[[#This Row],[Destination]],_xlfn._TRO_TRAILING( Airports!A:A),_xlfn._TRO_TRAILING( Airports!E:E), "Not found")</f>
        <v>KY</v>
      </c>
      <c r="J790" s="1">
        <v>0.95347222222222228</v>
      </c>
      <c r="K790" s="22">
        <f>HOUR(Flights[[#This Row],[Scheduled Departure]])</f>
        <v>22</v>
      </c>
      <c r="L790" s="1">
        <v>0.95347222222222228</v>
      </c>
      <c r="M790">
        <f>(L790-J790)*24*60</f>
        <v>0</v>
      </c>
      <c r="N790" s="16">
        <f>Flights[[#This Row],[Length (min)]]/60</f>
        <v>3.8666666666666667</v>
      </c>
      <c r="O790">
        <v>232</v>
      </c>
      <c r="P790">
        <v>1900</v>
      </c>
      <c r="Q790" s="18">
        <f>IFERROR(Flights[[#This Row],[Distance]]/Flights[[#This Row],[Length (hr)]], "")</f>
        <v>491.37931034482756</v>
      </c>
      <c r="R790" s="1">
        <v>0.25</v>
      </c>
      <c r="S790" s="1" t="str">
        <f>IF(Flights[[#This Row],[Length (hr)]]&lt;2, "No meal", IF(Flights[[#This Row],[Length (hr)]]&lt;3.5, "Light meal", "Full meal"))</f>
        <v>Full meal</v>
      </c>
      <c r="T790" s="1" t="str">
        <f>IF(AND(Flights[[#This Row],[Airline]]="US Airways", Flights[[#This Row],[Meal]]="Full Meal"), "Yes", "No")</f>
        <v>No</v>
      </c>
      <c r="U790" s="1">
        <v>0.23958333333333334</v>
      </c>
      <c r="V790">
        <v>-15</v>
      </c>
      <c r="W790" s="1" t="str">
        <f>IF(Flights[[#This Row],[Arrival Delay]] = "", "Cancelled", IF(Flights[[#This Row],[Arrival Delay]]&gt;15, "Delayed", "On time"))</f>
        <v>On time</v>
      </c>
      <c r="X790" t="str">
        <f>IF(Flights[[#This Row],[Status]]&lt;&gt;"Delayed","", IF(Flights[[#This Row],[Arrival Delay]]&gt;120, "Severe", IF(Flights[[#This Row],[Arrival Delay]]&gt;60, "Major", "Moderate")))</f>
        <v/>
      </c>
      <c r="Y790" t="b">
        <v>0</v>
      </c>
      <c r="AA790" t="str">
        <f>IF(OR(AND(Flights[[#This Row],[Status]]="Cancelled", Flights[[#This Row],[Cancellation Reason]]="Airline/Carrier"), Flights[[#This Row],[Delay Type]]="Severe"), "Yes", "No")</f>
        <v>No</v>
      </c>
    </row>
    <row r="791" spans="1:27" x14ac:dyDescent="0.3">
      <c r="A791" s="3">
        <v>42068</v>
      </c>
      <c r="B791" s="22">
        <f>WEEKNUM(Flights[[#This Row],[Date]], 1)</f>
        <v>10</v>
      </c>
      <c r="C791" s="22">
        <f>WEEKDAY(Flights[[#This Row],[Date]],1)</f>
        <v>5</v>
      </c>
      <c r="D791" t="s">
        <v>39</v>
      </c>
      <c r="E791" t="s">
        <v>1987</v>
      </c>
      <c r="F791" t="s">
        <v>0</v>
      </c>
      <c r="G791" t="s">
        <v>9</v>
      </c>
      <c r="H791" t="str">
        <f>_xlfn.XLOOKUP(Flights[[#This Row],[Destination]], Airports!$A$2:$A$78, Airports!$D$2:$D$78)</f>
        <v>San Francisco</v>
      </c>
      <c r="I791" t="str" cm="1">
        <f t="array" ref="I791">_xlfn.XLOOKUP(Flights[[#This Row],[Destination]],_xlfn._TRO_TRAILING( Airports!A:A),_xlfn._TRO_TRAILING( Airports!E:E), "Not found")</f>
        <v>CA</v>
      </c>
      <c r="J791" s="1">
        <v>0.28125</v>
      </c>
      <c r="K791" s="22">
        <f>HOUR(Flights[[#This Row],[Scheduled Departure]])</f>
        <v>6</v>
      </c>
      <c r="L791" s="1">
        <v>0.27708333333333335</v>
      </c>
      <c r="M791">
        <f>(L791-J791)*24*60</f>
        <v>-5.9999999999999787</v>
      </c>
      <c r="N791" s="16">
        <f>Flights[[#This Row],[Length (min)]]/60</f>
        <v>1.2166666666666666</v>
      </c>
      <c r="O791">
        <v>73</v>
      </c>
      <c r="P791">
        <v>337</v>
      </c>
      <c r="Q791" s="18">
        <f>IFERROR(Flights[[#This Row],[Distance]]/Flights[[#This Row],[Length (hr)]], "")</f>
        <v>276.98630136986304</v>
      </c>
      <c r="R791" s="1">
        <v>0.33888888888888891</v>
      </c>
      <c r="S791" s="1" t="str">
        <f>IF(Flights[[#This Row],[Length (hr)]]&lt;2, "No meal", IF(Flights[[#This Row],[Length (hr)]]&lt;3.5, "Light meal", "Full meal"))</f>
        <v>No meal</v>
      </c>
      <c r="T791" s="1" t="str">
        <f>IF(AND(Flights[[#This Row],[Airline]]="US Airways", Flights[[#This Row],[Meal]]="Full Meal"), "Yes", "No")</f>
        <v>No</v>
      </c>
      <c r="U791" s="1">
        <v>0.32777777777777778</v>
      </c>
      <c r="V791">
        <v>-16</v>
      </c>
      <c r="W791" s="1" t="str">
        <f>IF(Flights[[#This Row],[Arrival Delay]] = "", "Cancelled", IF(Flights[[#This Row],[Arrival Delay]]&gt;15, "Delayed", "On time"))</f>
        <v>On time</v>
      </c>
      <c r="X791" t="str">
        <f>IF(Flights[[#This Row],[Status]]&lt;&gt;"Delayed","", IF(Flights[[#This Row],[Arrival Delay]]&gt;120, "Severe", IF(Flights[[#This Row],[Arrival Delay]]&gt;60, "Major", "Moderate")))</f>
        <v/>
      </c>
      <c r="Y791" t="b">
        <v>0</v>
      </c>
      <c r="AA791" t="str">
        <f>IF(OR(AND(Flights[[#This Row],[Status]]="Cancelled", Flights[[#This Row],[Cancellation Reason]]="Airline/Carrier"), Flights[[#This Row],[Delay Type]]="Severe"), "Yes", "No")</f>
        <v>No</v>
      </c>
    </row>
    <row r="792" spans="1:27" x14ac:dyDescent="0.3">
      <c r="A792" s="3">
        <v>42068</v>
      </c>
      <c r="B792" s="22">
        <f>WEEKNUM(Flights[[#This Row],[Date]], 1)</f>
        <v>10</v>
      </c>
      <c r="C792" s="22">
        <f>WEEKDAY(Flights[[#This Row],[Date]],1)</f>
        <v>5</v>
      </c>
      <c r="D792" t="s">
        <v>713</v>
      </c>
      <c r="E792" t="s">
        <v>1995</v>
      </c>
      <c r="F792" t="s">
        <v>0</v>
      </c>
      <c r="G792" t="s">
        <v>311</v>
      </c>
      <c r="H792" t="str">
        <f>_xlfn.XLOOKUP(Flights[[#This Row],[Destination]], Airports!$A$2:$A$78, Airports!$D$2:$D$78)</f>
        <v>Milwaukee</v>
      </c>
      <c r="I792" t="str" cm="1">
        <f t="array" ref="I792">_xlfn.XLOOKUP(Flights[[#This Row],[Destination]],_xlfn._TRO_TRAILING( Airports!A:A),_xlfn._TRO_TRAILING( Airports!E:E), "Not found")</f>
        <v>WI</v>
      </c>
      <c r="J792" s="1">
        <v>0.4201388888888889</v>
      </c>
      <c r="K792" s="22">
        <f>HOUR(Flights[[#This Row],[Scheduled Departure]])</f>
        <v>10</v>
      </c>
      <c r="L792" s="1">
        <v>0.42638888888888887</v>
      </c>
      <c r="M792">
        <f>(L792-J792)*24*60</f>
        <v>8.999999999999968</v>
      </c>
      <c r="N792" s="16">
        <f>Flights[[#This Row],[Length (min)]]/60</f>
        <v>3.7833333333333332</v>
      </c>
      <c r="O792">
        <v>227</v>
      </c>
      <c r="P792">
        <v>1756</v>
      </c>
      <c r="Q792" s="18">
        <f>IFERROR(Flights[[#This Row],[Distance]]/Flights[[#This Row],[Length (hr)]], "")</f>
        <v>464.14096916299559</v>
      </c>
      <c r="R792" s="1">
        <v>0.66666666666666663</v>
      </c>
      <c r="S792" s="1" t="str">
        <f>IF(Flights[[#This Row],[Length (hr)]]&lt;2, "No meal", IF(Flights[[#This Row],[Length (hr)]]&lt;3.5, "Light meal", "Full meal"))</f>
        <v>Full meal</v>
      </c>
      <c r="T792" s="1" t="str">
        <f>IF(AND(Flights[[#This Row],[Airline]]="US Airways", Flights[[#This Row],[Meal]]="Full Meal"), "Yes", "No")</f>
        <v>No</v>
      </c>
      <c r="U792" s="1">
        <v>0.66736111111111107</v>
      </c>
      <c r="V792">
        <v>1</v>
      </c>
      <c r="W792" s="1" t="str">
        <f>IF(Flights[[#This Row],[Arrival Delay]] = "", "Cancelled", IF(Flights[[#This Row],[Arrival Delay]]&gt;15, "Delayed", "On time"))</f>
        <v>On time</v>
      </c>
      <c r="X792" t="str">
        <f>IF(Flights[[#This Row],[Status]]&lt;&gt;"Delayed","", IF(Flights[[#This Row],[Arrival Delay]]&gt;120, "Severe", IF(Flights[[#This Row],[Arrival Delay]]&gt;60, "Major", "Moderate")))</f>
        <v/>
      </c>
      <c r="Y792" t="b">
        <v>0</v>
      </c>
      <c r="AA792" t="str">
        <f>IF(OR(AND(Flights[[#This Row],[Status]]="Cancelled", Flights[[#This Row],[Cancellation Reason]]="Airline/Carrier"), Flights[[#This Row],[Delay Type]]="Severe"), "Yes", "No")</f>
        <v>No</v>
      </c>
    </row>
    <row r="793" spans="1:27" x14ac:dyDescent="0.3">
      <c r="A793" s="3">
        <v>42068</v>
      </c>
      <c r="B793" s="22">
        <f>WEEKNUM(Flights[[#This Row],[Date]], 1)</f>
        <v>10</v>
      </c>
      <c r="C793" s="22">
        <f>WEEKDAY(Flights[[#This Row],[Date]],1)</f>
        <v>5</v>
      </c>
      <c r="D793" t="s">
        <v>1065</v>
      </c>
      <c r="E793" t="s">
        <v>1994</v>
      </c>
      <c r="F793" t="s">
        <v>0</v>
      </c>
      <c r="G793" t="s">
        <v>351</v>
      </c>
      <c r="H793" t="str">
        <f>_xlfn.XLOOKUP(Flights[[#This Row],[Destination]], Airports!$A$2:$A$78, Airports!$D$2:$D$78)</f>
        <v>Sacramento</v>
      </c>
      <c r="I793" t="str" cm="1">
        <f t="array" ref="I793">_xlfn.XLOOKUP(Flights[[#This Row],[Destination]],_xlfn._TRO_TRAILING( Airports!A:A),_xlfn._TRO_TRAILING( Airports!E:E), "Not found")</f>
        <v>CA</v>
      </c>
      <c r="J793" s="1">
        <v>0.4375</v>
      </c>
      <c r="K793" s="22">
        <f>HOUR(Flights[[#This Row],[Scheduled Departure]])</f>
        <v>10</v>
      </c>
      <c r="L793" s="1">
        <v>0.43194444444444446</v>
      </c>
      <c r="M793">
        <f>(L793-J793)*24*60</f>
        <v>-7.9999999999999716</v>
      </c>
      <c r="N793" s="16">
        <f>Flights[[#This Row],[Length (min)]]/60</f>
        <v>1.45</v>
      </c>
      <c r="O793">
        <v>87</v>
      </c>
      <c r="P793">
        <v>373</v>
      </c>
      <c r="Q793" s="18">
        <f>IFERROR(Flights[[#This Row],[Distance]]/Flights[[#This Row],[Length (hr)]], "")</f>
        <v>257.24137931034483</v>
      </c>
      <c r="R793" s="1">
        <v>0.49652777777777779</v>
      </c>
      <c r="S793" s="1" t="str">
        <f>IF(Flights[[#This Row],[Length (hr)]]&lt;2, "No meal", IF(Flights[[#This Row],[Length (hr)]]&lt;3.5, "Light meal", "Full meal"))</f>
        <v>No meal</v>
      </c>
      <c r="T793" s="1" t="str">
        <f>IF(AND(Flights[[#This Row],[Airline]]="US Airways", Flights[[#This Row],[Meal]]="Full Meal"), "Yes", "No")</f>
        <v>No</v>
      </c>
      <c r="U793" s="1">
        <v>0.49236111111111114</v>
      </c>
      <c r="V793">
        <v>-6</v>
      </c>
      <c r="W793" s="1" t="str">
        <f>IF(Flights[[#This Row],[Arrival Delay]] = "", "Cancelled", IF(Flights[[#This Row],[Arrival Delay]]&gt;15, "Delayed", "On time"))</f>
        <v>On time</v>
      </c>
      <c r="X793" t="str">
        <f>IF(Flights[[#This Row],[Status]]&lt;&gt;"Delayed","", IF(Flights[[#This Row],[Arrival Delay]]&gt;120, "Severe", IF(Flights[[#This Row],[Arrival Delay]]&gt;60, "Major", "Moderate")))</f>
        <v/>
      </c>
      <c r="Y793" t="b">
        <v>0</v>
      </c>
      <c r="AA793" t="str">
        <f>IF(OR(AND(Flights[[#This Row],[Status]]="Cancelled", Flights[[#This Row],[Cancellation Reason]]="Airline/Carrier"), Flights[[#This Row],[Delay Type]]="Severe"), "Yes", "No")</f>
        <v>No</v>
      </c>
    </row>
    <row r="794" spans="1:27" x14ac:dyDescent="0.3">
      <c r="A794" s="3">
        <v>42068</v>
      </c>
      <c r="B794" s="22">
        <f>WEEKNUM(Flights[[#This Row],[Date]], 1)</f>
        <v>10</v>
      </c>
      <c r="C794" s="22">
        <f>WEEKDAY(Flights[[#This Row],[Date]],1)</f>
        <v>5</v>
      </c>
      <c r="D794" t="s">
        <v>875</v>
      </c>
      <c r="E794" t="s">
        <v>1995</v>
      </c>
      <c r="F794" t="s">
        <v>0</v>
      </c>
      <c r="G794" t="s">
        <v>273</v>
      </c>
      <c r="H794" t="str">
        <f>_xlfn.XLOOKUP(Flights[[#This Row],[Destination]], Airports!$A$2:$A$78, Airports!$D$2:$D$78)</f>
        <v>Denver</v>
      </c>
      <c r="I794" t="str" cm="1">
        <f t="array" ref="I794">_xlfn.XLOOKUP(Flights[[#This Row],[Destination]],_xlfn._TRO_TRAILING( Airports!A:A),_xlfn._TRO_TRAILING( Airports!E:E), "Not found")</f>
        <v>CO</v>
      </c>
      <c r="J794" s="1">
        <v>0.51041666666666663</v>
      </c>
      <c r="K794" s="22">
        <f>HOUR(Flights[[#This Row],[Scheduled Departure]])</f>
        <v>12</v>
      </c>
      <c r="L794" s="1">
        <v>0.50763888888888886</v>
      </c>
      <c r="M794">
        <f>(L794-J794)*24*60</f>
        <v>-3.9999999999999858</v>
      </c>
      <c r="N794" s="16">
        <f>Flights[[#This Row],[Length (min)]]/60</f>
        <v>2.1</v>
      </c>
      <c r="O794">
        <v>126</v>
      </c>
      <c r="P794">
        <v>862</v>
      </c>
      <c r="Q794" s="18">
        <f>IFERROR(Flights[[#This Row],[Distance]]/Flights[[#This Row],[Length (hr)]], "")</f>
        <v>410.47619047619048</v>
      </c>
      <c r="R794" s="1">
        <v>0.64583333333333337</v>
      </c>
      <c r="S794" s="1" t="str">
        <f>IF(Flights[[#This Row],[Length (hr)]]&lt;2, "No meal", IF(Flights[[#This Row],[Length (hr)]]&lt;3.5, "Light meal", "Full meal"))</f>
        <v>Light meal</v>
      </c>
      <c r="T794" s="1" t="str">
        <f>IF(AND(Flights[[#This Row],[Airline]]="US Airways", Flights[[#This Row],[Meal]]="Full Meal"), "Yes", "No")</f>
        <v>No</v>
      </c>
      <c r="U794" s="1">
        <v>0.63680555555555551</v>
      </c>
      <c r="V794">
        <v>-13</v>
      </c>
      <c r="W794" s="1" t="str">
        <f>IF(Flights[[#This Row],[Arrival Delay]] = "", "Cancelled", IF(Flights[[#This Row],[Arrival Delay]]&gt;15, "Delayed", "On time"))</f>
        <v>On time</v>
      </c>
      <c r="X794" t="str">
        <f>IF(Flights[[#This Row],[Status]]&lt;&gt;"Delayed","", IF(Flights[[#This Row],[Arrival Delay]]&gt;120, "Severe", IF(Flights[[#This Row],[Arrival Delay]]&gt;60, "Major", "Moderate")))</f>
        <v/>
      </c>
      <c r="Y794" t="b">
        <v>0</v>
      </c>
      <c r="AA794" t="str">
        <f>IF(OR(AND(Flights[[#This Row],[Status]]="Cancelled", Flights[[#This Row],[Cancellation Reason]]="Airline/Carrier"), Flights[[#This Row],[Delay Type]]="Severe"), "Yes", "No")</f>
        <v>No</v>
      </c>
    </row>
    <row r="795" spans="1:27" x14ac:dyDescent="0.3">
      <c r="A795" s="3">
        <v>42068</v>
      </c>
      <c r="B795" s="22">
        <f>WEEKNUM(Flights[[#This Row],[Date]], 1)</f>
        <v>10</v>
      </c>
      <c r="C795" s="22">
        <f>WEEKDAY(Flights[[#This Row],[Date]],1)</f>
        <v>5</v>
      </c>
      <c r="D795" t="s">
        <v>608</v>
      </c>
      <c r="E795" t="s">
        <v>1989</v>
      </c>
      <c r="F795" t="s">
        <v>0</v>
      </c>
      <c r="G795" t="s">
        <v>316</v>
      </c>
      <c r="H795" t="str">
        <f>_xlfn.XLOOKUP(Flights[[#This Row],[Destination]], Airports!$A$2:$A$78, Airports!$D$2:$D$78)</f>
        <v>New Orleans</v>
      </c>
      <c r="I795" t="str" cm="1">
        <f t="array" ref="I795">_xlfn.XLOOKUP(Flights[[#This Row],[Destination]],_xlfn._TRO_TRAILING( Airports!A:A),_xlfn._TRO_TRAILING( Airports!E:E), "Not found")</f>
        <v>LA</v>
      </c>
      <c r="J795" s="1">
        <v>0.71180555555555558</v>
      </c>
      <c r="K795" s="22">
        <f>HOUR(Flights[[#This Row],[Scheduled Departure]])</f>
        <v>17</v>
      </c>
      <c r="L795" s="1">
        <v>0.74236111111111114</v>
      </c>
      <c r="M795">
        <f>(L795-J795)*24*60</f>
        <v>44</v>
      </c>
      <c r="N795" s="16">
        <f>Flights[[#This Row],[Length (min)]]/60</f>
        <v>3.3833333333333333</v>
      </c>
      <c r="O795">
        <v>203</v>
      </c>
      <c r="P795">
        <v>1670</v>
      </c>
      <c r="Q795" s="18">
        <f>IFERROR(Flights[[#This Row],[Distance]]/Flights[[#This Row],[Length (hr)]], "")</f>
        <v>493.5960591133005</v>
      </c>
      <c r="R795" s="1">
        <v>0.94444444444444442</v>
      </c>
      <c r="S795" s="1" t="str">
        <f>IF(Flights[[#This Row],[Length (hr)]]&lt;2, "No meal", IF(Flights[[#This Row],[Length (hr)]]&lt;3.5, "Light meal", "Full meal"))</f>
        <v>Light meal</v>
      </c>
      <c r="T795" s="1" t="str">
        <f>IF(AND(Flights[[#This Row],[Airline]]="US Airways", Flights[[#This Row],[Meal]]="Full Meal"), "Yes", "No")</f>
        <v>No</v>
      </c>
      <c r="U795" s="1">
        <v>0.96666666666666667</v>
      </c>
      <c r="V795">
        <v>32</v>
      </c>
      <c r="W795" s="1" t="str">
        <f>IF(Flights[[#This Row],[Arrival Delay]] = "", "Cancelled", IF(Flights[[#This Row],[Arrival Delay]]&gt;15, "Delayed", "On time"))</f>
        <v>Delayed</v>
      </c>
      <c r="X795" t="str">
        <f>IF(Flights[[#This Row],[Status]]&lt;&gt;"Delayed","", IF(Flights[[#This Row],[Arrival Delay]]&gt;120, "Severe", IF(Flights[[#This Row],[Arrival Delay]]&gt;60, "Major", "Moderate")))</f>
        <v>Moderate</v>
      </c>
      <c r="Y795" t="b">
        <v>0</v>
      </c>
      <c r="AA795" t="str">
        <f>IF(OR(AND(Flights[[#This Row],[Status]]="Cancelled", Flights[[#This Row],[Cancellation Reason]]="Airline/Carrier"), Flights[[#This Row],[Delay Type]]="Severe"), "Yes", "No")</f>
        <v>No</v>
      </c>
    </row>
    <row r="796" spans="1:27" x14ac:dyDescent="0.3">
      <c r="A796" s="3">
        <v>42068</v>
      </c>
      <c r="B796" s="22">
        <f>WEEKNUM(Flights[[#This Row],[Date]], 1)</f>
        <v>10</v>
      </c>
      <c r="C796" s="22">
        <f>WEEKDAY(Flights[[#This Row],[Date]],1)</f>
        <v>5</v>
      </c>
      <c r="D796" t="s">
        <v>909</v>
      </c>
      <c r="E796" t="s">
        <v>1995</v>
      </c>
      <c r="F796" t="s">
        <v>0</v>
      </c>
      <c r="G796" t="s">
        <v>306</v>
      </c>
      <c r="H796" t="str">
        <f>_xlfn.XLOOKUP(Flights[[#This Row],[Destination]], Airports!$A$2:$A$78, Airports!$D$2:$D$78)</f>
        <v>Chicago</v>
      </c>
      <c r="I796" t="str" cm="1">
        <f t="array" ref="I796">_xlfn.XLOOKUP(Flights[[#This Row],[Destination]],_xlfn._TRO_TRAILING( Airports!A:A),_xlfn._TRO_TRAILING( Airports!E:E), "Not found")</f>
        <v>IL</v>
      </c>
      <c r="J796" s="1">
        <v>0.77083333333333337</v>
      </c>
      <c r="K796" s="22">
        <f>HOUR(Flights[[#This Row],[Scheduled Departure]])</f>
        <v>18</v>
      </c>
      <c r="L796" s="1">
        <v>0.82847222222222228</v>
      </c>
      <c r="M796">
        <f>(L796-J796)*24*60</f>
        <v>83.000000000000028</v>
      </c>
      <c r="N796" s="16">
        <f>Flights[[#This Row],[Length (min)]]/60</f>
        <v>3.6333333333333333</v>
      </c>
      <c r="O796">
        <v>218</v>
      </c>
      <c r="P796">
        <v>1750</v>
      </c>
      <c r="Q796" s="18">
        <f>IFERROR(Flights[[#This Row],[Distance]]/Flights[[#This Row],[Length (hr)]], "")</f>
        <v>481.651376146789</v>
      </c>
      <c r="R796" s="1">
        <v>1.0416666666666666E-2</v>
      </c>
      <c r="S796" s="1" t="str">
        <f>IF(Flights[[#This Row],[Length (hr)]]&lt;2, "No meal", IF(Flights[[#This Row],[Length (hr)]]&lt;3.5, "Light meal", "Full meal"))</f>
        <v>Full meal</v>
      </c>
      <c r="T796" s="1" t="str">
        <f>IF(AND(Flights[[#This Row],[Airline]]="US Airways", Flights[[#This Row],[Meal]]="Full Meal"), "Yes", "No")</f>
        <v>No</v>
      </c>
      <c r="U796" s="1">
        <v>6.3194444444444442E-2</v>
      </c>
      <c r="V796">
        <v>76</v>
      </c>
      <c r="W796" s="1" t="str">
        <f>IF(Flights[[#This Row],[Arrival Delay]] = "", "Cancelled", IF(Flights[[#This Row],[Arrival Delay]]&gt;15, "Delayed", "On time"))</f>
        <v>Delayed</v>
      </c>
      <c r="X796" t="str">
        <f>IF(Flights[[#This Row],[Status]]&lt;&gt;"Delayed","", IF(Flights[[#This Row],[Arrival Delay]]&gt;120, "Severe", IF(Flights[[#This Row],[Arrival Delay]]&gt;60, "Major", "Moderate")))</f>
        <v>Major</v>
      </c>
      <c r="Y796" t="b">
        <v>0</v>
      </c>
      <c r="AA796" t="str">
        <f>IF(OR(AND(Flights[[#This Row],[Status]]="Cancelled", Flights[[#This Row],[Cancellation Reason]]="Airline/Carrier"), Flights[[#This Row],[Delay Type]]="Severe"), "Yes", "No")</f>
        <v>No</v>
      </c>
    </row>
    <row r="797" spans="1:27" x14ac:dyDescent="0.3">
      <c r="A797" s="3">
        <v>42068</v>
      </c>
      <c r="B797" s="22">
        <f>WEEKNUM(Flights[[#This Row],[Date]], 1)</f>
        <v>10</v>
      </c>
      <c r="C797" s="22">
        <f>WEEKDAY(Flights[[#This Row],[Date]],1)</f>
        <v>5</v>
      </c>
      <c r="D797" t="s">
        <v>616</v>
      </c>
      <c r="E797" t="s">
        <v>1994</v>
      </c>
      <c r="F797" t="s">
        <v>0</v>
      </c>
      <c r="G797" t="s">
        <v>7</v>
      </c>
      <c r="H797" t="str">
        <f>_xlfn.XLOOKUP(Flights[[#This Row],[Destination]], Airports!$A$2:$A$78, Airports!$D$2:$D$78)</f>
        <v>Austin</v>
      </c>
      <c r="I797" t="str" cm="1">
        <f t="array" ref="I797">_xlfn.XLOOKUP(Flights[[#This Row],[Destination]],_xlfn._TRO_TRAILING( Airports!A:A),_xlfn._TRO_TRAILING( Airports!E:E), "Not found")</f>
        <v>TX</v>
      </c>
      <c r="J797" s="1">
        <v>0.77152777777777781</v>
      </c>
      <c r="K797" s="22">
        <f>HOUR(Flights[[#This Row],[Scheduled Departure]])</f>
        <v>18</v>
      </c>
      <c r="L797" s="1">
        <v>0.76736111111111116</v>
      </c>
      <c r="M797">
        <f>(L797-J797)*24*60</f>
        <v>-5.9999999999999787</v>
      </c>
      <c r="N797" s="16">
        <f>Flights[[#This Row],[Length (min)]]/60</f>
        <v>2.85</v>
      </c>
      <c r="O797">
        <v>171</v>
      </c>
      <c r="P797">
        <v>1242</v>
      </c>
      <c r="Q797" s="18">
        <f>IFERROR(Flights[[#This Row],[Distance]]/Flights[[#This Row],[Length (hr)]], "")</f>
        <v>435.78947368421052</v>
      </c>
      <c r="R797" s="1">
        <v>0.97430555555555554</v>
      </c>
      <c r="S797" s="1" t="str">
        <f>IF(Flights[[#This Row],[Length (hr)]]&lt;2, "No meal", IF(Flights[[#This Row],[Length (hr)]]&lt;3.5, "Light meal", "Full meal"))</f>
        <v>Light meal</v>
      </c>
      <c r="T797" s="1" t="str">
        <f>IF(AND(Flights[[#This Row],[Airline]]="US Airways", Flights[[#This Row],[Meal]]="Full Meal"), "Yes", "No")</f>
        <v>No</v>
      </c>
      <c r="U797" s="1">
        <v>0.96944444444444444</v>
      </c>
      <c r="V797">
        <v>-7</v>
      </c>
      <c r="W797" s="1" t="str">
        <f>IF(Flights[[#This Row],[Arrival Delay]] = "", "Cancelled", IF(Flights[[#This Row],[Arrival Delay]]&gt;15, "Delayed", "On time"))</f>
        <v>On time</v>
      </c>
      <c r="X797" t="str">
        <f>IF(Flights[[#This Row],[Status]]&lt;&gt;"Delayed","", IF(Flights[[#This Row],[Arrival Delay]]&gt;120, "Severe", IF(Flights[[#This Row],[Arrival Delay]]&gt;60, "Major", "Moderate")))</f>
        <v/>
      </c>
      <c r="Y797" t="b">
        <v>0</v>
      </c>
      <c r="AA797" t="str">
        <f>IF(OR(AND(Flights[[#This Row],[Status]]="Cancelled", Flights[[#This Row],[Cancellation Reason]]="Airline/Carrier"), Flights[[#This Row],[Delay Type]]="Severe"), "Yes", "No")</f>
        <v>No</v>
      </c>
    </row>
    <row r="798" spans="1:27" x14ac:dyDescent="0.3">
      <c r="A798" s="3">
        <v>42068</v>
      </c>
      <c r="B798" s="22">
        <f>WEEKNUM(Flights[[#This Row],[Date]], 1)</f>
        <v>10</v>
      </c>
      <c r="C798" s="22">
        <f>WEEKDAY(Flights[[#This Row],[Date]],1)</f>
        <v>5</v>
      </c>
      <c r="D798" t="s">
        <v>927</v>
      </c>
      <c r="E798" t="s">
        <v>1996</v>
      </c>
      <c r="F798" t="s">
        <v>0</v>
      </c>
      <c r="G798" t="s">
        <v>9</v>
      </c>
      <c r="H798" t="str">
        <f>_xlfn.XLOOKUP(Flights[[#This Row],[Destination]], Airports!$A$2:$A$78, Airports!$D$2:$D$78)</f>
        <v>San Francisco</v>
      </c>
      <c r="I798" t="str" cm="1">
        <f t="array" ref="I798">_xlfn.XLOOKUP(Flights[[#This Row],[Destination]],_xlfn._TRO_TRAILING( Airports!A:A),_xlfn._TRO_TRAILING( Airports!E:E), "Not found")</f>
        <v>CA</v>
      </c>
      <c r="J798" s="1">
        <v>0.875</v>
      </c>
      <c r="K798" s="22">
        <f>HOUR(Flights[[#This Row],[Scheduled Departure]])</f>
        <v>21</v>
      </c>
      <c r="L798" s="1">
        <v>0.87013888888888891</v>
      </c>
      <c r="M798">
        <f>(L798-J798)*24*60</f>
        <v>-6.9999999999999751</v>
      </c>
      <c r="N798" s="16">
        <f>Flights[[#This Row],[Length (min)]]/60</f>
        <v>1.1833333333333333</v>
      </c>
      <c r="O798">
        <v>71</v>
      </c>
      <c r="P798">
        <v>337</v>
      </c>
      <c r="Q798" s="18">
        <f>IFERROR(Flights[[#This Row],[Distance]]/Flights[[#This Row],[Length (hr)]], "")</f>
        <v>284.78873239436621</v>
      </c>
      <c r="R798" s="1">
        <v>0.93055555555555558</v>
      </c>
      <c r="S798" s="1" t="str">
        <f>IF(Flights[[#This Row],[Length (hr)]]&lt;2, "No meal", IF(Flights[[#This Row],[Length (hr)]]&lt;3.5, "Light meal", "Full meal"))</f>
        <v>No meal</v>
      </c>
      <c r="T798" s="1" t="str">
        <f>IF(AND(Flights[[#This Row],[Airline]]="US Airways", Flights[[#This Row],[Meal]]="Full Meal"), "Yes", "No")</f>
        <v>No</v>
      </c>
      <c r="U798" s="1">
        <v>0.9194444444444444</v>
      </c>
      <c r="V798">
        <v>-16</v>
      </c>
      <c r="W798" s="1" t="str">
        <f>IF(Flights[[#This Row],[Arrival Delay]] = "", "Cancelled", IF(Flights[[#This Row],[Arrival Delay]]&gt;15, "Delayed", "On time"))</f>
        <v>On time</v>
      </c>
      <c r="X798" t="str">
        <f>IF(Flights[[#This Row],[Status]]&lt;&gt;"Delayed","", IF(Flights[[#This Row],[Arrival Delay]]&gt;120, "Severe", IF(Flights[[#This Row],[Arrival Delay]]&gt;60, "Major", "Moderate")))</f>
        <v/>
      </c>
      <c r="Y798" t="b">
        <v>0</v>
      </c>
      <c r="AA798" t="str">
        <f>IF(OR(AND(Flights[[#This Row],[Status]]="Cancelled", Flights[[#This Row],[Cancellation Reason]]="Airline/Carrier"), Flights[[#This Row],[Delay Type]]="Severe"), "Yes", "No")</f>
        <v>No</v>
      </c>
    </row>
    <row r="799" spans="1:27" x14ac:dyDescent="0.3">
      <c r="A799" s="3">
        <v>42068</v>
      </c>
      <c r="B799" s="22">
        <f>WEEKNUM(Flights[[#This Row],[Date]], 1)</f>
        <v>10</v>
      </c>
      <c r="C799" s="22">
        <f>WEEKDAY(Flights[[#This Row],[Date]],1)</f>
        <v>5</v>
      </c>
      <c r="D799" t="s">
        <v>102</v>
      </c>
      <c r="E799" t="s">
        <v>1987</v>
      </c>
      <c r="F799" t="s">
        <v>0</v>
      </c>
      <c r="G799" t="s">
        <v>10</v>
      </c>
      <c r="H799" t="str">
        <f>_xlfn.XLOOKUP(Flights[[#This Row],[Destination]], Airports!$A$2:$A$78, Airports!$D$2:$D$78)</f>
        <v>Boston</v>
      </c>
      <c r="I799" t="str" cm="1">
        <f t="array" ref="I799">_xlfn.XLOOKUP(Flights[[#This Row],[Destination]],_xlfn._TRO_TRAILING( Airports!A:A),_xlfn._TRO_TRAILING( Airports!E:E), "Not found")</f>
        <v>MA</v>
      </c>
      <c r="J799" s="1">
        <v>0.90625</v>
      </c>
      <c r="K799" s="22">
        <f>HOUR(Flights[[#This Row],[Scheduled Departure]])</f>
        <v>21</v>
      </c>
      <c r="L799" s="1">
        <v>0.90277777777777779</v>
      </c>
      <c r="M799">
        <f>(L799-J799)*24*60</f>
        <v>-4.9999999999999822</v>
      </c>
      <c r="N799" s="16">
        <f>Flights[[#This Row],[Length (min)]]/60</f>
        <v>5.2</v>
      </c>
      <c r="O799">
        <v>312</v>
      </c>
      <c r="P799">
        <v>2611</v>
      </c>
      <c r="Q799" s="18">
        <f>IFERROR(Flights[[#This Row],[Distance]]/Flights[[#This Row],[Length (hr)]], "")</f>
        <v>502.11538461538458</v>
      </c>
      <c r="R799" s="1">
        <v>0.25555555555555554</v>
      </c>
      <c r="S799" s="1" t="str">
        <f>IF(Flights[[#This Row],[Length (hr)]]&lt;2, "No meal", IF(Flights[[#This Row],[Length (hr)]]&lt;3.5, "Light meal", "Full meal"))</f>
        <v>Full meal</v>
      </c>
      <c r="T799" s="1" t="str">
        <f>IF(AND(Flights[[#This Row],[Airline]]="US Airways", Flights[[#This Row],[Meal]]="Full Meal"), "Yes", "No")</f>
        <v>No</v>
      </c>
      <c r="U799" s="1">
        <v>0.24444444444444444</v>
      </c>
      <c r="V799">
        <v>-16</v>
      </c>
      <c r="W799" s="1" t="str">
        <f>IF(Flights[[#This Row],[Arrival Delay]] = "", "Cancelled", IF(Flights[[#This Row],[Arrival Delay]]&gt;15, "Delayed", "On time"))</f>
        <v>On time</v>
      </c>
      <c r="X799" t="str">
        <f>IF(Flights[[#This Row],[Status]]&lt;&gt;"Delayed","", IF(Flights[[#This Row],[Arrival Delay]]&gt;120, "Severe", IF(Flights[[#This Row],[Arrival Delay]]&gt;60, "Major", "Moderate")))</f>
        <v/>
      </c>
      <c r="Y799" t="b">
        <v>0</v>
      </c>
      <c r="AA799" t="str">
        <f>IF(OR(AND(Flights[[#This Row],[Status]]="Cancelled", Flights[[#This Row],[Cancellation Reason]]="Airline/Carrier"), Flights[[#This Row],[Delay Type]]="Severe"), "Yes", "No")</f>
        <v>No</v>
      </c>
    </row>
    <row r="800" spans="1:27" x14ac:dyDescent="0.3">
      <c r="A800" s="3">
        <v>42068</v>
      </c>
      <c r="B800" s="22">
        <f>WEEKNUM(Flights[[#This Row],[Date]], 1)</f>
        <v>10</v>
      </c>
      <c r="C800" s="22">
        <f>WEEKDAY(Flights[[#This Row],[Date]],1)</f>
        <v>5</v>
      </c>
      <c r="D800" t="s">
        <v>664</v>
      </c>
      <c r="E800" t="s">
        <v>1989</v>
      </c>
      <c r="F800" t="s">
        <v>0</v>
      </c>
      <c r="G800" t="s">
        <v>10</v>
      </c>
      <c r="H800" t="str">
        <f>_xlfn.XLOOKUP(Flights[[#This Row],[Destination]], Airports!$A$2:$A$78, Airports!$D$2:$D$78)</f>
        <v>Boston</v>
      </c>
      <c r="I800" t="str" cm="1">
        <f t="array" ref="I800">_xlfn.XLOOKUP(Flights[[#This Row],[Destination]],_xlfn._TRO_TRAILING( Airports!A:A),_xlfn._TRO_TRAILING( Airports!E:E), "Not found")</f>
        <v>MA</v>
      </c>
      <c r="J800" s="1">
        <v>0.91666666666666663</v>
      </c>
      <c r="K800" s="22">
        <f>HOUR(Flights[[#This Row],[Scheduled Departure]])</f>
        <v>22</v>
      </c>
      <c r="L800" s="1">
        <v>0.92291666666666672</v>
      </c>
      <c r="M800">
        <f>(L800-J800)*24*60</f>
        <v>9.0000000000001279</v>
      </c>
      <c r="N800" s="16">
        <f>Flights[[#This Row],[Length (min)]]/60</f>
        <v>5.2166666666666668</v>
      </c>
      <c r="O800">
        <v>313</v>
      </c>
      <c r="P800">
        <v>2611</v>
      </c>
      <c r="Q800" s="18">
        <f>IFERROR(Flights[[#This Row],[Distance]]/Flights[[#This Row],[Length (hr)]], "")</f>
        <v>500.5111821086262</v>
      </c>
      <c r="R800" s="1">
        <v>0.26666666666666666</v>
      </c>
      <c r="S800" s="1" t="str">
        <f>IF(Flights[[#This Row],[Length (hr)]]&lt;2, "No meal", IF(Flights[[#This Row],[Length (hr)]]&lt;3.5, "Light meal", "Full meal"))</f>
        <v>Full meal</v>
      </c>
      <c r="T800" s="1" t="str">
        <f>IF(AND(Flights[[#This Row],[Airline]]="US Airways", Flights[[#This Row],[Meal]]="Full Meal"), "Yes", "No")</f>
        <v>No</v>
      </c>
      <c r="U800" s="1">
        <v>0.26527777777777778</v>
      </c>
      <c r="V800">
        <v>-2</v>
      </c>
      <c r="W800" s="1" t="str">
        <f>IF(Flights[[#This Row],[Arrival Delay]] = "", "Cancelled", IF(Flights[[#This Row],[Arrival Delay]]&gt;15, "Delayed", "On time"))</f>
        <v>On time</v>
      </c>
      <c r="X800" t="str">
        <f>IF(Flights[[#This Row],[Status]]&lt;&gt;"Delayed","", IF(Flights[[#This Row],[Arrival Delay]]&gt;120, "Severe", IF(Flights[[#This Row],[Arrival Delay]]&gt;60, "Major", "Moderate")))</f>
        <v/>
      </c>
      <c r="Y800" t="b">
        <v>0</v>
      </c>
      <c r="AA800" t="str">
        <f>IF(OR(AND(Flights[[#This Row],[Status]]="Cancelled", Flights[[#This Row],[Cancellation Reason]]="Airline/Carrier"), Flights[[#This Row],[Delay Type]]="Severe"), "Yes", "No")</f>
        <v>No</v>
      </c>
    </row>
    <row r="801" spans="1:27" x14ac:dyDescent="0.3">
      <c r="A801" s="3">
        <v>42069</v>
      </c>
      <c r="B801" s="22">
        <f>WEEKNUM(Flights[[#This Row],[Date]], 1)</f>
        <v>10</v>
      </c>
      <c r="C801" s="22">
        <f>WEEKDAY(Flights[[#This Row],[Date]],1)</f>
        <v>6</v>
      </c>
      <c r="D801" t="s">
        <v>826</v>
      </c>
      <c r="E801" t="s">
        <v>1988</v>
      </c>
      <c r="F801" t="s">
        <v>0</v>
      </c>
      <c r="G801" t="s">
        <v>27</v>
      </c>
      <c r="H801" t="str">
        <f>_xlfn.XLOOKUP(Flights[[#This Row],[Destination]], Airports!$A$2:$A$78, Airports!$D$2:$D$78)</f>
        <v>Charlotte</v>
      </c>
      <c r="I801" t="str" cm="1">
        <f t="array" ref="I801">_xlfn.XLOOKUP(Flights[[#This Row],[Destination]],_xlfn._TRO_TRAILING( Airports!A:A),_xlfn._TRO_TRAILING( Airports!E:E), "Not found")</f>
        <v>NC</v>
      </c>
      <c r="J801" s="1">
        <v>2.4305555555555556E-2</v>
      </c>
      <c r="K801" s="22">
        <f>HOUR(Flights[[#This Row],[Scheduled Departure]])</f>
        <v>0</v>
      </c>
      <c r="L801" s="1">
        <v>2.8472222222222222E-2</v>
      </c>
      <c r="M801">
        <f>(L801-J801)*24*60</f>
        <v>5.9999999999999982</v>
      </c>
      <c r="N801" s="16">
        <f>Flights[[#This Row],[Length (min)]]/60</f>
        <v>4.45</v>
      </c>
      <c r="O801">
        <v>267</v>
      </c>
      <c r="P801">
        <v>2125</v>
      </c>
      <c r="Q801" s="18">
        <f>IFERROR(Flights[[#This Row],[Distance]]/Flights[[#This Row],[Length (hr)]], "")</f>
        <v>477.52808988764042</v>
      </c>
      <c r="R801" s="1">
        <v>0.33611111111111114</v>
      </c>
      <c r="S801" s="1" t="str">
        <f>IF(Flights[[#This Row],[Length (hr)]]&lt;2, "No meal", IF(Flights[[#This Row],[Length (hr)]]&lt;3.5, "Light meal", "Full meal"))</f>
        <v>Full meal</v>
      </c>
      <c r="T801" s="1" t="str">
        <f>IF(AND(Flights[[#This Row],[Airline]]="US Airways", Flights[[#This Row],[Meal]]="Full Meal"), "Yes", "No")</f>
        <v>Yes</v>
      </c>
      <c r="U801" s="1">
        <v>0.33888888888888891</v>
      </c>
      <c r="V801">
        <v>4</v>
      </c>
      <c r="W801" s="1" t="str">
        <f>IF(Flights[[#This Row],[Arrival Delay]] = "", "Cancelled", IF(Flights[[#This Row],[Arrival Delay]]&gt;15, "Delayed", "On time"))</f>
        <v>On time</v>
      </c>
      <c r="X801" t="str">
        <f>IF(Flights[[#This Row],[Status]]&lt;&gt;"Delayed","", IF(Flights[[#This Row],[Arrival Delay]]&gt;120, "Severe", IF(Flights[[#This Row],[Arrival Delay]]&gt;60, "Major", "Moderate")))</f>
        <v/>
      </c>
      <c r="Y801" t="b">
        <v>0</v>
      </c>
      <c r="AA801" t="str">
        <f>IF(OR(AND(Flights[[#This Row],[Status]]="Cancelled", Flights[[#This Row],[Cancellation Reason]]="Airline/Carrier"), Flights[[#This Row],[Delay Type]]="Severe"), "Yes", "No")</f>
        <v>No</v>
      </c>
    </row>
    <row r="802" spans="1:27" x14ac:dyDescent="0.3">
      <c r="A802" s="3">
        <v>42069</v>
      </c>
      <c r="B802" s="22">
        <f>WEEKNUM(Flights[[#This Row],[Date]], 1)</f>
        <v>10</v>
      </c>
      <c r="C802" s="22">
        <f>WEEKDAY(Flights[[#This Row],[Date]],1)</f>
        <v>6</v>
      </c>
      <c r="D802" t="s">
        <v>783</v>
      </c>
      <c r="E802" t="s">
        <v>1990</v>
      </c>
      <c r="F802" t="s">
        <v>0</v>
      </c>
      <c r="G802" t="s">
        <v>293</v>
      </c>
      <c r="H802" t="str">
        <f>_xlfn.XLOOKUP(Flights[[#This Row],[Destination]], Airports!$A$2:$A$78, Airports!$D$2:$D$78)</f>
        <v>Houston</v>
      </c>
      <c r="I802" t="str" cm="1">
        <f t="array" ref="I802">_xlfn.XLOOKUP(Flights[[#This Row],[Destination]],_xlfn._TRO_TRAILING( Airports!A:A),_xlfn._TRO_TRAILING( Airports!E:E), "Not found")</f>
        <v>TX</v>
      </c>
      <c r="J802" s="1">
        <v>0.32361111111111113</v>
      </c>
      <c r="K802" s="22">
        <f>HOUR(Flights[[#This Row],[Scheduled Departure]])</f>
        <v>7</v>
      </c>
      <c r="L802" s="1">
        <v>0.32430555555555557</v>
      </c>
      <c r="M802">
        <f>(L802-J802)*24*60</f>
        <v>0.99999999999999645</v>
      </c>
      <c r="N802" s="16">
        <f>Flights[[#This Row],[Length (min)]]/60</f>
        <v>3.1166666666666667</v>
      </c>
      <c r="O802">
        <v>187</v>
      </c>
      <c r="P802">
        <v>1379</v>
      </c>
      <c r="Q802" s="18">
        <f>IFERROR(Flights[[#This Row],[Distance]]/Flights[[#This Row],[Length (hr)]], "")</f>
        <v>442.45989304812832</v>
      </c>
      <c r="R802" s="1">
        <v>0.53819444444444442</v>
      </c>
      <c r="S802" s="1" t="str">
        <f>IF(Flights[[#This Row],[Length (hr)]]&lt;2, "No meal", IF(Flights[[#This Row],[Length (hr)]]&lt;3.5, "Light meal", "Full meal"))</f>
        <v>Light meal</v>
      </c>
      <c r="T802" s="1" t="str">
        <f>IF(AND(Flights[[#This Row],[Airline]]="US Airways", Flights[[#This Row],[Meal]]="Full Meal"), "Yes", "No")</f>
        <v>No</v>
      </c>
      <c r="U802" s="1">
        <v>0.53749999999999998</v>
      </c>
      <c r="V802">
        <v>-1</v>
      </c>
      <c r="W802" s="1" t="str">
        <f>IF(Flights[[#This Row],[Arrival Delay]] = "", "Cancelled", IF(Flights[[#This Row],[Arrival Delay]]&gt;15, "Delayed", "On time"))</f>
        <v>On time</v>
      </c>
      <c r="X802" t="str">
        <f>IF(Flights[[#This Row],[Status]]&lt;&gt;"Delayed","", IF(Flights[[#This Row],[Arrival Delay]]&gt;120, "Severe", IF(Flights[[#This Row],[Arrival Delay]]&gt;60, "Major", "Moderate")))</f>
        <v/>
      </c>
      <c r="Y802" t="b">
        <v>0</v>
      </c>
      <c r="AA802" t="str">
        <f>IF(OR(AND(Flights[[#This Row],[Status]]="Cancelled", Flights[[#This Row],[Cancellation Reason]]="Airline/Carrier"), Flights[[#This Row],[Delay Type]]="Severe"), "Yes", "No")</f>
        <v>No</v>
      </c>
    </row>
    <row r="803" spans="1:27" x14ac:dyDescent="0.3">
      <c r="A803" s="3">
        <v>42069</v>
      </c>
      <c r="B803" s="22">
        <f>WEEKNUM(Flights[[#This Row],[Date]], 1)</f>
        <v>10</v>
      </c>
      <c r="C803" s="22">
        <f>WEEKDAY(Flights[[#This Row],[Date]],1)</f>
        <v>6</v>
      </c>
      <c r="D803" t="s">
        <v>422</v>
      </c>
      <c r="E803" t="s">
        <v>1991</v>
      </c>
      <c r="F803" t="s">
        <v>0</v>
      </c>
      <c r="G803" t="s">
        <v>344</v>
      </c>
      <c r="H803" t="str">
        <f>_xlfn.XLOOKUP(Flights[[#This Row],[Destination]], Airports!$A$2:$A$78, Airports!$D$2:$D$78)</f>
        <v>Seattle</v>
      </c>
      <c r="I803" t="str" cm="1">
        <f t="array" ref="I803">_xlfn.XLOOKUP(Flights[[#This Row],[Destination]],_xlfn._TRO_TRAILING( Airports!A:A),_xlfn._TRO_TRAILING( Airports!E:E), "Not found")</f>
        <v>WA</v>
      </c>
      <c r="J803" s="1">
        <v>0.3611111111111111</v>
      </c>
      <c r="K803" s="22">
        <f>HOUR(Flights[[#This Row],[Scheduled Departure]])</f>
        <v>8</v>
      </c>
      <c r="L803" s="1">
        <v>0.35972222222222222</v>
      </c>
      <c r="M803">
        <f>(L803-J803)*24*60</f>
        <v>-1.9999999999999929</v>
      </c>
      <c r="N803" s="16">
        <f>Flights[[#This Row],[Length (min)]]/60</f>
        <v>2.6333333333333333</v>
      </c>
      <c r="O803">
        <v>158</v>
      </c>
      <c r="P803">
        <v>954</v>
      </c>
      <c r="Q803" s="18">
        <f>IFERROR(Flights[[#This Row],[Distance]]/Flights[[#This Row],[Length (hr)]], "")</f>
        <v>362.27848101265823</v>
      </c>
      <c r="R803" s="1">
        <v>0.47847222222222224</v>
      </c>
      <c r="S803" s="1" t="str">
        <f>IF(Flights[[#This Row],[Length (hr)]]&lt;2, "No meal", IF(Flights[[#This Row],[Length (hr)]]&lt;3.5, "Light meal", "Full meal"))</f>
        <v>Light meal</v>
      </c>
      <c r="T803" s="1" t="str">
        <f>IF(AND(Flights[[#This Row],[Airline]]="US Airways", Flights[[#This Row],[Meal]]="Full Meal"), "Yes", "No")</f>
        <v>No</v>
      </c>
      <c r="U803" s="1">
        <v>0.46944444444444444</v>
      </c>
      <c r="V803">
        <v>-13</v>
      </c>
      <c r="W803" s="1" t="str">
        <f>IF(Flights[[#This Row],[Arrival Delay]] = "", "Cancelled", IF(Flights[[#This Row],[Arrival Delay]]&gt;15, "Delayed", "On time"))</f>
        <v>On time</v>
      </c>
      <c r="X803" t="str">
        <f>IF(Flights[[#This Row],[Status]]&lt;&gt;"Delayed","", IF(Flights[[#This Row],[Arrival Delay]]&gt;120, "Severe", IF(Flights[[#This Row],[Arrival Delay]]&gt;60, "Major", "Moderate")))</f>
        <v/>
      </c>
      <c r="Y803" t="b">
        <v>0</v>
      </c>
      <c r="AA803" t="str">
        <f>IF(OR(AND(Flights[[#This Row],[Status]]="Cancelled", Flights[[#This Row],[Cancellation Reason]]="Airline/Carrier"), Flights[[#This Row],[Delay Type]]="Severe"), "Yes", "No")</f>
        <v>No</v>
      </c>
    </row>
    <row r="804" spans="1:27" x14ac:dyDescent="0.3">
      <c r="A804" s="3">
        <v>42069</v>
      </c>
      <c r="B804" s="22">
        <f>WEEKNUM(Flights[[#This Row],[Date]], 1)</f>
        <v>10</v>
      </c>
      <c r="C804" s="22">
        <f>WEEKDAY(Flights[[#This Row],[Date]],1)</f>
        <v>6</v>
      </c>
      <c r="D804" t="s">
        <v>1066</v>
      </c>
      <c r="E804" t="s">
        <v>1994</v>
      </c>
      <c r="F804" t="s">
        <v>0</v>
      </c>
      <c r="G804" t="s">
        <v>280</v>
      </c>
      <c r="H804" t="str">
        <f>_xlfn.XLOOKUP(Flights[[#This Row],[Destination]], Airports!$A$2:$A$78, Airports!$D$2:$D$78)</f>
        <v>Eugene</v>
      </c>
      <c r="I804" t="str" cm="1">
        <f t="array" ref="I804">_xlfn.XLOOKUP(Flights[[#This Row],[Destination]],_xlfn._TRO_TRAILING( Airports!A:A),_xlfn._TRO_TRAILING( Airports!E:E), "Not found")</f>
        <v>OR</v>
      </c>
      <c r="J804" s="1">
        <v>0.44791666666666669</v>
      </c>
      <c r="K804" s="22">
        <f>HOUR(Flights[[#This Row],[Scheduled Departure]])</f>
        <v>10</v>
      </c>
      <c r="L804" s="1">
        <v>0.44236111111111109</v>
      </c>
      <c r="M804">
        <f>(L804-J804)*24*60</f>
        <v>-8.0000000000000515</v>
      </c>
      <c r="N804" s="16">
        <f>Flights[[#This Row],[Length (min)]]/60</f>
        <v>2.35</v>
      </c>
      <c r="O804">
        <v>141</v>
      </c>
      <c r="P804">
        <v>748</v>
      </c>
      <c r="Q804" s="18">
        <f>IFERROR(Flights[[#This Row],[Distance]]/Flights[[#This Row],[Length (hr)]], "")</f>
        <v>318.2978723404255</v>
      </c>
      <c r="R804" s="1">
        <v>0.5395833333333333</v>
      </c>
      <c r="S804" s="1" t="str">
        <f>IF(Flights[[#This Row],[Length (hr)]]&lt;2, "No meal", IF(Flights[[#This Row],[Length (hr)]]&lt;3.5, "Light meal", "Full meal"))</f>
        <v>Light meal</v>
      </c>
      <c r="T804" s="1" t="str">
        <f>IF(AND(Flights[[#This Row],[Airline]]="US Airways", Flights[[#This Row],[Meal]]="Full Meal"), "Yes", "No")</f>
        <v>No</v>
      </c>
      <c r="U804" s="1">
        <v>0.54027777777777775</v>
      </c>
      <c r="V804">
        <v>1</v>
      </c>
      <c r="W804" s="1" t="str">
        <f>IF(Flights[[#This Row],[Arrival Delay]] = "", "Cancelled", IF(Flights[[#This Row],[Arrival Delay]]&gt;15, "Delayed", "On time"))</f>
        <v>On time</v>
      </c>
      <c r="X804" t="str">
        <f>IF(Flights[[#This Row],[Status]]&lt;&gt;"Delayed","", IF(Flights[[#This Row],[Arrival Delay]]&gt;120, "Severe", IF(Flights[[#This Row],[Arrival Delay]]&gt;60, "Major", "Moderate")))</f>
        <v/>
      </c>
      <c r="Y804" t="b">
        <v>0</v>
      </c>
      <c r="AA804" t="str">
        <f>IF(OR(AND(Flights[[#This Row],[Status]]="Cancelled", Flights[[#This Row],[Cancellation Reason]]="Airline/Carrier"), Flights[[#This Row],[Delay Type]]="Severe"), "Yes", "No")</f>
        <v>No</v>
      </c>
    </row>
    <row r="805" spans="1:27" x14ac:dyDescent="0.3">
      <c r="A805" s="3">
        <v>42069</v>
      </c>
      <c r="B805" s="22">
        <f>WEEKNUM(Flights[[#This Row],[Date]], 1)</f>
        <v>10</v>
      </c>
      <c r="C805" s="22">
        <f>WEEKDAY(Flights[[#This Row],[Date]],1)</f>
        <v>6</v>
      </c>
      <c r="D805" t="s">
        <v>859</v>
      </c>
      <c r="E805" t="s">
        <v>1995</v>
      </c>
      <c r="F805" t="s">
        <v>0</v>
      </c>
      <c r="G805" t="s">
        <v>318</v>
      </c>
      <c r="H805" t="str">
        <f>_xlfn.XLOOKUP(Flights[[#This Row],[Destination]], Airports!$A$2:$A$78, Airports!$D$2:$D$78)</f>
        <v>Oakland</v>
      </c>
      <c r="I805" t="str" cm="1">
        <f t="array" ref="I805">_xlfn.XLOOKUP(Flights[[#This Row],[Destination]],_xlfn._TRO_TRAILING( Airports!A:A),_xlfn._TRO_TRAILING( Airports!E:E), "Not found")</f>
        <v>CA</v>
      </c>
      <c r="J805" s="1">
        <v>0.4513888888888889</v>
      </c>
      <c r="K805" s="22">
        <f>HOUR(Flights[[#This Row],[Scheduled Departure]])</f>
        <v>10</v>
      </c>
      <c r="L805" s="1">
        <v>0.44930555555555557</v>
      </c>
      <c r="M805">
        <f>(L805-J805)*24*60</f>
        <v>-2.9999999999999893</v>
      </c>
      <c r="N805" s="16">
        <f>Flights[[#This Row],[Length (min)]]/60</f>
        <v>1.1499999999999999</v>
      </c>
      <c r="O805">
        <v>69</v>
      </c>
      <c r="P805">
        <v>337</v>
      </c>
      <c r="Q805" s="18">
        <f>IFERROR(Flights[[#This Row],[Distance]]/Flights[[#This Row],[Length (hr)]], "")</f>
        <v>293.04347826086956</v>
      </c>
      <c r="R805" s="1">
        <v>0.50347222222222221</v>
      </c>
      <c r="S805" s="1" t="str">
        <f>IF(Flights[[#This Row],[Length (hr)]]&lt;2, "No meal", IF(Flights[[#This Row],[Length (hr)]]&lt;3.5, "Light meal", "Full meal"))</f>
        <v>No meal</v>
      </c>
      <c r="T805" s="1" t="str">
        <f>IF(AND(Flights[[#This Row],[Airline]]="US Airways", Flights[[#This Row],[Meal]]="Full Meal"), "Yes", "No")</f>
        <v>No</v>
      </c>
      <c r="U805" s="1">
        <v>0.49722222222222223</v>
      </c>
      <c r="V805">
        <v>-9</v>
      </c>
      <c r="W805" s="1" t="str">
        <f>IF(Flights[[#This Row],[Arrival Delay]] = "", "Cancelled", IF(Flights[[#This Row],[Arrival Delay]]&gt;15, "Delayed", "On time"))</f>
        <v>On time</v>
      </c>
      <c r="X805" t="str">
        <f>IF(Flights[[#This Row],[Status]]&lt;&gt;"Delayed","", IF(Flights[[#This Row],[Arrival Delay]]&gt;120, "Severe", IF(Flights[[#This Row],[Arrival Delay]]&gt;60, "Major", "Moderate")))</f>
        <v/>
      </c>
      <c r="Y805" t="b">
        <v>0</v>
      </c>
      <c r="AA805" t="str">
        <f>IF(OR(AND(Flights[[#This Row],[Status]]="Cancelled", Flights[[#This Row],[Cancellation Reason]]="Airline/Carrier"), Flights[[#This Row],[Delay Type]]="Severe"), "Yes", "No")</f>
        <v>No</v>
      </c>
    </row>
    <row r="806" spans="1:27" x14ac:dyDescent="0.3">
      <c r="A806" s="3">
        <v>42069</v>
      </c>
      <c r="B806" s="22">
        <f>WEEKNUM(Flights[[#This Row],[Date]], 1)</f>
        <v>10</v>
      </c>
      <c r="C806" s="22">
        <f>WEEKDAY(Flights[[#This Row],[Date]],1)</f>
        <v>6</v>
      </c>
      <c r="D806" t="s">
        <v>476</v>
      </c>
      <c r="E806" t="s">
        <v>1988</v>
      </c>
      <c r="F806" t="s">
        <v>0</v>
      </c>
      <c r="G806" t="s">
        <v>28</v>
      </c>
      <c r="H806" t="str">
        <f>_xlfn.XLOOKUP(Flights[[#This Row],[Destination]], Airports!$A$2:$A$78, Airports!$D$2:$D$78)</f>
        <v>Philadelphia</v>
      </c>
      <c r="I806" t="str" cm="1">
        <f t="array" ref="I806">_xlfn.XLOOKUP(Flights[[#This Row],[Destination]],_xlfn._TRO_TRAILING( Airports!A:A),_xlfn._TRO_TRAILING( Airports!E:E), "Not found")</f>
        <v>PA</v>
      </c>
      <c r="J806" s="1">
        <v>0.46875</v>
      </c>
      <c r="K806" s="22">
        <f>HOUR(Flights[[#This Row],[Scheduled Departure]])</f>
        <v>11</v>
      </c>
      <c r="L806" s="1">
        <v>0.46527777777777779</v>
      </c>
      <c r="M806">
        <f>(L806-J806)*24*60</f>
        <v>-4.9999999999999822</v>
      </c>
      <c r="N806" s="16">
        <f>Flights[[#This Row],[Length (min)]]/60</f>
        <v>5.2333333333333334</v>
      </c>
      <c r="O806">
        <v>314</v>
      </c>
      <c r="P806">
        <v>2402</v>
      </c>
      <c r="Q806" s="18">
        <f>IFERROR(Flights[[#This Row],[Distance]]/Flights[[#This Row],[Length (hr)]], "")</f>
        <v>458.98089171974522</v>
      </c>
      <c r="R806" s="1">
        <v>0.80486111111111114</v>
      </c>
      <c r="S806" s="1" t="str">
        <f>IF(Flights[[#This Row],[Length (hr)]]&lt;2, "No meal", IF(Flights[[#This Row],[Length (hr)]]&lt;3.5, "Light meal", "Full meal"))</f>
        <v>Full meal</v>
      </c>
      <c r="T806" s="1" t="str">
        <f>IF(AND(Flights[[#This Row],[Airline]]="US Airways", Flights[[#This Row],[Meal]]="Full Meal"), "Yes", "No")</f>
        <v>Yes</v>
      </c>
      <c r="U806" s="1">
        <v>0.80833333333333335</v>
      </c>
      <c r="V806">
        <v>5</v>
      </c>
      <c r="W806" s="1" t="str">
        <f>IF(Flights[[#This Row],[Arrival Delay]] = "", "Cancelled", IF(Flights[[#This Row],[Arrival Delay]]&gt;15, "Delayed", "On time"))</f>
        <v>On time</v>
      </c>
      <c r="X806" t="str">
        <f>IF(Flights[[#This Row],[Status]]&lt;&gt;"Delayed","", IF(Flights[[#This Row],[Arrival Delay]]&gt;120, "Severe", IF(Flights[[#This Row],[Arrival Delay]]&gt;60, "Major", "Moderate")))</f>
        <v/>
      </c>
      <c r="Y806" t="b">
        <v>0</v>
      </c>
      <c r="AA806" t="str">
        <f>IF(OR(AND(Flights[[#This Row],[Status]]="Cancelled", Flights[[#This Row],[Cancellation Reason]]="Airline/Carrier"), Flights[[#This Row],[Delay Type]]="Severe"), "Yes", "No")</f>
        <v>No</v>
      </c>
    </row>
    <row r="807" spans="1:27" x14ac:dyDescent="0.3">
      <c r="A807" s="3">
        <v>42069</v>
      </c>
      <c r="B807" s="22">
        <f>WEEKNUM(Flights[[#This Row],[Date]], 1)</f>
        <v>10</v>
      </c>
      <c r="C807" s="22">
        <f>WEEKDAY(Flights[[#This Row],[Date]],1)</f>
        <v>6</v>
      </c>
      <c r="D807" t="s">
        <v>522</v>
      </c>
      <c r="E807" t="s">
        <v>1991</v>
      </c>
      <c r="F807" t="s">
        <v>0</v>
      </c>
      <c r="G807" t="s">
        <v>24</v>
      </c>
      <c r="H807" t="str">
        <f>_xlfn.XLOOKUP(Flights[[#This Row],[Destination]], Airports!$A$2:$A$78, Airports!$D$2:$D$78)</f>
        <v>Portland</v>
      </c>
      <c r="I807" t="str" cm="1">
        <f t="array" ref="I807">_xlfn.XLOOKUP(Flights[[#This Row],[Destination]],_xlfn._TRO_TRAILING( Airports!A:A),_xlfn._TRO_TRAILING( Airports!E:E), "Not found")</f>
        <v>OR</v>
      </c>
      <c r="J807" s="1">
        <v>0.55555555555555558</v>
      </c>
      <c r="K807" s="22">
        <f>HOUR(Flights[[#This Row],[Scheduled Departure]])</f>
        <v>13</v>
      </c>
      <c r="L807" s="1">
        <v>0.5541666666666667</v>
      </c>
      <c r="M807">
        <f>(L807-J807)*24*60</f>
        <v>-1.9999999999999929</v>
      </c>
      <c r="N807" s="16">
        <f>Flights[[#This Row],[Length (min)]]/60</f>
        <v>2.2000000000000002</v>
      </c>
      <c r="O807">
        <v>132</v>
      </c>
      <c r="P807">
        <v>834</v>
      </c>
      <c r="Q807" s="18">
        <f>IFERROR(Flights[[#This Row],[Distance]]/Flights[[#This Row],[Length (hr)]], "")</f>
        <v>379.09090909090907</v>
      </c>
      <c r="R807" s="1">
        <v>0.65138888888888891</v>
      </c>
      <c r="S807" s="1" t="str">
        <f>IF(Flights[[#This Row],[Length (hr)]]&lt;2, "No meal", IF(Flights[[#This Row],[Length (hr)]]&lt;3.5, "Light meal", "Full meal"))</f>
        <v>Light meal</v>
      </c>
      <c r="T807" s="1" t="str">
        <f>IF(AND(Flights[[#This Row],[Airline]]="US Airways", Flights[[#This Row],[Meal]]="Full Meal"), "Yes", "No")</f>
        <v>No</v>
      </c>
      <c r="U807" s="1">
        <v>0.64583333333333337</v>
      </c>
      <c r="V807">
        <v>-8</v>
      </c>
      <c r="W807" s="1" t="str">
        <f>IF(Flights[[#This Row],[Arrival Delay]] = "", "Cancelled", IF(Flights[[#This Row],[Arrival Delay]]&gt;15, "Delayed", "On time"))</f>
        <v>On time</v>
      </c>
      <c r="X807" t="str">
        <f>IF(Flights[[#This Row],[Status]]&lt;&gt;"Delayed","", IF(Flights[[#This Row],[Arrival Delay]]&gt;120, "Severe", IF(Flights[[#This Row],[Arrival Delay]]&gt;60, "Major", "Moderate")))</f>
        <v/>
      </c>
      <c r="Y807" t="b">
        <v>0</v>
      </c>
      <c r="AA807" t="str">
        <f>IF(OR(AND(Flights[[#This Row],[Status]]="Cancelled", Flights[[#This Row],[Cancellation Reason]]="Airline/Carrier"), Flights[[#This Row],[Delay Type]]="Severe"), "Yes", "No")</f>
        <v>No</v>
      </c>
    </row>
    <row r="808" spans="1:27" x14ac:dyDescent="0.3">
      <c r="A808" s="3">
        <v>42069</v>
      </c>
      <c r="B808" s="22">
        <f>WEEKNUM(Flights[[#This Row],[Date]], 1)</f>
        <v>10</v>
      </c>
      <c r="C808" s="22">
        <f>WEEKDAY(Flights[[#This Row],[Date]],1)</f>
        <v>6</v>
      </c>
      <c r="D808" t="s">
        <v>1082</v>
      </c>
      <c r="E808" t="s">
        <v>1994</v>
      </c>
      <c r="F808" t="s">
        <v>0</v>
      </c>
      <c r="G808" t="s">
        <v>339</v>
      </c>
      <c r="H808" t="str">
        <f>_xlfn.XLOOKUP(Flights[[#This Row],[Destination]], Airports!$A$2:$A$78, Airports!$D$2:$D$78)</f>
        <v>San Diego</v>
      </c>
      <c r="I808" t="str" cm="1">
        <f t="array" ref="I808">_xlfn.XLOOKUP(Flights[[#This Row],[Destination]],_xlfn._TRO_TRAILING( Airports!A:A),_xlfn._TRO_TRAILING( Airports!E:E), "Not found")</f>
        <v>CA</v>
      </c>
      <c r="J808" s="1">
        <v>0.71180555555555558</v>
      </c>
      <c r="K808" s="22">
        <f>HOUR(Flights[[#This Row],[Scheduled Departure]])</f>
        <v>17</v>
      </c>
      <c r="L808" s="1">
        <v>0.72986111111111107</v>
      </c>
      <c r="M808">
        <f>(L808-J808)*24*60</f>
        <v>25.999999999999908</v>
      </c>
      <c r="N808" s="16">
        <f>Flights[[#This Row],[Length (min)]]/60</f>
        <v>0.71666666666666667</v>
      </c>
      <c r="O808">
        <v>43</v>
      </c>
      <c r="P808">
        <v>109</v>
      </c>
      <c r="Q808" s="18">
        <f>IFERROR(Flights[[#This Row],[Distance]]/Flights[[#This Row],[Length (hr)]], "")</f>
        <v>152.09302325581396</v>
      </c>
      <c r="R808" s="1">
        <v>0.74444444444444446</v>
      </c>
      <c r="S808" s="1" t="str">
        <f>IF(Flights[[#This Row],[Length (hr)]]&lt;2, "No meal", IF(Flights[[#This Row],[Length (hr)]]&lt;3.5, "Light meal", "Full meal"))</f>
        <v>No meal</v>
      </c>
      <c r="T808" s="1" t="str">
        <f>IF(AND(Flights[[#This Row],[Airline]]="US Airways", Flights[[#This Row],[Meal]]="Full Meal"), "Yes", "No")</f>
        <v>No</v>
      </c>
      <c r="U808" s="1">
        <v>0.75972222222222219</v>
      </c>
      <c r="V808">
        <v>22</v>
      </c>
      <c r="W808" s="1" t="str">
        <f>IF(Flights[[#This Row],[Arrival Delay]] = "", "Cancelled", IF(Flights[[#This Row],[Arrival Delay]]&gt;15, "Delayed", "On time"))</f>
        <v>Delayed</v>
      </c>
      <c r="X808" t="str">
        <f>IF(Flights[[#This Row],[Status]]&lt;&gt;"Delayed","", IF(Flights[[#This Row],[Arrival Delay]]&gt;120, "Severe", IF(Flights[[#This Row],[Arrival Delay]]&gt;60, "Major", "Moderate")))</f>
        <v>Moderate</v>
      </c>
      <c r="Y808" t="b">
        <v>0</v>
      </c>
      <c r="AA808" t="str">
        <f>IF(OR(AND(Flights[[#This Row],[Status]]="Cancelled", Flights[[#This Row],[Cancellation Reason]]="Airline/Carrier"), Flights[[#This Row],[Delay Type]]="Severe"), "Yes", "No")</f>
        <v>No</v>
      </c>
    </row>
    <row r="809" spans="1:27" x14ac:dyDescent="0.3">
      <c r="A809" s="3">
        <v>42069</v>
      </c>
      <c r="B809" s="22">
        <f>WEEKNUM(Flights[[#This Row],[Date]], 1)</f>
        <v>10</v>
      </c>
      <c r="C809" s="22">
        <f>WEEKDAY(Flights[[#This Row],[Date]],1)</f>
        <v>6</v>
      </c>
      <c r="D809" t="s">
        <v>908</v>
      </c>
      <c r="E809" t="s">
        <v>1995</v>
      </c>
      <c r="F809" t="s">
        <v>0</v>
      </c>
      <c r="G809" t="s">
        <v>318</v>
      </c>
      <c r="H809" t="str">
        <f>_xlfn.XLOOKUP(Flights[[#This Row],[Destination]], Airports!$A$2:$A$78, Airports!$D$2:$D$78)</f>
        <v>Oakland</v>
      </c>
      <c r="I809" t="str" cm="1">
        <f t="array" ref="I809">_xlfn.XLOOKUP(Flights[[#This Row],[Destination]],_xlfn._TRO_TRAILING( Airports!A:A),_xlfn._TRO_TRAILING( Airports!E:E), "Not found")</f>
        <v>CA</v>
      </c>
      <c r="J809" s="1">
        <v>0.76388888888888884</v>
      </c>
      <c r="K809" s="22">
        <f>HOUR(Flights[[#This Row],[Scheduled Departure]])</f>
        <v>18</v>
      </c>
      <c r="L809" s="1">
        <v>0.77638888888888891</v>
      </c>
      <c r="M809">
        <f>(L809-J809)*24*60</f>
        <v>18.000000000000096</v>
      </c>
      <c r="N809" s="16">
        <f>Flights[[#This Row],[Length (min)]]/60</f>
        <v>1.1000000000000001</v>
      </c>
      <c r="O809">
        <v>66</v>
      </c>
      <c r="P809">
        <v>337</v>
      </c>
      <c r="Q809" s="18">
        <f>IFERROR(Flights[[#This Row],[Distance]]/Flights[[#This Row],[Length (hr)]], "")</f>
        <v>306.36363636363632</v>
      </c>
      <c r="R809" s="1">
        <v>0.81597222222222221</v>
      </c>
      <c r="S809" s="1" t="str">
        <f>IF(Flights[[#This Row],[Length (hr)]]&lt;2, "No meal", IF(Flights[[#This Row],[Length (hr)]]&lt;3.5, "Light meal", "Full meal"))</f>
        <v>No meal</v>
      </c>
      <c r="T809" s="1" t="str">
        <f>IF(AND(Flights[[#This Row],[Airline]]="US Airways", Flights[[#This Row],[Meal]]="Full Meal"), "Yes", "No")</f>
        <v>No</v>
      </c>
      <c r="U809" s="1">
        <v>0.82222222222222219</v>
      </c>
      <c r="V809">
        <v>9</v>
      </c>
      <c r="W809" s="1" t="str">
        <f>IF(Flights[[#This Row],[Arrival Delay]] = "", "Cancelled", IF(Flights[[#This Row],[Arrival Delay]]&gt;15, "Delayed", "On time"))</f>
        <v>On time</v>
      </c>
      <c r="X809" t="str">
        <f>IF(Flights[[#This Row],[Status]]&lt;&gt;"Delayed","", IF(Flights[[#This Row],[Arrival Delay]]&gt;120, "Severe", IF(Flights[[#This Row],[Arrival Delay]]&gt;60, "Major", "Moderate")))</f>
        <v/>
      </c>
      <c r="Y809" t="b">
        <v>0</v>
      </c>
      <c r="AA809" t="str">
        <f>IF(OR(AND(Flights[[#This Row],[Status]]="Cancelled", Flights[[#This Row],[Cancellation Reason]]="Airline/Carrier"), Flights[[#This Row],[Delay Type]]="Severe"), "Yes", "No")</f>
        <v>No</v>
      </c>
    </row>
    <row r="810" spans="1:27" x14ac:dyDescent="0.3">
      <c r="A810" s="3">
        <v>42069</v>
      </c>
      <c r="B810" s="22">
        <f>WEEKNUM(Flights[[#This Row],[Date]], 1)</f>
        <v>10</v>
      </c>
      <c r="C810" s="22">
        <f>WEEKDAY(Flights[[#This Row],[Date]],1)</f>
        <v>6</v>
      </c>
      <c r="D810" t="s">
        <v>682</v>
      </c>
      <c r="E810" t="s">
        <v>1992</v>
      </c>
      <c r="F810" t="s">
        <v>0</v>
      </c>
      <c r="G810" t="s">
        <v>10</v>
      </c>
      <c r="H810" t="str">
        <f>_xlfn.XLOOKUP(Flights[[#This Row],[Destination]], Airports!$A$2:$A$78, Airports!$D$2:$D$78)</f>
        <v>Boston</v>
      </c>
      <c r="I810" t="str" cm="1">
        <f t="array" ref="I810">_xlfn.XLOOKUP(Flights[[#This Row],[Destination]],_xlfn._TRO_TRAILING( Airports!A:A),_xlfn._TRO_TRAILING( Airports!E:E), "Not found")</f>
        <v>MA</v>
      </c>
      <c r="J810" s="1">
        <v>0.99305555555555558</v>
      </c>
      <c r="K810" s="22">
        <f>HOUR(Flights[[#This Row],[Scheduled Departure]])</f>
        <v>23</v>
      </c>
      <c r="L810" s="1">
        <v>0.9916666666666667</v>
      </c>
      <c r="M810">
        <f>(L810-J810)*24*60</f>
        <v>-1.9999999999999929</v>
      </c>
      <c r="N810" s="16">
        <f>Flights[[#This Row],[Length (min)]]/60</f>
        <v>5.35</v>
      </c>
      <c r="O810">
        <v>321</v>
      </c>
      <c r="P810">
        <v>2611</v>
      </c>
      <c r="Q810" s="18">
        <f>IFERROR(Flights[[#This Row],[Distance]]/Flights[[#This Row],[Length (hr)]], "")</f>
        <v>488.03738317757012</v>
      </c>
      <c r="R810" s="1">
        <v>0.34236111111111112</v>
      </c>
      <c r="S810" s="1" t="str">
        <f>IF(Flights[[#This Row],[Length (hr)]]&lt;2, "No meal", IF(Flights[[#This Row],[Length (hr)]]&lt;3.5, "Light meal", "Full meal"))</f>
        <v>Full meal</v>
      </c>
      <c r="T810" s="1" t="str">
        <f>IF(AND(Flights[[#This Row],[Airline]]="US Airways", Flights[[#This Row],[Meal]]="Full Meal"), "Yes", "No")</f>
        <v>No</v>
      </c>
      <c r="U810" s="1">
        <v>0.33958333333333335</v>
      </c>
      <c r="V810">
        <v>-4</v>
      </c>
      <c r="W810" s="1" t="str">
        <f>IF(Flights[[#This Row],[Arrival Delay]] = "", "Cancelled", IF(Flights[[#This Row],[Arrival Delay]]&gt;15, "Delayed", "On time"))</f>
        <v>On time</v>
      </c>
      <c r="X810" t="str">
        <f>IF(Flights[[#This Row],[Status]]&lt;&gt;"Delayed","", IF(Flights[[#This Row],[Arrival Delay]]&gt;120, "Severe", IF(Flights[[#This Row],[Arrival Delay]]&gt;60, "Major", "Moderate")))</f>
        <v/>
      </c>
      <c r="Y810" t="b">
        <v>0</v>
      </c>
      <c r="AA810" t="str">
        <f>IF(OR(AND(Flights[[#This Row],[Status]]="Cancelled", Flights[[#This Row],[Cancellation Reason]]="Airline/Carrier"), Flights[[#This Row],[Delay Type]]="Severe"), "Yes", "No")</f>
        <v>No</v>
      </c>
    </row>
    <row r="811" spans="1:27" x14ac:dyDescent="0.3">
      <c r="A811" s="3">
        <v>42070</v>
      </c>
      <c r="B811" s="22">
        <f>WEEKNUM(Flights[[#This Row],[Date]], 1)</f>
        <v>10</v>
      </c>
      <c r="C811" s="22">
        <f>WEEKDAY(Flights[[#This Row],[Date]],1)</f>
        <v>7</v>
      </c>
      <c r="D811" t="s">
        <v>41</v>
      </c>
      <c r="E811" t="s">
        <v>1987</v>
      </c>
      <c r="F811" t="s">
        <v>0</v>
      </c>
      <c r="G811" t="s">
        <v>10</v>
      </c>
      <c r="H811" t="str">
        <f>_xlfn.XLOOKUP(Flights[[#This Row],[Destination]], Airports!$A$2:$A$78, Airports!$D$2:$D$78)</f>
        <v>Boston</v>
      </c>
      <c r="I811" t="str" cm="1">
        <f t="array" ref="I811">_xlfn.XLOOKUP(Flights[[#This Row],[Destination]],_xlfn._TRO_TRAILING( Airports!A:A),_xlfn._TRO_TRAILING( Airports!E:E), "Not found")</f>
        <v>MA</v>
      </c>
      <c r="J811" s="1">
        <v>0.28819444444444442</v>
      </c>
      <c r="K811" s="22">
        <f>HOUR(Flights[[#This Row],[Scheduled Departure]])</f>
        <v>6</v>
      </c>
      <c r="L811" s="1">
        <v>0.28263888888888888</v>
      </c>
      <c r="M811">
        <f>(L811-J811)*24*60</f>
        <v>-7.9999999999999716</v>
      </c>
      <c r="N811" s="16">
        <f>Flights[[#This Row],[Length (min)]]/60</f>
        <v>5.4666666666666668</v>
      </c>
      <c r="O811">
        <v>328</v>
      </c>
      <c r="P811">
        <v>2611</v>
      </c>
      <c r="Q811" s="18">
        <f>IFERROR(Flights[[#This Row],[Distance]]/Flights[[#This Row],[Length (hr)]], "")</f>
        <v>477.6219512195122</v>
      </c>
      <c r="R811" s="1">
        <v>0.63888888888888884</v>
      </c>
      <c r="S811" s="1" t="str">
        <f>IF(Flights[[#This Row],[Length (hr)]]&lt;2, "No meal", IF(Flights[[#This Row],[Length (hr)]]&lt;3.5, "Light meal", "Full meal"))</f>
        <v>Full meal</v>
      </c>
      <c r="T811" s="1" t="str">
        <f>IF(AND(Flights[[#This Row],[Airline]]="US Airways", Flights[[#This Row],[Meal]]="Full Meal"), "Yes", "No")</f>
        <v>No</v>
      </c>
      <c r="U811" s="1">
        <v>0.63541666666666663</v>
      </c>
      <c r="V811">
        <v>-5</v>
      </c>
      <c r="W811" s="1" t="str">
        <f>IF(Flights[[#This Row],[Arrival Delay]] = "", "Cancelled", IF(Flights[[#This Row],[Arrival Delay]]&gt;15, "Delayed", "On time"))</f>
        <v>On time</v>
      </c>
      <c r="X811" t="str">
        <f>IF(Flights[[#This Row],[Status]]&lt;&gt;"Delayed","", IF(Flights[[#This Row],[Arrival Delay]]&gt;120, "Severe", IF(Flights[[#This Row],[Arrival Delay]]&gt;60, "Major", "Moderate")))</f>
        <v/>
      </c>
      <c r="Y811" t="b">
        <v>0</v>
      </c>
      <c r="AA811" t="str">
        <f>IF(OR(AND(Flights[[#This Row],[Status]]="Cancelled", Flights[[#This Row],[Cancellation Reason]]="Airline/Carrier"), Flights[[#This Row],[Delay Type]]="Severe"), "Yes", "No")</f>
        <v>No</v>
      </c>
    </row>
    <row r="812" spans="1:27" x14ac:dyDescent="0.3">
      <c r="A812" s="3">
        <v>42070</v>
      </c>
      <c r="B812" s="22">
        <f>WEEKNUM(Flights[[#This Row],[Date]], 1)</f>
        <v>10</v>
      </c>
      <c r="C812" s="22">
        <f>WEEKDAY(Flights[[#This Row],[Date]],1)</f>
        <v>7</v>
      </c>
      <c r="D812" t="s">
        <v>1106</v>
      </c>
      <c r="E812" t="s">
        <v>1995</v>
      </c>
      <c r="F812" t="s">
        <v>0</v>
      </c>
      <c r="G812" t="s">
        <v>318</v>
      </c>
      <c r="H812" t="str">
        <f>_xlfn.XLOOKUP(Flights[[#This Row],[Destination]], Airports!$A$2:$A$78, Airports!$D$2:$D$78)</f>
        <v>Oakland</v>
      </c>
      <c r="I812" t="str" cm="1">
        <f t="array" ref="I812">_xlfn.XLOOKUP(Flights[[#This Row],[Destination]],_xlfn._TRO_TRAILING( Airports!A:A),_xlfn._TRO_TRAILING( Airports!E:E), "Not found")</f>
        <v>CA</v>
      </c>
      <c r="J812" s="1">
        <v>0.2951388888888889</v>
      </c>
      <c r="K812" s="22">
        <f>HOUR(Flights[[#This Row],[Scheduled Departure]])</f>
        <v>7</v>
      </c>
      <c r="L812" s="1">
        <v>0.29166666666666669</v>
      </c>
      <c r="M812">
        <f>(L812-J812)*24*60</f>
        <v>-4.9999999999999822</v>
      </c>
      <c r="N812" s="16">
        <f>Flights[[#This Row],[Length (min)]]/60</f>
        <v>1.1000000000000001</v>
      </c>
      <c r="O812">
        <v>66</v>
      </c>
      <c r="P812">
        <v>337</v>
      </c>
      <c r="Q812" s="18">
        <f>IFERROR(Flights[[#This Row],[Distance]]/Flights[[#This Row],[Length (hr)]], "")</f>
        <v>306.36363636363632</v>
      </c>
      <c r="R812" s="1">
        <v>0.35069444444444442</v>
      </c>
      <c r="S812" s="1" t="str">
        <f>IF(Flights[[#This Row],[Length (hr)]]&lt;2, "No meal", IF(Flights[[#This Row],[Length (hr)]]&lt;3.5, "Light meal", "Full meal"))</f>
        <v>No meal</v>
      </c>
      <c r="T812" s="1" t="str">
        <f>IF(AND(Flights[[#This Row],[Airline]]="US Airways", Flights[[#This Row],[Meal]]="Full Meal"), "Yes", "No")</f>
        <v>No</v>
      </c>
      <c r="U812" s="1">
        <v>0.33750000000000002</v>
      </c>
      <c r="V812">
        <v>-19</v>
      </c>
      <c r="W812" s="1" t="str">
        <f>IF(Flights[[#This Row],[Arrival Delay]] = "", "Cancelled", IF(Flights[[#This Row],[Arrival Delay]]&gt;15, "Delayed", "On time"))</f>
        <v>On time</v>
      </c>
      <c r="X812" t="str">
        <f>IF(Flights[[#This Row],[Status]]&lt;&gt;"Delayed","", IF(Flights[[#This Row],[Arrival Delay]]&gt;120, "Severe", IF(Flights[[#This Row],[Arrival Delay]]&gt;60, "Major", "Moderate")))</f>
        <v/>
      </c>
      <c r="Y812" t="b">
        <v>0</v>
      </c>
      <c r="AA812" t="str">
        <f>IF(OR(AND(Flights[[#This Row],[Status]]="Cancelled", Flights[[#This Row],[Cancellation Reason]]="Airline/Carrier"), Flights[[#This Row],[Delay Type]]="Severe"), "Yes", "No")</f>
        <v>No</v>
      </c>
    </row>
    <row r="813" spans="1:27" x14ac:dyDescent="0.3">
      <c r="A813" s="3">
        <v>42070</v>
      </c>
      <c r="B813" s="22">
        <f>WEEKNUM(Flights[[#This Row],[Date]], 1)</f>
        <v>10</v>
      </c>
      <c r="C813" s="22">
        <f>WEEKDAY(Flights[[#This Row],[Date]],1)</f>
        <v>7</v>
      </c>
      <c r="D813" t="s">
        <v>698</v>
      </c>
      <c r="E813" t="s">
        <v>1996</v>
      </c>
      <c r="F813" t="s">
        <v>0</v>
      </c>
      <c r="G813" t="s">
        <v>270</v>
      </c>
      <c r="H813" t="str">
        <f>_xlfn.XLOOKUP(Flights[[#This Row],[Destination]], Airports!$A$2:$A$78, Airports!$D$2:$D$78)</f>
        <v>Dallas</v>
      </c>
      <c r="I813" t="str" cm="1">
        <f t="array" ref="I813">_xlfn.XLOOKUP(Flights[[#This Row],[Destination]],_xlfn._TRO_TRAILING( Airports!A:A),_xlfn._TRO_TRAILING( Airports!E:E), "Not found")</f>
        <v>TX</v>
      </c>
      <c r="J813" s="1">
        <v>0.35416666666666669</v>
      </c>
      <c r="K813" s="22">
        <f>HOUR(Flights[[#This Row],[Scheduled Departure]])</f>
        <v>8</v>
      </c>
      <c r="L813" s="1">
        <v>0.35208333333333336</v>
      </c>
      <c r="M813">
        <f>(L813-J813)*24*60</f>
        <v>-2.9999999999999893</v>
      </c>
      <c r="N813" s="16">
        <f>Flights[[#This Row],[Length (min)]]/60</f>
        <v>3.0333333333333332</v>
      </c>
      <c r="O813">
        <v>182</v>
      </c>
      <c r="P813">
        <v>1246</v>
      </c>
      <c r="Q813" s="18">
        <f>IFERROR(Flights[[#This Row],[Distance]]/Flights[[#This Row],[Length (hr)]], "")</f>
        <v>410.76923076923077</v>
      </c>
      <c r="R813" s="1">
        <v>0.55902777777777779</v>
      </c>
      <c r="S813" s="1" t="str">
        <f>IF(Flights[[#This Row],[Length (hr)]]&lt;2, "No meal", IF(Flights[[#This Row],[Length (hr)]]&lt;3.5, "Light meal", "Full meal"))</f>
        <v>Light meal</v>
      </c>
      <c r="T813" s="1" t="str">
        <f>IF(AND(Flights[[#This Row],[Airline]]="US Airways", Flights[[#This Row],[Meal]]="Full Meal"), "Yes", "No")</f>
        <v>No</v>
      </c>
      <c r="U813" s="1">
        <v>0.56180555555555556</v>
      </c>
      <c r="V813">
        <v>4</v>
      </c>
      <c r="W813" s="1" t="str">
        <f>IF(Flights[[#This Row],[Arrival Delay]] = "", "Cancelled", IF(Flights[[#This Row],[Arrival Delay]]&gt;15, "Delayed", "On time"))</f>
        <v>On time</v>
      </c>
      <c r="X813" t="str">
        <f>IF(Flights[[#This Row],[Status]]&lt;&gt;"Delayed","", IF(Flights[[#This Row],[Arrival Delay]]&gt;120, "Severe", IF(Flights[[#This Row],[Arrival Delay]]&gt;60, "Major", "Moderate")))</f>
        <v/>
      </c>
      <c r="Y813" t="b">
        <v>0</v>
      </c>
      <c r="AA813" t="str">
        <f>IF(OR(AND(Flights[[#This Row],[Status]]="Cancelled", Flights[[#This Row],[Cancellation Reason]]="Airline/Carrier"), Flights[[#This Row],[Delay Type]]="Severe"), "Yes", "No")</f>
        <v>No</v>
      </c>
    </row>
    <row r="814" spans="1:27" x14ac:dyDescent="0.3">
      <c r="A814" s="3">
        <v>42070</v>
      </c>
      <c r="B814" s="22">
        <f>WEEKNUM(Flights[[#This Row],[Date]], 1)</f>
        <v>10</v>
      </c>
      <c r="C814" s="22">
        <f>WEEKDAY(Flights[[#This Row],[Date]],1)</f>
        <v>7</v>
      </c>
      <c r="D814" t="s">
        <v>854</v>
      </c>
      <c r="E814" t="s">
        <v>1988</v>
      </c>
      <c r="F814" t="s">
        <v>0</v>
      </c>
      <c r="G814" t="s">
        <v>27</v>
      </c>
      <c r="H814" t="str">
        <f>_xlfn.XLOOKUP(Flights[[#This Row],[Destination]], Airports!$A$2:$A$78, Airports!$D$2:$D$78)</f>
        <v>Charlotte</v>
      </c>
      <c r="I814" t="str" cm="1">
        <f t="array" ref="I814">_xlfn.XLOOKUP(Flights[[#This Row],[Destination]],_xlfn._TRO_TRAILING( Airports!A:A),_xlfn._TRO_TRAILING( Airports!E:E), "Not found")</f>
        <v>NC</v>
      </c>
      <c r="J814" s="1">
        <v>0.38541666666666669</v>
      </c>
      <c r="K814" s="22">
        <f>HOUR(Flights[[#This Row],[Scheduled Departure]])</f>
        <v>9</v>
      </c>
      <c r="L814" s="1">
        <v>0.38472222222222224</v>
      </c>
      <c r="M814">
        <f>(L814-J814)*24*60</f>
        <v>-0.99999999999999645</v>
      </c>
      <c r="N814" s="16">
        <f>Flights[[#This Row],[Length (min)]]/60</f>
        <v>4.45</v>
      </c>
      <c r="O814">
        <v>267</v>
      </c>
      <c r="P814">
        <v>2125</v>
      </c>
      <c r="Q814" s="18">
        <f>IFERROR(Flights[[#This Row],[Distance]]/Flights[[#This Row],[Length (hr)]], "")</f>
        <v>477.52808988764042</v>
      </c>
      <c r="R814" s="1">
        <v>0.69652777777777775</v>
      </c>
      <c r="S814" s="1" t="str">
        <f>IF(Flights[[#This Row],[Length (hr)]]&lt;2, "No meal", IF(Flights[[#This Row],[Length (hr)]]&lt;3.5, "Light meal", "Full meal"))</f>
        <v>Full meal</v>
      </c>
      <c r="T814" s="1" t="str">
        <f>IF(AND(Flights[[#This Row],[Airline]]="US Airways", Flights[[#This Row],[Meal]]="Full Meal"), "Yes", "No")</f>
        <v>Yes</v>
      </c>
      <c r="U814" s="1">
        <v>0.69513888888888886</v>
      </c>
      <c r="V814">
        <v>-2</v>
      </c>
      <c r="W814" s="1" t="str">
        <f>IF(Flights[[#This Row],[Arrival Delay]] = "", "Cancelled", IF(Flights[[#This Row],[Arrival Delay]]&gt;15, "Delayed", "On time"))</f>
        <v>On time</v>
      </c>
      <c r="X814" t="str">
        <f>IF(Flights[[#This Row],[Status]]&lt;&gt;"Delayed","", IF(Flights[[#This Row],[Arrival Delay]]&gt;120, "Severe", IF(Flights[[#This Row],[Arrival Delay]]&gt;60, "Major", "Moderate")))</f>
        <v/>
      </c>
      <c r="Y814" t="b">
        <v>0</v>
      </c>
      <c r="AA814" t="str">
        <f>IF(OR(AND(Flights[[#This Row],[Status]]="Cancelled", Flights[[#This Row],[Cancellation Reason]]="Airline/Carrier"), Flights[[#This Row],[Delay Type]]="Severe"), "Yes", "No")</f>
        <v>No</v>
      </c>
    </row>
    <row r="815" spans="1:27" x14ac:dyDescent="0.3">
      <c r="A815" s="3">
        <v>42070</v>
      </c>
      <c r="B815" s="22">
        <f>WEEKNUM(Flights[[#This Row],[Date]], 1)</f>
        <v>10</v>
      </c>
      <c r="C815" s="22">
        <f>WEEKDAY(Flights[[#This Row],[Date]],1)</f>
        <v>7</v>
      </c>
      <c r="D815" t="s">
        <v>62</v>
      </c>
      <c r="E815" t="s">
        <v>1987</v>
      </c>
      <c r="F815" t="s">
        <v>0</v>
      </c>
      <c r="G815" t="s">
        <v>17</v>
      </c>
      <c r="H815" t="str">
        <f>_xlfn.XLOOKUP(Flights[[#This Row],[Destination]], Airports!$A$2:$A$78, Airports!$D$2:$D$78)</f>
        <v>Honolulu</v>
      </c>
      <c r="I815" t="str" cm="1">
        <f t="array" ref="I815">_xlfn.XLOOKUP(Flights[[#This Row],[Destination]],_xlfn._TRO_TRAILING( Airports!A:A),_xlfn._TRO_TRAILING( Airports!E:E), "Not found")</f>
        <v>HI</v>
      </c>
      <c r="J815" s="1">
        <v>0.43055555555555558</v>
      </c>
      <c r="K815" s="22">
        <f>HOUR(Flights[[#This Row],[Scheduled Departure]])</f>
        <v>10</v>
      </c>
      <c r="L815" s="1">
        <v>0.46875</v>
      </c>
      <c r="M815">
        <f>(L815-J815)*24*60</f>
        <v>54.999999999999964</v>
      </c>
      <c r="N815" s="16">
        <f>Flights[[#This Row],[Length (min)]]/60</f>
        <v>0</v>
      </c>
      <c r="P815">
        <v>2556</v>
      </c>
      <c r="Q815" s="18" t="str">
        <f>IFERROR(Flights[[#This Row],[Distance]]/Flights[[#This Row],[Length (hr)]], "")</f>
        <v/>
      </c>
      <c r="R815" s="1">
        <v>0.60138888888888886</v>
      </c>
      <c r="S815" s="1" t="str">
        <f>IF(Flights[[#This Row],[Length (hr)]]&lt;2, "No meal", IF(Flights[[#This Row],[Length (hr)]]&lt;3.5, "Light meal", "Full meal"))</f>
        <v>No meal</v>
      </c>
      <c r="T815" s="1" t="str">
        <f>IF(AND(Flights[[#This Row],[Airline]]="US Airways", Flights[[#This Row],[Meal]]="Full Meal"), "Yes", "No")</f>
        <v>No</v>
      </c>
      <c r="U815" s="1">
        <v>0</v>
      </c>
      <c r="W815" s="1" t="str">
        <f>IF(Flights[[#This Row],[Arrival Delay]] = "", "Cancelled", IF(Flights[[#This Row],[Arrival Delay]]&gt;15, "Delayed", "On time"))</f>
        <v>Cancelled</v>
      </c>
      <c r="X815" t="str">
        <f>IF(Flights[[#This Row],[Status]]&lt;&gt;"Delayed","", IF(Flights[[#This Row],[Arrival Delay]]&gt;120, "Severe", IF(Flights[[#This Row],[Arrival Delay]]&gt;60, "Major", "Moderate")))</f>
        <v/>
      </c>
      <c r="Y815" t="b">
        <v>1</v>
      </c>
      <c r="Z815" t="s">
        <v>8</v>
      </c>
      <c r="AA815" t="str">
        <f>IF(OR(AND(Flights[[#This Row],[Status]]="Cancelled", Flights[[#This Row],[Cancellation Reason]]="Airline/Carrier"), Flights[[#This Row],[Delay Type]]="Severe"), "Yes", "No")</f>
        <v>Yes</v>
      </c>
    </row>
    <row r="816" spans="1:27" x14ac:dyDescent="0.3">
      <c r="A816" s="3">
        <v>42070</v>
      </c>
      <c r="B816" s="22">
        <f>WEEKNUM(Flights[[#This Row],[Date]], 1)</f>
        <v>10</v>
      </c>
      <c r="C816" s="22">
        <f>WEEKDAY(Flights[[#This Row],[Date]],1)</f>
        <v>7</v>
      </c>
      <c r="D816" t="s">
        <v>465</v>
      </c>
      <c r="E816" t="s">
        <v>1989</v>
      </c>
      <c r="F816" t="s">
        <v>0</v>
      </c>
      <c r="G816" t="s">
        <v>17</v>
      </c>
      <c r="H816" t="str">
        <f>_xlfn.XLOOKUP(Flights[[#This Row],[Destination]], Airports!$A$2:$A$78, Airports!$D$2:$D$78)</f>
        <v>Honolulu</v>
      </c>
      <c r="I816" t="str" cm="1">
        <f t="array" ref="I816">_xlfn.XLOOKUP(Flights[[#This Row],[Destination]],_xlfn._TRO_TRAILING( Airports!A:A),_xlfn._TRO_TRAILING( Airports!E:E), "Not found")</f>
        <v>HI</v>
      </c>
      <c r="J816" s="1">
        <v>0.4513888888888889</v>
      </c>
      <c r="K816" s="22">
        <f>HOUR(Flights[[#This Row],[Scheduled Departure]])</f>
        <v>10</v>
      </c>
      <c r="L816" s="1">
        <v>0.45624999999999999</v>
      </c>
      <c r="M816">
        <f>(L816-J816)*24*60</f>
        <v>6.9999999999999751</v>
      </c>
      <c r="N816" s="16">
        <f>Flights[[#This Row],[Length (min)]]/60</f>
        <v>6.1</v>
      </c>
      <c r="O816">
        <v>366</v>
      </c>
      <c r="P816">
        <v>2556</v>
      </c>
      <c r="Q816" s="18">
        <f>IFERROR(Flights[[#This Row],[Distance]]/Flights[[#This Row],[Length (hr)]], "")</f>
        <v>419.01639344262298</v>
      </c>
      <c r="R816" s="1">
        <v>0.61388888888888893</v>
      </c>
      <c r="S816" s="1" t="str">
        <f>IF(Flights[[#This Row],[Length (hr)]]&lt;2, "No meal", IF(Flights[[#This Row],[Length (hr)]]&lt;3.5, "Light meal", "Full meal"))</f>
        <v>Full meal</v>
      </c>
      <c r="T816" s="1" t="str">
        <f>IF(AND(Flights[[#This Row],[Airline]]="US Airways", Flights[[#This Row],[Meal]]="Full Meal"), "Yes", "No")</f>
        <v>No</v>
      </c>
      <c r="U816" s="1">
        <v>0.62708333333333333</v>
      </c>
      <c r="V816">
        <v>19</v>
      </c>
      <c r="W816" s="1" t="str">
        <f>IF(Flights[[#This Row],[Arrival Delay]] = "", "Cancelled", IF(Flights[[#This Row],[Arrival Delay]]&gt;15, "Delayed", "On time"))</f>
        <v>Delayed</v>
      </c>
      <c r="X816" t="str">
        <f>IF(Flights[[#This Row],[Status]]&lt;&gt;"Delayed","", IF(Flights[[#This Row],[Arrival Delay]]&gt;120, "Severe", IF(Flights[[#This Row],[Arrival Delay]]&gt;60, "Major", "Moderate")))</f>
        <v>Moderate</v>
      </c>
      <c r="Y816" t="b">
        <v>0</v>
      </c>
      <c r="AA816" t="str">
        <f>IF(OR(AND(Flights[[#This Row],[Status]]="Cancelled", Flights[[#This Row],[Cancellation Reason]]="Airline/Carrier"), Flights[[#This Row],[Delay Type]]="Severe"), "Yes", "No")</f>
        <v>No</v>
      </c>
    </row>
    <row r="817" spans="1:27" x14ac:dyDescent="0.3">
      <c r="A817" s="3">
        <v>42070</v>
      </c>
      <c r="B817" s="22">
        <f>WEEKNUM(Flights[[#This Row],[Date]], 1)</f>
        <v>10</v>
      </c>
      <c r="C817" s="22">
        <f>WEEKDAY(Flights[[#This Row],[Date]],1)</f>
        <v>7</v>
      </c>
      <c r="D817" t="s">
        <v>473</v>
      </c>
      <c r="E817" t="s">
        <v>1992</v>
      </c>
      <c r="F817" t="s">
        <v>0</v>
      </c>
      <c r="G817" t="s">
        <v>12</v>
      </c>
      <c r="H817" t="str">
        <f>_xlfn.XLOOKUP(Flights[[#This Row],[Destination]], Airports!$A$2:$A$78, Airports!$D$2:$D$78)</f>
        <v>New York</v>
      </c>
      <c r="I817" t="str" cm="1">
        <f t="array" ref="I817">_xlfn.XLOOKUP(Flights[[#This Row],[Destination]],_xlfn._TRO_TRAILING( Airports!A:A),_xlfn._TRO_TRAILING( Airports!E:E), "Not found")</f>
        <v>NY</v>
      </c>
      <c r="J817" s="1">
        <v>0.45833333333333331</v>
      </c>
      <c r="K817" s="22">
        <f>HOUR(Flights[[#This Row],[Scheduled Departure]])</f>
        <v>11</v>
      </c>
      <c r="L817" s="1">
        <v>0.47152777777777777</v>
      </c>
      <c r="M817">
        <f>(L817-J817)*24*60</f>
        <v>19.000000000000014</v>
      </c>
      <c r="N817" s="16">
        <f>Flights[[#This Row],[Length (min)]]/60</f>
        <v>5.25</v>
      </c>
      <c r="O817">
        <v>315</v>
      </c>
      <c r="P817">
        <v>2475</v>
      </c>
      <c r="Q817" s="18">
        <f>IFERROR(Flights[[#This Row],[Distance]]/Flights[[#This Row],[Length (hr)]], "")</f>
        <v>471.42857142857144</v>
      </c>
      <c r="R817" s="1">
        <v>0.81111111111111112</v>
      </c>
      <c r="S817" s="1" t="str">
        <f>IF(Flights[[#This Row],[Length (hr)]]&lt;2, "No meal", IF(Flights[[#This Row],[Length (hr)]]&lt;3.5, "Light meal", "Full meal"))</f>
        <v>Full meal</v>
      </c>
      <c r="T817" s="1" t="str">
        <f>IF(AND(Flights[[#This Row],[Airline]]="US Airways", Flights[[#This Row],[Meal]]="Full Meal"), "Yes", "No")</f>
        <v>No</v>
      </c>
      <c r="U817" s="1">
        <v>0.81527777777777777</v>
      </c>
      <c r="V817">
        <v>6</v>
      </c>
      <c r="W817" s="1" t="str">
        <f>IF(Flights[[#This Row],[Arrival Delay]] = "", "Cancelled", IF(Flights[[#This Row],[Arrival Delay]]&gt;15, "Delayed", "On time"))</f>
        <v>On time</v>
      </c>
      <c r="X817" t="str">
        <f>IF(Flights[[#This Row],[Status]]&lt;&gt;"Delayed","", IF(Flights[[#This Row],[Arrival Delay]]&gt;120, "Severe", IF(Flights[[#This Row],[Arrival Delay]]&gt;60, "Major", "Moderate")))</f>
        <v/>
      </c>
      <c r="Y817" t="b">
        <v>0</v>
      </c>
      <c r="AA817" t="str">
        <f>IF(OR(AND(Flights[[#This Row],[Status]]="Cancelled", Flights[[#This Row],[Cancellation Reason]]="Airline/Carrier"), Flights[[#This Row],[Delay Type]]="Severe"), "Yes", "No")</f>
        <v>No</v>
      </c>
    </row>
    <row r="818" spans="1:27" x14ac:dyDescent="0.3">
      <c r="A818" s="3">
        <v>42070</v>
      </c>
      <c r="B818" s="22">
        <f>WEEKNUM(Flights[[#This Row],[Date]], 1)</f>
        <v>10</v>
      </c>
      <c r="C818" s="22">
        <f>WEEKDAY(Flights[[#This Row],[Date]],1)</f>
        <v>7</v>
      </c>
      <c r="D818" t="s">
        <v>968</v>
      </c>
      <c r="E818" t="s">
        <v>1990</v>
      </c>
      <c r="F818" t="s">
        <v>0</v>
      </c>
      <c r="G818" t="s">
        <v>4</v>
      </c>
      <c r="H818" t="str">
        <f>_xlfn.XLOOKUP(Flights[[#This Row],[Destination]], Airports!$A$2:$A$78, Airports!$D$2:$D$78)</f>
        <v>Chicago</v>
      </c>
      <c r="I818" t="str" cm="1">
        <f t="array" ref="I818">_xlfn.XLOOKUP(Flights[[#This Row],[Destination]],_xlfn._TRO_TRAILING( Airports!A:A),_xlfn._TRO_TRAILING( Airports!E:E), "Not found")</f>
        <v>IL</v>
      </c>
      <c r="J818" s="1">
        <v>0.47638888888888886</v>
      </c>
      <c r="K818" s="22">
        <f>HOUR(Flights[[#This Row],[Scheduled Departure]])</f>
        <v>11</v>
      </c>
      <c r="L818" s="1">
        <v>0.49236111111111114</v>
      </c>
      <c r="M818">
        <f>(L818-J818)*24*60</f>
        <v>23.000000000000078</v>
      </c>
      <c r="N818" s="16">
        <f>Flights[[#This Row],[Length (min)]]/60</f>
        <v>3.9</v>
      </c>
      <c r="O818">
        <v>234</v>
      </c>
      <c r="P818">
        <v>1744</v>
      </c>
      <c r="Q818" s="18">
        <f>IFERROR(Flights[[#This Row],[Distance]]/Flights[[#This Row],[Length (hr)]], "")</f>
        <v>447.17948717948718</v>
      </c>
      <c r="R818" s="1">
        <v>0.73472222222222228</v>
      </c>
      <c r="S818" s="1" t="str">
        <f>IF(Flights[[#This Row],[Length (hr)]]&lt;2, "No meal", IF(Flights[[#This Row],[Length (hr)]]&lt;3.5, "Light meal", "Full meal"))</f>
        <v>Full meal</v>
      </c>
      <c r="T818" s="1" t="str">
        <f>IF(AND(Flights[[#This Row],[Airline]]="US Airways", Flights[[#This Row],[Meal]]="Full Meal"), "Yes", "No")</f>
        <v>No</v>
      </c>
      <c r="U818" s="1">
        <v>0.73819444444444449</v>
      </c>
      <c r="V818">
        <v>5</v>
      </c>
      <c r="W818" s="1" t="str">
        <f>IF(Flights[[#This Row],[Arrival Delay]] = "", "Cancelled", IF(Flights[[#This Row],[Arrival Delay]]&gt;15, "Delayed", "On time"))</f>
        <v>On time</v>
      </c>
      <c r="X818" t="str">
        <f>IF(Flights[[#This Row],[Status]]&lt;&gt;"Delayed","", IF(Flights[[#This Row],[Arrival Delay]]&gt;120, "Severe", IF(Flights[[#This Row],[Arrival Delay]]&gt;60, "Major", "Moderate")))</f>
        <v/>
      </c>
      <c r="Y818" t="b">
        <v>0</v>
      </c>
      <c r="AA818" t="str">
        <f>IF(OR(AND(Flights[[#This Row],[Status]]="Cancelled", Flights[[#This Row],[Cancellation Reason]]="Airline/Carrier"), Flights[[#This Row],[Delay Type]]="Severe"), "Yes", "No")</f>
        <v>No</v>
      </c>
    </row>
    <row r="819" spans="1:27" x14ac:dyDescent="0.3">
      <c r="A819" s="3">
        <v>42070</v>
      </c>
      <c r="B819" s="22">
        <f>WEEKNUM(Flights[[#This Row],[Date]], 1)</f>
        <v>10</v>
      </c>
      <c r="C819" s="22">
        <f>WEEKDAY(Flights[[#This Row],[Date]],1)</f>
        <v>7</v>
      </c>
      <c r="D819" t="s">
        <v>887</v>
      </c>
      <c r="E819" t="s">
        <v>1991</v>
      </c>
      <c r="F819" t="s">
        <v>0</v>
      </c>
      <c r="G819" t="s">
        <v>344</v>
      </c>
      <c r="H819" t="str">
        <f>_xlfn.XLOOKUP(Flights[[#This Row],[Destination]], Airports!$A$2:$A$78, Airports!$D$2:$D$78)</f>
        <v>Seattle</v>
      </c>
      <c r="I819" t="str" cm="1">
        <f t="array" ref="I819">_xlfn.XLOOKUP(Flights[[#This Row],[Destination]],_xlfn._TRO_TRAILING( Airports!A:A),_xlfn._TRO_TRAILING( Airports!E:E), "Not found")</f>
        <v>WA</v>
      </c>
      <c r="J819" s="1">
        <v>0.58333333333333337</v>
      </c>
      <c r="K819" s="22">
        <f>HOUR(Flights[[#This Row],[Scheduled Departure]])</f>
        <v>14</v>
      </c>
      <c r="L819" s="1">
        <v>0.5854166666666667</v>
      </c>
      <c r="M819">
        <f>(L819-J819)*24*60</f>
        <v>2.9999999999999893</v>
      </c>
      <c r="N819" s="16">
        <f>Flights[[#This Row],[Length (min)]]/60</f>
        <v>2.6</v>
      </c>
      <c r="O819">
        <v>156</v>
      </c>
      <c r="P819">
        <v>954</v>
      </c>
      <c r="Q819" s="18">
        <f>IFERROR(Flights[[#This Row],[Distance]]/Flights[[#This Row],[Length (hr)]], "")</f>
        <v>366.92307692307691</v>
      </c>
      <c r="R819" s="1">
        <v>0.7</v>
      </c>
      <c r="S819" s="1" t="str">
        <f>IF(Flights[[#This Row],[Length (hr)]]&lt;2, "No meal", IF(Flights[[#This Row],[Length (hr)]]&lt;3.5, "Light meal", "Full meal"))</f>
        <v>Light meal</v>
      </c>
      <c r="T819" s="1" t="str">
        <f>IF(AND(Flights[[#This Row],[Airline]]="US Airways", Flights[[#This Row],[Meal]]="Full Meal"), "Yes", "No")</f>
        <v>No</v>
      </c>
      <c r="U819" s="1">
        <v>0.69374999999999998</v>
      </c>
      <c r="V819">
        <v>-9</v>
      </c>
      <c r="W819" s="1" t="str">
        <f>IF(Flights[[#This Row],[Arrival Delay]] = "", "Cancelled", IF(Flights[[#This Row],[Arrival Delay]]&gt;15, "Delayed", "On time"))</f>
        <v>On time</v>
      </c>
      <c r="X819" t="str">
        <f>IF(Flights[[#This Row],[Status]]&lt;&gt;"Delayed","", IF(Flights[[#This Row],[Arrival Delay]]&gt;120, "Severe", IF(Flights[[#This Row],[Arrival Delay]]&gt;60, "Major", "Moderate")))</f>
        <v/>
      </c>
      <c r="Y819" t="b">
        <v>0</v>
      </c>
      <c r="AA819" t="str">
        <f>IF(OR(AND(Flights[[#This Row],[Status]]="Cancelled", Flights[[#This Row],[Cancellation Reason]]="Airline/Carrier"), Flights[[#This Row],[Delay Type]]="Severe"), "Yes", "No")</f>
        <v>No</v>
      </c>
    </row>
    <row r="820" spans="1:27" x14ac:dyDescent="0.3">
      <c r="A820" s="3">
        <v>42070</v>
      </c>
      <c r="B820" s="22">
        <f>WEEKNUM(Flights[[#This Row],[Date]], 1)</f>
        <v>10</v>
      </c>
      <c r="C820" s="22">
        <f>WEEKDAY(Flights[[#This Row],[Date]],1)</f>
        <v>7</v>
      </c>
      <c r="D820" t="s">
        <v>116</v>
      </c>
      <c r="E820" t="s">
        <v>1987</v>
      </c>
      <c r="F820" t="s">
        <v>0</v>
      </c>
      <c r="G820" t="s">
        <v>3</v>
      </c>
      <c r="H820" t="str">
        <f>_xlfn.XLOOKUP(Flights[[#This Row],[Destination]], Airports!$A$2:$A$78, Airports!$D$2:$D$78)</f>
        <v>Dallas</v>
      </c>
      <c r="I820" t="str" cm="1">
        <f t="array" ref="I820">_xlfn.XLOOKUP(Flights[[#This Row],[Destination]],_xlfn._TRO_TRAILING( Airports!A:A),_xlfn._TRO_TRAILING( Airports!E:E), "Not found")</f>
        <v>TX</v>
      </c>
      <c r="J820" s="1">
        <v>0.64583333333333337</v>
      </c>
      <c r="K820" s="22">
        <f>HOUR(Flights[[#This Row],[Scheduled Departure]])</f>
        <v>15</v>
      </c>
      <c r="L820" s="1">
        <v>0.65416666666666667</v>
      </c>
      <c r="M820">
        <f>(L820-J820)*24*60</f>
        <v>11.999999999999957</v>
      </c>
      <c r="N820" s="16">
        <f>Flights[[#This Row],[Length (min)]]/60</f>
        <v>3.3666666666666667</v>
      </c>
      <c r="O820">
        <v>202</v>
      </c>
      <c r="P820">
        <v>1235</v>
      </c>
      <c r="Q820" s="18">
        <f>IFERROR(Flights[[#This Row],[Distance]]/Flights[[#This Row],[Length (hr)]], "")</f>
        <v>366.83168316831683</v>
      </c>
      <c r="R820" s="1">
        <v>0.8520833333333333</v>
      </c>
      <c r="S820" s="1" t="str">
        <f>IF(Flights[[#This Row],[Length (hr)]]&lt;2, "No meal", IF(Flights[[#This Row],[Length (hr)]]&lt;3.5, "Light meal", "Full meal"))</f>
        <v>Light meal</v>
      </c>
      <c r="T820" s="1" t="str">
        <f>IF(AND(Flights[[#This Row],[Airline]]="US Airways", Flights[[#This Row],[Meal]]="Full Meal"), "Yes", "No")</f>
        <v>No</v>
      </c>
      <c r="U820" s="1">
        <v>0.87777777777777777</v>
      </c>
      <c r="V820">
        <v>37</v>
      </c>
      <c r="W820" s="1" t="str">
        <f>IF(Flights[[#This Row],[Arrival Delay]] = "", "Cancelled", IF(Flights[[#This Row],[Arrival Delay]]&gt;15, "Delayed", "On time"))</f>
        <v>Delayed</v>
      </c>
      <c r="X820" t="str">
        <f>IF(Flights[[#This Row],[Status]]&lt;&gt;"Delayed","", IF(Flights[[#This Row],[Arrival Delay]]&gt;120, "Severe", IF(Flights[[#This Row],[Arrival Delay]]&gt;60, "Major", "Moderate")))</f>
        <v>Moderate</v>
      </c>
      <c r="Y820" t="b">
        <v>0</v>
      </c>
      <c r="AA820" t="str">
        <f>IF(OR(AND(Flights[[#This Row],[Status]]="Cancelled", Flights[[#This Row],[Cancellation Reason]]="Airline/Carrier"), Flights[[#This Row],[Delay Type]]="Severe"), "Yes", "No")</f>
        <v>No</v>
      </c>
    </row>
    <row r="821" spans="1:27" x14ac:dyDescent="0.3">
      <c r="A821" s="3">
        <v>42070</v>
      </c>
      <c r="B821" s="22">
        <f>WEEKNUM(Flights[[#This Row],[Date]], 1)</f>
        <v>10</v>
      </c>
      <c r="C821" s="22">
        <f>WEEKDAY(Flights[[#This Row],[Date]],1)</f>
        <v>7</v>
      </c>
      <c r="D821" t="s">
        <v>1090</v>
      </c>
      <c r="E821" t="s">
        <v>1994</v>
      </c>
      <c r="F821" t="s">
        <v>0</v>
      </c>
      <c r="G821" t="s">
        <v>356</v>
      </c>
      <c r="H821" t="str">
        <f>_xlfn.XLOOKUP(Flights[[#This Row],[Destination]], Airports!$A$2:$A$78, Airports!$D$2:$D$78)</f>
        <v>Tucson</v>
      </c>
      <c r="I821" t="str" cm="1">
        <f t="array" ref="I821">_xlfn.XLOOKUP(Flights[[#This Row],[Destination]],_xlfn._TRO_TRAILING( Airports!A:A),_xlfn._TRO_TRAILING( Airports!E:E), "Not found")</f>
        <v>AZ</v>
      </c>
      <c r="J821" s="1">
        <v>0.82638888888888884</v>
      </c>
      <c r="K821" s="22">
        <f>HOUR(Flights[[#This Row],[Scheduled Departure]])</f>
        <v>19</v>
      </c>
      <c r="L821" s="1">
        <v>0.82222222222222219</v>
      </c>
      <c r="M821">
        <f>(L821-J821)*24*60</f>
        <v>-5.9999999999999787</v>
      </c>
      <c r="N821" s="16">
        <f>Flights[[#This Row],[Length (min)]]/60</f>
        <v>1.4666666666666666</v>
      </c>
      <c r="O821">
        <v>88</v>
      </c>
      <c r="P821">
        <v>451</v>
      </c>
      <c r="Q821" s="18">
        <f>IFERROR(Flights[[#This Row],[Distance]]/Flights[[#This Row],[Length (hr)]], "")</f>
        <v>307.5</v>
      </c>
      <c r="R821" s="1">
        <v>0.92361111111111116</v>
      </c>
      <c r="S821" s="1" t="str">
        <f>IF(Flights[[#This Row],[Length (hr)]]&lt;2, "No meal", IF(Flights[[#This Row],[Length (hr)]]&lt;3.5, "Light meal", "Full meal"))</f>
        <v>No meal</v>
      </c>
      <c r="T821" s="1" t="str">
        <f>IF(AND(Flights[[#This Row],[Airline]]="US Airways", Flights[[#This Row],[Meal]]="Full Meal"), "Yes", "No")</f>
        <v>No</v>
      </c>
      <c r="U821" s="1">
        <v>0.92500000000000004</v>
      </c>
      <c r="V821">
        <v>2</v>
      </c>
      <c r="W821" s="1" t="str">
        <f>IF(Flights[[#This Row],[Arrival Delay]] = "", "Cancelled", IF(Flights[[#This Row],[Arrival Delay]]&gt;15, "Delayed", "On time"))</f>
        <v>On time</v>
      </c>
      <c r="X821" t="str">
        <f>IF(Flights[[#This Row],[Status]]&lt;&gt;"Delayed","", IF(Flights[[#This Row],[Arrival Delay]]&gt;120, "Severe", IF(Flights[[#This Row],[Arrival Delay]]&gt;60, "Major", "Moderate")))</f>
        <v/>
      </c>
      <c r="Y821" t="b">
        <v>0</v>
      </c>
      <c r="AA821" t="str">
        <f>IF(OR(AND(Flights[[#This Row],[Status]]="Cancelled", Flights[[#This Row],[Cancellation Reason]]="Airline/Carrier"), Flights[[#This Row],[Delay Type]]="Severe"), "Yes", "No")</f>
        <v>No</v>
      </c>
    </row>
    <row r="822" spans="1:27" x14ac:dyDescent="0.3">
      <c r="A822" s="3">
        <v>42070</v>
      </c>
      <c r="B822" s="22">
        <f>WEEKNUM(Flights[[#This Row],[Date]], 1)</f>
        <v>10</v>
      </c>
      <c r="C822" s="22">
        <f>WEEKDAY(Flights[[#This Row],[Date]],1)</f>
        <v>7</v>
      </c>
      <c r="D822" t="s">
        <v>821</v>
      </c>
      <c r="E822" t="s">
        <v>1994</v>
      </c>
      <c r="F822" t="s">
        <v>0</v>
      </c>
      <c r="G822" t="s">
        <v>318</v>
      </c>
      <c r="H822" t="str">
        <f>_xlfn.XLOOKUP(Flights[[#This Row],[Destination]], Airports!$A$2:$A$78, Airports!$D$2:$D$78)</f>
        <v>Oakland</v>
      </c>
      <c r="I822" t="str" cm="1">
        <f t="array" ref="I822">_xlfn.XLOOKUP(Flights[[#This Row],[Destination]],_xlfn._TRO_TRAILING( Airports!A:A),_xlfn._TRO_TRAILING( Airports!E:E), "Not found")</f>
        <v>CA</v>
      </c>
      <c r="J822" s="1">
        <v>0.86458333333333337</v>
      </c>
      <c r="K822" s="22">
        <f>HOUR(Flights[[#This Row],[Scheduled Departure]])</f>
        <v>20</v>
      </c>
      <c r="L822" s="1">
        <v>0.87083333333333335</v>
      </c>
      <c r="M822">
        <f>(L822-J822)*24*60</f>
        <v>8.999999999999968</v>
      </c>
      <c r="N822" s="16">
        <f>Flights[[#This Row],[Length (min)]]/60</f>
        <v>1.3166666666666667</v>
      </c>
      <c r="O822">
        <v>79</v>
      </c>
      <c r="P822">
        <v>337</v>
      </c>
      <c r="Q822" s="18">
        <f>IFERROR(Flights[[#This Row],[Distance]]/Flights[[#This Row],[Length (hr)]], "")</f>
        <v>255.9493670886076</v>
      </c>
      <c r="R822" s="1">
        <v>0.92500000000000004</v>
      </c>
      <c r="S822" s="1" t="str">
        <f>IF(Flights[[#This Row],[Length (hr)]]&lt;2, "No meal", IF(Flights[[#This Row],[Length (hr)]]&lt;3.5, "Light meal", "Full meal"))</f>
        <v>No meal</v>
      </c>
      <c r="T822" s="1" t="str">
        <f>IF(AND(Flights[[#This Row],[Airline]]="US Airways", Flights[[#This Row],[Meal]]="Full Meal"), "Yes", "No")</f>
        <v>No</v>
      </c>
      <c r="U822" s="1">
        <v>0.92569444444444449</v>
      </c>
      <c r="V822">
        <v>1</v>
      </c>
      <c r="W822" s="1" t="str">
        <f>IF(Flights[[#This Row],[Arrival Delay]] = "", "Cancelled", IF(Flights[[#This Row],[Arrival Delay]]&gt;15, "Delayed", "On time"))</f>
        <v>On time</v>
      </c>
      <c r="X822" t="str">
        <f>IF(Flights[[#This Row],[Status]]&lt;&gt;"Delayed","", IF(Flights[[#This Row],[Arrival Delay]]&gt;120, "Severe", IF(Flights[[#This Row],[Arrival Delay]]&gt;60, "Major", "Moderate")))</f>
        <v/>
      </c>
      <c r="Y822" t="b">
        <v>0</v>
      </c>
      <c r="AA822" t="str">
        <f>IF(OR(AND(Flights[[#This Row],[Status]]="Cancelled", Flights[[#This Row],[Cancellation Reason]]="Airline/Carrier"), Flights[[#This Row],[Delay Type]]="Severe"), "Yes", "No")</f>
        <v>No</v>
      </c>
    </row>
    <row r="823" spans="1:27" x14ac:dyDescent="0.3">
      <c r="A823" s="3">
        <v>42071</v>
      </c>
      <c r="B823" s="22">
        <f>WEEKNUM(Flights[[#This Row],[Date]], 1)</f>
        <v>11</v>
      </c>
      <c r="C823" s="22">
        <f>WEEKDAY(Flights[[#This Row],[Date]],1)</f>
        <v>1</v>
      </c>
      <c r="D823" t="s">
        <v>783</v>
      </c>
      <c r="E823" t="s">
        <v>1990</v>
      </c>
      <c r="F823" t="s">
        <v>0</v>
      </c>
      <c r="G823" t="s">
        <v>293</v>
      </c>
      <c r="H823" t="str">
        <f>_xlfn.XLOOKUP(Flights[[#This Row],[Destination]], Airports!$A$2:$A$78, Airports!$D$2:$D$78)</f>
        <v>Houston</v>
      </c>
      <c r="I823" t="str" cm="1">
        <f t="array" ref="I823">_xlfn.XLOOKUP(Flights[[#This Row],[Destination]],_xlfn._TRO_TRAILING( Airports!A:A),_xlfn._TRO_TRAILING( Airports!E:E), "Not found")</f>
        <v>TX</v>
      </c>
      <c r="J823" s="1">
        <v>0.3125</v>
      </c>
      <c r="K823" s="22">
        <f>HOUR(Flights[[#This Row],[Scheduled Departure]])</f>
        <v>7</v>
      </c>
      <c r="L823" s="1">
        <v>0.30763888888888891</v>
      </c>
      <c r="M823">
        <f>(L823-J823)*24*60</f>
        <v>-6.9999999999999751</v>
      </c>
      <c r="N823" s="16">
        <f>Flights[[#This Row],[Length (min)]]/60</f>
        <v>3.2166666666666668</v>
      </c>
      <c r="O823">
        <v>193</v>
      </c>
      <c r="P823">
        <v>1379</v>
      </c>
      <c r="Q823" s="18">
        <f>IFERROR(Flights[[#This Row],[Distance]]/Flights[[#This Row],[Length (hr)]], "")</f>
        <v>428.70466321243521</v>
      </c>
      <c r="R823" s="1">
        <v>0.52708333333333335</v>
      </c>
      <c r="S823" s="1" t="str">
        <f>IF(Flights[[#This Row],[Length (hr)]]&lt;2, "No meal", IF(Flights[[#This Row],[Length (hr)]]&lt;3.5, "Light meal", "Full meal"))</f>
        <v>Light meal</v>
      </c>
      <c r="T823" s="1" t="str">
        <f>IF(AND(Flights[[#This Row],[Airline]]="US Airways", Flights[[#This Row],[Meal]]="Full Meal"), "Yes", "No")</f>
        <v>No</v>
      </c>
      <c r="U823" s="1">
        <v>0.52500000000000002</v>
      </c>
      <c r="V823">
        <v>-3</v>
      </c>
      <c r="W823" s="1" t="str">
        <f>IF(Flights[[#This Row],[Arrival Delay]] = "", "Cancelled", IF(Flights[[#This Row],[Arrival Delay]]&gt;15, "Delayed", "On time"))</f>
        <v>On time</v>
      </c>
      <c r="X823" t="str">
        <f>IF(Flights[[#This Row],[Status]]&lt;&gt;"Delayed","", IF(Flights[[#This Row],[Arrival Delay]]&gt;120, "Severe", IF(Flights[[#This Row],[Arrival Delay]]&gt;60, "Major", "Moderate")))</f>
        <v/>
      </c>
      <c r="Y823" t="b">
        <v>0</v>
      </c>
      <c r="AA823" t="str">
        <f>IF(OR(AND(Flights[[#This Row],[Status]]="Cancelled", Flights[[#This Row],[Cancellation Reason]]="Airline/Carrier"), Flights[[#This Row],[Delay Type]]="Severe"), "Yes", "No")</f>
        <v>No</v>
      </c>
    </row>
    <row r="824" spans="1:27" x14ac:dyDescent="0.3">
      <c r="A824" s="3">
        <v>42071</v>
      </c>
      <c r="B824" s="22">
        <f>WEEKNUM(Flights[[#This Row],[Date]], 1)</f>
        <v>11</v>
      </c>
      <c r="C824" s="22">
        <f>WEEKDAY(Flights[[#This Row],[Date]],1)</f>
        <v>1</v>
      </c>
      <c r="D824" t="s">
        <v>453</v>
      </c>
      <c r="E824" t="s">
        <v>1996</v>
      </c>
      <c r="F824" t="s">
        <v>0</v>
      </c>
      <c r="G824" t="s">
        <v>285</v>
      </c>
      <c r="H824" t="str">
        <f>_xlfn.XLOOKUP(Flights[[#This Row],[Destination]], Airports!$A$2:$A$78, Airports!$D$2:$D$78)</f>
        <v>Fort Lauderdale</v>
      </c>
      <c r="I824" t="str" cm="1">
        <f t="array" ref="I824">_xlfn.XLOOKUP(Flights[[#This Row],[Destination]],_xlfn._TRO_TRAILING( Airports!A:A),_xlfn._TRO_TRAILING( Airports!E:E), "Not found")</f>
        <v>FL</v>
      </c>
      <c r="J824" s="1">
        <v>0.4236111111111111</v>
      </c>
      <c r="K824" s="22">
        <f>HOUR(Flights[[#This Row],[Scheduled Departure]])</f>
        <v>10</v>
      </c>
      <c r="L824" s="1">
        <v>0.42291666666666666</v>
      </c>
      <c r="M824">
        <f>(L824-J824)*24*60</f>
        <v>-0.99999999999999645</v>
      </c>
      <c r="N824" s="16">
        <f>Flights[[#This Row],[Length (min)]]/60</f>
        <v>4.666666666666667</v>
      </c>
      <c r="O824">
        <v>280</v>
      </c>
      <c r="P824">
        <v>2342</v>
      </c>
      <c r="Q824" s="18">
        <f>IFERROR(Flights[[#This Row],[Distance]]/Flights[[#This Row],[Length (hr)]], "")</f>
        <v>501.85714285714283</v>
      </c>
      <c r="R824" s="1">
        <v>0.75</v>
      </c>
      <c r="S824" s="1" t="str">
        <f>IF(Flights[[#This Row],[Length (hr)]]&lt;2, "No meal", IF(Flights[[#This Row],[Length (hr)]]&lt;3.5, "Light meal", "Full meal"))</f>
        <v>Full meal</v>
      </c>
      <c r="T824" s="1" t="str">
        <f>IF(AND(Flights[[#This Row],[Airline]]="US Airways", Flights[[#This Row],[Meal]]="Full Meal"), "Yes", "No")</f>
        <v>No</v>
      </c>
      <c r="U824" s="1">
        <v>0.74236111111111114</v>
      </c>
      <c r="V824">
        <v>-11</v>
      </c>
      <c r="W824" s="1" t="str">
        <f>IF(Flights[[#This Row],[Arrival Delay]] = "", "Cancelled", IF(Flights[[#This Row],[Arrival Delay]]&gt;15, "Delayed", "On time"))</f>
        <v>On time</v>
      </c>
      <c r="X824" t="str">
        <f>IF(Flights[[#This Row],[Status]]&lt;&gt;"Delayed","", IF(Flights[[#This Row],[Arrival Delay]]&gt;120, "Severe", IF(Flights[[#This Row],[Arrival Delay]]&gt;60, "Major", "Moderate")))</f>
        <v/>
      </c>
      <c r="Y824" t="b">
        <v>0</v>
      </c>
      <c r="AA824" t="str">
        <f>IF(OR(AND(Flights[[#This Row],[Status]]="Cancelled", Flights[[#This Row],[Cancellation Reason]]="Airline/Carrier"), Flights[[#This Row],[Delay Type]]="Severe"), "Yes", "No")</f>
        <v>No</v>
      </c>
    </row>
    <row r="825" spans="1:27" x14ac:dyDescent="0.3">
      <c r="A825" s="3">
        <v>42071</v>
      </c>
      <c r="B825" s="22">
        <f>WEEKNUM(Flights[[#This Row],[Date]], 1)</f>
        <v>11</v>
      </c>
      <c r="C825" s="22">
        <f>WEEKDAY(Flights[[#This Row],[Date]],1)</f>
        <v>1</v>
      </c>
      <c r="D825" t="s">
        <v>434</v>
      </c>
      <c r="E825" t="s">
        <v>1994</v>
      </c>
      <c r="F825" t="s">
        <v>0</v>
      </c>
      <c r="G825" t="s">
        <v>250</v>
      </c>
      <c r="H825" t="str">
        <f>_xlfn.XLOOKUP(Flights[[#This Row],[Destination]], Airports!$A$2:$A$78, Airports!$D$2:$D$78)</f>
        <v>Aspen</v>
      </c>
      <c r="I825" t="str" cm="1">
        <f t="array" ref="I825">_xlfn.XLOOKUP(Flights[[#This Row],[Destination]],_xlfn._TRO_TRAILING( Airports!A:A),_xlfn._TRO_TRAILING( Airports!E:E), "Not found")</f>
        <v>CO</v>
      </c>
      <c r="J825" s="1">
        <v>0.43888888888888888</v>
      </c>
      <c r="K825" s="22">
        <f>HOUR(Flights[[#This Row],[Scheduled Departure]])</f>
        <v>10</v>
      </c>
      <c r="L825" s="1">
        <v>0.5444444444444444</v>
      </c>
      <c r="M825">
        <f>(L825-J825)*24*60</f>
        <v>151.99999999999994</v>
      </c>
      <c r="N825" s="16">
        <f>Flights[[#This Row],[Length (min)]]/60</f>
        <v>2.2333333333333334</v>
      </c>
      <c r="O825">
        <v>134</v>
      </c>
      <c r="P825">
        <v>737</v>
      </c>
      <c r="Q825" s="18">
        <f>IFERROR(Flights[[#This Row],[Distance]]/Flights[[#This Row],[Length (hr)]], "")</f>
        <v>330</v>
      </c>
      <c r="R825" s="1">
        <v>0.56805555555555554</v>
      </c>
      <c r="S825" s="1" t="str">
        <f>IF(Flights[[#This Row],[Length (hr)]]&lt;2, "No meal", IF(Flights[[#This Row],[Length (hr)]]&lt;3.5, "Light meal", "Full meal"))</f>
        <v>Light meal</v>
      </c>
      <c r="T825" s="1" t="str">
        <f>IF(AND(Flights[[#This Row],[Airline]]="US Airways", Flights[[#This Row],[Meal]]="Full Meal"), "Yes", "No")</f>
        <v>No</v>
      </c>
      <c r="U825" s="1">
        <v>0.6791666666666667</v>
      </c>
      <c r="V825">
        <v>160</v>
      </c>
      <c r="W825" s="1" t="str">
        <f>IF(Flights[[#This Row],[Arrival Delay]] = "", "Cancelled", IF(Flights[[#This Row],[Arrival Delay]]&gt;15, "Delayed", "On time"))</f>
        <v>Delayed</v>
      </c>
      <c r="X825" t="str">
        <f>IF(Flights[[#This Row],[Status]]&lt;&gt;"Delayed","", IF(Flights[[#This Row],[Arrival Delay]]&gt;120, "Severe", IF(Flights[[#This Row],[Arrival Delay]]&gt;60, "Major", "Moderate")))</f>
        <v>Severe</v>
      </c>
      <c r="Y825" t="b">
        <v>0</v>
      </c>
      <c r="AA825" t="str">
        <f>IF(OR(AND(Flights[[#This Row],[Status]]="Cancelled", Flights[[#This Row],[Cancellation Reason]]="Airline/Carrier"), Flights[[#This Row],[Delay Type]]="Severe"), "Yes", "No")</f>
        <v>Yes</v>
      </c>
    </row>
    <row r="826" spans="1:27" x14ac:dyDescent="0.3">
      <c r="A826" s="3">
        <v>42071</v>
      </c>
      <c r="B826" s="22">
        <f>WEEKNUM(Flights[[#This Row],[Date]], 1)</f>
        <v>11</v>
      </c>
      <c r="C826" s="22">
        <f>WEEKDAY(Flights[[#This Row],[Date]],1)</f>
        <v>1</v>
      </c>
      <c r="D826" t="s">
        <v>492</v>
      </c>
      <c r="E826" t="s">
        <v>1989</v>
      </c>
      <c r="F826" t="s">
        <v>0</v>
      </c>
      <c r="G826" t="s">
        <v>31</v>
      </c>
      <c r="H826" t="str">
        <f>_xlfn.XLOOKUP(Flights[[#This Row],[Destination]], Airports!$A$2:$A$78, Airports!$D$2:$D$78)</f>
        <v>Raleigh</v>
      </c>
      <c r="I826" t="str" cm="1">
        <f t="array" ref="I826">_xlfn.XLOOKUP(Flights[[#This Row],[Destination]],_xlfn._TRO_TRAILING( Airports!A:A),_xlfn._TRO_TRAILING( Airports!E:E), "Not found")</f>
        <v>NC</v>
      </c>
      <c r="J826" s="1">
        <v>0.47569444444444442</v>
      </c>
      <c r="K826" s="22">
        <f>HOUR(Flights[[#This Row],[Scheduled Departure]])</f>
        <v>11</v>
      </c>
      <c r="L826" s="1">
        <v>0.47430555555555554</v>
      </c>
      <c r="M826">
        <f>(L826-J826)*24*60</f>
        <v>-1.9999999999999929</v>
      </c>
      <c r="N826" s="16">
        <f>Flights[[#This Row],[Length (min)]]/60</f>
        <v>4.4666666666666668</v>
      </c>
      <c r="O826">
        <v>268</v>
      </c>
      <c r="P826">
        <v>2239</v>
      </c>
      <c r="Q826" s="18">
        <f>IFERROR(Flights[[#This Row],[Distance]]/Flights[[#This Row],[Length (hr)]], "")</f>
        <v>501.26865671641792</v>
      </c>
      <c r="R826" s="1">
        <v>0.8</v>
      </c>
      <c r="S826" s="1" t="str">
        <f>IF(Flights[[#This Row],[Length (hr)]]&lt;2, "No meal", IF(Flights[[#This Row],[Length (hr)]]&lt;3.5, "Light meal", "Full meal"))</f>
        <v>Full meal</v>
      </c>
      <c r="T826" s="1" t="str">
        <f>IF(AND(Flights[[#This Row],[Airline]]="US Airways", Flights[[#This Row],[Meal]]="Full Meal"), "Yes", "No")</f>
        <v>No</v>
      </c>
      <c r="U826" s="1">
        <v>0.78541666666666665</v>
      </c>
      <c r="V826">
        <v>-21</v>
      </c>
      <c r="W826" s="1" t="str">
        <f>IF(Flights[[#This Row],[Arrival Delay]] = "", "Cancelled", IF(Flights[[#This Row],[Arrival Delay]]&gt;15, "Delayed", "On time"))</f>
        <v>On time</v>
      </c>
      <c r="X826" t="str">
        <f>IF(Flights[[#This Row],[Status]]&lt;&gt;"Delayed","", IF(Flights[[#This Row],[Arrival Delay]]&gt;120, "Severe", IF(Flights[[#This Row],[Arrival Delay]]&gt;60, "Major", "Moderate")))</f>
        <v/>
      </c>
      <c r="Y826" t="b">
        <v>0</v>
      </c>
      <c r="AA826" t="str">
        <f>IF(OR(AND(Flights[[#This Row],[Status]]="Cancelled", Flights[[#This Row],[Cancellation Reason]]="Airline/Carrier"), Flights[[#This Row],[Delay Type]]="Severe"), "Yes", "No")</f>
        <v>No</v>
      </c>
    </row>
    <row r="827" spans="1:27" x14ac:dyDescent="0.3">
      <c r="A827" s="3">
        <v>42071</v>
      </c>
      <c r="B827" s="22">
        <f>WEEKNUM(Flights[[#This Row],[Date]], 1)</f>
        <v>11</v>
      </c>
      <c r="C827" s="22">
        <f>WEEKDAY(Flights[[#This Row],[Date]],1)</f>
        <v>1</v>
      </c>
      <c r="D827" t="s">
        <v>65</v>
      </c>
      <c r="E827" t="s">
        <v>1987</v>
      </c>
      <c r="F827" t="s">
        <v>0</v>
      </c>
      <c r="G827" t="s">
        <v>12</v>
      </c>
      <c r="H827" t="str">
        <f>_xlfn.XLOOKUP(Flights[[#This Row],[Destination]], Airports!$A$2:$A$78, Airports!$D$2:$D$78)</f>
        <v>New York</v>
      </c>
      <c r="I827" t="str" cm="1">
        <f t="array" ref="I827">_xlfn.XLOOKUP(Flights[[#This Row],[Destination]],_xlfn._TRO_TRAILING( Airports!A:A),_xlfn._TRO_TRAILING( Airports!E:E), "Not found")</f>
        <v>NY</v>
      </c>
      <c r="J827" s="1">
        <v>0.4826388888888889</v>
      </c>
      <c r="K827" s="22">
        <f>HOUR(Flights[[#This Row],[Scheduled Departure]])</f>
        <v>11</v>
      </c>
      <c r="L827" s="1">
        <v>0.47847222222222224</v>
      </c>
      <c r="M827">
        <f>(L827-J827)*24*60</f>
        <v>-5.9999999999999787</v>
      </c>
      <c r="N827" s="16">
        <f>Flights[[#This Row],[Length (min)]]/60</f>
        <v>5.7</v>
      </c>
      <c r="O827">
        <v>342</v>
      </c>
      <c r="P827">
        <v>2475</v>
      </c>
      <c r="Q827" s="18">
        <f>IFERROR(Flights[[#This Row],[Distance]]/Flights[[#This Row],[Length (hr)]], "")</f>
        <v>434.21052631578948</v>
      </c>
      <c r="R827" s="1">
        <v>0.84027777777777779</v>
      </c>
      <c r="S827" s="1" t="str">
        <f>IF(Flights[[#This Row],[Length (hr)]]&lt;2, "No meal", IF(Flights[[#This Row],[Length (hr)]]&lt;3.5, "Light meal", "Full meal"))</f>
        <v>Full meal</v>
      </c>
      <c r="T827" s="1" t="str">
        <f>IF(AND(Flights[[#This Row],[Airline]]="US Airways", Flights[[#This Row],[Meal]]="Full Meal"), "Yes", "No")</f>
        <v>No</v>
      </c>
      <c r="U827" s="1">
        <v>0.84097222222222223</v>
      </c>
      <c r="V827">
        <v>1</v>
      </c>
      <c r="W827" s="1" t="str">
        <f>IF(Flights[[#This Row],[Arrival Delay]] = "", "Cancelled", IF(Flights[[#This Row],[Arrival Delay]]&gt;15, "Delayed", "On time"))</f>
        <v>On time</v>
      </c>
      <c r="X827" t="str">
        <f>IF(Flights[[#This Row],[Status]]&lt;&gt;"Delayed","", IF(Flights[[#This Row],[Arrival Delay]]&gt;120, "Severe", IF(Flights[[#This Row],[Arrival Delay]]&gt;60, "Major", "Moderate")))</f>
        <v/>
      </c>
      <c r="Y827" t="b">
        <v>0</v>
      </c>
      <c r="AA827" t="str">
        <f>IF(OR(AND(Flights[[#This Row],[Status]]="Cancelled", Flights[[#This Row],[Cancellation Reason]]="Airline/Carrier"), Flights[[#This Row],[Delay Type]]="Severe"), "Yes", "No")</f>
        <v>No</v>
      </c>
    </row>
    <row r="828" spans="1:27" x14ac:dyDescent="0.3">
      <c r="A828" s="3">
        <v>42071</v>
      </c>
      <c r="B828" s="22">
        <f>WEEKNUM(Flights[[#This Row],[Date]], 1)</f>
        <v>11</v>
      </c>
      <c r="C828" s="22">
        <f>WEEKDAY(Flights[[#This Row],[Date]],1)</f>
        <v>1</v>
      </c>
      <c r="D828" t="s">
        <v>73</v>
      </c>
      <c r="E828" t="s">
        <v>1987</v>
      </c>
      <c r="F828" t="s">
        <v>0</v>
      </c>
      <c r="G828" t="s">
        <v>2</v>
      </c>
      <c r="H828" t="str">
        <f>_xlfn.XLOOKUP(Flights[[#This Row],[Destination]], Airports!$A$2:$A$78, Airports!$D$2:$D$78)</f>
        <v>Miami</v>
      </c>
      <c r="I828" t="str" cm="1">
        <f t="array" ref="I828">_xlfn.XLOOKUP(Flights[[#This Row],[Destination]],_xlfn._TRO_TRAILING( Airports!A:A),_xlfn._TRO_TRAILING( Airports!E:E), "Not found")</f>
        <v>FL</v>
      </c>
      <c r="J828" s="1">
        <v>0.53472222222222221</v>
      </c>
      <c r="K828" s="22">
        <f>HOUR(Flights[[#This Row],[Scheduled Departure]])</f>
        <v>12</v>
      </c>
      <c r="L828" s="1">
        <v>0.55277777777777781</v>
      </c>
      <c r="M828">
        <f>(L828-J828)*24*60</f>
        <v>26.000000000000068</v>
      </c>
      <c r="N828" s="16">
        <f>Flights[[#This Row],[Length (min)]]/60</f>
        <v>4.7833333333333332</v>
      </c>
      <c r="O828">
        <v>287</v>
      </c>
      <c r="P828">
        <v>2342</v>
      </c>
      <c r="Q828" s="18">
        <f>IFERROR(Flights[[#This Row],[Distance]]/Flights[[#This Row],[Length (hr)]], "")</f>
        <v>489.616724738676</v>
      </c>
      <c r="R828" s="1">
        <v>0.85624999999999996</v>
      </c>
      <c r="S828" s="1" t="str">
        <f>IF(Flights[[#This Row],[Length (hr)]]&lt;2, "No meal", IF(Flights[[#This Row],[Length (hr)]]&lt;3.5, "Light meal", "Full meal"))</f>
        <v>Full meal</v>
      </c>
      <c r="T828" s="1" t="str">
        <f>IF(AND(Flights[[#This Row],[Airline]]="US Airways", Flights[[#This Row],[Meal]]="Full Meal"), "Yes", "No")</f>
        <v>No</v>
      </c>
      <c r="U828" s="1">
        <v>0.87708333333333333</v>
      </c>
      <c r="V828">
        <v>30</v>
      </c>
      <c r="W828" s="1" t="str">
        <f>IF(Flights[[#This Row],[Arrival Delay]] = "", "Cancelled", IF(Flights[[#This Row],[Arrival Delay]]&gt;15, "Delayed", "On time"))</f>
        <v>Delayed</v>
      </c>
      <c r="X828" t="str">
        <f>IF(Flights[[#This Row],[Status]]&lt;&gt;"Delayed","", IF(Flights[[#This Row],[Arrival Delay]]&gt;120, "Severe", IF(Flights[[#This Row],[Arrival Delay]]&gt;60, "Major", "Moderate")))</f>
        <v>Moderate</v>
      </c>
      <c r="Y828" t="b">
        <v>0</v>
      </c>
      <c r="AA828" t="str">
        <f>IF(OR(AND(Flights[[#This Row],[Status]]="Cancelled", Flights[[#This Row],[Cancellation Reason]]="Airline/Carrier"), Flights[[#This Row],[Delay Type]]="Severe"), "Yes", "No")</f>
        <v>No</v>
      </c>
    </row>
    <row r="829" spans="1:27" x14ac:dyDescent="0.3">
      <c r="A829" s="3">
        <v>42071</v>
      </c>
      <c r="B829" s="22">
        <f>WEEKNUM(Flights[[#This Row],[Date]], 1)</f>
        <v>11</v>
      </c>
      <c r="C829" s="22">
        <f>WEEKDAY(Flights[[#This Row],[Date]],1)</f>
        <v>1</v>
      </c>
      <c r="D829" t="s">
        <v>117</v>
      </c>
      <c r="E829" t="s">
        <v>1987</v>
      </c>
      <c r="F829" t="s">
        <v>0</v>
      </c>
      <c r="G829" t="s">
        <v>4</v>
      </c>
      <c r="H829" t="str">
        <f>_xlfn.XLOOKUP(Flights[[#This Row],[Destination]], Airports!$A$2:$A$78, Airports!$D$2:$D$78)</f>
        <v>Chicago</v>
      </c>
      <c r="I829" t="str" cm="1">
        <f t="array" ref="I829">_xlfn.XLOOKUP(Flights[[#This Row],[Destination]],_xlfn._TRO_TRAILING( Airports!A:A),_xlfn._TRO_TRAILING( Airports!E:E), "Not found")</f>
        <v>IL</v>
      </c>
      <c r="J829" s="1">
        <v>0.68055555555555558</v>
      </c>
      <c r="K829" s="22">
        <f>HOUR(Flights[[#This Row],[Scheduled Departure]])</f>
        <v>16</v>
      </c>
      <c r="L829" s="1">
        <v>0.68333333333333335</v>
      </c>
      <c r="M829">
        <f>(L829-J829)*24*60</f>
        <v>3.9999999999999858</v>
      </c>
      <c r="N829" s="16">
        <f>Flights[[#This Row],[Length (min)]]/60</f>
        <v>4.0666666666666664</v>
      </c>
      <c r="O829">
        <v>244</v>
      </c>
      <c r="P829">
        <v>1744</v>
      </c>
      <c r="Q829" s="18">
        <f>IFERROR(Flights[[#This Row],[Distance]]/Flights[[#This Row],[Length (hr)]], "")</f>
        <v>428.85245901639348</v>
      </c>
      <c r="R829" s="1">
        <v>0.93125000000000002</v>
      </c>
      <c r="S829" s="1" t="str">
        <f>IF(Flights[[#This Row],[Length (hr)]]&lt;2, "No meal", IF(Flights[[#This Row],[Length (hr)]]&lt;3.5, "Light meal", "Full meal"))</f>
        <v>Full meal</v>
      </c>
      <c r="T829" s="1" t="str">
        <f>IF(AND(Flights[[#This Row],[Airline]]="US Airways", Flights[[#This Row],[Meal]]="Full Meal"), "Yes", "No")</f>
        <v>No</v>
      </c>
      <c r="U829" s="1">
        <v>0.93611111111111112</v>
      </c>
      <c r="V829">
        <v>7</v>
      </c>
      <c r="W829" s="1" t="str">
        <f>IF(Flights[[#This Row],[Arrival Delay]] = "", "Cancelled", IF(Flights[[#This Row],[Arrival Delay]]&gt;15, "Delayed", "On time"))</f>
        <v>On time</v>
      </c>
      <c r="X829" t="str">
        <f>IF(Flights[[#This Row],[Status]]&lt;&gt;"Delayed","", IF(Flights[[#This Row],[Arrival Delay]]&gt;120, "Severe", IF(Flights[[#This Row],[Arrival Delay]]&gt;60, "Major", "Moderate")))</f>
        <v/>
      </c>
      <c r="Y829" t="b">
        <v>0</v>
      </c>
      <c r="AA829" t="str">
        <f>IF(OR(AND(Flights[[#This Row],[Status]]="Cancelled", Flights[[#This Row],[Cancellation Reason]]="Airline/Carrier"), Flights[[#This Row],[Delay Type]]="Severe"), "Yes", "No")</f>
        <v>No</v>
      </c>
    </row>
    <row r="830" spans="1:27" x14ac:dyDescent="0.3">
      <c r="A830" s="3">
        <v>42071</v>
      </c>
      <c r="B830" s="22">
        <f>WEEKNUM(Flights[[#This Row],[Date]], 1)</f>
        <v>11</v>
      </c>
      <c r="C830" s="22">
        <f>WEEKDAY(Flights[[#This Row],[Date]],1)</f>
        <v>1</v>
      </c>
      <c r="D830" t="s">
        <v>1170</v>
      </c>
      <c r="E830" t="s">
        <v>1995</v>
      </c>
      <c r="F830" t="s">
        <v>0</v>
      </c>
      <c r="G830" t="s">
        <v>6</v>
      </c>
      <c r="H830" t="str">
        <f>_xlfn.XLOOKUP(Flights[[#This Row],[Destination]], Airports!$A$2:$A$78, Airports!$D$2:$D$78)</f>
        <v>Nashville</v>
      </c>
      <c r="I830" t="str" cm="1">
        <f t="array" ref="I830">_xlfn.XLOOKUP(Flights[[#This Row],[Destination]],_xlfn._TRO_TRAILING( Airports!A:A),_xlfn._TRO_TRAILING( Airports!E:E), "Not found")</f>
        <v>TN</v>
      </c>
      <c r="J830" s="1">
        <v>0.80208333333333337</v>
      </c>
      <c r="K830" s="22">
        <f>HOUR(Flights[[#This Row],[Scheduled Departure]])</f>
        <v>19</v>
      </c>
      <c r="L830" s="1">
        <v>0.80277777777777781</v>
      </c>
      <c r="M830">
        <f>(L830-J830)*24*60</f>
        <v>0.99999999999999645</v>
      </c>
      <c r="N830" s="16">
        <f>Flights[[#This Row],[Length (min)]]/60</f>
        <v>3.5833333333333335</v>
      </c>
      <c r="O830">
        <v>215</v>
      </c>
      <c r="P830">
        <v>1797</v>
      </c>
      <c r="Q830" s="18">
        <f>IFERROR(Flights[[#This Row],[Distance]]/Flights[[#This Row],[Length (hr)]], "")</f>
        <v>501.48837209302326</v>
      </c>
      <c r="R830" s="1">
        <v>3.8194444444444448E-2</v>
      </c>
      <c r="S830" s="1" t="str">
        <f>IF(Flights[[#This Row],[Length (hr)]]&lt;2, "No meal", IF(Flights[[#This Row],[Length (hr)]]&lt;3.5, "Light meal", "Full meal"))</f>
        <v>Full meal</v>
      </c>
      <c r="T830" s="1" t="str">
        <f>IF(AND(Flights[[#This Row],[Airline]]="US Airways", Flights[[#This Row],[Meal]]="Full Meal"), "Yes", "No")</f>
        <v>No</v>
      </c>
      <c r="U830" s="1">
        <v>3.5416666666666666E-2</v>
      </c>
      <c r="V830">
        <v>-4</v>
      </c>
      <c r="W830" s="1" t="str">
        <f>IF(Flights[[#This Row],[Arrival Delay]] = "", "Cancelled", IF(Flights[[#This Row],[Arrival Delay]]&gt;15, "Delayed", "On time"))</f>
        <v>On time</v>
      </c>
      <c r="X830" t="str">
        <f>IF(Flights[[#This Row],[Status]]&lt;&gt;"Delayed","", IF(Flights[[#This Row],[Arrival Delay]]&gt;120, "Severe", IF(Flights[[#This Row],[Arrival Delay]]&gt;60, "Major", "Moderate")))</f>
        <v/>
      </c>
      <c r="Y830" t="b">
        <v>0</v>
      </c>
      <c r="AA830" t="str">
        <f>IF(OR(AND(Flights[[#This Row],[Status]]="Cancelled", Flights[[#This Row],[Cancellation Reason]]="Airline/Carrier"), Flights[[#This Row],[Delay Type]]="Severe"), "Yes", "No")</f>
        <v>No</v>
      </c>
    </row>
    <row r="831" spans="1:27" x14ac:dyDescent="0.3">
      <c r="A831" s="3">
        <v>42071</v>
      </c>
      <c r="B831" s="22">
        <f>WEEKNUM(Flights[[#This Row],[Date]], 1)</f>
        <v>11</v>
      </c>
      <c r="C831" s="22">
        <f>WEEKDAY(Flights[[#This Row],[Date]],1)</f>
        <v>1</v>
      </c>
      <c r="D831" t="s">
        <v>691</v>
      </c>
      <c r="E831" t="s">
        <v>1995</v>
      </c>
      <c r="F831" t="s">
        <v>0</v>
      </c>
      <c r="G831" t="s">
        <v>318</v>
      </c>
      <c r="H831" t="str">
        <f>_xlfn.XLOOKUP(Flights[[#This Row],[Destination]], Airports!$A$2:$A$78, Airports!$D$2:$D$78)</f>
        <v>Oakland</v>
      </c>
      <c r="I831" t="str" cm="1">
        <f t="array" ref="I831">_xlfn.XLOOKUP(Flights[[#This Row],[Destination]],_xlfn._TRO_TRAILING( Airports!A:A),_xlfn._TRO_TRAILING( Airports!E:E), "Not found")</f>
        <v>CA</v>
      </c>
      <c r="J831" s="1">
        <v>0.81597222222222221</v>
      </c>
      <c r="K831" s="22">
        <f>HOUR(Flights[[#This Row],[Scheduled Departure]])</f>
        <v>19</v>
      </c>
      <c r="L831" s="1">
        <v>0.83819444444444446</v>
      </c>
      <c r="M831">
        <f>(L831-J831)*24*60</f>
        <v>32.000000000000043</v>
      </c>
      <c r="N831" s="16">
        <f>Flights[[#This Row],[Length (min)]]/60</f>
        <v>1.1833333333333333</v>
      </c>
      <c r="O831">
        <v>71</v>
      </c>
      <c r="P831">
        <v>337</v>
      </c>
      <c r="Q831" s="18">
        <f>IFERROR(Flights[[#This Row],[Distance]]/Flights[[#This Row],[Length (hr)]], "")</f>
        <v>284.78873239436621</v>
      </c>
      <c r="R831" s="1">
        <v>0.87152777777777779</v>
      </c>
      <c r="S831" s="1" t="str">
        <f>IF(Flights[[#This Row],[Length (hr)]]&lt;2, "No meal", IF(Flights[[#This Row],[Length (hr)]]&lt;3.5, "Light meal", "Full meal"))</f>
        <v>No meal</v>
      </c>
      <c r="T831" s="1" t="str">
        <f>IF(AND(Flights[[#This Row],[Airline]]="US Airways", Flights[[#This Row],[Meal]]="Full Meal"), "Yes", "No")</f>
        <v>No</v>
      </c>
      <c r="U831" s="1">
        <v>0.88749999999999996</v>
      </c>
      <c r="V831">
        <v>23</v>
      </c>
      <c r="W831" s="1" t="str">
        <f>IF(Flights[[#This Row],[Arrival Delay]] = "", "Cancelled", IF(Flights[[#This Row],[Arrival Delay]]&gt;15, "Delayed", "On time"))</f>
        <v>Delayed</v>
      </c>
      <c r="X831" t="str">
        <f>IF(Flights[[#This Row],[Status]]&lt;&gt;"Delayed","", IF(Flights[[#This Row],[Arrival Delay]]&gt;120, "Severe", IF(Flights[[#This Row],[Arrival Delay]]&gt;60, "Major", "Moderate")))</f>
        <v>Moderate</v>
      </c>
      <c r="Y831" t="b">
        <v>0</v>
      </c>
      <c r="AA831" t="str">
        <f>IF(OR(AND(Flights[[#This Row],[Status]]="Cancelled", Flights[[#This Row],[Cancellation Reason]]="Airline/Carrier"), Flights[[#This Row],[Delay Type]]="Severe"), "Yes", "No")</f>
        <v>No</v>
      </c>
    </row>
    <row r="832" spans="1:27" x14ac:dyDescent="0.3">
      <c r="A832" s="3">
        <v>42071</v>
      </c>
      <c r="B832" s="22">
        <f>WEEKNUM(Flights[[#This Row],[Date]], 1)</f>
        <v>11</v>
      </c>
      <c r="C832" s="22">
        <f>WEEKDAY(Flights[[#This Row],[Date]],1)</f>
        <v>1</v>
      </c>
      <c r="D832" t="s">
        <v>1173</v>
      </c>
      <c r="E832" t="s">
        <v>1995</v>
      </c>
      <c r="F832" t="s">
        <v>0</v>
      </c>
      <c r="G832" t="s">
        <v>273</v>
      </c>
      <c r="H832" t="str">
        <f>_xlfn.XLOOKUP(Flights[[#This Row],[Destination]], Airports!$A$2:$A$78, Airports!$D$2:$D$78)</f>
        <v>Denver</v>
      </c>
      <c r="I832" t="str" cm="1">
        <f t="array" ref="I832">_xlfn.XLOOKUP(Flights[[#This Row],[Destination]],_xlfn._TRO_TRAILING( Airports!A:A),_xlfn._TRO_TRAILING( Airports!E:E), "Not found")</f>
        <v>CO</v>
      </c>
      <c r="J832" s="1">
        <v>0.82986111111111116</v>
      </c>
      <c r="K832" s="22">
        <f>HOUR(Flights[[#This Row],[Scheduled Departure]])</f>
        <v>19</v>
      </c>
      <c r="L832" s="1">
        <v>0.83611111111111114</v>
      </c>
      <c r="M832">
        <f>(L832-J832)*24*60</f>
        <v>8.999999999999968</v>
      </c>
      <c r="N832" s="16">
        <f>Flights[[#This Row],[Length (min)]]/60</f>
        <v>2.15</v>
      </c>
      <c r="O832">
        <v>129</v>
      </c>
      <c r="P832">
        <v>862</v>
      </c>
      <c r="Q832" s="18">
        <f>IFERROR(Flights[[#This Row],[Distance]]/Flights[[#This Row],[Length (hr)]], "")</f>
        <v>400.93023255813955</v>
      </c>
      <c r="R832" s="1">
        <v>0.96527777777777779</v>
      </c>
      <c r="S832" s="1" t="str">
        <f>IF(Flights[[#This Row],[Length (hr)]]&lt;2, "No meal", IF(Flights[[#This Row],[Length (hr)]]&lt;3.5, "Light meal", "Full meal"))</f>
        <v>Light meal</v>
      </c>
      <c r="T832" s="1" t="str">
        <f>IF(AND(Flights[[#This Row],[Airline]]="US Airways", Flights[[#This Row],[Meal]]="Full Meal"), "Yes", "No")</f>
        <v>No</v>
      </c>
      <c r="U832" s="1">
        <v>0.96736111111111112</v>
      </c>
      <c r="V832">
        <v>3</v>
      </c>
      <c r="W832" s="1" t="str">
        <f>IF(Flights[[#This Row],[Arrival Delay]] = "", "Cancelled", IF(Flights[[#This Row],[Arrival Delay]]&gt;15, "Delayed", "On time"))</f>
        <v>On time</v>
      </c>
      <c r="X832" t="str">
        <f>IF(Flights[[#This Row],[Status]]&lt;&gt;"Delayed","", IF(Flights[[#This Row],[Arrival Delay]]&gt;120, "Severe", IF(Flights[[#This Row],[Arrival Delay]]&gt;60, "Major", "Moderate")))</f>
        <v/>
      </c>
      <c r="Y832" t="b">
        <v>0</v>
      </c>
      <c r="AA832" t="str">
        <f>IF(OR(AND(Flights[[#This Row],[Status]]="Cancelled", Flights[[#This Row],[Cancellation Reason]]="Airline/Carrier"), Flights[[#This Row],[Delay Type]]="Severe"), "Yes", "No")</f>
        <v>No</v>
      </c>
    </row>
    <row r="833" spans="1:27" x14ac:dyDescent="0.3">
      <c r="A833" s="3">
        <v>42071</v>
      </c>
      <c r="B833" s="22">
        <f>WEEKNUM(Flights[[#This Row],[Date]], 1)</f>
        <v>11</v>
      </c>
      <c r="C833" s="22">
        <f>WEEKDAY(Flights[[#This Row],[Date]],1)</f>
        <v>1</v>
      </c>
      <c r="D833" t="s">
        <v>1094</v>
      </c>
      <c r="E833" t="s">
        <v>1994</v>
      </c>
      <c r="F833" t="s">
        <v>0</v>
      </c>
      <c r="G833" t="s">
        <v>339</v>
      </c>
      <c r="H833" t="str">
        <f>_xlfn.XLOOKUP(Flights[[#This Row],[Destination]], Airports!$A$2:$A$78, Airports!$D$2:$D$78)</f>
        <v>San Diego</v>
      </c>
      <c r="I833" t="str" cm="1">
        <f t="array" ref="I833">_xlfn.XLOOKUP(Flights[[#This Row],[Destination]],_xlfn._TRO_TRAILING( Airports!A:A),_xlfn._TRO_TRAILING( Airports!E:E), "Not found")</f>
        <v>CA</v>
      </c>
      <c r="J833" s="1">
        <v>0.88194444444444442</v>
      </c>
      <c r="K833" s="22">
        <f>HOUR(Flights[[#This Row],[Scheduled Departure]])</f>
        <v>21</v>
      </c>
      <c r="L833" s="1">
        <v>0.93194444444444446</v>
      </c>
      <c r="M833">
        <f>(L833-J833)*24*60</f>
        <v>72.000000000000057</v>
      </c>
      <c r="N833" s="16">
        <f>Flights[[#This Row],[Length (min)]]/60</f>
        <v>0.73333333333333328</v>
      </c>
      <c r="O833">
        <v>44</v>
      </c>
      <c r="P833">
        <v>109</v>
      </c>
      <c r="Q833" s="18">
        <f>IFERROR(Flights[[#This Row],[Distance]]/Flights[[#This Row],[Length (hr)]], "")</f>
        <v>148.63636363636365</v>
      </c>
      <c r="R833" s="1">
        <v>0.91597222222222219</v>
      </c>
      <c r="S833" s="1" t="str">
        <f>IF(Flights[[#This Row],[Length (hr)]]&lt;2, "No meal", IF(Flights[[#This Row],[Length (hr)]]&lt;3.5, "Light meal", "Full meal"))</f>
        <v>No meal</v>
      </c>
      <c r="T833" s="1" t="str">
        <f>IF(AND(Flights[[#This Row],[Airline]]="US Airways", Flights[[#This Row],[Meal]]="Full Meal"), "Yes", "No")</f>
        <v>No</v>
      </c>
      <c r="U833" s="1">
        <v>0.96250000000000002</v>
      </c>
      <c r="V833">
        <v>67</v>
      </c>
      <c r="W833" s="1" t="str">
        <f>IF(Flights[[#This Row],[Arrival Delay]] = "", "Cancelled", IF(Flights[[#This Row],[Arrival Delay]]&gt;15, "Delayed", "On time"))</f>
        <v>Delayed</v>
      </c>
      <c r="X833" t="str">
        <f>IF(Flights[[#This Row],[Status]]&lt;&gt;"Delayed","", IF(Flights[[#This Row],[Arrival Delay]]&gt;120, "Severe", IF(Flights[[#This Row],[Arrival Delay]]&gt;60, "Major", "Moderate")))</f>
        <v>Major</v>
      </c>
      <c r="Y833" t="b">
        <v>0</v>
      </c>
      <c r="AA833" t="str">
        <f>IF(OR(AND(Flights[[#This Row],[Status]]="Cancelled", Flights[[#This Row],[Cancellation Reason]]="Airline/Carrier"), Flights[[#This Row],[Delay Type]]="Severe"), "Yes", "No")</f>
        <v>No</v>
      </c>
    </row>
    <row r="834" spans="1:27" x14ac:dyDescent="0.3">
      <c r="A834" s="3">
        <v>42072</v>
      </c>
      <c r="B834" s="22">
        <f>WEEKNUM(Flights[[#This Row],[Date]], 1)</f>
        <v>11</v>
      </c>
      <c r="C834" s="22">
        <f>WEEKDAY(Flights[[#This Row],[Date]],1)</f>
        <v>2</v>
      </c>
      <c r="D834" t="s">
        <v>949</v>
      </c>
      <c r="E834" t="s">
        <v>1990</v>
      </c>
      <c r="F834" t="s">
        <v>0</v>
      </c>
      <c r="G834" t="s">
        <v>16</v>
      </c>
      <c r="H834" t="str">
        <f>_xlfn.XLOOKUP(Flights[[#This Row],[Destination]], Airports!$A$2:$A$78, Airports!$D$2:$D$78)</f>
        <v>Dulles</v>
      </c>
      <c r="I834" t="str" cm="1">
        <f t="array" ref="I834">_xlfn.XLOOKUP(Flights[[#This Row],[Destination]],_xlfn._TRO_TRAILING( Airports!A:A),_xlfn._TRO_TRAILING( Airports!E:E), "Not found")</f>
        <v>VA</v>
      </c>
      <c r="J834" s="1">
        <v>0.33611111111111114</v>
      </c>
      <c r="K834" s="22">
        <f>HOUR(Flights[[#This Row],[Scheduled Departure]])</f>
        <v>8</v>
      </c>
      <c r="L834" s="1">
        <v>0.33611111111111114</v>
      </c>
      <c r="M834">
        <f>(L834-J834)*24*60</f>
        <v>0</v>
      </c>
      <c r="N834" s="16">
        <f>Flights[[#This Row],[Length (min)]]/60</f>
        <v>4.9000000000000004</v>
      </c>
      <c r="O834">
        <v>294</v>
      </c>
      <c r="P834">
        <v>2288</v>
      </c>
      <c r="Q834" s="18">
        <f>IFERROR(Flights[[#This Row],[Distance]]/Flights[[#This Row],[Length (hr)]], "")</f>
        <v>466.93877551020404</v>
      </c>
      <c r="R834" s="1">
        <v>0.6645833333333333</v>
      </c>
      <c r="S834" s="1" t="str">
        <f>IF(Flights[[#This Row],[Length (hr)]]&lt;2, "No meal", IF(Flights[[#This Row],[Length (hr)]]&lt;3.5, "Light meal", "Full meal"))</f>
        <v>Full meal</v>
      </c>
      <c r="T834" s="1" t="str">
        <f>IF(AND(Flights[[#This Row],[Airline]]="US Airways", Flights[[#This Row],[Meal]]="Full Meal"), "Yes", "No")</f>
        <v>No</v>
      </c>
      <c r="U834" s="1">
        <v>0.66527777777777775</v>
      </c>
      <c r="V834">
        <v>1</v>
      </c>
      <c r="W834" s="1" t="str">
        <f>IF(Flights[[#This Row],[Arrival Delay]] = "", "Cancelled", IF(Flights[[#This Row],[Arrival Delay]]&gt;15, "Delayed", "On time"))</f>
        <v>On time</v>
      </c>
      <c r="X834" t="str">
        <f>IF(Flights[[#This Row],[Status]]&lt;&gt;"Delayed","", IF(Flights[[#This Row],[Arrival Delay]]&gt;120, "Severe", IF(Flights[[#This Row],[Arrival Delay]]&gt;60, "Major", "Moderate")))</f>
        <v/>
      </c>
      <c r="Y834" t="b">
        <v>0</v>
      </c>
      <c r="AA834" t="str">
        <f>IF(OR(AND(Flights[[#This Row],[Status]]="Cancelled", Flights[[#This Row],[Cancellation Reason]]="Airline/Carrier"), Flights[[#This Row],[Delay Type]]="Severe"), "Yes", "No")</f>
        <v>No</v>
      </c>
    </row>
    <row r="835" spans="1:27" x14ac:dyDescent="0.3">
      <c r="A835" s="3">
        <v>42072</v>
      </c>
      <c r="B835" s="22">
        <f>WEEKNUM(Flights[[#This Row],[Date]], 1)</f>
        <v>11</v>
      </c>
      <c r="C835" s="22">
        <f>WEEKDAY(Flights[[#This Row],[Date]],1)</f>
        <v>2</v>
      </c>
      <c r="D835" t="s">
        <v>1058</v>
      </c>
      <c r="E835" t="s">
        <v>1994</v>
      </c>
      <c r="F835" t="s">
        <v>0</v>
      </c>
      <c r="G835" t="s">
        <v>32</v>
      </c>
      <c r="H835" t="str">
        <f>_xlfn.XLOOKUP(Flights[[#This Row],[Destination]], Airports!$A$2:$A$78, Airports!$D$2:$D$78)</f>
        <v>Jackson</v>
      </c>
      <c r="I835" t="str" cm="1">
        <f t="array" ref="I835">_xlfn.XLOOKUP(Flights[[#This Row],[Destination]],_xlfn._TRO_TRAILING( Airports!A:A),_xlfn._TRO_TRAILING( Airports!E:E), "Not found")</f>
        <v>WY</v>
      </c>
      <c r="J835" s="1">
        <v>0.33750000000000002</v>
      </c>
      <c r="K835" s="22">
        <f>HOUR(Flights[[#This Row],[Scheduled Departure]])</f>
        <v>8</v>
      </c>
      <c r="L835" s="1">
        <v>0.33402777777777776</v>
      </c>
      <c r="M835">
        <f>(L835-J835)*24*60</f>
        <v>-5.0000000000000622</v>
      </c>
      <c r="N835" s="16">
        <f>Flights[[#This Row],[Length (min)]]/60</f>
        <v>2.2666666666666666</v>
      </c>
      <c r="O835">
        <v>136</v>
      </c>
      <c r="P835">
        <v>784</v>
      </c>
      <c r="Q835" s="18">
        <f>IFERROR(Flights[[#This Row],[Distance]]/Flights[[#This Row],[Length (hr)]], "")</f>
        <v>345.88235294117646</v>
      </c>
      <c r="R835" s="1">
        <v>0.47986111111111113</v>
      </c>
      <c r="S835" s="1" t="str">
        <f>IF(Flights[[#This Row],[Length (hr)]]&lt;2, "No meal", IF(Flights[[#This Row],[Length (hr)]]&lt;3.5, "Light meal", "Full meal"))</f>
        <v>Light meal</v>
      </c>
      <c r="T835" s="1" t="str">
        <f>IF(AND(Flights[[#This Row],[Airline]]="US Airways", Flights[[#This Row],[Meal]]="Full Meal"), "Yes", "No")</f>
        <v>No</v>
      </c>
      <c r="U835" s="1">
        <v>0.47013888888888888</v>
      </c>
      <c r="V835">
        <v>-14</v>
      </c>
      <c r="W835" s="1" t="str">
        <f>IF(Flights[[#This Row],[Arrival Delay]] = "", "Cancelled", IF(Flights[[#This Row],[Arrival Delay]]&gt;15, "Delayed", "On time"))</f>
        <v>On time</v>
      </c>
      <c r="X835" t="str">
        <f>IF(Flights[[#This Row],[Status]]&lt;&gt;"Delayed","", IF(Flights[[#This Row],[Arrival Delay]]&gt;120, "Severe", IF(Flights[[#This Row],[Arrival Delay]]&gt;60, "Major", "Moderate")))</f>
        <v/>
      </c>
      <c r="Y835" t="b">
        <v>0</v>
      </c>
      <c r="AA835" t="str">
        <f>IF(OR(AND(Flights[[#This Row],[Status]]="Cancelled", Flights[[#This Row],[Cancellation Reason]]="Airline/Carrier"), Flights[[#This Row],[Delay Type]]="Severe"), "Yes", "No")</f>
        <v>No</v>
      </c>
    </row>
    <row r="836" spans="1:27" x14ac:dyDescent="0.3">
      <c r="A836" s="3">
        <v>42072</v>
      </c>
      <c r="B836" s="22">
        <f>WEEKNUM(Flights[[#This Row],[Date]], 1)</f>
        <v>11</v>
      </c>
      <c r="C836" s="22">
        <f>WEEKDAY(Flights[[#This Row],[Date]],1)</f>
        <v>2</v>
      </c>
      <c r="D836" t="s">
        <v>1189</v>
      </c>
      <c r="E836" t="s">
        <v>1995</v>
      </c>
      <c r="F836" t="s">
        <v>0</v>
      </c>
      <c r="G836" t="s">
        <v>29</v>
      </c>
      <c r="H836" t="str">
        <f>_xlfn.XLOOKUP(Flights[[#This Row],[Destination]], Airports!$A$2:$A$78, Airports!$D$2:$D$78)</f>
        <v>Phoenix</v>
      </c>
      <c r="I836" t="str" cm="1">
        <f t="array" ref="I836">_xlfn.XLOOKUP(Flights[[#This Row],[Destination]],_xlfn._TRO_TRAILING( Airports!A:A),_xlfn._TRO_TRAILING( Airports!E:E), "Not found")</f>
        <v>AZ</v>
      </c>
      <c r="J836" s="1">
        <v>0.34375</v>
      </c>
      <c r="K836" s="22">
        <f>HOUR(Flights[[#This Row],[Scheduled Departure]])</f>
        <v>8</v>
      </c>
      <c r="L836" s="1">
        <v>0.35486111111111113</v>
      </c>
      <c r="M836">
        <f>(L836-J836)*24*60</f>
        <v>16.000000000000021</v>
      </c>
      <c r="N836" s="16">
        <f>Flights[[#This Row],[Length (min)]]/60</f>
        <v>1.1666666666666667</v>
      </c>
      <c r="O836">
        <v>70</v>
      </c>
      <c r="P836">
        <v>370</v>
      </c>
      <c r="Q836" s="18">
        <f>IFERROR(Flights[[#This Row],[Distance]]/Flights[[#This Row],[Length (hr)]], "")</f>
        <v>317.14285714285711</v>
      </c>
      <c r="R836" s="1">
        <v>0.39583333333333331</v>
      </c>
      <c r="S836" s="1" t="str">
        <f>IF(Flights[[#This Row],[Length (hr)]]&lt;2, "No meal", IF(Flights[[#This Row],[Length (hr)]]&lt;3.5, "Light meal", "Full meal"))</f>
        <v>No meal</v>
      </c>
      <c r="T836" s="1" t="str">
        <f>IF(AND(Flights[[#This Row],[Airline]]="US Airways", Flights[[#This Row],[Meal]]="Full Meal"), "Yes", "No")</f>
        <v>No</v>
      </c>
      <c r="U836" s="1">
        <v>0.40347222222222223</v>
      </c>
      <c r="V836">
        <v>11</v>
      </c>
      <c r="W836" s="1" t="str">
        <f>IF(Flights[[#This Row],[Arrival Delay]] = "", "Cancelled", IF(Flights[[#This Row],[Arrival Delay]]&gt;15, "Delayed", "On time"))</f>
        <v>On time</v>
      </c>
      <c r="X836" t="str">
        <f>IF(Flights[[#This Row],[Status]]&lt;&gt;"Delayed","", IF(Flights[[#This Row],[Arrival Delay]]&gt;120, "Severe", IF(Flights[[#This Row],[Arrival Delay]]&gt;60, "Major", "Moderate")))</f>
        <v/>
      </c>
      <c r="Y836" t="b">
        <v>0</v>
      </c>
      <c r="AA836" t="str">
        <f>IF(OR(AND(Flights[[#This Row],[Status]]="Cancelled", Flights[[#This Row],[Cancellation Reason]]="Airline/Carrier"), Flights[[#This Row],[Delay Type]]="Severe"), "Yes", "No")</f>
        <v>No</v>
      </c>
    </row>
    <row r="837" spans="1:27" x14ac:dyDescent="0.3">
      <c r="A837" s="3">
        <v>42072</v>
      </c>
      <c r="B837" s="22">
        <f>WEEKNUM(Flights[[#This Row],[Date]], 1)</f>
        <v>11</v>
      </c>
      <c r="C837" s="22">
        <f>WEEKDAY(Flights[[#This Row],[Date]],1)</f>
        <v>2</v>
      </c>
      <c r="D837" t="s">
        <v>1142</v>
      </c>
      <c r="E837" t="s">
        <v>1995</v>
      </c>
      <c r="F837" t="s">
        <v>0</v>
      </c>
      <c r="G837" t="s">
        <v>351</v>
      </c>
      <c r="H837" t="str">
        <f>_xlfn.XLOOKUP(Flights[[#This Row],[Destination]], Airports!$A$2:$A$78, Airports!$D$2:$D$78)</f>
        <v>Sacramento</v>
      </c>
      <c r="I837" t="str" cm="1">
        <f t="array" ref="I837">_xlfn.XLOOKUP(Flights[[#This Row],[Destination]],_xlfn._TRO_TRAILING( Airports!A:A),_xlfn._TRO_TRAILING( Airports!E:E), "Not found")</f>
        <v>CA</v>
      </c>
      <c r="J837" s="1">
        <v>0.51041666666666663</v>
      </c>
      <c r="K837" s="22">
        <f>HOUR(Flights[[#This Row],[Scheduled Departure]])</f>
        <v>12</v>
      </c>
      <c r="L837" s="1">
        <v>0.51944444444444449</v>
      </c>
      <c r="M837">
        <f>(L837-J837)*24*60</f>
        <v>13.000000000000114</v>
      </c>
      <c r="N837" s="16">
        <f>Flights[[#This Row],[Length (min)]]/60</f>
        <v>1.2166666666666666</v>
      </c>
      <c r="O837">
        <v>73</v>
      </c>
      <c r="P837">
        <v>373</v>
      </c>
      <c r="Q837" s="18">
        <f>IFERROR(Flights[[#This Row],[Distance]]/Flights[[#This Row],[Length (hr)]], "")</f>
        <v>306.57534246575347</v>
      </c>
      <c r="R837" s="1">
        <v>0.56597222222222221</v>
      </c>
      <c r="S837" s="1" t="str">
        <f>IF(Flights[[#This Row],[Length (hr)]]&lt;2, "No meal", IF(Flights[[#This Row],[Length (hr)]]&lt;3.5, "Light meal", "Full meal"))</f>
        <v>No meal</v>
      </c>
      <c r="T837" s="1" t="str">
        <f>IF(AND(Flights[[#This Row],[Airline]]="US Airways", Flights[[#This Row],[Meal]]="Full Meal"), "Yes", "No")</f>
        <v>No</v>
      </c>
      <c r="U837" s="1">
        <v>0.57013888888888886</v>
      </c>
      <c r="V837">
        <v>6</v>
      </c>
      <c r="W837" s="1" t="str">
        <f>IF(Flights[[#This Row],[Arrival Delay]] = "", "Cancelled", IF(Flights[[#This Row],[Arrival Delay]]&gt;15, "Delayed", "On time"))</f>
        <v>On time</v>
      </c>
      <c r="X837" t="str">
        <f>IF(Flights[[#This Row],[Status]]&lt;&gt;"Delayed","", IF(Flights[[#This Row],[Arrival Delay]]&gt;120, "Severe", IF(Flights[[#This Row],[Arrival Delay]]&gt;60, "Major", "Moderate")))</f>
        <v/>
      </c>
      <c r="Y837" t="b">
        <v>0</v>
      </c>
      <c r="AA837" t="str">
        <f>IF(OR(AND(Flights[[#This Row],[Status]]="Cancelled", Flights[[#This Row],[Cancellation Reason]]="Airline/Carrier"), Flights[[#This Row],[Delay Type]]="Severe"), "Yes", "No")</f>
        <v>No</v>
      </c>
    </row>
    <row r="838" spans="1:27" x14ac:dyDescent="0.3">
      <c r="A838" s="3">
        <v>42072</v>
      </c>
      <c r="B838" s="22">
        <f>WEEKNUM(Flights[[#This Row],[Date]], 1)</f>
        <v>11</v>
      </c>
      <c r="C838" s="22">
        <f>WEEKDAY(Flights[[#This Row],[Date]],1)</f>
        <v>2</v>
      </c>
      <c r="D838" t="s">
        <v>1115</v>
      </c>
      <c r="E838" t="s">
        <v>1995</v>
      </c>
      <c r="F838" t="s">
        <v>0</v>
      </c>
      <c r="G838" t="s">
        <v>257</v>
      </c>
      <c r="H838" t="str">
        <f>_xlfn.XLOOKUP(Flights[[#This Row],[Destination]], Airports!$A$2:$A$78, Airports!$D$2:$D$78)</f>
        <v>Baltimore</v>
      </c>
      <c r="I838" t="str" cm="1">
        <f t="array" ref="I838">_xlfn.XLOOKUP(Flights[[#This Row],[Destination]],_xlfn._TRO_TRAILING( Airports!A:A),_xlfn._TRO_TRAILING( Airports!E:E), "Not found")</f>
        <v>MD</v>
      </c>
      <c r="J838" s="1">
        <v>0.53819444444444442</v>
      </c>
      <c r="K838" s="22">
        <f>HOUR(Flights[[#This Row],[Scheduled Departure]])</f>
        <v>12</v>
      </c>
      <c r="L838" s="1">
        <v>0.54027777777777775</v>
      </c>
      <c r="M838">
        <f>(L838-J838)*24*60</f>
        <v>2.9999999999999893</v>
      </c>
      <c r="N838" s="16">
        <f>Flights[[#This Row],[Length (min)]]/60</f>
        <v>4.7833333333333332</v>
      </c>
      <c r="O838">
        <v>287</v>
      </c>
      <c r="P838">
        <v>2329</v>
      </c>
      <c r="Q838" s="18">
        <f>IFERROR(Flights[[#This Row],[Distance]]/Flights[[#This Row],[Length (hr)]], "")</f>
        <v>486.89895470383277</v>
      </c>
      <c r="R838" s="1">
        <v>0.86805555555555558</v>
      </c>
      <c r="S838" s="1" t="str">
        <f>IF(Flights[[#This Row],[Length (hr)]]&lt;2, "No meal", IF(Flights[[#This Row],[Length (hr)]]&lt;3.5, "Light meal", "Full meal"))</f>
        <v>Full meal</v>
      </c>
      <c r="T838" s="1" t="str">
        <f>IF(AND(Flights[[#This Row],[Airline]]="US Airways", Flights[[#This Row],[Meal]]="Full Meal"), "Yes", "No")</f>
        <v>No</v>
      </c>
      <c r="U838" s="1">
        <v>0.86458333333333337</v>
      </c>
      <c r="V838">
        <v>-5</v>
      </c>
      <c r="W838" s="1" t="str">
        <f>IF(Flights[[#This Row],[Arrival Delay]] = "", "Cancelled", IF(Flights[[#This Row],[Arrival Delay]]&gt;15, "Delayed", "On time"))</f>
        <v>On time</v>
      </c>
      <c r="X838" t="str">
        <f>IF(Flights[[#This Row],[Status]]&lt;&gt;"Delayed","", IF(Flights[[#This Row],[Arrival Delay]]&gt;120, "Severe", IF(Flights[[#This Row],[Arrival Delay]]&gt;60, "Major", "Moderate")))</f>
        <v/>
      </c>
      <c r="Y838" t="b">
        <v>0</v>
      </c>
      <c r="AA838" t="str">
        <f>IF(OR(AND(Flights[[#This Row],[Status]]="Cancelled", Flights[[#This Row],[Cancellation Reason]]="Airline/Carrier"), Flights[[#This Row],[Delay Type]]="Severe"), "Yes", "No")</f>
        <v>No</v>
      </c>
    </row>
    <row r="839" spans="1:27" x14ac:dyDescent="0.3">
      <c r="A839" s="3">
        <v>42072</v>
      </c>
      <c r="B839" s="22">
        <f>WEEKNUM(Flights[[#This Row],[Date]], 1)</f>
        <v>11</v>
      </c>
      <c r="C839" s="22">
        <f>WEEKDAY(Flights[[#This Row],[Date]],1)</f>
        <v>2</v>
      </c>
      <c r="D839" t="s">
        <v>1165</v>
      </c>
      <c r="E839" t="s">
        <v>1995</v>
      </c>
      <c r="F839" t="s">
        <v>0</v>
      </c>
      <c r="G839" t="s">
        <v>29</v>
      </c>
      <c r="H839" t="str">
        <f>_xlfn.XLOOKUP(Flights[[#This Row],[Destination]], Airports!$A$2:$A$78, Airports!$D$2:$D$78)</f>
        <v>Phoenix</v>
      </c>
      <c r="I839" t="str" cm="1">
        <f t="array" ref="I839">_xlfn.XLOOKUP(Flights[[#This Row],[Destination]],_xlfn._TRO_TRAILING( Airports!A:A),_xlfn._TRO_TRAILING( Airports!E:E), "Not found")</f>
        <v>AZ</v>
      </c>
      <c r="J839" s="1">
        <v>0.71875</v>
      </c>
      <c r="K839" s="22">
        <f>HOUR(Flights[[#This Row],[Scheduled Departure]])</f>
        <v>17</v>
      </c>
      <c r="L839" s="1">
        <v>0.72986111111111107</v>
      </c>
      <c r="M839">
        <f>(L839-J839)*24*60</f>
        <v>15.999999999999943</v>
      </c>
      <c r="N839" s="16">
        <f>Flights[[#This Row],[Length (min)]]/60</f>
        <v>1.6166666666666667</v>
      </c>
      <c r="O839">
        <v>97</v>
      </c>
      <c r="P839">
        <v>370</v>
      </c>
      <c r="Q839" s="18">
        <f>IFERROR(Flights[[#This Row],[Distance]]/Flights[[#This Row],[Length (hr)]], "")</f>
        <v>228.86597938144328</v>
      </c>
      <c r="R839" s="1">
        <v>0.77430555555555558</v>
      </c>
      <c r="S839" s="1" t="str">
        <f>IF(Flights[[#This Row],[Length (hr)]]&lt;2, "No meal", IF(Flights[[#This Row],[Length (hr)]]&lt;3.5, "Light meal", "Full meal"))</f>
        <v>No meal</v>
      </c>
      <c r="T839" s="1" t="str">
        <f>IF(AND(Flights[[#This Row],[Airline]]="US Airways", Flights[[#This Row],[Meal]]="Full Meal"), "Yes", "No")</f>
        <v>No</v>
      </c>
      <c r="U839" s="1">
        <v>0.79722222222222228</v>
      </c>
      <c r="V839">
        <v>33</v>
      </c>
      <c r="W839" s="1" t="str">
        <f>IF(Flights[[#This Row],[Arrival Delay]] = "", "Cancelled", IF(Flights[[#This Row],[Arrival Delay]]&gt;15, "Delayed", "On time"))</f>
        <v>Delayed</v>
      </c>
      <c r="X839" t="str">
        <f>IF(Flights[[#This Row],[Status]]&lt;&gt;"Delayed","", IF(Flights[[#This Row],[Arrival Delay]]&gt;120, "Severe", IF(Flights[[#This Row],[Arrival Delay]]&gt;60, "Major", "Moderate")))</f>
        <v>Moderate</v>
      </c>
      <c r="Y839" t="b">
        <v>0</v>
      </c>
      <c r="AA839" t="str">
        <f>IF(OR(AND(Flights[[#This Row],[Status]]="Cancelled", Flights[[#This Row],[Cancellation Reason]]="Airline/Carrier"), Flights[[#This Row],[Delay Type]]="Severe"), "Yes", "No")</f>
        <v>No</v>
      </c>
    </row>
    <row r="840" spans="1:27" x14ac:dyDescent="0.3">
      <c r="A840" s="3">
        <v>42072</v>
      </c>
      <c r="B840" s="22">
        <f>WEEKNUM(Flights[[#This Row],[Date]], 1)</f>
        <v>11</v>
      </c>
      <c r="C840" s="22">
        <f>WEEKDAY(Flights[[#This Row],[Date]],1)</f>
        <v>2</v>
      </c>
      <c r="D840" t="s">
        <v>515</v>
      </c>
      <c r="E840" t="s">
        <v>1991</v>
      </c>
      <c r="F840" t="s">
        <v>0</v>
      </c>
      <c r="G840" t="s">
        <v>344</v>
      </c>
      <c r="H840" t="str">
        <f>_xlfn.XLOOKUP(Flights[[#This Row],[Destination]], Airports!$A$2:$A$78, Airports!$D$2:$D$78)</f>
        <v>Seattle</v>
      </c>
      <c r="I840" t="str" cm="1">
        <f t="array" ref="I840">_xlfn.XLOOKUP(Flights[[#This Row],[Destination]],_xlfn._TRO_TRAILING( Airports!A:A),_xlfn._TRO_TRAILING( Airports!E:E), "Not found")</f>
        <v>WA</v>
      </c>
      <c r="J840" s="1">
        <v>0.77430555555555558</v>
      </c>
      <c r="K840" s="22">
        <f>HOUR(Flights[[#This Row],[Scheduled Departure]])</f>
        <v>18</v>
      </c>
      <c r="L840" s="1">
        <v>0.76736111111111116</v>
      </c>
      <c r="M840">
        <f>(L840-J840)*24*60</f>
        <v>-9.9999999999999645</v>
      </c>
      <c r="N840" s="16">
        <f>Flights[[#This Row],[Length (min)]]/60</f>
        <v>2.6333333333333333</v>
      </c>
      <c r="O840">
        <v>158</v>
      </c>
      <c r="P840">
        <v>954</v>
      </c>
      <c r="Q840" s="18">
        <f>IFERROR(Flights[[#This Row],[Distance]]/Flights[[#This Row],[Length (hr)]], "")</f>
        <v>362.27848101265823</v>
      </c>
      <c r="R840" s="1">
        <v>0.88541666666666663</v>
      </c>
      <c r="S840" s="1" t="str">
        <f>IF(Flights[[#This Row],[Length (hr)]]&lt;2, "No meal", IF(Flights[[#This Row],[Length (hr)]]&lt;3.5, "Light meal", "Full meal"))</f>
        <v>Light meal</v>
      </c>
      <c r="T840" s="1" t="str">
        <f>IF(AND(Flights[[#This Row],[Airline]]="US Airways", Flights[[#This Row],[Meal]]="Full Meal"), "Yes", "No")</f>
        <v>No</v>
      </c>
      <c r="U840" s="1">
        <v>0.87708333333333333</v>
      </c>
      <c r="V840">
        <v>-12</v>
      </c>
      <c r="W840" s="1" t="str">
        <f>IF(Flights[[#This Row],[Arrival Delay]] = "", "Cancelled", IF(Flights[[#This Row],[Arrival Delay]]&gt;15, "Delayed", "On time"))</f>
        <v>On time</v>
      </c>
      <c r="X840" t="str">
        <f>IF(Flights[[#This Row],[Status]]&lt;&gt;"Delayed","", IF(Flights[[#This Row],[Arrival Delay]]&gt;120, "Severe", IF(Flights[[#This Row],[Arrival Delay]]&gt;60, "Major", "Moderate")))</f>
        <v/>
      </c>
      <c r="Y840" t="b">
        <v>0</v>
      </c>
      <c r="AA840" t="str">
        <f>IF(OR(AND(Flights[[#This Row],[Status]]="Cancelled", Flights[[#This Row],[Cancellation Reason]]="Airline/Carrier"), Flights[[#This Row],[Delay Type]]="Severe"), "Yes", "No")</f>
        <v>No</v>
      </c>
    </row>
    <row r="841" spans="1:27" x14ac:dyDescent="0.3">
      <c r="A841" s="3">
        <v>42072</v>
      </c>
      <c r="B841" s="22">
        <f>WEEKNUM(Flights[[#This Row],[Date]], 1)</f>
        <v>11</v>
      </c>
      <c r="C841" s="22">
        <f>WEEKDAY(Flights[[#This Row],[Date]],1)</f>
        <v>2</v>
      </c>
      <c r="D841" t="s">
        <v>644</v>
      </c>
      <c r="E841" t="s">
        <v>1994</v>
      </c>
      <c r="F841" t="s">
        <v>0</v>
      </c>
      <c r="G841" t="s">
        <v>283</v>
      </c>
      <c r="H841" t="str">
        <f>_xlfn.XLOOKUP(Flights[[#This Row],[Destination]], Airports!$A$2:$A$78, Airports!$D$2:$D$78)</f>
        <v>Fresno</v>
      </c>
      <c r="I841" t="str" cm="1">
        <f t="array" ref="I841">_xlfn.XLOOKUP(Flights[[#This Row],[Destination]],_xlfn._TRO_TRAILING( Airports!A:A),_xlfn._TRO_TRAILING( Airports!E:E), "Not found")</f>
        <v>CA</v>
      </c>
      <c r="J841" s="1">
        <v>0.83194444444444449</v>
      </c>
      <c r="K841" s="22">
        <f>HOUR(Flights[[#This Row],[Scheduled Departure]])</f>
        <v>19</v>
      </c>
      <c r="L841" s="1">
        <v>0.85972222222222228</v>
      </c>
      <c r="M841">
        <f>(L841-J841)*24*60</f>
        <v>40.000000000000014</v>
      </c>
      <c r="N841" s="16">
        <f>Flights[[#This Row],[Length (min)]]/60</f>
        <v>1.0666666666666667</v>
      </c>
      <c r="O841">
        <v>64</v>
      </c>
      <c r="P841">
        <v>209</v>
      </c>
      <c r="Q841" s="18">
        <f>IFERROR(Flights[[#This Row],[Distance]]/Flights[[#This Row],[Length (hr)]], "")</f>
        <v>195.9375</v>
      </c>
      <c r="R841" s="1">
        <v>0.87777777777777777</v>
      </c>
      <c r="S841" s="1" t="str">
        <f>IF(Flights[[#This Row],[Length (hr)]]&lt;2, "No meal", IF(Flights[[#This Row],[Length (hr)]]&lt;3.5, "Light meal", "Full meal"))</f>
        <v>No meal</v>
      </c>
      <c r="T841" s="1" t="str">
        <f>IF(AND(Flights[[#This Row],[Airline]]="US Airways", Flights[[#This Row],[Meal]]="Full Meal"), "Yes", "No")</f>
        <v>No</v>
      </c>
      <c r="U841" s="1">
        <v>0.90416666666666667</v>
      </c>
      <c r="V841">
        <v>38</v>
      </c>
      <c r="W841" s="1" t="str">
        <f>IF(Flights[[#This Row],[Arrival Delay]] = "", "Cancelled", IF(Flights[[#This Row],[Arrival Delay]]&gt;15, "Delayed", "On time"))</f>
        <v>Delayed</v>
      </c>
      <c r="X841" t="str">
        <f>IF(Flights[[#This Row],[Status]]&lt;&gt;"Delayed","", IF(Flights[[#This Row],[Arrival Delay]]&gt;120, "Severe", IF(Flights[[#This Row],[Arrival Delay]]&gt;60, "Major", "Moderate")))</f>
        <v>Moderate</v>
      </c>
      <c r="Y841" t="b">
        <v>0</v>
      </c>
      <c r="AA841" t="str">
        <f>IF(OR(AND(Flights[[#This Row],[Status]]="Cancelled", Flights[[#This Row],[Cancellation Reason]]="Airline/Carrier"), Flights[[#This Row],[Delay Type]]="Severe"), "Yes", "No")</f>
        <v>No</v>
      </c>
    </row>
    <row r="842" spans="1:27" x14ac:dyDescent="0.3">
      <c r="A842" s="3">
        <v>42072</v>
      </c>
      <c r="B842" s="22">
        <f>WEEKNUM(Flights[[#This Row],[Date]], 1)</f>
        <v>11</v>
      </c>
      <c r="C842" s="22">
        <f>WEEKDAY(Flights[[#This Row],[Date]],1)</f>
        <v>2</v>
      </c>
      <c r="D842" t="s">
        <v>1095</v>
      </c>
      <c r="E842" t="s">
        <v>1994</v>
      </c>
      <c r="F842" t="s">
        <v>0</v>
      </c>
      <c r="G842" t="s">
        <v>313</v>
      </c>
      <c r="H842" t="str">
        <f>_xlfn.XLOOKUP(Flights[[#This Row],[Destination]], Airports!$A$2:$A$78, Airports!$D$2:$D$78)</f>
        <v>Monterey</v>
      </c>
      <c r="I842" t="str" cm="1">
        <f t="array" ref="I842">_xlfn.XLOOKUP(Flights[[#This Row],[Destination]],_xlfn._TRO_TRAILING( Airports!A:A),_xlfn._TRO_TRAILING( Airports!E:E), "Not found")</f>
        <v>CA</v>
      </c>
      <c r="J842" s="1">
        <v>0.88194444444444442</v>
      </c>
      <c r="K842" s="22">
        <f>HOUR(Flights[[#This Row],[Scheduled Departure]])</f>
        <v>21</v>
      </c>
      <c r="L842" s="1">
        <v>0.87569444444444444</v>
      </c>
      <c r="M842">
        <f>(L842-J842)*24*60</f>
        <v>-8.999999999999968</v>
      </c>
      <c r="N842" s="16">
        <f>Flights[[#This Row],[Length (min)]]/60</f>
        <v>1.1666666666666667</v>
      </c>
      <c r="O842">
        <v>70</v>
      </c>
      <c r="P842">
        <v>266</v>
      </c>
      <c r="Q842" s="18">
        <f>IFERROR(Flights[[#This Row],[Distance]]/Flights[[#This Row],[Length (hr)]], "")</f>
        <v>227.99999999999997</v>
      </c>
      <c r="R842" s="1">
        <v>0.9291666666666667</v>
      </c>
      <c r="S842" s="1" t="str">
        <f>IF(Flights[[#This Row],[Length (hr)]]&lt;2, "No meal", IF(Flights[[#This Row],[Length (hr)]]&lt;3.5, "Light meal", "Full meal"))</f>
        <v>No meal</v>
      </c>
      <c r="T842" s="1" t="str">
        <f>IF(AND(Flights[[#This Row],[Airline]]="US Airways", Flights[[#This Row],[Meal]]="Full Meal"), "Yes", "No")</f>
        <v>No</v>
      </c>
      <c r="U842" s="1">
        <v>0.9243055555555556</v>
      </c>
      <c r="V842">
        <v>-7</v>
      </c>
      <c r="W842" s="1" t="str">
        <f>IF(Flights[[#This Row],[Arrival Delay]] = "", "Cancelled", IF(Flights[[#This Row],[Arrival Delay]]&gt;15, "Delayed", "On time"))</f>
        <v>On time</v>
      </c>
      <c r="X842" t="str">
        <f>IF(Flights[[#This Row],[Status]]&lt;&gt;"Delayed","", IF(Flights[[#This Row],[Arrival Delay]]&gt;120, "Severe", IF(Flights[[#This Row],[Arrival Delay]]&gt;60, "Major", "Moderate")))</f>
        <v/>
      </c>
      <c r="Y842" t="b">
        <v>0</v>
      </c>
      <c r="AA842" t="str">
        <f>IF(OR(AND(Flights[[#This Row],[Status]]="Cancelled", Flights[[#This Row],[Cancellation Reason]]="Airline/Carrier"), Flights[[#This Row],[Delay Type]]="Severe"), "Yes", "No")</f>
        <v>No</v>
      </c>
    </row>
    <row r="843" spans="1:27" x14ac:dyDescent="0.3">
      <c r="A843" s="3">
        <v>42073</v>
      </c>
      <c r="B843" s="22">
        <f>WEEKNUM(Flights[[#This Row],[Date]], 1)</f>
        <v>11</v>
      </c>
      <c r="C843" s="22">
        <f>WEEKDAY(Flights[[#This Row],[Date]],1)</f>
        <v>3</v>
      </c>
      <c r="D843" t="s">
        <v>959</v>
      </c>
      <c r="E843" t="s">
        <v>1995</v>
      </c>
      <c r="F843" t="s">
        <v>0</v>
      </c>
      <c r="G843" t="s">
        <v>290</v>
      </c>
      <c r="H843" t="str">
        <f>_xlfn.XLOOKUP(Flights[[#This Row],[Destination]], Airports!$A$2:$A$78, Airports!$D$2:$D$78)</f>
        <v>Houston</v>
      </c>
      <c r="I843" t="str" cm="1">
        <f t="array" ref="I843">_xlfn.XLOOKUP(Flights[[#This Row],[Destination]],_xlfn._TRO_TRAILING( Airports!A:A),_xlfn._TRO_TRAILING( Airports!E:E), "Not found")</f>
        <v>TX</v>
      </c>
      <c r="J843" s="1">
        <v>0.25694444444444442</v>
      </c>
      <c r="K843" s="22">
        <f>HOUR(Flights[[#This Row],[Scheduled Departure]])</f>
        <v>6</v>
      </c>
      <c r="L843" s="1">
        <v>0.25555555555555554</v>
      </c>
      <c r="M843">
        <f>(L843-J843)*24*60</f>
        <v>-1.9999999999999929</v>
      </c>
      <c r="N843" s="16">
        <f>Flights[[#This Row],[Length (min)]]/60</f>
        <v>3.0833333333333335</v>
      </c>
      <c r="O843">
        <v>185</v>
      </c>
      <c r="P843">
        <v>1390</v>
      </c>
      <c r="Q843" s="18">
        <f>IFERROR(Flights[[#This Row],[Distance]]/Flights[[#This Row],[Length (hr)]], "")</f>
        <v>450.81081081081078</v>
      </c>
      <c r="R843" s="1">
        <v>0.47222222222222221</v>
      </c>
      <c r="S843" s="1" t="str">
        <f>IF(Flights[[#This Row],[Length (hr)]]&lt;2, "No meal", IF(Flights[[#This Row],[Length (hr)]]&lt;3.5, "Light meal", "Full meal"))</f>
        <v>Light meal</v>
      </c>
      <c r="T843" s="1" t="str">
        <f>IF(AND(Flights[[#This Row],[Airline]]="US Airways", Flights[[#This Row],[Meal]]="Full Meal"), "Yes", "No")</f>
        <v>No</v>
      </c>
      <c r="U843" s="1">
        <v>0.46736111111111112</v>
      </c>
      <c r="V843">
        <v>-7</v>
      </c>
      <c r="W843" s="1" t="str">
        <f>IF(Flights[[#This Row],[Arrival Delay]] = "", "Cancelled", IF(Flights[[#This Row],[Arrival Delay]]&gt;15, "Delayed", "On time"))</f>
        <v>On time</v>
      </c>
      <c r="X843" t="str">
        <f>IF(Flights[[#This Row],[Status]]&lt;&gt;"Delayed","", IF(Flights[[#This Row],[Arrival Delay]]&gt;120, "Severe", IF(Flights[[#This Row],[Arrival Delay]]&gt;60, "Major", "Moderate")))</f>
        <v/>
      </c>
      <c r="Y843" t="b">
        <v>0</v>
      </c>
      <c r="AA843" t="str">
        <f>IF(OR(AND(Flights[[#This Row],[Status]]="Cancelled", Flights[[#This Row],[Cancellation Reason]]="Airline/Carrier"), Flights[[#This Row],[Delay Type]]="Severe"), "Yes", "No")</f>
        <v>No</v>
      </c>
    </row>
    <row r="844" spans="1:27" x14ac:dyDescent="0.3">
      <c r="A844" s="3">
        <v>42073</v>
      </c>
      <c r="B844" s="22">
        <f>WEEKNUM(Flights[[#This Row],[Date]], 1)</f>
        <v>11</v>
      </c>
      <c r="C844" s="22">
        <f>WEEKDAY(Flights[[#This Row],[Date]],1)</f>
        <v>3</v>
      </c>
      <c r="D844" t="s">
        <v>383</v>
      </c>
      <c r="E844" t="s">
        <v>1992</v>
      </c>
      <c r="F844" t="s">
        <v>0</v>
      </c>
      <c r="G844" t="s">
        <v>12</v>
      </c>
      <c r="H844" t="str">
        <f>_xlfn.XLOOKUP(Flights[[#This Row],[Destination]], Airports!$A$2:$A$78, Airports!$D$2:$D$78)</f>
        <v>New York</v>
      </c>
      <c r="I844" t="str" cm="1">
        <f t="array" ref="I844">_xlfn.XLOOKUP(Flights[[#This Row],[Destination]],_xlfn._TRO_TRAILING( Airports!A:A),_xlfn._TRO_TRAILING( Airports!E:E), "Not found")</f>
        <v>NY</v>
      </c>
      <c r="J844" s="1">
        <v>0.27083333333333331</v>
      </c>
      <c r="K844" s="22">
        <f>HOUR(Flights[[#This Row],[Scheduled Departure]])</f>
        <v>6</v>
      </c>
      <c r="L844" s="1">
        <v>0.26666666666666666</v>
      </c>
      <c r="M844">
        <f>(L844-J844)*24*60</f>
        <v>-5.9999999999999787</v>
      </c>
      <c r="N844" s="16">
        <f>Flights[[#This Row],[Length (min)]]/60</f>
        <v>5.2333333333333334</v>
      </c>
      <c r="O844">
        <v>314</v>
      </c>
      <c r="P844">
        <v>2475</v>
      </c>
      <c r="Q844" s="18">
        <f>IFERROR(Flights[[#This Row],[Distance]]/Flights[[#This Row],[Length (hr)]], "")</f>
        <v>472.9299363057325</v>
      </c>
      <c r="R844" s="1">
        <v>0.62013888888888891</v>
      </c>
      <c r="S844" s="1" t="str">
        <f>IF(Flights[[#This Row],[Length (hr)]]&lt;2, "No meal", IF(Flights[[#This Row],[Length (hr)]]&lt;3.5, "Light meal", "Full meal"))</f>
        <v>Full meal</v>
      </c>
      <c r="T844" s="1" t="str">
        <f>IF(AND(Flights[[#This Row],[Airline]]="US Airways", Flights[[#This Row],[Meal]]="Full Meal"), "Yes", "No")</f>
        <v>No</v>
      </c>
      <c r="U844" s="1">
        <v>0.60972222222222228</v>
      </c>
      <c r="V844">
        <v>-15</v>
      </c>
      <c r="W844" s="1" t="str">
        <f>IF(Flights[[#This Row],[Arrival Delay]] = "", "Cancelled", IF(Flights[[#This Row],[Arrival Delay]]&gt;15, "Delayed", "On time"))</f>
        <v>On time</v>
      </c>
      <c r="X844" t="str">
        <f>IF(Flights[[#This Row],[Status]]&lt;&gt;"Delayed","", IF(Flights[[#This Row],[Arrival Delay]]&gt;120, "Severe", IF(Flights[[#This Row],[Arrival Delay]]&gt;60, "Major", "Moderate")))</f>
        <v/>
      </c>
      <c r="Y844" t="b">
        <v>0</v>
      </c>
      <c r="AA844" t="str">
        <f>IF(OR(AND(Flights[[#This Row],[Status]]="Cancelled", Flights[[#This Row],[Cancellation Reason]]="Airline/Carrier"), Flights[[#This Row],[Delay Type]]="Severe"), "Yes", "No")</f>
        <v>No</v>
      </c>
    </row>
    <row r="845" spans="1:27" x14ac:dyDescent="0.3">
      <c r="A845" s="3">
        <v>42073</v>
      </c>
      <c r="B845" s="22">
        <f>WEEKNUM(Flights[[#This Row],[Date]], 1)</f>
        <v>11</v>
      </c>
      <c r="C845" s="22">
        <f>WEEKDAY(Flights[[#This Row],[Date]],1)</f>
        <v>3</v>
      </c>
      <c r="D845" t="s">
        <v>880</v>
      </c>
      <c r="E845" t="s">
        <v>1990</v>
      </c>
      <c r="F845" t="s">
        <v>0</v>
      </c>
      <c r="G845" t="s">
        <v>273</v>
      </c>
      <c r="H845" t="str">
        <f>_xlfn.XLOOKUP(Flights[[#This Row],[Destination]], Airports!$A$2:$A$78, Airports!$D$2:$D$78)</f>
        <v>Denver</v>
      </c>
      <c r="I845" t="str" cm="1">
        <f t="array" ref="I845">_xlfn.XLOOKUP(Flights[[#This Row],[Destination]],_xlfn._TRO_TRAILING( Airports!A:A),_xlfn._TRO_TRAILING( Airports!E:E), "Not found")</f>
        <v>CO</v>
      </c>
      <c r="J845" s="1">
        <v>0.29583333333333334</v>
      </c>
      <c r="K845" s="22">
        <f>HOUR(Flights[[#This Row],[Scheduled Departure]])</f>
        <v>7</v>
      </c>
      <c r="L845" s="1">
        <v>0.29652777777777778</v>
      </c>
      <c r="M845">
        <f>(L845-J845)*24*60</f>
        <v>0.99999999999999645</v>
      </c>
      <c r="N845" s="16">
        <f>Flights[[#This Row],[Length (min)]]/60</f>
        <v>2.5</v>
      </c>
      <c r="O845">
        <v>150</v>
      </c>
      <c r="P845">
        <v>862</v>
      </c>
      <c r="Q845" s="18">
        <f>IFERROR(Flights[[#This Row],[Distance]]/Flights[[#This Row],[Length (hr)]], "")</f>
        <v>344.8</v>
      </c>
      <c r="R845" s="1">
        <v>0.43958333333333333</v>
      </c>
      <c r="S845" s="1" t="str">
        <f>IF(Flights[[#This Row],[Length (hr)]]&lt;2, "No meal", IF(Flights[[#This Row],[Length (hr)]]&lt;3.5, "Light meal", "Full meal"))</f>
        <v>Light meal</v>
      </c>
      <c r="T845" s="1" t="str">
        <f>IF(AND(Flights[[#This Row],[Airline]]="US Airways", Flights[[#This Row],[Meal]]="Full Meal"), "Yes", "No")</f>
        <v>No</v>
      </c>
      <c r="U845" s="1">
        <v>0.44236111111111109</v>
      </c>
      <c r="V845">
        <v>4</v>
      </c>
      <c r="W845" s="1" t="str">
        <f>IF(Flights[[#This Row],[Arrival Delay]] = "", "Cancelled", IF(Flights[[#This Row],[Arrival Delay]]&gt;15, "Delayed", "On time"))</f>
        <v>On time</v>
      </c>
      <c r="X845" t="str">
        <f>IF(Flights[[#This Row],[Status]]&lt;&gt;"Delayed","", IF(Flights[[#This Row],[Arrival Delay]]&gt;120, "Severe", IF(Flights[[#This Row],[Arrival Delay]]&gt;60, "Major", "Moderate")))</f>
        <v/>
      </c>
      <c r="Y845" t="b">
        <v>0</v>
      </c>
      <c r="AA845" t="str">
        <f>IF(OR(AND(Flights[[#This Row],[Status]]="Cancelled", Flights[[#This Row],[Cancellation Reason]]="Airline/Carrier"), Flights[[#This Row],[Delay Type]]="Severe"), "Yes", "No")</f>
        <v>No</v>
      </c>
    </row>
    <row r="846" spans="1:27" x14ac:dyDescent="0.3">
      <c r="A846" s="3">
        <v>42073</v>
      </c>
      <c r="B846" s="22">
        <f>WEEKNUM(Flights[[#This Row],[Date]], 1)</f>
        <v>11</v>
      </c>
      <c r="C846" s="22">
        <f>WEEKDAY(Flights[[#This Row],[Date]],1)</f>
        <v>3</v>
      </c>
      <c r="D846" t="s">
        <v>1049</v>
      </c>
      <c r="E846" t="s">
        <v>1990</v>
      </c>
      <c r="F846" t="s">
        <v>0</v>
      </c>
      <c r="G846" t="s">
        <v>9</v>
      </c>
      <c r="H846" t="str">
        <f>_xlfn.XLOOKUP(Flights[[#This Row],[Destination]], Airports!$A$2:$A$78, Airports!$D$2:$D$78)</f>
        <v>San Francisco</v>
      </c>
      <c r="I846" t="str" cm="1">
        <f t="array" ref="I846">_xlfn.XLOOKUP(Flights[[#This Row],[Destination]],_xlfn._TRO_TRAILING( Airports!A:A),_xlfn._TRO_TRAILING( Airports!E:E), "Not found")</f>
        <v>CA</v>
      </c>
      <c r="J846" s="1">
        <v>0.35416666666666669</v>
      </c>
      <c r="K846" s="22">
        <f>HOUR(Flights[[#This Row],[Scheduled Departure]])</f>
        <v>8</v>
      </c>
      <c r="L846" s="1">
        <v>0.35138888888888886</v>
      </c>
      <c r="M846">
        <f>(L846-J846)*24*60</f>
        <v>-4.0000000000000657</v>
      </c>
      <c r="N846" s="16">
        <f>Flights[[#This Row],[Length (min)]]/60</f>
        <v>1.65</v>
      </c>
      <c r="O846">
        <v>99</v>
      </c>
      <c r="P846">
        <v>337</v>
      </c>
      <c r="Q846" s="18">
        <f>IFERROR(Flights[[#This Row],[Distance]]/Flights[[#This Row],[Length (hr)]], "")</f>
        <v>204.24242424242425</v>
      </c>
      <c r="R846" s="1">
        <v>0.42152777777777778</v>
      </c>
      <c r="S846" s="1" t="str">
        <f>IF(Flights[[#This Row],[Length (hr)]]&lt;2, "No meal", IF(Flights[[#This Row],[Length (hr)]]&lt;3.5, "Light meal", "Full meal"))</f>
        <v>No meal</v>
      </c>
      <c r="T846" s="1" t="str">
        <f>IF(AND(Flights[[#This Row],[Airline]]="US Airways", Flights[[#This Row],[Meal]]="Full Meal"), "Yes", "No")</f>
        <v>No</v>
      </c>
      <c r="U846" s="1">
        <v>0.4201388888888889</v>
      </c>
      <c r="V846">
        <v>-2</v>
      </c>
      <c r="W846" s="1" t="str">
        <f>IF(Flights[[#This Row],[Arrival Delay]] = "", "Cancelled", IF(Flights[[#This Row],[Arrival Delay]]&gt;15, "Delayed", "On time"))</f>
        <v>On time</v>
      </c>
      <c r="X846" t="str">
        <f>IF(Flights[[#This Row],[Status]]&lt;&gt;"Delayed","", IF(Flights[[#This Row],[Arrival Delay]]&gt;120, "Severe", IF(Flights[[#This Row],[Arrival Delay]]&gt;60, "Major", "Moderate")))</f>
        <v/>
      </c>
      <c r="Y846" t="b">
        <v>0</v>
      </c>
      <c r="AA846" t="str">
        <f>IF(OR(AND(Flights[[#This Row],[Status]]="Cancelled", Flights[[#This Row],[Cancellation Reason]]="Airline/Carrier"), Flights[[#This Row],[Delay Type]]="Severe"), "Yes", "No")</f>
        <v>No</v>
      </c>
    </row>
    <row r="847" spans="1:27" x14ac:dyDescent="0.3">
      <c r="A847" s="3">
        <v>42073</v>
      </c>
      <c r="B847" s="22">
        <f>WEEKNUM(Flights[[#This Row],[Date]], 1)</f>
        <v>11</v>
      </c>
      <c r="C847" s="22">
        <f>WEEKDAY(Flights[[#This Row],[Date]],1)</f>
        <v>3</v>
      </c>
      <c r="D847" t="s">
        <v>803</v>
      </c>
      <c r="E847" t="s">
        <v>1994</v>
      </c>
      <c r="F847" t="s">
        <v>0</v>
      </c>
      <c r="G847" t="s">
        <v>318</v>
      </c>
      <c r="H847" t="str">
        <f>_xlfn.XLOOKUP(Flights[[#This Row],[Destination]], Airports!$A$2:$A$78, Airports!$D$2:$D$78)</f>
        <v>Oakland</v>
      </c>
      <c r="I847" t="str" cm="1">
        <f t="array" ref="I847">_xlfn.XLOOKUP(Flights[[#This Row],[Destination]],_xlfn._TRO_TRAILING( Airports!A:A),_xlfn._TRO_TRAILING( Airports!E:E), "Not found")</f>
        <v>CA</v>
      </c>
      <c r="J847" s="1">
        <v>0.3888888888888889</v>
      </c>
      <c r="K847" s="22">
        <f>HOUR(Flights[[#This Row],[Scheduled Departure]])</f>
        <v>9</v>
      </c>
      <c r="L847" s="1">
        <v>0.50763888888888886</v>
      </c>
      <c r="M847">
        <f>(L847-J847)*24*60</f>
        <v>170.99999999999994</v>
      </c>
      <c r="N847" s="16">
        <f>Flights[[#This Row],[Length (min)]]/60</f>
        <v>1.2833333333333334</v>
      </c>
      <c r="O847">
        <v>77</v>
      </c>
      <c r="P847">
        <v>337</v>
      </c>
      <c r="Q847" s="18">
        <f>IFERROR(Flights[[#This Row],[Distance]]/Flights[[#This Row],[Length (hr)]], "")</f>
        <v>262.59740259740255</v>
      </c>
      <c r="R847" s="1">
        <v>0.4513888888888889</v>
      </c>
      <c r="S847" s="1" t="str">
        <f>IF(Flights[[#This Row],[Length (hr)]]&lt;2, "No meal", IF(Flights[[#This Row],[Length (hr)]]&lt;3.5, "Light meal", "Full meal"))</f>
        <v>No meal</v>
      </c>
      <c r="T847" s="1" t="str">
        <f>IF(AND(Flights[[#This Row],[Airline]]="US Airways", Flights[[#This Row],[Meal]]="Full Meal"), "Yes", "No")</f>
        <v>No</v>
      </c>
      <c r="U847" s="1">
        <v>0.56111111111111112</v>
      </c>
      <c r="V847">
        <v>158</v>
      </c>
      <c r="W847" s="1" t="str">
        <f>IF(Flights[[#This Row],[Arrival Delay]] = "", "Cancelled", IF(Flights[[#This Row],[Arrival Delay]]&gt;15, "Delayed", "On time"))</f>
        <v>Delayed</v>
      </c>
      <c r="X847" t="str">
        <f>IF(Flights[[#This Row],[Status]]&lt;&gt;"Delayed","", IF(Flights[[#This Row],[Arrival Delay]]&gt;120, "Severe", IF(Flights[[#This Row],[Arrival Delay]]&gt;60, "Major", "Moderate")))</f>
        <v>Severe</v>
      </c>
      <c r="Y847" t="b">
        <v>0</v>
      </c>
      <c r="AA847" t="str">
        <f>IF(OR(AND(Flights[[#This Row],[Status]]="Cancelled", Flights[[#This Row],[Cancellation Reason]]="Airline/Carrier"), Flights[[#This Row],[Delay Type]]="Severe"), "Yes", "No")</f>
        <v>Yes</v>
      </c>
    </row>
    <row r="848" spans="1:27" x14ac:dyDescent="0.3">
      <c r="A848" s="3">
        <v>42073</v>
      </c>
      <c r="B848" s="22">
        <f>WEEKNUM(Flights[[#This Row],[Date]], 1)</f>
        <v>11</v>
      </c>
      <c r="C848" s="22">
        <f>WEEKDAY(Flights[[#This Row],[Date]],1)</f>
        <v>3</v>
      </c>
      <c r="D848" t="s">
        <v>444</v>
      </c>
      <c r="E848" t="s">
        <v>1994</v>
      </c>
      <c r="F848" t="s">
        <v>0</v>
      </c>
      <c r="G848" t="s">
        <v>344</v>
      </c>
      <c r="H848" t="str">
        <f>_xlfn.XLOOKUP(Flights[[#This Row],[Destination]], Airports!$A$2:$A$78, Airports!$D$2:$D$78)</f>
        <v>Seattle</v>
      </c>
      <c r="I848" t="str" cm="1">
        <f t="array" ref="I848">_xlfn.XLOOKUP(Flights[[#This Row],[Destination]],_xlfn._TRO_TRAILING( Airports!A:A),_xlfn._TRO_TRAILING( Airports!E:E), "Not found")</f>
        <v>WA</v>
      </c>
      <c r="J848" s="1">
        <v>0.3888888888888889</v>
      </c>
      <c r="K848" s="22">
        <f>HOUR(Flights[[#This Row],[Scheduled Departure]])</f>
        <v>9</v>
      </c>
      <c r="L848" s="1">
        <v>0.3888888888888889</v>
      </c>
      <c r="M848">
        <f>(L848-J848)*24*60</f>
        <v>0</v>
      </c>
      <c r="N848" s="16">
        <f>Flights[[#This Row],[Length (min)]]/60</f>
        <v>2.8833333333333333</v>
      </c>
      <c r="O848">
        <v>173</v>
      </c>
      <c r="P848">
        <v>954</v>
      </c>
      <c r="Q848" s="18">
        <f>IFERROR(Flights[[#This Row],[Distance]]/Flights[[#This Row],[Length (hr)]], "")</f>
        <v>330.8670520231214</v>
      </c>
      <c r="R848" s="1">
        <v>0.51041666666666663</v>
      </c>
      <c r="S848" s="1" t="str">
        <f>IF(Flights[[#This Row],[Length (hr)]]&lt;2, "No meal", IF(Flights[[#This Row],[Length (hr)]]&lt;3.5, "Light meal", "Full meal"))</f>
        <v>Light meal</v>
      </c>
      <c r="T848" s="1" t="str">
        <f>IF(AND(Flights[[#This Row],[Airline]]="US Airways", Flights[[#This Row],[Meal]]="Full Meal"), "Yes", "No")</f>
        <v>No</v>
      </c>
      <c r="U848" s="1">
        <v>0.50902777777777775</v>
      </c>
      <c r="V848">
        <v>-2</v>
      </c>
      <c r="W848" s="1" t="str">
        <f>IF(Flights[[#This Row],[Arrival Delay]] = "", "Cancelled", IF(Flights[[#This Row],[Arrival Delay]]&gt;15, "Delayed", "On time"))</f>
        <v>On time</v>
      </c>
      <c r="X848" t="str">
        <f>IF(Flights[[#This Row],[Status]]&lt;&gt;"Delayed","", IF(Flights[[#This Row],[Arrival Delay]]&gt;120, "Severe", IF(Flights[[#This Row],[Arrival Delay]]&gt;60, "Major", "Moderate")))</f>
        <v/>
      </c>
      <c r="Y848" t="b">
        <v>0</v>
      </c>
      <c r="AA848" t="str">
        <f>IF(OR(AND(Flights[[#This Row],[Status]]="Cancelled", Flights[[#This Row],[Cancellation Reason]]="Airline/Carrier"), Flights[[#This Row],[Delay Type]]="Severe"), "Yes", "No")</f>
        <v>No</v>
      </c>
    </row>
    <row r="849" spans="1:27" x14ac:dyDescent="0.3">
      <c r="A849" s="3">
        <v>42073</v>
      </c>
      <c r="B849" s="22">
        <f>WEEKNUM(Flights[[#This Row],[Date]], 1)</f>
        <v>11</v>
      </c>
      <c r="C849" s="22">
        <f>WEEKDAY(Flights[[#This Row],[Date]],1)</f>
        <v>3</v>
      </c>
      <c r="D849" t="s">
        <v>431</v>
      </c>
      <c r="E849" t="s">
        <v>1994</v>
      </c>
      <c r="F849" t="s">
        <v>0</v>
      </c>
      <c r="G849" t="s">
        <v>266</v>
      </c>
      <c r="H849" t="str">
        <f>_xlfn.XLOOKUP(Flights[[#This Row],[Destination]], Airports!$A$2:$A$78, Airports!$D$2:$D$78)</f>
        <v>Colorado Springs</v>
      </c>
      <c r="I849" t="str" cm="1">
        <f t="array" ref="I849">_xlfn.XLOOKUP(Flights[[#This Row],[Destination]],_xlfn._TRO_TRAILING( Airports!A:A),_xlfn._TRO_TRAILING( Airports!E:E), "Not found")</f>
        <v>CO</v>
      </c>
      <c r="J849" s="1">
        <v>0.39652777777777776</v>
      </c>
      <c r="K849" s="22">
        <f>HOUR(Flights[[#This Row],[Scheduled Departure]])</f>
        <v>9</v>
      </c>
      <c r="L849" s="1">
        <v>0.39513888888888887</v>
      </c>
      <c r="M849">
        <f>(L849-J849)*24*60</f>
        <v>-1.9999999999999929</v>
      </c>
      <c r="N849" s="16">
        <f>Flights[[#This Row],[Length (min)]]/60</f>
        <v>2.4333333333333331</v>
      </c>
      <c r="O849">
        <v>146</v>
      </c>
      <c r="P849">
        <v>833</v>
      </c>
      <c r="Q849" s="18">
        <f>IFERROR(Flights[[#This Row],[Distance]]/Flights[[#This Row],[Length (hr)]], "")</f>
        <v>342.32876712328772</v>
      </c>
      <c r="R849" s="1">
        <v>0.5395833333333333</v>
      </c>
      <c r="S849" s="1" t="str">
        <f>IF(Flights[[#This Row],[Length (hr)]]&lt;2, "No meal", IF(Flights[[#This Row],[Length (hr)]]&lt;3.5, "Light meal", "Full meal"))</f>
        <v>Light meal</v>
      </c>
      <c r="T849" s="1" t="str">
        <f>IF(AND(Flights[[#This Row],[Airline]]="US Airways", Flights[[#This Row],[Meal]]="Full Meal"), "Yes", "No")</f>
        <v>No</v>
      </c>
      <c r="U849" s="1">
        <v>0.53819444444444442</v>
      </c>
      <c r="V849">
        <v>-2</v>
      </c>
      <c r="W849" s="1" t="str">
        <f>IF(Flights[[#This Row],[Arrival Delay]] = "", "Cancelled", IF(Flights[[#This Row],[Arrival Delay]]&gt;15, "Delayed", "On time"))</f>
        <v>On time</v>
      </c>
      <c r="X849" t="str">
        <f>IF(Flights[[#This Row],[Status]]&lt;&gt;"Delayed","", IF(Flights[[#This Row],[Arrival Delay]]&gt;120, "Severe", IF(Flights[[#This Row],[Arrival Delay]]&gt;60, "Major", "Moderate")))</f>
        <v/>
      </c>
      <c r="Y849" t="b">
        <v>0</v>
      </c>
      <c r="AA849" t="str">
        <f>IF(OR(AND(Flights[[#This Row],[Status]]="Cancelled", Flights[[#This Row],[Cancellation Reason]]="Airline/Carrier"), Flights[[#This Row],[Delay Type]]="Severe"), "Yes", "No")</f>
        <v>No</v>
      </c>
    </row>
    <row r="850" spans="1:27" x14ac:dyDescent="0.3">
      <c r="A850" s="3">
        <v>42073</v>
      </c>
      <c r="B850" s="22">
        <f>WEEKNUM(Flights[[#This Row],[Date]], 1)</f>
        <v>11</v>
      </c>
      <c r="C850" s="22">
        <f>WEEKDAY(Flights[[#This Row],[Date]],1)</f>
        <v>3</v>
      </c>
      <c r="D850" t="s">
        <v>453</v>
      </c>
      <c r="E850" t="s">
        <v>1996</v>
      </c>
      <c r="F850" t="s">
        <v>0</v>
      </c>
      <c r="G850" t="s">
        <v>285</v>
      </c>
      <c r="H850" t="str">
        <f>_xlfn.XLOOKUP(Flights[[#This Row],[Destination]], Airports!$A$2:$A$78, Airports!$D$2:$D$78)</f>
        <v>Fort Lauderdale</v>
      </c>
      <c r="I850" t="str" cm="1">
        <f t="array" ref="I850">_xlfn.XLOOKUP(Flights[[#This Row],[Destination]],_xlfn._TRO_TRAILING( Airports!A:A),_xlfn._TRO_TRAILING( Airports!E:E), "Not found")</f>
        <v>FL</v>
      </c>
      <c r="J850" s="1">
        <v>0.4236111111111111</v>
      </c>
      <c r="K850" s="22">
        <f>HOUR(Flights[[#This Row],[Scheduled Departure]])</f>
        <v>10</v>
      </c>
      <c r="L850" s="1">
        <v>0.41944444444444445</v>
      </c>
      <c r="M850">
        <f>(L850-J850)*24*60</f>
        <v>-5.9999999999999787</v>
      </c>
      <c r="N850" s="16">
        <f>Flights[[#This Row],[Length (min)]]/60</f>
        <v>4.95</v>
      </c>
      <c r="O850">
        <v>297</v>
      </c>
      <c r="P850">
        <v>2342</v>
      </c>
      <c r="Q850" s="18">
        <f>IFERROR(Flights[[#This Row],[Distance]]/Flights[[#This Row],[Length (hr)]], "")</f>
        <v>473.13131313131311</v>
      </c>
      <c r="R850" s="1">
        <v>0.75</v>
      </c>
      <c r="S850" s="1" t="str">
        <f>IF(Flights[[#This Row],[Length (hr)]]&lt;2, "No meal", IF(Flights[[#This Row],[Length (hr)]]&lt;3.5, "Light meal", "Full meal"))</f>
        <v>Full meal</v>
      </c>
      <c r="T850" s="1" t="str">
        <f>IF(AND(Flights[[#This Row],[Airline]]="US Airways", Flights[[#This Row],[Meal]]="Full Meal"), "Yes", "No")</f>
        <v>No</v>
      </c>
      <c r="U850" s="1">
        <v>0.75069444444444444</v>
      </c>
      <c r="V850">
        <v>1</v>
      </c>
      <c r="W850" s="1" t="str">
        <f>IF(Flights[[#This Row],[Arrival Delay]] = "", "Cancelled", IF(Flights[[#This Row],[Arrival Delay]]&gt;15, "Delayed", "On time"))</f>
        <v>On time</v>
      </c>
      <c r="X850" t="str">
        <f>IF(Flights[[#This Row],[Status]]&lt;&gt;"Delayed","", IF(Flights[[#This Row],[Arrival Delay]]&gt;120, "Severe", IF(Flights[[#This Row],[Arrival Delay]]&gt;60, "Major", "Moderate")))</f>
        <v/>
      </c>
      <c r="Y850" t="b">
        <v>0</v>
      </c>
      <c r="AA850" t="str">
        <f>IF(OR(AND(Flights[[#This Row],[Status]]="Cancelled", Flights[[#This Row],[Cancellation Reason]]="Airline/Carrier"), Flights[[#This Row],[Delay Type]]="Severe"), "Yes", "No")</f>
        <v>No</v>
      </c>
    </row>
    <row r="851" spans="1:27" x14ac:dyDescent="0.3">
      <c r="A851" s="3">
        <v>42073</v>
      </c>
      <c r="B851" s="22">
        <f>WEEKNUM(Flights[[#This Row],[Date]], 1)</f>
        <v>11</v>
      </c>
      <c r="C851" s="22">
        <f>WEEKDAY(Flights[[#This Row],[Date]],1)</f>
        <v>3</v>
      </c>
      <c r="D851" t="s">
        <v>510</v>
      </c>
      <c r="E851" t="s">
        <v>1996</v>
      </c>
      <c r="F851" t="s">
        <v>0</v>
      </c>
      <c r="G851" t="s">
        <v>281</v>
      </c>
      <c r="H851" t="str">
        <f>_xlfn.XLOOKUP(Flights[[#This Row],[Destination]], Airports!$A$2:$A$78, Airports!$D$2:$D$78)</f>
        <v>Newark</v>
      </c>
      <c r="I851" t="str" cm="1">
        <f t="array" ref="I851">_xlfn.XLOOKUP(Flights[[#This Row],[Destination]],_xlfn._TRO_TRAILING( Airports!A:A),_xlfn._TRO_TRAILING( Airports!E:E), "Not found")</f>
        <v>NJ</v>
      </c>
      <c r="J851" s="1">
        <v>0.53819444444444442</v>
      </c>
      <c r="K851" s="22">
        <f>HOUR(Flights[[#This Row],[Scheduled Departure]])</f>
        <v>12</v>
      </c>
      <c r="L851" s="1">
        <v>0.53611111111111109</v>
      </c>
      <c r="M851">
        <f>(L851-J851)*24*60</f>
        <v>-2.9999999999999893</v>
      </c>
      <c r="N851" s="16">
        <f>Flights[[#This Row],[Length (min)]]/60</f>
        <v>5.15</v>
      </c>
      <c r="O851">
        <v>309</v>
      </c>
      <c r="P851">
        <v>2454</v>
      </c>
      <c r="Q851" s="18">
        <f>IFERROR(Flights[[#This Row],[Distance]]/Flights[[#This Row],[Length (hr)]], "")</f>
        <v>476.504854368932</v>
      </c>
      <c r="R851" s="1">
        <v>0.87847222222222221</v>
      </c>
      <c r="S851" s="1" t="str">
        <f>IF(Flights[[#This Row],[Length (hr)]]&lt;2, "No meal", IF(Flights[[#This Row],[Length (hr)]]&lt;3.5, "Light meal", "Full meal"))</f>
        <v>Full meal</v>
      </c>
      <c r="T851" s="1" t="str">
        <f>IF(AND(Flights[[#This Row],[Airline]]="US Airways", Flights[[#This Row],[Meal]]="Full Meal"), "Yes", "No")</f>
        <v>No</v>
      </c>
      <c r="U851" s="1">
        <v>0.87569444444444444</v>
      </c>
      <c r="V851">
        <v>-4</v>
      </c>
      <c r="W851" s="1" t="str">
        <f>IF(Flights[[#This Row],[Arrival Delay]] = "", "Cancelled", IF(Flights[[#This Row],[Arrival Delay]]&gt;15, "Delayed", "On time"))</f>
        <v>On time</v>
      </c>
      <c r="X851" t="str">
        <f>IF(Flights[[#This Row],[Status]]&lt;&gt;"Delayed","", IF(Flights[[#This Row],[Arrival Delay]]&gt;120, "Severe", IF(Flights[[#This Row],[Arrival Delay]]&gt;60, "Major", "Moderate")))</f>
        <v/>
      </c>
      <c r="Y851" t="b">
        <v>0</v>
      </c>
      <c r="AA851" t="str">
        <f>IF(OR(AND(Flights[[#This Row],[Status]]="Cancelled", Flights[[#This Row],[Cancellation Reason]]="Airline/Carrier"), Flights[[#This Row],[Delay Type]]="Severe"), "Yes", "No")</f>
        <v>No</v>
      </c>
    </row>
    <row r="852" spans="1:27" x14ac:dyDescent="0.3">
      <c r="A852" s="3">
        <v>42073</v>
      </c>
      <c r="B852" s="22">
        <f>WEEKNUM(Flights[[#This Row],[Date]], 1)</f>
        <v>11</v>
      </c>
      <c r="C852" s="22">
        <f>WEEKDAY(Flights[[#This Row],[Date]],1)</f>
        <v>3</v>
      </c>
      <c r="D852" t="s">
        <v>1198</v>
      </c>
      <c r="E852" t="s">
        <v>1995</v>
      </c>
      <c r="F852" t="s">
        <v>0</v>
      </c>
      <c r="G852" t="s">
        <v>7</v>
      </c>
      <c r="H852" t="str">
        <f>_xlfn.XLOOKUP(Flights[[#This Row],[Destination]], Airports!$A$2:$A$78, Airports!$D$2:$D$78)</f>
        <v>Austin</v>
      </c>
      <c r="I852" t="str" cm="1">
        <f t="array" ref="I852">_xlfn.XLOOKUP(Flights[[#This Row],[Destination]],_xlfn._TRO_TRAILING( Airports!A:A),_xlfn._TRO_TRAILING( Airports!E:E), "Not found")</f>
        <v>TX</v>
      </c>
      <c r="J852" s="1">
        <v>0.56597222222222221</v>
      </c>
      <c r="K852" s="22">
        <f>HOUR(Flights[[#This Row],[Scheduled Departure]])</f>
        <v>13</v>
      </c>
      <c r="L852" s="1">
        <v>0.56527777777777777</v>
      </c>
      <c r="M852">
        <f>(L852-J852)*24*60</f>
        <v>-0.99999999999999645</v>
      </c>
      <c r="N852" s="16">
        <f>Flights[[#This Row],[Length (min)]]/60</f>
        <v>2.8666666666666667</v>
      </c>
      <c r="O852">
        <v>172</v>
      </c>
      <c r="P852">
        <v>1242</v>
      </c>
      <c r="Q852" s="18">
        <f>IFERROR(Flights[[#This Row],[Distance]]/Flights[[#This Row],[Length (hr)]], "")</f>
        <v>433.25581395348837</v>
      </c>
      <c r="R852" s="1">
        <v>0.76736111111111116</v>
      </c>
      <c r="S852" s="1" t="str">
        <f>IF(Flights[[#This Row],[Length (hr)]]&lt;2, "No meal", IF(Flights[[#This Row],[Length (hr)]]&lt;3.5, "Light meal", "Full meal"))</f>
        <v>Light meal</v>
      </c>
      <c r="T852" s="1" t="str">
        <f>IF(AND(Flights[[#This Row],[Airline]]="US Airways", Flights[[#This Row],[Meal]]="Full Meal"), "Yes", "No")</f>
        <v>No</v>
      </c>
      <c r="U852" s="1">
        <v>0.7680555555555556</v>
      </c>
      <c r="V852">
        <v>1</v>
      </c>
      <c r="W852" s="1" t="str">
        <f>IF(Flights[[#This Row],[Arrival Delay]] = "", "Cancelled", IF(Flights[[#This Row],[Arrival Delay]]&gt;15, "Delayed", "On time"))</f>
        <v>On time</v>
      </c>
      <c r="X852" t="str">
        <f>IF(Flights[[#This Row],[Status]]&lt;&gt;"Delayed","", IF(Flights[[#This Row],[Arrival Delay]]&gt;120, "Severe", IF(Flights[[#This Row],[Arrival Delay]]&gt;60, "Major", "Moderate")))</f>
        <v/>
      </c>
      <c r="Y852" t="b">
        <v>0</v>
      </c>
      <c r="AA852" t="str">
        <f>IF(OR(AND(Flights[[#This Row],[Status]]="Cancelled", Flights[[#This Row],[Cancellation Reason]]="Airline/Carrier"), Flights[[#This Row],[Delay Type]]="Severe"), "Yes", "No")</f>
        <v>No</v>
      </c>
    </row>
    <row r="853" spans="1:27" x14ac:dyDescent="0.3">
      <c r="A853" s="3">
        <v>42073</v>
      </c>
      <c r="B853" s="22">
        <f>WEEKNUM(Flights[[#This Row],[Date]], 1)</f>
        <v>11</v>
      </c>
      <c r="C853" s="22">
        <f>WEEKDAY(Flights[[#This Row],[Date]],1)</f>
        <v>3</v>
      </c>
      <c r="D853" t="s">
        <v>534</v>
      </c>
      <c r="E853" t="s">
        <v>1988</v>
      </c>
      <c r="F853" t="s">
        <v>0</v>
      </c>
      <c r="G853" t="s">
        <v>28</v>
      </c>
      <c r="H853" t="str">
        <f>_xlfn.XLOOKUP(Flights[[#This Row],[Destination]], Airports!$A$2:$A$78, Airports!$D$2:$D$78)</f>
        <v>Philadelphia</v>
      </c>
      <c r="I853" t="str" cm="1">
        <f t="array" ref="I853">_xlfn.XLOOKUP(Flights[[#This Row],[Destination]],_xlfn._TRO_TRAILING( Airports!A:A),_xlfn._TRO_TRAILING( Airports!E:E), "Not found")</f>
        <v>PA</v>
      </c>
      <c r="J853" s="1">
        <v>0.59375</v>
      </c>
      <c r="K853" s="22">
        <f>HOUR(Flights[[#This Row],[Scheduled Departure]])</f>
        <v>14</v>
      </c>
      <c r="L853" s="1">
        <v>0.59166666666666667</v>
      </c>
      <c r="M853">
        <f>(L853-J853)*24*60</f>
        <v>-2.9999999999999893</v>
      </c>
      <c r="N853" s="16">
        <f>Flights[[#This Row],[Length (min)]]/60</f>
        <v>5.2166666666666668</v>
      </c>
      <c r="O853">
        <v>313</v>
      </c>
      <c r="P853">
        <v>2402</v>
      </c>
      <c r="Q853" s="18">
        <f>IFERROR(Flights[[#This Row],[Distance]]/Flights[[#This Row],[Length (hr)]], "")</f>
        <v>460.44728434504793</v>
      </c>
      <c r="R853" s="1">
        <v>0.92361111111111116</v>
      </c>
      <c r="S853" s="1" t="str">
        <f>IF(Flights[[#This Row],[Length (hr)]]&lt;2, "No meal", IF(Flights[[#This Row],[Length (hr)]]&lt;3.5, "Light meal", "Full meal"))</f>
        <v>Full meal</v>
      </c>
      <c r="T853" s="1" t="str">
        <f>IF(AND(Flights[[#This Row],[Airline]]="US Airways", Flights[[#This Row],[Meal]]="Full Meal"), "Yes", "No")</f>
        <v>Yes</v>
      </c>
      <c r="U853" s="1">
        <v>0.93402777777777779</v>
      </c>
      <c r="V853">
        <v>15</v>
      </c>
      <c r="W853" s="1" t="str">
        <f>IF(Flights[[#This Row],[Arrival Delay]] = "", "Cancelled", IF(Flights[[#This Row],[Arrival Delay]]&gt;15, "Delayed", "On time"))</f>
        <v>On time</v>
      </c>
      <c r="X853" t="str">
        <f>IF(Flights[[#This Row],[Status]]&lt;&gt;"Delayed","", IF(Flights[[#This Row],[Arrival Delay]]&gt;120, "Severe", IF(Flights[[#This Row],[Arrival Delay]]&gt;60, "Major", "Moderate")))</f>
        <v/>
      </c>
      <c r="Y853" t="b">
        <v>0</v>
      </c>
      <c r="AA853" t="str">
        <f>IF(OR(AND(Flights[[#This Row],[Status]]="Cancelled", Flights[[#This Row],[Cancellation Reason]]="Airline/Carrier"), Flights[[#This Row],[Delay Type]]="Severe"), "Yes", "No")</f>
        <v>No</v>
      </c>
    </row>
    <row r="854" spans="1:27" x14ac:dyDescent="0.3">
      <c r="A854" s="3">
        <v>42073</v>
      </c>
      <c r="B854" s="22">
        <f>WEEKNUM(Flights[[#This Row],[Date]], 1)</f>
        <v>11</v>
      </c>
      <c r="C854" s="22">
        <f>WEEKDAY(Flights[[#This Row],[Date]],1)</f>
        <v>3</v>
      </c>
      <c r="D854" t="s">
        <v>1154</v>
      </c>
      <c r="E854" t="s">
        <v>1995</v>
      </c>
      <c r="F854" t="s">
        <v>0</v>
      </c>
      <c r="G854" t="s">
        <v>318</v>
      </c>
      <c r="H854" t="str">
        <f>_xlfn.XLOOKUP(Flights[[#This Row],[Destination]], Airports!$A$2:$A$78, Airports!$D$2:$D$78)</f>
        <v>Oakland</v>
      </c>
      <c r="I854" t="str" cm="1">
        <f t="array" ref="I854">_xlfn.XLOOKUP(Flights[[#This Row],[Destination]],_xlfn._TRO_TRAILING( Airports!A:A),_xlfn._TRO_TRAILING( Airports!E:E), "Not found")</f>
        <v>CA</v>
      </c>
      <c r="J854" s="1">
        <v>0.60416666666666663</v>
      </c>
      <c r="K854" s="22">
        <f>HOUR(Flights[[#This Row],[Scheduled Departure]])</f>
        <v>14</v>
      </c>
      <c r="L854" s="1">
        <v>0.6</v>
      </c>
      <c r="M854">
        <f>(L854-J854)*24*60</f>
        <v>-5.9999999999999787</v>
      </c>
      <c r="N854" s="16">
        <f>Flights[[#This Row],[Length (min)]]/60</f>
        <v>1.2</v>
      </c>
      <c r="O854">
        <v>72</v>
      </c>
      <c r="P854">
        <v>337</v>
      </c>
      <c r="Q854" s="18">
        <f>IFERROR(Flights[[#This Row],[Distance]]/Flights[[#This Row],[Length (hr)]], "")</f>
        <v>280.83333333333337</v>
      </c>
      <c r="R854" s="1">
        <v>0.65625</v>
      </c>
      <c r="S854" s="1" t="str">
        <f>IF(Flights[[#This Row],[Length (hr)]]&lt;2, "No meal", IF(Flights[[#This Row],[Length (hr)]]&lt;3.5, "Light meal", "Full meal"))</f>
        <v>No meal</v>
      </c>
      <c r="T854" s="1" t="str">
        <f>IF(AND(Flights[[#This Row],[Airline]]="US Airways", Flights[[#This Row],[Meal]]="Full Meal"), "Yes", "No")</f>
        <v>No</v>
      </c>
      <c r="U854" s="1">
        <v>0.65</v>
      </c>
      <c r="V854">
        <v>-9</v>
      </c>
      <c r="W854" s="1" t="str">
        <f>IF(Flights[[#This Row],[Arrival Delay]] = "", "Cancelled", IF(Flights[[#This Row],[Arrival Delay]]&gt;15, "Delayed", "On time"))</f>
        <v>On time</v>
      </c>
      <c r="X854" t="str">
        <f>IF(Flights[[#This Row],[Status]]&lt;&gt;"Delayed","", IF(Flights[[#This Row],[Arrival Delay]]&gt;120, "Severe", IF(Flights[[#This Row],[Arrival Delay]]&gt;60, "Major", "Moderate")))</f>
        <v/>
      </c>
      <c r="Y854" t="b">
        <v>0</v>
      </c>
      <c r="AA854" t="str">
        <f>IF(OR(AND(Flights[[#This Row],[Status]]="Cancelled", Flights[[#This Row],[Cancellation Reason]]="Airline/Carrier"), Flights[[#This Row],[Delay Type]]="Severe"), "Yes", "No")</f>
        <v>No</v>
      </c>
    </row>
    <row r="855" spans="1:27" x14ac:dyDescent="0.3">
      <c r="A855" s="3">
        <v>42073</v>
      </c>
      <c r="B855" s="22">
        <f>WEEKNUM(Flights[[#This Row],[Date]], 1)</f>
        <v>11</v>
      </c>
      <c r="C855" s="22">
        <f>WEEKDAY(Flights[[#This Row],[Date]],1)</f>
        <v>3</v>
      </c>
      <c r="D855" t="s">
        <v>732</v>
      </c>
      <c r="E855" t="s">
        <v>1994</v>
      </c>
      <c r="F855" t="s">
        <v>0</v>
      </c>
      <c r="G855" t="s">
        <v>351</v>
      </c>
      <c r="H855" t="str">
        <f>_xlfn.XLOOKUP(Flights[[#This Row],[Destination]], Airports!$A$2:$A$78, Airports!$D$2:$D$78)</f>
        <v>Sacramento</v>
      </c>
      <c r="I855" t="str" cm="1">
        <f t="array" ref="I855">_xlfn.XLOOKUP(Flights[[#This Row],[Destination]],_xlfn._TRO_TRAILING( Airports!A:A),_xlfn._TRO_TRAILING( Airports!E:E), "Not found")</f>
        <v>CA</v>
      </c>
      <c r="J855" s="1">
        <v>0.6743055555555556</v>
      </c>
      <c r="K855" s="22">
        <f>HOUR(Flights[[#This Row],[Scheduled Departure]])</f>
        <v>16</v>
      </c>
      <c r="L855" s="1">
        <v>0.67083333333333328</v>
      </c>
      <c r="M855">
        <f>(L855-J855)*24*60</f>
        <v>-5.0000000000001421</v>
      </c>
      <c r="N855" s="16">
        <f>Flights[[#This Row],[Length (min)]]/60</f>
        <v>1.3833333333333333</v>
      </c>
      <c r="O855">
        <v>83</v>
      </c>
      <c r="P855">
        <v>373</v>
      </c>
      <c r="Q855" s="18">
        <f>IFERROR(Flights[[#This Row],[Distance]]/Flights[[#This Row],[Length (hr)]], "")</f>
        <v>269.63855421686748</v>
      </c>
      <c r="R855" s="1">
        <v>0.73750000000000004</v>
      </c>
      <c r="S855" s="1" t="str">
        <f>IF(Flights[[#This Row],[Length (hr)]]&lt;2, "No meal", IF(Flights[[#This Row],[Length (hr)]]&lt;3.5, "Light meal", "Full meal"))</f>
        <v>No meal</v>
      </c>
      <c r="T855" s="1" t="str">
        <f>IF(AND(Flights[[#This Row],[Airline]]="US Airways", Flights[[#This Row],[Meal]]="Full Meal"), "Yes", "No")</f>
        <v>No</v>
      </c>
      <c r="U855" s="1">
        <v>0.72847222222222219</v>
      </c>
      <c r="V855">
        <v>-13</v>
      </c>
      <c r="W855" s="1" t="str">
        <f>IF(Flights[[#This Row],[Arrival Delay]] = "", "Cancelled", IF(Flights[[#This Row],[Arrival Delay]]&gt;15, "Delayed", "On time"))</f>
        <v>On time</v>
      </c>
      <c r="X855" t="str">
        <f>IF(Flights[[#This Row],[Status]]&lt;&gt;"Delayed","", IF(Flights[[#This Row],[Arrival Delay]]&gt;120, "Severe", IF(Flights[[#This Row],[Arrival Delay]]&gt;60, "Major", "Moderate")))</f>
        <v/>
      </c>
      <c r="Y855" t="b">
        <v>0</v>
      </c>
      <c r="AA855" t="str">
        <f>IF(OR(AND(Flights[[#This Row],[Status]]="Cancelled", Flights[[#This Row],[Cancellation Reason]]="Airline/Carrier"), Flights[[#This Row],[Delay Type]]="Severe"), "Yes", "No")</f>
        <v>No</v>
      </c>
    </row>
    <row r="856" spans="1:27" x14ac:dyDescent="0.3">
      <c r="A856" s="3">
        <v>42073</v>
      </c>
      <c r="B856" s="22">
        <f>WEEKNUM(Flights[[#This Row],[Date]], 1)</f>
        <v>11</v>
      </c>
      <c r="C856" s="22">
        <f>WEEKDAY(Flights[[#This Row],[Date]],1)</f>
        <v>3</v>
      </c>
      <c r="D856" t="s">
        <v>600</v>
      </c>
      <c r="E856" t="s">
        <v>1996</v>
      </c>
      <c r="F856" t="s">
        <v>0</v>
      </c>
      <c r="G856" t="s">
        <v>4</v>
      </c>
      <c r="H856" t="str">
        <f>_xlfn.XLOOKUP(Flights[[#This Row],[Destination]], Airports!$A$2:$A$78, Airports!$D$2:$D$78)</f>
        <v>Chicago</v>
      </c>
      <c r="I856" t="str" cm="1">
        <f t="array" ref="I856">_xlfn.XLOOKUP(Flights[[#This Row],[Destination]],_xlfn._TRO_TRAILING( Airports!A:A),_xlfn._TRO_TRAILING( Airports!E:E), "Not found")</f>
        <v>IL</v>
      </c>
      <c r="J856" s="1">
        <v>0.69791666666666663</v>
      </c>
      <c r="K856" s="22">
        <f>HOUR(Flights[[#This Row],[Scheduled Departure]])</f>
        <v>16</v>
      </c>
      <c r="L856" s="1">
        <v>0.69513888888888886</v>
      </c>
      <c r="M856">
        <f>(L856-J856)*24*60</f>
        <v>-3.9999999999999858</v>
      </c>
      <c r="N856" s="16">
        <f>Flights[[#This Row],[Length (min)]]/60</f>
        <v>3.8</v>
      </c>
      <c r="O856">
        <v>228</v>
      </c>
      <c r="P856">
        <v>1744</v>
      </c>
      <c r="Q856" s="18">
        <f>IFERROR(Flights[[#This Row],[Distance]]/Flights[[#This Row],[Length (hr)]], "")</f>
        <v>458.94736842105266</v>
      </c>
      <c r="R856" s="1">
        <v>0.94444444444444442</v>
      </c>
      <c r="S856" s="1" t="str">
        <f>IF(Flights[[#This Row],[Length (hr)]]&lt;2, "No meal", IF(Flights[[#This Row],[Length (hr)]]&lt;3.5, "Light meal", "Full meal"))</f>
        <v>Full meal</v>
      </c>
      <c r="T856" s="1" t="str">
        <f>IF(AND(Flights[[#This Row],[Airline]]="US Airways", Flights[[#This Row],[Meal]]="Full Meal"), "Yes", "No")</f>
        <v>No</v>
      </c>
      <c r="U856" s="1">
        <v>0.93680555555555556</v>
      </c>
      <c r="V856">
        <v>-11</v>
      </c>
      <c r="W856" s="1" t="str">
        <f>IF(Flights[[#This Row],[Arrival Delay]] = "", "Cancelled", IF(Flights[[#This Row],[Arrival Delay]]&gt;15, "Delayed", "On time"))</f>
        <v>On time</v>
      </c>
      <c r="X856" t="str">
        <f>IF(Flights[[#This Row],[Status]]&lt;&gt;"Delayed","", IF(Flights[[#This Row],[Arrival Delay]]&gt;120, "Severe", IF(Flights[[#This Row],[Arrival Delay]]&gt;60, "Major", "Moderate")))</f>
        <v/>
      </c>
      <c r="Y856" t="b">
        <v>0</v>
      </c>
      <c r="AA856" t="str">
        <f>IF(OR(AND(Flights[[#This Row],[Status]]="Cancelled", Flights[[#This Row],[Cancellation Reason]]="Airline/Carrier"), Flights[[#This Row],[Delay Type]]="Severe"), "Yes", "No")</f>
        <v>No</v>
      </c>
    </row>
    <row r="857" spans="1:27" x14ac:dyDescent="0.3">
      <c r="A857" s="3">
        <v>42073</v>
      </c>
      <c r="B857" s="22">
        <f>WEEKNUM(Flights[[#This Row],[Date]], 1)</f>
        <v>11</v>
      </c>
      <c r="C857" s="22">
        <f>WEEKDAY(Flights[[#This Row],[Date]],1)</f>
        <v>3</v>
      </c>
      <c r="D857" t="s">
        <v>586</v>
      </c>
      <c r="E857" t="s">
        <v>1989</v>
      </c>
      <c r="F857" t="s">
        <v>0</v>
      </c>
      <c r="G857" t="s">
        <v>17</v>
      </c>
      <c r="H857" t="str">
        <f>_xlfn.XLOOKUP(Flights[[#This Row],[Destination]], Airports!$A$2:$A$78, Airports!$D$2:$D$78)</f>
        <v>Honolulu</v>
      </c>
      <c r="I857" t="str" cm="1">
        <f t="array" ref="I857">_xlfn.XLOOKUP(Flights[[#This Row],[Destination]],_xlfn._TRO_TRAILING( Airports!A:A),_xlfn._TRO_TRAILING( Airports!E:E), "Not found")</f>
        <v>HI</v>
      </c>
      <c r="J857" s="1">
        <v>0.71180555555555558</v>
      </c>
      <c r="K857" s="22">
        <f>HOUR(Flights[[#This Row],[Scheduled Departure]])</f>
        <v>17</v>
      </c>
      <c r="L857" s="1">
        <v>0.71111111111111114</v>
      </c>
      <c r="M857">
        <f>(L857-J857)*24*60</f>
        <v>-0.99999999999999645</v>
      </c>
      <c r="N857" s="16">
        <f>Flights[[#This Row],[Length (min)]]/60</f>
        <v>6.1333333333333337</v>
      </c>
      <c r="O857">
        <v>368</v>
      </c>
      <c r="P857">
        <v>2556</v>
      </c>
      <c r="Q857" s="18">
        <f>IFERROR(Flights[[#This Row],[Distance]]/Flights[[#This Row],[Length (hr)]], "")</f>
        <v>416.73913043478257</v>
      </c>
      <c r="R857" s="1">
        <v>0.83125000000000004</v>
      </c>
      <c r="S857" s="1" t="str">
        <f>IF(Flights[[#This Row],[Length (hr)]]&lt;2, "No meal", IF(Flights[[#This Row],[Length (hr)]]&lt;3.5, "Light meal", "Full meal"))</f>
        <v>Full meal</v>
      </c>
      <c r="T857" s="1" t="str">
        <f>IF(AND(Flights[[#This Row],[Airline]]="US Airways", Flights[[#This Row],[Meal]]="Full Meal"), "Yes", "No")</f>
        <v>No</v>
      </c>
      <c r="U857" s="1">
        <v>0.84166666666666667</v>
      </c>
      <c r="V857">
        <v>15</v>
      </c>
      <c r="W857" s="1" t="str">
        <f>IF(Flights[[#This Row],[Arrival Delay]] = "", "Cancelled", IF(Flights[[#This Row],[Arrival Delay]]&gt;15, "Delayed", "On time"))</f>
        <v>On time</v>
      </c>
      <c r="X857" t="str">
        <f>IF(Flights[[#This Row],[Status]]&lt;&gt;"Delayed","", IF(Flights[[#This Row],[Arrival Delay]]&gt;120, "Severe", IF(Flights[[#This Row],[Arrival Delay]]&gt;60, "Major", "Moderate")))</f>
        <v/>
      </c>
      <c r="Y857" t="b">
        <v>0</v>
      </c>
      <c r="AA857" t="str">
        <f>IF(OR(AND(Flights[[#This Row],[Status]]="Cancelled", Flights[[#This Row],[Cancellation Reason]]="Airline/Carrier"), Flights[[#This Row],[Delay Type]]="Severe"), "Yes", "No")</f>
        <v>No</v>
      </c>
    </row>
    <row r="858" spans="1:27" x14ac:dyDescent="0.3">
      <c r="A858" s="3">
        <v>42073</v>
      </c>
      <c r="B858" s="22">
        <f>WEEKNUM(Flights[[#This Row],[Date]], 1)</f>
        <v>11</v>
      </c>
      <c r="C858" s="22">
        <f>WEEKDAY(Flights[[#This Row],[Date]],1)</f>
        <v>3</v>
      </c>
      <c r="D858" t="s">
        <v>585</v>
      </c>
      <c r="E858" t="s">
        <v>1996</v>
      </c>
      <c r="F858" t="s">
        <v>0</v>
      </c>
      <c r="G858" t="s">
        <v>344</v>
      </c>
      <c r="H858" t="str">
        <f>_xlfn.XLOOKUP(Flights[[#This Row],[Destination]], Airports!$A$2:$A$78, Airports!$D$2:$D$78)</f>
        <v>Seattle</v>
      </c>
      <c r="I858" t="str" cm="1">
        <f t="array" ref="I858">_xlfn.XLOOKUP(Flights[[#This Row],[Destination]],_xlfn._TRO_TRAILING( Airports!A:A),_xlfn._TRO_TRAILING( Airports!E:E), "Not found")</f>
        <v>WA</v>
      </c>
      <c r="J858" s="1">
        <v>0.73611111111111116</v>
      </c>
      <c r="K858" s="22">
        <f>HOUR(Flights[[#This Row],[Scheduled Departure]])</f>
        <v>17</v>
      </c>
      <c r="L858" s="1">
        <v>0.73750000000000004</v>
      </c>
      <c r="M858">
        <f>(L858-J858)*24*60</f>
        <v>1.9999999999999929</v>
      </c>
      <c r="N858" s="16">
        <f>Flights[[#This Row],[Length (min)]]/60</f>
        <v>2.4833333333333334</v>
      </c>
      <c r="O858">
        <v>149</v>
      </c>
      <c r="P858">
        <v>954</v>
      </c>
      <c r="Q858" s="18">
        <f>IFERROR(Flights[[#This Row],[Distance]]/Flights[[#This Row],[Length (hr)]], "")</f>
        <v>384.16107382550337</v>
      </c>
      <c r="R858" s="1">
        <v>0.84722222222222221</v>
      </c>
      <c r="S858" s="1" t="str">
        <f>IF(Flights[[#This Row],[Length (hr)]]&lt;2, "No meal", IF(Flights[[#This Row],[Length (hr)]]&lt;3.5, "Light meal", "Full meal"))</f>
        <v>Light meal</v>
      </c>
      <c r="T858" s="1" t="str">
        <f>IF(AND(Flights[[#This Row],[Airline]]="US Airways", Flights[[#This Row],[Meal]]="Full Meal"), "Yes", "No")</f>
        <v>No</v>
      </c>
      <c r="U858" s="1">
        <v>0.84097222222222223</v>
      </c>
      <c r="V858">
        <v>-9</v>
      </c>
      <c r="W858" s="1" t="str">
        <f>IF(Flights[[#This Row],[Arrival Delay]] = "", "Cancelled", IF(Flights[[#This Row],[Arrival Delay]]&gt;15, "Delayed", "On time"))</f>
        <v>On time</v>
      </c>
      <c r="X858" t="str">
        <f>IF(Flights[[#This Row],[Status]]&lt;&gt;"Delayed","", IF(Flights[[#This Row],[Arrival Delay]]&gt;120, "Severe", IF(Flights[[#This Row],[Arrival Delay]]&gt;60, "Major", "Moderate")))</f>
        <v/>
      </c>
      <c r="Y858" t="b">
        <v>0</v>
      </c>
      <c r="AA858" t="str">
        <f>IF(OR(AND(Flights[[#This Row],[Status]]="Cancelled", Flights[[#This Row],[Cancellation Reason]]="Airline/Carrier"), Flights[[#This Row],[Delay Type]]="Severe"), "Yes", "No")</f>
        <v>No</v>
      </c>
    </row>
    <row r="859" spans="1:27" x14ac:dyDescent="0.3">
      <c r="A859" s="3">
        <v>42073</v>
      </c>
      <c r="B859" s="22">
        <f>WEEKNUM(Flights[[#This Row],[Date]], 1)</f>
        <v>11</v>
      </c>
      <c r="C859" s="22">
        <f>WEEKDAY(Flights[[#This Row],[Date]],1)</f>
        <v>3</v>
      </c>
      <c r="D859" t="s">
        <v>646</v>
      </c>
      <c r="E859" t="s">
        <v>1994</v>
      </c>
      <c r="F859" t="s">
        <v>0</v>
      </c>
      <c r="G859" t="s">
        <v>266</v>
      </c>
      <c r="H859" t="str">
        <f>_xlfn.XLOOKUP(Flights[[#This Row],[Destination]], Airports!$A$2:$A$78, Airports!$D$2:$D$78)</f>
        <v>Colorado Springs</v>
      </c>
      <c r="I859" t="str" cm="1">
        <f t="array" ref="I859">_xlfn.XLOOKUP(Flights[[#This Row],[Destination]],_xlfn._TRO_TRAILING( Airports!A:A),_xlfn._TRO_TRAILING( Airports!E:E), "Not found")</f>
        <v>CO</v>
      </c>
      <c r="J859" s="1">
        <v>0.84583333333333333</v>
      </c>
      <c r="K859" s="22">
        <f>HOUR(Flights[[#This Row],[Scheduled Departure]])</f>
        <v>20</v>
      </c>
      <c r="L859" s="1">
        <v>0.9291666666666667</v>
      </c>
      <c r="M859">
        <f>(L859-J859)*24*60</f>
        <v>120.00000000000006</v>
      </c>
      <c r="N859" s="16">
        <f>Flights[[#This Row],[Length (min)]]/60</f>
        <v>2.15</v>
      </c>
      <c r="O859">
        <v>129</v>
      </c>
      <c r="P859">
        <v>833</v>
      </c>
      <c r="Q859" s="18">
        <f>IFERROR(Flights[[#This Row],[Distance]]/Flights[[#This Row],[Length (hr)]], "")</f>
        <v>387.44186046511629</v>
      </c>
      <c r="R859" s="1">
        <v>0.98263888888888884</v>
      </c>
      <c r="S859" s="1" t="str">
        <f>IF(Flights[[#This Row],[Length (hr)]]&lt;2, "No meal", IF(Flights[[#This Row],[Length (hr)]]&lt;3.5, "Light meal", "Full meal"))</f>
        <v>Light meal</v>
      </c>
      <c r="T859" s="1" t="str">
        <f>IF(AND(Flights[[#This Row],[Airline]]="US Airways", Flights[[#This Row],[Meal]]="Full Meal"), "Yes", "No")</f>
        <v>No</v>
      </c>
      <c r="U859" s="1">
        <v>6.0416666666666667E-2</v>
      </c>
      <c r="V859">
        <v>112</v>
      </c>
      <c r="W859" s="1" t="str">
        <f>IF(Flights[[#This Row],[Arrival Delay]] = "", "Cancelled", IF(Flights[[#This Row],[Arrival Delay]]&gt;15, "Delayed", "On time"))</f>
        <v>Delayed</v>
      </c>
      <c r="X859" t="str">
        <f>IF(Flights[[#This Row],[Status]]&lt;&gt;"Delayed","", IF(Flights[[#This Row],[Arrival Delay]]&gt;120, "Severe", IF(Flights[[#This Row],[Arrival Delay]]&gt;60, "Major", "Moderate")))</f>
        <v>Major</v>
      </c>
      <c r="Y859" t="b">
        <v>0</v>
      </c>
      <c r="AA859" t="str">
        <f>IF(OR(AND(Flights[[#This Row],[Status]]="Cancelled", Flights[[#This Row],[Cancellation Reason]]="Airline/Carrier"), Flights[[#This Row],[Delay Type]]="Severe"), "Yes", "No")</f>
        <v>No</v>
      </c>
    </row>
    <row r="860" spans="1:27" x14ac:dyDescent="0.3">
      <c r="A860" s="3">
        <v>42073</v>
      </c>
      <c r="B860" s="22">
        <f>WEEKNUM(Flights[[#This Row],[Date]], 1)</f>
        <v>11</v>
      </c>
      <c r="C860" s="22">
        <f>WEEKDAY(Flights[[#This Row],[Date]],1)</f>
        <v>3</v>
      </c>
      <c r="D860" t="s">
        <v>683</v>
      </c>
      <c r="E860" t="s">
        <v>1990</v>
      </c>
      <c r="F860" t="s">
        <v>0</v>
      </c>
      <c r="G860" t="s">
        <v>293</v>
      </c>
      <c r="H860" t="str">
        <f>_xlfn.XLOOKUP(Flights[[#This Row],[Destination]], Airports!$A$2:$A$78, Airports!$D$2:$D$78)</f>
        <v>Houston</v>
      </c>
      <c r="I860" t="str" cm="1">
        <f t="array" ref="I860">_xlfn.XLOOKUP(Flights[[#This Row],[Destination]],_xlfn._TRO_TRAILING( Airports!A:A),_xlfn._TRO_TRAILING( Airports!E:E), "Not found")</f>
        <v>TX</v>
      </c>
      <c r="J860" s="1">
        <v>0.99791666666666667</v>
      </c>
      <c r="K860" s="22">
        <f>HOUR(Flights[[#This Row],[Scheduled Departure]])</f>
        <v>23</v>
      </c>
      <c r="L860" s="1">
        <v>0.99652777777777779</v>
      </c>
      <c r="M860">
        <f>(L860-J860)*24*60</f>
        <v>-1.9999999999999929</v>
      </c>
      <c r="N860" s="16">
        <f>Flights[[#This Row],[Length (min)]]/60</f>
        <v>3.0666666666666669</v>
      </c>
      <c r="O860">
        <v>184</v>
      </c>
      <c r="P860">
        <v>1379</v>
      </c>
      <c r="Q860" s="18">
        <f>IFERROR(Flights[[#This Row],[Distance]]/Flights[[#This Row],[Length (hr)]], "")</f>
        <v>449.67391304347825</v>
      </c>
      <c r="R860" s="1">
        <v>0.21180555555555555</v>
      </c>
      <c r="S860" s="1" t="str">
        <f>IF(Flights[[#This Row],[Length (hr)]]&lt;2, "No meal", IF(Flights[[#This Row],[Length (hr)]]&lt;3.5, "Light meal", "Full meal"))</f>
        <v>Light meal</v>
      </c>
      <c r="T860" s="1" t="str">
        <f>IF(AND(Flights[[#This Row],[Airline]]="US Airways", Flights[[#This Row],[Meal]]="Full Meal"), "Yes", "No")</f>
        <v>No</v>
      </c>
      <c r="U860" s="1">
        <v>0.2076388888888889</v>
      </c>
      <c r="V860">
        <v>-6</v>
      </c>
      <c r="W860" s="1" t="str">
        <f>IF(Flights[[#This Row],[Arrival Delay]] = "", "Cancelled", IF(Flights[[#This Row],[Arrival Delay]]&gt;15, "Delayed", "On time"))</f>
        <v>On time</v>
      </c>
      <c r="X860" t="str">
        <f>IF(Flights[[#This Row],[Status]]&lt;&gt;"Delayed","", IF(Flights[[#This Row],[Arrival Delay]]&gt;120, "Severe", IF(Flights[[#This Row],[Arrival Delay]]&gt;60, "Major", "Moderate")))</f>
        <v/>
      </c>
      <c r="Y860" t="b">
        <v>0</v>
      </c>
      <c r="AA860" t="str">
        <f>IF(OR(AND(Flights[[#This Row],[Status]]="Cancelled", Flights[[#This Row],[Cancellation Reason]]="Airline/Carrier"), Flights[[#This Row],[Delay Type]]="Severe"), "Yes", "No")</f>
        <v>No</v>
      </c>
    </row>
    <row r="861" spans="1:27" x14ac:dyDescent="0.3">
      <c r="A861" s="3">
        <v>42074</v>
      </c>
      <c r="B861" s="22">
        <f>WEEKNUM(Flights[[#This Row],[Date]], 1)</f>
        <v>11</v>
      </c>
      <c r="C861" s="22">
        <f>WEEKDAY(Flights[[#This Row],[Date]],1)</f>
        <v>4</v>
      </c>
      <c r="D861" t="s">
        <v>382</v>
      </c>
      <c r="E861" t="s">
        <v>1990</v>
      </c>
      <c r="F861" t="s">
        <v>0</v>
      </c>
      <c r="G861" t="s">
        <v>9</v>
      </c>
      <c r="H861" t="str">
        <f>_xlfn.XLOOKUP(Flights[[#This Row],[Destination]], Airports!$A$2:$A$78, Airports!$D$2:$D$78)</f>
        <v>San Francisco</v>
      </c>
      <c r="I861" t="str" cm="1">
        <f t="array" ref="I861">_xlfn.XLOOKUP(Flights[[#This Row],[Destination]],_xlfn._TRO_TRAILING( Airports!A:A),_xlfn._TRO_TRAILING( Airports!E:E), "Not found")</f>
        <v>CA</v>
      </c>
      <c r="J861" s="1">
        <v>0.25138888888888888</v>
      </c>
      <c r="K861" s="22">
        <f>HOUR(Flights[[#This Row],[Scheduled Departure]])</f>
        <v>6</v>
      </c>
      <c r="L861" s="1">
        <v>0.25069444444444444</v>
      </c>
      <c r="M861">
        <f>(L861-J861)*24*60</f>
        <v>-0.99999999999999645</v>
      </c>
      <c r="N861" s="16">
        <f>Flights[[#This Row],[Length (min)]]/60</f>
        <v>1.3333333333333333</v>
      </c>
      <c r="O861">
        <v>80</v>
      </c>
      <c r="P861">
        <v>337</v>
      </c>
      <c r="Q861" s="18">
        <f>IFERROR(Flights[[#This Row],[Distance]]/Flights[[#This Row],[Length (hr)]], "")</f>
        <v>252.75</v>
      </c>
      <c r="R861" s="1">
        <v>0.31041666666666667</v>
      </c>
      <c r="S861" s="1" t="str">
        <f>IF(Flights[[#This Row],[Length (hr)]]&lt;2, "No meal", IF(Flights[[#This Row],[Length (hr)]]&lt;3.5, "Light meal", "Full meal"))</f>
        <v>No meal</v>
      </c>
      <c r="T861" s="1" t="str">
        <f>IF(AND(Flights[[#This Row],[Airline]]="US Airways", Flights[[#This Row],[Meal]]="Full Meal"), "Yes", "No")</f>
        <v>No</v>
      </c>
      <c r="U861" s="1">
        <v>0.30625000000000002</v>
      </c>
      <c r="V861">
        <v>-6</v>
      </c>
      <c r="W861" s="1" t="str">
        <f>IF(Flights[[#This Row],[Arrival Delay]] = "", "Cancelled", IF(Flights[[#This Row],[Arrival Delay]]&gt;15, "Delayed", "On time"))</f>
        <v>On time</v>
      </c>
      <c r="X861" t="str">
        <f>IF(Flights[[#This Row],[Status]]&lt;&gt;"Delayed","", IF(Flights[[#This Row],[Arrival Delay]]&gt;120, "Severe", IF(Flights[[#This Row],[Arrival Delay]]&gt;60, "Major", "Moderate")))</f>
        <v/>
      </c>
      <c r="Y861" t="b">
        <v>0</v>
      </c>
      <c r="AA861" t="str">
        <f>IF(OR(AND(Flights[[#This Row],[Status]]="Cancelled", Flights[[#This Row],[Cancellation Reason]]="Airline/Carrier"), Flights[[#This Row],[Delay Type]]="Severe"), "Yes", "No")</f>
        <v>No</v>
      </c>
    </row>
    <row r="862" spans="1:27" x14ac:dyDescent="0.3">
      <c r="A862" s="3">
        <v>42074</v>
      </c>
      <c r="B862" s="22">
        <f>WEEKNUM(Flights[[#This Row],[Date]], 1)</f>
        <v>11</v>
      </c>
      <c r="C862" s="22">
        <f>WEEKDAY(Flights[[#This Row],[Date]],1)</f>
        <v>4</v>
      </c>
      <c r="D862" t="s">
        <v>42</v>
      </c>
      <c r="E862" t="s">
        <v>1987</v>
      </c>
      <c r="F862" t="s">
        <v>0</v>
      </c>
      <c r="G862" t="s">
        <v>12</v>
      </c>
      <c r="H862" t="str">
        <f>_xlfn.XLOOKUP(Flights[[#This Row],[Destination]], Airports!$A$2:$A$78, Airports!$D$2:$D$78)</f>
        <v>New York</v>
      </c>
      <c r="I862" t="str" cm="1">
        <f t="array" ref="I862">_xlfn.XLOOKUP(Flights[[#This Row],[Destination]],_xlfn._TRO_TRAILING( Airports!A:A),_xlfn._TRO_TRAILING( Airports!E:E), "Not found")</f>
        <v>NY</v>
      </c>
      <c r="J862" s="1">
        <v>0.29166666666666669</v>
      </c>
      <c r="K862" s="22">
        <f>HOUR(Flights[[#This Row],[Scheduled Departure]])</f>
        <v>7</v>
      </c>
      <c r="L862" s="1">
        <v>0.29375000000000001</v>
      </c>
      <c r="M862">
        <f>(L862-J862)*24*60</f>
        <v>2.9999999999999893</v>
      </c>
      <c r="N862" s="16">
        <f>Flights[[#This Row],[Length (min)]]/60</f>
        <v>5.7</v>
      </c>
      <c r="O862">
        <v>342</v>
      </c>
      <c r="P862">
        <v>2475</v>
      </c>
      <c r="Q862" s="18">
        <f>IFERROR(Flights[[#This Row],[Distance]]/Flights[[#This Row],[Length (hr)]], "")</f>
        <v>434.21052631578948</v>
      </c>
      <c r="R862" s="1">
        <v>0.64861111111111114</v>
      </c>
      <c r="S862" s="1" t="str">
        <f>IF(Flights[[#This Row],[Length (hr)]]&lt;2, "No meal", IF(Flights[[#This Row],[Length (hr)]]&lt;3.5, "Light meal", "Full meal"))</f>
        <v>Full meal</v>
      </c>
      <c r="T862" s="1" t="str">
        <f>IF(AND(Flights[[#This Row],[Airline]]="US Airways", Flights[[#This Row],[Meal]]="Full Meal"), "Yes", "No")</f>
        <v>No</v>
      </c>
      <c r="U862" s="1">
        <v>0.65625</v>
      </c>
      <c r="V862">
        <v>11</v>
      </c>
      <c r="W862" s="1" t="str">
        <f>IF(Flights[[#This Row],[Arrival Delay]] = "", "Cancelled", IF(Flights[[#This Row],[Arrival Delay]]&gt;15, "Delayed", "On time"))</f>
        <v>On time</v>
      </c>
      <c r="X862" t="str">
        <f>IF(Flights[[#This Row],[Status]]&lt;&gt;"Delayed","", IF(Flights[[#This Row],[Arrival Delay]]&gt;120, "Severe", IF(Flights[[#This Row],[Arrival Delay]]&gt;60, "Major", "Moderate")))</f>
        <v/>
      </c>
      <c r="Y862" t="b">
        <v>0</v>
      </c>
      <c r="AA862" t="str">
        <f>IF(OR(AND(Flights[[#This Row],[Status]]="Cancelled", Flights[[#This Row],[Cancellation Reason]]="Airline/Carrier"), Flights[[#This Row],[Delay Type]]="Severe"), "Yes", "No")</f>
        <v>No</v>
      </c>
    </row>
    <row r="863" spans="1:27" x14ac:dyDescent="0.3">
      <c r="A863" s="3">
        <v>42074</v>
      </c>
      <c r="B863" s="22">
        <f>WEEKNUM(Flights[[#This Row],[Date]], 1)</f>
        <v>11</v>
      </c>
      <c r="C863" s="22">
        <f>WEEKDAY(Flights[[#This Row],[Date]],1)</f>
        <v>4</v>
      </c>
      <c r="D863" t="s">
        <v>394</v>
      </c>
      <c r="E863" t="s">
        <v>1994</v>
      </c>
      <c r="F863" t="s">
        <v>0</v>
      </c>
      <c r="G863" t="s">
        <v>260</v>
      </c>
      <c r="H863" t="str">
        <f>_xlfn.XLOOKUP(Flights[[#This Row],[Destination]], Airports!$A$2:$A$78, Airports!$D$2:$D$78)</f>
        <v>San Diego</v>
      </c>
      <c r="I863" t="str" cm="1">
        <f t="array" ref="I863">_xlfn.XLOOKUP(Flights[[#This Row],[Destination]],_xlfn._TRO_TRAILING( Airports!A:A),_xlfn._TRO_TRAILING( Airports!E:E), "Not found")</f>
        <v>CA</v>
      </c>
      <c r="J863" s="1">
        <v>0.30694444444444446</v>
      </c>
      <c r="K863" s="22">
        <f>HOUR(Flights[[#This Row],[Scheduled Departure]])</f>
        <v>7</v>
      </c>
      <c r="L863" s="1">
        <v>0.30555555555555558</v>
      </c>
      <c r="M863">
        <f>(L863-J863)*24*60</f>
        <v>-1.9999999999999929</v>
      </c>
      <c r="N863" s="16">
        <f>Flights[[#This Row],[Length (min)]]/60</f>
        <v>0.75</v>
      </c>
      <c r="O863">
        <v>45</v>
      </c>
      <c r="P863">
        <v>86</v>
      </c>
      <c r="Q863" s="18">
        <f>IFERROR(Flights[[#This Row],[Distance]]/Flights[[#This Row],[Length (hr)]], "")</f>
        <v>114.66666666666667</v>
      </c>
      <c r="R863" s="1">
        <v>0.34027777777777779</v>
      </c>
      <c r="S863" s="1" t="str">
        <f>IF(Flights[[#This Row],[Length (hr)]]&lt;2, "No meal", IF(Flights[[#This Row],[Length (hr)]]&lt;3.5, "Light meal", "Full meal"))</f>
        <v>No meal</v>
      </c>
      <c r="T863" s="1" t="str">
        <f>IF(AND(Flights[[#This Row],[Airline]]="US Airways", Flights[[#This Row],[Meal]]="Full Meal"), "Yes", "No")</f>
        <v>No</v>
      </c>
      <c r="U863" s="1">
        <v>0.33680555555555558</v>
      </c>
      <c r="V863">
        <v>-5</v>
      </c>
      <c r="W863" s="1" t="str">
        <f>IF(Flights[[#This Row],[Arrival Delay]] = "", "Cancelled", IF(Flights[[#This Row],[Arrival Delay]]&gt;15, "Delayed", "On time"))</f>
        <v>On time</v>
      </c>
      <c r="X863" t="str">
        <f>IF(Flights[[#This Row],[Status]]&lt;&gt;"Delayed","", IF(Flights[[#This Row],[Arrival Delay]]&gt;120, "Severe", IF(Flights[[#This Row],[Arrival Delay]]&gt;60, "Major", "Moderate")))</f>
        <v/>
      </c>
      <c r="Y863" t="b">
        <v>0</v>
      </c>
      <c r="AA863" t="str">
        <f>IF(OR(AND(Flights[[#This Row],[Status]]="Cancelled", Flights[[#This Row],[Cancellation Reason]]="Airline/Carrier"), Flights[[#This Row],[Delay Type]]="Severe"), "Yes", "No")</f>
        <v>No</v>
      </c>
    </row>
    <row r="864" spans="1:27" x14ac:dyDescent="0.3">
      <c r="A864" s="3">
        <v>42074</v>
      </c>
      <c r="B864" s="22">
        <f>WEEKNUM(Flights[[#This Row],[Date]], 1)</f>
        <v>11</v>
      </c>
      <c r="C864" s="22">
        <f>WEEKDAY(Flights[[#This Row],[Date]],1)</f>
        <v>4</v>
      </c>
      <c r="D864" t="s">
        <v>421</v>
      </c>
      <c r="E864" t="s">
        <v>1996</v>
      </c>
      <c r="F864" t="s">
        <v>0</v>
      </c>
      <c r="G864" t="s">
        <v>13</v>
      </c>
      <c r="H864" t="str">
        <f>_xlfn.XLOOKUP(Flights[[#This Row],[Destination]], Airports!$A$2:$A$78, Airports!$D$2:$D$78)</f>
        <v>Orlando</v>
      </c>
      <c r="I864" t="str" cm="1">
        <f t="array" ref="I864">_xlfn.XLOOKUP(Flights[[#This Row],[Destination]],_xlfn._TRO_TRAILING( Airports!A:A),_xlfn._TRO_TRAILING( Airports!E:E), "Not found")</f>
        <v>FL</v>
      </c>
      <c r="J864" s="1">
        <v>0.3611111111111111</v>
      </c>
      <c r="K864" s="22">
        <f>HOUR(Flights[[#This Row],[Scheduled Departure]])</f>
        <v>8</v>
      </c>
      <c r="L864" s="1">
        <v>0.3576388888888889</v>
      </c>
      <c r="M864">
        <f>(L864-J864)*24*60</f>
        <v>-4.9999999999999822</v>
      </c>
      <c r="N864" s="16">
        <f>Flights[[#This Row],[Length (min)]]/60</f>
        <v>5.15</v>
      </c>
      <c r="O864">
        <v>309</v>
      </c>
      <c r="P864">
        <v>2218</v>
      </c>
      <c r="Q864" s="18">
        <f>IFERROR(Flights[[#This Row],[Distance]]/Flights[[#This Row],[Length (hr)]], "")</f>
        <v>430.67961165048541</v>
      </c>
      <c r="R864" s="1">
        <v>0.68402777777777779</v>
      </c>
      <c r="S864" s="1" t="str">
        <f>IF(Flights[[#This Row],[Length (hr)]]&lt;2, "No meal", IF(Flights[[#This Row],[Length (hr)]]&lt;3.5, "Light meal", "Full meal"))</f>
        <v>Full meal</v>
      </c>
      <c r="T864" s="1" t="str">
        <f>IF(AND(Flights[[#This Row],[Airline]]="US Airways", Flights[[#This Row],[Meal]]="Full Meal"), "Yes", "No")</f>
        <v>No</v>
      </c>
      <c r="U864" s="1">
        <v>0.69722222222222219</v>
      </c>
      <c r="V864">
        <v>19</v>
      </c>
      <c r="W864" s="1" t="str">
        <f>IF(Flights[[#This Row],[Arrival Delay]] = "", "Cancelled", IF(Flights[[#This Row],[Arrival Delay]]&gt;15, "Delayed", "On time"))</f>
        <v>Delayed</v>
      </c>
      <c r="X864" t="str">
        <f>IF(Flights[[#This Row],[Status]]&lt;&gt;"Delayed","", IF(Flights[[#This Row],[Arrival Delay]]&gt;120, "Severe", IF(Flights[[#This Row],[Arrival Delay]]&gt;60, "Major", "Moderate")))</f>
        <v>Moderate</v>
      </c>
      <c r="Y864" t="b">
        <v>0</v>
      </c>
      <c r="AA864" t="str">
        <f>IF(OR(AND(Flights[[#This Row],[Status]]="Cancelled", Flights[[#This Row],[Cancellation Reason]]="Airline/Carrier"), Flights[[#This Row],[Delay Type]]="Severe"), "Yes", "No")</f>
        <v>No</v>
      </c>
    </row>
    <row r="865" spans="1:27" x14ac:dyDescent="0.3">
      <c r="A865" s="3">
        <v>42074</v>
      </c>
      <c r="B865" s="22">
        <f>WEEKNUM(Flights[[#This Row],[Date]], 1)</f>
        <v>11</v>
      </c>
      <c r="C865" s="22">
        <f>WEEKDAY(Flights[[#This Row],[Date]],1)</f>
        <v>4</v>
      </c>
      <c r="D865" t="s">
        <v>54</v>
      </c>
      <c r="E865" t="s">
        <v>1987</v>
      </c>
      <c r="F865" t="s">
        <v>0</v>
      </c>
      <c r="G865" t="s">
        <v>4</v>
      </c>
      <c r="H865" t="str">
        <f>_xlfn.XLOOKUP(Flights[[#This Row],[Destination]], Airports!$A$2:$A$78, Airports!$D$2:$D$78)</f>
        <v>Chicago</v>
      </c>
      <c r="I865" t="str" cm="1">
        <f t="array" ref="I865">_xlfn.XLOOKUP(Flights[[#This Row],[Destination]],_xlfn._TRO_TRAILING( Airports!A:A),_xlfn._TRO_TRAILING( Airports!E:E), "Not found")</f>
        <v>IL</v>
      </c>
      <c r="J865" s="1">
        <v>0.37152777777777779</v>
      </c>
      <c r="K865" s="22">
        <f>HOUR(Flights[[#This Row],[Scheduled Departure]])</f>
        <v>8</v>
      </c>
      <c r="L865" s="1">
        <v>0.36666666666666664</v>
      </c>
      <c r="M865">
        <f>(L865-J865)*24*60</f>
        <v>-7.0000000000000551</v>
      </c>
      <c r="N865" s="16">
        <f>Flights[[#This Row],[Length (min)]]/60</f>
        <v>4.333333333333333</v>
      </c>
      <c r="O865">
        <v>260</v>
      </c>
      <c r="P865">
        <v>1744</v>
      </c>
      <c r="Q865" s="18">
        <f>IFERROR(Flights[[#This Row],[Distance]]/Flights[[#This Row],[Length (hr)]], "")</f>
        <v>402.46153846153851</v>
      </c>
      <c r="R865" s="1">
        <v>0.63124999999999998</v>
      </c>
      <c r="S865" s="1" t="str">
        <f>IF(Flights[[#This Row],[Length (hr)]]&lt;2, "No meal", IF(Flights[[#This Row],[Length (hr)]]&lt;3.5, "Light meal", "Full meal"))</f>
        <v>Full meal</v>
      </c>
      <c r="T865" s="1" t="str">
        <f>IF(AND(Flights[[#This Row],[Airline]]="US Airways", Flights[[#This Row],[Meal]]="Full Meal"), "Yes", "No")</f>
        <v>No</v>
      </c>
      <c r="U865" s="1">
        <v>0.63055555555555554</v>
      </c>
      <c r="V865">
        <v>-1</v>
      </c>
      <c r="W865" s="1" t="str">
        <f>IF(Flights[[#This Row],[Arrival Delay]] = "", "Cancelled", IF(Flights[[#This Row],[Arrival Delay]]&gt;15, "Delayed", "On time"))</f>
        <v>On time</v>
      </c>
      <c r="X865" t="str">
        <f>IF(Flights[[#This Row],[Status]]&lt;&gt;"Delayed","", IF(Flights[[#This Row],[Arrival Delay]]&gt;120, "Severe", IF(Flights[[#This Row],[Arrival Delay]]&gt;60, "Major", "Moderate")))</f>
        <v/>
      </c>
      <c r="Y865" t="b">
        <v>0</v>
      </c>
      <c r="AA865" t="str">
        <f>IF(OR(AND(Flights[[#This Row],[Status]]="Cancelled", Flights[[#This Row],[Cancellation Reason]]="Airline/Carrier"), Flights[[#This Row],[Delay Type]]="Severe"), "Yes", "No")</f>
        <v>No</v>
      </c>
    </row>
    <row r="866" spans="1:27" x14ac:dyDescent="0.3">
      <c r="A866" s="3">
        <v>42074</v>
      </c>
      <c r="B866" s="22">
        <f>WEEKNUM(Flights[[#This Row],[Date]], 1)</f>
        <v>11</v>
      </c>
      <c r="C866" s="22">
        <f>WEEKDAY(Flights[[#This Row],[Date]],1)</f>
        <v>4</v>
      </c>
      <c r="D866" t="s">
        <v>52</v>
      </c>
      <c r="E866" t="s">
        <v>1987</v>
      </c>
      <c r="F866" t="s">
        <v>0</v>
      </c>
      <c r="G866" t="s">
        <v>12</v>
      </c>
      <c r="H866" t="str">
        <f>_xlfn.XLOOKUP(Flights[[#This Row],[Destination]], Airports!$A$2:$A$78, Airports!$D$2:$D$78)</f>
        <v>New York</v>
      </c>
      <c r="I866" t="str" cm="1">
        <f t="array" ref="I866">_xlfn.XLOOKUP(Flights[[#This Row],[Destination]],_xlfn._TRO_TRAILING( Airports!A:A),_xlfn._TRO_TRAILING( Airports!E:E), "Not found")</f>
        <v>NY</v>
      </c>
      <c r="J866" s="1">
        <v>0.375</v>
      </c>
      <c r="K866" s="22">
        <f>HOUR(Flights[[#This Row],[Scheduled Departure]])</f>
        <v>9</v>
      </c>
      <c r="L866" s="1">
        <v>0.36875000000000002</v>
      </c>
      <c r="M866">
        <f>(L866-J866)*24*60</f>
        <v>-8.999999999999968</v>
      </c>
      <c r="N866" s="16">
        <f>Flights[[#This Row],[Length (min)]]/60</f>
        <v>5.666666666666667</v>
      </c>
      <c r="O866">
        <v>340</v>
      </c>
      <c r="P866">
        <v>2475</v>
      </c>
      <c r="Q866" s="18">
        <f>IFERROR(Flights[[#This Row],[Distance]]/Flights[[#This Row],[Length (hr)]], "")</f>
        <v>436.76470588235293</v>
      </c>
      <c r="R866" s="1">
        <v>0.73541666666666672</v>
      </c>
      <c r="S866" s="1" t="str">
        <f>IF(Flights[[#This Row],[Length (hr)]]&lt;2, "No meal", IF(Flights[[#This Row],[Length (hr)]]&lt;3.5, "Light meal", "Full meal"))</f>
        <v>Full meal</v>
      </c>
      <c r="T866" s="1" t="str">
        <f>IF(AND(Flights[[#This Row],[Airline]]="US Airways", Flights[[#This Row],[Meal]]="Full Meal"), "Yes", "No")</f>
        <v>No</v>
      </c>
      <c r="U866" s="1">
        <v>0.72986111111111107</v>
      </c>
      <c r="V866">
        <v>-8</v>
      </c>
      <c r="W866" s="1" t="str">
        <f>IF(Flights[[#This Row],[Arrival Delay]] = "", "Cancelled", IF(Flights[[#This Row],[Arrival Delay]]&gt;15, "Delayed", "On time"))</f>
        <v>On time</v>
      </c>
      <c r="X866" t="str">
        <f>IF(Flights[[#This Row],[Status]]&lt;&gt;"Delayed","", IF(Flights[[#This Row],[Arrival Delay]]&gt;120, "Severe", IF(Flights[[#This Row],[Arrival Delay]]&gt;60, "Major", "Moderate")))</f>
        <v/>
      </c>
      <c r="Y866" t="b">
        <v>0</v>
      </c>
      <c r="AA866" t="str">
        <f>IF(OR(AND(Flights[[#This Row],[Status]]="Cancelled", Flights[[#This Row],[Cancellation Reason]]="Airline/Carrier"), Flights[[#This Row],[Delay Type]]="Severe"), "Yes", "No")</f>
        <v>No</v>
      </c>
    </row>
    <row r="867" spans="1:27" x14ac:dyDescent="0.3">
      <c r="A867" s="3">
        <v>42074</v>
      </c>
      <c r="B867" s="22">
        <f>WEEKNUM(Flights[[#This Row],[Date]], 1)</f>
        <v>11</v>
      </c>
      <c r="C867" s="22">
        <f>WEEKDAY(Flights[[#This Row],[Date]],1)</f>
        <v>4</v>
      </c>
      <c r="D867" t="s">
        <v>461</v>
      </c>
      <c r="E867" t="s">
        <v>1996</v>
      </c>
      <c r="F867" t="s">
        <v>0</v>
      </c>
      <c r="G867" t="s">
        <v>12</v>
      </c>
      <c r="H867" t="str">
        <f>_xlfn.XLOOKUP(Flights[[#This Row],[Destination]], Airports!$A$2:$A$78, Airports!$D$2:$D$78)</f>
        <v>New York</v>
      </c>
      <c r="I867" t="str" cm="1">
        <f t="array" ref="I867">_xlfn.XLOOKUP(Flights[[#This Row],[Destination]],_xlfn._TRO_TRAILING( Airports!A:A),_xlfn._TRO_TRAILING( Airports!E:E), "Not found")</f>
        <v>NY</v>
      </c>
      <c r="J867" s="1">
        <v>0.44791666666666669</v>
      </c>
      <c r="K867" s="22">
        <f>HOUR(Flights[[#This Row],[Scheduled Departure]])</f>
        <v>10</v>
      </c>
      <c r="L867" s="1">
        <v>0.44583333333333336</v>
      </c>
      <c r="M867">
        <f>(L867-J867)*24*60</f>
        <v>-2.9999999999999893</v>
      </c>
      <c r="N867" s="16">
        <f>Flights[[#This Row],[Length (min)]]/60</f>
        <v>5.333333333333333</v>
      </c>
      <c r="O867">
        <v>320</v>
      </c>
      <c r="P867">
        <v>2475</v>
      </c>
      <c r="Q867" s="18">
        <f>IFERROR(Flights[[#This Row],[Distance]]/Flights[[#This Row],[Length (hr)]], "")</f>
        <v>464.0625</v>
      </c>
      <c r="R867" s="1">
        <v>0.79861111111111116</v>
      </c>
      <c r="S867" s="1" t="str">
        <f>IF(Flights[[#This Row],[Length (hr)]]&lt;2, "No meal", IF(Flights[[#This Row],[Length (hr)]]&lt;3.5, "Light meal", "Full meal"))</f>
        <v>Full meal</v>
      </c>
      <c r="T867" s="1" t="str">
        <f>IF(AND(Flights[[#This Row],[Airline]]="US Airways", Flights[[#This Row],[Meal]]="Full Meal"), "Yes", "No")</f>
        <v>No</v>
      </c>
      <c r="U867" s="1">
        <v>0.79305555555555551</v>
      </c>
      <c r="V867">
        <v>-8</v>
      </c>
      <c r="W867" s="1" t="str">
        <f>IF(Flights[[#This Row],[Arrival Delay]] = "", "Cancelled", IF(Flights[[#This Row],[Arrival Delay]]&gt;15, "Delayed", "On time"))</f>
        <v>On time</v>
      </c>
      <c r="X867" t="str">
        <f>IF(Flights[[#This Row],[Status]]&lt;&gt;"Delayed","", IF(Flights[[#This Row],[Arrival Delay]]&gt;120, "Severe", IF(Flights[[#This Row],[Arrival Delay]]&gt;60, "Major", "Moderate")))</f>
        <v/>
      </c>
      <c r="Y867" t="b">
        <v>0</v>
      </c>
      <c r="AA867" t="str">
        <f>IF(OR(AND(Flights[[#This Row],[Status]]="Cancelled", Flights[[#This Row],[Cancellation Reason]]="Airline/Carrier"), Flights[[#This Row],[Delay Type]]="Severe"), "Yes", "No")</f>
        <v>No</v>
      </c>
    </row>
    <row r="868" spans="1:27" x14ac:dyDescent="0.3">
      <c r="A868" s="3">
        <v>42074</v>
      </c>
      <c r="B868" s="22">
        <f>WEEKNUM(Flights[[#This Row],[Date]], 1)</f>
        <v>11</v>
      </c>
      <c r="C868" s="22">
        <f>WEEKDAY(Flights[[#This Row],[Date]],1)</f>
        <v>4</v>
      </c>
      <c r="D868" t="s">
        <v>71</v>
      </c>
      <c r="E868" t="s">
        <v>1987</v>
      </c>
      <c r="F868" t="s">
        <v>0</v>
      </c>
      <c r="G868" t="s">
        <v>15</v>
      </c>
      <c r="H868" t="str">
        <f>_xlfn.XLOOKUP(Flights[[#This Row],[Destination]], Airports!$A$2:$A$78, Airports!$D$2:$D$78)</f>
        <v>Las Vegas</v>
      </c>
      <c r="I868" t="str" cm="1">
        <f t="array" ref="I868">_xlfn.XLOOKUP(Flights[[#This Row],[Destination]],_xlfn._TRO_TRAILING( Airports!A:A),_xlfn._TRO_TRAILING( Airports!E:E), "Not found")</f>
        <v>NV</v>
      </c>
      <c r="J868" s="1">
        <v>0.52430555555555558</v>
      </c>
      <c r="K868" s="22">
        <f>HOUR(Flights[[#This Row],[Scheduled Departure]])</f>
        <v>12</v>
      </c>
      <c r="L868" s="1">
        <v>0.54027777777777775</v>
      </c>
      <c r="M868">
        <f>(L868-J868)*24*60</f>
        <v>22.999999999999918</v>
      </c>
      <c r="N868" s="16">
        <f>Flights[[#This Row],[Length (min)]]/60</f>
        <v>1.05</v>
      </c>
      <c r="O868">
        <v>63</v>
      </c>
      <c r="P868">
        <v>236</v>
      </c>
      <c r="Q868" s="18">
        <f>IFERROR(Flights[[#This Row],[Distance]]/Flights[[#This Row],[Length (hr)]], "")</f>
        <v>224.76190476190476</v>
      </c>
      <c r="R868" s="1">
        <v>0.57708333333333328</v>
      </c>
      <c r="S868" s="1" t="str">
        <f>IF(Flights[[#This Row],[Length (hr)]]&lt;2, "No meal", IF(Flights[[#This Row],[Length (hr)]]&lt;3.5, "Light meal", "Full meal"))</f>
        <v>No meal</v>
      </c>
      <c r="T868" s="1" t="str">
        <f>IF(AND(Flights[[#This Row],[Airline]]="US Airways", Flights[[#This Row],[Meal]]="Full Meal"), "Yes", "No")</f>
        <v>No</v>
      </c>
      <c r="U868" s="1">
        <v>0.58402777777777781</v>
      </c>
      <c r="V868">
        <v>10</v>
      </c>
      <c r="W868" s="1" t="str">
        <f>IF(Flights[[#This Row],[Arrival Delay]] = "", "Cancelled", IF(Flights[[#This Row],[Arrival Delay]]&gt;15, "Delayed", "On time"))</f>
        <v>On time</v>
      </c>
      <c r="X868" t="str">
        <f>IF(Flights[[#This Row],[Status]]&lt;&gt;"Delayed","", IF(Flights[[#This Row],[Arrival Delay]]&gt;120, "Severe", IF(Flights[[#This Row],[Arrival Delay]]&gt;60, "Major", "Moderate")))</f>
        <v/>
      </c>
      <c r="Y868" t="b">
        <v>0</v>
      </c>
      <c r="AA868" t="str">
        <f>IF(OR(AND(Flights[[#This Row],[Status]]="Cancelled", Flights[[#This Row],[Cancellation Reason]]="Airline/Carrier"), Flights[[#This Row],[Delay Type]]="Severe"), "Yes", "No")</f>
        <v>No</v>
      </c>
    </row>
    <row r="869" spans="1:27" x14ac:dyDescent="0.3">
      <c r="A869" s="3">
        <v>42074</v>
      </c>
      <c r="B869" s="22">
        <f>WEEKNUM(Flights[[#This Row],[Date]], 1)</f>
        <v>11</v>
      </c>
      <c r="C869" s="22">
        <f>WEEKDAY(Flights[[#This Row],[Date]],1)</f>
        <v>4</v>
      </c>
      <c r="D869" t="s">
        <v>548</v>
      </c>
      <c r="E869" t="s">
        <v>1992</v>
      </c>
      <c r="F869" t="s">
        <v>0</v>
      </c>
      <c r="G869" t="s">
        <v>285</v>
      </c>
      <c r="H869" t="str">
        <f>_xlfn.XLOOKUP(Flights[[#This Row],[Destination]], Airports!$A$2:$A$78, Airports!$D$2:$D$78)</f>
        <v>Fort Lauderdale</v>
      </c>
      <c r="I869" t="str" cm="1">
        <f t="array" ref="I869">_xlfn.XLOOKUP(Flights[[#This Row],[Destination]],_xlfn._TRO_TRAILING( Airports!A:A),_xlfn._TRO_TRAILING( Airports!E:E), "Not found")</f>
        <v>FL</v>
      </c>
      <c r="J869" s="1">
        <v>0.63541666666666663</v>
      </c>
      <c r="K869" s="22">
        <f>HOUR(Flights[[#This Row],[Scheduled Departure]])</f>
        <v>15</v>
      </c>
      <c r="L869" s="1">
        <v>0.63541666666666663</v>
      </c>
      <c r="M869">
        <f>(L869-J869)*24*60</f>
        <v>0</v>
      </c>
      <c r="N869" s="16">
        <f>Flights[[#This Row],[Length (min)]]/60</f>
        <v>5.25</v>
      </c>
      <c r="O869">
        <v>315</v>
      </c>
      <c r="P869">
        <v>2342</v>
      </c>
      <c r="Q869" s="18">
        <f>IFERROR(Flights[[#This Row],[Distance]]/Flights[[#This Row],[Length (hr)]], "")</f>
        <v>446.09523809523807</v>
      </c>
      <c r="R869" s="1">
        <v>0.95694444444444449</v>
      </c>
      <c r="S869" s="1" t="str">
        <f>IF(Flights[[#This Row],[Length (hr)]]&lt;2, "No meal", IF(Flights[[#This Row],[Length (hr)]]&lt;3.5, "Light meal", "Full meal"))</f>
        <v>Full meal</v>
      </c>
      <c r="T869" s="1" t="str">
        <f>IF(AND(Flights[[#This Row],[Airline]]="US Airways", Flights[[#This Row],[Meal]]="Full Meal"), "Yes", "No")</f>
        <v>No</v>
      </c>
      <c r="U869" s="1">
        <v>0.97916666666666663</v>
      </c>
      <c r="V869">
        <v>32</v>
      </c>
      <c r="W869" s="1" t="str">
        <f>IF(Flights[[#This Row],[Arrival Delay]] = "", "Cancelled", IF(Flights[[#This Row],[Arrival Delay]]&gt;15, "Delayed", "On time"))</f>
        <v>Delayed</v>
      </c>
      <c r="X869" t="str">
        <f>IF(Flights[[#This Row],[Status]]&lt;&gt;"Delayed","", IF(Flights[[#This Row],[Arrival Delay]]&gt;120, "Severe", IF(Flights[[#This Row],[Arrival Delay]]&gt;60, "Major", "Moderate")))</f>
        <v>Moderate</v>
      </c>
      <c r="Y869" t="b">
        <v>0</v>
      </c>
      <c r="AA869" t="str">
        <f>IF(OR(AND(Flights[[#This Row],[Status]]="Cancelled", Flights[[#This Row],[Cancellation Reason]]="Airline/Carrier"), Flights[[#This Row],[Delay Type]]="Severe"), "Yes", "No")</f>
        <v>No</v>
      </c>
    </row>
    <row r="870" spans="1:27" x14ac:dyDescent="0.3">
      <c r="A870" s="3">
        <v>42074</v>
      </c>
      <c r="B870" s="22">
        <f>WEEKNUM(Flights[[#This Row],[Date]], 1)</f>
        <v>11</v>
      </c>
      <c r="C870" s="22">
        <f>WEEKDAY(Flights[[#This Row],[Date]],1)</f>
        <v>4</v>
      </c>
      <c r="D870" t="s">
        <v>605</v>
      </c>
      <c r="E870" t="s">
        <v>1994</v>
      </c>
      <c r="F870" t="s">
        <v>0</v>
      </c>
      <c r="G870" t="s">
        <v>283</v>
      </c>
      <c r="H870" t="str">
        <f>_xlfn.XLOOKUP(Flights[[#This Row],[Destination]], Airports!$A$2:$A$78, Airports!$D$2:$D$78)</f>
        <v>Fresno</v>
      </c>
      <c r="I870" t="str" cm="1">
        <f t="array" ref="I870">_xlfn.XLOOKUP(Flights[[#This Row],[Destination]],_xlfn._TRO_TRAILING( Airports!A:A),_xlfn._TRO_TRAILING( Airports!E:E), "Not found")</f>
        <v>CA</v>
      </c>
      <c r="J870" s="1">
        <v>0.77361111111111114</v>
      </c>
      <c r="K870" s="22">
        <f>HOUR(Flights[[#This Row],[Scheduled Departure]])</f>
        <v>18</v>
      </c>
      <c r="L870" s="1">
        <v>0.77013888888888893</v>
      </c>
      <c r="M870">
        <f>(L870-J870)*24*60</f>
        <v>-4.9999999999999822</v>
      </c>
      <c r="N870" s="16">
        <f>Flights[[#This Row],[Length (min)]]/60</f>
        <v>1.1333333333333333</v>
      </c>
      <c r="O870">
        <v>68</v>
      </c>
      <c r="P870">
        <v>209</v>
      </c>
      <c r="Q870" s="18">
        <f>IFERROR(Flights[[#This Row],[Distance]]/Flights[[#This Row],[Length (hr)]], "")</f>
        <v>184.41176470588235</v>
      </c>
      <c r="R870" s="1">
        <v>0.81944444444444442</v>
      </c>
      <c r="S870" s="1" t="str">
        <f>IF(Flights[[#This Row],[Length (hr)]]&lt;2, "No meal", IF(Flights[[#This Row],[Length (hr)]]&lt;3.5, "Light meal", "Full meal"))</f>
        <v>No meal</v>
      </c>
      <c r="T870" s="1" t="str">
        <f>IF(AND(Flights[[#This Row],[Airline]]="US Airways", Flights[[#This Row],[Meal]]="Full Meal"), "Yes", "No")</f>
        <v>No</v>
      </c>
      <c r="U870" s="1">
        <v>0.81736111111111109</v>
      </c>
      <c r="V870">
        <v>-3</v>
      </c>
      <c r="W870" s="1" t="str">
        <f>IF(Flights[[#This Row],[Arrival Delay]] = "", "Cancelled", IF(Flights[[#This Row],[Arrival Delay]]&gt;15, "Delayed", "On time"))</f>
        <v>On time</v>
      </c>
      <c r="X870" t="str">
        <f>IF(Flights[[#This Row],[Status]]&lt;&gt;"Delayed","", IF(Flights[[#This Row],[Arrival Delay]]&gt;120, "Severe", IF(Flights[[#This Row],[Arrival Delay]]&gt;60, "Major", "Moderate")))</f>
        <v/>
      </c>
      <c r="Y870" t="b">
        <v>0</v>
      </c>
      <c r="AA870" t="str">
        <f>IF(OR(AND(Flights[[#This Row],[Status]]="Cancelled", Flights[[#This Row],[Cancellation Reason]]="Airline/Carrier"), Flights[[#This Row],[Delay Type]]="Severe"), "Yes", "No")</f>
        <v>No</v>
      </c>
    </row>
    <row r="871" spans="1:27" x14ac:dyDescent="0.3">
      <c r="A871" s="3">
        <v>42074</v>
      </c>
      <c r="B871" s="22">
        <f>WEEKNUM(Flights[[#This Row],[Date]], 1)</f>
        <v>11</v>
      </c>
      <c r="C871" s="22">
        <f>WEEKDAY(Flights[[#This Row],[Date]],1)</f>
        <v>4</v>
      </c>
      <c r="D871" t="s">
        <v>1168</v>
      </c>
      <c r="E871" t="s">
        <v>1995</v>
      </c>
      <c r="F871" t="s">
        <v>0</v>
      </c>
      <c r="G871" t="s">
        <v>347</v>
      </c>
      <c r="H871" t="str">
        <f>_xlfn.XLOOKUP(Flights[[#This Row],[Destination]], Airports!$A$2:$A$78, Airports!$D$2:$D$78)</f>
        <v>San Jose</v>
      </c>
      <c r="I871" t="str" cm="1">
        <f t="array" ref="I871">_xlfn.XLOOKUP(Flights[[#This Row],[Destination]],_xlfn._TRO_TRAILING( Airports!A:A),_xlfn._TRO_TRAILING( Airports!E:E), "Not found")</f>
        <v>CA</v>
      </c>
      <c r="J871" s="1">
        <v>0.78819444444444442</v>
      </c>
      <c r="K871" s="22">
        <f>HOUR(Flights[[#This Row],[Scheduled Departure]])</f>
        <v>18</v>
      </c>
      <c r="L871" s="1">
        <v>0.82430555555555551</v>
      </c>
      <c r="M871">
        <f>(L871-J871)*24*60</f>
        <v>51.999999999999972</v>
      </c>
      <c r="N871" s="16">
        <f>Flights[[#This Row],[Length (min)]]/60</f>
        <v>1.05</v>
      </c>
      <c r="O871">
        <v>63</v>
      </c>
      <c r="P871">
        <v>308</v>
      </c>
      <c r="Q871" s="18">
        <f>IFERROR(Flights[[#This Row],[Distance]]/Flights[[#This Row],[Length (hr)]], "")</f>
        <v>293.33333333333331</v>
      </c>
      <c r="R871" s="1">
        <v>0.83680555555555558</v>
      </c>
      <c r="S871" s="1" t="str">
        <f>IF(Flights[[#This Row],[Length (hr)]]&lt;2, "No meal", IF(Flights[[#This Row],[Length (hr)]]&lt;3.5, "Light meal", "Full meal"))</f>
        <v>No meal</v>
      </c>
      <c r="T871" s="1" t="str">
        <f>IF(AND(Flights[[#This Row],[Airline]]="US Airways", Flights[[#This Row],[Meal]]="Full Meal"), "Yes", "No")</f>
        <v>No</v>
      </c>
      <c r="U871" s="1">
        <v>0.86805555555555558</v>
      </c>
      <c r="V871">
        <v>45</v>
      </c>
      <c r="W871" s="1" t="str">
        <f>IF(Flights[[#This Row],[Arrival Delay]] = "", "Cancelled", IF(Flights[[#This Row],[Arrival Delay]]&gt;15, "Delayed", "On time"))</f>
        <v>Delayed</v>
      </c>
      <c r="X871" t="str">
        <f>IF(Flights[[#This Row],[Status]]&lt;&gt;"Delayed","", IF(Flights[[#This Row],[Arrival Delay]]&gt;120, "Severe", IF(Flights[[#This Row],[Arrival Delay]]&gt;60, "Major", "Moderate")))</f>
        <v>Moderate</v>
      </c>
      <c r="Y871" t="b">
        <v>0</v>
      </c>
      <c r="AA871" t="str">
        <f>IF(OR(AND(Flights[[#This Row],[Status]]="Cancelled", Flights[[#This Row],[Cancellation Reason]]="Airline/Carrier"), Flights[[#This Row],[Delay Type]]="Severe"), "Yes", "No")</f>
        <v>No</v>
      </c>
    </row>
    <row r="872" spans="1:27" x14ac:dyDescent="0.3">
      <c r="A872" s="3">
        <v>42074</v>
      </c>
      <c r="B872" s="22">
        <f>WEEKNUM(Flights[[#This Row],[Date]], 1)</f>
        <v>11</v>
      </c>
      <c r="C872" s="22">
        <f>WEEKDAY(Flights[[#This Row],[Date]],1)</f>
        <v>4</v>
      </c>
      <c r="D872" t="s">
        <v>910</v>
      </c>
      <c r="E872" t="s">
        <v>1994</v>
      </c>
      <c r="F872" t="s">
        <v>0</v>
      </c>
      <c r="G872" t="s">
        <v>356</v>
      </c>
      <c r="H872" t="str">
        <f>_xlfn.XLOOKUP(Flights[[#This Row],[Destination]], Airports!$A$2:$A$78, Airports!$D$2:$D$78)</f>
        <v>Tucson</v>
      </c>
      <c r="I872" t="str" cm="1">
        <f t="array" ref="I872">_xlfn.XLOOKUP(Flights[[#This Row],[Destination]],_xlfn._TRO_TRAILING( Airports!A:A),_xlfn._TRO_TRAILING( Airports!E:E), "Not found")</f>
        <v>AZ</v>
      </c>
      <c r="J872" s="1">
        <v>0.80138888888888893</v>
      </c>
      <c r="K872" s="22">
        <f>HOUR(Flights[[#This Row],[Scheduled Departure]])</f>
        <v>19</v>
      </c>
      <c r="L872" s="1">
        <v>0.79791666666666672</v>
      </c>
      <c r="M872">
        <f>(L872-J872)*24*60</f>
        <v>-4.9999999999999822</v>
      </c>
      <c r="N872" s="16">
        <f>Flights[[#This Row],[Length (min)]]/60</f>
        <v>1.45</v>
      </c>
      <c r="O872">
        <v>87</v>
      </c>
      <c r="P872">
        <v>451</v>
      </c>
      <c r="Q872" s="18">
        <f>IFERROR(Flights[[#This Row],[Distance]]/Flights[[#This Row],[Length (hr)]], "")</f>
        <v>311.0344827586207</v>
      </c>
      <c r="R872" s="1">
        <v>0.86388888888888893</v>
      </c>
      <c r="S872" s="1" t="str">
        <f>IF(Flights[[#This Row],[Length (hr)]]&lt;2, "No meal", IF(Flights[[#This Row],[Length (hr)]]&lt;3.5, "Light meal", "Full meal"))</f>
        <v>No meal</v>
      </c>
      <c r="T872" s="1" t="str">
        <f>IF(AND(Flights[[#This Row],[Airline]]="US Airways", Flights[[#This Row],[Meal]]="Full Meal"), "Yes", "No")</f>
        <v>No</v>
      </c>
      <c r="U872" s="1">
        <v>0.85833333333333328</v>
      </c>
      <c r="V872">
        <v>-8</v>
      </c>
      <c r="W872" s="1" t="str">
        <f>IF(Flights[[#This Row],[Arrival Delay]] = "", "Cancelled", IF(Flights[[#This Row],[Arrival Delay]]&gt;15, "Delayed", "On time"))</f>
        <v>On time</v>
      </c>
      <c r="X872" t="str">
        <f>IF(Flights[[#This Row],[Status]]&lt;&gt;"Delayed","", IF(Flights[[#This Row],[Arrival Delay]]&gt;120, "Severe", IF(Flights[[#This Row],[Arrival Delay]]&gt;60, "Major", "Moderate")))</f>
        <v/>
      </c>
      <c r="Y872" t="b">
        <v>0</v>
      </c>
      <c r="AA872" t="str">
        <f>IF(OR(AND(Flights[[#This Row],[Status]]="Cancelled", Flights[[#This Row],[Cancellation Reason]]="Airline/Carrier"), Flights[[#This Row],[Delay Type]]="Severe"), "Yes", "No")</f>
        <v>No</v>
      </c>
    </row>
    <row r="873" spans="1:27" x14ac:dyDescent="0.3">
      <c r="A873" s="3">
        <v>42074</v>
      </c>
      <c r="B873" s="22">
        <f>WEEKNUM(Flights[[#This Row],[Date]], 1)</f>
        <v>11</v>
      </c>
      <c r="C873" s="22">
        <f>WEEKDAY(Flights[[#This Row],[Date]],1)</f>
        <v>4</v>
      </c>
      <c r="D873" t="s">
        <v>1173</v>
      </c>
      <c r="E873" t="s">
        <v>1995</v>
      </c>
      <c r="F873" t="s">
        <v>0</v>
      </c>
      <c r="G873" t="s">
        <v>273</v>
      </c>
      <c r="H873" t="str">
        <f>_xlfn.XLOOKUP(Flights[[#This Row],[Destination]], Airports!$A$2:$A$78, Airports!$D$2:$D$78)</f>
        <v>Denver</v>
      </c>
      <c r="I873" t="str" cm="1">
        <f t="array" ref="I873">_xlfn.XLOOKUP(Flights[[#This Row],[Destination]],_xlfn._TRO_TRAILING( Airports!A:A),_xlfn._TRO_TRAILING( Airports!E:E), "Not found")</f>
        <v>CO</v>
      </c>
      <c r="J873" s="1">
        <v>0.82986111111111116</v>
      </c>
      <c r="K873" s="22">
        <f>HOUR(Flights[[#This Row],[Scheduled Departure]])</f>
        <v>19</v>
      </c>
      <c r="L873" s="1">
        <v>0.84166666666666667</v>
      </c>
      <c r="M873">
        <f>(L873-J873)*24*60</f>
        <v>16.99999999999994</v>
      </c>
      <c r="N873" s="16">
        <f>Flights[[#This Row],[Length (min)]]/60</f>
        <v>1.9833333333333334</v>
      </c>
      <c r="O873">
        <v>119</v>
      </c>
      <c r="P873">
        <v>862</v>
      </c>
      <c r="Q873" s="18">
        <f>IFERROR(Flights[[#This Row],[Distance]]/Flights[[#This Row],[Length (hr)]], "")</f>
        <v>434.62184873949576</v>
      </c>
      <c r="R873" s="1">
        <v>0.96527777777777779</v>
      </c>
      <c r="S873" s="1" t="str">
        <f>IF(Flights[[#This Row],[Length (hr)]]&lt;2, "No meal", IF(Flights[[#This Row],[Length (hr)]]&lt;3.5, "Light meal", "Full meal"))</f>
        <v>No meal</v>
      </c>
      <c r="T873" s="1" t="str">
        <f>IF(AND(Flights[[#This Row],[Airline]]="US Airways", Flights[[#This Row],[Meal]]="Full Meal"), "Yes", "No")</f>
        <v>No</v>
      </c>
      <c r="U873" s="1">
        <v>0.96597222222222223</v>
      </c>
      <c r="V873">
        <v>1</v>
      </c>
      <c r="W873" s="1" t="str">
        <f>IF(Flights[[#This Row],[Arrival Delay]] = "", "Cancelled", IF(Flights[[#This Row],[Arrival Delay]]&gt;15, "Delayed", "On time"))</f>
        <v>On time</v>
      </c>
      <c r="X873" t="str">
        <f>IF(Flights[[#This Row],[Status]]&lt;&gt;"Delayed","", IF(Flights[[#This Row],[Arrival Delay]]&gt;120, "Severe", IF(Flights[[#This Row],[Arrival Delay]]&gt;60, "Major", "Moderate")))</f>
        <v/>
      </c>
      <c r="Y873" t="b">
        <v>0</v>
      </c>
      <c r="AA873" t="str">
        <f>IF(OR(AND(Flights[[#This Row],[Status]]="Cancelled", Flights[[#This Row],[Cancellation Reason]]="Airline/Carrier"), Flights[[#This Row],[Delay Type]]="Severe"), "Yes", "No")</f>
        <v>No</v>
      </c>
    </row>
    <row r="874" spans="1:27" x14ac:dyDescent="0.3">
      <c r="A874" s="3">
        <v>42074</v>
      </c>
      <c r="B874" s="22">
        <f>WEEKNUM(Flights[[#This Row],[Date]], 1)</f>
        <v>11</v>
      </c>
      <c r="C874" s="22">
        <f>WEEKDAY(Flights[[#This Row],[Date]],1)</f>
        <v>4</v>
      </c>
      <c r="D874" t="s">
        <v>638</v>
      </c>
      <c r="E874" t="s">
        <v>1994</v>
      </c>
      <c r="F874" t="s">
        <v>0</v>
      </c>
      <c r="G874" t="s">
        <v>343</v>
      </c>
      <c r="H874" t="str">
        <f>_xlfn.XLOOKUP(Flights[[#This Row],[Destination]], Airports!$A$2:$A$78, Airports!$D$2:$D$78)</f>
        <v>San Luis Obispo</v>
      </c>
      <c r="I874" t="str" cm="1">
        <f t="array" ref="I874">_xlfn.XLOOKUP(Flights[[#This Row],[Destination]],_xlfn._TRO_TRAILING( Airports!A:A),_xlfn._TRO_TRAILING( Airports!E:E), "Not found")</f>
        <v>CA</v>
      </c>
      <c r="J874" s="1">
        <v>0.85763888888888884</v>
      </c>
      <c r="K874" s="22">
        <f>HOUR(Flights[[#This Row],[Scheduled Departure]])</f>
        <v>20</v>
      </c>
      <c r="L874" s="1">
        <v>0.85347222222222219</v>
      </c>
      <c r="M874">
        <f>(L874-J874)*24*60</f>
        <v>-5.9999999999999787</v>
      </c>
      <c r="N874" s="16">
        <f>Flights[[#This Row],[Length (min)]]/60</f>
        <v>1</v>
      </c>
      <c r="O874">
        <v>60</v>
      </c>
      <c r="P874">
        <v>156</v>
      </c>
      <c r="Q874" s="18">
        <f>IFERROR(Flights[[#This Row],[Distance]]/Flights[[#This Row],[Length (hr)]], "")</f>
        <v>156</v>
      </c>
      <c r="R874" s="1">
        <v>0.90069444444444446</v>
      </c>
      <c r="S874" s="1" t="str">
        <f>IF(Flights[[#This Row],[Length (hr)]]&lt;2, "No meal", IF(Flights[[#This Row],[Length (hr)]]&lt;3.5, "Light meal", "Full meal"))</f>
        <v>No meal</v>
      </c>
      <c r="T874" s="1" t="str">
        <f>IF(AND(Flights[[#This Row],[Airline]]="US Airways", Flights[[#This Row],[Meal]]="Full Meal"), "Yes", "No")</f>
        <v>No</v>
      </c>
      <c r="U874" s="1">
        <v>0.89513888888888893</v>
      </c>
      <c r="V874">
        <v>-8</v>
      </c>
      <c r="W874" s="1" t="str">
        <f>IF(Flights[[#This Row],[Arrival Delay]] = "", "Cancelled", IF(Flights[[#This Row],[Arrival Delay]]&gt;15, "Delayed", "On time"))</f>
        <v>On time</v>
      </c>
      <c r="X874" t="str">
        <f>IF(Flights[[#This Row],[Status]]&lt;&gt;"Delayed","", IF(Flights[[#This Row],[Arrival Delay]]&gt;120, "Severe", IF(Flights[[#This Row],[Arrival Delay]]&gt;60, "Major", "Moderate")))</f>
        <v/>
      </c>
      <c r="Y874" t="b">
        <v>0</v>
      </c>
      <c r="AA874" t="str">
        <f>IF(OR(AND(Flights[[#This Row],[Status]]="Cancelled", Flights[[#This Row],[Cancellation Reason]]="Airline/Carrier"), Flights[[#This Row],[Delay Type]]="Severe"), "Yes", "No")</f>
        <v>No</v>
      </c>
    </row>
    <row r="875" spans="1:27" x14ac:dyDescent="0.3">
      <c r="A875" s="3">
        <v>42074</v>
      </c>
      <c r="B875" s="22">
        <f>WEEKNUM(Flights[[#This Row],[Date]], 1)</f>
        <v>11</v>
      </c>
      <c r="C875" s="22">
        <f>WEEKDAY(Flights[[#This Row],[Date]],1)</f>
        <v>4</v>
      </c>
      <c r="D875" t="s">
        <v>1047</v>
      </c>
      <c r="E875" t="s">
        <v>1989</v>
      </c>
      <c r="F875" t="s">
        <v>0</v>
      </c>
      <c r="G875" t="s">
        <v>22</v>
      </c>
      <c r="H875" t="str">
        <f>_xlfn.XLOOKUP(Flights[[#This Row],[Destination]], Airports!$A$2:$A$78, Airports!$D$2:$D$78)</f>
        <v>Columbus</v>
      </c>
      <c r="I875" t="str" cm="1">
        <f t="array" ref="I875">_xlfn.XLOOKUP(Flights[[#This Row],[Destination]],_xlfn._TRO_TRAILING( Airports!A:A),_xlfn._TRO_TRAILING( Airports!E:E), "Not found")</f>
        <v>OH</v>
      </c>
      <c r="J875" s="1">
        <v>0.92569444444444449</v>
      </c>
      <c r="K875" s="22">
        <f>HOUR(Flights[[#This Row],[Scheduled Departure]])</f>
        <v>22</v>
      </c>
      <c r="L875" s="1">
        <v>0.92152777777777772</v>
      </c>
      <c r="M875">
        <f>(L875-J875)*24*60</f>
        <v>-6.0000000000001386</v>
      </c>
      <c r="N875" s="16">
        <f>Flights[[#This Row],[Length (min)]]/60</f>
        <v>4.6333333333333337</v>
      </c>
      <c r="O875">
        <v>278</v>
      </c>
      <c r="P875">
        <v>1995</v>
      </c>
      <c r="Q875" s="18">
        <f>IFERROR(Flights[[#This Row],[Distance]]/Flights[[#This Row],[Length (hr)]], "")</f>
        <v>430.57553956834528</v>
      </c>
      <c r="R875" s="1">
        <v>0.22777777777777777</v>
      </c>
      <c r="S875" s="1" t="str">
        <f>IF(Flights[[#This Row],[Length (hr)]]&lt;2, "No meal", IF(Flights[[#This Row],[Length (hr)]]&lt;3.5, "Light meal", "Full meal"))</f>
        <v>Full meal</v>
      </c>
      <c r="T875" s="1" t="str">
        <f>IF(AND(Flights[[#This Row],[Airline]]="US Airways", Flights[[#This Row],[Meal]]="Full Meal"), "Yes", "No")</f>
        <v>No</v>
      </c>
      <c r="U875" s="1">
        <v>0.23958333333333334</v>
      </c>
      <c r="V875">
        <v>17</v>
      </c>
      <c r="W875" s="1" t="str">
        <f>IF(Flights[[#This Row],[Arrival Delay]] = "", "Cancelled", IF(Flights[[#This Row],[Arrival Delay]]&gt;15, "Delayed", "On time"))</f>
        <v>Delayed</v>
      </c>
      <c r="X875" t="str">
        <f>IF(Flights[[#This Row],[Status]]&lt;&gt;"Delayed","", IF(Flights[[#This Row],[Arrival Delay]]&gt;120, "Severe", IF(Flights[[#This Row],[Arrival Delay]]&gt;60, "Major", "Moderate")))</f>
        <v>Moderate</v>
      </c>
      <c r="Y875" t="b">
        <v>0</v>
      </c>
      <c r="AA875" t="str">
        <f>IF(OR(AND(Flights[[#This Row],[Status]]="Cancelled", Flights[[#This Row],[Cancellation Reason]]="Airline/Carrier"), Flights[[#This Row],[Delay Type]]="Severe"), "Yes", "No")</f>
        <v>No</v>
      </c>
    </row>
    <row r="876" spans="1:27" x14ac:dyDescent="0.3">
      <c r="A876" s="3">
        <v>42075</v>
      </c>
      <c r="B876" s="22">
        <f>WEEKNUM(Flights[[#This Row],[Date]], 1)</f>
        <v>11</v>
      </c>
      <c r="C876" s="22">
        <f>WEEKDAY(Flights[[#This Row],[Date]],1)</f>
        <v>5</v>
      </c>
      <c r="D876" t="s">
        <v>1132</v>
      </c>
      <c r="E876" t="s">
        <v>1995</v>
      </c>
      <c r="F876" t="s">
        <v>0</v>
      </c>
      <c r="G876" t="s">
        <v>9</v>
      </c>
      <c r="H876" t="str">
        <f>_xlfn.XLOOKUP(Flights[[#This Row],[Destination]], Airports!$A$2:$A$78, Airports!$D$2:$D$78)</f>
        <v>San Francisco</v>
      </c>
      <c r="I876" t="str" cm="1">
        <f t="array" ref="I876">_xlfn.XLOOKUP(Flights[[#This Row],[Destination]],_xlfn._TRO_TRAILING( Airports!A:A),_xlfn._TRO_TRAILING( Airports!E:E), "Not found")</f>
        <v>CA</v>
      </c>
      <c r="J876" s="1">
        <v>0.375</v>
      </c>
      <c r="K876" s="22">
        <f>HOUR(Flights[[#This Row],[Scheduled Departure]])</f>
        <v>9</v>
      </c>
      <c r="L876" s="1">
        <v>0.37222222222222223</v>
      </c>
      <c r="M876">
        <f>(L876-J876)*24*60</f>
        <v>-3.9999999999999858</v>
      </c>
      <c r="N876" s="16">
        <f>Flights[[#This Row],[Length (min)]]/60</f>
        <v>1.3</v>
      </c>
      <c r="O876">
        <v>78</v>
      </c>
      <c r="P876">
        <v>337</v>
      </c>
      <c r="Q876" s="18">
        <f>IFERROR(Flights[[#This Row],[Distance]]/Flights[[#This Row],[Length (hr)]], "")</f>
        <v>259.23076923076923</v>
      </c>
      <c r="R876" s="1">
        <v>0.43055555555555558</v>
      </c>
      <c r="S876" s="1" t="str">
        <f>IF(Flights[[#This Row],[Length (hr)]]&lt;2, "No meal", IF(Flights[[#This Row],[Length (hr)]]&lt;3.5, "Light meal", "Full meal"))</f>
        <v>No meal</v>
      </c>
      <c r="T876" s="1" t="str">
        <f>IF(AND(Flights[[#This Row],[Airline]]="US Airways", Flights[[#This Row],[Meal]]="Full Meal"), "Yes", "No")</f>
        <v>No</v>
      </c>
      <c r="U876" s="1">
        <v>0.42638888888888887</v>
      </c>
      <c r="V876">
        <v>-6</v>
      </c>
      <c r="W876" s="1" t="str">
        <f>IF(Flights[[#This Row],[Arrival Delay]] = "", "Cancelled", IF(Flights[[#This Row],[Arrival Delay]]&gt;15, "Delayed", "On time"))</f>
        <v>On time</v>
      </c>
      <c r="X876" t="str">
        <f>IF(Flights[[#This Row],[Status]]&lt;&gt;"Delayed","", IF(Flights[[#This Row],[Arrival Delay]]&gt;120, "Severe", IF(Flights[[#This Row],[Arrival Delay]]&gt;60, "Major", "Moderate")))</f>
        <v/>
      </c>
      <c r="Y876" t="b">
        <v>0</v>
      </c>
      <c r="AA876" t="str">
        <f>IF(OR(AND(Flights[[#This Row],[Status]]="Cancelled", Flights[[#This Row],[Cancellation Reason]]="Airline/Carrier"), Flights[[#This Row],[Delay Type]]="Severe"), "Yes", "No")</f>
        <v>No</v>
      </c>
    </row>
    <row r="877" spans="1:27" x14ac:dyDescent="0.3">
      <c r="A877" s="3">
        <v>42075</v>
      </c>
      <c r="B877" s="22">
        <f>WEEKNUM(Flights[[#This Row],[Date]], 1)</f>
        <v>11</v>
      </c>
      <c r="C877" s="22">
        <f>WEEKDAY(Flights[[#This Row],[Date]],1)</f>
        <v>5</v>
      </c>
      <c r="D877" t="s">
        <v>427</v>
      </c>
      <c r="E877" t="s">
        <v>1990</v>
      </c>
      <c r="F877" t="s">
        <v>0</v>
      </c>
      <c r="G877" t="s">
        <v>20</v>
      </c>
      <c r="H877" t="str">
        <f>_xlfn.XLOOKUP(Flights[[#This Row],[Destination]], Airports!$A$2:$A$78, Airports!$D$2:$D$78)</f>
        <v>Kahului</v>
      </c>
      <c r="I877" t="str" cm="1">
        <f t="array" ref="I877">_xlfn.XLOOKUP(Flights[[#This Row],[Destination]],_xlfn._TRO_TRAILING( Airports!A:A),_xlfn._TRO_TRAILING( Airports!E:E), "Not found")</f>
        <v>HI</v>
      </c>
      <c r="J877" s="1">
        <v>0.37847222222222221</v>
      </c>
      <c r="K877" s="22">
        <f>HOUR(Flights[[#This Row],[Scheduled Departure]])</f>
        <v>9</v>
      </c>
      <c r="L877" s="1">
        <v>0.375</v>
      </c>
      <c r="M877">
        <f>(L877-J877)*24*60</f>
        <v>-4.9999999999999822</v>
      </c>
      <c r="N877" s="16">
        <f>Flights[[#This Row],[Length (min)]]/60</f>
        <v>6.0333333333333332</v>
      </c>
      <c r="O877">
        <v>362</v>
      </c>
      <c r="P877">
        <v>2486</v>
      </c>
      <c r="Q877" s="18">
        <f>IFERROR(Flights[[#This Row],[Distance]]/Flights[[#This Row],[Length (hr)]], "")</f>
        <v>412.04419889502765</v>
      </c>
      <c r="R877" s="1">
        <v>0.50069444444444444</v>
      </c>
      <c r="S877" s="1" t="str">
        <f>IF(Flights[[#This Row],[Length (hr)]]&lt;2, "No meal", IF(Flights[[#This Row],[Length (hr)]]&lt;3.5, "Light meal", "Full meal"))</f>
        <v>Full meal</v>
      </c>
      <c r="T877" s="1" t="str">
        <f>IF(AND(Flights[[#This Row],[Airline]]="US Airways", Flights[[#This Row],[Meal]]="Full Meal"), "Yes", "No")</f>
        <v>No</v>
      </c>
      <c r="U877" s="1">
        <v>0.50138888888888888</v>
      </c>
      <c r="V877">
        <v>1</v>
      </c>
      <c r="W877" s="1" t="str">
        <f>IF(Flights[[#This Row],[Arrival Delay]] = "", "Cancelled", IF(Flights[[#This Row],[Arrival Delay]]&gt;15, "Delayed", "On time"))</f>
        <v>On time</v>
      </c>
      <c r="X877" t="str">
        <f>IF(Flights[[#This Row],[Status]]&lt;&gt;"Delayed","", IF(Flights[[#This Row],[Arrival Delay]]&gt;120, "Severe", IF(Flights[[#This Row],[Arrival Delay]]&gt;60, "Major", "Moderate")))</f>
        <v/>
      </c>
      <c r="Y877" t="b">
        <v>0</v>
      </c>
      <c r="AA877" t="str">
        <f>IF(OR(AND(Flights[[#This Row],[Status]]="Cancelled", Flights[[#This Row],[Cancellation Reason]]="Airline/Carrier"), Flights[[#This Row],[Delay Type]]="Severe"), "Yes", "No")</f>
        <v>No</v>
      </c>
    </row>
    <row r="878" spans="1:27" x14ac:dyDescent="0.3">
      <c r="A878" s="3">
        <v>42075</v>
      </c>
      <c r="B878" s="22">
        <f>WEEKNUM(Flights[[#This Row],[Date]], 1)</f>
        <v>11</v>
      </c>
      <c r="C878" s="22">
        <f>WEEKDAY(Flights[[#This Row],[Date]],1)</f>
        <v>5</v>
      </c>
      <c r="D878" t="s">
        <v>56</v>
      </c>
      <c r="E878" t="s">
        <v>1987</v>
      </c>
      <c r="F878" t="s">
        <v>0</v>
      </c>
      <c r="G878" t="s">
        <v>15</v>
      </c>
      <c r="H878" t="str">
        <f>_xlfn.XLOOKUP(Flights[[#This Row],[Destination]], Airports!$A$2:$A$78, Airports!$D$2:$D$78)</f>
        <v>Las Vegas</v>
      </c>
      <c r="I878" t="str" cm="1">
        <f t="array" ref="I878">_xlfn.XLOOKUP(Flights[[#This Row],[Destination]],_xlfn._TRO_TRAILING( Airports!A:A),_xlfn._TRO_TRAILING( Airports!E:E), "Not found")</f>
        <v>NV</v>
      </c>
      <c r="J878" s="1">
        <v>0.3923611111111111</v>
      </c>
      <c r="K878" s="22">
        <f>HOUR(Flights[[#This Row],[Scheduled Departure]])</f>
        <v>9</v>
      </c>
      <c r="L878" s="1">
        <v>0.3888888888888889</v>
      </c>
      <c r="M878">
        <f>(L878-J878)*24*60</f>
        <v>-4.9999999999999822</v>
      </c>
      <c r="N878" s="16">
        <f>Flights[[#This Row],[Length (min)]]/60</f>
        <v>1.5333333333333334</v>
      </c>
      <c r="O878">
        <v>92</v>
      </c>
      <c r="P878">
        <v>236</v>
      </c>
      <c r="Q878" s="18">
        <f>IFERROR(Flights[[#This Row],[Distance]]/Flights[[#This Row],[Length (hr)]], "")</f>
        <v>153.91304347826085</v>
      </c>
      <c r="R878" s="1">
        <v>0.44930555555555557</v>
      </c>
      <c r="S878" s="1" t="str">
        <f>IF(Flights[[#This Row],[Length (hr)]]&lt;2, "No meal", IF(Flights[[#This Row],[Length (hr)]]&lt;3.5, "Light meal", "Full meal"))</f>
        <v>No meal</v>
      </c>
      <c r="T878" s="1" t="str">
        <f>IF(AND(Flights[[#This Row],[Airline]]="US Airways", Flights[[#This Row],[Meal]]="Full Meal"), "Yes", "No")</f>
        <v>No</v>
      </c>
      <c r="U878" s="1">
        <v>0.45277777777777778</v>
      </c>
      <c r="V878">
        <v>5</v>
      </c>
      <c r="W878" s="1" t="str">
        <f>IF(Flights[[#This Row],[Arrival Delay]] = "", "Cancelled", IF(Flights[[#This Row],[Arrival Delay]]&gt;15, "Delayed", "On time"))</f>
        <v>On time</v>
      </c>
      <c r="X878" t="str">
        <f>IF(Flights[[#This Row],[Status]]&lt;&gt;"Delayed","", IF(Flights[[#This Row],[Arrival Delay]]&gt;120, "Severe", IF(Flights[[#This Row],[Arrival Delay]]&gt;60, "Major", "Moderate")))</f>
        <v/>
      </c>
      <c r="Y878" t="b">
        <v>0</v>
      </c>
      <c r="AA878" t="str">
        <f>IF(OR(AND(Flights[[#This Row],[Status]]="Cancelled", Flights[[#This Row],[Cancellation Reason]]="Airline/Carrier"), Flights[[#This Row],[Delay Type]]="Severe"), "Yes", "No")</f>
        <v>No</v>
      </c>
    </row>
    <row r="879" spans="1:27" x14ac:dyDescent="0.3">
      <c r="A879" s="3">
        <v>42075</v>
      </c>
      <c r="B879" s="22">
        <f>WEEKNUM(Flights[[#This Row],[Date]], 1)</f>
        <v>11</v>
      </c>
      <c r="C879" s="22">
        <f>WEEKDAY(Flights[[#This Row],[Date]],1)</f>
        <v>5</v>
      </c>
      <c r="D879" t="s">
        <v>1064</v>
      </c>
      <c r="E879" t="s">
        <v>1990</v>
      </c>
      <c r="F879" t="s">
        <v>0</v>
      </c>
      <c r="G879" t="s">
        <v>4</v>
      </c>
      <c r="H879" t="str">
        <f>_xlfn.XLOOKUP(Flights[[#This Row],[Destination]], Airports!$A$2:$A$78, Airports!$D$2:$D$78)</f>
        <v>Chicago</v>
      </c>
      <c r="I879" t="str" cm="1">
        <f t="array" ref="I879">_xlfn.XLOOKUP(Flights[[#This Row],[Destination]],_xlfn._TRO_TRAILING( Airports!A:A),_xlfn._TRO_TRAILING( Airports!E:E), "Not found")</f>
        <v>IL</v>
      </c>
      <c r="J879" s="1">
        <v>0.42708333333333331</v>
      </c>
      <c r="K879" s="22">
        <f>HOUR(Flights[[#This Row],[Scheduled Departure]])</f>
        <v>10</v>
      </c>
      <c r="L879" s="1">
        <v>0.43194444444444446</v>
      </c>
      <c r="M879">
        <f>(L879-J879)*24*60</f>
        <v>7.0000000000000551</v>
      </c>
      <c r="N879" s="16">
        <f>Flights[[#This Row],[Length (min)]]/60</f>
        <v>4.0333333333333332</v>
      </c>
      <c r="O879">
        <v>242</v>
      </c>
      <c r="P879">
        <v>1744</v>
      </c>
      <c r="Q879" s="18">
        <f>IFERROR(Flights[[#This Row],[Distance]]/Flights[[#This Row],[Length (hr)]], "")</f>
        <v>432.39669421487605</v>
      </c>
      <c r="R879" s="1">
        <v>0.68333333333333335</v>
      </c>
      <c r="S879" s="1" t="str">
        <f>IF(Flights[[#This Row],[Length (hr)]]&lt;2, "No meal", IF(Flights[[#This Row],[Length (hr)]]&lt;3.5, "Light meal", "Full meal"))</f>
        <v>Full meal</v>
      </c>
      <c r="T879" s="1" t="str">
        <f>IF(AND(Flights[[#This Row],[Airline]]="US Airways", Flights[[#This Row],[Meal]]="Full Meal"), "Yes", "No")</f>
        <v>No</v>
      </c>
      <c r="U879" s="1">
        <v>0.68333333333333335</v>
      </c>
      <c r="V879">
        <v>0</v>
      </c>
      <c r="W879" s="1" t="str">
        <f>IF(Flights[[#This Row],[Arrival Delay]] = "", "Cancelled", IF(Flights[[#This Row],[Arrival Delay]]&gt;15, "Delayed", "On time"))</f>
        <v>On time</v>
      </c>
      <c r="X879" t="str">
        <f>IF(Flights[[#This Row],[Status]]&lt;&gt;"Delayed","", IF(Flights[[#This Row],[Arrival Delay]]&gt;120, "Severe", IF(Flights[[#This Row],[Arrival Delay]]&gt;60, "Major", "Moderate")))</f>
        <v/>
      </c>
      <c r="Y879" t="b">
        <v>0</v>
      </c>
      <c r="AA879" t="str">
        <f>IF(OR(AND(Flights[[#This Row],[Status]]="Cancelled", Flights[[#This Row],[Cancellation Reason]]="Airline/Carrier"), Flights[[#This Row],[Delay Type]]="Severe"), "Yes", "No")</f>
        <v>No</v>
      </c>
    </row>
    <row r="880" spans="1:27" x14ac:dyDescent="0.3">
      <c r="A880" s="3">
        <v>42075</v>
      </c>
      <c r="B880" s="22">
        <f>WEEKNUM(Flights[[#This Row],[Date]], 1)</f>
        <v>11</v>
      </c>
      <c r="C880" s="22">
        <f>WEEKDAY(Flights[[#This Row],[Date]],1)</f>
        <v>5</v>
      </c>
      <c r="D880" t="s">
        <v>66</v>
      </c>
      <c r="E880" t="s">
        <v>1987</v>
      </c>
      <c r="F880" t="s">
        <v>0</v>
      </c>
      <c r="G880" t="s">
        <v>23</v>
      </c>
      <c r="H880" t="str">
        <f>_xlfn.XLOOKUP(Flights[[#This Row],[Destination]], Airports!$A$2:$A$78, Airports!$D$2:$D$78)</f>
        <v>Indianapolis</v>
      </c>
      <c r="I880" t="str" cm="1">
        <f t="array" ref="I880">_xlfn.XLOOKUP(Flights[[#This Row],[Destination]],_xlfn._TRO_TRAILING( Airports!A:A),_xlfn._TRO_TRAILING( Airports!E:E), "Not found")</f>
        <v>IN</v>
      </c>
      <c r="J880" s="1">
        <v>0.47916666666666669</v>
      </c>
      <c r="K880" s="22">
        <f>HOUR(Flights[[#This Row],[Scheduled Departure]])</f>
        <v>11</v>
      </c>
      <c r="L880" s="1">
        <v>0.4826388888888889</v>
      </c>
      <c r="M880">
        <f>(L880-J880)*24*60</f>
        <v>4.9999999999999822</v>
      </c>
      <c r="N880" s="16">
        <f>Flights[[#This Row],[Length (min)]]/60</f>
        <v>4.1500000000000004</v>
      </c>
      <c r="O880">
        <v>249</v>
      </c>
      <c r="P880">
        <v>1814</v>
      </c>
      <c r="Q880" s="18">
        <f>IFERROR(Flights[[#This Row],[Distance]]/Flights[[#This Row],[Length (hr)]], "")</f>
        <v>437.10843373493969</v>
      </c>
      <c r="R880" s="1">
        <v>0.77222222222222225</v>
      </c>
      <c r="S880" s="1" t="str">
        <f>IF(Flights[[#This Row],[Length (hr)]]&lt;2, "No meal", IF(Flights[[#This Row],[Length (hr)]]&lt;3.5, "Light meal", "Full meal"))</f>
        <v>Full meal</v>
      </c>
      <c r="T880" s="1" t="str">
        <f>IF(AND(Flights[[#This Row],[Airline]]="US Airways", Flights[[#This Row],[Meal]]="Full Meal"), "Yes", "No")</f>
        <v>No</v>
      </c>
      <c r="U880" s="1">
        <v>0.78055555555555556</v>
      </c>
      <c r="V880">
        <v>12</v>
      </c>
      <c r="W880" s="1" t="str">
        <f>IF(Flights[[#This Row],[Arrival Delay]] = "", "Cancelled", IF(Flights[[#This Row],[Arrival Delay]]&gt;15, "Delayed", "On time"))</f>
        <v>On time</v>
      </c>
      <c r="X880" t="str">
        <f>IF(Flights[[#This Row],[Status]]&lt;&gt;"Delayed","", IF(Flights[[#This Row],[Arrival Delay]]&gt;120, "Severe", IF(Flights[[#This Row],[Arrival Delay]]&gt;60, "Major", "Moderate")))</f>
        <v/>
      </c>
      <c r="Y880" t="b">
        <v>0</v>
      </c>
      <c r="AA880" t="str">
        <f>IF(OR(AND(Flights[[#This Row],[Status]]="Cancelled", Flights[[#This Row],[Cancellation Reason]]="Airline/Carrier"), Flights[[#This Row],[Delay Type]]="Severe"), "Yes", "No")</f>
        <v>No</v>
      </c>
    </row>
    <row r="881" spans="1:27" x14ac:dyDescent="0.3">
      <c r="A881" s="3">
        <v>42075</v>
      </c>
      <c r="B881" s="22">
        <f>WEEKNUM(Flights[[#This Row],[Date]], 1)</f>
        <v>11</v>
      </c>
      <c r="C881" s="22">
        <f>WEEKDAY(Flights[[#This Row],[Date]],1)</f>
        <v>5</v>
      </c>
      <c r="D881" t="s">
        <v>490</v>
      </c>
      <c r="E881" t="s">
        <v>1990</v>
      </c>
      <c r="F881" t="s">
        <v>0</v>
      </c>
      <c r="G881" t="s">
        <v>281</v>
      </c>
      <c r="H881" t="str">
        <f>_xlfn.XLOOKUP(Flights[[#This Row],[Destination]], Airports!$A$2:$A$78, Airports!$D$2:$D$78)</f>
        <v>Newark</v>
      </c>
      <c r="I881" t="str" cm="1">
        <f t="array" ref="I881">_xlfn.XLOOKUP(Flights[[#This Row],[Destination]],_xlfn._TRO_TRAILING( Airports!A:A),_xlfn._TRO_TRAILING( Airports!E:E), "Not found")</f>
        <v>NJ</v>
      </c>
      <c r="J881" s="1">
        <v>0.5</v>
      </c>
      <c r="K881" s="22">
        <f>HOUR(Flights[[#This Row],[Scheduled Departure]])</f>
        <v>12</v>
      </c>
      <c r="L881" s="1">
        <v>0.50277777777777777</v>
      </c>
      <c r="M881">
        <f>(L881-J881)*24*60</f>
        <v>3.9999999999999858</v>
      </c>
      <c r="N881" s="16">
        <f>Flights[[#This Row],[Length (min)]]/60</f>
        <v>5.166666666666667</v>
      </c>
      <c r="O881">
        <v>310</v>
      </c>
      <c r="P881">
        <v>2454</v>
      </c>
      <c r="Q881" s="18">
        <f>IFERROR(Flights[[#This Row],[Distance]]/Flights[[#This Row],[Length (hr)]], "")</f>
        <v>474.96774193548384</v>
      </c>
      <c r="R881" s="1">
        <v>0.85</v>
      </c>
      <c r="S881" s="1" t="str">
        <f>IF(Flights[[#This Row],[Length (hr)]]&lt;2, "No meal", IF(Flights[[#This Row],[Length (hr)]]&lt;3.5, "Light meal", "Full meal"))</f>
        <v>Full meal</v>
      </c>
      <c r="T881" s="1" t="str">
        <f>IF(AND(Flights[[#This Row],[Airline]]="US Airways", Flights[[#This Row],[Meal]]="Full Meal"), "Yes", "No")</f>
        <v>No</v>
      </c>
      <c r="U881" s="1">
        <v>0.84305555555555556</v>
      </c>
      <c r="V881">
        <v>-10</v>
      </c>
      <c r="W881" s="1" t="str">
        <f>IF(Flights[[#This Row],[Arrival Delay]] = "", "Cancelled", IF(Flights[[#This Row],[Arrival Delay]]&gt;15, "Delayed", "On time"))</f>
        <v>On time</v>
      </c>
      <c r="X881" t="str">
        <f>IF(Flights[[#This Row],[Status]]&lt;&gt;"Delayed","", IF(Flights[[#This Row],[Arrival Delay]]&gt;120, "Severe", IF(Flights[[#This Row],[Arrival Delay]]&gt;60, "Major", "Moderate")))</f>
        <v/>
      </c>
      <c r="Y881" t="b">
        <v>0</v>
      </c>
      <c r="AA881" t="str">
        <f>IF(OR(AND(Flights[[#This Row],[Status]]="Cancelled", Flights[[#This Row],[Cancellation Reason]]="Airline/Carrier"), Flights[[#This Row],[Delay Type]]="Severe"), "Yes", "No")</f>
        <v>No</v>
      </c>
    </row>
    <row r="882" spans="1:27" x14ac:dyDescent="0.3">
      <c r="A882" s="3">
        <v>42075</v>
      </c>
      <c r="B882" s="22">
        <f>WEEKNUM(Flights[[#This Row],[Date]], 1)</f>
        <v>11</v>
      </c>
      <c r="C882" s="22">
        <f>WEEKDAY(Flights[[#This Row],[Date]],1)</f>
        <v>5</v>
      </c>
      <c r="D882" t="s">
        <v>1141</v>
      </c>
      <c r="E882" t="s">
        <v>1995</v>
      </c>
      <c r="F882" t="s">
        <v>0</v>
      </c>
      <c r="G882" t="s">
        <v>273</v>
      </c>
      <c r="H882" t="str">
        <f>_xlfn.XLOOKUP(Flights[[#This Row],[Destination]], Airports!$A$2:$A$78, Airports!$D$2:$D$78)</f>
        <v>Denver</v>
      </c>
      <c r="I882" t="str" cm="1">
        <f t="array" ref="I882">_xlfn.XLOOKUP(Flights[[#This Row],[Destination]],_xlfn._TRO_TRAILING( Airports!A:A),_xlfn._TRO_TRAILING( Airports!E:E), "Not found")</f>
        <v>CO</v>
      </c>
      <c r="J882" s="1">
        <v>0.50347222222222221</v>
      </c>
      <c r="K882" s="22">
        <f>HOUR(Flights[[#This Row],[Scheduled Departure]])</f>
        <v>12</v>
      </c>
      <c r="L882" s="1">
        <v>0.50694444444444442</v>
      </c>
      <c r="M882">
        <f>(L882-J882)*24*60</f>
        <v>4.9999999999999822</v>
      </c>
      <c r="N882" s="16">
        <f>Flights[[#This Row],[Length (min)]]/60</f>
        <v>2.1666666666666665</v>
      </c>
      <c r="O882">
        <v>130</v>
      </c>
      <c r="P882">
        <v>862</v>
      </c>
      <c r="Q882" s="18">
        <f>IFERROR(Flights[[#This Row],[Distance]]/Flights[[#This Row],[Length (hr)]], "")</f>
        <v>397.84615384615387</v>
      </c>
      <c r="R882" s="1">
        <v>0.63888888888888884</v>
      </c>
      <c r="S882" s="1" t="str">
        <f>IF(Flights[[#This Row],[Length (hr)]]&lt;2, "No meal", IF(Flights[[#This Row],[Length (hr)]]&lt;3.5, "Light meal", "Full meal"))</f>
        <v>Light meal</v>
      </c>
      <c r="T882" s="1" t="str">
        <f>IF(AND(Flights[[#This Row],[Airline]]="US Airways", Flights[[#This Row],[Meal]]="Full Meal"), "Yes", "No")</f>
        <v>No</v>
      </c>
      <c r="U882" s="1">
        <v>0.63888888888888884</v>
      </c>
      <c r="V882">
        <v>0</v>
      </c>
      <c r="W882" s="1" t="str">
        <f>IF(Flights[[#This Row],[Arrival Delay]] = "", "Cancelled", IF(Flights[[#This Row],[Arrival Delay]]&gt;15, "Delayed", "On time"))</f>
        <v>On time</v>
      </c>
      <c r="X882" t="str">
        <f>IF(Flights[[#This Row],[Status]]&lt;&gt;"Delayed","", IF(Flights[[#This Row],[Arrival Delay]]&gt;120, "Severe", IF(Flights[[#This Row],[Arrival Delay]]&gt;60, "Major", "Moderate")))</f>
        <v/>
      </c>
      <c r="Y882" t="b">
        <v>0</v>
      </c>
      <c r="AA882" t="str">
        <f>IF(OR(AND(Flights[[#This Row],[Status]]="Cancelled", Flights[[#This Row],[Cancellation Reason]]="Airline/Carrier"), Flights[[#This Row],[Delay Type]]="Severe"), "Yes", "No")</f>
        <v>No</v>
      </c>
    </row>
    <row r="883" spans="1:27" x14ac:dyDescent="0.3">
      <c r="A883" s="3">
        <v>42075</v>
      </c>
      <c r="B883" s="22">
        <f>WEEKNUM(Flights[[#This Row],[Date]], 1)</f>
        <v>11</v>
      </c>
      <c r="C883" s="22">
        <f>WEEKDAY(Flights[[#This Row],[Date]],1)</f>
        <v>5</v>
      </c>
      <c r="D883" t="s">
        <v>73</v>
      </c>
      <c r="E883" t="s">
        <v>1987</v>
      </c>
      <c r="F883" t="s">
        <v>0</v>
      </c>
      <c r="G883" t="s">
        <v>2</v>
      </c>
      <c r="H883" t="str">
        <f>_xlfn.XLOOKUP(Flights[[#This Row],[Destination]], Airports!$A$2:$A$78, Airports!$D$2:$D$78)</f>
        <v>Miami</v>
      </c>
      <c r="I883" t="str" cm="1">
        <f t="array" ref="I883">_xlfn.XLOOKUP(Flights[[#This Row],[Destination]],_xlfn._TRO_TRAILING( Airports!A:A),_xlfn._TRO_TRAILING( Airports!E:E), "Not found")</f>
        <v>FL</v>
      </c>
      <c r="J883" s="1">
        <v>0.53472222222222221</v>
      </c>
      <c r="K883" s="22">
        <f>HOUR(Flights[[#This Row],[Scheduled Departure]])</f>
        <v>12</v>
      </c>
      <c r="L883" s="1">
        <v>0.54652777777777772</v>
      </c>
      <c r="M883">
        <f>(L883-J883)*24*60</f>
        <v>16.99999999999994</v>
      </c>
      <c r="N883" s="16">
        <f>Flights[[#This Row],[Length (min)]]/60</f>
        <v>5</v>
      </c>
      <c r="O883">
        <v>300</v>
      </c>
      <c r="P883">
        <v>2342</v>
      </c>
      <c r="Q883" s="18">
        <f>IFERROR(Flights[[#This Row],[Distance]]/Flights[[#This Row],[Length (hr)]], "")</f>
        <v>468.4</v>
      </c>
      <c r="R883" s="1">
        <v>0.85624999999999996</v>
      </c>
      <c r="S883" s="1" t="str">
        <f>IF(Flights[[#This Row],[Length (hr)]]&lt;2, "No meal", IF(Flights[[#This Row],[Length (hr)]]&lt;3.5, "Light meal", "Full meal"))</f>
        <v>Full meal</v>
      </c>
      <c r="T883" s="1" t="str">
        <f>IF(AND(Flights[[#This Row],[Airline]]="US Airways", Flights[[#This Row],[Meal]]="Full Meal"), "Yes", "No")</f>
        <v>No</v>
      </c>
      <c r="U883" s="1">
        <v>0.87986111111111109</v>
      </c>
      <c r="V883">
        <v>34</v>
      </c>
      <c r="W883" s="1" t="str">
        <f>IF(Flights[[#This Row],[Arrival Delay]] = "", "Cancelled", IF(Flights[[#This Row],[Arrival Delay]]&gt;15, "Delayed", "On time"))</f>
        <v>Delayed</v>
      </c>
      <c r="X883" t="str">
        <f>IF(Flights[[#This Row],[Status]]&lt;&gt;"Delayed","", IF(Flights[[#This Row],[Arrival Delay]]&gt;120, "Severe", IF(Flights[[#This Row],[Arrival Delay]]&gt;60, "Major", "Moderate")))</f>
        <v>Moderate</v>
      </c>
      <c r="Y883" t="b">
        <v>0</v>
      </c>
      <c r="AA883" t="str">
        <f>IF(OR(AND(Flights[[#This Row],[Status]]="Cancelled", Flights[[#This Row],[Cancellation Reason]]="Airline/Carrier"), Flights[[#This Row],[Delay Type]]="Severe"), "Yes", "No")</f>
        <v>No</v>
      </c>
    </row>
    <row r="884" spans="1:27" x14ac:dyDescent="0.3">
      <c r="A884" s="3">
        <v>42075</v>
      </c>
      <c r="B884" s="22">
        <f>WEEKNUM(Flights[[#This Row],[Date]], 1)</f>
        <v>11</v>
      </c>
      <c r="C884" s="22">
        <f>WEEKDAY(Flights[[#This Row],[Date]],1)</f>
        <v>5</v>
      </c>
      <c r="D884" t="s">
        <v>1198</v>
      </c>
      <c r="E884" t="s">
        <v>1995</v>
      </c>
      <c r="F884" t="s">
        <v>0</v>
      </c>
      <c r="G884" t="s">
        <v>7</v>
      </c>
      <c r="H884" t="str">
        <f>_xlfn.XLOOKUP(Flights[[#This Row],[Destination]], Airports!$A$2:$A$78, Airports!$D$2:$D$78)</f>
        <v>Austin</v>
      </c>
      <c r="I884" t="str" cm="1">
        <f t="array" ref="I884">_xlfn.XLOOKUP(Flights[[#This Row],[Destination]],_xlfn._TRO_TRAILING( Airports!A:A),_xlfn._TRO_TRAILING( Airports!E:E), "Not found")</f>
        <v>TX</v>
      </c>
      <c r="J884" s="1">
        <v>0.56597222222222221</v>
      </c>
      <c r="K884" s="22">
        <f>HOUR(Flights[[#This Row],[Scheduled Departure]])</f>
        <v>13</v>
      </c>
      <c r="L884" s="1">
        <v>0.63680555555555551</v>
      </c>
      <c r="M884">
        <f>(L884-J884)*24*60</f>
        <v>101.99999999999996</v>
      </c>
      <c r="N884" s="16">
        <f>Flights[[#This Row],[Length (min)]]/60</f>
        <v>2.85</v>
      </c>
      <c r="O884">
        <v>171</v>
      </c>
      <c r="P884">
        <v>1242</v>
      </c>
      <c r="Q884" s="18">
        <f>IFERROR(Flights[[#This Row],[Distance]]/Flights[[#This Row],[Length (hr)]], "")</f>
        <v>435.78947368421052</v>
      </c>
      <c r="R884" s="1">
        <v>0.76736111111111116</v>
      </c>
      <c r="S884" s="1" t="str">
        <f>IF(Flights[[#This Row],[Length (hr)]]&lt;2, "No meal", IF(Flights[[#This Row],[Length (hr)]]&lt;3.5, "Light meal", "Full meal"))</f>
        <v>Light meal</v>
      </c>
      <c r="T884" s="1" t="str">
        <f>IF(AND(Flights[[#This Row],[Airline]]="US Airways", Flights[[#This Row],[Meal]]="Full Meal"), "Yes", "No")</f>
        <v>No</v>
      </c>
      <c r="U884" s="1">
        <v>0.83888888888888891</v>
      </c>
      <c r="V884">
        <v>103</v>
      </c>
      <c r="W884" s="1" t="str">
        <f>IF(Flights[[#This Row],[Arrival Delay]] = "", "Cancelled", IF(Flights[[#This Row],[Arrival Delay]]&gt;15, "Delayed", "On time"))</f>
        <v>Delayed</v>
      </c>
      <c r="X884" t="str">
        <f>IF(Flights[[#This Row],[Status]]&lt;&gt;"Delayed","", IF(Flights[[#This Row],[Arrival Delay]]&gt;120, "Severe", IF(Flights[[#This Row],[Arrival Delay]]&gt;60, "Major", "Moderate")))</f>
        <v>Major</v>
      </c>
      <c r="Y884" t="b">
        <v>0</v>
      </c>
      <c r="AA884" t="str">
        <f>IF(OR(AND(Flights[[#This Row],[Status]]="Cancelled", Flights[[#This Row],[Cancellation Reason]]="Airline/Carrier"), Flights[[#This Row],[Delay Type]]="Severe"), "Yes", "No")</f>
        <v>No</v>
      </c>
    </row>
    <row r="885" spans="1:27" x14ac:dyDescent="0.3">
      <c r="A885" s="3">
        <v>42075</v>
      </c>
      <c r="B885" s="22">
        <f>WEEKNUM(Flights[[#This Row],[Date]], 1)</f>
        <v>11</v>
      </c>
      <c r="C885" s="22">
        <f>WEEKDAY(Flights[[#This Row],[Date]],1)</f>
        <v>5</v>
      </c>
      <c r="D885" t="s">
        <v>1074</v>
      </c>
      <c r="E885" t="s">
        <v>1994</v>
      </c>
      <c r="F885" t="s">
        <v>0</v>
      </c>
      <c r="G885" t="s">
        <v>351</v>
      </c>
      <c r="H885" t="str">
        <f>_xlfn.XLOOKUP(Flights[[#This Row],[Destination]], Airports!$A$2:$A$78, Airports!$D$2:$D$78)</f>
        <v>Sacramento</v>
      </c>
      <c r="I885" t="str" cm="1">
        <f t="array" ref="I885">_xlfn.XLOOKUP(Flights[[#This Row],[Destination]],_xlfn._TRO_TRAILING( Airports!A:A),_xlfn._TRO_TRAILING( Airports!E:E), "Not found")</f>
        <v>CA</v>
      </c>
      <c r="J885" s="1">
        <v>0.58680555555555558</v>
      </c>
      <c r="K885" s="22">
        <f>HOUR(Flights[[#This Row],[Scheduled Departure]])</f>
        <v>14</v>
      </c>
      <c r="L885" s="1">
        <v>0.58263888888888893</v>
      </c>
      <c r="M885">
        <f>(L885-J885)*24*60</f>
        <v>-5.9999999999999787</v>
      </c>
      <c r="N885" s="16">
        <f>Flights[[#This Row],[Length (min)]]/60</f>
        <v>1.5</v>
      </c>
      <c r="O885">
        <v>90</v>
      </c>
      <c r="P885">
        <v>373</v>
      </c>
      <c r="Q885" s="18">
        <f>IFERROR(Flights[[#This Row],[Distance]]/Flights[[#This Row],[Length (hr)]], "")</f>
        <v>248.66666666666666</v>
      </c>
      <c r="R885" s="1">
        <v>0.6479166666666667</v>
      </c>
      <c r="S885" s="1" t="str">
        <f>IF(Flights[[#This Row],[Length (hr)]]&lt;2, "No meal", IF(Flights[[#This Row],[Length (hr)]]&lt;3.5, "Light meal", "Full meal"))</f>
        <v>No meal</v>
      </c>
      <c r="T885" s="1" t="str">
        <f>IF(AND(Flights[[#This Row],[Airline]]="US Airways", Flights[[#This Row],[Meal]]="Full Meal"), "Yes", "No")</f>
        <v>No</v>
      </c>
      <c r="U885" s="1">
        <v>0.64513888888888893</v>
      </c>
      <c r="V885">
        <v>-4</v>
      </c>
      <c r="W885" s="1" t="str">
        <f>IF(Flights[[#This Row],[Arrival Delay]] = "", "Cancelled", IF(Flights[[#This Row],[Arrival Delay]]&gt;15, "Delayed", "On time"))</f>
        <v>On time</v>
      </c>
      <c r="X885" t="str">
        <f>IF(Flights[[#This Row],[Status]]&lt;&gt;"Delayed","", IF(Flights[[#This Row],[Arrival Delay]]&gt;120, "Severe", IF(Flights[[#This Row],[Arrival Delay]]&gt;60, "Major", "Moderate")))</f>
        <v/>
      </c>
      <c r="Y885" t="b">
        <v>0</v>
      </c>
      <c r="AA885" t="str">
        <f>IF(OR(AND(Flights[[#This Row],[Status]]="Cancelled", Flights[[#This Row],[Cancellation Reason]]="Airline/Carrier"), Flights[[#This Row],[Delay Type]]="Severe"), "Yes", "No")</f>
        <v>No</v>
      </c>
    </row>
    <row r="886" spans="1:27" x14ac:dyDescent="0.3">
      <c r="A886" s="3">
        <v>42075</v>
      </c>
      <c r="B886" s="22">
        <f>WEEKNUM(Flights[[#This Row],[Date]], 1)</f>
        <v>11</v>
      </c>
      <c r="C886" s="22">
        <f>WEEKDAY(Flights[[#This Row],[Date]],1)</f>
        <v>5</v>
      </c>
      <c r="D886" t="s">
        <v>528</v>
      </c>
      <c r="E886" t="s">
        <v>1994</v>
      </c>
      <c r="F886" t="s">
        <v>0</v>
      </c>
      <c r="G886" t="s">
        <v>331</v>
      </c>
      <c r="H886" t="str">
        <f>_xlfn.XLOOKUP(Flights[[#This Row],[Destination]], Airports!$A$2:$A$78, Airports!$D$2:$D$78)</f>
        <v>Palm Springs</v>
      </c>
      <c r="I886" t="str" cm="1">
        <f t="array" ref="I886">_xlfn.XLOOKUP(Flights[[#This Row],[Destination]],_xlfn._TRO_TRAILING( Airports!A:A),_xlfn._TRO_TRAILING( Airports!E:E), "Not found")</f>
        <v>CA</v>
      </c>
      <c r="J886" s="1">
        <v>0.59722222222222221</v>
      </c>
      <c r="K886" s="22">
        <f>HOUR(Flights[[#This Row],[Scheduled Departure]])</f>
        <v>14</v>
      </c>
      <c r="L886" s="1">
        <v>0.59513888888888888</v>
      </c>
      <c r="M886">
        <f>(L886-J886)*24*60</f>
        <v>-2.9999999999999893</v>
      </c>
      <c r="N886" s="16">
        <f>Flights[[#This Row],[Length (min)]]/60</f>
        <v>0.83333333333333337</v>
      </c>
      <c r="O886">
        <v>50</v>
      </c>
      <c r="P886">
        <v>110</v>
      </c>
      <c r="Q886" s="18">
        <f>IFERROR(Flights[[#This Row],[Distance]]/Flights[[#This Row],[Length (hr)]], "")</f>
        <v>132</v>
      </c>
      <c r="R886" s="1">
        <v>0.63749999999999996</v>
      </c>
      <c r="S886" s="1" t="str">
        <f>IF(Flights[[#This Row],[Length (hr)]]&lt;2, "No meal", IF(Flights[[#This Row],[Length (hr)]]&lt;3.5, "Light meal", "Full meal"))</f>
        <v>No meal</v>
      </c>
      <c r="T886" s="1" t="str">
        <f>IF(AND(Flights[[#This Row],[Airline]]="US Airways", Flights[[#This Row],[Meal]]="Full Meal"), "Yes", "No")</f>
        <v>No</v>
      </c>
      <c r="U886" s="1">
        <v>0.62986111111111109</v>
      </c>
      <c r="V886">
        <v>-11</v>
      </c>
      <c r="W886" s="1" t="str">
        <f>IF(Flights[[#This Row],[Arrival Delay]] = "", "Cancelled", IF(Flights[[#This Row],[Arrival Delay]]&gt;15, "Delayed", "On time"))</f>
        <v>On time</v>
      </c>
      <c r="X886" t="str">
        <f>IF(Flights[[#This Row],[Status]]&lt;&gt;"Delayed","", IF(Flights[[#This Row],[Arrival Delay]]&gt;120, "Severe", IF(Flights[[#This Row],[Arrival Delay]]&gt;60, "Major", "Moderate")))</f>
        <v/>
      </c>
      <c r="Y886" t="b">
        <v>0</v>
      </c>
      <c r="AA886" t="str">
        <f>IF(OR(AND(Flights[[#This Row],[Status]]="Cancelled", Flights[[#This Row],[Cancellation Reason]]="Airline/Carrier"), Flights[[#This Row],[Delay Type]]="Severe"), "Yes", "No")</f>
        <v>No</v>
      </c>
    </row>
    <row r="887" spans="1:27" x14ac:dyDescent="0.3">
      <c r="A887" s="3">
        <v>42075</v>
      </c>
      <c r="B887" s="22">
        <f>WEEKNUM(Flights[[#This Row],[Date]], 1)</f>
        <v>11</v>
      </c>
      <c r="C887" s="22">
        <f>WEEKDAY(Flights[[#This Row],[Date]],1)</f>
        <v>5</v>
      </c>
      <c r="D887" t="s">
        <v>1101</v>
      </c>
      <c r="E887" t="s">
        <v>1994</v>
      </c>
      <c r="F887" t="s">
        <v>0</v>
      </c>
      <c r="G887" t="s">
        <v>356</v>
      </c>
      <c r="H887" t="str">
        <f>_xlfn.XLOOKUP(Flights[[#This Row],[Destination]], Airports!$A$2:$A$78, Airports!$D$2:$D$78)</f>
        <v>Tucson</v>
      </c>
      <c r="I887" t="str" cm="1">
        <f t="array" ref="I887">_xlfn.XLOOKUP(Flights[[#This Row],[Destination]],_xlfn._TRO_TRAILING( Airports!A:A),_xlfn._TRO_TRAILING( Airports!E:E), "Not found")</f>
        <v>AZ</v>
      </c>
      <c r="J887" s="1">
        <v>0.65833333333333333</v>
      </c>
      <c r="K887" s="22">
        <f>HOUR(Flights[[#This Row],[Scheduled Departure]])</f>
        <v>15</v>
      </c>
      <c r="L887" s="1">
        <v>0.6743055555555556</v>
      </c>
      <c r="M887">
        <f>(L887-J887)*24*60</f>
        <v>23.000000000000078</v>
      </c>
      <c r="N887" s="16">
        <f>Flights[[#This Row],[Length (min)]]/60</f>
        <v>1.65</v>
      </c>
      <c r="O887">
        <v>99</v>
      </c>
      <c r="P887">
        <v>451</v>
      </c>
      <c r="Q887" s="18">
        <f>IFERROR(Flights[[#This Row],[Distance]]/Flights[[#This Row],[Length (hr)]], "")</f>
        <v>273.33333333333337</v>
      </c>
      <c r="R887" s="1">
        <v>0.71666666666666667</v>
      </c>
      <c r="S887" s="1" t="str">
        <f>IF(Flights[[#This Row],[Length (hr)]]&lt;2, "No meal", IF(Flights[[#This Row],[Length (hr)]]&lt;3.5, "Light meal", "Full meal"))</f>
        <v>No meal</v>
      </c>
      <c r="T887" s="1" t="str">
        <f>IF(AND(Flights[[#This Row],[Airline]]="US Airways", Flights[[#This Row],[Meal]]="Full Meal"), "Yes", "No")</f>
        <v>No</v>
      </c>
      <c r="U887" s="1">
        <v>0.74305555555555558</v>
      </c>
      <c r="V887">
        <v>38</v>
      </c>
      <c r="W887" s="1" t="str">
        <f>IF(Flights[[#This Row],[Arrival Delay]] = "", "Cancelled", IF(Flights[[#This Row],[Arrival Delay]]&gt;15, "Delayed", "On time"))</f>
        <v>Delayed</v>
      </c>
      <c r="X887" t="str">
        <f>IF(Flights[[#This Row],[Status]]&lt;&gt;"Delayed","", IF(Flights[[#This Row],[Arrival Delay]]&gt;120, "Severe", IF(Flights[[#This Row],[Arrival Delay]]&gt;60, "Major", "Moderate")))</f>
        <v>Moderate</v>
      </c>
      <c r="Y887" t="b">
        <v>0</v>
      </c>
      <c r="AA887" t="str">
        <f>IF(OR(AND(Flights[[#This Row],[Status]]="Cancelled", Flights[[#This Row],[Cancellation Reason]]="Airline/Carrier"), Flights[[#This Row],[Delay Type]]="Severe"), "Yes", "No")</f>
        <v>No</v>
      </c>
    </row>
    <row r="888" spans="1:27" x14ac:dyDescent="0.3">
      <c r="A888" s="3">
        <v>42075</v>
      </c>
      <c r="B888" s="22">
        <f>WEEKNUM(Flights[[#This Row],[Date]], 1)</f>
        <v>11</v>
      </c>
      <c r="C888" s="22">
        <f>WEEKDAY(Flights[[#This Row],[Date]],1)</f>
        <v>5</v>
      </c>
      <c r="D888" t="s">
        <v>585</v>
      </c>
      <c r="E888" t="s">
        <v>1996</v>
      </c>
      <c r="F888" t="s">
        <v>0</v>
      </c>
      <c r="G888" t="s">
        <v>344</v>
      </c>
      <c r="H888" t="str">
        <f>_xlfn.XLOOKUP(Flights[[#This Row],[Destination]], Airports!$A$2:$A$78, Airports!$D$2:$D$78)</f>
        <v>Seattle</v>
      </c>
      <c r="I888" t="str" cm="1">
        <f t="array" ref="I888">_xlfn.XLOOKUP(Flights[[#This Row],[Destination]],_xlfn._TRO_TRAILING( Airports!A:A),_xlfn._TRO_TRAILING( Airports!E:E), "Not found")</f>
        <v>WA</v>
      </c>
      <c r="J888" s="1">
        <v>0.73611111111111116</v>
      </c>
      <c r="K888" s="22">
        <f>HOUR(Flights[[#This Row],[Scheduled Departure]])</f>
        <v>17</v>
      </c>
      <c r="L888" s="1">
        <v>0.79791666666666672</v>
      </c>
      <c r="M888">
        <f>(L888-J888)*24*60</f>
        <v>89</v>
      </c>
      <c r="N888" s="16">
        <f>Flights[[#This Row],[Length (min)]]/60</f>
        <v>2.7666666666666666</v>
      </c>
      <c r="O888">
        <v>166</v>
      </c>
      <c r="P888">
        <v>954</v>
      </c>
      <c r="Q888" s="18">
        <f>IFERROR(Flights[[#This Row],[Distance]]/Flights[[#This Row],[Length (hr)]], "")</f>
        <v>344.81927710843377</v>
      </c>
      <c r="R888" s="1">
        <v>0.84722222222222221</v>
      </c>
      <c r="S888" s="1" t="str">
        <f>IF(Flights[[#This Row],[Length (hr)]]&lt;2, "No meal", IF(Flights[[#This Row],[Length (hr)]]&lt;3.5, "Light meal", "Full meal"))</f>
        <v>Light meal</v>
      </c>
      <c r="T888" s="1" t="str">
        <f>IF(AND(Flights[[#This Row],[Airline]]="US Airways", Flights[[#This Row],[Meal]]="Full Meal"), "Yes", "No")</f>
        <v>No</v>
      </c>
      <c r="U888" s="1">
        <v>0.91319444444444442</v>
      </c>
      <c r="V888">
        <v>95</v>
      </c>
      <c r="W888" s="1" t="str">
        <f>IF(Flights[[#This Row],[Arrival Delay]] = "", "Cancelled", IF(Flights[[#This Row],[Arrival Delay]]&gt;15, "Delayed", "On time"))</f>
        <v>Delayed</v>
      </c>
      <c r="X888" t="str">
        <f>IF(Flights[[#This Row],[Status]]&lt;&gt;"Delayed","", IF(Flights[[#This Row],[Arrival Delay]]&gt;120, "Severe", IF(Flights[[#This Row],[Arrival Delay]]&gt;60, "Major", "Moderate")))</f>
        <v>Major</v>
      </c>
      <c r="Y888" t="b">
        <v>0</v>
      </c>
      <c r="AA888" t="str">
        <f>IF(OR(AND(Flights[[#This Row],[Status]]="Cancelled", Flights[[#This Row],[Cancellation Reason]]="Airline/Carrier"), Flights[[#This Row],[Delay Type]]="Severe"), "Yes", "No")</f>
        <v>No</v>
      </c>
    </row>
    <row r="889" spans="1:27" x14ac:dyDescent="0.3">
      <c r="A889" s="3">
        <v>42075</v>
      </c>
      <c r="B889" s="22">
        <f>WEEKNUM(Flights[[#This Row],[Date]], 1)</f>
        <v>11</v>
      </c>
      <c r="C889" s="22">
        <f>WEEKDAY(Flights[[#This Row],[Date]],1)</f>
        <v>5</v>
      </c>
      <c r="D889" t="s">
        <v>605</v>
      </c>
      <c r="E889" t="s">
        <v>1994</v>
      </c>
      <c r="F889" t="s">
        <v>0</v>
      </c>
      <c r="G889" t="s">
        <v>283</v>
      </c>
      <c r="H889" t="str">
        <f>_xlfn.XLOOKUP(Flights[[#This Row],[Destination]], Airports!$A$2:$A$78, Airports!$D$2:$D$78)</f>
        <v>Fresno</v>
      </c>
      <c r="I889" t="str" cm="1">
        <f t="array" ref="I889">_xlfn.XLOOKUP(Flights[[#This Row],[Destination]],_xlfn._TRO_TRAILING( Airports!A:A),_xlfn._TRO_TRAILING( Airports!E:E), "Not found")</f>
        <v>CA</v>
      </c>
      <c r="J889" s="1">
        <v>0.77361111111111114</v>
      </c>
      <c r="K889" s="22">
        <f>HOUR(Flights[[#This Row],[Scheduled Departure]])</f>
        <v>18</v>
      </c>
      <c r="L889" s="1">
        <v>0.80694444444444446</v>
      </c>
      <c r="M889">
        <f>(L889-J889)*24*60</f>
        <v>47.999999999999986</v>
      </c>
      <c r="N889" s="16">
        <f>Flights[[#This Row],[Length (min)]]/60</f>
        <v>1.1499999999999999</v>
      </c>
      <c r="O889">
        <v>69</v>
      </c>
      <c r="P889">
        <v>209</v>
      </c>
      <c r="Q889" s="18">
        <f>IFERROR(Flights[[#This Row],[Distance]]/Flights[[#This Row],[Length (hr)]], "")</f>
        <v>181.73913043478262</v>
      </c>
      <c r="R889" s="1">
        <v>0.81944444444444442</v>
      </c>
      <c r="S889" s="1" t="str">
        <f>IF(Flights[[#This Row],[Length (hr)]]&lt;2, "No meal", IF(Flights[[#This Row],[Length (hr)]]&lt;3.5, "Light meal", "Full meal"))</f>
        <v>No meal</v>
      </c>
      <c r="T889" s="1" t="str">
        <f>IF(AND(Flights[[#This Row],[Airline]]="US Airways", Flights[[#This Row],[Meal]]="Full Meal"), "Yes", "No")</f>
        <v>No</v>
      </c>
      <c r="U889" s="1">
        <v>0.85486111111111107</v>
      </c>
      <c r="V889">
        <v>51</v>
      </c>
      <c r="W889" s="1" t="str">
        <f>IF(Flights[[#This Row],[Arrival Delay]] = "", "Cancelled", IF(Flights[[#This Row],[Arrival Delay]]&gt;15, "Delayed", "On time"))</f>
        <v>Delayed</v>
      </c>
      <c r="X889" t="str">
        <f>IF(Flights[[#This Row],[Status]]&lt;&gt;"Delayed","", IF(Flights[[#This Row],[Arrival Delay]]&gt;120, "Severe", IF(Flights[[#This Row],[Arrival Delay]]&gt;60, "Major", "Moderate")))</f>
        <v>Moderate</v>
      </c>
      <c r="Y889" t="b">
        <v>0</v>
      </c>
      <c r="AA889" t="str">
        <f>IF(OR(AND(Flights[[#This Row],[Status]]="Cancelled", Flights[[#This Row],[Cancellation Reason]]="Airline/Carrier"), Flights[[#This Row],[Delay Type]]="Severe"), "Yes", "No")</f>
        <v>No</v>
      </c>
    </row>
    <row r="890" spans="1:27" x14ac:dyDescent="0.3">
      <c r="A890" s="3">
        <v>42075</v>
      </c>
      <c r="B890" s="22">
        <f>WEEKNUM(Flights[[#This Row],[Date]], 1)</f>
        <v>11</v>
      </c>
      <c r="C890" s="22">
        <f>WEEKDAY(Flights[[#This Row],[Date]],1)</f>
        <v>5</v>
      </c>
      <c r="D890" t="s">
        <v>630</v>
      </c>
      <c r="E890" t="s">
        <v>1991</v>
      </c>
      <c r="F890" t="s">
        <v>0</v>
      </c>
      <c r="G890" t="s">
        <v>248</v>
      </c>
      <c r="H890" t="str">
        <f>_xlfn.XLOOKUP(Flights[[#This Row],[Destination]], Airports!$A$2:$A$78, Airports!$D$2:$D$78)</f>
        <v>Anchorage</v>
      </c>
      <c r="I890" t="str" cm="1">
        <f t="array" ref="I890">_xlfn.XLOOKUP(Flights[[#This Row],[Destination]],_xlfn._TRO_TRAILING( Airports!A:A),_xlfn._TRO_TRAILING( Airports!E:E), "Not found")</f>
        <v>AK</v>
      </c>
      <c r="J890" s="1">
        <v>0.82986111111111116</v>
      </c>
      <c r="K890" s="22">
        <f>HOUR(Flights[[#This Row],[Scheduled Departure]])</f>
        <v>19</v>
      </c>
      <c r="L890" s="1">
        <v>0.82986111111111116</v>
      </c>
      <c r="M890">
        <f>(L890-J890)*24*60</f>
        <v>0</v>
      </c>
      <c r="N890" s="16">
        <f>Flights[[#This Row],[Length (min)]]/60</f>
        <v>5.2333333333333334</v>
      </c>
      <c r="O890">
        <v>314</v>
      </c>
      <c r="P890">
        <v>2345</v>
      </c>
      <c r="Q890" s="18">
        <f>IFERROR(Flights[[#This Row],[Distance]]/Flights[[#This Row],[Length (hr)]], "")</f>
        <v>448.08917197452229</v>
      </c>
      <c r="R890" s="1">
        <v>1.9444444444444445E-2</v>
      </c>
      <c r="S890" s="1" t="str">
        <f>IF(Flights[[#This Row],[Length (hr)]]&lt;2, "No meal", IF(Flights[[#This Row],[Length (hr)]]&lt;3.5, "Light meal", "Full meal"))</f>
        <v>Full meal</v>
      </c>
      <c r="T890" s="1" t="str">
        <f>IF(AND(Flights[[#This Row],[Airline]]="US Airways", Flights[[#This Row],[Meal]]="Full Meal"), "Yes", "No")</f>
        <v>No</v>
      </c>
      <c r="U890" s="1">
        <v>6.2500000000000003E-3</v>
      </c>
      <c r="V890">
        <v>-19</v>
      </c>
      <c r="W890" s="1" t="str">
        <f>IF(Flights[[#This Row],[Arrival Delay]] = "", "Cancelled", IF(Flights[[#This Row],[Arrival Delay]]&gt;15, "Delayed", "On time"))</f>
        <v>On time</v>
      </c>
      <c r="X890" t="str">
        <f>IF(Flights[[#This Row],[Status]]&lt;&gt;"Delayed","", IF(Flights[[#This Row],[Arrival Delay]]&gt;120, "Severe", IF(Flights[[#This Row],[Arrival Delay]]&gt;60, "Major", "Moderate")))</f>
        <v/>
      </c>
      <c r="Y890" t="b">
        <v>0</v>
      </c>
      <c r="AA890" t="str">
        <f>IF(OR(AND(Flights[[#This Row],[Status]]="Cancelled", Flights[[#This Row],[Cancellation Reason]]="Airline/Carrier"), Flights[[#This Row],[Delay Type]]="Severe"), "Yes", "No")</f>
        <v>No</v>
      </c>
    </row>
    <row r="891" spans="1:27" x14ac:dyDescent="0.3">
      <c r="A891" s="3">
        <v>42075</v>
      </c>
      <c r="B891" s="22">
        <f>WEEKNUM(Flights[[#This Row],[Date]], 1)</f>
        <v>11</v>
      </c>
      <c r="C891" s="22">
        <f>WEEKDAY(Flights[[#This Row],[Date]],1)</f>
        <v>5</v>
      </c>
      <c r="D891" t="s">
        <v>648</v>
      </c>
      <c r="E891" t="s">
        <v>1992</v>
      </c>
      <c r="F891" t="s">
        <v>0</v>
      </c>
      <c r="G891" t="s">
        <v>12</v>
      </c>
      <c r="H891" t="str">
        <f>_xlfn.XLOOKUP(Flights[[#This Row],[Destination]], Airports!$A$2:$A$78, Airports!$D$2:$D$78)</f>
        <v>New York</v>
      </c>
      <c r="I891" t="str" cm="1">
        <f t="array" ref="I891">_xlfn.XLOOKUP(Flights[[#This Row],[Destination]],_xlfn._TRO_TRAILING( Airports!A:A),_xlfn._TRO_TRAILING( Airports!E:E), "Not found")</f>
        <v>NY</v>
      </c>
      <c r="J891" s="1">
        <v>0.88263888888888886</v>
      </c>
      <c r="K891" s="22">
        <f>HOUR(Flights[[#This Row],[Scheduled Departure]])</f>
        <v>21</v>
      </c>
      <c r="L891" s="1">
        <v>0.87916666666666665</v>
      </c>
      <c r="M891">
        <f>(L891-J891)*24*60</f>
        <v>-4.9999999999999822</v>
      </c>
      <c r="N891" s="16">
        <f>Flights[[#This Row],[Length (min)]]/60</f>
        <v>5.5666666666666664</v>
      </c>
      <c r="O891">
        <v>334</v>
      </c>
      <c r="P891">
        <v>2475</v>
      </c>
      <c r="Q891" s="18">
        <f>IFERROR(Flights[[#This Row],[Distance]]/Flights[[#This Row],[Length (hr)]], "")</f>
        <v>444.61077844311382</v>
      </c>
      <c r="R891" s="1">
        <v>0.22361111111111112</v>
      </c>
      <c r="S891" s="1" t="str">
        <f>IF(Flights[[#This Row],[Length (hr)]]&lt;2, "No meal", IF(Flights[[#This Row],[Length (hr)]]&lt;3.5, "Light meal", "Full meal"))</f>
        <v>Full meal</v>
      </c>
      <c r="T891" s="1" t="str">
        <f>IF(AND(Flights[[#This Row],[Airline]]="US Airways", Flights[[#This Row],[Meal]]="Full Meal"), "Yes", "No")</f>
        <v>No</v>
      </c>
      <c r="U891" s="1">
        <v>0.2361111111111111</v>
      </c>
      <c r="V891">
        <v>18</v>
      </c>
      <c r="W891" s="1" t="str">
        <f>IF(Flights[[#This Row],[Arrival Delay]] = "", "Cancelled", IF(Flights[[#This Row],[Arrival Delay]]&gt;15, "Delayed", "On time"))</f>
        <v>Delayed</v>
      </c>
      <c r="X891" t="str">
        <f>IF(Flights[[#This Row],[Status]]&lt;&gt;"Delayed","", IF(Flights[[#This Row],[Arrival Delay]]&gt;120, "Severe", IF(Flights[[#This Row],[Arrival Delay]]&gt;60, "Major", "Moderate")))</f>
        <v>Moderate</v>
      </c>
      <c r="Y891" t="b">
        <v>0</v>
      </c>
      <c r="AA891" t="str">
        <f>IF(OR(AND(Flights[[#This Row],[Status]]="Cancelled", Flights[[#This Row],[Cancellation Reason]]="Airline/Carrier"), Flights[[#This Row],[Delay Type]]="Severe"), "Yes", "No")</f>
        <v>No</v>
      </c>
    </row>
    <row r="892" spans="1:27" x14ac:dyDescent="0.3">
      <c r="A892" s="3">
        <v>42075</v>
      </c>
      <c r="B892" s="22">
        <f>WEEKNUM(Flights[[#This Row],[Date]], 1)</f>
        <v>11</v>
      </c>
      <c r="C892" s="22">
        <f>WEEKDAY(Flights[[#This Row],[Date]],1)</f>
        <v>5</v>
      </c>
      <c r="D892" t="s">
        <v>744</v>
      </c>
      <c r="E892" t="s">
        <v>1989</v>
      </c>
      <c r="F892" t="s">
        <v>0</v>
      </c>
      <c r="G892" t="s">
        <v>268</v>
      </c>
      <c r="H892" t="str">
        <f>_xlfn.XLOOKUP(Flights[[#This Row],[Destination]], Airports!$A$2:$A$78, Airports!$D$2:$D$78)</f>
        <v>Convington</v>
      </c>
      <c r="I892" t="str" cm="1">
        <f t="array" ref="I892">_xlfn.XLOOKUP(Flights[[#This Row],[Destination]],_xlfn._TRO_TRAILING( Airports!A:A),_xlfn._TRO_TRAILING( Airports!E:E), "Not found")</f>
        <v>KY</v>
      </c>
      <c r="J892" s="1">
        <v>0.95347222222222228</v>
      </c>
      <c r="K892" s="22">
        <f>HOUR(Flights[[#This Row],[Scheduled Departure]])</f>
        <v>22</v>
      </c>
      <c r="L892" s="1">
        <v>0.95</v>
      </c>
      <c r="M892">
        <f>(L892-J892)*24*60</f>
        <v>-5.0000000000001421</v>
      </c>
      <c r="N892" s="16">
        <f>Flights[[#This Row],[Length (min)]]/60</f>
        <v>4.45</v>
      </c>
      <c r="O892">
        <v>267</v>
      </c>
      <c r="P892">
        <v>1900</v>
      </c>
      <c r="Q892" s="18">
        <f>IFERROR(Flights[[#This Row],[Distance]]/Flights[[#This Row],[Length (hr)]], "")</f>
        <v>426.96629213483146</v>
      </c>
      <c r="R892" s="1">
        <v>0.25</v>
      </c>
      <c r="S892" s="1" t="str">
        <f>IF(Flights[[#This Row],[Length (hr)]]&lt;2, "No meal", IF(Flights[[#This Row],[Length (hr)]]&lt;3.5, "Light meal", "Full meal"))</f>
        <v>Full meal</v>
      </c>
      <c r="T892" s="1" t="str">
        <f>IF(AND(Flights[[#This Row],[Airline]]="US Airways", Flights[[#This Row],[Meal]]="Full Meal"), "Yes", "No")</f>
        <v>No</v>
      </c>
      <c r="U892" s="1">
        <v>0.26041666666666669</v>
      </c>
      <c r="V892">
        <v>15</v>
      </c>
      <c r="W892" s="1" t="str">
        <f>IF(Flights[[#This Row],[Arrival Delay]] = "", "Cancelled", IF(Flights[[#This Row],[Arrival Delay]]&gt;15, "Delayed", "On time"))</f>
        <v>On time</v>
      </c>
      <c r="X892" t="str">
        <f>IF(Flights[[#This Row],[Status]]&lt;&gt;"Delayed","", IF(Flights[[#This Row],[Arrival Delay]]&gt;120, "Severe", IF(Flights[[#This Row],[Arrival Delay]]&gt;60, "Major", "Moderate")))</f>
        <v/>
      </c>
      <c r="Y892" t="b">
        <v>0</v>
      </c>
      <c r="AA892" t="str">
        <f>IF(OR(AND(Flights[[#This Row],[Status]]="Cancelled", Flights[[#This Row],[Cancellation Reason]]="Airline/Carrier"), Flights[[#This Row],[Delay Type]]="Severe"), "Yes", "No")</f>
        <v>No</v>
      </c>
    </row>
    <row r="893" spans="1:27" x14ac:dyDescent="0.3">
      <c r="A893" s="3">
        <v>42075</v>
      </c>
      <c r="B893" s="22">
        <f>WEEKNUM(Flights[[#This Row],[Date]], 1)</f>
        <v>11</v>
      </c>
      <c r="C893" s="22">
        <f>WEEKDAY(Flights[[#This Row],[Date]],1)</f>
        <v>5</v>
      </c>
      <c r="D893" t="s">
        <v>471</v>
      </c>
      <c r="E893" t="s">
        <v>1990</v>
      </c>
      <c r="F893" t="s">
        <v>0</v>
      </c>
      <c r="G893" t="s">
        <v>16</v>
      </c>
      <c r="H893" t="str">
        <f>_xlfn.XLOOKUP(Flights[[#This Row],[Destination]], Airports!$A$2:$A$78, Airports!$D$2:$D$78)</f>
        <v>Dulles</v>
      </c>
      <c r="I893" t="str" cm="1">
        <f t="array" ref="I893">_xlfn.XLOOKUP(Flights[[#This Row],[Destination]],_xlfn._TRO_TRAILING( Airports!A:A),_xlfn._TRO_TRAILING( Airports!E:E), "Not found")</f>
        <v>VA</v>
      </c>
      <c r="J893" s="1">
        <v>0.9555555555555556</v>
      </c>
      <c r="K893" s="22">
        <f>HOUR(Flights[[#This Row],[Scheduled Departure]])</f>
        <v>22</v>
      </c>
      <c r="L893" s="1">
        <v>0.95138888888888884</v>
      </c>
      <c r="M893">
        <f>(L893-J893)*24*60</f>
        <v>-6.0000000000001386</v>
      </c>
      <c r="N893" s="16">
        <f>Flights[[#This Row],[Length (min)]]/60</f>
        <v>4.9000000000000004</v>
      </c>
      <c r="O893">
        <v>294</v>
      </c>
      <c r="P893">
        <v>2288</v>
      </c>
      <c r="Q893" s="18">
        <f>IFERROR(Flights[[#This Row],[Distance]]/Flights[[#This Row],[Length (hr)]], "")</f>
        <v>466.93877551020404</v>
      </c>
      <c r="R893" s="1">
        <v>0.28611111111111109</v>
      </c>
      <c r="S893" s="1" t="str">
        <f>IF(Flights[[#This Row],[Length (hr)]]&lt;2, "No meal", IF(Flights[[#This Row],[Length (hr)]]&lt;3.5, "Light meal", "Full meal"))</f>
        <v>Full meal</v>
      </c>
      <c r="T893" s="1" t="str">
        <f>IF(AND(Flights[[#This Row],[Airline]]="US Airways", Flights[[#This Row],[Meal]]="Full Meal"), "Yes", "No")</f>
        <v>No</v>
      </c>
      <c r="U893" s="1">
        <v>0.28055555555555556</v>
      </c>
      <c r="V893">
        <v>-8</v>
      </c>
      <c r="W893" s="1" t="str">
        <f>IF(Flights[[#This Row],[Arrival Delay]] = "", "Cancelled", IF(Flights[[#This Row],[Arrival Delay]]&gt;15, "Delayed", "On time"))</f>
        <v>On time</v>
      </c>
      <c r="X893" t="str">
        <f>IF(Flights[[#This Row],[Status]]&lt;&gt;"Delayed","", IF(Flights[[#This Row],[Arrival Delay]]&gt;120, "Severe", IF(Flights[[#This Row],[Arrival Delay]]&gt;60, "Major", "Moderate")))</f>
        <v/>
      </c>
      <c r="Y893" t="b">
        <v>0</v>
      </c>
      <c r="AA893" t="str">
        <f>IF(OR(AND(Flights[[#This Row],[Status]]="Cancelled", Flights[[#This Row],[Cancellation Reason]]="Airline/Carrier"), Flights[[#This Row],[Delay Type]]="Severe"), "Yes", "No")</f>
        <v>No</v>
      </c>
    </row>
    <row r="894" spans="1:27" x14ac:dyDescent="0.3">
      <c r="A894" s="3">
        <v>42076</v>
      </c>
      <c r="B894" s="22">
        <f>WEEKNUM(Flights[[#This Row],[Date]], 1)</f>
        <v>11</v>
      </c>
      <c r="C894" s="22">
        <f>WEEKDAY(Flights[[#This Row],[Date]],1)</f>
        <v>6</v>
      </c>
      <c r="D894" t="s">
        <v>1097</v>
      </c>
      <c r="E894" t="s">
        <v>1989</v>
      </c>
      <c r="F894" t="s">
        <v>0</v>
      </c>
      <c r="G894" t="s">
        <v>276</v>
      </c>
      <c r="H894" t="str">
        <f>_xlfn.XLOOKUP(Flights[[#This Row],[Destination]], Airports!$A$2:$A$78, Airports!$D$2:$D$78)</f>
        <v>Detroit</v>
      </c>
      <c r="I894" t="str" cm="1">
        <f t="array" ref="I894">_xlfn.XLOOKUP(Flights[[#This Row],[Destination]],_xlfn._TRO_TRAILING( Airports!A:A),_xlfn._TRO_TRAILING( Airports!E:E), "Not found")</f>
        <v>MI</v>
      </c>
      <c r="J894" s="1">
        <v>3.2638888888888891E-2</v>
      </c>
      <c r="K894" s="22">
        <f>HOUR(Flights[[#This Row],[Scheduled Departure]])</f>
        <v>0</v>
      </c>
      <c r="L894" s="1">
        <v>3.4722222222222224E-2</v>
      </c>
      <c r="M894">
        <f>(L894-J894)*24*60</f>
        <v>2.9999999999999991</v>
      </c>
      <c r="N894" s="16">
        <f>Flights[[#This Row],[Length (min)]]/60</f>
        <v>4.3666666666666663</v>
      </c>
      <c r="O894">
        <v>262</v>
      </c>
      <c r="P894">
        <v>1979</v>
      </c>
      <c r="Q894" s="18">
        <f>IFERROR(Flights[[#This Row],[Distance]]/Flights[[#This Row],[Length (hr)]], "")</f>
        <v>453.20610687022906</v>
      </c>
      <c r="R894" s="1">
        <v>0.33750000000000002</v>
      </c>
      <c r="S894" s="1" t="str">
        <f>IF(Flights[[#This Row],[Length (hr)]]&lt;2, "No meal", IF(Flights[[#This Row],[Length (hr)]]&lt;3.5, "Light meal", "Full meal"))</f>
        <v>Full meal</v>
      </c>
      <c r="T894" s="1" t="str">
        <f>IF(AND(Flights[[#This Row],[Airline]]="US Airways", Flights[[#This Row],[Meal]]="Full Meal"), "Yes", "No")</f>
        <v>No</v>
      </c>
      <c r="U894" s="1">
        <v>0.34166666666666667</v>
      </c>
      <c r="V894">
        <v>6</v>
      </c>
      <c r="W894" s="1" t="str">
        <f>IF(Flights[[#This Row],[Arrival Delay]] = "", "Cancelled", IF(Flights[[#This Row],[Arrival Delay]]&gt;15, "Delayed", "On time"))</f>
        <v>On time</v>
      </c>
      <c r="X894" t="str">
        <f>IF(Flights[[#This Row],[Status]]&lt;&gt;"Delayed","", IF(Flights[[#This Row],[Arrival Delay]]&gt;120, "Severe", IF(Flights[[#This Row],[Arrival Delay]]&gt;60, "Major", "Moderate")))</f>
        <v/>
      </c>
      <c r="Y894" t="b">
        <v>0</v>
      </c>
      <c r="AA894" t="str">
        <f>IF(OR(AND(Flights[[#This Row],[Status]]="Cancelled", Flights[[#This Row],[Cancellation Reason]]="Airline/Carrier"), Flights[[#This Row],[Delay Type]]="Severe"), "Yes", "No")</f>
        <v>No</v>
      </c>
    </row>
    <row r="895" spans="1:27" x14ac:dyDescent="0.3">
      <c r="A895" s="3">
        <v>42076</v>
      </c>
      <c r="B895" s="22">
        <f>WEEKNUM(Flights[[#This Row],[Date]], 1)</f>
        <v>11</v>
      </c>
      <c r="C895" s="22">
        <f>WEEKDAY(Flights[[#This Row],[Date]],1)</f>
        <v>6</v>
      </c>
      <c r="D895" t="s">
        <v>751</v>
      </c>
      <c r="E895" t="s">
        <v>1990</v>
      </c>
      <c r="F895" t="s">
        <v>0</v>
      </c>
      <c r="G895" t="s">
        <v>4</v>
      </c>
      <c r="H895" t="str">
        <f>_xlfn.XLOOKUP(Flights[[#This Row],[Destination]], Airports!$A$2:$A$78, Airports!$D$2:$D$78)</f>
        <v>Chicago</v>
      </c>
      <c r="I895" t="str" cm="1">
        <f t="array" ref="I895">_xlfn.XLOOKUP(Flights[[#This Row],[Destination]],_xlfn._TRO_TRAILING( Airports!A:A),_xlfn._TRO_TRAILING( Airports!E:E), "Not found")</f>
        <v>IL</v>
      </c>
      <c r="J895" s="1">
        <v>0.25</v>
      </c>
      <c r="K895" s="22">
        <f>HOUR(Flights[[#This Row],[Scheduled Departure]])</f>
        <v>6</v>
      </c>
      <c r="L895" s="1">
        <v>0.25624999999999998</v>
      </c>
      <c r="M895">
        <f>(L895-J895)*24*60</f>
        <v>8.999999999999968</v>
      </c>
      <c r="N895" s="16">
        <f>Flights[[#This Row],[Length (min)]]/60</f>
        <v>3.9333333333333331</v>
      </c>
      <c r="O895">
        <v>236</v>
      </c>
      <c r="P895">
        <v>1744</v>
      </c>
      <c r="Q895" s="18">
        <f>IFERROR(Flights[[#This Row],[Distance]]/Flights[[#This Row],[Length (hr)]], "")</f>
        <v>443.38983050847457</v>
      </c>
      <c r="R895" s="1">
        <v>0.50277777777777777</v>
      </c>
      <c r="S895" s="1" t="str">
        <f>IF(Flights[[#This Row],[Length (hr)]]&lt;2, "No meal", IF(Flights[[#This Row],[Length (hr)]]&lt;3.5, "Light meal", "Full meal"))</f>
        <v>Full meal</v>
      </c>
      <c r="T895" s="1" t="str">
        <f>IF(AND(Flights[[#This Row],[Airline]]="US Airways", Flights[[#This Row],[Meal]]="Full Meal"), "Yes", "No")</f>
        <v>No</v>
      </c>
      <c r="U895" s="1">
        <v>0.50347222222222221</v>
      </c>
      <c r="V895">
        <v>1</v>
      </c>
      <c r="W895" s="1" t="str">
        <f>IF(Flights[[#This Row],[Arrival Delay]] = "", "Cancelled", IF(Flights[[#This Row],[Arrival Delay]]&gt;15, "Delayed", "On time"))</f>
        <v>On time</v>
      </c>
      <c r="X895" t="str">
        <f>IF(Flights[[#This Row],[Status]]&lt;&gt;"Delayed","", IF(Flights[[#This Row],[Arrival Delay]]&gt;120, "Severe", IF(Flights[[#This Row],[Arrival Delay]]&gt;60, "Major", "Moderate")))</f>
        <v/>
      </c>
      <c r="Y895" t="b">
        <v>0</v>
      </c>
      <c r="AA895" t="str">
        <f>IF(OR(AND(Flights[[#This Row],[Status]]="Cancelled", Flights[[#This Row],[Cancellation Reason]]="Airline/Carrier"), Flights[[#This Row],[Delay Type]]="Severe"), "Yes", "No")</f>
        <v>No</v>
      </c>
    </row>
    <row r="896" spans="1:27" x14ac:dyDescent="0.3">
      <c r="A896" s="3">
        <v>42076</v>
      </c>
      <c r="B896" s="22">
        <f>WEEKNUM(Flights[[#This Row],[Date]], 1)</f>
        <v>11</v>
      </c>
      <c r="C896" s="22">
        <f>WEEKDAY(Flights[[#This Row],[Date]],1)</f>
        <v>6</v>
      </c>
      <c r="D896" t="s">
        <v>387</v>
      </c>
      <c r="E896" t="s">
        <v>1991</v>
      </c>
      <c r="F896" t="s">
        <v>0</v>
      </c>
      <c r="G896" t="s">
        <v>24</v>
      </c>
      <c r="H896" t="str">
        <f>_xlfn.XLOOKUP(Flights[[#This Row],[Destination]], Airports!$A$2:$A$78, Airports!$D$2:$D$78)</f>
        <v>Portland</v>
      </c>
      <c r="I896" t="str" cm="1">
        <f t="array" ref="I896">_xlfn.XLOOKUP(Flights[[#This Row],[Destination]],_xlfn._TRO_TRAILING( Airports!A:A),_xlfn._TRO_TRAILING( Airports!E:E), "Not found")</f>
        <v>OR</v>
      </c>
      <c r="J896" s="1">
        <v>0.27430555555555558</v>
      </c>
      <c r="K896" s="22">
        <f>HOUR(Flights[[#This Row],[Scheduled Departure]])</f>
        <v>6</v>
      </c>
      <c r="L896" s="1">
        <v>0.2673611111111111</v>
      </c>
      <c r="M896">
        <f>(L896-J896)*24*60</f>
        <v>-10.000000000000044</v>
      </c>
      <c r="N896" s="16">
        <f>Flights[[#This Row],[Length (min)]]/60</f>
        <v>2.9333333333333331</v>
      </c>
      <c r="O896">
        <v>176</v>
      </c>
      <c r="P896">
        <v>834</v>
      </c>
      <c r="Q896" s="18">
        <f>IFERROR(Flights[[#This Row],[Distance]]/Flights[[#This Row],[Length (hr)]], "")</f>
        <v>284.31818181818181</v>
      </c>
      <c r="R896" s="1">
        <v>0.37708333333333333</v>
      </c>
      <c r="S896" s="1" t="str">
        <f>IF(Flights[[#This Row],[Length (hr)]]&lt;2, "No meal", IF(Flights[[#This Row],[Length (hr)]]&lt;3.5, "Light meal", "Full meal"))</f>
        <v>Light meal</v>
      </c>
      <c r="T896" s="1" t="str">
        <f>IF(AND(Flights[[#This Row],[Airline]]="US Airways", Flights[[#This Row],[Meal]]="Full Meal"), "Yes", "No")</f>
        <v>No</v>
      </c>
      <c r="U896" s="1">
        <v>0.38958333333333334</v>
      </c>
      <c r="V896">
        <v>18</v>
      </c>
      <c r="W896" s="1" t="str">
        <f>IF(Flights[[#This Row],[Arrival Delay]] = "", "Cancelled", IF(Flights[[#This Row],[Arrival Delay]]&gt;15, "Delayed", "On time"))</f>
        <v>Delayed</v>
      </c>
      <c r="X896" t="str">
        <f>IF(Flights[[#This Row],[Status]]&lt;&gt;"Delayed","", IF(Flights[[#This Row],[Arrival Delay]]&gt;120, "Severe", IF(Flights[[#This Row],[Arrival Delay]]&gt;60, "Major", "Moderate")))</f>
        <v>Moderate</v>
      </c>
      <c r="Y896" t="b">
        <v>0</v>
      </c>
      <c r="AA896" t="str">
        <f>IF(OR(AND(Flights[[#This Row],[Status]]="Cancelled", Flights[[#This Row],[Cancellation Reason]]="Airline/Carrier"), Flights[[#This Row],[Delay Type]]="Severe"), "Yes", "No")</f>
        <v>No</v>
      </c>
    </row>
    <row r="897" spans="1:27" x14ac:dyDescent="0.3">
      <c r="A897" s="3">
        <v>42076</v>
      </c>
      <c r="B897" s="22">
        <f>WEEKNUM(Flights[[#This Row],[Date]], 1)</f>
        <v>11</v>
      </c>
      <c r="C897" s="22">
        <f>WEEKDAY(Flights[[#This Row],[Date]],1)</f>
        <v>6</v>
      </c>
      <c r="D897" t="s">
        <v>391</v>
      </c>
      <c r="E897" t="s">
        <v>1992</v>
      </c>
      <c r="F897" t="s">
        <v>0</v>
      </c>
      <c r="G897" t="s">
        <v>10</v>
      </c>
      <c r="H897" t="str">
        <f>_xlfn.XLOOKUP(Flights[[#This Row],[Destination]], Airports!$A$2:$A$78, Airports!$D$2:$D$78)</f>
        <v>Boston</v>
      </c>
      <c r="I897" t="str" cm="1">
        <f t="array" ref="I897">_xlfn.XLOOKUP(Flights[[#This Row],[Destination]],_xlfn._TRO_TRAILING( Airports!A:A),_xlfn._TRO_TRAILING( Airports!E:E), "Not found")</f>
        <v>MA</v>
      </c>
      <c r="J897" s="1">
        <v>0.2986111111111111</v>
      </c>
      <c r="K897" s="22">
        <f>HOUR(Flights[[#This Row],[Scheduled Departure]])</f>
        <v>7</v>
      </c>
      <c r="L897" s="1">
        <v>0.29583333333333334</v>
      </c>
      <c r="M897">
        <f>(L897-J897)*24*60</f>
        <v>-3.9999999999999858</v>
      </c>
      <c r="N897" s="16">
        <f>Flights[[#This Row],[Length (min)]]/60</f>
        <v>5.1333333333333337</v>
      </c>
      <c r="O897">
        <v>308</v>
      </c>
      <c r="P897">
        <v>2611</v>
      </c>
      <c r="Q897" s="18">
        <f>IFERROR(Flights[[#This Row],[Distance]]/Flights[[#This Row],[Length (hr)]], "")</f>
        <v>508.63636363636357</v>
      </c>
      <c r="R897" s="1">
        <v>0.64930555555555558</v>
      </c>
      <c r="S897" s="1" t="str">
        <f>IF(Flights[[#This Row],[Length (hr)]]&lt;2, "No meal", IF(Flights[[#This Row],[Length (hr)]]&lt;3.5, "Light meal", "Full meal"))</f>
        <v>Full meal</v>
      </c>
      <c r="T897" s="1" t="str">
        <f>IF(AND(Flights[[#This Row],[Airline]]="US Airways", Flights[[#This Row],[Meal]]="Full Meal"), "Yes", "No")</f>
        <v>No</v>
      </c>
      <c r="U897" s="1">
        <v>0.63472222222222219</v>
      </c>
      <c r="V897">
        <v>-21</v>
      </c>
      <c r="W897" s="1" t="str">
        <f>IF(Flights[[#This Row],[Arrival Delay]] = "", "Cancelled", IF(Flights[[#This Row],[Arrival Delay]]&gt;15, "Delayed", "On time"))</f>
        <v>On time</v>
      </c>
      <c r="X897" t="str">
        <f>IF(Flights[[#This Row],[Status]]&lt;&gt;"Delayed","", IF(Flights[[#This Row],[Arrival Delay]]&gt;120, "Severe", IF(Flights[[#This Row],[Arrival Delay]]&gt;60, "Major", "Moderate")))</f>
        <v/>
      </c>
      <c r="Y897" t="b">
        <v>0</v>
      </c>
      <c r="AA897" t="str">
        <f>IF(OR(AND(Flights[[#This Row],[Status]]="Cancelled", Flights[[#This Row],[Cancellation Reason]]="Airline/Carrier"), Flights[[#This Row],[Delay Type]]="Severe"), "Yes", "No")</f>
        <v>No</v>
      </c>
    </row>
    <row r="898" spans="1:27" x14ac:dyDescent="0.3">
      <c r="A898" s="3">
        <v>42076</v>
      </c>
      <c r="B898" s="22">
        <f>WEEKNUM(Flights[[#This Row],[Date]], 1)</f>
        <v>11</v>
      </c>
      <c r="C898" s="22">
        <f>WEEKDAY(Flights[[#This Row],[Date]],1)</f>
        <v>6</v>
      </c>
      <c r="D898" t="s">
        <v>1131</v>
      </c>
      <c r="E898" t="s">
        <v>1995</v>
      </c>
      <c r="F898" t="s">
        <v>0</v>
      </c>
      <c r="G898" t="s">
        <v>318</v>
      </c>
      <c r="H898" t="str">
        <f>_xlfn.XLOOKUP(Flights[[#This Row],[Destination]], Airports!$A$2:$A$78, Airports!$D$2:$D$78)</f>
        <v>Oakland</v>
      </c>
      <c r="I898" t="str" cm="1">
        <f t="array" ref="I898">_xlfn.XLOOKUP(Flights[[#This Row],[Destination]],_xlfn._TRO_TRAILING( Airports!A:A),_xlfn._TRO_TRAILING( Airports!E:E), "Not found")</f>
        <v>CA</v>
      </c>
      <c r="J898" s="1">
        <v>0.36805555555555558</v>
      </c>
      <c r="K898" s="22">
        <f>HOUR(Flights[[#This Row],[Scheduled Departure]])</f>
        <v>8</v>
      </c>
      <c r="L898" s="1">
        <v>0.38680555555555557</v>
      </c>
      <c r="M898">
        <f>(L898-J898)*24*60</f>
        <v>26.999999999999986</v>
      </c>
      <c r="N898" s="16">
        <f>Flights[[#This Row],[Length (min)]]/60</f>
        <v>1.3166666666666667</v>
      </c>
      <c r="O898">
        <v>79</v>
      </c>
      <c r="P898">
        <v>337</v>
      </c>
      <c r="Q898" s="18">
        <f>IFERROR(Flights[[#This Row],[Distance]]/Flights[[#This Row],[Length (hr)]], "")</f>
        <v>255.9493670886076</v>
      </c>
      <c r="R898" s="1">
        <v>0.4236111111111111</v>
      </c>
      <c r="S898" s="1" t="str">
        <f>IF(Flights[[#This Row],[Length (hr)]]&lt;2, "No meal", IF(Flights[[#This Row],[Length (hr)]]&lt;3.5, "Light meal", "Full meal"))</f>
        <v>No meal</v>
      </c>
      <c r="T898" s="1" t="str">
        <f>IF(AND(Flights[[#This Row],[Airline]]="US Airways", Flights[[#This Row],[Meal]]="Full Meal"), "Yes", "No")</f>
        <v>No</v>
      </c>
      <c r="U898" s="1">
        <v>0.44166666666666665</v>
      </c>
      <c r="V898">
        <v>26</v>
      </c>
      <c r="W898" s="1" t="str">
        <f>IF(Flights[[#This Row],[Arrival Delay]] = "", "Cancelled", IF(Flights[[#This Row],[Arrival Delay]]&gt;15, "Delayed", "On time"))</f>
        <v>Delayed</v>
      </c>
      <c r="X898" t="str">
        <f>IF(Flights[[#This Row],[Status]]&lt;&gt;"Delayed","", IF(Flights[[#This Row],[Arrival Delay]]&gt;120, "Severe", IF(Flights[[#This Row],[Arrival Delay]]&gt;60, "Major", "Moderate")))</f>
        <v>Moderate</v>
      </c>
      <c r="Y898" t="b">
        <v>0</v>
      </c>
      <c r="AA898" t="str">
        <f>IF(OR(AND(Flights[[#This Row],[Status]]="Cancelled", Flights[[#This Row],[Cancellation Reason]]="Airline/Carrier"), Flights[[#This Row],[Delay Type]]="Severe"), "Yes", "No")</f>
        <v>No</v>
      </c>
    </row>
    <row r="899" spans="1:27" x14ac:dyDescent="0.3">
      <c r="A899" s="3">
        <v>42076</v>
      </c>
      <c r="B899" s="22">
        <f>WEEKNUM(Flights[[#This Row],[Date]], 1)</f>
        <v>11</v>
      </c>
      <c r="C899" s="22">
        <f>WEEKDAY(Flights[[#This Row],[Date]],1)</f>
        <v>6</v>
      </c>
      <c r="D899" t="s">
        <v>459</v>
      </c>
      <c r="E899" t="s">
        <v>1991</v>
      </c>
      <c r="F899" t="s">
        <v>0</v>
      </c>
      <c r="G899" t="s">
        <v>344</v>
      </c>
      <c r="H899" t="str">
        <f>_xlfn.XLOOKUP(Flights[[#This Row],[Destination]], Airports!$A$2:$A$78, Airports!$D$2:$D$78)</f>
        <v>Seattle</v>
      </c>
      <c r="I899" t="str" cm="1">
        <f t="array" ref="I899">_xlfn.XLOOKUP(Flights[[#This Row],[Destination]],_xlfn._TRO_TRAILING( Airports!A:A),_xlfn._TRO_TRAILING( Airports!E:E), "Not found")</f>
        <v>WA</v>
      </c>
      <c r="J899" s="1">
        <v>0.42708333333333331</v>
      </c>
      <c r="K899" s="22">
        <f>HOUR(Flights[[#This Row],[Scheduled Departure]])</f>
        <v>10</v>
      </c>
      <c r="L899" s="1">
        <v>0.4236111111111111</v>
      </c>
      <c r="M899">
        <f>(L899-J899)*24*60</f>
        <v>-4.9999999999999822</v>
      </c>
      <c r="N899" s="16">
        <f>Flights[[#This Row],[Length (min)]]/60</f>
        <v>3.1</v>
      </c>
      <c r="O899">
        <v>186</v>
      </c>
      <c r="P899">
        <v>954</v>
      </c>
      <c r="Q899" s="18">
        <f>IFERROR(Flights[[#This Row],[Distance]]/Flights[[#This Row],[Length (hr)]], "")</f>
        <v>307.74193548387098</v>
      </c>
      <c r="R899" s="1">
        <v>0.5395833333333333</v>
      </c>
      <c r="S899" s="1" t="str">
        <f>IF(Flights[[#This Row],[Length (hr)]]&lt;2, "No meal", IF(Flights[[#This Row],[Length (hr)]]&lt;3.5, "Light meal", "Full meal"))</f>
        <v>Light meal</v>
      </c>
      <c r="T899" s="1" t="str">
        <f>IF(AND(Flights[[#This Row],[Airline]]="US Airways", Flights[[#This Row],[Meal]]="Full Meal"), "Yes", "No")</f>
        <v>No</v>
      </c>
      <c r="U899" s="1">
        <v>0.55277777777777781</v>
      </c>
      <c r="V899">
        <v>19</v>
      </c>
      <c r="W899" s="1" t="str">
        <f>IF(Flights[[#This Row],[Arrival Delay]] = "", "Cancelled", IF(Flights[[#This Row],[Arrival Delay]]&gt;15, "Delayed", "On time"))</f>
        <v>Delayed</v>
      </c>
      <c r="X899" t="str">
        <f>IF(Flights[[#This Row],[Status]]&lt;&gt;"Delayed","", IF(Flights[[#This Row],[Arrival Delay]]&gt;120, "Severe", IF(Flights[[#This Row],[Arrival Delay]]&gt;60, "Major", "Moderate")))</f>
        <v>Moderate</v>
      </c>
      <c r="Y899" t="b">
        <v>0</v>
      </c>
      <c r="AA899" t="str">
        <f>IF(OR(AND(Flights[[#This Row],[Status]]="Cancelled", Flights[[#This Row],[Cancellation Reason]]="Airline/Carrier"), Flights[[#This Row],[Delay Type]]="Severe"), "Yes", "No")</f>
        <v>No</v>
      </c>
    </row>
    <row r="900" spans="1:27" x14ac:dyDescent="0.3">
      <c r="A900" s="3">
        <v>42076</v>
      </c>
      <c r="B900" s="22">
        <f>WEEKNUM(Flights[[#This Row],[Date]], 1)</f>
        <v>11</v>
      </c>
      <c r="C900" s="22">
        <f>WEEKDAY(Flights[[#This Row],[Date]],1)</f>
        <v>6</v>
      </c>
      <c r="D900" t="s">
        <v>1045</v>
      </c>
      <c r="E900" t="s">
        <v>1989</v>
      </c>
      <c r="F900" t="s">
        <v>0</v>
      </c>
      <c r="G900" t="s">
        <v>316</v>
      </c>
      <c r="H900" t="str">
        <f>_xlfn.XLOOKUP(Flights[[#This Row],[Destination]], Airports!$A$2:$A$78, Airports!$D$2:$D$78)</f>
        <v>New Orleans</v>
      </c>
      <c r="I900" t="str" cm="1">
        <f t="array" ref="I900">_xlfn.XLOOKUP(Flights[[#This Row],[Destination]],_xlfn._TRO_TRAILING( Airports!A:A),_xlfn._TRO_TRAILING( Airports!E:E), "Not found")</f>
        <v>LA</v>
      </c>
      <c r="J900" s="1">
        <v>0.5180555555555556</v>
      </c>
      <c r="K900" s="22">
        <f>HOUR(Flights[[#This Row],[Scheduled Departure]])</f>
        <v>12</v>
      </c>
      <c r="L900" s="1">
        <v>0.51666666666666672</v>
      </c>
      <c r="M900">
        <f>(L900-J900)*24*60</f>
        <v>-1.9999999999999929</v>
      </c>
      <c r="N900" s="16">
        <f>Flights[[#This Row],[Length (min)]]/60</f>
        <v>3.8</v>
      </c>
      <c r="O900">
        <v>228</v>
      </c>
      <c r="P900">
        <v>1670</v>
      </c>
      <c r="Q900" s="18">
        <f>IFERROR(Flights[[#This Row],[Distance]]/Flights[[#This Row],[Length (hr)]], "")</f>
        <v>439.47368421052636</v>
      </c>
      <c r="R900" s="1">
        <v>0.75486111111111109</v>
      </c>
      <c r="S900" s="1" t="str">
        <f>IF(Flights[[#This Row],[Length (hr)]]&lt;2, "No meal", IF(Flights[[#This Row],[Length (hr)]]&lt;3.5, "Light meal", "Full meal"))</f>
        <v>Full meal</v>
      </c>
      <c r="T900" s="1" t="str">
        <f>IF(AND(Flights[[#This Row],[Airline]]="US Airways", Flights[[#This Row],[Meal]]="Full Meal"), "Yes", "No")</f>
        <v>No</v>
      </c>
      <c r="U900" s="1">
        <v>0.7583333333333333</v>
      </c>
      <c r="V900">
        <v>5</v>
      </c>
      <c r="W900" s="1" t="str">
        <f>IF(Flights[[#This Row],[Arrival Delay]] = "", "Cancelled", IF(Flights[[#This Row],[Arrival Delay]]&gt;15, "Delayed", "On time"))</f>
        <v>On time</v>
      </c>
      <c r="X900" t="str">
        <f>IF(Flights[[#This Row],[Status]]&lt;&gt;"Delayed","", IF(Flights[[#This Row],[Arrival Delay]]&gt;120, "Severe", IF(Flights[[#This Row],[Arrival Delay]]&gt;60, "Major", "Moderate")))</f>
        <v/>
      </c>
      <c r="Y900" t="b">
        <v>0</v>
      </c>
      <c r="AA900" t="str">
        <f>IF(OR(AND(Flights[[#This Row],[Status]]="Cancelled", Flights[[#This Row],[Cancellation Reason]]="Airline/Carrier"), Flights[[#This Row],[Delay Type]]="Severe"), "Yes", "No")</f>
        <v>No</v>
      </c>
    </row>
    <row r="901" spans="1:27" x14ac:dyDescent="0.3">
      <c r="A901" s="3">
        <v>42076</v>
      </c>
      <c r="B901" s="22">
        <f>WEEKNUM(Flights[[#This Row],[Date]], 1)</f>
        <v>11</v>
      </c>
      <c r="C901" s="22">
        <f>WEEKDAY(Flights[[#This Row],[Date]],1)</f>
        <v>6</v>
      </c>
      <c r="D901" t="s">
        <v>1079</v>
      </c>
      <c r="E901" t="s">
        <v>1994</v>
      </c>
      <c r="F901" t="s">
        <v>0</v>
      </c>
      <c r="G901" t="s">
        <v>29</v>
      </c>
      <c r="H901" t="str">
        <f>_xlfn.XLOOKUP(Flights[[#This Row],[Destination]], Airports!$A$2:$A$78, Airports!$D$2:$D$78)</f>
        <v>Phoenix</v>
      </c>
      <c r="I901" t="str" cm="1">
        <f t="array" ref="I901">_xlfn.XLOOKUP(Flights[[#This Row],[Destination]],_xlfn._TRO_TRAILING( Airports!A:A),_xlfn._TRO_TRAILING( Airports!E:E), "Not found")</f>
        <v>AZ</v>
      </c>
      <c r="J901" s="1">
        <v>0.67291666666666672</v>
      </c>
      <c r="K901" s="22">
        <f>HOUR(Flights[[#This Row],[Scheduled Departure]])</f>
        <v>16</v>
      </c>
      <c r="L901" s="1">
        <v>0.68680555555555556</v>
      </c>
      <c r="M901">
        <f>(L901-J901)*24*60</f>
        <v>19.999999999999929</v>
      </c>
      <c r="N901" s="16">
        <f>Flights[[#This Row],[Length (min)]]/60</f>
        <v>1.6166666666666667</v>
      </c>
      <c r="O901">
        <v>97</v>
      </c>
      <c r="P901">
        <v>370</v>
      </c>
      <c r="Q901" s="18">
        <f>IFERROR(Flights[[#This Row],[Distance]]/Flights[[#This Row],[Length (hr)]], "")</f>
        <v>228.86597938144328</v>
      </c>
      <c r="R901" s="1">
        <v>0.73333333333333328</v>
      </c>
      <c r="S901" s="1" t="str">
        <f>IF(Flights[[#This Row],[Length (hr)]]&lt;2, "No meal", IF(Flights[[#This Row],[Length (hr)]]&lt;3.5, "Light meal", "Full meal"))</f>
        <v>No meal</v>
      </c>
      <c r="T901" s="1" t="str">
        <f>IF(AND(Flights[[#This Row],[Airline]]="US Airways", Flights[[#This Row],[Meal]]="Full Meal"), "Yes", "No")</f>
        <v>No</v>
      </c>
      <c r="U901" s="1">
        <v>0.75416666666666665</v>
      </c>
      <c r="V901">
        <v>30</v>
      </c>
      <c r="W901" s="1" t="str">
        <f>IF(Flights[[#This Row],[Arrival Delay]] = "", "Cancelled", IF(Flights[[#This Row],[Arrival Delay]]&gt;15, "Delayed", "On time"))</f>
        <v>Delayed</v>
      </c>
      <c r="X901" t="str">
        <f>IF(Flights[[#This Row],[Status]]&lt;&gt;"Delayed","", IF(Flights[[#This Row],[Arrival Delay]]&gt;120, "Severe", IF(Flights[[#This Row],[Arrival Delay]]&gt;60, "Major", "Moderate")))</f>
        <v>Moderate</v>
      </c>
      <c r="Y901" t="b">
        <v>0</v>
      </c>
      <c r="AA901" t="str">
        <f>IF(OR(AND(Flights[[#This Row],[Status]]="Cancelled", Flights[[#This Row],[Cancellation Reason]]="Airline/Carrier"), Flights[[#This Row],[Delay Type]]="Severe"), "Yes", "No")</f>
        <v>No</v>
      </c>
    </row>
    <row r="902" spans="1:27" x14ac:dyDescent="0.3">
      <c r="A902" s="3">
        <v>42076</v>
      </c>
      <c r="B902" s="22">
        <f>WEEKNUM(Flights[[#This Row],[Date]], 1)</f>
        <v>11</v>
      </c>
      <c r="C902" s="22">
        <f>WEEKDAY(Flights[[#This Row],[Date]],1)</f>
        <v>6</v>
      </c>
      <c r="D902" t="s">
        <v>691</v>
      </c>
      <c r="E902" t="s">
        <v>1995</v>
      </c>
      <c r="F902" t="s">
        <v>0</v>
      </c>
      <c r="G902" t="s">
        <v>318</v>
      </c>
      <c r="H902" t="str">
        <f>_xlfn.XLOOKUP(Flights[[#This Row],[Destination]], Airports!$A$2:$A$78, Airports!$D$2:$D$78)</f>
        <v>Oakland</v>
      </c>
      <c r="I902" t="str" cm="1">
        <f t="array" ref="I902">_xlfn.XLOOKUP(Flights[[#This Row],[Destination]],_xlfn._TRO_TRAILING( Airports!A:A),_xlfn._TRO_TRAILING( Airports!E:E), "Not found")</f>
        <v>CA</v>
      </c>
      <c r="J902" s="1">
        <v>0.81597222222222221</v>
      </c>
      <c r="K902" s="22">
        <f>HOUR(Flights[[#This Row],[Scheduled Departure]])</f>
        <v>19</v>
      </c>
      <c r="L902" s="1">
        <v>0.83472222222222225</v>
      </c>
      <c r="M902">
        <f>(L902-J902)*24*60</f>
        <v>27.000000000000064</v>
      </c>
      <c r="N902" s="16">
        <f>Flights[[#This Row],[Length (min)]]/60</f>
        <v>1.1166666666666667</v>
      </c>
      <c r="O902">
        <v>67</v>
      </c>
      <c r="P902">
        <v>337</v>
      </c>
      <c r="Q902" s="18">
        <f>IFERROR(Flights[[#This Row],[Distance]]/Flights[[#This Row],[Length (hr)]], "")</f>
        <v>301.79104477611941</v>
      </c>
      <c r="R902" s="1">
        <v>0.87152777777777779</v>
      </c>
      <c r="S902" s="1" t="str">
        <f>IF(Flights[[#This Row],[Length (hr)]]&lt;2, "No meal", IF(Flights[[#This Row],[Length (hr)]]&lt;3.5, "Light meal", "Full meal"))</f>
        <v>No meal</v>
      </c>
      <c r="T902" s="1" t="str">
        <f>IF(AND(Flights[[#This Row],[Airline]]="US Airways", Flights[[#This Row],[Meal]]="Full Meal"), "Yes", "No")</f>
        <v>No</v>
      </c>
      <c r="U902" s="1">
        <v>0.88124999999999998</v>
      </c>
      <c r="V902">
        <v>14</v>
      </c>
      <c r="W902" s="1" t="str">
        <f>IF(Flights[[#This Row],[Arrival Delay]] = "", "Cancelled", IF(Flights[[#This Row],[Arrival Delay]]&gt;15, "Delayed", "On time"))</f>
        <v>On time</v>
      </c>
      <c r="X902" t="str">
        <f>IF(Flights[[#This Row],[Status]]&lt;&gt;"Delayed","", IF(Flights[[#This Row],[Arrival Delay]]&gt;120, "Severe", IF(Flights[[#This Row],[Arrival Delay]]&gt;60, "Major", "Moderate")))</f>
        <v/>
      </c>
      <c r="Y902" t="b">
        <v>0</v>
      </c>
      <c r="AA902" t="str">
        <f>IF(OR(AND(Flights[[#This Row],[Status]]="Cancelled", Flights[[#This Row],[Cancellation Reason]]="Airline/Carrier"), Flights[[#This Row],[Delay Type]]="Severe"), "Yes", "No")</f>
        <v>No</v>
      </c>
    </row>
    <row r="903" spans="1:27" x14ac:dyDescent="0.3">
      <c r="A903" s="3">
        <v>42076</v>
      </c>
      <c r="B903" s="22">
        <f>WEEKNUM(Flights[[#This Row],[Date]], 1)</f>
        <v>11</v>
      </c>
      <c r="C903" s="22">
        <f>WEEKDAY(Flights[[#This Row],[Date]],1)</f>
        <v>6</v>
      </c>
      <c r="D903" t="s">
        <v>634</v>
      </c>
      <c r="E903" t="s">
        <v>1991</v>
      </c>
      <c r="F903" t="s">
        <v>0</v>
      </c>
      <c r="G903" t="s">
        <v>24</v>
      </c>
      <c r="H903" t="str">
        <f>_xlfn.XLOOKUP(Flights[[#This Row],[Destination]], Airports!$A$2:$A$78, Airports!$D$2:$D$78)</f>
        <v>Portland</v>
      </c>
      <c r="I903" t="str" cm="1">
        <f t="array" ref="I903">_xlfn.XLOOKUP(Flights[[#This Row],[Destination]],_xlfn._TRO_TRAILING( Airports!A:A),_xlfn._TRO_TRAILING( Airports!E:E), "Not found")</f>
        <v>OR</v>
      </c>
      <c r="J903" s="1">
        <v>0.82986111111111116</v>
      </c>
      <c r="K903" s="22">
        <f>HOUR(Flights[[#This Row],[Scheduled Departure]])</f>
        <v>19</v>
      </c>
      <c r="L903" s="1">
        <v>0.82499999999999996</v>
      </c>
      <c r="M903">
        <f>(L903-J903)*24*60</f>
        <v>-7.000000000000135</v>
      </c>
      <c r="N903" s="16">
        <f>Flights[[#This Row],[Length (min)]]/60</f>
        <v>2.5166666666666666</v>
      </c>
      <c r="O903">
        <v>151</v>
      </c>
      <c r="P903">
        <v>834</v>
      </c>
      <c r="Q903" s="18">
        <f>IFERROR(Flights[[#This Row],[Distance]]/Flights[[#This Row],[Length (hr)]], "")</f>
        <v>331.39072847682121</v>
      </c>
      <c r="R903" s="1">
        <v>0.92569444444444449</v>
      </c>
      <c r="S903" s="1" t="str">
        <f>IF(Flights[[#This Row],[Length (hr)]]&lt;2, "No meal", IF(Flights[[#This Row],[Length (hr)]]&lt;3.5, "Light meal", "Full meal"))</f>
        <v>Light meal</v>
      </c>
      <c r="T903" s="1" t="str">
        <f>IF(AND(Flights[[#This Row],[Airline]]="US Airways", Flights[[#This Row],[Meal]]="Full Meal"), "Yes", "No")</f>
        <v>No</v>
      </c>
      <c r="U903" s="1">
        <v>0.92986111111111114</v>
      </c>
      <c r="V903">
        <v>6</v>
      </c>
      <c r="W903" s="1" t="str">
        <f>IF(Flights[[#This Row],[Arrival Delay]] = "", "Cancelled", IF(Flights[[#This Row],[Arrival Delay]]&gt;15, "Delayed", "On time"))</f>
        <v>On time</v>
      </c>
      <c r="X903" t="str">
        <f>IF(Flights[[#This Row],[Status]]&lt;&gt;"Delayed","", IF(Flights[[#This Row],[Arrival Delay]]&gt;120, "Severe", IF(Flights[[#This Row],[Arrival Delay]]&gt;60, "Major", "Moderate")))</f>
        <v/>
      </c>
      <c r="Y903" t="b">
        <v>0</v>
      </c>
      <c r="AA903" t="str">
        <f>IF(OR(AND(Flights[[#This Row],[Status]]="Cancelled", Flights[[#This Row],[Cancellation Reason]]="Airline/Carrier"), Flights[[#This Row],[Delay Type]]="Severe"), "Yes", "No")</f>
        <v>No</v>
      </c>
    </row>
    <row r="904" spans="1:27" x14ac:dyDescent="0.3">
      <c r="A904" s="3">
        <v>42076</v>
      </c>
      <c r="B904" s="22">
        <f>WEEKNUM(Flights[[#This Row],[Date]], 1)</f>
        <v>11</v>
      </c>
      <c r="C904" s="22">
        <f>WEEKDAY(Flights[[#This Row],[Date]],1)</f>
        <v>6</v>
      </c>
      <c r="D904" t="s">
        <v>1095</v>
      </c>
      <c r="E904" t="s">
        <v>1994</v>
      </c>
      <c r="F904" t="s">
        <v>0</v>
      </c>
      <c r="G904" t="s">
        <v>313</v>
      </c>
      <c r="H904" t="str">
        <f>_xlfn.XLOOKUP(Flights[[#This Row],[Destination]], Airports!$A$2:$A$78, Airports!$D$2:$D$78)</f>
        <v>Monterey</v>
      </c>
      <c r="I904" t="str" cm="1">
        <f t="array" ref="I904">_xlfn.XLOOKUP(Flights[[#This Row],[Destination]],_xlfn._TRO_TRAILING( Airports!A:A),_xlfn._TRO_TRAILING( Airports!E:E), "Not found")</f>
        <v>CA</v>
      </c>
      <c r="J904" s="1">
        <v>0.88194444444444442</v>
      </c>
      <c r="K904" s="22">
        <f>HOUR(Flights[[#This Row],[Scheduled Departure]])</f>
        <v>21</v>
      </c>
      <c r="L904" s="1">
        <v>0.88958333333333328</v>
      </c>
      <c r="M904">
        <f>(L904-J904)*24*60</f>
        <v>10.999999999999961</v>
      </c>
      <c r="N904" s="16">
        <f>Flights[[#This Row],[Length (min)]]/60</f>
        <v>1.0333333333333334</v>
      </c>
      <c r="O904">
        <v>62</v>
      </c>
      <c r="P904">
        <v>266</v>
      </c>
      <c r="Q904" s="18">
        <f>IFERROR(Flights[[#This Row],[Distance]]/Flights[[#This Row],[Length (hr)]], "")</f>
        <v>257.41935483870964</v>
      </c>
      <c r="R904" s="1">
        <v>0.9291666666666667</v>
      </c>
      <c r="S904" s="1" t="str">
        <f>IF(Flights[[#This Row],[Length (hr)]]&lt;2, "No meal", IF(Flights[[#This Row],[Length (hr)]]&lt;3.5, "Light meal", "Full meal"))</f>
        <v>No meal</v>
      </c>
      <c r="T904" s="1" t="str">
        <f>IF(AND(Flights[[#This Row],[Airline]]="US Airways", Flights[[#This Row],[Meal]]="Full Meal"), "Yes", "No")</f>
        <v>No</v>
      </c>
      <c r="U904" s="1">
        <v>0.93263888888888891</v>
      </c>
      <c r="V904">
        <v>5</v>
      </c>
      <c r="W904" s="1" t="str">
        <f>IF(Flights[[#This Row],[Arrival Delay]] = "", "Cancelled", IF(Flights[[#This Row],[Arrival Delay]]&gt;15, "Delayed", "On time"))</f>
        <v>On time</v>
      </c>
      <c r="X904" t="str">
        <f>IF(Flights[[#This Row],[Status]]&lt;&gt;"Delayed","", IF(Flights[[#This Row],[Arrival Delay]]&gt;120, "Severe", IF(Flights[[#This Row],[Arrival Delay]]&gt;60, "Major", "Moderate")))</f>
        <v/>
      </c>
      <c r="Y904" t="b">
        <v>0</v>
      </c>
      <c r="AA904" t="str">
        <f>IF(OR(AND(Flights[[#This Row],[Status]]="Cancelled", Flights[[#This Row],[Cancellation Reason]]="Airline/Carrier"), Flights[[#This Row],[Delay Type]]="Severe"), "Yes", "No")</f>
        <v>No</v>
      </c>
    </row>
    <row r="905" spans="1:27" x14ac:dyDescent="0.3">
      <c r="A905" s="3">
        <v>42076</v>
      </c>
      <c r="B905" s="22">
        <f>WEEKNUM(Flights[[#This Row],[Date]], 1)</f>
        <v>11</v>
      </c>
      <c r="C905" s="22">
        <f>WEEKDAY(Flights[[#This Row],[Date]],1)</f>
        <v>6</v>
      </c>
      <c r="D905" t="s">
        <v>1096</v>
      </c>
      <c r="E905" t="s">
        <v>1994</v>
      </c>
      <c r="F905" t="s">
        <v>0</v>
      </c>
      <c r="G905" t="s">
        <v>347</v>
      </c>
      <c r="H905" t="str">
        <f>_xlfn.XLOOKUP(Flights[[#This Row],[Destination]], Airports!$A$2:$A$78, Airports!$D$2:$D$78)</f>
        <v>San Jose</v>
      </c>
      <c r="I905" t="str" cm="1">
        <f t="array" ref="I905">_xlfn.XLOOKUP(Flights[[#This Row],[Destination]],_xlfn._TRO_TRAILING( Airports!A:A),_xlfn._TRO_TRAILING( Airports!E:E), "Not found")</f>
        <v>CA</v>
      </c>
      <c r="J905" s="1">
        <v>0.89583333333333337</v>
      </c>
      <c r="K905" s="22">
        <f>HOUR(Flights[[#This Row],[Scheduled Departure]])</f>
        <v>21</v>
      </c>
      <c r="L905" s="1">
        <v>0.90902777777777777</v>
      </c>
      <c r="M905">
        <f>(L905-J905)*24*60</f>
        <v>18.999999999999932</v>
      </c>
      <c r="N905" s="16">
        <f>Flights[[#This Row],[Length (min)]]/60</f>
        <v>1.2666666666666666</v>
      </c>
      <c r="O905">
        <v>76</v>
      </c>
      <c r="P905">
        <v>308</v>
      </c>
      <c r="Q905" s="18">
        <f>IFERROR(Flights[[#This Row],[Distance]]/Flights[[#This Row],[Length (hr)]], "")</f>
        <v>243.15789473684211</v>
      </c>
      <c r="R905" s="1">
        <v>0.94652777777777775</v>
      </c>
      <c r="S905" s="1" t="str">
        <f>IF(Flights[[#This Row],[Length (hr)]]&lt;2, "No meal", IF(Flights[[#This Row],[Length (hr)]]&lt;3.5, "Light meal", "Full meal"))</f>
        <v>No meal</v>
      </c>
      <c r="T905" s="1" t="str">
        <f>IF(AND(Flights[[#This Row],[Airline]]="US Airways", Flights[[#This Row],[Meal]]="Full Meal"), "Yes", "No")</f>
        <v>No</v>
      </c>
      <c r="U905" s="1">
        <v>0.96180555555555558</v>
      </c>
      <c r="V905">
        <v>22</v>
      </c>
      <c r="W905" s="1" t="str">
        <f>IF(Flights[[#This Row],[Arrival Delay]] = "", "Cancelled", IF(Flights[[#This Row],[Arrival Delay]]&gt;15, "Delayed", "On time"))</f>
        <v>Delayed</v>
      </c>
      <c r="X905" t="str">
        <f>IF(Flights[[#This Row],[Status]]&lt;&gt;"Delayed","", IF(Flights[[#This Row],[Arrival Delay]]&gt;120, "Severe", IF(Flights[[#This Row],[Arrival Delay]]&gt;60, "Major", "Moderate")))</f>
        <v>Moderate</v>
      </c>
      <c r="Y905" t="b">
        <v>0</v>
      </c>
      <c r="AA905" t="str">
        <f>IF(OR(AND(Flights[[#This Row],[Status]]="Cancelled", Flights[[#This Row],[Cancellation Reason]]="Airline/Carrier"), Flights[[#This Row],[Delay Type]]="Severe"), "Yes", "No")</f>
        <v>No</v>
      </c>
    </row>
    <row r="906" spans="1:27" x14ac:dyDescent="0.3">
      <c r="A906" s="3">
        <v>42076</v>
      </c>
      <c r="B906" s="22">
        <f>WEEKNUM(Flights[[#This Row],[Date]], 1)</f>
        <v>11</v>
      </c>
      <c r="C906" s="22">
        <f>WEEKDAY(Flights[[#This Row],[Date]],1)</f>
        <v>6</v>
      </c>
      <c r="D906" t="s">
        <v>660</v>
      </c>
      <c r="E906" t="s">
        <v>1990</v>
      </c>
      <c r="F906" t="s">
        <v>0</v>
      </c>
      <c r="G906" t="s">
        <v>12</v>
      </c>
      <c r="H906" t="str">
        <f>_xlfn.XLOOKUP(Flights[[#This Row],[Destination]], Airports!$A$2:$A$78, Airports!$D$2:$D$78)</f>
        <v>New York</v>
      </c>
      <c r="I906" t="str" cm="1">
        <f t="array" ref="I906">_xlfn.XLOOKUP(Flights[[#This Row],[Destination]],_xlfn._TRO_TRAILING( Airports!A:A),_xlfn._TRO_TRAILING( Airports!E:E), "Not found")</f>
        <v>NY</v>
      </c>
      <c r="J906" s="1">
        <v>0.90277777777777779</v>
      </c>
      <c r="K906" s="22">
        <f>HOUR(Flights[[#This Row],[Scheduled Departure]])</f>
        <v>21</v>
      </c>
      <c r="L906" s="1">
        <v>0.90208333333333335</v>
      </c>
      <c r="M906">
        <f>(L906-J906)*24*60</f>
        <v>-0.99999999999999645</v>
      </c>
      <c r="N906" s="16">
        <f>Flights[[#This Row],[Length (min)]]/60</f>
        <v>5.5</v>
      </c>
      <c r="O906">
        <v>330</v>
      </c>
      <c r="P906">
        <v>2475</v>
      </c>
      <c r="Q906" s="18">
        <f>IFERROR(Flights[[#This Row],[Distance]]/Flights[[#This Row],[Length (hr)]], "")</f>
        <v>450</v>
      </c>
      <c r="R906" s="1">
        <v>0.24930555555555556</v>
      </c>
      <c r="S906" s="1" t="str">
        <f>IF(Flights[[#This Row],[Length (hr)]]&lt;2, "No meal", IF(Flights[[#This Row],[Length (hr)]]&lt;3.5, "Light meal", "Full meal"))</f>
        <v>Full meal</v>
      </c>
      <c r="T906" s="1" t="str">
        <f>IF(AND(Flights[[#This Row],[Airline]]="US Airways", Flights[[#This Row],[Meal]]="Full Meal"), "Yes", "No")</f>
        <v>No</v>
      </c>
      <c r="U906" s="1">
        <v>0.25624999999999998</v>
      </c>
      <c r="V906">
        <v>10</v>
      </c>
      <c r="W906" s="1" t="str">
        <f>IF(Flights[[#This Row],[Arrival Delay]] = "", "Cancelled", IF(Flights[[#This Row],[Arrival Delay]]&gt;15, "Delayed", "On time"))</f>
        <v>On time</v>
      </c>
      <c r="X906" t="str">
        <f>IF(Flights[[#This Row],[Status]]&lt;&gt;"Delayed","", IF(Flights[[#This Row],[Arrival Delay]]&gt;120, "Severe", IF(Flights[[#This Row],[Arrival Delay]]&gt;60, "Major", "Moderate")))</f>
        <v/>
      </c>
      <c r="Y906" t="b">
        <v>0</v>
      </c>
      <c r="AA906" t="str">
        <f>IF(OR(AND(Flights[[#This Row],[Status]]="Cancelled", Flights[[#This Row],[Cancellation Reason]]="Airline/Carrier"), Flights[[#This Row],[Delay Type]]="Severe"), "Yes", "No")</f>
        <v>No</v>
      </c>
    </row>
    <row r="907" spans="1:27" x14ac:dyDescent="0.3">
      <c r="A907" s="3">
        <v>42077</v>
      </c>
      <c r="B907" s="22">
        <f>WEEKNUM(Flights[[#This Row],[Date]], 1)</f>
        <v>11</v>
      </c>
      <c r="C907" s="22">
        <f>WEEKDAY(Flights[[#This Row],[Date]],1)</f>
        <v>7</v>
      </c>
      <c r="D907" t="s">
        <v>1104</v>
      </c>
      <c r="E907" t="s">
        <v>1990</v>
      </c>
      <c r="F907" t="s">
        <v>0</v>
      </c>
      <c r="G907" t="s">
        <v>273</v>
      </c>
      <c r="H907" t="str">
        <f>_xlfn.XLOOKUP(Flights[[#This Row],[Destination]], Airports!$A$2:$A$78, Airports!$D$2:$D$78)</f>
        <v>Denver</v>
      </c>
      <c r="I907" t="str" cm="1">
        <f t="array" ref="I907">_xlfn.XLOOKUP(Flights[[#This Row],[Destination]],_xlfn._TRO_TRAILING( Airports!A:A),_xlfn._TRO_TRAILING( Airports!E:E), "Not found")</f>
        <v>CO</v>
      </c>
      <c r="J907" s="1">
        <v>0.24027777777777778</v>
      </c>
      <c r="K907" s="22">
        <f>HOUR(Flights[[#This Row],[Scheduled Departure]])</f>
        <v>5</v>
      </c>
      <c r="L907" s="1">
        <v>0.23541666666666666</v>
      </c>
      <c r="M907">
        <f>(L907-J907)*24*60</f>
        <v>-7.0000000000000151</v>
      </c>
      <c r="N907" s="16">
        <f>Flights[[#This Row],[Length (min)]]/60</f>
        <v>2.4</v>
      </c>
      <c r="O907">
        <v>144</v>
      </c>
      <c r="P907">
        <v>862</v>
      </c>
      <c r="Q907" s="18">
        <f>IFERROR(Flights[[#This Row],[Distance]]/Flights[[#This Row],[Length (hr)]], "")</f>
        <v>359.16666666666669</v>
      </c>
      <c r="R907" s="1">
        <v>0.38263888888888886</v>
      </c>
      <c r="S907" s="1" t="str">
        <f>IF(Flights[[#This Row],[Length (hr)]]&lt;2, "No meal", IF(Flights[[#This Row],[Length (hr)]]&lt;3.5, "Light meal", "Full meal"))</f>
        <v>Light meal</v>
      </c>
      <c r="T907" s="1" t="str">
        <f>IF(AND(Flights[[#This Row],[Airline]]="US Airways", Flights[[#This Row],[Meal]]="Full Meal"), "Yes", "No")</f>
        <v>No</v>
      </c>
      <c r="U907" s="1">
        <v>0.37708333333333333</v>
      </c>
      <c r="V907">
        <v>-8</v>
      </c>
      <c r="W907" s="1" t="str">
        <f>IF(Flights[[#This Row],[Arrival Delay]] = "", "Cancelled", IF(Flights[[#This Row],[Arrival Delay]]&gt;15, "Delayed", "On time"))</f>
        <v>On time</v>
      </c>
      <c r="X907" t="str">
        <f>IF(Flights[[#This Row],[Status]]&lt;&gt;"Delayed","", IF(Flights[[#This Row],[Arrival Delay]]&gt;120, "Severe", IF(Flights[[#This Row],[Arrival Delay]]&gt;60, "Major", "Moderate")))</f>
        <v/>
      </c>
      <c r="Y907" t="b">
        <v>0</v>
      </c>
      <c r="AA907" t="str">
        <f>IF(OR(AND(Flights[[#This Row],[Status]]="Cancelled", Flights[[#This Row],[Cancellation Reason]]="Airline/Carrier"), Flights[[#This Row],[Delay Type]]="Severe"), "Yes", "No")</f>
        <v>No</v>
      </c>
    </row>
    <row r="908" spans="1:27" x14ac:dyDescent="0.3">
      <c r="A908" s="3">
        <v>42077</v>
      </c>
      <c r="B908" s="22">
        <f>WEEKNUM(Flights[[#This Row],[Date]], 1)</f>
        <v>11</v>
      </c>
      <c r="C908" s="22">
        <f>WEEKDAY(Flights[[#This Row],[Date]],1)</f>
        <v>7</v>
      </c>
      <c r="D908" t="s">
        <v>111</v>
      </c>
      <c r="E908" t="s">
        <v>1987</v>
      </c>
      <c r="F908" t="s">
        <v>0</v>
      </c>
      <c r="G908" t="s">
        <v>12</v>
      </c>
      <c r="H908" t="str">
        <f>_xlfn.XLOOKUP(Flights[[#This Row],[Destination]], Airports!$A$2:$A$78, Airports!$D$2:$D$78)</f>
        <v>New York</v>
      </c>
      <c r="I908" t="str" cm="1">
        <f t="array" ref="I908">_xlfn.XLOOKUP(Flights[[#This Row],[Destination]],_xlfn._TRO_TRAILING( Airports!A:A),_xlfn._TRO_TRAILING( Airports!E:E), "Not found")</f>
        <v>NY</v>
      </c>
      <c r="J908" s="1">
        <v>0.25</v>
      </c>
      <c r="K908" s="22">
        <f>HOUR(Flights[[#This Row],[Scheduled Departure]])</f>
        <v>6</v>
      </c>
      <c r="L908" s="1">
        <v>0.24930555555555556</v>
      </c>
      <c r="M908">
        <f>(L908-J908)*24*60</f>
        <v>-0.99999999999999645</v>
      </c>
      <c r="N908" s="16">
        <f>Flights[[#This Row],[Length (min)]]/60</f>
        <v>5.9666666666666668</v>
      </c>
      <c r="O908">
        <v>358</v>
      </c>
      <c r="P908">
        <v>2475</v>
      </c>
      <c r="Q908" s="18">
        <f>IFERROR(Flights[[#This Row],[Distance]]/Flights[[#This Row],[Length (hr)]], "")</f>
        <v>414.804469273743</v>
      </c>
      <c r="R908" s="1">
        <v>0.59722222222222221</v>
      </c>
      <c r="S908" s="1" t="str">
        <f>IF(Flights[[#This Row],[Length (hr)]]&lt;2, "No meal", IF(Flights[[#This Row],[Length (hr)]]&lt;3.5, "Light meal", "Full meal"))</f>
        <v>Full meal</v>
      </c>
      <c r="T908" s="1" t="str">
        <f>IF(AND(Flights[[#This Row],[Airline]]="US Airways", Flights[[#This Row],[Meal]]="Full Meal"), "Yes", "No")</f>
        <v>No</v>
      </c>
      <c r="U908" s="1">
        <v>0.62291666666666667</v>
      </c>
      <c r="V908">
        <v>37</v>
      </c>
      <c r="W908" s="1" t="str">
        <f>IF(Flights[[#This Row],[Arrival Delay]] = "", "Cancelled", IF(Flights[[#This Row],[Arrival Delay]]&gt;15, "Delayed", "On time"))</f>
        <v>Delayed</v>
      </c>
      <c r="X908" t="str">
        <f>IF(Flights[[#This Row],[Status]]&lt;&gt;"Delayed","", IF(Flights[[#This Row],[Arrival Delay]]&gt;120, "Severe", IF(Flights[[#This Row],[Arrival Delay]]&gt;60, "Major", "Moderate")))</f>
        <v>Moderate</v>
      </c>
      <c r="Y908" t="b">
        <v>0</v>
      </c>
      <c r="AA908" t="str">
        <f>IF(OR(AND(Flights[[#This Row],[Status]]="Cancelled", Flights[[#This Row],[Cancellation Reason]]="Airline/Carrier"), Flights[[#This Row],[Delay Type]]="Severe"), "Yes", "No")</f>
        <v>No</v>
      </c>
    </row>
    <row r="909" spans="1:27" x14ac:dyDescent="0.3">
      <c r="A909" s="3">
        <v>42077</v>
      </c>
      <c r="B909" s="22">
        <f>WEEKNUM(Flights[[#This Row],[Date]], 1)</f>
        <v>11</v>
      </c>
      <c r="C909" s="22">
        <f>WEEKDAY(Flights[[#This Row],[Date]],1)</f>
        <v>7</v>
      </c>
      <c r="D909" t="s">
        <v>1209</v>
      </c>
      <c r="E909" t="s">
        <v>1995</v>
      </c>
      <c r="F909" t="s">
        <v>0</v>
      </c>
      <c r="G909" t="s">
        <v>306</v>
      </c>
      <c r="H909" t="str">
        <f>_xlfn.XLOOKUP(Flights[[#This Row],[Destination]], Airports!$A$2:$A$78, Airports!$D$2:$D$78)</f>
        <v>Chicago</v>
      </c>
      <c r="I909" t="str" cm="1">
        <f t="array" ref="I909">_xlfn.XLOOKUP(Flights[[#This Row],[Destination]],_xlfn._TRO_TRAILING( Airports!A:A),_xlfn._TRO_TRAILING( Airports!E:E), "Not found")</f>
        <v>IL</v>
      </c>
      <c r="J909" s="1">
        <v>0.28125</v>
      </c>
      <c r="K909" s="22">
        <f>HOUR(Flights[[#This Row],[Scheduled Departure]])</f>
        <v>6</v>
      </c>
      <c r="L909" s="1">
        <v>0.27986111111111112</v>
      </c>
      <c r="M909">
        <f>(L909-J909)*24*60</f>
        <v>-1.9999999999999929</v>
      </c>
      <c r="N909" s="16">
        <f>Flights[[#This Row],[Length (min)]]/60</f>
        <v>4.0666666666666664</v>
      </c>
      <c r="O909">
        <v>244</v>
      </c>
      <c r="P909">
        <v>1750</v>
      </c>
      <c r="Q909" s="18">
        <f>IFERROR(Flights[[#This Row],[Distance]]/Flights[[#This Row],[Length (hr)]], "")</f>
        <v>430.32786885245906</v>
      </c>
      <c r="R909" s="1">
        <v>0.52777777777777779</v>
      </c>
      <c r="S909" s="1" t="str">
        <f>IF(Flights[[#This Row],[Length (hr)]]&lt;2, "No meal", IF(Flights[[#This Row],[Length (hr)]]&lt;3.5, "Light meal", "Full meal"))</f>
        <v>Full meal</v>
      </c>
      <c r="T909" s="1" t="str">
        <f>IF(AND(Flights[[#This Row],[Airline]]="US Airways", Flights[[#This Row],[Meal]]="Full Meal"), "Yes", "No")</f>
        <v>No</v>
      </c>
      <c r="U909" s="1">
        <v>0.53263888888888888</v>
      </c>
      <c r="V909">
        <v>7</v>
      </c>
      <c r="W909" s="1" t="str">
        <f>IF(Flights[[#This Row],[Arrival Delay]] = "", "Cancelled", IF(Flights[[#This Row],[Arrival Delay]]&gt;15, "Delayed", "On time"))</f>
        <v>On time</v>
      </c>
      <c r="X909" t="str">
        <f>IF(Flights[[#This Row],[Status]]&lt;&gt;"Delayed","", IF(Flights[[#This Row],[Arrival Delay]]&gt;120, "Severe", IF(Flights[[#This Row],[Arrival Delay]]&gt;60, "Major", "Moderate")))</f>
        <v/>
      </c>
      <c r="Y909" t="b">
        <v>0</v>
      </c>
      <c r="AA909" t="str">
        <f>IF(OR(AND(Flights[[#This Row],[Status]]="Cancelled", Flights[[#This Row],[Cancellation Reason]]="Airline/Carrier"), Flights[[#This Row],[Delay Type]]="Severe"), "Yes", "No")</f>
        <v>No</v>
      </c>
    </row>
    <row r="910" spans="1:27" x14ac:dyDescent="0.3">
      <c r="A910" s="3">
        <v>42077</v>
      </c>
      <c r="B910" s="22">
        <f>WEEKNUM(Flights[[#This Row],[Date]], 1)</f>
        <v>11</v>
      </c>
      <c r="C910" s="22">
        <f>WEEKDAY(Flights[[#This Row],[Date]],1)</f>
        <v>7</v>
      </c>
      <c r="D910" t="s">
        <v>411</v>
      </c>
      <c r="E910" t="s">
        <v>1989</v>
      </c>
      <c r="F910" t="s">
        <v>0</v>
      </c>
      <c r="G910" t="s">
        <v>20</v>
      </c>
      <c r="H910" t="str">
        <f>_xlfn.XLOOKUP(Flights[[#This Row],[Destination]], Airports!$A$2:$A$78, Airports!$D$2:$D$78)</f>
        <v>Kahului</v>
      </c>
      <c r="I910" t="str" cm="1">
        <f t="array" ref="I910">_xlfn.XLOOKUP(Flights[[#This Row],[Destination]],_xlfn._TRO_TRAILING( Airports!A:A),_xlfn._TRO_TRAILING( Airports!E:E), "Not found")</f>
        <v>HI</v>
      </c>
      <c r="J910" s="1">
        <v>0.33680555555555558</v>
      </c>
      <c r="K910" s="22">
        <f>HOUR(Flights[[#This Row],[Scheduled Departure]])</f>
        <v>8</v>
      </c>
      <c r="L910" s="1">
        <v>0.33611111111111114</v>
      </c>
      <c r="M910">
        <f>(L910-J910)*24*60</f>
        <v>-0.99999999999999645</v>
      </c>
      <c r="N910" s="16">
        <f>Flights[[#This Row],[Length (min)]]/60</f>
        <v>6</v>
      </c>
      <c r="O910">
        <v>360</v>
      </c>
      <c r="P910">
        <v>2486</v>
      </c>
      <c r="Q910" s="18">
        <f>IFERROR(Flights[[#This Row],[Distance]]/Flights[[#This Row],[Length (hr)]], "")</f>
        <v>414.33333333333331</v>
      </c>
      <c r="R910" s="1">
        <v>0.45555555555555555</v>
      </c>
      <c r="S910" s="1" t="str">
        <f>IF(Flights[[#This Row],[Length (hr)]]&lt;2, "No meal", IF(Flights[[#This Row],[Length (hr)]]&lt;3.5, "Light meal", "Full meal"))</f>
        <v>Full meal</v>
      </c>
      <c r="T910" s="1" t="str">
        <f>IF(AND(Flights[[#This Row],[Airline]]="US Airways", Flights[[#This Row],[Meal]]="Full Meal"), "Yes", "No")</f>
        <v>No</v>
      </c>
      <c r="U910" s="1">
        <v>0.46111111111111114</v>
      </c>
      <c r="V910">
        <v>8</v>
      </c>
      <c r="W910" s="1" t="str">
        <f>IF(Flights[[#This Row],[Arrival Delay]] = "", "Cancelled", IF(Flights[[#This Row],[Arrival Delay]]&gt;15, "Delayed", "On time"))</f>
        <v>On time</v>
      </c>
      <c r="X910" t="str">
        <f>IF(Flights[[#This Row],[Status]]&lt;&gt;"Delayed","", IF(Flights[[#This Row],[Arrival Delay]]&gt;120, "Severe", IF(Flights[[#This Row],[Arrival Delay]]&gt;60, "Major", "Moderate")))</f>
        <v/>
      </c>
      <c r="Y910" t="b">
        <v>0</v>
      </c>
      <c r="AA910" t="str">
        <f>IF(OR(AND(Flights[[#This Row],[Status]]="Cancelled", Flights[[#This Row],[Cancellation Reason]]="Airline/Carrier"), Flights[[#This Row],[Delay Type]]="Severe"), "Yes", "No")</f>
        <v>No</v>
      </c>
    </row>
    <row r="911" spans="1:27" x14ac:dyDescent="0.3">
      <c r="A911" s="3">
        <v>42077</v>
      </c>
      <c r="B911" s="22">
        <f>WEEKNUM(Flights[[#This Row],[Date]], 1)</f>
        <v>11</v>
      </c>
      <c r="C911" s="22">
        <f>WEEKDAY(Flights[[#This Row],[Date]],1)</f>
        <v>7</v>
      </c>
      <c r="D911" t="s">
        <v>422</v>
      </c>
      <c r="E911" t="s">
        <v>1991</v>
      </c>
      <c r="F911" t="s">
        <v>0</v>
      </c>
      <c r="G911" t="s">
        <v>344</v>
      </c>
      <c r="H911" t="str">
        <f>_xlfn.XLOOKUP(Flights[[#This Row],[Destination]], Airports!$A$2:$A$78, Airports!$D$2:$D$78)</f>
        <v>Seattle</v>
      </c>
      <c r="I911" t="str" cm="1">
        <f t="array" ref="I911">_xlfn.XLOOKUP(Flights[[#This Row],[Destination]],_xlfn._TRO_TRAILING( Airports!A:A),_xlfn._TRO_TRAILING( Airports!E:E), "Not found")</f>
        <v>WA</v>
      </c>
      <c r="J911" s="1">
        <v>0.35416666666666669</v>
      </c>
      <c r="K911" s="22">
        <f>HOUR(Flights[[#This Row],[Scheduled Departure]])</f>
        <v>8</v>
      </c>
      <c r="L911" s="1">
        <v>0.35555555555555557</v>
      </c>
      <c r="M911">
        <f>(L911-J911)*24*60</f>
        <v>1.9999999999999929</v>
      </c>
      <c r="N911" s="16">
        <f>Flights[[#This Row],[Length (min)]]/60</f>
        <v>2.7333333333333334</v>
      </c>
      <c r="O911">
        <v>164</v>
      </c>
      <c r="P911">
        <v>954</v>
      </c>
      <c r="Q911" s="18">
        <f>IFERROR(Flights[[#This Row],[Distance]]/Flights[[#This Row],[Length (hr)]], "")</f>
        <v>349.02439024390242</v>
      </c>
      <c r="R911" s="1">
        <v>0.47013888888888888</v>
      </c>
      <c r="S911" s="1" t="str">
        <f>IF(Flights[[#This Row],[Length (hr)]]&lt;2, "No meal", IF(Flights[[#This Row],[Length (hr)]]&lt;3.5, "Light meal", "Full meal"))</f>
        <v>Light meal</v>
      </c>
      <c r="T911" s="1" t="str">
        <f>IF(AND(Flights[[#This Row],[Airline]]="US Airways", Flights[[#This Row],[Meal]]="Full Meal"), "Yes", "No")</f>
        <v>No</v>
      </c>
      <c r="U911" s="1">
        <v>0.46944444444444444</v>
      </c>
      <c r="V911">
        <v>-1</v>
      </c>
      <c r="W911" s="1" t="str">
        <f>IF(Flights[[#This Row],[Arrival Delay]] = "", "Cancelled", IF(Flights[[#This Row],[Arrival Delay]]&gt;15, "Delayed", "On time"))</f>
        <v>On time</v>
      </c>
      <c r="X911" t="str">
        <f>IF(Flights[[#This Row],[Status]]&lt;&gt;"Delayed","", IF(Flights[[#This Row],[Arrival Delay]]&gt;120, "Severe", IF(Flights[[#This Row],[Arrival Delay]]&gt;60, "Major", "Moderate")))</f>
        <v/>
      </c>
      <c r="Y911" t="b">
        <v>0</v>
      </c>
      <c r="AA911" t="str">
        <f>IF(OR(AND(Flights[[#This Row],[Status]]="Cancelled", Flights[[#This Row],[Cancellation Reason]]="Airline/Carrier"), Flights[[#This Row],[Delay Type]]="Severe"), "Yes", "No")</f>
        <v>No</v>
      </c>
    </row>
    <row r="912" spans="1:27" x14ac:dyDescent="0.3">
      <c r="A912" s="3">
        <v>42077</v>
      </c>
      <c r="B912" s="22">
        <f>WEEKNUM(Flights[[#This Row],[Date]], 1)</f>
        <v>11</v>
      </c>
      <c r="C912" s="22">
        <f>WEEKDAY(Flights[[#This Row],[Date]],1)</f>
        <v>7</v>
      </c>
      <c r="D912" t="s">
        <v>416</v>
      </c>
      <c r="E912" t="s">
        <v>1989</v>
      </c>
      <c r="F912" t="s">
        <v>0</v>
      </c>
      <c r="G912" t="s">
        <v>17</v>
      </c>
      <c r="H912" t="str">
        <f>_xlfn.XLOOKUP(Flights[[#This Row],[Destination]], Airports!$A$2:$A$78, Airports!$D$2:$D$78)</f>
        <v>Honolulu</v>
      </c>
      <c r="I912" t="str" cm="1">
        <f t="array" ref="I912">_xlfn.XLOOKUP(Flights[[#This Row],[Destination]],_xlfn._TRO_TRAILING( Airports!A:A),_xlfn._TRO_TRAILING( Airports!E:E), "Not found")</f>
        <v>HI</v>
      </c>
      <c r="J912" s="1">
        <v>0.35416666666666669</v>
      </c>
      <c r="K912" s="22">
        <f>HOUR(Flights[[#This Row],[Scheduled Departure]])</f>
        <v>8</v>
      </c>
      <c r="L912" s="1">
        <v>0.35347222222222224</v>
      </c>
      <c r="M912">
        <f>(L912-J912)*24*60</f>
        <v>-0.99999999999999645</v>
      </c>
      <c r="N912" s="16">
        <f>Flights[[#This Row],[Length (min)]]/60</f>
        <v>6.15</v>
      </c>
      <c r="O912">
        <v>369</v>
      </c>
      <c r="P912">
        <v>2556</v>
      </c>
      <c r="Q912" s="18">
        <f>IFERROR(Flights[[#This Row],[Distance]]/Flights[[#This Row],[Length (hr)]], "")</f>
        <v>415.60975609756093</v>
      </c>
      <c r="R912" s="1">
        <v>0.47916666666666669</v>
      </c>
      <c r="S912" s="1" t="str">
        <f>IF(Flights[[#This Row],[Length (hr)]]&lt;2, "No meal", IF(Flights[[#This Row],[Length (hr)]]&lt;3.5, "Light meal", "Full meal"))</f>
        <v>Full meal</v>
      </c>
      <c r="T912" s="1" t="str">
        <f>IF(AND(Flights[[#This Row],[Airline]]="US Airways", Flights[[#This Row],[Meal]]="Full Meal"), "Yes", "No")</f>
        <v>No</v>
      </c>
      <c r="U912" s="1">
        <v>0.48472222222222222</v>
      </c>
      <c r="V912">
        <v>8</v>
      </c>
      <c r="W912" s="1" t="str">
        <f>IF(Flights[[#This Row],[Arrival Delay]] = "", "Cancelled", IF(Flights[[#This Row],[Arrival Delay]]&gt;15, "Delayed", "On time"))</f>
        <v>On time</v>
      </c>
      <c r="X912" t="str">
        <f>IF(Flights[[#This Row],[Status]]&lt;&gt;"Delayed","", IF(Flights[[#This Row],[Arrival Delay]]&gt;120, "Severe", IF(Flights[[#This Row],[Arrival Delay]]&gt;60, "Major", "Moderate")))</f>
        <v/>
      </c>
      <c r="Y912" t="b">
        <v>0</v>
      </c>
      <c r="AA912" t="str">
        <f>IF(OR(AND(Flights[[#This Row],[Status]]="Cancelled", Flights[[#This Row],[Cancellation Reason]]="Airline/Carrier"), Flights[[#This Row],[Delay Type]]="Severe"), "Yes", "No")</f>
        <v>No</v>
      </c>
    </row>
    <row r="913" spans="1:27" x14ac:dyDescent="0.3">
      <c r="A913" s="3">
        <v>42077</v>
      </c>
      <c r="B913" s="22">
        <f>WEEKNUM(Flights[[#This Row],[Date]], 1)</f>
        <v>11</v>
      </c>
      <c r="C913" s="22">
        <f>WEEKDAY(Flights[[#This Row],[Date]],1)</f>
        <v>7</v>
      </c>
      <c r="D913" t="s">
        <v>741</v>
      </c>
      <c r="E913" t="s">
        <v>1995</v>
      </c>
      <c r="F913" t="s">
        <v>0</v>
      </c>
      <c r="G913" t="s">
        <v>306</v>
      </c>
      <c r="H913" t="str">
        <f>_xlfn.XLOOKUP(Flights[[#This Row],[Destination]], Airports!$A$2:$A$78, Airports!$D$2:$D$78)</f>
        <v>Chicago</v>
      </c>
      <c r="I913" t="str" cm="1">
        <f t="array" ref="I913">_xlfn.XLOOKUP(Flights[[#This Row],[Destination]],_xlfn._TRO_TRAILING( Airports!A:A),_xlfn._TRO_TRAILING( Airports!E:E), "Not found")</f>
        <v>IL</v>
      </c>
      <c r="J913" s="1">
        <v>0.46875</v>
      </c>
      <c r="K913" s="22">
        <f>HOUR(Flights[[#This Row],[Scheduled Departure]])</f>
        <v>11</v>
      </c>
      <c r="L913" s="1">
        <v>0.47291666666666665</v>
      </c>
      <c r="M913">
        <f>(L913-J913)*24*60</f>
        <v>5.9999999999999787</v>
      </c>
      <c r="N913" s="16">
        <f>Flights[[#This Row],[Length (min)]]/60</f>
        <v>4.0333333333333332</v>
      </c>
      <c r="O913">
        <v>242</v>
      </c>
      <c r="P913">
        <v>1750</v>
      </c>
      <c r="Q913" s="18">
        <f>IFERROR(Flights[[#This Row],[Distance]]/Flights[[#This Row],[Length (hr)]], "")</f>
        <v>433.88429752066116</v>
      </c>
      <c r="R913" s="1">
        <v>0.71180555555555558</v>
      </c>
      <c r="S913" s="1" t="str">
        <f>IF(Flights[[#This Row],[Length (hr)]]&lt;2, "No meal", IF(Flights[[#This Row],[Length (hr)]]&lt;3.5, "Light meal", "Full meal"))</f>
        <v>Full meal</v>
      </c>
      <c r="T913" s="1" t="str">
        <f>IF(AND(Flights[[#This Row],[Airline]]="US Airways", Flights[[#This Row],[Meal]]="Full Meal"), "Yes", "No")</f>
        <v>No</v>
      </c>
      <c r="U913" s="1">
        <v>0.72430555555555554</v>
      </c>
      <c r="V913">
        <v>18</v>
      </c>
      <c r="W913" s="1" t="str">
        <f>IF(Flights[[#This Row],[Arrival Delay]] = "", "Cancelled", IF(Flights[[#This Row],[Arrival Delay]]&gt;15, "Delayed", "On time"))</f>
        <v>Delayed</v>
      </c>
      <c r="X913" t="str">
        <f>IF(Flights[[#This Row],[Status]]&lt;&gt;"Delayed","", IF(Flights[[#This Row],[Arrival Delay]]&gt;120, "Severe", IF(Flights[[#This Row],[Arrival Delay]]&gt;60, "Major", "Moderate")))</f>
        <v>Moderate</v>
      </c>
      <c r="Y913" t="b">
        <v>0</v>
      </c>
      <c r="AA913" t="str">
        <f>IF(OR(AND(Flights[[#This Row],[Status]]="Cancelled", Flights[[#This Row],[Cancellation Reason]]="Airline/Carrier"), Flights[[#This Row],[Delay Type]]="Severe"), "Yes", "No")</f>
        <v>No</v>
      </c>
    </row>
    <row r="914" spans="1:27" x14ac:dyDescent="0.3">
      <c r="A914" s="3">
        <v>42077</v>
      </c>
      <c r="B914" s="22">
        <f>WEEKNUM(Flights[[#This Row],[Date]], 1)</f>
        <v>11</v>
      </c>
      <c r="C914" s="22">
        <f>WEEKDAY(Flights[[#This Row],[Date]],1)</f>
        <v>7</v>
      </c>
      <c r="D914" t="s">
        <v>1118</v>
      </c>
      <c r="E914" t="s">
        <v>1994</v>
      </c>
      <c r="F914" t="s">
        <v>0</v>
      </c>
      <c r="G914" t="s">
        <v>283</v>
      </c>
      <c r="H914" t="str">
        <f>_xlfn.XLOOKUP(Flights[[#This Row],[Destination]], Airports!$A$2:$A$78, Airports!$D$2:$D$78)</f>
        <v>Fresno</v>
      </c>
      <c r="I914" t="str" cm="1">
        <f t="array" ref="I914">_xlfn.XLOOKUP(Flights[[#This Row],[Destination]],_xlfn._TRO_TRAILING( Airports!A:A),_xlfn._TRO_TRAILING( Airports!E:E), "Not found")</f>
        <v>CA</v>
      </c>
      <c r="J914" s="1">
        <v>0.6875</v>
      </c>
      <c r="K914" s="22">
        <f>HOUR(Flights[[#This Row],[Scheduled Departure]])</f>
        <v>16</v>
      </c>
      <c r="L914" s="1">
        <v>0.73124999999999996</v>
      </c>
      <c r="M914">
        <f>(L914-J914)*24*60</f>
        <v>62.999999999999936</v>
      </c>
      <c r="N914" s="16">
        <f>Flights[[#This Row],[Length (min)]]/60</f>
        <v>1.1833333333333333</v>
      </c>
      <c r="O914">
        <v>71</v>
      </c>
      <c r="P914">
        <v>209</v>
      </c>
      <c r="Q914" s="18">
        <f>IFERROR(Flights[[#This Row],[Distance]]/Flights[[#This Row],[Length (hr)]], "")</f>
        <v>176.61971830985917</v>
      </c>
      <c r="R914" s="1">
        <v>0.74027777777777781</v>
      </c>
      <c r="S914" s="1" t="str">
        <f>IF(Flights[[#This Row],[Length (hr)]]&lt;2, "No meal", IF(Flights[[#This Row],[Length (hr)]]&lt;3.5, "Light meal", "Full meal"))</f>
        <v>No meal</v>
      </c>
      <c r="T914" s="1" t="str">
        <f>IF(AND(Flights[[#This Row],[Airline]]="US Airways", Flights[[#This Row],[Meal]]="Full Meal"), "Yes", "No")</f>
        <v>No</v>
      </c>
      <c r="U914" s="1">
        <v>0.78055555555555556</v>
      </c>
      <c r="V914">
        <v>58</v>
      </c>
      <c r="W914" s="1" t="str">
        <f>IF(Flights[[#This Row],[Arrival Delay]] = "", "Cancelled", IF(Flights[[#This Row],[Arrival Delay]]&gt;15, "Delayed", "On time"))</f>
        <v>Delayed</v>
      </c>
      <c r="X914" t="str">
        <f>IF(Flights[[#This Row],[Status]]&lt;&gt;"Delayed","", IF(Flights[[#This Row],[Arrival Delay]]&gt;120, "Severe", IF(Flights[[#This Row],[Arrival Delay]]&gt;60, "Major", "Moderate")))</f>
        <v>Moderate</v>
      </c>
      <c r="Y914" t="b">
        <v>0</v>
      </c>
      <c r="AA914" t="str">
        <f>IF(OR(AND(Flights[[#This Row],[Status]]="Cancelled", Flights[[#This Row],[Cancellation Reason]]="Airline/Carrier"), Flights[[#This Row],[Delay Type]]="Severe"), "Yes", "No")</f>
        <v>No</v>
      </c>
    </row>
    <row r="915" spans="1:27" x14ac:dyDescent="0.3">
      <c r="A915" s="3">
        <v>42077</v>
      </c>
      <c r="B915" s="22">
        <f>WEEKNUM(Flights[[#This Row],[Date]], 1)</f>
        <v>11</v>
      </c>
      <c r="C915" s="22">
        <f>WEEKDAY(Flights[[#This Row],[Date]],1)</f>
        <v>7</v>
      </c>
      <c r="D915" t="s">
        <v>1124</v>
      </c>
      <c r="E915" t="s">
        <v>1995</v>
      </c>
      <c r="F915" t="s">
        <v>0</v>
      </c>
      <c r="G915" t="s">
        <v>9</v>
      </c>
      <c r="H915" t="str">
        <f>_xlfn.XLOOKUP(Flights[[#This Row],[Destination]], Airports!$A$2:$A$78, Airports!$D$2:$D$78)</f>
        <v>San Francisco</v>
      </c>
      <c r="I915" t="str" cm="1">
        <f t="array" ref="I915">_xlfn.XLOOKUP(Flights[[#This Row],[Destination]],_xlfn._TRO_TRAILING( Airports!A:A),_xlfn._TRO_TRAILING( Airports!E:E), "Not found")</f>
        <v>CA</v>
      </c>
      <c r="J915" s="1">
        <v>0.82291666666666663</v>
      </c>
      <c r="K915" s="22">
        <f>HOUR(Flights[[#This Row],[Scheduled Departure]])</f>
        <v>19</v>
      </c>
      <c r="L915" s="1">
        <v>0.82222222222222219</v>
      </c>
      <c r="M915">
        <f>(L915-J915)*24*60</f>
        <v>-0.99999999999999645</v>
      </c>
      <c r="N915" s="16">
        <f>Flights[[#This Row],[Length (min)]]/60</f>
        <v>1.1000000000000001</v>
      </c>
      <c r="O915">
        <v>66</v>
      </c>
      <c r="P915">
        <v>337</v>
      </c>
      <c r="Q915" s="18">
        <f>IFERROR(Flights[[#This Row],[Distance]]/Flights[[#This Row],[Length (hr)]], "")</f>
        <v>306.36363636363632</v>
      </c>
      <c r="R915" s="1">
        <v>0.875</v>
      </c>
      <c r="S915" s="1" t="str">
        <f>IF(Flights[[#This Row],[Length (hr)]]&lt;2, "No meal", IF(Flights[[#This Row],[Length (hr)]]&lt;3.5, "Light meal", "Full meal"))</f>
        <v>No meal</v>
      </c>
      <c r="T915" s="1" t="str">
        <f>IF(AND(Flights[[#This Row],[Airline]]="US Airways", Flights[[#This Row],[Meal]]="Full Meal"), "Yes", "No")</f>
        <v>No</v>
      </c>
      <c r="U915" s="1">
        <v>0.86805555555555558</v>
      </c>
      <c r="V915">
        <v>-10</v>
      </c>
      <c r="W915" s="1" t="str">
        <f>IF(Flights[[#This Row],[Arrival Delay]] = "", "Cancelled", IF(Flights[[#This Row],[Arrival Delay]]&gt;15, "Delayed", "On time"))</f>
        <v>On time</v>
      </c>
      <c r="X915" t="str">
        <f>IF(Flights[[#This Row],[Status]]&lt;&gt;"Delayed","", IF(Flights[[#This Row],[Arrival Delay]]&gt;120, "Severe", IF(Flights[[#This Row],[Arrival Delay]]&gt;60, "Major", "Moderate")))</f>
        <v/>
      </c>
      <c r="Y915" t="b">
        <v>0</v>
      </c>
      <c r="AA915" t="str">
        <f>IF(OR(AND(Flights[[#This Row],[Status]]="Cancelled", Flights[[#This Row],[Cancellation Reason]]="Airline/Carrier"), Flights[[#This Row],[Delay Type]]="Severe"), "Yes", "No")</f>
        <v>No</v>
      </c>
    </row>
    <row r="916" spans="1:27" x14ac:dyDescent="0.3">
      <c r="A916" s="3">
        <v>42077</v>
      </c>
      <c r="B916" s="22">
        <f>WEEKNUM(Flights[[#This Row],[Date]], 1)</f>
        <v>11</v>
      </c>
      <c r="C916" s="22">
        <f>WEEKDAY(Flights[[#This Row],[Date]],1)</f>
        <v>7</v>
      </c>
      <c r="D916" t="s">
        <v>1089</v>
      </c>
      <c r="E916" t="s">
        <v>1994</v>
      </c>
      <c r="F916" t="s">
        <v>0</v>
      </c>
      <c r="G916" t="s">
        <v>280</v>
      </c>
      <c r="H916" t="str">
        <f>_xlfn.XLOOKUP(Flights[[#This Row],[Destination]], Airports!$A$2:$A$78, Airports!$D$2:$D$78)</f>
        <v>Eugene</v>
      </c>
      <c r="I916" t="str" cm="1">
        <f t="array" ref="I916">_xlfn.XLOOKUP(Flights[[#This Row],[Destination]],_xlfn._TRO_TRAILING( Airports!A:A),_xlfn._TRO_TRAILING( Airports!E:E), "Not found")</f>
        <v>OR</v>
      </c>
      <c r="J916" s="1">
        <v>0.82986111111111116</v>
      </c>
      <c r="K916" s="22">
        <f>HOUR(Flights[[#This Row],[Scheduled Departure]])</f>
        <v>19</v>
      </c>
      <c r="L916" s="1">
        <v>0.82222222222222219</v>
      </c>
      <c r="M916">
        <f>(L916-J916)*24*60</f>
        <v>-11.000000000000121</v>
      </c>
      <c r="N916" s="16">
        <f>Flights[[#This Row],[Length (min)]]/60</f>
        <v>2.3333333333333335</v>
      </c>
      <c r="O916">
        <v>140</v>
      </c>
      <c r="P916">
        <v>748</v>
      </c>
      <c r="Q916" s="18">
        <f>IFERROR(Flights[[#This Row],[Distance]]/Flights[[#This Row],[Length (hr)]], "")</f>
        <v>320.57142857142856</v>
      </c>
      <c r="R916" s="1">
        <v>0.92291666666666672</v>
      </c>
      <c r="S916" s="1" t="str">
        <f>IF(Flights[[#This Row],[Length (hr)]]&lt;2, "No meal", IF(Flights[[#This Row],[Length (hr)]]&lt;3.5, "Light meal", "Full meal"))</f>
        <v>Light meal</v>
      </c>
      <c r="T916" s="1" t="str">
        <f>IF(AND(Flights[[#This Row],[Airline]]="US Airways", Flights[[#This Row],[Meal]]="Full Meal"), "Yes", "No")</f>
        <v>No</v>
      </c>
      <c r="U916" s="1">
        <v>0.9194444444444444</v>
      </c>
      <c r="V916">
        <v>-5</v>
      </c>
      <c r="W916" s="1" t="str">
        <f>IF(Flights[[#This Row],[Arrival Delay]] = "", "Cancelled", IF(Flights[[#This Row],[Arrival Delay]]&gt;15, "Delayed", "On time"))</f>
        <v>On time</v>
      </c>
      <c r="X916" t="str">
        <f>IF(Flights[[#This Row],[Status]]&lt;&gt;"Delayed","", IF(Flights[[#This Row],[Arrival Delay]]&gt;120, "Severe", IF(Flights[[#This Row],[Arrival Delay]]&gt;60, "Major", "Moderate")))</f>
        <v/>
      </c>
      <c r="Y916" t="b">
        <v>0</v>
      </c>
      <c r="AA916" t="str">
        <f>IF(OR(AND(Flights[[#This Row],[Status]]="Cancelled", Flights[[#This Row],[Cancellation Reason]]="Airline/Carrier"), Flights[[#This Row],[Delay Type]]="Severe"), "Yes", "No")</f>
        <v>No</v>
      </c>
    </row>
    <row r="917" spans="1:27" x14ac:dyDescent="0.3">
      <c r="A917" s="3">
        <v>42077</v>
      </c>
      <c r="B917" s="22">
        <f>WEEKNUM(Flights[[#This Row],[Date]], 1)</f>
        <v>11</v>
      </c>
      <c r="C917" s="22">
        <f>WEEKDAY(Flights[[#This Row],[Date]],1)</f>
        <v>7</v>
      </c>
      <c r="D917" t="s">
        <v>1093</v>
      </c>
      <c r="E917" t="s">
        <v>1994</v>
      </c>
      <c r="F917" t="s">
        <v>0</v>
      </c>
      <c r="G917" t="s">
        <v>351</v>
      </c>
      <c r="H917" t="str">
        <f>_xlfn.XLOOKUP(Flights[[#This Row],[Destination]], Airports!$A$2:$A$78, Airports!$D$2:$D$78)</f>
        <v>Sacramento</v>
      </c>
      <c r="I917" t="str" cm="1">
        <f t="array" ref="I917">_xlfn.XLOOKUP(Flights[[#This Row],[Destination]],_xlfn._TRO_TRAILING( Airports!A:A),_xlfn._TRO_TRAILING( Airports!E:E), "Not found")</f>
        <v>CA</v>
      </c>
      <c r="J917" s="1">
        <v>0.86458333333333337</v>
      </c>
      <c r="K917" s="22">
        <f>HOUR(Flights[[#This Row],[Scheduled Departure]])</f>
        <v>20</v>
      </c>
      <c r="L917" s="1">
        <v>0.8569444444444444</v>
      </c>
      <c r="M917">
        <f>(L917-J917)*24*60</f>
        <v>-11.000000000000121</v>
      </c>
      <c r="N917" s="16">
        <f>Flights[[#This Row],[Length (min)]]/60</f>
        <v>1.3333333333333333</v>
      </c>
      <c r="O917">
        <v>80</v>
      </c>
      <c r="P917">
        <v>373</v>
      </c>
      <c r="Q917" s="18">
        <f>IFERROR(Flights[[#This Row],[Distance]]/Flights[[#This Row],[Length (hr)]], "")</f>
        <v>279.75</v>
      </c>
      <c r="R917" s="1">
        <v>0.92361111111111116</v>
      </c>
      <c r="S917" s="1" t="str">
        <f>IF(Flights[[#This Row],[Length (hr)]]&lt;2, "No meal", IF(Flights[[#This Row],[Length (hr)]]&lt;3.5, "Light meal", "Full meal"))</f>
        <v>No meal</v>
      </c>
      <c r="T917" s="1" t="str">
        <f>IF(AND(Flights[[#This Row],[Airline]]="US Airways", Flights[[#This Row],[Meal]]="Full Meal"), "Yes", "No")</f>
        <v>No</v>
      </c>
      <c r="U917" s="1">
        <v>0.91249999999999998</v>
      </c>
      <c r="V917">
        <v>-16</v>
      </c>
      <c r="W917" s="1" t="str">
        <f>IF(Flights[[#This Row],[Arrival Delay]] = "", "Cancelled", IF(Flights[[#This Row],[Arrival Delay]]&gt;15, "Delayed", "On time"))</f>
        <v>On time</v>
      </c>
      <c r="X917" t="str">
        <f>IF(Flights[[#This Row],[Status]]&lt;&gt;"Delayed","", IF(Flights[[#This Row],[Arrival Delay]]&gt;120, "Severe", IF(Flights[[#This Row],[Arrival Delay]]&gt;60, "Major", "Moderate")))</f>
        <v/>
      </c>
      <c r="Y917" t="b">
        <v>0</v>
      </c>
      <c r="AA917" t="str">
        <f>IF(OR(AND(Flights[[#This Row],[Status]]="Cancelled", Flights[[#This Row],[Cancellation Reason]]="Airline/Carrier"), Flights[[#This Row],[Delay Type]]="Severe"), "Yes", "No")</f>
        <v>No</v>
      </c>
    </row>
    <row r="918" spans="1:27" x14ac:dyDescent="0.3">
      <c r="A918" s="3">
        <v>42077</v>
      </c>
      <c r="B918" s="22">
        <f>WEEKNUM(Flights[[#This Row],[Date]], 1)</f>
        <v>11</v>
      </c>
      <c r="C918" s="22">
        <f>WEEKDAY(Flights[[#This Row],[Date]],1)</f>
        <v>7</v>
      </c>
      <c r="D918" t="s">
        <v>822</v>
      </c>
      <c r="E918" t="s">
        <v>1994</v>
      </c>
      <c r="F918" t="s">
        <v>0</v>
      </c>
      <c r="G918" t="s">
        <v>15</v>
      </c>
      <c r="H918" t="str">
        <f>_xlfn.XLOOKUP(Flights[[#This Row],[Destination]], Airports!$A$2:$A$78, Airports!$D$2:$D$78)</f>
        <v>Las Vegas</v>
      </c>
      <c r="I918" t="str" cm="1">
        <f t="array" ref="I918">_xlfn.XLOOKUP(Flights[[#This Row],[Destination]],_xlfn._TRO_TRAILING( Airports!A:A),_xlfn._TRO_TRAILING( Airports!E:E), "Not found")</f>
        <v>NV</v>
      </c>
      <c r="J918" s="1">
        <v>0.87013888888888891</v>
      </c>
      <c r="K918" s="22">
        <f>HOUR(Flights[[#This Row],[Scheduled Departure]])</f>
        <v>20</v>
      </c>
      <c r="L918" s="1">
        <v>0.87013888888888891</v>
      </c>
      <c r="M918">
        <f>(L918-J918)*24*60</f>
        <v>0</v>
      </c>
      <c r="N918" s="16">
        <f>Flights[[#This Row],[Length (min)]]/60</f>
        <v>1.3333333333333333</v>
      </c>
      <c r="O918">
        <v>80</v>
      </c>
      <c r="P918">
        <v>236</v>
      </c>
      <c r="Q918" s="18">
        <f>IFERROR(Flights[[#This Row],[Distance]]/Flights[[#This Row],[Length (hr)]], "")</f>
        <v>177</v>
      </c>
      <c r="R918" s="1">
        <v>0.92291666666666672</v>
      </c>
      <c r="S918" s="1" t="str">
        <f>IF(Flights[[#This Row],[Length (hr)]]&lt;2, "No meal", IF(Flights[[#This Row],[Length (hr)]]&lt;3.5, "Light meal", "Full meal"))</f>
        <v>No meal</v>
      </c>
      <c r="T918" s="1" t="str">
        <f>IF(AND(Flights[[#This Row],[Airline]]="US Airways", Flights[[#This Row],[Meal]]="Full Meal"), "Yes", "No")</f>
        <v>No</v>
      </c>
      <c r="U918" s="1">
        <v>0.92569444444444449</v>
      </c>
      <c r="V918">
        <v>4</v>
      </c>
      <c r="W918" s="1" t="str">
        <f>IF(Flights[[#This Row],[Arrival Delay]] = "", "Cancelled", IF(Flights[[#This Row],[Arrival Delay]]&gt;15, "Delayed", "On time"))</f>
        <v>On time</v>
      </c>
      <c r="X918" t="str">
        <f>IF(Flights[[#This Row],[Status]]&lt;&gt;"Delayed","", IF(Flights[[#This Row],[Arrival Delay]]&gt;120, "Severe", IF(Flights[[#This Row],[Arrival Delay]]&gt;60, "Major", "Moderate")))</f>
        <v/>
      </c>
      <c r="Y918" t="b">
        <v>0</v>
      </c>
      <c r="AA918" t="str">
        <f>IF(OR(AND(Flights[[#This Row],[Status]]="Cancelled", Flights[[#This Row],[Cancellation Reason]]="Airline/Carrier"), Flights[[#This Row],[Delay Type]]="Severe"), "Yes", "No")</f>
        <v>No</v>
      </c>
    </row>
    <row r="919" spans="1:27" x14ac:dyDescent="0.3">
      <c r="A919" s="3">
        <v>42077</v>
      </c>
      <c r="B919" s="22">
        <f>WEEKNUM(Flights[[#This Row],[Date]], 1)</f>
        <v>11</v>
      </c>
      <c r="C919" s="22">
        <f>WEEKDAY(Flights[[#This Row],[Date]],1)</f>
        <v>7</v>
      </c>
      <c r="D919" t="s">
        <v>550</v>
      </c>
      <c r="E919" t="s">
        <v>1994</v>
      </c>
      <c r="F919" t="s">
        <v>0</v>
      </c>
      <c r="G919" t="s">
        <v>260</v>
      </c>
      <c r="H919" t="str">
        <f>_xlfn.XLOOKUP(Flights[[#This Row],[Destination]], Airports!$A$2:$A$78, Airports!$D$2:$D$78)</f>
        <v>San Diego</v>
      </c>
      <c r="I919" t="str" cm="1">
        <f t="array" ref="I919">_xlfn.XLOOKUP(Flights[[#This Row],[Destination]],_xlfn._TRO_TRAILING( Airports!A:A),_xlfn._TRO_TRAILING( Airports!E:E), "Not found")</f>
        <v>CA</v>
      </c>
      <c r="J919" s="1">
        <v>0.875</v>
      </c>
      <c r="K919" s="22">
        <f>HOUR(Flights[[#This Row],[Scheduled Departure]])</f>
        <v>21</v>
      </c>
      <c r="L919" s="1">
        <v>0.87152777777777779</v>
      </c>
      <c r="M919">
        <f>(L919-J919)*24*60</f>
        <v>-4.9999999999999822</v>
      </c>
      <c r="N919" s="16">
        <f>Flights[[#This Row],[Length (min)]]/60</f>
        <v>0.78333333333333333</v>
      </c>
      <c r="O919">
        <v>47</v>
      </c>
      <c r="P919">
        <v>86</v>
      </c>
      <c r="Q919" s="18">
        <f>IFERROR(Flights[[#This Row],[Distance]]/Flights[[#This Row],[Length (hr)]], "")</f>
        <v>109.78723404255319</v>
      </c>
      <c r="R919" s="1">
        <v>0.90833333333333333</v>
      </c>
      <c r="S919" s="1" t="str">
        <f>IF(Flights[[#This Row],[Length (hr)]]&lt;2, "No meal", IF(Flights[[#This Row],[Length (hr)]]&lt;3.5, "Light meal", "Full meal"))</f>
        <v>No meal</v>
      </c>
      <c r="T919" s="1" t="str">
        <f>IF(AND(Flights[[#This Row],[Airline]]="US Airways", Flights[[#This Row],[Meal]]="Full Meal"), "Yes", "No")</f>
        <v>No</v>
      </c>
      <c r="U919" s="1">
        <v>0.90416666666666667</v>
      </c>
      <c r="V919">
        <v>-6</v>
      </c>
      <c r="W919" s="1" t="str">
        <f>IF(Flights[[#This Row],[Arrival Delay]] = "", "Cancelled", IF(Flights[[#This Row],[Arrival Delay]]&gt;15, "Delayed", "On time"))</f>
        <v>On time</v>
      </c>
      <c r="X919" t="str">
        <f>IF(Flights[[#This Row],[Status]]&lt;&gt;"Delayed","", IF(Flights[[#This Row],[Arrival Delay]]&gt;120, "Severe", IF(Flights[[#This Row],[Arrival Delay]]&gt;60, "Major", "Moderate")))</f>
        <v/>
      </c>
      <c r="Y919" t="b">
        <v>0</v>
      </c>
      <c r="AA919" t="str">
        <f>IF(OR(AND(Flights[[#This Row],[Status]]="Cancelled", Flights[[#This Row],[Cancellation Reason]]="Airline/Carrier"), Flights[[#This Row],[Delay Type]]="Severe"), "Yes", "No")</f>
        <v>No</v>
      </c>
    </row>
    <row r="920" spans="1:27" x14ac:dyDescent="0.3">
      <c r="A920" s="3">
        <v>42078</v>
      </c>
      <c r="B920" s="22">
        <f>WEEKNUM(Flights[[#This Row],[Date]], 1)</f>
        <v>12</v>
      </c>
      <c r="C920" s="22">
        <f>WEEKDAY(Flights[[#This Row],[Date]],1)</f>
        <v>1</v>
      </c>
      <c r="D920" t="s">
        <v>110</v>
      </c>
      <c r="E920" t="s">
        <v>1987</v>
      </c>
      <c r="F920" t="s">
        <v>0</v>
      </c>
      <c r="G920" t="s">
        <v>3</v>
      </c>
      <c r="H920" t="str">
        <f>_xlfn.XLOOKUP(Flights[[#This Row],[Destination]], Airports!$A$2:$A$78, Airports!$D$2:$D$78)</f>
        <v>Dallas</v>
      </c>
      <c r="I920" t="str" cm="1">
        <f t="array" ref="I920">_xlfn.XLOOKUP(Flights[[#This Row],[Destination]],_xlfn._TRO_TRAILING( Airports!A:A),_xlfn._TRO_TRAILING( Airports!E:E), "Not found")</f>
        <v>TX</v>
      </c>
      <c r="J920" s="1">
        <v>5.1388888888888887E-2</v>
      </c>
      <c r="K920" s="22">
        <f>HOUR(Flights[[#This Row],[Scheduled Departure]])</f>
        <v>1</v>
      </c>
      <c r="L920" s="1">
        <v>7.2916666666666671E-2</v>
      </c>
      <c r="M920">
        <f>(L920-J920)*24*60</f>
        <v>31.000000000000011</v>
      </c>
      <c r="N920" s="16">
        <f>Flights[[#This Row],[Length (min)]]/60</f>
        <v>3.0833333333333335</v>
      </c>
      <c r="O920">
        <v>185</v>
      </c>
      <c r="P920">
        <v>1235</v>
      </c>
      <c r="Q920" s="18">
        <f>IFERROR(Flights[[#This Row],[Distance]]/Flights[[#This Row],[Length (hr)]], "")</f>
        <v>400.54054054054052</v>
      </c>
      <c r="R920" s="1">
        <v>0.25347222222222221</v>
      </c>
      <c r="S920" s="1" t="str">
        <f>IF(Flights[[#This Row],[Length (hr)]]&lt;2, "No meal", IF(Flights[[#This Row],[Length (hr)]]&lt;3.5, "Light meal", "Full meal"))</f>
        <v>Light meal</v>
      </c>
      <c r="T920" s="1" t="str">
        <f>IF(AND(Flights[[#This Row],[Airline]]="US Airways", Flights[[#This Row],[Meal]]="Full Meal"), "Yes", "No")</f>
        <v>No</v>
      </c>
      <c r="U920" s="1">
        <v>0.28472222222222221</v>
      </c>
      <c r="V920">
        <v>45</v>
      </c>
      <c r="W920" s="1" t="str">
        <f>IF(Flights[[#This Row],[Arrival Delay]] = "", "Cancelled", IF(Flights[[#This Row],[Arrival Delay]]&gt;15, "Delayed", "On time"))</f>
        <v>Delayed</v>
      </c>
      <c r="X920" t="str">
        <f>IF(Flights[[#This Row],[Status]]&lt;&gt;"Delayed","", IF(Flights[[#This Row],[Arrival Delay]]&gt;120, "Severe", IF(Flights[[#This Row],[Arrival Delay]]&gt;60, "Major", "Moderate")))</f>
        <v>Moderate</v>
      </c>
      <c r="Y920" t="b">
        <v>0</v>
      </c>
      <c r="AA920" t="str">
        <f>IF(OR(AND(Flights[[#This Row],[Status]]="Cancelled", Flights[[#This Row],[Cancellation Reason]]="Airline/Carrier"), Flights[[#This Row],[Delay Type]]="Severe"), "Yes", "No")</f>
        <v>No</v>
      </c>
    </row>
    <row r="921" spans="1:27" x14ac:dyDescent="0.3">
      <c r="A921" s="3">
        <v>42078</v>
      </c>
      <c r="B921" s="22">
        <f>WEEKNUM(Flights[[#This Row],[Date]], 1)</f>
        <v>12</v>
      </c>
      <c r="C921" s="22">
        <f>WEEKDAY(Flights[[#This Row],[Date]],1)</f>
        <v>1</v>
      </c>
      <c r="D921" t="s">
        <v>1104</v>
      </c>
      <c r="E921" t="s">
        <v>1990</v>
      </c>
      <c r="F921" t="s">
        <v>0</v>
      </c>
      <c r="G921" t="s">
        <v>273</v>
      </c>
      <c r="H921" t="str">
        <f>_xlfn.XLOOKUP(Flights[[#This Row],[Destination]], Airports!$A$2:$A$78, Airports!$D$2:$D$78)</f>
        <v>Denver</v>
      </c>
      <c r="I921" t="str" cm="1">
        <f t="array" ref="I921">_xlfn.XLOOKUP(Flights[[#This Row],[Destination]],_xlfn._TRO_TRAILING( Airports!A:A),_xlfn._TRO_TRAILING( Airports!E:E), "Not found")</f>
        <v>CO</v>
      </c>
      <c r="J921" s="1">
        <v>0.24027777777777778</v>
      </c>
      <c r="K921" s="22">
        <f>HOUR(Flights[[#This Row],[Scheduled Departure]])</f>
        <v>5</v>
      </c>
      <c r="L921" s="1">
        <v>0.23958333333333334</v>
      </c>
      <c r="M921">
        <f>(L921-J921)*24*60</f>
        <v>-0.99999999999999645</v>
      </c>
      <c r="N921" s="16">
        <f>Flights[[#This Row],[Length (min)]]/60</f>
        <v>2.25</v>
      </c>
      <c r="O921">
        <v>135</v>
      </c>
      <c r="P921">
        <v>862</v>
      </c>
      <c r="Q921" s="18">
        <f>IFERROR(Flights[[#This Row],[Distance]]/Flights[[#This Row],[Length (hr)]], "")</f>
        <v>383.11111111111109</v>
      </c>
      <c r="R921" s="1">
        <v>0.38263888888888886</v>
      </c>
      <c r="S921" s="1" t="str">
        <f>IF(Flights[[#This Row],[Length (hr)]]&lt;2, "No meal", IF(Flights[[#This Row],[Length (hr)]]&lt;3.5, "Light meal", "Full meal"))</f>
        <v>Light meal</v>
      </c>
      <c r="T921" s="1" t="str">
        <f>IF(AND(Flights[[#This Row],[Airline]]="US Airways", Flights[[#This Row],[Meal]]="Full Meal"), "Yes", "No")</f>
        <v>No</v>
      </c>
      <c r="U921" s="1">
        <v>0.375</v>
      </c>
      <c r="V921">
        <v>-11</v>
      </c>
      <c r="W921" s="1" t="str">
        <f>IF(Flights[[#This Row],[Arrival Delay]] = "", "Cancelled", IF(Flights[[#This Row],[Arrival Delay]]&gt;15, "Delayed", "On time"))</f>
        <v>On time</v>
      </c>
      <c r="X921" t="str">
        <f>IF(Flights[[#This Row],[Status]]&lt;&gt;"Delayed","", IF(Flights[[#This Row],[Arrival Delay]]&gt;120, "Severe", IF(Flights[[#This Row],[Arrival Delay]]&gt;60, "Major", "Moderate")))</f>
        <v/>
      </c>
      <c r="Y921" t="b">
        <v>0</v>
      </c>
      <c r="AA921" t="str">
        <f>IF(OR(AND(Flights[[#This Row],[Status]]="Cancelled", Flights[[#This Row],[Cancellation Reason]]="Airline/Carrier"), Flights[[#This Row],[Delay Type]]="Severe"), "Yes", "No")</f>
        <v>No</v>
      </c>
    </row>
    <row r="922" spans="1:27" x14ac:dyDescent="0.3">
      <c r="A922" s="3">
        <v>42078</v>
      </c>
      <c r="B922" s="22">
        <f>WEEKNUM(Flights[[#This Row],[Date]], 1)</f>
        <v>12</v>
      </c>
      <c r="C922" s="22">
        <f>WEEKDAY(Flights[[#This Row],[Date]],1)</f>
        <v>1</v>
      </c>
      <c r="D922" t="s">
        <v>35</v>
      </c>
      <c r="E922" t="s">
        <v>1987</v>
      </c>
      <c r="F922" t="s">
        <v>0</v>
      </c>
      <c r="G922" t="s">
        <v>3</v>
      </c>
      <c r="H922" t="str">
        <f>_xlfn.XLOOKUP(Flights[[#This Row],[Destination]], Airports!$A$2:$A$78, Airports!$D$2:$D$78)</f>
        <v>Dallas</v>
      </c>
      <c r="I922" t="str" cm="1">
        <f t="array" ref="I922">_xlfn.XLOOKUP(Flights[[#This Row],[Destination]],_xlfn._TRO_TRAILING( Airports!A:A),_xlfn._TRO_TRAILING( Airports!E:E), "Not found")</f>
        <v>TX</v>
      </c>
      <c r="J922" s="1">
        <v>0.24652777777777779</v>
      </c>
      <c r="K922" s="22">
        <f>HOUR(Flights[[#This Row],[Scheduled Departure]])</f>
        <v>5</v>
      </c>
      <c r="L922" s="1">
        <v>0.24444444444444444</v>
      </c>
      <c r="M922">
        <f>(L922-J922)*24*60</f>
        <v>-3.0000000000000293</v>
      </c>
      <c r="N922" s="16">
        <f>Flights[[#This Row],[Length (min)]]/60</f>
        <v>3.75</v>
      </c>
      <c r="O922">
        <v>225</v>
      </c>
      <c r="P922">
        <v>1235</v>
      </c>
      <c r="Q922" s="18">
        <f>IFERROR(Flights[[#This Row],[Distance]]/Flights[[#This Row],[Length (hr)]], "")</f>
        <v>329.33333333333331</v>
      </c>
      <c r="R922" s="1">
        <v>0.45624999999999999</v>
      </c>
      <c r="S922" s="1" t="str">
        <f>IF(Flights[[#This Row],[Length (hr)]]&lt;2, "No meal", IF(Flights[[#This Row],[Length (hr)]]&lt;3.5, "Light meal", "Full meal"))</f>
        <v>Full meal</v>
      </c>
      <c r="T922" s="1" t="str">
        <f>IF(AND(Flights[[#This Row],[Airline]]="US Airways", Flights[[#This Row],[Meal]]="Full Meal"), "Yes", "No")</f>
        <v>No</v>
      </c>
      <c r="U922" s="1">
        <v>0.48402777777777778</v>
      </c>
      <c r="V922">
        <v>40</v>
      </c>
      <c r="W922" s="1" t="str">
        <f>IF(Flights[[#This Row],[Arrival Delay]] = "", "Cancelled", IF(Flights[[#This Row],[Arrival Delay]]&gt;15, "Delayed", "On time"))</f>
        <v>Delayed</v>
      </c>
      <c r="X922" t="str">
        <f>IF(Flights[[#This Row],[Status]]&lt;&gt;"Delayed","", IF(Flights[[#This Row],[Arrival Delay]]&gt;120, "Severe", IF(Flights[[#This Row],[Arrival Delay]]&gt;60, "Major", "Moderate")))</f>
        <v>Moderate</v>
      </c>
      <c r="Y922" t="b">
        <v>0</v>
      </c>
      <c r="AA922" t="str">
        <f>IF(OR(AND(Flights[[#This Row],[Status]]="Cancelled", Flights[[#This Row],[Cancellation Reason]]="Airline/Carrier"), Flights[[#This Row],[Delay Type]]="Severe"), "Yes", "No")</f>
        <v>No</v>
      </c>
    </row>
    <row r="923" spans="1:27" x14ac:dyDescent="0.3">
      <c r="A923" s="3">
        <v>42078</v>
      </c>
      <c r="B923" s="22">
        <f>WEEKNUM(Flights[[#This Row],[Date]], 1)</f>
        <v>12</v>
      </c>
      <c r="C923" s="22">
        <f>WEEKDAY(Flights[[#This Row],[Date]],1)</f>
        <v>1</v>
      </c>
      <c r="D923" t="s">
        <v>383</v>
      </c>
      <c r="E923" t="s">
        <v>1992</v>
      </c>
      <c r="F923" t="s">
        <v>0</v>
      </c>
      <c r="G923" t="s">
        <v>12</v>
      </c>
      <c r="H923" t="str">
        <f>_xlfn.XLOOKUP(Flights[[#This Row],[Destination]], Airports!$A$2:$A$78, Airports!$D$2:$D$78)</f>
        <v>New York</v>
      </c>
      <c r="I923" t="str" cm="1">
        <f t="array" ref="I923">_xlfn.XLOOKUP(Flights[[#This Row],[Destination]],_xlfn._TRO_TRAILING( Airports!A:A),_xlfn._TRO_TRAILING( Airports!E:E), "Not found")</f>
        <v>NY</v>
      </c>
      <c r="J923" s="1">
        <v>0.27083333333333331</v>
      </c>
      <c r="K923" s="22">
        <f>HOUR(Flights[[#This Row],[Scheduled Departure]])</f>
        <v>6</v>
      </c>
      <c r="L923" s="1">
        <v>0.2673611111111111</v>
      </c>
      <c r="M923">
        <f>(L923-J923)*24*60</f>
        <v>-4.9999999999999822</v>
      </c>
      <c r="N923" s="16">
        <f>Flights[[#This Row],[Length (min)]]/60</f>
        <v>5.5</v>
      </c>
      <c r="O923">
        <v>330</v>
      </c>
      <c r="P923">
        <v>2475</v>
      </c>
      <c r="Q923" s="18">
        <f>IFERROR(Flights[[#This Row],[Distance]]/Flights[[#This Row],[Length (hr)]], "")</f>
        <v>450</v>
      </c>
      <c r="R923" s="1">
        <v>0.62013888888888891</v>
      </c>
      <c r="S923" s="1" t="str">
        <f>IF(Flights[[#This Row],[Length (hr)]]&lt;2, "No meal", IF(Flights[[#This Row],[Length (hr)]]&lt;3.5, "Light meal", "Full meal"))</f>
        <v>Full meal</v>
      </c>
      <c r="T923" s="1" t="str">
        <f>IF(AND(Flights[[#This Row],[Airline]]="US Airways", Flights[[#This Row],[Meal]]="Full Meal"), "Yes", "No")</f>
        <v>No</v>
      </c>
      <c r="U923" s="1">
        <v>0.62152777777777779</v>
      </c>
      <c r="V923">
        <v>2</v>
      </c>
      <c r="W923" s="1" t="str">
        <f>IF(Flights[[#This Row],[Arrival Delay]] = "", "Cancelled", IF(Flights[[#This Row],[Arrival Delay]]&gt;15, "Delayed", "On time"))</f>
        <v>On time</v>
      </c>
      <c r="X923" t="str">
        <f>IF(Flights[[#This Row],[Status]]&lt;&gt;"Delayed","", IF(Flights[[#This Row],[Arrival Delay]]&gt;120, "Severe", IF(Flights[[#This Row],[Arrival Delay]]&gt;60, "Major", "Moderate")))</f>
        <v/>
      </c>
      <c r="Y923" t="b">
        <v>0</v>
      </c>
      <c r="AA923" t="str">
        <f>IF(OR(AND(Flights[[#This Row],[Status]]="Cancelled", Flights[[#This Row],[Cancellation Reason]]="Airline/Carrier"), Flights[[#This Row],[Delay Type]]="Severe"), "Yes", "No")</f>
        <v>No</v>
      </c>
    </row>
    <row r="924" spans="1:27" x14ac:dyDescent="0.3">
      <c r="A924" s="3">
        <v>42078</v>
      </c>
      <c r="B924" s="22">
        <f>WEEKNUM(Flights[[#This Row],[Date]], 1)</f>
        <v>12</v>
      </c>
      <c r="C924" s="22">
        <f>WEEKDAY(Flights[[#This Row],[Date]],1)</f>
        <v>1</v>
      </c>
      <c r="D924" t="s">
        <v>405</v>
      </c>
      <c r="E924" t="s">
        <v>1988</v>
      </c>
      <c r="F924" t="s">
        <v>0</v>
      </c>
      <c r="G924" t="s">
        <v>22</v>
      </c>
      <c r="H924" t="str">
        <f>_xlfn.XLOOKUP(Flights[[#This Row],[Destination]], Airports!$A$2:$A$78, Airports!$D$2:$D$78)</f>
        <v>Columbus</v>
      </c>
      <c r="I924" t="str" cm="1">
        <f t="array" ref="I924">_xlfn.XLOOKUP(Flights[[#This Row],[Destination]],_xlfn._TRO_TRAILING( Airports!A:A),_xlfn._TRO_TRAILING( Airports!E:E), "Not found")</f>
        <v>OH</v>
      </c>
      <c r="J924" s="1">
        <v>0.3923611111111111</v>
      </c>
      <c r="K924" s="22">
        <f>HOUR(Flights[[#This Row],[Scheduled Departure]])</f>
        <v>9</v>
      </c>
      <c r="L924" s="1">
        <v>0.39027777777777778</v>
      </c>
      <c r="M924">
        <f>(L924-J924)*24*60</f>
        <v>-2.9999999999999893</v>
      </c>
      <c r="N924" s="16">
        <f>Flights[[#This Row],[Length (min)]]/60</f>
        <v>5.1333333333333337</v>
      </c>
      <c r="O924">
        <v>308</v>
      </c>
      <c r="P924">
        <v>1995</v>
      </c>
      <c r="Q924" s="18">
        <f>IFERROR(Flights[[#This Row],[Distance]]/Flights[[#This Row],[Length (hr)]], "")</f>
        <v>388.63636363636363</v>
      </c>
      <c r="R924" s="1">
        <v>0.70138888888888884</v>
      </c>
      <c r="S924" s="1" t="str">
        <f>IF(Flights[[#This Row],[Length (hr)]]&lt;2, "No meal", IF(Flights[[#This Row],[Length (hr)]]&lt;3.5, "Light meal", "Full meal"))</f>
        <v>Full meal</v>
      </c>
      <c r="T924" s="1" t="str">
        <f>IF(AND(Flights[[#This Row],[Airline]]="US Airways", Flights[[#This Row],[Meal]]="Full Meal"), "Yes", "No")</f>
        <v>Yes</v>
      </c>
      <c r="U924" s="1">
        <v>0.72916666666666663</v>
      </c>
      <c r="V924">
        <v>40</v>
      </c>
      <c r="W924" s="1" t="str">
        <f>IF(Flights[[#This Row],[Arrival Delay]] = "", "Cancelled", IF(Flights[[#This Row],[Arrival Delay]]&gt;15, "Delayed", "On time"))</f>
        <v>Delayed</v>
      </c>
      <c r="X924" t="str">
        <f>IF(Flights[[#This Row],[Status]]&lt;&gt;"Delayed","", IF(Flights[[#This Row],[Arrival Delay]]&gt;120, "Severe", IF(Flights[[#This Row],[Arrival Delay]]&gt;60, "Major", "Moderate")))</f>
        <v>Moderate</v>
      </c>
      <c r="Y924" t="b">
        <v>0</v>
      </c>
      <c r="AA924" t="str">
        <f>IF(OR(AND(Flights[[#This Row],[Status]]="Cancelled", Flights[[#This Row],[Cancellation Reason]]="Airline/Carrier"), Flights[[#This Row],[Delay Type]]="Severe"), "Yes", "No")</f>
        <v>No</v>
      </c>
    </row>
    <row r="925" spans="1:27" x14ac:dyDescent="0.3">
      <c r="A925" s="3">
        <v>42078</v>
      </c>
      <c r="B925" s="22">
        <f>WEEKNUM(Flights[[#This Row],[Date]], 1)</f>
        <v>12</v>
      </c>
      <c r="C925" s="22">
        <f>WEEKDAY(Flights[[#This Row],[Date]],1)</f>
        <v>1</v>
      </c>
      <c r="D925" t="s">
        <v>450</v>
      </c>
      <c r="E925" t="s">
        <v>1998</v>
      </c>
      <c r="F925" t="s">
        <v>0</v>
      </c>
      <c r="G925" t="s">
        <v>273</v>
      </c>
      <c r="H925" t="str">
        <f>_xlfn.XLOOKUP(Flights[[#This Row],[Destination]], Airports!$A$2:$A$78, Airports!$D$2:$D$78)</f>
        <v>Denver</v>
      </c>
      <c r="I925" t="str" cm="1">
        <f t="array" ref="I925">_xlfn.XLOOKUP(Flights[[#This Row],[Destination]],_xlfn._TRO_TRAILING( Airports!A:A),_xlfn._TRO_TRAILING( Airports!E:E), "Not found")</f>
        <v>CO</v>
      </c>
      <c r="J925" s="1">
        <v>0.41319444444444442</v>
      </c>
      <c r="K925" s="22">
        <f>HOUR(Flights[[#This Row],[Scheduled Departure]])</f>
        <v>9</v>
      </c>
      <c r="L925" s="1">
        <v>0.40902777777777777</v>
      </c>
      <c r="M925">
        <f>(L925-J925)*24*60</f>
        <v>-5.9999999999999787</v>
      </c>
      <c r="N925" s="16">
        <f>Flights[[#This Row],[Length (min)]]/60</f>
        <v>2.2833333333333332</v>
      </c>
      <c r="O925">
        <v>137</v>
      </c>
      <c r="P925">
        <v>862</v>
      </c>
      <c r="Q925" s="18">
        <f>IFERROR(Flights[[#This Row],[Distance]]/Flights[[#This Row],[Length (hr)]], "")</f>
        <v>377.51824817518252</v>
      </c>
      <c r="R925" s="1">
        <v>0.55069444444444449</v>
      </c>
      <c r="S925" s="1" t="str">
        <f>IF(Flights[[#This Row],[Length (hr)]]&lt;2, "No meal", IF(Flights[[#This Row],[Length (hr)]]&lt;3.5, "Light meal", "Full meal"))</f>
        <v>Light meal</v>
      </c>
      <c r="T925" s="1" t="str">
        <f>IF(AND(Flights[[#This Row],[Airline]]="US Airways", Flights[[#This Row],[Meal]]="Full Meal"), "Yes", "No")</f>
        <v>No</v>
      </c>
      <c r="U925" s="1">
        <v>0.54583333333333328</v>
      </c>
      <c r="V925">
        <v>-7</v>
      </c>
      <c r="W925" s="1" t="str">
        <f>IF(Flights[[#This Row],[Arrival Delay]] = "", "Cancelled", IF(Flights[[#This Row],[Arrival Delay]]&gt;15, "Delayed", "On time"))</f>
        <v>On time</v>
      </c>
      <c r="X925" t="str">
        <f>IF(Flights[[#This Row],[Status]]&lt;&gt;"Delayed","", IF(Flights[[#This Row],[Arrival Delay]]&gt;120, "Severe", IF(Flights[[#This Row],[Arrival Delay]]&gt;60, "Major", "Moderate")))</f>
        <v/>
      </c>
      <c r="Y925" t="b">
        <v>0</v>
      </c>
      <c r="AA925" t="str">
        <f>IF(OR(AND(Flights[[#This Row],[Status]]="Cancelled", Flights[[#This Row],[Cancellation Reason]]="Airline/Carrier"), Flights[[#This Row],[Delay Type]]="Severe"), "Yes", "No")</f>
        <v>No</v>
      </c>
    </row>
    <row r="926" spans="1:27" x14ac:dyDescent="0.3">
      <c r="A926" s="3">
        <v>42078</v>
      </c>
      <c r="B926" s="22">
        <f>WEEKNUM(Flights[[#This Row],[Date]], 1)</f>
        <v>12</v>
      </c>
      <c r="C926" s="22">
        <f>WEEKDAY(Flights[[#This Row],[Date]],1)</f>
        <v>1</v>
      </c>
      <c r="D926" t="s">
        <v>458</v>
      </c>
      <c r="E926" t="s">
        <v>1990</v>
      </c>
      <c r="F926" t="s">
        <v>0</v>
      </c>
      <c r="G926" t="s">
        <v>281</v>
      </c>
      <c r="H926" t="str">
        <f>_xlfn.XLOOKUP(Flights[[#This Row],[Destination]], Airports!$A$2:$A$78, Airports!$D$2:$D$78)</f>
        <v>Newark</v>
      </c>
      <c r="I926" t="str" cm="1">
        <f t="array" ref="I926">_xlfn.XLOOKUP(Flights[[#This Row],[Destination]],_xlfn._TRO_TRAILING( Airports!A:A),_xlfn._TRO_TRAILING( Airports!E:E), "Not found")</f>
        <v>NJ</v>
      </c>
      <c r="J926" s="1">
        <v>0.42708333333333331</v>
      </c>
      <c r="K926" s="22">
        <f>HOUR(Flights[[#This Row],[Scheduled Departure]])</f>
        <v>10</v>
      </c>
      <c r="L926" s="1">
        <v>0.43402777777777779</v>
      </c>
      <c r="M926">
        <f>(L926-J926)*24*60</f>
        <v>10.000000000000044</v>
      </c>
      <c r="N926" s="16">
        <f>Flights[[#This Row],[Length (min)]]/60</f>
        <v>5.3</v>
      </c>
      <c r="O926">
        <v>318</v>
      </c>
      <c r="P926">
        <v>2454</v>
      </c>
      <c r="Q926" s="18">
        <f>IFERROR(Flights[[#This Row],[Distance]]/Flights[[#This Row],[Length (hr)]], "")</f>
        <v>463.01886792452831</v>
      </c>
      <c r="R926" s="1">
        <v>0.77013888888888893</v>
      </c>
      <c r="S926" s="1" t="str">
        <f>IF(Flights[[#This Row],[Length (hr)]]&lt;2, "No meal", IF(Flights[[#This Row],[Length (hr)]]&lt;3.5, "Light meal", "Full meal"))</f>
        <v>Full meal</v>
      </c>
      <c r="T926" s="1" t="str">
        <f>IF(AND(Flights[[#This Row],[Airline]]="US Airways", Flights[[#This Row],[Meal]]="Full Meal"), "Yes", "No")</f>
        <v>No</v>
      </c>
      <c r="U926" s="1">
        <v>0.77986111111111112</v>
      </c>
      <c r="V926">
        <v>14</v>
      </c>
      <c r="W926" s="1" t="str">
        <f>IF(Flights[[#This Row],[Arrival Delay]] = "", "Cancelled", IF(Flights[[#This Row],[Arrival Delay]]&gt;15, "Delayed", "On time"))</f>
        <v>On time</v>
      </c>
      <c r="X926" t="str">
        <f>IF(Flights[[#This Row],[Status]]&lt;&gt;"Delayed","", IF(Flights[[#This Row],[Arrival Delay]]&gt;120, "Severe", IF(Flights[[#This Row],[Arrival Delay]]&gt;60, "Major", "Moderate")))</f>
        <v/>
      </c>
      <c r="Y926" t="b">
        <v>0</v>
      </c>
      <c r="AA926" t="str">
        <f>IF(OR(AND(Flights[[#This Row],[Status]]="Cancelled", Flights[[#This Row],[Cancellation Reason]]="Airline/Carrier"), Flights[[#This Row],[Delay Type]]="Severe"), "Yes", "No")</f>
        <v>No</v>
      </c>
    </row>
    <row r="927" spans="1:27" x14ac:dyDescent="0.3">
      <c r="A927" s="3">
        <v>42078</v>
      </c>
      <c r="B927" s="22">
        <f>WEEKNUM(Flights[[#This Row],[Date]], 1)</f>
        <v>12</v>
      </c>
      <c r="C927" s="22">
        <f>WEEKDAY(Flights[[#This Row],[Date]],1)</f>
        <v>1</v>
      </c>
      <c r="D927" t="s">
        <v>121</v>
      </c>
      <c r="E927" t="s">
        <v>1987</v>
      </c>
      <c r="F927" t="s">
        <v>0</v>
      </c>
      <c r="G927" t="s">
        <v>26</v>
      </c>
      <c r="H927" t="str">
        <f>_xlfn.XLOOKUP(Flights[[#This Row],[Destination]], Airports!$A$2:$A$78, Airports!$D$2:$D$78)</f>
        <v>Atlanta</v>
      </c>
      <c r="I927" t="str" cm="1">
        <f t="array" ref="I927">_xlfn.XLOOKUP(Flights[[#This Row],[Destination]],_xlfn._TRO_TRAILING( Airports!A:A),_xlfn._TRO_TRAILING( Airports!E:E), "Not found")</f>
        <v>GA</v>
      </c>
      <c r="J927" s="1">
        <v>0.4375</v>
      </c>
      <c r="K927" s="22">
        <f>HOUR(Flights[[#This Row],[Scheduled Departure]])</f>
        <v>10</v>
      </c>
      <c r="L927" s="1">
        <v>0.43958333333333333</v>
      </c>
      <c r="M927">
        <f>(L927-J927)*24*60</f>
        <v>2.9999999999999893</v>
      </c>
      <c r="N927" s="16">
        <f>Flights[[#This Row],[Length (min)]]/60</f>
        <v>4.6166666666666663</v>
      </c>
      <c r="O927">
        <v>277</v>
      </c>
      <c r="P927">
        <v>1947</v>
      </c>
      <c r="Q927" s="18">
        <f>IFERROR(Flights[[#This Row],[Distance]]/Flights[[#This Row],[Length (hr)]], "")</f>
        <v>421.73285198555959</v>
      </c>
      <c r="R927" s="1">
        <v>0.73888888888888893</v>
      </c>
      <c r="S927" s="1" t="str">
        <f>IF(Flights[[#This Row],[Length (hr)]]&lt;2, "No meal", IF(Flights[[#This Row],[Length (hr)]]&lt;3.5, "Light meal", "Full meal"))</f>
        <v>Full meal</v>
      </c>
      <c r="T927" s="1" t="str">
        <f>IF(AND(Flights[[#This Row],[Airline]]="US Airways", Flights[[#This Row],[Meal]]="Full Meal"), "Yes", "No")</f>
        <v>No</v>
      </c>
      <c r="U927" s="1">
        <v>0.75694444444444442</v>
      </c>
      <c r="V927">
        <v>26</v>
      </c>
      <c r="W927" s="1" t="str">
        <f>IF(Flights[[#This Row],[Arrival Delay]] = "", "Cancelled", IF(Flights[[#This Row],[Arrival Delay]]&gt;15, "Delayed", "On time"))</f>
        <v>Delayed</v>
      </c>
      <c r="X927" t="str">
        <f>IF(Flights[[#This Row],[Status]]&lt;&gt;"Delayed","", IF(Flights[[#This Row],[Arrival Delay]]&gt;120, "Severe", IF(Flights[[#This Row],[Arrival Delay]]&gt;60, "Major", "Moderate")))</f>
        <v>Moderate</v>
      </c>
      <c r="Y927" t="b">
        <v>0</v>
      </c>
      <c r="AA927" t="str">
        <f>IF(OR(AND(Flights[[#This Row],[Status]]="Cancelled", Flights[[#This Row],[Cancellation Reason]]="Airline/Carrier"), Flights[[#This Row],[Delay Type]]="Severe"), "Yes", "No")</f>
        <v>No</v>
      </c>
    </row>
    <row r="928" spans="1:27" x14ac:dyDescent="0.3">
      <c r="A928" s="3">
        <v>42078</v>
      </c>
      <c r="B928" s="22">
        <f>WEEKNUM(Flights[[#This Row],[Date]], 1)</f>
        <v>12</v>
      </c>
      <c r="C928" s="22">
        <f>WEEKDAY(Flights[[#This Row],[Date]],1)</f>
        <v>1</v>
      </c>
      <c r="D928" t="s">
        <v>1137</v>
      </c>
      <c r="E928" t="s">
        <v>1995</v>
      </c>
      <c r="F928" t="s">
        <v>0</v>
      </c>
      <c r="G928" t="s">
        <v>306</v>
      </c>
      <c r="H928" t="str">
        <f>_xlfn.XLOOKUP(Flights[[#This Row],[Destination]], Airports!$A$2:$A$78, Airports!$D$2:$D$78)</f>
        <v>Chicago</v>
      </c>
      <c r="I928" t="str" cm="1">
        <f t="array" ref="I928">_xlfn.XLOOKUP(Flights[[#This Row],[Destination]],_xlfn._TRO_TRAILING( Airports!A:A),_xlfn._TRO_TRAILING( Airports!E:E), "Not found")</f>
        <v>IL</v>
      </c>
      <c r="J928" s="1">
        <v>0.45833333333333331</v>
      </c>
      <c r="K928" s="22">
        <f>HOUR(Flights[[#This Row],[Scheduled Departure]])</f>
        <v>11</v>
      </c>
      <c r="L928" s="1">
        <v>0.45902777777777776</v>
      </c>
      <c r="M928">
        <f>(L928-J928)*24*60</f>
        <v>0.99999999999999645</v>
      </c>
      <c r="N928" s="16">
        <f>Flights[[#This Row],[Length (min)]]/60</f>
        <v>4.0333333333333332</v>
      </c>
      <c r="O928">
        <v>242</v>
      </c>
      <c r="P928">
        <v>1750</v>
      </c>
      <c r="Q928" s="18">
        <f>IFERROR(Flights[[#This Row],[Distance]]/Flights[[#This Row],[Length (hr)]], "")</f>
        <v>433.88429752066116</v>
      </c>
      <c r="R928" s="1">
        <v>0.70138888888888884</v>
      </c>
      <c r="S928" s="1" t="str">
        <f>IF(Flights[[#This Row],[Length (hr)]]&lt;2, "No meal", IF(Flights[[#This Row],[Length (hr)]]&lt;3.5, "Light meal", "Full meal"))</f>
        <v>Full meal</v>
      </c>
      <c r="T928" s="1" t="str">
        <f>IF(AND(Flights[[#This Row],[Airline]]="US Airways", Flights[[#This Row],[Meal]]="Full Meal"), "Yes", "No")</f>
        <v>No</v>
      </c>
      <c r="U928" s="1">
        <v>0.7104166666666667</v>
      </c>
      <c r="V928">
        <v>13</v>
      </c>
      <c r="W928" s="1" t="str">
        <f>IF(Flights[[#This Row],[Arrival Delay]] = "", "Cancelled", IF(Flights[[#This Row],[Arrival Delay]]&gt;15, "Delayed", "On time"))</f>
        <v>On time</v>
      </c>
      <c r="X928" t="str">
        <f>IF(Flights[[#This Row],[Status]]&lt;&gt;"Delayed","", IF(Flights[[#This Row],[Arrival Delay]]&gt;120, "Severe", IF(Flights[[#This Row],[Arrival Delay]]&gt;60, "Major", "Moderate")))</f>
        <v/>
      </c>
      <c r="Y928" t="b">
        <v>0</v>
      </c>
      <c r="AA928" t="str">
        <f>IF(OR(AND(Flights[[#This Row],[Status]]="Cancelled", Flights[[#This Row],[Cancellation Reason]]="Airline/Carrier"), Flights[[#This Row],[Delay Type]]="Severe"), "Yes", "No")</f>
        <v>No</v>
      </c>
    </row>
    <row r="929" spans="1:27" x14ac:dyDescent="0.3">
      <c r="A929" s="3">
        <v>42078</v>
      </c>
      <c r="B929" s="22">
        <f>WEEKNUM(Flights[[#This Row],[Date]], 1)</f>
        <v>12</v>
      </c>
      <c r="C929" s="22">
        <f>WEEKDAY(Flights[[#This Row],[Date]],1)</f>
        <v>1</v>
      </c>
      <c r="D929" t="s">
        <v>1140</v>
      </c>
      <c r="E929" t="s">
        <v>1995</v>
      </c>
      <c r="F929" t="s">
        <v>0</v>
      </c>
      <c r="G929" t="s">
        <v>290</v>
      </c>
      <c r="H929" t="str">
        <f>_xlfn.XLOOKUP(Flights[[#This Row],[Destination]], Airports!$A$2:$A$78, Airports!$D$2:$D$78)</f>
        <v>Houston</v>
      </c>
      <c r="I929" t="str" cm="1">
        <f t="array" ref="I929">_xlfn.XLOOKUP(Flights[[#This Row],[Destination]],_xlfn._TRO_TRAILING( Airports!A:A),_xlfn._TRO_TRAILING( Airports!E:E), "Not found")</f>
        <v>TX</v>
      </c>
      <c r="J929" s="1">
        <v>0.47222222222222221</v>
      </c>
      <c r="K929" s="22">
        <f>HOUR(Flights[[#This Row],[Scheduled Departure]])</f>
        <v>11</v>
      </c>
      <c r="L929" s="1">
        <v>0.47499999999999998</v>
      </c>
      <c r="M929">
        <f>(L929-J929)*24*60</f>
        <v>3.9999999999999858</v>
      </c>
      <c r="N929" s="16">
        <f>Flights[[#This Row],[Length (min)]]/60</f>
        <v>3.4</v>
      </c>
      <c r="O929">
        <v>204</v>
      </c>
      <c r="P929">
        <v>1390</v>
      </c>
      <c r="Q929" s="18">
        <f>IFERROR(Flights[[#This Row],[Distance]]/Flights[[#This Row],[Length (hr)]], "")</f>
        <v>408.8235294117647</v>
      </c>
      <c r="R929" s="1">
        <v>0.68402777777777779</v>
      </c>
      <c r="S929" s="1" t="str">
        <f>IF(Flights[[#This Row],[Length (hr)]]&lt;2, "No meal", IF(Flights[[#This Row],[Length (hr)]]&lt;3.5, "Light meal", "Full meal"))</f>
        <v>Light meal</v>
      </c>
      <c r="T929" s="1" t="str">
        <f>IF(AND(Flights[[#This Row],[Airline]]="US Airways", Flights[[#This Row],[Meal]]="Full Meal"), "Yes", "No")</f>
        <v>No</v>
      </c>
      <c r="U929" s="1">
        <v>0.7</v>
      </c>
      <c r="V929">
        <v>23</v>
      </c>
      <c r="W929" s="1" t="str">
        <f>IF(Flights[[#This Row],[Arrival Delay]] = "", "Cancelled", IF(Flights[[#This Row],[Arrival Delay]]&gt;15, "Delayed", "On time"))</f>
        <v>Delayed</v>
      </c>
      <c r="X929" t="str">
        <f>IF(Flights[[#This Row],[Status]]&lt;&gt;"Delayed","", IF(Flights[[#This Row],[Arrival Delay]]&gt;120, "Severe", IF(Flights[[#This Row],[Arrival Delay]]&gt;60, "Major", "Moderate")))</f>
        <v>Moderate</v>
      </c>
      <c r="Y929" t="b">
        <v>0</v>
      </c>
      <c r="AA929" t="str">
        <f>IF(OR(AND(Flights[[#This Row],[Status]]="Cancelled", Flights[[#This Row],[Cancellation Reason]]="Airline/Carrier"), Flights[[#This Row],[Delay Type]]="Severe"), "Yes", "No")</f>
        <v>No</v>
      </c>
    </row>
    <row r="930" spans="1:27" x14ac:dyDescent="0.3">
      <c r="A930" s="3">
        <v>42078</v>
      </c>
      <c r="B930" s="22">
        <f>WEEKNUM(Flights[[#This Row],[Date]], 1)</f>
        <v>12</v>
      </c>
      <c r="C930" s="22">
        <f>WEEKDAY(Flights[[#This Row],[Date]],1)</f>
        <v>1</v>
      </c>
      <c r="D930" t="s">
        <v>1161</v>
      </c>
      <c r="E930" t="s">
        <v>1991</v>
      </c>
      <c r="F930" t="s">
        <v>0</v>
      </c>
      <c r="G930" t="s">
        <v>344</v>
      </c>
      <c r="H930" t="str">
        <f>_xlfn.XLOOKUP(Flights[[#This Row],[Destination]], Airports!$A$2:$A$78, Airports!$D$2:$D$78)</f>
        <v>Seattle</v>
      </c>
      <c r="I930" t="str" cm="1">
        <f t="array" ref="I930">_xlfn.XLOOKUP(Flights[[#This Row],[Destination]],_xlfn._TRO_TRAILING( Airports!A:A),_xlfn._TRO_TRAILING( Airports!E:E), "Not found")</f>
        <v>WA</v>
      </c>
      <c r="J930" s="1">
        <v>0.65277777777777779</v>
      </c>
      <c r="K930" s="22">
        <f>HOUR(Flights[[#This Row],[Scheduled Departure]])</f>
        <v>15</v>
      </c>
      <c r="L930" s="1">
        <v>0.69444444444444442</v>
      </c>
      <c r="M930">
        <f>(L930-J930)*24*60</f>
        <v>59.999999999999943</v>
      </c>
      <c r="N930" s="16">
        <f>Flights[[#This Row],[Length (min)]]/60</f>
        <v>2.5</v>
      </c>
      <c r="O930">
        <v>150</v>
      </c>
      <c r="P930">
        <v>954</v>
      </c>
      <c r="Q930" s="18">
        <f>IFERROR(Flights[[#This Row],[Distance]]/Flights[[#This Row],[Length (hr)]], "")</f>
        <v>381.6</v>
      </c>
      <c r="R930" s="1">
        <v>0.76597222222222228</v>
      </c>
      <c r="S930" s="1" t="str">
        <f>IF(Flights[[#This Row],[Length (hr)]]&lt;2, "No meal", IF(Flights[[#This Row],[Length (hr)]]&lt;3.5, "Light meal", "Full meal"))</f>
        <v>Light meal</v>
      </c>
      <c r="T930" s="1" t="str">
        <f>IF(AND(Flights[[#This Row],[Airline]]="US Airways", Flights[[#This Row],[Meal]]="Full Meal"), "Yes", "No")</f>
        <v>No</v>
      </c>
      <c r="U930" s="1">
        <v>0.79861111111111116</v>
      </c>
      <c r="V930">
        <v>47</v>
      </c>
      <c r="W930" s="1" t="str">
        <f>IF(Flights[[#This Row],[Arrival Delay]] = "", "Cancelled", IF(Flights[[#This Row],[Arrival Delay]]&gt;15, "Delayed", "On time"))</f>
        <v>Delayed</v>
      </c>
      <c r="X930" t="str">
        <f>IF(Flights[[#This Row],[Status]]&lt;&gt;"Delayed","", IF(Flights[[#This Row],[Arrival Delay]]&gt;120, "Severe", IF(Flights[[#This Row],[Arrival Delay]]&gt;60, "Major", "Moderate")))</f>
        <v>Moderate</v>
      </c>
      <c r="Y930" t="b">
        <v>0</v>
      </c>
      <c r="AA930" t="str">
        <f>IF(OR(AND(Flights[[#This Row],[Status]]="Cancelled", Flights[[#This Row],[Cancellation Reason]]="Airline/Carrier"), Flights[[#This Row],[Delay Type]]="Severe"), "Yes", "No")</f>
        <v>No</v>
      </c>
    </row>
    <row r="931" spans="1:27" x14ac:dyDescent="0.3">
      <c r="A931" s="3">
        <v>42078</v>
      </c>
      <c r="B931" s="22">
        <f>WEEKNUM(Flights[[#This Row],[Date]], 1)</f>
        <v>12</v>
      </c>
      <c r="C931" s="22">
        <f>WEEKDAY(Flights[[#This Row],[Date]],1)</f>
        <v>1</v>
      </c>
      <c r="D931" t="s">
        <v>1079</v>
      </c>
      <c r="E931" t="s">
        <v>1994</v>
      </c>
      <c r="F931" t="s">
        <v>0</v>
      </c>
      <c r="G931" t="s">
        <v>29</v>
      </c>
      <c r="H931" t="str">
        <f>_xlfn.XLOOKUP(Flights[[#This Row],[Destination]], Airports!$A$2:$A$78, Airports!$D$2:$D$78)</f>
        <v>Phoenix</v>
      </c>
      <c r="I931" t="str" cm="1">
        <f t="array" ref="I931">_xlfn.XLOOKUP(Flights[[#This Row],[Destination]],_xlfn._TRO_TRAILING( Airports!A:A),_xlfn._TRO_TRAILING( Airports!E:E), "Not found")</f>
        <v>AZ</v>
      </c>
      <c r="J931" s="1">
        <v>0.67291666666666672</v>
      </c>
      <c r="K931" s="22">
        <f>HOUR(Flights[[#This Row],[Scheduled Departure]])</f>
        <v>16</v>
      </c>
      <c r="L931" s="1">
        <v>0.68680555555555556</v>
      </c>
      <c r="M931">
        <f>(L931-J931)*24*60</f>
        <v>19.999999999999929</v>
      </c>
      <c r="N931" s="16">
        <f>Flights[[#This Row],[Length (min)]]/60</f>
        <v>1.3833333333333333</v>
      </c>
      <c r="O931">
        <v>83</v>
      </c>
      <c r="P931">
        <v>370</v>
      </c>
      <c r="Q931" s="18">
        <f>IFERROR(Flights[[#This Row],[Distance]]/Flights[[#This Row],[Length (hr)]], "")</f>
        <v>267.46987951807228</v>
      </c>
      <c r="R931" s="1">
        <v>0.73333333333333328</v>
      </c>
      <c r="S931" s="1" t="str">
        <f>IF(Flights[[#This Row],[Length (hr)]]&lt;2, "No meal", IF(Flights[[#This Row],[Length (hr)]]&lt;3.5, "Light meal", "Full meal"))</f>
        <v>No meal</v>
      </c>
      <c r="T931" s="1" t="str">
        <f>IF(AND(Flights[[#This Row],[Airline]]="US Airways", Flights[[#This Row],[Meal]]="Full Meal"), "Yes", "No")</f>
        <v>No</v>
      </c>
      <c r="U931" s="1">
        <v>0.74444444444444446</v>
      </c>
      <c r="V931">
        <v>16</v>
      </c>
      <c r="W931" s="1" t="str">
        <f>IF(Flights[[#This Row],[Arrival Delay]] = "", "Cancelled", IF(Flights[[#This Row],[Arrival Delay]]&gt;15, "Delayed", "On time"))</f>
        <v>Delayed</v>
      </c>
      <c r="X931" t="str">
        <f>IF(Flights[[#This Row],[Status]]&lt;&gt;"Delayed","", IF(Flights[[#This Row],[Arrival Delay]]&gt;120, "Severe", IF(Flights[[#This Row],[Arrival Delay]]&gt;60, "Major", "Moderate")))</f>
        <v>Moderate</v>
      </c>
      <c r="Y931" t="b">
        <v>0</v>
      </c>
      <c r="AA931" t="str">
        <f>IF(OR(AND(Flights[[#This Row],[Status]]="Cancelled", Flights[[#This Row],[Cancellation Reason]]="Airline/Carrier"), Flights[[#This Row],[Delay Type]]="Severe"), "Yes", "No")</f>
        <v>No</v>
      </c>
    </row>
    <row r="932" spans="1:27" x14ac:dyDescent="0.3">
      <c r="A932" s="3">
        <v>42078</v>
      </c>
      <c r="B932" s="22">
        <f>WEEKNUM(Flights[[#This Row],[Date]], 1)</f>
        <v>12</v>
      </c>
      <c r="C932" s="22">
        <f>WEEKDAY(Flights[[#This Row],[Date]],1)</f>
        <v>1</v>
      </c>
      <c r="D932" t="s">
        <v>1162</v>
      </c>
      <c r="E932" t="s">
        <v>1991</v>
      </c>
      <c r="F932" t="s">
        <v>0</v>
      </c>
      <c r="G932" t="s">
        <v>344</v>
      </c>
      <c r="H932" t="str">
        <f>_xlfn.XLOOKUP(Flights[[#This Row],[Destination]], Airports!$A$2:$A$78, Airports!$D$2:$D$78)</f>
        <v>Seattle</v>
      </c>
      <c r="I932" t="str" cm="1">
        <f t="array" ref="I932">_xlfn.XLOOKUP(Flights[[#This Row],[Destination]],_xlfn._TRO_TRAILING( Airports!A:A),_xlfn._TRO_TRAILING( Airports!E:E), "Not found")</f>
        <v>WA</v>
      </c>
      <c r="J932" s="1">
        <v>0.68055555555555558</v>
      </c>
      <c r="K932" s="22">
        <f>HOUR(Flights[[#This Row],[Scheduled Departure]])</f>
        <v>16</v>
      </c>
      <c r="L932" s="1">
        <v>0.74097222222222225</v>
      </c>
      <c r="M932">
        <f>(L932-J932)*24*60</f>
        <v>87.000000000000014</v>
      </c>
      <c r="N932" s="16">
        <f>Flights[[#This Row],[Length (min)]]/60</f>
        <v>3.0333333333333332</v>
      </c>
      <c r="O932">
        <v>182</v>
      </c>
      <c r="P932">
        <v>954</v>
      </c>
      <c r="Q932" s="18">
        <f>IFERROR(Flights[[#This Row],[Distance]]/Flights[[#This Row],[Length (hr)]], "")</f>
        <v>314.50549450549454</v>
      </c>
      <c r="R932" s="1">
        <v>0.79166666666666663</v>
      </c>
      <c r="S932" s="1" t="str">
        <f>IF(Flights[[#This Row],[Length (hr)]]&lt;2, "No meal", IF(Flights[[#This Row],[Length (hr)]]&lt;3.5, "Light meal", "Full meal"))</f>
        <v>Light meal</v>
      </c>
      <c r="T932" s="1" t="str">
        <f>IF(AND(Flights[[#This Row],[Airline]]="US Airways", Flights[[#This Row],[Meal]]="Full Meal"), "Yes", "No")</f>
        <v>No</v>
      </c>
      <c r="U932" s="1">
        <v>0.86736111111111114</v>
      </c>
      <c r="V932">
        <v>109</v>
      </c>
      <c r="W932" s="1" t="str">
        <f>IF(Flights[[#This Row],[Arrival Delay]] = "", "Cancelled", IF(Flights[[#This Row],[Arrival Delay]]&gt;15, "Delayed", "On time"))</f>
        <v>Delayed</v>
      </c>
      <c r="X932" t="str">
        <f>IF(Flights[[#This Row],[Status]]&lt;&gt;"Delayed","", IF(Flights[[#This Row],[Arrival Delay]]&gt;120, "Severe", IF(Flights[[#This Row],[Arrival Delay]]&gt;60, "Major", "Moderate")))</f>
        <v>Major</v>
      </c>
      <c r="Y932" t="b">
        <v>0</v>
      </c>
      <c r="AA932" t="str">
        <f>IF(OR(AND(Flights[[#This Row],[Status]]="Cancelled", Flights[[#This Row],[Cancellation Reason]]="Airline/Carrier"), Flights[[#This Row],[Delay Type]]="Severe"), "Yes", "No")</f>
        <v>No</v>
      </c>
    </row>
    <row r="933" spans="1:27" x14ac:dyDescent="0.3">
      <c r="A933" s="3">
        <v>42078</v>
      </c>
      <c r="B933" s="22">
        <f>WEEKNUM(Flights[[#This Row],[Date]], 1)</f>
        <v>12</v>
      </c>
      <c r="C933" s="22">
        <f>WEEKDAY(Flights[[#This Row],[Date]],1)</f>
        <v>1</v>
      </c>
      <c r="D933" t="s">
        <v>600</v>
      </c>
      <c r="E933" t="s">
        <v>1996</v>
      </c>
      <c r="F933" t="s">
        <v>0</v>
      </c>
      <c r="G933" t="s">
        <v>4</v>
      </c>
      <c r="H933" t="str">
        <f>_xlfn.XLOOKUP(Flights[[#This Row],[Destination]], Airports!$A$2:$A$78, Airports!$D$2:$D$78)</f>
        <v>Chicago</v>
      </c>
      <c r="I933" t="str" cm="1">
        <f t="array" ref="I933">_xlfn.XLOOKUP(Flights[[#This Row],[Destination]],_xlfn._TRO_TRAILING( Airports!A:A),_xlfn._TRO_TRAILING( Airports!E:E), "Not found")</f>
        <v>IL</v>
      </c>
      <c r="J933" s="1">
        <v>0.69791666666666663</v>
      </c>
      <c r="K933" s="22">
        <f>HOUR(Flights[[#This Row],[Scheduled Departure]])</f>
        <v>16</v>
      </c>
      <c r="L933" s="1">
        <v>0.69652777777777775</v>
      </c>
      <c r="M933">
        <f>(L933-J933)*24*60</f>
        <v>-1.9999999999999929</v>
      </c>
      <c r="N933" s="16">
        <f>Flights[[#This Row],[Length (min)]]/60</f>
        <v>4.083333333333333</v>
      </c>
      <c r="O933">
        <v>245</v>
      </c>
      <c r="P933">
        <v>1744</v>
      </c>
      <c r="Q933" s="18">
        <f>IFERROR(Flights[[#This Row],[Distance]]/Flights[[#This Row],[Length (hr)]], "")</f>
        <v>427.10204081632656</v>
      </c>
      <c r="R933" s="1">
        <v>0.94444444444444442</v>
      </c>
      <c r="S933" s="1" t="str">
        <f>IF(Flights[[#This Row],[Length (hr)]]&lt;2, "No meal", IF(Flights[[#This Row],[Length (hr)]]&lt;3.5, "Light meal", "Full meal"))</f>
        <v>Full meal</v>
      </c>
      <c r="T933" s="1" t="str">
        <f>IF(AND(Flights[[#This Row],[Airline]]="US Airways", Flights[[#This Row],[Meal]]="Full Meal"), "Yes", "No")</f>
        <v>No</v>
      </c>
      <c r="U933" s="1">
        <v>0.95</v>
      </c>
      <c r="V933">
        <v>8</v>
      </c>
      <c r="W933" s="1" t="str">
        <f>IF(Flights[[#This Row],[Arrival Delay]] = "", "Cancelled", IF(Flights[[#This Row],[Arrival Delay]]&gt;15, "Delayed", "On time"))</f>
        <v>On time</v>
      </c>
      <c r="X933" t="str">
        <f>IF(Flights[[#This Row],[Status]]&lt;&gt;"Delayed","", IF(Flights[[#This Row],[Arrival Delay]]&gt;120, "Severe", IF(Flights[[#This Row],[Arrival Delay]]&gt;60, "Major", "Moderate")))</f>
        <v/>
      </c>
      <c r="Y933" t="b">
        <v>0</v>
      </c>
      <c r="AA933" t="str">
        <f>IF(OR(AND(Flights[[#This Row],[Status]]="Cancelled", Flights[[#This Row],[Cancellation Reason]]="Airline/Carrier"), Flights[[#This Row],[Delay Type]]="Severe"), "Yes", "No")</f>
        <v>No</v>
      </c>
    </row>
    <row r="934" spans="1:27" x14ac:dyDescent="0.3">
      <c r="A934" s="3">
        <v>42078</v>
      </c>
      <c r="B934" s="22">
        <f>WEEKNUM(Flights[[#This Row],[Date]], 1)</f>
        <v>12</v>
      </c>
      <c r="C934" s="22">
        <f>WEEKDAY(Flights[[#This Row],[Date]],1)</f>
        <v>1</v>
      </c>
      <c r="D934" t="s">
        <v>734</v>
      </c>
      <c r="E934" t="s">
        <v>1989</v>
      </c>
      <c r="F934" t="s">
        <v>0</v>
      </c>
      <c r="G934" t="s">
        <v>26</v>
      </c>
      <c r="H934" t="str">
        <f>_xlfn.XLOOKUP(Flights[[#This Row],[Destination]], Airports!$A$2:$A$78, Airports!$D$2:$D$78)</f>
        <v>Atlanta</v>
      </c>
      <c r="I934" t="str" cm="1">
        <f t="array" ref="I934">_xlfn.XLOOKUP(Flights[[#This Row],[Destination]],_xlfn._TRO_TRAILING( Airports!A:A),_xlfn._TRO_TRAILING( Airports!E:E), "Not found")</f>
        <v>GA</v>
      </c>
      <c r="J934" s="1">
        <v>0.70138888888888884</v>
      </c>
      <c r="K934" s="22">
        <f>HOUR(Flights[[#This Row],[Scheduled Departure]])</f>
        <v>16</v>
      </c>
      <c r="L934" s="1">
        <v>0.72361111111111109</v>
      </c>
      <c r="M934">
        <f>(L934-J934)*24*60</f>
        <v>32.000000000000043</v>
      </c>
      <c r="N934" s="16">
        <f>Flights[[#This Row],[Length (min)]]/60</f>
        <v>4.3</v>
      </c>
      <c r="O934">
        <v>258</v>
      </c>
      <c r="P934">
        <v>1947</v>
      </c>
      <c r="Q934" s="18">
        <f>IFERROR(Flights[[#This Row],[Distance]]/Flights[[#This Row],[Length (hr)]], "")</f>
        <v>452.7906976744186</v>
      </c>
      <c r="R934" s="1">
        <v>0.99861111111111112</v>
      </c>
      <c r="S934" s="1" t="str">
        <f>IF(Flights[[#This Row],[Length (hr)]]&lt;2, "No meal", IF(Flights[[#This Row],[Length (hr)]]&lt;3.5, "Light meal", "Full meal"))</f>
        <v>Full meal</v>
      </c>
      <c r="T934" s="1" t="str">
        <f>IF(AND(Flights[[#This Row],[Airline]]="US Airways", Flights[[#This Row],[Meal]]="Full Meal"), "Yes", "No")</f>
        <v>No</v>
      </c>
      <c r="U934" s="1">
        <v>2.7777777777777776E-2</v>
      </c>
      <c r="V934">
        <v>42</v>
      </c>
      <c r="W934" s="1" t="str">
        <f>IF(Flights[[#This Row],[Arrival Delay]] = "", "Cancelled", IF(Flights[[#This Row],[Arrival Delay]]&gt;15, "Delayed", "On time"))</f>
        <v>Delayed</v>
      </c>
      <c r="X934" t="str">
        <f>IF(Flights[[#This Row],[Status]]&lt;&gt;"Delayed","", IF(Flights[[#This Row],[Arrival Delay]]&gt;120, "Severe", IF(Flights[[#This Row],[Arrival Delay]]&gt;60, "Major", "Moderate")))</f>
        <v>Moderate</v>
      </c>
      <c r="Y934" t="b">
        <v>0</v>
      </c>
      <c r="AA934" t="str">
        <f>IF(OR(AND(Flights[[#This Row],[Status]]="Cancelled", Flights[[#This Row],[Cancellation Reason]]="Airline/Carrier"), Flights[[#This Row],[Delay Type]]="Severe"), "Yes", "No")</f>
        <v>No</v>
      </c>
    </row>
    <row r="935" spans="1:27" x14ac:dyDescent="0.3">
      <c r="A935" s="3">
        <v>42078</v>
      </c>
      <c r="B935" s="22">
        <f>WEEKNUM(Flights[[#This Row],[Date]], 1)</f>
        <v>12</v>
      </c>
      <c r="C935" s="22">
        <f>WEEKDAY(Flights[[#This Row],[Date]],1)</f>
        <v>1</v>
      </c>
      <c r="D935" t="s">
        <v>627</v>
      </c>
      <c r="E935" t="s">
        <v>1998</v>
      </c>
      <c r="F935" t="s">
        <v>0</v>
      </c>
      <c r="G935" t="s">
        <v>273</v>
      </c>
      <c r="H935" t="str">
        <f>_xlfn.XLOOKUP(Flights[[#This Row],[Destination]], Airports!$A$2:$A$78, Airports!$D$2:$D$78)</f>
        <v>Denver</v>
      </c>
      <c r="I935" t="str" cm="1">
        <f t="array" ref="I935">_xlfn.XLOOKUP(Flights[[#This Row],[Destination]],_xlfn._TRO_TRAILING( Airports!A:A),_xlfn._TRO_TRAILING( Airports!E:E), "Not found")</f>
        <v>CO</v>
      </c>
      <c r="J935" s="1">
        <v>0.79861111111111116</v>
      </c>
      <c r="K935" s="22">
        <f>HOUR(Flights[[#This Row],[Scheduled Departure]])</f>
        <v>19</v>
      </c>
      <c r="L935" s="1">
        <v>0.80277777777777781</v>
      </c>
      <c r="M935">
        <f>(L935-J935)*24*60</f>
        <v>5.9999999999999787</v>
      </c>
      <c r="N935" s="16">
        <f>Flights[[#This Row],[Length (min)]]/60</f>
        <v>2.1666666666666665</v>
      </c>
      <c r="O935">
        <v>130</v>
      </c>
      <c r="P935">
        <v>862</v>
      </c>
      <c r="Q935" s="18">
        <f>IFERROR(Flights[[#This Row],[Distance]]/Flights[[#This Row],[Length (hr)]], "")</f>
        <v>397.84615384615387</v>
      </c>
      <c r="R935" s="1">
        <v>0.93333333333333335</v>
      </c>
      <c r="S935" s="1" t="str">
        <f>IF(Flights[[#This Row],[Length (hr)]]&lt;2, "No meal", IF(Flights[[#This Row],[Length (hr)]]&lt;3.5, "Light meal", "Full meal"))</f>
        <v>Light meal</v>
      </c>
      <c r="T935" s="1" t="str">
        <f>IF(AND(Flights[[#This Row],[Airline]]="US Airways", Flights[[#This Row],[Meal]]="Full Meal"), "Yes", "No")</f>
        <v>No</v>
      </c>
      <c r="U935" s="1">
        <v>0.93472222222222223</v>
      </c>
      <c r="V935">
        <v>2</v>
      </c>
      <c r="W935" s="1" t="str">
        <f>IF(Flights[[#This Row],[Arrival Delay]] = "", "Cancelled", IF(Flights[[#This Row],[Arrival Delay]]&gt;15, "Delayed", "On time"))</f>
        <v>On time</v>
      </c>
      <c r="X935" t="str">
        <f>IF(Flights[[#This Row],[Status]]&lt;&gt;"Delayed","", IF(Flights[[#This Row],[Arrival Delay]]&gt;120, "Severe", IF(Flights[[#This Row],[Arrival Delay]]&gt;60, "Major", "Moderate")))</f>
        <v/>
      </c>
      <c r="Y935" t="b">
        <v>0</v>
      </c>
      <c r="AA935" t="str">
        <f>IF(OR(AND(Flights[[#This Row],[Status]]="Cancelled", Flights[[#This Row],[Cancellation Reason]]="Airline/Carrier"), Flights[[#This Row],[Delay Type]]="Severe"), "Yes", "No")</f>
        <v>No</v>
      </c>
    </row>
    <row r="936" spans="1:27" x14ac:dyDescent="0.3">
      <c r="A936" s="3">
        <v>42078</v>
      </c>
      <c r="B936" s="22">
        <f>WEEKNUM(Flights[[#This Row],[Date]], 1)</f>
        <v>12</v>
      </c>
      <c r="C936" s="22">
        <f>WEEKDAY(Flights[[#This Row],[Date]],1)</f>
        <v>1</v>
      </c>
      <c r="D936" t="s">
        <v>1091</v>
      </c>
      <c r="E936" t="s">
        <v>1994</v>
      </c>
      <c r="F936" t="s">
        <v>0</v>
      </c>
      <c r="G936" t="s">
        <v>283</v>
      </c>
      <c r="H936" t="str">
        <f>_xlfn.XLOOKUP(Flights[[#This Row],[Destination]], Airports!$A$2:$A$78, Airports!$D$2:$D$78)</f>
        <v>Fresno</v>
      </c>
      <c r="I936" t="str" cm="1">
        <f t="array" ref="I936">_xlfn.XLOOKUP(Flights[[#This Row],[Destination]],_xlfn._TRO_TRAILING( Airports!A:A),_xlfn._TRO_TRAILING( Airports!E:E), "Not found")</f>
        <v>CA</v>
      </c>
      <c r="J936" s="1">
        <v>0.83472222222222225</v>
      </c>
      <c r="K936" s="22">
        <f>HOUR(Flights[[#This Row],[Scheduled Departure]])</f>
        <v>20</v>
      </c>
      <c r="L936" s="1">
        <v>0.8305555555555556</v>
      </c>
      <c r="M936">
        <f>(L936-J936)*24*60</f>
        <v>-5.9999999999999787</v>
      </c>
      <c r="N936" s="16">
        <f>Flights[[#This Row],[Length (min)]]/60</f>
        <v>1.1333333333333333</v>
      </c>
      <c r="O936">
        <v>68</v>
      </c>
      <c r="P936">
        <v>209</v>
      </c>
      <c r="Q936" s="18">
        <f>IFERROR(Flights[[#This Row],[Distance]]/Flights[[#This Row],[Length (hr)]], "")</f>
        <v>184.41176470588235</v>
      </c>
      <c r="R936" s="1">
        <v>0.87638888888888888</v>
      </c>
      <c r="S936" s="1" t="str">
        <f>IF(Flights[[#This Row],[Length (hr)]]&lt;2, "No meal", IF(Flights[[#This Row],[Length (hr)]]&lt;3.5, "Light meal", "Full meal"))</f>
        <v>No meal</v>
      </c>
      <c r="T936" s="1" t="str">
        <f>IF(AND(Flights[[#This Row],[Airline]]="US Airways", Flights[[#This Row],[Meal]]="Full Meal"), "Yes", "No")</f>
        <v>No</v>
      </c>
      <c r="U936" s="1">
        <v>0.87777777777777777</v>
      </c>
      <c r="V936">
        <v>2</v>
      </c>
      <c r="W936" s="1" t="str">
        <f>IF(Flights[[#This Row],[Arrival Delay]] = "", "Cancelled", IF(Flights[[#This Row],[Arrival Delay]]&gt;15, "Delayed", "On time"))</f>
        <v>On time</v>
      </c>
      <c r="X936" t="str">
        <f>IF(Flights[[#This Row],[Status]]&lt;&gt;"Delayed","", IF(Flights[[#This Row],[Arrival Delay]]&gt;120, "Severe", IF(Flights[[#This Row],[Arrival Delay]]&gt;60, "Major", "Moderate")))</f>
        <v/>
      </c>
      <c r="Y936" t="b">
        <v>0</v>
      </c>
      <c r="AA936" t="str">
        <f>IF(OR(AND(Flights[[#This Row],[Status]]="Cancelled", Flights[[#This Row],[Cancellation Reason]]="Airline/Carrier"), Flights[[#This Row],[Delay Type]]="Severe"), "Yes", "No")</f>
        <v>No</v>
      </c>
    </row>
    <row r="937" spans="1:27" x14ac:dyDescent="0.3">
      <c r="A937" s="3">
        <v>42079</v>
      </c>
      <c r="B937" s="22">
        <f>WEEKNUM(Flights[[#This Row],[Date]], 1)</f>
        <v>12</v>
      </c>
      <c r="C937" s="22">
        <f>WEEKDAY(Flights[[#This Row],[Date]],1)</f>
        <v>2</v>
      </c>
      <c r="D937" t="s">
        <v>1183</v>
      </c>
      <c r="E937" t="s">
        <v>1995</v>
      </c>
      <c r="F937" t="s">
        <v>0</v>
      </c>
      <c r="G937" t="s">
        <v>29</v>
      </c>
      <c r="H937" t="str">
        <f>_xlfn.XLOOKUP(Flights[[#This Row],[Destination]], Airports!$A$2:$A$78, Airports!$D$2:$D$78)</f>
        <v>Phoenix</v>
      </c>
      <c r="I937" t="str" cm="1">
        <f t="array" ref="I937">_xlfn.XLOOKUP(Flights[[#This Row],[Destination]],_xlfn._TRO_TRAILING( Airports!A:A),_xlfn._TRO_TRAILING( Airports!E:E), "Not found")</f>
        <v>AZ</v>
      </c>
      <c r="J937" s="1">
        <v>0.2361111111111111</v>
      </c>
      <c r="K937" s="22">
        <f>HOUR(Flights[[#This Row],[Scheduled Departure]])</f>
        <v>5</v>
      </c>
      <c r="L937" s="1">
        <v>0.23333333333333334</v>
      </c>
      <c r="M937">
        <f>(L937-J937)*24*60</f>
        <v>-3.9999999999999858</v>
      </c>
      <c r="N937" s="16">
        <f>Flights[[#This Row],[Length (min)]]/60</f>
        <v>1.1166666666666667</v>
      </c>
      <c r="O937">
        <v>67</v>
      </c>
      <c r="P937">
        <v>370</v>
      </c>
      <c r="Q937" s="18">
        <f>IFERROR(Flights[[#This Row],[Distance]]/Flights[[#This Row],[Length (hr)]], "")</f>
        <v>331.34328358208955</v>
      </c>
      <c r="R937" s="1">
        <v>0.29166666666666669</v>
      </c>
      <c r="S937" s="1" t="str">
        <f>IF(Flights[[#This Row],[Length (hr)]]&lt;2, "No meal", IF(Flights[[#This Row],[Length (hr)]]&lt;3.5, "Light meal", "Full meal"))</f>
        <v>No meal</v>
      </c>
      <c r="T937" s="1" t="str">
        <f>IF(AND(Flights[[#This Row],[Airline]]="US Airways", Flights[[#This Row],[Meal]]="Full Meal"), "Yes", "No")</f>
        <v>No</v>
      </c>
      <c r="U937" s="1">
        <v>0.27986111111111112</v>
      </c>
      <c r="V937">
        <v>-17</v>
      </c>
      <c r="W937" s="1" t="str">
        <f>IF(Flights[[#This Row],[Arrival Delay]] = "", "Cancelled", IF(Flights[[#This Row],[Arrival Delay]]&gt;15, "Delayed", "On time"))</f>
        <v>On time</v>
      </c>
      <c r="X937" t="str">
        <f>IF(Flights[[#This Row],[Status]]&lt;&gt;"Delayed","", IF(Flights[[#This Row],[Arrival Delay]]&gt;120, "Severe", IF(Flights[[#This Row],[Arrival Delay]]&gt;60, "Major", "Moderate")))</f>
        <v/>
      </c>
      <c r="Y937" t="b">
        <v>0</v>
      </c>
      <c r="AA937" t="str">
        <f>IF(OR(AND(Flights[[#This Row],[Status]]="Cancelled", Flights[[#This Row],[Cancellation Reason]]="Airline/Carrier"), Flights[[#This Row],[Delay Type]]="Severe"), "Yes", "No")</f>
        <v>No</v>
      </c>
    </row>
    <row r="938" spans="1:27" x14ac:dyDescent="0.3">
      <c r="A938" s="3">
        <v>42079</v>
      </c>
      <c r="B938" s="22">
        <f>WEEKNUM(Flights[[#This Row],[Date]], 1)</f>
        <v>12</v>
      </c>
      <c r="C938" s="22">
        <f>WEEKDAY(Flights[[#This Row],[Date]],1)</f>
        <v>2</v>
      </c>
      <c r="D938" t="s">
        <v>1052</v>
      </c>
      <c r="E938" t="s">
        <v>1988</v>
      </c>
      <c r="F938" t="s">
        <v>0</v>
      </c>
      <c r="G938" t="s">
        <v>28</v>
      </c>
      <c r="H938" t="str">
        <f>_xlfn.XLOOKUP(Flights[[#This Row],[Destination]], Airports!$A$2:$A$78, Airports!$D$2:$D$78)</f>
        <v>Philadelphia</v>
      </c>
      <c r="I938" t="str" cm="1">
        <f t="array" ref="I938">_xlfn.XLOOKUP(Flights[[#This Row],[Destination]],_xlfn._TRO_TRAILING( Airports!A:A),_xlfn._TRO_TRAILING( Airports!E:E), "Not found")</f>
        <v>PA</v>
      </c>
      <c r="J938" s="1">
        <v>0.2673611111111111</v>
      </c>
      <c r="K938" s="22">
        <f>HOUR(Flights[[#This Row],[Scheduled Departure]])</f>
        <v>6</v>
      </c>
      <c r="L938" s="1">
        <v>0.26874999999999999</v>
      </c>
      <c r="M938">
        <f>(L938-J938)*24*60</f>
        <v>1.9999999999999929</v>
      </c>
      <c r="N938" s="16">
        <f>Flights[[#This Row],[Length (min)]]/60</f>
        <v>5.3166666666666664</v>
      </c>
      <c r="O938">
        <v>319</v>
      </c>
      <c r="P938">
        <v>2402</v>
      </c>
      <c r="Q938" s="18">
        <f>IFERROR(Flights[[#This Row],[Distance]]/Flights[[#This Row],[Length (hr)]], "")</f>
        <v>451.78683385579939</v>
      </c>
      <c r="R938" s="1">
        <v>0.60486111111111107</v>
      </c>
      <c r="S938" s="1" t="str">
        <f>IF(Flights[[#This Row],[Length (hr)]]&lt;2, "No meal", IF(Flights[[#This Row],[Length (hr)]]&lt;3.5, "Light meal", "Full meal"))</f>
        <v>Full meal</v>
      </c>
      <c r="T938" s="1" t="str">
        <f>IF(AND(Flights[[#This Row],[Airline]]="US Airways", Flights[[#This Row],[Meal]]="Full Meal"), "Yes", "No")</f>
        <v>Yes</v>
      </c>
      <c r="U938" s="1">
        <v>0.61527777777777781</v>
      </c>
      <c r="V938">
        <v>15</v>
      </c>
      <c r="W938" s="1" t="str">
        <f>IF(Flights[[#This Row],[Arrival Delay]] = "", "Cancelled", IF(Flights[[#This Row],[Arrival Delay]]&gt;15, "Delayed", "On time"))</f>
        <v>On time</v>
      </c>
      <c r="X938" t="str">
        <f>IF(Flights[[#This Row],[Status]]&lt;&gt;"Delayed","", IF(Flights[[#This Row],[Arrival Delay]]&gt;120, "Severe", IF(Flights[[#This Row],[Arrival Delay]]&gt;60, "Major", "Moderate")))</f>
        <v/>
      </c>
      <c r="Y938" t="b">
        <v>0</v>
      </c>
      <c r="AA938" t="str">
        <f>IF(OR(AND(Flights[[#This Row],[Status]]="Cancelled", Flights[[#This Row],[Cancellation Reason]]="Airline/Carrier"), Flights[[#This Row],[Delay Type]]="Severe"), "Yes", "No")</f>
        <v>No</v>
      </c>
    </row>
    <row r="939" spans="1:27" x14ac:dyDescent="0.3">
      <c r="A939" s="3">
        <v>42079</v>
      </c>
      <c r="B939" s="22">
        <f>WEEKNUM(Flights[[#This Row],[Date]], 1)</f>
        <v>12</v>
      </c>
      <c r="C939" s="22">
        <f>WEEKDAY(Flights[[#This Row],[Date]],1)</f>
        <v>2</v>
      </c>
      <c r="D939" t="s">
        <v>1187</v>
      </c>
      <c r="E939" t="s">
        <v>1995</v>
      </c>
      <c r="F939" t="s">
        <v>0</v>
      </c>
      <c r="G939" t="s">
        <v>257</v>
      </c>
      <c r="H939" t="str">
        <f>_xlfn.XLOOKUP(Flights[[#This Row],[Destination]], Airports!$A$2:$A$78, Airports!$D$2:$D$78)</f>
        <v>Baltimore</v>
      </c>
      <c r="I939" t="str" cm="1">
        <f t="array" ref="I939">_xlfn.XLOOKUP(Flights[[#This Row],[Destination]],_xlfn._TRO_TRAILING( Airports!A:A),_xlfn._TRO_TRAILING( Airports!E:E), "Not found")</f>
        <v>MD</v>
      </c>
      <c r="J939" s="1">
        <v>0.31597222222222221</v>
      </c>
      <c r="K939" s="22">
        <f>HOUR(Flights[[#This Row],[Scheduled Departure]])</f>
        <v>7</v>
      </c>
      <c r="L939" s="1">
        <v>0.31458333333333333</v>
      </c>
      <c r="M939">
        <f>(L939-J939)*24*60</f>
        <v>-1.9999999999999929</v>
      </c>
      <c r="N939" s="16">
        <f>Flights[[#This Row],[Length (min)]]/60</f>
        <v>4.9333333333333336</v>
      </c>
      <c r="O939">
        <v>296</v>
      </c>
      <c r="P939">
        <v>2329</v>
      </c>
      <c r="Q939" s="18">
        <f>IFERROR(Flights[[#This Row],[Distance]]/Flights[[#This Row],[Length (hr)]], "")</f>
        <v>472.09459459459458</v>
      </c>
      <c r="R939" s="1">
        <v>0.64236111111111116</v>
      </c>
      <c r="S939" s="1" t="str">
        <f>IF(Flights[[#This Row],[Length (hr)]]&lt;2, "No meal", IF(Flights[[#This Row],[Length (hr)]]&lt;3.5, "Light meal", "Full meal"))</f>
        <v>Full meal</v>
      </c>
      <c r="T939" s="1" t="str">
        <f>IF(AND(Flights[[#This Row],[Airline]]="US Airways", Flights[[#This Row],[Meal]]="Full Meal"), "Yes", "No")</f>
        <v>No</v>
      </c>
      <c r="U939" s="1">
        <v>0.64513888888888893</v>
      </c>
      <c r="V939">
        <v>4</v>
      </c>
      <c r="W939" s="1" t="str">
        <f>IF(Flights[[#This Row],[Arrival Delay]] = "", "Cancelled", IF(Flights[[#This Row],[Arrival Delay]]&gt;15, "Delayed", "On time"))</f>
        <v>On time</v>
      </c>
      <c r="X939" t="str">
        <f>IF(Flights[[#This Row],[Status]]&lt;&gt;"Delayed","", IF(Flights[[#This Row],[Arrival Delay]]&gt;120, "Severe", IF(Flights[[#This Row],[Arrival Delay]]&gt;60, "Major", "Moderate")))</f>
        <v/>
      </c>
      <c r="Y939" t="b">
        <v>0</v>
      </c>
      <c r="AA939" t="str">
        <f>IF(OR(AND(Flights[[#This Row],[Status]]="Cancelled", Flights[[#This Row],[Cancellation Reason]]="Airline/Carrier"), Flights[[#This Row],[Delay Type]]="Severe"), "Yes", "No")</f>
        <v>No</v>
      </c>
    </row>
    <row r="940" spans="1:27" x14ac:dyDescent="0.3">
      <c r="A940" s="3">
        <v>42079</v>
      </c>
      <c r="B940" s="22">
        <f>WEEKNUM(Flights[[#This Row],[Date]], 1)</f>
        <v>12</v>
      </c>
      <c r="C940" s="22">
        <f>WEEKDAY(Flights[[#This Row],[Date]],1)</f>
        <v>2</v>
      </c>
      <c r="D940" t="s">
        <v>857</v>
      </c>
      <c r="E940" t="s">
        <v>1988</v>
      </c>
      <c r="F940" t="s">
        <v>0</v>
      </c>
      <c r="G940" t="s">
        <v>29</v>
      </c>
      <c r="H940" t="str">
        <f>_xlfn.XLOOKUP(Flights[[#This Row],[Destination]], Airports!$A$2:$A$78, Airports!$D$2:$D$78)</f>
        <v>Phoenix</v>
      </c>
      <c r="I940" t="str" cm="1">
        <f t="array" ref="I940">_xlfn.XLOOKUP(Flights[[#This Row],[Destination]],_xlfn._TRO_TRAILING( Airports!A:A),_xlfn._TRO_TRAILING( Airports!E:E), "Not found")</f>
        <v>AZ</v>
      </c>
      <c r="J940" s="1">
        <v>0.4201388888888889</v>
      </c>
      <c r="K940" s="22">
        <f>HOUR(Flights[[#This Row],[Scheduled Departure]])</f>
        <v>10</v>
      </c>
      <c r="L940" s="1">
        <v>0.41736111111111113</v>
      </c>
      <c r="M940">
        <f>(L940-J940)*24*60</f>
        <v>-3.9999999999999858</v>
      </c>
      <c r="N940" s="16">
        <f>Flights[[#This Row],[Length (min)]]/60</f>
        <v>1.5666666666666667</v>
      </c>
      <c r="O940">
        <v>94</v>
      </c>
      <c r="P940">
        <v>370</v>
      </c>
      <c r="Q940" s="18">
        <f>IFERROR(Flights[[#This Row],[Distance]]/Flights[[#This Row],[Length (hr)]], "")</f>
        <v>236.17021276595744</v>
      </c>
      <c r="R940" s="1">
        <v>0.47569444444444442</v>
      </c>
      <c r="S940" s="1" t="str">
        <f>IF(Flights[[#This Row],[Length (hr)]]&lt;2, "No meal", IF(Flights[[#This Row],[Length (hr)]]&lt;3.5, "Light meal", "Full meal"))</f>
        <v>No meal</v>
      </c>
      <c r="T940" s="1" t="str">
        <f>IF(AND(Flights[[#This Row],[Airline]]="US Airways", Flights[[#This Row],[Meal]]="Full Meal"), "Yes", "No")</f>
        <v>No</v>
      </c>
      <c r="U940" s="1">
        <v>0.4826388888888889</v>
      </c>
      <c r="V940">
        <v>10</v>
      </c>
      <c r="W940" s="1" t="str">
        <f>IF(Flights[[#This Row],[Arrival Delay]] = "", "Cancelled", IF(Flights[[#This Row],[Arrival Delay]]&gt;15, "Delayed", "On time"))</f>
        <v>On time</v>
      </c>
      <c r="X940" t="str">
        <f>IF(Flights[[#This Row],[Status]]&lt;&gt;"Delayed","", IF(Flights[[#This Row],[Arrival Delay]]&gt;120, "Severe", IF(Flights[[#This Row],[Arrival Delay]]&gt;60, "Major", "Moderate")))</f>
        <v/>
      </c>
      <c r="Y940" t="b">
        <v>0</v>
      </c>
      <c r="AA940" t="str">
        <f>IF(OR(AND(Flights[[#This Row],[Status]]="Cancelled", Flights[[#This Row],[Cancellation Reason]]="Airline/Carrier"), Flights[[#This Row],[Delay Type]]="Severe"), "Yes", "No")</f>
        <v>No</v>
      </c>
    </row>
    <row r="941" spans="1:27" x14ac:dyDescent="0.3">
      <c r="A941" s="3">
        <v>42079</v>
      </c>
      <c r="B941" s="22">
        <f>WEEKNUM(Flights[[#This Row],[Date]], 1)</f>
        <v>12</v>
      </c>
      <c r="C941" s="22">
        <f>WEEKDAY(Flights[[#This Row],[Date]],1)</f>
        <v>2</v>
      </c>
      <c r="D941" t="s">
        <v>61</v>
      </c>
      <c r="E941" t="s">
        <v>1987</v>
      </c>
      <c r="F941" t="s">
        <v>0</v>
      </c>
      <c r="G941" t="s">
        <v>12</v>
      </c>
      <c r="H941" t="str">
        <f>_xlfn.XLOOKUP(Flights[[#This Row],[Destination]], Airports!$A$2:$A$78, Airports!$D$2:$D$78)</f>
        <v>New York</v>
      </c>
      <c r="I941" t="str" cm="1">
        <f t="array" ref="I941">_xlfn.XLOOKUP(Flights[[#This Row],[Destination]],_xlfn._TRO_TRAILING( Airports!A:A),_xlfn._TRO_TRAILING( Airports!E:E), "Not found")</f>
        <v>NY</v>
      </c>
      <c r="J941" s="1">
        <v>0.43402777777777779</v>
      </c>
      <c r="K941" s="22">
        <f>HOUR(Flights[[#This Row],[Scheduled Departure]])</f>
        <v>10</v>
      </c>
      <c r="L941" s="1">
        <v>0.43333333333333335</v>
      </c>
      <c r="M941">
        <f>(L941-J941)*24*60</f>
        <v>-0.99999999999999645</v>
      </c>
      <c r="N941" s="16">
        <f>Flights[[#This Row],[Length (min)]]/60</f>
        <v>5.3</v>
      </c>
      <c r="O941">
        <v>318</v>
      </c>
      <c r="P941">
        <v>2475</v>
      </c>
      <c r="Q941" s="18">
        <f>IFERROR(Flights[[#This Row],[Distance]]/Flights[[#This Row],[Length (hr)]], "")</f>
        <v>466.98113207547169</v>
      </c>
      <c r="R941" s="1">
        <v>0.79097222222222219</v>
      </c>
      <c r="S941" s="1" t="str">
        <f>IF(Flights[[#This Row],[Length (hr)]]&lt;2, "No meal", IF(Flights[[#This Row],[Length (hr)]]&lt;3.5, "Light meal", "Full meal"))</f>
        <v>Full meal</v>
      </c>
      <c r="T941" s="1" t="str">
        <f>IF(AND(Flights[[#This Row],[Airline]]="US Airways", Flights[[#This Row],[Meal]]="Full Meal"), "Yes", "No")</f>
        <v>No</v>
      </c>
      <c r="U941" s="1">
        <v>0.77916666666666667</v>
      </c>
      <c r="V941">
        <v>-17</v>
      </c>
      <c r="W941" s="1" t="str">
        <f>IF(Flights[[#This Row],[Arrival Delay]] = "", "Cancelled", IF(Flights[[#This Row],[Arrival Delay]]&gt;15, "Delayed", "On time"))</f>
        <v>On time</v>
      </c>
      <c r="X941" t="str">
        <f>IF(Flights[[#This Row],[Status]]&lt;&gt;"Delayed","", IF(Flights[[#This Row],[Arrival Delay]]&gt;120, "Severe", IF(Flights[[#This Row],[Arrival Delay]]&gt;60, "Major", "Moderate")))</f>
        <v/>
      </c>
      <c r="Y941" t="b">
        <v>0</v>
      </c>
      <c r="AA941" t="str">
        <f>IF(OR(AND(Flights[[#This Row],[Status]]="Cancelled", Flights[[#This Row],[Cancellation Reason]]="Airline/Carrier"), Flights[[#This Row],[Delay Type]]="Severe"), "Yes", "No")</f>
        <v>No</v>
      </c>
    </row>
    <row r="942" spans="1:27" x14ac:dyDescent="0.3">
      <c r="A942" s="3">
        <v>42079</v>
      </c>
      <c r="B942" s="22">
        <f>WEEKNUM(Flights[[#This Row],[Date]], 1)</f>
        <v>12</v>
      </c>
      <c r="C942" s="22">
        <f>WEEKDAY(Flights[[#This Row],[Date]],1)</f>
        <v>2</v>
      </c>
      <c r="D942" t="s">
        <v>1005</v>
      </c>
      <c r="E942" t="s">
        <v>1990</v>
      </c>
      <c r="F942" t="s">
        <v>0</v>
      </c>
      <c r="G942" t="s">
        <v>273</v>
      </c>
      <c r="H942" t="str">
        <f>_xlfn.XLOOKUP(Flights[[#This Row],[Destination]], Airports!$A$2:$A$78, Airports!$D$2:$D$78)</f>
        <v>Denver</v>
      </c>
      <c r="I942" t="str" cm="1">
        <f t="array" ref="I942">_xlfn.XLOOKUP(Flights[[#This Row],[Destination]],_xlfn._TRO_TRAILING( Airports!A:A),_xlfn._TRO_TRAILING( Airports!E:E), "Not found")</f>
        <v>CO</v>
      </c>
      <c r="J942" s="1">
        <v>0.4375</v>
      </c>
      <c r="K942" s="22">
        <f>HOUR(Flights[[#This Row],[Scheduled Departure]])</f>
        <v>10</v>
      </c>
      <c r="L942" s="1">
        <v>0.45902777777777776</v>
      </c>
      <c r="M942">
        <f>(L942-J942)*24*60</f>
        <v>30.999999999999972</v>
      </c>
      <c r="N942" s="16">
        <f>Flights[[#This Row],[Length (min)]]/60</f>
        <v>2.35</v>
      </c>
      <c r="O942">
        <v>141</v>
      </c>
      <c r="P942">
        <v>862</v>
      </c>
      <c r="Q942" s="18">
        <f>IFERROR(Flights[[#This Row],[Distance]]/Flights[[#This Row],[Length (hr)]], "")</f>
        <v>366.80851063829783</v>
      </c>
      <c r="R942" s="1">
        <v>0.57499999999999996</v>
      </c>
      <c r="S942" s="1" t="str">
        <f>IF(Flights[[#This Row],[Length (hr)]]&lt;2, "No meal", IF(Flights[[#This Row],[Length (hr)]]&lt;3.5, "Light meal", "Full meal"))</f>
        <v>Light meal</v>
      </c>
      <c r="T942" s="1" t="str">
        <f>IF(AND(Flights[[#This Row],[Airline]]="US Airways", Flights[[#This Row],[Meal]]="Full Meal"), "Yes", "No")</f>
        <v>No</v>
      </c>
      <c r="U942" s="1">
        <v>0.59861111111111109</v>
      </c>
      <c r="V942">
        <v>34</v>
      </c>
      <c r="W942" s="1" t="str">
        <f>IF(Flights[[#This Row],[Arrival Delay]] = "", "Cancelled", IF(Flights[[#This Row],[Arrival Delay]]&gt;15, "Delayed", "On time"))</f>
        <v>Delayed</v>
      </c>
      <c r="X942" t="str">
        <f>IF(Flights[[#This Row],[Status]]&lt;&gt;"Delayed","", IF(Flights[[#This Row],[Arrival Delay]]&gt;120, "Severe", IF(Flights[[#This Row],[Arrival Delay]]&gt;60, "Major", "Moderate")))</f>
        <v>Moderate</v>
      </c>
      <c r="Y942" t="b">
        <v>0</v>
      </c>
      <c r="AA942" t="str">
        <f>IF(OR(AND(Flights[[#This Row],[Status]]="Cancelled", Flights[[#This Row],[Cancellation Reason]]="Airline/Carrier"), Flights[[#This Row],[Delay Type]]="Severe"), "Yes", "No")</f>
        <v>No</v>
      </c>
    </row>
    <row r="943" spans="1:27" x14ac:dyDescent="0.3">
      <c r="A943" s="3">
        <v>42079</v>
      </c>
      <c r="B943" s="22">
        <f>WEEKNUM(Flights[[#This Row],[Date]], 1)</f>
        <v>12</v>
      </c>
      <c r="C943" s="22">
        <f>WEEKDAY(Flights[[#This Row],[Date]],1)</f>
        <v>2</v>
      </c>
      <c r="D943" t="s">
        <v>1134</v>
      </c>
      <c r="E943" t="s">
        <v>1995</v>
      </c>
      <c r="F943" t="s">
        <v>0</v>
      </c>
      <c r="G943" t="s">
        <v>356</v>
      </c>
      <c r="H943" t="str">
        <f>_xlfn.XLOOKUP(Flights[[#This Row],[Destination]], Airports!$A$2:$A$78, Airports!$D$2:$D$78)</f>
        <v>Tucson</v>
      </c>
      <c r="I943" t="str" cm="1">
        <f t="array" ref="I943">_xlfn.XLOOKUP(Flights[[#This Row],[Destination]],_xlfn._TRO_TRAILING( Airports!A:A),_xlfn._TRO_TRAILING( Airports!E:E), "Not found")</f>
        <v>AZ</v>
      </c>
      <c r="J943" s="1">
        <v>0.44097222222222221</v>
      </c>
      <c r="K943" s="22">
        <f>HOUR(Flights[[#This Row],[Scheduled Departure]])</f>
        <v>10</v>
      </c>
      <c r="L943" s="1">
        <v>0.44027777777777777</v>
      </c>
      <c r="M943">
        <f>(L943-J943)*24*60</f>
        <v>-0.99999999999999645</v>
      </c>
      <c r="N943" s="16">
        <f>Flights[[#This Row],[Length (min)]]/60</f>
        <v>1.1833333333333333</v>
      </c>
      <c r="O943">
        <v>71</v>
      </c>
      <c r="P943">
        <v>451</v>
      </c>
      <c r="Q943" s="18">
        <f>IFERROR(Flights[[#This Row],[Distance]]/Flights[[#This Row],[Length (hr)]], "")</f>
        <v>381.12676056338029</v>
      </c>
      <c r="R943" s="1">
        <v>0.49305555555555558</v>
      </c>
      <c r="S943" s="1" t="str">
        <f>IF(Flights[[#This Row],[Length (hr)]]&lt;2, "No meal", IF(Flights[[#This Row],[Length (hr)]]&lt;3.5, "Light meal", "Full meal"))</f>
        <v>No meal</v>
      </c>
      <c r="T943" s="1" t="str">
        <f>IF(AND(Flights[[#This Row],[Airline]]="US Airways", Flights[[#This Row],[Meal]]="Full Meal"), "Yes", "No")</f>
        <v>No</v>
      </c>
      <c r="U943" s="1">
        <v>0.48958333333333331</v>
      </c>
      <c r="V943">
        <v>-5</v>
      </c>
      <c r="W943" s="1" t="str">
        <f>IF(Flights[[#This Row],[Arrival Delay]] = "", "Cancelled", IF(Flights[[#This Row],[Arrival Delay]]&gt;15, "Delayed", "On time"))</f>
        <v>On time</v>
      </c>
      <c r="X943" t="str">
        <f>IF(Flights[[#This Row],[Status]]&lt;&gt;"Delayed","", IF(Flights[[#This Row],[Arrival Delay]]&gt;120, "Severe", IF(Flights[[#This Row],[Arrival Delay]]&gt;60, "Major", "Moderate")))</f>
        <v/>
      </c>
      <c r="Y943" t="b">
        <v>0</v>
      </c>
      <c r="AA943" t="str">
        <f>IF(OR(AND(Flights[[#This Row],[Status]]="Cancelled", Flights[[#This Row],[Cancellation Reason]]="Airline/Carrier"), Flights[[#This Row],[Delay Type]]="Severe"), "Yes", "No")</f>
        <v>No</v>
      </c>
    </row>
    <row r="944" spans="1:27" x14ac:dyDescent="0.3">
      <c r="A944" s="3">
        <v>42079</v>
      </c>
      <c r="B944" s="22">
        <f>WEEKNUM(Flights[[#This Row],[Date]], 1)</f>
        <v>12</v>
      </c>
      <c r="C944" s="22">
        <f>WEEKDAY(Flights[[#This Row],[Date]],1)</f>
        <v>2</v>
      </c>
      <c r="D944" t="s">
        <v>486</v>
      </c>
      <c r="E944" t="s">
        <v>1989</v>
      </c>
      <c r="F944" t="s">
        <v>0</v>
      </c>
      <c r="G944" t="s">
        <v>12</v>
      </c>
      <c r="H944" t="str">
        <f>_xlfn.XLOOKUP(Flights[[#This Row],[Destination]], Airports!$A$2:$A$78, Airports!$D$2:$D$78)</f>
        <v>New York</v>
      </c>
      <c r="I944" t="str" cm="1">
        <f t="array" ref="I944">_xlfn.XLOOKUP(Flights[[#This Row],[Destination]],_xlfn._TRO_TRAILING( Airports!A:A),_xlfn._TRO_TRAILING( Airports!E:E), "Not found")</f>
        <v>NY</v>
      </c>
      <c r="J944" s="1">
        <v>0.48958333333333331</v>
      </c>
      <c r="K944" s="22">
        <f>HOUR(Flights[[#This Row],[Scheduled Departure]])</f>
        <v>11</v>
      </c>
      <c r="L944" s="1">
        <v>0.51666666666666672</v>
      </c>
      <c r="M944">
        <f>(L944-J944)*24*60</f>
        <v>39.000000000000099</v>
      </c>
      <c r="N944" s="16">
        <f>Flights[[#This Row],[Length (min)]]/60</f>
        <v>5.0999999999999996</v>
      </c>
      <c r="O944">
        <v>306</v>
      </c>
      <c r="P944">
        <v>2475</v>
      </c>
      <c r="Q944" s="18">
        <f>IFERROR(Flights[[#This Row],[Distance]]/Flights[[#This Row],[Length (hr)]], "")</f>
        <v>485.29411764705884</v>
      </c>
      <c r="R944" s="1">
        <v>0.84375</v>
      </c>
      <c r="S944" s="1" t="str">
        <f>IF(Flights[[#This Row],[Length (hr)]]&lt;2, "No meal", IF(Flights[[#This Row],[Length (hr)]]&lt;3.5, "Light meal", "Full meal"))</f>
        <v>Full meal</v>
      </c>
      <c r="T944" s="1" t="str">
        <f>IF(AND(Flights[[#This Row],[Airline]]="US Airways", Flights[[#This Row],[Meal]]="Full Meal"), "Yes", "No")</f>
        <v>No</v>
      </c>
      <c r="U944" s="1">
        <v>0.85416666666666663</v>
      </c>
      <c r="V944">
        <v>15</v>
      </c>
      <c r="W944" s="1" t="str">
        <f>IF(Flights[[#This Row],[Arrival Delay]] = "", "Cancelled", IF(Flights[[#This Row],[Arrival Delay]]&gt;15, "Delayed", "On time"))</f>
        <v>On time</v>
      </c>
      <c r="X944" t="str">
        <f>IF(Flights[[#This Row],[Status]]&lt;&gt;"Delayed","", IF(Flights[[#This Row],[Arrival Delay]]&gt;120, "Severe", IF(Flights[[#This Row],[Arrival Delay]]&gt;60, "Major", "Moderate")))</f>
        <v/>
      </c>
      <c r="Y944" t="b">
        <v>0</v>
      </c>
      <c r="AA944" t="str">
        <f>IF(OR(AND(Flights[[#This Row],[Status]]="Cancelled", Flights[[#This Row],[Cancellation Reason]]="Airline/Carrier"), Flights[[#This Row],[Delay Type]]="Severe"), "Yes", "No")</f>
        <v>No</v>
      </c>
    </row>
    <row r="945" spans="1:27" x14ac:dyDescent="0.3">
      <c r="A945" s="3">
        <v>42079</v>
      </c>
      <c r="B945" s="22">
        <f>WEEKNUM(Flights[[#This Row],[Date]], 1)</f>
        <v>12</v>
      </c>
      <c r="C945" s="22">
        <f>WEEKDAY(Flights[[#This Row],[Date]],1)</f>
        <v>2</v>
      </c>
      <c r="D945" t="s">
        <v>1006</v>
      </c>
      <c r="E945" t="s">
        <v>1994</v>
      </c>
      <c r="F945" t="s">
        <v>0</v>
      </c>
      <c r="G945" t="s">
        <v>353</v>
      </c>
      <c r="H945" t="str">
        <f>_xlfn.XLOOKUP(Flights[[#This Row],[Destination]], Airports!$A$2:$A$78, Airports!$D$2:$D$78)</f>
        <v>Santa Maria</v>
      </c>
      <c r="I945" t="str" cm="1">
        <f t="array" ref="I945">_xlfn.XLOOKUP(Flights[[#This Row],[Destination]],_xlfn._TRO_TRAILING( Airports!A:A),_xlfn._TRO_TRAILING( Airports!E:E), "Not found")</f>
        <v>CA</v>
      </c>
      <c r="J945" s="1">
        <v>0.52430555555555558</v>
      </c>
      <c r="K945" s="22">
        <f>HOUR(Flights[[#This Row],[Scheduled Departure]])</f>
        <v>12</v>
      </c>
      <c r="L945" s="1">
        <v>0.52152777777777781</v>
      </c>
      <c r="M945">
        <f>(L945-J945)*24*60</f>
        <v>-3.9999999999999858</v>
      </c>
      <c r="N945" s="16">
        <f>Flights[[#This Row],[Length (min)]]/60</f>
        <v>0.8833333333333333</v>
      </c>
      <c r="O945">
        <v>53</v>
      </c>
      <c r="P945">
        <v>134</v>
      </c>
      <c r="Q945" s="18">
        <f>IFERROR(Flights[[#This Row],[Distance]]/Flights[[#This Row],[Length (hr)]], "")</f>
        <v>151.69811320754718</v>
      </c>
      <c r="R945" s="1">
        <v>0.56388888888888888</v>
      </c>
      <c r="S945" s="1" t="str">
        <f>IF(Flights[[#This Row],[Length (hr)]]&lt;2, "No meal", IF(Flights[[#This Row],[Length (hr)]]&lt;3.5, "Light meal", "Full meal"))</f>
        <v>No meal</v>
      </c>
      <c r="T945" s="1" t="str">
        <f>IF(AND(Flights[[#This Row],[Airline]]="US Airways", Flights[[#This Row],[Meal]]="Full Meal"), "Yes", "No")</f>
        <v>No</v>
      </c>
      <c r="U945" s="1">
        <v>0.55833333333333335</v>
      </c>
      <c r="V945">
        <v>-8</v>
      </c>
      <c r="W945" s="1" t="str">
        <f>IF(Flights[[#This Row],[Arrival Delay]] = "", "Cancelled", IF(Flights[[#This Row],[Arrival Delay]]&gt;15, "Delayed", "On time"))</f>
        <v>On time</v>
      </c>
      <c r="X945" t="str">
        <f>IF(Flights[[#This Row],[Status]]&lt;&gt;"Delayed","", IF(Flights[[#This Row],[Arrival Delay]]&gt;120, "Severe", IF(Flights[[#This Row],[Arrival Delay]]&gt;60, "Major", "Moderate")))</f>
        <v/>
      </c>
      <c r="Y945" t="b">
        <v>0</v>
      </c>
      <c r="AA945" t="str">
        <f>IF(OR(AND(Flights[[#This Row],[Status]]="Cancelled", Flights[[#This Row],[Cancellation Reason]]="Airline/Carrier"), Flights[[#This Row],[Delay Type]]="Severe"), "Yes", "No")</f>
        <v>No</v>
      </c>
    </row>
    <row r="946" spans="1:27" x14ac:dyDescent="0.3">
      <c r="A946" s="3">
        <v>42079</v>
      </c>
      <c r="B946" s="22">
        <f>WEEKNUM(Flights[[#This Row],[Date]], 1)</f>
        <v>12</v>
      </c>
      <c r="C946" s="22">
        <f>WEEKDAY(Flights[[#This Row],[Date]],1)</f>
        <v>2</v>
      </c>
      <c r="D946" t="s">
        <v>510</v>
      </c>
      <c r="E946" t="s">
        <v>1996</v>
      </c>
      <c r="F946" t="s">
        <v>0</v>
      </c>
      <c r="G946" t="s">
        <v>281</v>
      </c>
      <c r="H946" t="str">
        <f>_xlfn.XLOOKUP(Flights[[#This Row],[Destination]], Airports!$A$2:$A$78, Airports!$D$2:$D$78)</f>
        <v>Newark</v>
      </c>
      <c r="I946" t="str" cm="1">
        <f t="array" ref="I946">_xlfn.XLOOKUP(Flights[[#This Row],[Destination]],_xlfn._TRO_TRAILING( Airports!A:A),_xlfn._TRO_TRAILING( Airports!E:E), "Not found")</f>
        <v>NJ</v>
      </c>
      <c r="J946" s="1">
        <v>0.53819444444444442</v>
      </c>
      <c r="K946" s="22">
        <f>HOUR(Flights[[#This Row],[Scheduled Departure]])</f>
        <v>12</v>
      </c>
      <c r="L946" s="1">
        <v>0.53680555555555554</v>
      </c>
      <c r="M946">
        <f>(L946-J946)*24*60</f>
        <v>-1.9999999999999929</v>
      </c>
      <c r="N946" s="16">
        <f>Flights[[#This Row],[Length (min)]]/60</f>
        <v>4.9833333333333334</v>
      </c>
      <c r="O946">
        <v>299</v>
      </c>
      <c r="P946">
        <v>2454</v>
      </c>
      <c r="Q946" s="18">
        <f>IFERROR(Flights[[#This Row],[Distance]]/Flights[[#This Row],[Length (hr)]], "")</f>
        <v>492.44147157190633</v>
      </c>
      <c r="R946" s="1">
        <v>0.87847222222222221</v>
      </c>
      <c r="S946" s="1" t="str">
        <f>IF(Flights[[#This Row],[Length (hr)]]&lt;2, "No meal", IF(Flights[[#This Row],[Length (hr)]]&lt;3.5, "Light meal", "Full meal"))</f>
        <v>Full meal</v>
      </c>
      <c r="T946" s="1" t="str">
        <f>IF(AND(Flights[[#This Row],[Airline]]="US Airways", Flights[[#This Row],[Meal]]="Full Meal"), "Yes", "No")</f>
        <v>No</v>
      </c>
      <c r="U946" s="1">
        <v>0.86944444444444446</v>
      </c>
      <c r="V946">
        <v>-13</v>
      </c>
      <c r="W946" s="1" t="str">
        <f>IF(Flights[[#This Row],[Arrival Delay]] = "", "Cancelled", IF(Flights[[#This Row],[Arrival Delay]]&gt;15, "Delayed", "On time"))</f>
        <v>On time</v>
      </c>
      <c r="X946" t="str">
        <f>IF(Flights[[#This Row],[Status]]&lt;&gt;"Delayed","", IF(Flights[[#This Row],[Arrival Delay]]&gt;120, "Severe", IF(Flights[[#This Row],[Arrival Delay]]&gt;60, "Major", "Moderate")))</f>
        <v/>
      </c>
      <c r="Y946" t="b">
        <v>0</v>
      </c>
      <c r="AA946" t="str">
        <f>IF(OR(AND(Flights[[#This Row],[Status]]="Cancelled", Flights[[#This Row],[Cancellation Reason]]="Airline/Carrier"), Flights[[#This Row],[Delay Type]]="Severe"), "Yes", "No")</f>
        <v>No</v>
      </c>
    </row>
    <row r="947" spans="1:27" x14ac:dyDescent="0.3">
      <c r="A947" s="3">
        <v>42079</v>
      </c>
      <c r="B947" s="22">
        <f>WEEKNUM(Flights[[#This Row],[Date]], 1)</f>
        <v>12</v>
      </c>
      <c r="C947" s="22">
        <f>WEEKDAY(Flights[[#This Row],[Date]],1)</f>
        <v>2</v>
      </c>
      <c r="D947" t="s">
        <v>534</v>
      </c>
      <c r="E947" t="s">
        <v>1988</v>
      </c>
      <c r="F947" t="s">
        <v>0</v>
      </c>
      <c r="G947" t="s">
        <v>28</v>
      </c>
      <c r="H947" t="str">
        <f>_xlfn.XLOOKUP(Flights[[#This Row],[Destination]], Airports!$A$2:$A$78, Airports!$D$2:$D$78)</f>
        <v>Philadelphia</v>
      </c>
      <c r="I947" t="str" cm="1">
        <f t="array" ref="I947">_xlfn.XLOOKUP(Flights[[#This Row],[Destination]],_xlfn._TRO_TRAILING( Airports!A:A),_xlfn._TRO_TRAILING( Airports!E:E), "Not found")</f>
        <v>PA</v>
      </c>
      <c r="J947" s="1">
        <v>0.59375</v>
      </c>
      <c r="K947" s="22">
        <f>HOUR(Flights[[#This Row],[Scheduled Departure]])</f>
        <v>14</v>
      </c>
      <c r="L947" s="1">
        <v>0.59236111111111112</v>
      </c>
      <c r="M947">
        <f>(L947-J947)*24*60</f>
        <v>-1.9999999999999929</v>
      </c>
      <c r="N947" s="16">
        <f>Flights[[#This Row],[Length (min)]]/60</f>
        <v>5.0666666666666664</v>
      </c>
      <c r="O947">
        <v>304</v>
      </c>
      <c r="P947">
        <v>2402</v>
      </c>
      <c r="Q947" s="18">
        <f>IFERROR(Flights[[#This Row],[Distance]]/Flights[[#This Row],[Length (hr)]], "")</f>
        <v>474.0789473684211</v>
      </c>
      <c r="R947" s="1">
        <v>0.92361111111111116</v>
      </c>
      <c r="S947" s="1" t="str">
        <f>IF(Flights[[#This Row],[Length (hr)]]&lt;2, "No meal", IF(Flights[[#This Row],[Length (hr)]]&lt;3.5, "Light meal", "Full meal"))</f>
        <v>Full meal</v>
      </c>
      <c r="T947" s="1" t="str">
        <f>IF(AND(Flights[[#This Row],[Airline]]="US Airways", Flights[[#This Row],[Meal]]="Full Meal"), "Yes", "No")</f>
        <v>Yes</v>
      </c>
      <c r="U947" s="1">
        <v>0.92847222222222225</v>
      </c>
      <c r="V947">
        <v>7</v>
      </c>
      <c r="W947" s="1" t="str">
        <f>IF(Flights[[#This Row],[Arrival Delay]] = "", "Cancelled", IF(Flights[[#This Row],[Arrival Delay]]&gt;15, "Delayed", "On time"))</f>
        <v>On time</v>
      </c>
      <c r="X947" t="str">
        <f>IF(Flights[[#This Row],[Status]]&lt;&gt;"Delayed","", IF(Flights[[#This Row],[Arrival Delay]]&gt;120, "Severe", IF(Flights[[#This Row],[Arrival Delay]]&gt;60, "Major", "Moderate")))</f>
        <v/>
      </c>
      <c r="Y947" t="b">
        <v>0</v>
      </c>
      <c r="AA947" t="str">
        <f>IF(OR(AND(Flights[[#This Row],[Status]]="Cancelled", Flights[[#This Row],[Cancellation Reason]]="Airline/Carrier"), Flights[[#This Row],[Delay Type]]="Severe"), "Yes", "No")</f>
        <v>No</v>
      </c>
    </row>
    <row r="948" spans="1:27" x14ac:dyDescent="0.3">
      <c r="A948" s="3">
        <v>42079</v>
      </c>
      <c r="B948" s="22">
        <f>WEEKNUM(Flights[[#This Row],[Date]], 1)</f>
        <v>12</v>
      </c>
      <c r="C948" s="22">
        <f>WEEKDAY(Flights[[#This Row],[Date]],1)</f>
        <v>2</v>
      </c>
      <c r="D948" t="s">
        <v>1078</v>
      </c>
      <c r="E948" t="s">
        <v>1994</v>
      </c>
      <c r="F948" t="s">
        <v>0</v>
      </c>
      <c r="G948" t="s">
        <v>349</v>
      </c>
      <c r="H948" t="str">
        <f>_xlfn.XLOOKUP(Flights[[#This Row],[Destination]], Airports!$A$2:$A$78, Airports!$D$2:$D$78)</f>
        <v>Salt Lake City</v>
      </c>
      <c r="I948" t="str" cm="1">
        <f t="array" ref="I948">_xlfn.XLOOKUP(Flights[[#This Row],[Destination]],_xlfn._TRO_TRAILING( Airports!A:A),_xlfn._TRO_TRAILING( Airports!E:E), "Not found")</f>
        <v>UT</v>
      </c>
      <c r="J948" s="1">
        <v>0.65625</v>
      </c>
      <c r="K948" s="22">
        <f>HOUR(Flights[[#This Row],[Scheduled Departure]])</f>
        <v>15</v>
      </c>
      <c r="L948" s="1">
        <v>0.67013888888888884</v>
      </c>
      <c r="M948">
        <f>(L948-J948)*24*60</f>
        <v>19.999999999999929</v>
      </c>
      <c r="N948" s="16">
        <f>Flights[[#This Row],[Length (min)]]/60</f>
        <v>1.8166666666666667</v>
      </c>
      <c r="O948">
        <v>109</v>
      </c>
      <c r="P948">
        <v>590</v>
      </c>
      <c r="Q948" s="18">
        <f>IFERROR(Flights[[#This Row],[Distance]]/Flights[[#This Row],[Length (hr)]], "")</f>
        <v>324.77064220183485</v>
      </c>
      <c r="R948" s="1">
        <v>0.77361111111111114</v>
      </c>
      <c r="S948" s="1" t="str">
        <f>IF(Flights[[#This Row],[Length (hr)]]&lt;2, "No meal", IF(Flights[[#This Row],[Length (hr)]]&lt;3.5, "Light meal", "Full meal"))</f>
        <v>No meal</v>
      </c>
      <c r="T948" s="1" t="str">
        <f>IF(AND(Flights[[#This Row],[Airline]]="US Airways", Flights[[#This Row],[Meal]]="Full Meal"), "Yes", "No")</f>
        <v>No</v>
      </c>
      <c r="U948" s="1">
        <v>0.78749999999999998</v>
      </c>
      <c r="V948">
        <v>20</v>
      </c>
      <c r="W948" s="1" t="str">
        <f>IF(Flights[[#This Row],[Arrival Delay]] = "", "Cancelled", IF(Flights[[#This Row],[Arrival Delay]]&gt;15, "Delayed", "On time"))</f>
        <v>Delayed</v>
      </c>
      <c r="X948" t="str">
        <f>IF(Flights[[#This Row],[Status]]&lt;&gt;"Delayed","", IF(Flights[[#This Row],[Arrival Delay]]&gt;120, "Severe", IF(Flights[[#This Row],[Arrival Delay]]&gt;60, "Major", "Moderate")))</f>
        <v>Moderate</v>
      </c>
      <c r="Y948" t="b">
        <v>0</v>
      </c>
      <c r="AA948" t="str">
        <f>IF(OR(AND(Flights[[#This Row],[Status]]="Cancelled", Flights[[#This Row],[Cancellation Reason]]="Airline/Carrier"), Flights[[#This Row],[Delay Type]]="Severe"), "Yes", "No")</f>
        <v>No</v>
      </c>
    </row>
    <row r="949" spans="1:27" x14ac:dyDescent="0.3">
      <c r="A949" s="3">
        <v>42079</v>
      </c>
      <c r="B949" s="22">
        <f>WEEKNUM(Flights[[#This Row],[Date]], 1)</f>
        <v>12</v>
      </c>
      <c r="C949" s="22">
        <f>WEEKDAY(Flights[[#This Row],[Date]],1)</f>
        <v>2</v>
      </c>
      <c r="D949" t="s">
        <v>771</v>
      </c>
      <c r="E949" t="s">
        <v>1990</v>
      </c>
      <c r="F949" t="s">
        <v>0</v>
      </c>
      <c r="G949" t="s">
        <v>293</v>
      </c>
      <c r="H949" t="str">
        <f>_xlfn.XLOOKUP(Flights[[#This Row],[Destination]], Airports!$A$2:$A$78, Airports!$D$2:$D$78)</f>
        <v>Houston</v>
      </c>
      <c r="I949" t="str" cm="1">
        <f t="array" ref="I949">_xlfn.XLOOKUP(Flights[[#This Row],[Destination]],_xlfn._TRO_TRAILING( Airports!A:A),_xlfn._TRO_TRAILING( Airports!E:E), "Not found")</f>
        <v>TX</v>
      </c>
      <c r="J949" s="1">
        <v>0.6875</v>
      </c>
      <c r="K949" s="22">
        <f>HOUR(Flights[[#This Row],[Scheduled Departure]])</f>
        <v>16</v>
      </c>
      <c r="L949" s="1">
        <v>0.68402777777777779</v>
      </c>
      <c r="M949">
        <f>(L949-J949)*24*60</f>
        <v>-4.9999999999999822</v>
      </c>
      <c r="N949" s="16">
        <f>Flights[[#This Row],[Length (min)]]/60</f>
        <v>3.3166666666666669</v>
      </c>
      <c r="O949">
        <v>199</v>
      </c>
      <c r="P949">
        <v>1379</v>
      </c>
      <c r="Q949" s="18">
        <f>IFERROR(Flights[[#This Row],[Distance]]/Flights[[#This Row],[Length (hr)]], "")</f>
        <v>415.7788944723618</v>
      </c>
      <c r="R949" s="1">
        <v>0.90138888888888891</v>
      </c>
      <c r="S949" s="1" t="str">
        <f>IF(Flights[[#This Row],[Length (hr)]]&lt;2, "No meal", IF(Flights[[#This Row],[Length (hr)]]&lt;3.5, "Light meal", "Full meal"))</f>
        <v>Light meal</v>
      </c>
      <c r="T949" s="1" t="str">
        <f>IF(AND(Flights[[#This Row],[Airline]]="US Airways", Flights[[#This Row],[Meal]]="Full Meal"), "Yes", "No")</f>
        <v>No</v>
      </c>
      <c r="U949" s="1">
        <v>0.90555555555555556</v>
      </c>
      <c r="V949">
        <v>6</v>
      </c>
      <c r="W949" s="1" t="str">
        <f>IF(Flights[[#This Row],[Arrival Delay]] = "", "Cancelled", IF(Flights[[#This Row],[Arrival Delay]]&gt;15, "Delayed", "On time"))</f>
        <v>On time</v>
      </c>
      <c r="X949" t="str">
        <f>IF(Flights[[#This Row],[Status]]&lt;&gt;"Delayed","", IF(Flights[[#This Row],[Arrival Delay]]&gt;120, "Severe", IF(Flights[[#This Row],[Arrival Delay]]&gt;60, "Major", "Moderate")))</f>
        <v/>
      </c>
      <c r="Y949" t="b">
        <v>0</v>
      </c>
      <c r="AA949" t="str">
        <f>IF(OR(AND(Flights[[#This Row],[Status]]="Cancelled", Flights[[#This Row],[Cancellation Reason]]="Airline/Carrier"), Flights[[#This Row],[Delay Type]]="Severe"), "Yes", "No")</f>
        <v>No</v>
      </c>
    </row>
    <row r="950" spans="1:27" x14ac:dyDescent="0.3">
      <c r="A950" s="3">
        <v>42079</v>
      </c>
      <c r="B950" s="22">
        <f>WEEKNUM(Flights[[#This Row],[Date]], 1)</f>
        <v>12</v>
      </c>
      <c r="C950" s="22">
        <f>WEEKDAY(Flights[[#This Row],[Date]],1)</f>
        <v>2</v>
      </c>
      <c r="D950" t="s">
        <v>598</v>
      </c>
      <c r="E950" t="s">
        <v>1991</v>
      </c>
      <c r="F950" t="s">
        <v>0</v>
      </c>
      <c r="G950" t="s">
        <v>349</v>
      </c>
      <c r="H950" t="str">
        <f>_xlfn.XLOOKUP(Flights[[#This Row],[Destination]], Airports!$A$2:$A$78, Airports!$D$2:$D$78)</f>
        <v>Salt Lake City</v>
      </c>
      <c r="I950" t="str" cm="1">
        <f t="array" ref="I950">_xlfn.XLOOKUP(Flights[[#This Row],[Destination]],_xlfn._TRO_TRAILING( Airports!A:A),_xlfn._TRO_TRAILING( Airports!E:E), "Not found")</f>
        <v>UT</v>
      </c>
      <c r="J950" s="1">
        <v>0.73611111111111116</v>
      </c>
      <c r="K950" s="22">
        <f>HOUR(Flights[[#This Row],[Scheduled Departure]])</f>
        <v>17</v>
      </c>
      <c r="L950" s="1">
        <v>0.73263888888888884</v>
      </c>
      <c r="M950">
        <f>(L950-J950)*24*60</f>
        <v>-5.0000000000001421</v>
      </c>
      <c r="N950" s="16">
        <f>Flights[[#This Row],[Length (min)]]/60</f>
        <v>1.6666666666666667</v>
      </c>
      <c r="O950">
        <v>100</v>
      </c>
      <c r="P950">
        <v>590</v>
      </c>
      <c r="Q950" s="18">
        <f>IFERROR(Flights[[#This Row],[Distance]]/Flights[[#This Row],[Length (hr)]], "")</f>
        <v>354</v>
      </c>
      <c r="R950" s="1">
        <v>0.85555555555555551</v>
      </c>
      <c r="S950" s="1" t="str">
        <f>IF(Flights[[#This Row],[Length (hr)]]&lt;2, "No meal", IF(Flights[[#This Row],[Length (hr)]]&lt;3.5, "Light meal", "Full meal"))</f>
        <v>No meal</v>
      </c>
      <c r="T950" s="1" t="str">
        <f>IF(AND(Flights[[#This Row],[Airline]]="US Airways", Flights[[#This Row],[Meal]]="Full Meal"), "Yes", "No")</f>
        <v>No</v>
      </c>
      <c r="U950" s="1">
        <v>0.84375</v>
      </c>
      <c r="V950">
        <v>-17</v>
      </c>
      <c r="W950" s="1" t="str">
        <f>IF(Flights[[#This Row],[Arrival Delay]] = "", "Cancelled", IF(Flights[[#This Row],[Arrival Delay]]&gt;15, "Delayed", "On time"))</f>
        <v>On time</v>
      </c>
      <c r="X950" t="str">
        <f>IF(Flights[[#This Row],[Status]]&lt;&gt;"Delayed","", IF(Flights[[#This Row],[Arrival Delay]]&gt;120, "Severe", IF(Flights[[#This Row],[Arrival Delay]]&gt;60, "Major", "Moderate")))</f>
        <v/>
      </c>
      <c r="Y950" t="b">
        <v>0</v>
      </c>
      <c r="AA950" t="str">
        <f>IF(OR(AND(Flights[[#This Row],[Status]]="Cancelled", Flights[[#This Row],[Cancellation Reason]]="Airline/Carrier"), Flights[[#This Row],[Delay Type]]="Severe"), "Yes", "No")</f>
        <v>No</v>
      </c>
    </row>
    <row r="951" spans="1:27" x14ac:dyDescent="0.3">
      <c r="A951" s="3">
        <v>42079</v>
      </c>
      <c r="B951" s="22">
        <f>WEEKNUM(Flights[[#This Row],[Date]], 1)</f>
        <v>12</v>
      </c>
      <c r="C951" s="22">
        <f>WEEKDAY(Flights[[#This Row],[Date]],1)</f>
        <v>2</v>
      </c>
      <c r="D951" t="s">
        <v>596</v>
      </c>
      <c r="E951" t="s">
        <v>1988</v>
      </c>
      <c r="F951" t="s">
        <v>0</v>
      </c>
      <c r="G951" t="s">
        <v>29</v>
      </c>
      <c r="H951" t="str">
        <f>_xlfn.XLOOKUP(Flights[[#This Row],[Destination]], Airports!$A$2:$A$78, Airports!$D$2:$D$78)</f>
        <v>Phoenix</v>
      </c>
      <c r="I951" t="str" cm="1">
        <f t="array" ref="I951">_xlfn.XLOOKUP(Flights[[#This Row],[Destination]],_xlfn._TRO_TRAILING( Airports!A:A),_xlfn._TRO_TRAILING( Airports!E:E), "Not found")</f>
        <v>AZ</v>
      </c>
      <c r="J951" s="1">
        <v>0.74305555555555558</v>
      </c>
      <c r="K951" s="22">
        <f>HOUR(Flights[[#This Row],[Scheduled Departure]])</f>
        <v>17</v>
      </c>
      <c r="L951" s="1">
        <v>0.73750000000000004</v>
      </c>
      <c r="M951">
        <f>(L951-J951)*24*60</f>
        <v>-7.9999999999999716</v>
      </c>
      <c r="N951" s="16">
        <f>Flights[[#This Row],[Length (min)]]/60</f>
        <v>1.6666666666666667</v>
      </c>
      <c r="O951">
        <v>100</v>
      </c>
      <c r="P951">
        <v>370</v>
      </c>
      <c r="Q951" s="18">
        <f>IFERROR(Flights[[#This Row],[Distance]]/Flights[[#This Row],[Length (hr)]], "")</f>
        <v>222</v>
      </c>
      <c r="R951" s="1">
        <v>0.8041666666666667</v>
      </c>
      <c r="S951" s="1" t="str">
        <f>IF(Flights[[#This Row],[Length (hr)]]&lt;2, "No meal", IF(Flights[[#This Row],[Length (hr)]]&lt;3.5, "Light meal", "Full meal"))</f>
        <v>No meal</v>
      </c>
      <c r="T951" s="1" t="str">
        <f>IF(AND(Flights[[#This Row],[Airline]]="US Airways", Flights[[#This Row],[Meal]]="Full Meal"), "Yes", "No")</f>
        <v>No</v>
      </c>
      <c r="U951" s="1">
        <v>0.80694444444444446</v>
      </c>
      <c r="V951">
        <v>4</v>
      </c>
      <c r="W951" s="1" t="str">
        <f>IF(Flights[[#This Row],[Arrival Delay]] = "", "Cancelled", IF(Flights[[#This Row],[Arrival Delay]]&gt;15, "Delayed", "On time"))</f>
        <v>On time</v>
      </c>
      <c r="X951" t="str">
        <f>IF(Flights[[#This Row],[Status]]&lt;&gt;"Delayed","", IF(Flights[[#This Row],[Arrival Delay]]&gt;120, "Severe", IF(Flights[[#This Row],[Arrival Delay]]&gt;60, "Major", "Moderate")))</f>
        <v/>
      </c>
      <c r="Y951" t="b">
        <v>0</v>
      </c>
      <c r="AA951" t="str">
        <f>IF(OR(AND(Flights[[#This Row],[Status]]="Cancelled", Flights[[#This Row],[Cancellation Reason]]="Airline/Carrier"), Flights[[#This Row],[Delay Type]]="Severe"), "Yes", "No")</f>
        <v>No</v>
      </c>
    </row>
    <row r="952" spans="1:27" x14ac:dyDescent="0.3">
      <c r="A952" s="3">
        <v>42079</v>
      </c>
      <c r="B952" s="22">
        <f>WEEKNUM(Flights[[#This Row],[Date]], 1)</f>
        <v>12</v>
      </c>
      <c r="C952" s="22">
        <f>WEEKDAY(Flights[[#This Row],[Date]],1)</f>
        <v>2</v>
      </c>
      <c r="D952" t="s">
        <v>1166</v>
      </c>
      <c r="E952" t="s">
        <v>1995</v>
      </c>
      <c r="F952" t="s">
        <v>0</v>
      </c>
      <c r="G952" t="s">
        <v>290</v>
      </c>
      <c r="H952" t="str">
        <f>_xlfn.XLOOKUP(Flights[[#This Row],[Destination]], Airports!$A$2:$A$78, Airports!$D$2:$D$78)</f>
        <v>Houston</v>
      </c>
      <c r="I952" t="str" cm="1">
        <f t="array" ref="I952">_xlfn.XLOOKUP(Flights[[#This Row],[Destination]],_xlfn._TRO_TRAILING( Airports!A:A),_xlfn._TRO_TRAILING( Airports!E:E), "Not found")</f>
        <v>TX</v>
      </c>
      <c r="J952" s="1">
        <v>0.75694444444444442</v>
      </c>
      <c r="K952" s="22">
        <f>HOUR(Flights[[#This Row],[Scheduled Departure]])</f>
        <v>18</v>
      </c>
      <c r="L952" s="1">
        <v>0.76527777777777772</v>
      </c>
      <c r="M952">
        <f>(L952-J952)*24*60</f>
        <v>11.999999999999957</v>
      </c>
      <c r="N952" s="16">
        <f>Flights[[#This Row],[Length (min)]]/60</f>
        <v>3.25</v>
      </c>
      <c r="O952">
        <v>195</v>
      </c>
      <c r="P952">
        <v>1390</v>
      </c>
      <c r="Q952" s="18">
        <f>IFERROR(Flights[[#This Row],[Distance]]/Flights[[#This Row],[Length (hr)]], "")</f>
        <v>427.69230769230768</v>
      </c>
      <c r="R952" s="1">
        <v>0.96527777777777779</v>
      </c>
      <c r="S952" s="1" t="str">
        <f>IF(Flights[[#This Row],[Length (hr)]]&lt;2, "No meal", IF(Flights[[#This Row],[Length (hr)]]&lt;3.5, "Light meal", "Full meal"))</f>
        <v>Light meal</v>
      </c>
      <c r="T952" s="1" t="str">
        <f>IF(AND(Flights[[#This Row],[Airline]]="US Airways", Flights[[#This Row],[Meal]]="Full Meal"), "Yes", "No")</f>
        <v>No</v>
      </c>
      <c r="U952" s="1">
        <v>0.98402777777777772</v>
      </c>
      <c r="V952">
        <v>27</v>
      </c>
      <c r="W952" s="1" t="str">
        <f>IF(Flights[[#This Row],[Arrival Delay]] = "", "Cancelled", IF(Flights[[#This Row],[Arrival Delay]]&gt;15, "Delayed", "On time"))</f>
        <v>Delayed</v>
      </c>
      <c r="X952" t="str">
        <f>IF(Flights[[#This Row],[Status]]&lt;&gt;"Delayed","", IF(Flights[[#This Row],[Arrival Delay]]&gt;120, "Severe", IF(Flights[[#This Row],[Arrival Delay]]&gt;60, "Major", "Moderate")))</f>
        <v>Moderate</v>
      </c>
      <c r="Y952" t="b">
        <v>0</v>
      </c>
      <c r="AA952" t="str">
        <f>IF(OR(AND(Flights[[#This Row],[Status]]="Cancelled", Flights[[#This Row],[Cancellation Reason]]="Airline/Carrier"), Flights[[#This Row],[Delay Type]]="Severe"), "Yes", "No")</f>
        <v>No</v>
      </c>
    </row>
    <row r="953" spans="1:27" x14ac:dyDescent="0.3">
      <c r="A953" s="3">
        <v>42079</v>
      </c>
      <c r="B953" s="22">
        <f>WEEKNUM(Flights[[#This Row],[Date]], 1)</f>
        <v>12</v>
      </c>
      <c r="C953" s="22">
        <f>WEEKDAY(Flights[[#This Row],[Date]],1)</f>
        <v>2</v>
      </c>
      <c r="D953" t="s">
        <v>1169</v>
      </c>
      <c r="E953" t="s">
        <v>1995</v>
      </c>
      <c r="F953" t="s">
        <v>0</v>
      </c>
      <c r="G953" t="s">
        <v>29</v>
      </c>
      <c r="H953" t="str">
        <f>_xlfn.XLOOKUP(Flights[[#This Row],[Destination]], Airports!$A$2:$A$78, Airports!$D$2:$D$78)</f>
        <v>Phoenix</v>
      </c>
      <c r="I953" t="str" cm="1">
        <f t="array" ref="I953">_xlfn.XLOOKUP(Flights[[#This Row],[Destination]],_xlfn._TRO_TRAILING( Airports!A:A),_xlfn._TRO_TRAILING( Airports!E:E), "Not found")</f>
        <v>AZ</v>
      </c>
      <c r="J953" s="1">
        <v>0.79166666666666663</v>
      </c>
      <c r="K953" s="22">
        <f>HOUR(Flights[[#This Row],[Scheduled Departure]])</f>
        <v>19</v>
      </c>
      <c r="L953" s="1">
        <v>0.82291666666666663</v>
      </c>
      <c r="M953">
        <f>(L953-J953)*24*60</f>
        <v>45</v>
      </c>
      <c r="N953" s="16">
        <f>Flights[[#This Row],[Length (min)]]/60</f>
        <v>1.4666666666666666</v>
      </c>
      <c r="O953">
        <v>88</v>
      </c>
      <c r="P953">
        <v>370</v>
      </c>
      <c r="Q953" s="18">
        <f>IFERROR(Flights[[#This Row],[Distance]]/Flights[[#This Row],[Length (hr)]], "")</f>
        <v>252.27272727272728</v>
      </c>
      <c r="R953" s="1">
        <v>0.84722222222222221</v>
      </c>
      <c r="S953" s="1" t="str">
        <f>IF(Flights[[#This Row],[Length (hr)]]&lt;2, "No meal", IF(Flights[[#This Row],[Length (hr)]]&lt;3.5, "Light meal", "Full meal"))</f>
        <v>No meal</v>
      </c>
      <c r="T953" s="1" t="str">
        <f>IF(AND(Flights[[#This Row],[Airline]]="US Airways", Flights[[#This Row],[Meal]]="Full Meal"), "Yes", "No")</f>
        <v>No</v>
      </c>
      <c r="U953" s="1">
        <v>0.88402777777777775</v>
      </c>
      <c r="V953">
        <v>53</v>
      </c>
      <c r="W953" s="1" t="str">
        <f>IF(Flights[[#This Row],[Arrival Delay]] = "", "Cancelled", IF(Flights[[#This Row],[Arrival Delay]]&gt;15, "Delayed", "On time"))</f>
        <v>Delayed</v>
      </c>
      <c r="X953" t="str">
        <f>IF(Flights[[#This Row],[Status]]&lt;&gt;"Delayed","", IF(Flights[[#This Row],[Arrival Delay]]&gt;120, "Severe", IF(Flights[[#This Row],[Arrival Delay]]&gt;60, "Major", "Moderate")))</f>
        <v>Moderate</v>
      </c>
      <c r="Y953" t="b">
        <v>0</v>
      </c>
      <c r="AA953" t="str">
        <f>IF(OR(AND(Flights[[#This Row],[Status]]="Cancelled", Flights[[#This Row],[Cancellation Reason]]="Airline/Carrier"), Flights[[#This Row],[Delay Type]]="Severe"), "Yes", "No")</f>
        <v>No</v>
      </c>
    </row>
    <row r="954" spans="1:27" x14ac:dyDescent="0.3">
      <c r="A954" s="3">
        <v>42079</v>
      </c>
      <c r="B954" s="22">
        <f>WEEKNUM(Flights[[#This Row],[Date]], 1)</f>
        <v>12</v>
      </c>
      <c r="C954" s="22">
        <f>WEEKDAY(Flights[[#This Row],[Date]],1)</f>
        <v>2</v>
      </c>
      <c r="D954" t="s">
        <v>115</v>
      </c>
      <c r="E954" t="s">
        <v>1987</v>
      </c>
      <c r="F954" t="s">
        <v>0</v>
      </c>
      <c r="G954" t="s">
        <v>16</v>
      </c>
      <c r="H954" t="str">
        <f>_xlfn.XLOOKUP(Flights[[#This Row],[Destination]], Airports!$A$2:$A$78, Airports!$D$2:$D$78)</f>
        <v>Dulles</v>
      </c>
      <c r="I954" t="str" cm="1">
        <f t="array" ref="I954">_xlfn.XLOOKUP(Flights[[#This Row],[Destination]],_xlfn._TRO_TRAILING( Airports!A:A),_xlfn._TRO_TRAILING( Airports!E:E), "Not found")</f>
        <v>VA</v>
      </c>
      <c r="J954" s="1">
        <v>0.95833333333333337</v>
      </c>
      <c r="K954" s="22">
        <f>HOUR(Flights[[#This Row],[Scheduled Departure]])</f>
        <v>23</v>
      </c>
      <c r="L954" s="1">
        <v>0.95486111111111116</v>
      </c>
      <c r="M954">
        <f>(L954-J954)*24*60</f>
        <v>-4.9999999999999822</v>
      </c>
      <c r="N954" s="16">
        <f>Flights[[#This Row],[Length (min)]]/60</f>
        <v>4.8666666666666663</v>
      </c>
      <c r="O954">
        <v>292</v>
      </c>
      <c r="P954">
        <v>2288</v>
      </c>
      <c r="Q954" s="18">
        <f>IFERROR(Flights[[#This Row],[Distance]]/Flights[[#This Row],[Length (hr)]], "")</f>
        <v>470.13698630136992</v>
      </c>
      <c r="R954" s="1">
        <v>0.28472222222222221</v>
      </c>
      <c r="S954" s="1" t="str">
        <f>IF(Flights[[#This Row],[Length (hr)]]&lt;2, "No meal", IF(Flights[[#This Row],[Length (hr)]]&lt;3.5, "Light meal", "Full meal"))</f>
        <v>Full meal</v>
      </c>
      <c r="T954" s="1" t="str">
        <f>IF(AND(Flights[[#This Row],[Airline]]="US Airways", Flights[[#This Row],[Meal]]="Full Meal"), "Yes", "No")</f>
        <v>No</v>
      </c>
      <c r="U954" s="1">
        <v>0.28263888888888888</v>
      </c>
      <c r="V954">
        <v>-3</v>
      </c>
      <c r="W954" s="1" t="str">
        <f>IF(Flights[[#This Row],[Arrival Delay]] = "", "Cancelled", IF(Flights[[#This Row],[Arrival Delay]]&gt;15, "Delayed", "On time"))</f>
        <v>On time</v>
      </c>
      <c r="X954" t="str">
        <f>IF(Flights[[#This Row],[Status]]&lt;&gt;"Delayed","", IF(Flights[[#This Row],[Arrival Delay]]&gt;120, "Severe", IF(Flights[[#This Row],[Arrival Delay]]&gt;60, "Major", "Moderate")))</f>
        <v/>
      </c>
      <c r="Y954" t="b">
        <v>0</v>
      </c>
      <c r="AA954" t="str">
        <f>IF(OR(AND(Flights[[#This Row],[Status]]="Cancelled", Flights[[#This Row],[Cancellation Reason]]="Airline/Carrier"), Flights[[#This Row],[Delay Type]]="Severe"), "Yes", "No")</f>
        <v>No</v>
      </c>
    </row>
    <row r="955" spans="1:27" x14ac:dyDescent="0.3">
      <c r="A955" s="3">
        <v>42079</v>
      </c>
      <c r="B955" s="22">
        <f>WEEKNUM(Flights[[#This Row],[Date]], 1)</f>
        <v>12</v>
      </c>
      <c r="C955" s="22">
        <f>WEEKDAY(Flights[[#This Row],[Date]],1)</f>
        <v>2</v>
      </c>
      <c r="D955" t="s">
        <v>658</v>
      </c>
      <c r="E955" t="s">
        <v>1990</v>
      </c>
      <c r="F955" t="s">
        <v>0</v>
      </c>
      <c r="G955" t="s">
        <v>281</v>
      </c>
      <c r="H955" t="str">
        <f>_xlfn.XLOOKUP(Flights[[#This Row],[Destination]], Airports!$A$2:$A$78, Airports!$D$2:$D$78)</f>
        <v>Newark</v>
      </c>
      <c r="I955" t="str" cm="1">
        <f t="array" ref="I955">_xlfn.XLOOKUP(Flights[[#This Row],[Destination]],_xlfn._TRO_TRAILING( Airports!A:A),_xlfn._TRO_TRAILING( Airports!E:E), "Not found")</f>
        <v>NJ</v>
      </c>
      <c r="J955" s="1">
        <v>0.98819444444444449</v>
      </c>
      <c r="K955" s="22">
        <f>HOUR(Flights[[#This Row],[Scheduled Departure]])</f>
        <v>23</v>
      </c>
      <c r="L955" s="1">
        <v>0.98402777777777772</v>
      </c>
      <c r="M955">
        <f>(L955-J955)*24*60</f>
        <v>-6.0000000000001386</v>
      </c>
      <c r="N955" s="16">
        <f>Flights[[#This Row],[Length (min)]]/60</f>
        <v>4.8666666666666663</v>
      </c>
      <c r="O955">
        <v>292</v>
      </c>
      <c r="P955">
        <v>2454</v>
      </c>
      <c r="Q955" s="18">
        <f>IFERROR(Flights[[#This Row],[Distance]]/Flights[[#This Row],[Length (hr)]], "")</f>
        <v>504.2465753424658</v>
      </c>
      <c r="R955" s="1">
        <v>0.32708333333333334</v>
      </c>
      <c r="S955" s="1" t="str">
        <f>IF(Flights[[#This Row],[Length (hr)]]&lt;2, "No meal", IF(Flights[[#This Row],[Length (hr)]]&lt;3.5, "Light meal", "Full meal"))</f>
        <v>Full meal</v>
      </c>
      <c r="T955" s="1" t="str">
        <f>IF(AND(Flights[[#This Row],[Airline]]="US Airways", Flights[[#This Row],[Meal]]="Full Meal"), "Yes", "No")</f>
        <v>No</v>
      </c>
      <c r="U955" s="1">
        <v>0.31180555555555556</v>
      </c>
      <c r="V955">
        <v>-22</v>
      </c>
      <c r="W955" s="1" t="str">
        <f>IF(Flights[[#This Row],[Arrival Delay]] = "", "Cancelled", IF(Flights[[#This Row],[Arrival Delay]]&gt;15, "Delayed", "On time"))</f>
        <v>On time</v>
      </c>
      <c r="X955" t="str">
        <f>IF(Flights[[#This Row],[Status]]&lt;&gt;"Delayed","", IF(Flights[[#This Row],[Arrival Delay]]&gt;120, "Severe", IF(Flights[[#This Row],[Arrival Delay]]&gt;60, "Major", "Moderate")))</f>
        <v/>
      </c>
      <c r="Y955" t="b">
        <v>0</v>
      </c>
      <c r="AA955" t="str">
        <f>IF(OR(AND(Flights[[#This Row],[Status]]="Cancelled", Flights[[#This Row],[Cancellation Reason]]="Airline/Carrier"), Flights[[#This Row],[Delay Type]]="Severe"), "Yes", "No")</f>
        <v>No</v>
      </c>
    </row>
    <row r="956" spans="1:27" x14ac:dyDescent="0.3">
      <c r="A956" s="3">
        <v>42080</v>
      </c>
      <c r="B956" s="22">
        <f>WEEKNUM(Flights[[#This Row],[Date]], 1)</f>
        <v>12</v>
      </c>
      <c r="C956" s="22">
        <f>WEEKDAY(Flights[[#This Row],[Date]],1)</f>
        <v>3</v>
      </c>
      <c r="D956" t="s">
        <v>1054</v>
      </c>
      <c r="E956" t="s">
        <v>1994</v>
      </c>
      <c r="F956" t="s">
        <v>0</v>
      </c>
      <c r="G956" t="s">
        <v>351</v>
      </c>
      <c r="H956" t="str">
        <f>_xlfn.XLOOKUP(Flights[[#This Row],[Destination]], Airports!$A$2:$A$78, Airports!$D$2:$D$78)</f>
        <v>Sacramento</v>
      </c>
      <c r="I956" t="str" cm="1">
        <f t="array" ref="I956">_xlfn.XLOOKUP(Flights[[#This Row],[Destination]],_xlfn._TRO_TRAILING( Airports!A:A),_xlfn._TRO_TRAILING( Airports!E:E), "Not found")</f>
        <v>CA</v>
      </c>
      <c r="J956" s="1">
        <v>0.30902777777777779</v>
      </c>
      <c r="K956" s="22">
        <f>HOUR(Flights[[#This Row],[Scheduled Departure]])</f>
        <v>7</v>
      </c>
      <c r="L956" s="1">
        <v>0.30625000000000002</v>
      </c>
      <c r="M956">
        <f>(L956-J956)*24*60</f>
        <v>-3.9999999999999858</v>
      </c>
      <c r="N956" s="16">
        <f>Flights[[#This Row],[Length (min)]]/60</f>
        <v>1.3833333333333333</v>
      </c>
      <c r="O956">
        <v>83</v>
      </c>
      <c r="P956">
        <v>373</v>
      </c>
      <c r="Q956" s="18">
        <f>IFERROR(Flights[[#This Row],[Distance]]/Flights[[#This Row],[Length (hr)]], "")</f>
        <v>269.63855421686748</v>
      </c>
      <c r="R956" s="1">
        <v>0.36944444444444446</v>
      </c>
      <c r="S956" s="1" t="str">
        <f>IF(Flights[[#This Row],[Length (hr)]]&lt;2, "No meal", IF(Flights[[#This Row],[Length (hr)]]&lt;3.5, "Light meal", "Full meal"))</f>
        <v>No meal</v>
      </c>
      <c r="T956" s="1" t="str">
        <f>IF(AND(Flights[[#This Row],[Airline]]="US Airways", Flights[[#This Row],[Meal]]="Full Meal"), "Yes", "No")</f>
        <v>No</v>
      </c>
      <c r="U956" s="1">
        <v>0.36388888888888887</v>
      </c>
      <c r="V956">
        <v>-8</v>
      </c>
      <c r="W956" s="1" t="str">
        <f>IF(Flights[[#This Row],[Arrival Delay]] = "", "Cancelled", IF(Flights[[#This Row],[Arrival Delay]]&gt;15, "Delayed", "On time"))</f>
        <v>On time</v>
      </c>
      <c r="X956" t="str">
        <f>IF(Flights[[#This Row],[Status]]&lt;&gt;"Delayed","", IF(Flights[[#This Row],[Arrival Delay]]&gt;120, "Severe", IF(Flights[[#This Row],[Arrival Delay]]&gt;60, "Major", "Moderate")))</f>
        <v/>
      </c>
      <c r="Y956" t="b">
        <v>0</v>
      </c>
      <c r="AA956" t="str">
        <f>IF(OR(AND(Flights[[#This Row],[Status]]="Cancelled", Flights[[#This Row],[Cancellation Reason]]="Airline/Carrier"), Flights[[#This Row],[Delay Type]]="Severe"), "Yes", "No")</f>
        <v>No</v>
      </c>
    </row>
    <row r="957" spans="1:27" x14ac:dyDescent="0.3">
      <c r="A957" s="3">
        <v>42080</v>
      </c>
      <c r="B957" s="22">
        <f>WEEKNUM(Flights[[#This Row],[Date]], 1)</f>
        <v>12</v>
      </c>
      <c r="C957" s="22">
        <f>WEEKDAY(Flights[[#This Row],[Date]],1)</f>
        <v>3</v>
      </c>
      <c r="D957" t="s">
        <v>406</v>
      </c>
      <c r="E957" t="s">
        <v>1996</v>
      </c>
      <c r="F957" t="s">
        <v>0</v>
      </c>
      <c r="G957" t="s">
        <v>281</v>
      </c>
      <c r="H957" t="str">
        <f>_xlfn.XLOOKUP(Flights[[#This Row],[Destination]], Airports!$A$2:$A$78, Airports!$D$2:$D$78)</f>
        <v>Newark</v>
      </c>
      <c r="I957" t="str" cm="1">
        <f t="array" ref="I957">_xlfn.XLOOKUP(Flights[[#This Row],[Destination]],_xlfn._TRO_TRAILING( Airports!A:A),_xlfn._TRO_TRAILING( Airports!E:E), "Not found")</f>
        <v>NJ</v>
      </c>
      <c r="J957" s="1">
        <v>0.35069444444444442</v>
      </c>
      <c r="K957" s="22">
        <f>HOUR(Flights[[#This Row],[Scheduled Departure]])</f>
        <v>8</v>
      </c>
      <c r="L957" s="1">
        <v>0.34861111111111109</v>
      </c>
      <c r="M957">
        <f>(L957-J957)*24*60</f>
        <v>-2.9999999999999893</v>
      </c>
      <c r="N957" s="16">
        <f>Flights[[#This Row],[Length (min)]]/60</f>
        <v>4.9333333333333336</v>
      </c>
      <c r="O957">
        <v>296</v>
      </c>
      <c r="P957">
        <v>2454</v>
      </c>
      <c r="Q957" s="18">
        <f>IFERROR(Flights[[#This Row],[Distance]]/Flights[[#This Row],[Length (hr)]], "")</f>
        <v>497.43243243243239</v>
      </c>
      <c r="R957" s="1">
        <v>0.69027777777777777</v>
      </c>
      <c r="S957" s="1" t="str">
        <f>IF(Flights[[#This Row],[Length (hr)]]&lt;2, "No meal", IF(Flights[[#This Row],[Length (hr)]]&lt;3.5, "Light meal", "Full meal"))</f>
        <v>Full meal</v>
      </c>
      <c r="T957" s="1" t="str">
        <f>IF(AND(Flights[[#This Row],[Airline]]="US Airways", Flights[[#This Row],[Meal]]="Full Meal"), "Yes", "No")</f>
        <v>No</v>
      </c>
      <c r="U957" s="1">
        <v>0.6791666666666667</v>
      </c>
      <c r="V957">
        <v>-16</v>
      </c>
      <c r="W957" s="1" t="str">
        <f>IF(Flights[[#This Row],[Arrival Delay]] = "", "Cancelled", IF(Flights[[#This Row],[Arrival Delay]]&gt;15, "Delayed", "On time"))</f>
        <v>On time</v>
      </c>
      <c r="X957" t="str">
        <f>IF(Flights[[#This Row],[Status]]&lt;&gt;"Delayed","", IF(Flights[[#This Row],[Arrival Delay]]&gt;120, "Severe", IF(Flights[[#This Row],[Arrival Delay]]&gt;60, "Major", "Moderate")))</f>
        <v/>
      </c>
      <c r="Y957" t="b">
        <v>0</v>
      </c>
      <c r="AA957" t="str">
        <f>IF(OR(AND(Flights[[#This Row],[Status]]="Cancelled", Flights[[#This Row],[Cancellation Reason]]="Airline/Carrier"), Flights[[#This Row],[Delay Type]]="Severe"), "Yes", "No")</f>
        <v>No</v>
      </c>
    </row>
    <row r="958" spans="1:27" x14ac:dyDescent="0.3">
      <c r="A958" s="3">
        <v>42080</v>
      </c>
      <c r="B958" s="22">
        <f>WEEKNUM(Flights[[#This Row],[Date]], 1)</f>
        <v>12</v>
      </c>
      <c r="C958" s="22">
        <f>WEEKDAY(Flights[[#This Row],[Date]],1)</f>
        <v>3</v>
      </c>
      <c r="D958" t="s">
        <v>1059</v>
      </c>
      <c r="E958" t="s">
        <v>1994</v>
      </c>
      <c r="F958" t="s">
        <v>0</v>
      </c>
      <c r="G958" t="s">
        <v>278</v>
      </c>
      <c r="H958" t="str">
        <f>_xlfn.XLOOKUP(Flights[[#This Row],[Destination]], Airports!$A$2:$A$78, Airports!$D$2:$D$78)</f>
        <v>El Paso</v>
      </c>
      <c r="I958" t="str" cm="1">
        <f t="array" ref="I958">_xlfn.XLOOKUP(Flights[[#This Row],[Destination]],_xlfn._TRO_TRAILING( Airports!A:A),_xlfn._TRO_TRAILING( Airports!E:E), "Not found")</f>
        <v>TX</v>
      </c>
      <c r="J958" s="1">
        <v>0.3611111111111111</v>
      </c>
      <c r="K958" s="22">
        <f>HOUR(Flights[[#This Row],[Scheduled Departure]])</f>
        <v>8</v>
      </c>
      <c r="L958" s="1">
        <v>0.35625000000000001</v>
      </c>
      <c r="M958">
        <f>(L958-J958)*24*60</f>
        <v>-6.9999999999999751</v>
      </c>
      <c r="N958" s="16">
        <f>Flights[[#This Row],[Length (min)]]/60</f>
        <v>2.0833333333333335</v>
      </c>
      <c r="O958">
        <v>125</v>
      </c>
      <c r="P958">
        <v>715</v>
      </c>
      <c r="Q958" s="18">
        <f>IFERROR(Flights[[#This Row],[Distance]]/Flights[[#This Row],[Length (hr)]], "")</f>
        <v>343.2</v>
      </c>
      <c r="R958" s="1">
        <v>0.4861111111111111</v>
      </c>
      <c r="S958" s="1" t="str">
        <f>IF(Flights[[#This Row],[Length (hr)]]&lt;2, "No meal", IF(Flights[[#This Row],[Length (hr)]]&lt;3.5, "Light meal", "Full meal"))</f>
        <v>Light meal</v>
      </c>
      <c r="T958" s="1" t="str">
        <f>IF(AND(Flights[[#This Row],[Airline]]="US Airways", Flights[[#This Row],[Meal]]="Full Meal"), "Yes", "No")</f>
        <v>No</v>
      </c>
      <c r="U958" s="1">
        <v>0.48472222222222222</v>
      </c>
      <c r="V958">
        <v>-2</v>
      </c>
      <c r="W958" s="1" t="str">
        <f>IF(Flights[[#This Row],[Arrival Delay]] = "", "Cancelled", IF(Flights[[#This Row],[Arrival Delay]]&gt;15, "Delayed", "On time"))</f>
        <v>On time</v>
      </c>
      <c r="X958" t="str">
        <f>IF(Flights[[#This Row],[Status]]&lt;&gt;"Delayed","", IF(Flights[[#This Row],[Arrival Delay]]&gt;120, "Severe", IF(Flights[[#This Row],[Arrival Delay]]&gt;60, "Major", "Moderate")))</f>
        <v/>
      </c>
      <c r="Y958" t="b">
        <v>0</v>
      </c>
      <c r="AA958" t="str">
        <f>IF(OR(AND(Flights[[#This Row],[Status]]="Cancelled", Flights[[#This Row],[Cancellation Reason]]="Airline/Carrier"), Flights[[#This Row],[Delay Type]]="Severe"), "Yes", "No")</f>
        <v>No</v>
      </c>
    </row>
    <row r="959" spans="1:27" x14ac:dyDescent="0.3">
      <c r="A959" s="3">
        <v>42080</v>
      </c>
      <c r="B959" s="22">
        <f>WEEKNUM(Flights[[#This Row],[Date]], 1)</f>
        <v>12</v>
      </c>
      <c r="C959" s="22">
        <f>WEEKDAY(Flights[[#This Row],[Date]],1)</f>
        <v>3</v>
      </c>
      <c r="D959" t="s">
        <v>482</v>
      </c>
      <c r="E959" t="s">
        <v>1989</v>
      </c>
      <c r="F959" t="s">
        <v>0</v>
      </c>
      <c r="G959" t="s">
        <v>26</v>
      </c>
      <c r="H959" t="str">
        <f>_xlfn.XLOOKUP(Flights[[#This Row],[Destination]], Airports!$A$2:$A$78, Airports!$D$2:$D$78)</f>
        <v>Atlanta</v>
      </c>
      <c r="I959" t="str" cm="1">
        <f t="array" ref="I959">_xlfn.XLOOKUP(Flights[[#This Row],[Destination]],_xlfn._TRO_TRAILING( Airports!A:A),_xlfn._TRO_TRAILING( Airports!E:E), "Not found")</f>
        <v>GA</v>
      </c>
      <c r="J959" s="1">
        <v>0.46875</v>
      </c>
      <c r="K959" s="22">
        <f>HOUR(Flights[[#This Row],[Scheduled Departure]])</f>
        <v>11</v>
      </c>
      <c r="L959" s="1">
        <v>0.46875</v>
      </c>
      <c r="M959">
        <f>(L959-J959)*24*60</f>
        <v>0</v>
      </c>
      <c r="N959" s="16">
        <f>Flights[[#This Row],[Length (min)]]/60</f>
        <v>4</v>
      </c>
      <c r="O959">
        <v>240</v>
      </c>
      <c r="P959">
        <v>1947</v>
      </c>
      <c r="Q959" s="18">
        <f>IFERROR(Flights[[#This Row],[Distance]]/Flights[[#This Row],[Length (hr)]], "")</f>
        <v>486.75</v>
      </c>
      <c r="R959" s="1">
        <v>0.77430555555555558</v>
      </c>
      <c r="S959" s="1" t="str">
        <f>IF(Flights[[#This Row],[Length (hr)]]&lt;2, "No meal", IF(Flights[[#This Row],[Length (hr)]]&lt;3.5, "Light meal", "Full meal"))</f>
        <v>Full meal</v>
      </c>
      <c r="T959" s="1" t="str">
        <f>IF(AND(Flights[[#This Row],[Airline]]="US Airways", Flights[[#This Row],[Meal]]="Full Meal"), "Yes", "No")</f>
        <v>No</v>
      </c>
      <c r="U959" s="1">
        <v>0.76041666666666663</v>
      </c>
      <c r="V959">
        <v>-20</v>
      </c>
      <c r="W959" s="1" t="str">
        <f>IF(Flights[[#This Row],[Arrival Delay]] = "", "Cancelled", IF(Flights[[#This Row],[Arrival Delay]]&gt;15, "Delayed", "On time"))</f>
        <v>On time</v>
      </c>
      <c r="X959" t="str">
        <f>IF(Flights[[#This Row],[Status]]&lt;&gt;"Delayed","", IF(Flights[[#This Row],[Arrival Delay]]&gt;120, "Severe", IF(Flights[[#This Row],[Arrival Delay]]&gt;60, "Major", "Moderate")))</f>
        <v/>
      </c>
      <c r="Y959" t="b">
        <v>0</v>
      </c>
      <c r="AA959" t="str">
        <f>IF(OR(AND(Flights[[#This Row],[Status]]="Cancelled", Flights[[#This Row],[Cancellation Reason]]="Airline/Carrier"), Flights[[#This Row],[Delay Type]]="Severe"), "Yes", "No")</f>
        <v>No</v>
      </c>
    </row>
    <row r="960" spans="1:27" x14ac:dyDescent="0.3">
      <c r="A960" s="3">
        <v>42080</v>
      </c>
      <c r="B960" s="22">
        <f>WEEKNUM(Flights[[#This Row],[Date]], 1)</f>
        <v>12</v>
      </c>
      <c r="C960" s="22">
        <f>WEEKDAY(Flights[[#This Row],[Date]],1)</f>
        <v>3</v>
      </c>
      <c r="D960" t="s">
        <v>67</v>
      </c>
      <c r="E960" t="s">
        <v>1987</v>
      </c>
      <c r="F960" t="s">
        <v>0</v>
      </c>
      <c r="G960" t="s">
        <v>6</v>
      </c>
      <c r="H960" t="str">
        <f>_xlfn.XLOOKUP(Flights[[#This Row],[Destination]], Airports!$A$2:$A$78, Airports!$D$2:$D$78)</f>
        <v>Nashville</v>
      </c>
      <c r="I960" t="str" cm="1">
        <f t="array" ref="I960">_xlfn.XLOOKUP(Flights[[#This Row],[Destination]],_xlfn._TRO_TRAILING( Airports!A:A),_xlfn._TRO_TRAILING( Airports!E:E), "Not found")</f>
        <v>TN</v>
      </c>
      <c r="J960" s="1">
        <v>0.49305555555555558</v>
      </c>
      <c r="K960" s="22">
        <f>HOUR(Flights[[#This Row],[Scheduled Departure]])</f>
        <v>11</v>
      </c>
      <c r="L960" s="1">
        <v>0.48888888888888887</v>
      </c>
      <c r="M960">
        <f>(L960-J960)*24*60</f>
        <v>-6.0000000000000586</v>
      </c>
      <c r="N960" s="16">
        <f>Flights[[#This Row],[Length (min)]]/60</f>
        <v>3.9833333333333334</v>
      </c>
      <c r="O960">
        <v>239</v>
      </c>
      <c r="P960">
        <v>1797</v>
      </c>
      <c r="Q960" s="18">
        <f>IFERROR(Flights[[#This Row],[Distance]]/Flights[[#This Row],[Length (hr)]], "")</f>
        <v>451.12970711297072</v>
      </c>
      <c r="R960" s="1">
        <v>0.73958333333333337</v>
      </c>
      <c r="S960" s="1" t="str">
        <f>IF(Flights[[#This Row],[Length (hr)]]&lt;2, "No meal", IF(Flights[[#This Row],[Length (hr)]]&lt;3.5, "Light meal", "Full meal"))</f>
        <v>Full meal</v>
      </c>
      <c r="T960" s="1" t="str">
        <f>IF(AND(Flights[[#This Row],[Airline]]="US Airways", Flights[[#This Row],[Meal]]="Full Meal"), "Yes", "No")</f>
        <v>No</v>
      </c>
      <c r="U960" s="1">
        <v>0.73819444444444449</v>
      </c>
      <c r="V960">
        <v>-2</v>
      </c>
      <c r="W960" s="1" t="str">
        <f>IF(Flights[[#This Row],[Arrival Delay]] = "", "Cancelled", IF(Flights[[#This Row],[Arrival Delay]]&gt;15, "Delayed", "On time"))</f>
        <v>On time</v>
      </c>
      <c r="X960" t="str">
        <f>IF(Flights[[#This Row],[Status]]&lt;&gt;"Delayed","", IF(Flights[[#This Row],[Arrival Delay]]&gt;120, "Severe", IF(Flights[[#This Row],[Arrival Delay]]&gt;60, "Major", "Moderate")))</f>
        <v/>
      </c>
      <c r="Y960" t="b">
        <v>0</v>
      </c>
      <c r="AA960" t="str">
        <f>IF(OR(AND(Flights[[#This Row],[Status]]="Cancelled", Flights[[#This Row],[Cancellation Reason]]="Airline/Carrier"), Flights[[#This Row],[Delay Type]]="Severe"), "Yes", "No")</f>
        <v>No</v>
      </c>
    </row>
    <row r="961" spans="1:27" x14ac:dyDescent="0.3">
      <c r="A961" s="3">
        <v>42080</v>
      </c>
      <c r="B961" s="22">
        <f>WEEKNUM(Flights[[#This Row],[Date]], 1)</f>
        <v>12</v>
      </c>
      <c r="C961" s="22">
        <f>WEEKDAY(Flights[[#This Row],[Date]],1)</f>
        <v>3</v>
      </c>
      <c r="D961" t="s">
        <v>786</v>
      </c>
      <c r="E961" t="s">
        <v>1990</v>
      </c>
      <c r="F961" t="s">
        <v>0</v>
      </c>
      <c r="G961" t="s">
        <v>4</v>
      </c>
      <c r="H961" t="str">
        <f>_xlfn.XLOOKUP(Flights[[#This Row],[Destination]], Airports!$A$2:$A$78, Airports!$D$2:$D$78)</f>
        <v>Chicago</v>
      </c>
      <c r="I961" t="str" cm="1">
        <f t="array" ref="I961">_xlfn.XLOOKUP(Flights[[#This Row],[Destination]],_xlfn._TRO_TRAILING( Airports!A:A),_xlfn._TRO_TRAILING( Airports!E:E), "Not found")</f>
        <v>IL</v>
      </c>
      <c r="J961" s="1">
        <v>0.51875000000000004</v>
      </c>
      <c r="K961" s="22">
        <f>HOUR(Flights[[#This Row],[Scheduled Departure]])</f>
        <v>12</v>
      </c>
      <c r="L961" s="1">
        <v>0.51666666666666672</v>
      </c>
      <c r="M961">
        <f>(L961-J961)*24*60</f>
        <v>-2.9999999999999893</v>
      </c>
      <c r="N961" s="16">
        <f>Flights[[#This Row],[Length (min)]]/60</f>
        <v>4.083333333333333</v>
      </c>
      <c r="O961">
        <v>245</v>
      </c>
      <c r="P961">
        <v>1744</v>
      </c>
      <c r="Q961" s="18">
        <f>IFERROR(Flights[[#This Row],[Distance]]/Flights[[#This Row],[Length (hr)]], "")</f>
        <v>427.10204081632656</v>
      </c>
      <c r="R961" s="1">
        <v>0.77569444444444446</v>
      </c>
      <c r="S961" s="1" t="str">
        <f>IF(Flights[[#This Row],[Length (hr)]]&lt;2, "No meal", IF(Flights[[#This Row],[Length (hr)]]&lt;3.5, "Light meal", "Full meal"))</f>
        <v>Full meal</v>
      </c>
      <c r="T961" s="1" t="str">
        <f>IF(AND(Flights[[#This Row],[Airline]]="US Airways", Flights[[#This Row],[Meal]]="Full Meal"), "Yes", "No")</f>
        <v>No</v>
      </c>
      <c r="U961" s="1">
        <v>0.77013888888888893</v>
      </c>
      <c r="V961">
        <v>-8</v>
      </c>
      <c r="W961" s="1" t="str">
        <f>IF(Flights[[#This Row],[Arrival Delay]] = "", "Cancelled", IF(Flights[[#This Row],[Arrival Delay]]&gt;15, "Delayed", "On time"))</f>
        <v>On time</v>
      </c>
      <c r="X961" t="str">
        <f>IF(Flights[[#This Row],[Status]]&lt;&gt;"Delayed","", IF(Flights[[#This Row],[Arrival Delay]]&gt;120, "Severe", IF(Flights[[#This Row],[Arrival Delay]]&gt;60, "Major", "Moderate")))</f>
        <v/>
      </c>
      <c r="Y961" t="b">
        <v>0</v>
      </c>
      <c r="AA961" t="str">
        <f>IF(OR(AND(Flights[[#This Row],[Status]]="Cancelled", Flights[[#This Row],[Cancellation Reason]]="Airline/Carrier"), Flights[[#This Row],[Delay Type]]="Severe"), "Yes", "No")</f>
        <v>No</v>
      </c>
    </row>
    <row r="962" spans="1:27" x14ac:dyDescent="0.3">
      <c r="A962" s="3">
        <v>42080</v>
      </c>
      <c r="B962" s="22">
        <f>WEEKNUM(Flights[[#This Row],[Date]], 1)</f>
        <v>12</v>
      </c>
      <c r="C962" s="22">
        <f>WEEKDAY(Flights[[#This Row],[Date]],1)</f>
        <v>3</v>
      </c>
      <c r="D962" t="s">
        <v>565</v>
      </c>
      <c r="E962" t="s">
        <v>1996</v>
      </c>
      <c r="F962" t="s">
        <v>0</v>
      </c>
      <c r="G962" t="s">
        <v>15</v>
      </c>
      <c r="H962" t="str">
        <f>_xlfn.XLOOKUP(Flights[[#This Row],[Destination]], Airports!$A$2:$A$78, Airports!$D$2:$D$78)</f>
        <v>Las Vegas</v>
      </c>
      <c r="I962" t="str" cm="1">
        <f t="array" ref="I962">_xlfn.XLOOKUP(Flights[[#This Row],[Destination]],_xlfn._TRO_TRAILING( Airports!A:A),_xlfn._TRO_TRAILING( Airports!E:E), "Not found")</f>
        <v>NV</v>
      </c>
      <c r="J962" s="1">
        <v>0.53472222222222221</v>
      </c>
      <c r="K962" s="22">
        <f>HOUR(Flights[[#This Row],[Scheduled Departure]])</f>
        <v>12</v>
      </c>
      <c r="L962" s="1">
        <v>0.53888888888888886</v>
      </c>
      <c r="M962">
        <f>(L962-J962)*24*60</f>
        <v>5.9999999999999787</v>
      </c>
      <c r="N962" s="16">
        <f>Flights[[#This Row],[Length (min)]]/60</f>
        <v>1.05</v>
      </c>
      <c r="O962">
        <v>63</v>
      </c>
      <c r="P962">
        <v>236</v>
      </c>
      <c r="Q962" s="18">
        <f>IFERROR(Flights[[#This Row],[Distance]]/Flights[[#This Row],[Length (hr)]], "")</f>
        <v>224.76190476190476</v>
      </c>
      <c r="R962" s="1">
        <v>0.57986111111111116</v>
      </c>
      <c r="S962" s="1" t="str">
        <f>IF(Flights[[#This Row],[Length (hr)]]&lt;2, "No meal", IF(Flights[[#This Row],[Length (hr)]]&lt;3.5, "Light meal", "Full meal"))</f>
        <v>No meal</v>
      </c>
      <c r="T962" s="1" t="str">
        <f>IF(AND(Flights[[#This Row],[Airline]]="US Airways", Flights[[#This Row],[Meal]]="Full Meal"), "Yes", "No")</f>
        <v>No</v>
      </c>
      <c r="U962" s="1">
        <v>0.58263888888888893</v>
      </c>
      <c r="V962">
        <v>4</v>
      </c>
      <c r="W962" s="1" t="str">
        <f>IF(Flights[[#This Row],[Arrival Delay]] = "", "Cancelled", IF(Flights[[#This Row],[Arrival Delay]]&gt;15, "Delayed", "On time"))</f>
        <v>On time</v>
      </c>
      <c r="X962" t="str">
        <f>IF(Flights[[#This Row],[Status]]&lt;&gt;"Delayed","", IF(Flights[[#This Row],[Arrival Delay]]&gt;120, "Severe", IF(Flights[[#This Row],[Arrival Delay]]&gt;60, "Major", "Moderate")))</f>
        <v/>
      </c>
      <c r="Y962" t="b">
        <v>0</v>
      </c>
      <c r="AA962" t="str">
        <f>IF(OR(AND(Flights[[#This Row],[Status]]="Cancelled", Flights[[#This Row],[Cancellation Reason]]="Airline/Carrier"), Flights[[#This Row],[Delay Type]]="Severe"), "Yes", "No")</f>
        <v>No</v>
      </c>
    </row>
    <row r="963" spans="1:27" x14ac:dyDescent="0.3">
      <c r="A963" s="3">
        <v>42080</v>
      </c>
      <c r="B963" s="22">
        <f>WEEKNUM(Flights[[#This Row],[Date]], 1)</f>
        <v>12</v>
      </c>
      <c r="C963" s="22">
        <f>WEEKDAY(Flights[[#This Row],[Date]],1)</f>
        <v>3</v>
      </c>
      <c r="D963" t="s">
        <v>1202</v>
      </c>
      <c r="E963" t="s">
        <v>1990</v>
      </c>
      <c r="F963" t="s">
        <v>0</v>
      </c>
      <c r="G963" t="s">
        <v>281</v>
      </c>
      <c r="H963" t="str">
        <f>_xlfn.XLOOKUP(Flights[[#This Row],[Destination]], Airports!$A$2:$A$78, Airports!$D$2:$D$78)</f>
        <v>Newark</v>
      </c>
      <c r="I963" t="str" cm="1">
        <f t="array" ref="I963">_xlfn.XLOOKUP(Flights[[#This Row],[Destination]],_xlfn._TRO_TRAILING( Airports!A:A),_xlfn._TRO_TRAILING( Airports!E:E), "Not found")</f>
        <v>NJ</v>
      </c>
      <c r="J963" s="1">
        <v>0.71597222222222223</v>
      </c>
      <c r="K963" s="22">
        <f>HOUR(Flights[[#This Row],[Scheduled Departure]])</f>
        <v>17</v>
      </c>
      <c r="L963" s="1">
        <v>0.76388888888888884</v>
      </c>
      <c r="M963">
        <f>(L963-J963)*24*60</f>
        <v>68.999999999999915</v>
      </c>
      <c r="N963" s="16">
        <f>Flights[[#This Row],[Length (min)]]/60</f>
        <v>4.8666666666666663</v>
      </c>
      <c r="O963">
        <v>292</v>
      </c>
      <c r="P963">
        <v>2454</v>
      </c>
      <c r="Q963" s="18">
        <f>IFERROR(Flights[[#This Row],[Distance]]/Flights[[#This Row],[Length (hr)]], "")</f>
        <v>504.2465753424658</v>
      </c>
      <c r="R963" s="1">
        <v>6.0416666666666667E-2</v>
      </c>
      <c r="S963" s="1" t="str">
        <f>IF(Flights[[#This Row],[Length (hr)]]&lt;2, "No meal", IF(Flights[[#This Row],[Length (hr)]]&lt;3.5, "Light meal", "Full meal"))</f>
        <v>Full meal</v>
      </c>
      <c r="T963" s="1" t="str">
        <f>IF(AND(Flights[[#This Row],[Airline]]="US Airways", Flights[[#This Row],[Meal]]="Full Meal"), "Yes", "No")</f>
        <v>No</v>
      </c>
      <c r="U963" s="1">
        <v>9.166666666666666E-2</v>
      </c>
      <c r="V963">
        <v>45</v>
      </c>
      <c r="W963" s="1" t="str">
        <f>IF(Flights[[#This Row],[Arrival Delay]] = "", "Cancelled", IF(Flights[[#This Row],[Arrival Delay]]&gt;15, "Delayed", "On time"))</f>
        <v>Delayed</v>
      </c>
      <c r="X963" t="str">
        <f>IF(Flights[[#This Row],[Status]]&lt;&gt;"Delayed","", IF(Flights[[#This Row],[Arrival Delay]]&gt;120, "Severe", IF(Flights[[#This Row],[Arrival Delay]]&gt;60, "Major", "Moderate")))</f>
        <v>Moderate</v>
      </c>
      <c r="Y963" t="b">
        <v>0</v>
      </c>
      <c r="AA963" t="str">
        <f>IF(OR(AND(Flights[[#This Row],[Status]]="Cancelled", Flights[[#This Row],[Cancellation Reason]]="Airline/Carrier"), Flights[[#This Row],[Delay Type]]="Severe"), "Yes", "No")</f>
        <v>No</v>
      </c>
    </row>
    <row r="964" spans="1:27" x14ac:dyDescent="0.3">
      <c r="A964" s="3">
        <v>42080</v>
      </c>
      <c r="B964" s="22">
        <f>WEEKNUM(Flights[[#This Row],[Date]], 1)</f>
        <v>12</v>
      </c>
      <c r="C964" s="22">
        <f>WEEKDAY(Flights[[#This Row],[Date]],1)</f>
        <v>3</v>
      </c>
      <c r="D964" t="s">
        <v>1086</v>
      </c>
      <c r="E964" t="s">
        <v>1994</v>
      </c>
      <c r="F964" t="s">
        <v>0</v>
      </c>
      <c r="G964" t="s">
        <v>333</v>
      </c>
      <c r="H964" t="str">
        <f>_xlfn.XLOOKUP(Flights[[#This Row],[Destination]], Airports!$A$2:$A$78, Airports!$D$2:$D$78)</f>
        <v>Redmond</v>
      </c>
      <c r="I964" t="str" cm="1">
        <f t="array" ref="I964">_xlfn.XLOOKUP(Flights[[#This Row],[Destination]],_xlfn._TRO_TRAILING( Airports!A:A),_xlfn._TRO_TRAILING( Airports!E:E), "Not found")</f>
        <v>OR</v>
      </c>
      <c r="J964" s="1">
        <v>0.75694444444444442</v>
      </c>
      <c r="K964" s="22">
        <f>HOUR(Flights[[#This Row],[Scheduled Departure]])</f>
        <v>18</v>
      </c>
      <c r="L964" s="1">
        <v>0.75208333333333333</v>
      </c>
      <c r="M964">
        <f>(L964-J964)*24*60</f>
        <v>-6.9999999999999751</v>
      </c>
      <c r="N964" s="16">
        <f>Flights[[#This Row],[Length (min)]]/60</f>
        <v>1.9</v>
      </c>
      <c r="O964">
        <v>114</v>
      </c>
      <c r="P964">
        <v>726</v>
      </c>
      <c r="Q964" s="18">
        <f>IFERROR(Flights[[#This Row],[Distance]]/Flights[[#This Row],[Length (hr)]], "")</f>
        <v>382.10526315789474</v>
      </c>
      <c r="R964" s="1">
        <v>0.84652777777777777</v>
      </c>
      <c r="S964" s="1" t="str">
        <f>IF(Flights[[#This Row],[Length (hr)]]&lt;2, "No meal", IF(Flights[[#This Row],[Length (hr)]]&lt;3.5, "Light meal", "Full meal"))</f>
        <v>No meal</v>
      </c>
      <c r="T964" s="1" t="str">
        <f>IF(AND(Flights[[#This Row],[Airline]]="US Airways", Flights[[#This Row],[Meal]]="Full Meal"), "Yes", "No")</f>
        <v>No</v>
      </c>
      <c r="U964" s="1">
        <v>0.83125000000000004</v>
      </c>
      <c r="V964">
        <v>-22</v>
      </c>
      <c r="W964" s="1" t="str">
        <f>IF(Flights[[#This Row],[Arrival Delay]] = "", "Cancelled", IF(Flights[[#This Row],[Arrival Delay]]&gt;15, "Delayed", "On time"))</f>
        <v>On time</v>
      </c>
      <c r="X964" t="str">
        <f>IF(Flights[[#This Row],[Status]]&lt;&gt;"Delayed","", IF(Flights[[#This Row],[Arrival Delay]]&gt;120, "Severe", IF(Flights[[#This Row],[Arrival Delay]]&gt;60, "Major", "Moderate")))</f>
        <v/>
      </c>
      <c r="Y964" t="b">
        <v>0</v>
      </c>
      <c r="AA964" t="str">
        <f>IF(OR(AND(Flights[[#This Row],[Status]]="Cancelled", Flights[[#This Row],[Cancellation Reason]]="Airline/Carrier"), Flights[[#This Row],[Delay Type]]="Severe"), "Yes", "No")</f>
        <v>No</v>
      </c>
    </row>
    <row r="965" spans="1:27" x14ac:dyDescent="0.3">
      <c r="A965" s="3">
        <v>42080</v>
      </c>
      <c r="B965" s="22">
        <f>WEEKNUM(Flights[[#This Row],[Date]], 1)</f>
        <v>12</v>
      </c>
      <c r="C965" s="22">
        <f>WEEKDAY(Flights[[#This Row],[Date]],1)</f>
        <v>3</v>
      </c>
      <c r="D965" t="s">
        <v>637</v>
      </c>
      <c r="E965" t="s">
        <v>1990</v>
      </c>
      <c r="F965" t="s">
        <v>0</v>
      </c>
      <c r="G965" t="s">
        <v>9</v>
      </c>
      <c r="H965" t="str">
        <f>_xlfn.XLOOKUP(Flights[[#This Row],[Destination]], Airports!$A$2:$A$78, Airports!$D$2:$D$78)</f>
        <v>San Francisco</v>
      </c>
      <c r="I965" t="str" cm="1">
        <f t="array" ref="I965">_xlfn.XLOOKUP(Flights[[#This Row],[Destination]],_xlfn._TRO_TRAILING( Airports!A:A),_xlfn._TRO_TRAILING( Airports!E:E), "Not found")</f>
        <v>CA</v>
      </c>
      <c r="J965" s="1">
        <v>0.78402777777777777</v>
      </c>
      <c r="K965" s="22">
        <f>HOUR(Flights[[#This Row],[Scheduled Departure]])</f>
        <v>18</v>
      </c>
      <c r="L965" s="1">
        <v>0.77916666666666667</v>
      </c>
      <c r="M965">
        <f>(L965-J965)*24*60</f>
        <v>-6.9999999999999751</v>
      </c>
      <c r="N965" s="16">
        <f>Flights[[#This Row],[Length (min)]]/60</f>
        <v>1.3333333333333333</v>
      </c>
      <c r="O965">
        <v>80</v>
      </c>
      <c r="P965">
        <v>337</v>
      </c>
      <c r="Q965" s="18">
        <f>IFERROR(Flights[[#This Row],[Distance]]/Flights[[#This Row],[Length (hr)]], "")</f>
        <v>252.75</v>
      </c>
      <c r="R965" s="1">
        <v>0.84097222222222223</v>
      </c>
      <c r="S965" s="1" t="str">
        <f>IF(Flights[[#This Row],[Length (hr)]]&lt;2, "No meal", IF(Flights[[#This Row],[Length (hr)]]&lt;3.5, "Light meal", "Full meal"))</f>
        <v>No meal</v>
      </c>
      <c r="T965" s="1" t="str">
        <f>IF(AND(Flights[[#This Row],[Airline]]="US Airways", Flights[[#This Row],[Meal]]="Full Meal"), "Yes", "No")</f>
        <v>No</v>
      </c>
      <c r="U965" s="1">
        <v>0.83472222222222225</v>
      </c>
      <c r="V965">
        <v>-9</v>
      </c>
      <c r="W965" s="1" t="str">
        <f>IF(Flights[[#This Row],[Arrival Delay]] = "", "Cancelled", IF(Flights[[#This Row],[Arrival Delay]]&gt;15, "Delayed", "On time"))</f>
        <v>On time</v>
      </c>
      <c r="X965" t="str">
        <f>IF(Flights[[#This Row],[Status]]&lt;&gt;"Delayed","", IF(Flights[[#This Row],[Arrival Delay]]&gt;120, "Severe", IF(Flights[[#This Row],[Arrival Delay]]&gt;60, "Major", "Moderate")))</f>
        <v/>
      </c>
      <c r="Y965" t="b">
        <v>0</v>
      </c>
      <c r="AA965" t="str">
        <f>IF(OR(AND(Flights[[#This Row],[Status]]="Cancelled", Flights[[#This Row],[Cancellation Reason]]="Airline/Carrier"), Flights[[#This Row],[Delay Type]]="Severe"), "Yes", "No")</f>
        <v>No</v>
      </c>
    </row>
    <row r="966" spans="1:27" x14ac:dyDescent="0.3">
      <c r="A966" s="3">
        <v>42080</v>
      </c>
      <c r="B966" s="22">
        <f>WEEKNUM(Flights[[#This Row],[Date]], 1)</f>
        <v>12</v>
      </c>
      <c r="C966" s="22">
        <f>WEEKDAY(Flights[[#This Row],[Date]],1)</f>
        <v>3</v>
      </c>
      <c r="D966" t="s">
        <v>1176</v>
      </c>
      <c r="E966" t="s">
        <v>1995</v>
      </c>
      <c r="F966" t="s">
        <v>0</v>
      </c>
      <c r="G966" t="s">
        <v>318</v>
      </c>
      <c r="H966" t="str">
        <f>_xlfn.XLOOKUP(Flights[[#This Row],[Destination]], Airports!$A$2:$A$78, Airports!$D$2:$D$78)</f>
        <v>Oakland</v>
      </c>
      <c r="I966" t="str" cm="1">
        <f t="array" ref="I966">_xlfn.XLOOKUP(Flights[[#This Row],[Destination]],_xlfn._TRO_TRAILING( Airports!A:A),_xlfn._TRO_TRAILING( Airports!E:E), "Not found")</f>
        <v>CA</v>
      </c>
      <c r="J966" s="1">
        <v>0.86805555555555558</v>
      </c>
      <c r="K966" s="22">
        <f>HOUR(Flights[[#This Row],[Scheduled Departure]])</f>
        <v>20</v>
      </c>
      <c r="L966" s="1">
        <v>0.87013888888888891</v>
      </c>
      <c r="M966">
        <f>(L966-J966)*24*60</f>
        <v>2.9999999999999893</v>
      </c>
      <c r="N966" s="16">
        <f>Flights[[#This Row],[Length (min)]]/60</f>
        <v>1.05</v>
      </c>
      <c r="O966">
        <v>63</v>
      </c>
      <c r="P966">
        <v>337</v>
      </c>
      <c r="Q966" s="18">
        <f>IFERROR(Flights[[#This Row],[Distance]]/Flights[[#This Row],[Length (hr)]], "")</f>
        <v>320.95238095238096</v>
      </c>
      <c r="R966" s="1">
        <v>0.92013888888888884</v>
      </c>
      <c r="S966" s="1" t="str">
        <f>IF(Flights[[#This Row],[Length (hr)]]&lt;2, "No meal", IF(Flights[[#This Row],[Length (hr)]]&lt;3.5, "Light meal", "Full meal"))</f>
        <v>No meal</v>
      </c>
      <c r="T966" s="1" t="str">
        <f>IF(AND(Flights[[#This Row],[Airline]]="US Airways", Flights[[#This Row],[Meal]]="Full Meal"), "Yes", "No")</f>
        <v>No</v>
      </c>
      <c r="U966" s="1">
        <v>0.91388888888888886</v>
      </c>
      <c r="V966">
        <v>-9</v>
      </c>
      <c r="W966" s="1" t="str">
        <f>IF(Flights[[#This Row],[Arrival Delay]] = "", "Cancelled", IF(Flights[[#This Row],[Arrival Delay]]&gt;15, "Delayed", "On time"))</f>
        <v>On time</v>
      </c>
      <c r="X966" t="str">
        <f>IF(Flights[[#This Row],[Status]]&lt;&gt;"Delayed","", IF(Flights[[#This Row],[Arrival Delay]]&gt;120, "Severe", IF(Flights[[#This Row],[Arrival Delay]]&gt;60, "Major", "Moderate")))</f>
        <v/>
      </c>
      <c r="Y966" t="b">
        <v>0</v>
      </c>
      <c r="AA966" t="str">
        <f>IF(OR(AND(Flights[[#This Row],[Status]]="Cancelled", Flights[[#This Row],[Cancellation Reason]]="Airline/Carrier"), Flights[[#This Row],[Delay Type]]="Severe"), "Yes", "No")</f>
        <v>No</v>
      </c>
    </row>
    <row r="967" spans="1:27" x14ac:dyDescent="0.3">
      <c r="A967" s="3">
        <v>42080</v>
      </c>
      <c r="B967" s="22">
        <f>WEEKNUM(Flights[[#This Row],[Date]], 1)</f>
        <v>12</v>
      </c>
      <c r="C967" s="22">
        <f>WEEKDAY(Flights[[#This Row],[Date]],1)</f>
        <v>3</v>
      </c>
      <c r="D967" t="s">
        <v>493</v>
      </c>
      <c r="E967" t="s">
        <v>1994</v>
      </c>
      <c r="F967" t="s">
        <v>0</v>
      </c>
      <c r="G967" t="s">
        <v>260</v>
      </c>
      <c r="H967" t="str">
        <f>_xlfn.XLOOKUP(Flights[[#This Row],[Destination]], Airports!$A$2:$A$78, Airports!$D$2:$D$78)</f>
        <v>San Diego</v>
      </c>
      <c r="I967" t="str" cm="1">
        <f t="array" ref="I967">_xlfn.XLOOKUP(Flights[[#This Row],[Destination]],_xlfn._TRO_TRAILING( Airports!A:A),_xlfn._TRO_TRAILING( Airports!E:E), "Not found")</f>
        <v>CA</v>
      </c>
      <c r="J967" s="1">
        <v>0.875</v>
      </c>
      <c r="K967" s="22">
        <f>HOUR(Flights[[#This Row],[Scheduled Departure]])</f>
        <v>21</v>
      </c>
      <c r="L967" s="1">
        <v>0.87777777777777777</v>
      </c>
      <c r="M967">
        <f>(L967-J967)*24*60</f>
        <v>3.9999999999999858</v>
      </c>
      <c r="N967" s="16">
        <f>Flights[[#This Row],[Length (min)]]/60</f>
        <v>0.73333333333333328</v>
      </c>
      <c r="O967">
        <v>44</v>
      </c>
      <c r="P967">
        <v>86</v>
      </c>
      <c r="Q967" s="18">
        <f>IFERROR(Flights[[#This Row],[Distance]]/Flights[[#This Row],[Length (hr)]], "")</f>
        <v>117.27272727272728</v>
      </c>
      <c r="R967" s="1">
        <v>0.90833333333333333</v>
      </c>
      <c r="S967" s="1" t="str">
        <f>IF(Flights[[#This Row],[Length (hr)]]&lt;2, "No meal", IF(Flights[[#This Row],[Length (hr)]]&lt;3.5, "Light meal", "Full meal"))</f>
        <v>No meal</v>
      </c>
      <c r="T967" s="1" t="str">
        <f>IF(AND(Flights[[#This Row],[Airline]]="US Airways", Flights[[#This Row],[Meal]]="Full Meal"), "Yes", "No")</f>
        <v>No</v>
      </c>
      <c r="U967" s="1">
        <v>0.90833333333333333</v>
      </c>
      <c r="V967">
        <v>0</v>
      </c>
      <c r="W967" s="1" t="str">
        <f>IF(Flights[[#This Row],[Arrival Delay]] = "", "Cancelled", IF(Flights[[#This Row],[Arrival Delay]]&gt;15, "Delayed", "On time"))</f>
        <v>On time</v>
      </c>
      <c r="X967" t="str">
        <f>IF(Flights[[#This Row],[Status]]&lt;&gt;"Delayed","", IF(Flights[[#This Row],[Arrival Delay]]&gt;120, "Severe", IF(Flights[[#This Row],[Arrival Delay]]&gt;60, "Major", "Moderate")))</f>
        <v/>
      </c>
      <c r="Y967" t="b">
        <v>0</v>
      </c>
      <c r="AA967" t="str">
        <f>IF(OR(AND(Flights[[#This Row],[Status]]="Cancelled", Flights[[#This Row],[Cancellation Reason]]="Airline/Carrier"), Flights[[#This Row],[Delay Type]]="Severe"), "Yes", "No")</f>
        <v>No</v>
      </c>
    </row>
    <row r="968" spans="1:27" x14ac:dyDescent="0.3">
      <c r="A968" s="3">
        <v>42080</v>
      </c>
      <c r="B968" s="22">
        <f>WEEKNUM(Flights[[#This Row],[Date]], 1)</f>
        <v>12</v>
      </c>
      <c r="C968" s="22">
        <f>WEEKDAY(Flights[[#This Row],[Date]],1)</f>
        <v>3</v>
      </c>
      <c r="D968" t="s">
        <v>648</v>
      </c>
      <c r="E968" t="s">
        <v>1992</v>
      </c>
      <c r="F968" t="s">
        <v>0</v>
      </c>
      <c r="G968" t="s">
        <v>12</v>
      </c>
      <c r="H968" t="str">
        <f>_xlfn.XLOOKUP(Flights[[#This Row],[Destination]], Airports!$A$2:$A$78, Airports!$D$2:$D$78)</f>
        <v>New York</v>
      </c>
      <c r="I968" t="str" cm="1">
        <f t="array" ref="I968">_xlfn.XLOOKUP(Flights[[#This Row],[Destination]],_xlfn._TRO_TRAILING( Airports!A:A),_xlfn._TRO_TRAILING( Airports!E:E), "Not found")</f>
        <v>NY</v>
      </c>
      <c r="J968" s="1">
        <v>0.88263888888888886</v>
      </c>
      <c r="K968" s="22">
        <f>HOUR(Flights[[#This Row],[Scheduled Departure]])</f>
        <v>21</v>
      </c>
      <c r="L968" s="1">
        <v>0.88194444444444442</v>
      </c>
      <c r="M968">
        <f>(L968-J968)*24*60</f>
        <v>-0.99999999999999645</v>
      </c>
      <c r="N968" s="16">
        <f>Flights[[#This Row],[Length (min)]]/60</f>
        <v>4.9333333333333336</v>
      </c>
      <c r="O968">
        <v>296</v>
      </c>
      <c r="P968">
        <v>2475</v>
      </c>
      <c r="Q968" s="18">
        <f>IFERROR(Flights[[#This Row],[Distance]]/Flights[[#This Row],[Length (hr)]], "")</f>
        <v>501.68918918918916</v>
      </c>
      <c r="R968" s="1">
        <v>0.22361111111111112</v>
      </c>
      <c r="S968" s="1" t="str">
        <f>IF(Flights[[#This Row],[Length (hr)]]&lt;2, "No meal", IF(Flights[[#This Row],[Length (hr)]]&lt;3.5, "Light meal", "Full meal"))</f>
        <v>Full meal</v>
      </c>
      <c r="T968" s="1" t="str">
        <f>IF(AND(Flights[[#This Row],[Airline]]="US Airways", Flights[[#This Row],[Meal]]="Full Meal"), "Yes", "No")</f>
        <v>No</v>
      </c>
      <c r="U968" s="1">
        <v>0.21249999999999999</v>
      </c>
      <c r="V968">
        <v>-16</v>
      </c>
      <c r="W968" s="1" t="str">
        <f>IF(Flights[[#This Row],[Arrival Delay]] = "", "Cancelled", IF(Flights[[#This Row],[Arrival Delay]]&gt;15, "Delayed", "On time"))</f>
        <v>On time</v>
      </c>
      <c r="X968" t="str">
        <f>IF(Flights[[#This Row],[Status]]&lt;&gt;"Delayed","", IF(Flights[[#This Row],[Arrival Delay]]&gt;120, "Severe", IF(Flights[[#This Row],[Arrival Delay]]&gt;60, "Major", "Moderate")))</f>
        <v/>
      </c>
      <c r="Y968" t="b">
        <v>0</v>
      </c>
      <c r="AA968" t="str">
        <f>IF(OR(AND(Flights[[#This Row],[Status]]="Cancelled", Flights[[#This Row],[Cancellation Reason]]="Airline/Carrier"), Flights[[#This Row],[Delay Type]]="Severe"), "Yes", "No")</f>
        <v>No</v>
      </c>
    </row>
    <row r="969" spans="1:27" x14ac:dyDescent="0.3">
      <c r="A969" s="3">
        <v>42080</v>
      </c>
      <c r="B969" s="22">
        <f>WEEKNUM(Flights[[#This Row],[Date]], 1)</f>
        <v>12</v>
      </c>
      <c r="C969" s="22">
        <f>WEEKDAY(Flights[[#This Row],[Date]],1)</f>
        <v>3</v>
      </c>
      <c r="D969" t="s">
        <v>115</v>
      </c>
      <c r="E969" t="s">
        <v>1987</v>
      </c>
      <c r="F969" t="s">
        <v>0</v>
      </c>
      <c r="G969" t="s">
        <v>16</v>
      </c>
      <c r="H969" t="str">
        <f>_xlfn.XLOOKUP(Flights[[#This Row],[Destination]], Airports!$A$2:$A$78, Airports!$D$2:$D$78)</f>
        <v>Dulles</v>
      </c>
      <c r="I969" t="str" cm="1">
        <f t="array" ref="I969">_xlfn.XLOOKUP(Flights[[#This Row],[Destination]],_xlfn._TRO_TRAILING( Airports!A:A),_xlfn._TRO_TRAILING( Airports!E:E), "Not found")</f>
        <v>VA</v>
      </c>
      <c r="J969" s="1">
        <v>0.95833333333333337</v>
      </c>
      <c r="K969" s="22">
        <f>HOUR(Flights[[#This Row],[Scheduled Departure]])</f>
        <v>23</v>
      </c>
      <c r="L969" s="1">
        <v>0.95277777777777772</v>
      </c>
      <c r="M969">
        <f>(L969-J969)*24*60</f>
        <v>-8.0000000000001315</v>
      </c>
      <c r="N969" s="16">
        <f>Flights[[#This Row],[Length (min)]]/60</f>
        <v>4.916666666666667</v>
      </c>
      <c r="O969">
        <v>295</v>
      </c>
      <c r="P969">
        <v>2288</v>
      </c>
      <c r="Q969" s="18">
        <f>IFERROR(Flights[[#This Row],[Distance]]/Flights[[#This Row],[Length (hr)]], "")</f>
        <v>465.35593220338978</v>
      </c>
      <c r="R969" s="1">
        <v>0.28472222222222221</v>
      </c>
      <c r="S969" s="1" t="str">
        <f>IF(Flights[[#This Row],[Length (hr)]]&lt;2, "No meal", IF(Flights[[#This Row],[Length (hr)]]&lt;3.5, "Light meal", "Full meal"))</f>
        <v>Full meal</v>
      </c>
      <c r="T969" s="1" t="str">
        <f>IF(AND(Flights[[#This Row],[Airline]]="US Airways", Flights[[#This Row],[Meal]]="Full Meal"), "Yes", "No")</f>
        <v>No</v>
      </c>
      <c r="U969" s="1">
        <v>0.28263888888888888</v>
      </c>
      <c r="V969">
        <v>-3</v>
      </c>
      <c r="W969" s="1" t="str">
        <f>IF(Flights[[#This Row],[Arrival Delay]] = "", "Cancelled", IF(Flights[[#This Row],[Arrival Delay]]&gt;15, "Delayed", "On time"))</f>
        <v>On time</v>
      </c>
      <c r="X969" t="str">
        <f>IF(Flights[[#This Row],[Status]]&lt;&gt;"Delayed","", IF(Flights[[#This Row],[Arrival Delay]]&gt;120, "Severe", IF(Flights[[#This Row],[Arrival Delay]]&gt;60, "Major", "Moderate")))</f>
        <v/>
      </c>
      <c r="Y969" t="b">
        <v>0</v>
      </c>
      <c r="AA969" t="str">
        <f>IF(OR(AND(Flights[[#This Row],[Status]]="Cancelled", Flights[[#This Row],[Cancellation Reason]]="Airline/Carrier"), Flights[[#This Row],[Delay Type]]="Severe"), "Yes", "No")</f>
        <v>No</v>
      </c>
    </row>
    <row r="970" spans="1:27" x14ac:dyDescent="0.3">
      <c r="A970" s="3">
        <v>42081</v>
      </c>
      <c r="B970" s="22">
        <f>WEEKNUM(Flights[[#This Row],[Date]], 1)</f>
        <v>12</v>
      </c>
      <c r="C970" s="22">
        <f>WEEKDAY(Flights[[#This Row],[Date]],1)</f>
        <v>4</v>
      </c>
      <c r="D970" t="s">
        <v>381</v>
      </c>
      <c r="E970" t="s">
        <v>1989</v>
      </c>
      <c r="F970" t="s">
        <v>0</v>
      </c>
      <c r="G970" t="s">
        <v>26</v>
      </c>
      <c r="H970" t="str">
        <f>_xlfn.XLOOKUP(Flights[[#This Row],[Destination]], Airports!$A$2:$A$78, Airports!$D$2:$D$78)</f>
        <v>Atlanta</v>
      </c>
      <c r="I970" t="str" cm="1">
        <f t="array" ref="I970">_xlfn.XLOOKUP(Flights[[#This Row],[Destination]],_xlfn._TRO_TRAILING( Airports!A:A),_xlfn._TRO_TRAILING( Airports!E:E), "Not found")</f>
        <v>GA</v>
      </c>
      <c r="J970" s="1">
        <v>0.27430555555555558</v>
      </c>
      <c r="K970" s="22">
        <f>HOUR(Flights[[#This Row],[Scheduled Departure]])</f>
        <v>6</v>
      </c>
      <c r="L970" s="1">
        <v>0.27708333333333335</v>
      </c>
      <c r="M970">
        <f>(L970-J970)*24*60</f>
        <v>3.9999999999999858</v>
      </c>
      <c r="N970" s="16">
        <f>Flights[[#This Row],[Length (min)]]/60</f>
        <v>4.2666666666666666</v>
      </c>
      <c r="O970">
        <v>256</v>
      </c>
      <c r="P970">
        <v>1947</v>
      </c>
      <c r="Q970" s="18">
        <f>IFERROR(Flights[[#This Row],[Distance]]/Flights[[#This Row],[Length (hr)]], "")</f>
        <v>456.328125</v>
      </c>
      <c r="R970" s="1">
        <v>0.57777777777777772</v>
      </c>
      <c r="S970" s="1" t="str">
        <f>IF(Flights[[#This Row],[Length (hr)]]&lt;2, "No meal", IF(Flights[[#This Row],[Length (hr)]]&lt;3.5, "Light meal", "Full meal"))</f>
        <v>Full meal</v>
      </c>
      <c r="T970" s="1" t="str">
        <f>IF(AND(Flights[[#This Row],[Airline]]="US Airways", Flights[[#This Row],[Meal]]="Full Meal"), "Yes", "No")</f>
        <v>No</v>
      </c>
      <c r="U970" s="1">
        <v>0.57986111111111116</v>
      </c>
      <c r="V970">
        <v>3</v>
      </c>
      <c r="W970" s="1" t="str">
        <f>IF(Flights[[#This Row],[Arrival Delay]] = "", "Cancelled", IF(Flights[[#This Row],[Arrival Delay]]&gt;15, "Delayed", "On time"))</f>
        <v>On time</v>
      </c>
      <c r="X970" t="str">
        <f>IF(Flights[[#This Row],[Status]]&lt;&gt;"Delayed","", IF(Flights[[#This Row],[Arrival Delay]]&gt;120, "Severe", IF(Flights[[#This Row],[Arrival Delay]]&gt;60, "Major", "Moderate")))</f>
        <v/>
      </c>
      <c r="Y970" t="b">
        <v>0</v>
      </c>
      <c r="AA970" t="str">
        <f>IF(OR(AND(Flights[[#This Row],[Status]]="Cancelled", Flights[[#This Row],[Cancellation Reason]]="Airline/Carrier"), Flights[[#This Row],[Delay Type]]="Severe"), "Yes", "No")</f>
        <v>No</v>
      </c>
    </row>
    <row r="971" spans="1:27" x14ac:dyDescent="0.3">
      <c r="A971" s="3">
        <v>42081</v>
      </c>
      <c r="B971" s="22">
        <f>WEEKNUM(Flights[[#This Row],[Date]], 1)</f>
        <v>12</v>
      </c>
      <c r="C971" s="22">
        <f>WEEKDAY(Flights[[#This Row],[Date]],1)</f>
        <v>4</v>
      </c>
      <c r="D971" t="s">
        <v>399</v>
      </c>
      <c r="E971" t="s">
        <v>1990</v>
      </c>
      <c r="F971" t="s">
        <v>0</v>
      </c>
      <c r="G971" t="s">
        <v>16</v>
      </c>
      <c r="H971" t="str">
        <f>_xlfn.XLOOKUP(Flights[[#This Row],[Destination]], Airports!$A$2:$A$78, Airports!$D$2:$D$78)</f>
        <v>Dulles</v>
      </c>
      <c r="I971" t="str" cm="1">
        <f t="array" ref="I971">_xlfn.XLOOKUP(Flights[[#This Row],[Destination]],_xlfn._TRO_TRAILING( Airports!A:A),_xlfn._TRO_TRAILING( Airports!E:E), "Not found")</f>
        <v>VA</v>
      </c>
      <c r="J971" s="1">
        <v>0.33611111111111114</v>
      </c>
      <c r="K971" s="22">
        <f>HOUR(Flights[[#This Row],[Scheduled Departure]])</f>
        <v>8</v>
      </c>
      <c r="L971" s="1">
        <v>0.33888888888888891</v>
      </c>
      <c r="M971">
        <f>(L971-J971)*24*60</f>
        <v>3.9999999999999858</v>
      </c>
      <c r="N971" s="16">
        <f>Flights[[#This Row],[Length (min)]]/60</f>
        <v>4.8666666666666663</v>
      </c>
      <c r="O971">
        <v>292</v>
      </c>
      <c r="P971">
        <v>2288</v>
      </c>
      <c r="Q971" s="18">
        <f>IFERROR(Flights[[#This Row],[Distance]]/Flights[[#This Row],[Length (hr)]], "")</f>
        <v>470.13698630136992</v>
      </c>
      <c r="R971" s="1">
        <v>0.66805555555555551</v>
      </c>
      <c r="S971" s="1" t="str">
        <f>IF(Flights[[#This Row],[Length (hr)]]&lt;2, "No meal", IF(Flights[[#This Row],[Length (hr)]]&lt;3.5, "Light meal", "Full meal"))</f>
        <v>Full meal</v>
      </c>
      <c r="T971" s="1" t="str">
        <f>IF(AND(Flights[[#This Row],[Airline]]="US Airways", Flights[[#This Row],[Meal]]="Full Meal"), "Yes", "No")</f>
        <v>No</v>
      </c>
      <c r="U971" s="1">
        <v>0.66666666666666663</v>
      </c>
      <c r="V971">
        <v>-2</v>
      </c>
      <c r="W971" s="1" t="str">
        <f>IF(Flights[[#This Row],[Arrival Delay]] = "", "Cancelled", IF(Flights[[#This Row],[Arrival Delay]]&gt;15, "Delayed", "On time"))</f>
        <v>On time</v>
      </c>
      <c r="X971" t="str">
        <f>IF(Flights[[#This Row],[Status]]&lt;&gt;"Delayed","", IF(Flights[[#This Row],[Arrival Delay]]&gt;120, "Severe", IF(Flights[[#This Row],[Arrival Delay]]&gt;60, "Major", "Moderate")))</f>
        <v/>
      </c>
      <c r="Y971" t="b">
        <v>0</v>
      </c>
      <c r="AA971" t="str">
        <f>IF(OR(AND(Flights[[#This Row],[Status]]="Cancelled", Flights[[#This Row],[Cancellation Reason]]="Airline/Carrier"), Flights[[#This Row],[Delay Type]]="Severe"), "Yes", "No")</f>
        <v>No</v>
      </c>
    </row>
    <row r="972" spans="1:27" x14ac:dyDescent="0.3">
      <c r="A972" s="3">
        <v>42081</v>
      </c>
      <c r="B972" s="22">
        <f>WEEKNUM(Flights[[#This Row],[Date]], 1)</f>
        <v>12</v>
      </c>
      <c r="C972" s="22">
        <f>WEEKDAY(Flights[[#This Row],[Date]],1)</f>
        <v>4</v>
      </c>
      <c r="D972" t="s">
        <v>429</v>
      </c>
      <c r="E972" t="s">
        <v>1994</v>
      </c>
      <c r="F972" t="s">
        <v>0</v>
      </c>
      <c r="G972" t="s">
        <v>335</v>
      </c>
      <c r="H972" t="str">
        <f>_xlfn.XLOOKUP(Flights[[#This Row],[Destination]], Airports!$A$2:$A$78, Airports!$D$2:$D$78)</f>
        <v>Reno</v>
      </c>
      <c r="I972" t="str" cm="1">
        <f t="array" ref="I972">_xlfn.XLOOKUP(Flights[[#This Row],[Destination]],_xlfn._TRO_TRAILING( Airports!A:A),_xlfn._TRO_TRAILING( Airports!E:E), "Not found")</f>
        <v>NV</v>
      </c>
      <c r="J972" s="1">
        <v>0.3576388888888889</v>
      </c>
      <c r="K972" s="22">
        <f>HOUR(Flights[[#This Row],[Scheduled Departure]])</f>
        <v>8</v>
      </c>
      <c r="L972" s="1">
        <v>0.35208333333333336</v>
      </c>
      <c r="M972">
        <f>(L972-J972)*24*60</f>
        <v>-7.9999999999999716</v>
      </c>
      <c r="N972" s="16">
        <f>Flights[[#This Row],[Length (min)]]/60</f>
        <v>1.4666666666666666</v>
      </c>
      <c r="O972">
        <v>88</v>
      </c>
      <c r="P972">
        <v>391</v>
      </c>
      <c r="Q972" s="18">
        <f>IFERROR(Flights[[#This Row],[Distance]]/Flights[[#This Row],[Length (hr)]], "")</f>
        <v>266.59090909090912</v>
      </c>
      <c r="R972" s="1">
        <v>0.42222222222222222</v>
      </c>
      <c r="S972" s="1" t="str">
        <f>IF(Flights[[#This Row],[Length (hr)]]&lt;2, "No meal", IF(Flights[[#This Row],[Length (hr)]]&lt;3.5, "Light meal", "Full meal"))</f>
        <v>No meal</v>
      </c>
      <c r="T972" s="1" t="str">
        <f>IF(AND(Flights[[#This Row],[Airline]]="US Airways", Flights[[#This Row],[Meal]]="Full Meal"), "Yes", "No")</f>
        <v>No</v>
      </c>
      <c r="U972" s="1">
        <v>0.41319444444444442</v>
      </c>
      <c r="V972">
        <v>-13</v>
      </c>
      <c r="W972" s="1" t="str">
        <f>IF(Flights[[#This Row],[Arrival Delay]] = "", "Cancelled", IF(Flights[[#This Row],[Arrival Delay]]&gt;15, "Delayed", "On time"))</f>
        <v>On time</v>
      </c>
      <c r="X972" t="str">
        <f>IF(Flights[[#This Row],[Status]]&lt;&gt;"Delayed","", IF(Flights[[#This Row],[Arrival Delay]]&gt;120, "Severe", IF(Flights[[#This Row],[Arrival Delay]]&gt;60, "Major", "Moderate")))</f>
        <v/>
      </c>
      <c r="Y972" t="b">
        <v>0</v>
      </c>
      <c r="AA972" t="str">
        <f>IF(OR(AND(Flights[[#This Row],[Status]]="Cancelled", Flights[[#This Row],[Cancellation Reason]]="Airline/Carrier"), Flights[[#This Row],[Delay Type]]="Severe"), "Yes", "No")</f>
        <v>No</v>
      </c>
    </row>
    <row r="973" spans="1:27" x14ac:dyDescent="0.3">
      <c r="A973" s="3">
        <v>42081</v>
      </c>
      <c r="B973" s="22">
        <f>WEEKNUM(Flights[[#This Row],[Date]], 1)</f>
        <v>12</v>
      </c>
      <c r="C973" s="22">
        <f>WEEKDAY(Flights[[#This Row],[Date]],1)</f>
        <v>4</v>
      </c>
      <c r="D973" t="s">
        <v>424</v>
      </c>
      <c r="E973" t="s">
        <v>1990</v>
      </c>
      <c r="F973" t="s">
        <v>0</v>
      </c>
      <c r="G973" t="s">
        <v>17</v>
      </c>
      <c r="H973" t="str">
        <f>_xlfn.XLOOKUP(Flights[[#This Row],[Destination]], Airports!$A$2:$A$78, Airports!$D$2:$D$78)</f>
        <v>Honolulu</v>
      </c>
      <c r="I973" t="str" cm="1">
        <f t="array" ref="I973">_xlfn.XLOOKUP(Flights[[#This Row],[Destination]],_xlfn._TRO_TRAILING( Airports!A:A),_xlfn._TRO_TRAILING( Airports!E:E), "Not found")</f>
        <v>HI</v>
      </c>
      <c r="J973" s="1">
        <v>0.36458333333333331</v>
      </c>
      <c r="K973" s="22">
        <f>HOUR(Flights[[#This Row],[Scheduled Departure]])</f>
        <v>8</v>
      </c>
      <c r="L973" s="1">
        <v>0.37777777777777777</v>
      </c>
      <c r="M973">
        <f>(L973-J973)*24*60</f>
        <v>19.000000000000014</v>
      </c>
      <c r="N973" s="16">
        <f>Flights[[#This Row],[Length (min)]]/60</f>
        <v>5.8166666666666664</v>
      </c>
      <c r="O973">
        <v>349</v>
      </c>
      <c r="P973">
        <v>2556</v>
      </c>
      <c r="Q973" s="18">
        <f>IFERROR(Flights[[#This Row],[Distance]]/Flights[[#This Row],[Length (hr)]], "")</f>
        <v>439.42693409742122</v>
      </c>
      <c r="R973" s="1">
        <v>0.48055555555555557</v>
      </c>
      <c r="S973" s="1" t="str">
        <f>IF(Flights[[#This Row],[Length (hr)]]&lt;2, "No meal", IF(Flights[[#This Row],[Length (hr)]]&lt;3.5, "Light meal", "Full meal"))</f>
        <v>Full meal</v>
      </c>
      <c r="T973" s="1" t="str">
        <f>IF(AND(Flights[[#This Row],[Airline]]="US Airways", Flights[[#This Row],[Meal]]="Full Meal"), "Yes", "No")</f>
        <v>No</v>
      </c>
      <c r="U973" s="1">
        <v>0.49513888888888891</v>
      </c>
      <c r="V973">
        <v>21</v>
      </c>
      <c r="W973" s="1" t="str">
        <f>IF(Flights[[#This Row],[Arrival Delay]] = "", "Cancelled", IF(Flights[[#This Row],[Arrival Delay]]&gt;15, "Delayed", "On time"))</f>
        <v>Delayed</v>
      </c>
      <c r="X973" t="str">
        <f>IF(Flights[[#This Row],[Status]]&lt;&gt;"Delayed","", IF(Flights[[#This Row],[Arrival Delay]]&gt;120, "Severe", IF(Flights[[#This Row],[Arrival Delay]]&gt;60, "Major", "Moderate")))</f>
        <v>Moderate</v>
      </c>
      <c r="Y973" t="b">
        <v>0</v>
      </c>
      <c r="AA973" t="str">
        <f>IF(OR(AND(Flights[[#This Row],[Status]]="Cancelled", Flights[[#This Row],[Cancellation Reason]]="Airline/Carrier"), Flights[[#This Row],[Delay Type]]="Severe"), "Yes", "No")</f>
        <v>No</v>
      </c>
    </row>
    <row r="974" spans="1:27" x14ac:dyDescent="0.3">
      <c r="A974" s="3">
        <v>42081</v>
      </c>
      <c r="B974" s="22">
        <f>WEEKNUM(Flights[[#This Row],[Date]], 1)</f>
        <v>12</v>
      </c>
      <c r="C974" s="22">
        <f>WEEKDAY(Flights[[#This Row],[Date]],1)</f>
        <v>4</v>
      </c>
      <c r="D974" t="s">
        <v>51</v>
      </c>
      <c r="E974" t="s">
        <v>1987</v>
      </c>
      <c r="F974" t="s">
        <v>0</v>
      </c>
      <c r="G974" t="s">
        <v>2</v>
      </c>
      <c r="H974" t="str">
        <f>_xlfn.XLOOKUP(Flights[[#This Row],[Destination]], Airports!$A$2:$A$78, Airports!$D$2:$D$78)</f>
        <v>Miami</v>
      </c>
      <c r="I974" t="str" cm="1">
        <f t="array" ref="I974">_xlfn.XLOOKUP(Flights[[#This Row],[Destination]],_xlfn._TRO_TRAILING( Airports!A:A),_xlfn._TRO_TRAILING( Airports!E:E), "Not found")</f>
        <v>FL</v>
      </c>
      <c r="J974" s="1">
        <v>0.375</v>
      </c>
      <c r="K974" s="22">
        <f>HOUR(Flights[[#This Row],[Scheduled Departure]])</f>
        <v>9</v>
      </c>
      <c r="L974" s="1">
        <v>0.37708333333333333</v>
      </c>
      <c r="M974">
        <f>(L974-J974)*24*60</f>
        <v>2.9999999999999893</v>
      </c>
      <c r="N974" s="16">
        <f>Flights[[#This Row],[Length (min)]]/60</f>
        <v>4.9333333333333336</v>
      </c>
      <c r="O974">
        <v>296</v>
      </c>
      <c r="P974">
        <v>2342</v>
      </c>
      <c r="Q974" s="18">
        <f>IFERROR(Flights[[#This Row],[Distance]]/Flights[[#This Row],[Length (hr)]], "")</f>
        <v>474.72972972972968</v>
      </c>
      <c r="R974" s="1">
        <v>0.70486111111111116</v>
      </c>
      <c r="S974" s="1" t="str">
        <f>IF(Flights[[#This Row],[Length (hr)]]&lt;2, "No meal", IF(Flights[[#This Row],[Length (hr)]]&lt;3.5, "Light meal", "Full meal"))</f>
        <v>Full meal</v>
      </c>
      <c r="T974" s="1" t="str">
        <f>IF(AND(Flights[[#This Row],[Airline]]="US Airways", Flights[[#This Row],[Meal]]="Full Meal"), "Yes", "No")</f>
        <v>No</v>
      </c>
      <c r="U974" s="1">
        <v>0.70763888888888893</v>
      </c>
      <c r="V974">
        <v>4</v>
      </c>
      <c r="W974" s="1" t="str">
        <f>IF(Flights[[#This Row],[Arrival Delay]] = "", "Cancelled", IF(Flights[[#This Row],[Arrival Delay]]&gt;15, "Delayed", "On time"))</f>
        <v>On time</v>
      </c>
      <c r="X974" t="str">
        <f>IF(Flights[[#This Row],[Status]]&lt;&gt;"Delayed","", IF(Flights[[#This Row],[Arrival Delay]]&gt;120, "Severe", IF(Flights[[#This Row],[Arrival Delay]]&gt;60, "Major", "Moderate")))</f>
        <v/>
      </c>
      <c r="Y974" t="b">
        <v>0</v>
      </c>
      <c r="AA974" t="str">
        <f>IF(OR(AND(Flights[[#This Row],[Status]]="Cancelled", Flights[[#This Row],[Cancellation Reason]]="Airline/Carrier"), Flights[[#This Row],[Delay Type]]="Severe"), "Yes", "No")</f>
        <v>No</v>
      </c>
    </row>
    <row r="975" spans="1:27" x14ac:dyDescent="0.3">
      <c r="A975" s="3">
        <v>42081</v>
      </c>
      <c r="B975" s="22">
        <f>WEEKNUM(Flights[[#This Row],[Date]], 1)</f>
        <v>12</v>
      </c>
      <c r="C975" s="22">
        <f>WEEKDAY(Flights[[#This Row],[Date]],1)</f>
        <v>4</v>
      </c>
      <c r="D975" t="s">
        <v>1061</v>
      </c>
      <c r="E975" t="s">
        <v>1994</v>
      </c>
      <c r="F975" t="s">
        <v>0</v>
      </c>
      <c r="G975" t="s">
        <v>246</v>
      </c>
      <c r="H975" t="str">
        <f>_xlfn.XLOOKUP(Flights[[#This Row],[Destination]], Airports!$A$2:$A$78, Airports!$D$2:$D$78)</f>
        <v>Albuquerque</v>
      </c>
      <c r="I975" t="str" cm="1">
        <f t="array" ref="I975">_xlfn.XLOOKUP(Flights[[#This Row],[Destination]],_xlfn._TRO_TRAILING( Airports!A:A),_xlfn._TRO_TRAILING( Airports!E:E), "Not found")</f>
        <v>NM</v>
      </c>
      <c r="J975" s="1">
        <v>0.38333333333333336</v>
      </c>
      <c r="K975" s="22">
        <f>HOUR(Flights[[#This Row],[Scheduled Departure]])</f>
        <v>9</v>
      </c>
      <c r="L975" s="1">
        <v>0.37986111111111109</v>
      </c>
      <c r="M975">
        <f>(L975-J975)*24*60</f>
        <v>-5.0000000000000622</v>
      </c>
      <c r="N975" s="16">
        <f>Flights[[#This Row],[Length (min)]]/60</f>
        <v>2.1166666666666667</v>
      </c>
      <c r="O975">
        <v>127</v>
      </c>
      <c r="P975">
        <v>677</v>
      </c>
      <c r="Q975" s="18">
        <f>IFERROR(Flights[[#This Row],[Distance]]/Flights[[#This Row],[Length (hr)]], "")</f>
        <v>319.84251968503935</v>
      </c>
      <c r="R975" s="1">
        <v>0.50416666666666665</v>
      </c>
      <c r="S975" s="1" t="str">
        <f>IF(Flights[[#This Row],[Length (hr)]]&lt;2, "No meal", IF(Flights[[#This Row],[Length (hr)]]&lt;3.5, "Light meal", "Full meal"))</f>
        <v>Light meal</v>
      </c>
      <c r="T975" s="1" t="str">
        <f>IF(AND(Flights[[#This Row],[Airline]]="US Airways", Flights[[#This Row],[Meal]]="Full Meal"), "Yes", "No")</f>
        <v>No</v>
      </c>
      <c r="U975" s="1">
        <v>0.50972222222222219</v>
      </c>
      <c r="V975">
        <v>8</v>
      </c>
      <c r="W975" s="1" t="str">
        <f>IF(Flights[[#This Row],[Arrival Delay]] = "", "Cancelled", IF(Flights[[#This Row],[Arrival Delay]]&gt;15, "Delayed", "On time"))</f>
        <v>On time</v>
      </c>
      <c r="X975" t="str">
        <f>IF(Flights[[#This Row],[Status]]&lt;&gt;"Delayed","", IF(Flights[[#This Row],[Arrival Delay]]&gt;120, "Severe", IF(Flights[[#This Row],[Arrival Delay]]&gt;60, "Major", "Moderate")))</f>
        <v/>
      </c>
      <c r="Y975" t="b">
        <v>0</v>
      </c>
      <c r="AA975" t="str">
        <f>IF(OR(AND(Flights[[#This Row],[Status]]="Cancelled", Flights[[#This Row],[Cancellation Reason]]="Airline/Carrier"), Flights[[#This Row],[Delay Type]]="Severe"), "Yes", "No")</f>
        <v>No</v>
      </c>
    </row>
    <row r="976" spans="1:27" x14ac:dyDescent="0.3">
      <c r="A976" s="3">
        <v>42081</v>
      </c>
      <c r="B976" s="22">
        <f>WEEKNUM(Flights[[#This Row],[Date]], 1)</f>
        <v>12</v>
      </c>
      <c r="C976" s="22">
        <f>WEEKDAY(Flights[[#This Row],[Date]],1)</f>
        <v>4</v>
      </c>
      <c r="D976" t="s">
        <v>121</v>
      </c>
      <c r="E976" t="s">
        <v>1987</v>
      </c>
      <c r="F976" t="s">
        <v>0</v>
      </c>
      <c r="G976" t="s">
        <v>26</v>
      </c>
      <c r="H976" t="str">
        <f>_xlfn.XLOOKUP(Flights[[#This Row],[Destination]], Airports!$A$2:$A$78, Airports!$D$2:$D$78)</f>
        <v>Atlanta</v>
      </c>
      <c r="I976" t="str" cm="1">
        <f t="array" ref="I976">_xlfn.XLOOKUP(Flights[[#This Row],[Destination]],_xlfn._TRO_TRAILING( Airports!A:A),_xlfn._TRO_TRAILING( Airports!E:E), "Not found")</f>
        <v>GA</v>
      </c>
      <c r="J976" s="1">
        <v>0.4375</v>
      </c>
      <c r="K976" s="22">
        <f>HOUR(Flights[[#This Row],[Scheduled Departure]])</f>
        <v>10</v>
      </c>
      <c r="L976" s="1">
        <v>0.51458333333333328</v>
      </c>
      <c r="M976">
        <f>(L976-J976)*24*60</f>
        <v>110.99999999999993</v>
      </c>
      <c r="N976" s="16">
        <f>Flights[[#This Row],[Length (min)]]/60</f>
        <v>4.1500000000000004</v>
      </c>
      <c r="O976">
        <v>249</v>
      </c>
      <c r="P976">
        <v>1947</v>
      </c>
      <c r="Q976" s="18">
        <f>IFERROR(Flights[[#This Row],[Distance]]/Flights[[#This Row],[Length (hr)]], "")</f>
        <v>469.15662650602405</v>
      </c>
      <c r="R976" s="1">
        <v>0.73888888888888893</v>
      </c>
      <c r="S976" s="1" t="str">
        <f>IF(Flights[[#This Row],[Length (hr)]]&lt;2, "No meal", IF(Flights[[#This Row],[Length (hr)]]&lt;3.5, "Light meal", "Full meal"))</f>
        <v>Full meal</v>
      </c>
      <c r="T976" s="1" t="str">
        <f>IF(AND(Flights[[#This Row],[Airline]]="US Airways", Flights[[#This Row],[Meal]]="Full Meal"), "Yes", "No")</f>
        <v>No</v>
      </c>
      <c r="U976" s="1">
        <v>0.8125</v>
      </c>
      <c r="V976">
        <v>106</v>
      </c>
      <c r="W976" s="1" t="str">
        <f>IF(Flights[[#This Row],[Arrival Delay]] = "", "Cancelled", IF(Flights[[#This Row],[Arrival Delay]]&gt;15, "Delayed", "On time"))</f>
        <v>Delayed</v>
      </c>
      <c r="X976" t="str">
        <f>IF(Flights[[#This Row],[Status]]&lt;&gt;"Delayed","", IF(Flights[[#This Row],[Arrival Delay]]&gt;120, "Severe", IF(Flights[[#This Row],[Arrival Delay]]&gt;60, "Major", "Moderate")))</f>
        <v>Major</v>
      </c>
      <c r="Y976" t="b">
        <v>0</v>
      </c>
      <c r="AA976" t="str">
        <f>IF(OR(AND(Flights[[#This Row],[Status]]="Cancelled", Flights[[#This Row],[Cancellation Reason]]="Airline/Carrier"), Flights[[#This Row],[Delay Type]]="Severe"), "Yes", "No")</f>
        <v>No</v>
      </c>
    </row>
    <row r="977" spans="1:27" x14ac:dyDescent="0.3">
      <c r="A977" s="3">
        <v>42081</v>
      </c>
      <c r="B977" s="22">
        <f>WEEKNUM(Flights[[#This Row],[Date]], 1)</f>
        <v>12</v>
      </c>
      <c r="C977" s="22">
        <f>WEEKDAY(Flights[[#This Row],[Date]],1)</f>
        <v>4</v>
      </c>
      <c r="D977" t="s">
        <v>1044</v>
      </c>
      <c r="E977" t="s">
        <v>1989</v>
      </c>
      <c r="F977" t="s">
        <v>0</v>
      </c>
      <c r="G977" t="s">
        <v>314</v>
      </c>
      <c r="H977" t="str">
        <f>_xlfn.XLOOKUP(Flights[[#This Row],[Destination]], Airports!$A$2:$A$78, Airports!$D$2:$D$78)</f>
        <v>Minneapolis</v>
      </c>
      <c r="I977" t="str" cm="1">
        <f t="array" ref="I977">_xlfn.XLOOKUP(Flights[[#This Row],[Destination]],_xlfn._TRO_TRAILING( Airports!A:A),_xlfn._TRO_TRAILING( Airports!E:E), "Not found")</f>
        <v>MN</v>
      </c>
      <c r="J977" s="1">
        <v>0.46527777777777779</v>
      </c>
      <c r="K977" s="22">
        <f>HOUR(Flights[[#This Row],[Scheduled Departure]])</f>
        <v>11</v>
      </c>
      <c r="L977" s="1">
        <v>0.47916666666666669</v>
      </c>
      <c r="M977">
        <f>(L977-J977)*24*60</f>
        <v>20.000000000000007</v>
      </c>
      <c r="N977" s="16">
        <f>Flights[[#This Row],[Length (min)]]/60</f>
        <v>3.2</v>
      </c>
      <c r="O977">
        <v>192</v>
      </c>
      <c r="P977">
        <v>1535</v>
      </c>
      <c r="Q977" s="18">
        <f>IFERROR(Flights[[#This Row],[Distance]]/Flights[[#This Row],[Length (hr)]], "")</f>
        <v>479.6875</v>
      </c>
      <c r="R977" s="1">
        <v>0.69791666666666663</v>
      </c>
      <c r="S977" s="1" t="str">
        <f>IF(Flights[[#This Row],[Length (hr)]]&lt;2, "No meal", IF(Flights[[#This Row],[Length (hr)]]&lt;3.5, "Light meal", "Full meal"))</f>
        <v>Light meal</v>
      </c>
      <c r="T977" s="1" t="str">
        <f>IF(AND(Flights[[#This Row],[Airline]]="US Airways", Flights[[#This Row],[Meal]]="Full Meal"), "Yes", "No")</f>
        <v>No</v>
      </c>
      <c r="U977" s="1">
        <v>0.6958333333333333</v>
      </c>
      <c r="V977">
        <v>-3</v>
      </c>
      <c r="W977" s="1" t="str">
        <f>IF(Flights[[#This Row],[Arrival Delay]] = "", "Cancelled", IF(Flights[[#This Row],[Arrival Delay]]&gt;15, "Delayed", "On time"))</f>
        <v>On time</v>
      </c>
      <c r="X977" t="str">
        <f>IF(Flights[[#This Row],[Status]]&lt;&gt;"Delayed","", IF(Flights[[#This Row],[Arrival Delay]]&gt;120, "Severe", IF(Flights[[#This Row],[Arrival Delay]]&gt;60, "Major", "Moderate")))</f>
        <v/>
      </c>
      <c r="Y977" t="b">
        <v>0</v>
      </c>
      <c r="AA977" t="str">
        <f>IF(OR(AND(Flights[[#This Row],[Status]]="Cancelled", Flights[[#This Row],[Cancellation Reason]]="Airline/Carrier"), Flights[[#This Row],[Delay Type]]="Severe"), "Yes", "No")</f>
        <v>No</v>
      </c>
    </row>
    <row r="978" spans="1:27" x14ac:dyDescent="0.3">
      <c r="A978" s="3">
        <v>42081</v>
      </c>
      <c r="B978" s="22">
        <f>WEEKNUM(Flights[[#This Row],[Date]], 1)</f>
        <v>12</v>
      </c>
      <c r="C978" s="22">
        <f>WEEKDAY(Flights[[#This Row],[Date]],1)</f>
        <v>4</v>
      </c>
      <c r="D978" t="s">
        <v>1036</v>
      </c>
      <c r="E978" t="s">
        <v>1990</v>
      </c>
      <c r="F978" t="s">
        <v>0</v>
      </c>
      <c r="G978" t="s">
        <v>4</v>
      </c>
      <c r="H978" t="str">
        <f>_xlfn.XLOOKUP(Flights[[#This Row],[Destination]], Airports!$A$2:$A$78, Airports!$D$2:$D$78)</f>
        <v>Chicago</v>
      </c>
      <c r="I978" t="str" cm="1">
        <f t="array" ref="I978">_xlfn.XLOOKUP(Flights[[#This Row],[Destination]],_xlfn._TRO_TRAILING( Airports!A:A),_xlfn._TRO_TRAILING( Airports!E:E), "Not found")</f>
        <v>IL</v>
      </c>
      <c r="J978" s="1">
        <v>0.47569444444444442</v>
      </c>
      <c r="K978" s="22">
        <f>HOUR(Flights[[#This Row],[Scheduled Departure]])</f>
        <v>11</v>
      </c>
      <c r="L978" s="1">
        <v>0.47152777777777777</v>
      </c>
      <c r="M978">
        <f>(L978-J978)*24*60</f>
        <v>-5.9999999999999787</v>
      </c>
      <c r="N978" s="16">
        <f>Flights[[#This Row],[Length (min)]]/60</f>
        <v>3.9666666666666668</v>
      </c>
      <c r="O978">
        <v>238</v>
      </c>
      <c r="P978">
        <v>1744</v>
      </c>
      <c r="Q978" s="18">
        <f>IFERROR(Flights[[#This Row],[Distance]]/Flights[[#This Row],[Length (hr)]], "")</f>
        <v>439.66386554621846</v>
      </c>
      <c r="R978" s="1">
        <v>0.73263888888888884</v>
      </c>
      <c r="S978" s="1" t="str">
        <f>IF(Flights[[#This Row],[Length (hr)]]&lt;2, "No meal", IF(Flights[[#This Row],[Length (hr)]]&lt;3.5, "Light meal", "Full meal"))</f>
        <v>Full meal</v>
      </c>
      <c r="T978" s="1" t="str">
        <f>IF(AND(Flights[[#This Row],[Airline]]="US Airways", Flights[[#This Row],[Meal]]="Full Meal"), "Yes", "No")</f>
        <v>No</v>
      </c>
      <c r="U978" s="1">
        <v>0.72013888888888888</v>
      </c>
      <c r="V978">
        <v>-18</v>
      </c>
      <c r="W978" s="1" t="str">
        <f>IF(Flights[[#This Row],[Arrival Delay]] = "", "Cancelled", IF(Flights[[#This Row],[Arrival Delay]]&gt;15, "Delayed", "On time"))</f>
        <v>On time</v>
      </c>
      <c r="X978" t="str">
        <f>IF(Flights[[#This Row],[Status]]&lt;&gt;"Delayed","", IF(Flights[[#This Row],[Arrival Delay]]&gt;120, "Severe", IF(Flights[[#This Row],[Arrival Delay]]&gt;60, "Major", "Moderate")))</f>
        <v/>
      </c>
      <c r="Y978" t="b">
        <v>0</v>
      </c>
      <c r="AA978" t="str">
        <f>IF(OR(AND(Flights[[#This Row],[Status]]="Cancelled", Flights[[#This Row],[Cancellation Reason]]="Airline/Carrier"), Flights[[#This Row],[Delay Type]]="Severe"), "Yes", "No")</f>
        <v>No</v>
      </c>
    </row>
    <row r="979" spans="1:27" x14ac:dyDescent="0.3">
      <c r="A979" s="3">
        <v>42081</v>
      </c>
      <c r="B979" s="22">
        <f>WEEKNUM(Flights[[#This Row],[Date]], 1)</f>
        <v>12</v>
      </c>
      <c r="C979" s="22">
        <f>WEEKDAY(Flights[[#This Row],[Date]],1)</f>
        <v>4</v>
      </c>
      <c r="D979" t="s">
        <v>1069</v>
      </c>
      <c r="E979" t="s">
        <v>1994</v>
      </c>
      <c r="F979" t="s">
        <v>0</v>
      </c>
      <c r="G979" t="s">
        <v>349</v>
      </c>
      <c r="H979" t="str">
        <f>_xlfn.XLOOKUP(Flights[[#This Row],[Destination]], Airports!$A$2:$A$78, Airports!$D$2:$D$78)</f>
        <v>Salt Lake City</v>
      </c>
      <c r="I979" t="str" cm="1">
        <f t="array" ref="I979">_xlfn.XLOOKUP(Flights[[#This Row],[Destination]],_xlfn._TRO_TRAILING( Airports!A:A),_xlfn._TRO_TRAILING( Airports!E:E), "Not found")</f>
        <v>UT</v>
      </c>
      <c r="J979" s="1">
        <v>0.51388888888888884</v>
      </c>
      <c r="K979" s="22">
        <f>HOUR(Flights[[#This Row],[Scheduled Departure]])</f>
        <v>12</v>
      </c>
      <c r="L979" s="1">
        <v>0.51944444444444449</v>
      </c>
      <c r="M979">
        <f>(L979-J979)*24*60</f>
        <v>8.0000000000001315</v>
      </c>
      <c r="N979" s="16">
        <f>Flights[[#This Row],[Length (min)]]/60</f>
        <v>1.6833333333333333</v>
      </c>
      <c r="O979">
        <v>101</v>
      </c>
      <c r="P979">
        <v>590</v>
      </c>
      <c r="Q979" s="18">
        <f>IFERROR(Flights[[#This Row],[Distance]]/Flights[[#This Row],[Length (hr)]], "")</f>
        <v>350.49504950495049</v>
      </c>
      <c r="R979" s="1">
        <v>0.63194444444444442</v>
      </c>
      <c r="S979" s="1" t="str">
        <f>IF(Flights[[#This Row],[Length (hr)]]&lt;2, "No meal", IF(Flights[[#This Row],[Length (hr)]]&lt;3.5, "Light meal", "Full meal"))</f>
        <v>No meal</v>
      </c>
      <c r="T979" s="1" t="str">
        <f>IF(AND(Flights[[#This Row],[Airline]]="US Airways", Flights[[#This Row],[Meal]]="Full Meal"), "Yes", "No")</f>
        <v>No</v>
      </c>
      <c r="U979" s="1">
        <v>0.63124999999999998</v>
      </c>
      <c r="V979">
        <v>-1</v>
      </c>
      <c r="W979" s="1" t="str">
        <f>IF(Flights[[#This Row],[Arrival Delay]] = "", "Cancelled", IF(Flights[[#This Row],[Arrival Delay]]&gt;15, "Delayed", "On time"))</f>
        <v>On time</v>
      </c>
      <c r="X979" t="str">
        <f>IF(Flights[[#This Row],[Status]]&lt;&gt;"Delayed","", IF(Flights[[#This Row],[Arrival Delay]]&gt;120, "Severe", IF(Flights[[#This Row],[Arrival Delay]]&gt;60, "Major", "Moderate")))</f>
        <v/>
      </c>
      <c r="Y979" t="b">
        <v>0</v>
      </c>
      <c r="AA979" t="str">
        <f>IF(OR(AND(Flights[[#This Row],[Status]]="Cancelled", Flights[[#This Row],[Cancellation Reason]]="Airline/Carrier"), Flights[[#This Row],[Delay Type]]="Severe"), "Yes", "No")</f>
        <v>No</v>
      </c>
    </row>
    <row r="980" spans="1:27" x14ac:dyDescent="0.3">
      <c r="A980" s="3">
        <v>42081</v>
      </c>
      <c r="B980" s="22">
        <f>WEEKNUM(Flights[[#This Row],[Date]], 1)</f>
        <v>12</v>
      </c>
      <c r="C980" s="22">
        <f>WEEKDAY(Flights[[#This Row],[Date]],1)</f>
        <v>4</v>
      </c>
      <c r="D980" t="s">
        <v>1196</v>
      </c>
      <c r="E980" t="s">
        <v>1995</v>
      </c>
      <c r="F980" t="s">
        <v>0</v>
      </c>
      <c r="G980" t="s">
        <v>270</v>
      </c>
      <c r="H980" t="str">
        <f>_xlfn.XLOOKUP(Flights[[#This Row],[Destination]], Airports!$A$2:$A$78, Airports!$D$2:$D$78)</f>
        <v>Dallas</v>
      </c>
      <c r="I980" t="str" cm="1">
        <f t="array" ref="I980">_xlfn.XLOOKUP(Flights[[#This Row],[Destination]],_xlfn._TRO_TRAILING( Airports!A:A),_xlfn._TRO_TRAILING( Airports!E:E), "Not found")</f>
        <v>TX</v>
      </c>
      <c r="J980" s="1">
        <v>0.53472222222222221</v>
      </c>
      <c r="K980" s="22">
        <f>HOUR(Flights[[#This Row],[Scheduled Departure]])</f>
        <v>12</v>
      </c>
      <c r="L980" s="1">
        <v>0.53749999999999998</v>
      </c>
      <c r="M980">
        <f>(L980-J980)*24*60</f>
        <v>3.9999999999999858</v>
      </c>
      <c r="N980" s="16">
        <f>Flights[[#This Row],[Length (min)]]/60</f>
        <v>2.8666666666666667</v>
      </c>
      <c r="O980">
        <v>172</v>
      </c>
      <c r="P980">
        <v>1246</v>
      </c>
      <c r="Q980" s="18">
        <f>IFERROR(Flights[[#This Row],[Distance]]/Flights[[#This Row],[Length (hr)]], "")</f>
        <v>434.6511627906977</v>
      </c>
      <c r="R980" s="1">
        <v>0.73958333333333337</v>
      </c>
      <c r="S980" s="1" t="str">
        <f>IF(Flights[[#This Row],[Length (hr)]]&lt;2, "No meal", IF(Flights[[#This Row],[Length (hr)]]&lt;3.5, "Light meal", "Full meal"))</f>
        <v>Light meal</v>
      </c>
      <c r="T980" s="1" t="str">
        <f>IF(AND(Flights[[#This Row],[Airline]]="US Airways", Flights[[#This Row],[Meal]]="Full Meal"), "Yes", "No")</f>
        <v>No</v>
      </c>
      <c r="U980" s="1">
        <v>0.74027777777777781</v>
      </c>
      <c r="V980">
        <v>1</v>
      </c>
      <c r="W980" s="1" t="str">
        <f>IF(Flights[[#This Row],[Arrival Delay]] = "", "Cancelled", IF(Flights[[#This Row],[Arrival Delay]]&gt;15, "Delayed", "On time"))</f>
        <v>On time</v>
      </c>
      <c r="X980" t="str">
        <f>IF(Flights[[#This Row],[Status]]&lt;&gt;"Delayed","", IF(Flights[[#This Row],[Arrival Delay]]&gt;120, "Severe", IF(Flights[[#This Row],[Arrival Delay]]&gt;60, "Major", "Moderate")))</f>
        <v/>
      </c>
      <c r="Y980" t="b">
        <v>0</v>
      </c>
      <c r="AA980" t="str">
        <f>IF(OR(AND(Flights[[#This Row],[Status]]="Cancelled", Flights[[#This Row],[Cancellation Reason]]="Airline/Carrier"), Flights[[#This Row],[Delay Type]]="Severe"), "Yes", "No")</f>
        <v>No</v>
      </c>
    </row>
    <row r="981" spans="1:27" x14ac:dyDescent="0.3">
      <c r="A981" s="3">
        <v>42081</v>
      </c>
      <c r="B981" s="22">
        <f>WEEKNUM(Flights[[#This Row],[Date]], 1)</f>
        <v>12</v>
      </c>
      <c r="C981" s="22">
        <f>WEEKDAY(Flights[[#This Row],[Date]],1)</f>
        <v>4</v>
      </c>
      <c r="D981" t="s">
        <v>546</v>
      </c>
      <c r="E981" t="s">
        <v>1989</v>
      </c>
      <c r="F981" t="s">
        <v>0</v>
      </c>
      <c r="G981" t="s">
        <v>26</v>
      </c>
      <c r="H981" t="str">
        <f>_xlfn.XLOOKUP(Flights[[#This Row],[Destination]], Airports!$A$2:$A$78, Airports!$D$2:$D$78)</f>
        <v>Atlanta</v>
      </c>
      <c r="I981" t="str" cm="1">
        <f t="array" ref="I981">_xlfn.XLOOKUP(Flights[[#This Row],[Destination]],_xlfn._TRO_TRAILING( Airports!A:A),_xlfn._TRO_TRAILING( Airports!E:E), "Not found")</f>
        <v>GA</v>
      </c>
      <c r="J981" s="1">
        <v>0.625</v>
      </c>
      <c r="K981" s="22">
        <f>HOUR(Flights[[#This Row],[Scheduled Departure]])</f>
        <v>15</v>
      </c>
      <c r="L981" s="1">
        <v>0.63194444444444442</v>
      </c>
      <c r="M981">
        <f>(L981-J981)*24*60</f>
        <v>9.9999999999999645</v>
      </c>
      <c r="N981" s="16">
        <f>Flights[[#This Row],[Length (min)]]/60</f>
        <v>4.166666666666667</v>
      </c>
      <c r="O981">
        <v>250</v>
      </c>
      <c r="P981">
        <v>1947</v>
      </c>
      <c r="Q981" s="18">
        <f>IFERROR(Flights[[#This Row],[Distance]]/Flights[[#This Row],[Length (hr)]], "")</f>
        <v>467.28</v>
      </c>
      <c r="R981" s="1">
        <v>0.92708333333333337</v>
      </c>
      <c r="S981" s="1" t="str">
        <f>IF(Flights[[#This Row],[Length (hr)]]&lt;2, "No meal", IF(Flights[[#This Row],[Length (hr)]]&lt;3.5, "Light meal", "Full meal"))</f>
        <v>Full meal</v>
      </c>
      <c r="T981" s="1" t="str">
        <f>IF(AND(Flights[[#This Row],[Airline]]="US Airways", Flights[[#This Row],[Meal]]="Full Meal"), "Yes", "No")</f>
        <v>No</v>
      </c>
      <c r="U981" s="1">
        <v>0.93055555555555558</v>
      </c>
      <c r="V981">
        <v>5</v>
      </c>
      <c r="W981" s="1" t="str">
        <f>IF(Flights[[#This Row],[Arrival Delay]] = "", "Cancelled", IF(Flights[[#This Row],[Arrival Delay]]&gt;15, "Delayed", "On time"))</f>
        <v>On time</v>
      </c>
      <c r="X981" t="str">
        <f>IF(Flights[[#This Row],[Status]]&lt;&gt;"Delayed","", IF(Flights[[#This Row],[Arrival Delay]]&gt;120, "Severe", IF(Flights[[#This Row],[Arrival Delay]]&gt;60, "Major", "Moderate")))</f>
        <v/>
      </c>
      <c r="Y981" t="b">
        <v>0</v>
      </c>
      <c r="AA981" t="str">
        <f>IF(OR(AND(Flights[[#This Row],[Status]]="Cancelled", Flights[[#This Row],[Cancellation Reason]]="Airline/Carrier"), Flights[[#This Row],[Delay Type]]="Severe"), "Yes", "No")</f>
        <v>No</v>
      </c>
    </row>
    <row r="982" spans="1:27" x14ac:dyDescent="0.3">
      <c r="A982" s="3">
        <v>42081</v>
      </c>
      <c r="B982" s="22">
        <f>WEEKNUM(Flights[[#This Row],[Date]], 1)</f>
        <v>12</v>
      </c>
      <c r="C982" s="22">
        <f>WEEKDAY(Flights[[#This Row],[Date]],1)</f>
        <v>4</v>
      </c>
      <c r="D982" t="s">
        <v>554</v>
      </c>
      <c r="E982" t="s">
        <v>1996</v>
      </c>
      <c r="F982" t="s">
        <v>0</v>
      </c>
      <c r="G982" t="s">
        <v>9</v>
      </c>
      <c r="H982" t="str">
        <f>_xlfn.XLOOKUP(Flights[[#This Row],[Destination]], Airports!$A$2:$A$78, Airports!$D$2:$D$78)</f>
        <v>San Francisco</v>
      </c>
      <c r="I982" t="str" cm="1">
        <f t="array" ref="I982">_xlfn.XLOOKUP(Flights[[#This Row],[Destination]],_xlfn._TRO_TRAILING( Airports!A:A),_xlfn._TRO_TRAILING( Airports!E:E), "Not found")</f>
        <v>CA</v>
      </c>
      <c r="J982" s="1">
        <v>0.64583333333333337</v>
      </c>
      <c r="K982" s="22">
        <f>HOUR(Flights[[#This Row],[Scheduled Departure]])</f>
        <v>15</v>
      </c>
      <c r="L982" s="1">
        <v>0.64236111111111116</v>
      </c>
      <c r="M982">
        <f>(L982-J982)*24*60</f>
        <v>-4.9999999999999822</v>
      </c>
      <c r="N982" s="16">
        <f>Flights[[#This Row],[Length (min)]]/60</f>
        <v>1.1166666666666667</v>
      </c>
      <c r="O982">
        <v>67</v>
      </c>
      <c r="P982">
        <v>337</v>
      </c>
      <c r="Q982" s="18">
        <f>IFERROR(Flights[[#This Row],[Distance]]/Flights[[#This Row],[Length (hr)]], "")</f>
        <v>301.79104477611941</v>
      </c>
      <c r="R982" s="1">
        <v>0.69444444444444442</v>
      </c>
      <c r="S982" s="1" t="str">
        <f>IF(Flights[[#This Row],[Length (hr)]]&lt;2, "No meal", IF(Flights[[#This Row],[Length (hr)]]&lt;3.5, "Light meal", "Full meal"))</f>
        <v>No meal</v>
      </c>
      <c r="T982" s="1" t="str">
        <f>IF(AND(Flights[[#This Row],[Airline]]="US Airways", Flights[[#This Row],[Meal]]="Full Meal"), "Yes", "No")</f>
        <v>No</v>
      </c>
      <c r="U982" s="1">
        <v>0.68888888888888888</v>
      </c>
      <c r="V982">
        <v>-8</v>
      </c>
      <c r="W982" s="1" t="str">
        <f>IF(Flights[[#This Row],[Arrival Delay]] = "", "Cancelled", IF(Flights[[#This Row],[Arrival Delay]]&gt;15, "Delayed", "On time"))</f>
        <v>On time</v>
      </c>
      <c r="X982" t="str">
        <f>IF(Flights[[#This Row],[Status]]&lt;&gt;"Delayed","", IF(Flights[[#This Row],[Arrival Delay]]&gt;120, "Severe", IF(Flights[[#This Row],[Arrival Delay]]&gt;60, "Major", "Moderate")))</f>
        <v/>
      </c>
      <c r="Y982" t="b">
        <v>0</v>
      </c>
      <c r="AA982" t="str">
        <f>IF(OR(AND(Flights[[#This Row],[Status]]="Cancelled", Flights[[#This Row],[Cancellation Reason]]="Airline/Carrier"), Flights[[#This Row],[Delay Type]]="Severe"), "Yes", "No")</f>
        <v>No</v>
      </c>
    </row>
    <row r="983" spans="1:27" x14ac:dyDescent="0.3">
      <c r="A983" s="3">
        <v>42081</v>
      </c>
      <c r="B983" s="22">
        <f>WEEKNUM(Flights[[#This Row],[Date]], 1)</f>
        <v>12</v>
      </c>
      <c r="C983" s="22">
        <f>WEEKDAY(Flights[[#This Row],[Date]],1)</f>
        <v>4</v>
      </c>
      <c r="D983" t="s">
        <v>1200</v>
      </c>
      <c r="E983" t="s">
        <v>1995</v>
      </c>
      <c r="F983" t="s">
        <v>0</v>
      </c>
      <c r="G983" t="s">
        <v>15</v>
      </c>
      <c r="H983" t="str">
        <f>_xlfn.XLOOKUP(Flights[[#This Row],[Destination]], Airports!$A$2:$A$78, Airports!$D$2:$D$78)</f>
        <v>Las Vegas</v>
      </c>
      <c r="I983" t="str" cm="1">
        <f t="array" ref="I983">_xlfn.XLOOKUP(Flights[[#This Row],[Destination]],_xlfn._TRO_TRAILING( Airports!A:A),_xlfn._TRO_TRAILING( Airports!E:E), "Not found")</f>
        <v>NV</v>
      </c>
      <c r="J983" s="1">
        <v>0.69444444444444442</v>
      </c>
      <c r="K983" s="22">
        <f>HOUR(Flights[[#This Row],[Scheduled Departure]])</f>
        <v>16</v>
      </c>
      <c r="L983" s="1">
        <v>0.69722222222222219</v>
      </c>
      <c r="M983">
        <f>(L983-J983)*24*60</f>
        <v>3.9999999999999858</v>
      </c>
      <c r="N983" s="16">
        <f>Flights[[#This Row],[Length (min)]]/60</f>
        <v>1.0833333333333333</v>
      </c>
      <c r="O983">
        <v>65</v>
      </c>
      <c r="P983">
        <v>236</v>
      </c>
      <c r="Q983" s="18">
        <f>IFERROR(Flights[[#This Row],[Distance]]/Flights[[#This Row],[Length (hr)]], "")</f>
        <v>217.84615384615387</v>
      </c>
      <c r="R983" s="1">
        <v>0.73958333333333337</v>
      </c>
      <c r="S983" s="1" t="str">
        <f>IF(Flights[[#This Row],[Length (hr)]]&lt;2, "No meal", IF(Flights[[#This Row],[Length (hr)]]&lt;3.5, "Light meal", "Full meal"))</f>
        <v>No meal</v>
      </c>
      <c r="T983" s="1" t="str">
        <f>IF(AND(Flights[[#This Row],[Airline]]="US Airways", Flights[[#This Row],[Meal]]="Full Meal"), "Yes", "No")</f>
        <v>No</v>
      </c>
      <c r="U983" s="1">
        <v>0.74236111111111114</v>
      </c>
      <c r="V983">
        <v>4</v>
      </c>
      <c r="W983" s="1" t="str">
        <f>IF(Flights[[#This Row],[Arrival Delay]] = "", "Cancelled", IF(Flights[[#This Row],[Arrival Delay]]&gt;15, "Delayed", "On time"))</f>
        <v>On time</v>
      </c>
      <c r="X983" t="str">
        <f>IF(Flights[[#This Row],[Status]]&lt;&gt;"Delayed","", IF(Flights[[#This Row],[Arrival Delay]]&gt;120, "Severe", IF(Flights[[#This Row],[Arrival Delay]]&gt;60, "Major", "Moderate")))</f>
        <v/>
      </c>
      <c r="Y983" t="b">
        <v>0</v>
      </c>
      <c r="AA983" t="str">
        <f>IF(OR(AND(Flights[[#This Row],[Status]]="Cancelled", Flights[[#This Row],[Cancellation Reason]]="Airline/Carrier"), Flights[[#This Row],[Delay Type]]="Severe"), "Yes", "No")</f>
        <v>No</v>
      </c>
    </row>
    <row r="984" spans="1:27" x14ac:dyDescent="0.3">
      <c r="A984" s="3">
        <v>42081</v>
      </c>
      <c r="B984" s="22">
        <f>WEEKNUM(Flights[[#This Row],[Date]], 1)</f>
        <v>12</v>
      </c>
      <c r="C984" s="22">
        <f>WEEKDAY(Flights[[#This Row],[Date]],1)</f>
        <v>4</v>
      </c>
      <c r="D984" t="s">
        <v>1080</v>
      </c>
      <c r="E984" t="s">
        <v>1994</v>
      </c>
      <c r="F984" t="s">
        <v>0</v>
      </c>
      <c r="G984" t="s">
        <v>351</v>
      </c>
      <c r="H984" t="str">
        <f>_xlfn.XLOOKUP(Flights[[#This Row],[Destination]], Airports!$A$2:$A$78, Airports!$D$2:$D$78)</f>
        <v>Sacramento</v>
      </c>
      <c r="I984" t="str" cm="1">
        <f t="array" ref="I984">_xlfn.XLOOKUP(Flights[[#This Row],[Destination]],_xlfn._TRO_TRAILING( Airports!A:A),_xlfn._TRO_TRAILING( Airports!E:E), "Not found")</f>
        <v>CA</v>
      </c>
      <c r="J984" s="1">
        <v>0.70277777777777772</v>
      </c>
      <c r="K984" s="22">
        <f>HOUR(Flights[[#This Row],[Scheduled Departure]])</f>
        <v>16</v>
      </c>
      <c r="L984" s="1">
        <v>0.70625000000000004</v>
      </c>
      <c r="M984">
        <f>(L984-J984)*24*60</f>
        <v>5.0000000000001421</v>
      </c>
      <c r="N984" s="16">
        <f>Flights[[#This Row],[Length (min)]]/60</f>
        <v>1.2333333333333334</v>
      </c>
      <c r="O984">
        <v>74</v>
      </c>
      <c r="P984">
        <v>373</v>
      </c>
      <c r="Q984" s="18">
        <f>IFERROR(Flights[[#This Row],[Distance]]/Flights[[#This Row],[Length (hr)]], "")</f>
        <v>302.43243243243239</v>
      </c>
      <c r="R984" s="1">
        <v>0.7631944444444444</v>
      </c>
      <c r="S984" s="1" t="str">
        <f>IF(Flights[[#This Row],[Length (hr)]]&lt;2, "No meal", IF(Flights[[#This Row],[Length (hr)]]&lt;3.5, "Light meal", "Full meal"))</f>
        <v>No meal</v>
      </c>
      <c r="T984" s="1" t="str">
        <f>IF(AND(Flights[[#This Row],[Airline]]="US Airways", Flights[[#This Row],[Meal]]="Full Meal"), "Yes", "No")</f>
        <v>No</v>
      </c>
      <c r="U984" s="1">
        <v>0.75763888888888886</v>
      </c>
      <c r="V984">
        <v>-8</v>
      </c>
      <c r="W984" s="1" t="str">
        <f>IF(Flights[[#This Row],[Arrival Delay]] = "", "Cancelled", IF(Flights[[#This Row],[Arrival Delay]]&gt;15, "Delayed", "On time"))</f>
        <v>On time</v>
      </c>
      <c r="X984" t="str">
        <f>IF(Flights[[#This Row],[Status]]&lt;&gt;"Delayed","", IF(Flights[[#This Row],[Arrival Delay]]&gt;120, "Severe", IF(Flights[[#This Row],[Arrival Delay]]&gt;60, "Major", "Moderate")))</f>
        <v/>
      </c>
      <c r="Y984" t="b">
        <v>0</v>
      </c>
      <c r="AA984" t="str">
        <f>IF(OR(AND(Flights[[#This Row],[Status]]="Cancelled", Flights[[#This Row],[Cancellation Reason]]="Airline/Carrier"), Flights[[#This Row],[Delay Type]]="Severe"), "Yes", "No")</f>
        <v>No</v>
      </c>
    </row>
    <row r="985" spans="1:27" x14ac:dyDescent="0.3">
      <c r="A985" s="3">
        <v>42081</v>
      </c>
      <c r="B985" s="22">
        <f>WEEKNUM(Flights[[#This Row],[Date]], 1)</f>
        <v>12</v>
      </c>
      <c r="C985" s="22">
        <f>WEEKDAY(Flights[[#This Row],[Date]],1)</f>
        <v>4</v>
      </c>
      <c r="D985" t="s">
        <v>1170</v>
      </c>
      <c r="E985" t="s">
        <v>1995</v>
      </c>
      <c r="F985" t="s">
        <v>0</v>
      </c>
      <c r="G985" t="s">
        <v>6</v>
      </c>
      <c r="H985" t="str">
        <f>_xlfn.XLOOKUP(Flights[[#This Row],[Destination]], Airports!$A$2:$A$78, Airports!$D$2:$D$78)</f>
        <v>Nashville</v>
      </c>
      <c r="I985" t="str" cm="1">
        <f t="array" ref="I985">_xlfn.XLOOKUP(Flights[[#This Row],[Destination]],_xlfn._TRO_TRAILING( Airports!A:A),_xlfn._TRO_TRAILING( Airports!E:E), "Not found")</f>
        <v>TN</v>
      </c>
      <c r="J985" s="1">
        <v>0.80208333333333337</v>
      </c>
      <c r="K985" s="22">
        <f>HOUR(Flights[[#This Row],[Scheduled Departure]])</f>
        <v>19</v>
      </c>
      <c r="L985" s="1">
        <v>0.82430555555555551</v>
      </c>
      <c r="M985">
        <f>(L985-J985)*24*60</f>
        <v>31.999999999999886</v>
      </c>
      <c r="N985" s="16">
        <f>Flights[[#This Row],[Length (min)]]/60</f>
        <v>3.6666666666666665</v>
      </c>
      <c r="O985">
        <v>220</v>
      </c>
      <c r="P985">
        <v>1797</v>
      </c>
      <c r="Q985" s="18">
        <f>IFERROR(Flights[[#This Row],[Distance]]/Flights[[#This Row],[Length (hr)]], "")</f>
        <v>490.09090909090912</v>
      </c>
      <c r="R985" s="1">
        <v>3.8194444444444448E-2</v>
      </c>
      <c r="S985" s="1" t="str">
        <f>IF(Flights[[#This Row],[Length (hr)]]&lt;2, "No meal", IF(Flights[[#This Row],[Length (hr)]]&lt;3.5, "Light meal", "Full meal"))</f>
        <v>Full meal</v>
      </c>
      <c r="T985" s="1" t="str">
        <f>IF(AND(Flights[[#This Row],[Airline]]="US Airways", Flights[[#This Row],[Meal]]="Full Meal"), "Yes", "No")</f>
        <v>No</v>
      </c>
      <c r="U985" s="1">
        <v>6.0416666666666667E-2</v>
      </c>
      <c r="V985">
        <v>32</v>
      </c>
      <c r="W985" s="1" t="str">
        <f>IF(Flights[[#This Row],[Arrival Delay]] = "", "Cancelled", IF(Flights[[#This Row],[Arrival Delay]]&gt;15, "Delayed", "On time"))</f>
        <v>Delayed</v>
      </c>
      <c r="X985" t="str">
        <f>IF(Flights[[#This Row],[Status]]&lt;&gt;"Delayed","", IF(Flights[[#This Row],[Arrival Delay]]&gt;120, "Severe", IF(Flights[[#This Row],[Arrival Delay]]&gt;60, "Major", "Moderate")))</f>
        <v>Moderate</v>
      </c>
      <c r="Y985" t="b">
        <v>0</v>
      </c>
      <c r="AA985" t="str">
        <f>IF(OR(AND(Flights[[#This Row],[Status]]="Cancelled", Flights[[#This Row],[Cancellation Reason]]="Airline/Carrier"), Flights[[#This Row],[Delay Type]]="Severe"), "Yes", "No")</f>
        <v>No</v>
      </c>
    </row>
    <row r="986" spans="1:27" x14ac:dyDescent="0.3">
      <c r="A986" s="3">
        <v>42081</v>
      </c>
      <c r="B986" s="22">
        <f>WEEKNUM(Flights[[#This Row],[Date]], 1)</f>
        <v>12</v>
      </c>
      <c r="C986" s="22">
        <f>WEEKDAY(Flights[[#This Row],[Date]],1)</f>
        <v>4</v>
      </c>
      <c r="D986" t="s">
        <v>1171</v>
      </c>
      <c r="E986" t="s">
        <v>1995</v>
      </c>
      <c r="F986" t="s">
        <v>0</v>
      </c>
      <c r="G986" t="s">
        <v>306</v>
      </c>
      <c r="H986" t="str">
        <f>_xlfn.XLOOKUP(Flights[[#This Row],[Destination]], Airports!$A$2:$A$78, Airports!$D$2:$D$78)</f>
        <v>Chicago</v>
      </c>
      <c r="I986" t="str" cm="1">
        <f t="array" ref="I986">_xlfn.XLOOKUP(Flights[[#This Row],[Destination]],_xlfn._TRO_TRAILING( Airports!A:A),_xlfn._TRO_TRAILING( Airports!E:E), "Not found")</f>
        <v>IL</v>
      </c>
      <c r="J986" s="1">
        <v>0.80902777777777779</v>
      </c>
      <c r="K986" s="22">
        <f>HOUR(Flights[[#This Row],[Scheduled Departure]])</f>
        <v>19</v>
      </c>
      <c r="L986" s="1">
        <v>0.80555555555555558</v>
      </c>
      <c r="M986">
        <f>(L986-J986)*24*60</f>
        <v>-4.9999999999999822</v>
      </c>
      <c r="N986" s="16">
        <f>Flights[[#This Row],[Length (min)]]/60</f>
        <v>3.6</v>
      </c>
      <c r="O986">
        <v>216</v>
      </c>
      <c r="P986">
        <v>1750</v>
      </c>
      <c r="Q986" s="18">
        <f>IFERROR(Flights[[#This Row],[Distance]]/Flights[[#This Row],[Length (hr)]], "")</f>
        <v>486.11111111111109</v>
      </c>
      <c r="R986" s="1">
        <v>4.8611111111111112E-2</v>
      </c>
      <c r="S986" s="1" t="str">
        <f>IF(Flights[[#This Row],[Length (hr)]]&lt;2, "No meal", IF(Flights[[#This Row],[Length (hr)]]&lt;3.5, "Light meal", "Full meal"))</f>
        <v>Full meal</v>
      </c>
      <c r="T986" s="1" t="str">
        <f>IF(AND(Flights[[#This Row],[Airline]]="US Airways", Flights[[#This Row],[Meal]]="Full Meal"), "Yes", "No")</f>
        <v>No</v>
      </c>
      <c r="U986" s="1">
        <v>3.888888888888889E-2</v>
      </c>
      <c r="V986">
        <v>-14</v>
      </c>
      <c r="W986" s="1" t="str">
        <f>IF(Flights[[#This Row],[Arrival Delay]] = "", "Cancelled", IF(Flights[[#This Row],[Arrival Delay]]&gt;15, "Delayed", "On time"))</f>
        <v>On time</v>
      </c>
      <c r="X986" t="str">
        <f>IF(Flights[[#This Row],[Status]]&lt;&gt;"Delayed","", IF(Flights[[#This Row],[Arrival Delay]]&gt;120, "Severe", IF(Flights[[#This Row],[Arrival Delay]]&gt;60, "Major", "Moderate")))</f>
        <v/>
      </c>
      <c r="Y986" t="b">
        <v>0</v>
      </c>
      <c r="AA986" t="str">
        <f>IF(OR(AND(Flights[[#This Row],[Status]]="Cancelled", Flights[[#This Row],[Cancellation Reason]]="Airline/Carrier"), Flights[[#This Row],[Delay Type]]="Severe"), "Yes", "No")</f>
        <v>No</v>
      </c>
    </row>
    <row r="987" spans="1:27" x14ac:dyDescent="0.3">
      <c r="A987" s="3">
        <v>42081</v>
      </c>
      <c r="B987" s="22">
        <f>WEEKNUM(Flights[[#This Row],[Date]], 1)</f>
        <v>12</v>
      </c>
      <c r="C987" s="22">
        <f>WEEKDAY(Flights[[#This Row],[Date]],1)</f>
        <v>4</v>
      </c>
      <c r="D987" t="s">
        <v>1092</v>
      </c>
      <c r="E987" t="s">
        <v>1994</v>
      </c>
      <c r="F987" t="s">
        <v>0</v>
      </c>
      <c r="G987" t="s">
        <v>313</v>
      </c>
      <c r="H987" t="str">
        <f>_xlfn.XLOOKUP(Flights[[#This Row],[Destination]], Airports!$A$2:$A$78, Airports!$D$2:$D$78)</f>
        <v>Monterey</v>
      </c>
      <c r="I987" t="str" cm="1">
        <f t="array" ref="I987">_xlfn.XLOOKUP(Flights[[#This Row],[Destination]],_xlfn._TRO_TRAILING( Airports!A:A),_xlfn._TRO_TRAILING( Airports!E:E), "Not found")</f>
        <v>CA</v>
      </c>
      <c r="J987" s="1">
        <v>0.85138888888888886</v>
      </c>
      <c r="K987" s="22">
        <f>HOUR(Flights[[#This Row],[Scheduled Departure]])</f>
        <v>20</v>
      </c>
      <c r="L987" s="1">
        <v>0.84583333333333333</v>
      </c>
      <c r="M987">
        <f>(L987-J987)*24*60</f>
        <v>-7.9999999999999716</v>
      </c>
      <c r="N987" s="16">
        <f>Flights[[#This Row],[Length (min)]]/60</f>
        <v>1.2833333333333334</v>
      </c>
      <c r="O987">
        <v>77</v>
      </c>
      <c r="P987">
        <v>266</v>
      </c>
      <c r="Q987" s="18">
        <f>IFERROR(Flights[[#This Row],[Distance]]/Flights[[#This Row],[Length (hr)]], "")</f>
        <v>207.27272727272725</v>
      </c>
      <c r="R987" s="1">
        <v>0.89930555555555558</v>
      </c>
      <c r="S987" s="1" t="str">
        <f>IF(Flights[[#This Row],[Length (hr)]]&lt;2, "No meal", IF(Flights[[#This Row],[Length (hr)]]&lt;3.5, "Light meal", "Full meal"))</f>
        <v>No meal</v>
      </c>
      <c r="T987" s="1" t="str">
        <f>IF(AND(Flights[[#This Row],[Airline]]="US Airways", Flights[[#This Row],[Meal]]="Full Meal"), "Yes", "No")</f>
        <v>No</v>
      </c>
      <c r="U987" s="1">
        <v>0.89930555555555558</v>
      </c>
      <c r="V987">
        <v>0</v>
      </c>
      <c r="W987" s="1" t="str">
        <f>IF(Flights[[#This Row],[Arrival Delay]] = "", "Cancelled", IF(Flights[[#This Row],[Arrival Delay]]&gt;15, "Delayed", "On time"))</f>
        <v>On time</v>
      </c>
      <c r="X987" t="str">
        <f>IF(Flights[[#This Row],[Status]]&lt;&gt;"Delayed","", IF(Flights[[#This Row],[Arrival Delay]]&gt;120, "Severe", IF(Flights[[#This Row],[Arrival Delay]]&gt;60, "Major", "Moderate")))</f>
        <v/>
      </c>
      <c r="Y987" t="b">
        <v>0</v>
      </c>
      <c r="AA987" t="str">
        <f>IF(OR(AND(Flights[[#This Row],[Status]]="Cancelled", Flights[[#This Row],[Cancellation Reason]]="Airline/Carrier"), Flights[[#This Row],[Delay Type]]="Severe"), "Yes", "No")</f>
        <v>No</v>
      </c>
    </row>
    <row r="988" spans="1:27" x14ac:dyDescent="0.3">
      <c r="A988" s="3">
        <v>42081</v>
      </c>
      <c r="B988" s="22">
        <f>WEEKNUM(Flights[[#This Row],[Date]], 1)</f>
        <v>12</v>
      </c>
      <c r="C988" s="22">
        <f>WEEKDAY(Flights[[#This Row],[Date]],1)</f>
        <v>4</v>
      </c>
      <c r="D988" t="s">
        <v>674</v>
      </c>
      <c r="E988" t="s">
        <v>1989</v>
      </c>
      <c r="F988" t="s">
        <v>0</v>
      </c>
      <c r="G988" t="s">
        <v>12</v>
      </c>
      <c r="H988" t="str">
        <f>_xlfn.XLOOKUP(Flights[[#This Row],[Destination]], Airports!$A$2:$A$78, Airports!$D$2:$D$78)</f>
        <v>New York</v>
      </c>
      <c r="I988" t="str" cm="1">
        <f t="array" ref="I988">_xlfn.XLOOKUP(Flights[[#This Row],[Destination]],_xlfn._TRO_TRAILING( Airports!A:A),_xlfn._TRO_TRAILING( Airports!E:E), "Not found")</f>
        <v>NY</v>
      </c>
      <c r="J988" s="1">
        <v>0.95486111111111116</v>
      </c>
      <c r="K988" s="22">
        <f>HOUR(Flights[[#This Row],[Scheduled Departure]])</f>
        <v>22</v>
      </c>
      <c r="L988" s="1">
        <v>0.98541666666666672</v>
      </c>
      <c r="M988">
        <f>(L988-J988)*24*60</f>
        <v>44</v>
      </c>
      <c r="N988" s="16">
        <f>Flights[[#This Row],[Length (min)]]/60</f>
        <v>5.0166666666666666</v>
      </c>
      <c r="O988">
        <v>301</v>
      </c>
      <c r="P988">
        <v>2475</v>
      </c>
      <c r="Q988" s="18">
        <f>IFERROR(Flights[[#This Row],[Distance]]/Flights[[#This Row],[Length (hr)]], "")</f>
        <v>493.35548172757478</v>
      </c>
      <c r="R988" s="1">
        <v>0.30208333333333331</v>
      </c>
      <c r="S988" s="1" t="str">
        <f>IF(Flights[[#This Row],[Length (hr)]]&lt;2, "No meal", IF(Flights[[#This Row],[Length (hr)]]&lt;3.5, "Light meal", "Full meal"))</f>
        <v>Full meal</v>
      </c>
      <c r="T988" s="1" t="str">
        <f>IF(AND(Flights[[#This Row],[Airline]]="US Airways", Flights[[#This Row],[Meal]]="Full Meal"), "Yes", "No")</f>
        <v>No</v>
      </c>
      <c r="U988" s="1">
        <v>0.31944444444444442</v>
      </c>
      <c r="V988">
        <v>25</v>
      </c>
      <c r="W988" s="1" t="str">
        <f>IF(Flights[[#This Row],[Arrival Delay]] = "", "Cancelled", IF(Flights[[#This Row],[Arrival Delay]]&gt;15, "Delayed", "On time"))</f>
        <v>Delayed</v>
      </c>
      <c r="X988" t="str">
        <f>IF(Flights[[#This Row],[Status]]&lt;&gt;"Delayed","", IF(Flights[[#This Row],[Arrival Delay]]&gt;120, "Severe", IF(Flights[[#This Row],[Arrival Delay]]&gt;60, "Major", "Moderate")))</f>
        <v>Moderate</v>
      </c>
      <c r="Y988" t="b">
        <v>0</v>
      </c>
      <c r="AA988" t="str">
        <f>IF(OR(AND(Flights[[#This Row],[Status]]="Cancelled", Flights[[#This Row],[Cancellation Reason]]="Airline/Carrier"), Flights[[#This Row],[Delay Type]]="Severe"), "Yes", "No")</f>
        <v>No</v>
      </c>
    </row>
    <row r="989" spans="1:27" x14ac:dyDescent="0.3">
      <c r="A989" s="3">
        <v>42082</v>
      </c>
      <c r="B989" s="22">
        <f>WEEKNUM(Flights[[#This Row],[Date]], 1)</f>
        <v>12</v>
      </c>
      <c r="C989" s="22">
        <f>WEEKDAY(Flights[[#This Row],[Date]],1)</f>
        <v>5</v>
      </c>
      <c r="D989" t="s">
        <v>33</v>
      </c>
      <c r="E989" t="s">
        <v>1987</v>
      </c>
      <c r="F989" t="s">
        <v>0</v>
      </c>
      <c r="G989" t="s">
        <v>2</v>
      </c>
      <c r="H989" t="str">
        <f>_xlfn.XLOOKUP(Flights[[#This Row],[Destination]], Airports!$A$2:$A$78, Airports!$D$2:$D$78)</f>
        <v>Miami</v>
      </c>
      <c r="I989" t="str" cm="1">
        <f t="array" ref="I989">_xlfn.XLOOKUP(Flights[[#This Row],[Destination]],_xlfn._TRO_TRAILING( Airports!A:A),_xlfn._TRO_TRAILING( Airports!E:E), "Not found")</f>
        <v>FL</v>
      </c>
      <c r="J989" s="1">
        <v>1.3888888888888888E-2</v>
      </c>
      <c r="K989" s="22">
        <f>HOUR(Flights[[#This Row],[Scheduled Departure]])</f>
        <v>0</v>
      </c>
      <c r="L989" s="1">
        <v>1.5972222222222221E-2</v>
      </c>
      <c r="M989">
        <f>(L989-J989)*24*60</f>
        <v>2.9999999999999991</v>
      </c>
      <c r="N989" s="16">
        <f>Flights[[#This Row],[Length (min)]]/60</f>
        <v>4.7666666666666666</v>
      </c>
      <c r="O989">
        <v>286</v>
      </c>
      <c r="P989">
        <v>2342</v>
      </c>
      <c r="Q989" s="18">
        <f>IFERROR(Flights[[#This Row],[Distance]]/Flights[[#This Row],[Length (hr)]], "")</f>
        <v>491.32867132867136</v>
      </c>
      <c r="R989" s="1">
        <v>0.33888888888888891</v>
      </c>
      <c r="S989" s="1" t="str">
        <f>IF(Flights[[#This Row],[Length (hr)]]&lt;2, "No meal", IF(Flights[[#This Row],[Length (hr)]]&lt;3.5, "Light meal", "Full meal"))</f>
        <v>Full meal</v>
      </c>
      <c r="T989" s="1" t="str">
        <f>IF(AND(Flights[[#This Row],[Airline]]="US Airways", Flights[[#This Row],[Meal]]="Full Meal"), "Yes", "No")</f>
        <v>No</v>
      </c>
      <c r="U989" s="1">
        <v>0.33958333333333335</v>
      </c>
      <c r="V989">
        <v>1</v>
      </c>
      <c r="W989" s="1" t="str">
        <f>IF(Flights[[#This Row],[Arrival Delay]] = "", "Cancelled", IF(Flights[[#This Row],[Arrival Delay]]&gt;15, "Delayed", "On time"))</f>
        <v>On time</v>
      </c>
      <c r="X989" t="str">
        <f>IF(Flights[[#This Row],[Status]]&lt;&gt;"Delayed","", IF(Flights[[#This Row],[Arrival Delay]]&gt;120, "Severe", IF(Flights[[#This Row],[Arrival Delay]]&gt;60, "Major", "Moderate")))</f>
        <v/>
      </c>
      <c r="Y989" t="b">
        <v>0</v>
      </c>
      <c r="AA989" t="str">
        <f>IF(OR(AND(Flights[[#This Row],[Status]]="Cancelled", Flights[[#This Row],[Cancellation Reason]]="Airline/Carrier"), Flights[[#This Row],[Delay Type]]="Severe"), "Yes", "No")</f>
        <v>No</v>
      </c>
    </row>
    <row r="990" spans="1:27" x14ac:dyDescent="0.3">
      <c r="A990" s="3">
        <v>42082</v>
      </c>
      <c r="B990" s="22">
        <f>WEEKNUM(Flights[[#This Row],[Date]], 1)</f>
        <v>12</v>
      </c>
      <c r="C990" s="22">
        <f>WEEKDAY(Flights[[#This Row],[Date]],1)</f>
        <v>5</v>
      </c>
      <c r="D990" t="s">
        <v>423</v>
      </c>
      <c r="E990" t="s">
        <v>1997</v>
      </c>
      <c r="F990" t="s">
        <v>0</v>
      </c>
      <c r="G990" t="s">
        <v>17</v>
      </c>
      <c r="H990" t="str">
        <f>_xlfn.XLOOKUP(Flights[[#This Row],[Destination]], Airports!$A$2:$A$78, Airports!$D$2:$D$78)</f>
        <v>Honolulu</v>
      </c>
      <c r="I990" t="str" cm="1">
        <f t="array" ref="I990">_xlfn.XLOOKUP(Flights[[#This Row],[Destination]],_xlfn._TRO_TRAILING( Airports!A:A),_xlfn._TRO_TRAILING( Airports!E:E), "Not found")</f>
        <v>HI</v>
      </c>
      <c r="J990" s="1">
        <v>0.3611111111111111</v>
      </c>
      <c r="K990" s="22">
        <f>HOUR(Flights[[#This Row],[Scheduled Departure]])</f>
        <v>8</v>
      </c>
      <c r="L990" s="1">
        <v>0.36527777777777776</v>
      </c>
      <c r="M990">
        <f>(L990-J990)*24*60</f>
        <v>5.9999999999999787</v>
      </c>
      <c r="N990" s="16">
        <f>Flights[[#This Row],[Length (min)]]/60</f>
        <v>6.0666666666666664</v>
      </c>
      <c r="O990">
        <v>364</v>
      </c>
      <c r="P990">
        <v>2556</v>
      </c>
      <c r="Q990" s="18">
        <f>IFERROR(Flights[[#This Row],[Distance]]/Flights[[#This Row],[Length (hr)]], "")</f>
        <v>421.31868131868134</v>
      </c>
      <c r="R990" s="1">
        <v>0.4861111111111111</v>
      </c>
      <c r="S990" s="1" t="str">
        <f>IF(Flights[[#This Row],[Length (hr)]]&lt;2, "No meal", IF(Flights[[#This Row],[Length (hr)]]&lt;3.5, "Light meal", "Full meal"))</f>
        <v>Full meal</v>
      </c>
      <c r="T990" s="1" t="str">
        <f>IF(AND(Flights[[#This Row],[Airline]]="US Airways", Flights[[#This Row],[Meal]]="Full Meal"), "Yes", "No")</f>
        <v>No</v>
      </c>
      <c r="U990" s="1">
        <v>0.49305555555555558</v>
      </c>
      <c r="V990">
        <v>10</v>
      </c>
      <c r="W990" s="1" t="str">
        <f>IF(Flights[[#This Row],[Arrival Delay]] = "", "Cancelled", IF(Flights[[#This Row],[Arrival Delay]]&gt;15, "Delayed", "On time"))</f>
        <v>On time</v>
      </c>
      <c r="X990" t="str">
        <f>IF(Flights[[#This Row],[Status]]&lt;&gt;"Delayed","", IF(Flights[[#This Row],[Arrival Delay]]&gt;120, "Severe", IF(Flights[[#This Row],[Arrival Delay]]&gt;60, "Major", "Moderate")))</f>
        <v/>
      </c>
      <c r="Y990" t="b">
        <v>0</v>
      </c>
      <c r="AA990" t="str">
        <f>IF(OR(AND(Flights[[#This Row],[Status]]="Cancelled", Flights[[#This Row],[Cancellation Reason]]="Airline/Carrier"), Flights[[#This Row],[Delay Type]]="Severe"), "Yes", "No")</f>
        <v>No</v>
      </c>
    </row>
    <row r="991" spans="1:27" x14ac:dyDescent="0.3">
      <c r="A991" s="3">
        <v>42082</v>
      </c>
      <c r="B991" s="22">
        <f>WEEKNUM(Flights[[#This Row],[Date]], 1)</f>
        <v>12</v>
      </c>
      <c r="C991" s="22">
        <f>WEEKDAY(Flights[[#This Row],[Date]],1)</f>
        <v>5</v>
      </c>
      <c r="D991" t="s">
        <v>51</v>
      </c>
      <c r="E991" t="s">
        <v>1987</v>
      </c>
      <c r="F991" t="s">
        <v>0</v>
      </c>
      <c r="G991" t="s">
        <v>2</v>
      </c>
      <c r="H991" t="str">
        <f>_xlfn.XLOOKUP(Flights[[#This Row],[Destination]], Airports!$A$2:$A$78, Airports!$D$2:$D$78)</f>
        <v>Miami</v>
      </c>
      <c r="I991" t="str" cm="1">
        <f t="array" ref="I991">_xlfn.XLOOKUP(Flights[[#This Row],[Destination]],_xlfn._TRO_TRAILING( Airports!A:A),_xlfn._TRO_TRAILING( Airports!E:E), "Not found")</f>
        <v>FL</v>
      </c>
      <c r="J991" s="1">
        <v>0.375</v>
      </c>
      <c r="K991" s="22">
        <f>HOUR(Flights[[#This Row],[Scheduled Departure]])</f>
        <v>9</v>
      </c>
      <c r="L991" s="1">
        <v>0.37361111111111112</v>
      </c>
      <c r="M991">
        <f>(L991-J991)*24*60</f>
        <v>-1.9999999999999929</v>
      </c>
      <c r="N991" s="16">
        <f>Flights[[#This Row],[Length (min)]]/60</f>
        <v>4.7666666666666666</v>
      </c>
      <c r="O991">
        <v>286</v>
      </c>
      <c r="P991">
        <v>2342</v>
      </c>
      <c r="Q991" s="18">
        <f>IFERROR(Flights[[#This Row],[Distance]]/Flights[[#This Row],[Length (hr)]], "")</f>
        <v>491.32867132867136</v>
      </c>
      <c r="R991" s="1">
        <v>0.70486111111111116</v>
      </c>
      <c r="S991" s="1" t="str">
        <f>IF(Flights[[#This Row],[Length (hr)]]&lt;2, "No meal", IF(Flights[[#This Row],[Length (hr)]]&lt;3.5, "Light meal", "Full meal"))</f>
        <v>Full meal</v>
      </c>
      <c r="T991" s="1" t="str">
        <f>IF(AND(Flights[[#This Row],[Airline]]="US Airways", Flights[[#This Row],[Meal]]="Full Meal"), "Yes", "No")</f>
        <v>No</v>
      </c>
      <c r="U991" s="1">
        <v>0.69722222222222219</v>
      </c>
      <c r="V991">
        <v>-11</v>
      </c>
      <c r="W991" s="1" t="str">
        <f>IF(Flights[[#This Row],[Arrival Delay]] = "", "Cancelled", IF(Flights[[#This Row],[Arrival Delay]]&gt;15, "Delayed", "On time"))</f>
        <v>On time</v>
      </c>
      <c r="X991" t="str">
        <f>IF(Flights[[#This Row],[Status]]&lt;&gt;"Delayed","", IF(Flights[[#This Row],[Arrival Delay]]&gt;120, "Severe", IF(Flights[[#This Row],[Arrival Delay]]&gt;60, "Major", "Moderate")))</f>
        <v/>
      </c>
      <c r="Y991" t="b">
        <v>0</v>
      </c>
      <c r="AA991" t="str">
        <f>IF(OR(AND(Flights[[#This Row],[Status]]="Cancelled", Flights[[#This Row],[Cancellation Reason]]="Airline/Carrier"), Flights[[#This Row],[Delay Type]]="Severe"), "Yes", "No")</f>
        <v>No</v>
      </c>
    </row>
    <row r="992" spans="1:27" x14ac:dyDescent="0.3">
      <c r="A992" s="3">
        <v>42082</v>
      </c>
      <c r="B992" s="22">
        <f>WEEKNUM(Flights[[#This Row],[Date]], 1)</f>
        <v>12</v>
      </c>
      <c r="C992" s="22">
        <f>WEEKDAY(Flights[[#This Row],[Date]],1)</f>
        <v>5</v>
      </c>
      <c r="D992" t="s">
        <v>427</v>
      </c>
      <c r="E992" t="s">
        <v>1990</v>
      </c>
      <c r="F992" t="s">
        <v>0</v>
      </c>
      <c r="G992" t="s">
        <v>20</v>
      </c>
      <c r="H992" t="str">
        <f>_xlfn.XLOOKUP(Flights[[#This Row],[Destination]], Airports!$A$2:$A$78, Airports!$D$2:$D$78)</f>
        <v>Kahului</v>
      </c>
      <c r="I992" t="str" cm="1">
        <f t="array" ref="I992">_xlfn.XLOOKUP(Flights[[#This Row],[Destination]],_xlfn._TRO_TRAILING( Airports!A:A),_xlfn._TRO_TRAILING( Airports!E:E), "Not found")</f>
        <v>HI</v>
      </c>
      <c r="J992" s="1">
        <v>0.37847222222222221</v>
      </c>
      <c r="K992" s="22">
        <f>HOUR(Flights[[#This Row],[Scheduled Departure]])</f>
        <v>9</v>
      </c>
      <c r="L992" s="1">
        <v>0.37708333333333333</v>
      </c>
      <c r="M992">
        <f>(L992-J992)*24*60</f>
        <v>-1.9999999999999929</v>
      </c>
      <c r="N992" s="16">
        <f>Flights[[#This Row],[Length (min)]]/60</f>
        <v>5.7333333333333334</v>
      </c>
      <c r="O992">
        <v>344</v>
      </c>
      <c r="P992">
        <v>2486</v>
      </c>
      <c r="Q992" s="18">
        <f>IFERROR(Flights[[#This Row],[Distance]]/Flights[[#This Row],[Length (hr)]], "")</f>
        <v>433.60465116279067</v>
      </c>
      <c r="R992" s="1">
        <v>0.50069444444444444</v>
      </c>
      <c r="S992" s="1" t="str">
        <f>IF(Flights[[#This Row],[Length (hr)]]&lt;2, "No meal", IF(Flights[[#This Row],[Length (hr)]]&lt;3.5, "Light meal", "Full meal"))</f>
        <v>Full meal</v>
      </c>
      <c r="T992" s="1" t="str">
        <f>IF(AND(Flights[[#This Row],[Airline]]="US Airways", Flights[[#This Row],[Meal]]="Full Meal"), "Yes", "No")</f>
        <v>No</v>
      </c>
      <c r="U992" s="1">
        <v>0.4909722222222222</v>
      </c>
      <c r="V992">
        <v>-14</v>
      </c>
      <c r="W992" s="1" t="str">
        <f>IF(Flights[[#This Row],[Arrival Delay]] = "", "Cancelled", IF(Flights[[#This Row],[Arrival Delay]]&gt;15, "Delayed", "On time"))</f>
        <v>On time</v>
      </c>
      <c r="X992" t="str">
        <f>IF(Flights[[#This Row],[Status]]&lt;&gt;"Delayed","", IF(Flights[[#This Row],[Arrival Delay]]&gt;120, "Severe", IF(Flights[[#This Row],[Arrival Delay]]&gt;60, "Major", "Moderate")))</f>
        <v/>
      </c>
      <c r="Y992" t="b">
        <v>0</v>
      </c>
      <c r="AA992" t="str">
        <f>IF(OR(AND(Flights[[#This Row],[Status]]="Cancelled", Flights[[#This Row],[Cancellation Reason]]="Airline/Carrier"), Flights[[#This Row],[Delay Type]]="Severe"), "Yes", "No")</f>
        <v>No</v>
      </c>
    </row>
    <row r="993" spans="1:27" x14ac:dyDescent="0.3">
      <c r="A993" s="3">
        <v>42082</v>
      </c>
      <c r="B993" s="22">
        <f>WEEKNUM(Flights[[#This Row],[Date]], 1)</f>
        <v>12</v>
      </c>
      <c r="C993" s="22">
        <f>WEEKDAY(Flights[[#This Row],[Date]],1)</f>
        <v>5</v>
      </c>
      <c r="D993" t="s">
        <v>1061</v>
      </c>
      <c r="E993" t="s">
        <v>1994</v>
      </c>
      <c r="F993" t="s">
        <v>0</v>
      </c>
      <c r="G993" t="s">
        <v>246</v>
      </c>
      <c r="H993" t="str">
        <f>_xlfn.XLOOKUP(Flights[[#This Row],[Destination]], Airports!$A$2:$A$78, Airports!$D$2:$D$78)</f>
        <v>Albuquerque</v>
      </c>
      <c r="I993" t="str" cm="1">
        <f t="array" ref="I993">_xlfn.XLOOKUP(Flights[[#This Row],[Destination]],_xlfn._TRO_TRAILING( Airports!A:A),_xlfn._TRO_TRAILING( Airports!E:E), "Not found")</f>
        <v>NM</v>
      </c>
      <c r="J993" s="1">
        <v>0.38333333333333336</v>
      </c>
      <c r="K993" s="22">
        <f>HOUR(Flights[[#This Row],[Scheduled Departure]])</f>
        <v>9</v>
      </c>
      <c r="L993" s="1">
        <v>0.37916666666666665</v>
      </c>
      <c r="M993">
        <f>(L993-J993)*24*60</f>
        <v>-6.0000000000000586</v>
      </c>
      <c r="N993" s="16">
        <f>Flights[[#This Row],[Length (min)]]/60</f>
        <v>1.9333333333333333</v>
      </c>
      <c r="O993">
        <v>116</v>
      </c>
      <c r="P993">
        <v>677</v>
      </c>
      <c r="Q993" s="18">
        <f>IFERROR(Flights[[#This Row],[Distance]]/Flights[[#This Row],[Length (hr)]], "")</f>
        <v>350.17241379310343</v>
      </c>
      <c r="R993" s="1">
        <v>0.50416666666666665</v>
      </c>
      <c r="S993" s="1" t="str">
        <f>IF(Flights[[#This Row],[Length (hr)]]&lt;2, "No meal", IF(Flights[[#This Row],[Length (hr)]]&lt;3.5, "Light meal", "Full meal"))</f>
        <v>No meal</v>
      </c>
      <c r="T993" s="1" t="str">
        <f>IF(AND(Flights[[#This Row],[Airline]]="US Airways", Flights[[#This Row],[Meal]]="Full Meal"), "Yes", "No")</f>
        <v>No</v>
      </c>
      <c r="U993" s="1">
        <v>0.50138888888888888</v>
      </c>
      <c r="V993">
        <v>-4</v>
      </c>
      <c r="W993" s="1" t="str">
        <f>IF(Flights[[#This Row],[Arrival Delay]] = "", "Cancelled", IF(Flights[[#This Row],[Arrival Delay]]&gt;15, "Delayed", "On time"))</f>
        <v>On time</v>
      </c>
      <c r="X993" t="str">
        <f>IF(Flights[[#This Row],[Status]]&lt;&gt;"Delayed","", IF(Flights[[#This Row],[Arrival Delay]]&gt;120, "Severe", IF(Flights[[#This Row],[Arrival Delay]]&gt;60, "Major", "Moderate")))</f>
        <v/>
      </c>
      <c r="Y993" t="b">
        <v>0</v>
      </c>
      <c r="AA993" t="str">
        <f>IF(OR(AND(Flights[[#This Row],[Status]]="Cancelled", Flights[[#This Row],[Cancellation Reason]]="Airline/Carrier"), Flights[[#This Row],[Delay Type]]="Severe"), "Yes", "No")</f>
        <v>No</v>
      </c>
    </row>
    <row r="994" spans="1:27" x14ac:dyDescent="0.3">
      <c r="A994" s="3">
        <v>42082</v>
      </c>
      <c r="B994" s="22">
        <f>WEEKNUM(Flights[[#This Row],[Date]], 1)</f>
        <v>12</v>
      </c>
      <c r="C994" s="22">
        <f>WEEKDAY(Flights[[#This Row],[Date]],1)</f>
        <v>5</v>
      </c>
      <c r="D994" t="s">
        <v>461</v>
      </c>
      <c r="E994" t="s">
        <v>1996</v>
      </c>
      <c r="F994" t="s">
        <v>0</v>
      </c>
      <c r="G994" t="s">
        <v>12</v>
      </c>
      <c r="H994" t="str">
        <f>_xlfn.XLOOKUP(Flights[[#This Row],[Destination]], Airports!$A$2:$A$78, Airports!$D$2:$D$78)</f>
        <v>New York</v>
      </c>
      <c r="I994" t="str" cm="1">
        <f t="array" ref="I994">_xlfn.XLOOKUP(Flights[[#This Row],[Destination]],_xlfn._TRO_TRAILING( Airports!A:A),_xlfn._TRO_TRAILING( Airports!E:E), "Not found")</f>
        <v>NY</v>
      </c>
      <c r="J994" s="1">
        <v>0.44791666666666669</v>
      </c>
      <c r="K994" s="22">
        <f>HOUR(Flights[[#This Row],[Scheduled Departure]])</f>
        <v>10</v>
      </c>
      <c r="L994" s="1">
        <v>0.44861111111111113</v>
      </c>
      <c r="M994">
        <f>(L994-J994)*24*60</f>
        <v>0.99999999999999645</v>
      </c>
      <c r="N994" s="16">
        <f>Flights[[#This Row],[Length (min)]]/60</f>
        <v>5.0666666666666664</v>
      </c>
      <c r="O994">
        <v>304</v>
      </c>
      <c r="P994">
        <v>2475</v>
      </c>
      <c r="Q994" s="18">
        <f>IFERROR(Flights[[#This Row],[Distance]]/Flights[[#This Row],[Length (hr)]], "")</f>
        <v>488.48684210526318</v>
      </c>
      <c r="R994" s="1">
        <v>0.80208333333333337</v>
      </c>
      <c r="S994" s="1" t="str">
        <f>IF(Flights[[#This Row],[Length (hr)]]&lt;2, "No meal", IF(Flights[[#This Row],[Length (hr)]]&lt;3.5, "Light meal", "Full meal"))</f>
        <v>Full meal</v>
      </c>
      <c r="T994" s="1" t="str">
        <f>IF(AND(Flights[[#This Row],[Airline]]="US Airways", Flights[[#This Row],[Meal]]="Full Meal"), "Yes", "No")</f>
        <v>No</v>
      </c>
      <c r="U994" s="1">
        <v>0.78472222222222221</v>
      </c>
      <c r="V994">
        <v>-25</v>
      </c>
      <c r="W994" s="1" t="str">
        <f>IF(Flights[[#This Row],[Arrival Delay]] = "", "Cancelled", IF(Flights[[#This Row],[Arrival Delay]]&gt;15, "Delayed", "On time"))</f>
        <v>On time</v>
      </c>
      <c r="X994" t="str">
        <f>IF(Flights[[#This Row],[Status]]&lt;&gt;"Delayed","", IF(Flights[[#This Row],[Arrival Delay]]&gt;120, "Severe", IF(Flights[[#This Row],[Arrival Delay]]&gt;60, "Major", "Moderate")))</f>
        <v/>
      </c>
      <c r="Y994" t="b">
        <v>0</v>
      </c>
      <c r="AA994" t="str">
        <f>IF(OR(AND(Flights[[#This Row],[Status]]="Cancelled", Flights[[#This Row],[Cancellation Reason]]="Airline/Carrier"), Flights[[#This Row],[Delay Type]]="Severe"), "Yes", "No")</f>
        <v>No</v>
      </c>
    </row>
    <row r="995" spans="1:27" x14ac:dyDescent="0.3">
      <c r="A995" s="3">
        <v>42082</v>
      </c>
      <c r="B995" s="22">
        <f>WEEKNUM(Flights[[#This Row],[Date]], 1)</f>
        <v>12</v>
      </c>
      <c r="C995" s="22">
        <f>WEEKDAY(Flights[[#This Row],[Date]],1)</f>
        <v>5</v>
      </c>
      <c r="D995" t="s">
        <v>1141</v>
      </c>
      <c r="E995" t="s">
        <v>1995</v>
      </c>
      <c r="F995" t="s">
        <v>0</v>
      </c>
      <c r="G995" t="s">
        <v>273</v>
      </c>
      <c r="H995" t="str">
        <f>_xlfn.XLOOKUP(Flights[[#This Row],[Destination]], Airports!$A$2:$A$78, Airports!$D$2:$D$78)</f>
        <v>Denver</v>
      </c>
      <c r="I995" t="str" cm="1">
        <f t="array" ref="I995">_xlfn.XLOOKUP(Flights[[#This Row],[Destination]],_xlfn._TRO_TRAILING( Airports!A:A),_xlfn._TRO_TRAILING( Airports!E:E), "Not found")</f>
        <v>CO</v>
      </c>
      <c r="J995" s="1">
        <v>0.50347222222222221</v>
      </c>
      <c r="K995" s="22">
        <f>HOUR(Flights[[#This Row],[Scheduled Departure]])</f>
        <v>12</v>
      </c>
      <c r="L995" s="1">
        <v>0.50972222222222219</v>
      </c>
      <c r="M995">
        <f>(L995-J995)*24*60</f>
        <v>8.999999999999968</v>
      </c>
      <c r="N995" s="16">
        <f>Flights[[#This Row],[Length (min)]]/60</f>
        <v>2.15</v>
      </c>
      <c r="O995">
        <v>129</v>
      </c>
      <c r="P995">
        <v>862</v>
      </c>
      <c r="Q995" s="18">
        <f>IFERROR(Flights[[#This Row],[Distance]]/Flights[[#This Row],[Length (hr)]], "")</f>
        <v>400.93023255813955</v>
      </c>
      <c r="R995" s="1">
        <v>0.63888888888888884</v>
      </c>
      <c r="S995" s="1" t="str">
        <f>IF(Flights[[#This Row],[Length (hr)]]&lt;2, "No meal", IF(Flights[[#This Row],[Length (hr)]]&lt;3.5, "Light meal", "Full meal"))</f>
        <v>Light meal</v>
      </c>
      <c r="T995" s="1" t="str">
        <f>IF(AND(Flights[[#This Row],[Airline]]="US Airways", Flights[[#This Row],[Meal]]="Full Meal"), "Yes", "No")</f>
        <v>No</v>
      </c>
      <c r="U995" s="1">
        <v>0.64097222222222228</v>
      </c>
      <c r="V995">
        <v>3</v>
      </c>
      <c r="W995" s="1" t="str">
        <f>IF(Flights[[#This Row],[Arrival Delay]] = "", "Cancelled", IF(Flights[[#This Row],[Arrival Delay]]&gt;15, "Delayed", "On time"))</f>
        <v>On time</v>
      </c>
      <c r="X995" t="str">
        <f>IF(Flights[[#This Row],[Status]]&lt;&gt;"Delayed","", IF(Flights[[#This Row],[Arrival Delay]]&gt;120, "Severe", IF(Flights[[#This Row],[Arrival Delay]]&gt;60, "Major", "Moderate")))</f>
        <v/>
      </c>
      <c r="Y995" t="b">
        <v>0</v>
      </c>
      <c r="AA995" t="str">
        <f>IF(OR(AND(Flights[[#This Row],[Status]]="Cancelled", Flights[[#This Row],[Cancellation Reason]]="Airline/Carrier"), Flights[[#This Row],[Delay Type]]="Severe"), "Yes", "No")</f>
        <v>No</v>
      </c>
    </row>
    <row r="996" spans="1:27" x14ac:dyDescent="0.3">
      <c r="A996" s="3">
        <v>42082</v>
      </c>
      <c r="B996" s="22">
        <f>WEEKNUM(Flights[[#This Row],[Date]], 1)</f>
        <v>12</v>
      </c>
      <c r="C996" s="22">
        <f>WEEKDAY(Flights[[#This Row],[Date]],1)</f>
        <v>5</v>
      </c>
      <c r="D996" t="s">
        <v>498</v>
      </c>
      <c r="E996" t="s">
        <v>1989</v>
      </c>
      <c r="F996" t="s">
        <v>0</v>
      </c>
      <c r="G996" t="s">
        <v>268</v>
      </c>
      <c r="H996" t="str">
        <f>_xlfn.XLOOKUP(Flights[[#This Row],[Destination]], Airports!$A$2:$A$78, Airports!$D$2:$D$78)</f>
        <v>Convington</v>
      </c>
      <c r="I996" t="str" cm="1">
        <f t="array" ref="I996">_xlfn.XLOOKUP(Flights[[#This Row],[Destination]],_xlfn._TRO_TRAILING( Airports!A:A),_xlfn._TRO_TRAILING( Airports!E:E), "Not found")</f>
        <v>KY</v>
      </c>
      <c r="J996" s="1">
        <v>0.51388888888888884</v>
      </c>
      <c r="K996" s="22">
        <f>HOUR(Flights[[#This Row],[Scheduled Departure]])</f>
        <v>12</v>
      </c>
      <c r="L996" s="1">
        <v>0.51180555555555551</v>
      </c>
      <c r="M996">
        <f>(L996-J996)*24*60</f>
        <v>-2.9999999999999893</v>
      </c>
      <c r="N996" s="16">
        <f>Flights[[#This Row],[Length (min)]]/60</f>
        <v>4.0166666666666666</v>
      </c>
      <c r="O996">
        <v>241</v>
      </c>
      <c r="P996">
        <v>1900</v>
      </c>
      <c r="Q996" s="18">
        <f>IFERROR(Flights[[#This Row],[Distance]]/Flights[[#This Row],[Length (hr)]], "")</f>
        <v>473.02904564315355</v>
      </c>
      <c r="R996" s="1">
        <v>0.80902777777777779</v>
      </c>
      <c r="S996" s="1" t="str">
        <f>IF(Flights[[#This Row],[Length (hr)]]&lt;2, "No meal", IF(Flights[[#This Row],[Length (hr)]]&lt;3.5, "Light meal", "Full meal"))</f>
        <v>Full meal</v>
      </c>
      <c r="T996" s="1" t="str">
        <f>IF(AND(Flights[[#This Row],[Airline]]="US Airways", Flights[[#This Row],[Meal]]="Full Meal"), "Yes", "No")</f>
        <v>No</v>
      </c>
      <c r="U996" s="1">
        <v>0.8041666666666667</v>
      </c>
      <c r="V996">
        <v>-7</v>
      </c>
      <c r="W996" s="1" t="str">
        <f>IF(Flights[[#This Row],[Arrival Delay]] = "", "Cancelled", IF(Flights[[#This Row],[Arrival Delay]]&gt;15, "Delayed", "On time"))</f>
        <v>On time</v>
      </c>
      <c r="X996" t="str">
        <f>IF(Flights[[#This Row],[Status]]&lt;&gt;"Delayed","", IF(Flights[[#This Row],[Arrival Delay]]&gt;120, "Severe", IF(Flights[[#This Row],[Arrival Delay]]&gt;60, "Major", "Moderate")))</f>
        <v/>
      </c>
      <c r="Y996" t="b">
        <v>0</v>
      </c>
      <c r="AA996" t="str">
        <f>IF(OR(AND(Flights[[#This Row],[Status]]="Cancelled", Flights[[#This Row],[Cancellation Reason]]="Airline/Carrier"), Flights[[#This Row],[Delay Type]]="Severe"), "Yes", "No")</f>
        <v>No</v>
      </c>
    </row>
    <row r="997" spans="1:27" x14ac:dyDescent="0.3">
      <c r="A997" s="3">
        <v>42082</v>
      </c>
      <c r="B997" s="22">
        <f>WEEKNUM(Flights[[#This Row],[Date]], 1)</f>
        <v>12</v>
      </c>
      <c r="C997" s="22">
        <f>WEEKDAY(Flights[[#This Row],[Date]],1)</f>
        <v>5</v>
      </c>
      <c r="D997" t="s">
        <v>508</v>
      </c>
      <c r="E997" t="s">
        <v>1990</v>
      </c>
      <c r="F997" t="s">
        <v>0</v>
      </c>
      <c r="G997" t="s">
        <v>17</v>
      </c>
      <c r="H997" t="str">
        <f>_xlfn.XLOOKUP(Flights[[#This Row],[Destination]], Airports!$A$2:$A$78, Airports!$D$2:$D$78)</f>
        <v>Honolulu</v>
      </c>
      <c r="I997" t="str" cm="1">
        <f t="array" ref="I997">_xlfn.XLOOKUP(Flights[[#This Row],[Destination]],_xlfn._TRO_TRAILING( Airports!A:A),_xlfn._TRO_TRAILING( Airports!E:E), "Not found")</f>
        <v>HI</v>
      </c>
      <c r="J997" s="1">
        <v>0.54861111111111116</v>
      </c>
      <c r="K997" s="22">
        <f>HOUR(Flights[[#This Row],[Scheduled Departure]])</f>
        <v>13</v>
      </c>
      <c r="L997" s="1">
        <v>0.56736111111111109</v>
      </c>
      <c r="M997">
        <f>(L997-J997)*24*60</f>
        <v>26.999999999999904</v>
      </c>
      <c r="N997" s="16">
        <f>Flights[[#This Row],[Length (min)]]/60</f>
        <v>5.666666666666667</v>
      </c>
      <c r="O997">
        <v>340</v>
      </c>
      <c r="P997">
        <v>2556</v>
      </c>
      <c r="Q997" s="18">
        <f>IFERROR(Flights[[#This Row],[Distance]]/Flights[[#This Row],[Length (hr)]], "")</f>
        <v>451.05882352941177</v>
      </c>
      <c r="R997" s="1">
        <v>0.66874999999999996</v>
      </c>
      <c r="S997" s="1" t="str">
        <f>IF(Flights[[#This Row],[Length (hr)]]&lt;2, "No meal", IF(Flights[[#This Row],[Length (hr)]]&lt;3.5, "Light meal", "Full meal"))</f>
        <v>Full meal</v>
      </c>
      <c r="T997" s="1" t="str">
        <f>IF(AND(Flights[[#This Row],[Airline]]="US Airways", Flights[[#This Row],[Meal]]="Full Meal"), "Yes", "No")</f>
        <v>No</v>
      </c>
      <c r="U997" s="1">
        <v>0.67847222222222225</v>
      </c>
      <c r="V997">
        <v>14</v>
      </c>
      <c r="W997" s="1" t="str">
        <f>IF(Flights[[#This Row],[Arrival Delay]] = "", "Cancelled", IF(Flights[[#This Row],[Arrival Delay]]&gt;15, "Delayed", "On time"))</f>
        <v>On time</v>
      </c>
      <c r="X997" t="str">
        <f>IF(Flights[[#This Row],[Status]]&lt;&gt;"Delayed","", IF(Flights[[#This Row],[Arrival Delay]]&gt;120, "Severe", IF(Flights[[#This Row],[Arrival Delay]]&gt;60, "Major", "Moderate")))</f>
        <v/>
      </c>
      <c r="Y997" t="b">
        <v>0</v>
      </c>
      <c r="AA997" t="str">
        <f>IF(OR(AND(Flights[[#This Row],[Status]]="Cancelled", Flights[[#This Row],[Cancellation Reason]]="Airline/Carrier"), Flights[[#This Row],[Delay Type]]="Severe"), "Yes", "No")</f>
        <v>No</v>
      </c>
    </row>
    <row r="998" spans="1:27" x14ac:dyDescent="0.3">
      <c r="A998" s="3">
        <v>42082</v>
      </c>
      <c r="B998" s="22">
        <f>WEEKNUM(Flights[[#This Row],[Date]], 1)</f>
        <v>12</v>
      </c>
      <c r="C998" s="22">
        <f>WEEKDAY(Flights[[#This Row],[Date]],1)</f>
        <v>5</v>
      </c>
      <c r="D998" t="s">
        <v>554</v>
      </c>
      <c r="E998" t="s">
        <v>1996</v>
      </c>
      <c r="F998" t="s">
        <v>0</v>
      </c>
      <c r="G998" t="s">
        <v>9</v>
      </c>
      <c r="H998" t="str">
        <f>_xlfn.XLOOKUP(Flights[[#This Row],[Destination]], Airports!$A$2:$A$78, Airports!$D$2:$D$78)</f>
        <v>San Francisco</v>
      </c>
      <c r="I998" t="str" cm="1">
        <f t="array" ref="I998">_xlfn.XLOOKUP(Flights[[#This Row],[Destination]],_xlfn._TRO_TRAILING( Airports!A:A),_xlfn._TRO_TRAILING( Airports!E:E), "Not found")</f>
        <v>CA</v>
      </c>
      <c r="J998" s="1">
        <v>0.64583333333333337</v>
      </c>
      <c r="K998" s="22">
        <f>HOUR(Flights[[#This Row],[Scheduled Departure]])</f>
        <v>15</v>
      </c>
      <c r="L998" s="1">
        <v>0.65972222222222221</v>
      </c>
      <c r="M998">
        <f>(L998-J998)*24*60</f>
        <v>19.999999999999929</v>
      </c>
      <c r="N998" s="16">
        <f>Flights[[#This Row],[Length (min)]]/60</f>
        <v>1.1166666666666667</v>
      </c>
      <c r="O998">
        <v>67</v>
      </c>
      <c r="P998">
        <v>337</v>
      </c>
      <c r="Q998" s="18">
        <f>IFERROR(Flights[[#This Row],[Distance]]/Flights[[#This Row],[Length (hr)]], "")</f>
        <v>301.79104477611941</v>
      </c>
      <c r="R998" s="1">
        <v>0.69444444444444442</v>
      </c>
      <c r="S998" s="1" t="str">
        <f>IF(Flights[[#This Row],[Length (hr)]]&lt;2, "No meal", IF(Flights[[#This Row],[Length (hr)]]&lt;3.5, "Light meal", "Full meal"))</f>
        <v>No meal</v>
      </c>
      <c r="T998" s="1" t="str">
        <f>IF(AND(Flights[[#This Row],[Airline]]="US Airways", Flights[[#This Row],[Meal]]="Full Meal"), "Yes", "No")</f>
        <v>No</v>
      </c>
      <c r="U998" s="1">
        <v>0.70625000000000004</v>
      </c>
      <c r="V998">
        <v>17</v>
      </c>
      <c r="W998" s="1" t="str">
        <f>IF(Flights[[#This Row],[Arrival Delay]] = "", "Cancelled", IF(Flights[[#This Row],[Arrival Delay]]&gt;15, "Delayed", "On time"))</f>
        <v>Delayed</v>
      </c>
      <c r="X998" t="str">
        <f>IF(Flights[[#This Row],[Status]]&lt;&gt;"Delayed","", IF(Flights[[#This Row],[Arrival Delay]]&gt;120, "Severe", IF(Flights[[#This Row],[Arrival Delay]]&gt;60, "Major", "Moderate")))</f>
        <v>Moderate</v>
      </c>
      <c r="Y998" t="b">
        <v>0</v>
      </c>
      <c r="AA998" t="str">
        <f>IF(OR(AND(Flights[[#This Row],[Status]]="Cancelled", Flights[[#This Row],[Cancellation Reason]]="Airline/Carrier"), Flights[[#This Row],[Delay Type]]="Severe"), "Yes", "No")</f>
        <v>No</v>
      </c>
    </row>
    <row r="999" spans="1:27" x14ac:dyDescent="0.3">
      <c r="A999" s="3">
        <v>42082</v>
      </c>
      <c r="B999" s="22">
        <f>WEEKNUM(Flights[[#This Row],[Date]], 1)</f>
        <v>12</v>
      </c>
      <c r="C999" s="22">
        <f>WEEKDAY(Flights[[#This Row],[Date]],1)</f>
        <v>5</v>
      </c>
      <c r="D999" t="s">
        <v>94</v>
      </c>
      <c r="E999" t="s">
        <v>1987</v>
      </c>
      <c r="F999" t="s">
        <v>0</v>
      </c>
      <c r="G999" t="s">
        <v>15</v>
      </c>
      <c r="H999" t="str">
        <f>_xlfn.XLOOKUP(Flights[[#This Row],[Destination]], Airports!$A$2:$A$78, Airports!$D$2:$D$78)</f>
        <v>Las Vegas</v>
      </c>
      <c r="I999" t="str" cm="1">
        <f t="array" ref="I999">_xlfn.XLOOKUP(Flights[[#This Row],[Destination]],_xlfn._TRO_TRAILING( Airports!A:A),_xlfn._TRO_TRAILING( Airports!E:E), "Not found")</f>
        <v>NV</v>
      </c>
      <c r="J999" s="1">
        <v>0.69444444444444442</v>
      </c>
      <c r="K999" s="22">
        <f>HOUR(Flights[[#This Row],[Scheduled Departure]])</f>
        <v>16</v>
      </c>
      <c r="L999" s="1">
        <v>0.68958333333333333</v>
      </c>
      <c r="M999">
        <f>(L999-J999)*24*60</f>
        <v>-6.9999999999999751</v>
      </c>
      <c r="N999" s="16">
        <f>Flights[[#This Row],[Length (min)]]/60</f>
        <v>1.45</v>
      </c>
      <c r="O999">
        <v>87</v>
      </c>
      <c r="P999">
        <v>236</v>
      </c>
      <c r="Q999" s="18">
        <f>IFERROR(Flights[[#This Row],[Distance]]/Flights[[#This Row],[Length (hr)]], "")</f>
        <v>162.75862068965517</v>
      </c>
      <c r="R999" s="1">
        <v>0.74583333333333335</v>
      </c>
      <c r="S999" s="1" t="str">
        <f>IF(Flights[[#This Row],[Length (hr)]]&lt;2, "No meal", IF(Flights[[#This Row],[Length (hr)]]&lt;3.5, "Light meal", "Full meal"))</f>
        <v>No meal</v>
      </c>
      <c r="T999" s="1" t="str">
        <f>IF(AND(Flights[[#This Row],[Airline]]="US Airways", Flights[[#This Row],[Meal]]="Full Meal"), "Yes", "No")</f>
        <v>No</v>
      </c>
      <c r="U999" s="1">
        <v>0.75</v>
      </c>
      <c r="V999">
        <v>6</v>
      </c>
      <c r="W999" s="1" t="str">
        <f>IF(Flights[[#This Row],[Arrival Delay]] = "", "Cancelled", IF(Flights[[#This Row],[Arrival Delay]]&gt;15, "Delayed", "On time"))</f>
        <v>On time</v>
      </c>
      <c r="X999" t="str">
        <f>IF(Flights[[#This Row],[Status]]&lt;&gt;"Delayed","", IF(Flights[[#This Row],[Arrival Delay]]&gt;120, "Severe", IF(Flights[[#This Row],[Arrival Delay]]&gt;60, "Major", "Moderate")))</f>
        <v/>
      </c>
      <c r="Y999" t="b">
        <v>0</v>
      </c>
      <c r="AA999" t="str">
        <f>IF(OR(AND(Flights[[#This Row],[Status]]="Cancelled", Flights[[#This Row],[Cancellation Reason]]="Airline/Carrier"), Flights[[#This Row],[Delay Type]]="Severe"), "Yes", "No")</f>
        <v>No</v>
      </c>
    </row>
    <row r="1000" spans="1:27" x14ac:dyDescent="0.3">
      <c r="A1000" s="3">
        <v>42082</v>
      </c>
      <c r="B1000" s="22">
        <f>WEEKNUM(Flights[[#This Row],[Date]], 1)</f>
        <v>12</v>
      </c>
      <c r="C1000" s="22">
        <f>WEEKDAY(Flights[[#This Row],[Date]],1)</f>
        <v>5</v>
      </c>
      <c r="D1000" t="s">
        <v>653</v>
      </c>
      <c r="E1000" t="s">
        <v>1994</v>
      </c>
      <c r="F1000" t="s">
        <v>0</v>
      </c>
      <c r="G1000" t="s">
        <v>353</v>
      </c>
      <c r="H1000" t="str">
        <f>_xlfn.XLOOKUP(Flights[[#This Row],[Destination]], Airports!$A$2:$A$78, Airports!$D$2:$D$78)</f>
        <v>Santa Maria</v>
      </c>
      <c r="I1000" t="str" cm="1">
        <f t="array" ref="I1000">_xlfn.XLOOKUP(Flights[[#This Row],[Destination]],_xlfn._TRO_TRAILING( Airports!A:A),_xlfn._TRO_TRAILING( Airports!E:E), "Not found")</f>
        <v>CA</v>
      </c>
      <c r="J1000" s="1">
        <v>0.85763888888888884</v>
      </c>
      <c r="K1000" s="22">
        <f>HOUR(Flights[[#This Row],[Scheduled Departure]])</f>
        <v>20</v>
      </c>
      <c r="L1000" s="1">
        <v>0.85138888888888886</v>
      </c>
      <c r="M1000">
        <f>(L1000-J1000)*24*60</f>
        <v>-8.999999999999968</v>
      </c>
      <c r="N1000" s="16">
        <f>Flights[[#This Row],[Length (min)]]/60</f>
        <v>0.8833333333333333</v>
      </c>
      <c r="O1000">
        <v>53</v>
      </c>
      <c r="P1000">
        <v>134</v>
      </c>
      <c r="Q1000" s="18">
        <f>IFERROR(Flights[[#This Row],[Distance]]/Flights[[#This Row],[Length (hr)]], "")</f>
        <v>151.69811320754718</v>
      </c>
      <c r="R1000" s="1">
        <v>0.89722222222222225</v>
      </c>
      <c r="S1000" s="1" t="str">
        <f>IF(Flights[[#This Row],[Length (hr)]]&lt;2, "No meal", IF(Flights[[#This Row],[Length (hr)]]&lt;3.5, "Light meal", "Full meal"))</f>
        <v>No meal</v>
      </c>
      <c r="T1000" s="1" t="str">
        <f>IF(AND(Flights[[#This Row],[Airline]]="US Airways", Flights[[#This Row],[Meal]]="Full Meal"), "Yes", "No")</f>
        <v>No</v>
      </c>
      <c r="U1000" s="1">
        <v>0.8881944444444444</v>
      </c>
      <c r="V1000">
        <v>-13</v>
      </c>
      <c r="W1000" s="1" t="str">
        <f>IF(Flights[[#This Row],[Arrival Delay]] = "", "Cancelled", IF(Flights[[#This Row],[Arrival Delay]]&gt;15, "Delayed", "On time"))</f>
        <v>On time</v>
      </c>
      <c r="X1000" t="str">
        <f>IF(Flights[[#This Row],[Status]]&lt;&gt;"Delayed","", IF(Flights[[#This Row],[Arrival Delay]]&gt;120, "Severe", IF(Flights[[#This Row],[Arrival Delay]]&gt;60, "Major", "Moderate")))</f>
        <v/>
      </c>
      <c r="Y1000" t="b">
        <v>0</v>
      </c>
      <c r="AA1000" t="str">
        <f>IF(OR(AND(Flights[[#This Row],[Status]]="Cancelled", Flights[[#This Row],[Cancellation Reason]]="Airline/Carrier"), Flights[[#This Row],[Delay Type]]="Severe"), "Yes", "No")</f>
        <v>No</v>
      </c>
    </row>
    <row r="1001" spans="1:27" x14ac:dyDescent="0.3">
      <c r="A1001" s="3">
        <v>42082</v>
      </c>
      <c r="B1001" s="22">
        <f>WEEKNUM(Flights[[#This Row],[Date]], 1)</f>
        <v>12</v>
      </c>
      <c r="C1001" s="22">
        <f>WEEKDAY(Flights[[#This Row],[Date]],1)</f>
        <v>5</v>
      </c>
      <c r="D1001" t="s">
        <v>1179</v>
      </c>
      <c r="E1001" t="s">
        <v>1995</v>
      </c>
      <c r="F1001" t="s">
        <v>0</v>
      </c>
      <c r="G1001" t="s">
        <v>351</v>
      </c>
      <c r="H1001" t="str">
        <f>_xlfn.XLOOKUP(Flights[[#This Row],[Destination]], Airports!$A$2:$A$78, Airports!$D$2:$D$78)</f>
        <v>Sacramento</v>
      </c>
      <c r="I1001" t="str" cm="1">
        <f t="array" ref="I1001">_xlfn.XLOOKUP(Flights[[#This Row],[Destination]],_xlfn._TRO_TRAILING( Airports!A:A),_xlfn._TRO_TRAILING( Airports!E:E), "Not found")</f>
        <v>CA</v>
      </c>
      <c r="J1001" s="1">
        <v>0.92361111111111116</v>
      </c>
      <c r="K1001" s="22">
        <f>HOUR(Flights[[#This Row],[Scheduled Departure]])</f>
        <v>22</v>
      </c>
      <c r="L1001" s="1">
        <v>0.92361111111111116</v>
      </c>
      <c r="M1001">
        <f>(L1001-J1001)*24*60</f>
        <v>0</v>
      </c>
      <c r="N1001" s="16">
        <f>Flights[[#This Row],[Length (min)]]/60</f>
        <v>1.1666666666666667</v>
      </c>
      <c r="O1001">
        <v>70</v>
      </c>
      <c r="P1001">
        <v>373</v>
      </c>
      <c r="Q1001" s="18">
        <f>IFERROR(Flights[[#This Row],[Distance]]/Flights[[#This Row],[Length (hr)]], "")</f>
        <v>319.71428571428572</v>
      </c>
      <c r="R1001" s="1">
        <v>0.98611111111111116</v>
      </c>
      <c r="S1001" s="1" t="str">
        <f>IF(Flights[[#This Row],[Length (hr)]]&lt;2, "No meal", IF(Flights[[#This Row],[Length (hr)]]&lt;3.5, "Light meal", "Full meal"))</f>
        <v>No meal</v>
      </c>
      <c r="T1001" s="1" t="str">
        <f>IF(AND(Flights[[#This Row],[Airline]]="US Airways", Flights[[#This Row],[Meal]]="Full Meal"), "Yes", "No")</f>
        <v>No</v>
      </c>
      <c r="U1001" s="1">
        <v>0.97222222222222221</v>
      </c>
      <c r="V1001">
        <v>-20</v>
      </c>
      <c r="W1001" s="1" t="str">
        <f>IF(Flights[[#This Row],[Arrival Delay]] = "", "Cancelled", IF(Flights[[#This Row],[Arrival Delay]]&gt;15, "Delayed", "On time"))</f>
        <v>On time</v>
      </c>
      <c r="X1001" t="str">
        <f>IF(Flights[[#This Row],[Status]]&lt;&gt;"Delayed","", IF(Flights[[#This Row],[Arrival Delay]]&gt;120, "Severe", IF(Flights[[#This Row],[Arrival Delay]]&gt;60, "Major", "Moderate")))</f>
        <v/>
      </c>
      <c r="Y1001" t="b">
        <v>0</v>
      </c>
      <c r="AA1001" t="str">
        <f>IF(OR(AND(Flights[[#This Row],[Status]]="Cancelled", Flights[[#This Row],[Cancellation Reason]]="Airline/Carrier"), Flights[[#This Row],[Delay Type]]="Severe"), "Yes", "No")</f>
        <v>No</v>
      </c>
    </row>
    <row r="1002" spans="1:27" x14ac:dyDescent="0.3">
      <c r="A1002" s="3">
        <v>42082</v>
      </c>
      <c r="B1002" s="22">
        <f>WEEKNUM(Flights[[#This Row],[Date]], 1)</f>
        <v>12</v>
      </c>
      <c r="C1002" s="22">
        <f>WEEKDAY(Flights[[#This Row],[Date]],1)</f>
        <v>5</v>
      </c>
      <c r="D1002" t="s">
        <v>1180</v>
      </c>
      <c r="E1002" t="s">
        <v>1995</v>
      </c>
      <c r="F1002" t="s">
        <v>0</v>
      </c>
      <c r="G1002" t="s">
        <v>29</v>
      </c>
      <c r="H1002" t="str">
        <f>_xlfn.XLOOKUP(Flights[[#This Row],[Destination]], Airports!$A$2:$A$78, Airports!$D$2:$D$78)</f>
        <v>Phoenix</v>
      </c>
      <c r="I1002" t="str" cm="1">
        <f t="array" ref="I1002">_xlfn.XLOOKUP(Flights[[#This Row],[Destination]],_xlfn._TRO_TRAILING( Airports!A:A),_xlfn._TRO_TRAILING( Airports!E:E), "Not found")</f>
        <v>AZ</v>
      </c>
      <c r="J1002" s="1">
        <v>0.93402777777777779</v>
      </c>
      <c r="K1002" s="22">
        <f>HOUR(Flights[[#This Row],[Scheduled Departure]])</f>
        <v>22</v>
      </c>
      <c r="L1002" s="1">
        <v>0.97499999999999998</v>
      </c>
      <c r="M1002">
        <f>(L1002-J1002)*24*60</f>
        <v>58.99999999999995</v>
      </c>
      <c r="N1002" s="16">
        <f>Flights[[#This Row],[Length (min)]]/60</f>
        <v>1.1666666666666667</v>
      </c>
      <c r="O1002">
        <v>70</v>
      </c>
      <c r="P1002">
        <v>370</v>
      </c>
      <c r="Q1002" s="18">
        <f>IFERROR(Flights[[#This Row],[Distance]]/Flights[[#This Row],[Length (hr)]], "")</f>
        <v>317.14285714285711</v>
      </c>
      <c r="R1002" s="1">
        <v>0.98958333333333337</v>
      </c>
      <c r="S1002" s="1" t="str">
        <f>IF(Flights[[#This Row],[Length (hr)]]&lt;2, "No meal", IF(Flights[[#This Row],[Length (hr)]]&lt;3.5, "Light meal", "Full meal"))</f>
        <v>No meal</v>
      </c>
      <c r="T1002" s="1" t="str">
        <f>IF(AND(Flights[[#This Row],[Airline]]="US Airways", Flights[[#This Row],[Meal]]="Full Meal"), "Yes", "No")</f>
        <v>No</v>
      </c>
      <c r="U1002" s="1">
        <v>2.361111111111111E-2</v>
      </c>
      <c r="V1002">
        <v>49</v>
      </c>
      <c r="W1002" s="1" t="str">
        <f>IF(Flights[[#This Row],[Arrival Delay]] = "", "Cancelled", IF(Flights[[#This Row],[Arrival Delay]]&gt;15, "Delayed", "On time"))</f>
        <v>Delayed</v>
      </c>
      <c r="X1002" t="str">
        <f>IF(Flights[[#This Row],[Status]]&lt;&gt;"Delayed","", IF(Flights[[#This Row],[Arrival Delay]]&gt;120, "Severe", IF(Flights[[#This Row],[Arrival Delay]]&gt;60, "Major", "Moderate")))</f>
        <v>Moderate</v>
      </c>
      <c r="Y1002" t="b">
        <v>0</v>
      </c>
      <c r="AA1002" t="str">
        <f>IF(OR(AND(Flights[[#This Row],[Status]]="Cancelled", Flights[[#This Row],[Cancellation Reason]]="Airline/Carrier"), Flights[[#This Row],[Delay Type]]="Severe"), "Yes", "No")</f>
        <v>No</v>
      </c>
    </row>
    <row r="1003" spans="1:27" x14ac:dyDescent="0.3">
      <c r="A1003" s="3">
        <v>42082</v>
      </c>
      <c r="B1003" s="22">
        <f>WEEKNUM(Flights[[#This Row],[Date]], 1)</f>
        <v>12</v>
      </c>
      <c r="C1003" s="22">
        <f>WEEKDAY(Flights[[#This Row],[Date]],1)</f>
        <v>5</v>
      </c>
      <c r="D1003" t="s">
        <v>998</v>
      </c>
      <c r="E1003" t="s">
        <v>1990</v>
      </c>
      <c r="F1003" t="s">
        <v>0</v>
      </c>
      <c r="G1003" t="s">
        <v>13</v>
      </c>
      <c r="H1003" t="str">
        <f>_xlfn.XLOOKUP(Flights[[#This Row],[Destination]], Airports!$A$2:$A$78, Airports!$D$2:$D$78)</f>
        <v>Orlando</v>
      </c>
      <c r="I1003" t="str" cm="1">
        <f t="array" ref="I1003">_xlfn.XLOOKUP(Flights[[#This Row],[Destination]],_xlfn._TRO_TRAILING( Airports!A:A),_xlfn._TRO_TRAILING( Airports!E:E), "Not found")</f>
        <v>FL</v>
      </c>
      <c r="J1003" s="1">
        <v>0.93611111111111112</v>
      </c>
      <c r="K1003" s="22">
        <f>HOUR(Flights[[#This Row],[Scheduled Departure]])</f>
        <v>22</v>
      </c>
      <c r="L1003" s="1">
        <v>0.94444444444444442</v>
      </c>
      <c r="M1003">
        <f>(L1003-J1003)*24*60</f>
        <v>11.999999999999957</v>
      </c>
      <c r="N1003" s="16">
        <f>Flights[[#This Row],[Length (min)]]/60</f>
        <v>4.7</v>
      </c>
      <c r="O1003">
        <v>282</v>
      </c>
      <c r="P1003">
        <v>2218</v>
      </c>
      <c r="Q1003" s="18">
        <f>IFERROR(Flights[[#This Row],[Distance]]/Flights[[#This Row],[Length (hr)]], "")</f>
        <v>471.91489361702128</v>
      </c>
      <c r="R1003" s="1">
        <v>0.26041666666666669</v>
      </c>
      <c r="S1003" s="1" t="str">
        <f>IF(Flights[[#This Row],[Length (hr)]]&lt;2, "No meal", IF(Flights[[#This Row],[Length (hr)]]&lt;3.5, "Light meal", "Full meal"))</f>
        <v>Full meal</v>
      </c>
      <c r="T1003" s="1" t="str">
        <f>IF(AND(Flights[[#This Row],[Airline]]="US Airways", Flights[[#This Row],[Meal]]="Full Meal"), "Yes", "No")</f>
        <v>No</v>
      </c>
      <c r="U1003" s="1">
        <v>0.26527777777777778</v>
      </c>
      <c r="V1003">
        <v>7</v>
      </c>
      <c r="W1003" s="1" t="str">
        <f>IF(Flights[[#This Row],[Arrival Delay]] = "", "Cancelled", IF(Flights[[#This Row],[Arrival Delay]]&gt;15, "Delayed", "On time"))</f>
        <v>On time</v>
      </c>
      <c r="X1003" t="str">
        <f>IF(Flights[[#This Row],[Status]]&lt;&gt;"Delayed","", IF(Flights[[#This Row],[Arrival Delay]]&gt;120, "Severe", IF(Flights[[#This Row],[Arrival Delay]]&gt;60, "Major", "Moderate")))</f>
        <v/>
      </c>
      <c r="Y1003" t="b">
        <v>0</v>
      </c>
      <c r="AA1003" t="str">
        <f>IF(OR(AND(Flights[[#This Row],[Status]]="Cancelled", Flights[[#This Row],[Cancellation Reason]]="Airline/Carrier"), Flights[[#This Row],[Delay Type]]="Severe"), "Yes", "No")</f>
        <v>No</v>
      </c>
    </row>
    <row r="1004" spans="1:27" x14ac:dyDescent="0.3">
      <c r="A1004" s="3">
        <v>42083</v>
      </c>
      <c r="B1004" s="22">
        <f>WEEKNUM(Flights[[#This Row],[Date]], 1)</f>
        <v>12</v>
      </c>
      <c r="C1004" s="22">
        <f>WEEKDAY(Flights[[#This Row],[Date]],1)</f>
        <v>6</v>
      </c>
      <c r="D1004" t="s">
        <v>110</v>
      </c>
      <c r="E1004" t="s">
        <v>1987</v>
      </c>
      <c r="F1004" t="s">
        <v>0</v>
      </c>
      <c r="G1004" t="s">
        <v>3</v>
      </c>
      <c r="H1004" t="str">
        <f>_xlfn.XLOOKUP(Flights[[#This Row],[Destination]], Airports!$A$2:$A$78, Airports!$D$2:$D$78)</f>
        <v>Dallas</v>
      </c>
      <c r="I1004" t="str" cm="1">
        <f t="array" ref="I1004">_xlfn.XLOOKUP(Flights[[#This Row],[Destination]],_xlfn._TRO_TRAILING( Airports!A:A),_xlfn._TRO_TRAILING( Airports!E:E), "Not found")</f>
        <v>TX</v>
      </c>
      <c r="J1004" s="1">
        <v>5.1388888888888887E-2</v>
      </c>
      <c r="K1004" s="22">
        <f>HOUR(Flights[[#This Row],[Scheduled Departure]])</f>
        <v>1</v>
      </c>
      <c r="L1004" s="1">
        <v>5.6944444444444443E-2</v>
      </c>
      <c r="M1004">
        <f>(L1004-J1004)*24*60</f>
        <v>8.0000000000000018</v>
      </c>
      <c r="N1004" s="16">
        <f>Flights[[#This Row],[Length (min)]]/60</f>
        <v>2.85</v>
      </c>
      <c r="O1004">
        <v>171</v>
      </c>
      <c r="P1004">
        <v>1235</v>
      </c>
      <c r="Q1004" s="18">
        <f>IFERROR(Flights[[#This Row],[Distance]]/Flights[[#This Row],[Length (hr)]], "")</f>
        <v>433.33333333333331</v>
      </c>
      <c r="R1004" s="1">
        <v>0.25347222222222221</v>
      </c>
      <c r="S1004" s="1" t="str">
        <f>IF(Flights[[#This Row],[Length (hr)]]&lt;2, "No meal", IF(Flights[[#This Row],[Length (hr)]]&lt;3.5, "Light meal", "Full meal"))</f>
        <v>Light meal</v>
      </c>
      <c r="T1004" s="1" t="str">
        <f>IF(AND(Flights[[#This Row],[Airline]]="US Airways", Flights[[#This Row],[Meal]]="Full Meal"), "Yes", "No")</f>
        <v>No</v>
      </c>
      <c r="U1004" s="1">
        <v>0.2590277777777778</v>
      </c>
      <c r="V1004">
        <v>8</v>
      </c>
      <c r="W1004" s="1" t="str">
        <f>IF(Flights[[#This Row],[Arrival Delay]] = "", "Cancelled", IF(Flights[[#This Row],[Arrival Delay]]&gt;15, "Delayed", "On time"))</f>
        <v>On time</v>
      </c>
      <c r="X1004" t="str">
        <f>IF(Flights[[#This Row],[Status]]&lt;&gt;"Delayed","", IF(Flights[[#This Row],[Arrival Delay]]&gt;120, "Severe", IF(Flights[[#This Row],[Arrival Delay]]&gt;60, "Major", "Moderate")))</f>
        <v/>
      </c>
      <c r="Y1004" t="b">
        <v>0</v>
      </c>
      <c r="AA1004" t="str">
        <f>IF(OR(AND(Flights[[#This Row],[Status]]="Cancelled", Flights[[#This Row],[Cancellation Reason]]="Airline/Carrier"), Flights[[#This Row],[Delay Type]]="Severe"), "Yes", "No")</f>
        <v>No</v>
      </c>
    </row>
    <row r="1005" spans="1:27" x14ac:dyDescent="0.3">
      <c r="A1005" s="3">
        <v>42083</v>
      </c>
      <c r="B1005" s="22">
        <f>WEEKNUM(Flights[[#This Row],[Date]], 1)</f>
        <v>12</v>
      </c>
      <c r="C1005" s="22">
        <f>WEEKDAY(Flights[[#This Row],[Date]],1)</f>
        <v>6</v>
      </c>
      <c r="D1005" t="s">
        <v>1183</v>
      </c>
      <c r="E1005" t="s">
        <v>1995</v>
      </c>
      <c r="F1005" t="s">
        <v>0</v>
      </c>
      <c r="G1005" t="s">
        <v>29</v>
      </c>
      <c r="H1005" t="str">
        <f>_xlfn.XLOOKUP(Flights[[#This Row],[Destination]], Airports!$A$2:$A$78, Airports!$D$2:$D$78)</f>
        <v>Phoenix</v>
      </c>
      <c r="I1005" t="str" cm="1">
        <f t="array" ref="I1005">_xlfn.XLOOKUP(Flights[[#This Row],[Destination]],_xlfn._TRO_TRAILING( Airports!A:A),_xlfn._TRO_TRAILING( Airports!E:E), "Not found")</f>
        <v>AZ</v>
      </c>
      <c r="J1005" s="1">
        <v>0.2361111111111111</v>
      </c>
      <c r="K1005" s="22">
        <f>HOUR(Flights[[#This Row],[Scheduled Departure]])</f>
        <v>5</v>
      </c>
      <c r="L1005" s="1">
        <v>0.23472222222222222</v>
      </c>
      <c r="M1005">
        <f>(L1005-J1005)*24*60</f>
        <v>-1.9999999999999929</v>
      </c>
      <c r="N1005" s="16">
        <f>Flights[[#This Row],[Length (min)]]/60</f>
        <v>1.2833333333333334</v>
      </c>
      <c r="O1005">
        <v>77</v>
      </c>
      <c r="P1005">
        <v>370</v>
      </c>
      <c r="Q1005" s="18">
        <f>IFERROR(Flights[[#This Row],[Distance]]/Flights[[#This Row],[Length (hr)]], "")</f>
        <v>288.31168831168827</v>
      </c>
      <c r="R1005" s="1">
        <v>0.29166666666666669</v>
      </c>
      <c r="S1005" s="1" t="str">
        <f>IF(Flights[[#This Row],[Length (hr)]]&lt;2, "No meal", IF(Flights[[#This Row],[Length (hr)]]&lt;3.5, "Light meal", "Full meal"))</f>
        <v>No meal</v>
      </c>
      <c r="T1005" s="1" t="str">
        <f>IF(AND(Flights[[#This Row],[Airline]]="US Airways", Flights[[#This Row],[Meal]]="Full Meal"), "Yes", "No")</f>
        <v>No</v>
      </c>
      <c r="U1005" s="1">
        <v>0.28819444444444442</v>
      </c>
      <c r="V1005">
        <v>-5</v>
      </c>
      <c r="W1005" s="1" t="str">
        <f>IF(Flights[[#This Row],[Arrival Delay]] = "", "Cancelled", IF(Flights[[#This Row],[Arrival Delay]]&gt;15, "Delayed", "On time"))</f>
        <v>On time</v>
      </c>
      <c r="X1005" t="str">
        <f>IF(Flights[[#This Row],[Status]]&lt;&gt;"Delayed","", IF(Flights[[#This Row],[Arrival Delay]]&gt;120, "Severe", IF(Flights[[#This Row],[Arrival Delay]]&gt;60, "Major", "Moderate")))</f>
        <v/>
      </c>
      <c r="Y1005" t="b">
        <v>0</v>
      </c>
      <c r="AA1005" t="str">
        <f>IF(OR(AND(Flights[[#This Row],[Status]]="Cancelled", Flights[[#This Row],[Cancellation Reason]]="Airline/Carrier"), Flights[[#This Row],[Delay Type]]="Severe"), "Yes", "No")</f>
        <v>No</v>
      </c>
    </row>
    <row r="1006" spans="1:27" x14ac:dyDescent="0.3">
      <c r="A1006" s="3">
        <v>42083</v>
      </c>
      <c r="B1006" s="22">
        <f>WEEKNUM(Flights[[#This Row],[Date]], 1)</f>
        <v>12</v>
      </c>
      <c r="C1006" s="22">
        <f>WEEKDAY(Flights[[#This Row],[Date]],1)</f>
        <v>6</v>
      </c>
      <c r="D1006" t="s">
        <v>791</v>
      </c>
      <c r="E1006" t="s">
        <v>1990</v>
      </c>
      <c r="F1006" t="s">
        <v>0</v>
      </c>
      <c r="G1006" t="s">
        <v>273</v>
      </c>
      <c r="H1006" t="str">
        <f>_xlfn.XLOOKUP(Flights[[#This Row],[Destination]], Airports!$A$2:$A$78, Airports!$D$2:$D$78)</f>
        <v>Denver</v>
      </c>
      <c r="I1006" t="str" cm="1">
        <f t="array" ref="I1006">_xlfn.XLOOKUP(Flights[[#This Row],[Destination]],_xlfn._TRO_TRAILING( Airports!A:A),_xlfn._TRO_TRAILING( Airports!E:E), "Not found")</f>
        <v>CO</v>
      </c>
      <c r="J1006" s="1">
        <v>0.24027777777777778</v>
      </c>
      <c r="K1006" s="22">
        <f>HOUR(Flights[[#This Row],[Scheduled Departure]])</f>
        <v>5</v>
      </c>
      <c r="L1006" s="1">
        <v>0.37847222222222221</v>
      </c>
      <c r="M1006">
        <f>(L1006-J1006)*24*60</f>
        <v>199</v>
      </c>
      <c r="N1006" s="16">
        <f>Flights[[#This Row],[Length (min)]]/60</f>
        <v>2.4</v>
      </c>
      <c r="O1006">
        <v>144</v>
      </c>
      <c r="P1006">
        <v>862</v>
      </c>
      <c r="Q1006" s="18">
        <f>IFERROR(Flights[[#This Row],[Distance]]/Flights[[#This Row],[Length (hr)]], "")</f>
        <v>359.16666666666669</v>
      </c>
      <c r="R1006" s="1">
        <v>0.38263888888888886</v>
      </c>
      <c r="S1006" s="1" t="str">
        <f>IF(Flights[[#This Row],[Length (hr)]]&lt;2, "No meal", IF(Flights[[#This Row],[Length (hr)]]&lt;3.5, "Light meal", "Full meal"))</f>
        <v>Light meal</v>
      </c>
      <c r="T1006" s="1" t="str">
        <f>IF(AND(Flights[[#This Row],[Airline]]="US Airways", Flights[[#This Row],[Meal]]="Full Meal"), "Yes", "No")</f>
        <v>No</v>
      </c>
      <c r="U1006" s="1">
        <v>0.52013888888888893</v>
      </c>
      <c r="V1006">
        <v>198</v>
      </c>
      <c r="W1006" s="1" t="str">
        <f>IF(Flights[[#This Row],[Arrival Delay]] = "", "Cancelled", IF(Flights[[#This Row],[Arrival Delay]]&gt;15, "Delayed", "On time"))</f>
        <v>Delayed</v>
      </c>
      <c r="X1006" t="str">
        <f>IF(Flights[[#This Row],[Status]]&lt;&gt;"Delayed","", IF(Flights[[#This Row],[Arrival Delay]]&gt;120, "Severe", IF(Flights[[#This Row],[Arrival Delay]]&gt;60, "Major", "Moderate")))</f>
        <v>Severe</v>
      </c>
      <c r="Y1006" t="b">
        <v>0</v>
      </c>
      <c r="AA1006" t="str">
        <f>IF(OR(AND(Flights[[#This Row],[Status]]="Cancelled", Flights[[#This Row],[Cancellation Reason]]="Airline/Carrier"), Flights[[#This Row],[Delay Type]]="Severe"), "Yes", "No")</f>
        <v>Yes</v>
      </c>
    </row>
    <row r="1007" spans="1:27" x14ac:dyDescent="0.3">
      <c r="A1007" s="3">
        <v>42083</v>
      </c>
      <c r="B1007" s="22">
        <f>WEEKNUM(Flights[[#This Row],[Date]], 1)</f>
        <v>12</v>
      </c>
      <c r="C1007" s="22">
        <f>WEEKDAY(Flights[[#This Row],[Date]],1)</f>
        <v>6</v>
      </c>
      <c r="D1007" t="s">
        <v>406</v>
      </c>
      <c r="E1007" t="s">
        <v>1996</v>
      </c>
      <c r="F1007" t="s">
        <v>0</v>
      </c>
      <c r="G1007" t="s">
        <v>281</v>
      </c>
      <c r="H1007" t="str">
        <f>_xlfn.XLOOKUP(Flights[[#This Row],[Destination]], Airports!$A$2:$A$78, Airports!$D$2:$D$78)</f>
        <v>Newark</v>
      </c>
      <c r="I1007" t="str" cm="1">
        <f t="array" ref="I1007">_xlfn.XLOOKUP(Flights[[#This Row],[Destination]],_xlfn._TRO_TRAILING( Airports!A:A),_xlfn._TRO_TRAILING( Airports!E:E), "Not found")</f>
        <v>NJ</v>
      </c>
      <c r="J1007" s="1">
        <v>0.35069444444444442</v>
      </c>
      <c r="K1007" s="22">
        <f>HOUR(Flights[[#This Row],[Scheduled Departure]])</f>
        <v>8</v>
      </c>
      <c r="L1007" s="1">
        <v>0.59861111111111109</v>
      </c>
      <c r="M1007">
        <f>(L1007-J1007)*24*60</f>
        <v>357</v>
      </c>
      <c r="N1007" s="16">
        <f>Flights[[#This Row],[Length (min)]]/60</f>
        <v>4.8666666666666663</v>
      </c>
      <c r="O1007">
        <v>292</v>
      </c>
      <c r="P1007">
        <v>2454</v>
      </c>
      <c r="Q1007" s="18">
        <f>IFERROR(Flights[[#This Row],[Distance]]/Flights[[#This Row],[Length (hr)]], "")</f>
        <v>504.2465753424658</v>
      </c>
      <c r="R1007" s="1">
        <v>0.69027777777777777</v>
      </c>
      <c r="S1007" s="1" t="str">
        <f>IF(Flights[[#This Row],[Length (hr)]]&lt;2, "No meal", IF(Flights[[#This Row],[Length (hr)]]&lt;3.5, "Light meal", "Full meal"))</f>
        <v>Full meal</v>
      </c>
      <c r="T1007" s="1" t="str">
        <f>IF(AND(Flights[[#This Row],[Airline]]="US Airways", Flights[[#This Row],[Meal]]="Full Meal"), "Yes", "No")</f>
        <v>No</v>
      </c>
      <c r="U1007" s="1">
        <v>0.92638888888888893</v>
      </c>
      <c r="V1007">
        <v>340</v>
      </c>
      <c r="W1007" s="1" t="str">
        <f>IF(Flights[[#This Row],[Arrival Delay]] = "", "Cancelled", IF(Flights[[#This Row],[Arrival Delay]]&gt;15, "Delayed", "On time"))</f>
        <v>Delayed</v>
      </c>
      <c r="X1007" t="str">
        <f>IF(Flights[[#This Row],[Status]]&lt;&gt;"Delayed","", IF(Flights[[#This Row],[Arrival Delay]]&gt;120, "Severe", IF(Flights[[#This Row],[Arrival Delay]]&gt;60, "Major", "Moderate")))</f>
        <v>Severe</v>
      </c>
      <c r="Y1007" t="b">
        <v>0</v>
      </c>
      <c r="AA1007" t="str">
        <f>IF(OR(AND(Flights[[#This Row],[Status]]="Cancelled", Flights[[#This Row],[Cancellation Reason]]="Airline/Carrier"), Flights[[#This Row],[Delay Type]]="Severe"), "Yes", "No")</f>
        <v>Yes</v>
      </c>
    </row>
    <row r="1008" spans="1:27" x14ac:dyDescent="0.3">
      <c r="A1008" s="3">
        <v>42083</v>
      </c>
      <c r="B1008" s="22">
        <f>WEEKNUM(Flights[[#This Row],[Date]], 1)</f>
        <v>12</v>
      </c>
      <c r="C1008" s="22">
        <f>WEEKDAY(Flights[[#This Row],[Date]],1)</f>
        <v>6</v>
      </c>
      <c r="D1008" t="s">
        <v>418</v>
      </c>
      <c r="E1008" t="s">
        <v>1988</v>
      </c>
      <c r="F1008" t="s">
        <v>0</v>
      </c>
      <c r="G1008" t="s">
        <v>28</v>
      </c>
      <c r="H1008" t="str">
        <f>_xlfn.XLOOKUP(Flights[[#This Row],[Destination]], Airports!$A$2:$A$78, Airports!$D$2:$D$78)</f>
        <v>Philadelphia</v>
      </c>
      <c r="I1008" t="str" cm="1">
        <f t="array" ref="I1008">_xlfn.XLOOKUP(Flights[[#This Row],[Destination]],_xlfn._TRO_TRAILING( Airports!A:A),_xlfn._TRO_TRAILING( Airports!E:E), "Not found")</f>
        <v>PA</v>
      </c>
      <c r="J1008" s="1">
        <v>0.3576388888888889</v>
      </c>
      <c r="K1008" s="22">
        <f>HOUR(Flights[[#This Row],[Scheduled Departure]])</f>
        <v>8</v>
      </c>
      <c r="L1008" s="1">
        <v>0.38333333333333336</v>
      </c>
      <c r="M1008">
        <f>(L1008-J1008)*24*60</f>
        <v>37.000000000000028</v>
      </c>
      <c r="N1008" s="16">
        <f>Flights[[#This Row],[Length (min)]]/60</f>
        <v>5.4333333333333336</v>
      </c>
      <c r="O1008">
        <v>326</v>
      </c>
      <c r="P1008">
        <v>2402</v>
      </c>
      <c r="Q1008" s="18">
        <f>IFERROR(Flights[[#This Row],[Distance]]/Flights[[#This Row],[Length (hr)]], "")</f>
        <v>442.08588957055213</v>
      </c>
      <c r="R1008" s="1">
        <v>0.69652777777777775</v>
      </c>
      <c r="S1008" s="1" t="str">
        <f>IF(Flights[[#This Row],[Length (hr)]]&lt;2, "No meal", IF(Flights[[#This Row],[Length (hr)]]&lt;3.5, "Light meal", "Full meal"))</f>
        <v>Full meal</v>
      </c>
      <c r="T1008" s="1" t="str">
        <f>IF(AND(Flights[[#This Row],[Airline]]="US Airways", Flights[[#This Row],[Meal]]="Full Meal"), "Yes", "No")</f>
        <v>Yes</v>
      </c>
      <c r="U1008" s="1">
        <v>0.73472222222222228</v>
      </c>
      <c r="V1008">
        <v>55</v>
      </c>
      <c r="W1008" s="1" t="str">
        <f>IF(Flights[[#This Row],[Arrival Delay]] = "", "Cancelled", IF(Flights[[#This Row],[Arrival Delay]]&gt;15, "Delayed", "On time"))</f>
        <v>Delayed</v>
      </c>
      <c r="X1008" t="str">
        <f>IF(Flights[[#This Row],[Status]]&lt;&gt;"Delayed","", IF(Flights[[#This Row],[Arrival Delay]]&gt;120, "Severe", IF(Flights[[#This Row],[Arrival Delay]]&gt;60, "Major", "Moderate")))</f>
        <v>Moderate</v>
      </c>
      <c r="Y1008" t="b">
        <v>0</v>
      </c>
      <c r="AA1008" t="str">
        <f>IF(OR(AND(Flights[[#This Row],[Status]]="Cancelled", Flights[[#This Row],[Cancellation Reason]]="Airline/Carrier"), Flights[[#This Row],[Delay Type]]="Severe"), "Yes", "No")</f>
        <v>No</v>
      </c>
    </row>
    <row r="1009" spans="1:27" x14ac:dyDescent="0.3">
      <c r="A1009" s="3">
        <v>42083</v>
      </c>
      <c r="B1009" s="22">
        <f>WEEKNUM(Flights[[#This Row],[Date]], 1)</f>
        <v>12</v>
      </c>
      <c r="C1009" s="22">
        <f>WEEKDAY(Flights[[#This Row],[Date]],1)</f>
        <v>6</v>
      </c>
      <c r="D1009" t="s">
        <v>56</v>
      </c>
      <c r="E1009" t="s">
        <v>1987</v>
      </c>
      <c r="F1009" t="s">
        <v>0</v>
      </c>
      <c r="G1009" t="s">
        <v>15</v>
      </c>
      <c r="H1009" t="str">
        <f>_xlfn.XLOOKUP(Flights[[#This Row],[Destination]], Airports!$A$2:$A$78, Airports!$D$2:$D$78)</f>
        <v>Las Vegas</v>
      </c>
      <c r="I1009" t="str" cm="1">
        <f t="array" ref="I1009">_xlfn.XLOOKUP(Flights[[#This Row],[Destination]],_xlfn._TRO_TRAILING( Airports!A:A),_xlfn._TRO_TRAILING( Airports!E:E), "Not found")</f>
        <v>NV</v>
      </c>
      <c r="J1009" s="1">
        <v>0.3923611111111111</v>
      </c>
      <c r="K1009" s="22">
        <f>HOUR(Flights[[#This Row],[Scheduled Departure]])</f>
        <v>9</v>
      </c>
      <c r="L1009" s="1">
        <v>0.39166666666666666</v>
      </c>
      <c r="M1009">
        <f>(L1009-J1009)*24*60</f>
        <v>-0.99999999999999645</v>
      </c>
      <c r="N1009" s="16">
        <f>Flights[[#This Row],[Length (min)]]/60</f>
        <v>1.3666666666666667</v>
      </c>
      <c r="O1009">
        <v>82</v>
      </c>
      <c r="P1009">
        <v>236</v>
      </c>
      <c r="Q1009" s="18">
        <f>IFERROR(Flights[[#This Row],[Distance]]/Flights[[#This Row],[Length (hr)]], "")</f>
        <v>172.6829268292683</v>
      </c>
      <c r="R1009" s="1">
        <v>0.44930555555555557</v>
      </c>
      <c r="S1009" s="1" t="str">
        <f>IF(Flights[[#This Row],[Length (hr)]]&lt;2, "No meal", IF(Flights[[#This Row],[Length (hr)]]&lt;3.5, "Light meal", "Full meal"))</f>
        <v>No meal</v>
      </c>
      <c r="T1009" s="1" t="str">
        <f>IF(AND(Flights[[#This Row],[Airline]]="US Airways", Flights[[#This Row],[Meal]]="Full Meal"), "Yes", "No")</f>
        <v>No</v>
      </c>
      <c r="U1009" s="1">
        <v>0.44861111111111113</v>
      </c>
      <c r="V1009">
        <v>-1</v>
      </c>
      <c r="W1009" s="1" t="str">
        <f>IF(Flights[[#This Row],[Arrival Delay]] = "", "Cancelled", IF(Flights[[#This Row],[Arrival Delay]]&gt;15, "Delayed", "On time"))</f>
        <v>On time</v>
      </c>
      <c r="X1009" t="str">
        <f>IF(Flights[[#This Row],[Status]]&lt;&gt;"Delayed","", IF(Flights[[#This Row],[Arrival Delay]]&gt;120, "Severe", IF(Flights[[#This Row],[Arrival Delay]]&gt;60, "Major", "Moderate")))</f>
        <v/>
      </c>
      <c r="Y1009" t="b">
        <v>0</v>
      </c>
      <c r="AA1009" t="str">
        <f>IF(OR(AND(Flights[[#This Row],[Status]]="Cancelled", Flights[[#This Row],[Cancellation Reason]]="Airline/Carrier"), Flights[[#This Row],[Delay Type]]="Severe"), "Yes", "No")</f>
        <v>No</v>
      </c>
    </row>
    <row r="1010" spans="1:27" x14ac:dyDescent="0.3">
      <c r="A1010" s="3">
        <v>42083</v>
      </c>
      <c r="B1010" s="22">
        <f>WEEKNUM(Flights[[#This Row],[Date]], 1)</f>
        <v>12</v>
      </c>
      <c r="C1010" s="22">
        <f>WEEKDAY(Flights[[#This Row],[Date]],1)</f>
        <v>6</v>
      </c>
      <c r="D1010" t="s">
        <v>450</v>
      </c>
      <c r="E1010" t="s">
        <v>1998</v>
      </c>
      <c r="F1010" t="s">
        <v>0</v>
      </c>
      <c r="G1010" t="s">
        <v>273</v>
      </c>
      <c r="H1010" t="str">
        <f>_xlfn.XLOOKUP(Flights[[#This Row],[Destination]], Airports!$A$2:$A$78, Airports!$D$2:$D$78)</f>
        <v>Denver</v>
      </c>
      <c r="I1010" t="str" cm="1">
        <f t="array" ref="I1010">_xlfn.XLOOKUP(Flights[[#This Row],[Destination]],_xlfn._TRO_TRAILING( Airports!A:A),_xlfn._TRO_TRAILING( Airports!E:E), "Not found")</f>
        <v>CO</v>
      </c>
      <c r="J1010" s="1">
        <v>0.41319444444444442</v>
      </c>
      <c r="K1010" s="22">
        <f>HOUR(Flights[[#This Row],[Scheduled Departure]])</f>
        <v>9</v>
      </c>
      <c r="L1010" s="1">
        <v>0.40625</v>
      </c>
      <c r="M1010">
        <f>(L1010-J1010)*24*60</f>
        <v>-9.9999999999999645</v>
      </c>
      <c r="N1010" s="16">
        <f>Flights[[#This Row],[Length (min)]]/60</f>
        <v>2.25</v>
      </c>
      <c r="O1010">
        <v>135</v>
      </c>
      <c r="P1010">
        <v>862</v>
      </c>
      <c r="Q1010" s="18">
        <f>IFERROR(Flights[[#This Row],[Distance]]/Flights[[#This Row],[Length (hr)]], "")</f>
        <v>383.11111111111109</v>
      </c>
      <c r="R1010" s="1">
        <v>0.55069444444444449</v>
      </c>
      <c r="S1010" s="1" t="str">
        <f>IF(Flights[[#This Row],[Length (hr)]]&lt;2, "No meal", IF(Flights[[#This Row],[Length (hr)]]&lt;3.5, "Light meal", "Full meal"))</f>
        <v>Light meal</v>
      </c>
      <c r="T1010" s="1" t="str">
        <f>IF(AND(Flights[[#This Row],[Airline]]="US Airways", Flights[[#This Row],[Meal]]="Full Meal"), "Yes", "No")</f>
        <v>No</v>
      </c>
      <c r="U1010" s="1">
        <v>0.54166666666666663</v>
      </c>
      <c r="V1010">
        <v>-13</v>
      </c>
      <c r="W1010" s="1" t="str">
        <f>IF(Flights[[#This Row],[Arrival Delay]] = "", "Cancelled", IF(Flights[[#This Row],[Arrival Delay]]&gt;15, "Delayed", "On time"))</f>
        <v>On time</v>
      </c>
      <c r="X1010" t="str">
        <f>IF(Flights[[#This Row],[Status]]&lt;&gt;"Delayed","", IF(Flights[[#This Row],[Arrival Delay]]&gt;120, "Severe", IF(Flights[[#This Row],[Arrival Delay]]&gt;60, "Major", "Moderate")))</f>
        <v/>
      </c>
      <c r="Y1010" t="b">
        <v>0</v>
      </c>
      <c r="AA1010" t="str">
        <f>IF(OR(AND(Flights[[#This Row],[Status]]="Cancelled", Flights[[#This Row],[Cancellation Reason]]="Airline/Carrier"), Flights[[#This Row],[Delay Type]]="Severe"), "Yes", "No")</f>
        <v>No</v>
      </c>
    </row>
    <row r="1011" spans="1:27" x14ac:dyDescent="0.3">
      <c r="A1011" s="3">
        <v>42083</v>
      </c>
      <c r="B1011" s="22">
        <f>WEEKNUM(Flights[[#This Row],[Date]], 1)</f>
        <v>12</v>
      </c>
      <c r="C1011" s="22">
        <f>WEEKDAY(Flights[[#This Row],[Date]],1)</f>
        <v>6</v>
      </c>
      <c r="D1011" t="s">
        <v>1077</v>
      </c>
      <c r="E1011" t="s">
        <v>1994</v>
      </c>
      <c r="F1011" t="s">
        <v>0</v>
      </c>
      <c r="G1011" t="s">
        <v>339</v>
      </c>
      <c r="H1011" t="str">
        <f>_xlfn.XLOOKUP(Flights[[#This Row],[Destination]], Airports!$A$2:$A$78, Airports!$D$2:$D$78)</f>
        <v>San Diego</v>
      </c>
      <c r="I1011" t="str" cm="1">
        <f t="array" ref="I1011">_xlfn.XLOOKUP(Flights[[#This Row],[Destination]],_xlfn._TRO_TRAILING( Airports!A:A),_xlfn._TRO_TRAILING( Airports!E:E), "Not found")</f>
        <v>CA</v>
      </c>
      <c r="J1011" s="1">
        <v>0.65625</v>
      </c>
      <c r="K1011" s="22">
        <f>HOUR(Flights[[#This Row],[Scheduled Departure]])</f>
        <v>15</v>
      </c>
      <c r="L1011" s="1">
        <v>0.66527777777777775</v>
      </c>
      <c r="M1011">
        <f>(L1011-J1011)*24*60</f>
        <v>12.999999999999954</v>
      </c>
      <c r="N1011" s="16">
        <f>Flights[[#This Row],[Length (min)]]/60</f>
        <v>0.85</v>
      </c>
      <c r="O1011">
        <v>51</v>
      </c>
      <c r="P1011">
        <v>109</v>
      </c>
      <c r="Q1011" s="18">
        <f>IFERROR(Flights[[#This Row],[Distance]]/Flights[[#This Row],[Length (hr)]], "")</f>
        <v>128.23529411764707</v>
      </c>
      <c r="R1011" s="1">
        <v>0.68958333333333333</v>
      </c>
      <c r="S1011" s="1" t="str">
        <f>IF(Flights[[#This Row],[Length (hr)]]&lt;2, "No meal", IF(Flights[[#This Row],[Length (hr)]]&lt;3.5, "Light meal", "Full meal"))</f>
        <v>No meal</v>
      </c>
      <c r="T1011" s="1" t="str">
        <f>IF(AND(Flights[[#This Row],[Airline]]="US Airways", Flights[[#This Row],[Meal]]="Full Meal"), "Yes", "No")</f>
        <v>No</v>
      </c>
      <c r="U1011" s="1">
        <v>0.7006944444444444</v>
      </c>
      <c r="V1011">
        <v>16</v>
      </c>
      <c r="W1011" s="1" t="str">
        <f>IF(Flights[[#This Row],[Arrival Delay]] = "", "Cancelled", IF(Flights[[#This Row],[Arrival Delay]]&gt;15, "Delayed", "On time"))</f>
        <v>Delayed</v>
      </c>
      <c r="X1011" t="str">
        <f>IF(Flights[[#This Row],[Status]]&lt;&gt;"Delayed","", IF(Flights[[#This Row],[Arrival Delay]]&gt;120, "Severe", IF(Flights[[#This Row],[Arrival Delay]]&gt;60, "Major", "Moderate")))</f>
        <v>Moderate</v>
      </c>
      <c r="Y1011" t="b">
        <v>0</v>
      </c>
      <c r="AA1011" t="str">
        <f>IF(OR(AND(Flights[[#This Row],[Status]]="Cancelled", Flights[[#This Row],[Cancellation Reason]]="Airline/Carrier"), Flights[[#This Row],[Delay Type]]="Severe"), "Yes", "No")</f>
        <v>No</v>
      </c>
    </row>
    <row r="1012" spans="1:27" x14ac:dyDescent="0.3">
      <c r="A1012" s="3">
        <v>42083</v>
      </c>
      <c r="B1012" s="22">
        <f>WEEKNUM(Flights[[#This Row],[Date]], 1)</f>
        <v>12</v>
      </c>
      <c r="C1012" s="22">
        <f>WEEKDAY(Flights[[#This Row],[Date]],1)</f>
        <v>6</v>
      </c>
      <c r="D1012" t="s">
        <v>558</v>
      </c>
      <c r="E1012" t="s">
        <v>1996</v>
      </c>
      <c r="F1012" t="s">
        <v>0</v>
      </c>
      <c r="G1012" t="s">
        <v>12</v>
      </c>
      <c r="H1012" t="str">
        <f>_xlfn.XLOOKUP(Flights[[#This Row],[Destination]], Airports!$A$2:$A$78, Airports!$D$2:$D$78)</f>
        <v>New York</v>
      </c>
      <c r="I1012" t="str" cm="1">
        <f t="array" ref="I1012">_xlfn.XLOOKUP(Flights[[#This Row],[Destination]],_xlfn._TRO_TRAILING( Airports!A:A),_xlfn._TRO_TRAILING( Airports!E:E), "Not found")</f>
        <v>NY</v>
      </c>
      <c r="J1012" s="1">
        <v>0.65972222222222221</v>
      </c>
      <c r="K1012" s="22">
        <f>HOUR(Flights[[#This Row],[Scheduled Departure]])</f>
        <v>15</v>
      </c>
      <c r="L1012" s="1">
        <v>0.6875</v>
      </c>
      <c r="M1012">
        <f>(L1012-J1012)*24*60</f>
        <v>40.000000000000014</v>
      </c>
      <c r="N1012" s="16">
        <f>Flights[[#This Row],[Length (min)]]/60</f>
        <v>5.0166666666666666</v>
      </c>
      <c r="O1012">
        <v>301</v>
      </c>
      <c r="P1012">
        <v>2475</v>
      </c>
      <c r="Q1012" s="18">
        <f>IFERROR(Flights[[#This Row],[Distance]]/Flights[[#This Row],[Length (hr)]], "")</f>
        <v>493.35548172757478</v>
      </c>
      <c r="R1012" s="1">
        <v>0.99930555555555556</v>
      </c>
      <c r="S1012" s="1" t="str">
        <f>IF(Flights[[#This Row],[Length (hr)]]&lt;2, "No meal", IF(Flights[[#This Row],[Length (hr)]]&lt;3.5, "Light meal", "Full meal"))</f>
        <v>Full meal</v>
      </c>
      <c r="T1012" s="1" t="str">
        <f>IF(AND(Flights[[#This Row],[Airline]]="US Airways", Flights[[#This Row],[Meal]]="Full Meal"), "Yes", "No")</f>
        <v>No</v>
      </c>
      <c r="U1012" s="1">
        <v>2.1527777777777778E-2</v>
      </c>
      <c r="V1012">
        <v>32</v>
      </c>
      <c r="W1012" s="1" t="str">
        <f>IF(Flights[[#This Row],[Arrival Delay]] = "", "Cancelled", IF(Flights[[#This Row],[Arrival Delay]]&gt;15, "Delayed", "On time"))</f>
        <v>Delayed</v>
      </c>
      <c r="X1012" t="str">
        <f>IF(Flights[[#This Row],[Status]]&lt;&gt;"Delayed","", IF(Flights[[#This Row],[Arrival Delay]]&gt;120, "Severe", IF(Flights[[#This Row],[Arrival Delay]]&gt;60, "Major", "Moderate")))</f>
        <v>Moderate</v>
      </c>
      <c r="Y1012" t="b">
        <v>0</v>
      </c>
      <c r="AA1012" t="str">
        <f>IF(OR(AND(Flights[[#This Row],[Status]]="Cancelled", Flights[[#This Row],[Cancellation Reason]]="Airline/Carrier"), Flights[[#This Row],[Delay Type]]="Severe"), "Yes", "No")</f>
        <v>No</v>
      </c>
    </row>
    <row r="1013" spans="1:27" x14ac:dyDescent="0.3">
      <c r="A1013" s="3">
        <v>42083</v>
      </c>
      <c r="B1013" s="22">
        <f>WEEKNUM(Flights[[#This Row],[Date]], 1)</f>
        <v>12</v>
      </c>
      <c r="C1013" s="22">
        <f>WEEKDAY(Flights[[#This Row],[Date]],1)</f>
        <v>6</v>
      </c>
      <c r="D1013" t="s">
        <v>599</v>
      </c>
      <c r="E1013" t="s">
        <v>1989</v>
      </c>
      <c r="F1013" t="s">
        <v>0</v>
      </c>
      <c r="G1013" t="s">
        <v>21</v>
      </c>
      <c r="H1013" t="str">
        <f>_xlfn.XLOOKUP(Flights[[#This Row],[Destination]], Airports!$A$2:$A$78, Airports!$D$2:$D$78)</f>
        <v>Lihue</v>
      </c>
      <c r="I1013" t="str" cm="1">
        <f t="array" ref="I1013">_xlfn.XLOOKUP(Flights[[#This Row],[Destination]],_xlfn._TRO_TRAILING( Airports!A:A),_xlfn._TRO_TRAILING( Airports!E:E), "Not found")</f>
        <v>HI</v>
      </c>
      <c r="J1013" s="1">
        <v>0.73263888888888884</v>
      </c>
      <c r="K1013" s="22">
        <f>HOUR(Flights[[#This Row],[Scheduled Departure]])</f>
        <v>17</v>
      </c>
      <c r="L1013" s="1">
        <v>0.73055555555555551</v>
      </c>
      <c r="M1013">
        <f>(L1013-J1013)*24*60</f>
        <v>-2.9999999999999893</v>
      </c>
      <c r="N1013" s="16">
        <f>Flights[[#This Row],[Length (min)]]/60</f>
        <v>6.4</v>
      </c>
      <c r="O1013">
        <v>384</v>
      </c>
      <c r="P1013">
        <v>2615</v>
      </c>
      <c r="Q1013" s="18">
        <f>IFERROR(Flights[[#This Row],[Distance]]/Flights[[#This Row],[Length (hr)]], "")</f>
        <v>408.59375</v>
      </c>
      <c r="R1013" s="1">
        <v>0.85833333333333328</v>
      </c>
      <c r="S1013" s="1" t="str">
        <f>IF(Flights[[#This Row],[Length (hr)]]&lt;2, "No meal", IF(Flights[[#This Row],[Length (hr)]]&lt;3.5, "Light meal", "Full meal"))</f>
        <v>Full meal</v>
      </c>
      <c r="T1013" s="1" t="str">
        <f>IF(AND(Flights[[#This Row],[Airline]]="US Airways", Flights[[#This Row],[Meal]]="Full Meal"), "Yes", "No")</f>
        <v>No</v>
      </c>
      <c r="U1013" s="1">
        <v>0.87222222222222223</v>
      </c>
      <c r="V1013">
        <v>20</v>
      </c>
      <c r="W1013" s="1" t="str">
        <f>IF(Flights[[#This Row],[Arrival Delay]] = "", "Cancelled", IF(Flights[[#This Row],[Arrival Delay]]&gt;15, "Delayed", "On time"))</f>
        <v>Delayed</v>
      </c>
      <c r="X1013" t="str">
        <f>IF(Flights[[#This Row],[Status]]&lt;&gt;"Delayed","", IF(Flights[[#This Row],[Arrival Delay]]&gt;120, "Severe", IF(Flights[[#This Row],[Arrival Delay]]&gt;60, "Major", "Moderate")))</f>
        <v>Moderate</v>
      </c>
      <c r="Y1013" t="b">
        <v>0</v>
      </c>
      <c r="AA1013" t="str">
        <f>IF(OR(AND(Flights[[#This Row],[Status]]="Cancelled", Flights[[#This Row],[Cancellation Reason]]="Airline/Carrier"), Flights[[#This Row],[Delay Type]]="Severe"), "Yes", "No")</f>
        <v>No</v>
      </c>
    </row>
    <row r="1014" spans="1:27" x14ac:dyDescent="0.3">
      <c r="A1014" s="3">
        <v>42083</v>
      </c>
      <c r="B1014" s="22">
        <f>WEEKNUM(Flights[[#This Row],[Date]], 1)</f>
        <v>12</v>
      </c>
      <c r="C1014" s="22">
        <f>WEEKDAY(Flights[[#This Row],[Date]],1)</f>
        <v>6</v>
      </c>
      <c r="D1014" t="s">
        <v>97</v>
      </c>
      <c r="E1014" t="s">
        <v>1987</v>
      </c>
      <c r="F1014" t="s">
        <v>0</v>
      </c>
      <c r="G1014" t="s">
        <v>17</v>
      </c>
      <c r="H1014" t="str">
        <f>_xlfn.XLOOKUP(Flights[[#This Row],[Destination]], Airports!$A$2:$A$78, Airports!$D$2:$D$78)</f>
        <v>Honolulu</v>
      </c>
      <c r="I1014" t="str" cm="1">
        <f t="array" ref="I1014">_xlfn.XLOOKUP(Flights[[#This Row],[Destination]],_xlfn._TRO_TRAILING( Airports!A:A),_xlfn._TRO_TRAILING( Airports!E:E), "Not found")</f>
        <v>HI</v>
      </c>
      <c r="J1014" s="1">
        <v>0.77083333333333337</v>
      </c>
      <c r="K1014" s="22">
        <f>HOUR(Flights[[#This Row],[Scheduled Departure]])</f>
        <v>18</v>
      </c>
      <c r="L1014" s="1">
        <v>0.78611111111111109</v>
      </c>
      <c r="M1014">
        <f>(L1014-J1014)*24*60</f>
        <v>21.999999999999922</v>
      </c>
      <c r="N1014" s="16">
        <f>Flights[[#This Row],[Length (min)]]/60</f>
        <v>6.166666666666667</v>
      </c>
      <c r="O1014">
        <v>370</v>
      </c>
      <c r="P1014">
        <v>2556</v>
      </c>
      <c r="Q1014" s="18">
        <f>IFERROR(Flights[[#This Row],[Distance]]/Flights[[#This Row],[Length (hr)]], "")</f>
        <v>414.48648648648646</v>
      </c>
      <c r="R1014" s="1">
        <v>0.90416666666666667</v>
      </c>
      <c r="S1014" s="1" t="str">
        <f>IF(Flights[[#This Row],[Length (hr)]]&lt;2, "No meal", IF(Flights[[#This Row],[Length (hr)]]&lt;3.5, "Light meal", "Full meal"))</f>
        <v>Full meal</v>
      </c>
      <c r="T1014" s="1" t="str">
        <f>IF(AND(Flights[[#This Row],[Airline]]="US Airways", Flights[[#This Row],[Meal]]="Full Meal"), "Yes", "No")</f>
        <v>No</v>
      </c>
      <c r="U1014" s="1">
        <v>0.91805555555555551</v>
      </c>
      <c r="V1014">
        <v>20</v>
      </c>
      <c r="W1014" s="1" t="str">
        <f>IF(Flights[[#This Row],[Arrival Delay]] = "", "Cancelled", IF(Flights[[#This Row],[Arrival Delay]]&gt;15, "Delayed", "On time"))</f>
        <v>Delayed</v>
      </c>
      <c r="X1014" t="str">
        <f>IF(Flights[[#This Row],[Status]]&lt;&gt;"Delayed","", IF(Flights[[#This Row],[Arrival Delay]]&gt;120, "Severe", IF(Flights[[#This Row],[Arrival Delay]]&gt;60, "Major", "Moderate")))</f>
        <v>Moderate</v>
      </c>
      <c r="Y1014" t="b">
        <v>0</v>
      </c>
      <c r="AA1014" t="str">
        <f>IF(OR(AND(Flights[[#This Row],[Status]]="Cancelled", Flights[[#This Row],[Cancellation Reason]]="Airline/Carrier"), Flights[[#This Row],[Delay Type]]="Severe"), "Yes", "No")</f>
        <v>No</v>
      </c>
    </row>
    <row r="1015" spans="1:27" x14ac:dyDescent="0.3">
      <c r="A1015" s="3">
        <v>42083</v>
      </c>
      <c r="B1015" s="22">
        <f>WEEKNUM(Flights[[#This Row],[Date]], 1)</f>
        <v>12</v>
      </c>
      <c r="C1015" s="22">
        <f>WEEKDAY(Flights[[#This Row],[Date]],1)</f>
        <v>6</v>
      </c>
      <c r="D1015" t="s">
        <v>1167</v>
      </c>
      <c r="E1015" t="s">
        <v>1995</v>
      </c>
      <c r="F1015" t="s">
        <v>0</v>
      </c>
      <c r="G1015" t="s">
        <v>15</v>
      </c>
      <c r="H1015" t="str">
        <f>_xlfn.XLOOKUP(Flights[[#This Row],[Destination]], Airports!$A$2:$A$78, Airports!$D$2:$D$78)</f>
        <v>Las Vegas</v>
      </c>
      <c r="I1015" t="str" cm="1">
        <f t="array" ref="I1015">_xlfn.XLOOKUP(Flights[[#This Row],[Destination]],_xlfn._TRO_TRAILING( Airports!A:A),_xlfn._TRO_TRAILING( Airports!E:E), "Not found")</f>
        <v>NV</v>
      </c>
      <c r="J1015" s="1">
        <v>0.77083333333333337</v>
      </c>
      <c r="K1015" s="22">
        <f>HOUR(Flights[[#This Row],[Scheduled Departure]])</f>
        <v>18</v>
      </c>
      <c r="L1015" s="1">
        <v>0.77083333333333337</v>
      </c>
      <c r="M1015">
        <f>(L1015-J1015)*24*60</f>
        <v>0</v>
      </c>
      <c r="N1015" s="16">
        <f>Flights[[#This Row],[Length (min)]]/60</f>
        <v>0.85</v>
      </c>
      <c r="O1015">
        <v>51</v>
      </c>
      <c r="P1015">
        <v>236</v>
      </c>
      <c r="Q1015" s="18">
        <f>IFERROR(Flights[[#This Row],[Distance]]/Flights[[#This Row],[Length (hr)]], "")</f>
        <v>277.64705882352939</v>
      </c>
      <c r="R1015" s="1">
        <v>0.8125</v>
      </c>
      <c r="S1015" s="1" t="str">
        <f>IF(Flights[[#This Row],[Length (hr)]]&lt;2, "No meal", IF(Flights[[#This Row],[Length (hr)]]&lt;3.5, "Light meal", "Full meal"))</f>
        <v>No meal</v>
      </c>
      <c r="T1015" s="1" t="str">
        <f>IF(AND(Flights[[#This Row],[Airline]]="US Airways", Flights[[#This Row],[Meal]]="Full Meal"), "Yes", "No")</f>
        <v>No</v>
      </c>
      <c r="U1015" s="1">
        <v>0.80625000000000002</v>
      </c>
      <c r="V1015">
        <v>-9</v>
      </c>
      <c r="W1015" s="1" t="str">
        <f>IF(Flights[[#This Row],[Arrival Delay]] = "", "Cancelled", IF(Flights[[#This Row],[Arrival Delay]]&gt;15, "Delayed", "On time"))</f>
        <v>On time</v>
      </c>
      <c r="X1015" t="str">
        <f>IF(Flights[[#This Row],[Status]]&lt;&gt;"Delayed","", IF(Flights[[#This Row],[Arrival Delay]]&gt;120, "Severe", IF(Flights[[#This Row],[Arrival Delay]]&gt;60, "Major", "Moderate")))</f>
        <v/>
      </c>
      <c r="Y1015" t="b">
        <v>0</v>
      </c>
      <c r="AA1015" t="str">
        <f>IF(OR(AND(Flights[[#This Row],[Status]]="Cancelled", Flights[[#This Row],[Cancellation Reason]]="Airline/Carrier"), Flights[[#This Row],[Delay Type]]="Severe"), "Yes", "No")</f>
        <v>No</v>
      </c>
    </row>
    <row r="1016" spans="1:27" x14ac:dyDescent="0.3">
      <c r="A1016" s="3">
        <v>42083</v>
      </c>
      <c r="B1016" s="22">
        <f>WEEKNUM(Flights[[#This Row],[Date]], 1)</f>
        <v>12</v>
      </c>
      <c r="C1016" s="22">
        <f>WEEKDAY(Flights[[#This Row],[Date]],1)</f>
        <v>6</v>
      </c>
      <c r="D1016" t="s">
        <v>1169</v>
      </c>
      <c r="E1016" t="s">
        <v>1995</v>
      </c>
      <c r="F1016" t="s">
        <v>0</v>
      </c>
      <c r="G1016" t="s">
        <v>29</v>
      </c>
      <c r="H1016" t="str">
        <f>_xlfn.XLOOKUP(Flights[[#This Row],[Destination]], Airports!$A$2:$A$78, Airports!$D$2:$D$78)</f>
        <v>Phoenix</v>
      </c>
      <c r="I1016" t="str" cm="1">
        <f t="array" ref="I1016">_xlfn.XLOOKUP(Flights[[#This Row],[Destination]],_xlfn._TRO_TRAILING( Airports!A:A),_xlfn._TRO_TRAILING( Airports!E:E), "Not found")</f>
        <v>AZ</v>
      </c>
      <c r="J1016" s="1">
        <v>0.79166666666666663</v>
      </c>
      <c r="K1016" s="22">
        <f>HOUR(Flights[[#This Row],[Scheduled Departure]])</f>
        <v>19</v>
      </c>
      <c r="L1016" s="1">
        <v>0.79791666666666672</v>
      </c>
      <c r="M1016">
        <f>(L1016-J1016)*24*60</f>
        <v>9.0000000000001279</v>
      </c>
      <c r="N1016" s="16">
        <f>Flights[[#This Row],[Length (min)]]/60</f>
        <v>1.2</v>
      </c>
      <c r="O1016">
        <v>72</v>
      </c>
      <c r="P1016">
        <v>370</v>
      </c>
      <c r="Q1016" s="18">
        <f>IFERROR(Flights[[#This Row],[Distance]]/Flights[[#This Row],[Length (hr)]], "")</f>
        <v>308.33333333333337</v>
      </c>
      <c r="R1016" s="1">
        <v>0.84722222222222221</v>
      </c>
      <c r="S1016" s="1" t="str">
        <f>IF(Flights[[#This Row],[Length (hr)]]&lt;2, "No meal", IF(Flights[[#This Row],[Length (hr)]]&lt;3.5, "Light meal", "Full meal"))</f>
        <v>No meal</v>
      </c>
      <c r="T1016" s="1" t="str">
        <f>IF(AND(Flights[[#This Row],[Airline]]="US Airways", Flights[[#This Row],[Meal]]="Full Meal"), "Yes", "No")</f>
        <v>No</v>
      </c>
      <c r="U1016" s="1">
        <v>0.84791666666666665</v>
      </c>
      <c r="V1016">
        <v>1</v>
      </c>
      <c r="W1016" s="1" t="str">
        <f>IF(Flights[[#This Row],[Arrival Delay]] = "", "Cancelled", IF(Flights[[#This Row],[Arrival Delay]]&gt;15, "Delayed", "On time"))</f>
        <v>On time</v>
      </c>
      <c r="X1016" t="str">
        <f>IF(Flights[[#This Row],[Status]]&lt;&gt;"Delayed","", IF(Flights[[#This Row],[Arrival Delay]]&gt;120, "Severe", IF(Flights[[#This Row],[Arrival Delay]]&gt;60, "Major", "Moderate")))</f>
        <v/>
      </c>
      <c r="Y1016" t="b">
        <v>0</v>
      </c>
      <c r="AA1016" t="str">
        <f>IF(OR(AND(Flights[[#This Row],[Status]]="Cancelled", Flights[[#This Row],[Cancellation Reason]]="Airline/Carrier"), Flights[[#This Row],[Delay Type]]="Severe"), "Yes", "No")</f>
        <v>No</v>
      </c>
    </row>
    <row r="1017" spans="1:27" x14ac:dyDescent="0.3">
      <c r="A1017" s="3">
        <v>42083</v>
      </c>
      <c r="B1017" s="22">
        <f>WEEKNUM(Flights[[#This Row],[Date]], 1)</f>
        <v>12</v>
      </c>
      <c r="C1017" s="22">
        <f>WEEKDAY(Flights[[#This Row],[Date]],1)</f>
        <v>6</v>
      </c>
      <c r="D1017" t="s">
        <v>821</v>
      </c>
      <c r="E1017" t="s">
        <v>1994</v>
      </c>
      <c r="F1017" t="s">
        <v>0</v>
      </c>
      <c r="G1017" t="s">
        <v>318</v>
      </c>
      <c r="H1017" t="str">
        <f>_xlfn.XLOOKUP(Flights[[#This Row],[Destination]], Airports!$A$2:$A$78, Airports!$D$2:$D$78)</f>
        <v>Oakland</v>
      </c>
      <c r="I1017" t="str" cm="1">
        <f t="array" ref="I1017">_xlfn.XLOOKUP(Flights[[#This Row],[Destination]],_xlfn._TRO_TRAILING( Airports!A:A),_xlfn._TRO_TRAILING( Airports!E:E), "Not found")</f>
        <v>CA</v>
      </c>
      <c r="J1017" s="1">
        <v>0.86458333333333337</v>
      </c>
      <c r="K1017" s="22">
        <f>HOUR(Flights[[#This Row],[Scheduled Departure]])</f>
        <v>20</v>
      </c>
      <c r="L1017" s="1">
        <v>0.86458333333333337</v>
      </c>
      <c r="M1017">
        <f>(L1017-J1017)*24*60</f>
        <v>0</v>
      </c>
      <c r="N1017" s="16">
        <f>Flights[[#This Row],[Length (min)]]/60</f>
        <v>1.5166666666666666</v>
      </c>
      <c r="O1017">
        <v>91</v>
      </c>
      <c r="P1017">
        <v>337</v>
      </c>
      <c r="Q1017" s="18">
        <f>IFERROR(Flights[[#This Row],[Distance]]/Flights[[#This Row],[Length (hr)]], "")</f>
        <v>222.19780219780222</v>
      </c>
      <c r="R1017" s="1">
        <v>0.92569444444444449</v>
      </c>
      <c r="S1017" s="1" t="str">
        <f>IF(Flights[[#This Row],[Length (hr)]]&lt;2, "No meal", IF(Flights[[#This Row],[Length (hr)]]&lt;3.5, "Light meal", "Full meal"))</f>
        <v>No meal</v>
      </c>
      <c r="T1017" s="1" t="str">
        <f>IF(AND(Flights[[#This Row],[Airline]]="US Airways", Flights[[#This Row],[Meal]]="Full Meal"), "Yes", "No")</f>
        <v>No</v>
      </c>
      <c r="U1017" s="1">
        <v>0.92777777777777781</v>
      </c>
      <c r="V1017">
        <v>3</v>
      </c>
      <c r="W1017" s="1" t="str">
        <f>IF(Flights[[#This Row],[Arrival Delay]] = "", "Cancelled", IF(Flights[[#This Row],[Arrival Delay]]&gt;15, "Delayed", "On time"))</f>
        <v>On time</v>
      </c>
      <c r="X1017" t="str">
        <f>IF(Flights[[#This Row],[Status]]&lt;&gt;"Delayed","", IF(Flights[[#This Row],[Arrival Delay]]&gt;120, "Severe", IF(Flights[[#This Row],[Arrival Delay]]&gt;60, "Major", "Moderate")))</f>
        <v/>
      </c>
      <c r="Y1017" t="b">
        <v>0</v>
      </c>
      <c r="AA1017" t="str">
        <f>IF(OR(AND(Flights[[#This Row],[Status]]="Cancelled", Flights[[#This Row],[Cancellation Reason]]="Airline/Carrier"), Flights[[#This Row],[Delay Type]]="Severe"), "Yes", "No")</f>
        <v>No</v>
      </c>
    </row>
    <row r="1018" spans="1:27" x14ac:dyDescent="0.3">
      <c r="A1018" s="3">
        <v>42083</v>
      </c>
      <c r="B1018" s="22">
        <f>WEEKNUM(Flights[[#This Row],[Date]], 1)</f>
        <v>12</v>
      </c>
      <c r="C1018" s="22">
        <f>WEEKDAY(Flights[[#This Row],[Date]],1)</f>
        <v>6</v>
      </c>
      <c r="D1018" t="s">
        <v>739</v>
      </c>
      <c r="E1018" t="s">
        <v>1990</v>
      </c>
      <c r="F1018" t="s">
        <v>0</v>
      </c>
      <c r="G1018" t="s">
        <v>9</v>
      </c>
      <c r="H1018" t="str">
        <f>_xlfn.XLOOKUP(Flights[[#This Row],[Destination]], Airports!$A$2:$A$78, Airports!$D$2:$D$78)</f>
        <v>San Francisco</v>
      </c>
      <c r="I1018" t="str" cm="1">
        <f t="array" ref="I1018">_xlfn.XLOOKUP(Flights[[#This Row],[Destination]],_xlfn._TRO_TRAILING( Airports!A:A),_xlfn._TRO_TRAILING( Airports!E:E), "Not found")</f>
        <v>CA</v>
      </c>
      <c r="J1018" s="1">
        <v>0.93472222222222223</v>
      </c>
      <c r="K1018" s="22">
        <f>HOUR(Flights[[#This Row],[Scheduled Departure]])</f>
        <v>22</v>
      </c>
      <c r="L1018" s="1">
        <v>0.9555555555555556</v>
      </c>
      <c r="M1018">
        <f>(L1018-J1018)*24*60</f>
        <v>30.000000000000053</v>
      </c>
      <c r="N1018" s="16">
        <f>Flights[[#This Row],[Length (min)]]/60</f>
        <v>1.5166666666666666</v>
      </c>
      <c r="O1018">
        <v>91</v>
      </c>
      <c r="P1018">
        <v>337</v>
      </c>
      <c r="Q1018" s="18">
        <f>IFERROR(Flights[[#This Row],[Distance]]/Flights[[#This Row],[Length (hr)]], "")</f>
        <v>222.19780219780222</v>
      </c>
      <c r="R1018" s="1">
        <v>0.99444444444444446</v>
      </c>
      <c r="S1018" s="1" t="str">
        <f>IF(Flights[[#This Row],[Length (hr)]]&lt;2, "No meal", IF(Flights[[#This Row],[Length (hr)]]&lt;3.5, "Light meal", "Full meal"))</f>
        <v>No meal</v>
      </c>
      <c r="T1018" s="1" t="str">
        <f>IF(AND(Flights[[#This Row],[Airline]]="US Airways", Flights[[#This Row],[Meal]]="Full Meal"), "Yes", "No")</f>
        <v>No</v>
      </c>
      <c r="U1018" s="1">
        <v>1.8749999999999999E-2</v>
      </c>
      <c r="V1018">
        <v>35</v>
      </c>
      <c r="W1018" s="1" t="str">
        <f>IF(Flights[[#This Row],[Arrival Delay]] = "", "Cancelled", IF(Flights[[#This Row],[Arrival Delay]]&gt;15, "Delayed", "On time"))</f>
        <v>Delayed</v>
      </c>
      <c r="X1018" t="str">
        <f>IF(Flights[[#This Row],[Status]]&lt;&gt;"Delayed","", IF(Flights[[#This Row],[Arrival Delay]]&gt;120, "Severe", IF(Flights[[#This Row],[Arrival Delay]]&gt;60, "Major", "Moderate")))</f>
        <v>Moderate</v>
      </c>
      <c r="Y1018" t="b">
        <v>0</v>
      </c>
      <c r="AA1018" t="str">
        <f>IF(OR(AND(Flights[[#This Row],[Status]]="Cancelled", Flights[[#This Row],[Cancellation Reason]]="Airline/Carrier"), Flights[[#This Row],[Delay Type]]="Severe"), "Yes", "No")</f>
        <v>No</v>
      </c>
    </row>
    <row r="1019" spans="1:27" x14ac:dyDescent="0.3">
      <c r="A1019" s="3">
        <v>42083</v>
      </c>
      <c r="B1019" s="22">
        <f>WEEKNUM(Flights[[#This Row],[Date]], 1)</f>
        <v>12</v>
      </c>
      <c r="C1019" s="22">
        <f>WEEKDAY(Flights[[#This Row],[Date]],1)</f>
        <v>6</v>
      </c>
      <c r="D1019" t="s">
        <v>995</v>
      </c>
      <c r="E1019" t="s">
        <v>1990</v>
      </c>
      <c r="F1019" t="s">
        <v>0</v>
      </c>
      <c r="G1019" t="s">
        <v>262</v>
      </c>
      <c r="H1019" t="str">
        <f>_xlfn.XLOOKUP(Flights[[#This Row],[Destination]], Airports!$A$2:$A$78, Airports!$D$2:$D$78)</f>
        <v>Cleveland</v>
      </c>
      <c r="I1019" t="str" cm="1">
        <f t="array" ref="I1019">_xlfn.XLOOKUP(Flights[[#This Row],[Destination]],_xlfn._TRO_TRAILING( Airports!A:A),_xlfn._TRO_TRAILING( Airports!E:E), "Not found")</f>
        <v>OH</v>
      </c>
      <c r="J1019" s="1">
        <v>0.95416666666666672</v>
      </c>
      <c r="K1019" s="22">
        <f>HOUR(Flights[[#This Row],[Scheduled Departure]])</f>
        <v>22</v>
      </c>
      <c r="L1019" s="1">
        <v>3.1944444444444442E-2</v>
      </c>
      <c r="M1019">
        <f>(L1019-J1019)*24*60</f>
        <v>-1328</v>
      </c>
      <c r="N1019" s="16">
        <f>Flights[[#This Row],[Length (min)]]/60</f>
        <v>4.3</v>
      </c>
      <c r="O1019">
        <v>258</v>
      </c>
      <c r="P1019">
        <v>2052</v>
      </c>
      <c r="Q1019" s="18">
        <f>IFERROR(Flights[[#This Row],[Distance]]/Flights[[#This Row],[Length (hr)]], "")</f>
        <v>477.2093023255814</v>
      </c>
      <c r="R1019" s="1">
        <v>0.27013888888888887</v>
      </c>
      <c r="S1019" s="1" t="str">
        <f>IF(Flights[[#This Row],[Length (hr)]]&lt;2, "No meal", IF(Flights[[#This Row],[Length (hr)]]&lt;3.5, "Light meal", "Full meal"))</f>
        <v>Full meal</v>
      </c>
      <c r="T1019" s="1" t="str">
        <f>IF(AND(Flights[[#This Row],[Airline]]="US Airways", Flights[[#This Row],[Meal]]="Full Meal"), "Yes", "No")</f>
        <v>No</v>
      </c>
      <c r="U1019" s="1">
        <v>0.33611111111111114</v>
      </c>
      <c r="V1019">
        <v>95</v>
      </c>
      <c r="W1019" s="1" t="str">
        <f>IF(Flights[[#This Row],[Arrival Delay]] = "", "Cancelled", IF(Flights[[#This Row],[Arrival Delay]]&gt;15, "Delayed", "On time"))</f>
        <v>Delayed</v>
      </c>
      <c r="X1019" t="str">
        <f>IF(Flights[[#This Row],[Status]]&lt;&gt;"Delayed","", IF(Flights[[#This Row],[Arrival Delay]]&gt;120, "Severe", IF(Flights[[#This Row],[Arrival Delay]]&gt;60, "Major", "Moderate")))</f>
        <v>Major</v>
      </c>
      <c r="Y1019" t="b">
        <v>0</v>
      </c>
      <c r="AA1019" t="str">
        <f>IF(OR(AND(Flights[[#This Row],[Status]]="Cancelled", Flights[[#This Row],[Cancellation Reason]]="Airline/Carrier"), Flights[[#This Row],[Delay Type]]="Severe"), "Yes", "No")</f>
        <v>No</v>
      </c>
    </row>
    <row r="1020" spans="1:27" x14ac:dyDescent="0.3">
      <c r="A1020" s="3">
        <v>42084</v>
      </c>
      <c r="B1020" s="22">
        <f>WEEKNUM(Flights[[#This Row],[Date]], 1)</f>
        <v>12</v>
      </c>
      <c r="C1020" s="22">
        <f>WEEKDAY(Flights[[#This Row],[Date]],1)</f>
        <v>7</v>
      </c>
      <c r="D1020" t="s">
        <v>954</v>
      </c>
      <c r="E1020" t="s">
        <v>1995</v>
      </c>
      <c r="F1020" t="s">
        <v>0</v>
      </c>
      <c r="G1020" t="s">
        <v>273</v>
      </c>
      <c r="H1020" t="str">
        <f>_xlfn.XLOOKUP(Flights[[#This Row],[Destination]], Airports!$A$2:$A$78, Airports!$D$2:$D$78)</f>
        <v>Denver</v>
      </c>
      <c r="I1020" t="str" cm="1">
        <f t="array" ref="I1020">_xlfn.XLOOKUP(Flights[[#This Row],[Destination]],_xlfn._TRO_TRAILING( Airports!A:A),_xlfn._TRO_TRAILING( Airports!E:E), "Not found")</f>
        <v>CO</v>
      </c>
      <c r="J1020" s="1">
        <v>0.27430555555555558</v>
      </c>
      <c r="K1020" s="22">
        <f>HOUR(Flights[[#This Row],[Scheduled Departure]])</f>
        <v>6</v>
      </c>
      <c r="L1020" s="1">
        <v>0.27083333333333331</v>
      </c>
      <c r="M1020">
        <f>(L1020-J1020)*24*60</f>
        <v>-5.0000000000000622</v>
      </c>
      <c r="N1020" s="16">
        <f>Flights[[#This Row],[Length (min)]]/60</f>
        <v>2.25</v>
      </c>
      <c r="O1020">
        <v>135</v>
      </c>
      <c r="P1020">
        <v>862</v>
      </c>
      <c r="Q1020" s="18">
        <f>IFERROR(Flights[[#This Row],[Distance]]/Flights[[#This Row],[Length (hr)]], "")</f>
        <v>383.11111111111109</v>
      </c>
      <c r="R1020" s="1">
        <v>0.41319444444444442</v>
      </c>
      <c r="S1020" s="1" t="str">
        <f>IF(Flights[[#This Row],[Length (hr)]]&lt;2, "No meal", IF(Flights[[#This Row],[Length (hr)]]&lt;3.5, "Light meal", "Full meal"))</f>
        <v>Light meal</v>
      </c>
      <c r="T1020" s="1" t="str">
        <f>IF(AND(Flights[[#This Row],[Airline]]="US Airways", Flights[[#This Row],[Meal]]="Full Meal"), "Yes", "No")</f>
        <v>No</v>
      </c>
      <c r="U1020" s="1">
        <v>0.40625</v>
      </c>
      <c r="V1020">
        <v>-10</v>
      </c>
      <c r="W1020" s="1" t="str">
        <f>IF(Flights[[#This Row],[Arrival Delay]] = "", "Cancelled", IF(Flights[[#This Row],[Arrival Delay]]&gt;15, "Delayed", "On time"))</f>
        <v>On time</v>
      </c>
      <c r="X1020" t="str">
        <f>IF(Flights[[#This Row],[Status]]&lt;&gt;"Delayed","", IF(Flights[[#This Row],[Arrival Delay]]&gt;120, "Severe", IF(Flights[[#This Row],[Arrival Delay]]&gt;60, "Major", "Moderate")))</f>
        <v/>
      </c>
      <c r="Y1020" t="b">
        <v>0</v>
      </c>
      <c r="AA1020" t="str">
        <f>IF(OR(AND(Flights[[#This Row],[Status]]="Cancelled", Flights[[#This Row],[Cancellation Reason]]="Airline/Carrier"), Flights[[#This Row],[Delay Type]]="Severe"), "Yes", "No")</f>
        <v>No</v>
      </c>
    </row>
    <row r="1021" spans="1:27" x14ac:dyDescent="0.3">
      <c r="A1021" s="3">
        <v>42084</v>
      </c>
      <c r="B1021" s="22">
        <f>WEEKNUM(Flights[[#This Row],[Date]], 1)</f>
        <v>12</v>
      </c>
      <c r="C1021" s="22">
        <f>WEEKDAY(Flights[[#This Row],[Date]],1)</f>
        <v>7</v>
      </c>
      <c r="D1021" t="s">
        <v>436</v>
      </c>
      <c r="E1021" t="s">
        <v>1990</v>
      </c>
      <c r="F1021" t="s">
        <v>0</v>
      </c>
      <c r="G1021" t="s">
        <v>21</v>
      </c>
      <c r="H1021" t="str">
        <f>_xlfn.XLOOKUP(Flights[[#This Row],[Destination]], Airports!$A$2:$A$78, Airports!$D$2:$D$78)</f>
        <v>Lihue</v>
      </c>
      <c r="I1021" t="str" cm="1">
        <f t="array" ref="I1021">_xlfn.XLOOKUP(Flights[[#This Row],[Destination]],_xlfn._TRO_TRAILING( Airports!A:A),_xlfn._TRO_TRAILING( Airports!E:E), "Not found")</f>
        <v>HI</v>
      </c>
      <c r="J1021" s="1">
        <v>0.37152777777777779</v>
      </c>
      <c r="K1021" s="22">
        <f>HOUR(Flights[[#This Row],[Scheduled Departure]])</f>
        <v>8</v>
      </c>
      <c r="L1021" s="1">
        <v>0.36527777777777776</v>
      </c>
      <c r="M1021">
        <f>(L1021-J1021)*24*60</f>
        <v>-9.000000000000048</v>
      </c>
      <c r="N1021" s="16">
        <f>Flights[[#This Row],[Length (min)]]/60</f>
        <v>6.0333333333333332</v>
      </c>
      <c r="O1021">
        <v>362</v>
      </c>
      <c r="P1021">
        <v>2615</v>
      </c>
      <c r="Q1021" s="18">
        <f>IFERROR(Flights[[#This Row],[Distance]]/Flights[[#This Row],[Length (hr)]], "")</f>
        <v>433.42541436464091</v>
      </c>
      <c r="R1021" s="1">
        <v>0.50208333333333333</v>
      </c>
      <c r="S1021" s="1" t="str">
        <f>IF(Flights[[#This Row],[Length (hr)]]&lt;2, "No meal", IF(Flights[[#This Row],[Length (hr)]]&lt;3.5, "Light meal", "Full meal"))</f>
        <v>Full meal</v>
      </c>
      <c r="T1021" s="1" t="str">
        <f>IF(AND(Flights[[#This Row],[Airline]]="US Airways", Flights[[#This Row],[Meal]]="Full Meal"), "Yes", "No")</f>
        <v>No</v>
      </c>
      <c r="U1021" s="1">
        <v>0.49166666666666664</v>
      </c>
      <c r="V1021">
        <v>-15</v>
      </c>
      <c r="W1021" s="1" t="str">
        <f>IF(Flights[[#This Row],[Arrival Delay]] = "", "Cancelled", IF(Flights[[#This Row],[Arrival Delay]]&gt;15, "Delayed", "On time"))</f>
        <v>On time</v>
      </c>
      <c r="X1021" t="str">
        <f>IF(Flights[[#This Row],[Status]]&lt;&gt;"Delayed","", IF(Flights[[#This Row],[Arrival Delay]]&gt;120, "Severe", IF(Flights[[#This Row],[Arrival Delay]]&gt;60, "Major", "Moderate")))</f>
        <v/>
      </c>
      <c r="Y1021" t="b">
        <v>0</v>
      </c>
      <c r="AA1021" t="str">
        <f>IF(OR(AND(Flights[[#This Row],[Status]]="Cancelled", Flights[[#This Row],[Cancellation Reason]]="Airline/Carrier"), Flights[[#This Row],[Delay Type]]="Severe"), "Yes", "No")</f>
        <v>No</v>
      </c>
    </row>
    <row r="1022" spans="1:27" x14ac:dyDescent="0.3">
      <c r="A1022" s="3">
        <v>42084</v>
      </c>
      <c r="B1022" s="22">
        <f>WEEKNUM(Flights[[#This Row],[Date]], 1)</f>
        <v>12</v>
      </c>
      <c r="C1022" s="22">
        <f>WEEKDAY(Flights[[#This Row],[Date]],1)</f>
        <v>7</v>
      </c>
      <c r="D1022" t="s">
        <v>460</v>
      </c>
      <c r="E1022" t="s">
        <v>1990</v>
      </c>
      <c r="F1022" t="s">
        <v>0</v>
      </c>
      <c r="G1022" t="s">
        <v>12</v>
      </c>
      <c r="H1022" t="str">
        <f>_xlfn.XLOOKUP(Flights[[#This Row],[Destination]], Airports!$A$2:$A$78, Airports!$D$2:$D$78)</f>
        <v>New York</v>
      </c>
      <c r="I1022" t="str" cm="1">
        <f t="array" ref="I1022">_xlfn.XLOOKUP(Flights[[#This Row],[Destination]],_xlfn._TRO_TRAILING( Airports!A:A),_xlfn._TRO_TRAILING( Airports!E:E), "Not found")</f>
        <v>NY</v>
      </c>
      <c r="J1022" s="1">
        <v>0.43680555555555556</v>
      </c>
      <c r="K1022" s="22">
        <f>HOUR(Flights[[#This Row],[Scheduled Departure]])</f>
        <v>10</v>
      </c>
      <c r="L1022" s="1">
        <v>0.47291666666666665</v>
      </c>
      <c r="M1022">
        <f>(L1022-J1022)*24*60</f>
        <v>51.999999999999972</v>
      </c>
      <c r="N1022" s="16">
        <f>Flights[[#This Row],[Length (min)]]/60</f>
        <v>5.5</v>
      </c>
      <c r="O1022">
        <v>330</v>
      </c>
      <c r="P1022">
        <v>2475</v>
      </c>
      <c r="Q1022" s="18">
        <f>IFERROR(Flights[[#This Row],[Distance]]/Flights[[#This Row],[Length (hr)]], "")</f>
        <v>450</v>
      </c>
      <c r="R1022" s="1">
        <v>0.78819444444444442</v>
      </c>
      <c r="S1022" s="1" t="str">
        <f>IF(Flights[[#This Row],[Length (hr)]]&lt;2, "No meal", IF(Flights[[#This Row],[Length (hr)]]&lt;3.5, "Light meal", "Full meal"))</f>
        <v>Full meal</v>
      </c>
      <c r="T1022" s="1" t="str">
        <f>IF(AND(Flights[[#This Row],[Airline]]="US Airways", Flights[[#This Row],[Meal]]="Full Meal"), "Yes", "No")</f>
        <v>No</v>
      </c>
      <c r="U1022" s="1">
        <v>0.82708333333333328</v>
      </c>
      <c r="V1022">
        <v>56</v>
      </c>
      <c r="W1022" s="1" t="str">
        <f>IF(Flights[[#This Row],[Arrival Delay]] = "", "Cancelled", IF(Flights[[#This Row],[Arrival Delay]]&gt;15, "Delayed", "On time"))</f>
        <v>Delayed</v>
      </c>
      <c r="X1022" t="str">
        <f>IF(Flights[[#This Row],[Status]]&lt;&gt;"Delayed","", IF(Flights[[#This Row],[Arrival Delay]]&gt;120, "Severe", IF(Flights[[#This Row],[Arrival Delay]]&gt;60, "Major", "Moderate")))</f>
        <v>Moderate</v>
      </c>
      <c r="Y1022" t="b">
        <v>0</v>
      </c>
      <c r="AA1022" t="str">
        <f>IF(OR(AND(Flights[[#This Row],[Status]]="Cancelled", Flights[[#This Row],[Cancellation Reason]]="Airline/Carrier"), Flights[[#This Row],[Delay Type]]="Severe"), "Yes", "No")</f>
        <v>No</v>
      </c>
    </row>
    <row r="1023" spans="1:27" x14ac:dyDescent="0.3">
      <c r="A1023" s="3">
        <v>42084</v>
      </c>
      <c r="B1023" s="22">
        <f>WEEKNUM(Flights[[#This Row],[Date]], 1)</f>
        <v>12</v>
      </c>
      <c r="C1023" s="22">
        <f>WEEKDAY(Flights[[#This Row],[Date]],1)</f>
        <v>7</v>
      </c>
      <c r="D1023" t="s">
        <v>465</v>
      </c>
      <c r="E1023" t="s">
        <v>1989</v>
      </c>
      <c r="F1023" t="s">
        <v>0</v>
      </c>
      <c r="G1023" t="s">
        <v>17</v>
      </c>
      <c r="H1023" t="str">
        <f>_xlfn.XLOOKUP(Flights[[#This Row],[Destination]], Airports!$A$2:$A$78, Airports!$D$2:$D$78)</f>
        <v>Honolulu</v>
      </c>
      <c r="I1023" t="str" cm="1">
        <f t="array" ref="I1023">_xlfn.XLOOKUP(Flights[[#This Row],[Destination]],_xlfn._TRO_TRAILING( Airports!A:A),_xlfn._TRO_TRAILING( Airports!E:E), "Not found")</f>
        <v>HI</v>
      </c>
      <c r="J1023" s="1">
        <v>0.4513888888888889</v>
      </c>
      <c r="K1023" s="22">
        <f>HOUR(Flights[[#This Row],[Scheduled Departure]])</f>
        <v>10</v>
      </c>
      <c r="L1023" s="1">
        <v>0.45624999999999999</v>
      </c>
      <c r="M1023">
        <f>(L1023-J1023)*24*60</f>
        <v>6.9999999999999751</v>
      </c>
      <c r="N1023" s="16">
        <f>Flights[[#This Row],[Length (min)]]/60</f>
        <v>5.9</v>
      </c>
      <c r="O1023">
        <v>354</v>
      </c>
      <c r="P1023">
        <v>2556</v>
      </c>
      <c r="Q1023" s="18">
        <f>IFERROR(Flights[[#This Row],[Distance]]/Flights[[#This Row],[Length (hr)]], "")</f>
        <v>433.22033898305079</v>
      </c>
      <c r="R1023" s="1">
        <v>0.57222222222222219</v>
      </c>
      <c r="S1023" s="1" t="str">
        <f>IF(Flights[[#This Row],[Length (hr)]]&lt;2, "No meal", IF(Flights[[#This Row],[Length (hr)]]&lt;3.5, "Light meal", "Full meal"))</f>
        <v>Full meal</v>
      </c>
      <c r="T1023" s="1" t="str">
        <f>IF(AND(Flights[[#This Row],[Airline]]="US Airways", Flights[[#This Row],[Meal]]="Full Meal"), "Yes", "No")</f>
        <v>No</v>
      </c>
      <c r="U1023" s="1">
        <v>0.57708333333333328</v>
      </c>
      <c r="V1023">
        <v>7</v>
      </c>
      <c r="W1023" s="1" t="str">
        <f>IF(Flights[[#This Row],[Arrival Delay]] = "", "Cancelled", IF(Flights[[#This Row],[Arrival Delay]]&gt;15, "Delayed", "On time"))</f>
        <v>On time</v>
      </c>
      <c r="X1023" t="str">
        <f>IF(Flights[[#This Row],[Status]]&lt;&gt;"Delayed","", IF(Flights[[#This Row],[Arrival Delay]]&gt;120, "Severe", IF(Flights[[#This Row],[Arrival Delay]]&gt;60, "Major", "Moderate")))</f>
        <v/>
      </c>
      <c r="Y1023" t="b">
        <v>0</v>
      </c>
      <c r="AA1023" t="str">
        <f>IF(OR(AND(Flights[[#This Row],[Status]]="Cancelled", Flights[[#This Row],[Cancellation Reason]]="Airline/Carrier"), Flights[[#This Row],[Delay Type]]="Severe"), "Yes", "No")</f>
        <v>No</v>
      </c>
    </row>
    <row r="1024" spans="1:27" x14ac:dyDescent="0.3">
      <c r="A1024" s="3">
        <v>42084</v>
      </c>
      <c r="B1024" s="22">
        <f>WEEKNUM(Flights[[#This Row],[Date]], 1)</f>
        <v>12</v>
      </c>
      <c r="C1024" s="22">
        <f>WEEKDAY(Flights[[#This Row],[Date]],1)</f>
        <v>7</v>
      </c>
      <c r="D1024" t="s">
        <v>1112</v>
      </c>
      <c r="E1024" t="s">
        <v>1995</v>
      </c>
      <c r="F1024" t="s">
        <v>0</v>
      </c>
      <c r="G1024" t="s">
        <v>306</v>
      </c>
      <c r="H1024" t="str">
        <f>_xlfn.XLOOKUP(Flights[[#This Row],[Destination]], Airports!$A$2:$A$78, Airports!$D$2:$D$78)</f>
        <v>Chicago</v>
      </c>
      <c r="I1024" t="str" cm="1">
        <f t="array" ref="I1024">_xlfn.XLOOKUP(Flights[[#This Row],[Destination]],_xlfn._TRO_TRAILING( Airports!A:A),_xlfn._TRO_TRAILING( Airports!E:E), "Not found")</f>
        <v>IL</v>
      </c>
      <c r="J1024" s="1">
        <v>0.54861111111111116</v>
      </c>
      <c r="K1024" s="22">
        <f>HOUR(Flights[[#This Row],[Scheduled Departure]])</f>
        <v>13</v>
      </c>
      <c r="L1024" s="1">
        <v>0.58958333333333335</v>
      </c>
      <c r="M1024">
        <f>(L1024-J1024)*24*60</f>
        <v>58.99999999999995</v>
      </c>
      <c r="N1024" s="16">
        <f>Flights[[#This Row],[Length (min)]]/60</f>
        <v>3.8166666666666669</v>
      </c>
      <c r="O1024">
        <v>229</v>
      </c>
      <c r="P1024">
        <v>1750</v>
      </c>
      <c r="Q1024" s="18">
        <f>IFERROR(Flights[[#This Row],[Distance]]/Flights[[#This Row],[Length (hr)]], "")</f>
        <v>458.51528384279476</v>
      </c>
      <c r="R1024" s="1">
        <v>0.79513888888888884</v>
      </c>
      <c r="S1024" s="1" t="str">
        <f>IF(Flights[[#This Row],[Length (hr)]]&lt;2, "No meal", IF(Flights[[#This Row],[Length (hr)]]&lt;3.5, "Light meal", "Full meal"))</f>
        <v>Full meal</v>
      </c>
      <c r="T1024" s="1" t="str">
        <f>IF(AND(Flights[[#This Row],[Airline]]="US Airways", Flights[[#This Row],[Meal]]="Full Meal"), "Yes", "No")</f>
        <v>No</v>
      </c>
      <c r="U1024" s="1">
        <v>0.83194444444444449</v>
      </c>
      <c r="V1024">
        <v>53</v>
      </c>
      <c r="W1024" s="1" t="str">
        <f>IF(Flights[[#This Row],[Arrival Delay]] = "", "Cancelled", IF(Flights[[#This Row],[Arrival Delay]]&gt;15, "Delayed", "On time"))</f>
        <v>Delayed</v>
      </c>
      <c r="X1024" t="str">
        <f>IF(Flights[[#This Row],[Status]]&lt;&gt;"Delayed","", IF(Flights[[#This Row],[Arrival Delay]]&gt;120, "Severe", IF(Flights[[#This Row],[Arrival Delay]]&gt;60, "Major", "Moderate")))</f>
        <v>Moderate</v>
      </c>
      <c r="Y1024" t="b">
        <v>0</v>
      </c>
      <c r="AA1024" t="str">
        <f>IF(OR(AND(Flights[[#This Row],[Status]]="Cancelled", Flights[[#This Row],[Cancellation Reason]]="Airline/Carrier"), Flights[[#This Row],[Delay Type]]="Severe"), "Yes", "No")</f>
        <v>No</v>
      </c>
    </row>
    <row r="1025" spans="1:27" x14ac:dyDescent="0.3">
      <c r="A1025" s="3">
        <v>42084</v>
      </c>
      <c r="B1025" s="22">
        <f>WEEKNUM(Flights[[#This Row],[Date]], 1)</f>
        <v>12</v>
      </c>
      <c r="C1025" s="22">
        <f>WEEKDAY(Flights[[#This Row],[Date]],1)</f>
        <v>7</v>
      </c>
      <c r="D1025" t="s">
        <v>1121</v>
      </c>
      <c r="E1025" t="s">
        <v>1995</v>
      </c>
      <c r="F1025" t="s">
        <v>0</v>
      </c>
      <c r="G1025" t="s">
        <v>9</v>
      </c>
      <c r="H1025" t="str">
        <f>_xlfn.XLOOKUP(Flights[[#This Row],[Destination]], Airports!$A$2:$A$78, Airports!$D$2:$D$78)</f>
        <v>San Francisco</v>
      </c>
      <c r="I1025" t="str" cm="1">
        <f t="array" ref="I1025">_xlfn.XLOOKUP(Flights[[#This Row],[Destination]],_xlfn._TRO_TRAILING( Airports!A:A),_xlfn._TRO_TRAILING( Airports!E:E), "Not found")</f>
        <v>CA</v>
      </c>
      <c r="J1025" s="1">
        <v>0.74305555555555558</v>
      </c>
      <c r="K1025" s="22">
        <f>HOUR(Flights[[#This Row],[Scheduled Departure]])</f>
        <v>17</v>
      </c>
      <c r="L1025" s="1">
        <v>0.74722222222222223</v>
      </c>
      <c r="M1025">
        <f>(L1025-J1025)*24*60</f>
        <v>5.9999999999999787</v>
      </c>
      <c r="N1025" s="16">
        <f>Flights[[#This Row],[Length (min)]]/60</f>
        <v>1.2166666666666666</v>
      </c>
      <c r="O1025">
        <v>73</v>
      </c>
      <c r="P1025">
        <v>337</v>
      </c>
      <c r="Q1025" s="18">
        <f>IFERROR(Flights[[#This Row],[Distance]]/Flights[[#This Row],[Length (hr)]], "")</f>
        <v>276.98630136986304</v>
      </c>
      <c r="R1025" s="1">
        <v>0.79513888888888884</v>
      </c>
      <c r="S1025" s="1" t="str">
        <f>IF(Flights[[#This Row],[Length (hr)]]&lt;2, "No meal", IF(Flights[[#This Row],[Length (hr)]]&lt;3.5, "Light meal", "Full meal"))</f>
        <v>No meal</v>
      </c>
      <c r="T1025" s="1" t="str">
        <f>IF(AND(Flights[[#This Row],[Airline]]="US Airways", Flights[[#This Row],[Meal]]="Full Meal"), "Yes", "No")</f>
        <v>No</v>
      </c>
      <c r="U1025" s="1">
        <v>0.79791666666666672</v>
      </c>
      <c r="V1025">
        <v>4</v>
      </c>
      <c r="W1025" s="1" t="str">
        <f>IF(Flights[[#This Row],[Arrival Delay]] = "", "Cancelled", IF(Flights[[#This Row],[Arrival Delay]]&gt;15, "Delayed", "On time"))</f>
        <v>On time</v>
      </c>
      <c r="X1025" t="str">
        <f>IF(Flights[[#This Row],[Status]]&lt;&gt;"Delayed","", IF(Flights[[#This Row],[Arrival Delay]]&gt;120, "Severe", IF(Flights[[#This Row],[Arrival Delay]]&gt;60, "Major", "Moderate")))</f>
        <v/>
      </c>
      <c r="Y1025" t="b">
        <v>0</v>
      </c>
      <c r="AA1025" t="str">
        <f>IF(OR(AND(Flights[[#This Row],[Status]]="Cancelled", Flights[[#This Row],[Cancellation Reason]]="Airline/Carrier"), Flights[[#This Row],[Delay Type]]="Severe"), "Yes", "No")</f>
        <v>No</v>
      </c>
    </row>
    <row r="1026" spans="1:27" x14ac:dyDescent="0.3">
      <c r="A1026" s="3">
        <v>42084</v>
      </c>
      <c r="B1026" s="22">
        <f>WEEKNUM(Flights[[#This Row],[Date]], 1)</f>
        <v>12</v>
      </c>
      <c r="C1026" s="22">
        <f>WEEKDAY(Flights[[#This Row],[Date]],1)</f>
        <v>7</v>
      </c>
      <c r="D1026" t="s">
        <v>640</v>
      </c>
      <c r="E1026" t="s">
        <v>1994</v>
      </c>
      <c r="F1026" t="s">
        <v>0</v>
      </c>
      <c r="G1026" t="s">
        <v>349</v>
      </c>
      <c r="H1026" t="str">
        <f>_xlfn.XLOOKUP(Flights[[#This Row],[Destination]], Airports!$A$2:$A$78, Airports!$D$2:$D$78)</f>
        <v>Salt Lake City</v>
      </c>
      <c r="I1026" t="str" cm="1">
        <f t="array" ref="I1026">_xlfn.XLOOKUP(Flights[[#This Row],[Destination]],_xlfn._TRO_TRAILING( Airports!A:A),_xlfn._TRO_TRAILING( Airports!E:E), "Not found")</f>
        <v>UT</v>
      </c>
      <c r="J1026" s="1">
        <v>0.77500000000000002</v>
      </c>
      <c r="K1026" s="22">
        <f>HOUR(Flights[[#This Row],[Scheduled Departure]])</f>
        <v>18</v>
      </c>
      <c r="L1026" s="1">
        <v>0.76875000000000004</v>
      </c>
      <c r="M1026">
        <f>(L1026-J1026)*24*60</f>
        <v>-8.999999999999968</v>
      </c>
      <c r="N1026" s="16">
        <f>Flights[[#This Row],[Length (min)]]/60</f>
        <v>1.6666666666666667</v>
      </c>
      <c r="O1026">
        <v>100</v>
      </c>
      <c r="P1026">
        <v>590</v>
      </c>
      <c r="Q1026" s="18">
        <f>IFERROR(Flights[[#This Row],[Distance]]/Flights[[#This Row],[Length (hr)]], "")</f>
        <v>354</v>
      </c>
      <c r="R1026" s="1">
        <v>0.8930555555555556</v>
      </c>
      <c r="S1026" s="1" t="str">
        <f>IF(Flights[[#This Row],[Length (hr)]]&lt;2, "No meal", IF(Flights[[#This Row],[Length (hr)]]&lt;3.5, "Light meal", "Full meal"))</f>
        <v>No meal</v>
      </c>
      <c r="T1026" s="1" t="str">
        <f>IF(AND(Flights[[#This Row],[Airline]]="US Airways", Flights[[#This Row],[Meal]]="Full Meal"), "Yes", "No")</f>
        <v>No</v>
      </c>
      <c r="U1026" s="1">
        <v>0.87986111111111109</v>
      </c>
      <c r="V1026">
        <v>-19</v>
      </c>
      <c r="W1026" s="1" t="str">
        <f>IF(Flights[[#This Row],[Arrival Delay]] = "", "Cancelled", IF(Flights[[#This Row],[Arrival Delay]]&gt;15, "Delayed", "On time"))</f>
        <v>On time</v>
      </c>
      <c r="X1026" t="str">
        <f>IF(Flights[[#This Row],[Status]]&lt;&gt;"Delayed","", IF(Flights[[#This Row],[Arrival Delay]]&gt;120, "Severe", IF(Flights[[#This Row],[Arrival Delay]]&gt;60, "Major", "Moderate")))</f>
        <v/>
      </c>
      <c r="Y1026" t="b">
        <v>0</v>
      </c>
      <c r="AA1026" t="str">
        <f>IF(OR(AND(Flights[[#This Row],[Status]]="Cancelled", Flights[[#This Row],[Cancellation Reason]]="Airline/Carrier"), Flights[[#This Row],[Delay Type]]="Severe"), "Yes", "No")</f>
        <v>No</v>
      </c>
    </row>
    <row r="1027" spans="1:27" x14ac:dyDescent="0.3">
      <c r="A1027" s="3">
        <v>42084</v>
      </c>
      <c r="B1027" s="22">
        <f>WEEKNUM(Flights[[#This Row],[Date]], 1)</f>
        <v>12</v>
      </c>
      <c r="C1027" s="22">
        <f>WEEKDAY(Flights[[#This Row],[Date]],1)</f>
        <v>7</v>
      </c>
      <c r="D1027" t="s">
        <v>673</v>
      </c>
      <c r="E1027" t="s">
        <v>1994</v>
      </c>
      <c r="F1027" t="s">
        <v>0</v>
      </c>
      <c r="G1027" t="s">
        <v>343</v>
      </c>
      <c r="H1027" t="str">
        <f>_xlfn.XLOOKUP(Flights[[#This Row],[Destination]], Airports!$A$2:$A$78, Airports!$D$2:$D$78)</f>
        <v>San Luis Obispo</v>
      </c>
      <c r="I1027" t="str" cm="1">
        <f t="array" ref="I1027">_xlfn.XLOOKUP(Flights[[#This Row],[Destination]],_xlfn._TRO_TRAILING( Airports!A:A),_xlfn._TRO_TRAILING( Airports!E:E), "Not found")</f>
        <v>CA</v>
      </c>
      <c r="J1027" s="1">
        <v>0.95625000000000004</v>
      </c>
      <c r="K1027" s="22">
        <f>HOUR(Flights[[#This Row],[Scheduled Departure]])</f>
        <v>22</v>
      </c>
      <c r="L1027" s="1">
        <v>0.95138888888888884</v>
      </c>
      <c r="M1027">
        <f>(L1027-J1027)*24*60</f>
        <v>-7.000000000000135</v>
      </c>
      <c r="N1027" s="16">
        <f>Flights[[#This Row],[Length (min)]]/60</f>
        <v>1.2333333333333334</v>
      </c>
      <c r="O1027">
        <v>74</v>
      </c>
      <c r="P1027">
        <v>156</v>
      </c>
      <c r="Q1027" s="18">
        <f>IFERROR(Flights[[#This Row],[Distance]]/Flights[[#This Row],[Length (hr)]], "")</f>
        <v>126.48648648648648</v>
      </c>
      <c r="R1027" s="1">
        <v>0.99930555555555556</v>
      </c>
      <c r="S1027" s="1" t="str">
        <f>IF(Flights[[#This Row],[Length (hr)]]&lt;2, "No meal", IF(Flights[[#This Row],[Length (hr)]]&lt;3.5, "Light meal", "Full meal"))</f>
        <v>No meal</v>
      </c>
      <c r="T1027" s="1" t="str">
        <f>IF(AND(Flights[[#This Row],[Airline]]="US Airways", Flights[[#This Row],[Meal]]="Full Meal"), "Yes", "No")</f>
        <v>No</v>
      </c>
      <c r="U1027" s="1">
        <v>2.7777777777777779E-3</v>
      </c>
      <c r="V1027">
        <v>5</v>
      </c>
      <c r="W1027" s="1" t="str">
        <f>IF(Flights[[#This Row],[Arrival Delay]] = "", "Cancelled", IF(Flights[[#This Row],[Arrival Delay]]&gt;15, "Delayed", "On time"))</f>
        <v>On time</v>
      </c>
      <c r="X1027" t="str">
        <f>IF(Flights[[#This Row],[Status]]&lt;&gt;"Delayed","", IF(Flights[[#This Row],[Arrival Delay]]&gt;120, "Severe", IF(Flights[[#This Row],[Arrival Delay]]&gt;60, "Major", "Moderate")))</f>
        <v/>
      </c>
      <c r="Y1027" t="b">
        <v>0</v>
      </c>
      <c r="AA1027" t="str">
        <f>IF(OR(AND(Flights[[#This Row],[Status]]="Cancelled", Flights[[#This Row],[Cancellation Reason]]="Airline/Carrier"), Flights[[#This Row],[Delay Type]]="Severe"), "Yes", "No")</f>
        <v>No</v>
      </c>
    </row>
    <row r="1028" spans="1:27" x14ac:dyDescent="0.3">
      <c r="A1028" s="3">
        <v>42085</v>
      </c>
      <c r="B1028" s="22">
        <f>WEEKNUM(Flights[[#This Row],[Date]], 1)</f>
        <v>13</v>
      </c>
      <c r="C1028" s="22">
        <f>WEEKDAY(Flights[[#This Row],[Date]],1)</f>
        <v>1</v>
      </c>
      <c r="D1028" t="s">
        <v>702</v>
      </c>
      <c r="E1028" t="s">
        <v>1994</v>
      </c>
      <c r="F1028" t="s">
        <v>0</v>
      </c>
      <c r="G1028" t="s">
        <v>347</v>
      </c>
      <c r="H1028" t="str">
        <f>_xlfn.XLOOKUP(Flights[[#This Row],[Destination]], Airports!$A$2:$A$78, Airports!$D$2:$D$78)</f>
        <v>San Jose</v>
      </c>
      <c r="I1028" t="str" cm="1">
        <f t="array" ref="I1028">_xlfn.XLOOKUP(Flights[[#This Row],[Destination]],_xlfn._TRO_TRAILING( Airports!A:A),_xlfn._TRO_TRAILING( Airports!E:E), "Not found")</f>
        <v>CA</v>
      </c>
      <c r="J1028" s="1">
        <v>0.35069444444444442</v>
      </c>
      <c r="K1028" s="22">
        <f>HOUR(Flights[[#This Row],[Scheduled Departure]])</f>
        <v>8</v>
      </c>
      <c r="L1028" s="1">
        <v>0.34722222222222221</v>
      </c>
      <c r="M1028">
        <f>(L1028-J1028)*24*60</f>
        <v>-4.9999999999999822</v>
      </c>
      <c r="N1028" s="16">
        <f>Flights[[#This Row],[Length (min)]]/60</f>
        <v>1.5833333333333333</v>
      </c>
      <c r="O1028">
        <v>95</v>
      </c>
      <c r="P1028">
        <v>308</v>
      </c>
      <c r="Q1028" s="18">
        <f>IFERROR(Flights[[#This Row],[Distance]]/Flights[[#This Row],[Length (hr)]], "")</f>
        <v>194.5263157894737</v>
      </c>
      <c r="R1028" s="1">
        <v>0.40625</v>
      </c>
      <c r="S1028" s="1" t="str">
        <f>IF(Flights[[#This Row],[Length (hr)]]&lt;2, "No meal", IF(Flights[[#This Row],[Length (hr)]]&lt;3.5, "Light meal", "Full meal"))</f>
        <v>No meal</v>
      </c>
      <c r="T1028" s="1" t="str">
        <f>IF(AND(Flights[[#This Row],[Airline]]="US Airways", Flights[[#This Row],[Meal]]="Full Meal"), "Yes", "No")</f>
        <v>No</v>
      </c>
      <c r="U1028" s="1">
        <v>0.41319444444444442</v>
      </c>
      <c r="V1028">
        <v>10</v>
      </c>
      <c r="W1028" s="1" t="str">
        <f>IF(Flights[[#This Row],[Arrival Delay]] = "", "Cancelled", IF(Flights[[#This Row],[Arrival Delay]]&gt;15, "Delayed", "On time"))</f>
        <v>On time</v>
      </c>
      <c r="X1028" t="str">
        <f>IF(Flights[[#This Row],[Status]]&lt;&gt;"Delayed","", IF(Flights[[#This Row],[Arrival Delay]]&gt;120, "Severe", IF(Flights[[#This Row],[Arrival Delay]]&gt;60, "Major", "Moderate")))</f>
        <v/>
      </c>
      <c r="Y1028" t="b">
        <v>0</v>
      </c>
      <c r="AA1028" t="str">
        <f>IF(OR(AND(Flights[[#This Row],[Status]]="Cancelled", Flights[[#This Row],[Cancellation Reason]]="Airline/Carrier"), Flights[[#This Row],[Delay Type]]="Severe"), "Yes", "No")</f>
        <v>No</v>
      </c>
    </row>
    <row r="1029" spans="1:27" x14ac:dyDescent="0.3">
      <c r="A1029" s="3">
        <v>42085</v>
      </c>
      <c r="B1029" s="22">
        <f>WEEKNUM(Flights[[#This Row],[Date]], 1)</f>
        <v>13</v>
      </c>
      <c r="C1029" s="22">
        <f>WEEKDAY(Flights[[#This Row],[Date]],1)</f>
        <v>1</v>
      </c>
      <c r="D1029" t="s">
        <v>1132</v>
      </c>
      <c r="E1029" t="s">
        <v>1995</v>
      </c>
      <c r="F1029" t="s">
        <v>0</v>
      </c>
      <c r="G1029" t="s">
        <v>9</v>
      </c>
      <c r="H1029" t="str">
        <f>_xlfn.XLOOKUP(Flights[[#This Row],[Destination]], Airports!$A$2:$A$78, Airports!$D$2:$D$78)</f>
        <v>San Francisco</v>
      </c>
      <c r="I1029" t="str" cm="1">
        <f t="array" ref="I1029">_xlfn.XLOOKUP(Flights[[#This Row],[Destination]],_xlfn._TRO_TRAILING( Airports!A:A),_xlfn._TRO_TRAILING( Airports!E:E), "Not found")</f>
        <v>CA</v>
      </c>
      <c r="J1029" s="1">
        <v>0.375</v>
      </c>
      <c r="K1029" s="22">
        <f>HOUR(Flights[[#This Row],[Scheduled Departure]])</f>
        <v>9</v>
      </c>
      <c r="L1029" s="1">
        <v>0</v>
      </c>
      <c r="M1029">
        <f>(L1029-J1029)*24*60</f>
        <v>-540</v>
      </c>
      <c r="N1029" s="16">
        <f>Flights[[#This Row],[Length (min)]]/60</f>
        <v>0</v>
      </c>
      <c r="P1029">
        <v>337</v>
      </c>
      <c r="Q1029" s="18" t="str">
        <f>IFERROR(Flights[[#This Row],[Distance]]/Flights[[#This Row],[Length (hr)]], "")</f>
        <v/>
      </c>
      <c r="R1029" s="1">
        <v>0.43055555555555558</v>
      </c>
      <c r="S1029" s="1" t="str">
        <f>IF(Flights[[#This Row],[Length (hr)]]&lt;2, "No meal", IF(Flights[[#This Row],[Length (hr)]]&lt;3.5, "Light meal", "Full meal"))</f>
        <v>No meal</v>
      </c>
      <c r="T1029" s="1" t="str">
        <f>IF(AND(Flights[[#This Row],[Airline]]="US Airways", Flights[[#This Row],[Meal]]="Full Meal"), "Yes", "No")</f>
        <v>No</v>
      </c>
      <c r="U1029" s="1">
        <v>0</v>
      </c>
      <c r="W1029" s="1" t="str">
        <f>IF(Flights[[#This Row],[Arrival Delay]] = "", "Cancelled", IF(Flights[[#This Row],[Arrival Delay]]&gt;15, "Delayed", "On time"))</f>
        <v>Cancelled</v>
      </c>
      <c r="X1029" t="str">
        <f>IF(Flights[[#This Row],[Status]]&lt;&gt;"Delayed","", IF(Flights[[#This Row],[Arrival Delay]]&gt;120, "Severe", IF(Flights[[#This Row],[Arrival Delay]]&gt;60, "Major", "Moderate")))</f>
        <v/>
      </c>
      <c r="Y1029" t="b">
        <v>1</v>
      </c>
      <c r="Z1029" t="s">
        <v>8</v>
      </c>
      <c r="AA1029" t="str">
        <f>IF(OR(AND(Flights[[#This Row],[Status]]="Cancelled", Flights[[#This Row],[Cancellation Reason]]="Airline/Carrier"), Flights[[#This Row],[Delay Type]]="Severe"), "Yes", "No")</f>
        <v>Yes</v>
      </c>
    </row>
    <row r="1030" spans="1:27" x14ac:dyDescent="0.3">
      <c r="A1030" s="3">
        <v>42085</v>
      </c>
      <c r="B1030" s="22">
        <f>WEEKNUM(Flights[[#This Row],[Date]], 1)</f>
        <v>13</v>
      </c>
      <c r="C1030" s="22">
        <f>WEEKDAY(Flights[[#This Row],[Date]],1)</f>
        <v>1</v>
      </c>
      <c r="D1030" t="s">
        <v>1061</v>
      </c>
      <c r="E1030" t="s">
        <v>1994</v>
      </c>
      <c r="F1030" t="s">
        <v>0</v>
      </c>
      <c r="G1030" t="s">
        <v>246</v>
      </c>
      <c r="H1030" t="str">
        <f>_xlfn.XLOOKUP(Flights[[#This Row],[Destination]], Airports!$A$2:$A$78, Airports!$D$2:$D$78)</f>
        <v>Albuquerque</v>
      </c>
      <c r="I1030" t="str" cm="1">
        <f t="array" ref="I1030">_xlfn.XLOOKUP(Flights[[#This Row],[Destination]],_xlfn._TRO_TRAILING( Airports!A:A),_xlfn._TRO_TRAILING( Airports!E:E), "Not found")</f>
        <v>NM</v>
      </c>
      <c r="J1030" s="1">
        <v>0.38333333333333336</v>
      </c>
      <c r="K1030" s="22">
        <f>HOUR(Flights[[#This Row],[Scheduled Departure]])</f>
        <v>9</v>
      </c>
      <c r="L1030" s="1">
        <v>0.38680555555555557</v>
      </c>
      <c r="M1030">
        <f>(L1030-J1030)*24*60</f>
        <v>4.9999999999999822</v>
      </c>
      <c r="N1030" s="16">
        <f>Flights[[#This Row],[Length (min)]]/60</f>
        <v>1.85</v>
      </c>
      <c r="O1030">
        <v>111</v>
      </c>
      <c r="P1030">
        <v>677</v>
      </c>
      <c r="Q1030" s="18">
        <f>IFERROR(Flights[[#This Row],[Distance]]/Flights[[#This Row],[Length (hr)]], "")</f>
        <v>365.94594594594594</v>
      </c>
      <c r="R1030" s="1">
        <v>0.50416666666666665</v>
      </c>
      <c r="S1030" s="1" t="str">
        <f>IF(Flights[[#This Row],[Length (hr)]]&lt;2, "No meal", IF(Flights[[#This Row],[Length (hr)]]&lt;3.5, "Light meal", "Full meal"))</f>
        <v>No meal</v>
      </c>
      <c r="T1030" s="1" t="str">
        <f>IF(AND(Flights[[#This Row],[Airline]]="US Airways", Flights[[#This Row],[Meal]]="Full Meal"), "Yes", "No")</f>
        <v>No</v>
      </c>
      <c r="U1030" s="1">
        <v>0.50555555555555554</v>
      </c>
      <c r="V1030">
        <v>2</v>
      </c>
      <c r="W1030" s="1" t="str">
        <f>IF(Flights[[#This Row],[Arrival Delay]] = "", "Cancelled", IF(Flights[[#This Row],[Arrival Delay]]&gt;15, "Delayed", "On time"))</f>
        <v>On time</v>
      </c>
      <c r="X1030" t="str">
        <f>IF(Flights[[#This Row],[Status]]&lt;&gt;"Delayed","", IF(Flights[[#This Row],[Arrival Delay]]&gt;120, "Severe", IF(Flights[[#This Row],[Arrival Delay]]&gt;60, "Major", "Moderate")))</f>
        <v/>
      </c>
      <c r="Y1030" t="b">
        <v>0</v>
      </c>
      <c r="AA1030" t="str">
        <f>IF(OR(AND(Flights[[#This Row],[Status]]="Cancelled", Flights[[#This Row],[Cancellation Reason]]="Airline/Carrier"), Flights[[#This Row],[Delay Type]]="Severe"), "Yes", "No")</f>
        <v>No</v>
      </c>
    </row>
    <row r="1031" spans="1:27" x14ac:dyDescent="0.3">
      <c r="A1031" s="3">
        <v>42085</v>
      </c>
      <c r="B1031" s="22">
        <f>WEEKNUM(Flights[[#This Row],[Date]], 1)</f>
        <v>13</v>
      </c>
      <c r="C1031" s="22">
        <f>WEEKDAY(Flights[[#This Row],[Date]],1)</f>
        <v>1</v>
      </c>
      <c r="D1031" t="s">
        <v>425</v>
      </c>
      <c r="E1031" t="s">
        <v>1990</v>
      </c>
      <c r="F1031" t="s">
        <v>0</v>
      </c>
      <c r="G1031" t="s">
        <v>19</v>
      </c>
      <c r="H1031" t="str">
        <f>_xlfn.XLOOKUP(Flights[[#This Row],[Destination]], Airports!$A$2:$A$78, Airports!$D$2:$D$78)</f>
        <v>Kona</v>
      </c>
      <c r="I1031" t="str" cm="1">
        <f t="array" ref="I1031">_xlfn.XLOOKUP(Flights[[#This Row],[Destination]],_xlfn._TRO_TRAILING( Airports!A:A),_xlfn._TRO_TRAILING( Airports!E:E), "Not found")</f>
        <v>HI</v>
      </c>
      <c r="J1031" s="1">
        <v>0.38611111111111113</v>
      </c>
      <c r="K1031" s="22">
        <f>HOUR(Flights[[#This Row],[Scheduled Departure]])</f>
        <v>9</v>
      </c>
      <c r="L1031" s="1">
        <v>0.42222222222222222</v>
      </c>
      <c r="M1031">
        <f>(L1031-J1031)*24*60</f>
        <v>51.999999999999972</v>
      </c>
      <c r="N1031" s="16">
        <f>Flights[[#This Row],[Length (min)]]/60</f>
        <v>5.6833333333333336</v>
      </c>
      <c r="O1031">
        <v>341</v>
      </c>
      <c r="P1031">
        <v>2504</v>
      </c>
      <c r="Q1031" s="18">
        <f>IFERROR(Flights[[#This Row],[Distance]]/Flights[[#This Row],[Length (hr)]], "")</f>
        <v>440.5865102639296</v>
      </c>
      <c r="R1031" s="1">
        <v>0.50555555555555554</v>
      </c>
      <c r="S1031" s="1" t="str">
        <f>IF(Flights[[#This Row],[Length (hr)]]&lt;2, "No meal", IF(Flights[[#This Row],[Length (hr)]]&lt;3.5, "Light meal", "Full meal"))</f>
        <v>Full meal</v>
      </c>
      <c r="T1031" s="1" t="str">
        <f>IF(AND(Flights[[#This Row],[Airline]]="US Airways", Flights[[#This Row],[Meal]]="Full Meal"), "Yes", "No")</f>
        <v>No</v>
      </c>
      <c r="U1031" s="1">
        <v>0.53402777777777777</v>
      </c>
      <c r="V1031">
        <v>41</v>
      </c>
      <c r="W1031" s="1" t="str">
        <f>IF(Flights[[#This Row],[Arrival Delay]] = "", "Cancelled", IF(Flights[[#This Row],[Arrival Delay]]&gt;15, "Delayed", "On time"))</f>
        <v>Delayed</v>
      </c>
      <c r="X1031" t="str">
        <f>IF(Flights[[#This Row],[Status]]&lt;&gt;"Delayed","", IF(Flights[[#This Row],[Arrival Delay]]&gt;120, "Severe", IF(Flights[[#This Row],[Arrival Delay]]&gt;60, "Major", "Moderate")))</f>
        <v>Moderate</v>
      </c>
      <c r="Y1031" t="b">
        <v>0</v>
      </c>
      <c r="AA1031" t="str">
        <f>IF(OR(AND(Flights[[#This Row],[Status]]="Cancelled", Flights[[#This Row],[Cancellation Reason]]="Airline/Carrier"), Flights[[#This Row],[Delay Type]]="Severe"), "Yes", "No")</f>
        <v>No</v>
      </c>
    </row>
    <row r="1032" spans="1:27" x14ac:dyDescent="0.3">
      <c r="A1032" s="3">
        <v>42085</v>
      </c>
      <c r="B1032" s="22">
        <f>WEEKNUM(Flights[[#This Row],[Date]], 1)</f>
        <v>13</v>
      </c>
      <c r="C1032" s="22">
        <f>WEEKDAY(Flights[[#This Row],[Date]],1)</f>
        <v>1</v>
      </c>
      <c r="D1032" t="s">
        <v>1066</v>
      </c>
      <c r="E1032" t="s">
        <v>1994</v>
      </c>
      <c r="F1032" t="s">
        <v>0</v>
      </c>
      <c r="G1032" t="s">
        <v>280</v>
      </c>
      <c r="H1032" t="str">
        <f>_xlfn.XLOOKUP(Flights[[#This Row],[Destination]], Airports!$A$2:$A$78, Airports!$D$2:$D$78)</f>
        <v>Eugene</v>
      </c>
      <c r="I1032" t="str" cm="1">
        <f t="array" ref="I1032">_xlfn.XLOOKUP(Flights[[#This Row],[Destination]],_xlfn._TRO_TRAILING( Airports!A:A),_xlfn._TRO_TRAILING( Airports!E:E), "Not found")</f>
        <v>OR</v>
      </c>
      <c r="J1032" s="1">
        <v>0.44444444444444442</v>
      </c>
      <c r="K1032" s="22">
        <f>HOUR(Flights[[#This Row],[Scheduled Departure]])</f>
        <v>10</v>
      </c>
      <c r="L1032" s="1">
        <v>0.44027777777777777</v>
      </c>
      <c r="M1032">
        <f>(L1032-J1032)*24*60</f>
        <v>-5.9999999999999787</v>
      </c>
      <c r="N1032" s="16">
        <f>Flights[[#This Row],[Length (min)]]/60</f>
        <v>2.3166666666666669</v>
      </c>
      <c r="O1032">
        <v>139</v>
      </c>
      <c r="P1032">
        <v>748</v>
      </c>
      <c r="Q1032" s="18">
        <f>IFERROR(Flights[[#This Row],[Distance]]/Flights[[#This Row],[Length (hr)]], "")</f>
        <v>322.87769784172662</v>
      </c>
      <c r="R1032" s="1">
        <v>0.53819444444444442</v>
      </c>
      <c r="S1032" s="1" t="str">
        <f>IF(Flights[[#This Row],[Length (hr)]]&lt;2, "No meal", IF(Flights[[#This Row],[Length (hr)]]&lt;3.5, "Light meal", "Full meal"))</f>
        <v>Light meal</v>
      </c>
      <c r="T1032" s="1" t="str">
        <f>IF(AND(Flights[[#This Row],[Airline]]="US Airways", Flights[[#This Row],[Meal]]="Full Meal"), "Yes", "No")</f>
        <v>No</v>
      </c>
      <c r="U1032" s="1">
        <v>0.53680555555555554</v>
      </c>
      <c r="V1032">
        <v>-2</v>
      </c>
      <c r="W1032" s="1" t="str">
        <f>IF(Flights[[#This Row],[Arrival Delay]] = "", "Cancelled", IF(Flights[[#This Row],[Arrival Delay]]&gt;15, "Delayed", "On time"))</f>
        <v>On time</v>
      </c>
      <c r="X1032" t="str">
        <f>IF(Flights[[#This Row],[Status]]&lt;&gt;"Delayed","", IF(Flights[[#This Row],[Arrival Delay]]&gt;120, "Severe", IF(Flights[[#This Row],[Arrival Delay]]&gt;60, "Major", "Moderate")))</f>
        <v/>
      </c>
      <c r="Y1032" t="b">
        <v>0</v>
      </c>
      <c r="AA1032" t="str">
        <f>IF(OR(AND(Flights[[#This Row],[Status]]="Cancelled", Flights[[#This Row],[Cancellation Reason]]="Airline/Carrier"), Flights[[#This Row],[Delay Type]]="Severe"), "Yes", "No")</f>
        <v>No</v>
      </c>
    </row>
    <row r="1033" spans="1:27" x14ac:dyDescent="0.3">
      <c r="A1033" s="3">
        <v>42085</v>
      </c>
      <c r="B1033" s="22">
        <f>WEEKNUM(Flights[[#This Row],[Date]], 1)</f>
        <v>13</v>
      </c>
      <c r="C1033" s="22">
        <f>WEEKDAY(Flights[[#This Row],[Date]],1)</f>
        <v>1</v>
      </c>
      <c r="D1033" t="s">
        <v>1139</v>
      </c>
      <c r="E1033" t="s">
        <v>1995</v>
      </c>
      <c r="F1033" t="s">
        <v>0</v>
      </c>
      <c r="G1033" t="s">
        <v>15</v>
      </c>
      <c r="H1033" t="str">
        <f>_xlfn.XLOOKUP(Flights[[#This Row],[Destination]], Airports!$A$2:$A$78, Airports!$D$2:$D$78)</f>
        <v>Las Vegas</v>
      </c>
      <c r="I1033" t="str" cm="1">
        <f t="array" ref="I1033">_xlfn.XLOOKUP(Flights[[#This Row],[Destination]],_xlfn._TRO_TRAILING( Airports!A:A),_xlfn._TRO_TRAILING( Airports!E:E), "Not found")</f>
        <v>NV</v>
      </c>
      <c r="J1033" s="1">
        <v>0.46527777777777779</v>
      </c>
      <c r="K1033" s="22">
        <f>HOUR(Flights[[#This Row],[Scheduled Departure]])</f>
        <v>11</v>
      </c>
      <c r="L1033" s="1">
        <v>0.46458333333333335</v>
      </c>
      <c r="M1033">
        <f>(L1033-J1033)*24*60</f>
        <v>-0.99999999999999645</v>
      </c>
      <c r="N1033" s="16">
        <f>Flights[[#This Row],[Length (min)]]/60</f>
        <v>1.0333333333333334</v>
      </c>
      <c r="O1033">
        <v>62</v>
      </c>
      <c r="P1033">
        <v>236</v>
      </c>
      <c r="Q1033" s="18">
        <f>IFERROR(Flights[[#This Row],[Distance]]/Flights[[#This Row],[Length (hr)]], "")</f>
        <v>228.38709677419354</v>
      </c>
      <c r="R1033" s="1">
        <v>0.50694444444444442</v>
      </c>
      <c r="S1033" s="1" t="str">
        <f>IF(Flights[[#This Row],[Length (hr)]]&lt;2, "No meal", IF(Flights[[#This Row],[Length (hr)]]&lt;3.5, "Light meal", "Full meal"))</f>
        <v>No meal</v>
      </c>
      <c r="T1033" s="1" t="str">
        <f>IF(AND(Flights[[#This Row],[Airline]]="US Airways", Flights[[#This Row],[Meal]]="Full Meal"), "Yes", "No")</f>
        <v>No</v>
      </c>
      <c r="U1033" s="1">
        <v>0.50763888888888886</v>
      </c>
      <c r="V1033">
        <v>1</v>
      </c>
      <c r="W1033" s="1" t="str">
        <f>IF(Flights[[#This Row],[Arrival Delay]] = "", "Cancelled", IF(Flights[[#This Row],[Arrival Delay]]&gt;15, "Delayed", "On time"))</f>
        <v>On time</v>
      </c>
      <c r="X1033" t="str">
        <f>IF(Flights[[#This Row],[Status]]&lt;&gt;"Delayed","", IF(Flights[[#This Row],[Arrival Delay]]&gt;120, "Severe", IF(Flights[[#This Row],[Arrival Delay]]&gt;60, "Major", "Moderate")))</f>
        <v/>
      </c>
      <c r="Y1033" t="b">
        <v>0</v>
      </c>
      <c r="AA1033" t="str">
        <f>IF(OR(AND(Flights[[#This Row],[Status]]="Cancelled", Flights[[#This Row],[Cancellation Reason]]="Airline/Carrier"), Flights[[#This Row],[Delay Type]]="Severe"), "Yes", "No")</f>
        <v>No</v>
      </c>
    </row>
    <row r="1034" spans="1:27" x14ac:dyDescent="0.3">
      <c r="A1034" s="3">
        <v>42085</v>
      </c>
      <c r="B1034" s="22">
        <f>WEEKNUM(Flights[[#This Row],[Date]], 1)</f>
        <v>13</v>
      </c>
      <c r="C1034" s="22">
        <f>WEEKDAY(Flights[[#This Row],[Date]],1)</f>
        <v>1</v>
      </c>
      <c r="D1034" t="s">
        <v>500</v>
      </c>
      <c r="E1034" t="s">
        <v>1992</v>
      </c>
      <c r="F1034" t="s">
        <v>0</v>
      </c>
      <c r="G1034" t="s">
        <v>10</v>
      </c>
      <c r="H1034" t="str">
        <f>_xlfn.XLOOKUP(Flights[[#This Row],[Destination]], Airports!$A$2:$A$78, Airports!$D$2:$D$78)</f>
        <v>Boston</v>
      </c>
      <c r="I1034" t="str" cm="1">
        <f t="array" ref="I1034">_xlfn.XLOOKUP(Flights[[#This Row],[Destination]],_xlfn._TRO_TRAILING( Airports!A:A),_xlfn._TRO_TRAILING( Airports!E:E), "Not found")</f>
        <v>MA</v>
      </c>
      <c r="J1034" s="1">
        <v>0.51388888888888884</v>
      </c>
      <c r="K1034" s="22">
        <f>HOUR(Flights[[#This Row],[Scheduled Departure]])</f>
        <v>12</v>
      </c>
      <c r="L1034" s="1">
        <v>0.52361111111111114</v>
      </c>
      <c r="M1034">
        <f>(L1034-J1034)*24*60</f>
        <v>14.00000000000011</v>
      </c>
      <c r="N1034" s="16">
        <f>Flights[[#This Row],[Length (min)]]/60</f>
        <v>5.2333333333333334</v>
      </c>
      <c r="O1034">
        <v>314</v>
      </c>
      <c r="P1034">
        <v>2611</v>
      </c>
      <c r="Q1034" s="18">
        <f>IFERROR(Flights[[#This Row],[Distance]]/Flights[[#This Row],[Length (hr)]], "")</f>
        <v>498.91719745222929</v>
      </c>
      <c r="R1034" s="1">
        <v>0.8666666666666667</v>
      </c>
      <c r="S1034" s="1" t="str">
        <f>IF(Flights[[#This Row],[Length (hr)]]&lt;2, "No meal", IF(Flights[[#This Row],[Length (hr)]]&lt;3.5, "Light meal", "Full meal"))</f>
        <v>Full meal</v>
      </c>
      <c r="T1034" s="1" t="str">
        <f>IF(AND(Flights[[#This Row],[Airline]]="US Airways", Flights[[#This Row],[Meal]]="Full Meal"), "Yes", "No")</f>
        <v>No</v>
      </c>
      <c r="U1034" s="1">
        <v>0.8666666666666667</v>
      </c>
      <c r="V1034">
        <v>0</v>
      </c>
      <c r="W1034" s="1" t="str">
        <f>IF(Flights[[#This Row],[Arrival Delay]] = "", "Cancelled", IF(Flights[[#This Row],[Arrival Delay]]&gt;15, "Delayed", "On time"))</f>
        <v>On time</v>
      </c>
      <c r="X1034" t="str">
        <f>IF(Flights[[#This Row],[Status]]&lt;&gt;"Delayed","", IF(Flights[[#This Row],[Arrival Delay]]&gt;120, "Severe", IF(Flights[[#This Row],[Arrival Delay]]&gt;60, "Major", "Moderate")))</f>
        <v/>
      </c>
      <c r="Y1034" t="b">
        <v>0</v>
      </c>
      <c r="AA1034" t="str">
        <f>IF(OR(AND(Flights[[#This Row],[Status]]="Cancelled", Flights[[#This Row],[Cancellation Reason]]="Airline/Carrier"), Flights[[#This Row],[Delay Type]]="Severe"), "Yes", "No")</f>
        <v>No</v>
      </c>
    </row>
    <row r="1035" spans="1:27" x14ac:dyDescent="0.3">
      <c r="A1035" s="3">
        <v>42085</v>
      </c>
      <c r="B1035" s="22">
        <f>WEEKNUM(Flights[[#This Row],[Date]], 1)</f>
        <v>13</v>
      </c>
      <c r="C1035" s="22">
        <f>WEEKDAY(Flights[[#This Row],[Date]],1)</f>
        <v>1</v>
      </c>
      <c r="D1035" t="s">
        <v>1143</v>
      </c>
      <c r="E1035" t="s">
        <v>1995</v>
      </c>
      <c r="F1035" t="s">
        <v>0</v>
      </c>
      <c r="G1035" t="s">
        <v>9</v>
      </c>
      <c r="H1035" t="str">
        <f>_xlfn.XLOOKUP(Flights[[#This Row],[Destination]], Airports!$A$2:$A$78, Airports!$D$2:$D$78)</f>
        <v>San Francisco</v>
      </c>
      <c r="I1035" t="str" cm="1">
        <f t="array" ref="I1035">_xlfn.XLOOKUP(Flights[[#This Row],[Destination]],_xlfn._TRO_TRAILING( Airports!A:A),_xlfn._TRO_TRAILING( Airports!E:E), "Not found")</f>
        <v>CA</v>
      </c>
      <c r="J1035" s="1">
        <v>0.52430555555555558</v>
      </c>
      <c r="K1035" s="22">
        <f>HOUR(Flights[[#This Row],[Scheduled Departure]])</f>
        <v>12</v>
      </c>
      <c r="L1035" s="1">
        <v>0.55625000000000002</v>
      </c>
      <c r="M1035">
        <f>(L1035-J1035)*24*60</f>
        <v>46</v>
      </c>
      <c r="N1035" s="16">
        <f>Flights[[#This Row],[Length (min)]]/60</f>
        <v>1.2666666666666666</v>
      </c>
      <c r="O1035">
        <v>76</v>
      </c>
      <c r="P1035">
        <v>337</v>
      </c>
      <c r="Q1035" s="18">
        <f>IFERROR(Flights[[#This Row],[Distance]]/Flights[[#This Row],[Length (hr)]], "")</f>
        <v>266.0526315789474</v>
      </c>
      <c r="R1035" s="1">
        <v>0.57986111111111116</v>
      </c>
      <c r="S1035" s="1" t="str">
        <f>IF(Flights[[#This Row],[Length (hr)]]&lt;2, "No meal", IF(Flights[[#This Row],[Length (hr)]]&lt;3.5, "Light meal", "Full meal"))</f>
        <v>No meal</v>
      </c>
      <c r="T1035" s="1" t="str">
        <f>IF(AND(Flights[[#This Row],[Airline]]="US Airways", Flights[[#This Row],[Meal]]="Full Meal"), "Yes", "No")</f>
        <v>No</v>
      </c>
      <c r="U1035" s="1">
        <v>0.60902777777777772</v>
      </c>
      <c r="V1035">
        <v>42</v>
      </c>
      <c r="W1035" s="1" t="str">
        <f>IF(Flights[[#This Row],[Arrival Delay]] = "", "Cancelled", IF(Flights[[#This Row],[Arrival Delay]]&gt;15, "Delayed", "On time"))</f>
        <v>Delayed</v>
      </c>
      <c r="X1035" t="str">
        <f>IF(Flights[[#This Row],[Status]]&lt;&gt;"Delayed","", IF(Flights[[#This Row],[Arrival Delay]]&gt;120, "Severe", IF(Flights[[#This Row],[Arrival Delay]]&gt;60, "Major", "Moderate")))</f>
        <v>Moderate</v>
      </c>
      <c r="Y1035" t="b">
        <v>0</v>
      </c>
      <c r="AA1035" t="str">
        <f>IF(OR(AND(Flights[[#This Row],[Status]]="Cancelled", Flights[[#This Row],[Cancellation Reason]]="Airline/Carrier"), Flights[[#This Row],[Delay Type]]="Severe"), "Yes", "No")</f>
        <v>No</v>
      </c>
    </row>
    <row r="1036" spans="1:27" x14ac:dyDescent="0.3">
      <c r="A1036" s="3">
        <v>42085</v>
      </c>
      <c r="B1036" s="22">
        <f>WEEKNUM(Flights[[#This Row],[Date]], 1)</f>
        <v>13</v>
      </c>
      <c r="C1036" s="22">
        <f>WEEKDAY(Flights[[#This Row],[Date]],1)</f>
        <v>1</v>
      </c>
      <c r="D1036" t="s">
        <v>529</v>
      </c>
      <c r="E1036" t="s">
        <v>1996</v>
      </c>
      <c r="F1036" t="s">
        <v>0</v>
      </c>
      <c r="G1036" t="s">
        <v>12</v>
      </c>
      <c r="H1036" t="str">
        <f>_xlfn.XLOOKUP(Flights[[#This Row],[Destination]], Airports!$A$2:$A$78, Airports!$D$2:$D$78)</f>
        <v>New York</v>
      </c>
      <c r="I1036" t="str" cm="1">
        <f t="array" ref="I1036">_xlfn.XLOOKUP(Flights[[#This Row],[Destination]],_xlfn._TRO_TRAILING( Airports!A:A),_xlfn._TRO_TRAILING( Airports!E:E), "Not found")</f>
        <v>NY</v>
      </c>
      <c r="J1036" s="1">
        <v>0.56944444444444442</v>
      </c>
      <c r="K1036" s="22">
        <f>HOUR(Flights[[#This Row],[Scheduled Departure]])</f>
        <v>13</v>
      </c>
      <c r="L1036" s="1">
        <v>0.58611111111111114</v>
      </c>
      <c r="M1036">
        <f>(L1036-J1036)*24*60</f>
        <v>24.000000000000075</v>
      </c>
      <c r="N1036" s="16">
        <f>Flights[[#This Row],[Length (min)]]/60</f>
        <v>5.2166666666666668</v>
      </c>
      <c r="O1036">
        <v>313</v>
      </c>
      <c r="P1036">
        <v>2475</v>
      </c>
      <c r="Q1036" s="18">
        <f>IFERROR(Flights[[#This Row],[Distance]]/Flights[[#This Row],[Length (hr)]], "")</f>
        <v>474.44089456869011</v>
      </c>
      <c r="R1036" s="1">
        <v>0.92013888888888884</v>
      </c>
      <c r="S1036" s="1" t="str">
        <f>IF(Flights[[#This Row],[Length (hr)]]&lt;2, "No meal", IF(Flights[[#This Row],[Length (hr)]]&lt;3.5, "Light meal", "Full meal"))</f>
        <v>Full meal</v>
      </c>
      <c r="T1036" s="1" t="str">
        <f>IF(AND(Flights[[#This Row],[Airline]]="US Airways", Flights[[#This Row],[Meal]]="Full Meal"), "Yes", "No")</f>
        <v>No</v>
      </c>
      <c r="U1036" s="1">
        <v>0.92847222222222225</v>
      </c>
      <c r="V1036">
        <v>12</v>
      </c>
      <c r="W1036" s="1" t="str">
        <f>IF(Flights[[#This Row],[Arrival Delay]] = "", "Cancelled", IF(Flights[[#This Row],[Arrival Delay]]&gt;15, "Delayed", "On time"))</f>
        <v>On time</v>
      </c>
      <c r="X1036" t="str">
        <f>IF(Flights[[#This Row],[Status]]&lt;&gt;"Delayed","", IF(Flights[[#This Row],[Arrival Delay]]&gt;120, "Severe", IF(Flights[[#This Row],[Arrival Delay]]&gt;60, "Major", "Moderate")))</f>
        <v/>
      </c>
      <c r="Y1036" t="b">
        <v>0</v>
      </c>
      <c r="AA1036" t="str">
        <f>IF(OR(AND(Flights[[#This Row],[Status]]="Cancelled", Flights[[#This Row],[Cancellation Reason]]="Airline/Carrier"), Flights[[#This Row],[Delay Type]]="Severe"), "Yes", "No")</f>
        <v>No</v>
      </c>
    </row>
    <row r="1037" spans="1:27" x14ac:dyDescent="0.3">
      <c r="A1037" s="3">
        <v>42085</v>
      </c>
      <c r="B1037" s="22">
        <f>WEEKNUM(Flights[[#This Row],[Date]], 1)</f>
        <v>13</v>
      </c>
      <c r="C1037" s="22">
        <f>WEEKDAY(Flights[[#This Row],[Date]],1)</f>
        <v>1</v>
      </c>
      <c r="D1037" t="s">
        <v>1149</v>
      </c>
      <c r="E1037" t="s">
        <v>1995</v>
      </c>
      <c r="F1037" t="s">
        <v>0</v>
      </c>
      <c r="G1037" t="s">
        <v>349</v>
      </c>
      <c r="H1037" t="str">
        <f>_xlfn.XLOOKUP(Flights[[#This Row],[Destination]], Airports!$A$2:$A$78, Airports!$D$2:$D$78)</f>
        <v>Salt Lake City</v>
      </c>
      <c r="I1037" t="str" cm="1">
        <f t="array" ref="I1037">_xlfn.XLOOKUP(Flights[[#This Row],[Destination]],_xlfn._TRO_TRAILING( Airports!A:A),_xlfn._TRO_TRAILING( Airports!E:E), "Not found")</f>
        <v>UT</v>
      </c>
      <c r="J1037" s="1">
        <v>0.57986111111111116</v>
      </c>
      <c r="K1037" s="22">
        <f>HOUR(Flights[[#This Row],[Scheduled Departure]])</f>
        <v>13</v>
      </c>
      <c r="L1037" s="1">
        <v>0.60416666666666663</v>
      </c>
      <c r="M1037">
        <f>(L1037-J1037)*24*60</f>
        <v>34.999999999999872</v>
      </c>
      <c r="N1037" s="16">
        <f>Flights[[#This Row],[Length (min)]]/60</f>
        <v>1.55</v>
      </c>
      <c r="O1037">
        <v>93</v>
      </c>
      <c r="P1037">
        <v>590</v>
      </c>
      <c r="Q1037" s="18">
        <f>IFERROR(Flights[[#This Row],[Distance]]/Flights[[#This Row],[Length (hr)]], "")</f>
        <v>380.64516129032256</v>
      </c>
      <c r="R1037" s="1">
        <v>0.69444444444444442</v>
      </c>
      <c r="S1037" s="1" t="str">
        <f>IF(Flights[[#This Row],[Length (hr)]]&lt;2, "No meal", IF(Flights[[#This Row],[Length (hr)]]&lt;3.5, "Light meal", "Full meal"))</f>
        <v>No meal</v>
      </c>
      <c r="T1037" s="1" t="str">
        <f>IF(AND(Flights[[#This Row],[Airline]]="US Airways", Flights[[#This Row],[Meal]]="Full Meal"), "Yes", "No")</f>
        <v>No</v>
      </c>
      <c r="U1037" s="1">
        <v>0.7104166666666667</v>
      </c>
      <c r="V1037">
        <v>23</v>
      </c>
      <c r="W1037" s="1" t="str">
        <f>IF(Flights[[#This Row],[Arrival Delay]] = "", "Cancelled", IF(Flights[[#This Row],[Arrival Delay]]&gt;15, "Delayed", "On time"))</f>
        <v>Delayed</v>
      </c>
      <c r="X1037" t="str">
        <f>IF(Flights[[#This Row],[Status]]&lt;&gt;"Delayed","", IF(Flights[[#This Row],[Arrival Delay]]&gt;120, "Severe", IF(Flights[[#This Row],[Arrival Delay]]&gt;60, "Major", "Moderate")))</f>
        <v>Moderate</v>
      </c>
      <c r="Y1037" t="b">
        <v>0</v>
      </c>
      <c r="AA1037" t="str">
        <f>IF(OR(AND(Flights[[#This Row],[Status]]="Cancelled", Flights[[#This Row],[Cancellation Reason]]="Airline/Carrier"), Flights[[#This Row],[Delay Type]]="Severe"), "Yes", "No")</f>
        <v>No</v>
      </c>
    </row>
    <row r="1038" spans="1:27" x14ac:dyDescent="0.3">
      <c r="A1038" s="3">
        <v>42085</v>
      </c>
      <c r="B1038" s="22">
        <f>WEEKNUM(Flights[[#This Row],[Date]], 1)</f>
        <v>13</v>
      </c>
      <c r="C1038" s="22">
        <f>WEEKDAY(Flights[[#This Row],[Date]],1)</f>
        <v>1</v>
      </c>
      <c r="D1038" t="s">
        <v>1159</v>
      </c>
      <c r="E1038" t="s">
        <v>1995</v>
      </c>
      <c r="F1038" t="s">
        <v>0</v>
      </c>
      <c r="G1038" t="s">
        <v>318</v>
      </c>
      <c r="H1038" t="str">
        <f>_xlfn.XLOOKUP(Flights[[#This Row],[Destination]], Airports!$A$2:$A$78, Airports!$D$2:$D$78)</f>
        <v>Oakland</v>
      </c>
      <c r="I1038" t="str" cm="1">
        <f t="array" ref="I1038">_xlfn.XLOOKUP(Flights[[#This Row],[Destination]],_xlfn._TRO_TRAILING( Airports!A:A),_xlfn._TRO_TRAILING( Airports!E:E), "Not found")</f>
        <v>CA</v>
      </c>
      <c r="J1038" s="1">
        <v>0.64236111111111116</v>
      </c>
      <c r="K1038" s="22">
        <f>HOUR(Flights[[#This Row],[Scheduled Departure]])</f>
        <v>15</v>
      </c>
      <c r="L1038" s="1">
        <v>0.66111111111111109</v>
      </c>
      <c r="M1038">
        <f>(L1038-J1038)*24*60</f>
        <v>26.999999999999904</v>
      </c>
      <c r="N1038" s="16">
        <f>Flights[[#This Row],[Length (min)]]/60</f>
        <v>1.0833333333333333</v>
      </c>
      <c r="O1038">
        <v>65</v>
      </c>
      <c r="P1038">
        <v>337</v>
      </c>
      <c r="Q1038" s="18">
        <f>IFERROR(Flights[[#This Row],[Distance]]/Flights[[#This Row],[Length (hr)]], "")</f>
        <v>311.07692307692309</v>
      </c>
      <c r="R1038" s="1">
        <v>0.69444444444444442</v>
      </c>
      <c r="S1038" s="1" t="str">
        <f>IF(Flights[[#This Row],[Length (hr)]]&lt;2, "No meal", IF(Flights[[#This Row],[Length (hr)]]&lt;3.5, "Light meal", "Full meal"))</f>
        <v>No meal</v>
      </c>
      <c r="T1038" s="1" t="str">
        <f>IF(AND(Flights[[#This Row],[Airline]]="US Airways", Flights[[#This Row],[Meal]]="Full Meal"), "Yes", "No")</f>
        <v>No</v>
      </c>
      <c r="U1038" s="1">
        <v>0.70625000000000004</v>
      </c>
      <c r="V1038">
        <v>17</v>
      </c>
      <c r="W1038" s="1" t="str">
        <f>IF(Flights[[#This Row],[Arrival Delay]] = "", "Cancelled", IF(Flights[[#This Row],[Arrival Delay]]&gt;15, "Delayed", "On time"))</f>
        <v>Delayed</v>
      </c>
      <c r="X1038" t="str">
        <f>IF(Flights[[#This Row],[Status]]&lt;&gt;"Delayed","", IF(Flights[[#This Row],[Arrival Delay]]&gt;120, "Severe", IF(Flights[[#This Row],[Arrival Delay]]&gt;60, "Major", "Moderate")))</f>
        <v>Moderate</v>
      </c>
      <c r="Y1038" t="b">
        <v>0</v>
      </c>
      <c r="AA1038" t="str">
        <f>IF(OR(AND(Flights[[#This Row],[Status]]="Cancelled", Flights[[#This Row],[Cancellation Reason]]="Airline/Carrier"), Flights[[#This Row],[Delay Type]]="Severe"), "Yes", "No")</f>
        <v>No</v>
      </c>
    </row>
    <row r="1039" spans="1:27" x14ac:dyDescent="0.3">
      <c r="A1039" s="3">
        <v>42085</v>
      </c>
      <c r="B1039" s="22">
        <f>WEEKNUM(Flights[[#This Row],[Date]], 1)</f>
        <v>13</v>
      </c>
      <c r="C1039" s="22">
        <f>WEEKDAY(Flights[[#This Row],[Date]],1)</f>
        <v>1</v>
      </c>
      <c r="D1039" t="s">
        <v>730</v>
      </c>
      <c r="E1039" t="s">
        <v>1989</v>
      </c>
      <c r="F1039" t="s">
        <v>0</v>
      </c>
      <c r="G1039" t="s">
        <v>314</v>
      </c>
      <c r="H1039" t="str">
        <f>_xlfn.XLOOKUP(Flights[[#This Row],[Destination]], Airports!$A$2:$A$78, Airports!$D$2:$D$78)</f>
        <v>Minneapolis</v>
      </c>
      <c r="I1039" t="str" cm="1">
        <f t="array" ref="I1039">_xlfn.XLOOKUP(Flights[[#This Row],[Destination]],_xlfn._TRO_TRAILING( Airports!A:A),_xlfn._TRO_TRAILING( Airports!E:E), "Not found")</f>
        <v>MN</v>
      </c>
      <c r="J1039" s="1">
        <v>0.64583333333333337</v>
      </c>
      <c r="K1039" s="22">
        <f>HOUR(Flights[[#This Row],[Scheduled Departure]])</f>
        <v>15</v>
      </c>
      <c r="L1039" s="1">
        <v>0.65555555555555556</v>
      </c>
      <c r="M1039">
        <f>(L1039-J1039)*24*60</f>
        <v>13.99999999999995</v>
      </c>
      <c r="N1039" s="16">
        <f>Flights[[#This Row],[Length (min)]]/60</f>
        <v>3.4666666666666668</v>
      </c>
      <c r="O1039">
        <v>208</v>
      </c>
      <c r="P1039">
        <v>1535</v>
      </c>
      <c r="Q1039" s="18">
        <f>IFERROR(Flights[[#This Row],[Distance]]/Flights[[#This Row],[Length (hr)]], "")</f>
        <v>442.78846153846155</v>
      </c>
      <c r="R1039" s="1">
        <v>0.87638888888888888</v>
      </c>
      <c r="S1039" s="1" t="str">
        <f>IF(Flights[[#This Row],[Length (hr)]]&lt;2, "No meal", IF(Flights[[#This Row],[Length (hr)]]&lt;3.5, "Light meal", "Full meal"))</f>
        <v>Light meal</v>
      </c>
      <c r="T1039" s="1" t="str">
        <f>IF(AND(Flights[[#This Row],[Airline]]="US Airways", Flights[[#This Row],[Meal]]="Full Meal"), "Yes", "No")</f>
        <v>No</v>
      </c>
      <c r="U1039" s="1">
        <v>0.8833333333333333</v>
      </c>
      <c r="V1039">
        <v>10</v>
      </c>
      <c r="W1039" s="1" t="str">
        <f>IF(Flights[[#This Row],[Arrival Delay]] = "", "Cancelled", IF(Flights[[#This Row],[Arrival Delay]]&gt;15, "Delayed", "On time"))</f>
        <v>On time</v>
      </c>
      <c r="X1039" t="str">
        <f>IF(Flights[[#This Row],[Status]]&lt;&gt;"Delayed","", IF(Flights[[#This Row],[Arrival Delay]]&gt;120, "Severe", IF(Flights[[#This Row],[Arrival Delay]]&gt;60, "Major", "Moderate")))</f>
        <v/>
      </c>
      <c r="Y1039" t="b">
        <v>0</v>
      </c>
      <c r="AA1039" t="str">
        <f>IF(OR(AND(Flights[[#This Row],[Status]]="Cancelled", Flights[[#This Row],[Cancellation Reason]]="Airline/Carrier"), Flights[[#This Row],[Delay Type]]="Severe"), "Yes", "No")</f>
        <v>No</v>
      </c>
    </row>
    <row r="1040" spans="1:27" x14ac:dyDescent="0.3">
      <c r="A1040" s="3">
        <v>42085</v>
      </c>
      <c r="B1040" s="22">
        <f>WEEKNUM(Flights[[#This Row],[Date]], 1)</f>
        <v>13</v>
      </c>
      <c r="C1040" s="22">
        <f>WEEKDAY(Flights[[#This Row],[Date]],1)</f>
        <v>1</v>
      </c>
      <c r="D1040" t="s">
        <v>634</v>
      </c>
      <c r="E1040" t="s">
        <v>1991</v>
      </c>
      <c r="F1040" t="s">
        <v>0</v>
      </c>
      <c r="G1040" t="s">
        <v>24</v>
      </c>
      <c r="H1040" t="str">
        <f>_xlfn.XLOOKUP(Flights[[#This Row],[Destination]], Airports!$A$2:$A$78, Airports!$D$2:$D$78)</f>
        <v>Portland</v>
      </c>
      <c r="I1040" t="str" cm="1">
        <f t="array" ref="I1040">_xlfn.XLOOKUP(Flights[[#This Row],[Destination]],_xlfn._TRO_TRAILING( Airports!A:A),_xlfn._TRO_TRAILING( Airports!E:E), "Not found")</f>
        <v>OR</v>
      </c>
      <c r="J1040" s="1">
        <v>0.82986111111111116</v>
      </c>
      <c r="K1040" s="22">
        <f>HOUR(Flights[[#This Row],[Scheduled Departure]])</f>
        <v>19</v>
      </c>
      <c r="L1040" s="1">
        <v>0.82708333333333328</v>
      </c>
      <c r="M1040">
        <f>(L1040-J1040)*24*60</f>
        <v>-4.0000000000001457</v>
      </c>
      <c r="N1040" s="16">
        <f>Flights[[#This Row],[Length (min)]]/60</f>
        <v>2.1333333333333333</v>
      </c>
      <c r="O1040">
        <v>128</v>
      </c>
      <c r="P1040">
        <v>834</v>
      </c>
      <c r="Q1040" s="18">
        <f>IFERROR(Flights[[#This Row],[Distance]]/Flights[[#This Row],[Length (hr)]], "")</f>
        <v>390.9375</v>
      </c>
      <c r="R1040" s="1">
        <v>0.92569444444444449</v>
      </c>
      <c r="S1040" s="1" t="str">
        <f>IF(Flights[[#This Row],[Length (hr)]]&lt;2, "No meal", IF(Flights[[#This Row],[Length (hr)]]&lt;3.5, "Light meal", "Full meal"))</f>
        <v>Light meal</v>
      </c>
      <c r="T1040" s="1" t="str">
        <f>IF(AND(Flights[[#This Row],[Airline]]="US Airways", Flights[[#This Row],[Meal]]="Full Meal"), "Yes", "No")</f>
        <v>No</v>
      </c>
      <c r="U1040" s="1">
        <v>0.91597222222222219</v>
      </c>
      <c r="V1040">
        <v>-14</v>
      </c>
      <c r="W1040" s="1" t="str">
        <f>IF(Flights[[#This Row],[Arrival Delay]] = "", "Cancelled", IF(Flights[[#This Row],[Arrival Delay]]&gt;15, "Delayed", "On time"))</f>
        <v>On time</v>
      </c>
      <c r="X1040" t="str">
        <f>IF(Flights[[#This Row],[Status]]&lt;&gt;"Delayed","", IF(Flights[[#This Row],[Arrival Delay]]&gt;120, "Severe", IF(Flights[[#This Row],[Arrival Delay]]&gt;60, "Major", "Moderate")))</f>
        <v/>
      </c>
      <c r="Y1040" t="b">
        <v>0</v>
      </c>
      <c r="AA1040" t="str">
        <f>IF(OR(AND(Flights[[#This Row],[Status]]="Cancelled", Flights[[#This Row],[Cancellation Reason]]="Airline/Carrier"), Flights[[#This Row],[Delay Type]]="Severe"), "Yes", "No")</f>
        <v>No</v>
      </c>
    </row>
    <row r="1041" spans="1:27" x14ac:dyDescent="0.3">
      <c r="A1041" s="3">
        <v>42086</v>
      </c>
      <c r="B1041" s="22">
        <f>WEEKNUM(Flights[[#This Row],[Date]], 1)</f>
        <v>13</v>
      </c>
      <c r="C1041" s="22">
        <f>WEEKDAY(Flights[[#This Row],[Date]],1)</f>
        <v>2</v>
      </c>
      <c r="D1041" t="s">
        <v>1182</v>
      </c>
      <c r="E1041" t="s">
        <v>1995</v>
      </c>
      <c r="F1041" t="s">
        <v>0</v>
      </c>
      <c r="G1041" t="s">
        <v>15</v>
      </c>
      <c r="H1041" t="str">
        <f>_xlfn.XLOOKUP(Flights[[#This Row],[Destination]], Airports!$A$2:$A$78, Airports!$D$2:$D$78)</f>
        <v>Las Vegas</v>
      </c>
      <c r="I1041" t="str" cm="1">
        <f t="array" ref="I1041">_xlfn.XLOOKUP(Flights[[#This Row],[Destination]],_xlfn._TRO_TRAILING( Airports!A:A),_xlfn._TRO_TRAILING( Airports!E:E), "Not found")</f>
        <v>NV</v>
      </c>
      <c r="J1041" s="1">
        <v>0.22569444444444445</v>
      </c>
      <c r="K1041" s="22">
        <f>HOUR(Flights[[#This Row],[Scheduled Departure]])</f>
        <v>5</v>
      </c>
      <c r="L1041" s="1">
        <v>0</v>
      </c>
      <c r="M1041">
        <f>(L1041-J1041)*24*60</f>
        <v>-325</v>
      </c>
      <c r="N1041" s="16">
        <f>Flights[[#This Row],[Length (min)]]/60</f>
        <v>0</v>
      </c>
      <c r="P1041">
        <v>236</v>
      </c>
      <c r="Q1041" s="18" t="str">
        <f>IFERROR(Flights[[#This Row],[Distance]]/Flights[[#This Row],[Length (hr)]], "")</f>
        <v/>
      </c>
      <c r="R1041" s="1">
        <v>0.27777777777777779</v>
      </c>
      <c r="S1041" s="1" t="str">
        <f>IF(Flights[[#This Row],[Length (hr)]]&lt;2, "No meal", IF(Flights[[#This Row],[Length (hr)]]&lt;3.5, "Light meal", "Full meal"))</f>
        <v>No meal</v>
      </c>
      <c r="T1041" s="1" t="str">
        <f>IF(AND(Flights[[#This Row],[Airline]]="US Airways", Flights[[#This Row],[Meal]]="Full Meal"), "Yes", "No")</f>
        <v>No</v>
      </c>
      <c r="U1041" s="1">
        <v>0</v>
      </c>
      <c r="W1041" s="1" t="str">
        <f>IF(Flights[[#This Row],[Arrival Delay]] = "", "Cancelled", IF(Flights[[#This Row],[Arrival Delay]]&gt;15, "Delayed", "On time"))</f>
        <v>Cancelled</v>
      </c>
      <c r="X1041" t="str">
        <f>IF(Flights[[#This Row],[Status]]&lt;&gt;"Delayed","", IF(Flights[[#This Row],[Arrival Delay]]&gt;120, "Severe", IF(Flights[[#This Row],[Arrival Delay]]&gt;60, "Major", "Moderate")))</f>
        <v/>
      </c>
      <c r="Y1041" t="b">
        <v>1</v>
      </c>
      <c r="Z1041" t="s">
        <v>8</v>
      </c>
      <c r="AA1041" t="str">
        <f>IF(OR(AND(Flights[[#This Row],[Status]]="Cancelled", Flights[[#This Row],[Cancellation Reason]]="Airline/Carrier"), Flights[[#This Row],[Delay Type]]="Severe"), "Yes", "No")</f>
        <v>Yes</v>
      </c>
    </row>
    <row r="1042" spans="1:27" x14ac:dyDescent="0.3">
      <c r="A1042" s="3">
        <v>42086</v>
      </c>
      <c r="B1042" s="22">
        <f>WEEKNUM(Flights[[#This Row],[Date]], 1)</f>
        <v>13</v>
      </c>
      <c r="C1042" s="22">
        <f>WEEKDAY(Flights[[#This Row],[Date]],1)</f>
        <v>2</v>
      </c>
      <c r="D1042" t="s">
        <v>1000</v>
      </c>
      <c r="E1042" t="s">
        <v>1988</v>
      </c>
      <c r="F1042" t="s">
        <v>0</v>
      </c>
      <c r="G1042" t="s">
        <v>27</v>
      </c>
      <c r="H1042" t="str">
        <f>_xlfn.XLOOKUP(Flights[[#This Row],[Destination]], Airports!$A$2:$A$78, Airports!$D$2:$D$78)</f>
        <v>Charlotte</v>
      </c>
      <c r="I1042" t="str" cm="1">
        <f t="array" ref="I1042">_xlfn.XLOOKUP(Flights[[#This Row],[Destination]],_xlfn._TRO_TRAILING( Airports!A:A),_xlfn._TRO_TRAILING( Airports!E:E), "Not found")</f>
        <v>NC</v>
      </c>
      <c r="J1042" s="1">
        <v>0.31597222222222221</v>
      </c>
      <c r="K1042" s="22">
        <f>HOUR(Flights[[#This Row],[Scheduled Departure]])</f>
        <v>7</v>
      </c>
      <c r="L1042" s="1">
        <v>0.31458333333333333</v>
      </c>
      <c r="M1042">
        <f>(L1042-J1042)*24*60</f>
        <v>-1.9999999999999929</v>
      </c>
      <c r="N1042" s="16">
        <f>Flights[[#This Row],[Length (min)]]/60</f>
        <v>4.6500000000000004</v>
      </c>
      <c r="O1042">
        <v>279</v>
      </c>
      <c r="P1042">
        <v>2125</v>
      </c>
      <c r="Q1042" s="18">
        <f>IFERROR(Flights[[#This Row],[Distance]]/Flights[[#This Row],[Length (hr)]], "")</f>
        <v>456.98924731182791</v>
      </c>
      <c r="R1042" s="1">
        <v>0.63124999999999998</v>
      </c>
      <c r="S1042" s="1" t="str">
        <f>IF(Flights[[#This Row],[Length (hr)]]&lt;2, "No meal", IF(Flights[[#This Row],[Length (hr)]]&lt;3.5, "Light meal", "Full meal"))</f>
        <v>Full meal</v>
      </c>
      <c r="T1042" s="1" t="str">
        <f>IF(AND(Flights[[#This Row],[Airline]]="US Airways", Flights[[#This Row],[Meal]]="Full Meal"), "Yes", "No")</f>
        <v>Yes</v>
      </c>
      <c r="U1042" s="1">
        <v>0.6333333333333333</v>
      </c>
      <c r="V1042">
        <v>3</v>
      </c>
      <c r="W1042" s="1" t="str">
        <f>IF(Flights[[#This Row],[Arrival Delay]] = "", "Cancelled", IF(Flights[[#This Row],[Arrival Delay]]&gt;15, "Delayed", "On time"))</f>
        <v>On time</v>
      </c>
      <c r="X1042" t="str">
        <f>IF(Flights[[#This Row],[Status]]&lt;&gt;"Delayed","", IF(Flights[[#This Row],[Arrival Delay]]&gt;120, "Severe", IF(Flights[[#This Row],[Arrival Delay]]&gt;60, "Major", "Moderate")))</f>
        <v/>
      </c>
      <c r="Y1042" t="b">
        <v>0</v>
      </c>
      <c r="AA1042" t="str">
        <f>IF(OR(AND(Flights[[#This Row],[Status]]="Cancelled", Flights[[#This Row],[Cancellation Reason]]="Airline/Carrier"), Flights[[#This Row],[Delay Type]]="Severe"), "Yes", "No")</f>
        <v>No</v>
      </c>
    </row>
    <row r="1043" spans="1:27" x14ac:dyDescent="0.3">
      <c r="A1043" s="3">
        <v>42086</v>
      </c>
      <c r="B1043" s="22">
        <f>WEEKNUM(Flights[[#This Row],[Date]], 1)</f>
        <v>13</v>
      </c>
      <c r="C1043" s="22">
        <f>WEEKDAY(Flights[[#This Row],[Date]],1)</f>
        <v>2</v>
      </c>
      <c r="D1043" t="s">
        <v>802</v>
      </c>
      <c r="E1043" t="s">
        <v>1989</v>
      </c>
      <c r="F1043" t="s">
        <v>0</v>
      </c>
      <c r="G1043" t="s">
        <v>10</v>
      </c>
      <c r="H1043" t="str">
        <f>_xlfn.XLOOKUP(Flights[[#This Row],[Destination]], Airports!$A$2:$A$78, Airports!$D$2:$D$78)</f>
        <v>Boston</v>
      </c>
      <c r="I1043" t="str" cm="1">
        <f t="array" ref="I1043">_xlfn.XLOOKUP(Flights[[#This Row],[Destination]],_xlfn._TRO_TRAILING( Airports!A:A),_xlfn._TRO_TRAILING( Airports!E:E), "Not found")</f>
        <v>MA</v>
      </c>
      <c r="J1043" s="1">
        <v>0.38541666666666669</v>
      </c>
      <c r="K1043" s="22">
        <f>HOUR(Flights[[#This Row],[Scheduled Departure]])</f>
        <v>9</v>
      </c>
      <c r="L1043" s="1">
        <v>0.39444444444444443</v>
      </c>
      <c r="M1043">
        <f>(L1043-J1043)*24*60</f>
        <v>12.999999999999954</v>
      </c>
      <c r="N1043" s="16">
        <f>Flights[[#This Row],[Length (min)]]/60</f>
        <v>5.083333333333333</v>
      </c>
      <c r="O1043">
        <v>305</v>
      </c>
      <c r="P1043">
        <v>2611</v>
      </c>
      <c r="Q1043" s="18">
        <f>IFERROR(Flights[[#This Row],[Distance]]/Flights[[#This Row],[Length (hr)]], "")</f>
        <v>513.63934426229514</v>
      </c>
      <c r="R1043" s="1">
        <v>0.74652777777777779</v>
      </c>
      <c r="S1043" s="1" t="str">
        <f>IF(Flights[[#This Row],[Length (hr)]]&lt;2, "No meal", IF(Flights[[#This Row],[Length (hr)]]&lt;3.5, "Light meal", "Full meal"))</f>
        <v>Full meal</v>
      </c>
      <c r="T1043" s="1" t="str">
        <f>IF(AND(Flights[[#This Row],[Airline]]="US Airways", Flights[[#This Row],[Meal]]="Full Meal"), "Yes", "No")</f>
        <v>No</v>
      </c>
      <c r="U1043" s="1">
        <v>0.73124999999999996</v>
      </c>
      <c r="V1043">
        <v>-22</v>
      </c>
      <c r="W1043" s="1" t="str">
        <f>IF(Flights[[#This Row],[Arrival Delay]] = "", "Cancelled", IF(Flights[[#This Row],[Arrival Delay]]&gt;15, "Delayed", "On time"))</f>
        <v>On time</v>
      </c>
      <c r="X1043" t="str">
        <f>IF(Flights[[#This Row],[Status]]&lt;&gt;"Delayed","", IF(Flights[[#This Row],[Arrival Delay]]&gt;120, "Severe", IF(Flights[[#This Row],[Arrival Delay]]&gt;60, "Major", "Moderate")))</f>
        <v/>
      </c>
      <c r="Y1043" t="b">
        <v>0</v>
      </c>
      <c r="AA1043" t="str">
        <f>IF(OR(AND(Flights[[#This Row],[Status]]="Cancelled", Flights[[#This Row],[Cancellation Reason]]="Airline/Carrier"), Flights[[#This Row],[Delay Type]]="Severe"), "Yes", "No")</f>
        <v>No</v>
      </c>
    </row>
    <row r="1044" spans="1:27" x14ac:dyDescent="0.3">
      <c r="A1044" s="3">
        <v>42086</v>
      </c>
      <c r="B1044" s="22">
        <f>WEEKNUM(Flights[[#This Row],[Date]], 1)</f>
        <v>13</v>
      </c>
      <c r="C1044" s="22">
        <f>WEEKDAY(Flights[[#This Row],[Date]],1)</f>
        <v>2</v>
      </c>
      <c r="D1044" t="s">
        <v>468</v>
      </c>
      <c r="E1044" t="s">
        <v>1994</v>
      </c>
      <c r="F1044" t="s">
        <v>0</v>
      </c>
      <c r="G1044" t="s">
        <v>343</v>
      </c>
      <c r="H1044" t="str">
        <f>_xlfn.XLOOKUP(Flights[[#This Row],[Destination]], Airports!$A$2:$A$78, Airports!$D$2:$D$78)</f>
        <v>San Luis Obispo</v>
      </c>
      <c r="I1044" t="str" cm="1">
        <f t="array" ref="I1044">_xlfn.XLOOKUP(Flights[[#This Row],[Destination]],_xlfn._TRO_TRAILING( Airports!A:A),_xlfn._TRO_TRAILING( Airports!E:E), "Not found")</f>
        <v>CA</v>
      </c>
      <c r="J1044" s="1">
        <v>0.39791666666666664</v>
      </c>
      <c r="K1044" s="22">
        <f>HOUR(Flights[[#This Row],[Scheduled Departure]])</f>
        <v>9</v>
      </c>
      <c r="L1044" s="1">
        <v>0.39583333333333331</v>
      </c>
      <c r="M1044">
        <f>(L1044-J1044)*24*60</f>
        <v>-2.9999999999999893</v>
      </c>
      <c r="N1044" s="16">
        <f>Flights[[#This Row],[Length (min)]]/60</f>
        <v>1.1166666666666667</v>
      </c>
      <c r="O1044">
        <v>67</v>
      </c>
      <c r="P1044">
        <v>156</v>
      </c>
      <c r="Q1044" s="18">
        <f>IFERROR(Flights[[#This Row],[Distance]]/Flights[[#This Row],[Length (hr)]], "")</f>
        <v>139.70149253731344</v>
      </c>
      <c r="R1044" s="1">
        <v>0.44097222222222221</v>
      </c>
      <c r="S1044" s="1" t="str">
        <f>IF(Flights[[#This Row],[Length (hr)]]&lt;2, "No meal", IF(Flights[[#This Row],[Length (hr)]]&lt;3.5, "Light meal", "Full meal"))</f>
        <v>No meal</v>
      </c>
      <c r="T1044" s="1" t="str">
        <f>IF(AND(Flights[[#This Row],[Airline]]="US Airways", Flights[[#This Row],[Meal]]="Full Meal"), "Yes", "No")</f>
        <v>No</v>
      </c>
      <c r="U1044" s="1">
        <v>0.44236111111111109</v>
      </c>
      <c r="V1044">
        <v>2</v>
      </c>
      <c r="W1044" s="1" t="str">
        <f>IF(Flights[[#This Row],[Arrival Delay]] = "", "Cancelled", IF(Flights[[#This Row],[Arrival Delay]]&gt;15, "Delayed", "On time"))</f>
        <v>On time</v>
      </c>
      <c r="X1044" t="str">
        <f>IF(Flights[[#This Row],[Status]]&lt;&gt;"Delayed","", IF(Flights[[#This Row],[Arrival Delay]]&gt;120, "Severe", IF(Flights[[#This Row],[Arrival Delay]]&gt;60, "Major", "Moderate")))</f>
        <v/>
      </c>
      <c r="Y1044" t="b">
        <v>0</v>
      </c>
      <c r="AA1044" t="str">
        <f>IF(OR(AND(Flights[[#This Row],[Status]]="Cancelled", Flights[[#This Row],[Cancellation Reason]]="Airline/Carrier"), Flights[[#This Row],[Delay Type]]="Severe"), "Yes", "No")</f>
        <v>No</v>
      </c>
    </row>
    <row r="1045" spans="1:27" x14ac:dyDescent="0.3">
      <c r="A1045" s="3">
        <v>42086</v>
      </c>
      <c r="B1045" s="22">
        <f>WEEKNUM(Flights[[#This Row],[Date]], 1)</f>
        <v>13</v>
      </c>
      <c r="C1045" s="22">
        <f>WEEKDAY(Flights[[#This Row],[Date]],1)</f>
        <v>2</v>
      </c>
      <c r="D1045" t="s">
        <v>420</v>
      </c>
      <c r="E1045" t="s">
        <v>1990</v>
      </c>
      <c r="F1045" t="s">
        <v>0</v>
      </c>
      <c r="G1045" t="s">
        <v>15</v>
      </c>
      <c r="H1045" t="str">
        <f>_xlfn.XLOOKUP(Flights[[#This Row],[Destination]], Airports!$A$2:$A$78, Airports!$D$2:$D$78)</f>
        <v>Las Vegas</v>
      </c>
      <c r="I1045" t="str" cm="1">
        <f t="array" ref="I1045">_xlfn.XLOOKUP(Flights[[#This Row],[Destination]],_xlfn._TRO_TRAILING( Airports!A:A),_xlfn._TRO_TRAILING( Airports!E:E), "Not found")</f>
        <v>NV</v>
      </c>
      <c r="J1045" s="1">
        <v>0.53819444444444442</v>
      </c>
      <c r="K1045" s="22">
        <f>HOUR(Flights[[#This Row],[Scheduled Departure]])</f>
        <v>12</v>
      </c>
      <c r="L1045" s="1">
        <v>0.53472222222222221</v>
      </c>
      <c r="M1045">
        <f>(L1045-J1045)*24*60</f>
        <v>-4.9999999999999822</v>
      </c>
      <c r="N1045" s="16">
        <f>Flights[[#This Row],[Length (min)]]/60</f>
        <v>1.25</v>
      </c>
      <c r="O1045">
        <v>75</v>
      </c>
      <c r="P1045">
        <v>236</v>
      </c>
      <c r="Q1045" s="18">
        <f>IFERROR(Flights[[#This Row],[Distance]]/Flights[[#This Row],[Length (hr)]], "")</f>
        <v>188.8</v>
      </c>
      <c r="R1045" s="1">
        <v>0.58958333333333335</v>
      </c>
      <c r="S1045" s="1" t="str">
        <f>IF(Flights[[#This Row],[Length (hr)]]&lt;2, "No meal", IF(Flights[[#This Row],[Length (hr)]]&lt;3.5, "Light meal", "Full meal"))</f>
        <v>No meal</v>
      </c>
      <c r="T1045" s="1" t="str">
        <f>IF(AND(Flights[[#This Row],[Airline]]="US Airways", Flights[[#This Row],[Meal]]="Full Meal"), "Yes", "No")</f>
        <v>No</v>
      </c>
      <c r="U1045" s="1">
        <v>0.58680555555555558</v>
      </c>
      <c r="V1045">
        <v>-4</v>
      </c>
      <c r="W1045" s="1" t="str">
        <f>IF(Flights[[#This Row],[Arrival Delay]] = "", "Cancelled", IF(Flights[[#This Row],[Arrival Delay]]&gt;15, "Delayed", "On time"))</f>
        <v>On time</v>
      </c>
      <c r="X1045" t="str">
        <f>IF(Flights[[#This Row],[Status]]&lt;&gt;"Delayed","", IF(Flights[[#This Row],[Arrival Delay]]&gt;120, "Severe", IF(Flights[[#This Row],[Arrival Delay]]&gt;60, "Major", "Moderate")))</f>
        <v/>
      </c>
      <c r="Y1045" t="b">
        <v>0</v>
      </c>
      <c r="AA1045" t="str">
        <f>IF(OR(AND(Flights[[#This Row],[Status]]="Cancelled", Flights[[#This Row],[Cancellation Reason]]="Airline/Carrier"), Flights[[#This Row],[Delay Type]]="Severe"), "Yes", "No")</f>
        <v>No</v>
      </c>
    </row>
    <row r="1046" spans="1:27" x14ac:dyDescent="0.3">
      <c r="A1046" s="3">
        <v>42086</v>
      </c>
      <c r="B1046" s="22">
        <f>WEEKNUM(Flights[[#This Row],[Date]], 1)</f>
        <v>13</v>
      </c>
      <c r="C1046" s="22">
        <f>WEEKDAY(Flights[[#This Row],[Date]],1)</f>
        <v>2</v>
      </c>
      <c r="D1046" t="s">
        <v>1079</v>
      </c>
      <c r="E1046" t="s">
        <v>1994</v>
      </c>
      <c r="F1046" t="s">
        <v>0</v>
      </c>
      <c r="G1046" t="s">
        <v>29</v>
      </c>
      <c r="H1046" t="str">
        <f>_xlfn.XLOOKUP(Flights[[#This Row],[Destination]], Airports!$A$2:$A$78, Airports!$D$2:$D$78)</f>
        <v>Phoenix</v>
      </c>
      <c r="I1046" t="str" cm="1">
        <f t="array" ref="I1046">_xlfn.XLOOKUP(Flights[[#This Row],[Destination]],_xlfn._TRO_TRAILING( Airports!A:A),_xlfn._TRO_TRAILING( Airports!E:E), "Not found")</f>
        <v>AZ</v>
      </c>
      <c r="J1046" s="1">
        <v>0.67291666666666672</v>
      </c>
      <c r="K1046" s="22">
        <f>HOUR(Flights[[#This Row],[Scheduled Departure]])</f>
        <v>16</v>
      </c>
      <c r="L1046" s="1">
        <v>0.66666666666666663</v>
      </c>
      <c r="M1046">
        <f>(L1046-J1046)*24*60</f>
        <v>-9.0000000000001279</v>
      </c>
      <c r="N1046" s="16">
        <f>Flights[[#This Row],[Length (min)]]/60</f>
        <v>1.4833333333333334</v>
      </c>
      <c r="O1046">
        <v>89</v>
      </c>
      <c r="P1046">
        <v>370</v>
      </c>
      <c r="Q1046" s="18">
        <f>IFERROR(Flights[[#This Row],[Distance]]/Flights[[#This Row],[Length (hr)]], "")</f>
        <v>249.43820224719101</v>
      </c>
      <c r="R1046" s="1">
        <v>0.73333333333333328</v>
      </c>
      <c r="S1046" s="1" t="str">
        <f>IF(Flights[[#This Row],[Length (hr)]]&lt;2, "No meal", IF(Flights[[#This Row],[Length (hr)]]&lt;3.5, "Light meal", "Full meal"))</f>
        <v>No meal</v>
      </c>
      <c r="T1046" s="1" t="str">
        <f>IF(AND(Flights[[#This Row],[Airline]]="US Airways", Flights[[#This Row],[Meal]]="Full Meal"), "Yes", "No")</f>
        <v>No</v>
      </c>
      <c r="U1046" s="1">
        <v>0.72847222222222219</v>
      </c>
      <c r="V1046">
        <v>-7</v>
      </c>
      <c r="W1046" s="1" t="str">
        <f>IF(Flights[[#This Row],[Arrival Delay]] = "", "Cancelled", IF(Flights[[#This Row],[Arrival Delay]]&gt;15, "Delayed", "On time"))</f>
        <v>On time</v>
      </c>
      <c r="X1046" t="str">
        <f>IF(Flights[[#This Row],[Status]]&lt;&gt;"Delayed","", IF(Flights[[#This Row],[Arrival Delay]]&gt;120, "Severe", IF(Flights[[#This Row],[Arrival Delay]]&gt;60, "Major", "Moderate")))</f>
        <v/>
      </c>
      <c r="Y1046" t="b">
        <v>0</v>
      </c>
      <c r="AA1046" t="str">
        <f>IF(OR(AND(Flights[[#This Row],[Status]]="Cancelled", Flights[[#This Row],[Cancellation Reason]]="Airline/Carrier"), Flights[[#This Row],[Delay Type]]="Severe"), "Yes", "No")</f>
        <v>No</v>
      </c>
    </row>
    <row r="1047" spans="1:27" x14ac:dyDescent="0.3">
      <c r="A1047" s="3">
        <v>42086</v>
      </c>
      <c r="B1047" s="22">
        <f>WEEKNUM(Flights[[#This Row],[Date]], 1)</f>
        <v>13</v>
      </c>
      <c r="C1047" s="22">
        <f>WEEKDAY(Flights[[#This Row],[Date]],1)</f>
        <v>2</v>
      </c>
      <c r="D1047" t="s">
        <v>1080</v>
      </c>
      <c r="E1047" t="s">
        <v>1994</v>
      </c>
      <c r="F1047" t="s">
        <v>0</v>
      </c>
      <c r="G1047" t="s">
        <v>351</v>
      </c>
      <c r="H1047" t="str">
        <f>_xlfn.XLOOKUP(Flights[[#This Row],[Destination]], Airports!$A$2:$A$78, Airports!$D$2:$D$78)</f>
        <v>Sacramento</v>
      </c>
      <c r="I1047" t="str" cm="1">
        <f t="array" ref="I1047">_xlfn.XLOOKUP(Flights[[#This Row],[Destination]],_xlfn._TRO_TRAILING( Airports!A:A),_xlfn._TRO_TRAILING( Airports!E:E), "Not found")</f>
        <v>CA</v>
      </c>
      <c r="J1047" s="1">
        <v>0.70277777777777772</v>
      </c>
      <c r="K1047" s="22">
        <f>HOUR(Flights[[#This Row],[Scheduled Departure]])</f>
        <v>16</v>
      </c>
      <c r="L1047" s="1">
        <v>0.69861111111111107</v>
      </c>
      <c r="M1047">
        <f>(L1047-J1047)*24*60</f>
        <v>-5.9999999999999787</v>
      </c>
      <c r="N1047" s="16">
        <f>Flights[[#This Row],[Length (min)]]/60</f>
        <v>1.3833333333333333</v>
      </c>
      <c r="O1047">
        <v>83</v>
      </c>
      <c r="P1047">
        <v>373</v>
      </c>
      <c r="Q1047" s="18">
        <f>IFERROR(Flights[[#This Row],[Distance]]/Flights[[#This Row],[Length (hr)]], "")</f>
        <v>269.63855421686748</v>
      </c>
      <c r="R1047" s="1">
        <v>0.7631944444444444</v>
      </c>
      <c r="S1047" s="1" t="str">
        <f>IF(Flights[[#This Row],[Length (hr)]]&lt;2, "No meal", IF(Flights[[#This Row],[Length (hr)]]&lt;3.5, "Light meal", "Full meal"))</f>
        <v>No meal</v>
      </c>
      <c r="T1047" s="1" t="str">
        <f>IF(AND(Flights[[#This Row],[Airline]]="US Airways", Flights[[#This Row],[Meal]]="Full Meal"), "Yes", "No")</f>
        <v>No</v>
      </c>
      <c r="U1047" s="1">
        <v>0.75624999999999998</v>
      </c>
      <c r="V1047">
        <v>-10</v>
      </c>
      <c r="W1047" s="1" t="str">
        <f>IF(Flights[[#This Row],[Arrival Delay]] = "", "Cancelled", IF(Flights[[#This Row],[Arrival Delay]]&gt;15, "Delayed", "On time"))</f>
        <v>On time</v>
      </c>
      <c r="X1047" t="str">
        <f>IF(Flights[[#This Row],[Status]]&lt;&gt;"Delayed","", IF(Flights[[#This Row],[Arrival Delay]]&gt;120, "Severe", IF(Flights[[#This Row],[Arrival Delay]]&gt;60, "Major", "Moderate")))</f>
        <v/>
      </c>
      <c r="Y1047" t="b">
        <v>0</v>
      </c>
      <c r="AA1047" t="str">
        <f>IF(OR(AND(Flights[[#This Row],[Status]]="Cancelled", Flights[[#This Row],[Cancellation Reason]]="Airline/Carrier"), Flights[[#This Row],[Delay Type]]="Severe"), "Yes", "No")</f>
        <v>No</v>
      </c>
    </row>
    <row r="1048" spans="1:27" x14ac:dyDescent="0.3">
      <c r="A1048" s="3">
        <v>42086</v>
      </c>
      <c r="B1048" s="22">
        <f>WEEKNUM(Flights[[#This Row],[Date]], 1)</f>
        <v>13</v>
      </c>
      <c r="C1048" s="22">
        <f>WEEKDAY(Flights[[#This Row],[Date]],1)</f>
        <v>2</v>
      </c>
      <c r="D1048" t="s">
        <v>1164</v>
      </c>
      <c r="E1048" t="s">
        <v>1995</v>
      </c>
      <c r="F1048" t="s">
        <v>0</v>
      </c>
      <c r="G1048" t="s">
        <v>9</v>
      </c>
      <c r="H1048" t="str">
        <f>_xlfn.XLOOKUP(Flights[[#This Row],[Destination]], Airports!$A$2:$A$78, Airports!$D$2:$D$78)</f>
        <v>San Francisco</v>
      </c>
      <c r="I1048" t="str" cm="1">
        <f t="array" ref="I1048">_xlfn.XLOOKUP(Flights[[#This Row],[Destination]],_xlfn._TRO_TRAILING( Airports!A:A),_xlfn._TRO_TRAILING( Airports!E:E), "Not found")</f>
        <v>CA</v>
      </c>
      <c r="J1048" s="1">
        <v>0.70833333333333337</v>
      </c>
      <c r="K1048" s="22">
        <f>HOUR(Flights[[#This Row],[Scheduled Departure]])</f>
        <v>17</v>
      </c>
      <c r="L1048" s="1">
        <v>0.74236111111111114</v>
      </c>
      <c r="M1048">
        <f>(L1048-J1048)*24*60</f>
        <v>48.999999999999986</v>
      </c>
      <c r="N1048" s="16">
        <f>Flights[[#This Row],[Length (min)]]/60</f>
        <v>1.2</v>
      </c>
      <c r="O1048">
        <v>72</v>
      </c>
      <c r="P1048">
        <v>337</v>
      </c>
      <c r="Q1048" s="18">
        <f>IFERROR(Flights[[#This Row],[Distance]]/Flights[[#This Row],[Length (hr)]], "")</f>
        <v>280.83333333333337</v>
      </c>
      <c r="R1048" s="1">
        <v>0.76041666666666663</v>
      </c>
      <c r="S1048" s="1" t="str">
        <f>IF(Flights[[#This Row],[Length (hr)]]&lt;2, "No meal", IF(Flights[[#This Row],[Length (hr)]]&lt;3.5, "Light meal", "Full meal"))</f>
        <v>No meal</v>
      </c>
      <c r="T1048" s="1" t="str">
        <f>IF(AND(Flights[[#This Row],[Airline]]="US Airways", Flights[[#This Row],[Meal]]="Full Meal"), "Yes", "No")</f>
        <v>No</v>
      </c>
      <c r="U1048" s="1">
        <v>0.79236111111111107</v>
      </c>
      <c r="V1048">
        <v>46</v>
      </c>
      <c r="W1048" s="1" t="str">
        <f>IF(Flights[[#This Row],[Arrival Delay]] = "", "Cancelled", IF(Flights[[#This Row],[Arrival Delay]]&gt;15, "Delayed", "On time"))</f>
        <v>Delayed</v>
      </c>
      <c r="X1048" t="str">
        <f>IF(Flights[[#This Row],[Status]]&lt;&gt;"Delayed","", IF(Flights[[#This Row],[Arrival Delay]]&gt;120, "Severe", IF(Flights[[#This Row],[Arrival Delay]]&gt;60, "Major", "Moderate")))</f>
        <v>Moderate</v>
      </c>
      <c r="Y1048" t="b">
        <v>0</v>
      </c>
      <c r="AA1048" t="str">
        <f>IF(OR(AND(Flights[[#This Row],[Status]]="Cancelled", Flights[[#This Row],[Cancellation Reason]]="Airline/Carrier"), Flights[[#This Row],[Delay Type]]="Severe"), "Yes", "No")</f>
        <v>No</v>
      </c>
    </row>
    <row r="1049" spans="1:27" x14ac:dyDescent="0.3">
      <c r="A1049" s="3">
        <v>42086</v>
      </c>
      <c r="B1049" s="22">
        <f>WEEKNUM(Flights[[#This Row],[Date]], 1)</f>
        <v>13</v>
      </c>
      <c r="C1049" s="22">
        <f>WEEKDAY(Flights[[#This Row],[Date]],1)</f>
        <v>2</v>
      </c>
      <c r="D1049" t="s">
        <v>675</v>
      </c>
      <c r="E1049" t="s">
        <v>1990</v>
      </c>
      <c r="F1049" t="s">
        <v>0</v>
      </c>
      <c r="G1049" t="s">
        <v>16</v>
      </c>
      <c r="H1049" t="str">
        <f>_xlfn.XLOOKUP(Flights[[#This Row],[Destination]], Airports!$A$2:$A$78, Airports!$D$2:$D$78)</f>
        <v>Dulles</v>
      </c>
      <c r="I1049" t="str" cm="1">
        <f t="array" ref="I1049">_xlfn.XLOOKUP(Flights[[#This Row],[Destination]],_xlfn._TRO_TRAILING( Airports!A:A),_xlfn._TRO_TRAILING( Airports!E:E), "Not found")</f>
        <v>VA</v>
      </c>
      <c r="J1049" s="1">
        <v>0.72916666666666663</v>
      </c>
      <c r="K1049" s="22">
        <f>HOUR(Flights[[#This Row],[Scheduled Departure]])</f>
        <v>17</v>
      </c>
      <c r="L1049" s="1">
        <v>0.8305555555555556</v>
      </c>
      <c r="M1049">
        <f>(L1049-J1049)*24*60</f>
        <v>146.00000000000011</v>
      </c>
      <c r="N1049" s="16">
        <f>Flights[[#This Row],[Length (min)]]/60</f>
        <v>4.6500000000000004</v>
      </c>
      <c r="O1049">
        <v>279</v>
      </c>
      <c r="P1049">
        <v>2288</v>
      </c>
      <c r="Q1049" s="18">
        <f>IFERROR(Flights[[#This Row],[Distance]]/Flights[[#This Row],[Length (hr)]], "")</f>
        <v>492.04301075268813</v>
      </c>
      <c r="R1049" s="1">
        <v>6.25E-2</v>
      </c>
      <c r="S1049" s="1" t="str">
        <f>IF(Flights[[#This Row],[Length (hr)]]&lt;2, "No meal", IF(Flights[[#This Row],[Length (hr)]]&lt;3.5, "Light meal", "Full meal"))</f>
        <v>Full meal</v>
      </c>
      <c r="T1049" s="1" t="str">
        <f>IF(AND(Flights[[#This Row],[Airline]]="US Airways", Flights[[#This Row],[Meal]]="Full Meal"), "Yes", "No")</f>
        <v>No</v>
      </c>
      <c r="U1049" s="1">
        <v>0.14930555555555555</v>
      </c>
      <c r="V1049">
        <v>125</v>
      </c>
      <c r="W1049" s="1" t="str">
        <f>IF(Flights[[#This Row],[Arrival Delay]] = "", "Cancelled", IF(Flights[[#This Row],[Arrival Delay]]&gt;15, "Delayed", "On time"))</f>
        <v>Delayed</v>
      </c>
      <c r="X1049" t="str">
        <f>IF(Flights[[#This Row],[Status]]&lt;&gt;"Delayed","", IF(Flights[[#This Row],[Arrival Delay]]&gt;120, "Severe", IF(Flights[[#This Row],[Arrival Delay]]&gt;60, "Major", "Moderate")))</f>
        <v>Severe</v>
      </c>
      <c r="Y1049" t="b">
        <v>0</v>
      </c>
      <c r="AA1049" t="str">
        <f>IF(OR(AND(Flights[[#This Row],[Status]]="Cancelled", Flights[[#This Row],[Cancellation Reason]]="Airline/Carrier"), Flights[[#This Row],[Delay Type]]="Severe"), "Yes", "No")</f>
        <v>Yes</v>
      </c>
    </row>
    <row r="1050" spans="1:27" x14ac:dyDescent="0.3">
      <c r="A1050" s="3">
        <v>42086</v>
      </c>
      <c r="B1050" s="22">
        <f>WEEKNUM(Flights[[#This Row],[Date]], 1)</f>
        <v>13</v>
      </c>
      <c r="C1050" s="22">
        <f>WEEKDAY(Flights[[#This Row],[Date]],1)</f>
        <v>2</v>
      </c>
      <c r="D1050" t="s">
        <v>670</v>
      </c>
      <c r="E1050" t="s">
        <v>1988</v>
      </c>
      <c r="F1050" t="s">
        <v>0</v>
      </c>
      <c r="G1050" t="s">
        <v>27</v>
      </c>
      <c r="H1050" t="str">
        <f>_xlfn.XLOOKUP(Flights[[#This Row],[Destination]], Airports!$A$2:$A$78, Airports!$D$2:$D$78)</f>
        <v>Charlotte</v>
      </c>
      <c r="I1050" t="str" cm="1">
        <f t="array" ref="I1050">_xlfn.XLOOKUP(Flights[[#This Row],[Destination]],_xlfn._TRO_TRAILING( Airports!A:A),_xlfn._TRO_TRAILING( Airports!E:E), "Not found")</f>
        <v>NC</v>
      </c>
      <c r="J1050" s="1">
        <v>0.94444444444444442</v>
      </c>
      <c r="K1050" s="22">
        <f>HOUR(Flights[[#This Row],[Scheduled Departure]])</f>
        <v>22</v>
      </c>
      <c r="L1050" s="1">
        <v>0.9555555555555556</v>
      </c>
      <c r="M1050">
        <f>(L1050-J1050)*24*60</f>
        <v>16.000000000000103</v>
      </c>
      <c r="N1050" s="16">
        <f>Flights[[#This Row],[Length (min)]]/60</f>
        <v>4.5999999999999996</v>
      </c>
      <c r="O1050">
        <v>276</v>
      </c>
      <c r="P1050">
        <v>2125</v>
      </c>
      <c r="Q1050" s="18">
        <f>IFERROR(Flights[[#This Row],[Distance]]/Flights[[#This Row],[Length (hr)]], "")</f>
        <v>461.95652173913049</v>
      </c>
      <c r="R1050" s="1">
        <v>0.25694444444444442</v>
      </c>
      <c r="S1050" s="1" t="str">
        <f>IF(Flights[[#This Row],[Length (hr)]]&lt;2, "No meal", IF(Flights[[#This Row],[Length (hr)]]&lt;3.5, "Light meal", "Full meal"))</f>
        <v>Full meal</v>
      </c>
      <c r="T1050" s="1" t="str">
        <f>IF(AND(Flights[[#This Row],[Airline]]="US Airways", Flights[[#This Row],[Meal]]="Full Meal"), "Yes", "No")</f>
        <v>Yes</v>
      </c>
      <c r="U1050" s="1">
        <v>0.2722222222222222</v>
      </c>
      <c r="V1050">
        <v>22</v>
      </c>
      <c r="W1050" s="1" t="str">
        <f>IF(Flights[[#This Row],[Arrival Delay]] = "", "Cancelled", IF(Flights[[#This Row],[Arrival Delay]]&gt;15, "Delayed", "On time"))</f>
        <v>Delayed</v>
      </c>
      <c r="X1050" t="str">
        <f>IF(Flights[[#This Row],[Status]]&lt;&gt;"Delayed","", IF(Flights[[#This Row],[Arrival Delay]]&gt;120, "Severe", IF(Flights[[#This Row],[Arrival Delay]]&gt;60, "Major", "Moderate")))</f>
        <v>Moderate</v>
      </c>
      <c r="Y1050" t="b">
        <v>0</v>
      </c>
      <c r="AA1050" t="str">
        <f>IF(OR(AND(Flights[[#This Row],[Status]]="Cancelled", Flights[[#This Row],[Cancellation Reason]]="Airline/Carrier"), Flights[[#This Row],[Delay Type]]="Severe"), "Yes", "No")</f>
        <v>No</v>
      </c>
    </row>
    <row r="1051" spans="1:27" x14ac:dyDescent="0.3">
      <c r="A1051" s="3">
        <v>42087</v>
      </c>
      <c r="B1051" s="22">
        <f>WEEKNUM(Flights[[#This Row],[Date]], 1)</f>
        <v>13</v>
      </c>
      <c r="C1051" s="22">
        <f>WEEKDAY(Flights[[#This Row],[Date]],1)</f>
        <v>3</v>
      </c>
      <c r="D1051" t="s">
        <v>36</v>
      </c>
      <c r="E1051" t="s">
        <v>1987</v>
      </c>
      <c r="F1051" t="s">
        <v>0</v>
      </c>
      <c r="G1051" t="s">
        <v>5</v>
      </c>
      <c r="H1051" t="str">
        <f>_xlfn.XLOOKUP(Flights[[#This Row],[Destination]], Airports!$A$2:$A$78, Airports!$D$2:$D$78)</f>
        <v>St. Louis</v>
      </c>
      <c r="I1051" t="str" cm="1">
        <f t="array" ref="I1051">_xlfn.XLOOKUP(Flights[[#This Row],[Destination]],_xlfn._TRO_TRAILING( Airports!A:A),_xlfn._TRO_TRAILING( Airports!E:E), "Not found")</f>
        <v>MO</v>
      </c>
      <c r="J1051" s="1">
        <v>0.24652777777777779</v>
      </c>
      <c r="K1051" s="22">
        <f>HOUR(Flights[[#This Row],[Scheduled Departure]])</f>
        <v>5</v>
      </c>
      <c r="L1051" s="1">
        <v>0.24166666666666667</v>
      </c>
      <c r="M1051">
        <f>(L1051-J1051)*24*60</f>
        <v>-7.0000000000000151</v>
      </c>
      <c r="N1051" s="16">
        <f>Flights[[#This Row],[Length (min)]]/60</f>
        <v>3.3333333333333335</v>
      </c>
      <c r="O1051">
        <v>200</v>
      </c>
      <c r="P1051">
        <v>1592</v>
      </c>
      <c r="Q1051" s="18">
        <f>IFERROR(Flights[[#This Row],[Distance]]/Flights[[#This Row],[Length (hr)]], "")</f>
        <v>477.59999999999997</v>
      </c>
      <c r="R1051" s="1">
        <v>0.47916666666666669</v>
      </c>
      <c r="S1051" s="1" t="str">
        <f>IF(Flights[[#This Row],[Length (hr)]]&lt;2, "No meal", IF(Flights[[#This Row],[Length (hr)]]&lt;3.5, "Light meal", "Full meal"))</f>
        <v>Light meal</v>
      </c>
      <c r="T1051" s="1" t="str">
        <f>IF(AND(Flights[[#This Row],[Airline]]="US Airways", Flights[[#This Row],[Meal]]="Full Meal"), "Yes", "No")</f>
        <v>No</v>
      </c>
      <c r="U1051" s="1">
        <v>0.46388888888888891</v>
      </c>
      <c r="V1051">
        <v>-22</v>
      </c>
      <c r="W1051" s="1" t="str">
        <f>IF(Flights[[#This Row],[Arrival Delay]] = "", "Cancelled", IF(Flights[[#This Row],[Arrival Delay]]&gt;15, "Delayed", "On time"))</f>
        <v>On time</v>
      </c>
      <c r="X1051" t="str">
        <f>IF(Flights[[#This Row],[Status]]&lt;&gt;"Delayed","", IF(Flights[[#This Row],[Arrival Delay]]&gt;120, "Severe", IF(Flights[[#This Row],[Arrival Delay]]&gt;60, "Major", "Moderate")))</f>
        <v/>
      </c>
      <c r="Y1051" t="b">
        <v>0</v>
      </c>
      <c r="AA1051" t="str">
        <f>IF(OR(AND(Flights[[#This Row],[Status]]="Cancelled", Flights[[#This Row],[Cancellation Reason]]="Airline/Carrier"), Flights[[#This Row],[Delay Type]]="Severe"), "Yes", "No")</f>
        <v>No</v>
      </c>
    </row>
    <row r="1052" spans="1:27" x14ac:dyDescent="0.3">
      <c r="A1052" s="3">
        <v>42087</v>
      </c>
      <c r="B1052" s="22">
        <f>WEEKNUM(Flights[[#This Row],[Date]], 1)</f>
        <v>13</v>
      </c>
      <c r="C1052" s="22">
        <f>WEEKDAY(Flights[[#This Row],[Date]],1)</f>
        <v>3</v>
      </c>
      <c r="D1052" t="s">
        <v>394</v>
      </c>
      <c r="E1052" t="s">
        <v>1994</v>
      </c>
      <c r="F1052" t="s">
        <v>0</v>
      </c>
      <c r="G1052" t="s">
        <v>260</v>
      </c>
      <c r="H1052" t="str">
        <f>_xlfn.XLOOKUP(Flights[[#This Row],[Destination]], Airports!$A$2:$A$78, Airports!$D$2:$D$78)</f>
        <v>San Diego</v>
      </c>
      <c r="I1052" t="str" cm="1">
        <f t="array" ref="I1052">_xlfn.XLOOKUP(Flights[[#This Row],[Destination]],_xlfn._TRO_TRAILING( Airports!A:A),_xlfn._TRO_TRAILING( Airports!E:E), "Not found")</f>
        <v>CA</v>
      </c>
      <c r="J1052" s="1">
        <v>0.30694444444444446</v>
      </c>
      <c r="K1052" s="22">
        <f>HOUR(Flights[[#This Row],[Scheduled Departure]])</f>
        <v>7</v>
      </c>
      <c r="L1052" s="1">
        <v>0.30486111111111114</v>
      </c>
      <c r="M1052">
        <f>(L1052-J1052)*24*60</f>
        <v>-2.9999999999999893</v>
      </c>
      <c r="N1052" s="16">
        <f>Flights[[#This Row],[Length (min)]]/60</f>
        <v>0.68333333333333335</v>
      </c>
      <c r="O1052">
        <v>41</v>
      </c>
      <c r="P1052">
        <v>86</v>
      </c>
      <c r="Q1052" s="18">
        <f>IFERROR(Flights[[#This Row],[Distance]]/Flights[[#This Row],[Length (hr)]], "")</f>
        <v>125.85365853658536</v>
      </c>
      <c r="R1052" s="1">
        <v>0.34027777777777779</v>
      </c>
      <c r="S1052" s="1" t="str">
        <f>IF(Flights[[#This Row],[Length (hr)]]&lt;2, "No meal", IF(Flights[[#This Row],[Length (hr)]]&lt;3.5, "Light meal", "Full meal"))</f>
        <v>No meal</v>
      </c>
      <c r="T1052" s="1" t="str">
        <f>IF(AND(Flights[[#This Row],[Airline]]="US Airways", Flights[[#This Row],[Meal]]="Full Meal"), "Yes", "No")</f>
        <v>No</v>
      </c>
      <c r="U1052" s="1">
        <v>0.33333333333333331</v>
      </c>
      <c r="V1052">
        <v>-10</v>
      </c>
      <c r="W1052" s="1" t="str">
        <f>IF(Flights[[#This Row],[Arrival Delay]] = "", "Cancelled", IF(Flights[[#This Row],[Arrival Delay]]&gt;15, "Delayed", "On time"))</f>
        <v>On time</v>
      </c>
      <c r="X1052" t="str">
        <f>IF(Flights[[#This Row],[Status]]&lt;&gt;"Delayed","", IF(Flights[[#This Row],[Arrival Delay]]&gt;120, "Severe", IF(Flights[[#This Row],[Arrival Delay]]&gt;60, "Major", "Moderate")))</f>
        <v/>
      </c>
      <c r="Y1052" t="b">
        <v>0</v>
      </c>
      <c r="AA1052" t="str">
        <f>IF(OR(AND(Flights[[#This Row],[Status]]="Cancelled", Flights[[#This Row],[Cancellation Reason]]="Airline/Carrier"), Flights[[#This Row],[Delay Type]]="Severe"), "Yes", "No")</f>
        <v>No</v>
      </c>
    </row>
    <row r="1053" spans="1:27" x14ac:dyDescent="0.3">
      <c r="A1053" s="3">
        <v>42087</v>
      </c>
      <c r="B1053" s="22">
        <f>WEEKNUM(Flights[[#This Row],[Date]], 1)</f>
        <v>13</v>
      </c>
      <c r="C1053" s="22">
        <f>WEEKDAY(Flights[[#This Row],[Date]],1)</f>
        <v>3</v>
      </c>
      <c r="D1053" t="s">
        <v>1188</v>
      </c>
      <c r="E1053" t="s">
        <v>1995</v>
      </c>
      <c r="F1053" t="s">
        <v>0</v>
      </c>
      <c r="G1053" t="s">
        <v>351</v>
      </c>
      <c r="H1053" t="str">
        <f>_xlfn.XLOOKUP(Flights[[#This Row],[Destination]], Airports!$A$2:$A$78, Airports!$D$2:$D$78)</f>
        <v>Sacramento</v>
      </c>
      <c r="I1053" t="str" cm="1">
        <f t="array" ref="I1053">_xlfn.XLOOKUP(Flights[[#This Row],[Destination]],_xlfn._TRO_TRAILING( Airports!A:A),_xlfn._TRO_TRAILING( Airports!E:E), "Not found")</f>
        <v>CA</v>
      </c>
      <c r="J1053" s="1">
        <v>0.3298611111111111</v>
      </c>
      <c r="K1053" s="22">
        <f>HOUR(Flights[[#This Row],[Scheduled Departure]])</f>
        <v>7</v>
      </c>
      <c r="L1053" s="1">
        <v>0.32777777777777778</v>
      </c>
      <c r="M1053">
        <f>(L1053-J1053)*24*60</f>
        <v>-2.9999999999999893</v>
      </c>
      <c r="N1053" s="16">
        <f>Flights[[#This Row],[Length (min)]]/60</f>
        <v>1.25</v>
      </c>
      <c r="O1053">
        <v>75</v>
      </c>
      <c r="P1053">
        <v>373</v>
      </c>
      <c r="Q1053" s="18">
        <f>IFERROR(Flights[[#This Row],[Distance]]/Flights[[#This Row],[Length (hr)]], "")</f>
        <v>298.39999999999998</v>
      </c>
      <c r="R1053" s="1">
        <v>0.38541666666666669</v>
      </c>
      <c r="S1053" s="1" t="str">
        <f>IF(Flights[[#This Row],[Length (hr)]]&lt;2, "No meal", IF(Flights[[#This Row],[Length (hr)]]&lt;3.5, "Light meal", "Full meal"))</f>
        <v>No meal</v>
      </c>
      <c r="T1053" s="1" t="str">
        <f>IF(AND(Flights[[#This Row],[Airline]]="US Airways", Flights[[#This Row],[Meal]]="Full Meal"), "Yes", "No")</f>
        <v>No</v>
      </c>
      <c r="U1053" s="1">
        <v>0.37986111111111109</v>
      </c>
      <c r="V1053">
        <v>-8</v>
      </c>
      <c r="W1053" s="1" t="str">
        <f>IF(Flights[[#This Row],[Arrival Delay]] = "", "Cancelled", IF(Flights[[#This Row],[Arrival Delay]]&gt;15, "Delayed", "On time"))</f>
        <v>On time</v>
      </c>
      <c r="X1053" t="str">
        <f>IF(Flights[[#This Row],[Status]]&lt;&gt;"Delayed","", IF(Flights[[#This Row],[Arrival Delay]]&gt;120, "Severe", IF(Flights[[#This Row],[Arrival Delay]]&gt;60, "Major", "Moderate")))</f>
        <v/>
      </c>
      <c r="Y1053" t="b">
        <v>0</v>
      </c>
      <c r="AA1053" t="str">
        <f>IF(OR(AND(Flights[[#This Row],[Status]]="Cancelled", Flights[[#This Row],[Cancellation Reason]]="Airline/Carrier"), Flights[[#This Row],[Delay Type]]="Severe"), "Yes", "No")</f>
        <v>No</v>
      </c>
    </row>
    <row r="1054" spans="1:27" x14ac:dyDescent="0.3">
      <c r="A1054" s="3">
        <v>42087</v>
      </c>
      <c r="B1054" s="22">
        <f>WEEKNUM(Flights[[#This Row],[Date]], 1)</f>
        <v>13</v>
      </c>
      <c r="C1054" s="22">
        <f>WEEKDAY(Flights[[#This Row],[Date]],1)</f>
        <v>3</v>
      </c>
      <c r="D1054" t="s">
        <v>425</v>
      </c>
      <c r="E1054" t="s">
        <v>1990</v>
      </c>
      <c r="F1054" t="s">
        <v>0</v>
      </c>
      <c r="G1054" t="s">
        <v>19</v>
      </c>
      <c r="H1054" t="str">
        <f>_xlfn.XLOOKUP(Flights[[#This Row],[Destination]], Airports!$A$2:$A$78, Airports!$D$2:$D$78)</f>
        <v>Kona</v>
      </c>
      <c r="I1054" t="str" cm="1">
        <f t="array" ref="I1054">_xlfn.XLOOKUP(Flights[[#This Row],[Destination]],_xlfn._TRO_TRAILING( Airports!A:A),_xlfn._TRO_TRAILING( Airports!E:E), "Not found")</f>
        <v>HI</v>
      </c>
      <c r="J1054" s="1">
        <v>0.38611111111111113</v>
      </c>
      <c r="K1054" s="22">
        <f>HOUR(Flights[[#This Row],[Scheduled Departure]])</f>
        <v>9</v>
      </c>
      <c r="L1054" s="1">
        <v>0.38611111111111113</v>
      </c>
      <c r="M1054">
        <f>(L1054-J1054)*24*60</f>
        <v>0</v>
      </c>
      <c r="N1054" s="16">
        <f>Flights[[#This Row],[Length (min)]]/60</f>
        <v>5.55</v>
      </c>
      <c r="O1054">
        <v>333</v>
      </c>
      <c r="P1054">
        <v>2504</v>
      </c>
      <c r="Q1054" s="18">
        <f>IFERROR(Flights[[#This Row],[Distance]]/Flights[[#This Row],[Length (hr)]], "")</f>
        <v>451.17117117117118</v>
      </c>
      <c r="R1054" s="1">
        <v>0.50555555555555554</v>
      </c>
      <c r="S1054" s="1" t="str">
        <f>IF(Flights[[#This Row],[Length (hr)]]&lt;2, "No meal", IF(Flights[[#This Row],[Length (hr)]]&lt;3.5, "Light meal", "Full meal"))</f>
        <v>Full meal</v>
      </c>
      <c r="T1054" s="1" t="str">
        <f>IF(AND(Flights[[#This Row],[Airline]]="US Airways", Flights[[#This Row],[Meal]]="Full Meal"), "Yes", "No")</f>
        <v>No</v>
      </c>
      <c r="U1054" s="1">
        <v>0.49236111111111114</v>
      </c>
      <c r="V1054">
        <v>-19</v>
      </c>
      <c r="W1054" s="1" t="str">
        <f>IF(Flights[[#This Row],[Arrival Delay]] = "", "Cancelled", IF(Flights[[#This Row],[Arrival Delay]]&gt;15, "Delayed", "On time"))</f>
        <v>On time</v>
      </c>
      <c r="X1054" t="str">
        <f>IF(Flights[[#This Row],[Status]]&lt;&gt;"Delayed","", IF(Flights[[#This Row],[Arrival Delay]]&gt;120, "Severe", IF(Flights[[#This Row],[Arrival Delay]]&gt;60, "Major", "Moderate")))</f>
        <v/>
      </c>
      <c r="Y1054" t="b">
        <v>0</v>
      </c>
      <c r="AA1054" t="str">
        <f>IF(OR(AND(Flights[[#This Row],[Status]]="Cancelled", Flights[[#This Row],[Cancellation Reason]]="Airline/Carrier"), Flights[[#This Row],[Delay Type]]="Severe"), "Yes", "No")</f>
        <v>No</v>
      </c>
    </row>
    <row r="1055" spans="1:27" x14ac:dyDescent="0.3">
      <c r="A1055" s="3">
        <v>42087</v>
      </c>
      <c r="B1055" s="22">
        <f>WEEKNUM(Flights[[#This Row],[Date]], 1)</f>
        <v>13</v>
      </c>
      <c r="C1055" s="22">
        <f>WEEKDAY(Flights[[#This Row],[Date]],1)</f>
        <v>3</v>
      </c>
      <c r="D1055" t="s">
        <v>116</v>
      </c>
      <c r="E1055" t="s">
        <v>1987</v>
      </c>
      <c r="F1055" t="s">
        <v>0</v>
      </c>
      <c r="G1055" t="s">
        <v>3</v>
      </c>
      <c r="H1055" t="str">
        <f>_xlfn.XLOOKUP(Flights[[#This Row],[Destination]], Airports!$A$2:$A$78, Airports!$D$2:$D$78)</f>
        <v>Dallas</v>
      </c>
      <c r="I1055" t="str" cm="1">
        <f t="array" ref="I1055">_xlfn.XLOOKUP(Flights[[#This Row],[Destination]],_xlfn._TRO_TRAILING( Airports!A:A),_xlfn._TRO_TRAILING( Airports!E:E), "Not found")</f>
        <v>TX</v>
      </c>
      <c r="J1055" s="1">
        <v>0.64583333333333337</v>
      </c>
      <c r="K1055" s="22">
        <f>HOUR(Flights[[#This Row],[Scheduled Departure]])</f>
        <v>15</v>
      </c>
      <c r="L1055" s="1">
        <v>0.64513888888888893</v>
      </c>
      <c r="M1055">
        <f>(L1055-J1055)*24*60</f>
        <v>-0.99999999999999645</v>
      </c>
      <c r="N1055" s="16">
        <f>Flights[[#This Row],[Length (min)]]/60</f>
        <v>3.0333333333333332</v>
      </c>
      <c r="O1055">
        <v>182</v>
      </c>
      <c r="P1055">
        <v>1235</v>
      </c>
      <c r="Q1055" s="18">
        <f>IFERROR(Flights[[#This Row],[Distance]]/Flights[[#This Row],[Length (hr)]], "")</f>
        <v>407.14285714285717</v>
      </c>
      <c r="R1055" s="1">
        <v>0.85486111111111107</v>
      </c>
      <c r="S1055" s="1" t="str">
        <f>IF(Flights[[#This Row],[Length (hr)]]&lt;2, "No meal", IF(Flights[[#This Row],[Length (hr)]]&lt;3.5, "Light meal", "Full meal"))</f>
        <v>Light meal</v>
      </c>
      <c r="T1055" s="1" t="str">
        <f>IF(AND(Flights[[#This Row],[Airline]]="US Airways", Flights[[#This Row],[Meal]]="Full Meal"), "Yes", "No")</f>
        <v>No</v>
      </c>
      <c r="U1055" s="1">
        <v>0.85486111111111107</v>
      </c>
      <c r="V1055">
        <v>0</v>
      </c>
      <c r="W1055" s="1" t="str">
        <f>IF(Flights[[#This Row],[Arrival Delay]] = "", "Cancelled", IF(Flights[[#This Row],[Arrival Delay]]&gt;15, "Delayed", "On time"))</f>
        <v>On time</v>
      </c>
      <c r="X1055" t="str">
        <f>IF(Flights[[#This Row],[Status]]&lt;&gt;"Delayed","", IF(Flights[[#This Row],[Arrival Delay]]&gt;120, "Severe", IF(Flights[[#This Row],[Arrival Delay]]&gt;60, "Major", "Moderate")))</f>
        <v/>
      </c>
      <c r="Y1055" t="b">
        <v>0</v>
      </c>
      <c r="AA1055" t="str">
        <f>IF(OR(AND(Flights[[#This Row],[Status]]="Cancelled", Flights[[#This Row],[Cancellation Reason]]="Airline/Carrier"), Flights[[#This Row],[Delay Type]]="Severe"), "Yes", "No")</f>
        <v>No</v>
      </c>
    </row>
    <row r="1056" spans="1:27" x14ac:dyDescent="0.3">
      <c r="A1056" s="3">
        <v>42087</v>
      </c>
      <c r="B1056" s="22">
        <f>WEEKNUM(Flights[[#This Row],[Date]], 1)</f>
        <v>13</v>
      </c>
      <c r="C1056" s="22">
        <f>WEEKDAY(Flights[[#This Row],[Date]],1)</f>
        <v>3</v>
      </c>
      <c r="D1056" t="s">
        <v>98</v>
      </c>
      <c r="E1056" t="s">
        <v>1987</v>
      </c>
      <c r="F1056" t="s">
        <v>0</v>
      </c>
      <c r="G1056" t="s">
        <v>3</v>
      </c>
      <c r="H1056" t="str">
        <f>_xlfn.XLOOKUP(Flights[[#This Row],[Destination]], Airports!$A$2:$A$78, Airports!$D$2:$D$78)</f>
        <v>Dallas</v>
      </c>
      <c r="I1056" t="str" cm="1">
        <f t="array" ref="I1056">_xlfn.XLOOKUP(Flights[[#This Row],[Destination]],_xlfn._TRO_TRAILING( Airports!A:A),_xlfn._TRO_TRAILING( Airports!E:E), "Not found")</f>
        <v>TX</v>
      </c>
      <c r="J1056" s="1">
        <v>0.78819444444444442</v>
      </c>
      <c r="K1056" s="22">
        <f>HOUR(Flights[[#This Row],[Scheduled Departure]])</f>
        <v>18</v>
      </c>
      <c r="L1056" s="1">
        <v>0.78472222222222221</v>
      </c>
      <c r="M1056">
        <f>(L1056-J1056)*24*60</f>
        <v>-4.9999999999999822</v>
      </c>
      <c r="N1056" s="16">
        <f>Flights[[#This Row],[Length (min)]]/60</f>
        <v>2.7166666666666668</v>
      </c>
      <c r="O1056">
        <v>163</v>
      </c>
      <c r="P1056">
        <v>1235</v>
      </c>
      <c r="Q1056" s="18">
        <f>IFERROR(Flights[[#This Row],[Distance]]/Flights[[#This Row],[Length (hr)]], "")</f>
        <v>454.601226993865</v>
      </c>
      <c r="R1056" s="1">
        <v>0.99236111111111114</v>
      </c>
      <c r="S1056" s="1" t="str">
        <f>IF(Flights[[#This Row],[Length (hr)]]&lt;2, "No meal", IF(Flights[[#This Row],[Length (hr)]]&lt;3.5, "Light meal", "Full meal"))</f>
        <v>Light meal</v>
      </c>
      <c r="T1056" s="1" t="str">
        <f>IF(AND(Flights[[#This Row],[Airline]]="US Airways", Flights[[#This Row],[Meal]]="Full Meal"), "Yes", "No")</f>
        <v>No</v>
      </c>
      <c r="U1056" s="1">
        <v>0.98124999999999996</v>
      </c>
      <c r="V1056">
        <v>-16</v>
      </c>
      <c r="W1056" s="1" t="str">
        <f>IF(Flights[[#This Row],[Arrival Delay]] = "", "Cancelled", IF(Flights[[#This Row],[Arrival Delay]]&gt;15, "Delayed", "On time"))</f>
        <v>On time</v>
      </c>
      <c r="X1056" t="str">
        <f>IF(Flights[[#This Row],[Status]]&lt;&gt;"Delayed","", IF(Flights[[#This Row],[Arrival Delay]]&gt;120, "Severe", IF(Flights[[#This Row],[Arrival Delay]]&gt;60, "Major", "Moderate")))</f>
        <v/>
      </c>
      <c r="Y1056" t="b">
        <v>0</v>
      </c>
      <c r="AA1056" t="str">
        <f>IF(OR(AND(Flights[[#This Row],[Status]]="Cancelled", Flights[[#This Row],[Cancellation Reason]]="Airline/Carrier"), Flights[[#This Row],[Delay Type]]="Severe"), "Yes", "No")</f>
        <v>No</v>
      </c>
    </row>
    <row r="1057" spans="1:27" x14ac:dyDescent="0.3">
      <c r="A1057" s="3">
        <v>42087</v>
      </c>
      <c r="B1057" s="22">
        <f>WEEKNUM(Flights[[#This Row],[Date]], 1)</f>
        <v>13</v>
      </c>
      <c r="C1057" s="22">
        <f>WEEKDAY(Flights[[#This Row],[Date]],1)</f>
        <v>3</v>
      </c>
      <c r="D1057" t="s">
        <v>1180</v>
      </c>
      <c r="E1057" t="s">
        <v>1995</v>
      </c>
      <c r="F1057" t="s">
        <v>0</v>
      </c>
      <c r="G1057" t="s">
        <v>29</v>
      </c>
      <c r="H1057" t="str">
        <f>_xlfn.XLOOKUP(Flights[[#This Row],[Destination]], Airports!$A$2:$A$78, Airports!$D$2:$D$78)</f>
        <v>Phoenix</v>
      </c>
      <c r="I1057" t="str" cm="1">
        <f t="array" ref="I1057">_xlfn.XLOOKUP(Flights[[#This Row],[Destination]],_xlfn._TRO_TRAILING( Airports!A:A),_xlfn._TRO_TRAILING( Airports!E:E), "Not found")</f>
        <v>AZ</v>
      </c>
      <c r="J1057" s="1">
        <v>0.93402777777777779</v>
      </c>
      <c r="K1057" s="22">
        <f>HOUR(Flights[[#This Row],[Scheduled Departure]])</f>
        <v>22</v>
      </c>
      <c r="L1057" s="1">
        <v>0.93611111111111112</v>
      </c>
      <c r="M1057">
        <f>(L1057-J1057)*24*60</f>
        <v>2.9999999999999893</v>
      </c>
      <c r="N1057" s="16">
        <f>Flights[[#This Row],[Length (min)]]/60</f>
        <v>1.25</v>
      </c>
      <c r="O1057">
        <v>75</v>
      </c>
      <c r="P1057">
        <v>370</v>
      </c>
      <c r="Q1057" s="18">
        <f>IFERROR(Flights[[#This Row],[Distance]]/Flights[[#This Row],[Length (hr)]], "")</f>
        <v>296</v>
      </c>
      <c r="R1057" s="1">
        <v>0.98958333333333337</v>
      </c>
      <c r="S1057" s="1" t="str">
        <f>IF(Flights[[#This Row],[Length (hr)]]&lt;2, "No meal", IF(Flights[[#This Row],[Length (hr)]]&lt;3.5, "Light meal", "Full meal"))</f>
        <v>No meal</v>
      </c>
      <c r="T1057" s="1" t="str">
        <f>IF(AND(Flights[[#This Row],[Airline]]="US Airways", Flights[[#This Row],[Meal]]="Full Meal"), "Yes", "No")</f>
        <v>No</v>
      </c>
      <c r="U1057" s="1">
        <v>0.98819444444444449</v>
      </c>
      <c r="V1057">
        <v>-2</v>
      </c>
      <c r="W1057" s="1" t="str">
        <f>IF(Flights[[#This Row],[Arrival Delay]] = "", "Cancelled", IF(Flights[[#This Row],[Arrival Delay]]&gt;15, "Delayed", "On time"))</f>
        <v>On time</v>
      </c>
      <c r="X1057" t="str">
        <f>IF(Flights[[#This Row],[Status]]&lt;&gt;"Delayed","", IF(Flights[[#This Row],[Arrival Delay]]&gt;120, "Severe", IF(Flights[[#This Row],[Arrival Delay]]&gt;60, "Major", "Moderate")))</f>
        <v/>
      </c>
      <c r="Y1057" t="b">
        <v>0</v>
      </c>
      <c r="AA1057" t="str">
        <f>IF(OR(AND(Flights[[#This Row],[Status]]="Cancelled", Flights[[#This Row],[Cancellation Reason]]="Airline/Carrier"), Flights[[#This Row],[Delay Type]]="Severe"), "Yes", "No")</f>
        <v>No</v>
      </c>
    </row>
    <row r="1058" spans="1:27" x14ac:dyDescent="0.3">
      <c r="A1058" s="3">
        <v>42088</v>
      </c>
      <c r="B1058" s="22">
        <f>WEEKNUM(Flights[[#This Row],[Date]], 1)</f>
        <v>13</v>
      </c>
      <c r="C1058" s="22">
        <f>WEEKDAY(Flights[[#This Row],[Date]],1)</f>
        <v>4</v>
      </c>
      <c r="D1058" t="s">
        <v>933</v>
      </c>
      <c r="E1058" t="s">
        <v>1990</v>
      </c>
      <c r="F1058" t="s">
        <v>0</v>
      </c>
      <c r="G1058" t="s">
        <v>281</v>
      </c>
      <c r="H1058" t="str">
        <f>_xlfn.XLOOKUP(Flights[[#This Row],[Destination]], Airports!$A$2:$A$78, Airports!$D$2:$D$78)</f>
        <v>Newark</v>
      </c>
      <c r="I1058" t="str" cm="1">
        <f t="array" ref="I1058">_xlfn.XLOOKUP(Flights[[#This Row],[Destination]],_xlfn._TRO_TRAILING( Airports!A:A),_xlfn._TRO_TRAILING( Airports!E:E), "Not found")</f>
        <v>NJ</v>
      </c>
      <c r="J1058" s="1">
        <v>0.30694444444444446</v>
      </c>
      <c r="K1058" s="22">
        <f>HOUR(Flights[[#This Row],[Scheduled Departure]])</f>
        <v>7</v>
      </c>
      <c r="L1058" s="1">
        <v>0.30208333333333331</v>
      </c>
      <c r="M1058">
        <f>(L1058-J1058)*24*60</f>
        <v>-7.0000000000000551</v>
      </c>
      <c r="N1058" s="16">
        <f>Flights[[#This Row],[Length (min)]]/60</f>
        <v>5.1833333333333336</v>
      </c>
      <c r="O1058">
        <v>311</v>
      </c>
      <c r="P1058">
        <v>2454</v>
      </c>
      <c r="Q1058" s="18">
        <f>IFERROR(Flights[[#This Row],[Distance]]/Flights[[#This Row],[Length (hr)]], "")</f>
        <v>473.44051446945338</v>
      </c>
      <c r="R1058" s="1">
        <v>0.65</v>
      </c>
      <c r="S1058" s="1" t="str">
        <f>IF(Flights[[#This Row],[Length (hr)]]&lt;2, "No meal", IF(Flights[[#This Row],[Length (hr)]]&lt;3.5, "Light meal", "Full meal"))</f>
        <v>Full meal</v>
      </c>
      <c r="T1058" s="1" t="str">
        <f>IF(AND(Flights[[#This Row],[Airline]]="US Airways", Flights[[#This Row],[Meal]]="Full Meal"), "Yes", "No")</f>
        <v>No</v>
      </c>
      <c r="U1058" s="1">
        <v>0.6430555555555556</v>
      </c>
      <c r="V1058">
        <v>-10</v>
      </c>
      <c r="W1058" s="1" t="str">
        <f>IF(Flights[[#This Row],[Arrival Delay]] = "", "Cancelled", IF(Flights[[#This Row],[Arrival Delay]]&gt;15, "Delayed", "On time"))</f>
        <v>On time</v>
      </c>
      <c r="X1058" t="str">
        <f>IF(Flights[[#This Row],[Status]]&lt;&gt;"Delayed","", IF(Flights[[#This Row],[Arrival Delay]]&gt;120, "Severe", IF(Flights[[#This Row],[Arrival Delay]]&gt;60, "Major", "Moderate")))</f>
        <v/>
      </c>
      <c r="Y1058" t="b">
        <v>0</v>
      </c>
      <c r="AA1058" t="str">
        <f>IF(OR(AND(Flights[[#This Row],[Status]]="Cancelled", Flights[[#This Row],[Cancellation Reason]]="Airline/Carrier"), Flights[[#This Row],[Delay Type]]="Severe"), "Yes", "No")</f>
        <v>No</v>
      </c>
    </row>
    <row r="1059" spans="1:27" x14ac:dyDescent="0.3">
      <c r="A1059" s="3">
        <v>42088</v>
      </c>
      <c r="B1059" s="22">
        <f>WEEKNUM(Flights[[#This Row],[Date]], 1)</f>
        <v>13</v>
      </c>
      <c r="C1059" s="22">
        <f>WEEKDAY(Flights[[#This Row],[Date]],1)</f>
        <v>4</v>
      </c>
      <c r="D1059" t="s">
        <v>442</v>
      </c>
      <c r="E1059" t="s">
        <v>1994</v>
      </c>
      <c r="F1059" t="s">
        <v>0</v>
      </c>
      <c r="G1059" t="s">
        <v>3</v>
      </c>
      <c r="H1059" t="str">
        <f>_xlfn.XLOOKUP(Flights[[#This Row],[Destination]], Airports!$A$2:$A$78, Airports!$D$2:$D$78)</f>
        <v>Dallas</v>
      </c>
      <c r="I1059" t="str" cm="1">
        <f t="array" ref="I1059">_xlfn.XLOOKUP(Flights[[#This Row],[Destination]],_xlfn._TRO_TRAILING( Airports!A:A),_xlfn._TRO_TRAILING( Airports!E:E), "Not found")</f>
        <v>TX</v>
      </c>
      <c r="J1059" s="1">
        <v>0.41111111111111109</v>
      </c>
      <c r="K1059" s="22">
        <f>HOUR(Flights[[#This Row],[Scheduled Departure]])</f>
        <v>9</v>
      </c>
      <c r="L1059" s="1">
        <v>0.40972222222222221</v>
      </c>
      <c r="M1059">
        <f>(L1059-J1059)*24*60</f>
        <v>-1.9999999999999929</v>
      </c>
      <c r="N1059" s="16">
        <f>Flights[[#This Row],[Length (min)]]/60</f>
        <v>3.0666666666666669</v>
      </c>
      <c r="O1059">
        <v>184</v>
      </c>
      <c r="P1059">
        <v>1235</v>
      </c>
      <c r="Q1059" s="18">
        <f>IFERROR(Flights[[#This Row],[Distance]]/Flights[[#This Row],[Length (hr)]], "")</f>
        <v>402.71739130434781</v>
      </c>
      <c r="R1059" s="1">
        <v>0.62291666666666667</v>
      </c>
      <c r="S1059" s="1" t="str">
        <f>IF(Flights[[#This Row],[Length (hr)]]&lt;2, "No meal", IF(Flights[[#This Row],[Length (hr)]]&lt;3.5, "Light meal", "Full meal"))</f>
        <v>Light meal</v>
      </c>
      <c r="T1059" s="1" t="str">
        <f>IF(AND(Flights[[#This Row],[Airline]]="US Airways", Flights[[#This Row],[Meal]]="Full Meal"), "Yes", "No")</f>
        <v>No</v>
      </c>
      <c r="U1059" s="1">
        <v>0.62083333333333335</v>
      </c>
      <c r="V1059">
        <v>-3</v>
      </c>
      <c r="W1059" s="1" t="str">
        <f>IF(Flights[[#This Row],[Arrival Delay]] = "", "Cancelled", IF(Flights[[#This Row],[Arrival Delay]]&gt;15, "Delayed", "On time"))</f>
        <v>On time</v>
      </c>
      <c r="X1059" t="str">
        <f>IF(Flights[[#This Row],[Status]]&lt;&gt;"Delayed","", IF(Flights[[#This Row],[Arrival Delay]]&gt;120, "Severe", IF(Flights[[#This Row],[Arrival Delay]]&gt;60, "Major", "Moderate")))</f>
        <v/>
      </c>
      <c r="Y1059" t="b">
        <v>0</v>
      </c>
      <c r="AA1059" t="str">
        <f>IF(OR(AND(Flights[[#This Row],[Status]]="Cancelled", Flights[[#This Row],[Cancellation Reason]]="Airline/Carrier"), Flights[[#This Row],[Delay Type]]="Severe"), "Yes", "No")</f>
        <v>No</v>
      </c>
    </row>
    <row r="1060" spans="1:27" x14ac:dyDescent="0.3">
      <c r="A1060" s="3">
        <v>42088</v>
      </c>
      <c r="B1060" s="22">
        <f>WEEKNUM(Flights[[#This Row],[Date]], 1)</f>
        <v>13</v>
      </c>
      <c r="C1060" s="22">
        <f>WEEKDAY(Flights[[#This Row],[Date]],1)</f>
        <v>4</v>
      </c>
      <c r="D1060" t="s">
        <v>937</v>
      </c>
      <c r="E1060" t="s">
        <v>1988</v>
      </c>
      <c r="F1060" t="s">
        <v>0</v>
      </c>
      <c r="G1060" t="s">
        <v>27</v>
      </c>
      <c r="H1060" t="str">
        <f>_xlfn.XLOOKUP(Flights[[#This Row],[Destination]], Airports!$A$2:$A$78, Airports!$D$2:$D$78)</f>
        <v>Charlotte</v>
      </c>
      <c r="I1060" t="str" cm="1">
        <f t="array" ref="I1060">_xlfn.XLOOKUP(Flights[[#This Row],[Destination]],_xlfn._TRO_TRAILING( Airports!A:A),_xlfn._TRO_TRAILING( Airports!E:E), "Not found")</f>
        <v>NC</v>
      </c>
      <c r="J1060" s="1">
        <v>0.55902777777777779</v>
      </c>
      <c r="K1060" s="22">
        <f>HOUR(Flights[[#This Row],[Scheduled Departure]])</f>
        <v>13</v>
      </c>
      <c r="L1060" s="1">
        <v>0.57291666666666663</v>
      </c>
      <c r="M1060">
        <f>(L1060-J1060)*24*60</f>
        <v>19.999999999999929</v>
      </c>
      <c r="N1060" s="16">
        <f>Flights[[#This Row],[Length (min)]]/60</f>
        <v>4.833333333333333</v>
      </c>
      <c r="O1060">
        <v>290</v>
      </c>
      <c r="P1060">
        <v>2125</v>
      </c>
      <c r="Q1060" s="18">
        <f>IFERROR(Flights[[#This Row],[Distance]]/Flights[[#This Row],[Length (hr)]], "")</f>
        <v>439.65517241379314</v>
      </c>
      <c r="R1060" s="1">
        <v>0.87361111111111112</v>
      </c>
      <c r="S1060" s="1" t="str">
        <f>IF(Flights[[#This Row],[Length (hr)]]&lt;2, "No meal", IF(Flights[[#This Row],[Length (hr)]]&lt;3.5, "Light meal", "Full meal"))</f>
        <v>Full meal</v>
      </c>
      <c r="T1060" s="1" t="str">
        <f>IF(AND(Flights[[#This Row],[Airline]]="US Airways", Flights[[#This Row],[Meal]]="Full Meal"), "Yes", "No")</f>
        <v>Yes</v>
      </c>
      <c r="U1060" s="1">
        <v>0.89930555555555558</v>
      </c>
      <c r="V1060">
        <v>37</v>
      </c>
      <c r="W1060" s="1" t="str">
        <f>IF(Flights[[#This Row],[Arrival Delay]] = "", "Cancelled", IF(Flights[[#This Row],[Arrival Delay]]&gt;15, "Delayed", "On time"))</f>
        <v>Delayed</v>
      </c>
      <c r="X1060" t="str">
        <f>IF(Flights[[#This Row],[Status]]&lt;&gt;"Delayed","", IF(Flights[[#This Row],[Arrival Delay]]&gt;120, "Severe", IF(Flights[[#This Row],[Arrival Delay]]&gt;60, "Major", "Moderate")))</f>
        <v>Moderate</v>
      </c>
      <c r="Y1060" t="b">
        <v>0</v>
      </c>
      <c r="AA1060" t="str">
        <f>IF(OR(AND(Flights[[#This Row],[Status]]="Cancelled", Flights[[#This Row],[Cancellation Reason]]="Airline/Carrier"), Flights[[#This Row],[Delay Type]]="Severe"), "Yes", "No")</f>
        <v>No</v>
      </c>
    </row>
    <row r="1061" spans="1:27" x14ac:dyDescent="0.3">
      <c r="A1061" s="3">
        <v>42088</v>
      </c>
      <c r="B1061" s="22">
        <f>WEEKNUM(Flights[[#This Row],[Date]], 1)</f>
        <v>13</v>
      </c>
      <c r="C1061" s="22">
        <f>WEEKDAY(Flights[[#This Row],[Date]],1)</f>
        <v>4</v>
      </c>
      <c r="D1061" t="s">
        <v>1073</v>
      </c>
      <c r="E1061" t="s">
        <v>1994</v>
      </c>
      <c r="F1061" t="s">
        <v>0</v>
      </c>
      <c r="G1061" t="s">
        <v>335</v>
      </c>
      <c r="H1061" t="str">
        <f>_xlfn.XLOOKUP(Flights[[#This Row],[Destination]], Airports!$A$2:$A$78, Airports!$D$2:$D$78)</f>
        <v>Reno</v>
      </c>
      <c r="I1061" t="str" cm="1">
        <f t="array" ref="I1061">_xlfn.XLOOKUP(Flights[[#This Row],[Destination]],_xlfn._TRO_TRAILING( Airports!A:A),_xlfn._TRO_TRAILING( Airports!E:E), "Not found")</f>
        <v>NV</v>
      </c>
      <c r="J1061" s="1">
        <v>0.57291666666666663</v>
      </c>
      <c r="K1061" s="22">
        <f>HOUR(Flights[[#This Row],[Scheduled Departure]])</f>
        <v>13</v>
      </c>
      <c r="L1061" s="1">
        <v>0.56805555555555554</v>
      </c>
      <c r="M1061">
        <f>(L1061-J1061)*24*60</f>
        <v>-6.9999999999999751</v>
      </c>
      <c r="N1061" s="16">
        <f>Flights[[#This Row],[Length (min)]]/60</f>
        <v>1.4166666666666667</v>
      </c>
      <c r="O1061">
        <v>85</v>
      </c>
      <c r="P1061">
        <v>391</v>
      </c>
      <c r="Q1061" s="18">
        <f>IFERROR(Flights[[#This Row],[Distance]]/Flights[[#This Row],[Length (hr)]], "")</f>
        <v>276</v>
      </c>
      <c r="R1061" s="1">
        <v>0.6333333333333333</v>
      </c>
      <c r="S1061" s="1" t="str">
        <f>IF(Flights[[#This Row],[Length (hr)]]&lt;2, "No meal", IF(Flights[[#This Row],[Length (hr)]]&lt;3.5, "Light meal", "Full meal"))</f>
        <v>No meal</v>
      </c>
      <c r="T1061" s="1" t="str">
        <f>IF(AND(Flights[[#This Row],[Airline]]="US Airways", Flights[[#This Row],[Meal]]="Full Meal"), "Yes", "No")</f>
        <v>No</v>
      </c>
      <c r="U1061" s="1">
        <v>0.62708333333333333</v>
      </c>
      <c r="V1061">
        <v>-9</v>
      </c>
      <c r="W1061" s="1" t="str">
        <f>IF(Flights[[#This Row],[Arrival Delay]] = "", "Cancelled", IF(Flights[[#This Row],[Arrival Delay]]&gt;15, "Delayed", "On time"))</f>
        <v>On time</v>
      </c>
      <c r="X1061" t="str">
        <f>IF(Flights[[#This Row],[Status]]&lt;&gt;"Delayed","", IF(Flights[[#This Row],[Arrival Delay]]&gt;120, "Severe", IF(Flights[[#This Row],[Arrival Delay]]&gt;60, "Major", "Moderate")))</f>
        <v/>
      </c>
      <c r="Y1061" t="b">
        <v>0</v>
      </c>
      <c r="AA1061" t="str">
        <f>IF(OR(AND(Flights[[#This Row],[Status]]="Cancelled", Flights[[#This Row],[Cancellation Reason]]="Airline/Carrier"), Flights[[#This Row],[Delay Type]]="Severe"), "Yes", "No")</f>
        <v>No</v>
      </c>
    </row>
    <row r="1062" spans="1:27" x14ac:dyDescent="0.3">
      <c r="A1062" s="3">
        <v>42088</v>
      </c>
      <c r="B1062" s="22">
        <f>WEEKNUM(Flights[[#This Row],[Date]], 1)</f>
        <v>13</v>
      </c>
      <c r="C1062" s="22">
        <f>WEEKDAY(Flights[[#This Row],[Date]],1)</f>
        <v>4</v>
      </c>
      <c r="D1062" t="s">
        <v>1075</v>
      </c>
      <c r="E1062" t="s">
        <v>1994</v>
      </c>
      <c r="F1062" t="s">
        <v>0</v>
      </c>
      <c r="G1062" t="s">
        <v>339</v>
      </c>
      <c r="H1062" t="str">
        <f>_xlfn.XLOOKUP(Flights[[#This Row],[Destination]], Airports!$A$2:$A$78, Airports!$D$2:$D$78)</f>
        <v>San Diego</v>
      </c>
      <c r="I1062" t="str" cm="1">
        <f t="array" ref="I1062">_xlfn.XLOOKUP(Flights[[#This Row],[Destination]],_xlfn._TRO_TRAILING( Airports!A:A),_xlfn._TRO_TRAILING( Airports!E:E), "Not found")</f>
        <v>CA</v>
      </c>
      <c r="J1062" s="1">
        <v>0.59583333333333333</v>
      </c>
      <c r="K1062" s="22">
        <f>HOUR(Flights[[#This Row],[Scheduled Departure]])</f>
        <v>14</v>
      </c>
      <c r="L1062" s="1">
        <v>0.59097222222222223</v>
      </c>
      <c r="M1062">
        <f>(L1062-J1062)*24*60</f>
        <v>-6.9999999999999751</v>
      </c>
      <c r="N1062" s="16">
        <f>Flights[[#This Row],[Length (min)]]/60</f>
        <v>0.7</v>
      </c>
      <c r="O1062">
        <v>42</v>
      </c>
      <c r="P1062">
        <v>109</v>
      </c>
      <c r="Q1062" s="18">
        <f>IFERROR(Flights[[#This Row],[Distance]]/Flights[[#This Row],[Length (hr)]], "")</f>
        <v>155.71428571428572</v>
      </c>
      <c r="R1062" s="1">
        <v>0.62986111111111109</v>
      </c>
      <c r="S1062" s="1" t="str">
        <f>IF(Flights[[#This Row],[Length (hr)]]&lt;2, "No meal", IF(Flights[[#This Row],[Length (hr)]]&lt;3.5, "Light meal", "Full meal"))</f>
        <v>No meal</v>
      </c>
      <c r="T1062" s="1" t="str">
        <f>IF(AND(Flights[[#This Row],[Airline]]="US Airways", Flights[[#This Row],[Meal]]="Full Meal"), "Yes", "No")</f>
        <v>No</v>
      </c>
      <c r="U1062" s="1">
        <v>0.62013888888888891</v>
      </c>
      <c r="V1062">
        <v>-14</v>
      </c>
      <c r="W1062" s="1" t="str">
        <f>IF(Flights[[#This Row],[Arrival Delay]] = "", "Cancelled", IF(Flights[[#This Row],[Arrival Delay]]&gt;15, "Delayed", "On time"))</f>
        <v>On time</v>
      </c>
      <c r="X1062" t="str">
        <f>IF(Flights[[#This Row],[Status]]&lt;&gt;"Delayed","", IF(Flights[[#This Row],[Arrival Delay]]&gt;120, "Severe", IF(Flights[[#This Row],[Arrival Delay]]&gt;60, "Major", "Moderate")))</f>
        <v/>
      </c>
      <c r="Y1062" t="b">
        <v>0</v>
      </c>
      <c r="AA1062" t="str">
        <f>IF(OR(AND(Flights[[#This Row],[Status]]="Cancelled", Flights[[#This Row],[Cancellation Reason]]="Airline/Carrier"), Flights[[#This Row],[Delay Type]]="Severe"), "Yes", "No")</f>
        <v>No</v>
      </c>
    </row>
    <row r="1063" spans="1:27" x14ac:dyDescent="0.3">
      <c r="A1063" s="3">
        <v>42088</v>
      </c>
      <c r="B1063" s="22">
        <f>WEEKNUM(Flights[[#This Row],[Date]], 1)</f>
        <v>13</v>
      </c>
      <c r="C1063" s="22">
        <f>WEEKDAY(Flights[[#This Row],[Date]],1)</f>
        <v>4</v>
      </c>
      <c r="D1063" t="s">
        <v>78</v>
      </c>
      <c r="E1063" t="s">
        <v>1987</v>
      </c>
      <c r="F1063" t="s">
        <v>0</v>
      </c>
      <c r="G1063" t="s">
        <v>12</v>
      </c>
      <c r="H1063" t="str">
        <f>_xlfn.XLOOKUP(Flights[[#This Row],[Destination]], Airports!$A$2:$A$78, Airports!$D$2:$D$78)</f>
        <v>New York</v>
      </c>
      <c r="I1063" t="str" cm="1">
        <f t="array" ref="I1063">_xlfn.XLOOKUP(Flights[[#This Row],[Destination]],_xlfn._TRO_TRAILING( Airports!A:A),_xlfn._TRO_TRAILING( Airports!E:E), "Not found")</f>
        <v>NY</v>
      </c>
      <c r="J1063" s="1">
        <v>0.60416666666666663</v>
      </c>
      <c r="K1063" s="22">
        <f>HOUR(Flights[[#This Row],[Scheduled Departure]])</f>
        <v>14</v>
      </c>
      <c r="L1063" s="1">
        <v>0.60555555555555551</v>
      </c>
      <c r="M1063">
        <f>(L1063-J1063)*24*60</f>
        <v>1.9999999999999929</v>
      </c>
      <c r="N1063" s="16">
        <f>Flights[[#This Row],[Length (min)]]/60</f>
        <v>5.6333333333333337</v>
      </c>
      <c r="O1063">
        <v>338</v>
      </c>
      <c r="P1063">
        <v>2475</v>
      </c>
      <c r="Q1063" s="18">
        <f>IFERROR(Flights[[#This Row],[Distance]]/Flights[[#This Row],[Length (hr)]], "")</f>
        <v>439.34911242603545</v>
      </c>
      <c r="R1063" s="1">
        <v>0.95416666666666672</v>
      </c>
      <c r="S1063" s="1" t="str">
        <f>IF(Flights[[#This Row],[Length (hr)]]&lt;2, "No meal", IF(Flights[[#This Row],[Length (hr)]]&lt;3.5, "Light meal", "Full meal"))</f>
        <v>Full meal</v>
      </c>
      <c r="T1063" s="1" t="str">
        <f>IF(AND(Flights[[#This Row],[Airline]]="US Airways", Flights[[#This Row],[Meal]]="Full Meal"), "Yes", "No")</f>
        <v>No</v>
      </c>
      <c r="U1063" s="1">
        <v>0.96527777777777779</v>
      </c>
      <c r="V1063">
        <v>16</v>
      </c>
      <c r="W1063" s="1" t="str">
        <f>IF(Flights[[#This Row],[Arrival Delay]] = "", "Cancelled", IF(Flights[[#This Row],[Arrival Delay]]&gt;15, "Delayed", "On time"))</f>
        <v>Delayed</v>
      </c>
      <c r="X1063" t="str">
        <f>IF(Flights[[#This Row],[Status]]&lt;&gt;"Delayed","", IF(Flights[[#This Row],[Arrival Delay]]&gt;120, "Severe", IF(Flights[[#This Row],[Arrival Delay]]&gt;60, "Major", "Moderate")))</f>
        <v>Moderate</v>
      </c>
      <c r="Y1063" t="b">
        <v>0</v>
      </c>
      <c r="AA1063" t="str">
        <f>IF(OR(AND(Flights[[#This Row],[Status]]="Cancelled", Flights[[#This Row],[Cancellation Reason]]="Airline/Carrier"), Flights[[#This Row],[Delay Type]]="Severe"), "Yes", "No")</f>
        <v>No</v>
      </c>
    </row>
    <row r="1064" spans="1:27" x14ac:dyDescent="0.3">
      <c r="A1064" s="3">
        <v>42088</v>
      </c>
      <c r="B1064" s="22">
        <f>WEEKNUM(Flights[[#This Row],[Date]], 1)</f>
        <v>13</v>
      </c>
      <c r="C1064" s="22">
        <f>WEEKDAY(Flights[[#This Row],[Date]],1)</f>
        <v>4</v>
      </c>
      <c r="D1064" t="s">
        <v>1155</v>
      </c>
      <c r="E1064" t="s">
        <v>1995</v>
      </c>
      <c r="F1064" t="s">
        <v>0</v>
      </c>
      <c r="G1064" t="s">
        <v>306</v>
      </c>
      <c r="H1064" t="str">
        <f>_xlfn.XLOOKUP(Flights[[#This Row],[Destination]], Airports!$A$2:$A$78, Airports!$D$2:$D$78)</f>
        <v>Chicago</v>
      </c>
      <c r="I1064" t="str" cm="1">
        <f t="array" ref="I1064">_xlfn.XLOOKUP(Flights[[#This Row],[Destination]],_xlfn._TRO_TRAILING( Airports!A:A),_xlfn._TRO_TRAILING( Airports!E:E), "Not found")</f>
        <v>IL</v>
      </c>
      <c r="J1064" s="1">
        <v>0.60763888888888884</v>
      </c>
      <c r="K1064" s="22">
        <f>HOUR(Flights[[#This Row],[Scheduled Departure]])</f>
        <v>14</v>
      </c>
      <c r="L1064" s="1">
        <v>0.61041666666666672</v>
      </c>
      <c r="M1064">
        <f>(L1064-J1064)*24*60</f>
        <v>4.0000000000001457</v>
      </c>
      <c r="N1064" s="16">
        <f>Flights[[#This Row],[Length (min)]]/60</f>
        <v>3.9166666666666665</v>
      </c>
      <c r="O1064">
        <v>235</v>
      </c>
      <c r="P1064">
        <v>1750</v>
      </c>
      <c r="Q1064" s="18">
        <f>IFERROR(Flights[[#This Row],[Distance]]/Flights[[#This Row],[Length (hr)]], "")</f>
        <v>446.80851063829789</v>
      </c>
      <c r="R1064" s="1">
        <v>0.85069444444444442</v>
      </c>
      <c r="S1064" s="1" t="str">
        <f>IF(Flights[[#This Row],[Length (hr)]]&lt;2, "No meal", IF(Flights[[#This Row],[Length (hr)]]&lt;3.5, "Light meal", "Full meal"))</f>
        <v>Full meal</v>
      </c>
      <c r="T1064" s="1" t="str">
        <f>IF(AND(Flights[[#This Row],[Airline]]="US Airways", Flights[[#This Row],[Meal]]="Full Meal"), "Yes", "No")</f>
        <v>No</v>
      </c>
      <c r="U1064" s="1">
        <v>0.8569444444444444</v>
      </c>
      <c r="V1064">
        <v>9</v>
      </c>
      <c r="W1064" s="1" t="str">
        <f>IF(Flights[[#This Row],[Arrival Delay]] = "", "Cancelled", IF(Flights[[#This Row],[Arrival Delay]]&gt;15, "Delayed", "On time"))</f>
        <v>On time</v>
      </c>
      <c r="X1064" t="str">
        <f>IF(Flights[[#This Row],[Status]]&lt;&gt;"Delayed","", IF(Flights[[#This Row],[Arrival Delay]]&gt;120, "Severe", IF(Flights[[#This Row],[Arrival Delay]]&gt;60, "Major", "Moderate")))</f>
        <v/>
      </c>
      <c r="Y1064" t="b">
        <v>0</v>
      </c>
      <c r="AA1064" t="str">
        <f>IF(OR(AND(Flights[[#This Row],[Status]]="Cancelled", Flights[[#This Row],[Cancellation Reason]]="Airline/Carrier"), Flights[[#This Row],[Delay Type]]="Severe"), "Yes", "No")</f>
        <v>No</v>
      </c>
    </row>
    <row r="1065" spans="1:27" x14ac:dyDescent="0.3">
      <c r="A1065" s="3">
        <v>42088</v>
      </c>
      <c r="B1065" s="22">
        <f>WEEKNUM(Flights[[#This Row],[Date]], 1)</f>
        <v>13</v>
      </c>
      <c r="C1065" s="22">
        <f>WEEKDAY(Flights[[#This Row],[Date]],1)</f>
        <v>4</v>
      </c>
      <c r="D1065" t="s">
        <v>574</v>
      </c>
      <c r="E1065" t="s">
        <v>1996</v>
      </c>
      <c r="F1065" t="s">
        <v>0</v>
      </c>
      <c r="G1065" t="s">
        <v>9</v>
      </c>
      <c r="H1065" t="str">
        <f>_xlfn.XLOOKUP(Flights[[#This Row],[Destination]], Airports!$A$2:$A$78, Airports!$D$2:$D$78)</f>
        <v>San Francisco</v>
      </c>
      <c r="I1065" t="str" cm="1">
        <f t="array" ref="I1065">_xlfn.XLOOKUP(Flights[[#This Row],[Destination]],_xlfn._TRO_TRAILING( Airports!A:A),_xlfn._TRO_TRAILING( Airports!E:E), "Not found")</f>
        <v>CA</v>
      </c>
      <c r="J1065" s="1">
        <v>0.69097222222222221</v>
      </c>
      <c r="K1065" s="22">
        <f>HOUR(Flights[[#This Row],[Scheduled Departure]])</f>
        <v>16</v>
      </c>
      <c r="L1065" s="1">
        <v>0.69097222222222221</v>
      </c>
      <c r="M1065">
        <f>(L1065-J1065)*24*60</f>
        <v>0</v>
      </c>
      <c r="N1065" s="16">
        <f>Flights[[#This Row],[Length (min)]]/60</f>
        <v>1.2833333333333334</v>
      </c>
      <c r="O1065">
        <v>77</v>
      </c>
      <c r="P1065">
        <v>337</v>
      </c>
      <c r="Q1065" s="18">
        <f>IFERROR(Flights[[#This Row],[Distance]]/Flights[[#This Row],[Length (hr)]], "")</f>
        <v>262.59740259740255</v>
      </c>
      <c r="R1065" s="1">
        <v>0.74305555555555558</v>
      </c>
      <c r="S1065" s="1" t="str">
        <f>IF(Flights[[#This Row],[Length (hr)]]&lt;2, "No meal", IF(Flights[[#This Row],[Length (hr)]]&lt;3.5, "Light meal", "Full meal"))</f>
        <v>No meal</v>
      </c>
      <c r="T1065" s="1" t="str">
        <f>IF(AND(Flights[[#This Row],[Airline]]="US Airways", Flights[[#This Row],[Meal]]="Full Meal"), "Yes", "No")</f>
        <v>No</v>
      </c>
      <c r="U1065" s="1">
        <v>0.74444444444444446</v>
      </c>
      <c r="V1065">
        <v>2</v>
      </c>
      <c r="W1065" s="1" t="str">
        <f>IF(Flights[[#This Row],[Arrival Delay]] = "", "Cancelled", IF(Flights[[#This Row],[Arrival Delay]]&gt;15, "Delayed", "On time"))</f>
        <v>On time</v>
      </c>
      <c r="X1065" t="str">
        <f>IF(Flights[[#This Row],[Status]]&lt;&gt;"Delayed","", IF(Flights[[#This Row],[Arrival Delay]]&gt;120, "Severe", IF(Flights[[#This Row],[Arrival Delay]]&gt;60, "Major", "Moderate")))</f>
        <v/>
      </c>
      <c r="Y1065" t="b">
        <v>0</v>
      </c>
      <c r="AA1065" t="str">
        <f>IF(OR(AND(Flights[[#This Row],[Status]]="Cancelled", Flights[[#This Row],[Cancellation Reason]]="Airline/Carrier"), Flights[[#This Row],[Delay Type]]="Severe"), "Yes", "No")</f>
        <v>No</v>
      </c>
    </row>
    <row r="1066" spans="1:27" x14ac:dyDescent="0.3">
      <c r="A1066" s="3">
        <v>42088</v>
      </c>
      <c r="B1066" s="22">
        <f>WEEKNUM(Flights[[#This Row],[Date]], 1)</f>
        <v>13</v>
      </c>
      <c r="C1066" s="22">
        <f>WEEKDAY(Flights[[#This Row],[Date]],1)</f>
        <v>4</v>
      </c>
      <c r="D1066" t="s">
        <v>987</v>
      </c>
      <c r="E1066" t="s">
        <v>1990</v>
      </c>
      <c r="F1066" t="s">
        <v>0</v>
      </c>
      <c r="G1066" t="s">
        <v>9</v>
      </c>
      <c r="H1066" t="str">
        <f>_xlfn.XLOOKUP(Flights[[#This Row],[Destination]], Airports!$A$2:$A$78, Airports!$D$2:$D$78)</f>
        <v>San Francisco</v>
      </c>
      <c r="I1066" t="str" cm="1">
        <f t="array" ref="I1066">_xlfn.XLOOKUP(Flights[[#This Row],[Destination]],_xlfn._TRO_TRAILING( Airports!A:A),_xlfn._TRO_TRAILING( Airports!E:E), "Not found")</f>
        <v>CA</v>
      </c>
      <c r="J1066" s="1">
        <v>0.73888888888888893</v>
      </c>
      <c r="K1066" s="22">
        <f>HOUR(Flights[[#This Row],[Scheduled Departure]])</f>
        <v>17</v>
      </c>
      <c r="L1066" s="1">
        <v>0.77777777777777779</v>
      </c>
      <c r="M1066">
        <f>(L1066-J1066)*24*60</f>
        <v>55.999999999999957</v>
      </c>
      <c r="N1066" s="16">
        <f>Flights[[#This Row],[Length (min)]]/60</f>
        <v>1.4166666666666667</v>
      </c>
      <c r="O1066">
        <v>85</v>
      </c>
      <c r="P1066">
        <v>337</v>
      </c>
      <c r="Q1066" s="18">
        <f>IFERROR(Flights[[#This Row],[Distance]]/Flights[[#This Row],[Length (hr)]], "")</f>
        <v>237.88235294117646</v>
      </c>
      <c r="R1066" s="1">
        <v>0.79861111111111116</v>
      </c>
      <c r="S1066" s="1" t="str">
        <f>IF(Flights[[#This Row],[Length (hr)]]&lt;2, "No meal", IF(Flights[[#This Row],[Length (hr)]]&lt;3.5, "Light meal", "Full meal"))</f>
        <v>No meal</v>
      </c>
      <c r="T1066" s="1" t="str">
        <f>IF(AND(Flights[[#This Row],[Airline]]="US Airways", Flights[[#This Row],[Meal]]="Full Meal"), "Yes", "No")</f>
        <v>No</v>
      </c>
      <c r="U1066" s="1">
        <v>0.83680555555555558</v>
      </c>
      <c r="V1066">
        <v>55</v>
      </c>
      <c r="W1066" s="1" t="str">
        <f>IF(Flights[[#This Row],[Arrival Delay]] = "", "Cancelled", IF(Flights[[#This Row],[Arrival Delay]]&gt;15, "Delayed", "On time"))</f>
        <v>Delayed</v>
      </c>
      <c r="X1066" t="str">
        <f>IF(Flights[[#This Row],[Status]]&lt;&gt;"Delayed","", IF(Flights[[#This Row],[Arrival Delay]]&gt;120, "Severe", IF(Flights[[#This Row],[Arrival Delay]]&gt;60, "Major", "Moderate")))</f>
        <v>Moderate</v>
      </c>
      <c r="Y1066" t="b">
        <v>0</v>
      </c>
      <c r="AA1066" t="str">
        <f>IF(OR(AND(Flights[[#This Row],[Status]]="Cancelled", Flights[[#This Row],[Cancellation Reason]]="Airline/Carrier"), Flights[[#This Row],[Delay Type]]="Severe"), "Yes", "No")</f>
        <v>No</v>
      </c>
    </row>
    <row r="1067" spans="1:27" x14ac:dyDescent="0.3">
      <c r="A1067" s="3">
        <v>42088</v>
      </c>
      <c r="B1067" s="22">
        <f>WEEKNUM(Flights[[#This Row],[Date]], 1)</f>
        <v>13</v>
      </c>
      <c r="C1067" s="22">
        <f>WEEKDAY(Flights[[#This Row],[Date]],1)</f>
        <v>4</v>
      </c>
      <c r="D1067" t="s">
        <v>1008</v>
      </c>
      <c r="E1067" t="s">
        <v>1994</v>
      </c>
      <c r="F1067" t="s">
        <v>0</v>
      </c>
      <c r="G1067" t="s">
        <v>340</v>
      </c>
      <c r="H1067" t="str">
        <f>_xlfn.XLOOKUP(Flights[[#This Row],[Destination]], Airports!$A$2:$A$78, Airports!$D$2:$D$78)</f>
        <v>San Antonio</v>
      </c>
      <c r="I1067" t="str" cm="1">
        <f t="array" ref="I1067">_xlfn.XLOOKUP(Flights[[#This Row],[Destination]],_xlfn._TRO_TRAILING( Airports!A:A),_xlfn._TRO_TRAILING( Airports!E:E), "Not found")</f>
        <v>TX</v>
      </c>
      <c r="J1067" s="1">
        <v>0.77222222222222225</v>
      </c>
      <c r="K1067" s="22">
        <f>HOUR(Flights[[#This Row],[Scheduled Departure]])</f>
        <v>18</v>
      </c>
      <c r="L1067" s="1">
        <v>0.7729166666666667</v>
      </c>
      <c r="M1067">
        <f>(L1067-J1067)*24*60</f>
        <v>0.99999999999999645</v>
      </c>
      <c r="N1067" s="16">
        <f>Flights[[#This Row],[Length (min)]]/60</f>
        <v>2.9666666666666668</v>
      </c>
      <c r="O1067">
        <v>178</v>
      </c>
      <c r="P1067">
        <v>1211</v>
      </c>
      <c r="Q1067" s="18">
        <f>IFERROR(Flights[[#This Row],[Distance]]/Flights[[#This Row],[Length (hr)]], "")</f>
        <v>408.20224719101122</v>
      </c>
      <c r="R1067" s="1">
        <v>0.97361111111111109</v>
      </c>
      <c r="S1067" s="1" t="str">
        <f>IF(Flights[[#This Row],[Length (hr)]]&lt;2, "No meal", IF(Flights[[#This Row],[Length (hr)]]&lt;3.5, "Light meal", "Full meal"))</f>
        <v>Light meal</v>
      </c>
      <c r="T1067" s="1" t="str">
        <f>IF(AND(Flights[[#This Row],[Airline]]="US Airways", Flights[[#This Row],[Meal]]="Full Meal"), "Yes", "No")</f>
        <v>No</v>
      </c>
      <c r="U1067" s="1">
        <v>0.97986111111111107</v>
      </c>
      <c r="V1067">
        <v>9</v>
      </c>
      <c r="W1067" s="1" t="str">
        <f>IF(Flights[[#This Row],[Arrival Delay]] = "", "Cancelled", IF(Flights[[#This Row],[Arrival Delay]]&gt;15, "Delayed", "On time"))</f>
        <v>On time</v>
      </c>
      <c r="X1067" t="str">
        <f>IF(Flights[[#This Row],[Status]]&lt;&gt;"Delayed","", IF(Flights[[#This Row],[Arrival Delay]]&gt;120, "Severe", IF(Flights[[#This Row],[Arrival Delay]]&gt;60, "Major", "Moderate")))</f>
        <v/>
      </c>
      <c r="Y1067" t="b">
        <v>0</v>
      </c>
      <c r="AA1067" t="str">
        <f>IF(OR(AND(Flights[[#This Row],[Status]]="Cancelled", Flights[[#This Row],[Cancellation Reason]]="Airline/Carrier"), Flights[[#This Row],[Delay Type]]="Severe"), "Yes", "No")</f>
        <v>No</v>
      </c>
    </row>
    <row r="1068" spans="1:27" x14ac:dyDescent="0.3">
      <c r="A1068" s="3">
        <v>42088</v>
      </c>
      <c r="B1068" s="22">
        <f>WEEKNUM(Flights[[#This Row],[Date]], 1)</f>
        <v>13</v>
      </c>
      <c r="C1068" s="22">
        <f>WEEKDAY(Flights[[#This Row],[Date]],1)</f>
        <v>4</v>
      </c>
      <c r="D1068" t="s">
        <v>661</v>
      </c>
      <c r="E1068" t="s">
        <v>1996</v>
      </c>
      <c r="F1068" t="s">
        <v>0</v>
      </c>
      <c r="G1068" t="s">
        <v>285</v>
      </c>
      <c r="H1068" t="str">
        <f>_xlfn.XLOOKUP(Flights[[#This Row],[Destination]], Airports!$A$2:$A$78, Airports!$D$2:$D$78)</f>
        <v>Fort Lauderdale</v>
      </c>
      <c r="I1068" t="str" cm="1">
        <f t="array" ref="I1068">_xlfn.XLOOKUP(Flights[[#This Row],[Destination]],_xlfn._TRO_TRAILING( Airports!A:A),_xlfn._TRO_TRAILING( Airports!E:E), "Not found")</f>
        <v>FL</v>
      </c>
      <c r="J1068" s="1">
        <v>0.91666666666666663</v>
      </c>
      <c r="K1068" s="22">
        <f>HOUR(Flights[[#This Row],[Scheduled Departure]])</f>
        <v>22</v>
      </c>
      <c r="L1068" s="1">
        <v>0.91597222222222219</v>
      </c>
      <c r="M1068">
        <f>(L1068-J1068)*24*60</f>
        <v>-0.99999999999999645</v>
      </c>
      <c r="N1068" s="16">
        <f>Flights[[#This Row],[Length (min)]]/60</f>
        <v>4.75</v>
      </c>
      <c r="O1068">
        <v>285</v>
      </c>
      <c r="P1068">
        <v>2342</v>
      </c>
      <c r="Q1068" s="18">
        <f>IFERROR(Flights[[#This Row],[Distance]]/Flights[[#This Row],[Length (hr)]], "")</f>
        <v>493.05263157894734</v>
      </c>
      <c r="R1068" s="1">
        <v>0.23958333333333334</v>
      </c>
      <c r="S1068" s="1" t="str">
        <f>IF(Flights[[#This Row],[Length (hr)]]&lt;2, "No meal", IF(Flights[[#This Row],[Length (hr)]]&lt;3.5, "Light meal", "Full meal"))</f>
        <v>Full meal</v>
      </c>
      <c r="T1068" s="1" t="str">
        <f>IF(AND(Flights[[#This Row],[Airline]]="US Airways", Flights[[#This Row],[Meal]]="Full Meal"), "Yes", "No")</f>
        <v>No</v>
      </c>
      <c r="U1068" s="1">
        <v>0.2388888888888889</v>
      </c>
      <c r="V1068">
        <v>-1</v>
      </c>
      <c r="W1068" s="1" t="str">
        <f>IF(Flights[[#This Row],[Arrival Delay]] = "", "Cancelled", IF(Flights[[#This Row],[Arrival Delay]]&gt;15, "Delayed", "On time"))</f>
        <v>On time</v>
      </c>
      <c r="X1068" t="str">
        <f>IF(Flights[[#This Row],[Status]]&lt;&gt;"Delayed","", IF(Flights[[#This Row],[Arrival Delay]]&gt;120, "Severe", IF(Flights[[#This Row],[Arrival Delay]]&gt;60, "Major", "Moderate")))</f>
        <v/>
      </c>
      <c r="Y1068" t="b">
        <v>0</v>
      </c>
      <c r="AA1068" t="str">
        <f>IF(OR(AND(Flights[[#This Row],[Status]]="Cancelled", Flights[[#This Row],[Cancellation Reason]]="Airline/Carrier"), Flights[[#This Row],[Delay Type]]="Severe"), "Yes", "No")</f>
        <v>No</v>
      </c>
    </row>
    <row r="1069" spans="1:27" x14ac:dyDescent="0.3">
      <c r="A1069" s="3">
        <v>42088</v>
      </c>
      <c r="B1069" s="22">
        <f>WEEKNUM(Flights[[#This Row],[Date]], 1)</f>
        <v>13</v>
      </c>
      <c r="C1069" s="22">
        <f>WEEKDAY(Flights[[#This Row],[Date]],1)</f>
        <v>4</v>
      </c>
      <c r="D1069" t="s">
        <v>747</v>
      </c>
      <c r="E1069" t="s">
        <v>1989</v>
      </c>
      <c r="F1069" t="s">
        <v>0</v>
      </c>
      <c r="G1069" t="s">
        <v>26</v>
      </c>
      <c r="H1069" t="str">
        <f>_xlfn.XLOOKUP(Flights[[#This Row],[Destination]], Airports!$A$2:$A$78, Airports!$D$2:$D$78)</f>
        <v>Atlanta</v>
      </c>
      <c r="I1069" t="str" cm="1">
        <f t="array" ref="I1069">_xlfn.XLOOKUP(Flights[[#This Row],[Destination]],_xlfn._TRO_TRAILING( Airports!A:A),_xlfn._TRO_TRAILING( Airports!E:E), "Not found")</f>
        <v>GA</v>
      </c>
      <c r="J1069" s="1">
        <v>0.99791666666666667</v>
      </c>
      <c r="K1069" s="22">
        <f>HOUR(Flights[[#This Row],[Scheduled Departure]])</f>
        <v>23</v>
      </c>
      <c r="L1069" s="1">
        <v>6.9444444444444447E-4</v>
      </c>
      <c r="M1069">
        <f>(L1069-J1069)*24*60</f>
        <v>-1436</v>
      </c>
      <c r="N1069" s="16">
        <f>Flights[[#This Row],[Length (min)]]/60</f>
        <v>4.3499999999999996</v>
      </c>
      <c r="O1069">
        <v>261</v>
      </c>
      <c r="P1069">
        <v>1947</v>
      </c>
      <c r="Q1069" s="18">
        <f>IFERROR(Flights[[#This Row],[Distance]]/Flights[[#This Row],[Length (hr)]], "")</f>
        <v>447.58620689655174</v>
      </c>
      <c r="R1069" s="1">
        <v>0.29722222222222222</v>
      </c>
      <c r="S1069" s="1" t="str">
        <f>IF(Flights[[#This Row],[Length (hr)]]&lt;2, "No meal", IF(Flights[[#This Row],[Length (hr)]]&lt;3.5, "Light meal", "Full meal"))</f>
        <v>Full meal</v>
      </c>
      <c r="T1069" s="1" t="str">
        <f>IF(AND(Flights[[#This Row],[Airline]]="US Airways", Flights[[#This Row],[Meal]]="Full Meal"), "Yes", "No")</f>
        <v>No</v>
      </c>
      <c r="U1069" s="1">
        <v>0.30694444444444446</v>
      </c>
      <c r="V1069">
        <v>14</v>
      </c>
      <c r="W1069" s="1" t="str">
        <f>IF(Flights[[#This Row],[Arrival Delay]] = "", "Cancelled", IF(Flights[[#This Row],[Arrival Delay]]&gt;15, "Delayed", "On time"))</f>
        <v>On time</v>
      </c>
      <c r="X1069" t="str">
        <f>IF(Flights[[#This Row],[Status]]&lt;&gt;"Delayed","", IF(Flights[[#This Row],[Arrival Delay]]&gt;120, "Severe", IF(Flights[[#This Row],[Arrival Delay]]&gt;60, "Major", "Moderate")))</f>
        <v/>
      </c>
      <c r="Y1069" t="b">
        <v>0</v>
      </c>
      <c r="AA1069" t="str">
        <f>IF(OR(AND(Flights[[#This Row],[Status]]="Cancelled", Flights[[#This Row],[Cancellation Reason]]="Airline/Carrier"), Flights[[#This Row],[Delay Type]]="Severe"), "Yes", "No")</f>
        <v>No</v>
      </c>
    </row>
    <row r="1070" spans="1:27" x14ac:dyDescent="0.3">
      <c r="A1070" s="3">
        <v>42089</v>
      </c>
      <c r="B1070" s="22">
        <f>WEEKNUM(Flights[[#This Row],[Date]], 1)</f>
        <v>13</v>
      </c>
      <c r="C1070" s="22">
        <f>WEEKDAY(Flights[[#This Row],[Date]],1)</f>
        <v>5</v>
      </c>
      <c r="D1070" t="s">
        <v>384</v>
      </c>
      <c r="E1070" t="s">
        <v>1993</v>
      </c>
      <c r="F1070" t="s">
        <v>0</v>
      </c>
      <c r="G1070" t="s">
        <v>15</v>
      </c>
      <c r="H1070" t="str">
        <f>_xlfn.XLOOKUP(Flights[[#This Row],[Destination]], Airports!$A$2:$A$78, Airports!$D$2:$D$78)</f>
        <v>Las Vegas</v>
      </c>
      <c r="I1070" t="str" cm="1">
        <f t="array" ref="I1070">_xlfn.XLOOKUP(Flights[[#This Row],[Destination]],_xlfn._TRO_TRAILING( Airports!A:A),_xlfn._TRO_TRAILING( Airports!E:E), "Not found")</f>
        <v>NV</v>
      </c>
      <c r="J1070" s="1">
        <v>0.2673611111111111</v>
      </c>
      <c r="K1070" s="22">
        <f>HOUR(Flights[[#This Row],[Scheduled Departure]])</f>
        <v>6</v>
      </c>
      <c r="L1070" s="1">
        <v>0.2638888888888889</v>
      </c>
      <c r="M1070">
        <f>(L1070-J1070)*24*60</f>
        <v>-4.9999999999999822</v>
      </c>
      <c r="N1070" s="16">
        <f>Flights[[#This Row],[Length (min)]]/60</f>
        <v>1.0666666666666667</v>
      </c>
      <c r="O1070">
        <v>64</v>
      </c>
      <c r="P1070">
        <v>236</v>
      </c>
      <c r="Q1070" s="18">
        <f>IFERROR(Flights[[#This Row],[Distance]]/Flights[[#This Row],[Length (hr)]], "")</f>
        <v>221.25</v>
      </c>
      <c r="R1070" s="1">
        <v>0.31319444444444444</v>
      </c>
      <c r="S1070" s="1" t="str">
        <f>IF(Flights[[#This Row],[Length (hr)]]&lt;2, "No meal", IF(Flights[[#This Row],[Length (hr)]]&lt;3.5, "Light meal", "Full meal"))</f>
        <v>No meal</v>
      </c>
      <c r="T1070" s="1" t="str">
        <f>IF(AND(Flights[[#This Row],[Airline]]="US Airways", Flights[[#This Row],[Meal]]="Full Meal"), "Yes", "No")</f>
        <v>No</v>
      </c>
      <c r="U1070" s="1">
        <v>0.30833333333333335</v>
      </c>
      <c r="V1070">
        <v>-7</v>
      </c>
      <c r="W1070" s="1" t="str">
        <f>IF(Flights[[#This Row],[Arrival Delay]] = "", "Cancelled", IF(Flights[[#This Row],[Arrival Delay]]&gt;15, "Delayed", "On time"))</f>
        <v>On time</v>
      </c>
      <c r="X1070" t="str">
        <f>IF(Flights[[#This Row],[Status]]&lt;&gt;"Delayed","", IF(Flights[[#This Row],[Arrival Delay]]&gt;120, "Severe", IF(Flights[[#This Row],[Arrival Delay]]&gt;60, "Major", "Moderate")))</f>
        <v/>
      </c>
      <c r="Y1070" t="b">
        <v>0</v>
      </c>
      <c r="AA1070" t="str">
        <f>IF(OR(AND(Flights[[#This Row],[Status]]="Cancelled", Flights[[#This Row],[Cancellation Reason]]="Airline/Carrier"), Flights[[#This Row],[Delay Type]]="Severe"), "Yes", "No")</f>
        <v>No</v>
      </c>
    </row>
    <row r="1071" spans="1:27" x14ac:dyDescent="0.3">
      <c r="A1071" s="3">
        <v>42089</v>
      </c>
      <c r="B1071" s="22">
        <f>WEEKNUM(Flights[[#This Row],[Date]], 1)</f>
        <v>13</v>
      </c>
      <c r="C1071" s="22">
        <f>WEEKDAY(Flights[[#This Row],[Date]],1)</f>
        <v>5</v>
      </c>
      <c r="D1071" t="s">
        <v>50</v>
      </c>
      <c r="E1071" t="s">
        <v>1987</v>
      </c>
      <c r="F1071" t="s">
        <v>0</v>
      </c>
      <c r="G1071" t="s">
        <v>19</v>
      </c>
      <c r="H1071" t="str">
        <f>_xlfn.XLOOKUP(Flights[[#This Row],[Destination]], Airports!$A$2:$A$78, Airports!$D$2:$D$78)</f>
        <v>Kona</v>
      </c>
      <c r="I1071" t="str" cm="1">
        <f t="array" ref="I1071">_xlfn.XLOOKUP(Flights[[#This Row],[Destination]],_xlfn._TRO_TRAILING( Airports!A:A),_xlfn._TRO_TRAILING( Airports!E:E), "Not found")</f>
        <v>HI</v>
      </c>
      <c r="J1071" s="1">
        <v>0.36805555555555558</v>
      </c>
      <c r="K1071" s="22">
        <f>HOUR(Flights[[#This Row],[Scheduled Departure]])</f>
        <v>8</v>
      </c>
      <c r="L1071" s="1">
        <v>0.36458333333333331</v>
      </c>
      <c r="M1071">
        <f>(L1071-J1071)*24*60</f>
        <v>-5.0000000000000622</v>
      </c>
      <c r="N1071" s="16">
        <f>Flights[[#This Row],[Length (min)]]/60</f>
        <v>5.5666666666666664</v>
      </c>
      <c r="O1071">
        <v>334</v>
      </c>
      <c r="P1071">
        <v>2504</v>
      </c>
      <c r="Q1071" s="18">
        <f>IFERROR(Flights[[#This Row],[Distance]]/Flights[[#This Row],[Length (hr)]], "")</f>
        <v>449.82035928143716</v>
      </c>
      <c r="R1071" s="1">
        <v>0.49722222222222223</v>
      </c>
      <c r="S1071" s="1" t="str">
        <f>IF(Flights[[#This Row],[Length (hr)]]&lt;2, "No meal", IF(Flights[[#This Row],[Length (hr)]]&lt;3.5, "Light meal", "Full meal"))</f>
        <v>Full meal</v>
      </c>
      <c r="T1071" s="1" t="str">
        <f>IF(AND(Flights[[#This Row],[Airline]]="US Airways", Flights[[#This Row],[Meal]]="Full Meal"), "Yes", "No")</f>
        <v>No</v>
      </c>
      <c r="U1071" s="1">
        <v>0.47152777777777777</v>
      </c>
      <c r="V1071">
        <v>-37</v>
      </c>
      <c r="W1071" s="1" t="str">
        <f>IF(Flights[[#This Row],[Arrival Delay]] = "", "Cancelled", IF(Flights[[#This Row],[Arrival Delay]]&gt;15, "Delayed", "On time"))</f>
        <v>On time</v>
      </c>
      <c r="X1071" t="str">
        <f>IF(Flights[[#This Row],[Status]]&lt;&gt;"Delayed","", IF(Flights[[#This Row],[Arrival Delay]]&gt;120, "Severe", IF(Flights[[#This Row],[Arrival Delay]]&gt;60, "Major", "Moderate")))</f>
        <v/>
      </c>
      <c r="Y1071" t="b">
        <v>0</v>
      </c>
      <c r="AA1071" t="str">
        <f>IF(OR(AND(Flights[[#This Row],[Status]]="Cancelled", Flights[[#This Row],[Cancellation Reason]]="Airline/Carrier"), Flights[[#This Row],[Delay Type]]="Severe"), "Yes", "No")</f>
        <v>No</v>
      </c>
    </row>
    <row r="1072" spans="1:27" x14ac:dyDescent="0.3">
      <c r="A1072" s="3">
        <v>42089</v>
      </c>
      <c r="B1072" s="22">
        <f>WEEKNUM(Flights[[#This Row],[Date]], 1)</f>
        <v>13</v>
      </c>
      <c r="C1072" s="22">
        <f>WEEKDAY(Flights[[#This Row],[Date]],1)</f>
        <v>5</v>
      </c>
      <c r="D1072" t="s">
        <v>1061</v>
      </c>
      <c r="E1072" t="s">
        <v>1994</v>
      </c>
      <c r="F1072" t="s">
        <v>0</v>
      </c>
      <c r="G1072" t="s">
        <v>246</v>
      </c>
      <c r="H1072" t="str">
        <f>_xlfn.XLOOKUP(Flights[[#This Row],[Destination]], Airports!$A$2:$A$78, Airports!$D$2:$D$78)</f>
        <v>Albuquerque</v>
      </c>
      <c r="I1072" t="str" cm="1">
        <f t="array" ref="I1072">_xlfn.XLOOKUP(Flights[[#This Row],[Destination]],_xlfn._TRO_TRAILING( Airports!A:A),_xlfn._TRO_TRAILING( Airports!E:E), "Not found")</f>
        <v>NM</v>
      </c>
      <c r="J1072" s="1">
        <v>0.38333333333333336</v>
      </c>
      <c r="K1072" s="22">
        <f>HOUR(Flights[[#This Row],[Scheduled Departure]])</f>
        <v>9</v>
      </c>
      <c r="L1072" s="1">
        <v>0.38055555555555554</v>
      </c>
      <c r="M1072">
        <f>(L1072-J1072)*24*60</f>
        <v>-4.0000000000000657</v>
      </c>
      <c r="N1072" s="16">
        <f>Flights[[#This Row],[Length (min)]]/60</f>
        <v>2.2333333333333334</v>
      </c>
      <c r="O1072">
        <v>134</v>
      </c>
      <c r="P1072">
        <v>677</v>
      </c>
      <c r="Q1072" s="18">
        <f>IFERROR(Flights[[#This Row],[Distance]]/Flights[[#This Row],[Length (hr)]], "")</f>
        <v>303.13432835820896</v>
      </c>
      <c r="R1072" s="1">
        <v>0.50416666666666665</v>
      </c>
      <c r="S1072" s="1" t="str">
        <f>IF(Flights[[#This Row],[Length (hr)]]&lt;2, "No meal", IF(Flights[[#This Row],[Length (hr)]]&lt;3.5, "Light meal", "Full meal"))</f>
        <v>Light meal</v>
      </c>
      <c r="T1072" s="1" t="str">
        <f>IF(AND(Flights[[#This Row],[Airline]]="US Airways", Flights[[#This Row],[Meal]]="Full Meal"), "Yes", "No")</f>
        <v>No</v>
      </c>
      <c r="U1072" s="1">
        <v>0.51527777777777772</v>
      </c>
      <c r="V1072">
        <v>16</v>
      </c>
      <c r="W1072" s="1" t="str">
        <f>IF(Flights[[#This Row],[Arrival Delay]] = "", "Cancelled", IF(Flights[[#This Row],[Arrival Delay]]&gt;15, "Delayed", "On time"))</f>
        <v>Delayed</v>
      </c>
      <c r="X1072" t="str">
        <f>IF(Flights[[#This Row],[Status]]&lt;&gt;"Delayed","", IF(Flights[[#This Row],[Arrival Delay]]&gt;120, "Severe", IF(Flights[[#This Row],[Arrival Delay]]&gt;60, "Major", "Moderate")))</f>
        <v>Moderate</v>
      </c>
      <c r="Y1072" t="b">
        <v>0</v>
      </c>
      <c r="AA1072" t="str">
        <f>IF(OR(AND(Flights[[#This Row],[Status]]="Cancelled", Flights[[#This Row],[Cancellation Reason]]="Airline/Carrier"), Flights[[#This Row],[Delay Type]]="Severe"), "Yes", "No")</f>
        <v>No</v>
      </c>
    </row>
    <row r="1073" spans="1:27" x14ac:dyDescent="0.3">
      <c r="A1073" s="3">
        <v>42089</v>
      </c>
      <c r="B1073" s="22">
        <f>WEEKNUM(Flights[[#This Row],[Date]], 1)</f>
        <v>13</v>
      </c>
      <c r="C1073" s="22">
        <f>WEEKDAY(Flights[[#This Row],[Date]],1)</f>
        <v>5</v>
      </c>
      <c r="D1073" t="s">
        <v>731</v>
      </c>
      <c r="E1073" t="s">
        <v>1990</v>
      </c>
      <c r="F1073" t="s">
        <v>0</v>
      </c>
      <c r="G1073" t="s">
        <v>16</v>
      </c>
      <c r="H1073" t="str">
        <f>_xlfn.XLOOKUP(Flights[[#This Row],[Destination]], Airports!$A$2:$A$78, Airports!$D$2:$D$78)</f>
        <v>Dulles</v>
      </c>
      <c r="I1073" t="str" cm="1">
        <f t="array" ref="I1073">_xlfn.XLOOKUP(Flights[[#This Row],[Destination]],_xlfn._TRO_TRAILING( Airports!A:A),_xlfn._TRO_TRAILING( Airports!E:E), "Not found")</f>
        <v>VA</v>
      </c>
      <c r="J1073" s="1">
        <v>0.39444444444444443</v>
      </c>
      <c r="K1073" s="22">
        <f>HOUR(Flights[[#This Row],[Scheduled Departure]])</f>
        <v>9</v>
      </c>
      <c r="L1073" s="1">
        <v>0.39652777777777776</v>
      </c>
      <c r="M1073">
        <f>(L1073-J1073)*24*60</f>
        <v>2.9999999999999893</v>
      </c>
      <c r="N1073" s="16">
        <f>Flights[[#This Row],[Length (min)]]/60</f>
        <v>5.2166666666666668</v>
      </c>
      <c r="O1073">
        <v>313</v>
      </c>
      <c r="P1073">
        <v>2288</v>
      </c>
      <c r="Q1073" s="18">
        <f>IFERROR(Flights[[#This Row],[Distance]]/Flights[[#This Row],[Length (hr)]], "")</f>
        <v>438.59424920127793</v>
      </c>
      <c r="R1073" s="1">
        <v>0.72777777777777775</v>
      </c>
      <c r="S1073" s="1" t="str">
        <f>IF(Flights[[#This Row],[Length (hr)]]&lt;2, "No meal", IF(Flights[[#This Row],[Length (hr)]]&lt;3.5, "Light meal", "Full meal"))</f>
        <v>Full meal</v>
      </c>
      <c r="T1073" s="1" t="str">
        <f>IF(AND(Flights[[#This Row],[Airline]]="US Airways", Flights[[#This Row],[Meal]]="Full Meal"), "Yes", "No")</f>
        <v>No</v>
      </c>
      <c r="U1073" s="1">
        <v>0.73888888888888893</v>
      </c>
      <c r="V1073">
        <v>16</v>
      </c>
      <c r="W1073" s="1" t="str">
        <f>IF(Flights[[#This Row],[Arrival Delay]] = "", "Cancelled", IF(Flights[[#This Row],[Arrival Delay]]&gt;15, "Delayed", "On time"))</f>
        <v>Delayed</v>
      </c>
      <c r="X1073" t="str">
        <f>IF(Flights[[#This Row],[Status]]&lt;&gt;"Delayed","", IF(Flights[[#This Row],[Arrival Delay]]&gt;120, "Severe", IF(Flights[[#This Row],[Arrival Delay]]&gt;60, "Major", "Moderate")))</f>
        <v>Moderate</v>
      </c>
      <c r="Y1073" t="b">
        <v>0</v>
      </c>
      <c r="AA1073" t="str">
        <f>IF(OR(AND(Flights[[#This Row],[Status]]="Cancelled", Flights[[#This Row],[Cancellation Reason]]="Airline/Carrier"), Flights[[#This Row],[Delay Type]]="Severe"), "Yes", "No")</f>
        <v>No</v>
      </c>
    </row>
    <row r="1074" spans="1:27" x14ac:dyDescent="0.3">
      <c r="A1074" s="3">
        <v>42089</v>
      </c>
      <c r="B1074" s="22">
        <f>WEEKNUM(Flights[[#This Row],[Date]], 1)</f>
        <v>13</v>
      </c>
      <c r="C1074" s="22">
        <f>WEEKDAY(Flights[[#This Row],[Date]],1)</f>
        <v>5</v>
      </c>
      <c r="D1074" t="s">
        <v>1137</v>
      </c>
      <c r="E1074" t="s">
        <v>1995</v>
      </c>
      <c r="F1074" t="s">
        <v>0</v>
      </c>
      <c r="G1074" t="s">
        <v>306</v>
      </c>
      <c r="H1074" t="str">
        <f>_xlfn.XLOOKUP(Flights[[#This Row],[Destination]], Airports!$A$2:$A$78, Airports!$D$2:$D$78)</f>
        <v>Chicago</v>
      </c>
      <c r="I1074" t="str" cm="1">
        <f t="array" ref="I1074">_xlfn.XLOOKUP(Flights[[#This Row],[Destination]],_xlfn._TRO_TRAILING( Airports!A:A),_xlfn._TRO_TRAILING( Airports!E:E), "Not found")</f>
        <v>IL</v>
      </c>
      <c r="J1074" s="1">
        <v>0.45833333333333331</v>
      </c>
      <c r="K1074" s="22">
        <f>HOUR(Flights[[#This Row],[Scheduled Departure]])</f>
        <v>11</v>
      </c>
      <c r="L1074" s="1">
        <v>0.47013888888888888</v>
      </c>
      <c r="M1074">
        <f>(L1074-J1074)*24*60</f>
        <v>17.000000000000021</v>
      </c>
      <c r="N1074" s="16">
        <f>Flights[[#This Row],[Length (min)]]/60</f>
        <v>4.083333333333333</v>
      </c>
      <c r="O1074">
        <v>245</v>
      </c>
      <c r="P1074">
        <v>1750</v>
      </c>
      <c r="Q1074" s="18">
        <f>IFERROR(Flights[[#This Row],[Distance]]/Flights[[#This Row],[Length (hr)]], "")</f>
        <v>428.57142857142861</v>
      </c>
      <c r="R1074" s="1">
        <v>0.70138888888888884</v>
      </c>
      <c r="S1074" s="1" t="str">
        <f>IF(Flights[[#This Row],[Length (hr)]]&lt;2, "No meal", IF(Flights[[#This Row],[Length (hr)]]&lt;3.5, "Light meal", "Full meal"))</f>
        <v>Full meal</v>
      </c>
      <c r="T1074" s="1" t="str">
        <f>IF(AND(Flights[[#This Row],[Airline]]="US Airways", Flights[[#This Row],[Meal]]="Full Meal"), "Yes", "No")</f>
        <v>No</v>
      </c>
      <c r="U1074" s="1">
        <v>0.72361111111111109</v>
      </c>
      <c r="V1074">
        <v>32</v>
      </c>
      <c r="W1074" s="1" t="str">
        <f>IF(Flights[[#This Row],[Arrival Delay]] = "", "Cancelled", IF(Flights[[#This Row],[Arrival Delay]]&gt;15, "Delayed", "On time"))</f>
        <v>Delayed</v>
      </c>
      <c r="X1074" t="str">
        <f>IF(Flights[[#This Row],[Status]]&lt;&gt;"Delayed","", IF(Flights[[#This Row],[Arrival Delay]]&gt;120, "Severe", IF(Flights[[#This Row],[Arrival Delay]]&gt;60, "Major", "Moderate")))</f>
        <v>Moderate</v>
      </c>
      <c r="Y1074" t="b">
        <v>0</v>
      </c>
      <c r="AA1074" t="str">
        <f>IF(OR(AND(Flights[[#This Row],[Status]]="Cancelled", Flights[[#This Row],[Cancellation Reason]]="Airline/Carrier"), Flights[[#This Row],[Delay Type]]="Severe"), "Yes", "No")</f>
        <v>No</v>
      </c>
    </row>
    <row r="1075" spans="1:27" x14ac:dyDescent="0.3">
      <c r="A1075" s="3">
        <v>42089</v>
      </c>
      <c r="B1075" s="22">
        <f>WEEKNUM(Flights[[#This Row],[Date]], 1)</f>
        <v>13</v>
      </c>
      <c r="C1075" s="22">
        <f>WEEKDAY(Flights[[#This Row],[Date]],1)</f>
        <v>5</v>
      </c>
      <c r="D1075" t="s">
        <v>1146</v>
      </c>
      <c r="E1075" t="s">
        <v>1991</v>
      </c>
      <c r="F1075" t="s">
        <v>0</v>
      </c>
      <c r="G1075" t="s">
        <v>24</v>
      </c>
      <c r="H1075" t="str">
        <f>_xlfn.XLOOKUP(Flights[[#This Row],[Destination]], Airports!$A$2:$A$78, Airports!$D$2:$D$78)</f>
        <v>Portland</v>
      </c>
      <c r="I1075" t="str" cm="1">
        <f t="array" ref="I1075">_xlfn.XLOOKUP(Flights[[#This Row],[Destination]],_xlfn._TRO_TRAILING( Airports!A:A),_xlfn._TRO_TRAILING( Airports!E:E), "Not found")</f>
        <v>OR</v>
      </c>
      <c r="J1075" s="1">
        <v>0.55555555555555558</v>
      </c>
      <c r="K1075" s="22">
        <f>HOUR(Flights[[#This Row],[Scheduled Departure]])</f>
        <v>13</v>
      </c>
      <c r="L1075" s="1">
        <v>0.55347222222222225</v>
      </c>
      <c r="M1075">
        <f>(L1075-J1075)*24*60</f>
        <v>-2.9999999999999893</v>
      </c>
      <c r="N1075" s="16">
        <f>Flights[[#This Row],[Length (min)]]/60</f>
        <v>2.2333333333333334</v>
      </c>
      <c r="O1075">
        <v>134</v>
      </c>
      <c r="P1075">
        <v>834</v>
      </c>
      <c r="Q1075" s="18">
        <f>IFERROR(Flights[[#This Row],[Distance]]/Flights[[#This Row],[Length (hr)]], "")</f>
        <v>373.43283582089549</v>
      </c>
      <c r="R1075" s="1">
        <v>0.65416666666666667</v>
      </c>
      <c r="S1075" s="1" t="str">
        <f>IF(Flights[[#This Row],[Length (hr)]]&lt;2, "No meal", IF(Flights[[#This Row],[Length (hr)]]&lt;3.5, "Light meal", "Full meal"))</f>
        <v>Light meal</v>
      </c>
      <c r="T1075" s="1" t="str">
        <f>IF(AND(Flights[[#This Row],[Airline]]="US Airways", Flights[[#This Row],[Meal]]="Full Meal"), "Yes", "No")</f>
        <v>No</v>
      </c>
      <c r="U1075" s="1">
        <v>0.64652777777777781</v>
      </c>
      <c r="V1075">
        <v>-11</v>
      </c>
      <c r="W1075" s="1" t="str">
        <f>IF(Flights[[#This Row],[Arrival Delay]] = "", "Cancelled", IF(Flights[[#This Row],[Arrival Delay]]&gt;15, "Delayed", "On time"))</f>
        <v>On time</v>
      </c>
      <c r="X1075" t="str">
        <f>IF(Flights[[#This Row],[Status]]&lt;&gt;"Delayed","", IF(Flights[[#This Row],[Arrival Delay]]&gt;120, "Severe", IF(Flights[[#This Row],[Arrival Delay]]&gt;60, "Major", "Moderate")))</f>
        <v/>
      </c>
      <c r="Y1075" t="b">
        <v>0</v>
      </c>
      <c r="AA1075" t="str">
        <f>IF(OR(AND(Flights[[#This Row],[Status]]="Cancelled", Flights[[#This Row],[Cancellation Reason]]="Airline/Carrier"), Flights[[#This Row],[Delay Type]]="Severe"), "Yes", "No")</f>
        <v>No</v>
      </c>
    </row>
    <row r="1076" spans="1:27" x14ac:dyDescent="0.3">
      <c r="A1076" s="3">
        <v>42089</v>
      </c>
      <c r="B1076" s="22">
        <f>WEEKNUM(Flights[[#This Row],[Date]], 1)</f>
        <v>13</v>
      </c>
      <c r="C1076" s="22">
        <f>WEEKDAY(Flights[[#This Row],[Date]],1)</f>
        <v>5</v>
      </c>
      <c r="D1076" t="s">
        <v>520</v>
      </c>
      <c r="E1076" t="s">
        <v>1990</v>
      </c>
      <c r="F1076" t="s">
        <v>0</v>
      </c>
      <c r="G1076" t="s">
        <v>281</v>
      </c>
      <c r="H1076" t="str">
        <f>_xlfn.XLOOKUP(Flights[[#This Row],[Destination]], Airports!$A$2:$A$78, Airports!$D$2:$D$78)</f>
        <v>Newark</v>
      </c>
      <c r="I1076" t="str" cm="1">
        <f t="array" ref="I1076">_xlfn.XLOOKUP(Flights[[#This Row],[Destination]],_xlfn._TRO_TRAILING( Airports!A:A),_xlfn._TRO_TRAILING( Airports!E:E), "Not found")</f>
        <v>NJ</v>
      </c>
      <c r="J1076" s="1">
        <v>0.55902777777777779</v>
      </c>
      <c r="K1076" s="22">
        <f>HOUR(Flights[[#This Row],[Scheduled Departure]])</f>
        <v>13</v>
      </c>
      <c r="L1076" s="1">
        <v>0.57361111111111107</v>
      </c>
      <c r="M1076">
        <f>(L1076-J1076)*24*60</f>
        <v>20.999999999999925</v>
      </c>
      <c r="N1076" s="16">
        <f>Flights[[#This Row],[Length (min)]]/60</f>
        <v>5.9333333333333336</v>
      </c>
      <c r="O1076">
        <v>356</v>
      </c>
      <c r="P1076">
        <v>2454</v>
      </c>
      <c r="Q1076" s="18">
        <f>IFERROR(Flights[[#This Row],[Distance]]/Flights[[#This Row],[Length (hr)]], "")</f>
        <v>413.59550561797749</v>
      </c>
      <c r="R1076" s="1">
        <v>0.89930555555555558</v>
      </c>
      <c r="S1076" s="1" t="str">
        <f>IF(Flights[[#This Row],[Length (hr)]]&lt;2, "No meal", IF(Flights[[#This Row],[Length (hr)]]&lt;3.5, "Light meal", "Full meal"))</f>
        <v>Full meal</v>
      </c>
      <c r="T1076" s="1" t="str">
        <f>IF(AND(Flights[[#This Row],[Airline]]="US Airways", Flights[[#This Row],[Meal]]="Full Meal"), "Yes", "No")</f>
        <v>No</v>
      </c>
      <c r="U1076" s="1">
        <v>0.9458333333333333</v>
      </c>
      <c r="V1076">
        <v>67</v>
      </c>
      <c r="W1076" s="1" t="str">
        <f>IF(Flights[[#This Row],[Arrival Delay]] = "", "Cancelled", IF(Flights[[#This Row],[Arrival Delay]]&gt;15, "Delayed", "On time"))</f>
        <v>Delayed</v>
      </c>
      <c r="X1076" t="str">
        <f>IF(Flights[[#This Row],[Status]]&lt;&gt;"Delayed","", IF(Flights[[#This Row],[Arrival Delay]]&gt;120, "Severe", IF(Flights[[#This Row],[Arrival Delay]]&gt;60, "Major", "Moderate")))</f>
        <v>Major</v>
      </c>
      <c r="Y1076" t="b">
        <v>0</v>
      </c>
      <c r="AA1076" t="str">
        <f>IF(OR(AND(Flights[[#This Row],[Status]]="Cancelled", Flights[[#This Row],[Cancellation Reason]]="Airline/Carrier"), Flights[[#This Row],[Delay Type]]="Severe"), "Yes", "No")</f>
        <v>No</v>
      </c>
    </row>
    <row r="1077" spans="1:27" x14ac:dyDescent="0.3">
      <c r="A1077" s="3">
        <v>42089</v>
      </c>
      <c r="B1077" s="22">
        <f>WEEKNUM(Flights[[#This Row],[Date]], 1)</f>
        <v>13</v>
      </c>
      <c r="C1077" s="22">
        <f>WEEKDAY(Flights[[#This Row],[Date]],1)</f>
        <v>5</v>
      </c>
      <c r="D1077" t="s">
        <v>1158</v>
      </c>
      <c r="E1077" t="s">
        <v>1995</v>
      </c>
      <c r="F1077" t="s">
        <v>0</v>
      </c>
      <c r="G1077" t="s">
        <v>347</v>
      </c>
      <c r="H1077" t="str">
        <f>_xlfn.XLOOKUP(Flights[[#This Row],[Destination]], Airports!$A$2:$A$78, Airports!$D$2:$D$78)</f>
        <v>San Jose</v>
      </c>
      <c r="I1077" t="str" cm="1">
        <f t="array" ref="I1077">_xlfn.XLOOKUP(Flights[[#This Row],[Destination]],_xlfn._TRO_TRAILING( Airports!A:A),_xlfn._TRO_TRAILING( Airports!E:E), "Not found")</f>
        <v>CA</v>
      </c>
      <c r="J1077" s="1">
        <v>0.63194444444444442</v>
      </c>
      <c r="K1077" s="22">
        <f>HOUR(Flights[[#This Row],[Scheduled Departure]])</f>
        <v>15</v>
      </c>
      <c r="L1077" s="1">
        <v>0.63888888888888884</v>
      </c>
      <c r="M1077">
        <f>(L1077-J1077)*24*60</f>
        <v>9.9999999999999645</v>
      </c>
      <c r="N1077" s="16">
        <f>Flights[[#This Row],[Length (min)]]/60</f>
        <v>1.0166666666666666</v>
      </c>
      <c r="O1077">
        <v>61</v>
      </c>
      <c r="P1077">
        <v>308</v>
      </c>
      <c r="Q1077" s="18">
        <f>IFERROR(Flights[[#This Row],[Distance]]/Flights[[#This Row],[Length (hr)]], "")</f>
        <v>302.95081967213116</v>
      </c>
      <c r="R1077" s="1">
        <v>0.67708333333333337</v>
      </c>
      <c r="S1077" s="1" t="str">
        <f>IF(Flights[[#This Row],[Length (hr)]]&lt;2, "No meal", IF(Flights[[#This Row],[Length (hr)]]&lt;3.5, "Light meal", "Full meal"))</f>
        <v>No meal</v>
      </c>
      <c r="T1077" s="1" t="str">
        <f>IF(AND(Flights[[#This Row],[Airline]]="US Airways", Flights[[#This Row],[Meal]]="Full Meal"), "Yes", "No")</f>
        <v>No</v>
      </c>
      <c r="U1077" s="1">
        <v>0.68125000000000002</v>
      </c>
      <c r="V1077">
        <v>6</v>
      </c>
      <c r="W1077" s="1" t="str">
        <f>IF(Flights[[#This Row],[Arrival Delay]] = "", "Cancelled", IF(Flights[[#This Row],[Arrival Delay]]&gt;15, "Delayed", "On time"))</f>
        <v>On time</v>
      </c>
      <c r="X1077" t="str">
        <f>IF(Flights[[#This Row],[Status]]&lt;&gt;"Delayed","", IF(Flights[[#This Row],[Arrival Delay]]&gt;120, "Severe", IF(Flights[[#This Row],[Arrival Delay]]&gt;60, "Major", "Moderate")))</f>
        <v/>
      </c>
      <c r="Y1077" t="b">
        <v>0</v>
      </c>
      <c r="AA1077" t="str">
        <f>IF(OR(AND(Flights[[#This Row],[Status]]="Cancelled", Flights[[#This Row],[Cancellation Reason]]="Airline/Carrier"), Flights[[#This Row],[Delay Type]]="Severe"), "Yes", "No")</f>
        <v>No</v>
      </c>
    </row>
    <row r="1078" spans="1:27" x14ac:dyDescent="0.3">
      <c r="A1078" s="3">
        <v>42089</v>
      </c>
      <c r="B1078" s="22">
        <f>WEEKNUM(Flights[[#This Row],[Date]], 1)</f>
        <v>13</v>
      </c>
      <c r="C1078" s="22">
        <f>WEEKDAY(Flights[[#This Row],[Date]],1)</f>
        <v>5</v>
      </c>
      <c r="D1078" t="s">
        <v>119</v>
      </c>
      <c r="E1078" t="s">
        <v>1987</v>
      </c>
      <c r="F1078" t="s">
        <v>0</v>
      </c>
      <c r="G1078" t="s">
        <v>5</v>
      </c>
      <c r="H1078" t="str">
        <f>_xlfn.XLOOKUP(Flights[[#This Row],[Destination]], Airports!$A$2:$A$78, Airports!$D$2:$D$78)</f>
        <v>St. Louis</v>
      </c>
      <c r="I1078" t="str" cm="1">
        <f t="array" ref="I1078">_xlfn.XLOOKUP(Flights[[#This Row],[Destination]],_xlfn._TRO_TRAILING( Airports!A:A),_xlfn._TRO_TRAILING( Airports!E:E), "Not found")</f>
        <v>MO</v>
      </c>
      <c r="J1078" s="1">
        <v>0.64027777777777772</v>
      </c>
      <c r="K1078" s="22">
        <f>HOUR(Flights[[#This Row],[Scheduled Departure]])</f>
        <v>15</v>
      </c>
      <c r="L1078" s="1">
        <v>0.6381944444444444</v>
      </c>
      <c r="M1078">
        <f>(L1078-J1078)*24*60</f>
        <v>-2.9999999999999893</v>
      </c>
      <c r="N1078" s="16">
        <f>Flights[[#This Row],[Length (min)]]/60</f>
        <v>3.7833333333333332</v>
      </c>
      <c r="O1078">
        <v>227</v>
      </c>
      <c r="P1078">
        <v>1592</v>
      </c>
      <c r="Q1078" s="18">
        <f>IFERROR(Flights[[#This Row],[Distance]]/Flights[[#This Row],[Length (hr)]], "")</f>
        <v>420.79295154185024</v>
      </c>
      <c r="R1078" s="1">
        <v>0.87430555555555556</v>
      </c>
      <c r="S1078" s="1" t="str">
        <f>IF(Flights[[#This Row],[Length (hr)]]&lt;2, "No meal", IF(Flights[[#This Row],[Length (hr)]]&lt;3.5, "Light meal", "Full meal"))</f>
        <v>Full meal</v>
      </c>
      <c r="T1078" s="1" t="str">
        <f>IF(AND(Flights[[#This Row],[Airline]]="US Airways", Flights[[#This Row],[Meal]]="Full Meal"), "Yes", "No")</f>
        <v>No</v>
      </c>
      <c r="U1078" s="1">
        <v>0.87916666666666665</v>
      </c>
      <c r="V1078">
        <v>7</v>
      </c>
      <c r="W1078" s="1" t="str">
        <f>IF(Flights[[#This Row],[Arrival Delay]] = "", "Cancelled", IF(Flights[[#This Row],[Arrival Delay]]&gt;15, "Delayed", "On time"))</f>
        <v>On time</v>
      </c>
      <c r="X1078" t="str">
        <f>IF(Flights[[#This Row],[Status]]&lt;&gt;"Delayed","", IF(Flights[[#This Row],[Arrival Delay]]&gt;120, "Severe", IF(Flights[[#This Row],[Arrival Delay]]&gt;60, "Major", "Moderate")))</f>
        <v/>
      </c>
      <c r="Y1078" t="b">
        <v>0</v>
      </c>
      <c r="AA1078" t="str">
        <f>IF(OR(AND(Flights[[#This Row],[Status]]="Cancelled", Flights[[#This Row],[Cancellation Reason]]="Airline/Carrier"), Flights[[#This Row],[Delay Type]]="Severe"), "Yes", "No")</f>
        <v>No</v>
      </c>
    </row>
    <row r="1079" spans="1:27" x14ac:dyDescent="0.3">
      <c r="A1079" s="3">
        <v>42089</v>
      </c>
      <c r="B1079" s="22">
        <f>WEEKNUM(Flights[[#This Row],[Date]], 1)</f>
        <v>13</v>
      </c>
      <c r="C1079" s="22">
        <f>WEEKDAY(Flights[[#This Row],[Date]],1)</f>
        <v>5</v>
      </c>
      <c r="D1079" t="s">
        <v>1079</v>
      </c>
      <c r="E1079" t="s">
        <v>1994</v>
      </c>
      <c r="F1079" t="s">
        <v>0</v>
      </c>
      <c r="G1079" t="s">
        <v>29</v>
      </c>
      <c r="H1079" t="str">
        <f>_xlfn.XLOOKUP(Flights[[#This Row],[Destination]], Airports!$A$2:$A$78, Airports!$D$2:$D$78)</f>
        <v>Phoenix</v>
      </c>
      <c r="I1079" t="str" cm="1">
        <f t="array" ref="I1079">_xlfn.XLOOKUP(Flights[[#This Row],[Destination]],_xlfn._TRO_TRAILING( Airports!A:A),_xlfn._TRO_TRAILING( Airports!E:E), "Not found")</f>
        <v>AZ</v>
      </c>
      <c r="J1079" s="1">
        <v>0.67291666666666672</v>
      </c>
      <c r="K1079" s="22">
        <f>HOUR(Flights[[#This Row],[Scheduled Departure]])</f>
        <v>16</v>
      </c>
      <c r="L1079" s="1">
        <v>0.72013888888888888</v>
      </c>
      <c r="M1079">
        <f>(L1079-J1079)*24*60</f>
        <v>67.999999999999915</v>
      </c>
      <c r="N1079" s="16">
        <f>Flights[[#This Row],[Length (min)]]/60</f>
        <v>1.3833333333333333</v>
      </c>
      <c r="O1079">
        <v>83</v>
      </c>
      <c r="P1079">
        <v>370</v>
      </c>
      <c r="Q1079" s="18">
        <f>IFERROR(Flights[[#This Row],[Distance]]/Flights[[#This Row],[Length (hr)]], "")</f>
        <v>267.46987951807228</v>
      </c>
      <c r="R1079" s="1">
        <v>0.73333333333333328</v>
      </c>
      <c r="S1079" s="1" t="str">
        <f>IF(Flights[[#This Row],[Length (hr)]]&lt;2, "No meal", IF(Flights[[#This Row],[Length (hr)]]&lt;3.5, "Light meal", "Full meal"))</f>
        <v>No meal</v>
      </c>
      <c r="T1079" s="1" t="str">
        <f>IF(AND(Flights[[#This Row],[Airline]]="US Airways", Flights[[#This Row],[Meal]]="Full Meal"), "Yes", "No")</f>
        <v>No</v>
      </c>
      <c r="U1079" s="1">
        <v>0.77777777777777779</v>
      </c>
      <c r="V1079">
        <v>64</v>
      </c>
      <c r="W1079" s="1" t="str">
        <f>IF(Flights[[#This Row],[Arrival Delay]] = "", "Cancelled", IF(Flights[[#This Row],[Arrival Delay]]&gt;15, "Delayed", "On time"))</f>
        <v>Delayed</v>
      </c>
      <c r="X1079" t="str">
        <f>IF(Flights[[#This Row],[Status]]&lt;&gt;"Delayed","", IF(Flights[[#This Row],[Arrival Delay]]&gt;120, "Severe", IF(Flights[[#This Row],[Arrival Delay]]&gt;60, "Major", "Moderate")))</f>
        <v>Major</v>
      </c>
      <c r="Y1079" t="b">
        <v>0</v>
      </c>
      <c r="AA1079" t="str">
        <f>IF(OR(AND(Flights[[#This Row],[Status]]="Cancelled", Flights[[#This Row],[Cancellation Reason]]="Airline/Carrier"), Flights[[#This Row],[Delay Type]]="Severe"), "Yes", "No")</f>
        <v>No</v>
      </c>
    </row>
    <row r="1080" spans="1:27" x14ac:dyDescent="0.3">
      <c r="A1080" s="3">
        <v>42089</v>
      </c>
      <c r="B1080" s="22">
        <f>WEEKNUM(Flights[[#This Row],[Date]], 1)</f>
        <v>13</v>
      </c>
      <c r="C1080" s="22">
        <f>WEEKDAY(Flights[[#This Row],[Date]],1)</f>
        <v>5</v>
      </c>
      <c r="D1080" t="s">
        <v>1223</v>
      </c>
      <c r="E1080" t="s">
        <v>1990</v>
      </c>
      <c r="F1080" t="s">
        <v>0</v>
      </c>
      <c r="G1080" t="s">
        <v>281</v>
      </c>
      <c r="H1080" t="str">
        <f>_xlfn.XLOOKUP(Flights[[#This Row],[Destination]], Airports!$A$2:$A$78, Airports!$D$2:$D$78)</f>
        <v>Newark</v>
      </c>
      <c r="I1080" t="str" cm="1">
        <f t="array" ref="I1080">_xlfn.XLOOKUP(Flights[[#This Row],[Destination]],_xlfn._TRO_TRAILING( Airports!A:A),_xlfn._TRO_TRAILING( Airports!E:E), "Not found")</f>
        <v>NJ</v>
      </c>
      <c r="J1080" s="1">
        <v>0.71388888888888891</v>
      </c>
      <c r="K1080" s="22">
        <f>HOUR(Flights[[#This Row],[Scheduled Departure]])</f>
        <v>17</v>
      </c>
      <c r="L1080" s="1">
        <v>0.71666666666666667</v>
      </c>
      <c r="M1080">
        <f>(L1080-J1080)*24*60</f>
        <v>3.9999999999999858</v>
      </c>
      <c r="N1080" s="16">
        <f>Flights[[#This Row],[Length (min)]]/60</f>
        <v>5.6833333333333336</v>
      </c>
      <c r="O1080">
        <v>341</v>
      </c>
      <c r="P1080">
        <v>2454</v>
      </c>
      <c r="Q1080" s="18">
        <f>IFERROR(Flights[[#This Row],[Distance]]/Flights[[#This Row],[Length (hr)]], "")</f>
        <v>431.7888563049853</v>
      </c>
      <c r="R1080" s="1">
        <v>5.6944444444444443E-2</v>
      </c>
      <c r="S1080" s="1" t="str">
        <f>IF(Flights[[#This Row],[Length (hr)]]&lt;2, "No meal", IF(Flights[[#This Row],[Length (hr)]]&lt;3.5, "Light meal", "Full meal"))</f>
        <v>Full meal</v>
      </c>
      <c r="T1080" s="1" t="str">
        <f>IF(AND(Flights[[#This Row],[Airline]]="US Airways", Flights[[#This Row],[Meal]]="Full Meal"), "Yes", "No")</f>
        <v>No</v>
      </c>
      <c r="U1080" s="1">
        <v>7.8472222222222221E-2</v>
      </c>
      <c r="V1080">
        <v>31</v>
      </c>
      <c r="W1080" s="1" t="str">
        <f>IF(Flights[[#This Row],[Arrival Delay]] = "", "Cancelled", IF(Flights[[#This Row],[Arrival Delay]]&gt;15, "Delayed", "On time"))</f>
        <v>Delayed</v>
      </c>
      <c r="X1080" t="str">
        <f>IF(Flights[[#This Row],[Status]]&lt;&gt;"Delayed","", IF(Flights[[#This Row],[Arrival Delay]]&gt;120, "Severe", IF(Flights[[#This Row],[Arrival Delay]]&gt;60, "Major", "Moderate")))</f>
        <v>Moderate</v>
      </c>
      <c r="Y1080" t="b">
        <v>0</v>
      </c>
      <c r="AA1080" t="str">
        <f>IF(OR(AND(Flights[[#This Row],[Status]]="Cancelled", Flights[[#This Row],[Cancellation Reason]]="Airline/Carrier"), Flights[[#This Row],[Delay Type]]="Severe"), "Yes", "No")</f>
        <v>No</v>
      </c>
    </row>
    <row r="1081" spans="1:27" x14ac:dyDescent="0.3">
      <c r="A1081" s="3">
        <v>42089</v>
      </c>
      <c r="B1081" s="22">
        <f>WEEKNUM(Flights[[#This Row],[Date]], 1)</f>
        <v>13</v>
      </c>
      <c r="C1081" s="22">
        <f>WEEKDAY(Flights[[#This Row],[Date]],1)</f>
        <v>5</v>
      </c>
      <c r="D1081" t="s">
        <v>515</v>
      </c>
      <c r="E1081" t="s">
        <v>1991</v>
      </c>
      <c r="F1081" t="s">
        <v>0</v>
      </c>
      <c r="G1081" t="s">
        <v>344</v>
      </c>
      <c r="H1081" t="str">
        <f>_xlfn.XLOOKUP(Flights[[#This Row],[Destination]], Airports!$A$2:$A$78, Airports!$D$2:$D$78)</f>
        <v>Seattle</v>
      </c>
      <c r="I1081" t="str" cm="1">
        <f t="array" ref="I1081">_xlfn.XLOOKUP(Flights[[#This Row],[Destination]],_xlfn._TRO_TRAILING( Airports!A:A),_xlfn._TRO_TRAILING( Airports!E:E), "Not found")</f>
        <v>WA</v>
      </c>
      <c r="J1081" s="1">
        <v>0.77430555555555558</v>
      </c>
      <c r="K1081" s="22">
        <f>HOUR(Flights[[#This Row],[Scheduled Departure]])</f>
        <v>18</v>
      </c>
      <c r="L1081" s="1">
        <v>0.77083333333333337</v>
      </c>
      <c r="M1081">
        <f>(L1081-J1081)*24*60</f>
        <v>-4.9999999999999822</v>
      </c>
      <c r="N1081" s="16">
        <f>Flights[[#This Row],[Length (min)]]/60</f>
        <v>2.65</v>
      </c>
      <c r="O1081">
        <v>159</v>
      </c>
      <c r="P1081">
        <v>954</v>
      </c>
      <c r="Q1081" s="18">
        <f>IFERROR(Flights[[#This Row],[Distance]]/Flights[[#This Row],[Length (hr)]], "")</f>
        <v>360</v>
      </c>
      <c r="R1081" s="1">
        <v>0.88541666666666663</v>
      </c>
      <c r="S1081" s="1" t="str">
        <f>IF(Flights[[#This Row],[Length (hr)]]&lt;2, "No meal", IF(Flights[[#This Row],[Length (hr)]]&lt;3.5, "Light meal", "Full meal"))</f>
        <v>Light meal</v>
      </c>
      <c r="T1081" s="1" t="str">
        <f>IF(AND(Flights[[#This Row],[Airline]]="US Airways", Flights[[#This Row],[Meal]]="Full Meal"), "Yes", "No")</f>
        <v>No</v>
      </c>
      <c r="U1081" s="1">
        <v>0.88124999999999998</v>
      </c>
      <c r="V1081">
        <v>-6</v>
      </c>
      <c r="W1081" s="1" t="str">
        <f>IF(Flights[[#This Row],[Arrival Delay]] = "", "Cancelled", IF(Flights[[#This Row],[Arrival Delay]]&gt;15, "Delayed", "On time"))</f>
        <v>On time</v>
      </c>
      <c r="X1081" t="str">
        <f>IF(Flights[[#This Row],[Status]]&lt;&gt;"Delayed","", IF(Flights[[#This Row],[Arrival Delay]]&gt;120, "Severe", IF(Flights[[#This Row],[Arrival Delay]]&gt;60, "Major", "Moderate")))</f>
        <v/>
      </c>
      <c r="Y1081" t="b">
        <v>0</v>
      </c>
      <c r="AA1081" t="str">
        <f>IF(OR(AND(Flights[[#This Row],[Status]]="Cancelled", Flights[[#This Row],[Cancellation Reason]]="Airline/Carrier"), Flights[[#This Row],[Delay Type]]="Severe"), "Yes", "No")</f>
        <v>No</v>
      </c>
    </row>
    <row r="1082" spans="1:27" x14ac:dyDescent="0.3">
      <c r="A1082" s="3">
        <v>42089</v>
      </c>
      <c r="B1082" s="22">
        <f>WEEKNUM(Flights[[#This Row],[Date]], 1)</f>
        <v>13</v>
      </c>
      <c r="C1082" s="22">
        <f>WEEKDAY(Flights[[#This Row],[Date]],1)</f>
        <v>5</v>
      </c>
      <c r="D1082" t="s">
        <v>104</v>
      </c>
      <c r="E1082" t="s">
        <v>1987</v>
      </c>
      <c r="F1082" t="s">
        <v>0</v>
      </c>
      <c r="G1082" t="s">
        <v>13</v>
      </c>
      <c r="H1082" t="str">
        <f>_xlfn.XLOOKUP(Flights[[#This Row],[Destination]], Airports!$A$2:$A$78, Airports!$D$2:$D$78)</f>
        <v>Orlando</v>
      </c>
      <c r="I1082" t="str" cm="1">
        <f t="array" ref="I1082">_xlfn.XLOOKUP(Flights[[#This Row],[Destination]],_xlfn._TRO_TRAILING( Airports!A:A),_xlfn._TRO_TRAILING( Airports!E:E), "Not found")</f>
        <v>FL</v>
      </c>
      <c r="J1082" s="1">
        <v>0.9375</v>
      </c>
      <c r="K1082" s="22">
        <f>HOUR(Flights[[#This Row],[Scheduled Departure]])</f>
        <v>22</v>
      </c>
      <c r="L1082" s="1">
        <v>0.93472222222222223</v>
      </c>
      <c r="M1082">
        <f>(L1082-J1082)*24*60</f>
        <v>-3.9999999999999858</v>
      </c>
      <c r="N1082" s="16">
        <f>Flights[[#This Row],[Length (min)]]/60</f>
        <v>4.7</v>
      </c>
      <c r="O1082">
        <v>282</v>
      </c>
      <c r="P1082">
        <v>2218</v>
      </c>
      <c r="Q1082" s="18">
        <f>IFERROR(Flights[[#This Row],[Distance]]/Flights[[#This Row],[Length (hr)]], "")</f>
        <v>471.91489361702128</v>
      </c>
      <c r="R1082" s="1">
        <v>0.25416666666666665</v>
      </c>
      <c r="S1082" s="1" t="str">
        <f>IF(Flights[[#This Row],[Length (hr)]]&lt;2, "No meal", IF(Flights[[#This Row],[Length (hr)]]&lt;3.5, "Light meal", "Full meal"))</f>
        <v>Full meal</v>
      </c>
      <c r="T1082" s="1" t="str">
        <f>IF(AND(Flights[[#This Row],[Airline]]="US Airways", Flights[[#This Row],[Meal]]="Full Meal"), "Yes", "No")</f>
        <v>No</v>
      </c>
      <c r="U1082" s="1">
        <v>0.25555555555555554</v>
      </c>
      <c r="V1082">
        <v>2</v>
      </c>
      <c r="W1082" s="1" t="str">
        <f>IF(Flights[[#This Row],[Arrival Delay]] = "", "Cancelled", IF(Flights[[#This Row],[Arrival Delay]]&gt;15, "Delayed", "On time"))</f>
        <v>On time</v>
      </c>
      <c r="X1082" t="str">
        <f>IF(Flights[[#This Row],[Status]]&lt;&gt;"Delayed","", IF(Flights[[#This Row],[Arrival Delay]]&gt;120, "Severe", IF(Flights[[#This Row],[Arrival Delay]]&gt;60, "Major", "Moderate")))</f>
        <v/>
      </c>
      <c r="Y1082" t="b">
        <v>0</v>
      </c>
      <c r="AA1082" t="str">
        <f>IF(OR(AND(Flights[[#This Row],[Status]]="Cancelled", Flights[[#This Row],[Cancellation Reason]]="Airline/Carrier"), Flights[[#This Row],[Delay Type]]="Severe"), "Yes", "No")</f>
        <v>No</v>
      </c>
    </row>
    <row r="1083" spans="1:27" x14ac:dyDescent="0.3">
      <c r="A1083" s="3">
        <v>42089</v>
      </c>
      <c r="B1083" s="22">
        <f>WEEKNUM(Flights[[#This Row],[Date]], 1)</f>
        <v>13</v>
      </c>
      <c r="C1083" s="22">
        <f>WEEKDAY(Flights[[#This Row],[Date]],1)</f>
        <v>5</v>
      </c>
      <c r="D1083" t="s">
        <v>677</v>
      </c>
      <c r="E1083" t="s">
        <v>1994</v>
      </c>
      <c r="F1083" t="s">
        <v>0</v>
      </c>
      <c r="G1083" t="s">
        <v>339</v>
      </c>
      <c r="H1083" t="str">
        <f>_xlfn.XLOOKUP(Flights[[#This Row],[Destination]], Airports!$A$2:$A$78, Airports!$D$2:$D$78)</f>
        <v>San Diego</v>
      </c>
      <c r="I1083" t="str" cm="1">
        <f t="array" ref="I1083">_xlfn.XLOOKUP(Flights[[#This Row],[Destination]],_xlfn._TRO_TRAILING( Airports!A:A),_xlfn._TRO_TRAILING( Airports!E:E), "Not found")</f>
        <v>CA</v>
      </c>
      <c r="J1083" s="1">
        <v>0.95486111111111116</v>
      </c>
      <c r="K1083" s="22">
        <f>HOUR(Flights[[#This Row],[Scheduled Departure]])</f>
        <v>22</v>
      </c>
      <c r="L1083" s="1">
        <v>0.95416666666666672</v>
      </c>
      <c r="M1083">
        <f>(L1083-J1083)*24*60</f>
        <v>-0.99999999999999645</v>
      </c>
      <c r="N1083" s="16">
        <f>Flights[[#This Row],[Length (min)]]/60</f>
        <v>0.76666666666666672</v>
      </c>
      <c r="O1083">
        <v>46</v>
      </c>
      <c r="P1083">
        <v>109</v>
      </c>
      <c r="Q1083" s="18">
        <f>IFERROR(Flights[[#This Row],[Distance]]/Flights[[#This Row],[Length (hr)]], "")</f>
        <v>142.17391304347825</v>
      </c>
      <c r="R1083" s="1">
        <v>0.99236111111111114</v>
      </c>
      <c r="S1083" s="1" t="str">
        <f>IF(Flights[[#This Row],[Length (hr)]]&lt;2, "No meal", IF(Flights[[#This Row],[Length (hr)]]&lt;3.5, "Light meal", "Full meal"))</f>
        <v>No meal</v>
      </c>
      <c r="T1083" s="1" t="str">
        <f>IF(AND(Flights[[#This Row],[Airline]]="US Airways", Flights[[#This Row],[Meal]]="Full Meal"), "Yes", "No")</f>
        <v>No</v>
      </c>
      <c r="U1083" s="1">
        <v>0.98611111111111116</v>
      </c>
      <c r="V1083">
        <v>-9</v>
      </c>
      <c r="W1083" s="1" t="str">
        <f>IF(Flights[[#This Row],[Arrival Delay]] = "", "Cancelled", IF(Flights[[#This Row],[Arrival Delay]]&gt;15, "Delayed", "On time"))</f>
        <v>On time</v>
      </c>
      <c r="X1083" t="str">
        <f>IF(Flights[[#This Row],[Status]]&lt;&gt;"Delayed","", IF(Flights[[#This Row],[Arrival Delay]]&gt;120, "Severe", IF(Flights[[#This Row],[Arrival Delay]]&gt;60, "Major", "Moderate")))</f>
        <v/>
      </c>
      <c r="Y1083" t="b">
        <v>0</v>
      </c>
      <c r="AA1083" t="str">
        <f>IF(OR(AND(Flights[[#This Row],[Status]]="Cancelled", Flights[[#This Row],[Cancellation Reason]]="Airline/Carrier"), Flights[[#This Row],[Delay Type]]="Severe"), "Yes", "No")</f>
        <v>No</v>
      </c>
    </row>
    <row r="1084" spans="1:27" x14ac:dyDescent="0.3">
      <c r="A1084" s="3">
        <v>42090</v>
      </c>
      <c r="B1084" s="22">
        <f>WEEKNUM(Flights[[#This Row],[Date]], 1)</f>
        <v>13</v>
      </c>
      <c r="C1084" s="22">
        <f>WEEKDAY(Flights[[#This Row],[Date]],1)</f>
        <v>6</v>
      </c>
      <c r="D1084" t="s">
        <v>100</v>
      </c>
      <c r="E1084" t="s">
        <v>1987</v>
      </c>
      <c r="F1084" t="s">
        <v>0</v>
      </c>
      <c r="G1084" t="s">
        <v>4</v>
      </c>
      <c r="H1084" t="str">
        <f>_xlfn.XLOOKUP(Flights[[#This Row],[Destination]], Airports!$A$2:$A$78, Airports!$D$2:$D$78)</f>
        <v>Chicago</v>
      </c>
      <c r="I1084" t="str" cm="1">
        <f t="array" ref="I1084">_xlfn.XLOOKUP(Flights[[#This Row],[Destination]],_xlfn._TRO_TRAILING( Airports!A:A),_xlfn._TRO_TRAILING( Airports!E:E), "Not found")</f>
        <v>IL</v>
      </c>
      <c r="J1084" s="1">
        <v>0.25</v>
      </c>
      <c r="K1084" s="22">
        <f>HOUR(Flights[[#This Row],[Scheduled Departure]])</f>
        <v>6</v>
      </c>
      <c r="L1084" s="1">
        <v>0.25</v>
      </c>
      <c r="M1084">
        <f>(L1084-J1084)*24*60</f>
        <v>0</v>
      </c>
      <c r="N1084" s="16">
        <f>Flights[[#This Row],[Length (min)]]/60</f>
        <v>4.4333333333333336</v>
      </c>
      <c r="O1084">
        <v>266</v>
      </c>
      <c r="P1084">
        <v>1744</v>
      </c>
      <c r="Q1084" s="18">
        <f>IFERROR(Flights[[#This Row],[Distance]]/Flights[[#This Row],[Length (hr)]], "")</f>
        <v>393.38345864661653</v>
      </c>
      <c r="R1084" s="1">
        <v>0.50416666666666665</v>
      </c>
      <c r="S1084" s="1" t="str">
        <f>IF(Flights[[#This Row],[Length (hr)]]&lt;2, "No meal", IF(Flights[[#This Row],[Length (hr)]]&lt;3.5, "Light meal", "Full meal"))</f>
        <v>Full meal</v>
      </c>
      <c r="T1084" s="1" t="str">
        <f>IF(AND(Flights[[#This Row],[Airline]]="US Airways", Flights[[#This Row],[Meal]]="Full Meal"), "Yes", "No")</f>
        <v>No</v>
      </c>
      <c r="U1084" s="1">
        <v>0.5180555555555556</v>
      </c>
      <c r="V1084">
        <v>20</v>
      </c>
      <c r="W1084" s="1" t="str">
        <f>IF(Flights[[#This Row],[Arrival Delay]] = "", "Cancelled", IF(Flights[[#This Row],[Arrival Delay]]&gt;15, "Delayed", "On time"))</f>
        <v>Delayed</v>
      </c>
      <c r="X1084" t="str">
        <f>IF(Flights[[#This Row],[Status]]&lt;&gt;"Delayed","", IF(Flights[[#This Row],[Arrival Delay]]&gt;120, "Severe", IF(Flights[[#This Row],[Arrival Delay]]&gt;60, "Major", "Moderate")))</f>
        <v>Moderate</v>
      </c>
      <c r="Y1084" t="b">
        <v>0</v>
      </c>
      <c r="AA1084" t="str">
        <f>IF(OR(AND(Flights[[#This Row],[Status]]="Cancelled", Flights[[#This Row],[Cancellation Reason]]="Airline/Carrier"), Flights[[#This Row],[Delay Type]]="Severe"), "Yes", "No")</f>
        <v>No</v>
      </c>
    </row>
    <row r="1085" spans="1:27" x14ac:dyDescent="0.3">
      <c r="A1085" s="3">
        <v>42090</v>
      </c>
      <c r="B1085" s="22">
        <f>WEEKNUM(Flights[[#This Row],[Date]], 1)</f>
        <v>13</v>
      </c>
      <c r="C1085" s="22">
        <f>WEEKDAY(Flights[[#This Row],[Date]],1)</f>
        <v>6</v>
      </c>
      <c r="D1085" t="s">
        <v>1210</v>
      </c>
      <c r="E1085" t="s">
        <v>1990</v>
      </c>
      <c r="F1085" t="s">
        <v>0</v>
      </c>
      <c r="G1085" t="s">
        <v>273</v>
      </c>
      <c r="H1085" t="str">
        <f>_xlfn.XLOOKUP(Flights[[#This Row],[Destination]], Airports!$A$2:$A$78, Airports!$D$2:$D$78)</f>
        <v>Denver</v>
      </c>
      <c r="I1085" t="str" cm="1">
        <f t="array" ref="I1085">_xlfn.XLOOKUP(Flights[[#This Row],[Destination]],_xlfn._TRO_TRAILING( Airports!A:A),_xlfn._TRO_TRAILING( Airports!E:E), "Not found")</f>
        <v>CO</v>
      </c>
      <c r="J1085" s="1">
        <v>0.34930555555555554</v>
      </c>
      <c r="K1085" s="22">
        <f>HOUR(Flights[[#This Row],[Scheduled Departure]])</f>
        <v>8</v>
      </c>
      <c r="L1085" s="1">
        <v>0.34930555555555554</v>
      </c>
      <c r="M1085">
        <f>(L1085-J1085)*24*60</f>
        <v>0</v>
      </c>
      <c r="N1085" s="16">
        <f>Flights[[#This Row],[Length (min)]]/60</f>
        <v>2.4</v>
      </c>
      <c r="O1085">
        <v>144</v>
      </c>
      <c r="P1085">
        <v>862</v>
      </c>
      <c r="Q1085" s="18">
        <f>IFERROR(Flights[[#This Row],[Distance]]/Flights[[#This Row],[Length (hr)]], "")</f>
        <v>359.16666666666669</v>
      </c>
      <c r="R1085" s="1">
        <v>0.49166666666666664</v>
      </c>
      <c r="S1085" s="1" t="str">
        <f>IF(Flights[[#This Row],[Length (hr)]]&lt;2, "No meal", IF(Flights[[#This Row],[Length (hr)]]&lt;3.5, "Light meal", "Full meal"))</f>
        <v>Light meal</v>
      </c>
      <c r="T1085" s="1" t="str">
        <f>IF(AND(Flights[[#This Row],[Airline]]="US Airways", Flights[[#This Row],[Meal]]="Full Meal"), "Yes", "No")</f>
        <v>No</v>
      </c>
      <c r="U1085" s="1">
        <v>0.4909722222222222</v>
      </c>
      <c r="V1085">
        <v>-1</v>
      </c>
      <c r="W1085" s="1" t="str">
        <f>IF(Flights[[#This Row],[Arrival Delay]] = "", "Cancelled", IF(Flights[[#This Row],[Arrival Delay]]&gt;15, "Delayed", "On time"))</f>
        <v>On time</v>
      </c>
      <c r="X1085" t="str">
        <f>IF(Flights[[#This Row],[Status]]&lt;&gt;"Delayed","", IF(Flights[[#This Row],[Arrival Delay]]&gt;120, "Severe", IF(Flights[[#This Row],[Arrival Delay]]&gt;60, "Major", "Moderate")))</f>
        <v/>
      </c>
      <c r="Y1085" t="b">
        <v>0</v>
      </c>
      <c r="AA1085" t="str">
        <f>IF(OR(AND(Flights[[#This Row],[Status]]="Cancelled", Flights[[#This Row],[Cancellation Reason]]="Airline/Carrier"), Flights[[#This Row],[Delay Type]]="Severe"), "Yes", "No")</f>
        <v>No</v>
      </c>
    </row>
    <row r="1086" spans="1:27" x14ac:dyDescent="0.3">
      <c r="A1086" s="3">
        <v>42090</v>
      </c>
      <c r="B1086" s="22">
        <f>WEEKNUM(Flights[[#This Row],[Date]], 1)</f>
        <v>13</v>
      </c>
      <c r="C1086" s="22">
        <f>WEEKDAY(Flights[[#This Row],[Date]],1)</f>
        <v>6</v>
      </c>
      <c r="D1086" t="s">
        <v>1191</v>
      </c>
      <c r="E1086" t="s">
        <v>1995</v>
      </c>
      <c r="F1086" t="s">
        <v>0</v>
      </c>
      <c r="G1086" t="s">
        <v>303</v>
      </c>
      <c r="H1086" t="str">
        <f>_xlfn.XLOOKUP(Flights[[#This Row],[Destination]], Airports!$A$2:$A$78, Airports!$D$2:$D$78)</f>
        <v>Kansas City</v>
      </c>
      <c r="I1086" t="str" cm="1">
        <f t="array" ref="I1086">_xlfn.XLOOKUP(Flights[[#This Row],[Destination]],_xlfn._TRO_TRAILING( Airports!A:A),_xlfn._TRO_TRAILING( Airports!E:E), "Not found")</f>
        <v>MO</v>
      </c>
      <c r="J1086" s="1">
        <v>0.39583333333333331</v>
      </c>
      <c r="K1086" s="22">
        <f>HOUR(Flights[[#This Row],[Scheduled Departure]])</f>
        <v>9</v>
      </c>
      <c r="L1086" s="1">
        <v>0.39583333333333331</v>
      </c>
      <c r="M1086">
        <f>(L1086-J1086)*24*60</f>
        <v>0</v>
      </c>
      <c r="N1086" s="16">
        <f>Flights[[#This Row],[Length (min)]]/60</f>
        <v>3.1666666666666665</v>
      </c>
      <c r="O1086">
        <v>190</v>
      </c>
      <c r="P1086">
        <v>1363</v>
      </c>
      <c r="Q1086" s="18">
        <f>IFERROR(Flights[[#This Row],[Distance]]/Flights[[#This Row],[Length (hr)]], "")</f>
        <v>430.42105263157896</v>
      </c>
      <c r="R1086" s="1">
        <v>0.60763888888888884</v>
      </c>
      <c r="S1086" s="1" t="str">
        <f>IF(Flights[[#This Row],[Length (hr)]]&lt;2, "No meal", IF(Flights[[#This Row],[Length (hr)]]&lt;3.5, "Light meal", "Full meal"))</f>
        <v>Light meal</v>
      </c>
      <c r="T1086" s="1" t="str">
        <f>IF(AND(Flights[[#This Row],[Airline]]="US Airways", Flights[[#This Row],[Meal]]="Full Meal"), "Yes", "No")</f>
        <v>No</v>
      </c>
      <c r="U1086" s="1">
        <v>0.61111111111111116</v>
      </c>
      <c r="V1086">
        <v>5</v>
      </c>
      <c r="W1086" s="1" t="str">
        <f>IF(Flights[[#This Row],[Arrival Delay]] = "", "Cancelled", IF(Flights[[#This Row],[Arrival Delay]]&gt;15, "Delayed", "On time"))</f>
        <v>On time</v>
      </c>
      <c r="X1086" t="str">
        <f>IF(Flights[[#This Row],[Status]]&lt;&gt;"Delayed","", IF(Flights[[#This Row],[Arrival Delay]]&gt;120, "Severe", IF(Flights[[#This Row],[Arrival Delay]]&gt;60, "Major", "Moderate")))</f>
        <v/>
      </c>
      <c r="Y1086" t="b">
        <v>0</v>
      </c>
      <c r="AA1086" t="str">
        <f>IF(OR(AND(Flights[[#This Row],[Status]]="Cancelled", Flights[[#This Row],[Cancellation Reason]]="Airline/Carrier"), Flights[[#This Row],[Delay Type]]="Severe"), "Yes", "No")</f>
        <v>No</v>
      </c>
    </row>
    <row r="1087" spans="1:27" x14ac:dyDescent="0.3">
      <c r="A1087" s="3">
        <v>42090</v>
      </c>
      <c r="B1087" s="22">
        <f>WEEKNUM(Flights[[#This Row],[Date]], 1)</f>
        <v>13</v>
      </c>
      <c r="C1087" s="22">
        <f>WEEKDAY(Flights[[#This Row],[Date]],1)</f>
        <v>6</v>
      </c>
      <c r="D1087" t="s">
        <v>451</v>
      </c>
      <c r="E1087" t="s">
        <v>1996</v>
      </c>
      <c r="F1087" t="s">
        <v>0</v>
      </c>
      <c r="G1087" t="s">
        <v>4</v>
      </c>
      <c r="H1087" t="str">
        <f>_xlfn.XLOOKUP(Flights[[#This Row],[Destination]], Airports!$A$2:$A$78, Airports!$D$2:$D$78)</f>
        <v>Chicago</v>
      </c>
      <c r="I1087" t="str" cm="1">
        <f t="array" ref="I1087">_xlfn.XLOOKUP(Flights[[#This Row],[Destination]],_xlfn._TRO_TRAILING( Airports!A:A),_xlfn._TRO_TRAILING( Airports!E:E), "Not found")</f>
        <v>IL</v>
      </c>
      <c r="J1087" s="1">
        <v>0.42708333333333331</v>
      </c>
      <c r="K1087" s="22">
        <f>HOUR(Flights[[#This Row],[Scheduled Departure]])</f>
        <v>10</v>
      </c>
      <c r="L1087" s="1">
        <v>0.4236111111111111</v>
      </c>
      <c r="M1087">
        <f>(L1087-J1087)*24*60</f>
        <v>-4.9999999999999822</v>
      </c>
      <c r="N1087" s="16">
        <f>Flights[[#This Row],[Length (min)]]/60</f>
        <v>3.9</v>
      </c>
      <c r="O1087">
        <v>234</v>
      </c>
      <c r="P1087">
        <v>1744</v>
      </c>
      <c r="Q1087" s="18">
        <f>IFERROR(Flights[[#This Row],[Distance]]/Flights[[#This Row],[Length (hr)]], "")</f>
        <v>447.17948717948718</v>
      </c>
      <c r="R1087" s="1">
        <v>0.67361111111111116</v>
      </c>
      <c r="S1087" s="1" t="str">
        <f>IF(Flights[[#This Row],[Length (hr)]]&lt;2, "No meal", IF(Flights[[#This Row],[Length (hr)]]&lt;3.5, "Light meal", "Full meal"))</f>
        <v>Full meal</v>
      </c>
      <c r="T1087" s="1" t="str">
        <f>IF(AND(Flights[[#This Row],[Airline]]="US Airways", Flights[[#This Row],[Meal]]="Full Meal"), "Yes", "No")</f>
        <v>No</v>
      </c>
      <c r="U1087" s="1">
        <v>0.6694444444444444</v>
      </c>
      <c r="V1087">
        <v>-6</v>
      </c>
      <c r="W1087" s="1" t="str">
        <f>IF(Flights[[#This Row],[Arrival Delay]] = "", "Cancelled", IF(Flights[[#This Row],[Arrival Delay]]&gt;15, "Delayed", "On time"))</f>
        <v>On time</v>
      </c>
      <c r="X1087" t="str">
        <f>IF(Flights[[#This Row],[Status]]&lt;&gt;"Delayed","", IF(Flights[[#This Row],[Arrival Delay]]&gt;120, "Severe", IF(Flights[[#This Row],[Arrival Delay]]&gt;60, "Major", "Moderate")))</f>
        <v/>
      </c>
      <c r="Y1087" t="b">
        <v>0</v>
      </c>
      <c r="AA1087" t="str">
        <f>IF(OR(AND(Flights[[#This Row],[Status]]="Cancelled", Flights[[#This Row],[Cancellation Reason]]="Airline/Carrier"), Flights[[#This Row],[Delay Type]]="Severe"), "Yes", "No")</f>
        <v>No</v>
      </c>
    </row>
    <row r="1088" spans="1:27" x14ac:dyDescent="0.3">
      <c r="A1088" s="3">
        <v>42090</v>
      </c>
      <c r="B1088" s="22">
        <f>WEEKNUM(Flights[[#This Row],[Date]], 1)</f>
        <v>13</v>
      </c>
      <c r="C1088" s="22">
        <f>WEEKDAY(Flights[[#This Row],[Date]],1)</f>
        <v>6</v>
      </c>
      <c r="D1088" t="s">
        <v>461</v>
      </c>
      <c r="E1088" t="s">
        <v>1996</v>
      </c>
      <c r="F1088" t="s">
        <v>0</v>
      </c>
      <c r="G1088" t="s">
        <v>12</v>
      </c>
      <c r="H1088" t="str">
        <f>_xlfn.XLOOKUP(Flights[[#This Row],[Destination]], Airports!$A$2:$A$78, Airports!$D$2:$D$78)</f>
        <v>New York</v>
      </c>
      <c r="I1088" t="str" cm="1">
        <f t="array" ref="I1088">_xlfn.XLOOKUP(Flights[[#This Row],[Destination]],_xlfn._TRO_TRAILING( Airports!A:A),_xlfn._TRO_TRAILING( Airports!E:E), "Not found")</f>
        <v>NY</v>
      </c>
      <c r="J1088" s="1">
        <v>0.44791666666666669</v>
      </c>
      <c r="K1088" s="22">
        <f>HOUR(Flights[[#This Row],[Scheduled Departure]])</f>
        <v>10</v>
      </c>
      <c r="L1088" s="1">
        <v>0.47430555555555554</v>
      </c>
      <c r="M1088">
        <f>(L1088-J1088)*24*60</f>
        <v>37.999999999999943</v>
      </c>
      <c r="N1088" s="16">
        <f>Flights[[#This Row],[Length (min)]]/60</f>
        <v>5.3833333333333337</v>
      </c>
      <c r="O1088">
        <v>323</v>
      </c>
      <c r="P1088">
        <v>2475</v>
      </c>
      <c r="Q1088" s="18">
        <f>IFERROR(Flights[[#This Row],[Distance]]/Flights[[#This Row],[Length (hr)]], "")</f>
        <v>459.75232198142413</v>
      </c>
      <c r="R1088" s="1">
        <v>0.79861111111111116</v>
      </c>
      <c r="S1088" s="1" t="str">
        <f>IF(Flights[[#This Row],[Length (hr)]]&lt;2, "No meal", IF(Flights[[#This Row],[Length (hr)]]&lt;3.5, "Light meal", "Full meal"))</f>
        <v>Full meal</v>
      </c>
      <c r="T1088" s="1" t="str">
        <f>IF(AND(Flights[[#This Row],[Airline]]="US Airways", Flights[[#This Row],[Meal]]="Full Meal"), "Yes", "No")</f>
        <v>No</v>
      </c>
      <c r="U1088" s="1">
        <v>0.82361111111111107</v>
      </c>
      <c r="V1088">
        <v>36</v>
      </c>
      <c r="W1088" s="1" t="str">
        <f>IF(Flights[[#This Row],[Arrival Delay]] = "", "Cancelled", IF(Flights[[#This Row],[Arrival Delay]]&gt;15, "Delayed", "On time"))</f>
        <v>Delayed</v>
      </c>
      <c r="X1088" t="str">
        <f>IF(Flights[[#This Row],[Status]]&lt;&gt;"Delayed","", IF(Flights[[#This Row],[Arrival Delay]]&gt;120, "Severe", IF(Flights[[#This Row],[Arrival Delay]]&gt;60, "Major", "Moderate")))</f>
        <v>Moderate</v>
      </c>
      <c r="Y1088" t="b">
        <v>0</v>
      </c>
      <c r="AA1088" t="str">
        <f>IF(OR(AND(Flights[[#This Row],[Status]]="Cancelled", Flights[[#This Row],[Cancellation Reason]]="Airline/Carrier"), Flights[[#This Row],[Delay Type]]="Severe"), "Yes", "No")</f>
        <v>No</v>
      </c>
    </row>
    <row r="1089" spans="1:27" x14ac:dyDescent="0.3">
      <c r="A1089" s="3">
        <v>42090</v>
      </c>
      <c r="B1089" s="22">
        <f>WEEKNUM(Flights[[#This Row],[Date]], 1)</f>
        <v>13</v>
      </c>
      <c r="C1089" s="22">
        <f>WEEKDAY(Flights[[#This Row],[Date]],1)</f>
        <v>6</v>
      </c>
      <c r="D1089" t="s">
        <v>499</v>
      </c>
      <c r="E1089" t="s">
        <v>1989</v>
      </c>
      <c r="F1089" t="s">
        <v>0</v>
      </c>
      <c r="G1089" t="s">
        <v>26</v>
      </c>
      <c r="H1089" t="str">
        <f>_xlfn.XLOOKUP(Flights[[#This Row],[Destination]], Airports!$A$2:$A$78, Airports!$D$2:$D$78)</f>
        <v>Atlanta</v>
      </c>
      <c r="I1089" t="str" cm="1">
        <f t="array" ref="I1089">_xlfn.XLOOKUP(Flights[[#This Row],[Destination]],_xlfn._TRO_TRAILING( Airports!A:A),_xlfn._TRO_TRAILING( Airports!E:E), "Not found")</f>
        <v>GA</v>
      </c>
      <c r="J1089" s="1">
        <v>0.52083333333333337</v>
      </c>
      <c r="K1089" s="22">
        <f>HOUR(Flights[[#This Row],[Scheduled Departure]])</f>
        <v>12</v>
      </c>
      <c r="L1089" s="1">
        <v>0.52500000000000002</v>
      </c>
      <c r="M1089">
        <f>(L1089-J1089)*24*60</f>
        <v>5.9999999999999787</v>
      </c>
      <c r="N1089" s="16">
        <f>Flights[[#This Row],[Length (min)]]/60</f>
        <v>4.1500000000000004</v>
      </c>
      <c r="O1089">
        <v>249</v>
      </c>
      <c r="P1089">
        <v>1947</v>
      </c>
      <c r="Q1089" s="18">
        <f>IFERROR(Flights[[#This Row],[Distance]]/Flights[[#This Row],[Length (hr)]], "")</f>
        <v>469.15662650602405</v>
      </c>
      <c r="R1089" s="1">
        <v>0.82708333333333328</v>
      </c>
      <c r="S1089" s="1" t="str">
        <f>IF(Flights[[#This Row],[Length (hr)]]&lt;2, "No meal", IF(Flights[[#This Row],[Length (hr)]]&lt;3.5, "Light meal", "Full meal"))</f>
        <v>Full meal</v>
      </c>
      <c r="T1089" s="1" t="str">
        <f>IF(AND(Flights[[#This Row],[Airline]]="US Airways", Flights[[#This Row],[Meal]]="Full Meal"), "Yes", "No")</f>
        <v>No</v>
      </c>
      <c r="U1089" s="1">
        <v>0.82291666666666663</v>
      </c>
      <c r="V1089">
        <v>-6</v>
      </c>
      <c r="W1089" s="1" t="str">
        <f>IF(Flights[[#This Row],[Arrival Delay]] = "", "Cancelled", IF(Flights[[#This Row],[Arrival Delay]]&gt;15, "Delayed", "On time"))</f>
        <v>On time</v>
      </c>
      <c r="X1089" t="str">
        <f>IF(Flights[[#This Row],[Status]]&lt;&gt;"Delayed","", IF(Flights[[#This Row],[Arrival Delay]]&gt;120, "Severe", IF(Flights[[#This Row],[Arrival Delay]]&gt;60, "Major", "Moderate")))</f>
        <v/>
      </c>
      <c r="Y1089" t="b">
        <v>0</v>
      </c>
      <c r="AA1089" t="str">
        <f>IF(OR(AND(Flights[[#This Row],[Status]]="Cancelled", Flights[[#This Row],[Cancellation Reason]]="Airline/Carrier"), Flights[[#This Row],[Delay Type]]="Severe"), "Yes", "No")</f>
        <v>No</v>
      </c>
    </row>
    <row r="1090" spans="1:27" x14ac:dyDescent="0.3">
      <c r="A1090" s="3">
        <v>42090</v>
      </c>
      <c r="B1090" s="22">
        <f>WEEKNUM(Flights[[#This Row],[Date]], 1)</f>
        <v>13</v>
      </c>
      <c r="C1090" s="22">
        <f>WEEKDAY(Flights[[#This Row],[Date]],1)</f>
        <v>6</v>
      </c>
      <c r="D1090" t="s">
        <v>794</v>
      </c>
      <c r="E1090" t="s">
        <v>1990</v>
      </c>
      <c r="F1090" t="s">
        <v>0</v>
      </c>
      <c r="G1090" t="s">
        <v>16</v>
      </c>
      <c r="H1090" t="str">
        <f>_xlfn.XLOOKUP(Flights[[#This Row],[Destination]], Airports!$A$2:$A$78, Airports!$D$2:$D$78)</f>
        <v>Dulles</v>
      </c>
      <c r="I1090" t="str" cm="1">
        <f t="array" ref="I1090">_xlfn.XLOOKUP(Flights[[#This Row],[Destination]],_xlfn._TRO_TRAILING( Airports!A:A),_xlfn._TRO_TRAILING( Airports!E:E), "Not found")</f>
        <v>VA</v>
      </c>
      <c r="J1090" s="1">
        <v>0.54374999999999996</v>
      </c>
      <c r="K1090" s="22">
        <f>HOUR(Flights[[#This Row],[Scheduled Departure]])</f>
        <v>13</v>
      </c>
      <c r="L1090" s="1">
        <v>0.54166666666666663</v>
      </c>
      <c r="M1090">
        <f>(L1090-J1090)*24*60</f>
        <v>-2.9999999999999893</v>
      </c>
      <c r="N1090" s="16">
        <f>Flights[[#This Row],[Length (min)]]/60</f>
        <v>5.166666666666667</v>
      </c>
      <c r="O1090">
        <v>310</v>
      </c>
      <c r="P1090">
        <v>2288</v>
      </c>
      <c r="Q1090" s="18">
        <f>IFERROR(Flights[[#This Row],[Distance]]/Flights[[#This Row],[Length (hr)]], "")</f>
        <v>442.83870967741933</v>
      </c>
      <c r="R1090" s="1">
        <v>0.87361111111111112</v>
      </c>
      <c r="S1090" s="1" t="str">
        <f>IF(Flights[[#This Row],[Length (hr)]]&lt;2, "No meal", IF(Flights[[#This Row],[Length (hr)]]&lt;3.5, "Light meal", "Full meal"))</f>
        <v>Full meal</v>
      </c>
      <c r="T1090" s="1" t="str">
        <f>IF(AND(Flights[[#This Row],[Airline]]="US Airways", Flights[[#This Row],[Meal]]="Full Meal"), "Yes", "No")</f>
        <v>No</v>
      </c>
      <c r="U1090" s="1">
        <v>0.88194444444444442</v>
      </c>
      <c r="V1090">
        <v>12</v>
      </c>
      <c r="W1090" s="1" t="str">
        <f>IF(Flights[[#This Row],[Arrival Delay]] = "", "Cancelled", IF(Flights[[#This Row],[Arrival Delay]]&gt;15, "Delayed", "On time"))</f>
        <v>On time</v>
      </c>
      <c r="X1090" t="str">
        <f>IF(Flights[[#This Row],[Status]]&lt;&gt;"Delayed","", IF(Flights[[#This Row],[Arrival Delay]]&gt;120, "Severe", IF(Flights[[#This Row],[Arrival Delay]]&gt;60, "Major", "Moderate")))</f>
        <v/>
      </c>
      <c r="Y1090" t="b">
        <v>0</v>
      </c>
      <c r="AA1090" t="str">
        <f>IF(OR(AND(Flights[[#This Row],[Status]]="Cancelled", Flights[[#This Row],[Cancellation Reason]]="Airline/Carrier"), Flights[[#This Row],[Delay Type]]="Severe"), "Yes", "No")</f>
        <v>No</v>
      </c>
    </row>
    <row r="1091" spans="1:27" x14ac:dyDescent="0.3">
      <c r="A1091" s="3">
        <v>42090</v>
      </c>
      <c r="B1091" s="22">
        <f>WEEKNUM(Flights[[#This Row],[Date]], 1)</f>
        <v>13</v>
      </c>
      <c r="C1091" s="22">
        <f>WEEKDAY(Flights[[#This Row],[Date]],1)</f>
        <v>6</v>
      </c>
      <c r="D1091" t="s">
        <v>93</v>
      </c>
      <c r="E1091" t="s">
        <v>1987</v>
      </c>
      <c r="F1091" t="s">
        <v>0</v>
      </c>
      <c r="G1091" t="s">
        <v>4</v>
      </c>
      <c r="H1091" t="str">
        <f>_xlfn.XLOOKUP(Flights[[#This Row],[Destination]], Airports!$A$2:$A$78, Airports!$D$2:$D$78)</f>
        <v>Chicago</v>
      </c>
      <c r="I1091" t="str" cm="1">
        <f t="array" ref="I1091">_xlfn.XLOOKUP(Flights[[#This Row],[Destination]],_xlfn._TRO_TRAILING( Airports!A:A),_xlfn._TRO_TRAILING( Airports!E:E), "Not found")</f>
        <v>IL</v>
      </c>
      <c r="J1091" s="1">
        <v>0.73958333333333337</v>
      </c>
      <c r="K1091" s="22">
        <f>HOUR(Flights[[#This Row],[Scheduled Departure]])</f>
        <v>17</v>
      </c>
      <c r="L1091" s="1">
        <v>0.73819444444444449</v>
      </c>
      <c r="M1091">
        <f>(L1091-J1091)*24*60</f>
        <v>-1.9999999999999929</v>
      </c>
      <c r="N1091" s="16">
        <f>Flights[[#This Row],[Length (min)]]/60</f>
        <v>4.3499999999999996</v>
      </c>
      <c r="O1091">
        <v>261</v>
      </c>
      <c r="P1091">
        <v>1744</v>
      </c>
      <c r="Q1091" s="18">
        <f>IFERROR(Flights[[#This Row],[Distance]]/Flights[[#This Row],[Length (hr)]], "")</f>
        <v>400.91954022988511</v>
      </c>
      <c r="R1091" s="1">
        <v>0.99027777777777781</v>
      </c>
      <c r="S1091" s="1" t="str">
        <f>IF(Flights[[#This Row],[Length (hr)]]&lt;2, "No meal", IF(Flights[[#This Row],[Length (hr)]]&lt;3.5, "Light meal", "Full meal"))</f>
        <v>Full meal</v>
      </c>
      <c r="T1091" s="1" t="str">
        <f>IF(AND(Flights[[#This Row],[Airline]]="US Airways", Flights[[#This Row],[Meal]]="Full Meal"), "Yes", "No")</f>
        <v>No</v>
      </c>
      <c r="U1091" s="1">
        <v>2.7777777777777779E-3</v>
      </c>
      <c r="V1091">
        <v>18</v>
      </c>
      <c r="W1091" s="1" t="str">
        <f>IF(Flights[[#This Row],[Arrival Delay]] = "", "Cancelled", IF(Flights[[#This Row],[Arrival Delay]]&gt;15, "Delayed", "On time"))</f>
        <v>Delayed</v>
      </c>
      <c r="X1091" t="str">
        <f>IF(Flights[[#This Row],[Status]]&lt;&gt;"Delayed","", IF(Flights[[#This Row],[Arrival Delay]]&gt;120, "Severe", IF(Flights[[#This Row],[Arrival Delay]]&gt;60, "Major", "Moderate")))</f>
        <v>Moderate</v>
      </c>
      <c r="Y1091" t="b">
        <v>0</v>
      </c>
      <c r="AA1091" t="str">
        <f>IF(OR(AND(Flights[[#This Row],[Status]]="Cancelled", Flights[[#This Row],[Cancellation Reason]]="Airline/Carrier"), Flights[[#This Row],[Delay Type]]="Severe"), "Yes", "No")</f>
        <v>No</v>
      </c>
    </row>
    <row r="1092" spans="1:27" x14ac:dyDescent="0.3">
      <c r="A1092" s="3">
        <v>42090</v>
      </c>
      <c r="B1092" s="22">
        <f>WEEKNUM(Flights[[#This Row],[Date]], 1)</f>
        <v>13</v>
      </c>
      <c r="C1092" s="22">
        <f>WEEKDAY(Flights[[#This Row],[Date]],1)</f>
        <v>6</v>
      </c>
      <c r="D1092" t="s">
        <v>740</v>
      </c>
      <c r="E1092" t="s">
        <v>1994</v>
      </c>
      <c r="F1092" t="s">
        <v>0</v>
      </c>
      <c r="G1092" t="s">
        <v>347</v>
      </c>
      <c r="H1092" t="str">
        <f>_xlfn.XLOOKUP(Flights[[#This Row],[Destination]], Airports!$A$2:$A$78, Airports!$D$2:$D$78)</f>
        <v>San Jose</v>
      </c>
      <c r="I1092" t="str" cm="1">
        <f t="array" ref="I1092">_xlfn.XLOOKUP(Flights[[#This Row],[Destination]],_xlfn._TRO_TRAILING( Airports!A:A),_xlfn._TRO_TRAILING( Airports!E:E), "Not found")</f>
        <v>CA</v>
      </c>
      <c r="J1092" s="1">
        <v>0.77430555555555558</v>
      </c>
      <c r="K1092" s="22">
        <f>HOUR(Flights[[#This Row],[Scheduled Departure]])</f>
        <v>18</v>
      </c>
      <c r="L1092" s="1">
        <v>0.77013888888888893</v>
      </c>
      <c r="M1092">
        <f>(L1092-J1092)*24*60</f>
        <v>-5.9999999999999787</v>
      </c>
      <c r="N1092" s="16">
        <f>Flights[[#This Row],[Length (min)]]/60</f>
        <v>1.1666666666666667</v>
      </c>
      <c r="O1092">
        <v>70</v>
      </c>
      <c r="P1092">
        <v>308</v>
      </c>
      <c r="Q1092" s="18">
        <f>IFERROR(Flights[[#This Row],[Distance]]/Flights[[#This Row],[Length (hr)]], "")</f>
        <v>264</v>
      </c>
      <c r="R1092" s="1">
        <v>0.83333333333333337</v>
      </c>
      <c r="S1092" s="1" t="str">
        <f>IF(Flights[[#This Row],[Length (hr)]]&lt;2, "No meal", IF(Flights[[#This Row],[Length (hr)]]&lt;3.5, "Light meal", "Full meal"))</f>
        <v>No meal</v>
      </c>
      <c r="T1092" s="1" t="str">
        <f>IF(AND(Flights[[#This Row],[Airline]]="US Airways", Flights[[#This Row],[Meal]]="Full Meal"), "Yes", "No")</f>
        <v>No</v>
      </c>
      <c r="U1092" s="1">
        <v>0.81874999999999998</v>
      </c>
      <c r="V1092">
        <v>-21</v>
      </c>
      <c r="W1092" s="1" t="str">
        <f>IF(Flights[[#This Row],[Arrival Delay]] = "", "Cancelled", IF(Flights[[#This Row],[Arrival Delay]]&gt;15, "Delayed", "On time"))</f>
        <v>On time</v>
      </c>
      <c r="X1092" t="str">
        <f>IF(Flights[[#This Row],[Status]]&lt;&gt;"Delayed","", IF(Flights[[#This Row],[Arrival Delay]]&gt;120, "Severe", IF(Flights[[#This Row],[Arrival Delay]]&gt;60, "Major", "Moderate")))</f>
        <v/>
      </c>
      <c r="Y1092" t="b">
        <v>0</v>
      </c>
      <c r="AA1092" t="str">
        <f>IF(OR(AND(Flights[[#This Row],[Status]]="Cancelled", Flights[[#This Row],[Cancellation Reason]]="Airline/Carrier"), Flights[[#This Row],[Delay Type]]="Severe"), "Yes", "No")</f>
        <v>No</v>
      </c>
    </row>
    <row r="1093" spans="1:27" x14ac:dyDescent="0.3">
      <c r="A1093" s="3">
        <v>42090</v>
      </c>
      <c r="B1093" s="22">
        <f>WEEKNUM(Flights[[#This Row],[Date]], 1)</f>
        <v>13</v>
      </c>
      <c r="C1093" s="22">
        <f>WEEKDAY(Flights[[#This Row],[Date]],1)</f>
        <v>6</v>
      </c>
      <c r="D1093" t="s">
        <v>1173</v>
      </c>
      <c r="E1093" t="s">
        <v>1995</v>
      </c>
      <c r="F1093" t="s">
        <v>0</v>
      </c>
      <c r="G1093" t="s">
        <v>273</v>
      </c>
      <c r="H1093" t="str">
        <f>_xlfn.XLOOKUP(Flights[[#This Row],[Destination]], Airports!$A$2:$A$78, Airports!$D$2:$D$78)</f>
        <v>Denver</v>
      </c>
      <c r="I1093" t="str" cm="1">
        <f t="array" ref="I1093">_xlfn.XLOOKUP(Flights[[#This Row],[Destination]],_xlfn._TRO_TRAILING( Airports!A:A),_xlfn._TRO_TRAILING( Airports!E:E), "Not found")</f>
        <v>CO</v>
      </c>
      <c r="J1093" s="1">
        <v>0.82986111111111116</v>
      </c>
      <c r="K1093" s="22">
        <f>HOUR(Flights[[#This Row],[Scheduled Departure]])</f>
        <v>19</v>
      </c>
      <c r="L1093" s="1">
        <v>0.82847222222222228</v>
      </c>
      <c r="M1093">
        <f>(L1093-J1093)*24*60</f>
        <v>-1.9999999999999929</v>
      </c>
      <c r="N1093" s="16">
        <f>Flights[[#This Row],[Length (min)]]/60</f>
        <v>2.1666666666666665</v>
      </c>
      <c r="O1093">
        <v>130</v>
      </c>
      <c r="P1093">
        <v>862</v>
      </c>
      <c r="Q1093" s="18">
        <f>IFERROR(Flights[[#This Row],[Distance]]/Flights[[#This Row],[Length (hr)]], "")</f>
        <v>397.84615384615387</v>
      </c>
      <c r="R1093" s="1">
        <v>0.96527777777777779</v>
      </c>
      <c r="S1093" s="1" t="str">
        <f>IF(Flights[[#This Row],[Length (hr)]]&lt;2, "No meal", IF(Flights[[#This Row],[Length (hr)]]&lt;3.5, "Light meal", "Full meal"))</f>
        <v>Light meal</v>
      </c>
      <c r="T1093" s="1" t="str">
        <f>IF(AND(Flights[[#This Row],[Airline]]="US Airways", Flights[[#This Row],[Meal]]="Full Meal"), "Yes", "No")</f>
        <v>No</v>
      </c>
      <c r="U1093" s="1">
        <v>0.9604166666666667</v>
      </c>
      <c r="V1093">
        <v>-7</v>
      </c>
      <c r="W1093" s="1" t="str">
        <f>IF(Flights[[#This Row],[Arrival Delay]] = "", "Cancelled", IF(Flights[[#This Row],[Arrival Delay]]&gt;15, "Delayed", "On time"))</f>
        <v>On time</v>
      </c>
      <c r="X1093" t="str">
        <f>IF(Flights[[#This Row],[Status]]&lt;&gt;"Delayed","", IF(Flights[[#This Row],[Arrival Delay]]&gt;120, "Severe", IF(Flights[[#This Row],[Arrival Delay]]&gt;60, "Major", "Moderate")))</f>
        <v/>
      </c>
      <c r="Y1093" t="b">
        <v>0</v>
      </c>
      <c r="AA1093" t="str">
        <f>IF(OR(AND(Flights[[#This Row],[Status]]="Cancelled", Flights[[#This Row],[Cancellation Reason]]="Airline/Carrier"), Flights[[#This Row],[Delay Type]]="Severe"), "Yes", "No")</f>
        <v>No</v>
      </c>
    </row>
    <row r="1094" spans="1:27" x14ac:dyDescent="0.3">
      <c r="A1094" s="3">
        <v>42090</v>
      </c>
      <c r="B1094" s="22">
        <f>WEEKNUM(Flights[[#This Row],[Date]], 1)</f>
        <v>13</v>
      </c>
      <c r="C1094" s="22">
        <f>WEEKDAY(Flights[[#This Row],[Date]],1)</f>
        <v>6</v>
      </c>
      <c r="D1094" t="s">
        <v>1009</v>
      </c>
      <c r="E1094" t="s">
        <v>1989</v>
      </c>
      <c r="F1094" t="s">
        <v>0</v>
      </c>
      <c r="G1094" t="s">
        <v>344</v>
      </c>
      <c r="H1094" t="str">
        <f>_xlfn.XLOOKUP(Flights[[#This Row],[Destination]], Airports!$A$2:$A$78, Airports!$D$2:$D$78)</f>
        <v>Seattle</v>
      </c>
      <c r="I1094" t="str" cm="1">
        <f t="array" ref="I1094">_xlfn.XLOOKUP(Flights[[#This Row],[Destination]],_xlfn._TRO_TRAILING( Airports!A:A),_xlfn._TRO_TRAILING( Airports!E:E), "Not found")</f>
        <v>WA</v>
      </c>
      <c r="J1094" s="1">
        <v>0.86111111111111116</v>
      </c>
      <c r="K1094" s="22">
        <f>HOUR(Flights[[#This Row],[Scheduled Departure]])</f>
        <v>20</v>
      </c>
      <c r="L1094" s="1">
        <v>0.85763888888888884</v>
      </c>
      <c r="M1094">
        <f>(L1094-J1094)*24*60</f>
        <v>-5.0000000000001421</v>
      </c>
      <c r="N1094" s="16">
        <f>Flights[[#This Row],[Length (min)]]/60</f>
        <v>2.8333333333333335</v>
      </c>
      <c r="O1094">
        <v>170</v>
      </c>
      <c r="P1094">
        <v>954</v>
      </c>
      <c r="Q1094" s="18">
        <f>IFERROR(Flights[[#This Row],[Distance]]/Flights[[#This Row],[Length (hr)]], "")</f>
        <v>336.70588235294116</v>
      </c>
      <c r="R1094" s="1">
        <v>0.9770833333333333</v>
      </c>
      <c r="S1094" s="1" t="str">
        <f>IF(Flights[[#This Row],[Length (hr)]]&lt;2, "No meal", IF(Flights[[#This Row],[Length (hr)]]&lt;3.5, "Light meal", "Full meal"))</f>
        <v>Light meal</v>
      </c>
      <c r="T1094" s="1" t="str">
        <f>IF(AND(Flights[[#This Row],[Airline]]="US Airways", Flights[[#This Row],[Meal]]="Full Meal"), "Yes", "No")</f>
        <v>No</v>
      </c>
      <c r="U1094" s="1">
        <v>0.97569444444444442</v>
      </c>
      <c r="V1094">
        <v>-2</v>
      </c>
      <c r="W1094" s="1" t="str">
        <f>IF(Flights[[#This Row],[Arrival Delay]] = "", "Cancelled", IF(Flights[[#This Row],[Arrival Delay]]&gt;15, "Delayed", "On time"))</f>
        <v>On time</v>
      </c>
      <c r="X1094" t="str">
        <f>IF(Flights[[#This Row],[Status]]&lt;&gt;"Delayed","", IF(Flights[[#This Row],[Arrival Delay]]&gt;120, "Severe", IF(Flights[[#This Row],[Arrival Delay]]&gt;60, "Major", "Moderate")))</f>
        <v/>
      </c>
      <c r="Y1094" t="b">
        <v>0</v>
      </c>
      <c r="AA1094" t="str">
        <f>IF(OR(AND(Flights[[#This Row],[Status]]="Cancelled", Flights[[#This Row],[Cancellation Reason]]="Airline/Carrier"), Flights[[#This Row],[Delay Type]]="Severe"), "Yes", "No")</f>
        <v>No</v>
      </c>
    </row>
    <row r="1095" spans="1:27" x14ac:dyDescent="0.3">
      <c r="A1095" s="3">
        <v>42090</v>
      </c>
      <c r="B1095" s="22">
        <f>WEEKNUM(Flights[[#This Row],[Date]], 1)</f>
        <v>13</v>
      </c>
      <c r="C1095" s="22">
        <f>WEEKDAY(Flights[[#This Row],[Date]],1)</f>
        <v>6</v>
      </c>
      <c r="D1095" t="s">
        <v>1094</v>
      </c>
      <c r="E1095" t="s">
        <v>1994</v>
      </c>
      <c r="F1095" t="s">
        <v>0</v>
      </c>
      <c r="G1095" t="s">
        <v>339</v>
      </c>
      <c r="H1095" t="str">
        <f>_xlfn.XLOOKUP(Flights[[#This Row],[Destination]], Airports!$A$2:$A$78, Airports!$D$2:$D$78)</f>
        <v>San Diego</v>
      </c>
      <c r="I1095" t="str" cm="1">
        <f t="array" ref="I1095">_xlfn.XLOOKUP(Flights[[#This Row],[Destination]],_xlfn._TRO_TRAILING( Airports!A:A),_xlfn._TRO_TRAILING( Airports!E:E), "Not found")</f>
        <v>CA</v>
      </c>
      <c r="J1095" s="1">
        <v>0.88194444444444442</v>
      </c>
      <c r="K1095" s="22">
        <f>HOUR(Flights[[#This Row],[Scheduled Departure]])</f>
        <v>21</v>
      </c>
      <c r="L1095" s="1">
        <v>0.89513888888888893</v>
      </c>
      <c r="M1095">
        <f>(L1095-J1095)*24*60</f>
        <v>19.000000000000092</v>
      </c>
      <c r="N1095" s="16">
        <f>Flights[[#This Row],[Length (min)]]/60</f>
        <v>0.7</v>
      </c>
      <c r="O1095">
        <v>42</v>
      </c>
      <c r="P1095">
        <v>109</v>
      </c>
      <c r="Q1095" s="18">
        <f>IFERROR(Flights[[#This Row],[Distance]]/Flights[[#This Row],[Length (hr)]], "")</f>
        <v>155.71428571428572</v>
      </c>
      <c r="R1095" s="1">
        <v>0.91597222222222219</v>
      </c>
      <c r="S1095" s="1" t="str">
        <f>IF(Flights[[#This Row],[Length (hr)]]&lt;2, "No meal", IF(Flights[[#This Row],[Length (hr)]]&lt;3.5, "Light meal", "Full meal"))</f>
        <v>No meal</v>
      </c>
      <c r="T1095" s="1" t="str">
        <f>IF(AND(Flights[[#This Row],[Airline]]="US Airways", Flights[[#This Row],[Meal]]="Full Meal"), "Yes", "No")</f>
        <v>No</v>
      </c>
      <c r="U1095" s="1">
        <v>0.9243055555555556</v>
      </c>
      <c r="V1095">
        <v>12</v>
      </c>
      <c r="W1095" s="1" t="str">
        <f>IF(Flights[[#This Row],[Arrival Delay]] = "", "Cancelled", IF(Flights[[#This Row],[Arrival Delay]]&gt;15, "Delayed", "On time"))</f>
        <v>On time</v>
      </c>
      <c r="X1095" t="str">
        <f>IF(Flights[[#This Row],[Status]]&lt;&gt;"Delayed","", IF(Flights[[#This Row],[Arrival Delay]]&gt;120, "Severe", IF(Flights[[#This Row],[Arrival Delay]]&gt;60, "Major", "Moderate")))</f>
        <v/>
      </c>
      <c r="Y1095" t="b">
        <v>0</v>
      </c>
      <c r="AA1095" t="str">
        <f>IF(OR(AND(Flights[[#This Row],[Status]]="Cancelled", Flights[[#This Row],[Cancellation Reason]]="Airline/Carrier"), Flights[[#This Row],[Delay Type]]="Severe"), "Yes", "No")</f>
        <v>No</v>
      </c>
    </row>
    <row r="1096" spans="1:27" x14ac:dyDescent="0.3">
      <c r="A1096" s="3">
        <v>42091</v>
      </c>
      <c r="B1096" s="22">
        <f>WEEKNUM(Flights[[#This Row],[Date]], 1)</f>
        <v>13</v>
      </c>
      <c r="C1096" s="22">
        <f>WEEKDAY(Flights[[#This Row],[Date]],1)</f>
        <v>7</v>
      </c>
      <c r="D1096" t="s">
        <v>1097</v>
      </c>
      <c r="E1096" t="s">
        <v>1989</v>
      </c>
      <c r="F1096" t="s">
        <v>0</v>
      </c>
      <c r="G1096" t="s">
        <v>276</v>
      </c>
      <c r="H1096" t="str">
        <f>_xlfn.XLOOKUP(Flights[[#This Row],[Destination]], Airports!$A$2:$A$78, Airports!$D$2:$D$78)</f>
        <v>Detroit</v>
      </c>
      <c r="I1096" t="str" cm="1">
        <f t="array" ref="I1096">_xlfn.XLOOKUP(Flights[[#This Row],[Destination]],_xlfn._TRO_TRAILING( Airports!A:A),_xlfn._TRO_TRAILING( Airports!E:E), "Not found")</f>
        <v>MI</v>
      </c>
      <c r="J1096" s="1">
        <v>2.4305555555555556E-2</v>
      </c>
      <c r="K1096" s="22">
        <f>HOUR(Flights[[#This Row],[Scheduled Departure]])</f>
        <v>0</v>
      </c>
      <c r="L1096" s="1">
        <v>3.4027777777777775E-2</v>
      </c>
      <c r="M1096">
        <f>(L1096-J1096)*24*60</f>
        <v>13.999999999999995</v>
      </c>
      <c r="N1096" s="16">
        <f>Flights[[#This Row],[Length (min)]]/60</f>
        <v>4.2833333333333332</v>
      </c>
      <c r="O1096">
        <v>257</v>
      </c>
      <c r="P1096">
        <v>1979</v>
      </c>
      <c r="Q1096" s="18">
        <f>IFERROR(Flights[[#This Row],[Distance]]/Flights[[#This Row],[Length (hr)]], "")</f>
        <v>462.02334630350197</v>
      </c>
      <c r="R1096" s="1">
        <v>0.32777777777777778</v>
      </c>
      <c r="S1096" s="1" t="str">
        <f>IF(Flights[[#This Row],[Length (hr)]]&lt;2, "No meal", IF(Flights[[#This Row],[Length (hr)]]&lt;3.5, "Light meal", "Full meal"))</f>
        <v>Full meal</v>
      </c>
      <c r="T1096" s="1" t="str">
        <f>IF(AND(Flights[[#This Row],[Airline]]="US Airways", Flights[[#This Row],[Meal]]="Full Meal"), "Yes", "No")</f>
        <v>No</v>
      </c>
      <c r="U1096" s="1">
        <v>0.33750000000000002</v>
      </c>
      <c r="V1096">
        <v>14</v>
      </c>
      <c r="W1096" s="1" t="str">
        <f>IF(Flights[[#This Row],[Arrival Delay]] = "", "Cancelled", IF(Flights[[#This Row],[Arrival Delay]]&gt;15, "Delayed", "On time"))</f>
        <v>On time</v>
      </c>
      <c r="X1096" t="str">
        <f>IF(Flights[[#This Row],[Status]]&lt;&gt;"Delayed","", IF(Flights[[#This Row],[Arrival Delay]]&gt;120, "Severe", IF(Flights[[#This Row],[Arrival Delay]]&gt;60, "Major", "Moderate")))</f>
        <v/>
      </c>
      <c r="Y1096" t="b">
        <v>0</v>
      </c>
      <c r="AA1096" t="str">
        <f>IF(OR(AND(Flights[[#This Row],[Status]]="Cancelled", Flights[[#This Row],[Cancellation Reason]]="Airline/Carrier"), Flights[[#This Row],[Delay Type]]="Severe"), "Yes", "No")</f>
        <v>No</v>
      </c>
    </row>
    <row r="1097" spans="1:27" x14ac:dyDescent="0.3">
      <c r="A1097" s="3">
        <v>42091</v>
      </c>
      <c r="B1097" s="22">
        <f>WEEKNUM(Flights[[#This Row],[Date]], 1)</f>
        <v>13</v>
      </c>
      <c r="C1097" s="22">
        <f>WEEKDAY(Flights[[#This Row],[Date]],1)</f>
        <v>7</v>
      </c>
      <c r="D1097" t="s">
        <v>39</v>
      </c>
      <c r="E1097" t="s">
        <v>1987</v>
      </c>
      <c r="F1097" t="s">
        <v>0</v>
      </c>
      <c r="G1097" t="s">
        <v>9</v>
      </c>
      <c r="H1097" t="str">
        <f>_xlfn.XLOOKUP(Flights[[#This Row],[Destination]], Airports!$A$2:$A$78, Airports!$D$2:$D$78)</f>
        <v>San Francisco</v>
      </c>
      <c r="I1097" t="str" cm="1">
        <f t="array" ref="I1097">_xlfn.XLOOKUP(Flights[[#This Row],[Destination]],_xlfn._TRO_TRAILING( Airports!A:A),_xlfn._TRO_TRAILING( Airports!E:E), "Not found")</f>
        <v>CA</v>
      </c>
      <c r="J1097" s="1">
        <v>0.28125</v>
      </c>
      <c r="K1097" s="22">
        <f>HOUR(Flights[[#This Row],[Scheduled Departure]])</f>
        <v>6</v>
      </c>
      <c r="L1097" s="1">
        <v>0.27777777777777779</v>
      </c>
      <c r="M1097">
        <f>(L1097-J1097)*24*60</f>
        <v>-4.9999999999999822</v>
      </c>
      <c r="N1097" s="16">
        <f>Flights[[#This Row],[Length (min)]]/60</f>
        <v>1.2666666666666666</v>
      </c>
      <c r="O1097">
        <v>76</v>
      </c>
      <c r="P1097">
        <v>337</v>
      </c>
      <c r="Q1097" s="18">
        <f>IFERROR(Flights[[#This Row],[Distance]]/Flights[[#This Row],[Length (hr)]], "")</f>
        <v>266.0526315789474</v>
      </c>
      <c r="R1097" s="1">
        <v>0.34166666666666667</v>
      </c>
      <c r="S1097" s="1" t="str">
        <f>IF(Flights[[#This Row],[Length (hr)]]&lt;2, "No meal", IF(Flights[[#This Row],[Length (hr)]]&lt;3.5, "Light meal", "Full meal"))</f>
        <v>No meal</v>
      </c>
      <c r="T1097" s="1" t="str">
        <f>IF(AND(Flights[[#This Row],[Airline]]="US Airways", Flights[[#This Row],[Meal]]="Full Meal"), "Yes", "No")</f>
        <v>No</v>
      </c>
      <c r="U1097" s="1">
        <v>0.33055555555555555</v>
      </c>
      <c r="V1097">
        <v>-16</v>
      </c>
      <c r="W1097" s="1" t="str">
        <f>IF(Flights[[#This Row],[Arrival Delay]] = "", "Cancelled", IF(Flights[[#This Row],[Arrival Delay]]&gt;15, "Delayed", "On time"))</f>
        <v>On time</v>
      </c>
      <c r="X1097" t="str">
        <f>IF(Flights[[#This Row],[Status]]&lt;&gt;"Delayed","", IF(Flights[[#This Row],[Arrival Delay]]&gt;120, "Severe", IF(Flights[[#This Row],[Arrival Delay]]&gt;60, "Major", "Moderate")))</f>
        <v/>
      </c>
      <c r="Y1097" t="b">
        <v>0</v>
      </c>
      <c r="AA1097" t="str">
        <f>IF(OR(AND(Flights[[#This Row],[Status]]="Cancelled", Flights[[#This Row],[Cancellation Reason]]="Airline/Carrier"), Flights[[#This Row],[Delay Type]]="Severe"), "Yes", "No")</f>
        <v>No</v>
      </c>
    </row>
    <row r="1098" spans="1:27" x14ac:dyDescent="0.3">
      <c r="A1098" s="3">
        <v>42091</v>
      </c>
      <c r="B1098" s="22">
        <f>WEEKNUM(Flights[[#This Row],[Date]], 1)</f>
        <v>13</v>
      </c>
      <c r="C1098" s="22">
        <f>WEEKDAY(Flights[[#This Row],[Date]],1)</f>
        <v>7</v>
      </c>
      <c r="D1098" t="s">
        <v>411</v>
      </c>
      <c r="E1098" t="s">
        <v>1989</v>
      </c>
      <c r="F1098" t="s">
        <v>0</v>
      </c>
      <c r="G1098" t="s">
        <v>20</v>
      </c>
      <c r="H1098" t="str">
        <f>_xlfn.XLOOKUP(Flights[[#This Row],[Destination]], Airports!$A$2:$A$78, Airports!$D$2:$D$78)</f>
        <v>Kahului</v>
      </c>
      <c r="I1098" t="str" cm="1">
        <f t="array" ref="I1098">_xlfn.XLOOKUP(Flights[[#This Row],[Destination]],_xlfn._TRO_TRAILING( Airports!A:A),_xlfn._TRO_TRAILING( Airports!E:E), "Not found")</f>
        <v>HI</v>
      </c>
      <c r="J1098" s="1">
        <v>0.33680555555555558</v>
      </c>
      <c r="K1098" s="22">
        <f>HOUR(Flights[[#This Row],[Scheduled Departure]])</f>
        <v>8</v>
      </c>
      <c r="L1098" s="1">
        <v>0.33333333333333331</v>
      </c>
      <c r="M1098">
        <f>(L1098-J1098)*24*60</f>
        <v>-5.0000000000000622</v>
      </c>
      <c r="N1098" s="16">
        <f>Flights[[#This Row],[Length (min)]]/60</f>
        <v>5.8833333333333337</v>
      </c>
      <c r="O1098">
        <v>353</v>
      </c>
      <c r="P1098">
        <v>2486</v>
      </c>
      <c r="Q1098" s="18">
        <f>IFERROR(Flights[[#This Row],[Distance]]/Flights[[#This Row],[Length (hr)]], "")</f>
        <v>422.5495750708215</v>
      </c>
      <c r="R1098" s="1">
        <v>0.45555555555555555</v>
      </c>
      <c r="S1098" s="1" t="str">
        <f>IF(Flights[[#This Row],[Length (hr)]]&lt;2, "No meal", IF(Flights[[#This Row],[Length (hr)]]&lt;3.5, "Light meal", "Full meal"))</f>
        <v>Full meal</v>
      </c>
      <c r="T1098" s="1" t="str">
        <f>IF(AND(Flights[[#This Row],[Airline]]="US Airways", Flights[[#This Row],[Meal]]="Full Meal"), "Yes", "No")</f>
        <v>No</v>
      </c>
      <c r="U1098" s="1">
        <v>0.45347222222222222</v>
      </c>
      <c r="V1098">
        <v>-3</v>
      </c>
      <c r="W1098" s="1" t="str">
        <f>IF(Flights[[#This Row],[Arrival Delay]] = "", "Cancelled", IF(Flights[[#This Row],[Arrival Delay]]&gt;15, "Delayed", "On time"))</f>
        <v>On time</v>
      </c>
      <c r="X1098" t="str">
        <f>IF(Flights[[#This Row],[Status]]&lt;&gt;"Delayed","", IF(Flights[[#This Row],[Arrival Delay]]&gt;120, "Severe", IF(Flights[[#This Row],[Arrival Delay]]&gt;60, "Major", "Moderate")))</f>
        <v/>
      </c>
      <c r="Y1098" t="b">
        <v>0</v>
      </c>
      <c r="AA1098" t="str">
        <f>IF(OR(AND(Flights[[#This Row],[Status]]="Cancelled", Flights[[#This Row],[Cancellation Reason]]="Airline/Carrier"), Flights[[#This Row],[Delay Type]]="Severe"), "Yes", "No")</f>
        <v>No</v>
      </c>
    </row>
    <row r="1099" spans="1:27" x14ac:dyDescent="0.3">
      <c r="A1099" s="3">
        <v>42091</v>
      </c>
      <c r="B1099" s="22">
        <f>WEEKNUM(Flights[[#This Row],[Date]], 1)</f>
        <v>13</v>
      </c>
      <c r="C1099" s="22">
        <f>WEEKDAY(Flights[[#This Row],[Date]],1)</f>
        <v>7</v>
      </c>
      <c r="D1099" t="s">
        <v>1060</v>
      </c>
      <c r="E1099" t="s">
        <v>1994</v>
      </c>
      <c r="F1099" t="s">
        <v>0</v>
      </c>
      <c r="G1099" t="s">
        <v>349</v>
      </c>
      <c r="H1099" t="str">
        <f>_xlfn.XLOOKUP(Flights[[#This Row],[Destination]], Airports!$A$2:$A$78, Airports!$D$2:$D$78)</f>
        <v>Salt Lake City</v>
      </c>
      <c r="I1099" t="str" cm="1">
        <f t="array" ref="I1099">_xlfn.XLOOKUP(Flights[[#This Row],[Destination]],_xlfn._TRO_TRAILING( Airports!A:A),_xlfn._TRO_TRAILING( Airports!E:E), "Not found")</f>
        <v>UT</v>
      </c>
      <c r="J1099" s="1">
        <v>0.36458333333333331</v>
      </c>
      <c r="K1099" s="22">
        <f>HOUR(Flights[[#This Row],[Scheduled Departure]])</f>
        <v>8</v>
      </c>
      <c r="L1099" s="1">
        <v>0.36458333333333331</v>
      </c>
      <c r="M1099">
        <f>(L1099-J1099)*24*60</f>
        <v>0</v>
      </c>
      <c r="N1099" s="16">
        <f>Flights[[#This Row],[Length (min)]]/60</f>
        <v>1.7833333333333334</v>
      </c>
      <c r="O1099">
        <v>107</v>
      </c>
      <c r="P1099">
        <v>590</v>
      </c>
      <c r="Q1099" s="18">
        <f>IFERROR(Flights[[#This Row],[Distance]]/Flights[[#This Row],[Length (hr)]], "")</f>
        <v>330.84112149532706</v>
      </c>
      <c r="R1099" s="1">
        <v>0.48541666666666666</v>
      </c>
      <c r="S1099" s="1" t="str">
        <f>IF(Flights[[#This Row],[Length (hr)]]&lt;2, "No meal", IF(Flights[[#This Row],[Length (hr)]]&lt;3.5, "Light meal", "Full meal"))</f>
        <v>No meal</v>
      </c>
      <c r="T1099" s="1" t="str">
        <f>IF(AND(Flights[[#This Row],[Airline]]="US Airways", Flights[[#This Row],[Meal]]="Full Meal"), "Yes", "No")</f>
        <v>No</v>
      </c>
      <c r="U1099" s="1">
        <v>0.48055555555555557</v>
      </c>
      <c r="V1099">
        <v>-7</v>
      </c>
      <c r="W1099" s="1" t="str">
        <f>IF(Flights[[#This Row],[Arrival Delay]] = "", "Cancelled", IF(Flights[[#This Row],[Arrival Delay]]&gt;15, "Delayed", "On time"))</f>
        <v>On time</v>
      </c>
      <c r="X1099" t="str">
        <f>IF(Flights[[#This Row],[Status]]&lt;&gt;"Delayed","", IF(Flights[[#This Row],[Arrival Delay]]&gt;120, "Severe", IF(Flights[[#This Row],[Arrival Delay]]&gt;60, "Major", "Moderate")))</f>
        <v/>
      </c>
      <c r="Y1099" t="b">
        <v>0</v>
      </c>
      <c r="AA1099" t="str">
        <f>IF(OR(AND(Flights[[#This Row],[Status]]="Cancelled", Flights[[#This Row],[Cancellation Reason]]="Airline/Carrier"), Flights[[#This Row],[Delay Type]]="Severe"), "Yes", "No")</f>
        <v>No</v>
      </c>
    </row>
    <row r="1100" spans="1:27" x14ac:dyDescent="0.3">
      <c r="A1100" s="3">
        <v>42091</v>
      </c>
      <c r="B1100" s="22">
        <f>WEEKNUM(Flights[[#This Row],[Date]], 1)</f>
        <v>13</v>
      </c>
      <c r="C1100" s="22">
        <f>WEEKDAY(Flights[[#This Row],[Date]],1)</f>
        <v>7</v>
      </c>
      <c r="D1100" t="s">
        <v>51</v>
      </c>
      <c r="E1100" t="s">
        <v>1987</v>
      </c>
      <c r="F1100" t="s">
        <v>0</v>
      </c>
      <c r="G1100" t="s">
        <v>2</v>
      </c>
      <c r="H1100" t="str">
        <f>_xlfn.XLOOKUP(Flights[[#This Row],[Destination]], Airports!$A$2:$A$78, Airports!$D$2:$D$78)</f>
        <v>Miami</v>
      </c>
      <c r="I1100" t="str" cm="1">
        <f t="array" ref="I1100">_xlfn.XLOOKUP(Flights[[#This Row],[Destination]],_xlfn._TRO_TRAILING( Airports!A:A),_xlfn._TRO_TRAILING( Airports!E:E), "Not found")</f>
        <v>FL</v>
      </c>
      <c r="J1100" s="1">
        <v>0.375</v>
      </c>
      <c r="K1100" s="22">
        <f>HOUR(Flights[[#This Row],[Scheduled Departure]])</f>
        <v>9</v>
      </c>
      <c r="L1100" s="1">
        <v>0.38680555555555557</v>
      </c>
      <c r="M1100">
        <f>(L1100-J1100)*24*60</f>
        <v>17.000000000000021</v>
      </c>
      <c r="N1100" s="16">
        <f>Flights[[#This Row],[Length (min)]]/60</f>
        <v>4.8666666666666663</v>
      </c>
      <c r="O1100">
        <v>292</v>
      </c>
      <c r="P1100">
        <v>2342</v>
      </c>
      <c r="Q1100" s="18">
        <f>IFERROR(Flights[[#This Row],[Distance]]/Flights[[#This Row],[Length (hr)]], "")</f>
        <v>481.23287671232879</v>
      </c>
      <c r="R1100" s="1">
        <v>0.70486111111111116</v>
      </c>
      <c r="S1100" s="1" t="str">
        <f>IF(Flights[[#This Row],[Length (hr)]]&lt;2, "No meal", IF(Flights[[#This Row],[Length (hr)]]&lt;3.5, "Light meal", "Full meal"))</f>
        <v>Full meal</v>
      </c>
      <c r="T1100" s="1" t="str">
        <f>IF(AND(Flights[[#This Row],[Airline]]="US Airways", Flights[[#This Row],[Meal]]="Full Meal"), "Yes", "No")</f>
        <v>No</v>
      </c>
      <c r="U1100" s="1">
        <v>0.71458333333333335</v>
      </c>
      <c r="V1100">
        <v>14</v>
      </c>
      <c r="W1100" s="1" t="str">
        <f>IF(Flights[[#This Row],[Arrival Delay]] = "", "Cancelled", IF(Flights[[#This Row],[Arrival Delay]]&gt;15, "Delayed", "On time"))</f>
        <v>On time</v>
      </c>
      <c r="X1100" t="str">
        <f>IF(Flights[[#This Row],[Status]]&lt;&gt;"Delayed","", IF(Flights[[#This Row],[Arrival Delay]]&gt;120, "Severe", IF(Flights[[#This Row],[Arrival Delay]]&gt;60, "Major", "Moderate")))</f>
        <v/>
      </c>
      <c r="Y1100" t="b">
        <v>0</v>
      </c>
      <c r="AA1100" t="str">
        <f>IF(OR(AND(Flights[[#This Row],[Status]]="Cancelled", Flights[[#This Row],[Cancellation Reason]]="Airline/Carrier"), Flights[[#This Row],[Delay Type]]="Severe"), "Yes", "No")</f>
        <v>No</v>
      </c>
    </row>
    <row r="1101" spans="1:27" x14ac:dyDescent="0.3">
      <c r="A1101" s="3">
        <v>42091</v>
      </c>
      <c r="B1101" s="22">
        <f>WEEKNUM(Flights[[#This Row],[Date]], 1)</f>
        <v>13</v>
      </c>
      <c r="C1101" s="22">
        <f>WEEKDAY(Flights[[#This Row],[Date]],1)</f>
        <v>7</v>
      </c>
      <c r="D1101" t="s">
        <v>55</v>
      </c>
      <c r="E1101" t="s">
        <v>1987</v>
      </c>
      <c r="F1101" t="s">
        <v>0</v>
      </c>
      <c r="G1101" t="s">
        <v>21</v>
      </c>
      <c r="H1101" t="str">
        <f>_xlfn.XLOOKUP(Flights[[#This Row],[Destination]], Airports!$A$2:$A$78, Airports!$D$2:$D$78)</f>
        <v>Lihue</v>
      </c>
      <c r="I1101" t="str" cm="1">
        <f t="array" ref="I1101">_xlfn.XLOOKUP(Flights[[#This Row],[Destination]],_xlfn._TRO_TRAILING( Airports!A:A),_xlfn._TRO_TRAILING( Airports!E:E), "Not found")</f>
        <v>HI</v>
      </c>
      <c r="J1101" s="1">
        <v>0.38541666666666669</v>
      </c>
      <c r="K1101" s="22">
        <f>HOUR(Flights[[#This Row],[Scheduled Departure]])</f>
        <v>9</v>
      </c>
      <c r="L1101" s="1">
        <v>0.39374999999999999</v>
      </c>
      <c r="M1101">
        <f>(L1101-J1101)*24*60</f>
        <v>11.999999999999957</v>
      </c>
      <c r="N1101" s="16">
        <f>Flights[[#This Row],[Length (min)]]/60</f>
        <v>5.95</v>
      </c>
      <c r="O1101">
        <v>357</v>
      </c>
      <c r="P1101">
        <v>2615</v>
      </c>
      <c r="Q1101" s="18">
        <f>IFERROR(Flights[[#This Row],[Distance]]/Flights[[#This Row],[Length (hr)]], "")</f>
        <v>439.49579831932772</v>
      </c>
      <c r="R1101" s="1">
        <v>0.52916666666666667</v>
      </c>
      <c r="S1101" s="1" t="str">
        <f>IF(Flights[[#This Row],[Length (hr)]]&lt;2, "No meal", IF(Flights[[#This Row],[Length (hr)]]&lt;3.5, "Light meal", "Full meal"))</f>
        <v>Full meal</v>
      </c>
      <c r="T1101" s="1" t="str">
        <f>IF(AND(Flights[[#This Row],[Airline]]="US Airways", Flights[[#This Row],[Meal]]="Full Meal"), "Yes", "No")</f>
        <v>No</v>
      </c>
      <c r="U1101" s="1">
        <v>0.51666666666666672</v>
      </c>
      <c r="V1101">
        <v>-18</v>
      </c>
      <c r="W1101" s="1" t="str">
        <f>IF(Flights[[#This Row],[Arrival Delay]] = "", "Cancelled", IF(Flights[[#This Row],[Arrival Delay]]&gt;15, "Delayed", "On time"))</f>
        <v>On time</v>
      </c>
      <c r="X1101" t="str">
        <f>IF(Flights[[#This Row],[Status]]&lt;&gt;"Delayed","", IF(Flights[[#This Row],[Arrival Delay]]&gt;120, "Severe", IF(Flights[[#This Row],[Arrival Delay]]&gt;60, "Major", "Moderate")))</f>
        <v/>
      </c>
      <c r="Y1101" t="b">
        <v>0</v>
      </c>
      <c r="AA1101" t="str">
        <f>IF(OR(AND(Flights[[#This Row],[Status]]="Cancelled", Flights[[#This Row],[Cancellation Reason]]="Airline/Carrier"), Flights[[#This Row],[Delay Type]]="Severe"), "Yes", "No")</f>
        <v>No</v>
      </c>
    </row>
    <row r="1102" spans="1:27" x14ac:dyDescent="0.3">
      <c r="A1102" s="3">
        <v>42091</v>
      </c>
      <c r="B1102" s="22">
        <f>WEEKNUM(Flights[[#This Row],[Date]], 1)</f>
        <v>13</v>
      </c>
      <c r="C1102" s="22">
        <f>WEEKDAY(Flights[[#This Row],[Date]],1)</f>
        <v>7</v>
      </c>
      <c r="D1102" t="s">
        <v>1044</v>
      </c>
      <c r="E1102" t="s">
        <v>1989</v>
      </c>
      <c r="F1102" t="s">
        <v>0</v>
      </c>
      <c r="G1102" t="s">
        <v>314</v>
      </c>
      <c r="H1102" t="str">
        <f>_xlfn.XLOOKUP(Flights[[#This Row],[Destination]], Airports!$A$2:$A$78, Airports!$D$2:$D$78)</f>
        <v>Minneapolis</v>
      </c>
      <c r="I1102" t="str" cm="1">
        <f t="array" ref="I1102">_xlfn.XLOOKUP(Flights[[#This Row],[Destination]],_xlfn._TRO_TRAILING( Airports!A:A),_xlfn._TRO_TRAILING( Airports!E:E), "Not found")</f>
        <v>MN</v>
      </c>
      <c r="J1102" s="1">
        <v>0.46527777777777779</v>
      </c>
      <c r="K1102" s="22">
        <f>HOUR(Flights[[#This Row],[Scheduled Departure]])</f>
        <v>11</v>
      </c>
      <c r="L1102" s="1">
        <v>0.47222222222222221</v>
      </c>
      <c r="M1102">
        <f>(L1102-J1102)*24*60</f>
        <v>9.9999999999999645</v>
      </c>
      <c r="N1102" s="16">
        <f>Flights[[#This Row],[Length (min)]]/60</f>
        <v>3.3333333333333335</v>
      </c>
      <c r="O1102">
        <v>200</v>
      </c>
      <c r="P1102">
        <v>1535</v>
      </c>
      <c r="Q1102" s="18">
        <f>IFERROR(Flights[[#This Row],[Distance]]/Flights[[#This Row],[Length (hr)]], "")</f>
        <v>460.5</v>
      </c>
      <c r="R1102" s="1">
        <v>0.69722222222222219</v>
      </c>
      <c r="S1102" s="1" t="str">
        <f>IF(Flights[[#This Row],[Length (hr)]]&lt;2, "No meal", IF(Flights[[#This Row],[Length (hr)]]&lt;3.5, "Light meal", "Full meal"))</f>
        <v>Light meal</v>
      </c>
      <c r="T1102" s="1" t="str">
        <f>IF(AND(Flights[[#This Row],[Airline]]="US Airways", Flights[[#This Row],[Meal]]="Full Meal"), "Yes", "No")</f>
        <v>No</v>
      </c>
      <c r="U1102" s="1">
        <v>0.69444444444444442</v>
      </c>
      <c r="V1102">
        <v>-4</v>
      </c>
      <c r="W1102" s="1" t="str">
        <f>IF(Flights[[#This Row],[Arrival Delay]] = "", "Cancelled", IF(Flights[[#This Row],[Arrival Delay]]&gt;15, "Delayed", "On time"))</f>
        <v>On time</v>
      </c>
      <c r="X1102" t="str">
        <f>IF(Flights[[#This Row],[Status]]&lt;&gt;"Delayed","", IF(Flights[[#This Row],[Arrival Delay]]&gt;120, "Severe", IF(Flights[[#This Row],[Arrival Delay]]&gt;60, "Major", "Moderate")))</f>
        <v/>
      </c>
      <c r="Y1102" t="b">
        <v>0</v>
      </c>
      <c r="AA1102" t="str">
        <f>IF(OR(AND(Flights[[#This Row],[Status]]="Cancelled", Flights[[#This Row],[Cancellation Reason]]="Airline/Carrier"), Flights[[#This Row],[Delay Type]]="Severe"), "Yes", "No")</f>
        <v>No</v>
      </c>
    </row>
    <row r="1103" spans="1:27" x14ac:dyDescent="0.3">
      <c r="A1103" s="3">
        <v>42091</v>
      </c>
      <c r="B1103" s="22">
        <f>WEEKNUM(Flights[[#This Row],[Date]], 1)</f>
        <v>13</v>
      </c>
      <c r="C1103" s="22">
        <f>WEEKDAY(Flights[[#This Row],[Date]],1)</f>
        <v>7</v>
      </c>
      <c r="D1103" t="s">
        <v>896</v>
      </c>
      <c r="E1103" t="s">
        <v>1990</v>
      </c>
      <c r="F1103" t="s">
        <v>0</v>
      </c>
      <c r="G1103" t="s">
        <v>17</v>
      </c>
      <c r="H1103" t="str">
        <f>_xlfn.XLOOKUP(Flights[[#This Row],[Destination]], Airports!$A$2:$A$78, Airports!$D$2:$D$78)</f>
        <v>Honolulu</v>
      </c>
      <c r="I1103" t="str" cm="1">
        <f t="array" ref="I1103">_xlfn.XLOOKUP(Flights[[#This Row],[Destination]],_xlfn._TRO_TRAILING( Airports!A:A),_xlfn._TRO_TRAILING( Airports!E:E), "Not found")</f>
        <v>HI</v>
      </c>
      <c r="J1103" s="1">
        <v>0.60763888888888884</v>
      </c>
      <c r="K1103" s="22">
        <f>HOUR(Flights[[#This Row],[Scheduled Departure]])</f>
        <v>14</v>
      </c>
      <c r="L1103" s="1">
        <v>0.60277777777777775</v>
      </c>
      <c r="M1103">
        <f>(L1103-J1103)*24*60</f>
        <v>-6.9999999999999751</v>
      </c>
      <c r="N1103" s="16">
        <f>Flights[[#This Row],[Length (min)]]/60</f>
        <v>5.5333333333333332</v>
      </c>
      <c r="O1103">
        <v>332</v>
      </c>
      <c r="P1103">
        <v>2556</v>
      </c>
      <c r="Q1103" s="18">
        <f>IFERROR(Flights[[#This Row],[Distance]]/Flights[[#This Row],[Length (hr)]], "")</f>
        <v>461.92771084337352</v>
      </c>
      <c r="R1103" s="1">
        <v>0.72777777777777775</v>
      </c>
      <c r="S1103" s="1" t="str">
        <f>IF(Flights[[#This Row],[Length (hr)]]&lt;2, "No meal", IF(Flights[[#This Row],[Length (hr)]]&lt;3.5, "Light meal", "Full meal"))</f>
        <v>Full meal</v>
      </c>
      <c r="T1103" s="1" t="str">
        <f>IF(AND(Flights[[#This Row],[Airline]]="US Airways", Flights[[#This Row],[Meal]]="Full Meal"), "Yes", "No")</f>
        <v>No</v>
      </c>
      <c r="U1103" s="1">
        <v>0.70833333333333337</v>
      </c>
      <c r="V1103">
        <v>-28</v>
      </c>
      <c r="W1103" s="1" t="str">
        <f>IF(Flights[[#This Row],[Arrival Delay]] = "", "Cancelled", IF(Flights[[#This Row],[Arrival Delay]]&gt;15, "Delayed", "On time"))</f>
        <v>On time</v>
      </c>
      <c r="X1103" t="str">
        <f>IF(Flights[[#This Row],[Status]]&lt;&gt;"Delayed","", IF(Flights[[#This Row],[Arrival Delay]]&gt;120, "Severe", IF(Flights[[#This Row],[Arrival Delay]]&gt;60, "Major", "Moderate")))</f>
        <v/>
      </c>
      <c r="Y1103" t="b">
        <v>0</v>
      </c>
      <c r="AA1103" t="str">
        <f>IF(OR(AND(Flights[[#This Row],[Status]]="Cancelled", Flights[[#This Row],[Cancellation Reason]]="Airline/Carrier"), Flights[[#This Row],[Delay Type]]="Severe"), "Yes", "No")</f>
        <v>No</v>
      </c>
    </row>
    <row r="1104" spans="1:27" x14ac:dyDescent="0.3">
      <c r="A1104" s="3">
        <v>42091</v>
      </c>
      <c r="B1104" s="22">
        <f>WEEKNUM(Flights[[#This Row],[Date]], 1)</f>
        <v>13</v>
      </c>
      <c r="C1104" s="22">
        <f>WEEKDAY(Flights[[#This Row],[Date]],1)</f>
        <v>7</v>
      </c>
      <c r="D1104" t="s">
        <v>122</v>
      </c>
      <c r="E1104" t="s">
        <v>1987</v>
      </c>
      <c r="F1104" t="s">
        <v>0</v>
      </c>
      <c r="G1104" t="s">
        <v>26</v>
      </c>
      <c r="H1104" t="str">
        <f>_xlfn.XLOOKUP(Flights[[#This Row],[Destination]], Airports!$A$2:$A$78, Airports!$D$2:$D$78)</f>
        <v>Atlanta</v>
      </c>
      <c r="I1104" t="str" cm="1">
        <f t="array" ref="I1104">_xlfn.XLOOKUP(Flights[[#This Row],[Destination]],_xlfn._TRO_TRAILING( Airports!A:A),_xlfn._TRO_TRAILING( Airports!E:E), "Not found")</f>
        <v>GA</v>
      </c>
      <c r="J1104" s="1">
        <v>0.64930555555555558</v>
      </c>
      <c r="K1104" s="22">
        <f>HOUR(Flights[[#This Row],[Scheduled Departure]])</f>
        <v>15</v>
      </c>
      <c r="L1104" s="1">
        <v>0.6479166666666667</v>
      </c>
      <c r="M1104">
        <f>(L1104-J1104)*24*60</f>
        <v>-1.9999999999999929</v>
      </c>
      <c r="N1104" s="16">
        <f>Flights[[#This Row],[Length (min)]]/60</f>
        <v>4.2833333333333332</v>
      </c>
      <c r="O1104">
        <v>257</v>
      </c>
      <c r="P1104">
        <v>1947</v>
      </c>
      <c r="Q1104" s="18">
        <f>IFERROR(Flights[[#This Row],[Distance]]/Flights[[#This Row],[Length (hr)]], "")</f>
        <v>454.55252918287937</v>
      </c>
      <c r="R1104" s="1">
        <v>0.94722222222222219</v>
      </c>
      <c r="S1104" s="1" t="str">
        <f>IF(Flights[[#This Row],[Length (hr)]]&lt;2, "No meal", IF(Flights[[#This Row],[Length (hr)]]&lt;3.5, "Light meal", "Full meal"))</f>
        <v>Full meal</v>
      </c>
      <c r="T1104" s="1" t="str">
        <f>IF(AND(Flights[[#This Row],[Airline]]="US Airways", Flights[[#This Row],[Meal]]="Full Meal"), "Yes", "No")</f>
        <v>No</v>
      </c>
      <c r="U1104" s="1">
        <v>0.95138888888888884</v>
      </c>
      <c r="V1104">
        <v>6</v>
      </c>
      <c r="W1104" s="1" t="str">
        <f>IF(Flights[[#This Row],[Arrival Delay]] = "", "Cancelled", IF(Flights[[#This Row],[Arrival Delay]]&gt;15, "Delayed", "On time"))</f>
        <v>On time</v>
      </c>
      <c r="X1104" t="str">
        <f>IF(Flights[[#This Row],[Status]]&lt;&gt;"Delayed","", IF(Flights[[#This Row],[Arrival Delay]]&gt;120, "Severe", IF(Flights[[#This Row],[Arrival Delay]]&gt;60, "Major", "Moderate")))</f>
        <v/>
      </c>
      <c r="Y1104" t="b">
        <v>0</v>
      </c>
      <c r="AA1104" t="str">
        <f>IF(OR(AND(Flights[[#This Row],[Status]]="Cancelled", Flights[[#This Row],[Cancellation Reason]]="Airline/Carrier"), Flights[[#This Row],[Delay Type]]="Severe"), "Yes", "No")</f>
        <v>No</v>
      </c>
    </row>
    <row r="1105" spans="1:27" x14ac:dyDescent="0.3">
      <c r="A1105" s="3">
        <v>42091</v>
      </c>
      <c r="B1105" s="22">
        <f>WEEKNUM(Flights[[#This Row],[Date]], 1)</f>
        <v>13</v>
      </c>
      <c r="C1105" s="22">
        <f>WEEKDAY(Flights[[#This Row],[Date]],1)</f>
        <v>7</v>
      </c>
      <c r="D1105" t="s">
        <v>598</v>
      </c>
      <c r="E1105" t="s">
        <v>1991</v>
      </c>
      <c r="F1105" t="s">
        <v>0</v>
      </c>
      <c r="G1105" t="s">
        <v>349</v>
      </c>
      <c r="H1105" t="str">
        <f>_xlfn.XLOOKUP(Flights[[#This Row],[Destination]], Airports!$A$2:$A$78, Airports!$D$2:$D$78)</f>
        <v>Salt Lake City</v>
      </c>
      <c r="I1105" t="str" cm="1">
        <f t="array" ref="I1105">_xlfn.XLOOKUP(Flights[[#This Row],[Destination]],_xlfn._TRO_TRAILING( Airports!A:A),_xlfn._TRO_TRAILING( Airports!E:E), "Not found")</f>
        <v>UT</v>
      </c>
      <c r="J1105" s="1">
        <v>0.73611111111111116</v>
      </c>
      <c r="K1105" s="22">
        <f>HOUR(Flights[[#This Row],[Scheduled Departure]])</f>
        <v>17</v>
      </c>
      <c r="L1105" s="1">
        <v>0.73263888888888884</v>
      </c>
      <c r="M1105">
        <f>(L1105-J1105)*24*60</f>
        <v>-5.0000000000001421</v>
      </c>
      <c r="N1105" s="16">
        <f>Flights[[#This Row],[Length (min)]]/60</f>
        <v>1.8166666666666667</v>
      </c>
      <c r="O1105">
        <v>109</v>
      </c>
      <c r="P1105">
        <v>590</v>
      </c>
      <c r="Q1105" s="18">
        <f>IFERROR(Flights[[#This Row],[Distance]]/Flights[[#This Row],[Length (hr)]], "")</f>
        <v>324.77064220183485</v>
      </c>
      <c r="R1105" s="1">
        <v>0.85555555555555551</v>
      </c>
      <c r="S1105" s="1" t="str">
        <f>IF(Flights[[#This Row],[Length (hr)]]&lt;2, "No meal", IF(Flights[[#This Row],[Length (hr)]]&lt;3.5, "Light meal", "Full meal"))</f>
        <v>No meal</v>
      </c>
      <c r="T1105" s="1" t="str">
        <f>IF(AND(Flights[[#This Row],[Airline]]="US Airways", Flights[[#This Row],[Meal]]="Full Meal"), "Yes", "No")</f>
        <v>No</v>
      </c>
      <c r="U1105" s="1">
        <v>0.85</v>
      </c>
      <c r="V1105">
        <v>-8</v>
      </c>
      <c r="W1105" s="1" t="str">
        <f>IF(Flights[[#This Row],[Arrival Delay]] = "", "Cancelled", IF(Flights[[#This Row],[Arrival Delay]]&gt;15, "Delayed", "On time"))</f>
        <v>On time</v>
      </c>
      <c r="X1105" t="str">
        <f>IF(Flights[[#This Row],[Status]]&lt;&gt;"Delayed","", IF(Flights[[#This Row],[Arrival Delay]]&gt;120, "Severe", IF(Flights[[#This Row],[Arrival Delay]]&gt;60, "Major", "Moderate")))</f>
        <v/>
      </c>
      <c r="Y1105" t="b">
        <v>0</v>
      </c>
      <c r="AA1105" t="str">
        <f>IF(OR(AND(Flights[[#This Row],[Status]]="Cancelled", Flights[[#This Row],[Cancellation Reason]]="Airline/Carrier"), Flights[[#This Row],[Delay Type]]="Severe"), "Yes", "No")</f>
        <v>No</v>
      </c>
    </row>
    <row r="1106" spans="1:27" x14ac:dyDescent="0.3">
      <c r="A1106" s="3">
        <v>42091</v>
      </c>
      <c r="B1106" s="22">
        <f>WEEKNUM(Flights[[#This Row],[Date]], 1)</f>
        <v>13</v>
      </c>
      <c r="C1106" s="22">
        <f>WEEKDAY(Flights[[#This Row],[Date]],1)</f>
        <v>7</v>
      </c>
      <c r="D1106" t="s">
        <v>596</v>
      </c>
      <c r="E1106" t="s">
        <v>1988</v>
      </c>
      <c r="F1106" t="s">
        <v>0</v>
      </c>
      <c r="G1106" t="s">
        <v>29</v>
      </c>
      <c r="H1106" t="str">
        <f>_xlfn.XLOOKUP(Flights[[#This Row],[Destination]], Airports!$A$2:$A$78, Airports!$D$2:$D$78)</f>
        <v>Phoenix</v>
      </c>
      <c r="I1106" t="str" cm="1">
        <f t="array" ref="I1106">_xlfn.XLOOKUP(Flights[[#This Row],[Destination]],_xlfn._TRO_TRAILING( Airports!A:A),_xlfn._TRO_TRAILING( Airports!E:E), "Not found")</f>
        <v>AZ</v>
      </c>
      <c r="J1106" s="1">
        <v>0.74305555555555558</v>
      </c>
      <c r="K1106" s="22">
        <f>HOUR(Flights[[#This Row],[Scheduled Departure]])</f>
        <v>17</v>
      </c>
      <c r="L1106" s="1">
        <v>0.74236111111111114</v>
      </c>
      <c r="M1106">
        <f>(L1106-J1106)*24*60</f>
        <v>-0.99999999999999645</v>
      </c>
      <c r="N1106" s="16">
        <f>Flights[[#This Row],[Length (min)]]/60</f>
        <v>1.4333333333333333</v>
      </c>
      <c r="O1106">
        <v>86</v>
      </c>
      <c r="P1106">
        <v>370</v>
      </c>
      <c r="Q1106" s="18">
        <f>IFERROR(Flights[[#This Row],[Distance]]/Flights[[#This Row],[Length (hr)]], "")</f>
        <v>258.13953488372096</v>
      </c>
      <c r="R1106" s="1">
        <v>0.8041666666666667</v>
      </c>
      <c r="S1106" s="1" t="str">
        <f>IF(Flights[[#This Row],[Length (hr)]]&lt;2, "No meal", IF(Flights[[#This Row],[Length (hr)]]&lt;3.5, "Light meal", "Full meal"))</f>
        <v>No meal</v>
      </c>
      <c r="T1106" s="1" t="str">
        <f>IF(AND(Flights[[#This Row],[Airline]]="US Airways", Flights[[#This Row],[Meal]]="Full Meal"), "Yes", "No")</f>
        <v>No</v>
      </c>
      <c r="U1106" s="1">
        <v>0.80208333333333337</v>
      </c>
      <c r="V1106">
        <v>-3</v>
      </c>
      <c r="W1106" s="1" t="str">
        <f>IF(Flights[[#This Row],[Arrival Delay]] = "", "Cancelled", IF(Flights[[#This Row],[Arrival Delay]]&gt;15, "Delayed", "On time"))</f>
        <v>On time</v>
      </c>
      <c r="X1106" t="str">
        <f>IF(Flights[[#This Row],[Status]]&lt;&gt;"Delayed","", IF(Flights[[#This Row],[Arrival Delay]]&gt;120, "Severe", IF(Flights[[#This Row],[Arrival Delay]]&gt;60, "Major", "Moderate")))</f>
        <v/>
      </c>
      <c r="Y1106" t="b">
        <v>0</v>
      </c>
      <c r="AA1106" t="str">
        <f>IF(OR(AND(Flights[[#This Row],[Status]]="Cancelled", Flights[[#This Row],[Cancellation Reason]]="Airline/Carrier"), Flights[[#This Row],[Delay Type]]="Severe"), "Yes", "No")</f>
        <v>No</v>
      </c>
    </row>
    <row r="1107" spans="1:27" x14ac:dyDescent="0.3">
      <c r="A1107" s="3">
        <v>42091</v>
      </c>
      <c r="B1107" s="22">
        <f>WEEKNUM(Flights[[#This Row],[Date]], 1)</f>
        <v>13</v>
      </c>
      <c r="C1107" s="22">
        <f>WEEKDAY(Flights[[#This Row],[Date]],1)</f>
        <v>7</v>
      </c>
      <c r="D1107" t="s">
        <v>107</v>
      </c>
      <c r="E1107" t="s">
        <v>1987</v>
      </c>
      <c r="F1107" t="s">
        <v>0</v>
      </c>
      <c r="G1107" t="s">
        <v>12</v>
      </c>
      <c r="H1107" t="str">
        <f>_xlfn.XLOOKUP(Flights[[#This Row],[Destination]], Airports!$A$2:$A$78, Airports!$D$2:$D$78)</f>
        <v>New York</v>
      </c>
      <c r="I1107" t="str" cm="1">
        <f t="array" ref="I1107">_xlfn.XLOOKUP(Flights[[#This Row],[Destination]],_xlfn._TRO_TRAILING( Airports!A:A),_xlfn._TRO_TRAILING( Airports!E:E), "Not found")</f>
        <v>NY</v>
      </c>
      <c r="J1107" s="1">
        <v>0.97569444444444442</v>
      </c>
      <c r="K1107" s="22">
        <f>HOUR(Flights[[#This Row],[Scheduled Departure]])</f>
        <v>23</v>
      </c>
      <c r="L1107" s="1">
        <v>0.97013888888888888</v>
      </c>
      <c r="M1107">
        <f>(L1107-J1107)*24*60</f>
        <v>-7.9999999999999716</v>
      </c>
      <c r="N1107" s="16">
        <f>Flights[[#This Row],[Length (min)]]/60</f>
        <v>5.2833333333333332</v>
      </c>
      <c r="O1107">
        <v>317</v>
      </c>
      <c r="P1107">
        <v>2475</v>
      </c>
      <c r="Q1107" s="18">
        <f>IFERROR(Flights[[#This Row],[Distance]]/Flights[[#This Row],[Length (hr)]], "")</f>
        <v>468.45425867507885</v>
      </c>
      <c r="R1107" s="1">
        <v>0.32500000000000001</v>
      </c>
      <c r="S1107" s="1" t="str">
        <f>IF(Flights[[#This Row],[Length (hr)]]&lt;2, "No meal", IF(Flights[[#This Row],[Length (hr)]]&lt;3.5, "Light meal", "Full meal"))</f>
        <v>Full meal</v>
      </c>
      <c r="T1107" s="1" t="str">
        <f>IF(AND(Flights[[#This Row],[Airline]]="US Airways", Flights[[#This Row],[Meal]]="Full Meal"), "Yes", "No")</f>
        <v>No</v>
      </c>
      <c r="U1107" s="1">
        <v>0.31527777777777777</v>
      </c>
      <c r="V1107">
        <v>-14</v>
      </c>
      <c r="W1107" s="1" t="str">
        <f>IF(Flights[[#This Row],[Arrival Delay]] = "", "Cancelled", IF(Flights[[#This Row],[Arrival Delay]]&gt;15, "Delayed", "On time"))</f>
        <v>On time</v>
      </c>
      <c r="X1107" t="str">
        <f>IF(Flights[[#This Row],[Status]]&lt;&gt;"Delayed","", IF(Flights[[#This Row],[Arrival Delay]]&gt;120, "Severe", IF(Flights[[#This Row],[Arrival Delay]]&gt;60, "Major", "Moderate")))</f>
        <v/>
      </c>
      <c r="Y1107" t="b">
        <v>0</v>
      </c>
      <c r="AA1107" t="str">
        <f>IF(OR(AND(Flights[[#This Row],[Status]]="Cancelled", Flights[[#This Row],[Cancellation Reason]]="Airline/Carrier"), Flights[[#This Row],[Delay Type]]="Severe"), "Yes", "No")</f>
        <v>No</v>
      </c>
    </row>
    <row r="1108" spans="1:27" x14ac:dyDescent="0.3">
      <c r="A1108" s="3">
        <v>42092</v>
      </c>
      <c r="B1108" s="22">
        <f>WEEKNUM(Flights[[#This Row],[Date]], 1)</f>
        <v>14</v>
      </c>
      <c r="C1108" s="22">
        <f>WEEKDAY(Flights[[#This Row],[Date]],1)</f>
        <v>1</v>
      </c>
      <c r="D1108" t="s">
        <v>111</v>
      </c>
      <c r="E1108" t="s">
        <v>1987</v>
      </c>
      <c r="F1108" t="s">
        <v>0</v>
      </c>
      <c r="G1108" t="s">
        <v>12</v>
      </c>
      <c r="H1108" t="str">
        <f>_xlfn.XLOOKUP(Flights[[#This Row],[Destination]], Airports!$A$2:$A$78, Airports!$D$2:$D$78)</f>
        <v>New York</v>
      </c>
      <c r="I1108" t="str" cm="1">
        <f t="array" ref="I1108">_xlfn.XLOOKUP(Flights[[#This Row],[Destination]],_xlfn._TRO_TRAILING( Airports!A:A),_xlfn._TRO_TRAILING( Airports!E:E), "Not found")</f>
        <v>NY</v>
      </c>
      <c r="J1108" s="1">
        <v>0.25</v>
      </c>
      <c r="K1108" s="22">
        <f>HOUR(Flights[[#This Row],[Scheduled Departure]])</f>
        <v>6</v>
      </c>
      <c r="L1108" s="1">
        <v>0.24513888888888888</v>
      </c>
      <c r="M1108">
        <f>(L1108-J1108)*24*60</f>
        <v>-7.0000000000000151</v>
      </c>
      <c r="N1108" s="16">
        <f>Flights[[#This Row],[Length (min)]]/60</f>
        <v>5.083333333333333</v>
      </c>
      <c r="O1108">
        <v>305</v>
      </c>
      <c r="P1108">
        <v>2475</v>
      </c>
      <c r="Q1108" s="18">
        <f>IFERROR(Flights[[#This Row],[Distance]]/Flights[[#This Row],[Length (hr)]], "")</f>
        <v>486.88524590163939</v>
      </c>
      <c r="R1108" s="1">
        <v>0.61250000000000004</v>
      </c>
      <c r="S1108" s="1" t="str">
        <f>IF(Flights[[#This Row],[Length (hr)]]&lt;2, "No meal", IF(Flights[[#This Row],[Length (hr)]]&lt;3.5, "Light meal", "Full meal"))</f>
        <v>Full meal</v>
      </c>
      <c r="T1108" s="1" t="str">
        <f>IF(AND(Flights[[#This Row],[Airline]]="US Airways", Flights[[#This Row],[Meal]]="Full Meal"), "Yes", "No")</f>
        <v>No</v>
      </c>
      <c r="U1108" s="1">
        <v>0.58194444444444449</v>
      </c>
      <c r="V1108">
        <v>-44</v>
      </c>
      <c r="W1108" s="1" t="str">
        <f>IF(Flights[[#This Row],[Arrival Delay]] = "", "Cancelled", IF(Flights[[#This Row],[Arrival Delay]]&gt;15, "Delayed", "On time"))</f>
        <v>On time</v>
      </c>
      <c r="X1108" t="str">
        <f>IF(Flights[[#This Row],[Status]]&lt;&gt;"Delayed","", IF(Flights[[#This Row],[Arrival Delay]]&gt;120, "Severe", IF(Flights[[#This Row],[Arrival Delay]]&gt;60, "Major", "Moderate")))</f>
        <v/>
      </c>
      <c r="Y1108" t="b">
        <v>0</v>
      </c>
      <c r="AA1108" t="str">
        <f>IF(OR(AND(Flights[[#This Row],[Status]]="Cancelled", Flights[[#This Row],[Cancellation Reason]]="Airline/Carrier"), Flights[[#This Row],[Delay Type]]="Severe"), "Yes", "No")</f>
        <v>No</v>
      </c>
    </row>
    <row r="1109" spans="1:27" x14ac:dyDescent="0.3">
      <c r="A1109" s="3">
        <v>42092</v>
      </c>
      <c r="B1109" s="22">
        <f>WEEKNUM(Flights[[#This Row],[Date]], 1)</f>
        <v>14</v>
      </c>
      <c r="C1109" s="22">
        <f>WEEKDAY(Flights[[#This Row],[Date]],1)</f>
        <v>1</v>
      </c>
      <c r="D1109" t="s">
        <v>411</v>
      </c>
      <c r="E1109" t="s">
        <v>1989</v>
      </c>
      <c r="F1109" t="s">
        <v>0</v>
      </c>
      <c r="G1109" t="s">
        <v>20</v>
      </c>
      <c r="H1109" t="str">
        <f>_xlfn.XLOOKUP(Flights[[#This Row],[Destination]], Airports!$A$2:$A$78, Airports!$D$2:$D$78)</f>
        <v>Kahului</v>
      </c>
      <c r="I1109" t="str" cm="1">
        <f t="array" ref="I1109">_xlfn.XLOOKUP(Flights[[#This Row],[Destination]],_xlfn._TRO_TRAILING( Airports!A:A),_xlfn._TRO_TRAILING( Airports!E:E), "Not found")</f>
        <v>HI</v>
      </c>
      <c r="J1109" s="1">
        <v>0.33333333333333331</v>
      </c>
      <c r="K1109" s="22">
        <f>HOUR(Flights[[#This Row],[Scheduled Departure]])</f>
        <v>8</v>
      </c>
      <c r="L1109" s="1">
        <v>0.33124999999999999</v>
      </c>
      <c r="M1109">
        <f>(L1109-J1109)*24*60</f>
        <v>-2.9999999999999893</v>
      </c>
      <c r="N1109" s="16">
        <f>Flights[[#This Row],[Length (min)]]/60</f>
        <v>5.6166666666666663</v>
      </c>
      <c r="O1109">
        <v>337</v>
      </c>
      <c r="P1109">
        <v>2486</v>
      </c>
      <c r="Q1109" s="18">
        <f>IFERROR(Flights[[#This Row],[Distance]]/Flights[[#This Row],[Length (hr)]], "")</f>
        <v>442.61127596439172</v>
      </c>
      <c r="R1109" s="1">
        <v>0.45208333333333334</v>
      </c>
      <c r="S1109" s="1" t="str">
        <f>IF(Flights[[#This Row],[Length (hr)]]&lt;2, "No meal", IF(Flights[[#This Row],[Length (hr)]]&lt;3.5, "Light meal", "Full meal"))</f>
        <v>Full meal</v>
      </c>
      <c r="T1109" s="1" t="str">
        <f>IF(AND(Flights[[#This Row],[Airline]]="US Airways", Flights[[#This Row],[Meal]]="Full Meal"), "Yes", "No")</f>
        <v>No</v>
      </c>
      <c r="U1109" s="1">
        <v>0.44027777777777777</v>
      </c>
      <c r="V1109">
        <v>-17</v>
      </c>
      <c r="W1109" s="1" t="str">
        <f>IF(Flights[[#This Row],[Arrival Delay]] = "", "Cancelled", IF(Flights[[#This Row],[Arrival Delay]]&gt;15, "Delayed", "On time"))</f>
        <v>On time</v>
      </c>
      <c r="X1109" t="str">
        <f>IF(Flights[[#This Row],[Status]]&lt;&gt;"Delayed","", IF(Flights[[#This Row],[Arrival Delay]]&gt;120, "Severe", IF(Flights[[#This Row],[Arrival Delay]]&gt;60, "Major", "Moderate")))</f>
        <v/>
      </c>
      <c r="Y1109" t="b">
        <v>0</v>
      </c>
      <c r="AA1109" t="str">
        <f>IF(OR(AND(Flights[[#This Row],[Status]]="Cancelled", Flights[[#This Row],[Cancellation Reason]]="Airline/Carrier"), Flights[[#This Row],[Delay Type]]="Severe"), "Yes", "No")</f>
        <v>No</v>
      </c>
    </row>
    <row r="1110" spans="1:27" x14ac:dyDescent="0.3">
      <c r="A1110" s="3">
        <v>42092</v>
      </c>
      <c r="B1110" s="22">
        <f>WEEKNUM(Flights[[#This Row],[Date]], 1)</f>
        <v>14</v>
      </c>
      <c r="C1110" s="22">
        <f>WEEKDAY(Flights[[#This Row],[Date]],1)</f>
        <v>1</v>
      </c>
      <c r="D1110" t="s">
        <v>407</v>
      </c>
      <c r="E1110" t="s">
        <v>1990</v>
      </c>
      <c r="F1110" t="s">
        <v>0</v>
      </c>
      <c r="G1110" t="s">
        <v>12</v>
      </c>
      <c r="H1110" t="str">
        <f>_xlfn.XLOOKUP(Flights[[#This Row],[Destination]], Airports!$A$2:$A$78, Airports!$D$2:$D$78)</f>
        <v>New York</v>
      </c>
      <c r="I1110" t="str" cm="1">
        <f t="array" ref="I1110">_xlfn.XLOOKUP(Flights[[#This Row],[Destination]],_xlfn._TRO_TRAILING( Airports!A:A),_xlfn._TRO_TRAILING( Airports!E:E), "Not found")</f>
        <v>NY</v>
      </c>
      <c r="J1110" s="1">
        <v>0.33750000000000002</v>
      </c>
      <c r="K1110" s="22">
        <f>HOUR(Flights[[#This Row],[Scheduled Departure]])</f>
        <v>8</v>
      </c>
      <c r="L1110" s="1">
        <v>0.33541666666666664</v>
      </c>
      <c r="M1110">
        <f>(L1110-J1110)*24*60</f>
        <v>-3.0000000000000693</v>
      </c>
      <c r="N1110" s="16">
        <f>Flights[[#This Row],[Length (min)]]/60</f>
        <v>5.4833333333333334</v>
      </c>
      <c r="O1110">
        <v>329</v>
      </c>
      <c r="P1110">
        <v>2475</v>
      </c>
      <c r="Q1110" s="18">
        <f>IFERROR(Flights[[#This Row],[Distance]]/Flights[[#This Row],[Length (hr)]], "")</f>
        <v>451.36778115501517</v>
      </c>
      <c r="R1110" s="1">
        <v>0.6875</v>
      </c>
      <c r="S1110" s="1" t="str">
        <f>IF(Flights[[#This Row],[Length (hr)]]&lt;2, "No meal", IF(Flights[[#This Row],[Length (hr)]]&lt;3.5, "Light meal", "Full meal"))</f>
        <v>Full meal</v>
      </c>
      <c r="T1110" s="1" t="str">
        <f>IF(AND(Flights[[#This Row],[Airline]]="US Airways", Flights[[#This Row],[Meal]]="Full Meal"), "Yes", "No")</f>
        <v>No</v>
      </c>
      <c r="U1110" s="1">
        <v>0.68888888888888888</v>
      </c>
      <c r="V1110">
        <v>2</v>
      </c>
      <c r="W1110" s="1" t="str">
        <f>IF(Flights[[#This Row],[Arrival Delay]] = "", "Cancelled", IF(Flights[[#This Row],[Arrival Delay]]&gt;15, "Delayed", "On time"))</f>
        <v>On time</v>
      </c>
      <c r="X1110" t="str">
        <f>IF(Flights[[#This Row],[Status]]&lt;&gt;"Delayed","", IF(Flights[[#This Row],[Arrival Delay]]&gt;120, "Severe", IF(Flights[[#This Row],[Arrival Delay]]&gt;60, "Major", "Moderate")))</f>
        <v/>
      </c>
      <c r="Y1110" t="b">
        <v>0</v>
      </c>
      <c r="AA1110" t="str">
        <f>IF(OR(AND(Flights[[#This Row],[Status]]="Cancelled", Flights[[#This Row],[Cancellation Reason]]="Airline/Carrier"), Flights[[#This Row],[Delay Type]]="Severe"), "Yes", "No")</f>
        <v>No</v>
      </c>
    </row>
    <row r="1111" spans="1:27" x14ac:dyDescent="0.3">
      <c r="A1111" s="3">
        <v>42092</v>
      </c>
      <c r="B1111" s="22">
        <f>WEEKNUM(Flights[[#This Row],[Date]], 1)</f>
        <v>14</v>
      </c>
      <c r="C1111" s="22">
        <f>WEEKDAY(Flights[[#This Row],[Date]],1)</f>
        <v>1</v>
      </c>
      <c r="D1111" t="s">
        <v>1130</v>
      </c>
      <c r="E1111" t="s">
        <v>1995</v>
      </c>
      <c r="F1111" t="s">
        <v>0</v>
      </c>
      <c r="G1111" t="s">
        <v>273</v>
      </c>
      <c r="H1111" t="str">
        <f>_xlfn.XLOOKUP(Flights[[#This Row],[Destination]], Airports!$A$2:$A$78, Airports!$D$2:$D$78)</f>
        <v>Denver</v>
      </c>
      <c r="I1111" t="str" cm="1">
        <f t="array" ref="I1111">_xlfn.XLOOKUP(Flights[[#This Row],[Destination]],_xlfn._TRO_TRAILING( Airports!A:A),_xlfn._TRO_TRAILING( Airports!E:E), "Not found")</f>
        <v>CO</v>
      </c>
      <c r="J1111" s="1">
        <v>0.36458333333333331</v>
      </c>
      <c r="K1111" s="22">
        <f>HOUR(Flights[[#This Row],[Scheduled Departure]])</f>
        <v>8</v>
      </c>
      <c r="L1111" s="1">
        <v>0.36319444444444443</v>
      </c>
      <c r="M1111">
        <f>(L1111-J1111)*24*60</f>
        <v>-1.9999999999999929</v>
      </c>
      <c r="N1111" s="16">
        <f>Flights[[#This Row],[Length (min)]]/60</f>
        <v>2.0166666666666666</v>
      </c>
      <c r="O1111">
        <v>121</v>
      </c>
      <c r="P1111">
        <v>862</v>
      </c>
      <c r="Q1111" s="18">
        <f>IFERROR(Flights[[#This Row],[Distance]]/Flights[[#This Row],[Length (hr)]], "")</f>
        <v>427.43801652892563</v>
      </c>
      <c r="R1111" s="1">
        <v>0.50347222222222221</v>
      </c>
      <c r="S1111" s="1" t="str">
        <f>IF(Flights[[#This Row],[Length (hr)]]&lt;2, "No meal", IF(Flights[[#This Row],[Length (hr)]]&lt;3.5, "Light meal", "Full meal"))</f>
        <v>Light meal</v>
      </c>
      <c r="T1111" s="1" t="str">
        <f>IF(AND(Flights[[#This Row],[Airline]]="US Airways", Flights[[#This Row],[Meal]]="Full Meal"), "Yes", "No")</f>
        <v>No</v>
      </c>
      <c r="U1111" s="1">
        <v>0.48888888888888887</v>
      </c>
      <c r="V1111">
        <v>-21</v>
      </c>
      <c r="W1111" s="1" t="str">
        <f>IF(Flights[[#This Row],[Arrival Delay]] = "", "Cancelled", IF(Flights[[#This Row],[Arrival Delay]]&gt;15, "Delayed", "On time"))</f>
        <v>On time</v>
      </c>
      <c r="X1111" t="str">
        <f>IF(Flights[[#This Row],[Status]]&lt;&gt;"Delayed","", IF(Flights[[#This Row],[Arrival Delay]]&gt;120, "Severe", IF(Flights[[#This Row],[Arrival Delay]]&gt;60, "Major", "Moderate")))</f>
        <v/>
      </c>
      <c r="Y1111" t="b">
        <v>0</v>
      </c>
      <c r="AA1111" t="str">
        <f>IF(OR(AND(Flights[[#This Row],[Status]]="Cancelled", Flights[[#This Row],[Cancellation Reason]]="Airline/Carrier"), Flights[[#This Row],[Delay Type]]="Severe"), "Yes", "No")</f>
        <v>No</v>
      </c>
    </row>
    <row r="1112" spans="1:27" x14ac:dyDescent="0.3">
      <c r="A1112" s="3">
        <v>42092</v>
      </c>
      <c r="B1112" s="22">
        <f>WEEKNUM(Flights[[#This Row],[Date]], 1)</f>
        <v>14</v>
      </c>
      <c r="C1112" s="22">
        <f>WEEKDAY(Flights[[#This Row],[Date]],1)</f>
        <v>1</v>
      </c>
      <c r="D1112" t="s">
        <v>138</v>
      </c>
      <c r="E1112" t="s">
        <v>1987</v>
      </c>
      <c r="F1112" t="s">
        <v>0</v>
      </c>
      <c r="G1112" t="s">
        <v>4</v>
      </c>
      <c r="H1112" t="str">
        <f>_xlfn.XLOOKUP(Flights[[#This Row],[Destination]], Airports!$A$2:$A$78, Airports!$D$2:$D$78)</f>
        <v>Chicago</v>
      </c>
      <c r="I1112" t="str" cm="1">
        <f t="array" ref="I1112">_xlfn.XLOOKUP(Flights[[#This Row],[Destination]],_xlfn._TRO_TRAILING( Airports!A:A),_xlfn._TRO_TRAILING( Airports!E:E), "Not found")</f>
        <v>IL</v>
      </c>
      <c r="J1112" s="1">
        <v>0.46527777777777779</v>
      </c>
      <c r="K1112" s="22">
        <f>HOUR(Flights[[#This Row],[Scheduled Departure]])</f>
        <v>11</v>
      </c>
      <c r="L1112" s="1">
        <v>0.47291666666666665</v>
      </c>
      <c r="M1112">
        <f>(L1112-J1112)*24*60</f>
        <v>10.999999999999961</v>
      </c>
      <c r="N1112" s="16">
        <f>Flights[[#This Row],[Length (min)]]/60</f>
        <v>4</v>
      </c>
      <c r="O1112">
        <v>240</v>
      </c>
      <c r="P1112">
        <v>1744</v>
      </c>
      <c r="Q1112" s="18">
        <f>IFERROR(Flights[[#This Row],[Distance]]/Flights[[#This Row],[Length (hr)]], "")</f>
        <v>436</v>
      </c>
      <c r="R1112" s="1">
        <v>0.72569444444444442</v>
      </c>
      <c r="S1112" s="1" t="str">
        <f>IF(Flights[[#This Row],[Length (hr)]]&lt;2, "No meal", IF(Flights[[#This Row],[Length (hr)]]&lt;3.5, "Light meal", "Full meal"))</f>
        <v>Full meal</v>
      </c>
      <c r="T1112" s="1" t="str">
        <f>IF(AND(Flights[[#This Row],[Airline]]="US Airways", Flights[[#This Row],[Meal]]="Full Meal"), "Yes", "No")</f>
        <v>No</v>
      </c>
      <c r="U1112" s="1">
        <v>0.72291666666666665</v>
      </c>
      <c r="V1112">
        <v>-4</v>
      </c>
      <c r="W1112" s="1" t="str">
        <f>IF(Flights[[#This Row],[Arrival Delay]] = "", "Cancelled", IF(Flights[[#This Row],[Arrival Delay]]&gt;15, "Delayed", "On time"))</f>
        <v>On time</v>
      </c>
      <c r="X1112" t="str">
        <f>IF(Flights[[#This Row],[Status]]&lt;&gt;"Delayed","", IF(Flights[[#This Row],[Arrival Delay]]&gt;120, "Severe", IF(Flights[[#This Row],[Arrival Delay]]&gt;60, "Major", "Moderate")))</f>
        <v/>
      </c>
      <c r="Y1112" t="b">
        <v>0</v>
      </c>
      <c r="AA1112" t="str">
        <f>IF(OR(AND(Flights[[#This Row],[Status]]="Cancelled", Flights[[#This Row],[Cancellation Reason]]="Airline/Carrier"), Flights[[#This Row],[Delay Type]]="Severe"), "Yes", "No")</f>
        <v>No</v>
      </c>
    </row>
    <row r="1113" spans="1:27" x14ac:dyDescent="0.3">
      <c r="A1113" s="3">
        <v>42092</v>
      </c>
      <c r="B1113" s="22">
        <f>WEEKNUM(Flights[[#This Row],[Date]], 1)</f>
        <v>14</v>
      </c>
      <c r="C1113" s="22">
        <f>WEEKDAY(Flights[[#This Row],[Date]],1)</f>
        <v>1</v>
      </c>
      <c r="D1113" t="s">
        <v>565</v>
      </c>
      <c r="E1113" t="s">
        <v>1996</v>
      </c>
      <c r="F1113" t="s">
        <v>0</v>
      </c>
      <c r="G1113" t="s">
        <v>15</v>
      </c>
      <c r="H1113" t="str">
        <f>_xlfn.XLOOKUP(Flights[[#This Row],[Destination]], Airports!$A$2:$A$78, Airports!$D$2:$D$78)</f>
        <v>Las Vegas</v>
      </c>
      <c r="I1113" t="str" cm="1">
        <f t="array" ref="I1113">_xlfn.XLOOKUP(Flights[[#This Row],[Destination]],_xlfn._TRO_TRAILING( Airports!A:A),_xlfn._TRO_TRAILING( Airports!E:E), "Not found")</f>
        <v>NV</v>
      </c>
      <c r="J1113" s="1">
        <v>0.53472222222222221</v>
      </c>
      <c r="K1113" s="22">
        <f>HOUR(Flights[[#This Row],[Scheduled Departure]])</f>
        <v>12</v>
      </c>
      <c r="L1113" s="1">
        <v>0.53333333333333333</v>
      </c>
      <c r="M1113">
        <f>(L1113-J1113)*24*60</f>
        <v>-1.9999999999999929</v>
      </c>
      <c r="N1113" s="16">
        <f>Flights[[#This Row],[Length (min)]]/60</f>
        <v>1.25</v>
      </c>
      <c r="O1113">
        <v>75</v>
      </c>
      <c r="P1113">
        <v>236</v>
      </c>
      <c r="Q1113" s="18">
        <f>IFERROR(Flights[[#This Row],[Distance]]/Flights[[#This Row],[Length (hr)]], "")</f>
        <v>188.8</v>
      </c>
      <c r="R1113" s="1">
        <v>0.57986111111111116</v>
      </c>
      <c r="S1113" s="1" t="str">
        <f>IF(Flights[[#This Row],[Length (hr)]]&lt;2, "No meal", IF(Flights[[#This Row],[Length (hr)]]&lt;3.5, "Light meal", "Full meal"))</f>
        <v>No meal</v>
      </c>
      <c r="T1113" s="1" t="str">
        <f>IF(AND(Flights[[#This Row],[Airline]]="US Airways", Flights[[#This Row],[Meal]]="Full Meal"), "Yes", "No")</f>
        <v>No</v>
      </c>
      <c r="U1113" s="1">
        <v>0.5854166666666667</v>
      </c>
      <c r="V1113">
        <v>8</v>
      </c>
      <c r="W1113" s="1" t="str">
        <f>IF(Flights[[#This Row],[Arrival Delay]] = "", "Cancelled", IF(Flights[[#This Row],[Arrival Delay]]&gt;15, "Delayed", "On time"))</f>
        <v>On time</v>
      </c>
      <c r="X1113" t="str">
        <f>IF(Flights[[#This Row],[Status]]&lt;&gt;"Delayed","", IF(Flights[[#This Row],[Arrival Delay]]&gt;120, "Severe", IF(Flights[[#This Row],[Arrival Delay]]&gt;60, "Major", "Moderate")))</f>
        <v/>
      </c>
      <c r="Y1113" t="b">
        <v>0</v>
      </c>
      <c r="AA1113" t="str">
        <f>IF(OR(AND(Flights[[#This Row],[Status]]="Cancelled", Flights[[#This Row],[Cancellation Reason]]="Airline/Carrier"), Flights[[#This Row],[Delay Type]]="Severe"), "Yes", "No")</f>
        <v>No</v>
      </c>
    </row>
    <row r="1114" spans="1:27" x14ac:dyDescent="0.3">
      <c r="A1114" s="3">
        <v>42092</v>
      </c>
      <c r="B1114" s="22">
        <f>WEEKNUM(Flights[[#This Row],[Date]], 1)</f>
        <v>14</v>
      </c>
      <c r="C1114" s="22">
        <f>WEEKDAY(Flights[[#This Row],[Date]],1)</f>
        <v>1</v>
      </c>
      <c r="D1114" t="s">
        <v>1147</v>
      </c>
      <c r="E1114" t="s">
        <v>1991</v>
      </c>
      <c r="F1114" t="s">
        <v>0</v>
      </c>
      <c r="G1114" t="s">
        <v>344</v>
      </c>
      <c r="H1114" t="str">
        <f>_xlfn.XLOOKUP(Flights[[#This Row],[Destination]], Airports!$A$2:$A$78, Airports!$D$2:$D$78)</f>
        <v>Seattle</v>
      </c>
      <c r="I1114" t="str" cm="1">
        <f t="array" ref="I1114">_xlfn.XLOOKUP(Flights[[#This Row],[Destination]],_xlfn._TRO_TRAILING( Airports!A:A),_xlfn._TRO_TRAILING( Airports!E:E), "Not found")</f>
        <v>WA</v>
      </c>
      <c r="J1114" s="1">
        <v>0.57638888888888884</v>
      </c>
      <c r="K1114" s="22">
        <f>HOUR(Flights[[#This Row],[Scheduled Departure]])</f>
        <v>13</v>
      </c>
      <c r="L1114" s="1">
        <v>0.62291666666666667</v>
      </c>
      <c r="M1114">
        <f>(L1114-J1114)*24*60</f>
        <v>67.000000000000085</v>
      </c>
      <c r="N1114" s="16">
        <f>Flights[[#This Row],[Length (min)]]/60</f>
        <v>2.6833333333333331</v>
      </c>
      <c r="O1114">
        <v>161</v>
      </c>
      <c r="P1114">
        <v>954</v>
      </c>
      <c r="Q1114" s="18">
        <f>IFERROR(Flights[[#This Row],[Distance]]/Flights[[#This Row],[Length (hr)]], "")</f>
        <v>355.52795031055905</v>
      </c>
      <c r="R1114" s="1">
        <v>0.69236111111111109</v>
      </c>
      <c r="S1114" s="1" t="str">
        <f>IF(Flights[[#This Row],[Length (hr)]]&lt;2, "No meal", IF(Flights[[#This Row],[Length (hr)]]&lt;3.5, "Light meal", "Full meal"))</f>
        <v>Light meal</v>
      </c>
      <c r="T1114" s="1" t="str">
        <f>IF(AND(Flights[[#This Row],[Airline]]="US Airways", Flights[[#This Row],[Meal]]="Full Meal"), "Yes", "No")</f>
        <v>No</v>
      </c>
      <c r="U1114" s="1">
        <v>0.73472222222222228</v>
      </c>
      <c r="V1114">
        <v>61</v>
      </c>
      <c r="W1114" s="1" t="str">
        <f>IF(Flights[[#This Row],[Arrival Delay]] = "", "Cancelled", IF(Flights[[#This Row],[Arrival Delay]]&gt;15, "Delayed", "On time"))</f>
        <v>Delayed</v>
      </c>
      <c r="X1114" t="str">
        <f>IF(Flights[[#This Row],[Status]]&lt;&gt;"Delayed","", IF(Flights[[#This Row],[Arrival Delay]]&gt;120, "Severe", IF(Flights[[#This Row],[Arrival Delay]]&gt;60, "Major", "Moderate")))</f>
        <v>Major</v>
      </c>
      <c r="Y1114" t="b">
        <v>0</v>
      </c>
      <c r="AA1114" t="str">
        <f>IF(OR(AND(Flights[[#This Row],[Status]]="Cancelled", Flights[[#This Row],[Cancellation Reason]]="Airline/Carrier"), Flights[[#This Row],[Delay Type]]="Severe"), "Yes", "No")</f>
        <v>No</v>
      </c>
    </row>
    <row r="1115" spans="1:27" x14ac:dyDescent="0.3">
      <c r="A1115" s="3">
        <v>42092</v>
      </c>
      <c r="B1115" s="22">
        <f>WEEKNUM(Flights[[#This Row],[Date]], 1)</f>
        <v>14</v>
      </c>
      <c r="C1115" s="22">
        <f>WEEKDAY(Flights[[#This Row],[Date]],1)</f>
        <v>1</v>
      </c>
      <c r="D1115" t="s">
        <v>1148</v>
      </c>
      <c r="E1115" t="s">
        <v>1995</v>
      </c>
      <c r="F1115" t="s">
        <v>0</v>
      </c>
      <c r="G1115" t="s">
        <v>290</v>
      </c>
      <c r="H1115" t="str">
        <f>_xlfn.XLOOKUP(Flights[[#This Row],[Destination]], Airports!$A$2:$A$78, Airports!$D$2:$D$78)</f>
        <v>Houston</v>
      </c>
      <c r="I1115" t="str" cm="1">
        <f t="array" ref="I1115">_xlfn.XLOOKUP(Flights[[#This Row],[Destination]],_xlfn._TRO_TRAILING( Airports!A:A),_xlfn._TRO_TRAILING( Airports!E:E), "Not found")</f>
        <v>TX</v>
      </c>
      <c r="J1115" s="1">
        <v>0.57986111111111116</v>
      </c>
      <c r="K1115" s="22">
        <f>HOUR(Flights[[#This Row],[Scheduled Departure]])</f>
        <v>13</v>
      </c>
      <c r="L1115" s="1">
        <v>0.59583333333333333</v>
      </c>
      <c r="M1115">
        <f>(L1115-J1115)*24*60</f>
        <v>22.999999999999918</v>
      </c>
      <c r="N1115" s="16">
        <f>Flights[[#This Row],[Length (min)]]/60</f>
        <v>2.9</v>
      </c>
      <c r="O1115">
        <v>174</v>
      </c>
      <c r="P1115">
        <v>1390</v>
      </c>
      <c r="Q1115" s="18">
        <f>IFERROR(Flights[[#This Row],[Distance]]/Flights[[#This Row],[Length (hr)]], "")</f>
        <v>479.31034482758622</v>
      </c>
      <c r="R1115" s="1">
        <v>0.79513888888888884</v>
      </c>
      <c r="S1115" s="1" t="str">
        <f>IF(Flights[[#This Row],[Length (hr)]]&lt;2, "No meal", IF(Flights[[#This Row],[Length (hr)]]&lt;3.5, "Light meal", "Full meal"))</f>
        <v>Light meal</v>
      </c>
      <c r="T1115" s="1" t="str">
        <f>IF(AND(Flights[[#This Row],[Airline]]="US Airways", Flights[[#This Row],[Meal]]="Full Meal"), "Yes", "No")</f>
        <v>No</v>
      </c>
      <c r="U1115" s="1">
        <v>0.8</v>
      </c>
      <c r="V1115">
        <v>7</v>
      </c>
      <c r="W1115" s="1" t="str">
        <f>IF(Flights[[#This Row],[Arrival Delay]] = "", "Cancelled", IF(Flights[[#This Row],[Arrival Delay]]&gt;15, "Delayed", "On time"))</f>
        <v>On time</v>
      </c>
      <c r="X1115" t="str">
        <f>IF(Flights[[#This Row],[Status]]&lt;&gt;"Delayed","", IF(Flights[[#This Row],[Arrival Delay]]&gt;120, "Severe", IF(Flights[[#This Row],[Arrival Delay]]&gt;60, "Major", "Moderate")))</f>
        <v/>
      </c>
      <c r="Y1115" t="b">
        <v>0</v>
      </c>
      <c r="AA1115" t="str">
        <f>IF(OR(AND(Flights[[#This Row],[Status]]="Cancelled", Flights[[#This Row],[Cancellation Reason]]="Airline/Carrier"), Flights[[#This Row],[Delay Type]]="Severe"), "Yes", "No")</f>
        <v>No</v>
      </c>
    </row>
    <row r="1116" spans="1:27" x14ac:dyDescent="0.3">
      <c r="A1116" s="3">
        <v>42092</v>
      </c>
      <c r="B1116" s="22">
        <f>WEEKNUM(Flights[[#This Row],[Date]], 1)</f>
        <v>14</v>
      </c>
      <c r="C1116" s="22">
        <f>WEEKDAY(Flights[[#This Row],[Date]],1)</f>
        <v>1</v>
      </c>
      <c r="D1116" t="s">
        <v>1152</v>
      </c>
      <c r="E1116" t="s">
        <v>1995</v>
      </c>
      <c r="F1116" t="s">
        <v>0</v>
      </c>
      <c r="G1116" t="s">
        <v>26</v>
      </c>
      <c r="H1116" t="str">
        <f>_xlfn.XLOOKUP(Flights[[#This Row],[Destination]], Airports!$A$2:$A$78, Airports!$D$2:$D$78)</f>
        <v>Atlanta</v>
      </c>
      <c r="I1116" t="str" cm="1">
        <f t="array" ref="I1116">_xlfn.XLOOKUP(Flights[[#This Row],[Destination]],_xlfn._TRO_TRAILING( Airports!A:A),_xlfn._TRO_TRAILING( Airports!E:E), "Not found")</f>
        <v>GA</v>
      </c>
      <c r="J1116" s="1">
        <v>0.59027777777777779</v>
      </c>
      <c r="K1116" s="22">
        <f>HOUR(Flights[[#This Row],[Scheduled Departure]])</f>
        <v>14</v>
      </c>
      <c r="L1116" s="1">
        <v>0.61527777777777781</v>
      </c>
      <c r="M1116">
        <f>(L1116-J1116)*24*60</f>
        <v>36.000000000000028</v>
      </c>
      <c r="N1116" s="16">
        <f>Flights[[#This Row],[Length (min)]]/60</f>
        <v>3.95</v>
      </c>
      <c r="O1116">
        <v>237</v>
      </c>
      <c r="P1116">
        <v>1947</v>
      </c>
      <c r="Q1116" s="18">
        <f>IFERROR(Flights[[#This Row],[Distance]]/Flights[[#This Row],[Length (hr)]], "")</f>
        <v>492.91139240506328</v>
      </c>
      <c r="R1116" s="1">
        <v>0.88888888888888884</v>
      </c>
      <c r="S1116" s="1" t="str">
        <f>IF(Flights[[#This Row],[Length (hr)]]&lt;2, "No meal", IF(Flights[[#This Row],[Length (hr)]]&lt;3.5, "Light meal", "Full meal"))</f>
        <v>Full meal</v>
      </c>
      <c r="T1116" s="1" t="str">
        <f>IF(AND(Flights[[#This Row],[Airline]]="US Airways", Flights[[#This Row],[Meal]]="Full Meal"), "Yes", "No")</f>
        <v>No</v>
      </c>
      <c r="U1116" s="1">
        <v>0.90486111111111112</v>
      </c>
      <c r="V1116">
        <v>23</v>
      </c>
      <c r="W1116" s="1" t="str">
        <f>IF(Flights[[#This Row],[Arrival Delay]] = "", "Cancelled", IF(Flights[[#This Row],[Arrival Delay]]&gt;15, "Delayed", "On time"))</f>
        <v>Delayed</v>
      </c>
      <c r="X1116" t="str">
        <f>IF(Flights[[#This Row],[Status]]&lt;&gt;"Delayed","", IF(Flights[[#This Row],[Arrival Delay]]&gt;120, "Severe", IF(Flights[[#This Row],[Arrival Delay]]&gt;60, "Major", "Moderate")))</f>
        <v>Moderate</v>
      </c>
      <c r="Y1116" t="b">
        <v>0</v>
      </c>
      <c r="AA1116" t="str">
        <f>IF(OR(AND(Flights[[#This Row],[Status]]="Cancelled", Flights[[#This Row],[Cancellation Reason]]="Airline/Carrier"), Flights[[#This Row],[Delay Type]]="Severe"), "Yes", "No")</f>
        <v>No</v>
      </c>
    </row>
    <row r="1117" spans="1:27" x14ac:dyDescent="0.3">
      <c r="A1117" s="3">
        <v>42092</v>
      </c>
      <c r="B1117" s="22">
        <f>WEEKNUM(Flights[[#This Row],[Date]], 1)</f>
        <v>14</v>
      </c>
      <c r="C1117" s="22">
        <f>WEEKDAY(Flights[[#This Row],[Date]],1)</f>
        <v>1</v>
      </c>
      <c r="D1117" t="s">
        <v>1153</v>
      </c>
      <c r="E1117" t="s">
        <v>1995</v>
      </c>
      <c r="F1117" t="s">
        <v>0</v>
      </c>
      <c r="G1117" t="s">
        <v>351</v>
      </c>
      <c r="H1117" t="str">
        <f>_xlfn.XLOOKUP(Flights[[#This Row],[Destination]], Airports!$A$2:$A$78, Airports!$D$2:$D$78)</f>
        <v>Sacramento</v>
      </c>
      <c r="I1117" t="str" cm="1">
        <f t="array" ref="I1117">_xlfn.XLOOKUP(Flights[[#This Row],[Destination]],_xlfn._TRO_TRAILING( Airports!A:A),_xlfn._TRO_TRAILING( Airports!E:E), "Not found")</f>
        <v>CA</v>
      </c>
      <c r="J1117" s="1">
        <v>0.59375</v>
      </c>
      <c r="K1117" s="22">
        <f>HOUR(Flights[[#This Row],[Scheduled Departure]])</f>
        <v>14</v>
      </c>
      <c r="L1117" s="1">
        <v>0.63402777777777775</v>
      </c>
      <c r="M1117">
        <f>(L1117-J1117)*24*60</f>
        <v>57.999999999999957</v>
      </c>
      <c r="N1117" s="16">
        <f>Flights[[#This Row],[Length (min)]]/60</f>
        <v>1.1333333333333333</v>
      </c>
      <c r="O1117">
        <v>68</v>
      </c>
      <c r="P1117">
        <v>373</v>
      </c>
      <c r="Q1117" s="18">
        <f>IFERROR(Flights[[#This Row],[Distance]]/Flights[[#This Row],[Length (hr)]], "")</f>
        <v>329.11764705882354</v>
      </c>
      <c r="R1117" s="1">
        <v>0.64583333333333337</v>
      </c>
      <c r="S1117" s="1" t="str">
        <f>IF(Flights[[#This Row],[Length (hr)]]&lt;2, "No meal", IF(Flights[[#This Row],[Length (hr)]]&lt;3.5, "Light meal", "Full meal"))</f>
        <v>No meal</v>
      </c>
      <c r="T1117" s="1" t="str">
        <f>IF(AND(Flights[[#This Row],[Airline]]="US Airways", Flights[[#This Row],[Meal]]="Full Meal"), "Yes", "No")</f>
        <v>No</v>
      </c>
      <c r="U1117" s="1">
        <v>0.68125000000000002</v>
      </c>
      <c r="V1117">
        <v>51</v>
      </c>
      <c r="W1117" s="1" t="str">
        <f>IF(Flights[[#This Row],[Arrival Delay]] = "", "Cancelled", IF(Flights[[#This Row],[Arrival Delay]]&gt;15, "Delayed", "On time"))</f>
        <v>Delayed</v>
      </c>
      <c r="X1117" t="str">
        <f>IF(Flights[[#This Row],[Status]]&lt;&gt;"Delayed","", IF(Flights[[#This Row],[Arrival Delay]]&gt;120, "Severe", IF(Flights[[#This Row],[Arrival Delay]]&gt;60, "Major", "Moderate")))</f>
        <v>Moderate</v>
      </c>
      <c r="Y1117" t="b">
        <v>0</v>
      </c>
      <c r="AA1117" t="str">
        <f>IF(OR(AND(Flights[[#This Row],[Status]]="Cancelled", Flights[[#This Row],[Cancellation Reason]]="Airline/Carrier"), Flights[[#This Row],[Delay Type]]="Severe"), "Yes", "No")</f>
        <v>No</v>
      </c>
    </row>
    <row r="1118" spans="1:27" x14ac:dyDescent="0.3">
      <c r="A1118" s="3">
        <v>42092</v>
      </c>
      <c r="B1118" s="22">
        <f>WEEKNUM(Flights[[#This Row],[Date]], 1)</f>
        <v>14</v>
      </c>
      <c r="C1118" s="22">
        <f>WEEKDAY(Flights[[#This Row],[Date]],1)</f>
        <v>1</v>
      </c>
      <c r="D1118" t="s">
        <v>542</v>
      </c>
      <c r="E1118" t="s">
        <v>1989</v>
      </c>
      <c r="F1118" t="s">
        <v>0</v>
      </c>
      <c r="G1118" t="s">
        <v>17</v>
      </c>
      <c r="H1118" t="str">
        <f>_xlfn.XLOOKUP(Flights[[#This Row],[Destination]], Airports!$A$2:$A$78, Airports!$D$2:$D$78)</f>
        <v>Honolulu</v>
      </c>
      <c r="I1118" t="str" cm="1">
        <f t="array" ref="I1118">_xlfn.XLOOKUP(Flights[[#This Row],[Destination]],_xlfn._TRO_TRAILING( Airports!A:A),_xlfn._TRO_TRAILING( Airports!E:E), "Not found")</f>
        <v>HI</v>
      </c>
      <c r="J1118" s="1">
        <v>0.61805555555555558</v>
      </c>
      <c r="K1118" s="22">
        <f>HOUR(Flights[[#This Row],[Scheduled Departure]])</f>
        <v>14</v>
      </c>
      <c r="L1118" s="1">
        <v>0.62569444444444444</v>
      </c>
      <c r="M1118">
        <f>(L1118-J1118)*24*60</f>
        <v>10.999999999999961</v>
      </c>
      <c r="N1118" s="16">
        <f>Flights[[#This Row],[Length (min)]]/60</f>
        <v>5.7666666666666666</v>
      </c>
      <c r="O1118">
        <v>346</v>
      </c>
      <c r="P1118">
        <v>2556</v>
      </c>
      <c r="Q1118" s="18">
        <f>IFERROR(Flights[[#This Row],[Distance]]/Flights[[#This Row],[Length (hr)]], "")</f>
        <v>443.23699421965318</v>
      </c>
      <c r="R1118" s="1">
        <v>0.7416666666666667</v>
      </c>
      <c r="S1118" s="1" t="str">
        <f>IF(Flights[[#This Row],[Length (hr)]]&lt;2, "No meal", IF(Flights[[#This Row],[Length (hr)]]&lt;3.5, "Light meal", "Full meal"))</f>
        <v>Full meal</v>
      </c>
      <c r="T1118" s="1" t="str">
        <f>IF(AND(Flights[[#This Row],[Airline]]="US Airways", Flights[[#This Row],[Meal]]="Full Meal"), "Yes", "No")</f>
        <v>No</v>
      </c>
      <c r="U1118" s="1">
        <v>0.74097222222222225</v>
      </c>
      <c r="V1118">
        <v>-1</v>
      </c>
      <c r="W1118" s="1" t="str">
        <f>IF(Flights[[#This Row],[Arrival Delay]] = "", "Cancelled", IF(Flights[[#This Row],[Arrival Delay]]&gt;15, "Delayed", "On time"))</f>
        <v>On time</v>
      </c>
      <c r="X1118" t="str">
        <f>IF(Flights[[#This Row],[Status]]&lt;&gt;"Delayed","", IF(Flights[[#This Row],[Arrival Delay]]&gt;120, "Severe", IF(Flights[[#This Row],[Arrival Delay]]&gt;60, "Major", "Moderate")))</f>
        <v/>
      </c>
      <c r="Y1118" t="b">
        <v>0</v>
      </c>
      <c r="AA1118" t="str">
        <f>IF(OR(AND(Flights[[#This Row],[Status]]="Cancelled", Flights[[#This Row],[Cancellation Reason]]="Airline/Carrier"), Flights[[#This Row],[Delay Type]]="Severe"), "Yes", "No")</f>
        <v>No</v>
      </c>
    </row>
    <row r="1119" spans="1:27" x14ac:dyDescent="0.3">
      <c r="A1119" s="3">
        <v>42092</v>
      </c>
      <c r="B1119" s="22">
        <f>WEEKNUM(Flights[[#This Row],[Date]], 1)</f>
        <v>14</v>
      </c>
      <c r="C1119" s="22">
        <f>WEEKDAY(Flights[[#This Row],[Date]],1)</f>
        <v>1</v>
      </c>
      <c r="D1119" t="s">
        <v>148</v>
      </c>
      <c r="E1119" t="s">
        <v>1987</v>
      </c>
      <c r="F1119" t="s">
        <v>0</v>
      </c>
      <c r="G1119" t="s">
        <v>5</v>
      </c>
      <c r="H1119" t="str">
        <f>_xlfn.XLOOKUP(Flights[[#This Row],[Destination]], Airports!$A$2:$A$78, Airports!$D$2:$D$78)</f>
        <v>St. Louis</v>
      </c>
      <c r="I1119" t="str" cm="1">
        <f t="array" ref="I1119">_xlfn.XLOOKUP(Flights[[#This Row],[Destination]],_xlfn._TRO_TRAILING( Airports!A:A),_xlfn._TRO_TRAILING( Airports!E:E), "Not found")</f>
        <v>MO</v>
      </c>
      <c r="J1119" s="1">
        <v>0.6381944444444444</v>
      </c>
      <c r="K1119" s="22">
        <f>HOUR(Flights[[#This Row],[Scheduled Departure]])</f>
        <v>15</v>
      </c>
      <c r="L1119" s="1">
        <v>0.64444444444444449</v>
      </c>
      <c r="M1119">
        <f>(L1119-J1119)*24*60</f>
        <v>9.0000000000001279</v>
      </c>
      <c r="N1119" s="16">
        <f>Flights[[#This Row],[Length (min)]]/60</f>
        <v>3.2666666666666666</v>
      </c>
      <c r="O1119">
        <v>196</v>
      </c>
      <c r="P1119">
        <v>1592</v>
      </c>
      <c r="Q1119" s="18">
        <f>IFERROR(Flights[[#This Row],[Distance]]/Flights[[#This Row],[Length (hr)]], "")</f>
        <v>487.34693877551024</v>
      </c>
      <c r="R1119" s="1">
        <v>0.875</v>
      </c>
      <c r="S1119" s="1" t="str">
        <f>IF(Flights[[#This Row],[Length (hr)]]&lt;2, "No meal", IF(Flights[[#This Row],[Length (hr)]]&lt;3.5, "Light meal", "Full meal"))</f>
        <v>Light meal</v>
      </c>
      <c r="T1119" s="1" t="str">
        <f>IF(AND(Flights[[#This Row],[Airline]]="US Airways", Flights[[#This Row],[Meal]]="Full Meal"), "Yes", "No")</f>
        <v>No</v>
      </c>
      <c r="U1119" s="1">
        <v>0.86388888888888893</v>
      </c>
      <c r="V1119">
        <v>-16</v>
      </c>
      <c r="W1119" s="1" t="str">
        <f>IF(Flights[[#This Row],[Arrival Delay]] = "", "Cancelled", IF(Flights[[#This Row],[Arrival Delay]]&gt;15, "Delayed", "On time"))</f>
        <v>On time</v>
      </c>
      <c r="X1119" t="str">
        <f>IF(Flights[[#This Row],[Status]]&lt;&gt;"Delayed","", IF(Flights[[#This Row],[Arrival Delay]]&gt;120, "Severe", IF(Flights[[#This Row],[Arrival Delay]]&gt;60, "Major", "Moderate")))</f>
        <v/>
      </c>
      <c r="Y1119" t="b">
        <v>0</v>
      </c>
      <c r="AA1119" t="str">
        <f>IF(OR(AND(Flights[[#This Row],[Status]]="Cancelled", Flights[[#This Row],[Cancellation Reason]]="Airline/Carrier"), Flights[[#This Row],[Delay Type]]="Severe"), "Yes", "No")</f>
        <v>No</v>
      </c>
    </row>
    <row r="1120" spans="1:27" x14ac:dyDescent="0.3">
      <c r="A1120" s="3">
        <v>42092</v>
      </c>
      <c r="B1120" s="22">
        <f>WEEKNUM(Flights[[#This Row],[Date]], 1)</f>
        <v>14</v>
      </c>
      <c r="C1120" s="22">
        <f>WEEKDAY(Flights[[#This Row],[Date]],1)</f>
        <v>1</v>
      </c>
      <c r="D1120" t="s">
        <v>1159</v>
      </c>
      <c r="E1120" t="s">
        <v>1995</v>
      </c>
      <c r="F1120" t="s">
        <v>0</v>
      </c>
      <c r="G1120" t="s">
        <v>318</v>
      </c>
      <c r="H1120" t="str">
        <f>_xlfn.XLOOKUP(Flights[[#This Row],[Destination]], Airports!$A$2:$A$78, Airports!$D$2:$D$78)</f>
        <v>Oakland</v>
      </c>
      <c r="I1120" t="str" cm="1">
        <f t="array" ref="I1120">_xlfn.XLOOKUP(Flights[[#This Row],[Destination]],_xlfn._TRO_TRAILING( Airports!A:A),_xlfn._TRO_TRAILING( Airports!E:E), "Not found")</f>
        <v>CA</v>
      </c>
      <c r="J1120" s="1">
        <v>0.64236111111111116</v>
      </c>
      <c r="K1120" s="22">
        <f>HOUR(Flights[[#This Row],[Scheduled Departure]])</f>
        <v>15</v>
      </c>
      <c r="L1120" s="1">
        <v>0.66041666666666665</v>
      </c>
      <c r="M1120">
        <f>(L1120-J1120)*24*60</f>
        <v>25.999999999999908</v>
      </c>
      <c r="N1120" s="16">
        <f>Flights[[#This Row],[Length (min)]]/60</f>
        <v>1.1000000000000001</v>
      </c>
      <c r="O1120">
        <v>66</v>
      </c>
      <c r="P1120">
        <v>337</v>
      </c>
      <c r="Q1120" s="18">
        <f>IFERROR(Flights[[#This Row],[Distance]]/Flights[[#This Row],[Length (hr)]], "")</f>
        <v>306.36363636363632</v>
      </c>
      <c r="R1120" s="1">
        <v>0.69444444444444442</v>
      </c>
      <c r="S1120" s="1" t="str">
        <f>IF(Flights[[#This Row],[Length (hr)]]&lt;2, "No meal", IF(Flights[[#This Row],[Length (hr)]]&lt;3.5, "Light meal", "Full meal"))</f>
        <v>No meal</v>
      </c>
      <c r="T1120" s="1" t="str">
        <f>IF(AND(Flights[[#This Row],[Airline]]="US Airways", Flights[[#This Row],[Meal]]="Full Meal"), "Yes", "No")</f>
        <v>No</v>
      </c>
      <c r="U1120" s="1">
        <v>0.70625000000000004</v>
      </c>
      <c r="V1120">
        <v>17</v>
      </c>
      <c r="W1120" s="1" t="str">
        <f>IF(Flights[[#This Row],[Arrival Delay]] = "", "Cancelled", IF(Flights[[#This Row],[Arrival Delay]]&gt;15, "Delayed", "On time"))</f>
        <v>Delayed</v>
      </c>
      <c r="X1120" t="str">
        <f>IF(Flights[[#This Row],[Status]]&lt;&gt;"Delayed","", IF(Flights[[#This Row],[Arrival Delay]]&gt;120, "Severe", IF(Flights[[#This Row],[Arrival Delay]]&gt;60, "Major", "Moderate")))</f>
        <v>Moderate</v>
      </c>
      <c r="Y1120" t="b">
        <v>0</v>
      </c>
      <c r="AA1120" t="str">
        <f>IF(OR(AND(Flights[[#This Row],[Status]]="Cancelled", Flights[[#This Row],[Cancellation Reason]]="Airline/Carrier"), Flights[[#This Row],[Delay Type]]="Severe"), "Yes", "No")</f>
        <v>No</v>
      </c>
    </row>
    <row r="1121" spans="1:27" x14ac:dyDescent="0.3">
      <c r="A1121" s="3">
        <v>42092</v>
      </c>
      <c r="B1121" s="22">
        <f>WEEKNUM(Flights[[#This Row],[Date]], 1)</f>
        <v>14</v>
      </c>
      <c r="C1121" s="22">
        <f>WEEKDAY(Flights[[#This Row],[Date]],1)</f>
        <v>1</v>
      </c>
      <c r="D1121" t="s">
        <v>554</v>
      </c>
      <c r="E1121" t="s">
        <v>1996</v>
      </c>
      <c r="F1121" t="s">
        <v>0</v>
      </c>
      <c r="G1121" t="s">
        <v>9</v>
      </c>
      <c r="H1121" t="str">
        <f>_xlfn.XLOOKUP(Flights[[#This Row],[Destination]], Airports!$A$2:$A$78, Airports!$D$2:$D$78)</f>
        <v>San Francisco</v>
      </c>
      <c r="I1121" t="str" cm="1">
        <f t="array" ref="I1121">_xlfn.XLOOKUP(Flights[[#This Row],[Destination]],_xlfn._TRO_TRAILING( Airports!A:A),_xlfn._TRO_TRAILING( Airports!E:E), "Not found")</f>
        <v>CA</v>
      </c>
      <c r="J1121" s="1">
        <v>0.64583333333333337</v>
      </c>
      <c r="K1121" s="22">
        <f>HOUR(Flights[[#This Row],[Scheduled Departure]])</f>
        <v>15</v>
      </c>
      <c r="L1121" s="1">
        <v>0.6645833333333333</v>
      </c>
      <c r="M1121">
        <f>(L1121-J1121)*24*60</f>
        <v>26.999999999999904</v>
      </c>
      <c r="N1121" s="16">
        <f>Flights[[#This Row],[Length (min)]]/60</f>
        <v>1.2166666666666666</v>
      </c>
      <c r="O1121">
        <v>73</v>
      </c>
      <c r="P1121">
        <v>337</v>
      </c>
      <c r="Q1121" s="18">
        <f>IFERROR(Flights[[#This Row],[Distance]]/Flights[[#This Row],[Length (hr)]], "")</f>
        <v>276.98630136986304</v>
      </c>
      <c r="R1121" s="1">
        <v>0.69444444444444442</v>
      </c>
      <c r="S1121" s="1" t="str">
        <f>IF(Flights[[#This Row],[Length (hr)]]&lt;2, "No meal", IF(Flights[[#This Row],[Length (hr)]]&lt;3.5, "Light meal", "Full meal"))</f>
        <v>No meal</v>
      </c>
      <c r="T1121" s="1" t="str">
        <f>IF(AND(Flights[[#This Row],[Airline]]="US Airways", Flights[[#This Row],[Meal]]="Full Meal"), "Yes", "No")</f>
        <v>No</v>
      </c>
      <c r="U1121" s="1">
        <v>0.71527777777777779</v>
      </c>
      <c r="V1121">
        <v>30</v>
      </c>
      <c r="W1121" s="1" t="str">
        <f>IF(Flights[[#This Row],[Arrival Delay]] = "", "Cancelled", IF(Flights[[#This Row],[Arrival Delay]]&gt;15, "Delayed", "On time"))</f>
        <v>Delayed</v>
      </c>
      <c r="X1121" t="str">
        <f>IF(Flights[[#This Row],[Status]]&lt;&gt;"Delayed","", IF(Flights[[#This Row],[Arrival Delay]]&gt;120, "Severe", IF(Flights[[#This Row],[Arrival Delay]]&gt;60, "Major", "Moderate")))</f>
        <v>Moderate</v>
      </c>
      <c r="Y1121" t="b">
        <v>0</v>
      </c>
      <c r="AA1121" t="str">
        <f>IF(OR(AND(Flights[[#This Row],[Status]]="Cancelled", Flights[[#This Row],[Cancellation Reason]]="Airline/Carrier"), Flights[[#This Row],[Delay Type]]="Severe"), "Yes", "No")</f>
        <v>No</v>
      </c>
    </row>
    <row r="1122" spans="1:27" x14ac:dyDescent="0.3">
      <c r="A1122" s="3">
        <v>42092</v>
      </c>
      <c r="B1122" s="22">
        <f>WEEKNUM(Flights[[#This Row],[Date]], 1)</f>
        <v>14</v>
      </c>
      <c r="C1122" s="22">
        <f>WEEKDAY(Flights[[#This Row],[Date]],1)</f>
        <v>1</v>
      </c>
      <c r="D1122" t="s">
        <v>617</v>
      </c>
      <c r="E1122" t="s">
        <v>1990</v>
      </c>
      <c r="F1122" t="s">
        <v>0</v>
      </c>
      <c r="G1122" t="s">
        <v>20</v>
      </c>
      <c r="H1122" t="str">
        <f>_xlfn.XLOOKUP(Flights[[#This Row],[Destination]], Airports!$A$2:$A$78, Airports!$D$2:$D$78)</f>
        <v>Kahului</v>
      </c>
      <c r="I1122" t="str" cm="1">
        <f t="array" ref="I1122">_xlfn.XLOOKUP(Flights[[#This Row],[Destination]],_xlfn._TRO_TRAILING( Airports!A:A),_xlfn._TRO_TRAILING( Airports!E:E), "Not found")</f>
        <v>HI</v>
      </c>
      <c r="J1122" s="1">
        <v>0.69444444444444442</v>
      </c>
      <c r="K1122" s="22">
        <f>HOUR(Flights[[#This Row],[Scheduled Departure]])</f>
        <v>16</v>
      </c>
      <c r="L1122" s="1">
        <v>0.69444444444444442</v>
      </c>
      <c r="M1122">
        <f>(L1122-J1122)*24*60</f>
        <v>0</v>
      </c>
      <c r="N1122" s="16">
        <f>Flights[[#This Row],[Length (min)]]/60</f>
        <v>5.75</v>
      </c>
      <c r="O1122">
        <v>345</v>
      </c>
      <c r="P1122">
        <v>2486</v>
      </c>
      <c r="Q1122" s="18">
        <f>IFERROR(Flights[[#This Row],[Distance]]/Flights[[#This Row],[Length (hr)]], "")</f>
        <v>432.3478260869565</v>
      </c>
      <c r="R1122" s="1">
        <v>0.81111111111111112</v>
      </c>
      <c r="S1122" s="1" t="str">
        <f>IF(Flights[[#This Row],[Length (hr)]]&lt;2, "No meal", IF(Flights[[#This Row],[Length (hr)]]&lt;3.5, "Light meal", "Full meal"))</f>
        <v>Full meal</v>
      </c>
      <c r="T1122" s="1" t="str">
        <f>IF(AND(Flights[[#This Row],[Airline]]="US Airways", Flights[[#This Row],[Meal]]="Full Meal"), "Yes", "No")</f>
        <v>No</v>
      </c>
      <c r="U1122" s="1">
        <v>0.80902777777777779</v>
      </c>
      <c r="V1122">
        <v>-3</v>
      </c>
      <c r="W1122" s="1" t="str">
        <f>IF(Flights[[#This Row],[Arrival Delay]] = "", "Cancelled", IF(Flights[[#This Row],[Arrival Delay]]&gt;15, "Delayed", "On time"))</f>
        <v>On time</v>
      </c>
      <c r="X1122" t="str">
        <f>IF(Flights[[#This Row],[Status]]&lt;&gt;"Delayed","", IF(Flights[[#This Row],[Arrival Delay]]&gt;120, "Severe", IF(Flights[[#This Row],[Arrival Delay]]&gt;60, "Major", "Moderate")))</f>
        <v/>
      </c>
      <c r="Y1122" t="b">
        <v>0</v>
      </c>
      <c r="AA1122" t="str">
        <f>IF(OR(AND(Flights[[#This Row],[Status]]="Cancelled", Flights[[#This Row],[Cancellation Reason]]="Airline/Carrier"), Flights[[#This Row],[Delay Type]]="Severe"), "Yes", "No")</f>
        <v>No</v>
      </c>
    </row>
    <row r="1123" spans="1:27" x14ac:dyDescent="0.3">
      <c r="A1123" s="3">
        <v>42092</v>
      </c>
      <c r="B1123" s="22">
        <f>WEEKNUM(Flights[[#This Row],[Date]], 1)</f>
        <v>14</v>
      </c>
      <c r="C1123" s="22">
        <f>WEEKDAY(Flights[[#This Row],[Date]],1)</f>
        <v>1</v>
      </c>
      <c r="D1123" t="s">
        <v>87</v>
      </c>
      <c r="E1123" t="s">
        <v>1987</v>
      </c>
      <c r="F1123" t="s">
        <v>0</v>
      </c>
      <c r="G1123" t="s">
        <v>12</v>
      </c>
      <c r="H1123" t="str">
        <f>_xlfn.XLOOKUP(Flights[[#This Row],[Destination]], Airports!$A$2:$A$78, Airports!$D$2:$D$78)</f>
        <v>New York</v>
      </c>
      <c r="I1123" t="str" cm="1">
        <f t="array" ref="I1123">_xlfn.XLOOKUP(Flights[[#This Row],[Destination]],_xlfn._TRO_TRAILING( Airports!A:A),_xlfn._TRO_TRAILING( Airports!E:E), "Not found")</f>
        <v>NY</v>
      </c>
      <c r="J1123" s="1">
        <v>0.70138888888888884</v>
      </c>
      <c r="K1123" s="22">
        <f>HOUR(Flights[[#This Row],[Scheduled Departure]])</f>
        <v>16</v>
      </c>
      <c r="L1123" s="1">
        <v>0.70138888888888884</v>
      </c>
      <c r="M1123">
        <f>(L1123-J1123)*24*60</f>
        <v>0</v>
      </c>
      <c r="N1123" s="16">
        <f>Flights[[#This Row],[Length (min)]]/60</f>
        <v>5.0666666666666664</v>
      </c>
      <c r="O1123">
        <v>304</v>
      </c>
      <c r="P1123">
        <v>2475</v>
      </c>
      <c r="Q1123" s="18">
        <f>IFERROR(Flights[[#This Row],[Distance]]/Flights[[#This Row],[Length (hr)]], "")</f>
        <v>488.48684210526318</v>
      </c>
      <c r="R1123" s="1">
        <v>5.6250000000000001E-2</v>
      </c>
      <c r="S1123" s="1" t="str">
        <f>IF(Flights[[#This Row],[Length (hr)]]&lt;2, "No meal", IF(Flights[[#This Row],[Length (hr)]]&lt;3.5, "Light meal", "Full meal"))</f>
        <v>Full meal</v>
      </c>
      <c r="T1123" s="1" t="str">
        <f>IF(AND(Flights[[#This Row],[Airline]]="US Airways", Flights[[#This Row],[Meal]]="Full Meal"), "Yes", "No")</f>
        <v>No</v>
      </c>
      <c r="U1123" s="1">
        <v>3.7499999999999999E-2</v>
      </c>
      <c r="V1123">
        <v>-27</v>
      </c>
      <c r="W1123" s="1" t="str">
        <f>IF(Flights[[#This Row],[Arrival Delay]] = "", "Cancelled", IF(Flights[[#This Row],[Arrival Delay]]&gt;15, "Delayed", "On time"))</f>
        <v>On time</v>
      </c>
      <c r="X1123" t="str">
        <f>IF(Flights[[#This Row],[Status]]&lt;&gt;"Delayed","", IF(Flights[[#This Row],[Arrival Delay]]&gt;120, "Severe", IF(Flights[[#This Row],[Arrival Delay]]&gt;60, "Major", "Moderate")))</f>
        <v/>
      </c>
      <c r="Y1123" t="b">
        <v>0</v>
      </c>
      <c r="AA1123" t="str">
        <f>IF(OR(AND(Flights[[#This Row],[Status]]="Cancelled", Flights[[#This Row],[Cancellation Reason]]="Airline/Carrier"), Flights[[#This Row],[Delay Type]]="Severe"), "Yes", "No")</f>
        <v>No</v>
      </c>
    </row>
    <row r="1124" spans="1:27" x14ac:dyDescent="0.3">
      <c r="A1124" s="3">
        <v>42092</v>
      </c>
      <c r="B1124" s="22">
        <f>WEEKNUM(Flights[[#This Row],[Date]], 1)</f>
        <v>14</v>
      </c>
      <c r="C1124" s="22">
        <f>WEEKDAY(Flights[[#This Row],[Date]],1)</f>
        <v>1</v>
      </c>
      <c r="D1124" t="s">
        <v>626</v>
      </c>
      <c r="E1124" t="s">
        <v>1994</v>
      </c>
      <c r="F1124" t="s">
        <v>0</v>
      </c>
      <c r="G1124" t="s">
        <v>339</v>
      </c>
      <c r="H1124" t="str">
        <f>_xlfn.XLOOKUP(Flights[[#This Row],[Destination]], Airports!$A$2:$A$78, Airports!$D$2:$D$78)</f>
        <v>San Diego</v>
      </c>
      <c r="I1124" t="str" cm="1">
        <f t="array" ref="I1124">_xlfn.XLOOKUP(Flights[[#This Row],[Destination]],_xlfn._TRO_TRAILING( Airports!A:A),_xlfn._TRO_TRAILING( Airports!E:E), "Not found")</f>
        <v>CA</v>
      </c>
      <c r="J1124" s="1">
        <v>0.75624999999999998</v>
      </c>
      <c r="K1124" s="22">
        <f>HOUR(Flights[[#This Row],[Scheduled Departure]])</f>
        <v>18</v>
      </c>
      <c r="L1124" s="1">
        <v>0</v>
      </c>
      <c r="M1124">
        <f>(L1124-J1124)*24*60</f>
        <v>-1089</v>
      </c>
      <c r="N1124" s="16">
        <f>Flights[[#This Row],[Length (min)]]/60</f>
        <v>0</v>
      </c>
      <c r="P1124">
        <v>109</v>
      </c>
      <c r="Q1124" s="18" t="str">
        <f>IFERROR(Flights[[#This Row],[Distance]]/Flights[[#This Row],[Length (hr)]], "")</f>
        <v/>
      </c>
      <c r="R1124" s="1">
        <v>0.79513888888888884</v>
      </c>
      <c r="S1124" s="1" t="str">
        <f>IF(Flights[[#This Row],[Length (hr)]]&lt;2, "No meal", IF(Flights[[#This Row],[Length (hr)]]&lt;3.5, "Light meal", "Full meal"))</f>
        <v>No meal</v>
      </c>
      <c r="T1124" s="1" t="str">
        <f>IF(AND(Flights[[#This Row],[Airline]]="US Airways", Flights[[#This Row],[Meal]]="Full Meal"), "Yes", "No")</f>
        <v>No</v>
      </c>
      <c r="U1124" s="1">
        <v>0</v>
      </c>
      <c r="W1124" s="1" t="str">
        <f>IF(Flights[[#This Row],[Arrival Delay]] = "", "Cancelled", IF(Flights[[#This Row],[Arrival Delay]]&gt;15, "Delayed", "On time"))</f>
        <v>Cancelled</v>
      </c>
      <c r="X1124" t="str">
        <f>IF(Flights[[#This Row],[Status]]&lt;&gt;"Delayed","", IF(Flights[[#This Row],[Arrival Delay]]&gt;120, "Severe", IF(Flights[[#This Row],[Arrival Delay]]&gt;60, "Major", "Moderate")))</f>
        <v/>
      </c>
      <c r="Y1124" t="b">
        <v>1</v>
      </c>
      <c r="Z1124" t="s">
        <v>11</v>
      </c>
      <c r="AA1124" t="str">
        <f>IF(OR(AND(Flights[[#This Row],[Status]]="Cancelled", Flights[[#This Row],[Cancellation Reason]]="Airline/Carrier"), Flights[[#This Row],[Delay Type]]="Severe"), "Yes", "No")</f>
        <v>No</v>
      </c>
    </row>
    <row r="1125" spans="1:27" x14ac:dyDescent="0.3">
      <c r="A1125" s="3">
        <v>42092</v>
      </c>
      <c r="B1125" s="22">
        <f>WEEKNUM(Flights[[#This Row],[Date]], 1)</f>
        <v>14</v>
      </c>
      <c r="C1125" s="22">
        <f>WEEKDAY(Flights[[#This Row],[Date]],1)</f>
        <v>1</v>
      </c>
      <c r="D1125" t="s">
        <v>515</v>
      </c>
      <c r="E1125" t="s">
        <v>1991</v>
      </c>
      <c r="F1125" t="s">
        <v>0</v>
      </c>
      <c r="G1125" t="s">
        <v>344</v>
      </c>
      <c r="H1125" t="str">
        <f>_xlfn.XLOOKUP(Flights[[#This Row],[Destination]], Airports!$A$2:$A$78, Airports!$D$2:$D$78)</f>
        <v>Seattle</v>
      </c>
      <c r="I1125" t="str" cm="1">
        <f t="array" ref="I1125">_xlfn.XLOOKUP(Flights[[#This Row],[Destination]],_xlfn._TRO_TRAILING( Airports!A:A),_xlfn._TRO_TRAILING( Airports!E:E), "Not found")</f>
        <v>WA</v>
      </c>
      <c r="J1125" s="1">
        <v>0.77430555555555558</v>
      </c>
      <c r="K1125" s="22">
        <f>HOUR(Flights[[#This Row],[Scheduled Departure]])</f>
        <v>18</v>
      </c>
      <c r="L1125" s="1">
        <v>0.80486111111111114</v>
      </c>
      <c r="M1125">
        <f>(L1125-J1125)*24*60</f>
        <v>44</v>
      </c>
      <c r="N1125" s="16">
        <f>Flights[[#This Row],[Length (min)]]/60</f>
        <v>2.5166666666666666</v>
      </c>
      <c r="O1125">
        <v>151</v>
      </c>
      <c r="P1125">
        <v>954</v>
      </c>
      <c r="Q1125" s="18">
        <f>IFERROR(Flights[[#This Row],[Distance]]/Flights[[#This Row],[Length (hr)]], "")</f>
        <v>379.07284768211923</v>
      </c>
      <c r="R1125" s="1">
        <v>0.88541666666666663</v>
      </c>
      <c r="S1125" s="1" t="str">
        <f>IF(Flights[[#This Row],[Length (hr)]]&lt;2, "No meal", IF(Flights[[#This Row],[Length (hr)]]&lt;3.5, "Light meal", "Full meal"))</f>
        <v>Light meal</v>
      </c>
      <c r="T1125" s="1" t="str">
        <f>IF(AND(Flights[[#This Row],[Airline]]="US Airways", Flights[[#This Row],[Meal]]="Full Meal"), "Yes", "No")</f>
        <v>No</v>
      </c>
      <c r="U1125" s="1">
        <v>0.90972222222222221</v>
      </c>
      <c r="V1125">
        <v>35</v>
      </c>
      <c r="W1125" s="1" t="str">
        <f>IF(Flights[[#This Row],[Arrival Delay]] = "", "Cancelled", IF(Flights[[#This Row],[Arrival Delay]]&gt;15, "Delayed", "On time"))</f>
        <v>Delayed</v>
      </c>
      <c r="X1125" t="str">
        <f>IF(Flights[[#This Row],[Status]]&lt;&gt;"Delayed","", IF(Flights[[#This Row],[Arrival Delay]]&gt;120, "Severe", IF(Flights[[#This Row],[Arrival Delay]]&gt;60, "Major", "Moderate")))</f>
        <v>Moderate</v>
      </c>
      <c r="Y1125" t="b">
        <v>0</v>
      </c>
      <c r="AA1125" t="str">
        <f>IF(OR(AND(Flights[[#This Row],[Status]]="Cancelled", Flights[[#This Row],[Cancellation Reason]]="Airline/Carrier"), Flights[[#This Row],[Delay Type]]="Severe"), "Yes", "No")</f>
        <v>No</v>
      </c>
    </row>
    <row r="1126" spans="1:27" x14ac:dyDescent="0.3">
      <c r="A1126" s="3">
        <v>42092</v>
      </c>
      <c r="B1126" s="22">
        <f>WEEKNUM(Flights[[#This Row],[Date]], 1)</f>
        <v>14</v>
      </c>
      <c r="C1126" s="22">
        <f>WEEKDAY(Flights[[#This Row],[Date]],1)</f>
        <v>1</v>
      </c>
      <c r="D1126" t="s">
        <v>1088</v>
      </c>
      <c r="E1126" t="s">
        <v>1994</v>
      </c>
      <c r="F1126" t="s">
        <v>0</v>
      </c>
      <c r="G1126" t="s">
        <v>349</v>
      </c>
      <c r="H1126" t="str">
        <f>_xlfn.XLOOKUP(Flights[[#This Row],[Destination]], Airports!$A$2:$A$78, Airports!$D$2:$D$78)</f>
        <v>Salt Lake City</v>
      </c>
      <c r="I1126" t="str" cm="1">
        <f t="array" ref="I1126">_xlfn.XLOOKUP(Flights[[#This Row],[Destination]],_xlfn._TRO_TRAILING( Airports!A:A),_xlfn._TRO_TRAILING( Airports!E:E), "Not found")</f>
        <v>UT</v>
      </c>
      <c r="J1126" s="1">
        <v>0.77777777777777779</v>
      </c>
      <c r="K1126" s="22">
        <f>HOUR(Flights[[#This Row],[Scheduled Departure]])</f>
        <v>18</v>
      </c>
      <c r="L1126" s="1">
        <v>0.77430555555555558</v>
      </c>
      <c r="M1126">
        <f>(L1126-J1126)*24*60</f>
        <v>-4.9999999999999822</v>
      </c>
      <c r="N1126" s="16">
        <f>Flights[[#This Row],[Length (min)]]/60</f>
        <v>1.8833333333333333</v>
      </c>
      <c r="O1126">
        <v>113</v>
      </c>
      <c r="P1126">
        <v>590</v>
      </c>
      <c r="Q1126" s="18">
        <f>IFERROR(Flights[[#This Row],[Distance]]/Flights[[#This Row],[Length (hr)]], "")</f>
        <v>313.27433628318585</v>
      </c>
      <c r="R1126" s="1">
        <v>0.89583333333333337</v>
      </c>
      <c r="S1126" s="1" t="str">
        <f>IF(Flights[[#This Row],[Length (hr)]]&lt;2, "No meal", IF(Flights[[#This Row],[Length (hr)]]&lt;3.5, "Light meal", "Full meal"))</f>
        <v>No meal</v>
      </c>
      <c r="T1126" s="1" t="str">
        <f>IF(AND(Flights[[#This Row],[Airline]]="US Airways", Flights[[#This Row],[Meal]]="Full Meal"), "Yes", "No")</f>
        <v>No</v>
      </c>
      <c r="U1126" s="1">
        <v>0.89444444444444449</v>
      </c>
      <c r="V1126">
        <v>-2</v>
      </c>
      <c r="W1126" s="1" t="str">
        <f>IF(Flights[[#This Row],[Arrival Delay]] = "", "Cancelled", IF(Flights[[#This Row],[Arrival Delay]]&gt;15, "Delayed", "On time"))</f>
        <v>On time</v>
      </c>
      <c r="X1126" t="str">
        <f>IF(Flights[[#This Row],[Status]]&lt;&gt;"Delayed","", IF(Flights[[#This Row],[Arrival Delay]]&gt;120, "Severe", IF(Flights[[#This Row],[Arrival Delay]]&gt;60, "Major", "Moderate")))</f>
        <v/>
      </c>
      <c r="Y1126" t="b">
        <v>0</v>
      </c>
      <c r="AA1126" t="str">
        <f>IF(OR(AND(Flights[[#This Row],[Status]]="Cancelled", Flights[[#This Row],[Cancellation Reason]]="Airline/Carrier"), Flights[[#This Row],[Delay Type]]="Severe"), "Yes", "No")</f>
        <v>No</v>
      </c>
    </row>
    <row r="1127" spans="1:27" x14ac:dyDescent="0.3">
      <c r="A1127" s="3">
        <v>42092</v>
      </c>
      <c r="B1127" s="22">
        <f>WEEKNUM(Flights[[#This Row],[Date]], 1)</f>
        <v>14</v>
      </c>
      <c r="C1127" s="22">
        <f>WEEKDAY(Flights[[#This Row],[Date]],1)</f>
        <v>1</v>
      </c>
      <c r="D1127" t="s">
        <v>1175</v>
      </c>
      <c r="E1127" t="s">
        <v>1995</v>
      </c>
      <c r="F1127" t="s">
        <v>0</v>
      </c>
      <c r="G1127" t="s">
        <v>9</v>
      </c>
      <c r="H1127" t="str">
        <f>_xlfn.XLOOKUP(Flights[[#This Row],[Destination]], Airports!$A$2:$A$78, Airports!$D$2:$D$78)</f>
        <v>San Francisco</v>
      </c>
      <c r="I1127" t="str" cm="1">
        <f t="array" ref="I1127">_xlfn.XLOOKUP(Flights[[#This Row],[Destination]],_xlfn._TRO_TRAILING( Airports!A:A),_xlfn._TRO_TRAILING( Airports!E:E), "Not found")</f>
        <v>CA</v>
      </c>
      <c r="J1127" s="1">
        <v>0.85416666666666663</v>
      </c>
      <c r="K1127" s="22">
        <f>HOUR(Flights[[#This Row],[Scheduled Departure]])</f>
        <v>20</v>
      </c>
      <c r="L1127" s="1">
        <v>0.87986111111111109</v>
      </c>
      <c r="M1127">
        <f>(L1127-J1127)*24*60</f>
        <v>37.000000000000028</v>
      </c>
      <c r="N1127" s="16">
        <f>Flights[[#This Row],[Length (min)]]/60</f>
        <v>1.1833333333333333</v>
      </c>
      <c r="O1127">
        <v>71</v>
      </c>
      <c r="P1127">
        <v>337</v>
      </c>
      <c r="Q1127" s="18">
        <f>IFERROR(Flights[[#This Row],[Distance]]/Flights[[#This Row],[Length (hr)]], "")</f>
        <v>284.78873239436621</v>
      </c>
      <c r="R1127" s="1">
        <v>0.90625</v>
      </c>
      <c r="S1127" s="1" t="str">
        <f>IF(Flights[[#This Row],[Length (hr)]]&lt;2, "No meal", IF(Flights[[#This Row],[Length (hr)]]&lt;3.5, "Light meal", "Full meal"))</f>
        <v>No meal</v>
      </c>
      <c r="T1127" s="1" t="str">
        <f>IF(AND(Flights[[#This Row],[Airline]]="US Airways", Flights[[#This Row],[Meal]]="Full Meal"), "Yes", "No")</f>
        <v>No</v>
      </c>
      <c r="U1127" s="1">
        <v>0.9291666666666667</v>
      </c>
      <c r="V1127">
        <v>33</v>
      </c>
      <c r="W1127" s="1" t="str">
        <f>IF(Flights[[#This Row],[Arrival Delay]] = "", "Cancelled", IF(Flights[[#This Row],[Arrival Delay]]&gt;15, "Delayed", "On time"))</f>
        <v>Delayed</v>
      </c>
      <c r="X1127" t="str">
        <f>IF(Flights[[#This Row],[Status]]&lt;&gt;"Delayed","", IF(Flights[[#This Row],[Arrival Delay]]&gt;120, "Severe", IF(Flights[[#This Row],[Arrival Delay]]&gt;60, "Major", "Moderate")))</f>
        <v>Moderate</v>
      </c>
      <c r="Y1127" t="b">
        <v>0</v>
      </c>
      <c r="AA1127" t="str">
        <f>IF(OR(AND(Flights[[#This Row],[Status]]="Cancelled", Flights[[#This Row],[Cancellation Reason]]="Airline/Carrier"), Flights[[#This Row],[Delay Type]]="Severe"), "Yes", "No")</f>
        <v>No</v>
      </c>
    </row>
    <row r="1128" spans="1:27" x14ac:dyDescent="0.3">
      <c r="A1128" s="3">
        <v>42092</v>
      </c>
      <c r="B1128" s="22">
        <f>WEEKNUM(Flights[[#This Row],[Date]], 1)</f>
        <v>14</v>
      </c>
      <c r="C1128" s="22">
        <f>WEEKDAY(Flights[[#This Row],[Date]],1)</f>
        <v>1</v>
      </c>
      <c r="D1128" t="s">
        <v>742</v>
      </c>
      <c r="E1128" t="s">
        <v>1989</v>
      </c>
      <c r="F1128" t="s">
        <v>0</v>
      </c>
      <c r="G1128" t="s">
        <v>12</v>
      </c>
      <c r="H1128" t="str">
        <f>_xlfn.XLOOKUP(Flights[[#This Row],[Destination]], Airports!$A$2:$A$78, Airports!$D$2:$D$78)</f>
        <v>New York</v>
      </c>
      <c r="I1128" t="str" cm="1">
        <f t="array" ref="I1128">_xlfn.XLOOKUP(Flights[[#This Row],[Destination]],_xlfn._TRO_TRAILING( Airports!A:A),_xlfn._TRO_TRAILING( Airports!E:E), "Not found")</f>
        <v>NY</v>
      </c>
      <c r="J1128" s="1">
        <v>0.89930555555555558</v>
      </c>
      <c r="K1128" s="22">
        <f>HOUR(Flights[[#This Row],[Scheduled Departure]])</f>
        <v>21</v>
      </c>
      <c r="L1128" s="1">
        <v>0.90833333333333333</v>
      </c>
      <c r="M1128">
        <f>(L1128-J1128)*24*60</f>
        <v>12.999999999999954</v>
      </c>
      <c r="N1128" s="16">
        <f>Flights[[#This Row],[Length (min)]]/60</f>
        <v>4.9833333333333334</v>
      </c>
      <c r="O1128">
        <v>299</v>
      </c>
      <c r="P1128">
        <v>2475</v>
      </c>
      <c r="Q1128" s="18">
        <f>IFERROR(Flights[[#This Row],[Distance]]/Flights[[#This Row],[Length (hr)]], "")</f>
        <v>496.65551839464882</v>
      </c>
      <c r="R1128" s="1">
        <v>0.2326388888888889</v>
      </c>
      <c r="S1128" s="1" t="str">
        <f>IF(Flights[[#This Row],[Length (hr)]]&lt;2, "No meal", IF(Flights[[#This Row],[Length (hr)]]&lt;3.5, "Light meal", "Full meal"))</f>
        <v>Full meal</v>
      </c>
      <c r="T1128" s="1" t="str">
        <f>IF(AND(Flights[[#This Row],[Airline]]="US Airways", Flights[[#This Row],[Meal]]="Full Meal"), "Yes", "No")</f>
        <v>No</v>
      </c>
      <c r="U1128" s="1">
        <v>0.24097222222222223</v>
      </c>
      <c r="V1128">
        <v>12</v>
      </c>
      <c r="W1128" s="1" t="str">
        <f>IF(Flights[[#This Row],[Arrival Delay]] = "", "Cancelled", IF(Flights[[#This Row],[Arrival Delay]]&gt;15, "Delayed", "On time"))</f>
        <v>On time</v>
      </c>
      <c r="X1128" t="str">
        <f>IF(Flights[[#This Row],[Status]]&lt;&gt;"Delayed","", IF(Flights[[#This Row],[Arrival Delay]]&gt;120, "Severe", IF(Flights[[#This Row],[Arrival Delay]]&gt;60, "Major", "Moderate")))</f>
        <v/>
      </c>
      <c r="Y1128" t="b">
        <v>0</v>
      </c>
      <c r="AA1128" t="str">
        <f>IF(OR(AND(Flights[[#This Row],[Status]]="Cancelled", Flights[[#This Row],[Cancellation Reason]]="Airline/Carrier"), Flights[[#This Row],[Delay Type]]="Severe"), "Yes", "No")</f>
        <v>No</v>
      </c>
    </row>
    <row r="1129" spans="1:27" x14ac:dyDescent="0.3">
      <c r="A1129" s="3">
        <v>42093</v>
      </c>
      <c r="B1129" s="22">
        <f>WEEKNUM(Flights[[#This Row],[Date]], 1)</f>
        <v>14</v>
      </c>
      <c r="C1129" s="22">
        <f>WEEKDAY(Flights[[#This Row],[Date]],1)</f>
        <v>2</v>
      </c>
      <c r="D1129" t="s">
        <v>1185</v>
      </c>
      <c r="E1129" t="s">
        <v>1995</v>
      </c>
      <c r="F1129" t="s">
        <v>0</v>
      </c>
      <c r="G1129" t="s">
        <v>306</v>
      </c>
      <c r="H1129" t="str">
        <f>_xlfn.XLOOKUP(Flights[[#This Row],[Destination]], Airports!$A$2:$A$78, Airports!$D$2:$D$78)</f>
        <v>Chicago</v>
      </c>
      <c r="I1129" t="str" cm="1">
        <f t="array" ref="I1129">_xlfn.XLOOKUP(Flights[[#This Row],[Destination]],_xlfn._TRO_TRAILING( Airports!A:A),_xlfn._TRO_TRAILING( Airports!E:E), "Not found")</f>
        <v>IL</v>
      </c>
      <c r="J1129" s="1">
        <v>0.25694444444444442</v>
      </c>
      <c r="K1129" s="22">
        <f>HOUR(Flights[[#This Row],[Scheduled Departure]])</f>
        <v>6</v>
      </c>
      <c r="L1129" s="1">
        <v>0.25277777777777777</v>
      </c>
      <c r="M1129">
        <f>(L1129-J1129)*24*60</f>
        <v>-5.9999999999999787</v>
      </c>
      <c r="N1129" s="16">
        <f>Flights[[#This Row],[Length (min)]]/60</f>
        <v>3.8666666666666667</v>
      </c>
      <c r="O1129">
        <v>232</v>
      </c>
      <c r="P1129">
        <v>1750</v>
      </c>
      <c r="Q1129" s="18">
        <f>IFERROR(Flights[[#This Row],[Distance]]/Flights[[#This Row],[Length (hr)]], "")</f>
        <v>452.58620689655174</v>
      </c>
      <c r="R1129" s="1">
        <v>0.51041666666666663</v>
      </c>
      <c r="S1129" s="1" t="str">
        <f>IF(Flights[[#This Row],[Length (hr)]]&lt;2, "No meal", IF(Flights[[#This Row],[Length (hr)]]&lt;3.5, "Light meal", "Full meal"))</f>
        <v>Full meal</v>
      </c>
      <c r="T1129" s="1" t="str">
        <f>IF(AND(Flights[[#This Row],[Airline]]="US Airways", Flights[[#This Row],[Meal]]="Full Meal"), "Yes", "No")</f>
        <v>No</v>
      </c>
      <c r="U1129" s="1">
        <v>0.49722222222222223</v>
      </c>
      <c r="V1129">
        <v>-19</v>
      </c>
      <c r="W1129" s="1" t="str">
        <f>IF(Flights[[#This Row],[Arrival Delay]] = "", "Cancelled", IF(Flights[[#This Row],[Arrival Delay]]&gt;15, "Delayed", "On time"))</f>
        <v>On time</v>
      </c>
      <c r="X1129" t="str">
        <f>IF(Flights[[#This Row],[Status]]&lt;&gt;"Delayed","", IF(Flights[[#This Row],[Arrival Delay]]&gt;120, "Severe", IF(Flights[[#This Row],[Arrival Delay]]&gt;60, "Major", "Moderate")))</f>
        <v/>
      </c>
      <c r="Y1129" t="b">
        <v>0</v>
      </c>
      <c r="AA1129" t="str">
        <f>IF(OR(AND(Flights[[#This Row],[Status]]="Cancelled", Flights[[#This Row],[Cancellation Reason]]="Airline/Carrier"), Flights[[#This Row],[Delay Type]]="Severe"), "Yes", "No")</f>
        <v>No</v>
      </c>
    </row>
    <row r="1130" spans="1:27" x14ac:dyDescent="0.3">
      <c r="A1130" s="3">
        <v>42093</v>
      </c>
      <c r="B1130" s="22">
        <f>WEEKNUM(Flights[[#This Row],[Date]], 1)</f>
        <v>14</v>
      </c>
      <c r="C1130" s="22">
        <f>WEEKDAY(Flights[[#This Row],[Date]],1)</f>
        <v>2</v>
      </c>
      <c r="D1130" t="s">
        <v>1226</v>
      </c>
      <c r="E1130" t="s">
        <v>1990</v>
      </c>
      <c r="F1130" t="s">
        <v>0</v>
      </c>
      <c r="G1130" t="s">
        <v>4</v>
      </c>
      <c r="H1130" t="str">
        <f>_xlfn.XLOOKUP(Flights[[#This Row],[Destination]], Airports!$A$2:$A$78, Airports!$D$2:$D$78)</f>
        <v>Chicago</v>
      </c>
      <c r="I1130" t="str" cm="1">
        <f t="array" ref="I1130">_xlfn.XLOOKUP(Flights[[#This Row],[Destination]],_xlfn._TRO_TRAILING( Airports!A:A),_xlfn._TRO_TRAILING( Airports!E:E), "Not found")</f>
        <v>IL</v>
      </c>
      <c r="J1130" s="1">
        <v>0.29166666666666669</v>
      </c>
      <c r="K1130" s="22">
        <f>HOUR(Flights[[#This Row],[Scheduled Departure]])</f>
        <v>7</v>
      </c>
      <c r="L1130" s="1">
        <v>0.28541666666666665</v>
      </c>
      <c r="M1130">
        <f>(L1130-J1130)*24*60</f>
        <v>-9.000000000000048</v>
      </c>
      <c r="N1130" s="16">
        <f>Flights[[#This Row],[Length (min)]]/60</f>
        <v>3.9333333333333331</v>
      </c>
      <c r="O1130">
        <v>236</v>
      </c>
      <c r="P1130">
        <v>1744</v>
      </c>
      <c r="Q1130" s="18">
        <f>IFERROR(Flights[[#This Row],[Distance]]/Flights[[#This Row],[Length (hr)]], "")</f>
        <v>443.38983050847457</v>
      </c>
      <c r="R1130" s="1">
        <v>0.54097222222222219</v>
      </c>
      <c r="S1130" s="1" t="str">
        <f>IF(Flights[[#This Row],[Length (hr)]]&lt;2, "No meal", IF(Flights[[#This Row],[Length (hr)]]&lt;3.5, "Light meal", "Full meal"))</f>
        <v>Full meal</v>
      </c>
      <c r="T1130" s="1" t="str">
        <f>IF(AND(Flights[[#This Row],[Airline]]="US Airways", Flights[[#This Row],[Meal]]="Full Meal"), "Yes", "No")</f>
        <v>No</v>
      </c>
      <c r="U1130" s="1">
        <v>0.53263888888888888</v>
      </c>
      <c r="V1130">
        <v>-12</v>
      </c>
      <c r="W1130" s="1" t="str">
        <f>IF(Flights[[#This Row],[Arrival Delay]] = "", "Cancelled", IF(Flights[[#This Row],[Arrival Delay]]&gt;15, "Delayed", "On time"))</f>
        <v>On time</v>
      </c>
      <c r="X1130" t="str">
        <f>IF(Flights[[#This Row],[Status]]&lt;&gt;"Delayed","", IF(Flights[[#This Row],[Arrival Delay]]&gt;120, "Severe", IF(Flights[[#This Row],[Arrival Delay]]&gt;60, "Major", "Moderate")))</f>
        <v/>
      </c>
      <c r="Y1130" t="b">
        <v>0</v>
      </c>
      <c r="AA1130" t="str">
        <f>IF(OR(AND(Flights[[#This Row],[Status]]="Cancelled", Flights[[#This Row],[Cancellation Reason]]="Airline/Carrier"), Flights[[#This Row],[Delay Type]]="Severe"), "Yes", "No")</f>
        <v>No</v>
      </c>
    </row>
    <row r="1131" spans="1:27" x14ac:dyDescent="0.3">
      <c r="A1131" s="3">
        <v>42093</v>
      </c>
      <c r="B1131" s="22">
        <f>WEEKNUM(Flights[[#This Row],[Date]], 1)</f>
        <v>14</v>
      </c>
      <c r="C1131" s="22">
        <f>WEEKDAY(Flights[[#This Row],[Date]],1)</f>
        <v>2</v>
      </c>
      <c r="D1131" t="s">
        <v>1043</v>
      </c>
      <c r="E1131" t="s">
        <v>1989</v>
      </c>
      <c r="F1131" t="s">
        <v>0</v>
      </c>
      <c r="G1131" t="s">
        <v>316</v>
      </c>
      <c r="H1131" t="str">
        <f>_xlfn.XLOOKUP(Flights[[#This Row],[Destination]], Airports!$A$2:$A$78, Airports!$D$2:$D$78)</f>
        <v>New Orleans</v>
      </c>
      <c r="I1131" t="str" cm="1">
        <f t="array" ref="I1131">_xlfn.XLOOKUP(Flights[[#This Row],[Destination]],_xlfn._TRO_TRAILING( Airports!A:A),_xlfn._TRO_TRAILING( Airports!E:E), "Not found")</f>
        <v>LA</v>
      </c>
      <c r="J1131" s="1">
        <v>0.3611111111111111</v>
      </c>
      <c r="K1131" s="22">
        <f>HOUR(Flights[[#This Row],[Scheduled Departure]])</f>
        <v>8</v>
      </c>
      <c r="L1131" s="1">
        <v>0.37777777777777777</v>
      </c>
      <c r="M1131">
        <f>(L1131-J1131)*24*60</f>
        <v>23.999999999999993</v>
      </c>
      <c r="N1131" s="16">
        <f>Flights[[#This Row],[Length (min)]]/60</f>
        <v>3.4166666666666665</v>
      </c>
      <c r="O1131">
        <v>205</v>
      </c>
      <c r="P1131">
        <v>1670</v>
      </c>
      <c r="Q1131" s="18">
        <f>IFERROR(Flights[[#This Row],[Distance]]/Flights[[#This Row],[Length (hr)]], "")</f>
        <v>488.78048780487808</v>
      </c>
      <c r="R1131" s="1">
        <v>0.60069444444444442</v>
      </c>
      <c r="S1131" s="1" t="str">
        <f>IF(Flights[[#This Row],[Length (hr)]]&lt;2, "No meal", IF(Flights[[#This Row],[Length (hr)]]&lt;3.5, "Light meal", "Full meal"))</f>
        <v>Light meal</v>
      </c>
      <c r="T1131" s="1" t="str">
        <f>IF(AND(Flights[[#This Row],[Airline]]="US Airways", Flights[[#This Row],[Meal]]="Full Meal"), "Yes", "No")</f>
        <v>No</v>
      </c>
      <c r="U1131" s="1">
        <v>0.60347222222222219</v>
      </c>
      <c r="V1131">
        <v>4</v>
      </c>
      <c r="W1131" s="1" t="str">
        <f>IF(Flights[[#This Row],[Arrival Delay]] = "", "Cancelled", IF(Flights[[#This Row],[Arrival Delay]]&gt;15, "Delayed", "On time"))</f>
        <v>On time</v>
      </c>
      <c r="X1131" t="str">
        <f>IF(Flights[[#This Row],[Status]]&lt;&gt;"Delayed","", IF(Flights[[#This Row],[Arrival Delay]]&gt;120, "Severe", IF(Flights[[#This Row],[Arrival Delay]]&gt;60, "Major", "Moderate")))</f>
        <v/>
      </c>
      <c r="Y1131" t="b">
        <v>0</v>
      </c>
      <c r="AA1131" t="str">
        <f>IF(OR(AND(Flights[[#This Row],[Status]]="Cancelled", Flights[[#This Row],[Cancellation Reason]]="Airline/Carrier"), Flights[[#This Row],[Delay Type]]="Severe"), "Yes", "No")</f>
        <v>No</v>
      </c>
    </row>
    <row r="1132" spans="1:27" x14ac:dyDescent="0.3">
      <c r="A1132" s="3">
        <v>42093</v>
      </c>
      <c r="B1132" s="22">
        <f>WEEKNUM(Flights[[#This Row],[Date]], 1)</f>
        <v>14</v>
      </c>
      <c r="C1132" s="22">
        <f>WEEKDAY(Flights[[#This Row],[Date]],1)</f>
        <v>2</v>
      </c>
      <c r="D1132" t="s">
        <v>530</v>
      </c>
      <c r="E1132" t="s">
        <v>1990</v>
      </c>
      <c r="F1132" t="s">
        <v>0</v>
      </c>
      <c r="G1132" t="s">
        <v>9</v>
      </c>
      <c r="H1132" t="str">
        <f>_xlfn.XLOOKUP(Flights[[#This Row],[Destination]], Airports!$A$2:$A$78, Airports!$D$2:$D$78)</f>
        <v>San Francisco</v>
      </c>
      <c r="I1132" t="str" cm="1">
        <f t="array" ref="I1132">_xlfn.XLOOKUP(Flights[[#This Row],[Destination]],_xlfn._TRO_TRAILING( Airports!A:A),_xlfn._TRO_TRAILING( Airports!E:E), "Not found")</f>
        <v>CA</v>
      </c>
      <c r="J1132" s="1">
        <v>0.42638888888888887</v>
      </c>
      <c r="K1132" s="22">
        <f>HOUR(Flights[[#This Row],[Scheduled Departure]])</f>
        <v>10</v>
      </c>
      <c r="L1132" s="1">
        <v>0.4284722222222222</v>
      </c>
      <c r="M1132">
        <f>(L1132-J1132)*24*60</f>
        <v>2.9999999999999893</v>
      </c>
      <c r="N1132" s="16">
        <f>Flights[[#This Row],[Length (min)]]/60</f>
        <v>1.4166666666666667</v>
      </c>
      <c r="O1132">
        <v>85</v>
      </c>
      <c r="P1132">
        <v>337</v>
      </c>
      <c r="Q1132" s="18">
        <f>IFERROR(Flights[[#This Row],[Distance]]/Flights[[#This Row],[Length (hr)]], "")</f>
        <v>237.88235294117646</v>
      </c>
      <c r="R1132" s="1">
        <v>0.49166666666666664</v>
      </c>
      <c r="S1132" s="1" t="str">
        <f>IF(Flights[[#This Row],[Length (hr)]]&lt;2, "No meal", IF(Flights[[#This Row],[Length (hr)]]&lt;3.5, "Light meal", "Full meal"))</f>
        <v>No meal</v>
      </c>
      <c r="T1132" s="1" t="str">
        <f>IF(AND(Flights[[#This Row],[Airline]]="US Airways", Flights[[#This Row],[Meal]]="Full Meal"), "Yes", "No")</f>
        <v>No</v>
      </c>
      <c r="U1132" s="1">
        <v>0.48749999999999999</v>
      </c>
      <c r="V1132">
        <v>-6</v>
      </c>
      <c r="W1132" s="1" t="str">
        <f>IF(Flights[[#This Row],[Arrival Delay]] = "", "Cancelled", IF(Flights[[#This Row],[Arrival Delay]]&gt;15, "Delayed", "On time"))</f>
        <v>On time</v>
      </c>
      <c r="X1132" t="str">
        <f>IF(Flights[[#This Row],[Status]]&lt;&gt;"Delayed","", IF(Flights[[#This Row],[Arrival Delay]]&gt;120, "Severe", IF(Flights[[#This Row],[Arrival Delay]]&gt;60, "Major", "Moderate")))</f>
        <v/>
      </c>
      <c r="Y1132" t="b">
        <v>0</v>
      </c>
      <c r="AA1132" t="str">
        <f>IF(OR(AND(Flights[[#This Row],[Status]]="Cancelled", Flights[[#This Row],[Cancellation Reason]]="Airline/Carrier"), Flights[[#This Row],[Delay Type]]="Severe"), "Yes", "No")</f>
        <v>No</v>
      </c>
    </row>
    <row r="1133" spans="1:27" x14ac:dyDescent="0.3">
      <c r="A1133" s="3">
        <v>42093</v>
      </c>
      <c r="B1133" s="22">
        <f>WEEKNUM(Flights[[#This Row],[Date]], 1)</f>
        <v>14</v>
      </c>
      <c r="C1133" s="22">
        <f>WEEKDAY(Flights[[#This Row],[Date]],1)</f>
        <v>2</v>
      </c>
      <c r="D1133" t="s">
        <v>1247</v>
      </c>
      <c r="E1133" t="s">
        <v>1989</v>
      </c>
      <c r="F1133" t="s">
        <v>0</v>
      </c>
      <c r="G1133" t="s">
        <v>276</v>
      </c>
      <c r="H1133" t="str">
        <f>_xlfn.XLOOKUP(Flights[[#This Row],[Destination]], Airports!$A$2:$A$78, Airports!$D$2:$D$78)</f>
        <v>Detroit</v>
      </c>
      <c r="I1133" t="str" cm="1">
        <f t="array" ref="I1133">_xlfn.XLOOKUP(Flights[[#This Row],[Destination]],_xlfn._TRO_TRAILING( Airports!A:A),_xlfn._TRO_TRAILING( Airports!E:E), "Not found")</f>
        <v>MI</v>
      </c>
      <c r="J1133" s="1">
        <v>0.4861111111111111</v>
      </c>
      <c r="K1133" s="22">
        <f>HOUR(Flights[[#This Row],[Scheduled Departure]])</f>
        <v>11</v>
      </c>
      <c r="L1133" s="1">
        <v>0.49930555555555556</v>
      </c>
      <c r="M1133">
        <f>(L1133-J1133)*24*60</f>
        <v>19.000000000000014</v>
      </c>
      <c r="N1133" s="16">
        <f>Flights[[#This Row],[Length (min)]]/60</f>
        <v>4.5333333333333332</v>
      </c>
      <c r="O1133">
        <v>272</v>
      </c>
      <c r="P1133">
        <v>1979</v>
      </c>
      <c r="Q1133" s="18">
        <f>IFERROR(Flights[[#This Row],[Distance]]/Flights[[#This Row],[Length (hr)]], "")</f>
        <v>436.54411764705884</v>
      </c>
      <c r="R1133" s="1">
        <v>0.7944444444444444</v>
      </c>
      <c r="S1133" s="1" t="str">
        <f>IF(Flights[[#This Row],[Length (hr)]]&lt;2, "No meal", IF(Flights[[#This Row],[Length (hr)]]&lt;3.5, "Light meal", "Full meal"))</f>
        <v>Full meal</v>
      </c>
      <c r="T1133" s="1" t="str">
        <f>IF(AND(Flights[[#This Row],[Airline]]="US Airways", Flights[[#This Row],[Meal]]="Full Meal"), "Yes", "No")</f>
        <v>No</v>
      </c>
      <c r="U1133" s="1">
        <v>0.81319444444444444</v>
      </c>
      <c r="V1133">
        <v>27</v>
      </c>
      <c r="W1133" s="1" t="str">
        <f>IF(Flights[[#This Row],[Arrival Delay]] = "", "Cancelled", IF(Flights[[#This Row],[Arrival Delay]]&gt;15, "Delayed", "On time"))</f>
        <v>Delayed</v>
      </c>
      <c r="X1133" t="str">
        <f>IF(Flights[[#This Row],[Status]]&lt;&gt;"Delayed","", IF(Flights[[#This Row],[Arrival Delay]]&gt;120, "Severe", IF(Flights[[#This Row],[Arrival Delay]]&gt;60, "Major", "Moderate")))</f>
        <v>Moderate</v>
      </c>
      <c r="Y1133" t="b">
        <v>0</v>
      </c>
      <c r="AA1133" t="str">
        <f>IF(OR(AND(Flights[[#This Row],[Status]]="Cancelled", Flights[[#This Row],[Cancellation Reason]]="Airline/Carrier"), Flights[[#This Row],[Delay Type]]="Severe"), "Yes", "No")</f>
        <v>No</v>
      </c>
    </row>
    <row r="1134" spans="1:27" x14ac:dyDescent="0.3">
      <c r="A1134" s="3">
        <v>42093</v>
      </c>
      <c r="B1134" s="22">
        <f>WEEKNUM(Flights[[#This Row],[Date]], 1)</f>
        <v>14</v>
      </c>
      <c r="C1134" s="22">
        <f>WEEKDAY(Flights[[#This Row],[Date]],1)</f>
        <v>2</v>
      </c>
      <c r="D1134" t="s">
        <v>1055</v>
      </c>
      <c r="E1134" t="s">
        <v>1994</v>
      </c>
      <c r="F1134" t="s">
        <v>0</v>
      </c>
      <c r="G1134" t="s">
        <v>356</v>
      </c>
      <c r="H1134" t="str">
        <f>_xlfn.XLOOKUP(Flights[[#This Row],[Destination]], Airports!$A$2:$A$78, Airports!$D$2:$D$78)</f>
        <v>Tucson</v>
      </c>
      <c r="I1134" t="str" cm="1">
        <f t="array" ref="I1134">_xlfn.XLOOKUP(Flights[[#This Row],[Destination]],_xlfn._TRO_TRAILING( Airports!A:A),_xlfn._TRO_TRAILING( Airports!E:E), "Not found")</f>
        <v>AZ</v>
      </c>
      <c r="J1134" s="1">
        <v>0.51041666666666663</v>
      </c>
      <c r="K1134" s="22">
        <f>HOUR(Flights[[#This Row],[Scheduled Departure]])</f>
        <v>12</v>
      </c>
      <c r="L1134" s="1">
        <v>0.50694444444444442</v>
      </c>
      <c r="M1134">
        <f>(L1134-J1134)*24*60</f>
        <v>-4.9999999999999822</v>
      </c>
      <c r="N1134" s="16">
        <f>Flights[[#This Row],[Length (min)]]/60</f>
        <v>1.4833333333333334</v>
      </c>
      <c r="O1134">
        <v>89</v>
      </c>
      <c r="P1134">
        <v>451</v>
      </c>
      <c r="Q1134" s="18">
        <f>IFERROR(Flights[[#This Row],[Distance]]/Flights[[#This Row],[Length (hr)]], "")</f>
        <v>304.04494382022472</v>
      </c>
      <c r="R1134" s="1">
        <v>0.57222222222222219</v>
      </c>
      <c r="S1134" s="1" t="str">
        <f>IF(Flights[[#This Row],[Length (hr)]]&lt;2, "No meal", IF(Flights[[#This Row],[Length (hr)]]&lt;3.5, "Light meal", "Full meal"))</f>
        <v>No meal</v>
      </c>
      <c r="T1134" s="1" t="str">
        <f>IF(AND(Flights[[#This Row],[Airline]]="US Airways", Flights[[#This Row],[Meal]]="Full Meal"), "Yes", "No")</f>
        <v>No</v>
      </c>
      <c r="U1134" s="1">
        <v>0.56874999999999998</v>
      </c>
      <c r="V1134">
        <v>-5</v>
      </c>
      <c r="W1134" s="1" t="str">
        <f>IF(Flights[[#This Row],[Arrival Delay]] = "", "Cancelled", IF(Flights[[#This Row],[Arrival Delay]]&gt;15, "Delayed", "On time"))</f>
        <v>On time</v>
      </c>
      <c r="X1134" t="str">
        <f>IF(Flights[[#This Row],[Status]]&lt;&gt;"Delayed","", IF(Flights[[#This Row],[Arrival Delay]]&gt;120, "Severe", IF(Flights[[#This Row],[Arrival Delay]]&gt;60, "Major", "Moderate")))</f>
        <v/>
      </c>
      <c r="Y1134" t="b">
        <v>0</v>
      </c>
      <c r="AA1134" t="str">
        <f>IF(OR(AND(Flights[[#This Row],[Status]]="Cancelled", Flights[[#This Row],[Cancellation Reason]]="Airline/Carrier"), Flights[[#This Row],[Delay Type]]="Severe"), "Yes", "No")</f>
        <v>No</v>
      </c>
    </row>
    <row r="1135" spans="1:27" x14ac:dyDescent="0.3">
      <c r="A1135" s="3">
        <v>42093</v>
      </c>
      <c r="B1135" s="22">
        <f>WEEKNUM(Flights[[#This Row],[Date]], 1)</f>
        <v>14</v>
      </c>
      <c r="C1135" s="22">
        <f>WEEKDAY(Flights[[#This Row],[Date]],1)</f>
        <v>2</v>
      </c>
      <c r="D1135" t="s">
        <v>805</v>
      </c>
      <c r="E1135" t="s">
        <v>1990</v>
      </c>
      <c r="F1135" t="s">
        <v>0</v>
      </c>
      <c r="G1135" t="s">
        <v>293</v>
      </c>
      <c r="H1135" t="str">
        <f>_xlfn.XLOOKUP(Flights[[#This Row],[Destination]], Airports!$A$2:$A$78, Airports!$D$2:$D$78)</f>
        <v>Houston</v>
      </c>
      <c r="I1135" t="str" cm="1">
        <f t="array" ref="I1135">_xlfn.XLOOKUP(Flights[[#This Row],[Destination]],_xlfn._TRO_TRAILING( Airports!A:A),_xlfn._TRO_TRAILING( Airports!E:E), "Not found")</f>
        <v>TX</v>
      </c>
      <c r="J1135" s="1">
        <v>0.53125</v>
      </c>
      <c r="K1135" s="22">
        <f>HOUR(Flights[[#This Row],[Scheduled Departure]])</f>
        <v>12</v>
      </c>
      <c r="L1135" s="1">
        <v>0.53333333333333333</v>
      </c>
      <c r="M1135">
        <f>(L1135-J1135)*24*60</f>
        <v>2.9999999999999893</v>
      </c>
      <c r="N1135" s="16">
        <f>Flights[[#This Row],[Length (min)]]/60</f>
        <v>3.2166666666666668</v>
      </c>
      <c r="O1135">
        <v>193</v>
      </c>
      <c r="P1135">
        <v>1379</v>
      </c>
      <c r="Q1135" s="18">
        <f>IFERROR(Flights[[#This Row],[Distance]]/Flights[[#This Row],[Length (hr)]], "")</f>
        <v>428.70466321243521</v>
      </c>
      <c r="R1135" s="1">
        <v>0.75208333333333333</v>
      </c>
      <c r="S1135" s="1" t="str">
        <f>IF(Flights[[#This Row],[Length (hr)]]&lt;2, "No meal", IF(Flights[[#This Row],[Length (hr)]]&lt;3.5, "Light meal", "Full meal"))</f>
        <v>Light meal</v>
      </c>
      <c r="T1135" s="1" t="str">
        <f>IF(AND(Flights[[#This Row],[Airline]]="US Airways", Flights[[#This Row],[Meal]]="Full Meal"), "Yes", "No")</f>
        <v>No</v>
      </c>
      <c r="U1135" s="1">
        <v>0.75069444444444444</v>
      </c>
      <c r="V1135">
        <v>-2</v>
      </c>
      <c r="W1135" s="1" t="str">
        <f>IF(Flights[[#This Row],[Arrival Delay]] = "", "Cancelled", IF(Flights[[#This Row],[Arrival Delay]]&gt;15, "Delayed", "On time"))</f>
        <v>On time</v>
      </c>
      <c r="X1135" t="str">
        <f>IF(Flights[[#This Row],[Status]]&lt;&gt;"Delayed","", IF(Flights[[#This Row],[Arrival Delay]]&gt;120, "Severe", IF(Flights[[#This Row],[Arrival Delay]]&gt;60, "Major", "Moderate")))</f>
        <v/>
      </c>
      <c r="Y1135" t="b">
        <v>0</v>
      </c>
      <c r="AA1135" t="str">
        <f>IF(OR(AND(Flights[[#This Row],[Status]]="Cancelled", Flights[[#This Row],[Cancellation Reason]]="Airline/Carrier"), Flights[[#This Row],[Delay Type]]="Severe"), "Yes", "No")</f>
        <v>No</v>
      </c>
    </row>
    <row r="1136" spans="1:27" x14ac:dyDescent="0.3">
      <c r="A1136" s="3">
        <v>42093</v>
      </c>
      <c r="B1136" s="22">
        <f>WEEKNUM(Flights[[#This Row],[Date]], 1)</f>
        <v>14</v>
      </c>
      <c r="C1136" s="22">
        <f>WEEKDAY(Flights[[#This Row],[Date]],1)</f>
        <v>2</v>
      </c>
      <c r="D1136" t="s">
        <v>535</v>
      </c>
      <c r="E1136" t="s">
        <v>1992</v>
      </c>
      <c r="F1136" t="s">
        <v>0</v>
      </c>
      <c r="G1136" t="s">
        <v>12</v>
      </c>
      <c r="H1136" t="str">
        <f>_xlfn.XLOOKUP(Flights[[#This Row],[Destination]], Airports!$A$2:$A$78, Airports!$D$2:$D$78)</f>
        <v>New York</v>
      </c>
      <c r="I1136" t="str" cm="1">
        <f t="array" ref="I1136">_xlfn.XLOOKUP(Flights[[#This Row],[Destination]],_xlfn._TRO_TRAILING( Airports!A:A),_xlfn._TRO_TRAILING( Airports!E:E), "Not found")</f>
        <v>NY</v>
      </c>
      <c r="J1136" s="1">
        <v>0.63958333333333328</v>
      </c>
      <c r="K1136" s="22">
        <f>HOUR(Flights[[#This Row],[Scheduled Departure]])</f>
        <v>15</v>
      </c>
      <c r="L1136" s="1">
        <v>0.63611111111111107</v>
      </c>
      <c r="M1136">
        <f>(L1136-J1136)*24*60</f>
        <v>-4.9999999999999822</v>
      </c>
      <c r="N1136" s="16">
        <f>Flights[[#This Row],[Length (min)]]/60</f>
        <v>5.3833333333333337</v>
      </c>
      <c r="O1136">
        <v>323</v>
      </c>
      <c r="P1136">
        <v>2475</v>
      </c>
      <c r="Q1136" s="18">
        <f>IFERROR(Flights[[#This Row],[Distance]]/Flights[[#This Row],[Length (hr)]], "")</f>
        <v>459.75232198142413</v>
      </c>
      <c r="R1136" s="1">
        <v>0.9868055555555556</v>
      </c>
      <c r="S1136" s="1" t="str">
        <f>IF(Flights[[#This Row],[Length (hr)]]&lt;2, "No meal", IF(Flights[[#This Row],[Length (hr)]]&lt;3.5, "Light meal", "Full meal"))</f>
        <v>Full meal</v>
      </c>
      <c r="T1136" s="1" t="str">
        <f>IF(AND(Flights[[#This Row],[Airline]]="US Airways", Flights[[#This Row],[Meal]]="Full Meal"), "Yes", "No")</f>
        <v>No</v>
      </c>
      <c r="U1136" s="1">
        <v>0.98541666666666672</v>
      </c>
      <c r="V1136">
        <v>-2</v>
      </c>
      <c r="W1136" s="1" t="str">
        <f>IF(Flights[[#This Row],[Arrival Delay]] = "", "Cancelled", IF(Flights[[#This Row],[Arrival Delay]]&gt;15, "Delayed", "On time"))</f>
        <v>On time</v>
      </c>
      <c r="X1136" t="str">
        <f>IF(Flights[[#This Row],[Status]]&lt;&gt;"Delayed","", IF(Flights[[#This Row],[Arrival Delay]]&gt;120, "Severe", IF(Flights[[#This Row],[Arrival Delay]]&gt;60, "Major", "Moderate")))</f>
        <v/>
      </c>
      <c r="Y1136" t="b">
        <v>0</v>
      </c>
      <c r="AA1136" t="str">
        <f>IF(OR(AND(Flights[[#This Row],[Status]]="Cancelled", Flights[[#This Row],[Cancellation Reason]]="Airline/Carrier"), Flights[[#This Row],[Delay Type]]="Severe"), "Yes", "No")</f>
        <v>No</v>
      </c>
    </row>
    <row r="1137" spans="1:27" x14ac:dyDescent="0.3">
      <c r="A1137" s="3">
        <v>42093</v>
      </c>
      <c r="B1137" s="22">
        <f>WEEKNUM(Flights[[#This Row],[Date]], 1)</f>
        <v>14</v>
      </c>
      <c r="C1137" s="22">
        <f>WEEKDAY(Flights[[#This Row],[Date]],1)</f>
        <v>2</v>
      </c>
      <c r="D1137" t="s">
        <v>1160</v>
      </c>
      <c r="E1137" t="s">
        <v>1995</v>
      </c>
      <c r="F1137" t="s">
        <v>0</v>
      </c>
      <c r="G1137" t="s">
        <v>9</v>
      </c>
      <c r="H1137" t="str">
        <f>_xlfn.XLOOKUP(Flights[[#This Row],[Destination]], Airports!$A$2:$A$78, Airports!$D$2:$D$78)</f>
        <v>San Francisco</v>
      </c>
      <c r="I1137" t="str" cm="1">
        <f t="array" ref="I1137">_xlfn.XLOOKUP(Flights[[#This Row],[Destination]],_xlfn._TRO_TRAILING( Airports!A:A),_xlfn._TRO_TRAILING( Airports!E:E), "Not found")</f>
        <v>CA</v>
      </c>
      <c r="J1137" s="1">
        <v>0.64930555555555558</v>
      </c>
      <c r="K1137" s="22">
        <f>HOUR(Flights[[#This Row],[Scheduled Departure]])</f>
        <v>15</v>
      </c>
      <c r="L1137" s="1">
        <v>0.64722222222222225</v>
      </c>
      <c r="M1137">
        <f>(L1137-J1137)*24*60</f>
        <v>-2.9999999999999893</v>
      </c>
      <c r="N1137" s="16">
        <f>Flights[[#This Row],[Length (min)]]/60</f>
        <v>1.6</v>
      </c>
      <c r="O1137">
        <v>96</v>
      </c>
      <c r="P1137">
        <v>337</v>
      </c>
      <c r="Q1137" s="18">
        <f>IFERROR(Flights[[#This Row],[Distance]]/Flights[[#This Row],[Length (hr)]], "")</f>
        <v>210.625</v>
      </c>
      <c r="R1137" s="1">
        <v>0.69791666666666663</v>
      </c>
      <c r="S1137" s="1" t="str">
        <f>IF(Flights[[#This Row],[Length (hr)]]&lt;2, "No meal", IF(Flights[[#This Row],[Length (hr)]]&lt;3.5, "Light meal", "Full meal"))</f>
        <v>No meal</v>
      </c>
      <c r="T1137" s="1" t="str">
        <f>IF(AND(Flights[[#This Row],[Airline]]="US Airways", Flights[[#This Row],[Meal]]="Full Meal"), "Yes", "No")</f>
        <v>No</v>
      </c>
      <c r="U1137" s="1">
        <v>0.71388888888888891</v>
      </c>
      <c r="V1137">
        <v>23</v>
      </c>
      <c r="W1137" s="1" t="str">
        <f>IF(Flights[[#This Row],[Arrival Delay]] = "", "Cancelled", IF(Flights[[#This Row],[Arrival Delay]]&gt;15, "Delayed", "On time"))</f>
        <v>Delayed</v>
      </c>
      <c r="X1137" t="str">
        <f>IF(Flights[[#This Row],[Status]]&lt;&gt;"Delayed","", IF(Flights[[#This Row],[Arrival Delay]]&gt;120, "Severe", IF(Flights[[#This Row],[Arrival Delay]]&gt;60, "Major", "Moderate")))</f>
        <v>Moderate</v>
      </c>
      <c r="Y1137" t="b">
        <v>0</v>
      </c>
      <c r="AA1137" t="str">
        <f>IF(OR(AND(Flights[[#This Row],[Status]]="Cancelled", Flights[[#This Row],[Cancellation Reason]]="Airline/Carrier"), Flights[[#This Row],[Delay Type]]="Severe"), "Yes", "No")</f>
        <v>No</v>
      </c>
    </row>
    <row r="1138" spans="1:27" x14ac:dyDescent="0.3">
      <c r="A1138" s="3">
        <v>42093</v>
      </c>
      <c r="B1138" s="22">
        <f>WEEKNUM(Flights[[#This Row],[Date]], 1)</f>
        <v>14</v>
      </c>
      <c r="C1138" s="22">
        <f>WEEKDAY(Flights[[#This Row],[Date]],1)</f>
        <v>2</v>
      </c>
      <c r="D1138" t="s">
        <v>791</v>
      </c>
      <c r="E1138" t="s">
        <v>1990</v>
      </c>
      <c r="F1138" t="s">
        <v>0</v>
      </c>
      <c r="G1138" t="s">
        <v>273</v>
      </c>
      <c r="H1138" t="str">
        <f>_xlfn.XLOOKUP(Flights[[#This Row],[Destination]], Airports!$A$2:$A$78, Airports!$D$2:$D$78)</f>
        <v>Denver</v>
      </c>
      <c r="I1138" t="str" cm="1">
        <f t="array" ref="I1138">_xlfn.XLOOKUP(Flights[[#This Row],[Destination]],_xlfn._TRO_TRAILING( Airports!A:A),_xlfn._TRO_TRAILING( Airports!E:E), "Not found")</f>
        <v>CO</v>
      </c>
      <c r="J1138" s="1">
        <v>0.65972222222222221</v>
      </c>
      <c r="K1138" s="22">
        <f>HOUR(Flights[[#This Row],[Scheduled Departure]])</f>
        <v>15</v>
      </c>
      <c r="L1138" s="1">
        <v>0.66388888888888886</v>
      </c>
      <c r="M1138">
        <f>(L1138-J1138)*24*60</f>
        <v>5.9999999999999787</v>
      </c>
      <c r="N1138" s="16">
        <f>Flights[[#This Row],[Length (min)]]/60</f>
        <v>2.1666666666666665</v>
      </c>
      <c r="O1138">
        <v>130</v>
      </c>
      <c r="P1138">
        <v>862</v>
      </c>
      <c r="Q1138" s="18">
        <f>IFERROR(Flights[[#This Row],[Distance]]/Flights[[#This Row],[Length (hr)]], "")</f>
        <v>397.84615384615387</v>
      </c>
      <c r="R1138" s="1">
        <v>0.79722222222222228</v>
      </c>
      <c r="S1138" s="1" t="str">
        <f>IF(Flights[[#This Row],[Length (hr)]]&lt;2, "No meal", IF(Flights[[#This Row],[Length (hr)]]&lt;3.5, "Light meal", "Full meal"))</f>
        <v>Light meal</v>
      </c>
      <c r="T1138" s="1" t="str">
        <f>IF(AND(Flights[[#This Row],[Airline]]="US Airways", Flights[[#This Row],[Meal]]="Full Meal"), "Yes", "No")</f>
        <v>No</v>
      </c>
      <c r="U1138" s="1">
        <v>0.79583333333333328</v>
      </c>
      <c r="V1138">
        <v>-2</v>
      </c>
      <c r="W1138" s="1" t="str">
        <f>IF(Flights[[#This Row],[Arrival Delay]] = "", "Cancelled", IF(Flights[[#This Row],[Arrival Delay]]&gt;15, "Delayed", "On time"))</f>
        <v>On time</v>
      </c>
      <c r="X1138" t="str">
        <f>IF(Flights[[#This Row],[Status]]&lt;&gt;"Delayed","", IF(Flights[[#This Row],[Arrival Delay]]&gt;120, "Severe", IF(Flights[[#This Row],[Arrival Delay]]&gt;60, "Major", "Moderate")))</f>
        <v/>
      </c>
      <c r="Y1138" t="b">
        <v>0</v>
      </c>
      <c r="AA1138" t="str">
        <f>IF(OR(AND(Flights[[#This Row],[Status]]="Cancelled", Flights[[#This Row],[Cancellation Reason]]="Airline/Carrier"), Flights[[#This Row],[Delay Type]]="Severe"), "Yes", "No")</f>
        <v>No</v>
      </c>
    </row>
    <row r="1139" spans="1:27" x14ac:dyDescent="0.3">
      <c r="A1139" s="3">
        <v>42093</v>
      </c>
      <c r="B1139" s="22">
        <f>WEEKNUM(Flights[[#This Row],[Date]], 1)</f>
        <v>14</v>
      </c>
      <c r="C1139" s="22">
        <f>WEEKDAY(Flights[[#This Row],[Date]],1)</f>
        <v>2</v>
      </c>
      <c r="D1139" t="s">
        <v>736</v>
      </c>
      <c r="E1139" t="s">
        <v>1994</v>
      </c>
      <c r="F1139" t="s">
        <v>0</v>
      </c>
      <c r="G1139" t="s">
        <v>250</v>
      </c>
      <c r="H1139" t="str">
        <f>_xlfn.XLOOKUP(Flights[[#This Row],[Destination]], Airports!$A$2:$A$78, Airports!$D$2:$D$78)</f>
        <v>Aspen</v>
      </c>
      <c r="I1139" t="str" cm="1">
        <f t="array" ref="I1139">_xlfn.XLOOKUP(Flights[[#This Row],[Destination]],_xlfn._TRO_TRAILING( Airports!A:A),_xlfn._TRO_TRAILING( Airports!E:E), "Not found")</f>
        <v>CO</v>
      </c>
      <c r="J1139" s="1">
        <v>0.76458333333333328</v>
      </c>
      <c r="K1139" s="22">
        <f>HOUR(Flights[[#This Row],[Scheduled Departure]])</f>
        <v>18</v>
      </c>
      <c r="L1139" s="1">
        <v>0.76041666666666663</v>
      </c>
      <c r="M1139">
        <f>(L1139-J1139)*24*60</f>
        <v>-5.9999999999999787</v>
      </c>
      <c r="N1139" s="16">
        <f>Flights[[#This Row],[Length (min)]]/60</f>
        <v>1.9333333333333333</v>
      </c>
      <c r="O1139">
        <v>116</v>
      </c>
      <c r="P1139">
        <v>737</v>
      </c>
      <c r="Q1139" s="18">
        <f>IFERROR(Flights[[#This Row],[Distance]]/Flights[[#This Row],[Length (hr)]], "")</f>
        <v>381.20689655172413</v>
      </c>
      <c r="R1139" s="1">
        <v>0.89375000000000004</v>
      </c>
      <c r="S1139" s="1" t="str">
        <f>IF(Flights[[#This Row],[Length (hr)]]&lt;2, "No meal", IF(Flights[[#This Row],[Length (hr)]]&lt;3.5, "Light meal", "Full meal"))</f>
        <v>No meal</v>
      </c>
      <c r="T1139" s="1" t="str">
        <f>IF(AND(Flights[[#This Row],[Airline]]="US Airways", Flights[[#This Row],[Meal]]="Full Meal"), "Yes", "No")</f>
        <v>No</v>
      </c>
      <c r="U1139" s="1">
        <v>0.88263888888888886</v>
      </c>
      <c r="V1139">
        <v>-16</v>
      </c>
      <c r="W1139" s="1" t="str">
        <f>IF(Flights[[#This Row],[Arrival Delay]] = "", "Cancelled", IF(Flights[[#This Row],[Arrival Delay]]&gt;15, "Delayed", "On time"))</f>
        <v>On time</v>
      </c>
      <c r="X1139" t="str">
        <f>IF(Flights[[#This Row],[Status]]&lt;&gt;"Delayed","", IF(Flights[[#This Row],[Arrival Delay]]&gt;120, "Severe", IF(Flights[[#This Row],[Arrival Delay]]&gt;60, "Major", "Moderate")))</f>
        <v/>
      </c>
      <c r="Y1139" t="b">
        <v>0</v>
      </c>
      <c r="AA1139" t="str">
        <f>IF(OR(AND(Flights[[#This Row],[Status]]="Cancelled", Flights[[#This Row],[Cancellation Reason]]="Airline/Carrier"), Flights[[#This Row],[Delay Type]]="Severe"), "Yes", "No")</f>
        <v>No</v>
      </c>
    </row>
    <row r="1140" spans="1:27" x14ac:dyDescent="0.3">
      <c r="A1140" s="3">
        <v>42093</v>
      </c>
      <c r="B1140" s="22">
        <f>WEEKNUM(Flights[[#This Row],[Date]], 1)</f>
        <v>14</v>
      </c>
      <c r="C1140" s="22">
        <f>WEEKDAY(Flights[[#This Row],[Date]],1)</f>
        <v>2</v>
      </c>
      <c r="D1140" t="s">
        <v>671</v>
      </c>
      <c r="E1140" t="s">
        <v>1989</v>
      </c>
      <c r="F1140" t="s">
        <v>0</v>
      </c>
      <c r="G1140" t="s">
        <v>26</v>
      </c>
      <c r="H1140" t="str">
        <f>_xlfn.XLOOKUP(Flights[[#This Row],[Destination]], Airports!$A$2:$A$78, Airports!$D$2:$D$78)</f>
        <v>Atlanta</v>
      </c>
      <c r="I1140" t="str" cm="1">
        <f t="array" ref="I1140">_xlfn.XLOOKUP(Flights[[#This Row],[Destination]],_xlfn._TRO_TRAILING( Airports!A:A),_xlfn._TRO_TRAILING( Airports!E:E), "Not found")</f>
        <v>GA</v>
      </c>
      <c r="J1140" s="1">
        <v>0.92708333333333337</v>
      </c>
      <c r="K1140" s="22">
        <f>HOUR(Flights[[#This Row],[Scheduled Departure]])</f>
        <v>22</v>
      </c>
      <c r="L1140" s="1">
        <v>0.92152777777777772</v>
      </c>
      <c r="M1140">
        <f>(L1140-J1140)*24*60</f>
        <v>-8.0000000000001315</v>
      </c>
      <c r="N1140" s="16">
        <f>Flights[[#This Row],[Length (min)]]/60</f>
        <v>4.0166666666666666</v>
      </c>
      <c r="O1140">
        <v>241</v>
      </c>
      <c r="P1140">
        <v>1947</v>
      </c>
      <c r="Q1140" s="18">
        <f>IFERROR(Flights[[#This Row],[Distance]]/Flights[[#This Row],[Length (hr)]], "")</f>
        <v>484.73029045643153</v>
      </c>
      <c r="R1140" s="1">
        <v>0.22361111111111112</v>
      </c>
      <c r="S1140" s="1" t="str">
        <f>IF(Flights[[#This Row],[Length (hr)]]&lt;2, "No meal", IF(Flights[[#This Row],[Length (hr)]]&lt;3.5, "Light meal", "Full meal"))</f>
        <v>Full meal</v>
      </c>
      <c r="T1140" s="1" t="str">
        <f>IF(AND(Flights[[#This Row],[Airline]]="US Airways", Flights[[#This Row],[Meal]]="Full Meal"), "Yes", "No")</f>
        <v>No</v>
      </c>
      <c r="U1140" s="1">
        <v>0.21388888888888888</v>
      </c>
      <c r="V1140">
        <v>-14</v>
      </c>
      <c r="W1140" s="1" t="str">
        <f>IF(Flights[[#This Row],[Arrival Delay]] = "", "Cancelled", IF(Flights[[#This Row],[Arrival Delay]]&gt;15, "Delayed", "On time"))</f>
        <v>On time</v>
      </c>
      <c r="X1140" t="str">
        <f>IF(Flights[[#This Row],[Status]]&lt;&gt;"Delayed","", IF(Flights[[#This Row],[Arrival Delay]]&gt;120, "Severe", IF(Flights[[#This Row],[Arrival Delay]]&gt;60, "Major", "Moderate")))</f>
        <v/>
      </c>
      <c r="Y1140" t="b">
        <v>0</v>
      </c>
      <c r="AA1140" t="str">
        <f>IF(OR(AND(Flights[[#This Row],[Status]]="Cancelled", Flights[[#This Row],[Cancellation Reason]]="Airline/Carrier"), Flights[[#This Row],[Delay Type]]="Severe"), "Yes", "No")</f>
        <v>No</v>
      </c>
    </row>
    <row r="1141" spans="1:27" x14ac:dyDescent="0.3">
      <c r="A1141" s="3">
        <v>42093</v>
      </c>
      <c r="B1141" s="22">
        <f>WEEKNUM(Flights[[#This Row],[Date]], 1)</f>
        <v>14</v>
      </c>
      <c r="C1141" s="22">
        <f>WEEKDAY(Flights[[#This Row],[Date]],1)</f>
        <v>2</v>
      </c>
      <c r="D1141" t="s">
        <v>1180</v>
      </c>
      <c r="E1141" t="s">
        <v>1995</v>
      </c>
      <c r="F1141" t="s">
        <v>0</v>
      </c>
      <c r="G1141" t="s">
        <v>29</v>
      </c>
      <c r="H1141" t="str">
        <f>_xlfn.XLOOKUP(Flights[[#This Row],[Destination]], Airports!$A$2:$A$78, Airports!$D$2:$D$78)</f>
        <v>Phoenix</v>
      </c>
      <c r="I1141" t="str" cm="1">
        <f t="array" ref="I1141">_xlfn.XLOOKUP(Flights[[#This Row],[Destination]],_xlfn._TRO_TRAILING( Airports!A:A),_xlfn._TRO_TRAILING( Airports!E:E), "Not found")</f>
        <v>AZ</v>
      </c>
      <c r="J1141" s="1">
        <v>0.93402777777777779</v>
      </c>
      <c r="K1141" s="22">
        <f>HOUR(Flights[[#This Row],[Scheduled Departure]])</f>
        <v>22</v>
      </c>
      <c r="L1141" s="1">
        <v>0.9555555555555556</v>
      </c>
      <c r="M1141">
        <f>(L1141-J1141)*24*60</f>
        <v>31.00000000000005</v>
      </c>
      <c r="N1141" s="16">
        <f>Flights[[#This Row],[Length (min)]]/60</f>
        <v>1.1166666666666667</v>
      </c>
      <c r="O1141">
        <v>67</v>
      </c>
      <c r="P1141">
        <v>370</v>
      </c>
      <c r="Q1141" s="18">
        <f>IFERROR(Flights[[#This Row],[Distance]]/Flights[[#This Row],[Length (hr)]], "")</f>
        <v>331.34328358208955</v>
      </c>
      <c r="R1141" s="1">
        <v>0.98958333333333337</v>
      </c>
      <c r="S1141" s="1" t="str">
        <f>IF(Flights[[#This Row],[Length (hr)]]&lt;2, "No meal", IF(Flights[[#This Row],[Length (hr)]]&lt;3.5, "Light meal", "Full meal"))</f>
        <v>No meal</v>
      </c>
      <c r="T1141" s="1" t="str">
        <f>IF(AND(Flights[[#This Row],[Airline]]="US Airways", Flights[[#This Row],[Meal]]="Full Meal"), "Yes", "No")</f>
        <v>No</v>
      </c>
      <c r="U1141" s="1">
        <v>2.0833333333333333E-3</v>
      </c>
      <c r="V1141">
        <v>18</v>
      </c>
      <c r="W1141" s="1" t="str">
        <f>IF(Flights[[#This Row],[Arrival Delay]] = "", "Cancelled", IF(Flights[[#This Row],[Arrival Delay]]&gt;15, "Delayed", "On time"))</f>
        <v>Delayed</v>
      </c>
      <c r="X1141" t="str">
        <f>IF(Flights[[#This Row],[Status]]&lt;&gt;"Delayed","", IF(Flights[[#This Row],[Arrival Delay]]&gt;120, "Severe", IF(Flights[[#This Row],[Arrival Delay]]&gt;60, "Major", "Moderate")))</f>
        <v>Moderate</v>
      </c>
      <c r="Y1141" t="b">
        <v>0</v>
      </c>
      <c r="AA1141" t="str">
        <f>IF(OR(AND(Flights[[#This Row],[Status]]="Cancelled", Flights[[#This Row],[Cancellation Reason]]="Airline/Carrier"), Flights[[#This Row],[Delay Type]]="Severe"), "Yes", "No")</f>
        <v>No</v>
      </c>
    </row>
    <row r="1142" spans="1:27" x14ac:dyDescent="0.3">
      <c r="A1142" s="3">
        <v>42094</v>
      </c>
      <c r="B1142" s="22">
        <f>WEEKNUM(Flights[[#This Row],[Date]], 1)</f>
        <v>14</v>
      </c>
      <c r="C1142" s="22">
        <f>WEEKDAY(Flights[[#This Row],[Date]],1)</f>
        <v>3</v>
      </c>
      <c r="D1142" t="s">
        <v>110</v>
      </c>
      <c r="E1142" t="s">
        <v>1987</v>
      </c>
      <c r="F1142" t="s">
        <v>0</v>
      </c>
      <c r="G1142" t="s">
        <v>3</v>
      </c>
      <c r="H1142" t="str">
        <f>_xlfn.XLOOKUP(Flights[[#This Row],[Destination]], Airports!$A$2:$A$78, Airports!$D$2:$D$78)</f>
        <v>Dallas</v>
      </c>
      <c r="I1142" t="str" cm="1">
        <f t="array" ref="I1142">_xlfn.XLOOKUP(Flights[[#This Row],[Destination]],_xlfn._TRO_TRAILING( Airports!A:A),_xlfn._TRO_TRAILING( Airports!E:E), "Not found")</f>
        <v>TX</v>
      </c>
      <c r="J1142" s="1">
        <v>4.0972222222222222E-2</v>
      </c>
      <c r="K1142" s="22">
        <f>HOUR(Flights[[#This Row],[Scheduled Departure]])</f>
        <v>0</v>
      </c>
      <c r="L1142" s="1">
        <v>3.7499999999999999E-2</v>
      </c>
      <c r="M1142">
        <f>(L1142-J1142)*24*60</f>
        <v>-5.0000000000000018</v>
      </c>
      <c r="N1142" s="16">
        <f>Flights[[#This Row],[Length (min)]]/60</f>
        <v>2.6</v>
      </c>
      <c r="O1142">
        <v>156</v>
      </c>
      <c r="P1142">
        <v>1235</v>
      </c>
      <c r="Q1142" s="18">
        <f>IFERROR(Flights[[#This Row],[Distance]]/Flights[[#This Row],[Length (hr)]], "")</f>
        <v>475</v>
      </c>
      <c r="R1142" s="1">
        <v>0.24583333333333332</v>
      </c>
      <c r="S1142" s="1" t="str">
        <f>IF(Flights[[#This Row],[Length (hr)]]&lt;2, "No meal", IF(Flights[[#This Row],[Length (hr)]]&lt;3.5, "Light meal", "Full meal"))</f>
        <v>Light meal</v>
      </c>
      <c r="T1142" s="1" t="str">
        <f>IF(AND(Flights[[#This Row],[Airline]]="US Airways", Flights[[#This Row],[Meal]]="Full Meal"), "Yes", "No")</f>
        <v>No</v>
      </c>
      <c r="U1142" s="1">
        <v>0.22916666666666666</v>
      </c>
      <c r="V1142">
        <v>-24</v>
      </c>
      <c r="W1142" s="1" t="str">
        <f>IF(Flights[[#This Row],[Arrival Delay]] = "", "Cancelled", IF(Flights[[#This Row],[Arrival Delay]]&gt;15, "Delayed", "On time"))</f>
        <v>On time</v>
      </c>
      <c r="X1142" t="str">
        <f>IF(Flights[[#This Row],[Status]]&lt;&gt;"Delayed","", IF(Flights[[#This Row],[Arrival Delay]]&gt;120, "Severe", IF(Flights[[#This Row],[Arrival Delay]]&gt;60, "Major", "Moderate")))</f>
        <v/>
      </c>
      <c r="Y1142" t="b">
        <v>0</v>
      </c>
      <c r="AA1142" t="str">
        <f>IF(OR(AND(Flights[[#This Row],[Status]]="Cancelled", Flights[[#This Row],[Cancellation Reason]]="Airline/Carrier"), Flights[[#This Row],[Delay Type]]="Severe"), "Yes", "No")</f>
        <v>No</v>
      </c>
    </row>
    <row r="1143" spans="1:27" x14ac:dyDescent="0.3">
      <c r="A1143" s="3">
        <v>42094</v>
      </c>
      <c r="B1143" s="22">
        <f>WEEKNUM(Flights[[#This Row],[Date]], 1)</f>
        <v>14</v>
      </c>
      <c r="C1143" s="22">
        <f>WEEKDAY(Flights[[#This Row],[Date]],1)</f>
        <v>3</v>
      </c>
      <c r="D1143" t="s">
        <v>1192</v>
      </c>
      <c r="E1143" t="s">
        <v>1995</v>
      </c>
      <c r="F1143" t="s">
        <v>0</v>
      </c>
      <c r="G1143" t="s">
        <v>347</v>
      </c>
      <c r="H1143" t="str">
        <f>_xlfn.XLOOKUP(Flights[[#This Row],[Destination]], Airports!$A$2:$A$78, Airports!$D$2:$D$78)</f>
        <v>San Jose</v>
      </c>
      <c r="I1143" t="str" cm="1">
        <f t="array" ref="I1143">_xlfn.XLOOKUP(Flights[[#This Row],[Destination]],_xlfn._TRO_TRAILING( Airports!A:A),_xlfn._TRO_TRAILING( Airports!E:E), "Not found")</f>
        <v>CA</v>
      </c>
      <c r="J1143" s="1">
        <v>0.40972222222222221</v>
      </c>
      <c r="K1143" s="22">
        <f>HOUR(Flights[[#This Row],[Scheduled Departure]])</f>
        <v>9</v>
      </c>
      <c r="L1143" s="1">
        <v>0.40763888888888888</v>
      </c>
      <c r="M1143">
        <f>(L1143-J1143)*24*60</f>
        <v>-2.9999999999999893</v>
      </c>
      <c r="N1143" s="16">
        <f>Flights[[#This Row],[Length (min)]]/60</f>
        <v>1.0666666666666667</v>
      </c>
      <c r="O1143">
        <v>64</v>
      </c>
      <c r="P1143">
        <v>308</v>
      </c>
      <c r="Q1143" s="18">
        <f>IFERROR(Flights[[#This Row],[Distance]]/Flights[[#This Row],[Length (hr)]], "")</f>
        <v>288.75</v>
      </c>
      <c r="R1143" s="1">
        <v>0.4548611111111111</v>
      </c>
      <c r="S1143" s="1" t="str">
        <f>IF(Flights[[#This Row],[Length (hr)]]&lt;2, "No meal", IF(Flights[[#This Row],[Length (hr)]]&lt;3.5, "Light meal", "Full meal"))</f>
        <v>No meal</v>
      </c>
      <c r="T1143" s="1" t="str">
        <f>IF(AND(Flights[[#This Row],[Airline]]="US Airways", Flights[[#This Row],[Meal]]="Full Meal"), "Yes", "No")</f>
        <v>No</v>
      </c>
      <c r="U1143" s="1">
        <v>0.45208333333333334</v>
      </c>
      <c r="V1143">
        <v>-4</v>
      </c>
      <c r="W1143" s="1" t="str">
        <f>IF(Flights[[#This Row],[Arrival Delay]] = "", "Cancelled", IF(Flights[[#This Row],[Arrival Delay]]&gt;15, "Delayed", "On time"))</f>
        <v>On time</v>
      </c>
      <c r="X1143" t="str">
        <f>IF(Flights[[#This Row],[Status]]&lt;&gt;"Delayed","", IF(Flights[[#This Row],[Arrival Delay]]&gt;120, "Severe", IF(Flights[[#This Row],[Arrival Delay]]&gt;60, "Major", "Moderate")))</f>
        <v/>
      </c>
      <c r="Y1143" t="b">
        <v>0</v>
      </c>
      <c r="AA1143" t="str">
        <f>IF(OR(AND(Flights[[#This Row],[Status]]="Cancelled", Flights[[#This Row],[Cancellation Reason]]="Airline/Carrier"), Flights[[#This Row],[Delay Type]]="Severe"), "Yes", "No")</f>
        <v>No</v>
      </c>
    </row>
    <row r="1144" spans="1:27" x14ac:dyDescent="0.3">
      <c r="A1144" s="3">
        <v>42094</v>
      </c>
      <c r="B1144" s="22">
        <f>WEEKNUM(Flights[[#This Row],[Date]], 1)</f>
        <v>14</v>
      </c>
      <c r="C1144" s="22">
        <f>WEEKDAY(Flights[[#This Row],[Date]],1)</f>
        <v>3</v>
      </c>
      <c r="D1144" t="s">
        <v>1135</v>
      </c>
      <c r="E1144" t="s">
        <v>1995</v>
      </c>
      <c r="F1144" t="s">
        <v>0</v>
      </c>
      <c r="G1144" t="s">
        <v>29</v>
      </c>
      <c r="H1144" t="str">
        <f>_xlfn.XLOOKUP(Flights[[#This Row],[Destination]], Airports!$A$2:$A$78, Airports!$D$2:$D$78)</f>
        <v>Phoenix</v>
      </c>
      <c r="I1144" t="str" cm="1">
        <f t="array" ref="I1144">_xlfn.XLOOKUP(Flights[[#This Row],[Destination]],_xlfn._TRO_TRAILING( Airports!A:A),_xlfn._TRO_TRAILING( Airports!E:E), "Not found")</f>
        <v>AZ</v>
      </c>
      <c r="J1144" s="1">
        <v>0.4548611111111111</v>
      </c>
      <c r="K1144" s="22">
        <f>HOUR(Flights[[#This Row],[Scheduled Departure]])</f>
        <v>10</v>
      </c>
      <c r="L1144" s="1">
        <v>0.45416666666666666</v>
      </c>
      <c r="M1144">
        <f>(L1144-J1144)*24*60</f>
        <v>-0.99999999999999645</v>
      </c>
      <c r="N1144" s="16">
        <f>Flights[[#This Row],[Length (min)]]/60</f>
        <v>1.2</v>
      </c>
      <c r="O1144">
        <v>72</v>
      </c>
      <c r="P1144">
        <v>370</v>
      </c>
      <c r="Q1144" s="18">
        <f>IFERROR(Flights[[#This Row],[Distance]]/Flights[[#This Row],[Length (hr)]], "")</f>
        <v>308.33333333333337</v>
      </c>
      <c r="R1144" s="1">
        <v>0.50694444444444442</v>
      </c>
      <c r="S1144" s="1" t="str">
        <f>IF(Flights[[#This Row],[Length (hr)]]&lt;2, "No meal", IF(Flights[[#This Row],[Length (hr)]]&lt;3.5, "Light meal", "Full meal"))</f>
        <v>No meal</v>
      </c>
      <c r="T1144" s="1" t="str">
        <f>IF(AND(Flights[[#This Row],[Airline]]="US Airways", Flights[[#This Row],[Meal]]="Full Meal"), "Yes", "No")</f>
        <v>No</v>
      </c>
      <c r="U1144" s="1">
        <v>0.50416666666666665</v>
      </c>
      <c r="V1144">
        <v>-4</v>
      </c>
      <c r="W1144" s="1" t="str">
        <f>IF(Flights[[#This Row],[Arrival Delay]] = "", "Cancelled", IF(Flights[[#This Row],[Arrival Delay]]&gt;15, "Delayed", "On time"))</f>
        <v>On time</v>
      </c>
      <c r="X1144" t="str">
        <f>IF(Flights[[#This Row],[Status]]&lt;&gt;"Delayed","", IF(Flights[[#This Row],[Arrival Delay]]&gt;120, "Severe", IF(Flights[[#This Row],[Arrival Delay]]&gt;60, "Major", "Moderate")))</f>
        <v/>
      </c>
      <c r="Y1144" t="b">
        <v>0</v>
      </c>
      <c r="AA1144" t="str">
        <f>IF(OR(AND(Flights[[#This Row],[Status]]="Cancelled", Flights[[#This Row],[Cancellation Reason]]="Airline/Carrier"), Flights[[#This Row],[Delay Type]]="Severe"), "Yes", "No")</f>
        <v>No</v>
      </c>
    </row>
    <row r="1145" spans="1:27" x14ac:dyDescent="0.3">
      <c r="A1145" s="3">
        <v>42094</v>
      </c>
      <c r="B1145" s="22">
        <f>WEEKNUM(Flights[[#This Row],[Date]], 1)</f>
        <v>14</v>
      </c>
      <c r="C1145" s="22">
        <f>WEEKDAY(Flights[[#This Row],[Date]],1)</f>
        <v>3</v>
      </c>
      <c r="D1145" t="s">
        <v>794</v>
      </c>
      <c r="E1145" t="s">
        <v>1990</v>
      </c>
      <c r="F1145" t="s">
        <v>0</v>
      </c>
      <c r="G1145" t="s">
        <v>16</v>
      </c>
      <c r="H1145" t="str">
        <f>_xlfn.XLOOKUP(Flights[[#This Row],[Destination]], Airports!$A$2:$A$78, Airports!$D$2:$D$78)</f>
        <v>Dulles</v>
      </c>
      <c r="I1145" t="str" cm="1">
        <f t="array" ref="I1145">_xlfn.XLOOKUP(Flights[[#This Row],[Destination]],_xlfn._TRO_TRAILING( Airports!A:A),_xlfn._TRO_TRAILING( Airports!E:E), "Not found")</f>
        <v>VA</v>
      </c>
      <c r="J1145" s="1">
        <v>0.54374999999999996</v>
      </c>
      <c r="K1145" s="22">
        <f>HOUR(Flights[[#This Row],[Scheduled Departure]])</f>
        <v>13</v>
      </c>
      <c r="L1145" s="1">
        <v>0.54305555555555551</v>
      </c>
      <c r="M1145">
        <f>(L1145-J1145)*24*60</f>
        <v>-0.99999999999999645</v>
      </c>
      <c r="N1145" s="16">
        <f>Flights[[#This Row],[Length (min)]]/60</f>
        <v>4.95</v>
      </c>
      <c r="O1145">
        <v>297</v>
      </c>
      <c r="P1145">
        <v>2288</v>
      </c>
      <c r="Q1145" s="18">
        <f>IFERROR(Flights[[#This Row],[Distance]]/Flights[[#This Row],[Length (hr)]], "")</f>
        <v>462.22222222222223</v>
      </c>
      <c r="R1145" s="1">
        <v>0.87708333333333333</v>
      </c>
      <c r="S1145" s="1" t="str">
        <f>IF(Flights[[#This Row],[Length (hr)]]&lt;2, "No meal", IF(Flights[[#This Row],[Length (hr)]]&lt;3.5, "Light meal", "Full meal"))</f>
        <v>Full meal</v>
      </c>
      <c r="T1145" s="1" t="str">
        <f>IF(AND(Flights[[#This Row],[Airline]]="US Airways", Flights[[#This Row],[Meal]]="Full Meal"), "Yes", "No")</f>
        <v>No</v>
      </c>
      <c r="U1145" s="1">
        <v>0.87430555555555556</v>
      </c>
      <c r="V1145">
        <v>-4</v>
      </c>
      <c r="W1145" s="1" t="str">
        <f>IF(Flights[[#This Row],[Arrival Delay]] = "", "Cancelled", IF(Flights[[#This Row],[Arrival Delay]]&gt;15, "Delayed", "On time"))</f>
        <v>On time</v>
      </c>
      <c r="X1145" t="str">
        <f>IF(Flights[[#This Row],[Status]]&lt;&gt;"Delayed","", IF(Flights[[#This Row],[Arrival Delay]]&gt;120, "Severe", IF(Flights[[#This Row],[Arrival Delay]]&gt;60, "Major", "Moderate")))</f>
        <v/>
      </c>
      <c r="Y1145" t="b">
        <v>0</v>
      </c>
      <c r="AA1145" t="str">
        <f>IF(OR(AND(Flights[[#This Row],[Status]]="Cancelled", Flights[[#This Row],[Cancellation Reason]]="Airline/Carrier"), Flights[[#This Row],[Delay Type]]="Severe"), "Yes", "No")</f>
        <v>No</v>
      </c>
    </row>
    <row r="1146" spans="1:27" x14ac:dyDescent="0.3">
      <c r="A1146" s="3">
        <v>42094</v>
      </c>
      <c r="B1146" s="22">
        <f>WEEKNUM(Flights[[#This Row],[Date]], 1)</f>
        <v>14</v>
      </c>
      <c r="C1146" s="22">
        <f>WEEKDAY(Flights[[#This Row],[Date]],1)</f>
        <v>3</v>
      </c>
      <c r="D1146" t="s">
        <v>1198</v>
      </c>
      <c r="E1146" t="s">
        <v>1995</v>
      </c>
      <c r="F1146" t="s">
        <v>0</v>
      </c>
      <c r="G1146" t="s">
        <v>7</v>
      </c>
      <c r="H1146" t="str">
        <f>_xlfn.XLOOKUP(Flights[[#This Row],[Destination]], Airports!$A$2:$A$78, Airports!$D$2:$D$78)</f>
        <v>Austin</v>
      </c>
      <c r="I1146" t="str" cm="1">
        <f t="array" ref="I1146">_xlfn.XLOOKUP(Flights[[#This Row],[Destination]],_xlfn._TRO_TRAILING( Airports!A:A),_xlfn._TRO_TRAILING( Airports!E:E), "Not found")</f>
        <v>TX</v>
      </c>
      <c r="J1146" s="1">
        <v>0.56597222222222221</v>
      </c>
      <c r="K1146" s="22">
        <f>HOUR(Flights[[#This Row],[Scheduled Departure]])</f>
        <v>13</v>
      </c>
      <c r="L1146" s="1">
        <v>0.56597222222222221</v>
      </c>
      <c r="M1146">
        <f>(L1146-J1146)*24*60</f>
        <v>0</v>
      </c>
      <c r="N1146" s="16">
        <f>Flights[[#This Row],[Length (min)]]/60</f>
        <v>2.6666666666666665</v>
      </c>
      <c r="O1146">
        <v>160</v>
      </c>
      <c r="P1146">
        <v>1242</v>
      </c>
      <c r="Q1146" s="18">
        <f>IFERROR(Flights[[#This Row],[Distance]]/Flights[[#This Row],[Length (hr)]], "")</f>
        <v>465.75</v>
      </c>
      <c r="R1146" s="1">
        <v>0.76736111111111116</v>
      </c>
      <c r="S1146" s="1" t="str">
        <f>IF(Flights[[#This Row],[Length (hr)]]&lt;2, "No meal", IF(Flights[[#This Row],[Length (hr)]]&lt;3.5, "Light meal", "Full meal"))</f>
        <v>Light meal</v>
      </c>
      <c r="T1146" s="1" t="str">
        <f>IF(AND(Flights[[#This Row],[Airline]]="US Airways", Flights[[#This Row],[Meal]]="Full Meal"), "Yes", "No")</f>
        <v>No</v>
      </c>
      <c r="U1146" s="1">
        <v>0.76041666666666663</v>
      </c>
      <c r="V1146">
        <v>-10</v>
      </c>
      <c r="W1146" s="1" t="str">
        <f>IF(Flights[[#This Row],[Arrival Delay]] = "", "Cancelled", IF(Flights[[#This Row],[Arrival Delay]]&gt;15, "Delayed", "On time"))</f>
        <v>On time</v>
      </c>
      <c r="X1146" t="str">
        <f>IF(Flights[[#This Row],[Status]]&lt;&gt;"Delayed","", IF(Flights[[#This Row],[Arrival Delay]]&gt;120, "Severe", IF(Flights[[#This Row],[Arrival Delay]]&gt;60, "Major", "Moderate")))</f>
        <v/>
      </c>
      <c r="Y1146" t="b">
        <v>0</v>
      </c>
      <c r="AA1146" t="str">
        <f>IF(OR(AND(Flights[[#This Row],[Status]]="Cancelled", Flights[[#This Row],[Cancellation Reason]]="Airline/Carrier"), Flights[[#This Row],[Delay Type]]="Severe"), "Yes", "No")</f>
        <v>No</v>
      </c>
    </row>
    <row r="1147" spans="1:27" x14ac:dyDescent="0.3">
      <c r="A1147" s="3">
        <v>42094</v>
      </c>
      <c r="B1147" s="22">
        <f>WEEKNUM(Flights[[#This Row],[Date]], 1)</f>
        <v>14</v>
      </c>
      <c r="C1147" s="22">
        <f>WEEKDAY(Flights[[#This Row],[Date]],1)</f>
        <v>3</v>
      </c>
      <c r="D1147" t="s">
        <v>148</v>
      </c>
      <c r="E1147" t="s">
        <v>1987</v>
      </c>
      <c r="F1147" t="s">
        <v>0</v>
      </c>
      <c r="G1147" t="s">
        <v>5</v>
      </c>
      <c r="H1147" t="str">
        <f>_xlfn.XLOOKUP(Flights[[#This Row],[Destination]], Airports!$A$2:$A$78, Airports!$D$2:$D$78)</f>
        <v>St. Louis</v>
      </c>
      <c r="I1147" t="str" cm="1">
        <f t="array" ref="I1147">_xlfn.XLOOKUP(Flights[[#This Row],[Destination]],_xlfn._TRO_TRAILING( Airports!A:A),_xlfn._TRO_TRAILING( Airports!E:E), "Not found")</f>
        <v>MO</v>
      </c>
      <c r="J1147" s="1">
        <v>0.6381944444444444</v>
      </c>
      <c r="K1147" s="22">
        <f>HOUR(Flights[[#This Row],[Scheduled Departure]])</f>
        <v>15</v>
      </c>
      <c r="L1147" s="1">
        <v>0.63472222222222219</v>
      </c>
      <c r="M1147">
        <f>(L1147-J1147)*24*60</f>
        <v>-4.9999999999999822</v>
      </c>
      <c r="N1147" s="16">
        <f>Flights[[#This Row],[Length (min)]]/60</f>
        <v>3.6833333333333331</v>
      </c>
      <c r="O1147">
        <v>221</v>
      </c>
      <c r="P1147">
        <v>1592</v>
      </c>
      <c r="Q1147" s="18">
        <f>IFERROR(Flights[[#This Row],[Distance]]/Flights[[#This Row],[Length (hr)]], "")</f>
        <v>432.21719457013575</v>
      </c>
      <c r="R1147" s="1">
        <v>0.875</v>
      </c>
      <c r="S1147" s="1" t="str">
        <f>IF(Flights[[#This Row],[Length (hr)]]&lt;2, "No meal", IF(Flights[[#This Row],[Length (hr)]]&lt;3.5, "Light meal", "Full meal"))</f>
        <v>Full meal</v>
      </c>
      <c r="T1147" s="1" t="str">
        <f>IF(AND(Flights[[#This Row],[Airline]]="US Airways", Flights[[#This Row],[Meal]]="Full Meal"), "Yes", "No")</f>
        <v>No</v>
      </c>
      <c r="U1147" s="1">
        <v>0.87152777777777779</v>
      </c>
      <c r="V1147">
        <v>-5</v>
      </c>
      <c r="W1147" s="1" t="str">
        <f>IF(Flights[[#This Row],[Arrival Delay]] = "", "Cancelled", IF(Flights[[#This Row],[Arrival Delay]]&gt;15, "Delayed", "On time"))</f>
        <v>On time</v>
      </c>
      <c r="X1147" t="str">
        <f>IF(Flights[[#This Row],[Status]]&lt;&gt;"Delayed","", IF(Flights[[#This Row],[Arrival Delay]]&gt;120, "Severe", IF(Flights[[#This Row],[Arrival Delay]]&gt;60, "Major", "Moderate")))</f>
        <v/>
      </c>
      <c r="Y1147" t="b">
        <v>0</v>
      </c>
      <c r="AA1147" t="str">
        <f>IF(OR(AND(Flights[[#This Row],[Status]]="Cancelled", Flights[[#This Row],[Cancellation Reason]]="Airline/Carrier"), Flights[[#This Row],[Delay Type]]="Severe"), "Yes", "No")</f>
        <v>No</v>
      </c>
    </row>
    <row r="1148" spans="1:27" x14ac:dyDescent="0.3">
      <c r="A1148" s="3">
        <v>42094</v>
      </c>
      <c r="B1148" s="22">
        <f>WEEKNUM(Flights[[#This Row],[Date]], 1)</f>
        <v>14</v>
      </c>
      <c r="C1148" s="22">
        <f>WEEKDAY(Flights[[#This Row],[Date]],1)</f>
        <v>3</v>
      </c>
      <c r="D1148" t="s">
        <v>625</v>
      </c>
      <c r="E1148" t="s">
        <v>1990</v>
      </c>
      <c r="F1148" t="s">
        <v>0</v>
      </c>
      <c r="G1148" t="s">
        <v>17</v>
      </c>
      <c r="H1148" t="str">
        <f>_xlfn.XLOOKUP(Flights[[#This Row],[Destination]], Airports!$A$2:$A$78, Airports!$D$2:$D$78)</f>
        <v>Honolulu</v>
      </c>
      <c r="I1148" t="str" cm="1">
        <f t="array" ref="I1148">_xlfn.XLOOKUP(Flights[[#This Row],[Destination]],_xlfn._TRO_TRAILING( Airports!A:A),_xlfn._TRO_TRAILING( Airports!E:E), "Not found")</f>
        <v>HI</v>
      </c>
      <c r="J1148" s="1">
        <v>0.79513888888888884</v>
      </c>
      <c r="K1148" s="22">
        <f>HOUR(Flights[[#This Row],[Scheduled Departure]])</f>
        <v>19</v>
      </c>
      <c r="L1148" s="1">
        <v>0.79097222222222219</v>
      </c>
      <c r="M1148">
        <f>(L1148-J1148)*24*60</f>
        <v>-5.9999999999999787</v>
      </c>
      <c r="N1148" s="16">
        <f>Flights[[#This Row],[Length (min)]]/60</f>
        <v>5.9666666666666668</v>
      </c>
      <c r="O1148">
        <v>358</v>
      </c>
      <c r="P1148">
        <v>2556</v>
      </c>
      <c r="Q1148" s="18">
        <f>IFERROR(Flights[[#This Row],[Distance]]/Flights[[#This Row],[Length (hr)]], "")</f>
        <v>428.37988826815644</v>
      </c>
      <c r="R1148" s="1">
        <v>0.91527777777777775</v>
      </c>
      <c r="S1148" s="1" t="str">
        <f>IF(Flights[[#This Row],[Length (hr)]]&lt;2, "No meal", IF(Flights[[#This Row],[Length (hr)]]&lt;3.5, "Light meal", "Full meal"))</f>
        <v>Full meal</v>
      </c>
      <c r="T1148" s="1" t="str">
        <f>IF(AND(Flights[[#This Row],[Airline]]="US Airways", Flights[[#This Row],[Meal]]="Full Meal"), "Yes", "No")</f>
        <v>No</v>
      </c>
      <c r="U1148" s="1">
        <v>0.9145833333333333</v>
      </c>
      <c r="V1148">
        <v>-1</v>
      </c>
      <c r="W1148" s="1" t="str">
        <f>IF(Flights[[#This Row],[Arrival Delay]] = "", "Cancelled", IF(Flights[[#This Row],[Arrival Delay]]&gt;15, "Delayed", "On time"))</f>
        <v>On time</v>
      </c>
      <c r="X1148" t="str">
        <f>IF(Flights[[#This Row],[Status]]&lt;&gt;"Delayed","", IF(Flights[[#This Row],[Arrival Delay]]&gt;120, "Severe", IF(Flights[[#This Row],[Arrival Delay]]&gt;60, "Major", "Moderate")))</f>
        <v/>
      </c>
      <c r="Y1148" t="b">
        <v>0</v>
      </c>
      <c r="AA1148" t="str">
        <f>IF(OR(AND(Flights[[#This Row],[Status]]="Cancelled", Flights[[#This Row],[Cancellation Reason]]="Airline/Carrier"), Flights[[#This Row],[Delay Type]]="Severe"), "Yes", "No")</f>
        <v>No</v>
      </c>
    </row>
    <row r="1149" spans="1:27" x14ac:dyDescent="0.3">
      <c r="A1149" s="3">
        <v>42094</v>
      </c>
      <c r="B1149" s="22">
        <f>WEEKNUM(Flights[[#This Row],[Date]], 1)</f>
        <v>14</v>
      </c>
      <c r="C1149" s="22">
        <f>WEEKDAY(Flights[[#This Row],[Date]],1)</f>
        <v>3</v>
      </c>
      <c r="D1149" t="s">
        <v>580</v>
      </c>
      <c r="E1149" t="s">
        <v>1991</v>
      </c>
      <c r="F1149" t="s">
        <v>0</v>
      </c>
      <c r="G1149" t="s">
        <v>344</v>
      </c>
      <c r="H1149" t="str">
        <f>_xlfn.XLOOKUP(Flights[[#This Row],[Destination]], Airports!$A$2:$A$78, Airports!$D$2:$D$78)</f>
        <v>Seattle</v>
      </c>
      <c r="I1149" t="str" cm="1">
        <f t="array" ref="I1149">_xlfn.XLOOKUP(Flights[[#This Row],[Destination]],_xlfn._TRO_TRAILING( Airports!A:A),_xlfn._TRO_TRAILING( Airports!E:E), "Not found")</f>
        <v>WA</v>
      </c>
      <c r="J1149" s="1">
        <v>0.85069444444444442</v>
      </c>
      <c r="K1149" s="22">
        <f>HOUR(Flights[[#This Row],[Scheduled Departure]])</f>
        <v>20</v>
      </c>
      <c r="L1149" s="1">
        <v>0.84791666666666665</v>
      </c>
      <c r="M1149">
        <f>(L1149-J1149)*24*60</f>
        <v>-3.9999999999999858</v>
      </c>
      <c r="N1149" s="16">
        <f>Flights[[#This Row],[Length (min)]]/60</f>
        <v>2.6833333333333331</v>
      </c>
      <c r="O1149">
        <v>161</v>
      </c>
      <c r="P1149">
        <v>954</v>
      </c>
      <c r="Q1149" s="18">
        <f>IFERROR(Flights[[#This Row],[Distance]]/Flights[[#This Row],[Length (hr)]], "")</f>
        <v>355.52795031055905</v>
      </c>
      <c r="R1149" s="1">
        <v>0.96527777777777779</v>
      </c>
      <c r="S1149" s="1" t="str">
        <f>IF(Flights[[#This Row],[Length (hr)]]&lt;2, "No meal", IF(Flights[[#This Row],[Length (hr)]]&lt;3.5, "Light meal", "Full meal"))</f>
        <v>Light meal</v>
      </c>
      <c r="T1149" s="1" t="str">
        <f>IF(AND(Flights[[#This Row],[Airline]]="US Airways", Flights[[#This Row],[Meal]]="Full Meal"), "Yes", "No")</f>
        <v>No</v>
      </c>
      <c r="U1149" s="1">
        <v>0.95972222222222225</v>
      </c>
      <c r="V1149">
        <v>-8</v>
      </c>
      <c r="W1149" s="1" t="str">
        <f>IF(Flights[[#This Row],[Arrival Delay]] = "", "Cancelled", IF(Flights[[#This Row],[Arrival Delay]]&gt;15, "Delayed", "On time"))</f>
        <v>On time</v>
      </c>
      <c r="X1149" t="str">
        <f>IF(Flights[[#This Row],[Status]]&lt;&gt;"Delayed","", IF(Flights[[#This Row],[Arrival Delay]]&gt;120, "Severe", IF(Flights[[#This Row],[Arrival Delay]]&gt;60, "Major", "Moderate")))</f>
        <v/>
      </c>
      <c r="Y1149" t="b">
        <v>0</v>
      </c>
      <c r="AA1149" t="str">
        <f>IF(OR(AND(Flights[[#This Row],[Status]]="Cancelled", Flights[[#This Row],[Cancellation Reason]]="Airline/Carrier"), Flights[[#This Row],[Delay Type]]="Severe"), "Yes", "No")</f>
        <v>No</v>
      </c>
    </row>
    <row r="1150" spans="1:27" x14ac:dyDescent="0.3">
      <c r="A1150" s="3">
        <v>42094</v>
      </c>
      <c r="B1150" s="22">
        <f>WEEKNUM(Flights[[#This Row],[Date]], 1)</f>
        <v>14</v>
      </c>
      <c r="C1150" s="22">
        <f>WEEKDAY(Flights[[#This Row],[Date]],1)</f>
        <v>3</v>
      </c>
      <c r="D1150" t="s">
        <v>822</v>
      </c>
      <c r="E1150" t="s">
        <v>1994</v>
      </c>
      <c r="F1150" t="s">
        <v>0</v>
      </c>
      <c r="G1150" t="s">
        <v>15</v>
      </c>
      <c r="H1150" t="str">
        <f>_xlfn.XLOOKUP(Flights[[#This Row],[Destination]], Airports!$A$2:$A$78, Airports!$D$2:$D$78)</f>
        <v>Las Vegas</v>
      </c>
      <c r="I1150" t="str" cm="1">
        <f t="array" ref="I1150">_xlfn.XLOOKUP(Flights[[#This Row],[Destination]],_xlfn._TRO_TRAILING( Airports!A:A),_xlfn._TRO_TRAILING( Airports!E:E), "Not found")</f>
        <v>NV</v>
      </c>
      <c r="J1150" s="1">
        <v>0.87013888888888891</v>
      </c>
      <c r="K1150" s="22">
        <f>HOUR(Flights[[#This Row],[Scheduled Departure]])</f>
        <v>20</v>
      </c>
      <c r="L1150" s="1">
        <v>0.89652777777777781</v>
      </c>
      <c r="M1150">
        <f>(L1150-J1150)*24*60</f>
        <v>38.000000000000028</v>
      </c>
      <c r="N1150" s="16">
        <f>Flights[[#This Row],[Length (min)]]/60</f>
        <v>1.3</v>
      </c>
      <c r="O1150">
        <v>78</v>
      </c>
      <c r="P1150">
        <v>236</v>
      </c>
      <c r="Q1150" s="18">
        <f>IFERROR(Flights[[#This Row],[Distance]]/Flights[[#This Row],[Length (hr)]], "")</f>
        <v>181.53846153846152</v>
      </c>
      <c r="R1150" s="1">
        <v>0.92361111111111116</v>
      </c>
      <c r="S1150" s="1" t="str">
        <f>IF(Flights[[#This Row],[Length (hr)]]&lt;2, "No meal", IF(Flights[[#This Row],[Length (hr)]]&lt;3.5, "Light meal", "Full meal"))</f>
        <v>No meal</v>
      </c>
      <c r="T1150" s="1" t="str">
        <f>IF(AND(Flights[[#This Row],[Airline]]="US Airways", Flights[[#This Row],[Meal]]="Full Meal"), "Yes", "No")</f>
        <v>No</v>
      </c>
      <c r="U1150" s="1">
        <v>0.9506944444444444</v>
      </c>
      <c r="V1150">
        <v>39</v>
      </c>
      <c r="W1150" s="1" t="str">
        <f>IF(Flights[[#This Row],[Arrival Delay]] = "", "Cancelled", IF(Flights[[#This Row],[Arrival Delay]]&gt;15, "Delayed", "On time"))</f>
        <v>Delayed</v>
      </c>
      <c r="X1150" t="str">
        <f>IF(Flights[[#This Row],[Status]]&lt;&gt;"Delayed","", IF(Flights[[#This Row],[Arrival Delay]]&gt;120, "Severe", IF(Flights[[#This Row],[Arrival Delay]]&gt;60, "Major", "Moderate")))</f>
        <v>Moderate</v>
      </c>
      <c r="Y1150" t="b">
        <v>0</v>
      </c>
      <c r="AA1150" t="str">
        <f>IF(OR(AND(Flights[[#This Row],[Status]]="Cancelled", Flights[[#This Row],[Cancellation Reason]]="Airline/Carrier"), Flights[[#This Row],[Delay Type]]="Severe"), "Yes", "No")</f>
        <v>No</v>
      </c>
    </row>
    <row r="1151" spans="1:27" x14ac:dyDescent="0.3">
      <c r="A1151" s="3">
        <v>42094</v>
      </c>
      <c r="B1151" s="22">
        <f>WEEKNUM(Flights[[#This Row],[Date]], 1)</f>
        <v>14</v>
      </c>
      <c r="C1151" s="22">
        <f>WEEKDAY(Flights[[#This Row],[Date]],1)</f>
        <v>3</v>
      </c>
      <c r="D1151" t="s">
        <v>742</v>
      </c>
      <c r="E1151" t="s">
        <v>1989</v>
      </c>
      <c r="F1151" t="s">
        <v>0</v>
      </c>
      <c r="G1151" t="s">
        <v>12</v>
      </c>
      <c r="H1151" t="str">
        <f>_xlfn.XLOOKUP(Flights[[#This Row],[Destination]], Airports!$A$2:$A$78, Airports!$D$2:$D$78)</f>
        <v>New York</v>
      </c>
      <c r="I1151" t="str" cm="1">
        <f t="array" ref="I1151">_xlfn.XLOOKUP(Flights[[#This Row],[Destination]],_xlfn._TRO_TRAILING( Airports!A:A),_xlfn._TRO_TRAILING( Airports!E:E), "Not found")</f>
        <v>NY</v>
      </c>
      <c r="J1151" s="1">
        <v>0.89930555555555558</v>
      </c>
      <c r="K1151" s="22">
        <f>HOUR(Flights[[#This Row],[Scheduled Departure]])</f>
        <v>21</v>
      </c>
      <c r="L1151" s="1">
        <v>0.90555555555555556</v>
      </c>
      <c r="M1151">
        <f>(L1151-J1151)*24*60</f>
        <v>8.999999999999968</v>
      </c>
      <c r="N1151" s="16">
        <f>Flights[[#This Row],[Length (min)]]/60</f>
        <v>5.55</v>
      </c>
      <c r="O1151">
        <v>333</v>
      </c>
      <c r="P1151">
        <v>2475</v>
      </c>
      <c r="Q1151" s="18">
        <f>IFERROR(Flights[[#This Row],[Distance]]/Flights[[#This Row],[Length (hr)]], "")</f>
        <v>445.94594594594594</v>
      </c>
      <c r="R1151" s="1">
        <v>0.2326388888888889</v>
      </c>
      <c r="S1151" s="1" t="str">
        <f>IF(Flights[[#This Row],[Length (hr)]]&lt;2, "No meal", IF(Flights[[#This Row],[Length (hr)]]&lt;3.5, "Light meal", "Full meal"))</f>
        <v>Full meal</v>
      </c>
      <c r="T1151" s="1" t="str">
        <f>IF(AND(Flights[[#This Row],[Airline]]="US Airways", Flights[[#This Row],[Meal]]="Full Meal"), "Yes", "No")</f>
        <v>No</v>
      </c>
      <c r="U1151" s="1">
        <v>0.26180555555555557</v>
      </c>
      <c r="V1151">
        <v>42</v>
      </c>
      <c r="W1151" s="1" t="str">
        <f>IF(Flights[[#This Row],[Arrival Delay]] = "", "Cancelled", IF(Flights[[#This Row],[Arrival Delay]]&gt;15, "Delayed", "On time"))</f>
        <v>Delayed</v>
      </c>
      <c r="X1151" t="str">
        <f>IF(Flights[[#This Row],[Status]]&lt;&gt;"Delayed","", IF(Flights[[#This Row],[Arrival Delay]]&gt;120, "Severe", IF(Flights[[#This Row],[Arrival Delay]]&gt;60, "Major", "Moderate")))</f>
        <v>Moderate</v>
      </c>
      <c r="Y1151" t="b">
        <v>0</v>
      </c>
      <c r="AA1151" t="str">
        <f>IF(OR(AND(Flights[[#This Row],[Status]]="Cancelled", Flights[[#This Row],[Cancellation Reason]]="Airline/Carrier"), Flights[[#This Row],[Delay Type]]="Severe"), "Yes", "No")</f>
        <v>No</v>
      </c>
    </row>
    <row r="1152" spans="1:27" x14ac:dyDescent="0.3">
      <c r="A1152" s="3">
        <v>42095</v>
      </c>
      <c r="B1152" s="22">
        <f>WEEKNUM(Flights[[#This Row],[Date]], 1)</f>
        <v>14</v>
      </c>
      <c r="C1152" s="22">
        <f>WEEKDAY(Flights[[#This Row],[Date]],1)</f>
        <v>4</v>
      </c>
      <c r="D1152" t="s">
        <v>844</v>
      </c>
      <c r="E1152" t="s">
        <v>1994</v>
      </c>
      <c r="F1152" t="s">
        <v>0</v>
      </c>
      <c r="G1152" t="s">
        <v>7</v>
      </c>
      <c r="H1152" t="str">
        <f>_xlfn.XLOOKUP(Flights[[#This Row],[Destination]], Airports!$A$2:$A$78, Airports!$D$2:$D$78)</f>
        <v>Austin</v>
      </c>
      <c r="I1152" t="str" cm="1">
        <f t="array" ref="I1152">_xlfn.XLOOKUP(Flights[[#This Row],[Destination]],_xlfn._TRO_TRAILING( Airports!A:A),_xlfn._TRO_TRAILING( Airports!E:E), "Not found")</f>
        <v>TX</v>
      </c>
      <c r="J1152" s="1">
        <v>0.3611111111111111</v>
      </c>
      <c r="K1152" s="22">
        <f>HOUR(Flights[[#This Row],[Scheduled Departure]])</f>
        <v>8</v>
      </c>
      <c r="L1152" s="1">
        <v>0.35972222222222222</v>
      </c>
      <c r="M1152">
        <f>(L1152-J1152)*24*60</f>
        <v>-1.9999999999999929</v>
      </c>
      <c r="N1152" s="16">
        <f>Flights[[#This Row],[Length (min)]]/60</f>
        <v>2.8333333333333335</v>
      </c>
      <c r="O1152">
        <v>170</v>
      </c>
      <c r="P1152">
        <v>1242</v>
      </c>
      <c r="Q1152" s="18">
        <f>IFERROR(Flights[[#This Row],[Distance]]/Flights[[#This Row],[Length (hr)]], "")</f>
        <v>438.35294117647055</v>
      </c>
      <c r="R1152" s="1">
        <v>0.56874999999999998</v>
      </c>
      <c r="S1152" s="1" t="str">
        <f>IF(Flights[[#This Row],[Length (hr)]]&lt;2, "No meal", IF(Flights[[#This Row],[Length (hr)]]&lt;3.5, "Light meal", "Full meal"))</f>
        <v>Light meal</v>
      </c>
      <c r="T1152" s="1" t="str">
        <f>IF(AND(Flights[[#This Row],[Airline]]="US Airways", Flights[[#This Row],[Meal]]="Full Meal"), "Yes", "No")</f>
        <v>No</v>
      </c>
      <c r="U1152" s="1">
        <v>0.56111111111111112</v>
      </c>
      <c r="V1152">
        <v>-11</v>
      </c>
      <c r="W1152" s="1" t="str">
        <f>IF(Flights[[#This Row],[Arrival Delay]] = "", "Cancelled", IF(Flights[[#This Row],[Arrival Delay]]&gt;15, "Delayed", "On time"))</f>
        <v>On time</v>
      </c>
      <c r="X1152" t="str">
        <f>IF(Flights[[#This Row],[Status]]&lt;&gt;"Delayed","", IF(Flights[[#This Row],[Arrival Delay]]&gt;120, "Severe", IF(Flights[[#This Row],[Arrival Delay]]&gt;60, "Major", "Moderate")))</f>
        <v/>
      </c>
      <c r="Y1152" t="b">
        <v>0</v>
      </c>
      <c r="AA1152" t="str">
        <f>IF(OR(AND(Flights[[#This Row],[Status]]="Cancelled", Flights[[#This Row],[Cancellation Reason]]="Airline/Carrier"), Flights[[#This Row],[Delay Type]]="Severe"), "Yes", "No")</f>
        <v>No</v>
      </c>
    </row>
    <row r="1153" spans="1:27" x14ac:dyDescent="0.3">
      <c r="A1153" s="3">
        <v>42095</v>
      </c>
      <c r="B1153" s="22">
        <f>WEEKNUM(Flights[[#This Row],[Date]], 1)</f>
        <v>14</v>
      </c>
      <c r="C1153" s="22">
        <f>WEEKDAY(Flights[[#This Row],[Date]],1)</f>
        <v>4</v>
      </c>
      <c r="D1153" t="s">
        <v>502</v>
      </c>
      <c r="E1153" t="s">
        <v>1994</v>
      </c>
      <c r="F1153" t="s">
        <v>0</v>
      </c>
      <c r="G1153" t="s">
        <v>339</v>
      </c>
      <c r="H1153" t="str">
        <f>_xlfn.XLOOKUP(Flights[[#This Row],[Destination]], Airports!$A$2:$A$78, Airports!$D$2:$D$78)</f>
        <v>San Diego</v>
      </c>
      <c r="I1153" t="str" cm="1">
        <f t="array" ref="I1153">_xlfn.XLOOKUP(Flights[[#This Row],[Destination]],_xlfn._TRO_TRAILING( Airports!A:A),_xlfn._TRO_TRAILING( Airports!E:E), "Not found")</f>
        <v>CA</v>
      </c>
      <c r="J1153" s="1">
        <v>0.37152777777777779</v>
      </c>
      <c r="K1153" s="22">
        <f>HOUR(Flights[[#This Row],[Scheduled Departure]])</f>
        <v>8</v>
      </c>
      <c r="L1153" s="1">
        <v>0.37569444444444444</v>
      </c>
      <c r="M1153">
        <f>(L1153-J1153)*24*60</f>
        <v>5.9999999999999787</v>
      </c>
      <c r="N1153" s="16">
        <f>Flights[[#This Row],[Length (min)]]/60</f>
        <v>0.98333333333333328</v>
      </c>
      <c r="O1153">
        <v>59</v>
      </c>
      <c r="P1153">
        <v>109</v>
      </c>
      <c r="Q1153" s="18">
        <f>IFERROR(Flights[[#This Row],[Distance]]/Flights[[#This Row],[Length (hr)]], "")</f>
        <v>110.84745762711864</v>
      </c>
      <c r="R1153" s="1">
        <v>0.41666666666666669</v>
      </c>
      <c r="S1153" s="1" t="str">
        <f>IF(Flights[[#This Row],[Length (hr)]]&lt;2, "No meal", IF(Flights[[#This Row],[Length (hr)]]&lt;3.5, "Light meal", "Full meal"))</f>
        <v>No meal</v>
      </c>
      <c r="T1153" s="1" t="str">
        <f>IF(AND(Flights[[#This Row],[Airline]]="US Airways", Flights[[#This Row],[Meal]]="Full Meal"), "Yes", "No")</f>
        <v>No</v>
      </c>
      <c r="U1153" s="1">
        <v>0.41666666666666669</v>
      </c>
      <c r="V1153">
        <v>0</v>
      </c>
      <c r="W1153" s="1" t="str">
        <f>IF(Flights[[#This Row],[Arrival Delay]] = "", "Cancelled", IF(Flights[[#This Row],[Arrival Delay]]&gt;15, "Delayed", "On time"))</f>
        <v>On time</v>
      </c>
      <c r="X1153" t="str">
        <f>IF(Flights[[#This Row],[Status]]&lt;&gt;"Delayed","", IF(Flights[[#This Row],[Arrival Delay]]&gt;120, "Severe", IF(Flights[[#This Row],[Arrival Delay]]&gt;60, "Major", "Moderate")))</f>
        <v/>
      </c>
      <c r="Y1153" t="b">
        <v>0</v>
      </c>
      <c r="AA1153" t="str">
        <f>IF(OR(AND(Flights[[#This Row],[Status]]="Cancelled", Flights[[#This Row],[Cancellation Reason]]="Airline/Carrier"), Flights[[#This Row],[Delay Type]]="Severe"), "Yes", "No")</f>
        <v>No</v>
      </c>
    </row>
    <row r="1154" spans="1:27" x14ac:dyDescent="0.3">
      <c r="A1154" s="3">
        <v>42095</v>
      </c>
      <c r="B1154" s="22">
        <f>WEEKNUM(Flights[[#This Row],[Date]], 1)</f>
        <v>14</v>
      </c>
      <c r="C1154" s="22">
        <f>WEEKDAY(Flights[[#This Row],[Date]],1)</f>
        <v>4</v>
      </c>
      <c r="D1154" t="s">
        <v>1194</v>
      </c>
      <c r="E1154" t="s">
        <v>1995</v>
      </c>
      <c r="F1154" t="s">
        <v>0</v>
      </c>
      <c r="G1154" t="s">
        <v>318</v>
      </c>
      <c r="H1154" t="str">
        <f>_xlfn.XLOOKUP(Flights[[#This Row],[Destination]], Airports!$A$2:$A$78, Airports!$D$2:$D$78)</f>
        <v>Oakland</v>
      </c>
      <c r="I1154" t="str" cm="1">
        <f t="array" ref="I1154">_xlfn.XLOOKUP(Flights[[#This Row],[Destination]],_xlfn._TRO_TRAILING( Airports!A:A),_xlfn._TRO_TRAILING( Airports!E:E), "Not found")</f>
        <v>CA</v>
      </c>
      <c r="J1154" s="1">
        <v>0.44791666666666669</v>
      </c>
      <c r="K1154" s="22">
        <f>HOUR(Flights[[#This Row],[Scheduled Departure]])</f>
        <v>10</v>
      </c>
      <c r="L1154" s="1">
        <v>0.4465277777777778</v>
      </c>
      <c r="M1154">
        <f>(L1154-J1154)*24*60</f>
        <v>-1.9999999999999929</v>
      </c>
      <c r="N1154" s="16">
        <f>Flights[[#This Row],[Length (min)]]/60</f>
        <v>1.2333333333333334</v>
      </c>
      <c r="O1154">
        <v>74</v>
      </c>
      <c r="P1154">
        <v>337</v>
      </c>
      <c r="Q1154" s="18">
        <f>IFERROR(Flights[[#This Row],[Distance]]/Flights[[#This Row],[Length (hr)]], "")</f>
        <v>273.24324324324323</v>
      </c>
      <c r="R1154" s="1">
        <v>0.5</v>
      </c>
      <c r="S1154" s="1" t="str">
        <f>IF(Flights[[#This Row],[Length (hr)]]&lt;2, "No meal", IF(Flights[[#This Row],[Length (hr)]]&lt;3.5, "Light meal", "Full meal"))</f>
        <v>No meal</v>
      </c>
      <c r="T1154" s="1" t="str">
        <f>IF(AND(Flights[[#This Row],[Airline]]="US Airways", Flights[[#This Row],[Meal]]="Full Meal"), "Yes", "No")</f>
        <v>No</v>
      </c>
      <c r="U1154" s="1">
        <v>0.49791666666666667</v>
      </c>
      <c r="V1154">
        <v>-3</v>
      </c>
      <c r="W1154" s="1" t="str">
        <f>IF(Flights[[#This Row],[Arrival Delay]] = "", "Cancelled", IF(Flights[[#This Row],[Arrival Delay]]&gt;15, "Delayed", "On time"))</f>
        <v>On time</v>
      </c>
      <c r="X1154" t="str">
        <f>IF(Flights[[#This Row],[Status]]&lt;&gt;"Delayed","", IF(Flights[[#This Row],[Arrival Delay]]&gt;120, "Severe", IF(Flights[[#This Row],[Arrival Delay]]&gt;60, "Major", "Moderate")))</f>
        <v/>
      </c>
      <c r="Y1154" t="b">
        <v>0</v>
      </c>
      <c r="AA1154" t="str">
        <f>IF(OR(AND(Flights[[#This Row],[Status]]="Cancelled", Flights[[#This Row],[Cancellation Reason]]="Airline/Carrier"), Flights[[#This Row],[Delay Type]]="Severe"), "Yes", "No")</f>
        <v>No</v>
      </c>
    </row>
    <row r="1155" spans="1:27" x14ac:dyDescent="0.3">
      <c r="A1155" s="3">
        <v>42095</v>
      </c>
      <c r="B1155" s="22">
        <f>WEEKNUM(Flights[[#This Row],[Date]], 1)</f>
        <v>14</v>
      </c>
      <c r="C1155" s="22">
        <f>WEEKDAY(Flights[[#This Row],[Date]],1)</f>
        <v>4</v>
      </c>
      <c r="D1155" t="s">
        <v>542</v>
      </c>
      <c r="E1155" t="s">
        <v>1989</v>
      </c>
      <c r="F1155" t="s">
        <v>0</v>
      </c>
      <c r="G1155" t="s">
        <v>17</v>
      </c>
      <c r="H1155" t="str">
        <f>_xlfn.XLOOKUP(Flights[[#This Row],[Destination]], Airports!$A$2:$A$78, Airports!$D$2:$D$78)</f>
        <v>Honolulu</v>
      </c>
      <c r="I1155" t="str" cm="1">
        <f t="array" ref="I1155">_xlfn.XLOOKUP(Flights[[#This Row],[Destination]],_xlfn._TRO_TRAILING( Airports!A:A),_xlfn._TRO_TRAILING( Airports!E:E), "Not found")</f>
        <v>HI</v>
      </c>
      <c r="J1155" s="1">
        <v>0.61805555555555558</v>
      </c>
      <c r="K1155" s="22">
        <f>HOUR(Flights[[#This Row],[Scheduled Departure]])</f>
        <v>14</v>
      </c>
      <c r="L1155" s="1">
        <v>0.62013888888888891</v>
      </c>
      <c r="M1155">
        <f>(L1155-J1155)*24*60</f>
        <v>2.9999999999999893</v>
      </c>
      <c r="N1155" s="16">
        <f>Flights[[#This Row],[Length (min)]]/60</f>
        <v>5.9</v>
      </c>
      <c r="O1155">
        <v>354</v>
      </c>
      <c r="P1155">
        <v>2556</v>
      </c>
      <c r="Q1155" s="18">
        <f>IFERROR(Flights[[#This Row],[Distance]]/Flights[[#This Row],[Length (hr)]], "")</f>
        <v>433.22033898305079</v>
      </c>
      <c r="R1155" s="1">
        <v>0.7416666666666667</v>
      </c>
      <c r="S1155" s="1" t="str">
        <f>IF(Flights[[#This Row],[Length (hr)]]&lt;2, "No meal", IF(Flights[[#This Row],[Length (hr)]]&lt;3.5, "Light meal", "Full meal"))</f>
        <v>Full meal</v>
      </c>
      <c r="T1155" s="1" t="str">
        <f>IF(AND(Flights[[#This Row],[Airline]]="US Airways", Flights[[#This Row],[Meal]]="Full Meal"), "Yes", "No")</f>
        <v>No</v>
      </c>
      <c r="U1155" s="1">
        <v>0.74097222222222225</v>
      </c>
      <c r="V1155">
        <v>-1</v>
      </c>
      <c r="W1155" s="1" t="str">
        <f>IF(Flights[[#This Row],[Arrival Delay]] = "", "Cancelled", IF(Flights[[#This Row],[Arrival Delay]]&gt;15, "Delayed", "On time"))</f>
        <v>On time</v>
      </c>
      <c r="X1155" t="str">
        <f>IF(Flights[[#This Row],[Status]]&lt;&gt;"Delayed","", IF(Flights[[#This Row],[Arrival Delay]]&gt;120, "Severe", IF(Flights[[#This Row],[Arrival Delay]]&gt;60, "Major", "Moderate")))</f>
        <v/>
      </c>
      <c r="Y1155" t="b">
        <v>0</v>
      </c>
      <c r="AA1155" t="str">
        <f>IF(OR(AND(Flights[[#This Row],[Status]]="Cancelled", Flights[[#This Row],[Cancellation Reason]]="Airline/Carrier"), Flights[[#This Row],[Delay Type]]="Severe"), "Yes", "No")</f>
        <v>No</v>
      </c>
    </row>
    <row r="1156" spans="1:27" x14ac:dyDescent="0.3">
      <c r="A1156" s="3">
        <v>42095</v>
      </c>
      <c r="B1156" s="22">
        <f>WEEKNUM(Flights[[#This Row],[Date]], 1)</f>
        <v>14</v>
      </c>
      <c r="C1156" s="22">
        <f>WEEKDAY(Flights[[#This Row],[Date]],1)</f>
        <v>4</v>
      </c>
      <c r="D1156" t="s">
        <v>149</v>
      </c>
      <c r="E1156" t="s">
        <v>1987</v>
      </c>
      <c r="F1156" t="s">
        <v>0</v>
      </c>
      <c r="G1156" t="s">
        <v>10</v>
      </c>
      <c r="H1156" t="str">
        <f>_xlfn.XLOOKUP(Flights[[#This Row],[Destination]], Airports!$A$2:$A$78, Airports!$D$2:$D$78)</f>
        <v>Boston</v>
      </c>
      <c r="I1156" t="str" cm="1">
        <f t="array" ref="I1156">_xlfn.XLOOKUP(Flights[[#This Row],[Destination]],_xlfn._TRO_TRAILING( Airports!A:A),_xlfn._TRO_TRAILING( Airports!E:E), "Not found")</f>
        <v>MA</v>
      </c>
      <c r="J1156" s="1">
        <v>0.64236111111111116</v>
      </c>
      <c r="K1156" s="22">
        <f>HOUR(Flights[[#This Row],[Scheduled Departure]])</f>
        <v>15</v>
      </c>
      <c r="L1156" s="1">
        <v>0.6381944444444444</v>
      </c>
      <c r="M1156">
        <f>(L1156-J1156)*24*60</f>
        <v>-6.0000000000001386</v>
      </c>
      <c r="N1156" s="16">
        <f>Flights[[#This Row],[Length (min)]]/60</f>
        <v>5.3666666666666663</v>
      </c>
      <c r="O1156">
        <v>322</v>
      </c>
      <c r="P1156">
        <v>2611</v>
      </c>
      <c r="Q1156" s="18">
        <f>IFERROR(Flights[[#This Row],[Distance]]/Flights[[#This Row],[Length (hr)]], "")</f>
        <v>486.52173913043481</v>
      </c>
      <c r="R1156" s="1">
        <v>3.472222222222222E-3</v>
      </c>
      <c r="S1156" s="1" t="str">
        <f>IF(Flights[[#This Row],[Length (hr)]]&lt;2, "No meal", IF(Flights[[#This Row],[Length (hr)]]&lt;3.5, "Light meal", "Full meal"))</f>
        <v>Full meal</v>
      </c>
      <c r="T1156" s="1" t="str">
        <f>IF(AND(Flights[[#This Row],[Airline]]="US Airways", Flights[[#This Row],[Meal]]="Full Meal"), "Yes", "No")</f>
        <v>No</v>
      </c>
      <c r="U1156" s="1">
        <v>0.9868055555555556</v>
      </c>
      <c r="V1156">
        <v>-24</v>
      </c>
      <c r="W1156" s="1" t="str">
        <f>IF(Flights[[#This Row],[Arrival Delay]] = "", "Cancelled", IF(Flights[[#This Row],[Arrival Delay]]&gt;15, "Delayed", "On time"))</f>
        <v>On time</v>
      </c>
      <c r="X1156" t="str">
        <f>IF(Flights[[#This Row],[Status]]&lt;&gt;"Delayed","", IF(Flights[[#This Row],[Arrival Delay]]&gt;120, "Severe", IF(Flights[[#This Row],[Arrival Delay]]&gt;60, "Major", "Moderate")))</f>
        <v/>
      </c>
      <c r="Y1156" t="b">
        <v>0</v>
      </c>
      <c r="AA1156" t="str">
        <f>IF(OR(AND(Flights[[#This Row],[Status]]="Cancelled", Flights[[#This Row],[Cancellation Reason]]="Airline/Carrier"), Flights[[#This Row],[Delay Type]]="Severe"), "Yes", "No")</f>
        <v>No</v>
      </c>
    </row>
    <row r="1157" spans="1:27" x14ac:dyDescent="0.3">
      <c r="A1157" s="3">
        <v>42095</v>
      </c>
      <c r="B1157" s="22">
        <f>WEEKNUM(Flights[[#This Row],[Date]], 1)</f>
        <v>14</v>
      </c>
      <c r="C1157" s="22">
        <f>WEEKDAY(Flights[[#This Row],[Date]],1)</f>
        <v>4</v>
      </c>
      <c r="D1157" t="s">
        <v>1015</v>
      </c>
      <c r="E1157" t="s">
        <v>1994</v>
      </c>
      <c r="F1157" t="s">
        <v>0</v>
      </c>
      <c r="G1157" t="s">
        <v>313</v>
      </c>
      <c r="H1157" t="str">
        <f>_xlfn.XLOOKUP(Flights[[#This Row],[Destination]], Airports!$A$2:$A$78, Airports!$D$2:$D$78)</f>
        <v>Monterey</v>
      </c>
      <c r="I1157" t="str" cm="1">
        <f t="array" ref="I1157">_xlfn.XLOOKUP(Flights[[#This Row],[Destination]],_xlfn._TRO_TRAILING( Airports!A:A),_xlfn._TRO_TRAILING( Airports!E:E), "Not found")</f>
        <v>CA</v>
      </c>
      <c r="J1157" s="1">
        <v>0.68194444444444446</v>
      </c>
      <c r="K1157" s="22">
        <f>HOUR(Flights[[#This Row],[Scheduled Departure]])</f>
        <v>16</v>
      </c>
      <c r="L1157" s="1">
        <v>0.68680555555555556</v>
      </c>
      <c r="M1157">
        <f>(L1157-J1157)*24*60</f>
        <v>6.9999999999999751</v>
      </c>
      <c r="N1157" s="16">
        <f>Flights[[#This Row],[Length (min)]]/60</f>
        <v>1.1000000000000001</v>
      </c>
      <c r="O1157">
        <v>66</v>
      </c>
      <c r="P1157">
        <v>266</v>
      </c>
      <c r="Q1157" s="18">
        <f>IFERROR(Flights[[#This Row],[Distance]]/Flights[[#This Row],[Length (hr)]], "")</f>
        <v>241.81818181818178</v>
      </c>
      <c r="R1157" s="1">
        <v>0.72986111111111107</v>
      </c>
      <c r="S1157" s="1" t="str">
        <f>IF(Flights[[#This Row],[Length (hr)]]&lt;2, "No meal", IF(Flights[[#This Row],[Length (hr)]]&lt;3.5, "Light meal", "Full meal"))</f>
        <v>No meal</v>
      </c>
      <c r="T1157" s="1" t="str">
        <f>IF(AND(Flights[[#This Row],[Airline]]="US Airways", Flights[[#This Row],[Meal]]="Full Meal"), "Yes", "No")</f>
        <v>No</v>
      </c>
      <c r="U1157" s="1">
        <v>0.73263888888888884</v>
      </c>
      <c r="V1157">
        <v>4</v>
      </c>
      <c r="W1157" s="1" t="str">
        <f>IF(Flights[[#This Row],[Arrival Delay]] = "", "Cancelled", IF(Flights[[#This Row],[Arrival Delay]]&gt;15, "Delayed", "On time"))</f>
        <v>On time</v>
      </c>
      <c r="X1157" t="str">
        <f>IF(Flights[[#This Row],[Status]]&lt;&gt;"Delayed","", IF(Flights[[#This Row],[Arrival Delay]]&gt;120, "Severe", IF(Flights[[#This Row],[Arrival Delay]]&gt;60, "Major", "Moderate")))</f>
        <v/>
      </c>
      <c r="Y1157" t="b">
        <v>0</v>
      </c>
      <c r="AA1157" t="str">
        <f>IF(OR(AND(Flights[[#This Row],[Status]]="Cancelled", Flights[[#This Row],[Cancellation Reason]]="Airline/Carrier"), Flights[[#This Row],[Delay Type]]="Severe"), "Yes", "No")</f>
        <v>No</v>
      </c>
    </row>
    <row r="1158" spans="1:27" x14ac:dyDescent="0.3">
      <c r="A1158" s="3">
        <v>42095</v>
      </c>
      <c r="B1158" s="22">
        <f>WEEKNUM(Flights[[#This Row],[Date]], 1)</f>
        <v>14</v>
      </c>
      <c r="C1158" s="22">
        <f>WEEKDAY(Flights[[#This Row],[Date]],1)</f>
        <v>4</v>
      </c>
      <c r="D1158" t="s">
        <v>87</v>
      </c>
      <c r="E1158" t="s">
        <v>1987</v>
      </c>
      <c r="F1158" t="s">
        <v>0</v>
      </c>
      <c r="G1158" t="s">
        <v>12</v>
      </c>
      <c r="H1158" t="str">
        <f>_xlfn.XLOOKUP(Flights[[#This Row],[Destination]], Airports!$A$2:$A$78, Airports!$D$2:$D$78)</f>
        <v>New York</v>
      </c>
      <c r="I1158" t="str" cm="1">
        <f t="array" ref="I1158">_xlfn.XLOOKUP(Flights[[#This Row],[Destination]],_xlfn._TRO_TRAILING( Airports!A:A),_xlfn._TRO_TRAILING( Airports!E:E), "Not found")</f>
        <v>NY</v>
      </c>
      <c r="J1158" s="1">
        <v>0.70138888888888884</v>
      </c>
      <c r="K1158" s="22">
        <f>HOUR(Flights[[#This Row],[Scheduled Departure]])</f>
        <v>16</v>
      </c>
      <c r="L1158" s="1">
        <v>0.7</v>
      </c>
      <c r="M1158">
        <f>(L1158-J1158)*24*60</f>
        <v>-1.9999999999999929</v>
      </c>
      <c r="N1158" s="16">
        <f>Flights[[#This Row],[Length (min)]]/60</f>
        <v>5.3</v>
      </c>
      <c r="O1158">
        <v>318</v>
      </c>
      <c r="P1158">
        <v>2475</v>
      </c>
      <c r="Q1158" s="18">
        <f>IFERROR(Flights[[#This Row],[Distance]]/Flights[[#This Row],[Length (hr)]], "")</f>
        <v>466.98113207547169</v>
      </c>
      <c r="R1158" s="1">
        <v>5.6250000000000001E-2</v>
      </c>
      <c r="S1158" s="1" t="str">
        <f>IF(Flights[[#This Row],[Length (hr)]]&lt;2, "No meal", IF(Flights[[#This Row],[Length (hr)]]&lt;3.5, "Light meal", "Full meal"))</f>
        <v>Full meal</v>
      </c>
      <c r="T1158" s="1" t="str">
        <f>IF(AND(Flights[[#This Row],[Airline]]="US Airways", Flights[[#This Row],[Meal]]="Full Meal"), "Yes", "No")</f>
        <v>No</v>
      </c>
      <c r="U1158" s="1">
        <v>4.583333333333333E-2</v>
      </c>
      <c r="V1158">
        <v>-15</v>
      </c>
      <c r="W1158" s="1" t="str">
        <f>IF(Flights[[#This Row],[Arrival Delay]] = "", "Cancelled", IF(Flights[[#This Row],[Arrival Delay]]&gt;15, "Delayed", "On time"))</f>
        <v>On time</v>
      </c>
      <c r="X1158" t="str">
        <f>IF(Flights[[#This Row],[Status]]&lt;&gt;"Delayed","", IF(Flights[[#This Row],[Arrival Delay]]&gt;120, "Severe", IF(Flights[[#This Row],[Arrival Delay]]&gt;60, "Major", "Moderate")))</f>
        <v/>
      </c>
      <c r="Y1158" t="b">
        <v>0</v>
      </c>
      <c r="AA1158" t="str">
        <f>IF(OR(AND(Flights[[#This Row],[Status]]="Cancelled", Flights[[#This Row],[Cancellation Reason]]="Airline/Carrier"), Flights[[#This Row],[Delay Type]]="Severe"), "Yes", "No")</f>
        <v>No</v>
      </c>
    </row>
    <row r="1159" spans="1:27" x14ac:dyDescent="0.3">
      <c r="A1159" s="3">
        <v>42095</v>
      </c>
      <c r="B1159" s="22">
        <f>WEEKNUM(Flights[[#This Row],[Date]], 1)</f>
        <v>14</v>
      </c>
      <c r="C1159" s="22">
        <f>WEEKDAY(Flights[[#This Row],[Date]],1)</f>
        <v>4</v>
      </c>
      <c r="D1159" t="s">
        <v>691</v>
      </c>
      <c r="E1159" t="s">
        <v>1995</v>
      </c>
      <c r="F1159" t="s">
        <v>0</v>
      </c>
      <c r="G1159" t="s">
        <v>318</v>
      </c>
      <c r="H1159" t="str">
        <f>_xlfn.XLOOKUP(Flights[[#This Row],[Destination]], Airports!$A$2:$A$78, Airports!$D$2:$D$78)</f>
        <v>Oakland</v>
      </c>
      <c r="I1159" t="str" cm="1">
        <f t="array" ref="I1159">_xlfn.XLOOKUP(Flights[[#This Row],[Destination]],_xlfn._TRO_TRAILING( Airports!A:A),_xlfn._TRO_TRAILING( Airports!E:E), "Not found")</f>
        <v>CA</v>
      </c>
      <c r="J1159" s="1">
        <v>0.81597222222222221</v>
      </c>
      <c r="K1159" s="22">
        <f>HOUR(Flights[[#This Row],[Scheduled Departure]])</f>
        <v>19</v>
      </c>
      <c r="L1159" s="1">
        <v>0.82152777777777775</v>
      </c>
      <c r="M1159">
        <f>(L1159-J1159)*24*60</f>
        <v>7.9999999999999716</v>
      </c>
      <c r="N1159" s="16">
        <f>Flights[[#This Row],[Length (min)]]/60</f>
        <v>1.2</v>
      </c>
      <c r="O1159">
        <v>72</v>
      </c>
      <c r="P1159">
        <v>337</v>
      </c>
      <c r="Q1159" s="18">
        <f>IFERROR(Flights[[#This Row],[Distance]]/Flights[[#This Row],[Length (hr)]], "")</f>
        <v>280.83333333333337</v>
      </c>
      <c r="R1159" s="1">
        <v>0.87152777777777779</v>
      </c>
      <c r="S1159" s="1" t="str">
        <f>IF(Flights[[#This Row],[Length (hr)]]&lt;2, "No meal", IF(Flights[[#This Row],[Length (hr)]]&lt;3.5, "Light meal", "Full meal"))</f>
        <v>No meal</v>
      </c>
      <c r="T1159" s="1" t="str">
        <f>IF(AND(Flights[[#This Row],[Airline]]="US Airways", Flights[[#This Row],[Meal]]="Full Meal"), "Yes", "No")</f>
        <v>No</v>
      </c>
      <c r="U1159" s="1">
        <v>0.87152777777777779</v>
      </c>
      <c r="V1159">
        <v>0</v>
      </c>
      <c r="W1159" s="1" t="str">
        <f>IF(Flights[[#This Row],[Arrival Delay]] = "", "Cancelled", IF(Flights[[#This Row],[Arrival Delay]]&gt;15, "Delayed", "On time"))</f>
        <v>On time</v>
      </c>
      <c r="X1159" t="str">
        <f>IF(Flights[[#This Row],[Status]]&lt;&gt;"Delayed","", IF(Flights[[#This Row],[Arrival Delay]]&gt;120, "Severe", IF(Flights[[#This Row],[Arrival Delay]]&gt;60, "Major", "Moderate")))</f>
        <v/>
      </c>
      <c r="Y1159" t="b">
        <v>0</v>
      </c>
      <c r="AA1159" t="str">
        <f>IF(OR(AND(Flights[[#This Row],[Status]]="Cancelled", Flights[[#This Row],[Cancellation Reason]]="Airline/Carrier"), Flights[[#This Row],[Delay Type]]="Severe"), "Yes", "No")</f>
        <v>No</v>
      </c>
    </row>
    <row r="1160" spans="1:27" x14ac:dyDescent="0.3">
      <c r="A1160" s="3">
        <v>42095</v>
      </c>
      <c r="B1160" s="22">
        <f>WEEKNUM(Flights[[#This Row],[Date]], 1)</f>
        <v>14</v>
      </c>
      <c r="C1160" s="22">
        <f>WEEKDAY(Flights[[#This Row],[Date]],1)</f>
        <v>4</v>
      </c>
      <c r="D1160" t="s">
        <v>635</v>
      </c>
      <c r="E1160" t="s">
        <v>1996</v>
      </c>
      <c r="F1160" t="s">
        <v>0</v>
      </c>
      <c r="G1160" t="s">
        <v>344</v>
      </c>
      <c r="H1160" t="str">
        <f>_xlfn.XLOOKUP(Flights[[#This Row],[Destination]], Airports!$A$2:$A$78, Airports!$D$2:$D$78)</f>
        <v>Seattle</v>
      </c>
      <c r="I1160" t="str" cm="1">
        <f t="array" ref="I1160">_xlfn.XLOOKUP(Flights[[#This Row],[Destination]],_xlfn._TRO_TRAILING( Airports!A:A),_xlfn._TRO_TRAILING( Airports!E:E), "Not found")</f>
        <v>WA</v>
      </c>
      <c r="J1160" s="1">
        <v>0.82986111111111116</v>
      </c>
      <c r="K1160" s="22">
        <f>HOUR(Flights[[#This Row],[Scheduled Departure]])</f>
        <v>19</v>
      </c>
      <c r="L1160" s="1">
        <v>0.83958333333333335</v>
      </c>
      <c r="M1160">
        <f>(L1160-J1160)*24*60</f>
        <v>13.99999999999995</v>
      </c>
      <c r="N1160" s="16">
        <f>Flights[[#This Row],[Length (min)]]/60</f>
        <v>2.7</v>
      </c>
      <c r="O1160">
        <v>162</v>
      </c>
      <c r="P1160">
        <v>954</v>
      </c>
      <c r="Q1160" s="18">
        <f>IFERROR(Flights[[#This Row],[Distance]]/Flights[[#This Row],[Length (hr)]], "")</f>
        <v>353.33333333333331</v>
      </c>
      <c r="R1160" s="1">
        <v>0.9375</v>
      </c>
      <c r="S1160" s="1" t="str">
        <f>IF(Flights[[#This Row],[Length (hr)]]&lt;2, "No meal", IF(Flights[[#This Row],[Length (hr)]]&lt;3.5, "Light meal", "Full meal"))</f>
        <v>Light meal</v>
      </c>
      <c r="T1160" s="1" t="str">
        <f>IF(AND(Flights[[#This Row],[Airline]]="US Airways", Flights[[#This Row],[Meal]]="Full Meal"), "Yes", "No")</f>
        <v>No</v>
      </c>
      <c r="U1160" s="1">
        <v>0.95208333333333328</v>
      </c>
      <c r="V1160">
        <v>21</v>
      </c>
      <c r="W1160" s="1" t="str">
        <f>IF(Flights[[#This Row],[Arrival Delay]] = "", "Cancelled", IF(Flights[[#This Row],[Arrival Delay]]&gt;15, "Delayed", "On time"))</f>
        <v>Delayed</v>
      </c>
      <c r="X1160" t="str">
        <f>IF(Flights[[#This Row],[Status]]&lt;&gt;"Delayed","", IF(Flights[[#This Row],[Arrival Delay]]&gt;120, "Severe", IF(Flights[[#This Row],[Arrival Delay]]&gt;60, "Major", "Moderate")))</f>
        <v>Moderate</v>
      </c>
      <c r="Y1160" t="b">
        <v>0</v>
      </c>
      <c r="AA1160" t="str">
        <f>IF(OR(AND(Flights[[#This Row],[Status]]="Cancelled", Flights[[#This Row],[Cancellation Reason]]="Airline/Carrier"), Flights[[#This Row],[Delay Type]]="Severe"), "Yes", "No")</f>
        <v>No</v>
      </c>
    </row>
    <row r="1161" spans="1:27" x14ac:dyDescent="0.3">
      <c r="A1161" s="3">
        <v>42096</v>
      </c>
      <c r="B1161" s="22">
        <f>WEEKNUM(Flights[[#This Row],[Date]], 1)</f>
        <v>14</v>
      </c>
      <c r="C1161" s="22">
        <f>WEEKDAY(Flights[[#This Row],[Date]],1)</f>
        <v>5</v>
      </c>
      <c r="D1161" t="s">
        <v>1127</v>
      </c>
      <c r="E1161" t="s">
        <v>1995</v>
      </c>
      <c r="F1161" t="s">
        <v>0</v>
      </c>
      <c r="G1161" t="s">
        <v>7</v>
      </c>
      <c r="H1161" t="str">
        <f>_xlfn.XLOOKUP(Flights[[#This Row],[Destination]], Airports!$A$2:$A$78, Airports!$D$2:$D$78)</f>
        <v>Austin</v>
      </c>
      <c r="I1161" t="str" cm="1">
        <f t="array" ref="I1161">_xlfn.XLOOKUP(Flights[[#This Row],[Destination]],_xlfn._TRO_TRAILING( Airports!A:A),_xlfn._TRO_TRAILING( Airports!E:E), "Not found")</f>
        <v>TX</v>
      </c>
      <c r="J1161" s="1">
        <v>0.2361111111111111</v>
      </c>
      <c r="K1161" s="22">
        <f>HOUR(Flights[[#This Row],[Scheduled Departure]])</f>
        <v>5</v>
      </c>
      <c r="L1161" s="1">
        <v>0.2361111111111111</v>
      </c>
      <c r="M1161">
        <f>(L1161-J1161)*24*60</f>
        <v>0</v>
      </c>
      <c r="N1161" s="16">
        <f>Flights[[#This Row],[Length (min)]]/60</f>
        <v>2.6666666666666665</v>
      </c>
      <c r="O1161">
        <v>160</v>
      </c>
      <c r="P1161">
        <v>1242</v>
      </c>
      <c r="Q1161" s="18">
        <f>IFERROR(Flights[[#This Row],[Distance]]/Flights[[#This Row],[Length (hr)]], "")</f>
        <v>465.75</v>
      </c>
      <c r="R1161" s="1">
        <v>0.44097222222222221</v>
      </c>
      <c r="S1161" s="1" t="str">
        <f>IF(Flights[[#This Row],[Length (hr)]]&lt;2, "No meal", IF(Flights[[#This Row],[Length (hr)]]&lt;3.5, "Light meal", "Full meal"))</f>
        <v>Light meal</v>
      </c>
      <c r="T1161" s="1" t="str">
        <f>IF(AND(Flights[[#This Row],[Airline]]="US Airways", Flights[[#This Row],[Meal]]="Full Meal"), "Yes", "No")</f>
        <v>No</v>
      </c>
      <c r="U1161" s="1">
        <v>0.43055555555555558</v>
      </c>
      <c r="V1161">
        <v>-15</v>
      </c>
      <c r="W1161" s="1" t="str">
        <f>IF(Flights[[#This Row],[Arrival Delay]] = "", "Cancelled", IF(Flights[[#This Row],[Arrival Delay]]&gt;15, "Delayed", "On time"))</f>
        <v>On time</v>
      </c>
      <c r="X1161" t="str">
        <f>IF(Flights[[#This Row],[Status]]&lt;&gt;"Delayed","", IF(Flights[[#This Row],[Arrival Delay]]&gt;120, "Severe", IF(Flights[[#This Row],[Arrival Delay]]&gt;60, "Major", "Moderate")))</f>
        <v/>
      </c>
      <c r="Y1161" t="b">
        <v>0</v>
      </c>
      <c r="AA1161" t="str">
        <f>IF(OR(AND(Flights[[#This Row],[Status]]="Cancelled", Flights[[#This Row],[Cancellation Reason]]="Airline/Carrier"), Flights[[#This Row],[Delay Type]]="Severe"), "Yes", "No")</f>
        <v>No</v>
      </c>
    </row>
    <row r="1162" spans="1:27" x14ac:dyDescent="0.3">
      <c r="A1162" s="3">
        <v>42096</v>
      </c>
      <c r="B1162" s="22">
        <f>WEEKNUM(Flights[[#This Row],[Date]], 1)</f>
        <v>14</v>
      </c>
      <c r="C1162" s="22">
        <f>WEEKDAY(Flights[[#This Row],[Date]],1)</f>
        <v>5</v>
      </c>
      <c r="D1162" t="s">
        <v>37</v>
      </c>
      <c r="E1162" t="s">
        <v>1987</v>
      </c>
      <c r="F1162" t="s">
        <v>0</v>
      </c>
      <c r="G1162" t="s">
        <v>3</v>
      </c>
      <c r="H1162" t="str">
        <f>_xlfn.XLOOKUP(Flights[[#This Row],[Destination]], Airports!$A$2:$A$78, Airports!$D$2:$D$78)</f>
        <v>Dallas</v>
      </c>
      <c r="I1162" t="str" cm="1">
        <f t="array" ref="I1162">_xlfn.XLOOKUP(Flights[[#This Row],[Destination]],_xlfn._TRO_TRAILING( Airports!A:A),_xlfn._TRO_TRAILING( Airports!E:E), "Not found")</f>
        <v>TX</v>
      </c>
      <c r="J1162" s="1">
        <v>0.27083333333333331</v>
      </c>
      <c r="K1162" s="22">
        <f>HOUR(Flights[[#This Row],[Scheduled Departure]])</f>
        <v>6</v>
      </c>
      <c r="L1162" s="1">
        <v>0.2673611111111111</v>
      </c>
      <c r="M1162">
        <f>(L1162-J1162)*24*60</f>
        <v>-4.9999999999999822</v>
      </c>
      <c r="N1162" s="16">
        <f>Flights[[#This Row],[Length (min)]]/60</f>
        <v>2.8666666666666667</v>
      </c>
      <c r="O1162">
        <v>172</v>
      </c>
      <c r="P1162">
        <v>1235</v>
      </c>
      <c r="Q1162" s="18">
        <f>IFERROR(Flights[[#This Row],[Distance]]/Flights[[#This Row],[Length (hr)]], "")</f>
        <v>430.81395348837208</v>
      </c>
      <c r="R1162" s="1">
        <v>0.48541666666666666</v>
      </c>
      <c r="S1162" s="1" t="str">
        <f>IF(Flights[[#This Row],[Length (hr)]]&lt;2, "No meal", IF(Flights[[#This Row],[Length (hr)]]&lt;3.5, "Light meal", "Full meal"))</f>
        <v>Light meal</v>
      </c>
      <c r="T1162" s="1" t="str">
        <f>IF(AND(Flights[[#This Row],[Airline]]="US Airways", Flights[[#This Row],[Meal]]="Full Meal"), "Yes", "No")</f>
        <v>No</v>
      </c>
      <c r="U1162" s="1">
        <v>0.47013888888888888</v>
      </c>
      <c r="V1162">
        <v>-22</v>
      </c>
      <c r="W1162" s="1" t="str">
        <f>IF(Flights[[#This Row],[Arrival Delay]] = "", "Cancelled", IF(Flights[[#This Row],[Arrival Delay]]&gt;15, "Delayed", "On time"))</f>
        <v>On time</v>
      </c>
      <c r="X1162" t="str">
        <f>IF(Flights[[#This Row],[Status]]&lt;&gt;"Delayed","", IF(Flights[[#This Row],[Arrival Delay]]&gt;120, "Severe", IF(Flights[[#This Row],[Arrival Delay]]&gt;60, "Major", "Moderate")))</f>
        <v/>
      </c>
      <c r="Y1162" t="b">
        <v>0</v>
      </c>
      <c r="AA1162" t="str">
        <f>IF(OR(AND(Flights[[#This Row],[Status]]="Cancelled", Flights[[#This Row],[Cancellation Reason]]="Airline/Carrier"), Flights[[#This Row],[Delay Type]]="Severe"), "Yes", "No")</f>
        <v>No</v>
      </c>
    </row>
    <row r="1163" spans="1:27" x14ac:dyDescent="0.3">
      <c r="A1163" s="3">
        <v>42096</v>
      </c>
      <c r="B1163" s="22">
        <f>WEEKNUM(Flights[[#This Row],[Date]], 1)</f>
        <v>14</v>
      </c>
      <c r="C1163" s="22">
        <f>WEEKDAY(Flights[[#This Row],[Date]],1)</f>
        <v>5</v>
      </c>
      <c r="D1163" t="s">
        <v>1099</v>
      </c>
      <c r="E1163" t="s">
        <v>1990</v>
      </c>
      <c r="F1163" t="s">
        <v>0</v>
      </c>
      <c r="G1163" t="s">
        <v>273</v>
      </c>
      <c r="H1163" t="str">
        <f>_xlfn.XLOOKUP(Flights[[#This Row],[Destination]], Airports!$A$2:$A$78, Airports!$D$2:$D$78)</f>
        <v>Denver</v>
      </c>
      <c r="I1163" t="str" cm="1">
        <f t="array" ref="I1163">_xlfn.XLOOKUP(Flights[[#This Row],[Destination]],_xlfn._TRO_TRAILING( Airports!A:A),_xlfn._TRO_TRAILING( Airports!E:E), "Not found")</f>
        <v>CO</v>
      </c>
      <c r="J1163" s="1">
        <v>0.34930555555555554</v>
      </c>
      <c r="K1163" s="22">
        <f>HOUR(Flights[[#This Row],[Scheduled Departure]])</f>
        <v>8</v>
      </c>
      <c r="L1163" s="1">
        <v>0.34513888888888888</v>
      </c>
      <c r="M1163">
        <f>(L1163-J1163)*24*60</f>
        <v>-5.9999999999999787</v>
      </c>
      <c r="N1163" s="16">
        <f>Flights[[#This Row],[Length (min)]]/60</f>
        <v>2.0333333333333332</v>
      </c>
      <c r="O1163">
        <v>122</v>
      </c>
      <c r="P1163">
        <v>862</v>
      </c>
      <c r="Q1163" s="18">
        <f>IFERROR(Flights[[#This Row],[Distance]]/Flights[[#This Row],[Length (hr)]], "")</f>
        <v>423.93442622950823</v>
      </c>
      <c r="R1163" s="1">
        <v>0.49166666666666664</v>
      </c>
      <c r="S1163" s="1" t="str">
        <f>IF(Flights[[#This Row],[Length (hr)]]&lt;2, "No meal", IF(Flights[[#This Row],[Length (hr)]]&lt;3.5, "Light meal", "Full meal"))</f>
        <v>Light meal</v>
      </c>
      <c r="T1163" s="1" t="str">
        <f>IF(AND(Flights[[#This Row],[Airline]]="US Airways", Flights[[#This Row],[Meal]]="Full Meal"), "Yes", "No")</f>
        <v>No</v>
      </c>
      <c r="U1163" s="1">
        <v>0.47152777777777777</v>
      </c>
      <c r="V1163">
        <v>-29</v>
      </c>
      <c r="W1163" s="1" t="str">
        <f>IF(Flights[[#This Row],[Arrival Delay]] = "", "Cancelled", IF(Flights[[#This Row],[Arrival Delay]]&gt;15, "Delayed", "On time"))</f>
        <v>On time</v>
      </c>
      <c r="X1163" t="str">
        <f>IF(Flights[[#This Row],[Status]]&lt;&gt;"Delayed","", IF(Flights[[#This Row],[Arrival Delay]]&gt;120, "Severe", IF(Flights[[#This Row],[Arrival Delay]]&gt;60, "Major", "Moderate")))</f>
        <v/>
      </c>
      <c r="Y1163" t="b">
        <v>0</v>
      </c>
      <c r="AA1163" t="str">
        <f>IF(OR(AND(Flights[[#This Row],[Status]]="Cancelled", Flights[[#This Row],[Cancellation Reason]]="Airline/Carrier"), Flights[[#This Row],[Delay Type]]="Severe"), "Yes", "No")</f>
        <v>No</v>
      </c>
    </row>
    <row r="1164" spans="1:27" x14ac:dyDescent="0.3">
      <c r="A1164" s="3">
        <v>42096</v>
      </c>
      <c r="B1164" s="22">
        <f>WEEKNUM(Flights[[#This Row],[Date]], 1)</f>
        <v>14</v>
      </c>
      <c r="C1164" s="22">
        <f>WEEKDAY(Flights[[#This Row],[Date]],1)</f>
        <v>5</v>
      </c>
      <c r="D1164" t="s">
        <v>1076</v>
      </c>
      <c r="E1164" t="s">
        <v>1994</v>
      </c>
      <c r="F1164" t="s">
        <v>0</v>
      </c>
      <c r="G1164" t="s">
        <v>278</v>
      </c>
      <c r="H1164" t="str">
        <f>_xlfn.XLOOKUP(Flights[[#This Row],[Destination]], Airports!$A$2:$A$78, Airports!$D$2:$D$78)</f>
        <v>El Paso</v>
      </c>
      <c r="I1164" t="str" cm="1">
        <f t="array" ref="I1164">_xlfn.XLOOKUP(Flights[[#This Row],[Destination]],_xlfn._TRO_TRAILING( Airports!A:A),_xlfn._TRO_TRAILING( Airports!E:E), "Not found")</f>
        <v>TX</v>
      </c>
      <c r="J1164" s="1">
        <v>0.3611111111111111</v>
      </c>
      <c r="K1164" s="22">
        <f>HOUR(Flights[[#This Row],[Scheduled Departure]])</f>
        <v>8</v>
      </c>
      <c r="L1164" s="1">
        <v>0.36319444444444443</v>
      </c>
      <c r="M1164">
        <f>(L1164-J1164)*24*60</f>
        <v>2.9999999999999893</v>
      </c>
      <c r="N1164" s="16">
        <f>Flights[[#This Row],[Length (min)]]/60</f>
        <v>1.8</v>
      </c>
      <c r="O1164">
        <v>108</v>
      </c>
      <c r="P1164">
        <v>715</v>
      </c>
      <c r="Q1164" s="18">
        <f>IFERROR(Flights[[#This Row],[Distance]]/Flights[[#This Row],[Length (hr)]], "")</f>
        <v>397.22222222222223</v>
      </c>
      <c r="R1164" s="1">
        <v>0.48402777777777778</v>
      </c>
      <c r="S1164" s="1" t="str">
        <f>IF(Flights[[#This Row],[Length (hr)]]&lt;2, "No meal", IF(Flights[[#This Row],[Length (hr)]]&lt;3.5, "Light meal", "Full meal"))</f>
        <v>No meal</v>
      </c>
      <c r="T1164" s="1" t="str">
        <f>IF(AND(Flights[[#This Row],[Airline]]="US Airways", Flights[[#This Row],[Meal]]="Full Meal"), "Yes", "No")</f>
        <v>No</v>
      </c>
      <c r="U1164" s="1">
        <v>0.47986111111111113</v>
      </c>
      <c r="V1164">
        <v>-6</v>
      </c>
      <c r="W1164" s="1" t="str">
        <f>IF(Flights[[#This Row],[Arrival Delay]] = "", "Cancelled", IF(Flights[[#This Row],[Arrival Delay]]&gt;15, "Delayed", "On time"))</f>
        <v>On time</v>
      </c>
      <c r="X1164" t="str">
        <f>IF(Flights[[#This Row],[Status]]&lt;&gt;"Delayed","", IF(Flights[[#This Row],[Arrival Delay]]&gt;120, "Severe", IF(Flights[[#This Row],[Arrival Delay]]&gt;60, "Major", "Moderate")))</f>
        <v/>
      </c>
      <c r="Y1164" t="b">
        <v>0</v>
      </c>
      <c r="AA1164" t="str">
        <f>IF(OR(AND(Flights[[#This Row],[Status]]="Cancelled", Flights[[#This Row],[Cancellation Reason]]="Airline/Carrier"), Flights[[#This Row],[Delay Type]]="Severe"), "Yes", "No")</f>
        <v>No</v>
      </c>
    </row>
    <row r="1165" spans="1:27" x14ac:dyDescent="0.3">
      <c r="A1165" s="3">
        <v>42096</v>
      </c>
      <c r="B1165" s="22">
        <f>WEEKNUM(Flights[[#This Row],[Date]], 1)</f>
        <v>14</v>
      </c>
      <c r="C1165" s="22">
        <f>WEEKDAY(Flights[[#This Row],[Date]],1)</f>
        <v>5</v>
      </c>
      <c r="D1165" t="s">
        <v>442</v>
      </c>
      <c r="E1165" t="s">
        <v>1994</v>
      </c>
      <c r="F1165" t="s">
        <v>0</v>
      </c>
      <c r="G1165" t="s">
        <v>3</v>
      </c>
      <c r="H1165" t="str">
        <f>_xlfn.XLOOKUP(Flights[[#This Row],[Destination]], Airports!$A$2:$A$78, Airports!$D$2:$D$78)</f>
        <v>Dallas</v>
      </c>
      <c r="I1165" t="str" cm="1">
        <f t="array" ref="I1165">_xlfn.XLOOKUP(Flights[[#This Row],[Destination]],_xlfn._TRO_TRAILING( Airports!A:A),_xlfn._TRO_TRAILING( Airports!E:E), "Not found")</f>
        <v>TX</v>
      </c>
      <c r="J1165" s="1">
        <v>0.41111111111111109</v>
      </c>
      <c r="K1165" s="22">
        <f>HOUR(Flights[[#This Row],[Scheduled Departure]])</f>
        <v>9</v>
      </c>
      <c r="L1165" s="1">
        <v>0.40763888888888888</v>
      </c>
      <c r="M1165">
        <f>(L1165-J1165)*24*60</f>
        <v>-4.9999999999999822</v>
      </c>
      <c r="N1165" s="16">
        <f>Flights[[#This Row],[Length (min)]]/60</f>
        <v>2.7</v>
      </c>
      <c r="O1165">
        <v>162</v>
      </c>
      <c r="P1165">
        <v>1235</v>
      </c>
      <c r="Q1165" s="18">
        <f>IFERROR(Flights[[#This Row],[Distance]]/Flights[[#This Row],[Length (hr)]], "")</f>
        <v>457.40740740740739</v>
      </c>
      <c r="R1165" s="1">
        <v>0.62291666666666667</v>
      </c>
      <c r="S1165" s="1" t="str">
        <f>IF(Flights[[#This Row],[Length (hr)]]&lt;2, "No meal", IF(Flights[[#This Row],[Length (hr)]]&lt;3.5, "Light meal", "Full meal"))</f>
        <v>Light meal</v>
      </c>
      <c r="T1165" s="1" t="str">
        <f>IF(AND(Flights[[#This Row],[Airline]]="US Airways", Flights[[#This Row],[Meal]]="Full Meal"), "Yes", "No")</f>
        <v>No</v>
      </c>
      <c r="U1165" s="1">
        <v>0.60347222222222219</v>
      </c>
      <c r="V1165">
        <v>-28</v>
      </c>
      <c r="W1165" s="1" t="str">
        <f>IF(Flights[[#This Row],[Arrival Delay]] = "", "Cancelled", IF(Flights[[#This Row],[Arrival Delay]]&gt;15, "Delayed", "On time"))</f>
        <v>On time</v>
      </c>
      <c r="X1165" t="str">
        <f>IF(Flights[[#This Row],[Status]]&lt;&gt;"Delayed","", IF(Flights[[#This Row],[Arrival Delay]]&gt;120, "Severe", IF(Flights[[#This Row],[Arrival Delay]]&gt;60, "Major", "Moderate")))</f>
        <v/>
      </c>
      <c r="Y1165" t="b">
        <v>0</v>
      </c>
      <c r="AA1165" t="str">
        <f>IF(OR(AND(Flights[[#This Row],[Status]]="Cancelled", Flights[[#This Row],[Cancellation Reason]]="Airline/Carrier"), Flights[[#This Row],[Delay Type]]="Severe"), "Yes", "No")</f>
        <v>No</v>
      </c>
    </row>
    <row r="1166" spans="1:27" x14ac:dyDescent="0.3">
      <c r="A1166" s="3">
        <v>42096</v>
      </c>
      <c r="B1166" s="22">
        <f>WEEKNUM(Flights[[#This Row],[Date]], 1)</f>
        <v>14</v>
      </c>
      <c r="C1166" s="22">
        <f>WEEKDAY(Flights[[#This Row],[Date]],1)</f>
        <v>5</v>
      </c>
      <c r="D1166" t="s">
        <v>459</v>
      </c>
      <c r="E1166" t="s">
        <v>1991</v>
      </c>
      <c r="F1166" t="s">
        <v>0</v>
      </c>
      <c r="G1166" t="s">
        <v>344</v>
      </c>
      <c r="H1166" t="str">
        <f>_xlfn.XLOOKUP(Flights[[#This Row],[Destination]], Airports!$A$2:$A$78, Airports!$D$2:$D$78)</f>
        <v>Seattle</v>
      </c>
      <c r="I1166" t="str" cm="1">
        <f t="array" ref="I1166">_xlfn.XLOOKUP(Flights[[#This Row],[Destination]],_xlfn._TRO_TRAILING( Airports!A:A),_xlfn._TRO_TRAILING( Airports!E:E), "Not found")</f>
        <v>WA</v>
      </c>
      <c r="J1166" s="1">
        <v>0.42708333333333331</v>
      </c>
      <c r="K1166" s="22">
        <f>HOUR(Flights[[#This Row],[Scheduled Departure]])</f>
        <v>10</v>
      </c>
      <c r="L1166" s="1">
        <v>0.42708333333333331</v>
      </c>
      <c r="M1166">
        <f>(L1166-J1166)*24*60</f>
        <v>0</v>
      </c>
      <c r="N1166" s="16">
        <f>Flights[[#This Row],[Length (min)]]/60</f>
        <v>2.6333333333333333</v>
      </c>
      <c r="O1166">
        <v>158</v>
      </c>
      <c r="P1166">
        <v>954</v>
      </c>
      <c r="Q1166" s="18">
        <f>IFERROR(Flights[[#This Row],[Distance]]/Flights[[#This Row],[Length (hr)]], "")</f>
        <v>362.27848101265823</v>
      </c>
      <c r="R1166" s="1">
        <v>0.5395833333333333</v>
      </c>
      <c r="S1166" s="1" t="str">
        <f>IF(Flights[[#This Row],[Length (hr)]]&lt;2, "No meal", IF(Flights[[#This Row],[Length (hr)]]&lt;3.5, "Light meal", "Full meal"))</f>
        <v>Light meal</v>
      </c>
      <c r="T1166" s="1" t="str">
        <f>IF(AND(Flights[[#This Row],[Airline]]="US Airways", Flights[[#This Row],[Meal]]="Full Meal"), "Yes", "No")</f>
        <v>No</v>
      </c>
      <c r="U1166" s="1">
        <v>0.53680555555555554</v>
      </c>
      <c r="V1166">
        <v>-4</v>
      </c>
      <c r="W1166" s="1" t="str">
        <f>IF(Flights[[#This Row],[Arrival Delay]] = "", "Cancelled", IF(Flights[[#This Row],[Arrival Delay]]&gt;15, "Delayed", "On time"))</f>
        <v>On time</v>
      </c>
      <c r="X1166" t="str">
        <f>IF(Flights[[#This Row],[Status]]&lt;&gt;"Delayed","", IF(Flights[[#This Row],[Arrival Delay]]&gt;120, "Severe", IF(Flights[[#This Row],[Arrival Delay]]&gt;60, "Major", "Moderate")))</f>
        <v/>
      </c>
      <c r="Y1166" t="b">
        <v>0</v>
      </c>
      <c r="AA1166" t="str">
        <f>IF(OR(AND(Flights[[#This Row],[Status]]="Cancelled", Flights[[#This Row],[Cancellation Reason]]="Airline/Carrier"), Flights[[#This Row],[Delay Type]]="Severe"), "Yes", "No")</f>
        <v>No</v>
      </c>
    </row>
    <row r="1167" spans="1:27" x14ac:dyDescent="0.3">
      <c r="A1167" s="3">
        <v>42096</v>
      </c>
      <c r="B1167" s="22">
        <f>WEEKNUM(Flights[[#This Row],[Date]], 1)</f>
        <v>14</v>
      </c>
      <c r="C1167" s="22">
        <f>WEEKDAY(Flights[[#This Row],[Date]],1)</f>
        <v>5</v>
      </c>
      <c r="D1167" t="s">
        <v>1136</v>
      </c>
      <c r="E1167" t="s">
        <v>1991</v>
      </c>
      <c r="F1167" t="s">
        <v>0</v>
      </c>
      <c r="G1167" t="s">
        <v>24</v>
      </c>
      <c r="H1167" t="str">
        <f>_xlfn.XLOOKUP(Flights[[#This Row],[Destination]], Airports!$A$2:$A$78, Airports!$D$2:$D$78)</f>
        <v>Portland</v>
      </c>
      <c r="I1167" t="str" cm="1">
        <f t="array" ref="I1167">_xlfn.XLOOKUP(Flights[[#This Row],[Destination]],_xlfn._TRO_TRAILING( Airports!A:A),_xlfn._TRO_TRAILING( Airports!E:E), "Not found")</f>
        <v>OR</v>
      </c>
      <c r="J1167" s="1">
        <v>0.45833333333333331</v>
      </c>
      <c r="K1167" s="22">
        <f>HOUR(Flights[[#This Row],[Scheduled Departure]])</f>
        <v>11</v>
      </c>
      <c r="L1167" s="1">
        <v>0.45763888888888887</v>
      </c>
      <c r="M1167">
        <f>(L1167-J1167)*24*60</f>
        <v>-0.99999999999999645</v>
      </c>
      <c r="N1167" s="16">
        <f>Flights[[#This Row],[Length (min)]]/60</f>
        <v>2.4666666666666668</v>
      </c>
      <c r="O1167">
        <v>148</v>
      </c>
      <c r="P1167">
        <v>834</v>
      </c>
      <c r="Q1167" s="18">
        <f>IFERROR(Flights[[#This Row],[Distance]]/Flights[[#This Row],[Length (hr)]], "")</f>
        <v>338.10810810810807</v>
      </c>
      <c r="R1167" s="1">
        <v>0.55694444444444446</v>
      </c>
      <c r="S1167" s="1" t="str">
        <f>IF(Flights[[#This Row],[Length (hr)]]&lt;2, "No meal", IF(Flights[[#This Row],[Length (hr)]]&lt;3.5, "Light meal", "Full meal"))</f>
        <v>Light meal</v>
      </c>
      <c r="T1167" s="1" t="str">
        <f>IF(AND(Flights[[#This Row],[Airline]]="US Airways", Flights[[#This Row],[Meal]]="Full Meal"), "Yes", "No")</f>
        <v>No</v>
      </c>
      <c r="U1167" s="1">
        <v>0.56041666666666667</v>
      </c>
      <c r="V1167">
        <v>5</v>
      </c>
      <c r="W1167" s="1" t="str">
        <f>IF(Flights[[#This Row],[Arrival Delay]] = "", "Cancelled", IF(Flights[[#This Row],[Arrival Delay]]&gt;15, "Delayed", "On time"))</f>
        <v>On time</v>
      </c>
      <c r="X1167" t="str">
        <f>IF(Flights[[#This Row],[Status]]&lt;&gt;"Delayed","", IF(Flights[[#This Row],[Arrival Delay]]&gt;120, "Severe", IF(Flights[[#This Row],[Arrival Delay]]&gt;60, "Major", "Moderate")))</f>
        <v/>
      </c>
      <c r="Y1167" t="b">
        <v>0</v>
      </c>
      <c r="AA1167" t="str">
        <f>IF(OR(AND(Flights[[#This Row],[Status]]="Cancelled", Flights[[#This Row],[Cancellation Reason]]="Airline/Carrier"), Flights[[#This Row],[Delay Type]]="Severe"), "Yes", "No")</f>
        <v>No</v>
      </c>
    </row>
    <row r="1168" spans="1:27" x14ac:dyDescent="0.3">
      <c r="A1168" s="3">
        <v>42096</v>
      </c>
      <c r="B1168" s="22">
        <f>WEEKNUM(Flights[[#This Row],[Date]], 1)</f>
        <v>14</v>
      </c>
      <c r="C1168" s="22">
        <f>WEEKDAY(Flights[[#This Row],[Date]],1)</f>
        <v>5</v>
      </c>
      <c r="D1168" t="s">
        <v>149</v>
      </c>
      <c r="E1168" t="s">
        <v>1987</v>
      </c>
      <c r="F1168" t="s">
        <v>0</v>
      </c>
      <c r="G1168" t="s">
        <v>10</v>
      </c>
      <c r="H1168" t="str">
        <f>_xlfn.XLOOKUP(Flights[[#This Row],[Destination]], Airports!$A$2:$A$78, Airports!$D$2:$D$78)</f>
        <v>Boston</v>
      </c>
      <c r="I1168" t="str" cm="1">
        <f t="array" ref="I1168">_xlfn.XLOOKUP(Flights[[#This Row],[Destination]],_xlfn._TRO_TRAILING( Airports!A:A),_xlfn._TRO_TRAILING( Airports!E:E), "Not found")</f>
        <v>MA</v>
      </c>
      <c r="J1168" s="1">
        <v>0.64236111111111116</v>
      </c>
      <c r="K1168" s="22">
        <f>HOUR(Flights[[#This Row],[Scheduled Departure]])</f>
        <v>15</v>
      </c>
      <c r="L1168" s="1">
        <v>0.64236111111111116</v>
      </c>
      <c r="M1168">
        <f>(L1168-J1168)*24*60</f>
        <v>0</v>
      </c>
      <c r="N1168" s="16">
        <f>Flights[[#This Row],[Length (min)]]/60</f>
        <v>4.8499999999999996</v>
      </c>
      <c r="O1168">
        <v>291</v>
      </c>
      <c r="P1168">
        <v>2611</v>
      </c>
      <c r="Q1168" s="18">
        <f>IFERROR(Flights[[#This Row],[Distance]]/Flights[[#This Row],[Length (hr)]], "")</f>
        <v>538.35051546391753</v>
      </c>
      <c r="R1168" s="1">
        <v>3.472222222222222E-3</v>
      </c>
      <c r="S1168" s="1" t="str">
        <f>IF(Flights[[#This Row],[Length (hr)]]&lt;2, "No meal", IF(Flights[[#This Row],[Length (hr)]]&lt;3.5, "Light meal", "Full meal"))</f>
        <v>Full meal</v>
      </c>
      <c r="T1168" s="1" t="str">
        <f>IF(AND(Flights[[#This Row],[Airline]]="US Airways", Flights[[#This Row],[Meal]]="Full Meal"), "Yes", "No")</f>
        <v>No</v>
      </c>
      <c r="U1168" s="1">
        <v>0.96944444444444444</v>
      </c>
      <c r="V1168">
        <v>-49</v>
      </c>
      <c r="W1168" s="1" t="str">
        <f>IF(Flights[[#This Row],[Arrival Delay]] = "", "Cancelled", IF(Flights[[#This Row],[Arrival Delay]]&gt;15, "Delayed", "On time"))</f>
        <v>On time</v>
      </c>
      <c r="X1168" t="str">
        <f>IF(Flights[[#This Row],[Status]]&lt;&gt;"Delayed","", IF(Flights[[#This Row],[Arrival Delay]]&gt;120, "Severe", IF(Flights[[#This Row],[Arrival Delay]]&gt;60, "Major", "Moderate")))</f>
        <v/>
      </c>
      <c r="Y1168" t="b">
        <v>0</v>
      </c>
      <c r="AA1168" t="str">
        <f>IF(OR(AND(Flights[[#This Row],[Status]]="Cancelled", Flights[[#This Row],[Cancellation Reason]]="Airline/Carrier"), Flights[[#This Row],[Delay Type]]="Severe"), "Yes", "No")</f>
        <v>No</v>
      </c>
    </row>
    <row r="1169" spans="1:27" x14ac:dyDescent="0.3">
      <c r="A1169" s="3">
        <v>42096</v>
      </c>
      <c r="B1169" s="22">
        <f>WEEKNUM(Flights[[#This Row],[Date]], 1)</f>
        <v>14</v>
      </c>
      <c r="C1169" s="22">
        <f>WEEKDAY(Flights[[#This Row],[Date]],1)</f>
        <v>5</v>
      </c>
      <c r="D1169" t="s">
        <v>566</v>
      </c>
      <c r="E1169" t="s">
        <v>1994</v>
      </c>
      <c r="F1169" t="s">
        <v>0</v>
      </c>
      <c r="G1169" t="s">
        <v>339</v>
      </c>
      <c r="H1169" t="str">
        <f>_xlfn.XLOOKUP(Flights[[#This Row],[Destination]], Airports!$A$2:$A$78, Airports!$D$2:$D$78)</f>
        <v>San Diego</v>
      </c>
      <c r="I1169" t="str" cm="1">
        <f t="array" ref="I1169">_xlfn.XLOOKUP(Flights[[#This Row],[Destination]],_xlfn._TRO_TRAILING( Airports!A:A),_xlfn._TRO_TRAILING( Airports!E:E), "Not found")</f>
        <v>CA</v>
      </c>
      <c r="J1169" s="1">
        <v>0.6430555555555556</v>
      </c>
      <c r="K1169" s="22">
        <f>HOUR(Flights[[#This Row],[Scheduled Departure]])</f>
        <v>15</v>
      </c>
      <c r="L1169" s="1">
        <v>0.64375000000000004</v>
      </c>
      <c r="M1169">
        <f>(L1169-J1169)*24*60</f>
        <v>0.99999999999999645</v>
      </c>
      <c r="N1169" s="16">
        <f>Flights[[#This Row],[Length (min)]]/60</f>
        <v>0.8</v>
      </c>
      <c r="O1169">
        <v>48</v>
      </c>
      <c r="P1169">
        <v>109</v>
      </c>
      <c r="Q1169" s="18">
        <f>IFERROR(Flights[[#This Row],[Distance]]/Flights[[#This Row],[Length (hr)]], "")</f>
        <v>136.25</v>
      </c>
      <c r="R1169" s="1">
        <v>0.68194444444444446</v>
      </c>
      <c r="S1169" s="1" t="str">
        <f>IF(Flights[[#This Row],[Length (hr)]]&lt;2, "No meal", IF(Flights[[#This Row],[Length (hr)]]&lt;3.5, "Light meal", "Full meal"))</f>
        <v>No meal</v>
      </c>
      <c r="T1169" s="1" t="str">
        <f>IF(AND(Flights[[#This Row],[Airline]]="US Airways", Flights[[#This Row],[Meal]]="Full Meal"), "Yes", "No")</f>
        <v>No</v>
      </c>
      <c r="U1169" s="1">
        <v>0.67708333333333337</v>
      </c>
      <c r="V1169">
        <v>-7</v>
      </c>
      <c r="W1169" s="1" t="str">
        <f>IF(Flights[[#This Row],[Arrival Delay]] = "", "Cancelled", IF(Flights[[#This Row],[Arrival Delay]]&gt;15, "Delayed", "On time"))</f>
        <v>On time</v>
      </c>
      <c r="X1169" t="str">
        <f>IF(Flights[[#This Row],[Status]]&lt;&gt;"Delayed","", IF(Flights[[#This Row],[Arrival Delay]]&gt;120, "Severe", IF(Flights[[#This Row],[Arrival Delay]]&gt;60, "Major", "Moderate")))</f>
        <v/>
      </c>
      <c r="Y1169" t="b">
        <v>0</v>
      </c>
      <c r="AA1169" t="str">
        <f>IF(OR(AND(Flights[[#This Row],[Status]]="Cancelled", Flights[[#This Row],[Cancellation Reason]]="Airline/Carrier"), Flights[[#This Row],[Delay Type]]="Severe"), "Yes", "No")</f>
        <v>No</v>
      </c>
    </row>
    <row r="1170" spans="1:27" x14ac:dyDescent="0.3">
      <c r="A1170" s="3">
        <v>42096</v>
      </c>
      <c r="B1170" s="22">
        <f>WEEKNUM(Flights[[#This Row],[Date]], 1)</f>
        <v>14</v>
      </c>
      <c r="C1170" s="22">
        <f>WEEKDAY(Flights[[#This Row],[Date]],1)</f>
        <v>5</v>
      </c>
      <c r="D1170" t="s">
        <v>1161</v>
      </c>
      <c r="E1170" t="s">
        <v>1991</v>
      </c>
      <c r="F1170" t="s">
        <v>0</v>
      </c>
      <c r="G1170" t="s">
        <v>344</v>
      </c>
      <c r="H1170" t="str">
        <f>_xlfn.XLOOKUP(Flights[[#This Row],[Destination]], Airports!$A$2:$A$78, Airports!$D$2:$D$78)</f>
        <v>Seattle</v>
      </c>
      <c r="I1170" t="str" cm="1">
        <f t="array" ref="I1170">_xlfn.XLOOKUP(Flights[[#This Row],[Destination]],_xlfn._TRO_TRAILING( Airports!A:A),_xlfn._TRO_TRAILING( Airports!E:E), "Not found")</f>
        <v>WA</v>
      </c>
      <c r="J1170" s="1">
        <v>0.65277777777777779</v>
      </c>
      <c r="K1170" s="22">
        <f>HOUR(Flights[[#This Row],[Scheduled Departure]])</f>
        <v>15</v>
      </c>
      <c r="L1170" s="1">
        <v>0.65069444444444446</v>
      </c>
      <c r="M1170">
        <f>(L1170-J1170)*24*60</f>
        <v>-2.9999999999999893</v>
      </c>
      <c r="N1170" s="16">
        <f>Flights[[#This Row],[Length (min)]]/60</f>
        <v>2.7</v>
      </c>
      <c r="O1170">
        <v>162</v>
      </c>
      <c r="P1170">
        <v>954</v>
      </c>
      <c r="Q1170" s="18">
        <f>IFERROR(Flights[[#This Row],[Distance]]/Flights[[#This Row],[Length (hr)]], "")</f>
        <v>353.33333333333331</v>
      </c>
      <c r="R1170" s="1">
        <v>0.76597222222222228</v>
      </c>
      <c r="S1170" s="1" t="str">
        <f>IF(Flights[[#This Row],[Length (hr)]]&lt;2, "No meal", IF(Flights[[#This Row],[Length (hr)]]&lt;3.5, "Light meal", "Full meal"))</f>
        <v>Light meal</v>
      </c>
      <c r="T1170" s="1" t="str">
        <f>IF(AND(Flights[[#This Row],[Airline]]="US Airways", Flights[[#This Row],[Meal]]="Full Meal"), "Yes", "No")</f>
        <v>No</v>
      </c>
      <c r="U1170" s="1">
        <v>0.7631944444444444</v>
      </c>
      <c r="V1170">
        <v>-4</v>
      </c>
      <c r="W1170" s="1" t="str">
        <f>IF(Flights[[#This Row],[Arrival Delay]] = "", "Cancelled", IF(Flights[[#This Row],[Arrival Delay]]&gt;15, "Delayed", "On time"))</f>
        <v>On time</v>
      </c>
      <c r="X1170" t="str">
        <f>IF(Flights[[#This Row],[Status]]&lt;&gt;"Delayed","", IF(Flights[[#This Row],[Arrival Delay]]&gt;120, "Severe", IF(Flights[[#This Row],[Arrival Delay]]&gt;60, "Major", "Moderate")))</f>
        <v/>
      </c>
      <c r="Y1170" t="b">
        <v>0</v>
      </c>
      <c r="AA1170" t="str">
        <f>IF(OR(AND(Flights[[#This Row],[Status]]="Cancelled", Flights[[#This Row],[Cancellation Reason]]="Airline/Carrier"), Flights[[#This Row],[Delay Type]]="Severe"), "Yes", "No")</f>
        <v>No</v>
      </c>
    </row>
    <row r="1171" spans="1:27" x14ac:dyDescent="0.3">
      <c r="A1171" s="3">
        <v>42096</v>
      </c>
      <c r="B1171" s="22">
        <f>WEEKNUM(Flights[[#This Row],[Date]], 1)</f>
        <v>14</v>
      </c>
      <c r="C1171" s="22">
        <f>WEEKDAY(Flights[[#This Row],[Date]],1)</f>
        <v>5</v>
      </c>
      <c r="D1171" t="s">
        <v>771</v>
      </c>
      <c r="E1171" t="s">
        <v>1990</v>
      </c>
      <c r="F1171" t="s">
        <v>0</v>
      </c>
      <c r="G1171" t="s">
        <v>293</v>
      </c>
      <c r="H1171" t="str">
        <f>_xlfn.XLOOKUP(Flights[[#This Row],[Destination]], Airports!$A$2:$A$78, Airports!$D$2:$D$78)</f>
        <v>Houston</v>
      </c>
      <c r="I1171" t="str" cm="1">
        <f t="array" ref="I1171">_xlfn.XLOOKUP(Flights[[#This Row],[Destination]],_xlfn._TRO_TRAILING( Airports!A:A),_xlfn._TRO_TRAILING( Airports!E:E), "Not found")</f>
        <v>TX</v>
      </c>
      <c r="J1171" s="1">
        <v>0.6875</v>
      </c>
      <c r="K1171" s="22">
        <f>HOUR(Flights[[#This Row],[Scheduled Departure]])</f>
        <v>16</v>
      </c>
      <c r="L1171" s="1">
        <v>0.68819444444444444</v>
      </c>
      <c r="M1171">
        <f>(L1171-J1171)*24*60</f>
        <v>0.99999999999999645</v>
      </c>
      <c r="N1171" s="16">
        <f>Flights[[#This Row],[Length (min)]]/60</f>
        <v>3.0166666666666666</v>
      </c>
      <c r="O1171">
        <v>181</v>
      </c>
      <c r="P1171">
        <v>1379</v>
      </c>
      <c r="Q1171" s="18">
        <f>IFERROR(Flights[[#This Row],[Distance]]/Flights[[#This Row],[Length (hr)]], "")</f>
        <v>457.1270718232044</v>
      </c>
      <c r="R1171" s="1">
        <v>0.90138888888888891</v>
      </c>
      <c r="S1171" s="1" t="str">
        <f>IF(Flights[[#This Row],[Length (hr)]]&lt;2, "No meal", IF(Flights[[#This Row],[Length (hr)]]&lt;3.5, "Light meal", "Full meal"))</f>
        <v>Light meal</v>
      </c>
      <c r="T1171" s="1" t="str">
        <f>IF(AND(Flights[[#This Row],[Airline]]="US Airways", Flights[[#This Row],[Meal]]="Full Meal"), "Yes", "No")</f>
        <v>No</v>
      </c>
      <c r="U1171" s="1">
        <v>0.89722222222222225</v>
      </c>
      <c r="V1171">
        <v>-6</v>
      </c>
      <c r="W1171" s="1" t="str">
        <f>IF(Flights[[#This Row],[Arrival Delay]] = "", "Cancelled", IF(Flights[[#This Row],[Arrival Delay]]&gt;15, "Delayed", "On time"))</f>
        <v>On time</v>
      </c>
      <c r="X1171" t="str">
        <f>IF(Flights[[#This Row],[Status]]&lt;&gt;"Delayed","", IF(Flights[[#This Row],[Arrival Delay]]&gt;120, "Severe", IF(Flights[[#This Row],[Arrival Delay]]&gt;60, "Major", "Moderate")))</f>
        <v/>
      </c>
      <c r="Y1171" t="b">
        <v>0</v>
      </c>
      <c r="AA1171" t="str">
        <f>IF(OR(AND(Flights[[#This Row],[Status]]="Cancelled", Flights[[#This Row],[Cancellation Reason]]="Airline/Carrier"), Flights[[#This Row],[Delay Type]]="Severe"), "Yes", "No")</f>
        <v>No</v>
      </c>
    </row>
    <row r="1172" spans="1:27" x14ac:dyDescent="0.3">
      <c r="A1172" s="3">
        <v>42096</v>
      </c>
      <c r="B1172" s="22">
        <f>WEEKNUM(Flights[[#This Row],[Date]], 1)</f>
        <v>14</v>
      </c>
      <c r="C1172" s="22">
        <f>WEEKDAY(Flights[[#This Row],[Date]],1)</f>
        <v>5</v>
      </c>
      <c r="D1172" t="s">
        <v>1241</v>
      </c>
      <c r="E1172" t="s">
        <v>1988</v>
      </c>
      <c r="F1172" t="s">
        <v>0</v>
      </c>
      <c r="G1172" t="s">
        <v>29</v>
      </c>
      <c r="H1172" t="str">
        <f>_xlfn.XLOOKUP(Flights[[#This Row],[Destination]], Airports!$A$2:$A$78, Airports!$D$2:$D$78)</f>
        <v>Phoenix</v>
      </c>
      <c r="I1172" t="str" cm="1">
        <f t="array" ref="I1172">_xlfn.XLOOKUP(Flights[[#This Row],[Destination]],_xlfn._TRO_TRAILING( Airports!A:A),_xlfn._TRO_TRAILING( Airports!E:E), "Not found")</f>
        <v>AZ</v>
      </c>
      <c r="J1172" s="1">
        <v>0.74305555555555558</v>
      </c>
      <c r="K1172" s="22">
        <f>HOUR(Flights[[#This Row],[Scheduled Departure]])</f>
        <v>17</v>
      </c>
      <c r="L1172" s="1">
        <v>0.76666666666666672</v>
      </c>
      <c r="M1172">
        <f>(L1172-J1172)*24*60</f>
        <v>34.000000000000043</v>
      </c>
      <c r="N1172" s="16">
        <f>Flights[[#This Row],[Length (min)]]/60</f>
        <v>1.3833333333333333</v>
      </c>
      <c r="O1172">
        <v>83</v>
      </c>
      <c r="P1172">
        <v>370</v>
      </c>
      <c r="Q1172" s="18">
        <f>IFERROR(Flights[[#This Row],[Distance]]/Flights[[#This Row],[Length (hr)]], "")</f>
        <v>267.46987951807228</v>
      </c>
      <c r="R1172" s="1">
        <v>0.80277777777777781</v>
      </c>
      <c r="S1172" s="1" t="str">
        <f>IF(Flights[[#This Row],[Length (hr)]]&lt;2, "No meal", IF(Flights[[#This Row],[Length (hr)]]&lt;3.5, "Light meal", "Full meal"))</f>
        <v>No meal</v>
      </c>
      <c r="T1172" s="1" t="str">
        <f>IF(AND(Flights[[#This Row],[Airline]]="US Airways", Flights[[#This Row],[Meal]]="Full Meal"), "Yes", "No")</f>
        <v>No</v>
      </c>
      <c r="U1172" s="1">
        <v>0.82430555555555551</v>
      </c>
      <c r="V1172">
        <v>31</v>
      </c>
      <c r="W1172" s="1" t="str">
        <f>IF(Flights[[#This Row],[Arrival Delay]] = "", "Cancelled", IF(Flights[[#This Row],[Arrival Delay]]&gt;15, "Delayed", "On time"))</f>
        <v>Delayed</v>
      </c>
      <c r="X1172" t="str">
        <f>IF(Flights[[#This Row],[Status]]&lt;&gt;"Delayed","", IF(Flights[[#This Row],[Arrival Delay]]&gt;120, "Severe", IF(Flights[[#This Row],[Arrival Delay]]&gt;60, "Major", "Moderate")))</f>
        <v>Moderate</v>
      </c>
      <c r="Y1172" t="b">
        <v>0</v>
      </c>
      <c r="AA1172" t="str">
        <f>IF(OR(AND(Flights[[#This Row],[Status]]="Cancelled", Flights[[#This Row],[Cancellation Reason]]="Airline/Carrier"), Flights[[#This Row],[Delay Type]]="Severe"), "Yes", "No")</f>
        <v>No</v>
      </c>
    </row>
    <row r="1173" spans="1:27" x14ac:dyDescent="0.3">
      <c r="A1173" s="3">
        <v>42096</v>
      </c>
      <c r="B1173" s="22">
        <f>WEEKNUM(Flights[[#This Row],[Date]], 1)</f>
        <v>14</v>
      </c>
      <c r="C1173" s="22">
        <f>WEEKDAY(Flights[[#This Row],[Date]],1)</f>
        <v>5</v>
      </c>
      <c r="D1173" t="s">
        <v>694</v>
      </c>
      <c r="E1173" t="s">
        <v>1990</v>
      </c>
      <c r="F1173" t="s">
        <v>0</v>
      </c>
      <c r="G1173" t="s">
        <v>4</v>
      </c>
      <c r="H1173" t="str">
        <f>_xlfn.XLOOKUP(Flights[[#This Row],[Destination]], Airports!$A$2:$A$78, Airports!$D$2:$D$78)</f>
        <v>Chicago</v>
      </c>
      <c r="I1173" t="str" cm="1">
        <f t="array" ref="I1173">_xlfn.XLOOKUP(Flights[[#This Row],[Destination]],_xlfn._TRO_TRAILING( Airports!A:A),_xlfn._TRO_TRAILING( Airports!E:E), "Not found")</f>
        <v>IL</v>
      </c>
      <c r="J1173" s="1">
        <v>0.80625000000000002</v>
      </c>
      <c r="K1173" s="22">
        <f>HOUR(Flights[[#This Row],[Scheduled Departure]])</f>
        <v>19</v>
      </c>
      <c r="L1173" s="1">
        <v>0.82222222222222219</v>
      </c>
      <c r="M1173">
        <f>(L1173-J1173)*24*60</f>
        <v>22.999999999999918</v>
      </c>
      <c r="N1173" s="16">
        <f>Flights[[#This Row],[Length (min)]]/60</f>
        <v>3.3833333333333333</v>
      </c>
      <c r="O1173">
        <v>203</v>
      </c>
      <c r="P1173">
        <v>1744</v>
      </c>
      <c r="Q1173" s="18">
        <f>IFERROR(Flights[[#This Row],[Distance]]/Flights[[#This Row],[Length (hr)]], "")</f>
        <v>515.46798029556646</v>
      </c>
      <c r="R1173" s="1">
        <v>6.3194444444444442E-2</v>
      </c>
      <c r="S1173" s="1" t="str">
        <f>IF(Flights[[#This Row],[Length (hr)]]&lt;2, "No meal", IF(Flights[[#This Row],[Length (hr)]]&lt;3.5, "Light meal", "Full meal"))</f>
        <v>Light meal</v>
      </c>
      <c r="T1173" s="1" t="str">
        <f>IF(AND(Flights[[#This Row],[Airline]]="US Airways", Flights[[#This Row],[Meal]]="Full Meal"), "Yes", "No")</f>
        <v>No</v>
      </c>
      <c r="U1173" s="1">
        <v>4.6527777777777779E-2</v>
      </c>
      <c r="V1173">
        <v>-24</v>
      </c>
      <c r="W1173" s="1" t="str">
        <f>IF(Flights[[#This Row],[Arrival Delay]] = "", "Cancelled", IF(Flights[[#This Row],[Arrival Delay]]&gt;15, "Delayed", "On time"))</f>
        <v>On time</v>
      </c>
      <c r="X1173" t="str">
        <f>IF(Flights[[#This Row],[Status]]&lt;&gt;"Delayed","", IF(Flights[[#This Row],[Arrival Delay]]&gt;120, "Severe", IF(Flights[[#This Row],[Arrival Delay]]&gt;60, "Major", "Moderate")))</f>
        <v/>
      </c>
      <c r="Y1173" t="b">
        <v>0</v>
      </c>
      <c r="AA1173" t="str">
        <f>IF(OR(AND(Flights[[#This Row],[Status]]="Cancelled", Flights[[#This Row],[Cancellation Reason]]="Airline/Carrier"), Flights[[#This Row],[Delay Type]]="Severe"), "Yes", "No")</f>
        <v>No</v>
      </c>
    </row>
    <row r="1174" spans="1:27" x14ac:dyDescent="0.3">
      <c r="A1174" s="3">
        <v>42096</v>
      </c>
      <c r="B1174" s="22">
        <f>WEEKNUM(Flights[[#This Row],[Date]], 1)</f>
        <v>14</v>
      </c>
      <c r="C1174" s="22">
        <f>WEEKDAY(Flights[[#This Row],[Date]],1)</f>
        <v>5</v>
      </c>
      <c r="D1174" t="s">
        <v>691</v>
      </c>
      <c r="E1174" t="s">
        <v>1995</v>
      </c>
      <c r="F1174" t="s">
        <v>0</v>
      </c>
      <c r="G1174" t="s">
        <v>318</v>
      </c>
      <c r="H1174" t="str">
        <f>_xlfn.XLOOKUP(Flights[[#This Row],[Destination]], Airports!$A$2:$A$78, Airports!$D$2:$D$78)</f>
        <v>Oakland</v>
      </c>
      <c r="I1174" t="str" cm="1">
        <f t="array" ref="I1174">_xlfn.XLOOKUP(Flights[[#This Row],[Destination]],_xlfn._TRO_TRAILING( Airports!A:A),_xlfn._TRO_TRAILING( Airports!E:E), "Not found")</f>
        <v>CA</v>
      </c>
      <c r="J1174" s="1">
        <v>0.81597222222222221</v>
      </c>
      <c r="K1174" s="22">
        <f>HOUR(Flights[[#This Row],[Scheduled Departure]])</f>
        <v>19</v>
      </c>
      <c r="L1174" s="1">
        <v>0.83125000000000004</v>
      </c>
      <c r="M1174">
        <f>(L1174-J1174)*24*60</f>
        <v>22.000000000000082</v>
      </c>
      <c r="N1174" s="16">
        <f>Flights[[#This Row],[Length (min)]]/60</f>
        <v>1.25</v>
      </c>
      <c r="O1174">
        <v>75</v>
      </c>
      <c r="P1174">
        <v>337</v>
      </c>
      <c r="Q1174" s="18">
        <f>IFERROR(Flights[[#This Row],[Distance]]/Flights[[#This Row],[Length (hr)]], "")</f>
        <v>269.60000000000002</v>
      </c>
      <c r="R1174" s="1">
        <v>0.87152777777777779</v>
      </c>
      <c r="S1174" s="1" t="str">
        <f>IF(Flights[[#This Row],[Length (hr)]]&lt;2, "No meal", IF(Flights[[#This Row],[Length (hr)]]&lt;3.5, "Light meal", "Full meal"))</f>
        <v>No meal</v>
      </c>
      <c r="T1174" s="1" t="str">
        <f>IF(AND(Flights[[#This Row],[Airline]]="US Airways", Flights[[#This Row],[Meal]]="Full Meal"), "Yes", "No")</f>
        <v>No</v>
      </c>
      <c r="U1174" s="1">
        <v>0.8833333333333333</v>
      </c>
      <c r="V1174">
        <v>17</v>
      </c>
      <c r="W1174" s="1" t="str">
        <f>IF(Flights[[#This Row],[Arrival Delay]] = "", "Cancelled", IF(Flights[[#This Row],[Arrival Delay]]&gt;15, "Delayed", "On time"))</f>
        <v>Delayed</v>
      </c>
      <c r="X1174" t="str">
        <f>IF(Flights[[#This Row],[Status]]&lt;&gt;"Delayed","", IF(Flights[[#This Row],[Arrival Delay]]&gt;120, "Severe", IF(Flights[[#This Row],[Arrival Delay]]&gt;60, "Major", "Moderate")))</f>
        <v>Moderate</v>
      </c>
      <c r="Y1174" t="b">
        <v>0</v>
      </c>
      <c r="AA1174" t="str">
        <f>IF(OR(AND(Flights[[#This Row],[Status]]="Cancelled", Flights[[#This Row],[Cancellation Reason]]="Airline/Carrier"), Flights[[#This Row],[Delay Type]]="Severe"), "Yes", "No")</f>
        <v>No</v>
      </c>
    </row>
    <row r="1175" spans="1:27" x14ac:dyDescent="0.3">
      <c r="A1175" s="3">
        <v>42096</v>
      </c>
      <c r="B1175" s="22">
        <f>WEEKNUM(Flights[[#This Row],[Date]], 1)</f>
        <v>14</v>
      </c>
      <c r="C1175" s="22">
        <f>WEEKDAY(Flights[[#This Row],[Date]],1)</f>
        <v>5</v>
      </c>
      <c r="D1175" t="s">
        <v>924</v>
      </c>
      <c r="E1175" t="s">
        <v>1994</v>
      </c>
      <c r="F1175" t="s">
        <v>0</v>
      </c>
      <c r="G1175" t="s">
        <v>351</v>
      </c>
      <c r="H1175" t="str">
        <f>_xlfn.XLOOKUP(Flights[[#This Row],[Destination]], Airports!$A$2:$A$78, Airports!$D$2:$D$78)</f>
        <v>Sacramento</v>
      </c>
      <c r="I1175" t="str" cm="1">
        <f t="array" ref="I1175">_xlfn.XLOOKUP(Flights[[#This Row],[Destination]],_xlfn._TRO_TRAILING( Airports!A:A),_xlfn._TRO_TRAILING( Airports!E:E), "Not found")</f>
        <v>CA</v>
      </c>
      <c r="J1175" s="1">
        <v>0.87430555555555556</v>
      </c>
      <c r="K1175" s="22">
        <f>HOUR(Flights[[#This Row],[Scheduled Departure]])</f>
        <v>20</v>
      </c>
      <c r="L1175" s="1">
        <v>0.86875000000000002</v>
      </c>
      <c r="M1175">
        <f>(L1175-J1175)*24*60</f>
        <v>-7.9999999999999716</v>
      </c>
      <c r="N1175" s="16">
        <f>Flights[[#This Row],[Length (min)]]/60</f>
        <v>1.6333333333333333</v>
      </c>
      <c r="O1175">
        <v>98</v>
      </c>
      <c r="P1175">
        <v>373</v>
      </c>
      <c r="Q1175" s="18">
        <f>IFERROR(Flights[[#This Row],[Distance]]/Flights[[#This Row],[Length (hr)]], "")</f>
        <v>228.36734693877551</v>
      </c>
      <c r="R1175" s="1">
        <v>0.93472222222222223</v>
      </c>
      <c r="S1175" s="1" t="str">
        <f>IF(Flights[[#This Row],[Length (hr)]]&lt;2, "No meal", IF(Flights[[#This Row],[Length (hr)]]&lt;3.5, "Light meal", "Full meal"))</f>
        <v>No meal</v>
      </c>
      <c r="T1175" s="1" t="str">
        <f>IF(AND(Flights[[#This Row],[Airline]]="US Airways", Flights[[#This Row],[Meal]]="Full Meal"), "Yes", "No")</f>
        <v>No</v>
      </c>
      <c r="U1175" s="1">
        <v>0.93680555555555556</v>
      </c>
      <c r="V1175">
        <v>3</v>
      </c>
      <c r="W1175" s="1" t="str">
        <f>IF(Flights[[#This Row],[Arrival Delay]] = "", "Cancelled", IF(Flights[[#This Row],[Arrival Delay]]&gt;15, "Delayed", "On time"))</f>
        <v>On time</v>
      </c>
      <c r="X1175" t="str">
        <f>IF(Flights[[#This Row],[Status]]&lt;&gt;"Delayed","", IF(Flights[[#This Row],[Arrival Delay]]&gt;120, "Severe", IF(Flights[[#This Row],[Arrival Delay]]&gt;60, "Major", "Moderate")))</f>
        <v/>
      </c>
      <c r="Y1175" t="b">
        <v>0</v>
      </c>
      <c r="AA1175" t="str">
        <f>IF(OR(AND(Flights[[#This Row],[Status]]="Cancelled", Flights[[#This Row],[Cancellation Reason]]="Airline/Carrier"), Flights[[#This Row],[Delay Type]]="Severe"), "Yes", "No")</f>
        <v>No</v>
      </c>
    </row>
    <row r="1176" spans="1:27" x14ac:dyDescent="0.3">
      <c r="A1176" s="3">
        <v>42097</v>
      </c>
      <c r="B1176" s="22">
        <f>WEEKNUM(Flights[[#This Row],[Date]], 1)</f>
        <v>14</v>
      </c>
      <c r="C1176" s="22">
        <f>WEEKDAY(Flights[[#This Row],[Date]],1)</f>
        <v>6</v>
      </c>
      <c r="D1176" t="s">
        <v>975</v>
      </c>
      <c r="E1176" t="s">
        <v>1990</v>
      </c>
      <c r="F1176" t="s">
        <v>0</v>
      </c>
      <c r="G1176" t="s">
        <v>15</v>
      </c>
      <c r="H1176" t="str">
        <f>_xlfn.XLOOKUP(Flights[[#This Row],[Destination]], Airports!$A$2:$A$78, Airports!$D$2:$D$78)</f>
        <v>Las Vegas</v>
      </c>
      <c r="I1176" t="str" cm="1">
        <f t="array" ref="I1176">_xlfn.XLOOKUP(Flights[[#This Row],[Destination]],_xlfn._TRO_TRAILING( Airports!A:A),_xlfn._TRO_TRAILING( Airports!E:E), "Not found")</f>
        <v>NV</v>
      </c>
      <c r="J1176" s="1">
        <v>0.28125</v>
      </c>
      <c r="K1176" s="22">
        <f>HOUR(Flights[[#This Row],[Scheduled Departure]])</f>
        <v>6</v>
      </c>
      <c r="L1176" s="1">
        <v>0.27847222222222223</v>
      </c>
      <c r="M1176">
        <f>(L1176-J1176)*24*60</f>
        <v>-3.9999999999999858</v>
      </c>
      <c r="N1176" s="16">
        <f>Flights[[#This Row],[Length (min)]]/60</f>
        <v>1.0833333333333333</v>
      </c>
      <c r="O1176">
        <v>65</v>
      </c>
      <c r="P1176">
        <v>236</v>
      </c>
      <c r="Q1176" s="18">
        <f>IFERROR(Flights[[#This Row],[Distance]]/Flights[[#This Row],[Length (hr)]], "")</f>
        <v>217.84615384615387</v>
      </c>
      <c r="R1176" s="1">
        <v>0.33402777777777776</v>
      </c>
      <c r="S1176" s="1" t="str">
        <f>IF(Flights[[#This Row],[Length (hr)]]&lt;2, "No meal", IF(Flights[[#This Row],[Length (hr)]]&lt;3.5, "Light meal", "Full meal"))</f>
        <v>No meal</v>
      </c>
      <c r="T1176" s="1" t="str">
        <f>IF(AND(Flights[[#This Row],[Airline]]="US Airways", Flights[[#This Row],[Meal]]="Full Meal"), "Yes", "No")</f>
        <v>No</v>
      </c>
      <c r="U1176" s="1">
        <v>0.32361111111111113</v>
      </c>
      <c r="V1176">
        <v>-15</v>
      </c>
      <c r="W1176" s="1" t="str">
        <f>IF(Flights[[#This Row],[Arrival Delay]] = "", "Cancelled", IF(Flights[[#This Row],[Arrival Delay]]&gt;15, "Delayed", "On time"))</f>
        <v>On time</v>
      </c>
      <c r="X1176" t="str">
        <f>IF(Flights[[#This Row],[Status]]&lt;&gt;"Delayed","", IF(Flights[[#This Row],[Arrival Delay]]&gt;120, "Severe", IF(Flights[[#This Row],[Arrival Delay]]&gt;60, "Major", "Moderate")))</f>
        <v/>
      </c>
      <c r="Y1176" t="b">
        <v>0</v>
      </c>
      <c r="AA1176" t="str">
        <f>IF(OR(AND(Flights[[#This Row],[Status]]="Cancelled", Flights[[#This Row],[Cancellation Reason]]="Airline/Carrier"), Flights[[#This Row],[Delay Type]]="Severe"), "Yes", "No")</f>
        <v>No</v>
      </c>
    </row>
    <row r="1177" spans="1:27" x14ac:dyDescent="0.3">
      <c r="A1177" s="3">
        <v>42097</v>
      </c>
      <c r="B1177" s="22">
        <f>WEEKNUM(Flights[[#This Row],[Date]], 1)</f>
        <v>14</v>
      </c>
      <c r="C1177" s="22">
        <f>WEEKDAY(Flights[[#This Row],[Date]],1)</f>
        <v>6</v>
      </c>
      <c r="D1177" t="s">
        <v>1186</v>
      </c>
      <c r="E1177" t="s">
        <v>1995</v>
      </c>
      <c r="F1177" t="s">
        <v>0</v>
      </c>
      <c r="G1177" t="s">
        <v>318</v>
      </c>
      <c r="H1177" t="str">
        <f>_xlfn.XLOOKUP(Flights[[#This Row],[Destination]], Airports!$A$2:$A$78, Airports!$D$2:$D$78)</f>
        <v>Oakland</v>
      </c>
      <c r="I1177" t="str" cm="1">
        <f t="array" ref="I1177">_xlfn.XLOOKUP(Flights[[#This Row],[Destination]],_xlfn._TRO_TRAILING( Airports!A:A),_xlfn._TRO_TRAILING( Airports!E:E), "Not found")</f>
        <v>CA</v>
      </c>
      <c r="J1177" s="1">
        <v>0.28472222222222221</v>
      </c>
      <c r="K1177" s="22">
        <f>HOUR(Flights[[#This Row],[Scheduled Departure]])</f>
        <v>6</v>
      </c>
      <c r="L1177" s="1">
        <v>0.28333333333333333</v>
      </c>
      <c r="M1177">
        <f>(L1177-J1177)*24*60</f>
        <v>-1.9999999999999929</v>
      </c>
      <c r="N1177" s="16">
        <f>Flights[[#This Row],[Length (min)]]/60</f>
        <v>1.1666666666666667</v>
      </c>
      <c r="O1177">
        <v>70</v>
      </c>
      <c r="P1177">
        <v>337</v>
      </c>
      <c r="Q1177" s="18">
        <f>IFERROR(Flights[[#This Row],[Distance]]/Flights[[#This Row],[Length (hr)]], "")</f>
        <v>288.85714285714283</v>
      </c>
      <c r="R1177" s="1">
        <v>0.34027777777777779</v>
      </c>
      <c r="S1177" s="1" t="str">
        <f>IF(Flights[[#This Row],[Length (hr)]]&lt;2, "No meal", IF(Flights[[#This Row],[Length (hr)]]&lt;3.5, "Light meal", "Full meal"))</f>
        <v>No meal</v>
      </c>
      <c r="T1177" s="1" t="str">
        <f>IF(AND(Flights[[#This Row],[Airline]]="US Airways", Flights[[#This Row],[Meal]]="Full Meal"), "Yes", "No")</f>
        <v>No</v>
      </c>
      <c r="U1177" s="1">
        <v>0.33194444444444443</v>
      </c>
      <c r="V1177">
        <v>-12</v>
      </c>
      <c r="W1177" s="1" t="str">
        <f>IF(Flights[[#This Row],[Arrival Delay]] = "", "Cancelled", IF(Flights[[#This Row],[Arrival Delay]]&gt;15, "Delayed", "On time"))</f>
        <v>On time</v>
      </c>
      <c r="X1177" t="str">
        <f>IF(Flights[[#This Row],[Status]]&lt;&gt;"Delayed","", IF(Flights[[#This Row],[Arrival Delay]]&gt;120, "Severe", IF(Flights[[#This Row],[Arrival Delay]]&gt;60, "Major", "Moderate")))</f>
        <v/>
      </c>
      <c r="Y1177" t="b">
        <v>0</v>
      </c>
      <c r="AA1177" t="str">
        <f>IF(OR(AND(Flights[[#This Row],[Status]]="Cancelled", Flights[[#This Row],[Cancellation Reason]]="Airline/Carrier"), Flights[[#This Row],[Delay Type]]="Severe"), "Yes", "No")</f>
        <v>No</v>
      </c>
    </row>
    <row r="1178" spans="1:27" x14ac:dyDescent="0.3">
      <c r="A1178" s="3">
        <v>42097</v>
      </c>
      <c r="B1178" s="22">
        <f>WEEKNUM(Flights[[#This Row],[Date]], 1)</f>
        <v>14</v>
      </c>
      <c r="C1178" s="22">
        <f>WEEKDAY(Flights[[#This Row],[Date]],1)</f>
        <v>6</v>
      </c>
      <c r="D1178" t="s">
        <v>48</v>
      </c>
      <c r="E1178" t="s">
        <v>1987</v>
      </c>
      <c r="F1178" t="s">
        <v>0</v>
      </c>
      <c r="G1178" t="s">
        <v>18</v>
      </c>
      <c r="H1178" t="str">
        <f>_xlfn.XLOOKUP(Flights[[#This Row],[Destination]], Airports!$A$2:$A$78, Airports!$D$2:$D$78)</f>
        <v>Arlington</v>
      </c>
      <c r="I1178" t="str" cm="1">
        <f t="array" ref="I1178">_xlfn.XLOOKUP(Flights[[#This Row],[Destination]],_xlfn._TRO_TRAILING( Airports!A:A),_xlfn._TRO_TRAILING( Airports!E:E), "Not found")</f>
        <v>VA</v>
      </c>
      <c r="J1178" s="1">
        <v>0.33263888888888887</v>
      </c>
      <c r="K1178" s="22">
        <f>HOUR(Flights[[#This Row],[Scheduled Departure]])</f>
        <v>7</v>
      </c>
      <c r="L1178" s="1">
        <v>0.32847222222222222</v>
      </c>
      <c r="M1178">
        <f>(L1178-J1178)*24*60</f>
        <v>-5.9999999999999787</v>
      </c>
      <c r="N1178" s="16">
        <f>Flights[[#This Row],[Length (min)]]/60</f>
        <v>4.8666666666666663</v>
      </c>
      <c r="O1178">
        <v>292</v>
      </c>
      <c r="P1178">
        <v>2311</v>
      </c>
      <c r="Q1178" s="18">
        <f>IFERROR(Flights[[#This Row],[Distance]]/Flights[[#This Row],[Length (hr)]], "")</f>
        <v>474.8630136986302</v>
      </c>
      <c r="R1178" s="1">
        <v>0.67083333333333328</v>
      </c>
      <c r="S1178" s="1" t="str">
        <f>IF(Flights[[#This Row],[Length (hr)]]&lt;2, "No meal", IF(Flights[[#This Row],[Length (hr)]]&lt;3.5, "Light meal", "Full meal"))</f>
        <v>Full meal</v>
      </c>
      <c r="T1178" s="1" t="str">
        <f>IF(AND(Flights[[#This Row],[Airline]]="US Airways", Flights[[#This Row],[Meal]]="Full Meal"), "Yes", "No")</f>
        <v>No</v>
      </c>
      <c r="U1178" s="1">
        <v>0.65625</v>
      </c>
      <c r="V1178">
        <v>-21</v>
      </c>
      <c r="W1178" s="1" t="str">
        <f>IF(Flights[[#This Row],[Arrival Delay]] = "", "Cancelled", IF(Flights[[#This Row],[Arrival Delay]]&gt;15, "Delayed", "On time"))</f>
        <v>On time</v>
      </c>
      <c r="X1178" t="str">
        <f>IF(Flights[[#This Row],[Status]]&lt;&gt;"Delayed","", IF(Flights[[#This Row],[Arrival Delay]]&gt;120, "Severe", IF(Flights[[#This Row],[Arrival Delay]]&gt;60, "Major", "Moderate")))</f>
        <v/>
      </c>
      <c r="Y1178" t="b">
        <v>0</v>
      </c>
      <c r="AA1178" t="str">
        <f>IF(OR(AND(Flights[[#This Row],[Status]]="Cancelled", Flights[[#This Row],[Cancellation Reason]]="Airline/Carrier"), Flights[[#This Row],[Delay Type]]="Severe"), "Yes", "No")</f>
        <v>No</v>
      </c>
    </row>
    <row r="1179" spans="1:27" x14ac:dyDescent="0.3">
      <c r="A1179" s="3">
        <v>42097</v>
      </c>
      <c r="B1179" s="22">
        <f>WEEKNUM(Flights[[#This Row],[Date]], 1)</f>
        <v>14</v>
      </c>
      <c r="C1179" s="22">
        <f>WEEKDAY(Flights[[#This Row],[Date]],1)</f>
        <v>6</v>
      </c>
      <c r="D1179" t="s">
        <v>416</v>
      </c>
      <c r="E1179" t="s">
        <v>1989</v>
      </c>
      <c r="F1179" t="s">
        <v>0</v>
      </c>
      <c r="G1179" t="s">
        <v>17</v>
      </c>
      <c r="H1179" t="str">
        <f>_xlfn.XLOOKUP(Flights[[#This Row],[Destination]], Airports!$A$2:$A$78, Airports!$D$2:$D$78)</f>
        <v>Honolulu</v>
      </c>
      <c r="I1179" t="str" cm="1">
        <f t="array" ref="I1179">_xlfn.XLOOKUP(Flights[[#This Row],[Destination]],_xlfn._TRO_TRAILING( Airports!A:A),_xlfn._TRO_TRAILING( Airports!E:E), "Not found")</f>
        <v>HI</v>
      </c>
      <c r="J1179" s="1">
        <v>0.35416666666666669</v>
      </c>
      <c r="K1179" s="22">
        <f>HOUR(Flights[[#This Row],[Scheduled Departure]])</f>
        <v>8</v>
      </c>
      <c r="L1179" s="1">
        <v>0.3527777777777778</v>
      </c>
      <c r="M1179">
        <f>(L1179-J1179)*24*60</f>
        <v>-1.9999999999999929</v>
      </c>
      <c r="N1179" s="16">
        <f>Flights[[#This Row],[Length (min)]]/60</f>
        <v>6.0666666666666664</v>
      </c>
      <c r="O1179">
        <v>364</v>
      </c>
      <c r="P1179">
        <v>2556</v>
      </c>
      <c r="Q1179" s="18">
        <f>IFERROR(Flights[[#This Row],[Distance]]/Flights[[#This Row],[Length (hr)]], "")</f>
        <v>421.31868131868134</v>
      </c>
      <c r="R1179" s="1">
        <v>0.48055555555555557</v>
      </c>
      <c r="S1179" s="1" t="str">
        <f>IF(Flights[[#This Row],[Length (hr)]]&lt;2, "No meal", IF(Flights[[#This Row],[Length (hr)]]&lt;3.5, "Light meal", "Full meal"))</f>
        <v>Full meal</v>
      </c>
      <c r="T1179" s="1" t="str">
        <f>IF(AND(Flights[[#This Row],[Airline]]="US Airways", Flights[[#This Row],[Meal]]="Full Meal"), "Yes", "No")</f>
        <v>No</v>
      </c>
      <c r="U1179" s="1">
        <v>0.48055555555555557</v>
      </c>
      <c r="V1179">
        <v>0</v>
      </c>
      <c r="W1179" s="1" t="str">
        <f>IF(Flights[[#This Row],[Arrival Delay]] = "", "Cancelled", IF(Flights[[#This Row],[Arrival Delay]]&gt;15, "Delayed", "On time"))</f>
        <v>On time</v>
      </c>
      <c r="X1179" t="str">
        <f>IF(Flights[[#This Row],[Status]]&lt;&gt;"Delayed","", IF(Flights[[#This Row],[Arrival Delay]]&gt;120, "Severe", IF(Flights[[#This Row],[Arrival Delay]]&gt;60, "Major", "Moderate")))</f>
        <v/>
      </c>
      <c r="Y1179" t="b">
        <v>0</v>
      </c>
      <c r="AA1179" t="str">
        <f>IF(OR(AND(Flights[[#This Row],[Status]]="Cancelled", Flights[[#This Row],[Cancellation Reason]]="Airline/Carrier"), Flights[[#This Row],[Delay Type]]="Severe"), "Yes", "No")</f>
        <v>No</v>
      </c>
    </row>
    <row r="1180" spans="1:27" x14ac:dyDescent="0.3">
      <c r="A1180" s="3">
        <v>42097</v>
      </c>
      <c r="B1180" s="22">
        <f>WEEKNUM(Flights[[#This Row],[Date]], 1)</f>
        <v>14</v>
      </c>
      <c r="C1180" s="22">
        <f>WEEKDAY(Flights[[#This Row],[Date]],1)</f>
        <v>6</v>
      </c>
      <c r="D1180" t="s">
        <v>1132</v>
      </c>
      <c r="E1180" t="s">
        <v>1995</v>
      </c>
      <c r="F1180" t="s">
        <v>0</v>
      </c>
      <c r="G1180" t="s">
        <v>9</v>
      </c>
      <c r="H1180" t="str">
        <f>_xlfn.XLOOKUP(Flights[[#This Row],[Destination]], Airports!$A$2:$A$78, Airports!$D$2:$D$78)</f>
        <v>San Francisco</v>
      </c>
      <c r="I1180" t="str" cm="1">
        <f t="array" ref="I1180">_xlfn.XLOOKUP(Flights[[#This Row],[Destination]],_xlfn._TRO_TRAILING( Airports!A:A),_xlfn._TRO_TRAILING( Airports!E:E), "Not found")</f>
        <v>CA</v>
      </c>
      <c r="J1180" s="1">
        <v>0.375</v>
      </c>
      <c r="K1180" s="22">
        <f>HOUR(Flights[[#This Row],[Scheduled Departure]])</f>
        <v>9</v>
      </c>
      <c r="L1180" s="1">
        <v>0.37222222222222223</v>
      </c>
      <c r="M1180">
        <f>(L1180-J1180)*24*60</f>
        <v>-3.9999999999999858</v>
      </c>
      <c r="N1180" s="16">
        <f>Flights[[#This Row],[Length (min)]]/60</f>
        <v>1.1000000000000001</v>
      </c>
      <c r="O1180">
        <v>66</v>
      </c>
      <c r="P1180">
        <v>337</v>
      </c>
      <c r="Q1180" s="18">
        <f>IFERROR(Flights[[#This Row],[Distance]]/Flights[[#This Row],[Length (hr)]], "")</f>
        <v>306.36363636363632</v>
      </c>
      <c r="R1180" s="1">
        <v>0.43055555555555558</v>
      </c>
      <c r="S1180" s="1" t="str">
        <f>IF(Flights[[#This Row],[Length (hr)]]&lt;2, "No meal", IF(Flights[[#This Row],[Length (hr)]]&lt;3.5, "Light meal", "Full meal"))</f>
        <v>No meal</v>
      </c>
      <c r="T1180" s="1" t="str">
        <f>IF(AND(Flights[[#This Row],[Airline]]="US Airways", Flights[[#This Row],[Meal]]="Full Meal"), "Yes", "No")</f>
        <v>No</v>
      </c>
      <c r="U1180" s="1">
        <v>0.41805555555555557</v>
      </c>
      <c r="V1180">
        <v>-18</v>
      </c>
      <c r="W1180" s="1" t="str">
        <f>IF(Flights[[#This Row],[Arrival Delay]] = "", "Cancelled", IF(Flights[[#This Row],[Arrival Delay]]&gt;15, "Delayed", "On time"))</f>
        <v>On time</v>
      </c>
      <c r="X1180" t="str">
        <f>IF(Flights[[#This Row],[Status]]&lt;&gt;"Delayed","", IF(Flights[[#This Row],[Arrival Delay]]&gt;120, "Severe", IF(Flights[[#This Row],[Arrival Delay]]&gt;60, "Major", "Moderate")))</f>
        <v/>
      </c>
      <c r="Y1180" t="b">
        <v>0</v>
      </c>
      <c r="AA1180" t="str">
        <f>IF(OR(AND(Flights[[#This Row],[Status]]="Cancelled", Flights[[#This Row],[Cancellation Reason]]="Airline/Carrier"), Flights[[#This Row],[Delay Type]]="Severe"), "Yes", "No")</f>
        <v>No</v>
      </c>
    </row>
    <row r="1181" spans="1:27" x14ac:dyDescent="0.3">
      <c r="A1181" s="3">
        <v>42097</v>
      </c>
      <c r="B1181" s="22">
        <f>WEEKNUM(Flights[[#This Row],[Date]], 1)</f>
        <v>14</v>
      </c>
      <c r="C1181" s="22">
        <f>WEEKDAY(Flights[[#This Row],[Date]],1)</f>
        <v>6</v>
      </c>
      <c r="D1181" t="s">
        <v>1133</v>
      </c>
      <c r="E1181" t="s">
        <v>1995</v>
      </c>
      <c r="F1181" t="s">
        <v>0</v>
      </c>
      <c r="G1181" t="s">
        <v>311</v>
      </c>
      <c r="H1181" t="str">
        <f>_xlfn.XLOOKUP(Flights[[#This Row],[Destination]], Airports!$A$2:$A$78, Airports!$D$2:$D$78)</f>
        <v>Milwaukee</v>
      </c>
      <c r="I1181" t="str" cm="1">
        <f t="array" ref="I1181">_xlfn.XLOOKUP(Flights[[#This Row],[Destination]],_xlfn._TRO_TRAILING( Airports!A:A),_xlfn._TRO_TRAILING( Airports!E:E), "Not found")</f>
        <v>WI</v>
      </c>
      <c r="J1181" s="1">
        <v>0.40625</v>
      </c>
      <c r="K1181" s="22">
        <f>HOUR(Flights[[#This Row],[Scheduled Departure]])</f>
        <v>9</v>
      </c>
      <c r="L1181" s="1">
        <v>0.40138888888888891</v>
      </c>
      <c r="M1181">
        <f>(L1181-J1181)*24*60</f>
        <v>-6.9999999999999751</v>
      </c>
      <c r="N1181" s="16">
        <f>Flights[[#This Row],[Length (min)]]/60</f>
        <v>3.4833333333333334</v>
      </c>
      <c r="O1181">
        <v>209</v>
      </c>
      <c r="P1181">
        <v>1756</v>
      </c>
      <c r="Q1181" s="18">
        <f>IFERROR(Flights[[#This Row],[Distance]]/Flights[[#This Row],[Length (hr)]], "")</f>
        <v>504.11483253588517</v>
      </c>
      <c r="R1181" s="1">
        <v>0.64583333333333337</v>
      </c>
      <c r="S1181" s="1" t="str">
        <f>IF(Flights[[#This Row],[Length (hr)]]&lt;2, "No meal", IF(Flights[[#This Row],[Length (hr)]]&lt;3.5, "Light meal", "Full meal"))</f>
        <v>Light meal</v>
      </c>
      <c r="T1181" s="1" t="str">
        <f>IF(AND(Flights[[#This Row],[Airline]]="US Airways", Flights[[#This Row],[Meal]]="Full Meal"), "Yes", "No")</f>
        <v>No</v>
      </c>
      <c r="U1181" s="1">
        <v>0.62986111111111109</v>
      </c>
      <c r="V1181">
        <v>-23</v>
      </c>
      <c r="W1181" s="1" t="str">
        <f>IF(Flights[[#This Row],[Arrival Delay]] = "", "Cancelled", IF(Flights[[#This Row],[Arrival Delay]]&gt;15, "Delayed", "On time"))</f>
        <v>On time</v>
      </c>
      <c r="X1181" t="str">
        <f>IF(Flights[[#This Row],[Status]]&lt;&gt;"Delayed","", IF(Flights[[#This Row],[Arrival Delay]]&gt;120, "Severe", IF(Flights[[#This Row],[Arrival Delay]]&gt;60, "Major", "Moderate")))</f>
        <v/>
      </c>
      <c r="Y1181" t="b">
        <v>0</v>
      </c>
      <c r="AA1181" t="str">
        <f>IF(OR(AND(Flights[[#This Row],[Status]]="Cancelled", Flights[[#This Row],[Cancellation Reason]]="Airline/Carrier"), Flights[[#This Row],[Delay Type]]="Severe"), "Yes", "No")</f>
        <v>No</v>
      </c>
    </row>
    <row r="1182" spans="1:27" x14ac:dyDescent="0.3">
      <c r="A1182" s="3">
        <v>42097</v>
      </c>
      <c r="B1182" s="22">
        <f>WEEKNUM(Flights[[#This Row],[Date]], 1)</f>
        <v>14</v>
      </c>
      <c r="C1182" s="22">
        <f>WEEKDAY(Flights[[#This Row],[Date]],1)</f>
        <v>6</v>
      </c>
      <c r="D1182" t="s">
        <v>434</v>
      </c>
      <c r="E1182" t="s">
        <v>1994</v>
      </c>
      <c r="F1182" t="s">
        <v>0</v>
      </c>
      <c r="G1182" t="s">
        <v>250</v>
      </c>
      <c r="H1182" t="str">
        <f>_xlfn.XLOOKUP(Flights[[#This Row],[Destination]], Airports!$A$2:$A$78, Airports!$D$2:$D$78)</f>
        <v>Aspen</v>
      </c>
      <c r="I1182" t="str" cm="1">
        <f t="array" ref="I1182">_xlfn.XLOOKUP(Flights[[#This Row],[Destination]],_xlfn._TRO_TRAILING( Airports!A:A),_xlfn._TRO_TRAILING( Airports!E:E), "Not found")</f>
        <v>CO</v>
      </c>
      <c r="J1182" s="1">
        <v>0.45277777777777778</v>
      </c>
      <c r="K1182" s="22">
        <f>HOUR(Flights[[#This Row],[Scheduled Departure]])</f>
        <v>10</v>
      </c>
      <c r="L1182" s="1">
        <v>0.45347222222222222</v>
      </c>
      <c r="M1182">
        <f>(L1182-J1182)*24*60</f>
        <v>0.99999999999999645</v>
      </c>
      <c r="N1182" s="16">
        <f>Flights[[#This Row],[Length (min)]]/60</f>
        <v>1.9166666666666667</v>
      </c>
      <c r="O1182">
        <v>115</v>
      </c>
      <c r="P1182">
        <v>737</v>
      </c>
      <c r="Q1182" s="18">
        <f>IFERROR(Flights[[#This Row],[Distance]]/Flights[[#This Row],[Length (hr)]], "")</f>
        <v>384.52173913043475</v>
      </c>
      <c r="R1182" s="1">
        <v>0.58194444444444449</v>
      </c>
      <c r="S1182" s="1" t="str">
        <f>IF(Flights[[#This Row],[Length (hr)]]&lt;2, "No meal", IF(Flights[[#This Row],[Length (hr)]]&lt;3.5, "Light meal", "Full meal"))</f>
        <v>No meal</v>
      </c>
      <c r="T1182" s="1" t="str">
        <f>IF(AND(Flights[[#This Row],[Airline]]="US Airways", Flights[[#This Row],[Meal]]="Full Meal"), "Yes", "No")</f>
        <v>No</v>
      </c>
      <c r="U1182" s="1">
        <v>0.57499999999999996</v>
      </c>
      <c r="V1182">
        <v>-10</v>
      </c>
      <c r="W1182" s="1" t="str">
        <f>IF(Flights[[#This Row],[Arrival Delay]] = "", "Cancelled", IF(Flights[[#This Row],[Arrival Delay]]&gt;15, "Delayed", "On time"))</f>
        <v>On time</v>
      </c>
      <c r="X1182" t="str">
        <f>IF(Flights[[#This Row],[Status]]&lt;&gt;"Delayed","", IF(Flights[[#This Row],[Arrival Delay]]&gt;120, "Severe", IF(Flights[[#This Row],[Arrival Delay]]&gt;60, "Major", "Moderate")))</f>
        <v/>
      </c>
      <c r="Y1182" t="b">
        <v>0</v>
      </c>
      <c r="AA1182" t="str">
        <f>IF(OR(AND(Flights[[#This Row],[Status]]="Cancelled", Flights[[#This Row],[Cancellation Reason]]="Airline/Carrier"), Flights[[#This Row],[Delay Type]]="Severe"), "Yes", "No")</f>
        <v>No</v>
      </c>
    </row>
    <row r="1183" spans="1:27" x14ac:dyDescent="0.3">
      <c r="A1183" s="3">
        <v>42097</v>
      </c>
      <c r="B1183" s="22">
        <f>WEEKNUM(Flights[[#This Row],[Date]], 1)</f>
        <v>14</v>
      </c>
      <c r="C1183" s="22">
        <f>WEEKDAY(Flights[[#This Row],[Date]],1)</f>
        <v>6</v>
      </c>
      <c r="D1183" t="s">
        <v>68</v>
      </c>
      <c r="E1183" t="s">
        <v>1987</v>
      </c>
      <c r="F1183" t="s">
        <v>0</v>
      </c>
      <c r="G1183" t="s">
        <v>3</v>
      </c>
      <c r="H1183" t="str">
        <f>_xlfn.XLOOKUP(Flights[[#This Row],[Destination]], Airports!$A$2:$A$78, Airports!$D$2:$D$78)</f>
        <v>Dallas</v>
      </c>
      <c r="I1183" t="str" cm="1">
        <f t="array" ref="I1183">_xlfn.XLOOKUP(Flights[[#This Row],[Destination]],_xlfn._TRO_TRAILING( Airports!A:A),_xlfn._TRO_TRAILING( Airports!E:E), "Not found")</f>
        <v>TX</v>
      </c>
      <c r="J1183" s="1">
        <v>0.48958333333333331</v>
      </c>
      <c r="K1183" s="22">
        <f>HOUR(Flights[[#This Row],[Scheduled Departure]])</f>
        <v>11</v>
      </c>
      <c r="L1183" s="1">
        <v>0.48680555555555555</v>
      </c>
      <c r="M1183">
        <f>(L1183-J1183)*24*60</f>
        <v>-3.9999999999999858</v>
      </c>
      <c r="N1183" s="16">
        <f>Flights[[#This Row],[Length (min)]]/60</f>
        <v>2.7666666666666666</v>
      </c>
      <c r="O1183">
        <v>166</v>
      </c>
      <c r="P1183">
        <v>1235</v>
      </c>
      <c r="Q1183" s="18">
        <f>IFERROR(Flights[[#This Row],[Distance]]/Flights[[#This Row],[Length (hr)]], "")</f>
        <v>446.3855421686747</v>
      </c>
      <c r="R1183" s="1">
        <v>0.70416666666666672</v>
      </c>
      <c r="S1183" s="1" t="str">
        <f>IF(Flights[[#This Row],[Length (hr)]]&lt;2, "No meal", IF(Flights[[#This Row],[Length (hr)]]&lt;3.5, "Light meal", "Full meal"))</f>
        <v>Light meal</v>
      </c>
      <c r="T1183" s="1" t="str">
        <f>IF(AND(Flights[[#This Row],[Airline]]="US Airways", Flights[[#This Row],[Meal]]="Full Meal"), "Yes", "No")</f>
        <v>No</v>
      </c>
      <c r="U1183" s="1">
        <v>0.68541666666666667</v>
      </c>
      <c r="V1183">
        <v>-27</v>
      </c>
      <c r="W1183" s="1" t="str">
        <f>IF(Flights[[#This Row],[Arrival Delay]] = "", "Cancelled", IF(Flights[[#This Row],[Arrival Delay]]&gt;15, "Delayed", "On time"))</f>
        <v>On time</v>
      </c>
      <c r="X1183" t="str">
        <f>IF(Flights[[#This Row],[Status]]&lt;&gt;"Delayed","", IF(Flights[[#This Row],[Arrival Delay]]&gt;120, "Severe", IF(Flights[[#This Row],[Arrival Delay]]&gt;60, "Major", "Moderate")))</f>
        <v/>
      </c>
      <c r="Y1183" t="b">
        <v>0</v>
      </c>
      <c r="AA1183" t="str">
        <f>IF(OR(AND(Flights[[#This Row],[Status]]="Cancelled", Flights[[#This Row],[Cancellation Reason]]="Airline/Carrier"), Flights[[#This Row],[Delay Type]]="Severe"), "Yes", "No")</f>
        <v>No</v>
      </c>
    </row>
    <row r="1184" spans="1:27" x14ac:dyDescent="0.3">
      <c r="A1184" s="3">
        <v>42097</v>
      </c>
      <c r="B1184" s="22">
        <f>WEEKNUM(Flights[[#This Row],[Date]], 1)</f>
        <v>14</v>
      </c>
      <c r="C1184" s="22">
        <f>WEEKDAY(Flights[[#This Row],[Date]],1)</f>
        <v>6</v>
      </c>
      <c r="D1184" t="s">
        <v>1145</v>
      </c>
      <c r="E1184" t="s">
        <v>1995</v>
      </c>
      <c r="F1184" t="s">
        <v>0</v>
      </c>
      <c r="G1184" t="s">
        <v>318</v>
      </c>
      <c r="H1184" t="str">
        <f>_xlfn.XLOOKUP(Flights[[#This Row],[Destination]], Airports!$A$2:$A$78, Airports!$D$2:$D$78)</f>
        <v>Oakland</v>
      </c>
      <c r="I1184" t="str" cm="1">
        <f t="array" ref="I1184">_xlfn.XLOOKUP(Flights[[#This Row],[Destination]],_xlfn._TRO_TRAILING( Airports!A:A),_xlfn._TRO_TRAILING( Airports!E:E), "Not found")</f>
        <v>CA</v>
      </c>
      <c r="J1184" s="1">
        <v>0.54513888888888884</v>
      </c>
      <c r="K1184" s="22">
        <f>HOUR(Flights[[#This Row],[Scheduled Departure]])</f>
        <v>13</v>
      </c>
      <c r="L1184" s="1">
        <v>0.56319444444444444</v>
      </c>
      <c r="M1184">
        <f>(L1184-J1184)*24*60</f>
        <v>26.000000000000068</v>
      </c>
      <c r="N1184" s="16">
        <f>Flights[[#This Row],[Length (min)]]/60</f>
        <v>1.1333333333333333</v>
      </c>
      <c r="O1184">
        <v>68</v>
      </c>
      <c r="P1184">
        <v>337</v>
      </c>
      <c r="Q1184" s="18">
        <f>IFERROR(Flights[[#This Row],[Distance]]/Flights[[#This Row],[Length (hr)]], "")</f>
        <v>297.35294117647061</v>
      </c>
      <c r="R1184" s="1">
        <v>0.59722222222222221</v>
      </c>
      <c r="S1184" s="1" t="str">
        <f>IF(Flights[[#This Row],[Length (hr)]]&lt;2, "No meal", IF(Flights[[#This Row],[Length (hr)]]&lt;3.5, "Light meal", "Full meal"))</f>
        <v>No meal</v>
      </c>
      <c r="T1184" s="1" t="str">
        <f>IF(AND(Flights[[#This Row],[Airline]]="US Airways", Flights[[#This Row],[Meal]]="Full Meal"), "Yes", "No")</f>
        <v>No</v>
      </c>
      <c r="U1184" s="1">
        <v>0.61041666666666672</v>
      </c>
      <c r="V1184">
        <v>19</v>
      </c>
      <c r="W1184" s="1" t="str">
        <f>IF(Flights[[#This Row],[Arrival Delay]] = "", "Cancelled", IF(Flights[[#This Row],[Arrival Delay]]&gt;15, "Delayed", "On time"))</f>
        <v>Delayed</v>
      </c>
      <c r="X1184" t="str">
        <f>IF(Flights[[#This Row],[Status]]&lt;&gt;"Delayed","", IF(Flights[[#This Row],[Arrival Delay]]&gt;120, "Severe", IF(Flights[[#This Row],[Arrival Delay]]&gt;60, "Major", "Moderate")))</f>
        <v>Moderate</v>
      </c>
      <c r="Y1184" t="b">
        <v>0</v>
      </c>
      <c r="AA1184" t="str">
        <f>IF(OR(AND(Flights[[#This Row],[Status]]="Cancelled", Flights[[#This Row],[Cancellation Reason]]="Airline/Carrier"), Flights[[#This Row],[Delay Type]]="Severe"), "Yes", "No")</f>
        <v>No</v>
      </c>
    </row>
    <row r="1185" spans="1:27" x14ac:dyDescent="0.3">
      <c r="A1185" s="3">
        <v>42097</v>
      </c>
      <c r="B1185" s="22">
        <f>WEEKNUM(Flights[[#This Row],[Date]], 1)</f>
        <v>14</v>
      </c>
      <c r="C1185" s="22">
        <f>WEEKDAY(Flights[[#This Row],[Date]],1)</f>
        <v>6</v>
      </c>
      <c r="D1185" t="s">
        <v>1083</v>
      </c>
      <c r="E1185" t="s">
        <v>1990</v>
      </c>
      <c r="F1185" t="s">
        <v>0</v>
      </c>
      <c r="G1185" t="s">
        <v>17</v>
      </c>
      <c r="H1185" t="str">
        <f>_xlfn.XLOOKUP(Flights[[#This Row],[Destination]], Airports!$A$2:$A$78, Airports!$D$2:$D$78)</f>
        <v>Honolulu</v>
      </c>
      <c r="I1185" t="str" cm="1">
        <f t="array" ref="I1185">_xlfn.XLOOKUP(Flights[[#This Row],[Destination]],_xlfn._TRO_TRAILING( Airports!A:A),_xlfn._TRO_TRAILING( Airports!E:E), "Not found")</f>
        <v>HI</v>
      </c>
      <c r="J1185" s="1">
        <v>0.72916666666666663</v>
      </c>
      <c r="K1185" s="22">
        <f>HOUR(Flights[[#This Row],[Scheduled Departure]])</f>
        <v>17</v>
      </c>
      <c r="L1185" s="1">
        <v>0.7416666666666667</v>
      </c>
      <c r="M1185">
        <f>(L1185-J1185)*24*60</f>
        <v>18.000000000000096</v>
      </c>
      <c r="N1185" s="16">
        <f>Flights[[#This Row],[Length (min)]]/60</f>
        <v>5.85</v>
      </c>
      <c r="O1185">
        <v>351</v>
      </c>
      <c r="P1185">
        <v>2556</v>
      </c>
      <c r="Q1185" s="18">
        <f>IFERROR(Flights[[#This Row],[Distance]]/Flights[[#This Row],[Length (hr)]], "")</f>
        <v>436.92307692307696</v>
      </c>
      <c r="R1185" s="1">
        <v>0.85902777777777772</v>
      </c>
      <c r="S1185" s="1" t="str">
        <f>IF(Flights[[#This Row],[Length (hr)]]&lt;2, "No meal", IF(Flights[[#This Row],[Length (hr)]]&lt;3.5, "Light meal", "Full meal"))</f>
        <v>Full meal</v>
      </c>
      <c r="T1185" s="1" t="str">
        <f>IF(AND(Flights[[#This Row],[Airline]]="US Airways", Flights[[#This Row],[Meal]]="Full Meal"), "Yes", "No")</f>
        <v>No</v>
      </c>
      <c r="U1185" s="1">
        <v>0.86041666666666672</v>
      </c>
      <c r="V1185">
        <v>2</v>
      </c>
      <c r="W1185" s="1" t="str">
        <f>IF(Flights[[#This Row],[Arrival Delay]] = "", "Cancelled", IF(Flights[[#This Row],[Arrival Delay]]&gt;15, "Delayed", "On time"))</f>
        <v>On time</v>
      </c>
      <c r="X1185" t="str">
        <f>IF(Flights[[#This Row],[Status]]&lt;&gt;"Delayed","", IF(Flights[[#This Row],[Arrival Delay]]&gt;120, "Severe", IF(Flights[[#This Row],[Arrival Delay]]&gt;60, "Major", "Moderate")))</f>
        <v/>
      </c>
      <c r="Y1185" t="b">
        <v>0</v>
      </c>
      <c r="AA1185" t="str">
        <f>IF(OR(AND(Flights[[#This Row],[Status]]="Cancelled", Flights[[#This Row],[Cancellation Reason]]="Airline/Carrier"), Flights[[#This Row],[Delay Type]]="Severe"), "Yes", "No")</f>
        <v>No</v>
      </c>
    </row>
    <row r="1186" spans="1:27" x14ac:dyDescent="0.3">
      <c r="A1186" s="3">
        <v>42097</v>
      </c>
      <c r="B1186" s="22">
        <f>WEEKNUM(Flights[[#This Row],[Date]], 1)</f>
        <v>14</v>
      </c>
      <c r="C1186" s="22">
        <f>WEEKDAY(Flights[[#This Row],[Date]],1)</f>
        <v>6</v>
      </c>
      <c r="D1186" t="s">
        <v>610</v>
      </c>
      <c r="E1186" t="s">
        <v>1996</v>
      </c>
      <c r="F1186" t="s">
        <v>0</v>
      </c>
      <c r="G1186" t="s">
        <v>9</v>
      </c>
      <c r="H1186" t="str">
        <f>_xlfn.XLOOKUP(Flights[[#This Row],[Destination]], Airports!$A$2:$A$78, Airports!$D$2:$D$78)</f>
        <v>San Francisco</v>
      </c>
      <c r="I1186" t="str" cm="1">
        <f t="array" ref="I1186">_xlfn.XLOOKUP(Flights[[#This Row],[Destination]],_xlfn._TRO_TRAILING( Airports!A:A),_xlfn._TRO_TRAILING( Airports!E:E), "Not found")</f>
        <v>CA</v>
      </c>
      <c r="J1186" s="1">
        <v>0.76736111111111116</v>
      </c>
      <c r="K1186" s="22">
        <f>HOUR(Flights[[#This Row],[Scheduled Departure]])</f>
        <v>18</v>
      </c>
      <c r="L1186" s="1">
        <v>0.76736111111111116</v>
      </c>
      <c r="M1186">
        <f>(L1186-J1186)*24*60</f>
        <v>0</v>
      </c>
      <c r="N1186" s="16">
        <f>Flights[[#This Row],[Length (min)]]/60</f>
        <v>1.1333333333333333</v>
      </c>
      <c r="O1186">
        <v>68</v>
      </c>
      <c r="P1186">
        <v>337</v>
      </c>
      <c r="Q1186" s="18">
        <f>IFERROR(Flights[[#This Row],[Distance]]/Flights[[#This Row],[Length (hr)]], "")</f>
        <v>297.35294117647061</v>
      </c>
      <c r="R1186" s="1">
        <v>0.81944444444444442</v>
      </c>
      <c r="S1186" s="1" t="str">
        <f>IF(Flights[[#This Row],[Length (hr)]]&lt;2, "No meal", IF(Flights[[#This Row],[Length (hr)]]&lt;3.5, "Light meal", "Full meal"))</f>
        <v>No meal</v>
      </c>
      <c r="T1186" s="1" t="str">
        <f>IF(AND(Flights[[#This Row],[Airline]]="US Airways", Flights[[#This Row],[Meal]]="Full Meal"), "Yes", "No")</f>
        <v>No</v>
      </c>
      <c r="U1186" s="1">
        <v>0.81458333333333333</v>
      </c>
      <c r="V1186">
        <v>-7</v>
      </c>
      <c r="W1186" s="1" t="str">
        <f>IF(Flights[[#This Row],[Arrival Delay]] = "", "Cancelled", IF(Flights[[#This Row],[Arrival Delay]]&gt;15, "Delayed", "On time"))</f>
        <v>On time</v>
      </c>
      <c r="X1186" t="str">
        <f>IF(Flights[[#This Row],[Status]]&lt;&gt;"Delayed","", IF(Flights[[#This Row],[Arrival Delay]]&gt;120, "Severe", IF(Flights[[#This Row],[Arrival Delay]]&gt;60, "Major", "Moderate")))</f>
        <v/>
      </c>
      <c r="Y1186" t="b">
        <v>0</v>
      </c>
      <c r="AA1186" t="str">
        <f>IF(OR(AND(Flights[[#This Row],[Status]]="Cancelled", Flights[[#This Row],[Cancellation Reason]]="Airline/Carrier"), Flights[[#This Row],[Delay Type]]="Severe"), "Yes", "No")</f>
        <v>No</v>
      </c>
    </row>
    <row r="1187" spans="1:27" x14ac:dyDescent="0.3">
      <c r="A1187" s="3">
        <v>42097</v>
      </c>
      <c r="B1187" s="22">
        <f>WEEKNUM(Flights[[#This Row],[Date]], 1)</f>
        <v>14</v>
      </c>
      <c r="C1187" s="22">
        <f>WEEKDAY(Flights[[#This Row],[Date]],1)</f>
        <v>6</v>
      </c>
      <c r="D1187" t="s">
        <v>1178</v>
      </c>
      <c r="E1187" t="s">
        <v>1995</v>
      </c>
      <c r="F1187" t="s">
        <v>0</v>
      </c>
      <c r="G1187" t="s">
        <v>318</v>
      </c>
      <c r="H1187" t="str">
        <f>_xlfn.XLOOKUP(Flights[[#This Row],[Destination]], Airports!$A$2:$A$78, Airports!$D$2:$D$78)</f>
        <v>Oakland</v>
      </c>
      <c r="I1187" t="str" cm="1">
        <f t="array" ref="I1187">_xlfn.XLOOKUP(Flights[[#This Row],[Destination]],_xlfn._TRO_TRAILING( Airports!A:A),_xlfn._TRO_TRAILING( Airports!E:E), "Not found")</f>
        <v>CA</v>
      </c>
      <c r="J1187" s="1">
        <v>0.91319444444444442</v>
      </c>
      <c r="K1187" s="22">
        <f>HOUR(Flights[[#This Row],[Scheduled Departure]])</f>
        <v>21</v>
      </c>
      <c r="L1187" s="1">
        <v>0.9145833333333333</v>
      </c>
      <c r="M1187">
        <f>(L1187-J1187)*24*60</f>
        <v>1.9999999999999929</v>
      </c>
      <c r="N1187" s="16">
        <f>Flights[[#This Row],[Length (min)]]/60</f>
        <v>1.1000000000000001</v>
      </c>
      <c r="O1187">
        <v>66</v>
      </c>
      <c r="P1187">
        <v>337</v>
      </c>
      <c r="Q1187" s="18">
        <f>IFERROR(Flights[[#This Row],[Distance]]/Flights[[#This Row],[Length (hr)]], "")</f>
        <v>306.36363636363632</v>
      </c>
      <c r="R1187" s="1">
        <v>0.97222222222222221</v>
      </c>
      <c r="S1187" s="1" t="str">
        <f>IF(Flights[[#This Row],[Length (hr)]]&lt;2, "No meal", IF(Flights[[#This Row],[Length (hr)]]&lt;3.5, "Light meal", "Full meal"))</f>
        <v>No meal</v>
      </c>
      <c r="T1187" s="1" t="str">
        <f>IF(AND(Flights[[#This Row],[Airline]]="US Airways", Flights[[#This Row],[Meal]]="Full Meal"), "Yes", "No")</f>
        <v>No</v>
      </c>
      <c r="U1187" s="1">
        <v>0.9604166666666667</v>
      </c>
      <c r="V1187">
        <v>-17</v>
      </c>
      <c r="W1187" s="1" t="str">
        <f>IF(Flights[[#This Row],[Arrival Delay]] = "", "Cancelled", IF(Flights[[#This Row],[Arrival Delay]]&gt;15, "Delayed", "On time"))</f>
        <v>On time</v>
      </c>
      <c r="X1187" t="str">
        <f>IF(Flights[[#This Row],[Status]]&lt;&gt;"Delayed","", IF(Flights[[#This Row],[Arrival Delay]]&gt;120, "Severe", IF(Flights[[#This Row],[Arrival Delay]]&gt;60, "Major", "Moderate")))</f>
        <v/>
      </c>
      <c r="Y1187" t="b">
        <v>0</v>
      </c>
      <c r="AA1187" t="str">
        <f>IF(OR(AND(Flights[[#This Row],[Status]]="Cancelled", Flights[[#This Row],[Cancellation Reason]]="Airline/Carrier"), Flights[[#This Row],[Delay Type]]="Severe"), "Yes", "No")</f>
        <v>No</v>
      </c>
    </row>
    <row r="1188" spans="1:27" x14ac:dyDescent="0.3">
      <c r="A1188" s="3">
        <v>42097</v>
      </c>
      <c r="B1188" s="22">
        <f>WEEKNUM(Flights[[#This Row],[Date]], 1)</f>
        <v>14</v>
      </c>
      <c r="C1188" s="22">
        <f>WEEKDAY(Flights[[#This Row],[Date]],1)</f>
        <v>6</v>
      </c>
      <c r="D1188" t="s">
        <v>123</v>
      </c>
      <c r="E1188" t="s">
        <v>1987</v>
      </c>
      <c r="F1188" t="s">
        <v>0</v>
      </c>
      <c r="G1188" t="s">
        <v>16</v>
      </c>
      <c r="H1188" t="str">
        <f>_xlfn.XLOOKUP(Flights[[#This Row],[Destination]], Airports!$A$2:$A$78, Airports!$D$2:$D$78)</f>
        <v>Dulles</v>
      </c>
      <c r="I1188" t="str" cm="1">
        <f t="array" ref="I1188">_xlfn.XLOOKUP(Flights[[#This Row],[Destination]],_xlfn._TRO_TRAILING( Airports!A:A),_xlfn._TRO_TRAILING( Airports!E:E), "Not found")</f>
        <v>VA</v>
      </c>
      <c r="J1188" s="1">
        <v>0.92361111111111116</v>
      </c>
      <c r="K1188" s="22">
        <f>HOUR(Flights[[#This Row],[Scheduled Departure]])</f>
        <v>22</v>
      </c>
      <c r="L1188" s="1">
        <v>0.92222222222222228</v>
      </c>
      <c r="M1188">
        <f>(L1188-J1188)*24*60</f>
        <v>-1.9999999999999929</v>
      </c>
      <c r="N1188" s="16">
        <f>Flights[[#This Row],[Length (min)]]/60</f>
        <v>4.5333333333333332</v>
      </c>
      <c r="O1188">
        <v>272</v>
      </c>
      <c r="P1188">
        <v>2288</v>
      </c>
      <c r="Q1188" s="18">
        <f>IFERROR(Flights[[#This Row],[Distance]]/Flights[[#This Row],[Length (hr)]], "")</f>
        <v>504.70588235294122</v>
      </c>
      <c r="R1188" s="1">
        <v>0.25555555555555554</v>
      </c>
      <c r="S1188" s="1" t="str">
        <f>IF(Flights[[#This Row],[Length (hr)]]&lt;2, "No meal", IF(Flights[[#This Row],[Length (hr)]]&lt;3.5, "Light meal", "Full meal"))</f>
        <v>Full meal</v>
      </c>
      <c r="T1188" s="1" t="str">
        <f>IF(AND(Flights[[#This Row],[Airline]]="US Airways", Flights[[#This Row],[Meal]]="Full Meal"), "Yes", "No")</f>
        <v>No</v>
      </c>
      <c r="U1188" s="1">
        <v>0.2361111111111111</v>
      </c>
      <c r="V1188">
        <v>-28</v>
      </c>
      <c r="W1188" s="1" t="str">
        <f>IF(Flights[[#This Row],[Arrival Delay]] = "", "Cancelled", IF(Flights[[#This Row],[Arrival Delay]]&gt;15, "Delayed", "On time"))</f>
        <v>On time</v>
      </c>
      <c r="X1188" t="str">
        <f>IF(Flights[[#This Row],[Status]]&lt;&gt;"Delayed","", IF(Flights[[#This Row],[Arrival Delay]]&gt;120, "Severe", IF(Flights[[#This Row],[Arrival Delay]]&gt;60, "Major", "Moderate")))</f>
        <v/>
      </c>
      <c r="Y1188" t="b">
        <v>0</v>
      </c>
      <c r="AA1188" t="str">
        <f>IF(OR(AND(Flights[[#This Row],[Status]]="Cancelled", Flights[[#This Row],[Cancellation Reason]]="Airline/Carrier"), Flights[[#This Row],[Delay Type]]="Severe"), "Yes", "No")</f>
        <v>No</v>
      </c>
    </row>
    <row r="1189" spans="1:27" x14ac:dyDescent="0.3">
      <c r="A1189" s="3">
        <v>42098</v>
      </c>
      <c r="B1189" s="22">
        <f>WEEKNUM(Flights[[#This Row],[Date]], 1)</f>
        <v>14</v>
      </c>
      <c r="C1189" s="22">
        <f>WEEKDAY(Flights[[#This Row],[Date]],1)</f>
        <v>7</v>
      </c>
      <c r="D1189" t="s">
        <v>1050</v>
      </c>
      <c r="E1189" t="s">
        <v>1988</v>
      </c>
      <c r="F1189" t="s">
        <v>0</v>
      </c>
      <c r="G1189" t="s">
        <v>28</v>
      </c>
      <c r="H1189" t="str">
        <f>_xlfn.XLOOKUP(Flights[[#This Row],[Destination]], Airports!$A$2:$A$78, Airports!$D$2:$D$78)</f>
        <v>Philadelphia</v>
      </c>
      <c r="I1189" t="str" cm="1">
        <f t="array" ref="I1189">_xlfn.XLOOKUP(Flights[[#This Row],[Destination]],_xlfn._TRO_TRAILING( Airports!A:A),_xlfn._TRO_TRAILING( Airports!E:E), "Not found")</f>
        <v>PA</v>
      </c>
      <c r="J1189" s="1">
        <v>7.6388888888888886E-3</v>
      </c>
      <c r="K1189" s="22">
        <f>HOUR(Flights[[#This Row],[Scheduled Departure]])</f>
        <v>0</v>
      </c>
      <c r="L1189" s="1">
        <v>4.1666666666666666E-3</v>
      </c>
      <c r="M1189">
        <f>(L1189-J1189)*24*60</f>
        <v>-5</v>
      </c>
      <c r="N1189" s="16">
        <f>Flights[[#This Row],[Length (min)]]/60</f>
        <v>4.5166666666666666</v>
      </c>
      <c r="O1189">
        <v>271</v>
      </c>
      <c r="P1189">
        <v>2402</v>
      </c>
      <c r="Q1189" s="18">
        <f>IFERROR(Flights[[#This Row],[Distance]]/Flights[[#This Row],[Length (hr)]], "")</f>
        <v>531.80811808118085</v>
      </c>
      <c r="R1189" s="1">
        <v>0.35069444444444442</v>
      </c>
      <c r="S1189" s="1" t="str">
        <f>IF(Flights[[#This Row],[Length (hr)]]&lt;2, "No meal", IF(Flights[[#This Row],[Length (hr)]]&lt;3.5, "Light meal", "Full meal"))</f>
        <v>Full meal</v>
      </c>
      <c r="T1189" s="1" t="str">
        <f>IF(AND(Flights[[#This Row],[Airline]]="US Airways", Flights[[#This Row],[Meal]]="Full Meal"), "Yes", "No")</f>
        <v>Yes</v>
      </c>
      <c r="U1189" s="1">
        <v>0.31736111111111109</v>
      </c>
      <c r="V1189">
        <v>-48</v>
      </c>
      <c r="W1189" s="1" t="str">
        <f>IF(Flights[[#This Row],[Arrival Delay]] = "", "Cancelled", IF(Flights[[#This Row],[Arrival Delay]]&gt;15, "Delayed", "On time"))</f>
        <v>On time</v>
      </c>
      <c r="X1189" t="str">
        <f>IF(Flights[[#This Row],[Status]]&lt;&gt;"Delayed","", IF(Flights[[#This Row],[Arrival Delay]]&gt;120, "Severe", IF(Flights[[#This Row],[Arrival Delay]]&gt;60, "Major", "Moderate")))</f>
        <v/>
      </c>
      <c r="Y1189" t="b">
        <v>0</v>
      </c>
      <c r="AA1189" t="str">
        <f>IF(OR(AND(Flights[[#This Row],[Status]]="Cancelled", Flights[[#This Row],[Cancellation Reason]]="Airline/Carrier"), Flights[[#This Row],[Delay Type]]="Severe"), "Yes", "No")</f>
        <v>No</v>
      </c>
    </row>
    <row r="1190" spans="1:27" x14ac:dyDescent="0.3">
      <c r="A1190" s="3">
        <v>42098</v>
      </c>
      <c r="B1190" s="22">
        <f>WEEKNUM(Flights[[#This Row],[Date]], 1)</f>
        <v>14</v>
      </c>
      <c r="C1190" s="22">
        <f>WEEKDAY(Flights[[#This Row],[Date]],1)</f>
        <v>7</v>
      </c>
      <c r="D1190" t="s">
        <v>126</v>
      </c>
      <c r="E1190" t="s">
        <v>1987</v>
      </c>
      <c r="F1190" t="s">
        <v>0</v>
      </c>
      <c r="G1190" t="s">
        <v>4</v>
      </c>
      <c r="H1190" t="str">
        <f>_xlfn.XLOOKUP(Flights[[#This Row],[Destination]], Airports!$A$2:$A$78, Airports!$D$2:$D$78)</f>
        <v>Chicago</v>
      </c>
      <c r="I1190" t="str" cm="1">
        <f t="array" ref="I1190">_xlfn.XLOOKUP(Flights[[#This Row],[Destination]],_xlfn._TRO_TRAILING( Airports!A:A),_xlfn._TRO_TRAILING( Airports!E:E), "Not found")</f>
        <v>IL</v>
      </c>
      <c r="J1190" s="1">
        <v>6.25E-2</v>
      </c>
      <c r="K1190" s="22">
        <f>HOUR(Flights[[#This Row],[Scheduled Departure]])</f>
        <v>1</v>
      </c>
      <c r="L1190" s="1">
        <v>6.6666666666666666E-2</v>
      </c>
      <c r="M1190">
        <f>(L1190-J1190)*24*60</f>
        <v>5.9999999999999982</v>
      </c>
      <c r="N1190" s="16">
        <f>Flights[[#This Row],[Length (min)]]/60</f>
        <v>3.9166666666666665</v>
      </c>
      <c r="O1190">
        <v>235</v>
      </c>
      <c r="P1190">
        <v>1744</v>
      </c>
      <c r="Q1190" s="18">
        <f>IFERROR(Flights[[#This Row],[Distance]]/Flights[[#This Row],[Length (hr)]], "")</f>
        <v>445.27659574468089</v>
      </c>
      <c r="R1190" s="1">
        <v>0.31805555555555554</v>
      </c>
      <c r="S1190" s="1" t="str">
        <f>IF(Flights[[#This Row],[Length (hr)]]&lt;2, "No meal", IF(Flights[[#This Row],[Length (hr)]]&lt;3.5, "Light meal", "Full meal"))</f>
        <v>Full meal</v>
      </c>
      <c r="T1190" s="1" t="str">
        <f>IF(AND(Flights[[#This Row],[Airline]]="US Airways", Flights[[#This Row],[Meal]]="Full Meal"), "Yes", "No")</f>
        <v>No</v>
      </c>
      <c r="U1190" s="1">
        <v>0.31319444444444444</v>
      </c>
      <c r="V1190">
        <v>-7</v>
      </c>
      <c r="W1190" s="1" t="str">
        <f>IF(Flights[[#This Row],[Arrival Delay]] = "", "Cancelled", IF(Flights[[#This Row],[Arrival Delay]]&gt;15, "Delayed", "On time"))</f>
        <v>On time</v>
      </c>
      <c r="X1190" t="str">
        <f>IF(Flights[[#This Row],[Status]]&lt;&gt;"Delayed","", IF(Flights[[#This Row],[Arrival Delay]]&gt;120, "Severe", IF(Flights[[#This Row],[Arrival Delay]]&gt;60, "Major", "Moderate")))</f>
        <v/>
      </c>
      <c r="Y1190" t="b">
        <v>0</v>
      </c>
      <c r="AA1190" t="str">
        <f>IF(OR(AND(Flights[[#This Row],[Status]]="Cancelled", Flights[[#This Row],[Cancellation Reason]]="Airline/Carrier"), Flights[[#This Row],[Delay Type]]="Severe"), "Yes", "No")</f>
        <v>No</v>
      </c>
    </row>
    <row r="1191" spans="1:27" x14ac:dyDescent="0.3">
      <c r="A1191" s="3">
        <v>42098</v>
      </c>
      <c r="B1191" s="22">
        <f>WEEKNUM(Flights[[#This Row],[Date]], 1)</f>
        <v>14</v>
      </c>
      <c r="C1191" s="22">
        <f>WEEKDAY(Flights[[#This Row],[Date]],1)</f>
        <v>7</v>
      </c>
      <c r="D1191" t="s">
        <v>131</v>
      </c>
      <c r="E1191" t="s">
        <v>1987</v>
      </c>
      <c r="F1191" t="s">
        <v>0</v>
      </c>
      <c r="G1191" t="s">
        <v>3</v>
      </c>
      <c r="H1191" t="str">
        <f>_xlfn.XLOOKUP(Flights[[#This Row],[Destination]], Airports!$A$2:$A$78, Airports!$D$2:$D$78)</f>
        <v>Dallas</v>
      </c>
      <c r="I1191" t="str" cm="1">
        <f t="array" ref="I1191">_xlfn.XLOOKUP(Flights[[#This Row],[Destination]],_xlfn._TRO_TRAILING( Airports!A:A),_xlfn._TRO_TRAILING( Airports!E:E), "Not found")</f>
        <v>TX</v>
      </c>
      <c r="J1191" s="1">
        <v>0.33194444444444443</v>
      </c>
      <c r="K1191" s="22">
        <f>HOUR(Flights[[#This Row],[Scheduled Departure]])</f>
        <v>7</v>
      </c>
      <c r="L1191" s="1">
        <v>0.37013888888888891</v>
      </c>
      <c r="M1191">
        <f>(L1191-J1191)*24*60</f>
        <v>55.000000000000043</v>
      </c>
      <c r="N1191" s="16">
        <f>Flights[[#This Row],[Length (min)]]/60</f>
        <v>2.9666666666666668</v>
      </c>
      <c r="O1191">
        <v>178</v>
      </c>
      <c r="P1191">
        <v>1235</v>
      </c>
      <c r="Q1191" s="18">
        <f>IFERROR(Flights[[#This Row],[Distance]]/Flights[[#This Row],[Length (hr)]], "")</f>
        <v>416.29213483146066</v>
      </c>
      <c r="R1191" s="1">
        <v>0.5444444444444444</v>
      </c>
      <c r="S1191" s="1" t="str">
        <f>IF(Flights[[#This Row],[Length (hr)]]&lt;2, "No meal", IF(Flights[[#This Row],[Length (hr)]]&lt;3.5, "Light meal", "Full meal"))</f>
        <v>Light meal</v>
      </c>
      <c r="T1191" s="1" t="str">
        <f>IF(AND(Flights[[#This Row],[Airline]]="US Airways", Flights[[#This Row],[Meal]]="Full Meal"), "Yes", "No")</f>
        <v>No</v>
      </c>
      <c r="U1191" s="1">
        <v>0.57708333333333328</v>
      </c>
      <c r="V1191">
        <v>47</v>
      </c>
      <c r="W1191" s="1" t="str">
        <f>IF(Flights[[#This Row],[Arrival Delay]] = "", "Cancelled", IF(Flights[[#This Row],[Arrival Delay]]&gt;15, "Delayed", "On time"))</f>
        <v>Delayed</v>
      </c>
      <c r="X1191" t="str">
        <f>IF(Flights[[#This Row],[Status]]&lt;&gt;"Delayed","", IF(Flights[[#This Row],[Arrival Delay]]&gt;120, "Severe", IF(Flights[[#This Row],[Arrival Delay]]&gt;60, "Major", "Moderate")))</f>
        <v>Moderate</v>
      </c>
      <c r="Y1191" t="b">
        <v>0</v>
      </c>
      <c r="AA1191" t="str">
        <f>IF(OR(AND(Flights[[#This Row],[Status]]="Cancelled", Flights[[#This Row],[Cancellation Reason]]="Airline/Carrier"), Flights[[#This Row],[Delay Type]]="Severe"), "Yes", "No")</f>
        <v>No</v>
      </c>
    </row>
    <row r="1192" spans="1:27" x14ac:dyDescent="0.3">
      <c r="A1192" s="3">
        <v>42098</v>
      </c>
      <c r="B1192" s="22">
        <f>WEEKNUM(Flights[[#This Row],[Date]], 1)</f>
        <v>14</v>
      </c>
      <c r="C1192" s="22">
        <f>WEEKDAY(Flights[[#This Row],[Date]],1)</f>
        <v>7</v>
      </c>
      <c r="D1192" t="s">
        <v>451</v>
      </c>
      <c r="E1192" t="s">
        <v>1996</v>
      </c>
      <c r="F1192" t="s">
        <v>0</v>
      </c>
      <c r="G1192" t="s">
        <v>4</v>
      </c>
      <c r="H1192" t="str">
        <f>_xlfn.XLOOKUP(Flights[[#This Row],[Destination]], Airports!$A$2:$A$78, Airports!$D$2:$D$78)</f>
        <v>Chicago</v>
      </c>
      <c r="I1192" t="str" cm="1">
        <f t="array" ref="I1192">_xlfn.XLOOKUP(Flights[[#This Row],[Destination]],_xlfn._TRO_TRAILING( Airports!A:A),_xlfn._TRO_TRAILING( Airports!E:E), "Not found")</f>
        <v>IL</v>
      </c>
      <c r="J1192" s="1">
        <v>0.45833333333333331</v>
      </c>
      <c r="K1192" s="22">
        <f>HOUR(Flights[[#This Row],[Scheduled Departure]])</f>
        <v>11</v>
      </c>
      <c r="L1192" s="1">
        <v>0.45763888888888887</v>
      </c>
      <c r="M1192">
        <f>(L1192-J1192)*24*60</f>
        <v>-0.99999999999999645</v>
      </c>
      <c r="N1192" s="16">
        <f>Flights[[#This Row],[Length (min)]]/60</f>
        <v>3.6666666666666665</v>
      </c>
      <c r="O1192">
        <v>220</v>
      </c>
      <c r="P1192">
        <v>1744</v>
      </c>
      <c r="Q1192" s="18">
        <f>IFERROR(Flights[[#This Row],[Distance]]/Flights[[#This Row],[Length (hr)]], "")</f>
        <v>475.63636363636368</v>
      </c>
      <c r="R1192" s="1">
        <v>0.71180555555555558</v>
      </c>
      <c r="S1192" s="1" t="str">
        <f>IF(Flights[[#This Row],[Length (hr)]]&lt;2, "No meal", IF(Flights[[#This Row],[Length (hr)]]&lt;3.5, "Light meal", "Full meal"))</f>
        <v>Full meal</v>
      </c>
      <c r="T1192" s="1" t="str">
        <f>IF(AND(Flights[[#This Row],[Airline]]="US Airways", Flights[[#This Row],[Meal]]="Full Meal"), "Yes", "No")</f>
        <v>No</v>
      </c>
      <c r="U1192" s="1">
        <v>0.69374999999999998</v>
      </c>
      <c r="V1192">
        <v>-26</v>
      </c>
      <c r="W1192" s="1" t="str">
        <f>IF(Flights[[#This Row],[Arrival Delay]] = "", "Cancelled", IF(Flights[[#This Row],[Arrival Delay]]&gt;15, "Delayed", "On time"))</f>
        <v>On time</v>
      </c>
      <c r="X1192" t="str">
        <f>IF(Flights[[#This Row],[Status]]&lt;&gt;"Delayed","", IF(Flights[[#This Row],[Arrival Delay]]&gt;120, "Severe", IF(Flights[[#This Row],[Arrival Delay]]&gt;60, "Major", "Moderate")))</f>
        <v/>
      </c>
      <c r="Y1192" t="b">
        <v>0</v>
      </c>
      <c r="AA1192" t="str">
        <f>IF(OR(AND(Flights[[#This Row],[Status]]="Cancelled", Flights[[#This Row],[Cancellation Reason]]="Airline/Carrier"), Flights[[#This Row],[Delay Type]]="Severe"), "Yes", "No")</f>
        <v>No</v>
      </c>
    </row>
    <row r="1193" spans="1:27" x14ac:dyDescent="0.3">
      <c r="A1193" s="3">
        <v>42098</v>
      </c>
      <c r="B1193" s="22">
        <f>WEEKNUM(Flights[[#This Row],[Date]], 1)</f>
        <v>14</v>
      </c>
      <c r="C1193" s="22">
        <f>WEEKDAY(Flights[[#This Row],[Date]],1)</f>
        <v>7</v>
      </c>
      <c r="D1193" t="s">
        <v>574</v>
      </c>
      <c r="E1193" t="s">
        <v>1996</v>
      </c>
      <c r="F1193" t="s">
        <v>0</v>
      </c>
      <c r="G1193" t="s">
        <v>9</v>
      </c>
      <c r="H1193" t="str">
        <f>_xlfn.XLOOKUP(Flights[[#This Row],[Destination]], Airports!$A$2:$A$78, Airports!$D$2:$D$78)</f>
        <v>San Francisco</v>
      </c>
      <c r="I1193" t="str" cm="1">
        <f t="array" ref="I1193">_xlfn.XLOOKUP(Flights[[#This Row],[Destination]],_xlfn._TRO_TRAILING( Airports!A:A),_xlfn._TRO_TRAILING( Airports!E:E), "Not found")</f>
        <v>CA</v>
      </c>
      <c r="J1193" s="1">
        <v>0.69097222222222221</v>
      </c>
      <c r="K1193" s="22">
        <f>HOUR(Flights[[#This Row],[Scheduled Departure]])</f>
        <v>16</v>
      </c>
      <c r="L1193" s="1">
        <v>0.68958333333333333</v>
      </c>
      <c r="M1193">
        <f>(L1193-J1193)*24*60</f>
        <v>-1.9999999999999929</v>
      </c>
      <c r="N1193" s="16">
        <f>Flights[[#This Row],[Length (min)]]/60</f>
        <v>1.2166666666666666</v>
      </c>
      <c r="O1193">
        <v>73</v>
      </c>
      <c r="P1193">
        <v>337</v>
      </c>
      <c r="Q1193" s="18">
        <f>IFERROR(Flights[[#This Row],[Distance]]/Flights[[#This Row],[Length (hr)]], "")</f>
        <v>276.98630136986304</v>
      </c>
      <c r="R1193" s="1">
        <v>0.74305555555555558</v>
      </c>
      <c r="S1193" s="1" t="str">
        <f>IF(Flights[[#This Row],[Length (hr)]]&lt;2, "No meal", IF(Flights[[#This Row],[Length (hr)]]&lt;3.5, "Light meal", "Full meal"))</f>
        <v>No meal</v>
      </c>
      <c r="T1193" s="1" t="str">
        <f>IF(AND(Flights[[#This Row],[Airline]]="US Airways", Flights[[#This Row],[Meal]]="Full Meal"), "Yes", "No")</f>
        <v>No</v>
      </c>
      <c r="U1193" s="1">
        <v>0.74027777777777781</v>
      </c>
      <c r="V1193">
        <v>-4</v>
      </c>
      <c r="W1193" s="1" t="str">
        <f>IF(Flights[[#This Row],[Arrival Delay]] = "", "Cancelled", IF(Flights[[#This Row],[Arrival Delay]]&gt;15, "Delayed", "On time"))</f>
        <v>On time</v>
      </c>
      <c r="X1193" t="str">
        <f>IF(Flights[[#This Row],[Status]]&lt;&gt;"Delayed","", IF(Flights[[#This Row],[Arrival Delay]]&gt;120, "Severe", IF(Flights[[#This Row],[Arrival Delay]]&gt;60, "Major", "Moderate")))</f>
        <v/>
      </c>
      <c r="Y1193" t="b">
        <v>0</v>
      </c>
      <c r="AA1193" t="str">
        <f>IF(OR(AND(Flights[[#This Row],[Status]]="Cancelled", Flights[[#This Row],[Cancellation Reason]]="Airline/Carrier"), Flights[[#This Row],[Delay Type]]="Severe"), "Yes", "No")</f>
        <v>No</v>
      </c>
    </row>
    <row r="1194" spans="1:27" x14ac:dyDescent="0.3">
      <c r="A1194" s="3">
        <v>42098</v>
      </c>
      <c r="B1194" s="22">
        <f>WEEKNUM(Flights[[#This Row],[Date]], 1)</f>
        <v>14</v>
      </c>
      <c r="C1194" s="22">
        <f>WEEKDAY(Flights[[#This Row],[Date]],1)</f>
        <v>7</v>
      </c>
      <c r="D1194" t="s">
        <v>1125</v>
      </c>
      <c r="E1194" t="s">
        <v>1995</v>
      </c>
      <c r="F1194" t="s">
        <v>0</v>
      </c>
      <c r="G1194" t="s">
        <v>273</v>
      </c>
      <c r="H1194" t="str">
        <f>_xlfn.XLOOKUP(Flights[[#This Row],[Destination]], Airports!$A$2:$A$78, Airports!$D$2:$D$78)</f>
        <v>Denver</v>
      </c>
      <c r="I1194" t="str" cm="1">
        <f t="array" ref="I1194">_xlfn.XLOOKUP(Flights[[#This Row],[Destination]],_xlfn._TRO_TRAILING( Airports!A:A),_xlfn._TRO_TRAILING( Airports!E:E), "Not found")</f>
        <v>CO</v>
      </c>
      <c r="J1194" s="1">
        <v>0.86458333333333337</v>
      </c>
      <c r="K1194" s="22">
        <f>HOUR(Flights[[#This Row],[Scheduled Departure]])</f>
        <v>20</v>
      </c>
      <c r="L1194" s="1">
        <v>0.86875000000000002</v>
      </c>
      <c r="M1194">
        <f>(L1194-J1194)*24*60</f>
        <v>5.9999999999999787</v>
      </c>
      <c r="N1194" s="16">
        <f>Flights[[#This Row],[Length (min)]]/60</f>
        <v>1.9666666666666666</v>
      </c>
      <c r="O1194">
        <v>118</v>
      </c>
      <c r="P1194">
        <v>862</v>
      </c>
      <c r="Q1194" s="18">
        <f>IFERROR(Flights[[#This Row],[Distance]]/Flights[[#This Row],[Length (hr)]], "")</f>
        <v>438.30508474576271</v>
      </c>
      <c r="R1194" s="1">
        <v>0.99652777777777779</v>
      </c>
      <c r="S1194" s="1" t="str">
        <f>IF(Flights[[#This Row],[Length (hr)]]&lt;2, "No meal", IF(Flights[[#This Row],[Length (hr)]]&lt;3.5, "Light meal", "Full meal"))</f>
        <v>No meal</v>
      </c>
      <c r="T1194" s="1" t="str">
        <f>IF(AND(Flights[[#This Row],[Airline]]="US Airways", Flights[[#This Row],[Meal]]="Full Meal"), "Yes", "No")</f>
        <v>No</v>
      </c>
      <c r="U1194" s="1">
        <v>0.99236111111111114</v>
      </c>
      <c r="V1194">
        <v>-6</v>
      </c>
      <c r="W1194" s="1" t="str">
        <f>IF(Flights[[#This Row],[Arrival Delay]] = "", "Cancelled", IF(Flights[[#This Row],[Arrival Delay]]&gt;15, "Delayed", "On time"))</f>
        <v>On time</v>
      </c>
      <c r="X1194" t="str">
        <f>IF(Flights[[#This Row],[Status]]&lt;&gt;"Delayed","", IF(Flights[[#This Row],[Arrival Delay]]&gt;120, "Severe", IF(Flights[[#This Row],[Arrival Delay]]&gt;60, "Major", "Moderate")))</f>
        <v/>
      </c>
      <c r="Y1194" t="b">
        <v>0</v>
      </c>
      <c r="AA1194" t="str">
        <f>IF(OR(AND(Flights[[#This Row],[Status]]="Cancelled", Flights[[#This Row],[Cancellation Reason]]="Airline/Carrier"), Flights[[#This Row],[Delay Type]]="Severe"), "Yes", "No")</f>
        <v>No</v>
      </c>
    </row>
    <row r="1195" spans="1:27" x14ac:dyDescent="0.3">
      <c r="A1195" s="3">
        <v>42098</v>
      </c>
      <c r="B1195" s="22">
        <f>WEEKNUM(Flights[[#This Row],[Date]], 1)</f>
        <v>14</v>
      </c>
      <c r="C1195" s="22">
        <f>WEEKDAY(Flights[[#This Row],[Date]],1)</f>
        <v>7</v>
      </c>
      <c r="D1195" t="s">
        <v>550</v>
      </c>
      <c r="E1195" t="s">
        <v>1994</v>
      </c>
      <c r="F1195" t="s">
        <v>0</v>
      </c>
      <c r="G1195" t="s">
        <v>260</v>
      </c>
      <c r="H1195" t="str">
        <f>_xlfn.XLOOKUP(Flights[[#This Row],[Destination]], Airports!$A$2:$A$78, Airports!$D$2:$D$78)</f>
        <v>San Diego</v>
      </c>
      <c r="I1195" t="str" cm="1">
        <f t="array" ref="I1195">_xlfn.XLOOKUP(Flights[[#This Row],[Destination]],_xlfn._TRO_TRAILING( Airports!A:A),_xlfn._TRO_TRAILING( Airports!E:E), "Not found")</f>
        <v>CA</v>
      </c>
      <c r="J1195" s="1">
        <v>0.875</v>
      </c>
      <c r="K1195" s="22">
        <f>HOUR(Flights[[#This Row],[Scheduled Departure]])</f>
        <v>21</v>
      </c>
      <c r="L1195" s="1">
        <v>0.88958333333333328</v>
      </c>
      <c r="M1195">
        <f>(L1195-J1195)*24*60</f>
        <v>20.999999999999925</v>
      </c>
      <c r="N1195" s="16">
        <f>Flights[[#This Row],[Length (min)]]/60</f>
        <v>0.95</v>
      </c>
      <c r="O1195">
        <v>57</v>
      </c>
      <c r="P1195">
        <v>86</v>
      </c>
      <c r="Q1195" s="18">
        <f>IFERROR(Flights[[#This Row],[Distance]]/Flights[[#This Row],[Length (hr)]], "")</f>
        <v>90.526315789473685</v>
      </c>
      <c r="R1195" s="1">
        <v>0.90833333333333333</v>
      </c>
      <c r="S1195" s="1" t="str">
        <f>IF(Flights[[#This Row],[Length (hr)]]&lt;2, "No meal", IF(Flights[[#This Row],[Length (hr)]]&lt;3.5, "Light meal", "Full meal"))</f>
        <v>No meal</v>
      </c>
      <c r="T1195" s="1" t="str">
        <f>IF(AND(Flights[[#This Row],[Airline]]="US Airways", Flights[[#This Row],[Meal]]="Full Meal"), "Yes", "No")</f>
        <v>No</v>
      </c>
      <c r="U1195" s="1">
        <v>0.9291666666666667</v>
      </c>
      <c r="V1195">
        <v>30</v>
      </c>
      <c r="W1195" s="1" t="str">
        <f>IF(Flights[[#This Row],[Arrival Delay]] = "", "Cancelled", IF(Flights[[#This Row],[Arrival Delay]]&gt;15, "Delayed", "On time"))</f>
        <v>Delayed</v>
      </c>
      <c r="X1195" t="str">
        <f>IF(Flights[[#This Row],[Status]]&lt;&gt;"Delayed","", IF(Flights[[#This Row],[Arrival Delay]]&gt;120, "Severe", IF(Flights[[#This Row],[Arrival Delay]]&gt;60, "Major", "Moderate")))</f>
        <v>Moderate</v>
      </c>
      <c r="Y1195" t="b">
        <v>0</v>
      </c>
      <c r="AA1195" t="str">
        <f>IF(OR(AND(Flights[[#This Row],[Status]]="Cancelled", Flights[[#This Row],[Cancellation Reason]]="Airline/Carrier"), Flights[[#This Row],[Delay Type]]="Severe"), "Yes", "No")</f>
        <v>No</v>
      </c>
    </row>
    <row r="1196" spans="1:27" x14ac:dyDescent="0.3">
      <c r="A1196" s="3">
        <v>42098</v>
      </c>
      <c r="B1196" s="22">
        <f>WEEKNUM(Flights[[#This Row],[Date]], 1)</f>
        <v>14</v>
      </c>
      <c r="C1196" s="22">
        <f>WEEKDAY(Flights[[#This Row],[Date]],1)</f>
        <v>7</v>
      </c>
      <c r="D1196" t="s">
        <v>102</v>
      </c>
      <c r="E1196" t="s">
        <v>1987</v>
      </c>
      <c r="F1196" t="s">
        <v>0</v>
      </c>
      <c r="G1196" t="s">
        <v>10</v>
      </c>
      <c r="H1196" t="str">
        <f>_xlfn.XLOOKUP(Flights[[#This Row],[Destination]], Airports!$A$2:$A$78, Airports!$D$2:$D$78)</f>
        <v>Boston</v>
      </c>
      <c r="I1196" t="str" cm="1">
        <f t="array" ref="I1196">_xlfn.XLOOKUP(Flights[[#This Row],[Destination]],_xlfn._TRO_TRAILING( Airports!A:A),_xlfn._TRO_TRAILING( Airports!E:E), "Not found")</f>
        <v>MA</v>
      </c>
      <c r="J1196" s="1">
        <v>0.90277777777777779</v>
      </c>
      <c r="K1196" s="22">
        <f>HOUR(Flights[[#This Row],[Scheduled Departure]])</f>
        <v>21</v>
      </c>
      <c r="L1196" s="1">
        <v>0.89930555555555558</v>
      </c>
      <c r="M1196">
        <f>(L1196-J1196)*24*60</f>
        <v>-4.9999999999999822</v>
      </c>
      <c r="N1196" s="16">
        <f>Flights[[#This Row],[Length (min)]]/60</f>
        <v>4.9333333333333336</v>
      </c>
      <c r="O1196">
        <v>296</v>
      </c>
      <c r="P1196">
        <v>2611</v>
      </c>
      <c r="Q1196" s="18">
        <f>IFERROR(Flights[[#This Row],[Distance]]/Flights[[#This Row],[Length (hr)]], "")</f>
        <v>529.25675675675677</v>
      </c>
      <c r="R1196" s="1">
        <v>0.26250000000000001</v>
      </c>
      <c r="S1196" s="1" t="str">
        <f>IF(Flights[[#This Row],[Length (hr)]]&lt;2, "No meal", IF(Flights[[#This Row],[Length (hr)]]&lt;3.5, "Light meal", "Full meal"))</f>
        <v>Full meal</v>
      </c>
      <c r="T1196" s="1" t="str">
        <f>IF(AND(Flights[[#This Row],[Airline]]="US Airways", Flights[[#This Row],[Meal]]="Full Meal"), "Yes", "No")</f>
        <v>No</v>
      </c>
      <c r="U1196" s="1">
        <v>0.2298611111111111</v>
      </c>
      <c r="V1196">
        <v>-47</v>
      </c>
      <c r="W1196" s="1" t="str">
        <f>IF(Flights[[#This Row],[Arrival Delay]] = "", "Cancelled", IF(Flights[[#This Row],[Arrival Delay]]&gt;15, "Delayed", "On time"))</f>
        <v>On time</v>
      </c>
      <c r="X1196" t="str">
        <f>IF(Flights[[#This Row],[Status]]&lt;&gt;"Delayed","", IF(Flights[[#This Row],[Arrival Delay]]&gt;120, "Severe", IF(Flights[[#This Row],[Arrival Delay]]&gt;60, "Major", "Moderate")))</f>
        <v/>
      </c>
      <c r="Y1196" t="b">
        <v>0</v>
      </c>
      <c r="AA1196" t="str">
        <f>IF(OR(AND(Flights[[#This Row],[Status]]="Cancelled", Flights[[#This Row],[Cancellation Reason]]="Airline/Carrier"), Flights[[#This Row],[Delay Type]]="Severe"), "Yes", "No")</f>
        <v>No</v>
      </c>
    </row>
    <row r="1197" spans="1:27" x14ac:dyDescent="0.3">
      <c r="A1197" s="3">
        <v>42098</v>
      </c>
      <c r="B1197" s="22">
        <f>WEEKNUM(Flights[[#This Row],[Date]], 1)</f>
        <v>14</v>
      </c>
      <c r="C1197" s="22">
        <f>WEEKDAY(Flights[[#This Row],[Date]],1)</f>
        <v>7</v>
      </c>
      <c r="D1197" t="s">
        <v>1244</v>
      </c>
      <c r="E1197" t="s">
        <v>1988</v>
      </c>
      <c r="F1197" t="s">
        <v>0</v>
      </c>
      <c r="G1197" t="s">
        <v>28</v>
      </c>
      <c r="H1197" t="str">
        <f>_xlfn.XLOOKUP(Flights[[#This Row],[Destination]], Airports!$A$2:$A$78, Airports!$D$2:$D$78)</f>
        <v>Philadelphia</v>
      </c>
      <c r="I1197" t="str" cm="1">
        <f t="array" ref="I1197">_xlfn.XLOOKUP(Flights[[#This Row],[Destination]],_xlfn._TRO_TRAILING( Airports!A:A),_xlfn._TRO_TRAILING( Airports!E:E), "Not found")</f>
        <v>PA</v>
      </c>
      <c r="J1197" s="1">
        <v>0.92152777777777772</v>
      </c>
      <c r="K1197" s="22">
        <f>HOUR(Flights[[#This Row],[Scheduled Departure]])</f>
        <v>22</v>
      </c>
      <c r="L1197" s="1">
        <v>0.9194444444444444</v>
      </c>
      <c r="M1197">
        <f>(L1197-J1197)*24*60</f>
        <v>-2.9999999999999893</v>
      </c>
      <c r="N1197" s="16">
        <f>Flights[[#This Row],[Length (min)]]/60</f>
        <v>4.6333333333333337</v>
      </c>
      <c r="O1197">
        <v>278</v>
      </c>
      <c r="P1197">
        <v>2402</v>
      </c>
      <c r="Q1197" s="18">
        <f>IFERROR(Flights[[#This Row],[Distance]]/Flights[[#This Row],[Length (hr)]], "")</f>
        <v>518.41726618705036</v>
      </c>
      <c r="R1197" s="1">
        <v>0.2638888888888889</v>
      </c>
      <c r="S1197" s="1" t="str">
        <f>IF(Flights[[#This Row],[Length (hr)]]&lt;2, "No meal", IF(Flights[[#This Row],[Length (hr)]]&lt;3.5, "Light meal", "Full meal"))</f>
        <v>Full meal</v>
      </c>
      <c r="T1197" s="1" t="str">
        <f>IF(AND(Flights[[#This Row],[Airline]]="US Airways", Flights[[#This Row],[Meal]]="Full Meal"), "Yes", "No")</f>
        <v>Yes</v>
      </c>
      <c r="U1197" s="1">
        <v>0.23749999999999999</v>
      </c>
      <c r="V1197">
        <v>-38</v>
      </c>
      <c r="W1197" s="1" t="str">
        <f>IF(Flights[[#This Row],[Arrival Delay]] = "", "Cancelled", IF(Flights[[#This Row],[Arrival Delay]]&gt;15, "Delayed", "On time"))</f>
        <v>On time</v>
      </c>
      <c r="X1197" t="str">
        <f>IF(Flights[[#This Row],[Status]]&lt;&gt;"Delayed","", IF(Flights[[#This Row],[Arrival Delay]]&gt;120, "Severe", IF(Flights[[#This Row],[Arrival Delay]]&gt;60, "Major", "Moderate")))</f>
        <v/>
      </c>
      <c r="Y1197" t="b">
        <v>0</v>
      </c>
      <c r="AA1197" t="str">
        <f>IF(OR(AND(Flights[[#This Row],[Status]]="Cancelled", Flights[[#This Row],[Cancellation Reason]]="Airline/Carrier"), Flights[[#This Row],[Delay Type]]="Severe"), "Yes", "No")</f>
        <v>No</v>
      </c>
    </row>
    <row r="1198" spans="1:27" x14ac:dyDescent="0.3">
      <c r="A1198" s="3">
        <v>42098</v>
      </c>
      <c r="B1198" s="22">
        <f>WEEKNUM(Flights[[#This Row],[Date]], 1)</f>
        <v>14</v>
      </c>
      <c r="C1198" s="22">
        <f>WEEKDAY(Flights[[#This Row],[Date]],1)</f>
        <v>7</v>
      </c>
      <c r="D1198" t="s">
        <v>648</v>
      </c>
      <c r="E1198" t="s">
        <v>1992</v>
      </c>
      <c r="F1198" t="s">
        <v>0</v>
      </c>
      <c r="G1198" t="s">
        <v>12</v>
      </c>
      <c r="H1198" t="str">
        <f>_xlfn.XLOOKUP(Flights[[#This Row],[Destination]], Airports!$A$2:$A$78, Airports!$D$2:$D$78)</f>
        <v>New York</v>
      </c>
      <c r="I1198" t="str" cm="1">
        <f t="array" ref="I1198">_xlfn.XLOOKUP(Flights[[#This Row],[Destination]],_xlfn._TRO_TRAILING( Airports!A:A),_xlfn._TRO_TRAILING( Airports!E:E), "Not found")</f>
        <v>NY</v>
      </c>
      <c r="J1198" s="1">
        <v>0.98958333333333337</v>
      </c>
      <c r="K1198" s="22">
        <f>HOUR(Flights[[#This Row],[Scheduled Departure]])</f>
        <v>23</v>
      </c>
      <c r="L1198" s="1">
        <v>0</v>
      </c>
      <c r="M1198">
        <f>(L1198-J1198)*24*60</f>
        <v>-1425</v>
      </c>
      <c r="N1198" s="16">
        <f>Flights[[#This Row],[Length (min)]]/60</f>
        <v>4.75</v>
      </c>
      <c r="O1198">
        <v>285</v>
      </c>
      <c r="P1198">
        <v>2475</v>
      </c>
      <c r="Q1198" s="18">
        <f>IFERROR(Flights[[#This Row],[Distance]]/Flights[[#This Row],[Length (hr)]], "")</f>
        <v>521.0526315789474</v>
      </c>
      <c r="R1198" s="1">
        <v>0.33333333333333331</v>
      </c>
      <c r="S1198" s="1" t="str">
        <f>IF(Flights[[#This Row],[Length (hr)]]&lt;2, "No meal", IF(Flights[[#This Row],[Length (hr)]]&lt;3.5, "Light meal", "Full meal"))</f>
        <v>Full meal</v>
      </c>
      <c r="T1198" s="1" t="str">
        <f>IF(AND(Flights[[#This Row],[Airline]]="US Airways", Flights[[#This Row],[Meal]]="Full Meal"), "Yes", "No")</f>
        <v>No</v>
      </c>
      <c r="U1198" s="1">
        <v>0.32291666666666669</v>
      </c>
      <c r="V1198">
        <v>-15</v>
      </c>
      <c r="W1198" s="1" t="str">
        <f>IF(Flights[[#This Row],[Arrival Delay]] = "", "Cancelled", IF(Flights[[#This Row],[Arrival Delay]]&gt;15, "Delayed", "On time"))</f>
        <v>On time</v>
      </c>
      <c r="X1198" t="str">
        <f>IF(Flights[[#This Row],[Status]]&lt;&gt;"Delayed","", IF(Flights[[#This Row],[Arrival Delay]]&gt;120, "Severe", IF(Flights[[#This Row],[Arrival Delay]]&gt;60, "Major", "Moderate")))</f>
        <v/>
      </c>
      <c r="Y1198" t="b">
        <v>0</v>
      </c>
      <c r="AA1198" t="str">
        <f>IF(OR(AND(Flights[[#This Row],[Status]]="Cancelled", Flights[[#This Row],[Cancellation Reason]]="Airline/Carrier"), Flights[[#This Row],[Delay Type]]="Severe"), "Yes", "No")</f>
        <v>No</v>
      </c>
    </row>
    <row r="1199" spans="1:27" x14ac:dyDescent="0.3">
      <c r="A1199" s="3">
        <v>42099</v>
      </c>
      <c r="B1199" s="22">
        <f>WEEKNUM(Flights[[#This Row],[Date]], 1)</f>
        <v>15</v>
      </c>
      <c r="C1199" s="22">
        <f>WEEKDAY(Flights[[#This Row],[Date]],1)</f>
        <v>1</v>
      </c>
      <c r="D1199" t="s">
        <v>450</v>
      </c>
      <c r="E1199" t="s">
        <v>1998</v>
      </c>
      <c r="F1199" t="s">
        <v>0</v>
      </c>
      <c r="G1199" t="s">
        <v>273</v>
      </c>
      <c r="H1199" t="str">
        <f>_xlfn.XLOOKUP(Flights[[#This Row],[Destination]], Airports!$A$2:$A$78, Airports!$D$2:$D$78)</f>
        <v>Denver</v>
      </c>
      <c r="I1199" t="str" cm="1">
        <f t="array" ref="I1199">_xlfn.XLOOKUP(Flights[[#This Row],[Destination]],_xlfn._TRO_TRAILING( Airports!A:A),_xlfn._TRO_TRAILING( Airports!E:E), "Not found")</f>
        <v>CO</v>
      </c>
      <c r="J1199" s="1">
        <v>0.41319444444444442</v>
      </c>
      <c r="K1199" s="22">
        <f>HOUR(Flights[[#This Row],[Scheduled Departure]])</f>
        <v>9</v>
      </c>
      <c r="L1199" s="1">
        <v>0.41388888888888886</v>
      </c>
      <c r="M1199">
        <f>(L1199-J1199)*24*60</f>
        <v>0.99999999999999645</v>
      </c>
      <c r="N1199" s="16">
        <f>Flights[[#This Row],[Length (min)]]/60</f>
        <v>1.9333333333333333</v>
      </c>
      <c r="O1199">
        <v>116</v>
      </c>
      <c r="P1199">
        <v>862</v>
      </c>
      <c r="Q1199" s="18">
        <f>IFERROR(Flights[[#This Row],[Distance]]/Flights[[#This Row],[Length (hr)]], "")</f>
        <v>445.86206896551721</v>
      </c>
      <c r="R1199" s="1">
        <v>0.55069444444444449</v>
      </c>
      <c r="S1199" s="1" t="str">
        <f>IF(Flights[[#This Row],[Length (hr)]]&lt;2, "No meal", IF(Flights[[#This Row],[Length (hr)]]&lt;3.5, "Light meal", "Full meal"))</f>
        <v>No meal</v>
      </c>
      <c r="T1199" s="1" t="str">
        <f>IF(AND(Flights[[#This Row],[Airline]]="US Airways", Flights[[#This Row],[Meal]]="Full Meal"), "Yes", "No")</f>
        <v>No</v>
      </c>
      <c r="U1199" s="1">
        <v>0.53611111111111109</v>
      </c>
      <c r="V1199">
        <v>-21</v>
      </c>
      <c r="W1199" s="1" t="str">
        <f>IF(Flights[[#This Row],[Arrival Delay]] = "", "Cancelled", IF(Flights[[#This Row],[Arrival Delay]]&gt;15, "Delayed", "On time"))</f>
        <v>On time</v>
      </c>
      <c r="X1199" t="str">
        <f>IF(Flights[[#This Row],[Status]]&lt;&gt;"Delayed","", IF(Flights[[#This Row],[Arrival Delay]]&gt;120, "Severe", IF(Flights[[#This Row],[Arrival Delay]]&gt;60, "Major", "Moderate")))</f>
        <v/>
      </c>
      <c r="Y1199" t="b">
        <v>0</v>
      </c>
      <c r="AA1199" t="str">
        <f>IF(OR(AND(Flights[[#This Row],[Status]]="Cancelled", Flights[[#This Row],[Cancellation Reason]]="Airline/Carrier"), Flights[[#This Row],[Delay Type]]="Severe"), "Yes", "No")</f>
        <v>No</v>
      </c>
    </row>
    <row r="1200" spans="1:27" x14ac:dyDescent="0.3">
      <c r="A1200" s="3">
        <v>42099</v>
      </c>
      <c r="B1200" s="22">
        <f>WEEKNUM(Flights[[#This Row],[Date]], 1)</f>
        <v>15</v>
      </c>
      <c r="C1200" s="22">
        <f>WEEKDAY(Flights[[#This Row],[Date]],1)</f>
        <v>1</v>
      </c>
      <c r="D1200" t="s">
        <v>967</v>
      </c>
      <c r="E1200" t="s">
        <v>1996</v>
      </c>
      <c r="F1200" t="s">
        <v>0</v>
      </c>
      <c r="G1200" t="s">
        <v>9</v>
      </c>
      <c r="H1200" t="str">
        <f>_xlfn.XLOOKUP(Flights[[#This Row],[Destination]], Airports!$A$2:$A$78, Airports!$D$2:$D$78)</f>
        <v>San Francisco</v>
      </c>
      <c r="I1200" t="str" cm="1">
        <f t="array" ref="I1200">_xlfn.XLOOKUP(Flights[[#This Row],[Destination]],_xlfn._TRO_TRAILING( Airports!A:A),_xlfn._TRO_TRAILING( Airports!E:E), "Not found")</f>
        <v>CA</v>
      </c>
      <c r="J1200" s="1">
        <v>0.52083333333333337</v>
      </c>
      <c r="K1200" s="22">
        <f>HOUR(Flights[[#This Row],[Scheduled Departure]])</f>
        <v>12</v>
      </c>
      <c r="L1200" s="1">
        <v>0.54791666666666672</v>
      </c>
      <c r="M1200">
        <f>(L1200-J1200)*24*60</f>
        <v>39.000000000000021</v>
      </c>
      <c r="N1200" s="16">
        <f>Flights[[#This Row],[Length (min)]]/60</f>
        <v>1.2</v>
      </c>
      <c r="O1200">
        <v>72</v>
      </c>
      <c r="P1200">
        <v>337</v>
      </c>
      <c r="Q1200" s="18">
        <f>IFERROR(Flights[[#This Row],[Distance]]/Flights[[#This Row],[Length (hr)]], "")</f>
        <v>280.83333333333337</v>
      </c>
      <c r="R1200" s="1">
        <v>0.57638888888888884</v>
      </c>
      <c r="S1200" s="1" t="str">
        <f>IF(Flights[[#This Row],[Length (hr)]]&lt;2, "No meal", IF(Flights[[#This Row],[Length (hr)]]&lt;3.5, "Light meal", "Full meal"))</f>
        <v>No meal</v>
      </c>
      <c r="T1200" s="1" t="str">
        <f>IF(AND(Flights[[#This Row],[Airline]]="US Airways", Flights[[#This Row],[Meal]]="Full Meal"), "Yes", "No")</f>
        <v>No</v>
      </c>
      <c r="U1200" s="1">
        <v>0.59791666666666665</v>
      </c>
      <c r="V1200">
        <v>31</v>
      </c>
      <c r="W1200" s="1" t="str">
        <f>IF(Flights[[#This Row],[Arrival Delay]] = "", "Cancelled", IF(Flights[[#This Row],[Arrival Delay]]&gt;15, "Delayed", "On time"))</f>
        <v>Delayed</v>
      </c>
      <c r="X1200" t="str">
        <f>IF(Flights[[#This Row],[Status]]&lt;&gt;"Delayed","", IF(Flights[[#This Row],[Arrival Delay]]&gt;120, "Severe", IF(Flights[[#This Row],[Arrival Delay]]&gt;60, "Major", "Moderate")))</f>
        <v>Moderate</v>
      </c>
      <c r="Y1200" t="b">
        <v>0</v>
      </c>
      <c r="AA1200" t="str">
        <f>IF(OR(AND(Flights[[#This Row],[Status]]="Cancelled", Flights[[#This Row],[Cancellation Reason]]="Airline/Carrier"), Flights[[#This Row],[Delay Type]]="Severe"), "Yes", "No")</f>
        <v>No</v>
      </c>
    </row>
    <row r="1201" spans="1:27" x14ac:dyDescent="0.3">
      <c r="A1201" s="3">
        <v>42099</v>
      </c>
      <c r="B1201" s="22">
        <f>WEEKNUM(Flights[[#This Row],[Date]], 1)</f>
        <v>15</v>
      </c>
      <c r="C1201" s="22">
        <f>WEEKDAY(Flights[[#This Row],[Date]],1)</f>
        <v>1</v>
      </c>
      <c r="D1201" t="s">
        <v>542</v>
      </c>
      <c r="E1201" t="s">
        <v>1989</v>
      </c>
      <c r="F1201" t="s">
        <v>0</v>
      </c>
      <c r="G1201" t="s">
        <v>17</v>
      </c>
      <c r="H1201" t="str">
        <f>_xlfn.XLOOKUP(Flights[[#This Row],[Destination]], Airports!$A$2:$A$78, Airports!$D$2:$D$78)</f>
        <v>Honolulu</v>
      </c>
      <c r="I1201" t="str" cm="1">
        <f t="array" ref="I1201">_xlfn.XLOOKUP(Flights[[#This Row],[Destination]],_xlfn._TRO_TRAILING( Airports!A:A),_xlfn._TRO_TRAILING( Airports!E:E), "Not found")</f>
        <v>HI</v>
      </c>
      <c r="J1201" s="1">
        <v>0.61805555555555558</v>
      </c>
      <c r="K1201" s="22">
        <f>HOUR(Flights[[#This Row],[Scheduled Departure]])</f>
        <v>14</v>
      </c>
      <c r="L1201" s="1">
        <v>0.61944444444444446</v>
      </c>
      <c r="M1201">
        <f>(L1201-J1201)*24*60</f>
        <v>1.9999999999999929</v>
      </c>
      <c r="N1201" s="16">
        <f>Flights[[#This Row],[Length (min)]]/60</f>
        <v>5.8</v>
      </c>
      <c r="O1201">
        <v>348</v>
      </c>
      <c r="P1201">
        <v>2556</v>
      </c>
      <c r="Q1201" s="18">
        <f>IFERROR(Flights[[#This Row],[Distance]]/Flights[[#This Row],[Length (hr)]], "")</f>
        <v>440.68965517241378</v>
      </c>
      <c r="R1201" s="1">
        <v>0.7416666666666667</v>
      </c>
      <c r="S1201" s="1" t="str">
        <f>IF(Flights[[#This Row],[Length (hr)]]&lt;2, "No meal", IF(Flights[[#This Row],[Length (hr)]]&lt;3.5, "Light meal", "Full meal"))</f>
        <v>Full meal</v>
      </c>
      <c r="T1201" s="1" t="str">
        <f>IF(AND(Flights[[#This Row],[Airline]]="US Airways", Flights[[#This Row],[Meal]]="Full Meal"), "Yes", "No")</f>
        <v>No</v>
      </c>
      <c r="U1201" s="1">
        <v>0.73611111111111116</v>
      </c>
      <c r="V1201">
        <v>-8</v>
      </c>
      <c r="W1201" s="1" t="str">
        <f>IF(Flights[[#This Row],[Arrival Delay]] = "", "Cancelled", IF(Flights[[#This Row],[Arrival Delay]]&gt;15, "Delayed", "On time"))</f>
        <v>On time</v>
      </c>
      <c r="X1201" t="str">
        <f>IF(Flights[[#This Row],[Status]]&lt;&gt;"Delayed","", IF(Flights[[#This Row],[Arrival Delay]]&gt;120, "Severe", IF(Flights[[#This Row],[Arrival Delay]]&gt;60, "Major", "Moderate")))</f>
        <v/>
      </c>
      <c r="Y1201" t="b">
        <v>0</v>
      </c>
      <c r="AA1201" t="str">
        <f>IF(OR(AND(Flights[[#This Row],[Status]]="Cancelled", Flights[[#This Row],[Cancellation Reason]]="Airline/Carrier"), Flights[[#This Row],[Delay Type]]="Severe"), "Yes", "No")</f>
        <v>No</v>
      </c>
    </row>
    <row r="1202" spans="1:27" x14ac:dyDescent="0.3">
      <c r="A1202" s="3">
        <v>42099</v>
      </c>
      <c r="B1202" s="22">
        <f>WEEKNUM(Flights[[#This Row],[Date]], 1)</f>
        <v>15</v>
      </c>
      <c r="C1202" s="22">
        <f>WEEKDAY(Flights[[#This Row],[Date]],1)</f>
        <v>1</v>
      </c>
      <c r="D1202" t="s">
        <v>149</v>
      </c>
      <c r="E1202" t="s">
        <v>1987</v>
      </c>
      <c r="F1202" t="s">
        <v>0</v>
      </c>
      <c r="G1202" t="s">
        <v>10</v>
      </c>
      <c r="H1202" t="str">
        <f>_xlfn.XLOOKUP(Flights[[#This Row],[Destination]], Airports!$A$2:$A$78, Airports!$D$2:$D$78)</f>
        <v>Boston</v>
      </c>
      <c r="I1202" t="str" cm="1">
        <f t="array" ref="I1202">_xlfn.XLOOKUP(Flights[[#This Row],[Destination]],_xlfn._TRO_TRAILING( Airports!A:A),_xlfn._TRO_TRAILING( Airports!E:E), "Not found")</f>
        <v>MA</v>
      </c>
      <c r="J1202" s="1">
        <v>0.64236111111111116</v>
      </c>
      <c r="K1202" s="22">
        <f>HOUR(Flights[[#This Row],[Scheduled Departure]])</f>
        <v>15</v>
      </c>
      <c r="L1202" s="1">
        <v>0.64166666666666672</v>
      </c>
      <c r="M1202">
        <f>(L1202-J1202)*24*60</f>
        <v>-0.99999999999999645</v>
      </c>
      <c r="N1202" s="16">
        <f>Flights[[#This Row],[Length (min)]]/60</f>
        <v>4.9833333333333334</v>
      </c>
      <c r="O1202">
        <v>299</v>
      </c>
      <c r="P1202">
        <v>2611</v>
      </c>
      <c r="Q1202" s="18">
        <f>IFERROR(Flights[[#This Row],[Distance]]/Flights[[#This Row],[Length (hr)]], "")</f>
        <v>523.94648829431435</v>
      </c>
      <c r="R1202" s="1">
        <v>3.472222222222222E-3</v>
      </c>
      <c r="S1202" s="1" t="str">
        <f>IF(Flights[[#This Row],[Length (hr)]]&lt;2, "No meal", IF(Flights[[#This Row],[Length (hr)]]&lt;3.5, "Light meal", "Full meal"))</f>
        <v>Full meal</v>
      </c>
      <c r="T1202" s="1" t="str">
        <f>IF(AND(Flights[[#This Row],[Airline]]="US Airways", Flights[[#This Row],[Meal]]="Full Meal"), "Yes", "No")</f>
        <v>No</v>
      </c>
      <c r="U1202" s="1">
        <v>0.97430555555555554</v>
      </c>
      <c r="V1202">
        <v>-42</v>
      </c>
      <c r="W1202" s="1" t="str">
        <f>IF(Flights[[#This Row],[Arrival Delay]] = "", "Cancelled", IF(Flights[[#This Row],[Arrival Delay]]&gt;15, "Delayed", "On time"))</f>
        <v>On time</v>
      </c>
      <c r="X1202" t="str">
        <f>IF(Flights[[#This Row],[Status]]&lt;&gt;"Delayed","", IF(Flights[[#This Row],[Arrival Delay]]&gt;120, "Severe", IF(Flights[[#This Row],[Arrival Delay]]&gt;60, "Major", "Moderate")))</f>
        <v/>
      </c>
      <c r="Y1202" t="b">
        <v>0</v>
      </c>
      <c r="AA1202" t="str">
        <f>IF(OR(AND(Flights[[#This Row],[Status]]="Cancelled", Flights[[#This Row],[Cancellation Reason]]="Airline/Carrier"), Flights[[#This Row],[Delay Type]]="Severe"), "Yes", "No")</f>
        <v>No</v>
      </c>
    </row>
    <row r="1203" spans="1:27" x14ac:dyDescent="0.3">
      <c r="A1203" s="3">
        <v>42099</v>
      </c>
      <c r="B1203" s="22">
        <f>WEEKNUM(Flights[[#This Row],[Date]], 1)</f>
        <v>15</v>
      </c>
      <c r="C1203" s="22">
        <f>WEEKDAY(Flights[[#This Row],[Date]],1)</f>
        <v>1</v>
      </c>
      <c r="D1203" t="s">
        <v>1161</v>
      </c>
      <c r="E1203" t="s">
        <v>1991</v>
      </c>
      <c r="F1203" t="s">
        <v>0</v>
      </c>
      <c r="G1203" t="s">
        <v>344</v>
      </c>
      <c r="H1203" t="str">
        <f>_xlfn.XLOOKUP(Flights[[#This Row],[Destination]], Airports!$A$2:$A$78, Airports!$D$2:$D$78)</f>
        <v>Seattle</v>
      </c>
      <c r="I1203" t="str" cm="1">
        <f t="array" ref="I1203">_xlfn.XLOOKUP(Flights[[#This Row],[Destination]],_xlfn._TRO_TRAILING( Airports!A:A),_xlfn._TRO_TRAILING( Airports!E:E), "Not found")</f>
        <v>WA</v>
      </c>
      <c r="J1203" s="1">
        <v>0.65277777777777779</v>
      </c>
      <c r="K1203" s="22">
        <f>HOUR(Flights[[#This Row],[Scheduled Departure]])</f>
        <v>15</v>
      </c>
      <c r="L1203" s="1">
        <v>0.65069444444444446</v>
      </c>
      <c r="M1203">
        <f>(L1203-J1203)*24*60</f>
        <v>-2.9999999999999893</v>
      </c>
      <c r="N1203" s="16">
        <f>Flights[[#This Row],[Length (min)]]/60</f>
        <v>2.2999999999999998</v>
      </c>
      <c r="O1203">
        <v>138</v>
      </c>
      <c r="P1203">
        <v>954</v>
      </c>
      <c r="Q1203" s="18">
        <f>IFERROR(Flights[[#This Row],[Distance]]/Flights[[#This Row],[Length (hr)]], "")</f>
        <v>414.78260869565219</v>
      </c>
      <c r="R1203" s="1">
        <v>0.76388888888888884</v>
      </c>
      <c r="S1203" s="1" t="str">
        <f>IF(Flights[[#This Row],[Length (hr)]]&lt;2, "No meal", IF(Flights[[#This Row],[Length (hr)]]&lt;3.5, "Light meal", "Full meal"))</f>
        <v>Light meal</v>
      </c>
      <c r="T1203" s="1" t="str">
        <f>IF(AND(Flights[[#This Row],[Airline]]="US Airways", Flights[[#This Row],[Meal]]="Full Meal"), "Yes", "No")</f>
        <v>No</v>
      </c>
      <c r="U1203" s="1">
        <v>0.74652777777777779</v>
      </c>
      <c r="V1203">
        <v>-25</v>
      </c>
      <c r="W1203" s="1" t="str">
        <f>IF(Flights[[#This Row],[Arrival Delay]] = "", "Cancelled", IF(Flights[[#This Row],[Arrival Delay]]&gt;15, "Delayed", "On time"))</f>
        <v>On time</v>
      </c>
      <c r="X1203" t="str">
        <f>IF(Flights[[#This Row],[Status]]&lt;&gt;"Delayed","", IF(Flights[[#This Row],[Arrival Delay]]&gt;120, "Severe", IF(Flights[[#This Row],[Arrival Delay]]&gt;60, "Major", "Moderate")))</f>
        <v/>
      </c>
      <c r="Y1203" t="b">
        <v>0</v>
      </c>
      <c r="AA1203" t="str">
        <f>IF(OR(AND(Flights[[#This Row],[Status]]="Cancelled", Flights[[#This Row],[Cancellation Reason]]="Airline/Carrier"), Flights[[#This Row],[Delay Type]]="Severe"), "Yes", "No")</f>
        <v>No</v>
      </c>
    </row>
    <row r="1204" spans="1:27" x14ac:dyDescent="0.3">
      <c r="A1204" s="3">
        <v>42099</v>
      </c>
      <c r="B1204" s="22">
        <f>WEEKNUM(Flights[[#This Row],[Date]], 1)</f>
        <v>15</v>
      </c>
      <c r="C1204" s="22">
        <f>WEEKDAY(Flights[[#This Row],[Date]],1)</f>
        <v>1</v>
      </c>
      <c r="D1204" t="s">
        <v>1207</v>
      </c>
      <c r="E1204" t="s">
        <v>1989</v>
      </c>
      <c r="F1204" t="s">
        <v>0</v>
      </c>
      <c r="G1204" t="s">
        <v>29</v>
      </c>
      <c r="H1204" t="str">
        <f>_xlfn.XLOOKUP(Flights[[#This Row],[Destination]], Airports!$A$2:$A$78, Airports!$D$2:$D$78)</f>
        <v>Phoenix</v>
      </c>
      <c r="I1204" t="str" cm="1">
        <f t="array" ref="I1204">_xlfn.XLOOKUP(Flights[[#This Row],[Destination]],_xlfn._TRO_TRAILING( Airports!A:A),_xlfn._TRO_TRAILING( Airports!E:E), "Not found")</f>
        <v>AZ</v>
      </c>
      <c r="J1204" s="1">
        <v>0.89583333333333337</v>
      </c>
      <c r="K1204" s="22">
        <f>HOUR(Flights[[#This Row],[Scheduled Departure]])</f>
        <v>21</v>
      </c>
      <c r="L1204" s="1">
        <v>0.89444444444444449</v>
      </c>
      <c r="M1204">
        <f>(L1204-J1204)*24*60</f>
        <v>-1.9999999999999929</v>
      </c>
      <c r="N1204" s="16">
        <f>Flights[[#This Row],[Length (min)]]/60</f>
        <v>1.25</v>
      </c>
      <c r="O1204">
        <v>75</v>
      </c>
      <c r="P1204">
        <v>370</v>
      </c>
      <c r="Q1204" s="18">
        <f>IFERROR(Flights[[#This Row],[Distance]]/Flights[[#This Row],[Length (hr)]], "")</f>
        <v>296</v>
      </c>
      <c r="R1204" s="1">
        <v>0.9555555555555556</v>
      </c>
      <c r="S1204" s="1" t="str">
        <f>IF(Flights[[#This Row],[Length (hr)]]&lt;2, "No meal", IF(Flights[[#This Row],[Length (hr)]]&lt;3.5, "Light meal", "Full meal"))</f>
        <v>No meal</v>
      </c>
      <c r="T1204" s="1" t="str">
        <f>IF(AND(Flights[[#This Row],[Airline]]="US Airways", Flights[[#This Row],[Meal]]="Full Meal"), "Yes", "No")</f>
        <v>No</v>
      </c>
      <c r="U1204" s="1">
        <v>0.94652777777777775</v>
      </c>
      <c r="V1204">
        <v>-13</v>
      </c>
      <c r="W1204" s="1" t="str">
        <f>IF(Flights[[#This Row],[Arrival Delay]] = "", "Cancelled", IF(Flights[[#This Row],[Arrival Delay]]&gt;15, "Delayed", "On time"))</f>
        <v>On time</v>
      </c>
      <c r="X1204" t="str">
        <f>IF(Flights[[#This Row],[Status]]&lt;&gt;"Delayed","", IF(Flights[[#This Row],[Arrival Delay]]&gt;120, "Severe", IF(Flights[[#This Row],[Arrival Delay]]&gt;60, "Major", "Moderate")))</f>
        <v/>
      </c>
      <c r="Y1204" t="b">
        <v>0</v>
      </c>
      <c r="AA1204" t="str">
        <f>IF(OR(AND(Flights[[#This Row],[Status]]="Cancelled", Flights[[#This Row],[Cancellation Reason]]="Airline/Carrier"), Flights[[#This Row],[Delay Type]]="Severe"), "Yes", "No")</f>
        <v>No</v>
      </c>
    </row>
    <row r="1205" spans="1:27" x14ac:dyDescent="0.3">
      <c r="A1205" s="3">
        <v>42099</v>
      </c>
      <c r="B1205" s="22">
        <f>WEEKNUM(Flights[[#This Row],[Date]], 1)</f>
        <v>15</v>
      </c>
      <c r="C1205" s="22">
        <f>WEEKDAY(Flights[[#This Row],[Date]],1)</f>
        <v>1</v>
      </c>
      <c r="D1205" t="s">
        <v>1025</v>
      </c>
      <c r="E1205" t="s">
        <v>1994</v>
      </c>
      <c r="F1205" t="s">
        <v>0</v>
      </c>
      <c r="G1205" t="s">
        <v>15</v>
      </c>
      <c r="H1205" t="str">
        <f>_xlfn.XLOOKUP(Flights[[#This Row],[Destination]], Airports!$A$2:$A$78, Airports!$D$2:$D$78)</f>
        <v>Las Vegas</v>
      </c>
      <c r="I1205" t="str" cm="1">
        <f t="array" ref="I1205">_xlfn.XLOOKUP(Flights[[#This Row],[Destination]],_xlfn._TRO_TRAILING( Airports!A:A),_xlfn._TRO_TRAILING( Airports!E:E), "Not found")</f>
        <v>NV</v>
      </c>
      <c r="J1205" s="1">
        <v>0.94097222222222221</v>
      </c>
      <c r="K1205" s="22">
        <f>HOUR(Flights[[#This Row],[Scheduled Departure]])</f>
        <v>22</v>
      </c>
      <c r="L1205" s="1">
        <v>0.95</v>
      </c>
      <c r="M1205">
        <f>(L1205-J1205)*24*60</f>
        <v>12.999999999999954</v>
      </c>
      <c r="N1205" s="16">
        <f>Flights[[#This Row],[Length (min)]]/60</f>
        <v>1.3833333333333333</v>
      </c>
      <c r="O1205">
        <v>83</v>
      </c>
      <c r="P1205">
        <v>236</v>
      </c>
      <c r="Q1205" s="18">
        <f>IFERROR(Flights[[#This Row],[Distance]]/Flights[[#This Row],[Length (hr)]], "")</f>
        <v>170.60240963855421</v>
      </c>
      <c r="R1205" s="1">
        <v>0.99305555555555558</v>
      </c>
      <c r="S1205" s="1" t="str">
        <f>IF(Flights[[#This Row],[Length (hr)]]&lt;2, "No meal", IF(Flights[[#This Row],[Length (hr)]]&lt;3.5, "Light meal", "Full meal"))</f>
        <v>No meal</v>
      </c>
      <c r="T1205" s="1" t="str">
        <f>IF(AND(Flights[[#This Row],[Airline]]="US Airways", Flights[[#This Row],[Meal]]="Full Meal"), "Yes", "No")</f>
        <v>No</v>
      </c>
      <c r="U1205" s="1">
        <v>7.6388888888888886E-3</v>
      </c>
      <c r="V1205">
        <v>21</v>
      </c>
      <c r="W1205" s="1" t="str">
        <f>IF(Flights[[#This Row],[Arrival Delay]] = "", "Cancelled", IF(Flights[[#This Row],[Arrival Delay]]&gt;15, "Delayed", "On time"))</f>
        <v>Delayed</v>
      </c>
      <c r="X1205" t="str">
        <f>IF(Flights[[#This Row],[Status]]&lt;&gt;"Delayed","", IF(Flights[[#This Row],[Arrival Delay]]&gt;120, "Severe", IF(Flights[[#This Row],[Arrival Delay]]&gt;60, "Major", "Moderate")))</f>
        <v>Moderate</v>
      </c>
      <c r="Y1205" t="b">
        <v>0</v>
      </c>
      <c r="AA1205" t="str">
        <f>IF(OR(AND(Flights[[#This Row],[Status]]="Cancelled", Flights[[#This Row],[Cancellation Reason]]="Airline/Carrier"), Flights[[#This Row],[Delay Type]]="Severe"), "Yes", "No")</f>
        <v>No</v>
      </c>
    </row>
    <row r="1206" spans="1:27" x14ac:dyDescent="0.3">
      <c r="A1206" s="3">
        <v>42099</v>
      </c>
      <c r="B1206" s="22">
        <f>WEEKNUM(Flights[[#This Row],[Date]], 1)</f>
        <v>15</v>
      </c>
      <c r="C1206" s="22">
        <f>WEEKDAY(Flights[[#This Row],[Date]],1)</f>
        <v>1</v>
      </c>
      <c r="D1206" t="s">
        <v>1229</v>
      </c>
      <c r="E1206" t="s">
        <v>1990</v>
      </c>
      <c r="F1206" t="s">
        <v>0</v>
      </c>
      <c r="G1206" t="s">
        <v>316</v>
      </c>
      <c r="H1206" t="str">
        <f>_xlfn.XLOOKUP(Flights[[#This Row],[Destination]], Airports!$A$2:$A$78, Airports!$D$2:$D$78)</f>
        <v>New Orleans</v>
      </c>
      <c r="I1206" t="str" cm="1">
        <f t="array" ref="I1206">_xlfn.XLOOKUP(Flights[[#This Row],[Destination]],_xlfn._TRO_TRAILING( Airports!A:A),_xlfn._TRO_TRAILING( Airports!E:E), "Not found")</f>
        <v>LA</v>
      </c>
      <c r="J1206" s="1">
        <v>0.98263888888888884</v>
      </c>
      <c r="K1206" s="22">
        <f>HOUR(Flights[[#This Row],[Scheduled Departure]])</f>
        <v>23</v>
      </c>
      <c r="L1206" s="1">
        <v>0.99930555555555556</v>
      </c>
      <c r="M1206">
        <f>(L1206-J1206)*24*60</f>
        <v>24.000000000000075</v>
      </c>
      <c r="N1206" s="16">
        <f>Flights[[#This Row],[Length (min)]]/60</f>
        <v>3.3666666666666667</v>
      </c>
      <c r="O1206">
        <v>202</v>
      </c>
      <c r="P1206">
        <v>1670</v>
      </c>
      <c r="Q1206" s="18">
        <f>IFERROR(Flights[[#This Row],[Distance]]/Flights[[#This Row],[Length (hr)]], "")</f>
        <v>496.03960396039605</v>
      </c>
      <c r="R1206" s="1">
        <v>0.22013888888888888</v>
      </c>
      <c r="S1206" s="1" t="str">
        <f>IF(Flights[[#This Row],[Length (hr)]]&lt;2, "No meal", IF(Flights[[#This Row],[Length (hr)]]&lt;3.5, "Light meal", "Full meal"))</f>
        <v>Light meal</v>
      </c>
      <c r="T1206" s="1" t="str">
        <f>IF(AND(Flights[[#This Row],[Airline]]="US Airways", Flights[[#This Row],[Meal]]="Full Meal"), "Yes", "No")</f>
        <v>No</v>
      </c>
      <c r="U1206" s="1">
        <v>0.22291666666666668</v>
      </c>
      <c r="V1206">
        <v>4</v>
      </c>
      <c r="W1206" s="1" t="str">
        <f>IF(Flights[[#This Row],[Arrival Delay]] = "", "Cancelled", IF(Flights[[#This Row],[Arrival Delay]]&gt;15, "Delayed", "On time"))</f>
        <v>On time</v>
      </c>
      <c r="X1206" t="str">
        <f>IF(Flights[[#This Row],[Status]]&lt;&gt;"Delayed","", IF(Flights[[#This Row],[Arrival Delay]]&gt;120, "Severe", IF(Flights[[#This Row],[Arrival Delay]]&gt;60, "Major", "Moderate")))</f>
        <v/>
      </c>
      <c r="Y1206" t="b">
        <v>0</v>
      </c>
      <c r="AA1206" t="str">
        <f>IF(OR(AND(Flights[[#This Row],[Status]]="Cancelled", Flights[[#This Row],[Cancellation Reason]]="Airline/Carrier"), Flights[[#This Row],[Delay Type]]="Severe"), "Yes", "No")</f>
        <v>No</v>
      </c>
    </row>
    <row r="1207" spans="1:27" x14ac:dyDescent="0.3">
      <c r="A1207" s="3">
        <v>42099</v>
      </c>
      <c r="B1207" s="22">
        <f>WEEKNUM(Flights[[#This Row],[Date]], 1)</f>
        <v>15</v>
      </c>
      <c r="C1207" s="22">
        <f>WEEKDAY(Flights[[#This Row],[Date]],1)</f>
        <v>1</v>
      </c>
      <c r="D1207" t="s">
        <v>680</v>
      </c>
      <c r="E1207" t="s">
        <v>1996</v>
      </c>
      <c r="F1207" t="s">
        <v>0</v>
      </c>
      <c r="G1207" t="s">
        <v>281</v>
      </c>
      <c r="H1207" t="str">
        <f>_xlfn.XLOOKUP(Flights[[#This Row],[Destination]], Airports!$A$2:$A$78, Airports!$D$2:$D$78)</f>
        <v>Newark</v>
      </c>
      <c r="I1207" t="str" cm="1">
        <f t="array" ref="I1207">_xlfn.XLOOKUP(Flights[[#This Row],[Destination]],_xlfn._TRO_TRAILING( Airports!A:A),_xlfn._TRO_TRAILING( Airports!E:E), "Not found")</f>
        <v>NJ</v>
      </c>
      <c r="J1207" s="1">
        <v>0.98611111111111116</v>
      </c>
      <c r="K1207" s="22">
        <f>HOUR(Flights[[#This Row],[Scheduled Departure]])</f>
        <v>23</v>
      </c>
      <c r="L1207" s="1">
        <v>0.98333333333333328</v>
      </c>
      <c r="M1207">
        <f>(L1207-J1207)*24*60</f>
        <v>-4.0000000000001457</v>
      </c>
      <c r="N1207" s="16">
        <f>Flights[[#This Row],[Length (min)]]/60</f>
        <v>4.7166666666666668</v>
      </c>
      <c r="O1207">
        <v>283</v>
      </c>
      <c r="P1207">
        <v>2454</v>
      </c>
      <c r="Q1207" s="18">
        <f>IFERROR(Flights[[#This Row],[Distance]]/Flights[[#This Row],[Length (hr)]], "")</f>
        <v>520.28268551236749</v>
      </c>
      <c r="R1207" s="1">
        <v>0.3263888888888889</v>
      </c>
      <c r="S1207" s="1" t="str">
        <f>IF(Flights[[#This Row],[Length (hr)]]&lt;2, "No meal", IF(Flights[[#This Row],[Length (hr)]]&lt;3.5, "Light meal", "Full meal"))</f>
        <v>Full meal</v>
      </c>
      <c r="T1207" s="1" t="str">
        <f>IF(AND(Flights[[#This Row],[Airline]]="US Airways", Flights[[#This Row],[Meal]]="Full Meal"), "Yes", "No")</f>
        <v>No</v>
      </c>
      <c r="U1207" s="1">
        <v>0.30486111111111114</v>
      </c>
      <c r="V1207">
        <v>-31</v>
      </c>
      <c r="W1207" s="1" t="str">
        <f>IF(Flights[[#This Row],[Arrival Delay]] = "", "Cancelled", IF(Flights[[#This Row],[Arrival Delay]]&gt;15, "Delayed", "On time"))</f>
        <v>On time</v>
      </c>
      <c r="X1207" t="str">
        <f>IF(Flights[[#This Row],[Status]]&lt;&gt;"Delayed","", IF(Flights[[#This Row],[Arrival Delay]]&gt;120, "Severe", IF(Flights[[#This Row],[Arrival Delay]]&gt;60, "Major", "Moderate")))</f>
        <v/>
      </c>
      <c r="Y1207" t="b">
        <v>0</v>
      </c>
      <c r="AA1207" t="str">
        <f>IF(OR(AND(Flights[[#This Row],[Status]]="Cancelled", Flights[[#This Row],[Cancellation Reason]]="Airline/Carrier"), Flights[[#This Row],[Delay Type]]="Severe"), "Yes", "No")</f>
        <v>No</v>
      </c>
    </row>
    <row r="1208" spans="1:27" x14ac:dyDescent="0.3">
      <c r="A1208" s="3">
        <v>42100</v>
      </c>
      <c r="B1208" s="22">
        <f>WEEKNUM(Flights[[#This Row],[Date]], 1)</f>
        <v>15</v>
      </c>
      <c r="C1208" s="22">
        <f>WEEKDAY(Flights[[#This Row],[Date]],1)</f>
        <v>2</v>
      </c>
      <c r="D1208" t="s">
        <v>1192</v>
      </c>
      <c r="E1208" t="s">
        <v>1995</v>
      </c>
      <c r="F1208" t="s">
        <v>0</v>
      </c>
      <c r="G1208" t="s">
        <v>347</v>
      </c>
      <c r="H1208" t="str">
        <f>_xlfn.XLOOKUP(Flights[[#This Row],[Destination]], Airports!$A$2:$A$78, Airports!$D$2:$D$78)</f>
        <v>San Jose</v>
      </c>
      <c r="I1208" t="str" cm="1">
        <f t="array" ref="I1208">_xlfn.XLOOKUP(Flights[[#This Row],[Destination]],_xlfn._TRO_TRAILING( Airports!A:A),_xlfn._TRO_TRAILING( Airports!E:E), "Not found")</f>
        <v>CA</v>
      </c>
      <c r="J1208" s="1">
        <v>0.40972222222222221</v>
      </c>
      <c r="K1208" s="22">
        <f>HOUR(Flights[[#This Row],[Scheduled Departure]])</f>
        <v>9</v>
      </c>
      <c r="L1208" s="1">
        <v>0.40694444444444444</v>
      </c>
      <c r="M1208">
        <f>(L1208-J1208)*24*60</f>
        <v>-3.9999999999999858</v>
      </c>
      <c r="N1208" s="16">
        <f>Flights[[#This Row],[Length (min)]]/60</f>
        <v>1.0666666666666667</v>
      </c>
      <c r="O1208">
        <v>64</v>
      </c>
      <c r="P1208">
        <v>308</v>
      </c>
      <c r="Q1208" s="18">
        <f>IFERROR(Flights[[#This Row],[Distance]]/Flights[[#This Row],[Length (hr)]], "")</f>
        <v>288.75</v>
      </c>
      <c r="R1208" s="1">
        <v>0.4548611111111111</v>
      </c>
      <c r="S1208" s="1" t="str">
        <f>IF(Flights[[#This Row],[Length (hr)]]&lt;2, "No meal", IF(Flights[[#This Row],[Length (hr)]]&lt;3.5, "Light meal", "Full meal"))</f>
        <v>No meal</v>
      </c>
      <c r="T1208" s="1" t="str">
        <f>IF(AND(Flights[[#This Row],[Airline]]="US Airways", Flights[[#This Row],[Meal]]="Full Meal"), "Yes", "No")</f>
        <v>No</v>
      </c>
      <c r="U1208" s="1">
        <v>0.4513888888888889</v>
      </c>
      <c r="V1208">
        <v>-5</v>
      </c>
      <c r="W1208" s="1" t="str">
        <f>IF(Flights[[#This Row],[Arrival Delay]] = "", "Cancelled", IF(Flights[[#This Row],[Arrival Delay]]&gt;15, "Delayed", "On time"))</f>
        <v>On time</v>
      </c>
      <c r="X1208" t="str">
        <f>IF(Flights[[#This Row],[Status]]&lt;&gt;"Delayed","", IF(Flights[[#This Row],[Arrival Delay]]&gt;120, "Severe", IF(Flights[[#This Row],[Arrival Delay]]&gt;60, "Major", "Moderate")))</f>
        <v/>
      </c>
      <c r="Y1208" t="b">
        <v>0</v>
      </c>
      <c r="AA1208" t="str">
        <f>IF(OR(AND(Flights[[#This Row],[Status]]="Cancelled", Flights[[#This Row],[Cancellation Reason]]="Airline/Carrier"), Flights[[#This Row],[Delay Type]]="Severe"), "Yes", "No")</f>
        <v>No</v>
      </c>
    </row>
    <row r="1209" spans="1:27" x14ac:dyDescent="0.3">
      <c r="A1209" s="3">
        <v>42100</v>
      </c>
      <c r="B1209" s="22">
        <f>WEEKNUM(Flights[[#This Row],[Date]], 1)</f>
        <v>15</v>
      </c>
      <c r="C1209" s="22">
        <f>WEEKDAY(Flights[[#This Row],[Date]],1)</f>
        <v>2</v>
      </c>
      <c r="D1209" t="s">
        <v>1137</v>
      </c>
      <c r="E1209" t="s">
        <v>1995</v>
      </c>
      <c r="F1209" t="s">
        <v>0</v>
      </c>
      <c r="G1209" t="s">
        <v>306</v>
      </c>
      <c r="H1209" t="str">
        <f>_xlfn.XLOOKUP(Flights[[#This Row],[Destination]], Airports!$A$2:$A$78, Airports!$D$2:$D$78)</f>
        <v>Chicago</v>
      </c>
      <c r="I1209" t="str" cm="1">
        <f t="array" ref="I1209">_xlfn.XLOOKUP(Flights[[#This Row],[Destination]],_xlfn._TRO_TRAILING( Airports!A:A),_xlfn._TRO_TRAILING( Airports!E:E), "Not found")</f>
        <v>IL</v>
      </c>
      <c r="J1209" s="1">
        <v>0.45833333333333331</v>
      </c>
      <c r="K1209" s="22">
        <f>HOUR(Flights[[#This Row],[Scheduled Departure]])</f>
        <v>11</v>
      </c>
      <c r="L1209" s="1">
        <v>0.4777777777777778</v>
      </c>
      <c r="M1209">
        <f>(L1209-J1209)*24*60</f>
        <v>28.00000000000006</v>
      </c>
      <c r="N1209" s="16">
        <f>Flights[[#This Row],[Length (min)]]/60</f>
        <v>3.5333333333333332</v>
      </c>
      <c r="O1209">
        <v>212</v>
      </c>
      <c r="P1209">
        <v>1750</v>
      </c>
      <c r="Q1209" s="18">
        <f>IFERROR(Flights[[#This Row],[Distance]]/Flights[[#This Row],[Length (hr)]], "")</f>
        <v>495.28301886792457</v>
      </c>
      <c r="R1209" s="1">
        <v>0.70138888888888884</v>
      </c>
      <c r="S1209" s="1" t="str">
        <f>IF(Flights[[#This Row],[Length (hr)]]&lt;2, "No meal", IF(Flights[[#This Row],[Length (hr)]]&lt;3.5, "Light meal", "Full meal"))</f>
        <v>Full meal</v>
      </c>
      <c r="T1209" s="1" t="str">
        <f>IF(AND(Flights[[#This Row],[Airline]]="US Airways", Flights[[#This Row],[Meal]]="Full Meal"), "Yes", "No")</f>
        <v>No</v>
      </c>
      <c r="U1209" s="1">
        <v>0.70833333333333337</v>
      </c>
      <c r="V1209">
        <v>10</v>
      </c>
      <c r="W1209" s="1" t="str">
        <f>IF(Flights[[#This Row],[Arrival Delay]] = "", "Cancelled", IF(Flights[[#This Row],[Arrival Delay]]&gt;15, "Delayed", "On time"))</f>
        <v>On time</v>
      </c>
      <c r="X1209" t="str">
        <f>IF(Flights[[#This Row],[Status]]&lt;&gt;"Delayed","", IF(Flights[[#This Row],[Arrival Delay]]&gt;120, "Severe", IF(Flights[[#This Row],[Arrival Delay]]&gt;60, "Major", "Moderate")))</f>
        <v/>
      </c>
      <c r="Y1209" t="b">
        <v>0</v>
      </c>
      <c r="AA1209" t="str">
        <f>IF(OR(AND(Flights[[#This Row],[Status]]="Cancelled", Flights[[#This Row],[Cancellation Reason]]="Airline/Carrier"), Flights[[#This Row],[Delay Type]]="Severe"), "Yes", "No")</f>
        <v>No</v>
      </c>
    </row>
    <row r="1210" spans="1:27" x14ac:dyDescent="0.3">
      <c r="A1210" s="3">
        <v>42100</v>
      </c>
      <c r="B1210" s="22">
        <f>WEEKNUM(Flights[[#This Row],[Date]], 1)</f>
        <v>15</v>
      </c>
      <c r="C1210" s="22">
        <f>WEEKDAY(Flights[[#This Row],[Date]],1)</f>
        <v>2</v>
      </c>
      <c r="D1210" t="s">
        <v>1198</v>
      </c>
      <c r="E1210" t="s">
        <v>1995</v>
      </c>
      <c r="F1210" t="s">
        <v>0</v>
      </c>
      <c r="G1210" t="s">
        <v>7</v>
      </c>
      <c r="H1210" t="str">
        <f>_xlfn.XLOOKUP(Flights[[#This Row],[Destination]], Airports!$A$2:$A$78, Airports!$D$2:$D$78)</f>
        <v>Austin</v>
      </c>
      <c r="I1210" t="str" cm="1">
        <f t="array" ref="I1210">_xlfn.XLOOKUP(Flights[[#This Row],[Destination]],_xlfn._TRO_TRAILING( Airports!A:A),_xlfn._TRO_TRAILING( Airports!E:E), "Not found")</f>
        <v>TX</v>
      </c>
      <c r="J1210" s="1">
        <v>0.56597222222222221</v>
      </c>
      <c r="K1210" s="22">
        <f>HOUR(Flights[[#This Row],[Scheduled Departure]])</f>
        <v>13</v>
      </c>
      <c r="L1210" s="1">
        <v>0.5708333333333333</v>
      </c>
      <c r="M1210">
        <f>(L1210-J1210)*24*60</f>
        <v>6.9999999999999751</v>
      </c>
      <c r="N1210" s="16">
        <f>Flights[[#This Row],[Length (min)]]/60</f>
        <v>2.75</v>
      </c>
      <c r="O1210">
        <v>165</v>
      </c>
      <c r="P1210">
        <v>1242</v>
      </c>
      <c r="Q1210" s="18">
        <f>IFERROR(Flights[[#This Row],[Distance]]/Flights[[#This Row],[Length (hr)]], "")</f>
        <v>451.63636363636363</v>
      </c>
      <c r="R1210" s="1">
        <v>0.76736111111111116</v>
      </c>
      <c r="S1210" s="1" t="str">
        <f>IF(Flights[[#This Row],[Length (hr)]]&lt;2, "No meal", IF(Flights[[#This Row],[Length (hr)]]&lt;3.5, "Light meal", "Full meal"))</f>
        <v>Light meal</v>
      </c>
      <c r="T1210" s="1" t="str">
        <f>IF(AND(Flights[[#This Row],[Airline]]="US Airways", Flights[[#This Row],[Meal]]="Full Meal"), "Yes", "No")</f>
        <v>No</v>
      </c>
      <c r="U1210" s="1">
        <v>0.76875000000000004</v>
      </c>
      <c r="V1210">
        <v>2</v>
      </c>
      <c r="W1210" s="1" t="str">
        <f>IF(Flights[[#This Row],[Arrival Delay]] = "", "Cancelled", IF(Flights[[#This Row],[Arrival Delay]]&gt;15, "Delayed", "On time"))</f>
        <v>On time</v>
      </c>
      <c r="X1210" t="str">
        <f>IF(Flights[[#This Row],[Status]]&lt;&gt;"Delayed","", IF(Flights[[#This Row],[Arrival Delay]]&gt;120, "Severe", IF(Flights[[#This Row],[Arrival Delay]]&gt;60, "Major", "Moderate")))</f>
        <v/>
      </c>
      <c r="Y1210" t="b">
        <v>0</v>
      </c>
      <c r="AA1210" t="str">
        <f>IF(OR(AND(Flights[[#This Row],[Status]]="Cancelled", Flights[[#This Row],[Cancellation Reason]]="Airline/Carrier"), Flights[[#This Row],[Delay Type]]="Severe"), "Yes", "No")</f>
        <v>No</v>
      </c>
    </row>
    <row r="1211" spans="1:27" x14ac:dyDescent="0.3">
      <c r="A1211" s="3">
        <v>42100</v>
      </c>
      <c r="B1211" s="22">
        <f>WEEKNUM(Flights[[#This Row],[Date]], 1)</f>
        <v>15</v>
      </c>
      <c r="C1211" s="22">
        <f>WEEKDAY(Flights[[#This Row],[Date]],1)</f>
        <v>2</v>
      </c>
      <c r="D1211" t="s">
        <v>1155</v>
      </c>
      <c r="E1211" t="s">
        <v>1995</v>
      </c>
      <c r="F1211" t="s">
        <v>0</v>
      </c>
      <c r="G1211" t="s">
        <v>306</v>
      </c>
      <c r="H1211" t="str">
        <f>_xlfn.XLOOKUP(Flights[[#This Row],[Destination]], Airports!$A$2:$A$78, Airports!$D$2:$D$78)</f>
        <v>Chicago</v>
      </c>
      <c r="I1211" t="str" cm="1">
        <f t="array" ref="I1211">_xlfn.XLOOKUP(Flights[[#This Row],[Destination]],_xlfn._TRO_TRAILING( Airports!A:A),_xlfn._TRO_TRAILING( Airports!E:E), "Not found")</f>
        <v>IL</v>
      </c>
      <c r="J1211" s="1">
        <v>0.60763888888888884</v>
      </c>
      <c r="K1211" s="22">
        <f>HOUR(Flights[[#This Row],[Scheduled Departure]])</f>
        <v>14</v>
      </c>
      <c r="L1211" s="1">
        <v>0.61319444444444449</v>
      </c>
      <c r="M1211">
        <f>(L1211-J1211)*24*60</f>
        <v>8.0000000000001315</v>
      </c>
      <c r="N1211" s="16">
        <f>Flights[[#This Row],[Length (min)]]/60</f>
        <v>3.6166666666666667</v>
      </c>
      <c r="O1211">
        <v>217</v>
      </c>
      <c r="P1211">
        <v>1750</v>
      </c>
      <c r="Q1211" s="18">
        <f>IFERROR(Flights[[#This Row],[Distance]]/Flights[[#This Row],[Length (hr)]], "")</f>
        <v>483.87096774193549</v>
      </c>
      <c r="R1211" s="1">
        <v>0.85069444444444442</v>
      </c>
      <c r="S1211" s="1" t="str">
        <f>IF(Flights[[#This Row],[Length (hr)]]&lt;2, "No meal", IF(Flights[[#This Row],[Length (hr)]]&lt;3.5, "Light meal", "Full meal"))</f>
        <v>Full meal</v>
      </c>
      <c r="T1211" s="1" t="str">
        <f>IF(AND(Flights[[#This Row],[Airline]]="US Airways", Flights[[#This Row],[Meal]]="Full Meal"), "Yes", "No")</f>
        <v>No</v>
      </c>
      <c r="U1211" s="1">
        <v>0.84722222222222221</v>
      </c>
      <c r="V1211">
        <v>-5</v>
      </c>
      <c r="W1211" s="1" t="str">
        <f>IF(Flights[[#This Row],[Arrival Delay]] = "", "Cancelled", IF(Flights[[#This Row],[Arrival Delay]]&gt;15, "Delayed", "On time"))</f>
        <v>On time</v>
      </c>
      <c r="X1211" t="str">
        <f>IF(Flights[[#This Row],[Status]]&lt;&gt;"Delayed","", IF(Flights[[#This Row],[Arrival Delay]]&gt;120, "Severe", IF(Flights[[#This Row],[Arrival Delay]]&gt;60, "Major", "Moderate")))</f>
        <v/>
      </c>
      <c r="Y1211" t="b">
        <v>0</v>
      </c>
      <c r="AA1211" t="str">
        <f>IF(OR(AND(Flights[[#This Row],[Status]]="Cancelled", Flights[[#This Row],[Cancellation Reason]]="Airline/Carrier"), Flights[[#This Row],[Delay Type]]="Severe"), "Yes", "No")</f>
        <v>No</v>
      </c>
    </row>
    <row r="1212" spans="1:27" x14ac:dyDescent="0.3">
      <c r="A1212" s="3">
        <v>42100</v>
      </c>
      <c r="B1212" s="22">
        <f>WEEKNUM(Flights[[#This Row],[Date]], 1)</f>
        <v>15</v>
      </c>
      <c r="C1212" s="22">
        <f>WEEKDAY(Flights[[#This Row],[Date]],1)</f>
        <v>2</v>
      </c>
      <c r="D1212" t="s">
        <v>493</v>
      </c>
      <c r="E1212" t="s">
        <v>1994</v>
      </c>
      <c r="F1212" t="s">
        <v>0</v>
      </c>
      <c r="G1212" t="s">
        <v>260</v>
      </c>
      <c r="H1212" t="str">
        <f>_xlfn.XLOOKUP(Flights[[#This Row],[Destination]], Airports!$A$2:$A$78, Airports!$D$2:$D$78)</f>
        <v>San Diego</v>
      </c>
      <c r="I1212" t="str" cm="1">
        <f t="array" ref="I1212">_xlfn.XLOOKUP(Flights[[#This Row],[Destination]],_xlfn._TRO_TRAILING( Airports!A:A),_xlfn._TRO_TRAILING( Airports!E:E), "Not found")</f>
        <v>CA</v>
      </c>
      <c r="J1212" s="1">
        <v>0.80208333333333337</v>
      </c>
      <c r="K1212" s="22">
        <f>HOUR(Flights[[#This Row],[Scheduled Departure]])</f>
        <v>19</v>
      </c>
      <c r="L1212" s="1">
        <v>0.80138888888888893</v>
      </c>
      <c r="M1212">
        <f>(L1212-J1212)*24*60</f>
        <v>-0.99999999999999645</v>
      </c>
      <c r="N1212" s="16">
        <f>Flights[[#This Row],[Length (min)]]/60</f>
        <v>0.76666666666666672</v>
      </c>
      <c r="O1212">
        <v>46</v>
      </c>
      <c r="P1212">
        <v>86</v>
      </c>
      <c r="Q1212" s="18">
        <f>IFERROR(Flights[[#This Row],[Distance]]/Flights[[#This Row],[Length (hr)]], "")</f>
        <v>112.17391304347825</v>
      </c>
      <c r="R1212" s="1">
        <v>0.8354166666666667</v>
      </c>
      <c r="S1212" s="1" t="str">
        <f>IF(Flights[[#This Row],[Length (hr)]]&lt;2, "No meal", IF(Flights[[#This Row],[Length (hr)]]&lt;3.5, "Light meal", "Full meal"))</f>
        <v>No meal</v>
      </c>
      <c r="T1212" s="1" t="str">
        <f>IF(AND(Flights[[#This Row],[Airline]]="US Airways", Flights[[#This Row],[Meal]]="Full Meal"), "Yes", "No")</f>
        <v>No</v>
      </c>
      <c r="U1212" s="1">
        <v>0.83333333333333337</v>
      </c>
      <c r="V1212">
        <v>-3</v>
      </c>
      <c r="W1212" s="1" t="str">
        <f>IF(Flights[[#This Row],[Arrival Delay]] = "", "Cancelled", IF(Flights[[#This Row],[Arrival Delay]]&gt;15, "Delayed", "On time"))</f>
        <v>On time</v>
      </c>
      <c r="X1212" t="str">
        <f>IF(Flights[[#This Row],[Status]]&lt;&gt;"Delayed","", IF(Flights[[#This Row],[Arrival Delay]]&gt;120, "Severe", IF(Flights[[#This Row],[Arrival Delay]]&gt;60, "Major", "Moderate")))</f>
        <v/>
      </c>
      <c r="Y1212" t="b">
        <v>0</v>
      </c>
      <c r="AA1212" t="str">
        <f>IF(OR(AND(Flights[[#This Row],[Status]]="Cancelled", Flights[[#This Row],[Cancellation Reason]]="Airline/Carrier"), Flights[[#This Row],[Delay Type]]="Severe"), "Yes", "No")</f>
        <v>No</v>
      </c>
    </row>
    <row r="1213" spans="1:27" x14ac:dyDescent="0.3">
      <c r="A1213" s="3">
        <v>42100</v>
      </c>
      <c r="B1213" s="22">
        <f>WEEKNUM(Flights[[#This Row],[Date]], 1)</f>
        <v>15</v>
      </c>
      <c r="C1213" s="22">
        <f>WEEKDAY(Flights[[#This Row],[Date]],1)</f>
        <v>2</v>
      </c>
      <c r="D1213" t="s">
        <v>1174</v>
      </c>
      <c r="E1213" t="s">
        <v>1995</v>
      </c>
      <c r="F1213" t="s">
        <v>0</v>
      </c>
      <c r="G1213" t="s">
        <v>347</v>
      </c>
      <c r="H1213" t="str">
        <f>_xlfn.XLOOKUP(Flights[[#This Row],[Destination]], Airports!$A$2:$A$78, Airports!$D$2:$D$78)</f>
        <v>San Jose</v>
      </c>
      <c r="I1213" t="str" cm="1">
        <f t="array" ref="I1213">_xlfn.XLOOKUP(Flights[[#This Row],[Destination]],_xlfn._TRO_TRAILING( Airports!A:A),_xlfn._TRO_TRAILING( Airports!E:E), "Not found")</f>
        <v>CA</v>
      </c>
      <c r="J1213" s="1">
        <v>0.84027777777777779</v>
      </c>
      <c r="K1213" s="22">
        <f>HOUR(Flights[[#This Row],[Scheduled Departure]])</f>
        <v>20</v>
      </c>
      <c r="L1213" s="1">
        <v>0.85</v>
      </c>
      <c r="M1213">
        <f>(L1213-J1213)*24*60</f>
        <v>13.99999999999995</v>
      </c>
      <c r="N1213" s="16">
        <f>Flights[[#This Row],[Length (min)]]/60</f>
        <v>1.05</v>
      </c>
      <c r="O1213">
        <v>63</v>
      </c>
      <c r="P1213">
        <v>308</v>
      </c>
      <c r="Q1213" s="18">
        <f>IFERROR(Flights[[#This Row],[Distance]]/Flights[[#This Row],[Length (hr)]], "")</f>
        <v>293.33333333333331</v>
      </c>
      <c r="R1213" s="1">
        <v>0.88541666666666663</v>
      </c>
      <c r="S1213" s="1" t="str">
        <f>IF(Flights[[#This Row],[Length (hr)]]&lt;2, "No meal", IF(Flights[[#This Row],[Length (hr)]]&lt;3.5, "Light meal", "Full meal"))</f>
        <v>No meal</v>
      </c>
      <c r="T1213" s="1" t="str">
        <f>IF(AND(Flights[[#This Row],[Airline]]="US Airways", Flights[[#This Row],[Meal]]="Full Meal"), "Yes", "No")</f>
        <v>No</v>
      </c>
      <c r="U1213" s="1">
        <v>0.89375000000000004</v>
      </c>
      <c r="V1213">
        <v>12</v>
      </c>
      <c r="W1213" s="1" t="str">
        <f>IF(Flights[[#This Row],[Arrival Delay]] = "", "Cancelled", IF(Flights[[#This Row],[Arrival Delay]]&gt;15, "Delayed", "On time"))</f>
        <v>On time</v>
      </c>
      <c r="X1213" t="str">
        <f>IF(Flights[[#This Row],[Status]]&lt;&gt;"Delayed","", IF(Flights[[#This Row],[Arrival Delay]]&gt;120, "Severe", IF(Flights[[#This Row],[Arrival Delay]]&gt;60, "Major", "Moderate")))</f>
        <v/>
      </c>
      <c r="Y1213" t="b">
        <v>0</v>
      </c>
      <c r="AA1213" t="str">
        <f>IF(OR(AND(Flights[[#This Row],[Status]]="Cancelled", Flights[[#This Row],[Cancellation Reason]]="Airline/Carrier"), Flights[[#This Row],[Delay Type]]="Severe"), "Yes", "No")</f>
        <v>No</v>
      </c>
    </row>
    <row r="1214" spans="1:27" x14ac:dyDescent="0.3">
      <c r="A1214" s="3">
        <v>42100</v>
      </c>
      <c r="B1214" s="22">
        <f>WEEKNUM(Flights[[#This Row],[Date]], 1)</f>
        <v>15</v>
      </c>
      <c r="C1214" s="22">
        <f>WEEKDAY(Flights[[#This Row],[Date]],1)</f>
        <v>2</v>
      </c>
      <c r="D1214" t="s">
        <v>664</v>
      </c>
      <c r="E1214" t="s">
        <v>1989</v>
      </c>
      <c r="F1214" t="s">
        <v>0</v>
      </c>
      <c r="G1214" t="s">
        <v>10</v>
      </c>
      <c r="H1214" t="str">
        <f>_xlfn.XLOOKUP(Flights[[#This Row],[Destination]], Airports!$A$2:$A$78, Airports!$D$2:$D$78)</f>
        <v>Boston</v>
      </c>
      <c r="I1214" t="str" cm="1">
        <f t="array" ref="I1214">_xlfn.XLOOKUP(Flights[[#This Row],[Destination]],_xlfn._TRO_TRAILING( Airports!A:A),_xlfn._TRO_TRAILING( Airports!E:E), "Not found")</f>
        <v>MA</v>
      </c>
      <c r="J1214" s="1">
        <v>0.92361111111111116</v>
      </c>
      <c r="K1214" s="22">
        <f>HOUR(Flights[[#This Row],[Scheduled Departure]])</f>
        <v>22</v>
      </c>
      <c r="L1214" s="1">
        <v>0.92569444444444449</v>
      </c>
      <c r="M1214">
        <f>(L1214-J1214)*24*60</f>
        <v>2.9999999999999893</v>
      </c>
      <c r="N1214" s="16">
        <f>Flights[[#This Row],[Length (min)]]/60</f>
        <v>5.4333333333333336</v>
      </c>
      <c r="O1214">
        <v>326</v>
      </c>
      <c r="P1214">
        <v>2611</v>
      </c>
      <c r="Q1214" s="18">
        <f>IFERROR(Flights[[#This Row],[Distance]]/Flights[[#This Row],[Length (hr)]], "")</f>
        <v>480.55214723926377</v>
      </c>
      <c r="R1214" s="1">
        <v>0.27708333333333335</v>
      </c>
      <c r="S1214" s="1" t="str">
        <f>IF(Flights[[#This Row],[Length (hr)]]&lt;2, "No meal", IF(Flights[[#This Row],[Length (hr)]]&lt;3.5, "Light meal", "Full meal"))</f>
        <v>Full meal</v>
      </c>
      <c r="T1214" s="1" t="str">
        <f>IF(AND(Flights[[#This Row],[Airline]]="US Airways", Flights[[#This Row],[Meal]]="Full Meal"), "Yes", "No")</f>
        <v>No</v>
      </c>
      <c r="U1214" s="1">
        <v>0.27708333333333335</v>
      </c>
      <c r="V1214">
        <v>0</v>
      </c>
      <c r="W1214" s="1" t="str">
        <f>IF(Flights[[#This Row],[Arrival Delay]] = "", "Cancelled", IF(Flights[[#This Row],[Arrival Delay]]&gt;15, "Delayed", "On time"))</f>
        <v>On time</v>
      </c>
      <c r="X1214" t="str">
        <f>IF(Flights[[#This Row],[Status]]&lt;&gt;"Delayed","", IF(Flights[[#This Row],[Arrival Delay]]&gt;120, "Severe", IF(Flights[[#This Row],[Arrival Delay]]&gt;60, "Major", "Moderate")))</f>
        <v/>
      </c>
      <c r="Y1214" t="b">
        <v>0</v>
      </c>
      <c r="AA1214" t="str">
        <f>IF(OR(AND(Flights[[#This Row],[Status]]="Cancelled", Flights[[#This Row],[Cancellation Reason]]="Airline/Carrier"), Flights[[#This Row],[Delay Type]]="Severe"), "Yes", "No")</f>
        <v>No</v>
      </c>
    </row>
    <row r="1215" spans="1:27" x14ac:dyDescent="0.3">
      <c r="A1215" s="3">
        <v>42100</v>
      </c>
      <c r="B1215" s="22">
        <f>WEEKNUM(Flights[[#This Row],[Date]], 1)</f>
        <v>15</v>
      </c>
      <c r="C1215" s="22">
        <f>WEEKDAY(Flights[[#This Row],[Date]],1)</f>
        <v>2</v>
      </c>
      <c r="D1215" t="s">
        <v>676</v>
      </c>
      <c r="E1215" t="s">
        <v>1996</v>
      </c>
      <c r="F1215" t="s">
        <v>0</v>
      </c>
      <c r="G1215" t="s">
        <v>12</v>
      </c>
      <c r="H1215" t="str">
        <f>_xlfn.XLOOKUP(Flights[[#This Row],[Destination]], Airports!$A$2:$A$78, Airports!$D$2:$D$78)</f>
        <v>New York</v>
      </c>
      <c r="I1215" t="str" cm="1">
        <f t="array" ref="I1215">_xlfn.XLOOKUP(Flights[[#This Row],[Destination]],_xlfn._TRO_TRAILING( Airports!A:A),_xlfn._TRO_TRAILING( Airports!E:E), "Not found")</f>
        <v>NY</v>
      </c>
      <c r="J1215" s="1">
        <v>0.96180555555555558</v>
      </c>
      <c r="K1215" s="22">
        <f>HOUR(Flights[[#This Row],[Scheduled Departure]])</f>
        <v>23</v>
      </c>
      <c r="L1215" s="1">
        <v>0.95694444444444449</v>
      </c>
      <c r="M1215">
        <f>(L1215-J1215)*24*60</f>
        <v>-6.9999999999999751</v>
      </c>
      <c r="N1215" s="16">
        <f>Flights[[#This Row],[Length (min)]]/60</f>
        <v>5.3666666666666663</v>
      </c>
      <c r="O1215">
        <v>322</v>
      </c>
      <c r="P1215">
        <v>2475</v>
      </c>
      <c r="Q1215" s="18">
        <f>IFERROR(Flights[[#This Row],[Distance]]/Flights[[#This Row],[Length (hr)]], "")</f>
        <v>461.18012422360255</v>
      </c>
      <c r="R1215" s="1">
        <v>0.30902777777777779</v>
      </c>
      <c r="S1215" s="1" t="str">
        <f>IF(Flights[[#This Row],[Length (hr)]]&lt;2, "No meal", IF(Flights[[#This Row],[Length (hr)]]&lt;3.5, "Light meal", "Full meal"))</f>
        <v>Full meal</v>
      </c>
      <c r="T1215" s="1" t="str">
        <f>IF(AND(Flights[[#This Row],[Airline]]="US Airways", Flights[[#This Row],[Meal]]="Full Meal"), "Yes", "No")</f>
        <v>No</v>
      </c>
      <c r="U1215" s="1">
        <v>0.30555555555555558</v>
      </c>
      <c r="V1215">
        <v>-5</v>
      </c>
      <c r="W1215" s="1" t="str">
        <f>IF(Flights[[#This Row],[Arrival Delay]] = "", "Cancelled", IF(Flights[[#This Row],[Arrival Delay]]&gt;15, "Delayed", "On time"))</f>
        <v>On time</v>
      </c>
      <c r="X1215" t="str">
        <f>IF(Flights[[#This Row],[Status]]&lt;&gt;"Delayed","", IF(Flights[[#This Row],[Arrival Delay]]&gt;120, "Severe", IF(Flights[[#This Row],[Arrival Delay]]&gt;60, "Major", "Moderate")))</f>
        <v/>
      </c>
      <c r="Y1215" t="b">
        <v>0</v>
      </c>
      <c r="AA1215" t="str">
        <f>IF(OR(AND(Flights[[#This Row],[Status]]="Cancelled", Flights[[#This Row],[Cancellation Reason]]="Airline/Carrier"), Flights[[#This Row],[Delay Type]]="Severe"), "Yes", "No")</f>
        <v>No</v>
      </c>
    </row>
    <row r="1216" spans="1:27" x14ac:dyDescent="0.3">
      <c r="A1216" s="3">
        <v>42101</v>
      </c>
      <c r="B1216" s="22">
        <f>WEEKNUM(Flights[[#This Row],[Date]], 1)</f>
        <v>15</v>
      </c>
      <c r="C1216" s="22">
        <f>WEEKDAY(Flights[[#This Row],[Date]],1)</f>
        <v>3</v>
      </c>
      <c r="D1216" t="s">
        <v>384</v>
      </c>
      <c r="E1216" t="s">
        <v>1993</v>
      </c>
      <c r="F1216" t="s">
        <v>0</v>
      </c>
      <c r="G1216" t="s">
        <v>15</v>
      </c>
      <c r="H1216" t="str">
        <f>_xlfn.XLOOKUP(Flights[[#This Row],[Destination]], Airports!$A$2:$A$78, Airports!$D$2:$D$78)</f>
        <v>Las Vegas</v>
      </c>
      <c r="I1216" t="str" cm="1">
        <f t="array" ref="I1216">_xlfn.XLOOKUP(Flights[[#This Row],[Destination]],_xlfn._TRO_TRAILING( Airports!A:A),_xlfn._TRO_TRAILING( Airports!E:E), "Not found")</f>
        <v>NV</v>
      </c>
      <c r="J1216" s="1">
        <v>0.2673611111111111</v>
      </c>
      <c r="K1216" s="22">
        <f>HOUR(Flights[[#This Row],[Scheduled Departure]])</f>
        <v>6</v>
      </c>
      <c r="L1216" s="1">
        <v>0.26666666666666666</v>
      </c>
      <c r="M1216">
        <f>(L1216-J1216)*24*60</f>
        <v>-0.99999999999999645</v>
      </c>
      <c r="N1216" s="16">
        <f>Flights[[#This Row],[Length (min)]]/60</f>
        <v>0.98333333333333328</v>
      </c>
      <c r="O1216">
        <v>59</v>
      </c>
      <c r="P1216">
        <v>236</v>
      </c>
      <c r="Q1216" s="18">
        <f>IFERROR(Flights[[#This Row],[Distance]]/Flights[[#This Row],[Length (hr)]], "")</f>
        <v>240</v>
      </c>
      <c r="R1216" s="1">
        <v>0.31319444444444444</v>
      </c>
      <c r="S1216" s="1" t="str">
        <f>IF(Flights[[#This Row],[Length (hr)]]&lt;2, "No meal", IF(Flights[[#This Row],[Length (hr)]]&lt;3.5, "Light meal", "Full meal"))</f>
        <v>No meal</v>
      </c>
      <c r="T1216" s="1" t="str">
        <f>IF(AND(Flights[[#This Row],[Airline]]="US Airways", Flights[[#This Row],[Meal]]="Full Meal"), "Yes", "No")</f>
        <v>No</v>
      </c>
      <c r="U1216" s="1">
        <v>0.30763888888888891</v>
      </c>
      <c r="V1216">
        <v>-8</v>
      </c>
      <c r="W1216" s="1" t="str">
        <f>IF(Flights[[#This Row],[Arrival Delay]] = "", "Cancelled", IF(Flights[[#This Row],[Arrival Delay]]&gt;15, "Delayed", "On time"))</f>
        <v>On time</v>
      </c>
      <c r="X1216" t="str">
        <f>IF(Flights[[#This Row],[Status]]&lt;&gt;"Delayed","", IF(Flights[[#This Row],[Arrival Delay]]&gt;120, "Severe", IF(Flights[[#This Row],[Arrival Delay]]&gt;60, "Major", "Moderate")))</f>
        <v/>
      </c>
      <c r="Y1216" t="b">
        <v>0</v>
      </c>
      <c r="AA1216" t="str">
        <f>IF(OR(AND(Flights[[#This Row],[Status]]="Cancelled", Flights[[#This Row],[Cancellation Reason]]="Airline/Carrier"), Flights[[#This Row],[Delay Type]]="Severe"), "Yes", "No")</f>
        <v>No</v>
      </c>
    </row>
    <row r="1217" spans="1:27" x14ac:dyDescent="0.3">
      <c r="A1217" s="3">
        <v>42101</v>
      </c>
      <c r="B1217" s="22">
        <f>WEEKNUM(Flights[[#This Row],[Date]], 1)</f>
        <v>15</v>
      </c>
      <c r="C1217" s="22">
        <f>WEEKDAY(Flights[[#This Row],[Date]],1)</f>
        <v>3</v>
      </c>
      <c r="D1217" t="s">
        <v>841</v>
      </c>
      <c r="E1217" t="s">
        <v>1994</v>
      </c>
      <c r="F1217" t="s">
        <v>0</v>
      </c>
      <c r="G1217" t="s">
        <v>29</v>
      </c>
      <c r="H1217" t="str">
        <f>_xlfn.XLOOKUP(Flights[[#This Row],[Destination]], Airports!$A$2:$A$78, Airports!$D$2:$D$78)</f>
        <v>Phoenix</v>
      </c>
      <c r="I1217" t="str" cm="1">
        <f t="array" ref="I1217">_xlfn.XLOOKUP(Flights[[#This Row],[Destination]],_xlfn._TRO_TRAILING( Airports!A:A),_xlfn._TRO_TRAILING( Airports!E:E), "Not found")</f>
        <v>AZ</v>
      </c>
      <c r="J1217" s="1">
        <v>0.2951388888888889</v>
      </c>
      <c r="K1217" s="22">
        <f>HOUR(Flights[[#This Row],[Scheduled Departure]])</f>
        <v>7</v>
      </c>
      <c r="L1217" s="1">
        <v>0.29236111111111113</v>
      </c>
      <c r="M1217">
        <f>(L1217-J1217)*24*60</f>
        <v>-3.9999999999999858</v>
      </c>
      <c r="N1217" s="16">
        <f>Flights[[#This Row],[Length (min)]]/60</f>
        <v>1.3833333333333333</v>
      </c>
      <c r="O1217">
        <v>83</v>
      </c>
      <c r="P1217">
        <v>370</v>
      </c>
      <c r="Q1217" s="18">
        <f>IFERROR(Flights[[#This Row],[Distance]]/Flights[[#This Row],[Length (hr)]], "")</f>
        <v>267.46987951807228</v>
      </c>
      <c r="R1217" s="1">
        <v>0.3576388888888889</v>
      </c>
      <c r="S1217" s="1" t="str">
        <f>IF(Flights[[#This Row],[Length (hr)]]&lt;2, "No meal", IF(Flights[[#This Row],[Length (hr)]]&lt;3.5, "Light meal", "Full meal"))</f>
        <v>No meal</v>
      </c>
      <c r="T1217" s="1" t="str">
        <f>IF(AND(Flights[[#This Row],[Airline]]="US Airways", Flights[[#This Row],[Meal]]="Full Meal"), "Yes", "No")</f>
        <v>No</v>
      </c>
      <c r="U1217" s="1">
        <v>0.35</v>
      </c>
      <c r="V1217">
        <v>-11</v>
      </c>
      <c r="W1217" s="1" t="str">
        <f>IF(Flights[[#This Row],[Arrival Delay]] = "", "Cancelled", IF(Flights[[#This Row],[Arrival Delay]]&gt;15, "Delayed", "On time"))</f>
        <v>On time</v>
      </c>
      <c r="X1217" t="str">
        <f>IF(Flights[[#This Row],[Status]]&lt;&gt;"Delayed","", IF(Flights[[#This Row],[Arrival Delay]]&gt;120, "Severe", IF(Flights[[#This Row],[Arrival Delay]]&gt;60, "Major", "Moderate")))</f>
        <v/>
      </c>
      <c r="Y1217" t="b">
        <v>0</v>
      </c>
      <c r="AA1217" t="str">
        <f>IF(OR(AND(Flights[[#This Row],[Status]]="Cancelled", Flights[[#This Row],[Cancellation Reason]]="Airline/Carrier"), Flights[[#This Row],[Delay Type]]="Severe"), "Yes", "No")</f>
        <v>No</v>
      </c>
    </row>
    <row r="1218" spans="1:27" x14ac:dyDescent="0.3">
      <c r="A1218" s="3">
        <v>42101</v>
      </c>
      <c r="B1218" s="22">
        <f>WEEKNUM(Flights[[#This Row],[Date]], 1)</f>
        <v>15</v>
      </c>
      <c r="C1218" s="22">
        <f>WEEKDAY(Flights[[#This Row],[Date]],1)</f>
        <v>3</v>
      </c>
      <c r="D1218" t="s">
        <v>395</v>
      </c>
      <c r="E1218" t="s">
        <v>1996</v>
      </c>
      <c r="F1218" t="s">
        <v>0</v>
      </c>
      <c r="G1218" t="s">
        <v>12</v>
      </c>
      <c r="H1218" t="str">
        <f>_xlfn.XLOOKUP(Flights[[#This Row],[Destination]], Airports!$A$2:$A$78, Airports!$D$2:$D$78)</f>
        <v>New York</v>
      </c>
      <c r="I1218" t="str" cm="1">
        <f t="array" ref="I1218">_xlfn.XLOOKUP(Flights[[#This Row],[Destination]],_xlfn._TRO_TRAILING( Airports!A:A),_xlfn._TRO_TRAILING( Airports!E:E), "Not found")</f>
        <v>NY</v>
      </c>
      <c r="J1218" s="1">
        <v>0.3125</v>
      </c>
      <c r="K1218" s="22">
        <f>HOUR(Flights[[#This Row],[Scheduled Departure]])</f>
        <v>7</v>
      </c>
      <c r="L1218" s="1">
        <v>0.3125</v>
      </c>
      <c r="M1218">
        <f>(L1218-J1218)*24*60</f>
        <v>0</v>
      </c>
      <c r="N1218" s="16">
        <f>Flights[[#This Row],[Length (min)]]/60</f>
        <v>4.8166666666666664</v>
      </c>
      <c r="O1218">
        <v>289</v>
      </c>
      <c r="P1218">
        <v>2475</v>
      </c>
      <c r="Q1218" s="18">
        <f>IFERROR(Flights[[#This Row],[Distance]]/Flights[[#This Row],[Length (hr)]], "")</f>
        <v>513.84083044982697</v>
      </c>
      <c r="R1218" s="1">
        <v>0.65972222222222221</v>
      </c>
      <c r="S1218" s="1" t="str">
        <f>IF(Flights[[#This Row],[Length (hr)]]&lt;2, "No meal", IF(Flights[[#This Row],[Length (hr)]]&lt;3.5, "Light meal", "Full meal"))</f>
        <v>Full meal</v>
      </c>
      <c r="T1218" s="1" t="str">
        <f>IF(AND(Flights[[#This Row],[Airline]]="US Airways", Flights[[#This Row],[Meal]]="Full Meal"), "Yes", "No")</f>
        <v>No</v>
      </c>
      <c r="U1218" s="1">
        <v>0.6381944444444444</v>
      </c>
      <c r="V1218">
        <v>-31</v>
      </c>
      <c r="W1218" s="1" t="str">
        <f>IF(Flights[[#This Row],[Arrival Delay]] = "", "Cancelled", IF(Flights[[#This Row],[Arrival Delay]]&gt;15, "Delayed", "On time"))</f>
        <v>On time</v>
      </c>
      <c r="X1218" t="str">
        <f>IF(Flights[[#This Row],[Status]]&lt;&gt;"Delayed","", IF(Flights[[#This Row],[Arrival Delay]]&gt;120, "Severe", IF(Flights[[#This Row],[Arrival Delay]]&gt;60, "Major", "Moderate")))</f>
        <v/>
      </c>
      <c r="Y1218" t="b">
        <v>0</v>
      </c>
      <c r="AA1218" t="str">
        <f>IF(OR(AND(Flights[[#This Row],[Status]]="Cancelled", Flights[[#This Row],[Cancellation Reason]]="Airline/Carrier"), Flights[[#This Row],[Delay Type]]="Severe"), "Yes", "No")</f>
        <v>No</v>
      </c>
    </row>
    <row r="1219" spans="1:27" x14ac:dyDescent="0.3">
      <c r="A1219" s="3">
        <v>42101</v>
      </c>
      <c r="B1219" s="22">
        <f>WEEKNUM(Flights[[#This Row],[Date]], 1)</f>
        <v>15</v>
      </c>
      <c r="C1219" s="22">
        <f>WEEKDAY(Flights[[#This Row],[Date]],1)</f>
        <v>3</v>
      </c>
      <c r="D1219" t="s">
        <v>949</v>
      </c>
      <c r="E1219" t="s">
        <v>1990</v>
      </c>
      <c r="F1219" t="s">
        <v>0</v>
      </c>
      <c r="G1219" t="s">
        <v>16</v>
      </c>
      <c r="H1219" t="str">
        <f>_xlfn.XLOOKUP(Flights[[#This Row],[Destination]], Airports!$A$2:$A$78, Airports!$D$2:$D$78)</f>
        <v>Dulles</v>
      </c>
      <c r="I1219" t="str" cm="1">
        <f t="array" ref="I1219">_xlfn.XLOOKUP(Flights[[#This Row],[Destination]],_xlfn._TRO_TRAILING( Airports!A:A),_xlfn._TRO_TRAILING( Airports!E:E), "Not found")</f>
        <v>VA</v>
      </c>
      <c r="J1219" s="1">
        <v>0.33263888888888887</v>
      </c>
      <c r="K1219" s="22">
        <f>HOUR(Flights[[#This Row],[Scheduled Departure]])</f>
        <v>7</v>
      </c>
      <c r="L1219" s="1">
        <v>0.32569444444444445</v>
      </c>
      <c r="M1219">
        <f>(L1219-J1219)*24*60</f>
        <v>-9.9999999999999645</v>
      </c>
      <c r="N1219" s="16">
        <f>Flights[[#This Row],[Length (min)]]/60</f>
        <v>4.7833333333333332</v>
      </c>
      <c r="O1219">
        <v>287</v>
      </c>
      <c r="P1219">
        <v>2288</v>
      </c>
      <c r="Q1219" s="18">
        <f>IFERROR(Flights[[#This Row],[Distance]]/Flights[[#This Row],[Length (hr)]], "")</f>
        <v>478.32752613240422</v>
      </c>
      <c r="R1219" s="1">
        <v>0.66249999999999998</v>
      </c>
      <c r="S1219" s="1" t="str">
        <f>IF(Flights[[#This Row],[Length (hr)]]&lt;2, "No meal", IF(Flights[[#This Row],[Length (hr)]]&lt;3.5, "Light meal", "Full meal"))</f>
        <v>Full meal</v>
      </c>
      <c r="T1219" s="1" t="str">
        <f>IF(AND(Flights[[#This Row],[Airline]]="US Airways", Flights[[#This Row],[Meal]]="Full Meal"), "Yes", "No")</f>
        <v>No</v>
      </c>
      <c r="U1219" s="1">
        <v>0.65</v>
      </c>
      <c r="V1219">
        <v>-18</v>
      </c>
      <c r="W1219" s="1" t="str">
        <f>IF(Flights[[#This Row],[Arrival Delay]] = "", "Cancelled", IF(Flights[[#This Row],[Arrival Delay]]&gt;15, "Delayed", "On time"))</f>
        <v>On time</v>
      </c>
      <c r="X1219" t="str">
        <f>IF(Flights[[#This Row],[Status]]&lt;&gt;"Delayed","", IF(Flights[[#This Row],[Arrival Delay]]&gt;120, "Severe", IF(Flights[[#This Row],[Arrival Delay]]&gt;60, "Major", "Moderate")))</f>
        <v/>
      </c>
      <c r="Y1219" t="b">
        <v>0</v>
      </c>
      <c r="AA1219" t="str">
        <f>IF(OR(AND(Flights[[#This Row],[Status]]="Cancelled", Flights[[#This Row],[Cancellation Reason]]="Airline/Carrier"), Flights[[#This Row],[Delay Type]]="Severe"), "Yes", "No")</f>
        <v>No</v>
      </c>
    </row>
    <row r="1220" spans="1:27" x14ac:dyDescent="0.3">
      <c r="A1220" s="3">
        <v>42101</v>
      </c>
      <c r="B1220" s="22">
        <f>WEEKNUM(Flights[[#This Row],[Date]], 1)</f>
        <v>15</v>
      </c>
      <c r="C1220" s="22">
        <f>WEEKDAY(Flights[[#This Row],[Date]],1)</f>
        <v>3</v>
      </c>
      <c r="D1220" t="s">
        <v>770</v>
      </c>
      <c r="E1220" t="s">
        <v>1990</v>
      </c>
      <c r="F1220" t="s">
        <v>0</v>
      </c>
      <c r="G1220" t="s">
        <v>281</v>
      </c>
      <c r="H1220" t="str">
        <f>_xlfn.XLOOKUP(Flights[[#This Row],[Destination]], Airports!$A$2:$A$78, Airports!$D$2:$D$78)</f>
        <v>Newark</v>
      </c>
      <c r="I1220" t="str" cm="1">
        <f t="array" ref="I1220">_xlfn.XLOOKUP(Flights[[#This Row],[Destination]],_xlfn._TRO_TRAILING( Airports!A:A),_xlfn._TRO_TRAILING( Airports!E:E), "Not found")</f>
        <v>NJ</v>
      </c>
      <c r="J1220" s="1">
        <v>0.35416666666666669</v>
      </c>
      <c r="K1220" s="22">
        <f>HOUR(Flights[[#This Row],[Scheduled Departure]])</f>
        <v>8</v>
      </c>
      <c r="L1220" s="1">
        <v>0.3527777777777778</v>
      </c>
      <c r="M1220">
        <f>(L1220-J1220)*24*60</f>
        <v>-1.9999999999999929</v>
      </c>
      <c r="N1220" s="16">
        <f>Flights[[#This Row],[Length (min)]]/60</f>
        <v>4.95</v>
      </c>
      <c r="O1220">
        <v>297</v>
      </c>
      <c r="P1220">
        <v>2454</v>
      </c>
      <c r="Q1220" s="18">
        <f>IFERROR(Flights[[#This Row],[Distance]]/Flights[[#This Row],[Length (hr)]], "")</f>
        <v>495.75757575757575</v>
      </c>
      <c r="R1220" s="1">
        <v>0.71180555555555558</v>
      </c>
      <c r="S1220" s="1" t="str">
        <f>IF(Flights[[#This Row],[Length (hr)]]&lt;2, "No meal", IF(Flights[[#This Row],[Length (hr)]]&lt;3.5, "Light meal", "Full meal"))</f>
        <v>Full meal</v>
      </c>
      <c r="T1220" s="1" t="str">
        <f>IF(AND(Flights[[#This Row],[Airline]]="US Airways", Flights[[#This Row],[Meal]]="Full Meal"), "Yes", "No")</f>
        <v>No</v>
      </c>
      <c r="U1220" s="1">
        <v>0.68402777777777779</v>
      </c>
      <c r="V1220">
        <v>-40</v>
      </c>
      <c r="W1220" s="1" t="str">
        <f>IF(Flights[[#This Row],[Arrival Delay]] = "", "Cancelled", IF(Flights[[#This Row],[Arrival Delay]]&gt;15, "Delayed", "On time"))</f>
        <v>On time</v>
      </c>
      <c r="X1220" t="str">
        <f>IF(Flights[[#This Row],[Status]]&lt;&gt;"Delayed","", IF(Flights[[#This Row],[Arrival Delay]]&gt;120, "Severe", IF(Flights[[#This Row],[Arrival Delay]]&gt;60, "Major", "Moderate")))</f>
        <v/>
      </c>
      <c r="Y1220" t="b">
        <v>0</v>
      </c>
      <c r="AA1220" t="str">
        <f>IF(OR(AND(Flights[[#This Row],[Status]]="Cancelled", Flights[[#This Row],[Cancellation Reason]]="Airline/Carrier"), Flights[[#This Row],[Delay Type]]="Severe"), "Yes", "No")</f>
        <v>No</v>
      </c>
    </row>
    <row r="1221" spans="1:27" x14ac:dyDescent="0.3">
      <c r="A1221" s="3">
        <v>42101</v>
      </c>
      <c r="B1221" s="22">
        <f>WEEKNUM(Flights[[#This Row],[Date]], 1)</f>
        <v>15</v>
      </c>
      <c r="C1221" s="22">
        <f>WEEKDAY(Flights[[#This Row],[Date]],1)</f>
        <v>3</v>
      </c>
      <c r="D1221" t="s">
        <v>136</v>
      </c>
      <c r="E1221" t="s">
        <v>1987</v>
      </c>
      <c r="F1221" t="s">
        <v>0</v>
      </c>
      <c r="G1221" t="s">
        <v>26</v>
      </c>
      <c r="H1221" t="str">
        <f>_xlfn.XLOOKUP(Flights[[#This Row],[Destination]], Airports!$A$2:$A$78, Airports!$D$2:$D$78)</f>
        <v>Atlanta</v>
      </c>
      <c r="I1221" t="str" cm="1">
        <f t="array" ref="I1221">_xlfn.XLOOKUP(Flights[[#This Row],[Destination]],_xlfn._TRO_TRAILING( Airports!A:A),_xlfn._TRO_TRAILING( Airports!E:E), "Not found")</f>
        <v>GA</v>
      </c>
      <c r="J1221" s="1">
        <v>0.43402777777777779</v>
      </c>
      <c r="K1221" s="22">
        <f>HOUR(Flights[[#This Row],[Scheduled Departure]])</f>
        <v>10</v>
      </c>
      <c r="L1221" s="1">
        <v>0.43055555555555558</v>
      </c>
      <c r="M1221">
        <f>(L1221-J1221)*24*60</f>
        <v>-4.9999999999999822</v>
      </c>
      <c r="N1221" s="16">
        <f>Flights[[#This Row],[Length (min)]]/60</f>
        <v>4.2</v>
      </c>
      <c r="O1221">
        <v>252</v>
      </c>
      <c r="P1221">
        <v>1947</v>
      </c>
      <c r="Q1221" s="18">
        <f>IFERROR(Flights[[#This Row],[Distance]]/Flights[[#This Row],[Length (hr)]], "")</f>
        <v>463.57142857142856</v>
      </c>
      <c r="R1221" s="1">
        <v>0.74375000000000002</v>
      </c>
      <c r="S1221" s="1" t="str">
        <f>IF(Flights[[#This Row],[Length (hr)]]&lt;2, "No meal", IF(Flights[[#This Row],[Length (hr)]]&lt;3.5, "Light meal", "Full meal"))</f>
        <v>Full meal</v>
      </c>
      <c r="T1221" s="1" t="str">
        <f>IF(AND(Flights[[#This Row],[Airline]]="US Airways", Flights[[#This Row],[Meal]]="Full Meal"), "Yes", "No")</f>
        <v>No</v>
      </c>
      <c r="U1221" s="1">
        <v>0.73055555555555551</v>
      </c>
      <c r="V1221">
        <v>-19</v>
      </c>
      <c r="W1221" s="1" t="str">
        <f>IF(Flights[[#This Row],[Arrival Delay]] = "", "Cancelled", IF(Flights[[#This Row],[Arrival Delay]]&gt;15, "Delayed", "On time"))</f>
        <v>On time</v>
      </c>
      <c r="X1221" t="str">
        <f>IF(Flights[[#This Row],[Status]]&lt;&gt;"Delayed","", IF(Flights[[#This Row],[Arrival Delay]]&gt;120, "Severe", IF(Flights[[#This Row],[Arrival Delay]]&gt;60, "Major", "Moderate")))</f>
        <v/>
      </c>
      <c r="Y1221" t="b">
        <v>0</v>
      </c>
      <c r="AA1221" t="str">
        <f>IF(OR(AND(Flights[[#This Row],[Status]]="Cancelled", Flights[[#This Row],[Cancellation Reason]]="Airline/Carrier"), Flights[[#This Row],[Delay Type]]="Severe"), "Yes", "No")</f>
        <v>No</v>
      </c>
    </row>
    <row r="1222" spans="1:27" x14ac:dyDescent="0.3">
      <c r="A1222" s="3">
        <v>42101</v>
      </c>
      <c r="B1222" s="22">
        <f>WEEKNUM(Flights[[#This Row],[Date]], 1)</f>
        <v>15</v>
      </c>
      <c r="C1222" s="22">
        <f>WEEKDAY(Flights[[#This Row],[Date]],1)</f>
        <v>3</v>
      </c>
      <c r="D1222" t="s">
        <v>1081</v>
      </c>
      <c r="E1222" t="s">
        <v>1994</v>
      </c>
      <c r="F1222" t="s">
        <v>0</v>
      </c>
      <c r="G1222" t="s">
        <v>339</v>
      </c>
      <c r="H1222" t="str">
        <f>_xlfn.XLOOKUP(Flights[[#This Row],[Destination]], Airports!$A$2:$A$78, Airports!$D$2:$D$78)</f>
        <v>San Diego</v>
      </c>
      <c r="I1222" t="str" cm="1">
        <f t="array" ref="I1222">_xlfn.XLOOKUP(Flights[[#This Row],[Destination]],_xlfn._TRO_TRAILING( Airports!A:A),_xlfn._TRO_TRAILING( Airports!E:E), "Not found")</f>
        <v>CA</v>
      </c>
      <c r="J1222" s="1">
        <v>0.53819444444444442</v>
      </c>
      <c r="K1222" s="22">
        <f>HOUR(Flights[[#This Row],[Scheduled Departure]])</f>
        <v>12</v>
      </c>
      <c r="L1222" s="1">
        <v>0.53472222222222221</v>
      </c>
      <c r="M1222">
        <f>(L1222-J1222)*24*60</f>
        <v>-4.9999999999999822</v>
      </c>
      <c r="N1222" s="16">
        <f>Flights[[#This Row],[Length (min)]]/60</f>
        <v>1.1166666666666667</v>
      </c>
      <c r="O1222">
        <v>67</v>
      </c>
      <c r="P1222">
        <v>109</v>
      </c>
      <c r="Q1222" s="18">
        <f>IFERROR(Flights[[#This Row],[Distance]]/Flights[[#This Row],[Length (hr)]], "")</f>
        <v>97.611940298507463</v>
      </c>
      <c r="R1222" s="1">
        <v>0.57222222222222219</v>
      </c>
      <c r="S1222" s="1" t="str">
        <f>IF(Flights[[#This Row],[Length (hr)]]&lt;2, "No meal", IF(Flights[[#This Row],[Length (hr)]]&lt;3.5, "Light meal", "Full meal"))</f>
        <v>No meal</v>
      </c>
      <c r="T1222" s="1" t="str">
        <f>IF(AND(Flights[[#This Row],[Airline]]="US Airways", Flights[[#This Row],[Meal]]="Full Meal"), "Yes", "No")</f>
        <v>No</v>
      </c>
      <c r="U1222" s="1">
        <v>0.58125000000000004</v>
      </c>
      <c r="V1222">
        <v>13</v>
      </c>
      <c r="W1222" s="1" t="str">
        <f>IF(Flights[[#This Row],[Arrival Delay]] = "", "Cancelled", IF(Flights[[#This Row],[Arrival Delay]]&gt;15, "Delayed", "On time"))</f>
        <v>On time</v>
      </c>
      <c r="X1222" t="str">
        <f>IF(Flights[[#This Row],[Status]]&lt;&gt;"Delayed","", IF(Flights[[#This Row],[Arrival Delay]]&gt;120, "Severe", IF(Flights[[#This Row],[Arrival Delay]]&gt;60, "Major", "Moderate")))</f>
        <v/>
      </c>
      <c r="Y1222" t="b">
        <v>0</v>
      </c>
      <c r="AA1222" t="str">
        <f>IF(OR(AND(Flights[[#This Row],[Status]]="Cancelled", Flights[[#This Row],[Cancellation Reason]]="Airline/Carrier"), Flights[[#This Row],[Delay Type]]="Severe"), "Yes", "No")</f>
        <v>No</v>
      </c>
    </row>
    <row r="1223" spans="1:27" x14ac:dyDescent="0.3">
      <c r="A1223" s="3">
        <v>42101</v>
      </c>
      <c r="B1223" s="22">
        <f>WEEKNUM(Flights[[#This Row],[Date]], 1)</f>
        <v>15</v>
      </c>
      <c r="C1223" s="22">
        <f>WEEKDAY(Flights[[#This Row],[Date]],1)</f>
        <v>3</v>
      </c>
      <c r="D1223" t="s">
        <v>485</v>
      </c>
      <c r="E1223" t="s">
        <v>1996</v>
      </c>
      <c r="F1223" t="s">
        <v>0</v>
      </c>
      <c r="G1223" t="s">
        <v>344</v>
      </c>
      <c r="H1223" t="str">
        <f>_xlfn.XLOOKUP(Flights[[#This Row],[Destination]], Airports!$A$2:$A$78, Airports!$D$2:$D$78)</f>
        <v>Seattle</v>
      </c>
      <c r="I1223" t="str" cm="1">
        <f t="array" ref="I1223">_xlfn.XLOOKUP(Flights[[#This Row],[Destination]],_xlfn._TRO_TRAILING( Airports!A:A),_xlfn._TRO_TRAILING( Airports!E:E), "Not found")</f>
        <v>WA</v>
      </c>
      <c r="J1223" s="1">
        <v>0.55208333333333337</v>
      </c>
      <c r="K1223" s="22">
        <f>HOUR(Flights[[#This Row],[Scheduled Departure]])</f>
        <v>13</v>
      </c>
      <c r="L1223" s="1">
        <v>0.5493055555555556</v>
      </c>
      <c r="M1223">
        <f>(L1223-J1223)*24*60</f>
        <v>-3.9999999999999858</v>
      </c>
      <c r="N1223" s="16">
        <f>Flights[[#This Row],[Length (min)]]/60</f>
        <v>2.4166666666666665</v>
      </c>
      <c r="O1223">
        <v>145</v>
      </c>
      <c r="P1223">
        <v>954</v>
      </c>
      <c r="Q1223" s="18">
        <f>IFERROR(Flights[[#This Row],[Distance]]/Flights[[#This Row],[Length (hr)]], "")</f>
        <v>394.75862068965517</v>
      </c>
      <c r="R1223" s="1">
        <v>0.65972222222222221</v>
      </c>
      <c r="S1223" s="1" t="str">
        <f>IF(Flights[[#This Row],[Length (hr)]]&lt;2, "No meal", IF(Flights[[#This Row],[Length (hr)]]&lt;3.5, "Light meal", "Full meal"))</f>
        <v>Light meal</v>
      </c>
      <c r="T1223" s="1" t="str">
        <f>IF(AND(Flights[[#This Row],[Airline]]="US Airways", Flights[[#This Row],[Meal]]="Full Meal"), "Yes", "No")</f>
        <v>No</v>
      </c>
      <c r="U1223" s="1">
        <v>0.65</v>
      </c>
      <c r="V1223">
        <v>-14</v>
      </c>
      <c r="W1223" s="1" t="str">
        <f>IF(Flights[[#This Row],[Arrival Delay]] = "", "Cancelled", IF(Flights[[#This Row],[Arrival Delay]]&gt;15, "Delayed", "On time"))</f>
        <v>On time</v>
      </c>
      <c r="X1223" t="str">
        <f>IF(Flights[[#This Row],[Status]]&lt;&gt;"Delayed","", IF(Flights[[#This Row],[Arrival Delay]]&gt;120, "Severe", IF(Flights[[#This Row],[Arrival Delay]]&gt;60, "Major", "Moderate")))</f>
        <v/>
      </c>
      <c r="Y1223" t="b">
        <v>0</v>
      </c>
      <c r="AA1223" t="str">
        <f>IF(OR(AND(Flights[[#This Row],[Status]]="Cancelled", Flights[[#This Row],[Cancellation Reason]]="Airline/Carrier"), Flights[[#This Row],[Delay Type]]="Severe"), "Yes", "No")</f>
        <v>No</v>
      </c>
    </row>
    <row r="1224" spans="1:27" x14ac:dyDescent="0.3">
      <c r="A1224" s="3">
        <v>42101</v>
      </c>
      <c r="B1224" s="22">
        <f>WEEKNUM(Flights[[#This Row],[Date]], 1)</f>
        <v>15</v>
      </c>
      <c r="C1224" s="22">
        <f>WEEKDAY(Flights[[#This Row],[Date]],1)</f>
        <v>3</v>
      </c>
      <c r="D1224" t="s">
        <v>1086</v>
      </c>
      <c r="E1224" t="s">
        <v>1994</v>
      </c>
      <c r="F1224" t="s">
        <v>0</v>
      </c>
      <c r="G1224" t="s">
        <v>351</v>
      </c>
      <c r="H1224" t="str">
        <f>_xlfn.XLOOKUP(Flights[[#This Row],[Destination]], Airports!$A$2:$A$78, Airports!$D$2:$D$78)</f>
        <v>Sacramento</v>
      </c>
      <c r="I1224" t="str" cm="1">
        <f t="array" ref="I1224">_xlfn.XLOOKUP(Flights[[#This Row],[Destination]],_xlfn._TRO_TRAILING( Airports!A:A),_xlfn._TRO_TRAILING( Airports!E:E), "Not found")</f>
        <v>CA</v>
      </c>
      <c r="J1224" s="1">
        <v>0.57291666666666663</v>
      </c>
      <c r="K1224" s="22">
        <f>HOUR(Flights[[#This Row],[Scheduled Departure]])</f>
        <v>13</v>
      </c>
      <c r="L1224" s="1">
        <v>0.58333333333333337</v>
      </c>
      <c r="M1224">
        <f>(L1224-J1224)*24*60</f>
        <v>15.000000000000107</v>
      </c>
      <c r="N1224" s="16">
        <f>Flights[[#This Row],[Length (min)]]/60</f>
        <v>1.45</v>
      </c>
      <c r="O1224">
        <v>87</v>
      </c>
      <c r="P1224">
        <v>373</v>
      </c>
      <c r="Q1224" s="18">
        <f>IFERROR(Flights[[#This Row],[Distance]]/Flights[[#This Row],[Length (hr)]], "")</f>
        <v>257.24137931034483</v>
      </c>
      <c r="R1224" s="1">
        <v>0.63472222222222219</v>
      </c>
      <c r="S1224" s="1" t="str">
        <f>IF(Flights[[#This Row],[Length (hr)]]&lt;2, "No meal", IF(Flights[[#This Row],[Length (hr)]]&lt;3.5, "Light meal", "Full meal"))</f>
        <v>No meal</v>
      </c>
      <c r="T1224" s="1" t="str">
        <f>IF(AND(Flights[[#This Row],[Airline]]="US Airways", Flights[[#This Row],[Meal]]="Full Meal"), "Yes", "No")</f>
        <v>No</v>
      </c>
      <c r="U1224" s="1">
        <v>0.64375000000000004</v>
      </c>
      <c r="V1224">
        <v>13</v>
      </c>
      <c r="W1224" s="1" t="str">
        <f>IF(Flights[[#This Row],[Arrival Delay]] = "", "Cancelled", IF(Flights[[#This Row],[Arrival Delay]]&gt;15, "Delayed", "On time"))</f>
        <v>On time</v>
      </c>
      <c r="X1224" t="str">
        <f>IF(Flights[[#This Row],[Status]]&lt;&gt;"Delayed","", IF(Flights[[#This Row],[Arrival Delay]]&gt;120, "Severe", IF(Flights[[#This Row],[Arrival Delay]]&gt;60, "Major", "Moderate")))</f>
        <v/>
      </c>
      <c r="Y1224" t="b">
        <v>0</v>
      </c>
      <c r="AA1224" t="str">
        <f>IF(OR(AND(Flights[[#This Row],[Status]]="Cancelled", Flights[[#This Row],[Cancellation Reason]]="Airline/Carrier"), Flights[[#This Row],[Delay Type]]="Severe"), "Yes", "No")</f>
        <v>No</v>
      </c>
    </row>
    <row r="1225" spans="1:27" x14ac:dyDescent="0.3">
      <c r="A1225" s="3">
        <v>42101</v>
      </c>
      <c r="B1225" s="22">
        <f>WEEKNUM(Flights[[#This Row],[Date]], 1)</f>
        <v>15</v>
      </c>
      <c r="C1225" s="22">
        <f>WEEKDAY(Flights[[#This Row],[Date]],1)</f>
        <v>3</v>
      </c>
      <c r="D1225" t="s">
        <v>1113</v>
      </c>
      <c r="E1225" t="s">
        <v>1994</v>
      </c>
      <c r="F1225" t="s">
        <v>0</v>
      </c>
      <c r="G1225" t="s">
        <v>340</v>
      </c>
      <c r="H1225" t="str">
        <f>_xlfn.XLOOKUP(Flights[[#This Row],[Destination]], Airports!$A$2:$A$78, Airports!$D$2:$D$78)</f>
        <v>San Antonio</v>
      </c>
      <c r="I1225" t="str" cm="1">
        <f t="array" ref="I1225">_xlfn.XLOOKUP(Flights[[#This Row],[Destination]],_xlfn._TRO_TRAILING( Airports!A:A),_xlfn._TRO_TRAILING( Airports!E:E), "Not found")</f>
        <v>TX</v>
      </c>
      <c r="J1225" s="1">
        <v>0.6118055555555556</v>
      </c>
      <c r="K1225" s="22">
        <f>HOUR(Flights[[#This Row],[Scheduled Departure]])</f>
        <v>14</v>
      </c>
      <c r="L1225" s="1">
        <v>0.61111111111111116</v>
      </c>
      <c r="M1225">
        <f>(L1225-J1225)*24*60</f>
        <v>-0.99999999999999645</v>
      </c>
      <c r="N1225" s="16">
        <f>Flights[[#This Row],[Length (min)]]/60</f>
        <v>2.5</v>
      </c>
      <c r="O1225">
        <v>150</v>
      </c>
      <c r="P1225">
        <v>1211</v>
      </c>
      <c r="Q1225" s="18">
        <f>IFERROR(Flights[[#This Row],[Distance]]/Flights[[#This Row],[Length (hr)]], "")</f>
        <v>484.4</v>
      </c>
      <c r="R1225" s="1">
        <v>0.81458333333333333</v>
      </c>
      <c r="S1225" s="1" t="str">
        <f>IF(Flights[[#This Row],[Length (hr)]]&lt;2, "No meal", IF(Flights[[#This Row],[Length (hr)]]&lt;3.5, "Light meal", "Full meal"))</f>
        <v>Light meal</v>
      </c>
      <c r="T1225" s="1" t="str">
        <f>IF(AND(Flights[[#This Row],[Airline]]="US Airways", Flights[[#This Row],[Meal]]="Full Meal"), "Yes", "No")</f>
        <v>No</v>
      </c>
      <c r="U1225" s="1">
        <v>0.79861111111111116</v>
      </c>
      <c r="V1225">
        <v>-23</v>
      </c>
      <c r="W1225" s="1" t="str">
        <f>IF(Flights[[#This Row],[Arrival Delay]] = "", "Cancelled", IF(Flights[[#This Row],[Arrival Delay]]&gt;15, "Delayed", "On time"))</f>
        <v>On time</v>
      </c>
      <c r="X1225" t="str">
        <f>IF(Flights[[#This Row],[Status]]&lt;&gt;"Delayed","", IF(Flights[[#This Row],[Arrival Delay]]&gt;120, "Severe", IF(Flights[[#This Row],[Arrival Delay]]&gt;60, "Major", "Moderate")))</f>
        <v/>
      </c>
      <c r="Y1225" t="b">
        <v>0</v>
      </c>
      <c r="AA1225" t="str">
        <f>IF(OR(AND(Flights[[#This Row],[Status]]="Cancelled", Flights[[#This Row],[Cancellation Reason]]="Airline/Carrier"), Flights[[#This Row],[Delay Type]]="Severe"), "Yes", "No")</f>
        <v>No</v>
      </c>
    </row>
    <row r="1226" spans="1:27" x14ac:dyDescent="0.3">
      <c r="A1226" s="3">
        <v>42101</v>
      </c>
      <c r="B1226" s="22">
        <f>WEEKNUM(Flights[[#This Row],[Date]], 1)</f>
        <v>15</v>
      </c>
      <c r="C1226" s="22">
        <f>WEEKDAY(Flights[[#This Row],[Date]],1)</f>
        <v>3</v>
      </c>
      <c r="D1226" t="s">
        <v>1266</v>
      </c>
      <c r="E1226" t="s">
        <v>1994</v>
      </c>
      <c r="F1226" t="s">
        <v>0</v>
      </c>
      <c r="G1226" t="s">
        <v>349</v>
      </c>
      <c r="H1226" t="str">
        <f>_xlfn.XLOOKUP(Flights[[#This Row],[Destination]], Airports!$A$2:$A$78, Airports!$D$2:$D$78)</f>
        <v>Salt Lake City</v>
      </c>
      <c r="I1226" t="str" cm="1">
        <f t="array" ref="I1226">_xlfn.XLOOKUP(Flights[[#This Row],[Destination]],_xlfn._TRO_TRAILING( Airports!A:A),_xlfn._TRO_TRAILING( Airports!E:E), "Not found")</f>
        <v>UT</v>
      </c>
      <c r="J1226" s="1">
        <v>0.63194444444444442</v>
      </c>
      <c r="K1226" s="22">
        <f>HOUR(Flights[[#This Row],[Scheduled Departure]])</f>
        <v>15</v>
      </c>
      <c r="L1226" s="1">
        <v>0.63472222222222219</v>
      </c>
      <c r="M1226">
        <f>(L1226-J1226)*24*60</f>
        <v>3.9999999999999858</v>
      </c>
      <c r="N1226" s="16">
        <f>Flights[[#This Row],[Length (min)]]/60</f>
        <v>1.5333333333333334</v>
      </c>
      <c r="O1226">
        <v>92</v>
      </c>
      <c r="P1226">
        <v>590</v>
      </c>
      <c r="Q1226" s="18">
        <f>IFERROR(Flights[[#This Row],[Distance]]/Flights[[#This Row],[Length (hr)]], "")</f>
        <v>384.78260869565213</v>
      </c>
      <c r="R1226" s="1">
        <v>0.74722222222222223</v>
      </c>
      <c r="S1226" s="1" t="str">
        <f>IF(Flights[[#This Row],[Length (hr)]]&lt;2, "No meal", IF(Flights[[#This Row],[Length (hr)]]&lt;3.5, "Light meal", "Full meal"))</f>
        <v>No meal</v>
      </c>
      <c r="T1226" s="1" t="str">
        <f>IF(AND(Flights[[#This Row],[Airline]]="US Airways", Flights[[#This Row],[Meal]]="Full Meal"), "Yes", "No")</f>
        <v>No</v>
      </c>
      <c r="U1226" s="1">
        <v>0.74027777777777781</v>
      </c>
      <c r="V1226">
        <v>-10</v>
      </c>
      <c r="W1226" s="1" t="str">
        <f>IF(Flights[[#This Row],[Arrival Delay]] = "", "Cancelled", IF(Flights[[#This Row],[Arrival Delay]]&gt;15, "Delayed", "On time"))</f>
        <v>On time</v>
      </c>
      <c r="X1226" t="str">
        <f>IF(Flights[[#This Row],[Status]]&lt;&gt;"Delayed","", IF(Flights[[#This Row],[Arrival Delay]]&gt;120, "Severe", IF(Flights[[#This Row],[Arrival Delay]]&gt;60, "Major", "Moderate")))</f>
        <v/>
      </c>
      <c r="Y1226" t="b">
        <v>0</v>
      </c>
      <c r="AA1226" t="str">
        <f>IF(OR(AND(Flights[[#This Row],[Status]]="Cancelled", Flights[[#This Row],[Cancellation Reason]]="Airline/Carrier"), Flights[[#This Row],[Delay Type]]="Severe"), "Yes", "No")</f>
        <v>No</v>
      </c>
    </row>
    <row r="1227" spans="1:27" x14ac:dyDescent="0.3">
      <c r="A1227" s="3">
        <v>42101</v>
      </c>
      <c r="B1227" s="22">
        <f>WEEKNUM(Flights[[#This Row],[Date]], 1)</f>
        <v>15</v>
      </c>
      <c r="C1227" s="22">
        <f>WEEKDAY(Flights[[#This Row],[Date]],1)</f>
        <v>3</v>
      </c>
      <c r="D1227" t="s">
        <v>85</v>
      </c>
      <c r="E1227" t="s">
        <v>1987</v>
      </c>
      <c r="F1227" t="s">
        <v>0</v>
      </c>
      <c r="G1227" t="s">
        <v>9</v>
      </c>
      <c r="H1227" t="str">
        <f>_xlfn.XLOOKUP(Flights[[#This Row],[Destination]], Airports!$A$2:$A$78, Airports!$D$2:$D$78)</f>
        <v>San Francisco</v>
      </c>
      <c r="I1227" t="str" cm="1">
        <f t="array" ref="I1227">_xlfn.XLOOKUP(Flights[[#This Row],[Destination]],_xlfn._TRO_TRAILING( Airports!A:A),_xlfn._TRO_TRAILING( Airports!E:E), "Not found")</f>
        <v>CA</v>
      </c>
      <c r="J1227" s="1">
        <v>0.67708333333333337</v>
      </c>
      <c r="K1227" s="22">
        <f>HOUR(Flights[[#This Row],[Scheduled Departure]])</f>
        <v>16</v>
      </c>
      <c r="L1227" s="1">
        <v>0.69444444444444442</v>
      </c>
      <c r="M1227">
        <f>(L1227-J1227)*24*60</f>
        <v>24.999999999999911</v>
      </c>
      <c r="N1227" s="16">
        <f>Flights[[#This Row],[Length (min)]]/60</f>
        <v>1.35</v>
      </c>
      <c r="O1227">
        <v>81</v>
      </c>
      <c r="P1227">
        <v>337</v>
      </c>
      <c r="Q1227" s="18">
        <f>IFERROR(Flights[[#This Row],[Distance]]/Flights[[#This Row],[Length (hr)]], "")</f>
        <v>249.62962962962962</v>
      </c>
      <c r="R1227" s="1">
        <v>0.73611111111111116</v>
      </c>
      <c r="S1227" s="1" t="str">
        <f>IF(Flights[[#This Row],[Length (hr)]]&lt;2, "No meal", IF(Flights[[#This Row],[Length (hr)]]&lt;3.5, "Light meal", "Full meal"))</f>
        <v>No meal</v>
      </c>
      <c r="T1227" s="1" t="str">
        <f>IF(AND(Flights[[#This Row],[Airline]]="US Airways", Flights[[#This Row],[Meal]]="Full Meal"), "Yes", "No")</f>
        <v>No</v>
      </c>
      <c r="U1227" s="1">
        <v>0.75069444444444444</v>
      </c>
      <c r="V1227">
        <v>21</v>
      </c>
      <c r="W1227" s="1" t="str">
        <f>IF(Flights[[#This Row],[Arrival Delay]] = "", "Cancelled", IF(Flights[[#This Row],[Arrival Delay]]&gt;15, "Delayed", "On time"))</f>
        <v>Delayed</v>
      </c>
      <c r="X1227" t="str">
        <f>IF(Flights[[#This Row],[Status]]&lt;&gt;"Delayed","", IF(Flights[[#This Row],[Arrival Delay]]&gt;120, "Severe", IF(Flights[[#This Row],[Arrival Delay]]&gt;60, "Major", "Moderate")))</f>
        <v>Moderate</v>
      </c>
      <c r="Y1227" t="b">
        <v>0</v>
      </c>
      <c r="AA1227" t="str">
        <f>IF(OR(AND(Flights[[#This Row],[Status]]="Cancelled", Flights[[#This Row],[Cancellation Reason]]="Airline/Carrier"), Flights[[#This Row],[Delay Type]]="Severe"), "Yes", "No")</f>
        <v>No</v>
      </c>
    </row>
    <row r="1228" spans="1:27" x14ac:dyDescent="0.3">
      <c r="A1228" s="3">
        <v>42101</v>
      </c>
      <c r="B1228" s="22">
        <f>WEEKNUM(Flights[[#This Row],[Date]], 1)</f>
        <v>15</v>
      </c>
      <c r="C1228" s="22">
        <f>WEEKDAY(Flights[[#This Row],[Date]],1)</f>
        <v>3</v>
      </c>
      <c r="D1228" t="s">
        <v>1269</v>
      </c>
      <c r="E1228" t="s">
        <v>1995</v>
      </c>
      <c r="F1228" t="s">
        <v>0</v>
      </c>
      <c r="G1228" t="s">
        <v>6</v>
      </c>
      <c r="H1228" t="str">
        <f>_xlfn.XLOOKUP(Flights[[#This Row],[Destination]], Airports!$A$2:$A$78, Airports!$D$2:$D$78)</f>
        <v>Nashville</v>
      </c>
      <c r="I1228" t="str" cm="1">
        <f t="array" ref="I1228">_xlfn.XLOOKUP(Flights[[#This Row],[Destination]],_xlfn._TRO_TRAILING( Airports!A:A),_xlfn._TRO_TRAILING( Airports!E:E), "Not found")</f>
        <v>TN</v>
      </c>
      <c r="J1228" s="1">
        <v>0.80208333333333337</v>
      </c>
      <c r="K1228" s="22">
        <f>HOUR(Flights[[#This Row],[Scheduled Departure]])</f>
        <v>19</v>
      </c>
      <c r="L1228" s="1">
        <v>0.84305555555555556</v>
      </c>
      <c r="M1228">
        <f>(L1228-J1228)*24*60</f>
        <v>58.99999999999995</v>
      </c>
      <c r="N1228" s="16">
        <f>Flights[[#This Row],[Length (min)]]/60</f>
        <v>3.4</v>
      </c>
      <c r="O1228">
        <v>204</v>
      </c>
      <c r="P1228">
        <v>1797</v>
      </c>
      <c r="Q1228" s="18">
        <f>IFERROR(Flights[[#This Row],[Distance]]/Flights[[#This Row],[Length (hr)]], "")</f>
        <v>528.52941176470586</v>
      </c>
      <c r="R1228" s="1">
        <v>3.8194444444444448E-2</v>
      </c>
      <c r="S1228" s="1" t="str">
        <f>IF(Flights[[#This Row],[Length (hr)]]&lt;2, "No meal", IF(Flights[[#This Row],[Length (hr)]]&lt;3.5, "Light meal", "Full meal"))</f>
        <v>Light meal</v>
      </c>
      <c r="T1228" s="1" t="str">
        <f>IF(AND(Flights[[#This Row],[Airline]]="US Airways", Flights[[#This Row],[Meal]]="Full Meal"), "Yes", "No")</f>
        <v>No</v>
      </c>
      <c r="U1228" s="1">
        <v>6.805555555555555E-2</v>
      </c>
      <c r="V1228">
        <v>43</v>
      </c>
      <c r="W1228" s="1" t="str">
        <f>IF(Flights[[#This Row],[Arrival Delay]] = "", "Cancelled", IF(Flights[[#This Row],[Arrival Delay]]&gt;15, "Delayed", "On time"))</f>
        <v>Delayed</v>
      </c>
      <c r="X1228" t="str">
        <f>IF(Flights[[#This Row],[Status]]&lt;&gt;"Delayed","", IF(Flights[[#This Row],[Arrival Delay]]&gt;120, "Severe", IF(Flights[[#This Row],[Arrival Delay]]&gt;60, "Major", "Moderate")))</f>
        <v>Moderate</v>
      </c>
      <c r="Y1228" t="b">
        <v>0</v>
      </c>
      <c r="AA1228" t="str">
        <f>IF(OR(AND(Flights[[#This Row],[Status]]="Cancelled", Flights[[#This Row],[Cancellation Reason]]="Airline/Carrier"), Flights[[#This Row],[Delay Type]]="Severe"), "Yes", "No")</f>
        <v>No</v>
      </c>
    </row>
    <row r="1229" spans="1:27" x14ac:dyDescent="0.3">
      <c r="A1229" s="3">
        <v>42101</v>
      </c>
      <c r="B1229" s="22">
        <f>WEEKNUM(Flights[[#This Row],[Date]], 1)</f>
        <v>15</v>
      </c>
      <c r="C1229" s="22">
        <f>WEEKDAY(Flights[[#This Row],[Date]],1)</f>
        <v>3</v>
      </c>
      <c r="D1229" t="s">
        <v>645</v>
      </c>
      <c r="E1229" t="s">
        <v>1996</v>
      </c>
      <c r="F1229" t="s">
        <v>0</v>
      </c>
      <c r="G1229" t="s">
        <v>9</v>
      </c>
      <c r="H1229" t="str">
        <f>_xlfn.XLOOKUP(Flights[[#This Row],[Destination]], Airports!$A$2:$A$78, Airports!$D$2:$D$78)</f>
        <v>San Francisco</v>
      </c>
      <c r="I1229" t="str" cm="1">
        <f t="array" ref="I1229">_xlfn.XLOOKUP(Flights[[#This Row],[Destination]],_xlfn._TRO_TRAILING( Airports!A:A),_xlfn._TRO_TRAILING( Airports!E:E), "Not found")</f>
        <v>CA</v>
      </c>
      <c r="J1229" s="1">
        <v>0.86805555555555558</v>
      </c>
      <c r="K1229" s="22">
        <f>HOUR(Flights[[#This Row],[Scheduled Departure]])</f>
        <v>20</v>
      </c>
      <c r="L1229" s="1">
        <v>0.86250000000000004</v>
      </c>
      <c r="M1229">
        <f>(L1229-J1229)*24*60</f>
        <v>-7.9999999999999716</v>
      </c>
      <c r="N1229" s="16">
        <f>Flights[[#This Row],[Length (min)]]/60</f>
        <v>1.3333333333333333</v>
      </c>
      <c r="O1229">
        <v>80</v>
      </c>
      <c r="P1229">
        <v>337</v>
      </c>
      <c r="Q1229" s="18">
        <f>IFERROR(Flights[[#This Row],[Distance]]/Flights[[#This Row],[Length (hr)]], "")</f>
        <v>252.75</v>
      </c>
      <c r="R1229" s="1">
        <v>0.92361111111111116</v>
      </c>
      <c r="S1229" s="1" t="str">
        <f>IF(Flights[[#This Row],[Length (hr)]]&lt;2, "No meal", IF(Flights[[#This Row],[Length (hr)]]&lt;3.5, "Light meal", "Full meal"))</f>
        <v>No meal</v>
      </c>
      <c r="T1229" s="1" t="str">
        <f>IF(AND(Flights[[#This Row],[Airline]]="US Airways", Flights[[#This Row],[Meal]]="Full Meal"), "Yes", "No")</f>
        <v>No</v>
      </c>
      <c r="U1229" s="1">
        <v>0.91805555555555551</v>
      </c>
      <c r="V1229">
        <v>-8</v>
      </c>
      <c r="W1229" s="1" t="str">
        <f>IF(Flights[[#This Row],[Arrival Delay]] = "", "Cancelled", IF(Flights[[#This Row],[Arrival Delay]]&gt;15, "Delayed", "On time"))</f>
        <v>On time</v>
      </c>
      <c r="X1229" t="str">
        <f>IF(Flights[[#This Row],[Status]]&lt;&gt;"Delayed","", IF(Flights[[#This Row],[Arrival Delay]]&gt;120, "Severe", IF(Flights[[#This Row],[Arrival Delay]]&gt;60, "Major", "Moderate")))</f>
        <v/>
      </c>
      <c r="Y1229" t="b">
        <v>0</v>
      </c>
      <c r="AA1229" t="str">
        <f>IF(OR(AND(Flights[[#This Row],[Status]]="Cancelled", Flights[[#This Row],[Cancellation Reason]]="Airline/Carrier"), Flights[[#This Row],[Delay Type]]="Severe"), "Yes", "No")</f>
        <v>No</v>
      </c>
    </row>
    <row r="1230" spans="1:27" x14ac:dyDescent="0.3">
      <c r="A1230" s="3">
        <v>42101</v>
      </c>
      <c r="B1230" s="22">
        <f>WEEKNUM(Flights[[#This Row],[Date]], 1)</f>
        <v>15</v>
      </c>
      <c r="C1230" s="22">
        <f>WEEKDAY(Flights[[#This Row],[Date]],1)</f>
        <v>3</v>
      </c>
      <c r="D1230" t="s">
        <v>1274</v>
      </c>
      <c r="E1230" t="s">
        <v>1994</v>
      </c>
      <c r="F1230" t="s">
        <v>0</v>
      </c>
      <c r="G1230" t="s">
        <v>9</v>
      </c>
      <c r="H1230" t="str">
        <f>_xlfn.XLOOKUP(Flights[[#This Row],[Destination]], Airports!$A$2:$A$78, Airports!$D$2:$D$78)</f>
        <v>San Francisco</v>
      </c>
      <c r="I1230" t="str" cm="1">
        <f t="array" ref="I1230">_xlfn.XLOOKUP(Flights[[#This Row],[Destination]],_xlfn._TRO_TRAILING( Airports!A:A),_xlfn._TRO_TRAILING( Airports!E:E), "Not found")</f>
        <v>CA</v>
      </c>
      <c r="J1230" s="1">
        <v>0.91666666666666663</v>
      </c>
      <c r="K1230" s="22">
        <f>HOUR(Flights[[#This Row],[Scheduled Departure]])</f>
        <v>22</v>
      </c>
      <c r="L1230" s="1">
        <v>0.92986111111111114</v>
      </c>
      <c r="M1230">
        <f>(L1230-J1230)*24*60</f>
        <v>19.000000000000092</v>
      </c>
      <c r="N1230" s="16">
        <f>Flights[[#This Row],[Length (min)]]/60</f>
        <v>1.5333333333333334</v>
      </c>
      <c r="O1230">
        <v>92</v>
      </c>
      <c r="P1230">
        <v>337</v>
      </c>
      <c r="Q1230" s="18">
        <f>IFERROR(Flights[[#This Row],[Distance]]/Flights[[#This Row],[Length (hr)]], "")</f>
        <v>219.78260869565216</v>
      </c>
      <c r="R1230" s="1">
        <v>0.97777777777777775</v>
      </c>
      <c r="S1230" s="1" t="str">
        <f>IF(Flights[[#This Row],[Length (hr)]]&lt;2, "No meal", IF(Flights[[#This Row],[Length (hr)]]&lt;3.5, "Light meal", "Full meal"))</f>
        <v>No meal</v>
      </c>
      <c r="T1230" s="1" t="str">
        <f>IF(AND(Flights[[#This Row],[Airline]]="US Airways", Flights[[#This Row],[Meal]]="Full Meal"), "Yes", "No")</f>
        <v>No</v>
      </c>
      <c r="U1230" s="1">
        <v>0.99375000000000002</v>
      </c>
      <c r="V1230">
        <v>23</v>
      </c>
      <c r="W1230" s="1" t="str">
        <f>IF(Flights[[#This Row],[Arrival Delay]] = "", "Cancelled", IF(Flights[[#This Row],[Arrival Delay]]&gt;15, "Delayed", "On time"))</f>
        <v>Delayed</v>
      </c>
      <c r="X1230" t="str">
        <f>IF(Flights[[#This Row],[Status]]&lt;&gt;"Delayed","", IF(Flights[[#This Row],[Arrival Delay]]&gt;120, "Severe", IF(Flights[[#This Row],[Arrival Delay]]&gt;60, "Major", "Moderate")))</f>
        <v>Moderate</v>
      </c>
      <c r="Y1230" t="b">
        <v>0</v>
      </c>
      <c r="AA1230" t="str">
        <f>IF(OR(AND(Flights[[#This Row],[Status]]="Cancelled", Flights[[#This Row],[Cancellation Reason]]="Airline/Carrier"), Flights[[#This Row],[Delay Type]]="Severe"), "Yes", "No")</f>
        <v>No</v>
      </c>
    </row>
    <row r="1231" spans="1:27" x14ac:dyDescent="0.3">
      <c r="A1231" s="3">
        <v>42102</v>
      </c>
      <c r="B1231" s="22">
        <f>WEEKNUM(Flights[[#This Row],[Date]], 1)</f>
        <v>15</v>
      </c>
      <c r="C1231" s="22">
        <f>WEEKDAY(Flights[[#This Row],[Date]],1)</f>
        <v>4</v>
      </c>
      <c r="D1231" t="s">
        <v>611</v>
      </c>
      <c r="E1231" t="s">
        <v>1989</v>
      </c>
      <c r="F1231" t="s">
        <v>0</v>
      </c>
      <c r="G1231" t="s">
        <v>308</v>
      </c>
      <c r="H1231" t="str">
        <f>_xlfn.XLOOKUP(Flights[[#This Row],[Destination]], Airports!$A$2:$A$78, Airports!$D$2:$D$78)</f>
        <v>Memphis</v>
      </c>
      <c r="I1231" t="str" cm="1">
        <f t="array" ref="I1231">_xlfn.XLOOKUP(Flights[[#This Row],[Destination]],_xlfn._TRO_TRAILING( Airports!A:A),_xlfn._TRO_TRAILING( Airports!E:E), "Not found")</f>
        <v>TN</v>
      </c>
      <c r="J1231" s="1">
        <v>4.0972222222222222E-2</v>
      </c>
      <c r="K1231" s="22">
        <f>HOUR(Flights[[#This Row],[Scheduled Departure]])</f>
        <v>0</v>
      </c>
      <c r="L1231" s="1">
        <v>3.8194444444444448E-2</v>
      </c>
      <c r="M1231">
        <f>(L1231-J1231)*24*60</f>
        <v>-3.9999999999999956</v>
      </c>
      <c r="N1231" s="16">
        <f>Flights[[#This Row],[Length (min)]]/60</f>
        <v>3.3666666666666667</v>
      </c>
      <c r="O1231">
        <v>202</v>
      </c>
      <c r="P1231">
        <v>1619</v>
      </c>
      <c r="Q1231" s="18">
        <f>IFERROR(Flights[[#This Row],[Distance]]/Flights[[#This Row],[Length (hr)]], "")</f>
        <v>480.89108910891088</v>
      </c>
      <c r="R1231" s="1">
        <v>0.27569444444444446</v>
      </c>
      <c r="S1231" s="1" t="str">
        <f>IF(Flights[[#This Row],[Length (hr)]]&lt;2, "No meal", IF(Flights[[#This Row],[Length (hr)]]&lt;3.5, "Light meal", "Full meal"))</f>
        <v>Light meal</v>
      </c>
      <c r="T1231" s="1" t="str">
        <f>IF(AND(Flights[[#This Row],[Airline]]="US Airways", Flights[[#This Row],[Meal]]="Full Meal"), "Yes", "No")</f>
        <v>No</v>
      </c>
      <c r="U1231" s="1">
        <v>0.26180555555555557</v>
      </c>
      <c r="V1231">
        <v>-20</v>
      </c>
      <c r="W1231" s="1" t="str">
        <f>IF(Flights[[#This Row],[Arrival Delay]] = "", "Cancelled", IF(Flights[[#This Row],[Arrival Delay]]&gt;15, "Delayed", "On time"))</f>
        <v>On time</v>
      </c>
      <c r="X1231" t="str">
        <f>IF(Flights[[#This Row],[Status]]&lt;&gt;"Delayed","", IF(Flights[[#This Row],[Arrival Delay]]&gt;120, "Severe", IF(Flights[[#This Row],[Arrival Delay]]&gt;60, "Major", "Moderate")))</f>
        <v/>
      </c>
      <c r="Y1231" t="b">
        <v>0</v>
      </c>
      <c r="AA1231" t="str">
        <f>IF(OR(AND(Flights[[#This Row],[Status]]="Cancelled", Flights[[#This Row],[Cancellation Reason]]="Airline/Carrier"), Flights[[#This Row],[Delay Type]]="Severe"), "Yes", "No")</f>
        <v>No</v>
      </c>
    </row>
    <row r="1232" spans="1:27" x14ac:dyDescent="0.3">
      <c r="A1232" s="3">
        <v>42102</v>
      </c>
      <c r="B1232" s="22">
        <f>WEEKNUM(Flights[[#This Row],[Date]], 1)</f>
        <v>15</v>
      </c>
      <c r="C1232" s="22">
        <f>WEEKDAY(Flights[[#This Row],[Date]],1)</f>
        <v>4</v>
      </c>
      <c r="D1232" t="s">
        <v>690</v>
      </c>
      <c r="E1232" t="s">
        <v>1990</v>
      </c>
      <c r="F1232" t="s">
        <v>0</v>
      </c>
      <c r="G1232" t="s">
        <v>12</v>
      </c>
      <c r="H1232" t="str">
        <f>_xlfn.XLOOKUP(Flights[[#This Row],[Destination]], Airports!$A$2:$A$78, Airports!$D$2:$D$78)</f>
        <v>New York</v>
      </c>
      <c r="I1232" t="str" cm="1">
        <f t="array" ref="I1232">_xlfn.XLOOKUP(Flights[[#This Row],[Destination]],_xlfn._TRO_TRAILING( Airports!A:A),_xlfn._TRO_TRAILING( Airports!E:E), "Not found")</f>
        <v>NY</v>
      </c>
      <c r="J1232" s="1">
        <v>0.25</v>
      </c>
      <c r="K1232" s="22">
        <f>HOUR(Flights[[#This Row],[Scheduled Departure]])</f>
        <v>6</v>
      </c>
      <c r="L1232" s="1">
        <v>0.24444444444444444</v>
      </c>
      <c r="M1232">
        <f>(L1232-J1232)*24*60</f>
        <v>-8.0000000000000107</v>
      </c>
      <c r="N1232" s="16">
        <f>Flights[[#This Row],[Length (min)]]/60</f>
        <v>5.75</v>
      </c>
      <c r="O1232">
        <v>345</v>
      </c>
      <c r="P1232">
        <v>2475</v>
      </c>
      <c r="Q1232" s="18">
        <f>IFERROR(Flights[[#This Row],[Distance]]/Flights[[#This Row],[Length (hr)]], "")</f>
        <v>430.43478260869563</v>
      </c>
      <c r="R1232" s="1">
        <v>0.60277777777777775</v>
      </c>
      <c r="S1232" s="1" t="str">
        <f>IF(Flights[[#This Row],[Length (hr)]]&lt;2, "No meal", IF(Flights[[#This Row],[Length (hr)]]&lt;3.5, "Light meal", "Full meal"))</f>
        <v>Full meal</v>
      </c>
      <c r="T1232" s="1" t="str">
        <f>IF(AND(Flights[[#This Row],[Airline]]="US Airways", Flights[[#This Row],[Meal]]="Full Meal"), "Yes", "No")</f>
        <v>No</v>
      </c>
      <c r="U1232" s="1">
        <v>0.60902777777777772</v>
      </c>
      <c r="V1232">
        <v>9</v>
      </c>
      <c r="W1232" s="1" t="str">
        <f>IF(Flights[[#This Row],[Arrival Delay]] = "", "Cancelled", IF(Flights[[#This Row],[Arrival Delay]]&gt;15, "Delayed", "On time"))</f>
        <v>On time</v>
      </c>
      <c r="X1232" t="str">
        <f>IF(Flights[[#This Row],[Status]]&lt;&gt;"Delayed","", IF(Flights[[#This Row],[Arrival Delay]]&gt;120, "Severe", IF(Flights[[#This Row],[Arrival Delay]]&gt;60, "Major", "Moderate")))</f>
        <v/>
      </c>
      <c r="Y1232" t="b">
        <v>0</v>
      </c>
      <c r="AA1232" t="str">
        <f>IF(OR(AND(Flights[[#This Row],[Status]]="Cancelled", Flights[[#This Row],[Cancellation Reason]]="Airline/Carrier"), Flights[[#This Row],[Delay Type]]="Severe"), "Yes", "No")</f>
        <v>No</v>
      </c>
    </row>
    <row r="1233" spans="1:27" x14ac:dyDescent="0.3">
      <c r="A1233" s="3">
        <v>42102</v>
      </c>
      <c r="B1233" s="22">
        <f>WEEKNUM(Flights[[#This Row],[Date]], 1)</f>
        <v>15</v>
      </c>
      <c r="C1233" s="22">
        <f>WEEKDAY(Flights[[#This Row],[Date]],1)</f>
        <v>4</v>
      </c>
      <c r="D1233" t="s">
        <v>390</v>
      </c>
      <c r="E1233" t="s">
        <v>1991</v>
      </c>
      <c r="F1233" t="s">
        <v>0</v>
      </c>
      <c r="G1233" t="s">
        <v>344</v>
      </c>
      <c r="H1233" t="str">
        <f>_xlfn.XLOOKUP(Flights[[#This Row],[Destination]], Airports!$A$2:$A$78, Airports!$D$2:$D$78)</f>
        <v>Seattle</v>
      </c>
      <c r="I1233" t="str" cm="1">
        <f t="array" ref="I1233">_xlfn.XLOOKUP(Flights[[#This Row],[Destination]],_xlfn._TRO_TRAILING( Airports!A:A),_xlfn._TRO_TRAILING( Airports!E:E), "Not found")</f>
        <v>WA</v>
      </c>
      <c r="J1233" s="1">
        <v>0.29166666666666669</v>
      </c>
      <c r="K1233" s="22">
        <f>HOUR(Flights[[#This Row],[Scheduled Departure]])</f>
        <v>7</v>
      </c>
      <c r="L1233" s="1">
        <v>0.28749999999999998</v>
      </c>
      <c r="M1233">
        <f>(L1233-J1233)*24*60</f>
        <v>-6.0000000000000586</v>
      </c>
      <c r="N1233" s="16">
        <f>Flights[[#This Row],[Length (min)]]/60</f>
        <v>2.8</v>
      </c>
      <c r="O1233">
        <v>168</v>
      </c>
      <c r="P1233">
        <v>954</v>
      </c>
      <c r="Q1233" s="18">
        <f>IFERROR(Flights[[#This Row],[Distance]]/Flights[[#This Row],[Length (hr)]], "")</f>
        <v>340.71428571428572</v>
      </c>
      <c r="R1233" s="1">
        <v>0.40972222222222221</v>
      </c>
      <c r="S1233" s="1" t="str">
        <f>IF(Flights[[#This Row],[Length (hr)]]&lt;2, "No meal", IF(Flights[[#This Row],[Length (hr)]]&lt;3.5, "Light meal", "Full meal"))</f>
        <v>Light meal</v>
      </c>
      <c r="T1233" s="1" t="str">
        <f>IF(AND(Flights[[#This Row],[Airline]]="US Airways", Flights[[#This Row],[Meal]]="Full Meal"), "Yes", "No")</f>
        <v>No</v>
      </c>
      <c r="U1233" s="1">
        <v>0.40416666666666667</v>
      </c>
      <c r="V1233">
        <v>-8</v>
      </c>
      <c r="W1233" s="1" t="str">
        <f>IF(Flights[[#This Row],[Arrival Delay]] = "", "Cancelled", IF(Flights[[#This Row],[Arrival Delay]]&gt;15, "Delayed", "On time"))</f>
        <v>On time</v>
      </c>
      <c r="X1233" t="str">
        <f>IF(Flights[[#This Row],[Status]]&lt;&gt;"Delayed","", IF(Flights[[#This Row],[Arrival Delay]]&gt;120, "Severe", IF(Flights[[#This Row],[Arrival Delay]]&gt;60, "Major", "Moderate")))</f>
        <v/>
      </c>
      <c r="Y1233" t="b">
        <v>0</v>
      </c>
      <c r="AA1233" t="str">
        <f>IF(OR(AND(Flights[[#This Row],[Status]]="Cancelled", Flights[[#This Row],[Cancellation Reason]]="Airline/Carrier"), Flights[[#This Row],[Delay Type]]="Severe"), "Yes", "No")</f>
        <v>No</v>
      </c>
    </row>
    <row r="1234" spans="1:27" x14ac:dyDescent="0.3">
      <c r="A1234" s="3">
        <v>42102</v>
      </c>
      <c r="B1234" s="22">
        <f>WEEKNUM(Flights[[#This Row],[Date]], 1)</f>
        <v>15</v>
      </c>
      <c r="C1234" s="22">
        <f>WEEKDAY(Flights[[#This Row],[Date]],1)</f>
        <v>4</v>
      </c>
      <c r="D1234" t="s">
        <v>1283</v>
      </c>
      <c r="E1234" t="s">
        <v>1995</v>
      </c>
      <c r="F1234" t="s">
        <v>0</v>
      </c>
      <c r="G1234" t="s">
        <v>318</v>
      </c>
      <c r="H1234" t="str">
        <f>_xlfn.XLOOKUP(Flights[[#This Row],[Destination]], Airports!$A$2:$A$78, Airports!$D$2:$D$78)</f>
        <v>Oakland</v>
      </c>
      <c r="I1234" t="str" cm="1">
        <f t="array" ref="I1234">_xlfn.XLOOKUP(Flights[[#This Row],[Destination]],_xlfn._TRO_TRAILING( Airports!A:A),_xlfn._TRO_TRAILING( Airports!E:E), "Not found")</f>
        <v>CA</v>
      </c>
      <c r="J1234" s="1">
        <v>0.2951388888888889</v>
      </c>
      <c r="K1234" s="22">
        <f>HOUR(Flights[[#This Row],[Scheduled Departure]])</f>
        <v>7</v>
      </c>
      <c r="L1234" s="1">
        <v>0.29236111111111113</v>
      </c>
      <c r="M1234">
        <f>(L1234-J1234)*24*60</f>
        <v>-3.9999999999999858</v>
      </c>
      <c r="N1234" s="16">
        <f>Flights[[#This Row],[Length (min)]]/60</f>
        <v>1.1666666666666667</v>
      </c>
      <c r="O1234">
        <v>70</v>
      </c>
      <c r="P1234">
        <v>337</v>
      </c>
      <c r="Q1234" s="18">
        <f>IFERROR(Flights[[#This Row],[Distance]]/Flights[[#This Row],[Length (hr)]], "")</f>
        <v>288.85714285714283</v>
      </c>
      <c r="R1234" s="1">
        <v>0.35069444444444442</v>
      </c>
      <c r="S1234" s="1" t="str">
        <f>IF(Flights[[#This Row],[Length (hr)]]&lt;2, "No meal", IF(Flights[[#This Row],[Length (hr)]]&lt;3.5, "Light meal", "Full meal"))</f>
        <v>No meal</v>
      </c>
      <c r="T1234" s="1" t="str">
        <f>IF(AND(Flights[[#This Row],[Airline]]="US Airways", Flights[[#This Row],[Meal]]="Full Meal"), "Yes", "No")</f>
        <v>No</v>
      </c>
      <c r="U1234" s="1">
        <v>0.34097222222222223</v>
      </c>
      <c r="V1234">
        <v>-14</v>
      </c>
      <c r="W1234" s="1" t="str">
        <f>IF(Flights[[#This Row],[Arrival Delay]] = "", "Cancelled", IF(Flights[[#This Row],[Arrival Delay]]&gt;15, "Delayed", "On time"))</f>
        <v>On time</v>
      </c>
      <c r="X1234" t="str">
        <f>IF(Flights[[#This Row],[Status]]&lt;&gt;"Delayed","", IF(Flights[[#This Row],[Arrival Delay]]&gt;120, "Severe", IF(Flights[[#This Row],[Arrival Delay]]&gt;60, "Major", "Moderate")))</f>
        <v/>
      </c>
      <c r="Y1234" t="b">
        <v>0</v>
      </c>
      <c r="AA1234" t="str">
        <f>IF(OR(AND(Flights[[#This Row],[Status]]="Cancelled", Flights[[#This Row],[Cancellation Reason]]="Airline/Carrier"), Flights[[#This Row],[Delay Type]]="Severe"), "Yes", "No")</f>
        <v>No</v>
      </c>
    </row>
    <row r="1235" spans="1:27" x14ac:dyDescent="0.3">
      <c r="A1235" s="3">
        <v>42102</v>
      </c>
      <c r="B1235" s="22">
        <f>WEEKNUM(Flights[[#This Row],[Date]], 1)</f>
        <v>15</v>
      </c>
      <c r="C1235" s="22">
        <f>WEEKDAY(Flights[[#This Row],[Date]],1)</f>
        <v>4</v>
      </c>
      <c r="D1235" t="s">
        <v>1291</v>
      </c>
      <c r="E1235" t="s">
        <v>1995</v>
      </c>
      <c r="F1235" t="s">
        <v>0</v>
      </c>
      <c r="G1235" t="s">
        <v>303</v>
      </c>
      <c r="H1235" t="str">
        <f>_xlfn.XLOOKUP(Flights[[#This Row],[Destination]], Airports!$A$2:$A$78, Airports!$D$2:$D$78)</f>
        <v>Kansas City</v>
      </c>
      <c r="I1235" t="str" cm="1">
        <f t="array" ref="I1235">_xlfn.XLOOKUP(Flights[[#This Row],[Destination]],_xlfn._TRO_TRAILING( Airports!A:A),_xlfn._TRO_TRAILING( Airports!E:E), "Not found")</f>
        <v>MO</v>
      </c>
      <c r="J1235" s="1">
        <v>0.35416666666666669</v>
      </c>
      <c r="K1235" s="22">
        <f>HOUR(Flights[[#This Row],[Scheduled Departure]])</f>
        <v>8</v>
      </c>
      <c r="L1235" s="1">
        <v>0.37222222222222223</v>
      </c>
      <c r="M1235">
        <f>(L1235-J1235)*24*60</f>
        <v>25.999999999999986</v>
      </c>
      <c r="N1235" s="16">
        <f>Flights[[#This Row],[Length (min)]]/60</f>
        <v>2.9833333333333334</v>
      </c>
      <c r="O1235">
        <v>179</v>
      </c>
      <c r="P1235">
        <v>1363</v>
      </c>
      <c r="Q1235" s="18">
        <f>IFERROR(Flights[[#This Row],[Distance]]/Flights[[#This Row],[Length (hr)]], "")</f>
        <v>456.87150837988827</v>
      </c>
      <c r="R1235" s="1">
        <v>0.56944444444444442</v>
      </c>
      <c r="S1235" s="1" t="str">
        <f>IF(Flights[[#This Row],[Length (hr)]]&lt;2, "No meal", IF(Flights[[#This Row],[Length (hr)]]&lt;3.5, "Light meal", "Full meal"))</f>
        <v>Light meal</v>
      </c>
      <c r="T1235" s="1" t="str">
        <f>IF(AND(Flights[[#This Row],[Airline]]="US Airways", Flights[[#This Row],[Meal]]="Full Meal"), "Yes", "No")</f>
        <v>No</v>
      </c>
      <c r="U1235" s="1">
        <v>0.57986111111111116</v>
      </c>
      <c r="V1235">
        <v>15</v>
      </c>
      <c r="W1235" s="1" t="str">
        <f>IF(Flights[[#This Row],[Arrival Delay]] = "", "Cancelled", IF(Flights[[#This Row],[Arrival Delay]]&gt;15, "Delayed", "On time"))</f>
        <v>On time</v>
      </c>
      <c r="X1235" t="str">
        <f>IF(Flights[[#This Row],[Status]]&lt;&gt;"Delayed","", IF(Flights[[#This Row],[Arrival Delay]]&gt;120, "Severe", IF(Flights[[#This Row],[Arrival Delay]]&gt;60, "Major", "Moderate")))</f>
        <v/>
      </c>
      <c r="Y1235" t="b">
        <v>0</v>
      </c>
      <c r="AA1235" t="str">
        <f>IF(OR(AND(Flights[[#This Row],[Status]]="Cancelled", Flights[[#This Row],[Cancellation Reason]]="Airline/Carrier"), Flights[[#This Row],[Delay Type]]="Severe"), "Yes", "No")</f>
        <v>No</v>
      </c>
    </row>
    <row r="1236" spans="1:27" x14ac:dyDescent="0.3">
      <c r="A1236" s="3">
        <v>42102</v>
      </c>
      <c r="B1236" s="22">
        <f>WEEKNUM(Flights[[#This Row],[Date]], 1)</f>
        <v>15</v>
      </c>
      <c r="C1236" s="22">
        <f>WEEKDAY(Flights[[#This Row],[Date]],1)</f>
        <v>4</v>
      </c>
      <c r="D1236" t="s">
        <v>1296</v>
      </c>
      <c r="E1236" t="s">
        <v>1995</v>
      </c>
      <c r="F1236" t="s">
        <v>0</v>
      </c>
      <c r="G1236" t="s">
        <v>318</v>
      </c>
      <c r="H1236" t="str">
        <f>_xlfn.XLOOKUP(Flights[[#This Row],[Destination]], Airports!$A$2:$A$78, Airports!$D$2:$D$78)</f>
        <v>Oakland</v>
      </c>
      <c r="I1236" t="str" cm="1">
        <f t="array" ref="I1236">_xlfn.XLOOKUP(Flights[[#This Row],[Destination]],_xlfn._TRO_TRAILING( Airports!A:A),_xlfn._TRO_TRAILING( Airports!E:E), "Not found")</f>
        <v>CA</v>
      </c>
      <c r="J1236" s="1">
        <v>0.3923611111111111</v>
      </c>
      <c r="K1236" s="22">
        <f>HOUR(Flights[[#This Row],[Scheduled Departure]])</f>
        <v>9</v>
      </c>
      <c r="L1236" s="1">
        <v>0.39027777777777778</v>
      </c>
      <c r="M1236">
        <f>(L1236-J1236)*24*60</f>
        <v>-2.9999999999999893</v>
      </c>
      <c r="N1236" s="16">
        <f>Flights[[#This Row],[Length (min)]]/60</f>
        <v>1.4666666666666666</v>
      </c>
      <c r="O1236">
        <v>88</v>
      </c>
      <c r="P1236">
        <v>337</v>
      </c>
      <c r="Q1236" s="18">
        <f>IFERROR(Flights[[#This Row],[Distance]]/Flights[[#This Row],[Length (hr)]], "")</f>
        <v>229.77272727272728</v>
      </c>
      <c r="R1236" s="1">
        <v>0.44444444444444442</v>
      </c>
      <c r="S1236" s="1" t="str">
        <f>IF(Flights[[#This Row],[Length (hr)]]&lt;2, "No meal", IF(Flights[[#This Row],[Length (hr)]]&lt;3.5, "Light meal", "Full meal"))</f>
        <v>No meal</v>
      </c>
      <c r="T1236" s="1" t="str">
        <f>IF(AND(Flights[[#This Row],[Airline]]="US Airways", Flights[[#This Row],[Meal]]="Full Meal"), "Yes", "No")</f>
        <v>No</v>
      </c>
      <c r="U1236" s="1">
        <v>0.4513888888888889</v>
      </c>
      <c r="V1236">
        <v>10</v>
      </c>
      <c r="W1236" s="1" t="str">
        <f>IF(Flights[[#This Row],[Arrival Delay]] = "", "Cancelled", IF(Flights[[#This Row],[Arrival Delay]]&gt;15, "Delayed", "On time"))</f>
        <v>On time</v>
      </c>
      <c r="X1236" t="str">
        <f>IF(Flights[[#This Row],[Status]]&lt;&gt;"Delayed","", IF(Flights[[#This Row],[Arrival Delay]]&gt;120, "Severe", IF(Flights[[#This Row],[Arrival Delay]]&gt;60, "Major", "Moderate")))</f>
        <v/>
      </c>
      <c r="Y1236" t="b">
        <v>0</v>
      </c>
      <c r="AA1236" t="str">
        <f>IF(OR(AND(Flights[[#This Row],[Status]]="Cancelled", Flights[[#This Row],[Cancellation Reason]]="Airline/Carrier"), Flights[[#This Row],[Delay Type]]="Severe"), "Yes", "No")</f>
        <v>No</v>
      </c>
    </row>
    <row r="1237" spans="1:27" x14ac:dyDescent="0.3">
      <c r="A1237" s="3">
        <v>42102</v>
      </c>
      <c r="B1237" s="22">
        <f>WEEKNUM(Flights[[#This Row],[Date]], 1)</f>
        <v>15</v>
      </c>
      <c r="C1237" s="22">
        <f>WEEKDAY(Flights[[#This Row],[Date]],1)</f>
        <v>4</v>
      </c>
      <c r="D1237" t="s">
        <v>797</v>
      </c>
      <c r="E1237" t="s">
        <v>1989</v>
      </c>
      <c r="F1237" t="s">
        <v>0</v>
      </c>
      <c r="G1237" t="s">
        <v>12</v>
      </c>
      <c r="H1237" t="str">
        <f>_xlfn.XLOOKUP(Flights[[#This Row],[Destination]], Airports!$A$2:$A$78, Airports!$D$2:$D$78)</f>
        <v>New York</v>
      </c>
      <c r="I1237" t="str" cm="1">
        <f t="array" ref="I1237">_xlfn.XLOOKUP(Flights[[#This Row],[Destination]],_xlfn._TRO_TRAILING( Airports!A:A),_xlfn._TRO_TRAILING( Airports!E:E), "Not found")</f>
        <v>NY</v>
      </c>
      <c r="J1237" s="1">
        <v>0.47916666666666669</v>
      </c>
      <c r="K1237" s="22">
        <f>HOUR(Flights[[#This Row],[Scheduled Departure]])</f>
        <v>11</v>
      </c>
      <c r="L1237" s="1">
        <v>0.50208333333333333</v>
      </c>
      <c r="M1237">
        <f>(L1237-J1237)*24*60</f>
        <v>32.999999999999964</v>
      </c>
      <c r="N1237" s="16">
        <f>Flights[[#This Row],[Length (min)]]/60</f>
        <v>5.55</v>
      </c>
      <c r="O1237">
        <v>333</v>
      </c>
      <c r="P1237">
        <v>2475</v>
      </c>
      <c r="Q1237" s="18">
        <f>IFERROR(Flights[[#This Row],[Distance]]/Flights[[#This Row],[Length (hr)]], "")</f>
        <v>445.94594594594594</v>
      </c>
      <c r="R1237" s="1">
        <v>0.83402777777777781</v>
      </c>
      <c r="S1237" s="1" t="str">
        <f>IF(Flights[[#This Row],[Length (hr)]]&lt;2, "No meal", IF(Flights[[#This Row],[Length (hr)]]&lt;3.5, "Light meal", "Full meal"))</f>
        <v>Full meal</v>
      </c>
      <c r="T1237" s="1" t="str">
        <f>IF(AND(Flights[[#This Row],[Airline]]="US Airways", Flights[[#This Row],[Meal]]="Full Meal"), "Yes", "No")</f>
        <v>No</v>
      </c>
      <c r="U1237" s="1">
        <v>0.85833333333333328</v>
      </c>
      <c r="V1237">
        <v>35</v>
      </c>
      <c r="W1237" s="1" t="str">
        <f>IF(Flights[[#This Row],[Arrival Delay]] = "", "Cancelled", IF(Flights[[#This Row],[Arrival Delay]]&gt;15, "Delayed", "On time"))</f>
        <v>Delayed</v>
      </c>
      <c r="X1237" t="str">
        <f>IF(Flights[[#This Row],[Status]]&lt;&gt;"Delayed","", IF(Flights[[#This Row],[Arrival Delay]]&gt;120, "Severe", IF(Flights[[#This Row],[Arrival Delay]]&gt;60, "Major", "Moderate")))</f>
        <v>Moderate</v>
      </c>
      <c r="Y1237" t="b">
        <v>0</v>
      </c>
      <c r="AA1237" t="str">
        <f>IF(OR(AND(Flights[[#This Row],[Status]]="Cancelled", Flights[[#This Row],[Cancellation Reason]]="Airline/Carrier"), Flights[[#This Row],[Delay Type]]="Severe"), "Yes", "No")</f>
        <v>No</v>
      </c>
    </row>
    <row r="1238" spans="1:27" x14ac:dyDescent="0.3">
      <c r="A1238" s="3">
        <v>42102</v>
      </c>
      <c r="B1238" s="22">
        <f>WEEKNUM(Flights[[#This Row],[Date]], 1)</f>
        <v>15</v>
      </c>
      <c r="C1238" s="22">
        <f>WEEKDAY(Flights[[#This Row],[Date]],1)</f>
        <v>4</v>
      </c>
      <c r="D1238" t="s">
        <v>1116</v>
      </c>
      <c r="E1238" t="s">
        <v>1995</v>
      </c>
      <c r="F1238" t="s">
        <v>0</v>
      </c>
      <c r="G1238" t="s">
        <v>270</v>
      </c>
      <c r="H1238" t="str">
        <f>_xlfn.XLOOKUP(Flights[[#This Row],[Destination]], Airports!$A$2:$A$78, Airports!$D$2:$D$78)</f>
        <v>Dallas</v>
      </c>
      <c r="I1238" t="str" cm="1">
        <f t="array" ref="I1238">_xlfn.XLOOKUP(Flights[[#This Row],[Destination]],_xlfn._TRO_TRAILING( Airports!A:A),_xlfn._TRO_TRAILING( Airports!E:E), "Not found")</f>
        <v>TX</v>
      </c>
      <c r="J1238" s="1">
        <v>0.53472222222222221</v>
      </c>
      <c r="K1238" s="22">
        <f>HOUR(Flights[[#This Row],[Scheduled Departure]])</f>
        <v>12</v>
      </c>
      <c r="L1238" s="1">
        <v>0.54097222222222219</v>
      </c>
      <c r="M1238">
        <f>(L1238-J1238)*24*60</f>
        <v>8.999999999999968</v>
      </c>
      <c r="N1238" s="16">
        <f>Flights[[#This Row],[Length (min)]]/60</f>
        <v>2.8333333333333335</v>
      </c>
      <c r="O1238">
        <v>170</v>
      </c>
      <c r="P1238">
        <v>1246</v>
      </c>
      <c r="Q1238" s="18">
        <f>IFERROR(Flights[[#This Row],[Distance]]/Flights[[#This Row],[Length (hr)]], "")</f>
        <v>439.76470588235293</v>
      </c>
      <c r="R1238" s="1">
        <v>0.73958333333333337</v>
      </c>
      <c r="S1238" s="1" t="str">
        <f>IF(Flights[[#This Row],[Length (hr)]]&lt;2, "No meal", IF(Flights[[#This Row],[Length (hr)]]&lt;3.5, "Light meal", "Full meal"))</f>
        <v>Light meal</v>
      </c>
      <c r="T1238" s="1" t="str">
        <f>IF(AND(Flights[[#This Row],[Airline]]="US Airways", Flights[[#This Row],[Meal]]="Full Meal"), "Yes", "No")</f>
        <v>No</v>
      </c>
      <c r="U1238" s="1">
        <v>0.74236111111111114</v>
      </c>
      <c r="V1238">
        <v>4</v>
      </c>
      <c r="W1238" s="1" t="str">
        <f>IF(Flights[[#This Row],[Arrival Delay]] = "", "Cancelled", IF(Flights[[#This Row],[Arrival Delay]]&gt;15, "Delayed", "On time"))</f>
        <v>On time</v>
      </c>
      <c r="X1238" t="str">
        <f>IF(Flights[[#This Row],[Status]]&lt;&gt;"Delayed","", IF(Flights[[#This Row],[Arrival Delay]]&gt;120, "Severe", IF(Flights[[#This Row],[Arrival Delay]]&gt;60, "Major", "Moderate")))</f>
        <v/>
      </c>
      <c r="Y1238" t="b">
        <v>0</v>
      </c>
      <c r="AA1238" t="str">
        <f>IF(OR(AND(Flights[[#This Row],[Status]]="Cancelled", Flights[[#This Row],[Cancellation Reason]]="Airline/Carrier"), Flights[[#This Row],[Delay Type]]="Severe"), "Yes", "No")</f>
        <v>No</v>
      </c>
    </row>
    <row r="1239" spans="1:27" x14ac:dyDescent="0.3">
      <c r="A1239" s="3">
        <v>42102</v>
      </c>
      <c r="B1239" s="22">
        <f>WEEKNUM(Flights[[#This Row],[Date]], 1)</f>
        <v>15</v>
      </c>
      <c r="C1239" s="22">
        <f>WEEKDAY(Flights[[#This Row],[Date]],1)</f>
        <v>4</v>
      </c>
      <c r="D1239" t="s">
        <v>1093</v>
      </c>
      <c r="E1239" t="s">
        <v>1994</v>
      </c>
      <c r="F1239" t="s">
        <v>0</v>
      </c>
      <c r="G1239" t="s">
        <v>313</v>
      </c>
      <c r="H1239" t="str">
        <f>_xlfn.XLOOKUP(Flights[[#This Row],[Destination]], Airports!$A$2:$A$78, Airports!$D$2:$D$78)</f>
        <v>Monterey</v>
      </c>
      <c r="I1239" t="str" cm="1">
        <f t="array" ref="I1239">_xlfn.XLOOKUP(Flights[[#This Row],[Destination]],_xlfn._TRO_TRAILING( Airports!A:A),_xlfn._TRO_TRAILING( Airports!E:E), "Not found")</f>
        <v>CA</v>
      </c>
      <c r="J1239" s="1">
        <v>0.68402777777777779</v>
      </c>
      <c r="K1239" s="22">
        <f>HOUR(Flights[[#This Row],[Scheduled Departure]])</f>
        <v>16</v>
      </c>
      <c r="L1239" s="1">
        <v>0.7104166666666667</v>
      </c>
      <c r="M1239">
        <f>(L1239-J1239)*24*60</f>
        <v>38.000000000000028</v>
      </c>
      <c r="N1239" s="16">
        <f>Flights[[#This Row],[Length (min)]]/60</f>
        <v>1.1000000000000001</v>
      </c>
      <c r="O1239">
        <v>66</v>
      </c>
      <c r="P1239">
        <v>266</v>
      </c>
      <c r="Q1239" s="18">
        <f>IFERROR(Flights[[#This Row],[Distance]]/Flights[[#This Row],[Length (hr)]], "")</f>
        <v>241.81818181818178</v>
      </c>
      <c r="R1239" s="1">
        <v>0.7319444444444444</v>
      </c>
      <c r="S1239" s="1" t="str">
        <f>IF(Flights[[#This Row],[Length (hr)]]&lt;2, "No meal", IF(Flights[[#This Row],[Length (hr)]]&lt;3.5, "Light meal", "Full meal"))</f>
        <v>No meal</v>
      </c>
      <c r="T1239" s="1" t="str">
        <f>IF(AND(Flights[[#This Row],[Airline]]="US Airways", Flights[[#This Row],[Meal]]="Full Meal"), "Yes", "No")</f>
        <v>No</v>
      </c>
      <c r="U1239" s="1">
        <v>0.75624999999999998</v>
      </c>
      <c r="V1239">
        <v>35</v>
      </c>
      <c r="W1239" s="1" t="str">
        <f>IF(Flights[[#This Row],[Arrival Delay]] = "", "Cancelled", IF(Flights[[#This Row],[Arrival Delay]]&gt;15, "Delayed", "On time"))</f>
        <v>Delayed</v>
      </c>
      <c r="X1239" t="str">
        <f>IF(Flights[[#This Row],[Status]]&lt;&gt;"Delayed","", IF(Flights[[#This Row],[Arrival Delay]]&gt;120, "Severe", IF(Flights[[#This Row],[Arrival Delay]]&gt;60, "Major", "Moderate")))</f>
        <v>Moderate</v>
      </c>
      <c r="Y1239" t="b">
        <v>0</v>
      </c>
      <c r="AA1239" t="str">
        <f>IF(OR(AND(Flights[[#This Row],[Status]]="Cancelled", Flights[[#This Row],[Cancellation Reason]]="Airline/Carrier"), Flights[[#This Row],[Delay Type]]="Severe"), "Yes", "No")</f>
        <v>No</v>
      </c>
    </row>
    <row r="1240" spans="1:27" x14ac:dyDescent="0.3">
      <c r="A1240" s="3">
        <v>42102</v>
      </c>
      <c r="B1240" s="22">
        <f>WEEKNUM(Flights[[#This Row],[Date]], 1)</f>
        <v>15</v>
      </c>
      <c r="C1240" s="22">
        <f>WEEKDAY(Flights[[#This Row],[Date]],1)</f>
        <v>4</v>
      </c>
      <c r="D1240" t="s">
        <v>1328</v>
      </c>
      <c r="E1240" t="s">
        <v>1995</v>
      </c>
      <c r="F1240" t="s">
        <v>0</v>
      </c>
      <c r="G1240" t="s">
        <v>349</v>
      </c>
      <c r="H1240" t="str">
        <f>_xlfn.XLOOKUP(Flights[[#This Row],[Destination]], Airports!$A$2:$A$78, Airports!$D$2:$D$78)</f>
        <v>Salt Lake City</v>
      </c>
      <c r="I1240" t="str" cm="1">
        <f t="array" ref="I1240">_xlfn.XLOOKUP(Flights[[#This Row],[Destination]],_xlfn._TRO_TRAILING( Airports!A:A),_xlfn._TRO_TRAILING( Airports!E:E), "Not found")</f>
        <v>UT</v>
      </c>
      <c r="J1240" s="1">
        <v>0.76736111111111116</v>
      </c>
      <c r="K1240" s="22">
        <f>HOUR(Flights[[#This Row],[Scheduled Departure]])</f>
        <v>18</v>
      </c>
      <c r="L1240" s="1">
        <v>0.77430555555555558</v>
      </c>
      <c r="M1240">
        <f>(L1240-J1240)*24*60</f>
        <v>9.9999999999999645</v>
      </c>
      <c r="N1240" s="16">
        <f>Flights[[#This Row],[Length (min)]]/60</f>
        <v>1.6</v>
      </c>
      <c r="O1240">
        <v>96</v>
      </c>
      <c r="P1240">
        <v>590</v>
      </c>
      <c r="Q1240" s="18">
        <f>IFERROR(Flights[[#This Row],[Distance]]/Flights[[#This Row],[Length (hr)]], "")</f>
        <v>368.75</v>
      </c>
      <c r="R1240" s="1">
        <v>0.87847222222222221</v>
      </c>
      <c r="S1240" s="1" t="str">
        <f>IF(Flights[[#This Row],[Length (hr)]]&lt;2, "No meal", IF(Flights[[#This Row],[Length (hr)]]&lt;3.5, "Light meal", "Full meal"))</f>
        <v>No meal</v>
      </c>
      <c r="T1240" s="1" t="str">
        <f>IF(AND(Flights[[#This Row],[Airline]]="US Airways", Flights[[#This Row],[Meal]]="Full Meal"), "Yes", "No")</f>
        <v>No</v>
      </c>
      <c r="U1240" s="1">
        <v>0.88263888888888886</v>
      </c>
      <c r="V1240">
        <v>6</v>
      </c>
      <c r="W1240" s="1" t="str">
        <f>IF(Flights[[#This Row],[Arrival Delay]] = "", "Cancelled", IF(Flights[[#This Row],[Arrival Delay]]&gt;15, "Delayed", "On time"))</f>
        <v>On time</v>
      </c>
      <c r="X1240" t="str">
        <f>IF(Flights[[#This Row],[Status]]&lt;&gt;"Delayed","", IF(Flights[[#This Row],[Arrival Delay]]&gt;120, "Severe", IF(Flights[[#This Row],[Arrival Delay]]&gt;60, "Major", "Moderate")))</f>
        <v/>
      </c>
      <c r="Y1240" t="b">
        <v>0</v>
      </c>
      <c r="AA1240" t="str">
        <f>IF(OR(AND(Flights[[#This Row],[Status]]="Cancelled", Flights[[#This Row],[Cancellation Reason]]="Airline/Carrier"), Flights[[#This Row],[Delay Type]]="Severe"), "Yes", "No")</f>
        <v>No</v>
      </c>
    </row>
    <row r="1241" spans="1:27" x14ac:dyDescent="0.3">
      <c r="A1241" s="3">
        <v>42102</v>
      </c>
      <c r="B1241" s="22">
        <f>WEEKNUM(Flights[[#This Row],[Date]], 1)</f>
        <v>15</v>
      </c>
      <c r="C1241" s="22">
        <f>WEEKDAY(Flights[[#This Row],[Date]],1)</f>
        <v>4</v>
      </c>
      <c r="D1241" t="s">
        <v>1271</v>
      </c>
      <c r="E1241" t="s">
        <v>1989</v>
      </c>
      <c r="F1241" t="s">
        <v>0</v>
      </c>
      <c r="G1241" t="s">
        <v>344</v>
      </c>
      <c r="H1241" t="str">
        <f>_xlfn.XLOOKUP(Flights[[#This Row],[Destination]], Airports!$A$2:$A$78, Airports!$D$2:$D$78)</f>
        <v>Seattle</v>
      </c>
      <c r="I1241" t="str" cm="1">
        <f t="array" ref="I1241">_xlfn.XLOOKUP(Flights[[#This Row],[Destination]],_xlfn._TRO_TRAILING( Airports!A:A),_xlfn._TRO_TRAILING( Airports!E:E), "Not found")</f>
        <v>WA</v>
      </c>
      <c r="J1241" s="1">
        <v>0.82291666666666663</v>
      </c>
      <c r="K1241" s="22">
        <f>HOUR(Flights[[#This Row],[Scheduled Departure]])</f>
        <v>19</v>
      </c>
      <c r="L1241" s="1">
        <v>0.84166666666666667</v>
      </c>
      <c r="M1241">
        <f>(L1241-J1241)*24*60</f>
        <v>27.000000000000064</v>
      </c>
      <c r="N1241" s="16">
        <f>Flights[[#This Row],[Length (min)]]/60</f>
        <v>2.5</v>
      </c>
      <c r="O1241">
        <v>150</v>
      </c>
      <c r="P1241">
        <v>954</v>
      </c>
      <c r="Q1241" s="18">
        <f>IFERROR(Flights[[#This Row],[Distance]]/Flights[[#This Row],[Length (hr)]], "")</f>
        <v>381.6</v>
      </c>
      <c r="R1241" s="1">
        <v>0.94444444444444442</v>
      </c>
      <c r="S1241" s="1" t="str">
        <f>IF(Flights[[#This Row],[Length (hr)]]&lt;2, "No meal", IF(Flights[[#This Row],[Length (hr)]]&lt;3.5, "Light meal", "Full meal"))</f>
        <v>Light meal</v>
      </c>
      <c r="T1241" s="1" t="str">
        <f>IF(AND(Flights[[#This Row],[Airline]]="US Airways", Flights[[#This Row],[Meal]]="Full Meal"), "Yes", "No")</f>
        <v>No</v>
      </c>
      <c r="U1241" s="1">
        <v>0.9458333333333333</v>
      </c>
      <c r="V1241">
        <v>2</v>
      </c>
      <c r="W1241" s="1" t="str">
        <f>IF(Flights[[#This Row],[Arrival Delay]] = "", "Cancelled", IF(Flights[[#This Row],[Arrival Delay]]&gt;15, "Delayed", "On time"))</f>
        <v>On time</v>
      </c>
      <c r="X1241" t="str">
        <f>IF(Flights[[#This Row],[Status]]&lt;&gt;"Delayed","", IF(Flights[[#This Row],[Arrival Delay]]&gt;120, "Severe", IF(Flights[[#This Row],[Arrival Delay]]&gt;60, "Major", "Moderate")))</f>
        <v/>
      </c>
      <c r="Y1241" t="b">
        <v>0</v>
      </c>
      <c r="AA1241" t="str">
        <f>IF(OR(AND(Flights[[#This Row],[Status]]="Cancelled", Flights[[#This Row],[Cancellation Reason]]="Airline/Carrier"), Flights[[#This Row],[Delay Type]]="Severe"), "Yes", "No")</f>
        <v>No</v>
      </c>
    </row>
    <row r="1242" spans="1:27" x14ac:dyDescent="0.3">
      <c r="A1242" s="3">
        <v>42102</v>
      </c>
      <c r="B1242" s="22">
        <f>WEEKNUM(Flights[[#This Row],[Date]], 1)</f>
        <v>15</v>
      </c>
      <c r="C1242" s="22">
        <f>WEEKDAY(Flights[[#This Row],[Date]],1)</f>
        <v>4</v>
      </c>
      <c r="D1242" t="s">
        <v>613</v>
      </c>
      <c r="E1242" t="s">
        <v>1995</v>
      </c>
      <c r="F1242" t="s">
        <v>0</v>
      </c>
      <c r="G1242" t="s">
        <v>356</v>
      </c>
      <c r="H1242" t="str">
        <f>_xlfn.XLOOKUP(Flights[[#This Row],[Destination]], Airports!$A$2:$A$78, Airports!$D$2:$D$78)</f>
        <v>Tucson</v>
      </c>
      <c r="I1242" t="str" cm="1">
        <f t="array" ref="I1242">_xlfn.XLOOKUP(Flights[[#This Row],[Destination]],_xlfn._TRO_TRAILING( Airports!A:A),_xlfn._TRO_TRAILING( Airports!E:E), "Not found")</f>
        <v>AZ</v>
      </c>
      <c r="J1242" s="1">
        <v>0.875</v>
      </c>
      <c r="K1242" s="22">
        <f>HOUR(Flights[[#This Row],[Scheduled Departure]])</f>
        <v>21</v>
      </c>
      <c r="L1242" s="1">
        <v>0.87430555555555556</v>
      </c>
      <c r="M1242">
        <f>(L1242-J1242)*24*60</f>
        <v>-0.99999999999999645</v>
      </c>
      <c r="N1242" s="16">
        <f>Flights[[#This Row],[Length (min)]]/60</f>
        <v>1.1333333333333333</v>
      </c>
      <c r="O1242">
        <v>68</v>
      </c>
      <c r="P1242">
        <v>451</v>
      </c>
      <c r="Q1242" s="18">
        <f>IFERROR(Flights[[#This Row],[Distance]]/Flights[[#This Row],[Length (hr)]], "")</f>
        <v>397.94117647058823</v>
      </c>
      <c r="R1242" s="1">
        <v>0.93055555555555558</v>
      </c>
      <c r="S1242" s="1" t="str">
        <f>IF(Flights[[#This Row],[Length (hr)]]&lt;2, "No meal", IF(Flights[[#This Row],[Length (hr)]]&lt;3.5, "Light meal", "Full meal"))</f>
        <v>No meal</v>
      </c>
      <c r="T1242" s="1" t="str">
        <f>IF(AND(Flights[[#This Row],[Airline]]="US Airways", Flights[[#This Row],[Meal]]="Full Meal"), "Yes", "No")</f>
        <v>No</v>
      </c>
      <c r="U1242" s="1">
        <v>0.92152777777777772</v>
      </c>
      <c r="V1242">
        <v>-13</v>
      </c>
      <c r="W1242" s="1" t="str">
        <f>IF(Flights[[#This Row],[Arrival Delay]] = "", "Cancelled", IF(Flights[[#This Row],[Arrival Delay]]&gt;15, "Delayed", "On time"))</f>
        <v>On time</v>
      </c>
      <c r="X1242" t="str">
        <f>IF(Flights[[#This Row],[Status]]&lt;&gt;"Delayed","", IF(Flights[[#This Row],[Arrival Delay]]&gt;120, "Severe", IF(Flights[[#This Row],[Arrival Delay]]&gt;60, "Major", "Moderate")))</f>
        <v/>
      </c>
      <c r="Y1242" t="b">
        <v>0</v>
      </c>
      <c r="AA1242" t="str">
        <f>IF(OR(AND(Flights[[#This Row],[Status]]="Cancelled", Flights[[#This Row],[Cancellation Reason]]="Airline/Carrier"), Flights[[#This Row],[Delay Type]]="Severe"), "Yes", "No")</f>
        <v>No</v>
      </c>
    </row>
    <row r="1243" spans="1:27" x14ac:dyDescent="0.3">
      <c r="A1243" s="3">
        <v>42103</v>
      </c>
      <c r="B1243" s="22">
        <f>WEEKNUM(Flights[[#This Row],[Date]], 1)</f>
        <v>15</v>
      </c>
      <c r="C1243" s="22">
        <f>WEEKDAY(Flights[[#This Row],[Date]],1)</f>
        <v>5</v>
      </c>
      <c r="D1243" t="s">
        <v>679</v>
      </c>
      <c r="E1243" t="s">
        <v>1990</v>
      </c>
      <c r="F1243" t="s">
        <v>0</v>
      </c>
      <c r="G1243" t="s">
        <v>293</v>
      </c>
      <c r="H1243" t="str">
        <f>_xlfn.XLOOKUP(Flights[[#This Row],[Destination]], Airports!$A$2:$A$78, Airports!$D$2:$D$78)</f>
        <v>Houston</v>
      </c>
      <c r="I1243" t="str" cm="1">
        <f t="array" ref="I1243">_xlfn.XLOOKUP(Flights[[#This Row],[Destination]],_xlfn._TRO_TRAILING( Airports!A:A),_xlfn._TRO_TRAILING( Airports!E:E), "Not found")</f>
        <v>TX</v>
      </c>
      <c r="J1243" s="1">
        <v>3.8194444444444448E-2</v>
      </c>
      <c r="K1243" s="22">
        <f>HOUR(Flights[[#This Row],[Scheduled Departure]])</f>
        <v>0</v>
      </c>
      <c r="L1243" s="1">
        <v>3.6111111111111108E-2</v>
      </c>
      <c r="M1243">
        <f>(L1243-J1243)*24*60</f>
        <v>-3.0000000000000093</v>
      </c>
      <c r="N1243" s="16">
        <f>Flights[[#This Row],[Length (min)]]/60</f>
        <v>2.9166666666666665</v>
      </c>
      <c r="O1243">
        <v>175</v>
      </c>
      <c r="P1243">
        <v>1379</v>
      </c>
      <c r="Q1243" s="18">
        <f>IFERROR(Flights[[#This Row],[Distance]]/Flights[[#This Row],[Length (hr)]], "")</f>
        <v>472.8</v>
      </c>
      <c r="R1243" s="1">
        <v>0.24861111111111112</v>
      </c>
      <c r="S1243" s="1" t="str">
        <f>IF(Flights[[#This Row],[Length (hr)]]&lt;2, "No meal", IF(Flights[[#This Row],[Length (hr)]]&lt;3.5, "Light meal", "Full meal"))</f>
        <v>Light meal</v>
      </c>
      <c r="T1243" s="1" t="str">
        <f>IF(AND(Flights[[#This Row],[Airline]]="US Airways", Flights[[#This Row],[Meal]]="Full Meal"), "Yes", "No")</f>
        <v>No</v>
      </c>
      <c r="U1243" s="1">
        <v>0.24097222222222223</v>
      </c>
      <c r="V1243">
        <v>-11</v>
      </c>
      <c r="W1243" s="1" t="str">
        <f>IF(Flights[[#This Row],[Arrival Delay]] = "", "Cancelled", IF(Flights[[#This Row],[Arrival Delay]]&gt;15, "Delayed", "On time"))</f>
        <v>On time</v>
      </c>
      <c r="X1243" t="str">
        <f>IF(Flights[[#This Row],[Status]]&lt;&gt;"Delayed","", IF(Flights[[#This Row],[Arrival Delay]]&gt;120, "Severe", IF(Flights[[#This Row],[Arrival Delay]]&gt;60, "Major", "Moderate")))</f>
        <v/>
      </c>
      <c r="Y1243" t="b">
        <v>0</v>
      </c>
      <c r="AA1243" t="str">
        <f>IF(OR(AND(Flights[[#This Row],[Status]]="Cancelled", Flights[[#This Row],[Cancellation Reason]]="Airline/Carrier"), Flights[[#This Row],[Delay Type]]="Severe"), "Yes", "No")</f>
        <v>No</v>
      </c>
    </row>
    <row r="1244" spans="1:27" x14ac:dyDescent="0.3">
      <c r="A1244" s="3">
        <v>42103</v>
      </c>
      <c r="B1244" s="22">
        <f>WEEKNUM(Flights[[#This Row],[Date]], 1)</f>
        <v>15</v>
      </c>
      <c r="C1244" s="22">
        <f>WEEKDAY(Flights[[#This Row],[Date]],1)</f>
        <v>5</v>
      </c>
      <c r="D1244" t="s">
        <v>129</v>
      </c>
      <c r="E1244" t="s">
        <v>1987</v>
      </c>
      <c r="F1244" t="s">
        <v>0</v>
      </c>
      <c r="G1244" t="s">
        <v>5</v>
      </c>
      <c r="H1244" t="str">
        <f>_xlfn.XLOOKUP(Flights[[#This Row],[Destination]], Airports!$A$2:$A$78, Airports!$D$2:$D$78)</f>
        <v>St. Louis</v>
      </c>
      <c r="I1244" t="str" cm="1">
        <f t="array" ref="I1244">_xlfn.XLOOKUP(Flights[[#This Row],[Destination]],_xlfn._TRO_TRAILING( Airports!A:A),_xlfn._TRO_TRAILING( Airports!E:E), "Not found")</f>
        <v>MO</v>
      </c>
      <c r="J1244" s="1">
        <v>0.25</v>
      </c>
      <c r="K1244" s="22">
        <f>HOUR(Flights[[#This Row],[Scheduled Departure]])</f>
        <v>6</v>
      </c>
      <c r="L1244" s="1">
        <v>0.24722222222222223</v>
      </c>
      <c r="M1244">
        <f>(L1244-J1244)*24*60</f>
        <v>-3.9999999999999858</v>
      </c>
      <c r="N1244" s="16">
        <f>Flights[[#This Row],[Length (min)]]/60</f>
        <v>3.7</v>
      </c>
      <c r="O1244">
        <v>222</v>
      </c>
      <c r="P1244">
        <v>1592</v>
      </c>
      <c r="Q1244" s="18">
        <f>IFERROR(Flights[[#This Row],[Distance]]/Flights[[#This Row],[Length (hr)]], "")</f>
        <v>430.27027027027026</v>
      </c>
      <c r="R1244" s="1">
        <v>0.48541666666666666</v>
      </c>
      <c r="S1244" s="1" t="str">
        <f>IF(Flights[[#This Row],[Length (hr)]]&lt;2, "No meal", IF(Flights[[#This Row],[Length (hr)]]&lt;3.5, "Light meal", "Full meal"))</f>
        <v>Full meal</v>
      </c>
      <c r="T1244" s="1" t="str">
        <f>IF(AND(Flights[[#This Row],[Airline]]="US Airways", Flights[[#This Row],[Meal]]="Full Meal"), "Yes", "No")</f>
        <v>No</v>
      </c>
      <c r="U1244" s="1">
        <v>0.48472222222222222</v>
      </c>
      <c r="V1244">
        <v>-1</v>
      </c>
      <c r="W1244" s="1" t="str">
        <f>IF(Flights[[#This Row],[Arrival Delay]] = "", "Cancelled", IF(Flights[[#This Row],[Arrival Delay]]&gt;15, "Delayed", "On time"))</f>
        <v>On time</v>
      </c>
      <c r="X1244" t="str">
        <f>IF(Flights[[#This Row],[Status]]&lt;&gt;"Delayed","", IF(Flights[[#This Row],[Arrival Delay]]&gt;120, "Severe", IF(Flights[[#This Row],[Arrival Delay]]&gt;60, "Major", "Moderate")))</f>
        <v/>
      </c>
      <c r="Y1244" t="b">
        <v>0</v>
      </c>
      <c r="AA1244" t="str">
        <f>IF(OR(AND(Flights[[#This Row],[Status]]="Cancelled", Flights[[#This Row],[Cancellation Reason]]="Airline/Carrier"), Flights[[#This Row],[Delay Type]]="Severe"), "Yes", "No")</f>
        <v>No</v>
      </c>
    </row>
    <row r="1245" spans="1:27" x14ac:dyDescent="0.3">
      <c r="A1245" s="3">
        <v>42103</v>
      </c>
      <c r="B1245" s="22">
        <f>WEEKNUM(Flights[[#This Row],[Date]], 1)</f>
        <v>15</v>
      </c>
      <c r="C1245" s="22">
        <f>WEEKDAY(Flights[[#This Row],[Date]],1)</f>
        <v>5</v>
      </c>
      <c r="D1245" t="s">
        <v>1212</v>
      </c>
      <c r="E1245" t="s">
        <v>1995</v>
      </c>
      <c r="F1245" t="s">
        <v>0</v>
      </c>
      <c r="G1245" t="s">
        <v>7</v>
      </c>
      <c r="H1245" t="str">
        <f>_xlfn.XLOOKUP(Flights[[#This Row],[Destination]], Airports!$A$2:$A$78, Airports!$D$2:$D$78)</f>
        <v>Austin</v>
      </c>
      <c r="I1245" t="str" cm="1">
        <f t="array" ref="I1245">_xlfn.XLOOKUP(Flights[[#This Row],[Destination]],_xlfn._TRO_TRAILING( Airports!A:A),_xlfn._TRO_TRAILING( Airports!E:E), "Not found")</f>
        <v>TX</v>
      </c>
      <c r="J1245" s="1">
        <v>0.34375</v>
      </c>
      <c r="K1245" s="22">
        <f>HOUR(Flights[[#This Row],[Scheduled Departure]])</f>
        <v>8</v>
      </c>
      <c r="L1245" s="1">
        <v>0.34236111111111112</v>
      </c>
      <c r="M1245">
        <f>(L1245-J1245)*24*60</f>
        <v>-1.9999999999999929</v>
      </c>
      <c r="N1245" s="16">
        <f>Flights[[#This Row],[Length (min)]]/60</f>
        <v>2.75</v>
      </c>
      <c r="O1245">
        <v>165</v>
      </c>
      <c r="P1245">
        <v>1242</v>
      </c>
      <c r="Q1245" s="18">
        <f>IFERROR(Flights[[#This Row],[Distance]]/Flights[[#This Row],[Length (hr)]], "")</f>
        <v>451.63636363636363</v>
      </c>
      <c r="R1245" s="1">
        <v>0.54861111111111116</v>
      </c>
      <c r="S1245" s="1" t="str">
        <f>IF(Flights[[#This Row],[Length (hr)]]&lt;2, "No meal", IF(Flights[[#This Row],[Length (hr)]]&lt;3.5, "Light meal", "Full meal"))</f>
        <v>Light meal</v>
      </c>
      <c r="T1245" s="1" t="str">
        <f>IF(AND(Flights[[#This Row],[Airline]]="US Airways", Flights[[#This Row],[Meal]]="Full Meal"), "Yes", "No")</f>
        <v>No</v>
      </c>
      <c r="U1245" s="1">
        <v>0.54027777777777775</v>
      </c>
      <c r="V1245">
        <v>-12</v>
      </c>
      <c r="W1245" s="1" t="str">
        <f>IF(Flights[[#This Row],[Arrival Delay]] = "", "Cancelled", IF(Flights[[#This Row],[Arrival Delay]]&gt;15, "Delayed", "On time"))</f>
        <v>On time</v>
      </c>
      <c r="X1245" t="str">
        <f>IF(Flights[[#This Row],[Status]]&lt;&gt;"Delayed","", IF(Flights[[#This Row],[Arrival Delay]]&gt;120, "Severe", IF(Flights[[#This Row],[Arrival Delay]]&gt;60, "Major", "Moderate")))</f>
        <v/>
      </c>
      <c r="Y1245" t="b">
        <v>0</v>
      </c>
      <c r="AA1245" t="str">
        <f>IF(OR(AND(Flights[[#This Row],[Status]]="Cancelled", Flights[[#This Row],[Cancellation Reason]]="Airline/Carrier"), Flights[[#This Row],[Delay Type]]="Severe"), "Yes", "No")</f>
        <v>No</v>
      </c>
    </row>
    <row r="1246" spans="1:27" x14ac:dyDescent="0.3">
      <c r="A1246" s="3">
        <v>42103</v>
      </c>
      <c r="B1246" s="22">
        <f>WEEKNUM(Flights[[#This Row],[Date]], 1)</f>
        <v>15</v>
      </c>
      <c r="C1246" s="22">
        <f>WEEKDAY(Flights[[#This Row],[Date]],1)</f>
        <v>5</v>
      </c>
      <c r="D1246" t="s">
        <v>1090</v>
      </c>
      <c r="E1246" t="s">
        <v>1994</v>
      </c>
      <c r="F1246" t="s">
        <v>0</v>
      </c>
      <c r="G1246" t="s">
        <v>351</v>
      </c>
      <c r="H1246" t="str">
        <f>_xlfn.XLOOKUP(Flights[[#This Row],[Destination]], Airports!$A$2:$A$78, Airports!$D$2:$D$78)</f>
        <v>Sacramento</v>
      </c>
      <c r="I1246" t="str" cm="1">
        <f t="array" ref="I1246">_xlfn.XLOOKUP(Flights[[#This Row],[Destination]],_xlfn._TRO_TRAILING( Airports!A:A),_xlfn._TRO_TRAILING( Airports!E:E), "Not found")</f>
        <v>CA</v>
      </c>
      <c r="J1246" s="1">
        <v>0.4375</v>
      </c>
      <c r="K1246" s="22">
        <f>HOUR(Flights[[#This Row],[Scheduled Departure]])</f>
        <v>10</v>
      </c>
      <c r="L1246" s="1">
        <v>0.43055555555555558</v>
      </c>
      <c r="M1246">
        <f>(L1246-J1246)*24*60</f>
        <v>-9.9999999999999645</v>
      </c>
      <c r="N1246" s="16">
        <f>Flights[[#This Row],[Length (min)]]/60</f>
        <v>1.7</v>
      </c>
      <c r="O1246">
        <v>102</v>
      </c>
      <c r="P1246">
        <v>373</v>
      </c>
      <c r="Q1246" s="18">
        <f>IFERROR(Flights[[#This Row],[Distance]]/Flights[[#This Row],[Length (hr)]], "")</f>
        <v>219.41176470588235</v>
      </c>
      <c r="R1246" s="1">
        <v>0.49722222222222223</v>
      </c>
      <c r="S1246" s="1" t="str">
        <f>IF(Flights[[#This Row],[Length (hr)]]&lt;2, "No meal", IF(Flights[[#This Row],[Length (hr)]]&lt;3.5, "Light meal", "Full meal"))</f>
        <v>No meal</v>
      </c>
      <c r="T1246" s="1" t="str">
        <f>IF(AND(Flights[[#This Row],[Airline]]="US Airways", Flights[[#This Row],[Meal]]="Full Meal"), "Yes", "No")</f>
        <v>No</v>
      </c>
      <c r="U1246" s="1">
        <v>0.50138888888888888</v>
      </c>
      <c r="V1246">
        <v>6</v>
      </c>
      <c r="W1246" s="1" t="str">
        <f>IF(Flights[[#This Row],[Arrival Delay]] = "", "Cancelled", IF(Flights[[#This Row],[Arrival Delay]]&gt;15, "Delayed", "On time"))</f>
        <v>On time</v>
      </c>
      <c r="X1246" t="str">
        <f>IF(Flights[[#This Row],[Status]]&lt;&gt;"Delayed","", IF(Flights[[#This Row],[Arrival Delay]]&gt;120, "Severe", IF(Flights[[#This Row],[Arrival Delay]]&gt;60, "Major", "Moderate")))</f>
        <v/>
      </c>
      <c r="Y1246" t="b">
        <v>0</v>
      </c>
      <c r="AA1246" t="str">
        <f>IF(OR(AND(Flights[[#This Row],[Status]]="Cancelled", Flights[[#This Row],[Cancellation Reason]]="Airline/Carrier"), Flights[[#This Row],[Delay Type]]="Severe"), "Yes", "No")</f>
        <v>No</v>
      </c>
    </row>
    <row r="1247" spans="1:27" x14ac:dyDescent="0.3">
      <c r="A1247" s="3">
        <v>42103</v>
      </c>
      <c r="B1247" s="22">
        <f>WEEKNUM(Flights[[#This Row],[Date]], 1)</f>
        <v>15</v>
      </c>
      <c r="C1247" s="22">
        <f>WEEKDAY(Flights[[#This Row],[Date]],1)</f>
        <v>5</v>
      </c>
      <c r="D1247" t="s">
        <v>464</v>
      </c>
      <c r="E1247" t="s">
        <v>1993</v>
      </c>
      <c r="F1247" t="s">
        <v>0</v>
      </c>
      <c r="G1247" t="s">
        <v>4</v>
      </c>
      <c r="H1247" t="str">
        <f>_xlfn.XLOOKUP(Flights[[#This Row],[Destination]], Airports!$A$2:$A$78, Airports!$D$2:$D$78)</f>
        <v>Chicago</v>
      </c>
      <c r="I1247" t="str" cm="1">
        <f t="array" ref="I1247">_xlfn.XLOOKUP(Flights[[#This Row],[Destination]],_xlfn._TRO_TRAILING( Airports!A:A),_xlfn._TRO_TRAILING( Airports!E:E), "Not found")</f>
        <v>IL</v>
      </c>
      <c r="J1247" s="1">
        <v>0.44791666666666669</v>
      </c>
      <c r="K1247" s="22">
        <f>HOUR(Flights[[#This Row],[Scheduled Departure]])</f>
        <v>10</v>
      </c>
      <c r="L1247" s="1">
        <v>0.55208333333333337</v>
      </c>
      <c r="M1247">
        <f>(L1247-J1247)*24*60</f>
        <v>150.00000000000003</v>
      </c>
      <c r="N1247" s="16">
        <f>Flights[[#This Row],[Length (min)]]/60</f>
        <v>4.75</v>
      </c>
      <c r="O1247">
        <v>285</v>
      </c>
      <c r="P1247">
        <v>1744</v>
      </c>
      <c r="Q1247" s="18">
        <f>IFERROR(Flights[[#This Row],[Distance]]/Flights[[#This Row],[Length (hr)]], "")</f>
        <v>367.15789473684208</v>
      </c>
      <c r="R1247" s="1">
        <v>0.69444444444444442</v>
      </c>
      <c r="S1247" s="1" t="str">
        <f>IF(Flights[[#This Row],[Length (hr)]]&lt;2, "No meal", IF(Flights[[#This Row],[Length (hr)]]&lt;3.5, "Light meal", "Full meal"))</f>
        <v>Full meal</v>
      </c>
      <c r="T1247" s="1" t="str">
        <f>IF(AND(Flights[[#This Row],[Airline]]="US Airways", Flights[[#This Row],[Meal]]="Full Meal"), "Yes", "No")</f>
        <v>No</v>
      </c>
      <c r="U1247" s="1">
        <v>0.83333333333333337</v>
      </c>
      <c r="V1247">
        <v>200</v>
      </c>
      <c r="W1247" s="1" t="str">
        <f>IF(Flights[[#This Row],[Arrival Delay]] = "", "Cancelled", IF(Flights[[#This Row],[Arrival Delay]]&gt;15, "Delayed", "On time"))</f>
        <v>Delayed</v>
      </c>
      <c r="X1247" t="str">
        <f>IF(Flights[[#This Row],[Status]]&lt;&gt;"Delayed","", IF(Flights[[#This Row],[Arrival Delay]]&gt;120, "Severe", IF(Flights[[#This Row],[Arrival Delay]]&gt;60, "Major", "Moderate")))</f>
        <v>Severe</v>
      </c>
      <c r="Y1247" t="b">
        <v>0</v>
      </c>
      <c r="AA1247" t="str">
        <f>IF(OR(AND(Flights[[#This Row],[Status]]="Cancelled", Flights[[#This Row],[Cancellation Reason]]="Airline/Carrier"), Flights[[#This Row],[Delay Type]]="Severe"), "Yes", "No")</f>
        <v>Yes</v>
      </c>
    </row>
    <row r="1248" spans="1:27" x14ac:dyDescent="0.3">
      <c r="A1248" s="3">
        <v>42103</v>
      </c>
      <c r="B1248" s="22">
        <f>WEEKNUM(Flights[[#This Row],[Date]], 1)</f>
        <v>15</v>
      </c>
      <c r="C1248" s="22">
        <f>WEEKDAY(Flights[[#This Row],[Date]],1)</f>
        <v>5</v>
      </c>
      <c r="D1248" t="s">
        <v>1260</v>
      </c>
      <c r="E1248" t="s">
        <v>1994</v>
      </c>
      <c r="F1248" t="s">
        <v>0</v>
      </c>
      <c r="G1248" t="s">
        <v>313</v>
      </c>
      <c r="H1248" t="str">
        <f>_xlfn.XLOOKUP(Flights[[#This Row],[Destination]], Airports!$A$2:$A$78, Airports!$D$2:$D$78)</f>
        <v>Monterey</v>
      </c>
      <c r="I1248" t="str" cm="1">
        <f t="array" ref="I1248">_xlfn.XLOOKUP(Flights[[#This Row],[Destination]],_xlfn._TRO_TRAILING( Airports!A:A),_xlfn._TRO_TRAILING( Airports!E:E), "Not found")</f>
        <v>CA</v>
      </c>
      <c r="J1248" s="1">
        <v>0.45416666666666666</v>
      </c>
      <c r="K1248" s="22">
        <f>HOUR(Flights[[#This Row],[Scheduled Departure]])</f>
        <v>10</v>
      </c>
      <c r="L1248" s="1">
        <v>0.45069444444444445</v>
      </c>
      <c r="M1248">
        <f>(L1248-J1248)*24*60</f>
        <v>-4.9999999999999822</v>
      </c>
      <c r="N1248" s="16">
        <f>Flights[[#This Row],[Length (min)]]/60</f>
        <v>1.2</v>
      </c>
      <c r="O1248">
        <v>72</v>
      </c>
      <c r="P1248">
        <v>266</v>
      </c>
      <c r="Q1248" s="18">
        <f>IFERROR(Flights[[#This Row],[Distance]]/Flights[[#This Row],[Length (hr)]], "")</f>
        <v>221.66666666666669</v>
      </c>
      <c r="R1248" s="1">
        <v>0.50902777777777775</v>
      </c>
      <c r="S1248" s="1" t="str">
        <f>IF(Flights[[#This Row],[Length (hr)]]&lt;2, "No meal", IF(Flights[[#This Row],[Length (hr)]]&lt;3.5, "Light meal", "Full meal"))</f>
        <v>No meal</v>
      </c>
      <c r="T1248" s="1" t="str">
        <f>IF(AND(Flights[[#This Row],[Airline]]="US Airways", Flights[[#This Row],[Meal]]="Full Meal"), "Yes", "No")</f>
        <v>No</v>
      </c>
      <c r="U1248" s="1">
        <v>0.50069444444444444</v>
      </c>
      <c r="V1248">
        <v>-12</v>
      </c>
      <c r="W1248" s="1" t="str">
        <f>IF(Flights[[#This Row],[Arrival Delay]] = "", "Cancelled", IF(Flights[[#This Row],[Arrival Delay]]&gt;15, "Delayed", "On time"))</f>
        <v>On time</v>
      </c>
      <c r="X1248" t="str">
        <f>IF(Flights[[#This Row],[Status]]&lt;&gt;"Delayed","", IF(Flights[[#This Row],[Arrival Delay]]&gt;120, "Severe", IF(Flights[[#This Row],[Arrival Delay]]&gt;60, "Major", "Moderate")))</f>
        <v/>
      </c>
      <c r="Y1248" t="b">
        <v>0</v>
      </c>
      <c r="AA1248" t="str">
        <f>IF(OR(AND(Flights[[#This Row],[Status]]="Cancelled", Flights[[#This Row],[Cancellation Reason]]="Airline/Carrier"), Flights[[#This Row],[Delay Type]]="Severe"), "Yes", "No")</f>
        <v>No</v>
      </c>
    </row>
    <row r="1249" spans="1:27" x14ac:dyDescent="0.3">
      <c r="A1249" s="3">
        <v>42103</v>
      </c>
      <c r="B1249" s="22">
        <f>WEEKNUM(Flights[[#This Row],[Date]], 1)</f>
        <v>15</v>
      </c>
      <c r="C1249" s="22">
        <f>WEEKDAY(Flights[[#This Row],[Date]],1)</f>
        <v>5</v>
      </c>
      <c r="D1249" t="s">
        <v>137</v>
      </c>
      <c r="E1249" t="s">
        <v>1987</v>
      </c>
      <c r="F1249" t="s">
        <v>0</v>
      </c>
      <c r="G1249" t="s">
        <v>7</v>
      </c>
      <c r="H1249" t="str">
        <f>_xlfn.XLOOKUP(Flights[[#This Row],[Destination]], Airports!$A$2:$A$78, Airports!$D$2:$D$78)</f>
        <v>Austin</v>
      </c>
      <c r="I1249" t="str" cm="1">
        <f t="array" ref="I1249">_xlfn.XLOOKUP(Flights[[#This Row],[Destination]],_xlfn._TRO_TRAILING( Airports!A:A),_xlfn._TRO_TRAILING( Airports!E:E), "Not found")</f>
        <v>TX</v>
      </c>
      <c r="J1249" s="1">
        <v>0.45833333333333331</v>
      </c>
      <c r="K1249" s="22">
        <f>HOUR(Flights[[#This Row],[Scheduled Departure]])</f>
        <v>11</v>
      </c>
      <c r="L1249" s="1">
        <v>0.45347222222222222</v>
      </c>
      <c r="M1249">
        <f>(L1249-J1249)*24*60</f>
        <v>-6.9999999999999751</v>
      </c>
      <c r="N1249" s="16">
        <f>Flights[[#This Row],[Length (min)]]/60</f>
        <v>3</v>
      </c>
      <c r="O1249">
        <v>180</v>
      </c>
      <c r="P1249">
        <v>1242</v>
      </c>
      <c r="Q1249" s="18">
        <f>IFERROR(Flights[[#This Row],[Distance]]/Flights[[#This Row],[Length (hr)]], "")</f>
        <v>414</v>
      </c>
      <c r="R1249" s="1">
        <v>0.6645833333333333</v>
      </c>
      <c r="S1249" s="1" t="str">
        <f>IF(Flights[[#This Row],[Length (hr)]]&lt;2, "No meal", IF(Flights[[#This Row],[Length (hr)]]&lt;3.5, "Light meal", "Full meal"))</f>
        <v>Light meal</v>
      </c>
      <c r="T1249" s="1" t="str">
        <f>IF(AND(Flights[[#This Row],[Airline]]="US Airways", Flights[[#This Row],[Meal]]="Full Meal"), "Yes", "No")</f>
        <v>No</v>
      </c>
      <c r="U1249" s="1">
        <v>0.66180555555555554</v>
      </c>
      <c r="V1249">
        <v>-4</v>
      </c>
      <c r="W1249" s="1" t="str">
        <f>IF(Flights[[#This Row],[Arrival Delay]] = "", "Cancelled", IF(Flights[[#This Row],[Arrival Delay]]&gt;15, "Delayed", "On time"))</f>
        <v>On time</v>
      </c>
      <c r="X1249" t="str">
        <f>IF(Flights[[#This Row],[Status]]&lt;&gt;"Delayed","", IF(Flights[[#This Row],[Arrival Delay]]&gt;120, "Severe", IF(Flights[[#This Row],[Arrival Delay]]&gt;60, "Major", "Moderate")))</f>
        <v/>
      </c>
      <c r="Y1249" t="b">
        <v>0</v>
      </c>
      <c r="AA1249" t="str">
        <f>IF(OR(AND(Flights[[#This Row],[Status]]="Cancelled", Flights[[#This Row],[Cancellation Reason]]="Airline/Carrier"), Flights[[#This Row],[Delay Type]]="Severe"), "Yes", "No")</f>
        <v>No</v>
      </c>
    </row>
    <row r="1250" spans="1:27" x14ac:dyDescent="0.3">
      <c r="A1250" s="3">
        <v>42103</v>
      </c>
      <c r="B1250" s="22">
        <f>WEEKNUM(Flights[[#This Row],[Date]], 1)</f>
        <v>15</v>
      </c>
      <c r="C1250" s="22">
        <f>WEEKDAY(Flights[[#This Row],[Date]],1)</f>
        <v>5</v>
      </c>
      <c r="D1250" t="s">
        <v>1306</v>
      </c>
      <c r="E1250" t="s">
        <v>1995</v>
      </c>
      <c r="F1250" t="s">
        <v>0</v>
      </c>
      <c r="G1250" t="s">
        <v>318</v>
      </c>
      <c r="H1250" t="str">
        <f>_xlfn.XLOOKUP(Flights[[#This Row],[Destination]], Airports!$A$2:$A$78, Airports!$D$2:$D$78)</f>
        <v>Oakland</v>
      </c>
      <c r="I1250" t="str" cm="1">
        <f t="array" ref="I1250">_xlfn.XLOOKUP(Flights[[#This Row],[Destination]],_xlfn._TRO_TRAILING( Airports!A:A),_xlfn._TRO_TRAILING( Airports!E:E), "Not found")</f>
        <v>CA</v>
      </c>
      <c r="J1250" s="1">
        <v>0.52430555555555558</v>
      </c>
      <c r="K1250" s="22">
        <f>HOUR(Flights[[#This Row],[Scheduled Departure]])</f>
        <v>12</v>
      </c>
      <c r="L1250" s="1">
        <v>0.53819444444444442</v>
      </c>
      <c r="M1250">
        <f>(L1250-J1250)*24*60</f>
        <v>19.999999999999929</v>
      </c>
      <c r="N1250" s="16">
        <f>Flights[[#This Row],[Length (min)]]/60</f>
        <v>1.1000000000000001</v>
      </c>
      <c r="O1250">
        <v>66</v>
      </c>
      <c r="P1250">
        <v>337</v>
      </c>
      <c r="Q1250" s="18">
        <f>IFERROR(Flights[[#This Row],[Distance]]/Flights[[#This Row],[Length (hr)]], "")</f>
        <v>306.36363636363632</v>
      </c>
      <c r="R1250" s="1">
        <v>0.57638888888888884</v>
      </c>
      <c r="S1250" s="1" t="str">
        <f>IF(Flights[[#This Row],[Length (hr)]]&lt;2, "No meal", IF(Flights[[#This Row],[Length (hr)]]&lt;3.5, "Light meal", "Full meal"))</f>
        <v>No meal</v>
      </c>
      <c r="T1250" s="1" t="str">
        <f>IF(AND(Flights[[#This Row],[Airline]]="US Airways", Flights[[#This Row],[Meal]]="Full Meal"), "Yes", "No")</f>
        <v>No</v>
      </c>
      <c r="U1250" s="1">
        <v>0.58402777777777781</v>
      </c>
      <c r="V1250">
        <v>11</v>
      </c>
      <c r="W1250" s="1" t="str">
        <f>IF(Flights[[#This Row],[Arrival Delay]] = "", "Cancelled", IF(Flights[[#This Row],[Arrival Delay]]&gt;15, "Delayed", "On time"))</f>
        <v>On time</v>
      </c>
      <c r="X1250" t="str">
        <f>IF(Flights[[#This Row],[Status]]&lt;&gt;"Delayed","", IF(Flights[[#This Row],[Arrival Delay]]&gt;120, "Severe", IF(Flights[[#This Row],[Arrival Delay]]&gt;60, "Major", "Moderate")))</f>
        <v/>
      </c>
      <c r="Y1250" t="b">
        <v>0</v>
      </c>
      <c r="AA1250" t="str">
        <f>IF(OR(AND(Flights[[#This Row],[Status]]="Cancelled", Flights[[#This Row],[Cancellation Reason]]="Airline/Carrier"), Flights[[#This Row],[Delay Type]]="Severe"), "Yes", "No")</f>
        <v>No</v>
      </c>
    </row>
    <row r="1251" spans="1:27" x14ac:dyDescent="0.3">
      <c r="A1251" s="3">
        <v>42103</v>
      </c>
      <c r="B1251" s="22">
        <f>WEEKNUM(Flights[[#This Row],[Date]], 1)</f>
        <v>15</v>
      </c>
      <c r="C1251" s="22">
        <f>WEEKDAY(Flights[[#This Row],[Date]],1)</f>
        <v>5</v>
      </c>
      <c r="D1251" t="s">
        <v>1309</v>
      </c>
      <c r="E1251" t="s">
        <v>1995</v>
      </c>
      <c r="F1251" t="s">
        <v>0</v>
      </c>
      <c r="G1251" t="s">
        <v>273</v>
      </c>
      <c r="H1251" t="str">
        <f>_xlfn.XLOOKUP(Flights[[#This Row],[Destination]], Airports!$A$2:$A$78, Airports!$D$2:$D$78)</f>
        <v>Denver</v>
      </c>
      <c r="I1251" t="str" cm="1">
        <f t="array" ref="I1251">_xlfn.XLOOKUP(Flights[[#This Row],[Destination]],_xlfn._TRO_TRAILING( Airports!A:A),_xlfn._TRO_TRAILING( Airports!E:E), "Not found")</f>
        <v>CO</v>
      </c>
      <c r="J1251" s="1">
        <v>0.54513888888888884</v>
      </c>
      <c r="K1251" s="22">
        <f>HOUR(Flights[[#This Row],[Scheduled Departure]])</f>
        <v>13</v>
      </c>
      <c r="L1251" s="1">
        <v>0.55902777777777779</v>
      </c>
      <c r="M1251">
        <f>(L1251-J1251)*24*60</f>
        <v>20.000000000000089</v>
      </c>
      <c r="N1251" s="16">
        <f>Flights[[#This Row],[Length (min)]]/60</f>
        <v>2.1166666666666667</v>
      </c>
      <c r="O1251">
        <v>127</v>
      </c>
      <c r="P1251">
        <v>862</v>
      </c>
      <c r="Q1251" s="18">
        <f>IFERROR(Flights[[#This Row],[Distance]]/Flights[[#This Row],[Length (hr)]], "")</f>
        <v>407.24409448818898</v>
      </c>
      <c r="R1251" s="1">
        <v>0.68402777777777779</v>
      </c>
      <c r="S1251" s="1" t="str">
        <f>IF(Flights[[#This Row],[Length (hr)]]&lt;2, "No meal", IF(Flights[[#This Row],[Length (hr)]]&lt;3.5, "Light meal", "Full meal"))</f>
        <v>Light meal</v>
      </c>
      <c r="T1251" s="1" t="str">
        <f>IF(AND(Flights[[#This Row],[Airline]]="US Airways", Flights[[#This Row],[Meal]]="Full Meal"), "Yes", "No")</f>
        <v>No</v>
      </c>
      <c r="U1251" s="1">
        <v>0.68888888888888888</v>
      </c>
      <c r="V1251">
        <v>7</v>
      </c>
      <c r="W1251" s="1" t="str">
        <f>IF(Flights[[#This Row],[Arrival Delay]] = "", "Cancelled", IF(Flights[[#This Row],[Arrival Delay]]&gt;15, "Delayed", "On time"))</f>
        <v>On time</v>
      </c>
      <c r="X1251" t="str">
        <f>IF(Flights[[#This Row],[Status]]&lt;&gt;"Delayed","", IF(Flights[[#This Row],[Arrival Delay]]&gt;120, "Severe", IF(Flights[[#This Row],[Arrival Delay]]&gt;60, "Major", "Moderate")))</f>
        <v/>
      </c>
      <c r="Y1251" t="b">
        <v>0</v>
      </c>
      <c r="AA1251" t="str">
        <f>IF(OR(AND(Flights[[#This Row],[Status]]="Cancelled", Flights[[#This Row],[Cancellation Reason]]="Airline/Carrier"), Flights[[#This Row],[Delay Type]]="Severe"), "Yes", "No")</f>
        <v>No</v>
      </c>
    </row>
    <row r="1252" spans="1:27" x14ac:dyDescent="0.3">
      <c r="A1252" s="3">
        <v>42103</v>
      </c>
      <c r="B1252" s="22">
        <f>WEEKNUM(Flights[[#This Row],[Date]], 1)</f>
        <v>15</v>
      </c>
      <c r="C1252" s="22">
        <f>WEEKDAY(Flights[[#This Row],[Date]],1)</f>
        <v>5</v>
      </c>
      <c r="D1252" t="s">
        <v>1238</v>
      </c>
      <c r="E1252" t="s">
        <v>1994</v>
      </c>
      <c r="F1252" t="s">
        <v>0</v>
      </c>
      <c r="G1252" t="s">
        <v>335</v>
      </c>
      <c r="H1252" t="str">
        <f>_xlfn.XLOOKUP(Flights[[#This Row],[Destination]], Airports!$A$2:$A$78, Airports!$D$2:$D$78)</f>
        <v>Reno</v>
      </c>
      <c r="I1252" t="str" cm="1">
        <f t="array" ref="I1252">_xlfn.XLOOKUP(Flights[[#This Row],[Destination]],_xlfn._TRO_TRAILING( Airports!A:A),_xlfn._TRO_TRAILING( Airports!E:E), "Not found")</f>
        <v>NV</v>
      </c>
      <c r="J1252" s="1">
        <v>0.56944444444444442</v>
      </c>
      <c r="K1252" s="22">
        <f>HOUR(Flights[[#This Row],[Scheduled Departure]])</f>
        <v>13</v>
      </c>
      <c r="L1252" s="1">
        <v>0.56874999999999998</v>
      </c>
      <c r="M1252">
        <f>(L1252-J1252)*24*60</f>
        <v>-0.99999999999999645</v>
      </c>
      <c r="N1252" s="16">
        <f>Flights[[#This Row],[Length (min)]]/60</f>
        <v>1.3833333333333333</v>
      </c>
      <c r="O1252">
        <v>83</v>
      </c>
      <c r="P1252">
        <v>391</v>
      </c>
      <c r="Q1252" s="18">
        <f>IFERROR(Flights[[#This Row],[Distance]]/Flights[[#This Row],[Length (hr)]], "")</f>
        <v>282.65060240963857</v>
      </c>
      <c r="R1252" s="1">
        <v>0.62777777777777777</v>
      </c>
      <c r="S1252" s="1" t="str">
        <f>IF(Flights[[#This Row],[Length (hr)]]&lt;2, "No meal", IF(Flights[[#This Row],[Length (hr)]]&lt;3.5, "Light meal", "Full meal"))</f>
        <v>No meal</v>
      </c>
      <c r="T1252" s="1" t="str">
        <f>IF(AND(Flights[[#This Row],[Airline]]="US Airways", Flights[[#This Row],[Meal]]="Full Meal"), "Yes", "No")</f>
        <v>No</v>
      </c>
      <c r="U1252" s="1">
        <v>0.62638888888888888</v>
      </c>
      <c r="V1252">
        <v>-2</v>
      </c>
      <c r="W1252" s="1" t="str">
        <f>IF(Flights[[#This Row],[Arrival Delay]] = "", "Cancelled", IF(Flights[[#This Row],[Arrival Delay]]&gt;15, "Delayed", "On time"))</f>
        <v>On time</v>
      </c>
      <c r="X1252" t="str">
        <f>IF(Flights[[#This Row],[Status]]&lt;&gt;"Delayed","", IF(Flights[[#This Row],[Arrival Delay]]&gt;120, "Severe", IF(Flights[[#This Row],[Arrival Delay]]&gt;60, "Major", "Moderate")))</f>
        <v/>
      </c>
      <c r="Y1252" t="b">
        <v>0</v>
      </c>
      <c r="AA1252" t="str">
        <f>IF(OR(AND(Flights[[#This Row],[Status]]="Cancelled", Flights[[#This Row],[Cancellation Reason]]="Airline/Carrier"), Flights[[#This Row],[Delay Type]]="Severe"), "Yes", "No")</f>
        <v>No</v>
      </c>
    </row>
    <row r="1253" spans="1:27" x14ac:dyDescent="0.3">
      <c r="A1253" s="3">
        <v>42103</v>
      </c>
      <c r="B1253" s="22">
        <f>WEEKNUM(Flights[[#This Row],[Date]], 1)</f>
        <v>15</v>
      </c>
      <c r="C1253" s="22">
        <f>WEEKDAY(Flights[[#This Row],[Date]],1)</f>
        <v>5</v>
      </c>
      <c r="D1253" t="s">
        <v>1323</v>
      </c>
      <c r="E1253" t="s">
        <v>1995</v>
      </c>
      <c r="F1253" t="s">
        <v>0</v>
      </c>
      <c r="G1253" t="s">
        <v>9</v>
      </c>
      <c r="H1253" t="str">
        <f>_xlfn.XLOOKUP(Flights[[#This Row],[Destination]], Airports!$A$2:$A$78, Airports!$D$2:$D$78)</f>
        <v>San Francisco</v>
      </c>
      <c r="I1253" t="str" cm="1">
        <f t="array" ref="I1253">_xlfn.XLOOKUP(Flights[[#This Row],[Destination]],_xlfn._TRO_TRAILING( Airports!A:A),_xlfn._TRO_TRAILING( Airports!E:E), "Not found")</f>
        <v>CA</v>
      </c>
      <c r="J1253" s="1">
        <v>0.71180555555555558</v>
      </c>
      <c r="K1253" s="22">
        <f>HOUR(Flights[[#This Row],[Scheduled Departure]])</f>
        <v>17</v>
      </c>
      <c r="L1253" s="1">
        <v>0.76180555555555551</v>
      </c>
      <c r="M1253">
        <f>(L1253-J1253)*24*60</f>
        <v>71.999999999999901</v>
      </c>
      <c r="N1253" s="16">
        <f>Flights[[#This Row],[Length (min)]]/60</f>
        <v>1.2166666666666666</v>
      </c>
      <c r="O1253">
        <v>73</v>
      </c>
      <c r="P1253">
        <v>337</v>
      </c>
      <c r="Q1253" s="18">
        <f>IFERROR(Flights[[#This Row],[Distance]]/Flights[[#This Row],[Length (hr)]], "")</f>
        <v>276.98630136986304</v>
      </c>
      <c r="R1253" s="1">
        <v>0.76388888888888884</v>
      </c>
      <c r="S1253" s="1" t="str">
        <f>IF(Flights[[#This Row],[Length (hr)]]&lt;2, "No meal", IF(Flights[[#This Row],[Length (hr)]]&lt;3.5, "Light meal", "Full meal"))</f>
        <v>No meal</v>
      </c>
      <c r="T1253" s="1" t="str">
        <f>IF(AND(Flights[[#This Row],[Airline]]="US Airways", Flights[[#This Row],[Meal]]="Full Meal"), "Yes", "No")</f>
        <v>No</v>
      </c>
      <c r="U1253" s="1">
        <v>0.8125</v>
      </c>
      <c r="V1253">
        <v>70</v>
      </c>
      <c r="W1253" s="1" t="str">
        <f>IF(Flights[[#This Row],[Arrival Delay]] = "", "Cancelled", IF(Flights[[#This Row],[Arrival Delay]]&gt;15, "Delayed", "On time"))</f>
        <v>Delayed</v>
      </c>
      <c r="X1253" t="str">
        <f>IF(Flights[[#This Row],[Status]]&lt;&gt;"Delayed","", IF(Flights[[#This Row],[Arrival Delay]]&gt;120, "Severe", IF(Flights[[#This Row],[Arrival Delay]]&gt;60, "Major", "Moderate")))</f>
        <v>Major</v>
      </c>
      <c r="Y1253" t="b">
        <v>0</v>
      </c>
      <c r="AA1253" t="str">
        <f>IF(OR(AND(Flights[[#This Row],[Status]]="Cancelled", Flights[[#This Row],[Cancellation Reason]]="Airline/Carrier"), Flights[[#This Row],[Delay Type]]="Severe"), "Yes", "No")</f>
        <v>No</v>
      </c>
    </row>
    <row r="1254" spans="1:27" x14ac:dyDescent="0.3">
      <c r="A1254" s="3">
        <v>42103</v>
      </c>
      <c r="B1254" s="22">
        <f>WEEKNUM(Flights[[#This Row],[Date]], 1)</f>
        <v>15</v>
      </c>
      <c r="C1254" s="22">
        <f>WEEKDAY(Flights[[#This Row],[Date]],1)</f>
        <v>5</v>
      </c>
      <c r="D1254" t="s">
        <v>515</v>
      </c>
      <c r="E1254" t="s">
        <v>1991</v>
      </c>
      <c r="F1254" t="s">
        <v>0</v>
      </c>
      <c r="G1254" t="s">
        <v>344</v>
      </c>
      <c r="H1254" t="str">
        <f>_xlfn.XLOOKUP(Flights[[#This Row],[Destination]], Airports!$A$2:$A$78, Airports!$D$2:$D$78)</f>
        <v>Seattle</v>
      </c>
      <c r="I1254" t="str" cm="1">
        <f t="array" ref="I1254">_xlfn.XLOOKUP(Flights[[#This Row],[Destination]],_xlfn._TRO_TRAILING( Airports!A:A),_xlfn._TRO_TRAILING( Airports!E:E), "Not found")</f>
        <v>WA</v>
      </c>
      <c r="J1254" s="1">
        <v>0.77083333333333337</v>
      </c>
      <c r="K1254" s="22">
        <f>HOUR(Flights[[#This Row],[Scheduled Departure]])</f>
        <v>18</v>
      </c>
      <c r="L1254" s="1">
        <v>0.76736111111111116</v>
      </c>
      <c r="M1254">
        <f>(L1254-J1254)*24*60</f>
        <v>-4.9999999999999822</v>
      </c>
      <c r="N1254" s="16">
        <f>Flights[[#This Row],[Length (min)]]/60</f>
        <v>2.6333333333333333</v>
      </c>
      <c r="O1254">
        <v>158</v>
      </c>
      <c r="P1254">
        <v>954</v>
      </c>
      <c r="Q1254" s="18">
        <f>IFERROR(Flights[[#This Row],[Distance]]/Flights[[#This Row],[Length (hr)]], "")</f>
        <v>362.27848101265823</v>
      </c>
      <c r="R1254" s="1">
        <v>0.88472222222222219</v>
      </c>
      <c r="S1254" s="1" t="str">
        <f>IF(Flights[[#This Row],[Length (hr)]]&lt;2, "No meal", IF(Flights[[#This Row],[Length (hr)]]&lt;3.5, "Light meal", "Full meal"))</f>
        <v>Light meal</v>
      </c>
      <c r="T1254" s="1" t="str">
        <f>IF(AND(Flights[[#This Row],[Airline]]="US Airways", Flights[[#This Row],[Meal]]="Full Meal"), "Yes", "No")</f>
        <v>No</v>
      </c>
      <c r="U1254" s="1">
        <v>0.87708333333333333</v>
      </c>
      <c r="V1254">
        <v>-11</v>
      </c>
      <c r="W1254" s="1" t="str">
        <f>IF(Flights[[#This Row],[Arrival Delay]] = "", "Cancelled", IF(Flights[[#This Row],[Arrival Delay]]&gt;15, "Delayed", "On time"))</f>
        <v>On time</v>
      </c>
      <c r="X1254" t="str">
        <f>IF(Flights[[#This Row],[Status]]&lt;&gt;"Delayed","", IF(Flights[[#This Row],[Arrival Delay]]&gt;120, "Severe", IF(Flights[[#This Row],[Arrival Delay]]&gt;60, "Major", "Moderate")))</f>
        <v/>
      </c>
      <c r="Y1254" t="b">
        <v>0</v>
      </c>
      <c r="AA1254" t="str">
        <f>IF(OR(AND(Flights[[#This Row],[Status]]="Cancelled", Flights[[#This Row],[Cancellation Reason]]="Airline/Carrier"), Flights[[#This Row],[Delay Type]]="Severe"), "Yes", "No")</f>
        <v>No</v>
      </c>
    </row>
    <row r="1255" spans="1:27" x14ac:dyDescent="0.3">
      <c r="A1255" s="3">
        <v>42103</v>
      </c>
      <c r="B1255" s="22">
        <f>WEEKNUM(Flights[[#This Row],[Date]], 1)</f>
        <v>15</v>
      </c>
      <c r="C1255" s="22">
        <f>WEEKDAY(Flights[[#This Row],[Date]],1)</f>
        <v>5</v>
      </c>
      <c r="D1255" t="s">
        <v>970</v>
      </c>
      <c r="E1255" t="s">
        <v>1994</v>
      </c>
      <c r="F1255" t="s">
        <v>0</v>
      </c>
      <c r="G1255" t="s">
        <v>342</v>
      </c>
      <c r="H1255" t="str">
        <f>_xlfn.XLOOKUP(Flights[[#This Row],[Destination]], Airports!$A$2:$A$78, Airports!$D$2:$D$78)</f>
        <v>Santa Barbara</v>
      </c>
      <c r="I1255" t="str" cm="1">
        <f t="array" ref="I1255">_xlfn.XLOOKUP(Flights[[#This Row],[Destination]],_xlfn._TRO_TRAILING( Airports!A:A),_xlfn._TRO_TRAILING( Airports!E:E), "Not found")</f>
        <v>CA</v>
      </c>
      <c r="J1255" s="1">
        <v>0.83680555555555558</v>
      </c>
      <c r="K1255" s="22">
        <f>HOUR(Flights[[#This Row],[Scheduled Departure]])</f>
        <v>20</v>
      </c>
      <c r="L1255" s="1">
        <v>0.83263888888888893</v>
      </c>
      <c r="M1255">
        <f>(L1255-J1255)*24*60</f>
        <v>-5.9999999999999787</v>
      </c>
      <c r="N1255" s="16">
        <f>Flights[[#This Row],[Length (min)]]/60</f>
        <v>0.73333333333333328</v>
      </c>
      <c r="O1255">
        <v>44</v>
      </c>
      <c r="P1255">
        <v>89</v>
      </c>
      <c r="Q1255" s="18">
        <f>IFERROR(Flights[[#This Row],[Distance]]/Flights[[#This Row],[Length (hr)]], "")</f>
        <v>121.36363636363637</v>
      </c>
      <c r="R1255" s="1">
        <v>0.87013888888888891</v>
      </c>
      <c r="S1255" s="1" t="str">
        <f>IF(Flights[[#This Row],[Length (hr)]]&lt;2, "No meal", IF(Flights[[#This Row],[Length (hr)]]&lt;3.5, "Light meal", "Full meal"))</f>
        <v>No meal</v>
      </c>
      <c r="T1255" s="1" t="str">
        <f>IF(AND(Flights[[#This Row],[Airline]]="US Airways", Flights[[#This Row],[Meal]]="Full Meal"), "Yes", "No")</f>
        <v>No</v>
      </c>
      <c r="U1255" s="1">
        <v>0.86319444444444449</v>
      </c>
      <c r="V1255">
        <v>-10</v>
      </c>
      <c r="W1255" s="1" t="str">
        <f>IF(Flights[[#This Row],[Arrival Delay]] = "", "Cancelled", IF(Flights[[#This Row],[Arrival Delay]]&gt;15, "Delayed", "On time"))</f>
        <v>On time</v>
      </c>
      <c r="X1255" t="str">
        <f>IF(Flights[[#This Row],[Status]]&lt;&gt;"Delayed","", IF(Flights[[#This Row],[Arrival Delay]]&gt;120, "Severe", IF(Flights[[#This Row],[Arrival Delay]]&gt;60, "Major", "Moderate")))</f>
        <v/>
      </c>
      <c r="Y1255" t="b">
        <v>0</v>
      </c>
      <c r="AA1255" t="str">
        <f>IF(OR(AND(Flights[[#This Row],[Status]]="Cancelled", Flights[[#This Row],[Cancellation Reason]]="Airline/Carrier"), Flights[[#This Row],[Delay Type]]="Severe"), "Yes", "No")</f>
        <v>No</v>
      </c>
    </row>
    <row r="1256" spans="1:27" x14ac:dyDescent="0.3">
      <c r="A1256" s="3">
        <v>42103</v>
      </c>
      <c r="B1256" s="22">
        <f>WEEKNUM(Flights[[#This Row],[Date]], 1)</f>
        <v>15</v>
      </c>
      <c r="C1256" s="22">
        <f>WEEKDAY(Flights[[#This Row],[Date]],1)</f>
        <v>5</v>
      </c>
      <c r="D1256" t="s">
        <v>1341</v>
      </c>
      <c r="E1256" t="s">
        <v>1995</v>
      </c>
      <c r="F1256" t="s">
        <v>0</v>
      </c>
      <c r="G1256" t="s">
        <v>349</v>
      </c>
      <c r="H1256" t="str">
        <f>_xlfn.XLOOKUP(Flights[[#This Row],[Destination]], Airports!$A$2:$A$78, Airports!$D$2:$D$78)</f>
        <v>Salt Lake City</v>
      </c>
      <c r="I1256" t="str" cm="1">
        <f t="array" ref="I1256">_xlfn.XLOOKUP(Flights[[#This Row],[Destination]],_xlfn._TRO_TRAILING( Airports!A:A),_xlfn._TRO_TRAILING( Airports!E:E), "Not found")</f>
        <v>UT</v>
      </c>
      <c r="J1256" s="1">
        <v>0.90625</v>
      </c>
      <c r="K1256" s="22">
        <f>HOUR(Flights[[#This Row],[Scheduled Departure]])</f>
        <v>21</v>
      </c>
      <c r="L1256" s="1">
        <v>3.6805555555555557E-2</v>
      </c>
      <c r="M1256">
        <f>(L1256-J1256)*24*60</f>
        <v>-1252</v>
      </c>
      <c r="N1256" s="16">
        <f>Flights[[#This Row],[Length (min)]]/60</f>
        <v>1.7666666666666666</v>
      </c>
      <c r="O1256">
        <v>106</v>
      </c>
      <c r="P1256">
        <v>590</v>
      </c>
      <c r="Q1256" s="18">
        <f>IFERROR(Flights[[#This Row],[Distance]]/Flights[[#This Row],[Length (hr)]], "")</f>
        <v>333.96226415094338</v>
      </c>
      <c r="R1256" s="1">
        <v>1.7361111111111112E-2</v>
      </c>
      <c r="S1256" s="1" t="str">
        <f>IF(Flights[[#This Row],[Length (hr)]]&lt;2, "No meal", IF(Flights[[#This Row],[Length (hr)]]&lt;3.5, "Light meal", "Full meal"))</f>
        <v>No meal</v>
      </c>
      <c r="T1256" s="1" t="str">
        <f>IF(AND(Flights[[#This Row],[Airline]]="US Airways", Flights[[#This Row],[Meal]]="Full Meal"), "Yes", "No")</f>
        <v>No</v>
      </c>
      <c r="U1256" s="1">
        <v>0.15208333333333332</v>
      </c>
      <c r="V1256">
        <v>194</v>
      </c>
      <c r="W1256" s="1" t="str">
        <f>IF(Flights[[#This Row],[Arrival Delay]] = "", "Cancelled", IF(Flights[[#This Row],[Arrival Delay]]&gt;15, "Delayed", "On time"))</f>
        <v>Delayed</v>
      </c>
      <c r="X1256" t="str">
        <f>IF(Flights[[#This Row],[Status]]&lt;&gt;"Delayed","", IF(Flights[[#This Row],[Arrival Delay]]&gt;120, "Severe", IF(Flights[[#This Row],[Arrival Delay]]&gt;60, "Major", "Moderate")))</f>
        <v>Severe</v>
      </c>
      <c r="Y1256" t="b">
        <v>0</v>
      </c>
      <c r="AA1256" t="str">
        <f>IF(OR(AND(Flights[[#This Row],[Status]]="Cancelled", Flights[[#This Row],[Cancellation Reason]]="Airline/Carrier"), Flights[[#This Row],[Delay Type]]="Severe"), "Yes", "No")</f>
        <v>Yes</v>
      </c>
    </row>
    <row r="1257" spans="1:27" x14ac:dyDescent="0.3">
      <c r="A1257" s="3">
        <v>42103</v>
      </c>
      <c r="B1257" s="22">
        <f>WEEKNUM(Flights[[#This Row],[Date]], 1)</f>
        <v>15</v>
      </c>
      <c r="C1257" s="22">
        <f>WEEKDAY(Flights[[#This Row],[Date]],1)</f>
        <v>5</v>
      </c>
      <c r="D1257" t="s">
        <v>1344</v>
      </c>
      <c r="E1257" t="s">
        <v>1995</v>
      </c>
      <c r="F1257" t="s">
        <v>0</v>
      </c>
      <c r="G1257" t="s">
        <v>15</v>
      </c>
      <c r="H1257" t="str">
        <f>_xlfn.XLOOKUP(Flights[[#This Row],[Destination]], Airports!$A$2:$A$78, Airports!$D$2:$D$78)</f>
        <v>Las Vegas</v>
      </c>
      <c r="I1257" t="str" cm="1">
        <f t="array" ref="I1257">_xlfn.XLOOKUP(Flights[[#This Row],[Destination]],_xlfn._TRO_TRAILING( Airports!A:A),_xlfn._TRO_TRAILING( Airports!E:E), "Not found")</f>
        <v>NV</v>
      </c>
      <c r="J1257" s="1">
        <v>0.91666666666666663</v>
      </c>
      <c r="K1257" s="22">
        <f>HOUR(Flights[[#This Row],[Scheduled Departure]])</f>
        <v>22</v>
      </c>
      <c r="L1257" s="1">
        <v>0.91597222222222219</v>
      </c>
      <c r="M1257">
        <f>(L1257-J1257)*24*60</f>
        <v>-0.99999999999999645</v>
      </c>
      <c r="N1257" s="16">
        <f>Flights[[#This Row],[Length (min)]]/60</f>
        <v>0.95</v>
      </c>
      <c r="O1257">
        <v>57</v>
      </c>
      <c r="P1257">
        <v>236</v>
      </c>
      <c r="Q1257" s="18">
        <f>IFERROR(Flights[[#This Row],[Distance]]/Flights[[#This Row],[Length (hr)]], "")</f>
        <v>248.42105263157896</v>
      </c>
      <c r="R1257" s="1">
        <v>0.96875</v>
      </c>
      <c r="S1257" s="1" t="str">
        <f>IF(Flights[[#This Row],[Length (hr)]]&lt;2, "No meal", IF(Flights[[#This Row],[Length (hr)]]&lt;3.5, "Light meal", "Full meal"))</f>
        <v>No meal</v>
      </c>
      <c r="T1257" s="1" t="str">
        <f>IF(AND(Flights[[#This Row],[Airline]]="US Airways", Flights[[#This Row],[Meal]]="Full Meal"), "Yes", "No")</f>
        <v>No</v>
      </c>
      <c r="U1257" s="1">
        <v>0.9555555555555556</v>
      </c>
      <c r="V1257">
        <v>-19</v>
      </c>
      <c r="W1257" s="1" t="str">
        <f>IF(Flights[[#This Row],[Arrival Delay]] = "", "Cancelled", IF(Flights[[#This Row],[Arrival Delay]]&gt;15, "Delayed", "On time"))</f>
        <v>On time</v>
      </c>
      <c r="X1257" t="str">
        <f>IF(Flights[[#This Row],[Status]]&lt;&gt;"Delayed","", IF(Flights[[#This Row],[Arrival Delay]]&gt;120, "Severe", IF(Flights[[#This Row],[Arrival Delay]]&gt;60, "Major", "Moderate")))</f>
        <v/>
      </c>
      <c r="Y1257" t="b">
        <v>0</v>
      </c>
      <c r="AA1257" t="str">
        <f>IF(OR(AND(Flights[[#This Row],[Status]]="Cancelled", Flights[[#This Row],[Cancellation Reason]]="Airline/Carrier"), Flights[[#This Row],[Delay Type]]="Severe"), "Yes", "No")</f>
        <v>No</v>
      </c>
    </row>
    <row r="1258" spans="1:27" x14ac:dyDescent="0.3">
      <c r="A1258" s="3">
        <v>42103</v>
      </c>
      <c r="B1258" s="22">
        <f>WEEKNUM(Flights[[#This Row],[Date]], 1)</f>
        <v>15</v>
      </c>
      <c r="C1258" s="22">
        <f>WEEKDAY(Flights[[#This Row],[Date]],1)</f>
        <v>5</v>
      </c>
      <c r="D1258" t="s">
        <v>659</v>
      </c>
      <c r="E1258" t="s">
        <v>1989</v>
      </c>
      <c r="F1258" t="s">
        <v>0</v>
      </c>
      <c r="G1258" t="s">
        <v>2</v>
      </c>
      <c r="H1258" t="str">
        <f>_xlfn.XLOOKUP(Flights[[#This Row],[Destination]], Airports!$A$2:$A$78, Airports!$D$2:$D$78)</f>
        <v>Miami</v>
      </c>
      <c r="I1258" t="str" cm="1">
        <f t="array" ref="I1258">_xlfn.XLOOKUP(Flights[[#This Row],[Destination]],_xlfn._TRO_TRAILING( Airports!A:A),_xlfn._TRO_TRAILING( Airports!E:E), "Not found")</f>
        <v>FL</v>
      </c>
      <c r="J1258" s="1">
        <v>0.93055555555555558</v>
      </c>
      <c r="K1258" s="22">
        <f>HOUR(Flights[[#This Row],[Scheduled Departure]])</f>
        <v>22</v>
      </c>
      <c r="L1258" s="1">
        <v>0.95763888888888893</v>
      </c>
      <c r="M1258">
        <f>(L1258-J1258)*24*60</f>
        <v>39.000000000000021</v>
      </c>
      <c r="N1258" s="16">
        <f>Flights[[#This Row],[Length (min)]]/60</f>
        <v>4.6166666666666663</v>
      </c>
      <c r="O1258">
        <v>277</v>
      </c>
      <c r="P1258">
        <v>2342</v>
      </c>
      <c r="Q1258" s="18">
        <f>IFERROR(Flights[[#This Row],[Distance]]/Flights[[#This Row],[Length (hr)]], "")</f>
        <v>507.29241877256322</v>
      </c>
      <c r="R1258" s="1">
        <v>0.25486111111111109</v>
      </c>
      <c r="S1258" s="1" t="str">
        <f>IF(Flights[[#This Row],[Length (hr)]]&lt;2, "No meal", IF(Flights[[#This Row],[Length (hr)]]&lt;3.5, "Light meal", "Full meal"))</f>
        <v>Full meal</v>
      </c>
      <c r="T1258" s="1" t="str">
        <f>IF(AND(Flights[[#This Row],[Airline]]="US Airways", Flights[[#This Row],[Meal]]="Full Meal"), "Yes", "No")</f>
        <v>No</v>
      </c>
      <c r="U1258" s="1">
        <v>0.27500000000000002</v>
      </c>
      <c r="V1258">
        <v>29</v>
      </c>
      <c r="W1258" s="1" t="str">
        <f>IF(Flights[[#This Row],[Arrival Delay]] = "", "Cancelled", IF(Flights[[#This Row],[Arrival Delay]]&gt;15, "Delayed", "On time"))</f>
        <v>Delayed</v>
      </c>
      <c r="X1258" t="str">
        <f>IF(Flights[[#This Row],[Status]]&lt;&gt;"Delayed","", IF(Flights[[#This Row],[Arrival Delay]]&gt;120, "Severe", IF(Flights[[#This Row],[Arrival Delay]]&gt;60, "Major", "Moderate")))</f>
        <v>Moderate</v>
      </c>
      <c r="Y1258" t="b">
        <v>0</v>
      </c>
      <c r="AA1258" t="str">
        <f>IF(OR(AND(Flights[[#This Row],[Status]]="Cancelled", Flights[[#This Row],[Cancellation Reason]]="Airline/Carrier"), Flights[[#This Row],[Delay Type]]="Severe"), "Yes", "No")</f>
        <v>No</v>
      </c>
    </row>
    <row r="1259" spans="1:27" x14ac:dyDescent="0.3">
      <c r="A1259" s="3">
        <v>42103</v>
      </c>
      <c r="B1259" s="22">
        <f>WEEKNUM(Flights[[#This Row],[Date]], 1)</f>
        <v>15</v>
      </c>
      <c r="C1259" s="22">
        <f>WEEKDAY(Flights[[#This Row],[Date]],1)</f>
        <v>5</v>
      </c>
      <c r="D1259" t="s">
        <v>674</v>
      </c>
      <c r="E1259" t="s">
        <v>1989</v>
      </c>
      <c r="F1259" t="s">
        <v>0</v>
      </c>
      <c r="G1259" t="s">
        <v>12</v>
      </c>
      <c r="H1259" t="str">
        <f>_xlfn.XLOOKUP(Flights[[#This Row],[Destination]], Airports!$A$2:$A$78, Airports!$D$2:$D$78)</f>
        <v>New York</v>
      </c>
      <c r="I1259" t="str" cm="1">
        <f t="array" ref="I1259">_xlfn.XLOOKUP(Flights[[#This Row],[Destination]],_xlfn._TRO_TRAILING( Airports!A:A),_xlfn._TRO_TRAILING( Airports!E:E), "Not found")</f>
        <v>NY</v>
      </c>
      <c r="J1259" s="1">
        <v>0.95486111111111116</v>
      </c>
      <c r="K1259" s="22">
        <f>HOUR(Flights[[#This Row],[Scheduled Departure]])</f>
        <v>22</v>
      </c>
      <c r="L1259" s="1">
        <v>0.95972222222222225</v>
      </c>
      <c r="M1259">
        <f>(L1259-J1259)*24*60</f>
        <v>6.9999999999999751</v>
      </c>
      <c r="N1259" s="16">
        <f>Flights[[#This Row],[Length (min)]]/60</f>
        <v>5.1166666666666663</v>
      </c>
      <c r="O1259">
        <v>307</v>
      </c>
      <c r="P1259">
        <v>2475</v>
      </c>
      <c r="Q1259" s="18">
        <f>IFERROR(Flights[[#This Row],[Distance]]/Flights[[#This Row],[Length (hr)]], "")</f>
        <v>483.71335504885997</v>
      </c>
      <c r="R1259" s="1">
        <v>0.30208333333333331</v>
      </c>
      <c r="S1259" s="1" t="str">
        <f>IF(Flights[[#This Row],[Length (hr)]]&lt;2, "No meal", IF(Flights[[#This Row],[Length (hr)]]&lt;3.5, "Light meal", "Full meal"))</f>
        <v>Full meal</v>
      </c>
      <c r="T1259" s="1" t="str">
        <f>IF(AND(Flights[[#This Row],[Airline]]="US Airways", Flights[[#This Row],[Meal]]="Full Meal"), "Yes", "No")</f>
        <v>No</v>
      </c>
      <c r="U1259" s="1">
        <v>0.29791666666666666</v>
      </c>
      <c r="V1259">
        <v>-6</v>
      </c>
      <c r="W1259" s="1" t="str">
        <f>IF(Flights[[#This Row],[Arrival Delay]] = "", "Cancelled", IF(Flights[[#This Row],[Arrival Delay]]&gt;15, "Delayed", "On time"))</f>
        <v>On time</v>
      </c>
      <c r="X1259" t="str">
        <f>IF(Flights[[#This Row],[Status]]&lt;&gt;"Delayed","", IF(Flights[[#This Row],[Arrival Delay]]&gt;120, "Severe", IF(Flights[[#This Row],[Arrival Delay]]&gt;60, "Major", "Moderate")))</f>
        <v/>
      </c>
      <c r="Y1259" t="b">
        <v>0</v>
      </c>
      <c r="AA1259" t="str">
        <f>IF(OR(AND(Flights[[#This Row],[Status]]="Cancelled", Flights[[#This Row],[Cancellation Reason]]="Airline/Carrier"), Flights[[#This Row],[Delay Type]]="Severe"), "Yes", "No")</f>
        <v>No</v>
      </c>
    </row>
    <row r="1260" spans="1:27" x14ac:dyDescent="0.3">
      <c r="A1260" s="3">
        <v>42103</v>
      </c>
      <c r="B1260" s="22">
        <f>WEEKNUM(Flights[[#This Row],[Date]], 1)</f>
        <v>15</v>
      </c>
      <c r="C1260" s="22">
        <f>WEEKDAY(Flights[[#This Row],[Date]],1)</f>
        <v>5</v>
      </c>
      <c r="D1260" t="s">
        <v>676</v>
      </c>
      <c r="E1260" t="s">
        <v>1996</v>
      </c>
      <c r="F1260" t="s">
        <v>0</v>
      </c>
      <c r="G1260" t="s">
        <v>12</v>
      </c>
      <c r="H1260" t="str">
        <f>_xlfn.XLOOKUP(Flights[[#This Row],[Destination]], Airports!$A$2:$A$78, Airports!$D$2:$D$78)</f>
        <v>New York</v>
      </c>
      <c r="I1260" t="str" cm="1">
        <f t="array" ref="I1260">_xlfn.XLOOKUP(Flights[[#This Row],[Destination]],_xlfn._TRO_TRAILING( Airports!A:A),_xlfn._TRO_TRAILING( Airports!E:E), "Not found")</f>
        <v>NY</v>
      </c>
      <c r="J1260" s="1">
        <v>0.96180555555555558</v>
      </c>
      <c r="K1260" s="22">
        <f>HOUR(Flights[[#This Row],[Scheduled Departure]])</f>
        <v>23</v>
      </c>
      <c r="L1260" s="1">
        <v>0.96875</v>
      </c>
      <c r="M1260">
        <f>(L1260-J1260)*24*60</f>
        <v>9.9999999999999645</v>
      </c>
      <c r="N1260" s="16">
        <f>Flights[[#This Row],[Length (min)]]/60</f>
        <v>5.2333333333333334</v>
      </c>
      <c r="O1260">
        <v>314</v>
      </c>
      <c r="P1260">
        <v>2475</v>
      </c>
      <c r="Q1260" s="18">
        <f>IFERROR(Flights[[#This Row],[Distance]]/Flights[[#This Row],[Length (hr)]], "")</f>
        <v>472.9299363057325</v>
      </c>
      <c r="R1260" s="1">
        <v>0.30902777777777779</v>
      </c>
      <c r="S1260" s="1" t="str">
        <f>IF(Flights[[#This Row],[Length (hr)]]&lt;2, "No meal", IF(Flights[[#This Row],[Length (hr)]]&lt;3.5, "Light meal", "Full meal"))</f>
        <v>Full meal</v>
      </c>
      <c r="T1260" s="1" t="str">
        <f>IF(AND(Flights[[#This Row],[Airline]]="US Airways", Flights[[#This Row],[Meal]]="Full Meal"), "Yes", "No")</f>
        <v>No</v>
      </c>
      <c r="U1260" s="1">
        <v>0.31180555555555556</v>
      </c>
      <c r="V1260">
        <v>4</v>
      </c>
      <c r="W1260" s="1" t="str">
        <f>IF(Flights[[#This Row],[Arrival Delay]] = "", "Cancelled", IF(Flights[[#This Row],[Arrival Delay]]&gt;15, "Delayed", "On time"))</f>
        <v>On time</v>
      </c>
      <c r="X1260" t="str">
        <f>IF(Flights[[#This Row],[Status]]&lt;&gt;"Delayed","", IF(Flights[[#This Row],[Arrival Delay]]&gt;120, "Severe", IF(Flights[[#This Row],[Arrival Delay]]&gt;60, "Major", "Moderate")))</f>
        <v/>
      </c>
      <c r="Y1260" t="b">
        <v>0</v>
      </c>
      <c r="AA1260" t="str">
        <f>IF(OR(AND(Flights[[#This Row],[Status]]="Cancelled", Flights[[#This Row],[Cancellation Reason]]="Airline/Carrier"), Flights[[#This Row],[Delay Type]]="Severe"), "Yes", "No")</f>
        <v>No</v>
      </c>
    </row>
    <row r="1261" spans="1:27" x14ac:dyDescent="0.3">
      <c r="A1261" s="3">
        <v>42103</v>
      </c>
      <c r="B1261" s="22">
        <f>WEEKNUM(Flights[[#This Row],[Date]], 1)</f>
        <v>15</v>
      </c>
      <c r="C1261" s="22">
        <f>WEEKDAY(Flights[[#This Row],[Date]],1)</f>
        <v>5</v>
      </c>
      <c r="D1261" t="s">
        <v>107</v>
      </c>
      <c r="E1261" t="s">
        <v>1987</v>
      </c>
      <c r="F1261" t="s">
        <v>0</v>
      </c>
      <c r="G1261" t="s">
        <v>12</v>
      </c>
      <c r="H1261" t="str">
        <f>_xlfn.XLOOKUP(Flights[[#This Row],[Destination]], Airports!$A$2:$A$78, Airports!$D$2:$D$78)</f>
        <v>New York</v>
      </c>
      <c r="I1261" t="str" cm="1">
        <f t="array" ref="I1261">_xlfn.XLOOKUP(Flights[[#This Row],[Destination]],_xlfn._TRO_TRAILING( Airports!A:A),_xlfn._TRO_TRAILING( Airports!E:E), "Not found")</f>
        <v>NY</v>
      </c>
      <c r="J1261" s="1">
        <v>0.97569444444444442</v>
      </c>
      <c r="K1261" s="22">
        <f>HOUR(Flights[[#This Row],[Scheduled Departure]])</f>
        <v>23</v>
      </c>
      <c r="L1261" s="1">
        <v>0.97638888888888886</v>
      </c>
      <c r="M1261">
        <f>(L1261-J1261)*24*60</f>
        <v>0.99999999999999645</v>
      </c>
      <c r="N1261" s="16">
        <f>Flights[[#This Row],[Length (min)]]/60</f>
        <v>5.25</v>
      </c>
      <c r="O1261">
        <v>315</v>
      </c>
      <c r="P1261">
        <v>2475</v>
      </c>
      <c r="Q1261" s="18">
        <f>IFERROR(Flights[[#This Row],[Distance]]/Flights[[#This Row],[Length (hr)]], "")</f>
        <v>471.42857142857144</v>
      </c>
      <c r="R1261" s="1">
        <v>0.3298611111111111</v>
      </c>
      <c r="S1261" s="1" t="str">
        <f>IF(Flights[[#This Row],[Length (hr)]]&lt;2, "No meal", IF(Flights[[#This Row],[Length (hr)]]&lt;3.5, "Light meal", "Full meal"))</f>
        <v>Full meal</v>
      </c>
      <c r="T1261" s="1" t="str">
        <f>IF(AND(Flights[[#This Row],[Airline]]="US Airways", Flights[[#This Row],[Meal]]="Full Meal"), "Yes", "No")</f>
        <v>No</v>
      </c>
      <c r="U1261" s="1">
        <v>0.32013888888888886</v>
      </c>
      <c r="V1261">
        <v>-14</v>
      </c>
      <c r="W1261" s="1" t="str">
        <f>IF(Flights[[#This Row],[Arrival Delay]] = "", "Cancelled", IF(Flights[[#This Row],[Arrival Delay]]&gt;15, "Delayed", "On time"))</f>
        <v>On time</v>
      </c>
      <c r="X1261" t="str">
        <f>IF(Flights[[#This Row],[Status]]&lt;&gt;"Delayed","", IF(Flights[[#This Row],[Arrival Delay]]&gt;120, "Severe", IF(Flights[[#This Row],[Arrival Delay]]&gt;60, "Major", "Moderate")))</f>
        <v/>
      </c>
      <c r="Y1261" t="b">
        <v>0</v>
      </c>
      <c r="AA1261" t="str">
        <f>IF(OR(AND(Flights[[#This Row],[Status]]="Cancelled", Flights[[#This Row],[Cancellation Reason]]="Airline/Carrier"), Flights[[#This Row],[Delay Type]]="Severe"), "Yes", "No")</f>
        <v>No</v>
      </c>
    </row>
    <row r="1262" spans="1:27" x14ac:dyDescent="0.3">
      <c r="A1262" s="3">
        <v>42104</v>
      </c>
      <c r="B1262" s="22">
        <f>WEEKNUM(Flights[[#This Row],[Date]], 1)</f>
        <v>15</v>
      </c>
      <c r="C1262" s="22">
        <f>WEEKDAY(Flights[[#This Row],[Date]],1)</f>
        <v>6</v>
      </c>
      <c r="D1262" t="s">
        <v>125</v>
      </c>
      <c r="E1262" t="s">
        <v>1987</v>
      </c>
      <c r="F1262" t="s">
        <v>0</v>
      </c>
      <c r="G1262" t="s">
        <v>1</v>
      </c>
      <c r="H1262" t="str">
        <f>_xlfn.XLOOKUP(Flights[[#This Row],[Destination]], Airports!$A$2:$A$78, Airports!$D$2:$D$78)</f>
        <v>West Palm Beach</v>
      </c>
      <c r="I1262" t="str" cm="1">
        <f t="array" ref="I1262">_xlfn.XLOOKUP(Flights[[#This Row],[Destination]],_xlfn._TRO_TRAILING( Airports!A:A),_xlfn._TRO_TRAILING( Airports!E:E), "Not found")</f>
        <v>FL</v>
      </c>
      <c r="J1262" s="1">
        <v>3.472222222222222E-3</v>
      </c>
      <c r="K1262" s="22">
        <f>HOUR(Flights[[#This Row],[Scheduled Departure]])</f>
        <v>0</v>
      </c>
      <c r="L1262" s="1">
        <v>4.8611111111111112E-3</v>
      </c>
      <c r="M1262">
        <f>(L1262-J1262)*24*60</f>
        <v>2.0000000000000004</v>
      </c>
      <c r="N1262" s="16">
        <f>Flights[[#This Row],[Length (min)]]/60</f>
        <v>4.9333333333333336</v>
      </c>
      <c r="O1262">
        <v>296</v>
      </c>
      <c r="P1262">
        <v>2330</v>
      </c>
      <c r="Q1262" s="18">
        <f>IFERROR(Flights[[#This Row],[Distance]]/Flights[[#This Row],[Length (hr)]], "")</f>
        <v>472.29729729729729</v>
      </c>
      <c r="R1262" s="1">
        <v>0.32777777777777778</v>
      </c>
      <c r="S1262" s="1" t="str">
        <f>IF(Flights[[#This Row],[Length (hr)]]&lt;2, "No meal", IF(Flights[[#This Row],[Length (hr)]]&lt;3.5, "Light meal", "Full meal"))</f>
        <v>Full meal</v>
      </c>
      <c r="T1262" s="1" t="str">
        <f>IF(AND(Flights[[#This Row],[Airline]]="US Airways", Flights[[#This Row],[Meal]]="Full Meal"), "Yes", "No")</f>
        <v>No</v>
      </c>
      <c r="U1262" s="1">
        <v>0.33541666666666664</v>
      </c>
      <c r="V1262">
        <v>11</v>
      </c>
      <c r="W1262" s="1" t="str">
        <f>IF(Flights[[#This Row],[Arrival Delay]] = "", "Cancelled", IF(Flights[[#This Row],[Arrival Delay]]&gt;15, "Delayed", "On time"))</f>
        <v>On time</v>
      </c>
      <c r="X1262" t="str">
        <f>IF(Flights[[#This Row],[Status]]&lt;&gt;"Delayed","", IF(Flights[[#This Row],[Arrival Delay]]&gt;120, "Severe", IF(Flights[[#This Row],[Arrival Delay]]&gt;60, "Major", "Moderate")))</f>
        <v/>
      </c>
      <c r="Y1262" t="b">
        <v>0</v>
      </c>
      <c r="AA1262" t="str">
        <f>IF(OR(AND(Flights[[#This Row],[Status]]="Cancelled", Flights[[#This Row],[Cancellation Reason]]="Airline/Carrier"), Flights[[#This Row],[Delay Type]]="Severe"), "Yes", "No")</f>
        <v>No</v>
      </c>
    </row>
    <row r="1263" spans="1:27" x14ac:dyDescent="0.3">
      <c r="A1263" s="3">
        <v>42104</v>
      </c>
      <c r="B1263" s="22">
        <f>WEEKNUM(Flights[[#This Row],[Date]], 1)</f>
        <v>15</v>
      </c>
      <c r="C1263" s="22">
        <f>WEEKDAY(Flights[[#This Row],[Date]],1)</f>
        <v>6</v>
      </c>
      <c r="D1263" t="s">
        <v>1290</v>
      </c>
      <c r="E1263" t="s">
        <v>1995</v>
      </c>
      <c r="F1263" t="s">
        <v>0</v>
      </c>
      <c r="G1263" t="s">
        <v>246</v>
      </c>
      <c r="H1263" t="str">
        <f>_xlfn.XLOOKUP(Flights[[#This Row],[Destination]], Airports!$A$2:$A$78, Airports!$D$2:$D$78)</f>
        <v>Albuquerque</v>
      </c>
      <c r="I1263" t="str" cm="1">
        <f t="array" ref="I1263">_xlfn.XLOOKUP(Flights[[#This Row],[Destination]],_xlfn._TRO_TRAILING( Airports!A:A),_xlfn._TRO_TRAILING( Airports!E:E), "Not found")</f>
        <v>NM</v>
      </c>
      <c r="J1263" s="1">
        <v>0.35416666666666669</v>
      </c>
      <c r="K1263" s="22">
        <f>HOUR(Flights[[#This Row],[Scheduled Departure]])</f>
        <v>8</v>
      </c>
      <c r="L1263" s="1">
        <v>0.35069444444444442</v>
      </c>
      <c r="M1263">
        <f>(L1263-J1263)*24*60</f>
        <v>-5.0000000000000622</v>
      </c>
      <c r="N1263" s="16">
        <f>Flights[[#This Row],[Length (min)]]/60</f>
        <v>1.8166666666666667</v>
      </c>
      <c r="O1263">
        <v>109</v>
      </c>
      <c r="P1263">
        <v>677</v>
      </c>
      <c r="Q1263" s="18">
        <f>IFERROR(Flights[[#This Row],[Distance]]/Flights[[#This Row],[Length (hr)]], "")</f>
        <v>372.66055045871559</v>
      </c>
      <c r="R1263" s="1">
        <v>0.47222222222222221</v>
      </c>
      <c r="S1263" s="1" t="str">
        <f>IF(Flights[[#This Row],[Length (hr)]]&lt;2, "No meal", IF(Flights[[#This Row],[Length (hr)]]&lt;3.5, "Light meal", "Full meal"))</f>
        <v>No meal</v>
      </c>
      <c r="T1263" s="1" t="str">
        <f>IF(AND(Flights[[#This Row],[Airline]]="US Airways", Flights[[#This Row],[Meal]]="Full Meal"), "Yes", "No")</f>
        <v>No</v>
      </c>
      <c r="U1263" s="1">
        <v>0.46805555555555556</v>
      </c>
      <c r="V1263">
        <v>-6</v>
      </c>
      <c r="W1263" s="1" t="str">
        <f>IF(Flights[[#This Row],[Arrival Delay]] = "", "Cancelled", IF(Flights[[#This Row],[Arrival Delay]]&gt;15, "Delayed", "On time"))</f>
        <v>On time</v>
      </c>
      <c r="X1263" t="str">
        <f>IF(Flights[[#This Row],[Status]]&lt;&gt;"Delayed","", IF(Flights[[#This Row],[Arrival Delay]]&gt;120, "Severe", IF(Flights[[#This Row],[Arrival Delay]]&gt;60, "Major", "Moderate")))</f>
        <v/>
      </c>
      <c r="Y1263" t="b">
        <v>0</v>
      </c>
      <c r="AA1263" t="str">
        <f>IF(OR(AND(Flights[[#This Row],[Status]]="Cancelled", Flights[[#This Row],[Cancellation Reason]]="Airline/Carrier"), Flights[[#This Row],[Delay Type]]="Severe"), "Yes", "No")</f>
        <v>No</v>
      </c>
    </row>
    <row r="1264" spans="1:27" x14ac:dyDescent="0.3">
      <c r="A1264" s="3">
        <v>42104</v>
      </c>
      <c r="B1264" s="22">
        <f>WEEKNUM(Flights[[#This Row],[Date]], 1)</f>
        <v>15</v>
      </c>
      <c r="C1264" s="22">
        <f>WEEKDAY(Flights[[#This Row],[Date]],1)</f>
        <v>6</v>
      </c>
      <c r="D1264" t="s">
        <v>1292</v>
      </c>
      <c r="E1264" t="s">
        <v>1995</v>
      </c>
      <c r="F1264" t="s">
        <v>0</v>
      </c>
      <c r="G1264" t="s">
        <v>351</v>
      </c>
      <c r="H1264" t="str">
        <f>_xlfn.XLOOKUP(Flights[[#This Row],[Destination]], Airports!$A$2:$A$78, Airports!$D$2:$D$78)</f>
        <v>Sacramento</v>
      </c>
      <c r="I1264" t="str" cm="1">
        <f t="array" ref="I1264">_xlfn.XLOOKUP(Flights[[#This Row],[Destination]],_xlfn._TRO_TRAILING( Airports!A:A),_xlfn._TRO_TRAILING( Airports!E:E), "Not found")</f>
        <v>CA</v>
      </c>
      <c r="J1264" s="1">
        <v>0.3576388888888889</v>
      </c>
      <c r="K1264" s="22">
        <f>HOUR(Flights[[#This Row],[Scheduled Departure]])</f>
        <v>8</v>
      </c>
      <c r="L1264" s="1">
        <v>0.36458333333333331</v>
      </c>
      <c r="M1264">
        <f>(L1264-J1264)*24*60</f>
        <v>9.9999999999999645</v>
      </c>
      <c r="N1264" s="16">
        <f>Flights[[#This Row],[Length (min)]]/60</f>
        <v>1.3166666666666667</v>
      </c>
      <c r="O1264">
        <v>79</v>
      </c>
      <c r="P1264">
        <v>373</v>
      </c>
      <c r="Q1264" s="18">
        <f>IFERROR(Flights[[#This Row],[Distance]]/Flights[[#This Row],[Length (hr)]], "")</f>
        <v>283.29113924050631</v>
      </c>
      <c r="R1264" s="1">
        <v>0.41319444444444442</v>
      </c>
      <c r="S1264" s="1" t="str">
        <f>IF(Flights[[#This Row],[Length (hr)]]&lt;2, "No meal", IF(Flights[[#This Row],[Length (hr)]]&lt;3.5, "Light meal", "Full meal"))</f>
        <v>No meal</v>
      </c>
      <c r="T1264" s="1" t="str">
        <f>IF(AND(Flights[[#This Row],[Airline]]="US Airways", Flights[[#This Row],[Meal]]="Full Meal"), "Yes", "No")</f>
        <v>No</v>
      </c>
      <c r="U1264" s="1">
        <v>0.41944444444444445</v>
      </c>
      <c r="V1264">
        <v>9</v>
      </c>
      <c r="W1264" s="1" t="str">
        <f>IF(Flights[[#This Row],[Arrival Delay]] = "", "Cancelled", IF(Flights[[#This Row],[Arrival Delay]]&gt;15, "Delayed", "On time"))</f>
        <v>On time</v>
      </c>
      <c r="X1264" t="str">
        <f>IF(Flights[[#This Row],[Status]]&lt;&gt;"Delayed","", IF(Flights[[#This Row],[Arrival Delay]]&gt;120, "Severe", IF(Flights[[#This Row],[Arrival Delay]]&gt;60, "Major", "Moderate")))</f>
        <v/>
      </c>
      <c r="Y1264" t="b">
        <v>0</v>
      </c>
      <c r="AA1264" t="str">
        <f>IF(OR(AND(Flights[[#This Row],[Status]]="Cancelled", Flights[[#This Row],[Cancellation Reason]]="Airline/Carrier"), Flights[[#This Row],[Delay Type]]="Severe"), "Yes", "No")</f>
        <v>No</v>
      </c>
    </row>
    <row r="1265" spans="1:27" x14ac:dyDescent="0.3">
      <c r="A1265" s="3">
        <v>42104</v>
      </c>
      <c r="B1265" s="22">
        <f>WEEKNUM(Flights[[#This Row],[Date]], 1)</f>
        <v>15</v>
      </c>
      <c r="C1265" s="22">
        <f>WEEKDAY(Flights[[#This Row],[Date]],1)</f>
        <v>6</v>
      </c>
      <c r="D1265" t="s">
        <v>792</v>
      </c>
      <c r="E1265" t="s">
        <v>1990</v>
      </c>
      <c r="F1265" t="s">
        <v>0</v>
      </c>
      <c r="G1265" t="s">
        <v>9</v>
      </c>
      <c r="H1265" t="str">
        <f>_xlfn.XLOOKUP(Flights[[#This Row],[Destination]], Airports!$A$2:$A$78, Airports!$D$2:$D$78)</f>
        <v>San Francisco</v>
      </c>
      <c r="I1265" t="str" cm="1">
        <f t="array" ref="I1265">_xlfn.XLOOKUP(Flights[[#This Row],[Destination]],_xlfn._TRO_TRAILING( Airports!A:A),_xlfn._TRO_TRAILING( Airports!E:E), "Not found")</f>
        <v>CA</v>
      </c>
      <c r="J1265" s="1">
        <v>0.3888888888888889</v>
      </c>
      <c r="K1265" s="22">
        <f>HOUR(Flights[[#This Row],[Scheduled Departure]])</f>
        <v>9</v>
      </c>
      <c r="L1265" s="1">
        <v>0.38680555555555557</v>
      </c>
      <c r="M1265">
        <f>(L1265-J1265)*24*60</f>
        <v>-2.9999999999999893</v>
      </c>
      <c r="N1265" s="16">
        <f>Flights[[#This Row],[Length (min)]]/60</f>
        <v>1.3833333333333333</v>
      </c>
      <c r="O1265">
        <v>83</v>
      </c>
      <c r="P1265">
        <v>337</v>
      </c>
      <c r="Q1265" s="18">
        <f>IFERROR(Flights[[#This Row],[Distance]]/Flights[[#This Row],[Length (hr)]], "")</f>
        <v>243.6144578313253</v>
      </c>
      <c r="R1265" s="1">
        <v>0.4548611111111111</v>
      </c>
      <c r="S1265" s="1" t="str">
        <f>IF(Flights[[#This Row],[Length (hr)]]&lt;2, "No meal", IF(Flights[[#This Row],[Length (hr)]]&lt;3.5, "Light meal", "Full meal"))</f>
        <v>No meal</v>
      </c>
      <c r="T1265" s="1" t="str">
        <f>IF(AND(Flights[[#This Row],[Airline]]="US Airways", Flights[[#This Row],[Meal]]="Full Meal"), "Yes", "No")</f>
        <v>No</v>
      </c>
      <c r="U1265" s="1">
        <v>0.44444444444444442</v>
      </c>
      <c r="V1265">
        <v>-15</v>
      </c>
      <c r="W1265" s="1" t="str">
        <f>IF(Flights[[#This Row],[Arrival Delay]] = "", "Cancelled", IF(Flights[[#This Row],[Arrival Delay]]&gt;15, "Delayed", "On time"))</f>
        <v>On time</v>
      </c>
      <c r="X1265" t="str">
        <f>IF(Flights[[#This Row],[Status]]&lt;&gt;"Delayed","", IF(Flights[[#This Row],[Arrival Delay]]&gt;120, "Severe", IF(Flights[[#This Row],[Arrival Delay]]&gt;60, "Major", "Moderate")))</f>
        <v/>
      </c>
      <c r="Y1265" t="b">
        <v>0</v>
      </c>
      <c r="AA1265" t="str">
        <f>IF(OR(AND(Flights[[#This Row],[Status]]="Cancelled", Flights[[#This Row],[Cancellation Reason]]="Airline/Carrier"), Flights[[#This Row],[Delay Type]]="Severe"), "Yes", "No")</f>
        <v>No</v>
      </c>
    </row>
    <row r="1266" spans="1:27" x14ac:dyDescent="0.3">
      <c r="A1266" s="3">
        <v>42104</v>
      </c>
      <c r="B1266" s="22">
        <f>WEEKNUM(Flights[[#This Row],[Date]], 1)</f>
        <v>15</v>
      </c>
      <c r="C1266" s="22">
        <f>WEEKDAY(Flights[[#This Row],[Date]],1)</f>
        <v>6</v>
      </c>
      <c r="D1266" t="s">
        <v>445</v>
      </c>
      <c r="E1266" t="s">
        <v>1997</v>
      </c>
      <c r="F1266" t="s">
        <v>0</v>
      </c>
      <c r="G1266" t="s">
        <v>17</v>
      </c>
      <c r="H1266" t="str">
        <f>_xlfn.XLOOKUP(Flights[[#This Row],[Destination]], Airports!$A$2:$A$78, Airports!$D$2:$D$78)</f>
        <v>Honolulu</v>
      </c>
      <c r="I1266" t="str" cm="1">
        <f t="array" ref="I1266">_xlfn.XLOOKUP(Flights[[#This Row],[Destination]],_xlfn._TRO_TRAILING( Airports!A:A),_xlfn._TRO_TRAILING( Airports!E:E), "Not found")</f>
        <v>HI</v>
      </c>
      <c r="J1266" s="1">
        <v>0.41666666666666669</v>
      </c>
      <c r="K1266" s="22">
        <f>HOUR(Flights[[#This Row],[Scheduled Departure]])</f>
        <v>10</v>
      </c>
      <c r="L1266" s="1">
        <v>0.41249999999999998</v>
      </c>
      <c r="M1266">
        <f>(L1266-J1266)*24*60</f>
        <v>-6.0000000000000586</v>
      </c>
      <c r="N1266" s="16">
        <f>Flights[[#This Row],[Length (min)]]/60</f>
        <v>6.1833333333333336</v>
      </c>
      <c r="O1266">
        <v>371</v>
      </c>
      <c r="P1266">
        <v>2556</v>
      </c>
      <c r="Q1266" s="18">
        <f>IFERROR(Flights[[#This Row],[Distance]]/Flights[[#This Row],[Length (hr)]], "")</f>
        <v>413.36927223719675</v>
      </c>
      <c r="R1266" s="1">
        <v>0.52777777777777779</v>
      </c>
      <c r="S1266" s="1" t="str">
        <f>IF(Flights[[#This Row],[Length (hr)]]&lt;2, "No meal", IF(Flights[[#This Row],[Length (hr)]]&lt;3.5, "Light meal", "Full meal"))</f>
        <v>Full meal</v>
      </c>
      <c r="T1266" s="1" t="str">
        <f>IF(AND(Flights[[#This Row],[Airline]]="US Airways", Flights[[#This Row],[Meal]]="Full Meal"), "Yes", "No")</f>
        <v>No</v>
      </c>
      <c r="U1266" s="1">
        <v>0.54513888888888884</v>
      </c>
      <c r="V1266">
        <v>25</v>
      </c>
      <c r="W1266" s="1" t="str">
        <f>IF(Flights[[#This Row],[Arrival Delay]] = "", "Cancelled", IF(Flights[[#This Row],[Arrival Delay]]&gt;15, "Delayed", "On time"))</f>
        <v>Delayed</v>
      </c>
      <c r="X1266" t="str">
        <f>IF(Flights[[#This Row],[Status]]&lt;&gt;"Delayed","", IF(Flights[[#This Row],[Arrival Delay]]&gt;120, "Severe", IF(Flights[[#This Row],[Arrival Delay]]&gt;60, "Major", "Moderate")))</f>
        <v>Moderate</v>
      </c>
      <c r="Y1266" t="b">
        <v>0</v>
      </c>
      <c r="AA1266" t="str">
        <f>IF(OR(AND(Flights[[#This Row],[Status]]="Cancelled", Flights[[#This Row],[Cancellation Reason]]="Airline/Carrier"), Flights[[#This Row],[Delay Type]]="Severe"), "Yes", "No")</f>
        <v>No</v>
      </c>
    </row>
    <row r="1267" spans="1:27" x14ac:dyDescent="0.3">
      <c r="A1267" s="3">
        <v>42104</v>
      </c>
      <c r="B1267" s="22">
        <f>WEEKNUM(Flights[[#This Row],[Date]], 1)</f>
        <v>15</v>
      </c>
      <c r="C1267" s="22">
        <f>WEEKDAY(Flights[[#This Row],[Date]],1)</f>
        <v>6</v>
      </c>
      <c r="D1267" t="s">
        <v>1207</v>
      </c>
      <c r="E1267" t="s">
        <v>1989</v>
      </c>
      <c r="F1267" t="s">
        <v>0</v>
      </c>
      <c r="G1267" t="s">
        <v>14</v>
      </c>
      <c r="H1267" t="str">
        <f>_xlfn.XLOOKUP(Flights[[#This Row],[Destination]], Airports!$A$2:$A$78, Airports!$D$2:$D$78)</f>
        <v>Tampa</v>
      </c>
      <c r="I1267" t="str" cm="1">
        <f t="array" ref="I1267">_xlfn.XLOOKUP(Flights[[#This Row],[Destination]],_xlfn._TRO_TRAILING( Airports!A:A),_xlfn._TRO_TRAILING( Airports!E:E), "Not found")</f>
        <v>FL</v>
      </c>
      <c r="J1267" s="1">
        <v>0.4548611111111111</v>
      </c>
      <c r="K1267" s="22">
        <f>HOUR(Flights[[#This Row],[Scheduled Departure]])</f>
        <v>10</v>
      </c>
      <c r="L1267" s="1">
        <v>0.45277777777777778</v>
      </c>
      <c r="M1267">
        <f>(L1267-J1267)*24*60</f>
        <v>-2.9999999999999893</v>
      </c>
      <c r="N1267" s="16">
        <f>Flights[[#This Row],[Length (min)]]/60</f>
        <v>4.333333333333333</v>
      </c>
      <c r="O1267">
        <v>260</v>
      </c>
      <c r="P1267">
        <v>2158</v>
      </c>
      <c r="Q1267" s="18">
        <f>IFERROR(Flights[[#This Row],[Distance]]/Flights[[#This Row],[Length (hr)]], "")</f>
        <v>498.00000000000006</v>
      </c>
      <c r="R1267" s="1">
        <v>0.76388888888888884</v>
      </c>
      <c r="S1267" s="1" t="str">
        <f>IF(Flights[[#This Row],[Length (hr)]]&lt;2, "No meal", IF(Flights[[#This Row],[Length (hr)]]&lt;3.5, "Light meal", "Full meal"))</f>
        <v>Full meal</v>
      </c>
      <c r="T1267" s="1" t="str">
        <f>IF(AND(Flights[[#This Row],[Airline]]="US Airways", Flights[[#This Row],[Meal]]="Full Meal"), "Yes", "No")</f>
        <v>No</v>
      </c>
      <c r="U1267" s="1">
        <v>0.7583333333333333</v>
      </c>
      <c r="V1267">
        <v>-8</v>
      </c>
      <c r="W1267" s="1" t="str">
        <f>IF(Flights[[#This Row],[Arrival Delay]] = "", "Cancelled", IF(Flights[[#This Row],[Arrival Delay]]&gt;15, "Delayed", "On time"))</f>
        <v>On time</v>
      </c>
      <c r="X1267" t="str">
        <f>IF(Flights[[#This Row],[Status]]&lt;&gt;"Delayed","", IF(Flights[[#This Row],[Arrival Delay]]&gt;120, "Severe", IF(Flights[[#This Row],[Arrival Delay]]&gt;60, "Major", "Moderate")))</f>
        <v/>
      </c>
      <c r="Y1267" t="b">
        <v>0</v>
      </c>
      <c r="AA1267" t="str">
        <f>IF(OR(AND(Flights[[#This Row],[Status]]="Cancelled", Flights[[#This Row],[Cancellation Reason]]="Airline/Carrier"), Flights[[#This Row],[Delay Type]]="Severe"), "Yes", "No")</f>
        <v>No</v>
      </c>
    </row>
    <row r="1268" spans="1:27" x14ac:dyDescent="0.3">
      <c r="A1268" s="3">
        <v>42104</v>
      </c>
      <c r="B1268" s="22">
        <f>WEEKNUM(Flights[[#This Row],[Date]], 1)</f>
        <v>15</v>
      </c>
      <c r="C1268" s="22">
        <f>WEEKDAY(Flights[[#This Row],[Date]],1)</f>
        <v>6</v>
      </c>
      <c r="D1268" t="s">
        <v>144</v>
      </c>
      <c r="E1268" t="s">
        <v>1987</v>
      </c>
      <c r="F1268" t="s">
        <v>0</v>
      </c>
      <c r="G1268" t="s">
        <v>2</v>
      </c>
      <c r="H1268" t="str">
        <f>_xlfn.XLOOKUP(Flights[[#This Row],[Destination]], Airports!$A$2:$A$78, Airports!$D$2:$D$78)</f>
        <v>Miami</v>
      </c>
      <c r="I1268" t="str" cm="1">
        <f t="array" ref="I1268">_xlfn.XLOOKUP(Flights[[#This Row],[Destination]],_xlfn._TRO_TRAILING( Airports!A:A),_xlfn._TRO_TRAILING( Airports!E:E), "Not found")</f>
        <v>FL</v>
      </c>
      <c r="J1268" s="1">
        <v>0.59375</v>
      </c>
      <c r="K1268" s="22">
        <f>HOUR(Flights[[#This Row],[Scheduled Departure]])</f>
        <v>14</v>
      </c>
      <c r="L1268" s="1">
        <v>0.59791666666666665</v>
      </c>
      <c r="M1268">
        <f>(L1268-J1268)*24*60</f>
        <v>5.9999999999999787</v>
      </c>
      <c r="N1268" s="16">
        <f>Flights[[#This Row],[Length (min)]]/60</f>
        <v>4.8666666666666663</v>
      </c>
      <c r="O1268">
        <v>292</v>
      </c>
      <c r="P1268">
        <v>2342</v>
      </c>
      <c r="Q1268" s="18">
        <f>IFERROR(Flights[[#This Row],[Distance]]/Flights[[#This Row],[Length (hr)]], "")</f>
        <v>481.23287671232879</v>
      </c>
      <c r="R1268" s="1">
        <v>0.91388888888888886</v>
      </c>
      <c r="S1268" s="1" t="str">
        <f>IF(Flights[[#This Row],[Length (hr)]]&lt;2, "No meal", IF(Flights[[#This Row],[Length (hr)]]&lt;3.5, "Light meal", "Full meal"))</f>
        <v>Full meal</v>
      </c>
      <c r="T1268" s="1" t="str">
        <f>IF(AND(Flights[[#This Row],[Airline]]="US Airways", Flights[[#This Row],[Meal]]="Full Meal"), "Yes", "No")</f>
        <v>No</v>
      </c>
      <c r="U1268" s="1">
        <v>0.92569444444444449</v>
      </c>
      <c r="V1268">
        <v>17</v>
      </c>
      <c r="W1268" s="1" t="str">
        <f>IF(Flights[[#This Row],[Arrival Delay]] = "", "Cancelled", IF(Flights[[#This Row],[Arrival Delay]]&gt;15, "Delayed", "On time"))</f>
        <v>Delayed</v>
      </c>
      <c r="X1268" t="str">
        <f>IF(Flights[[#This Row],[Status]]&lt;&gt;"Delayed","", IF(Flights[[#This Row],[Arrival Delay]]&gt;120, "Severe", IF(Flights[[#This Row],[Arrival Delay]]&gt;60, "Major", "Moderate")))</f>
        <v>Moderate</v>
      </c>
      <c r="Y1268" t="b">
        <v>0</v>
      </c>
      <c r="AA1268" t="str">
        <f>IF(OR(AND(Flights[[#This Row],[Status]]="Cancelled", Flights[[#This Row],[Cancellation Reason]]="Airline/Carrier"), Flights[[#This Row],[Delay Type]]="Severe"), "Yes", "No")</f>
        <v>No</v>
      </c>
    </row>
    <row r="1269" spans="1:27" x14ac:dyDescent="0.3">
      <c r="A1269" s="3">
        <v>42104</v>
      </c>
      <c r="B1269" s="22">
        <f>WEEKNUM(Flights[[#This Row],[Date]], 1)</f>
        <v>15</v>
      </c>
      <c r="C1269" s="22">
        <f>WEEKDAY(Flights[[#This Row],[Date]],1)</f>
        <v>6</v>
      </c>
      <c r="D1269" t="s">
        <v>1265</v>
      </c>
      <c r="E1269" t="s">
        <v>1989</v>
      </c>
      <c r="F1269" t="s">
        <v>0</v>
      </c>
      <c r="G1269" t="s">
        <v>344</v>
      </c>
      <c r="H1269" t="str">
        <f>_xlfn.XLOOKUP(Flights[[#This Row],[Destination]], Airports!$A$2:$A$78, Airports!$D$2:$D$78)</f>
        <v>Seattle</v>
      </c>
      <c r="I1269" t="str" cm="1">
        <f t="array" ref="I1269">_xlfn.XLOOKUP(Flights[[#This Row],[Destination]],_xlfn._TRO_TRAILING( Airports!A:A),_xlfn._TRO_TRAILING( Airports!E:E), "Not found")</f>
        <v>WA</v>
      </c>
      <c r="J1269" s="1">
        <v>0.62152777777777779</v>
      </c>
      <c r="K1269" s="22">
        <f>HOUR(Flights[[#This Row],[Scheduled Departure]])</f>
        <v>14</v>
      </c>
      <c r="L1269" s="1">
        <v>0.62638888888888888</v>
      </c>
      <c r="M1269">
        <f>(L1269-J1269)*24*60</f>
        <v>6.9999999999999751</v>
      </c>
      <c r="N1269" s="16">
        <f>Flights[[#This Row],[Length (min)]]/60</f>
        <v>2.6</v>
      </c>
      <c r="O1269">
        <v>156</v>
      </c>
      <c r="P1269">
        <v>954</v>
      </c>
      <c r="Q1269" s="18">
        <f>IFERROR(Flights[[#This Row],[Distance]]/Flights[[#This Row],[Length (hr)]], "")</f>
        <v>366.92307692307691</v>
      </c>
      <c r="R1269" s="1">
        <v>0.73541666666666672</v>
      </c>
      <c r="S1269" s="1" t="str">
        <f>IF(Flights[[#This Row],[Length (hr)]]&lt;2, "No meal", IF(Flights[[#This Row],[Length (hr)]]&lt;3.5, "Light meal", "Full meal"))</f>
        <v>Light meal</v>
      </c>
      <c r="T1269" s="1" t="str">
        <f>IF(AND(Flights[[#This Row],[Airline]]="US Airways", Flights[[#This Row],[Meal]]="Full Meal"), "Yes", "No")</f>
        <v>No</v>
      </c>
      <c r="U1269" s="1">
        <v>0.73472222222222228</v>
      </c>
      <c r="V1269">
        <v>-1</v>
      </c>
      <c r="W1269" s="1" t="str">
        <f>IF(Flights[[#This Row],[Arrival Delay]] = "", "Cancelled", IF(Flights[[#This Row],[Arrival Delay]]&gt;15, "Delayed", "On time"))</f>
        <v>On time</v>
      </c>
      <c r="X1269" t="str">
        <f>IF(Flights[[#This Row],[Status]]&lt;&gt;"Delayed","", IF(Flights[[#This Row],[Arrival Delay]]&gt;120, "Severe", IF(Flights[[#This Row],[Arrival Delay]]&gt;60, "Major", "Moderate")))</f>
        <v/>
      </c>
      <c r="Y1269" t="b">
        <v>0</v>
      </c>
      <c r="AA1269" t="str">
        <f>IF(OR(AND(Flights[[#This Row],[Status]]="Cancelled", Flights[[#This Row],[Cancellation Reason]]="Airline/Carrier"), Flights[[#This Row],[Delay Type]]="Severe"), "Yes", "No")</f>
        <v>No</v>
      </c>
    </row>
    <row r="1270" spans="1:27" x14ac:dyDescent="0.3">
      <c r="A1270" s="3">
        <v>42104</v>
      </c>
      <c r="B1270" s="22">
        <f>WEEKNUM(Flights[[#This Row],[Date]], 1)</f>
        <v>15</v>
      </c>
      <c r="C1270" s="22">
        <f>WEEKDAY(Flights[[#This Row],[Date]],1)</f>
        <v>6</v>
      </c>
      <c r="D1270" t="s">
        <v>1228</v>
      </c>
      <c r="E1270" t="s">
        <v>1994</v>
      </c>
      <c r="F1270" t="s">
        <v>0</v>
      </c>
      <c r="G1270" t="s">
        <v>347</v>
      </c>
      <c r="H1270" t="str">
        <f>_xlfn.XLOOKUP(Flights[[#This Row],[Destination]], Airports!$A$2:$A$78, Airports!$D$2:$D$78)</f>
        <v>San Jose</v>
      </c>
      <c r="I1270" t="str" cm="1">
        <f t="array" ref="I1270">_xlfn.XLOOKUP(Flights[[#This Row],[Destination]],_xlfn._TRO_TRAILING( Airports!A:A),_xlfn._TRO_TRAILING( Airports!E:E), "Not found")</f>
        <v>CA</v>
      </c>
      <c r="J1270" s="1">
        <v>0.74652777777777779</v>
      </c>
      <c r="K1270" s="22">
        <f>HOUR(Flights[[#This Row],[Scheduled Departure]])</f>
        <v>17</v>
      </c>
      <c r="L1270" s="1">
        <v>0.74375000000000002</v>
      </c>
      <c r="M1270">
        <f>(L1270-J1270)*24*60</f>
        <v>-3.9999999999999858</v>
      </c>
      <c r="N1270" s="16">
        <f>Flights[[#This Row],[Length (min)]]/60</f>
        <v>1.1833333333333333</v>
      </c>
      <c r="O1270">
        <v>71</v>
      </c>
      <c r="P1270">
        <v>308</v>
      </c>
      <c r="Q1270" s="18">
        <f>IFERROR(Flights[[#This Row],[Distance]]/Flights[[#This Row],[Length (hr)]], "")</f>
        <v>260.28169014084506</v>
      </c>
      <c r="R1270" s="1">
        <v>0.79583333333333328</v>
      </c>
      <c r="S1270" s="1" t="str">
        <f>IF(Flights[[#This Row],[Length (hr)]]&lt;2, "No meal", IF(Flights[[#This Row],[Length (hr)]]&lt;3.5, "Light meal", "Full meal"))</f>
        <v>No meal</v>
      </c>
      <c r="T1270" s="1" t="str">
        <f>IF(AND(Flights[[#This Row],[Airline]]="US Airways", Flights[[#This Row],[Meal]]="Full Meal"), "Yes", "No")</f>
        <v>No</v>
      </c>
      <c r="U1270" s="1">
        <v>0.79305555555555551</v>
      </c>
      <c r="V1270">
        <v>-4</v>
      </c>
      <c r="W1270" s="1" t="str">
        <f>IF(Flights[[#This Row],[Arrival Delay]] = "", "Cancelled", IF(Flights[[#This Row],[Arrival Delay]]&gt;15, "Delayed", "On time"))</f>
        <v>On time</v>
      </c>
      <c r="X1270" t="str">
        <f>IF(Flights[[#This Row],[Status]]&lt;&gt;"Delayed","", IF(Flights[[#This Row],[Arrival Delay]]&gt;120, "Severe", IF(Flights[[#This Row],[Arrival Delay]]&gt;60, "Major", "Moderate")))</f>
        <v/>
      </c>
      <c r="Y1270" t="b">
        <v>0</v>
      </c>
      <c r="AA1270" t="str">
        <f>IF(OR(AND(Flights[[#This Row],[Status]]="Cancelled", Flights[[#This Row],[Cancellation Reason]]="Airline/Carrier"), Flights[[#This Row],[Delay Type]]="Severe"), "Yes", "No")</f>
        <v>No</v>
      </c>
    </row>
    <row r="1271" spans="1:27" x14ac:dyDescent="0.3">
      <c r="A1271" s="3">
        <v>42104</v>
      </c>
      <c r="B1271" s="22">
        <f>WEEKNUM(Flights[[#This Row],[Date]], 1)</f>
        <v>15</v>
      </c>
      <c r="C1271" s="22">
        <f>WEEKDAY(Flights[[#This Row],[Date]],1)</f>
        <v>6</v>
      </c>
      <c r="D1271" t="s">
        <v>116</v>
      </c>
      <c r="E1271" t="s">
        <v>1987</v>
      </c>
      <c r="F1271" t="s">
        <v>0</v>
      </c>
      <c r="G1271" t="s">
        <v>3</v>
      </c>
      <c r="H1271" t="str">
        <f>_xlfn.XLOOKUP(Flights[[#This Row],[Destination]], Airports!$A$2:$A$78, Airports!$D$2:$D$78)</f>
        <v>Dallas</v>
      </c>
      <c r="I1271" t="str" cm="1">
        <f t="array" ref="I1271">_xlfn.XLOOKUP(Flights[[#This Row],[Destination]],_xlfn._TRO_TRAILING( Airports!A:A),_xlfn._TRO_TRAILING( Airports!E:E), "Not found")</f>
        <v>TX</v>
      </c>
      <c r="J1271" s="1">
        <v>0.79861111111111116</v>
      </c>
      <c r="K1271" s="22">
        <f>HOUR(Flights[[#This Row],[Scheduled Departure]])</f>
        <v>19</v>
      </c>
      <c r="L1271" s="1">
        <v>0.79722222222222228</v>
      </c>
      <c r="M1271">
        <f>(L1271-J1271)*24*60</f>
        <v>-1.9999999999999929</v>
      </c>
      <c r="N1271" s="16">
        <f>Flights[[#This Row],[Length (min)]]/60</f>
        <v>2.8166666666666669</v>
      </c>
      <c r="O1271">
        <v>169</v>
      </c>
      <c r="P1271">
        <v>1235</v>
      </c>
      <c r="Q1271" s="18">
        <f>IFERROR(Flights[[#This Row],[Distance]]/Flights[[#This Row],[Length (hr)]], "")</f>
        <v>438.46153846153845</v>
      </c>
      <c r="R1271" s="1">
        <v>5.5555555555555558E-3</v>
      </c>
      <c r="S1271" s="1" t="str">
        <f>IF(Flights[[#This Row],[Length (hr)]]&lt;2, "No meal", IF(Flights[[#This Row],[Length (hr)]]&lt;3.5, "Light meal", "Full meal"))</f>
        <v>Light meal</v>
      </c>
      <c r="T1271" s="1" t="str">
        <f>IF(AND(Flights[[#This Row],[Airline]]="US Airways", Flights[[#This Row],[Meal]]="Full Meal"), "Yes", "No")</f>
        <v>No</v>
      </c>
      <c r="U1271" s="1">
        <v>0.99791666666666667</v>
      </c>
      <c r="V1271">
        <v>-11</v>
      </c>
      <c r="W1271" s="1" t="str">
        <f>IF(Flights[[#This Row],[Arrival Delay]] = "", "Cancelled", IF(Flights[[#This Row],[Arrival Delay]]&gt;15, "Delayed", "On time"))</f>
        <v>On time</v>
      </c>
      <c r="X1271" t="str">
        <f>IF(Flights[[#This Row],[Status]]&lt;&gt;"Delayed","", IF(Flights[[#This Row],[Arrival Delay]]&gt;120, "Severe", IF(Flights[[#This Row],[Arrival Delay]]&gt;60, "Major", "Moderate")))</f>
        <v/>
      </c>
      <c r="Y1271" t="b">
        <v>0</v>
      </c>
      <c r="AA1271" t="str">
        <f>IF(OR(AND(Flights[[#This Row],[Status]]="Cancelled", Flights[[#This Row],[Cancellation Reason]]="Airline/Carrier"), Flights[[#This Row],[Delay Type]]="Severe"), "Yes", "No")</f>
        <v>No</v>
      </c>
    </row>
    <row r="1272" spans="1:27" x14ac:dyDescent="0.3">
      <c r="A1272" s="3">
        <v>42104</v>
      </c>
      <c r="B1272" s="22">
        <f>WEEKNUM(Flights[[#This Row],[Date]], 1)</f>
        <v>15</v>
      </c>
      <c r="C1272" s="22">
        <f>WEEKDAY(Flights[[#This Row],[Date]],1)</f>
        <v>6</v>
      </c>
      <c r="D1272" t="s">
        <v>924</v>
      </c>
      <c r="E1272" t="s">
        <v>1994</v>
      </c>
      <c r="F1272" t="s">
        <v>0</v>
      </c>
      <c r="G1272" t="s">
        <v>351</v>
      </c>
      <c r="H1272" t="str">
        <f>_xlfn.XLOOKUP(Flights[[#This Row],[Destination]], Airports!$A$2:$A$78, Airports!$D$2:$D$78)</f>
        <v>Sacramento</v>
      </c>
      <c r="I1272" t="str" cm="1">
        <f t="array" ref="I1272">_xlfn.XLOOKUP(Flights[[#This Row],[Destination]],_xlfn._TRO_TRAILING( Airports!A:A),_xlfn._TRO_TRAILING( Airports!E:E), "Not found")</f>
        <v>CA</v>
      </c>
      <c r="J1272" s="1">
        <v>0.8881944444444444</v>
      </c>
      <c r="K1272" s="22">
        <f>HOUR(Flights[[#This Row],[Scheduled Departure]])</f>
        <v>21</v>
      </c>
      <c r="L1272" s="1">
        <v>0.88541666666666663</v>
      </c>
      <c r="M1272">
        <f>(L1272-J1272)*24*60</f>
        <v>-3.9999999999999858</v>
      </c>
      <c r="N1272" s="16">
        <f>Flights[[#This Row],[Length (min)]]/60</f>
        <v>1.25</v>
      </c>
      <c r="O1272">
        <v>75</v>
      </c>
      <c r="P1272">
        <v>373</v>
      </c>
      <c r="Q1272" s="18">
        <f>IFERROR(Flights[[#This Row],[Distance]]/Flights[[#This Row],[Length (hr)]], "")</f>
        <v>298.39999999999998</v>
      </c>
      <c r="R1272" s="1">
        <v>0.94722222222222219</v>
      </c>
      <c r="S1272" s="1" t="str">
        <f>IF(Flights[[#This Row],[Length (hr)]]&lt;2, "No meal", IF(Flights[[#This Row],[Length (hr)]]&lt;3.5, "Light meal", "Full meal"))</f>
        <v>No meal</v>
      </c>
      <c r="T1272" s="1" t="str">
        <f>IF(AND(Flights[[#This Row],[Airline]]="US Airways", Flights[[#This Row],[Meal]]="Full Meal"), "Yes", "No")</f>
        <v>No</v>
      </c>
      <c r="U1272" s="1">
        <v>0.9375</v>
      </c>
      <c r="V1272">
        <v>-14</v>
      </c>
      <c r="W1272" s="1" t="str">
        <f>IF(Flights[[#This Row],[Arrival Delay]] = "", "Cancelled", IF(Flights[[#This Row],[Arrival Delay]]&gt;15, "Delayed", "On time"))</f>
        <v>On time</v>
      </c>
      <c r="X1272" t="str">
        <f>IF(Flights[[#This Row],[Status]]&lt;&gt;"Delayed","", IF(Flights[[#This Row],[Arrival Delay]]&gt;120, "Severe", IF(Flights[[#This Row],[Arrival Delay]]&gt;60, "Major", "Moderate")))</f>
        <v/>
      </c>
      <c r="Y1272" t="b">
        <v>0</v>
      </c>
      <c r="AA1272" t="str">
        <f>IF(OR(AND(Flights[[#This Row],[Status]]="Cancelled", Flights[[#This Row],[Cancellation Reason]]="Airline/Carrier"), Flights[[#This Row],[Delay Type]]="Severe"), "Yes", "No")</f>
        <v>No</v>
      </c>
    </row>
    <row r="1273" spans="1:27" x14ac:dyDescent="0.3">
      <c r="A1273" s="3">
        <v>42104</v>
      </c>
      <c r="B1273" s="22">
        <f>WEEKNUM(Flights[[#This Row],[Date]], 1)</f>
        <v>15</v>
      </c>
      <c r="C1273" s="22">
        <f>WEEKDAY(Flights[[#This Row],[Date]],1)</f>
        <v>6</v>
      </c>
      <c r="D1273" t="s">
        <v>681</v>
      </c>
      <c r="E1273" t="s">
        <v>1996</v>
      </c>
      <c r="F1273" t="s">
        <v>0</v>
      </c>
      <c r="G1273" t="s">
        <v>16</v>
      </c>
      <c r="H1273" t="str">
        <f>_xlfn.XLOOKUP(Flights[[#This Row],[Destination]], Airports!$A$2:$A$78, Airports!$D$2:$D$78)</f>
        <v>Dulles</v>
      </c>
      <c r="I1273" t="str" cm="1">
        <f t="array" ref="I1273">_xlfn.XLOOKUP(Flights[[#This Row],[Destination]],_xlfn._TRO_TRAILING( Airports!A:A),_xlfn._TRO_TRAILING( Airports!E:E), "Not found")</f>
        <v>VA</v>
      </c>
      <c r="J1273" s="1">
        <v>0.99652777777777779</v>
      </c>
      <c r="K1273" s="22">
        <f>HOUR(Flights[[#This Row],[Scheduled Departure]])</f>
        <v>23</v>
      </c>
      <c r="L1273" s="1">
        <v>0.99375000000000002</v>
      </c>
      <c r="M1273">
        <f>(L1273-J1273)*24*60</f>
        <v>-3.9999999999999858</v>
      </c>
      <c r="N1273" s="16">
        <f>Flights[[#This Row],[Length (min)]]/60</f>
        <v>4.55</v>
      </c>
      <c r="O1273">
        <v>273</v>
      </c>
      <c r="P1273">
        <v>2288</v>
      </c>
      <c r="Q1273" s="18">
        <f>IFERROR(Flights[[#This Row],[Distance]]/Flights[[#This Row],[Length (hr)]], "")</f>
        <v>502.85714285714289</v>
      </c>
      <c r="R1273" s="1">
        <v>0.32291666666666669</v>
      </c>
      <c r="S1273" s="1" t="str">
        <f>IF(Flights[[#This Row],[Length (hr)]]&lt;2, "No meal", IF(Flights[[#This Row],[Length (hr)]]&lt;3.5, "Light meal", "Full meal"))</f>
        <v>Full meal</v>
      </c>
      <c r="T1273" s="1" t="str">
        <f>IF(AND(Flights[[#This Row],[Airline]]="US Airways", Flights[[#This Row],[Meal]]="Full Meal"), "Yes", "No")</f>
        <v>No</v>
      </c>
      <c r="U1273" s="1">
        <v>0.30833333333333335</v>
      </c>
      <c r="V1273">
        <v>-21</v>
      </c>
      <c r="W1273" s="1" t="str">
        <f>IF(Flights[[#This Row],[Arrival Delay]] = "", "Cancelled", IF(Flights[[#This Row],[Arrival Delay]]&gt;15, "Delayed", "On time"))</f>
        <v>On time</v>
      </c>
      <c r="X1273" t="str">
        <f>IF(Flights[[#This Row],[Status]]&lt;&gt;"Delayed","", IF(Flights[[#This Row],[Arrival Delay]]&gt;120, "Severe", IF(Flights[[#This Row],[Arrival Delay]]&gt;60, "Major", "Moderate")))</f>
        <v/>
      </c>
      <c r="Y1273" t="b">
        <v>0</v>
      </c>
      <c r="AA1273" t="str">
        <f>IF(OR(AND(Flights[[#This Row],[Status]]="Cancelled", Flights[[#This Row],[Cancellation Reason]]="Airline/Carrier"), Flights[[#This Row],[Delay Type]]="Severe"), "Yes", "No")</f>
        <v>No</v>
      </c>
    </row>
    <row r="1274" spans="1:27" x14ac:dyDescent="0.3">
      <c r="A1274" s="3">
        <v>42105</v>
      </c>
      <c r="B1274" s="22">
        <f>WEEKNUM(Flights[[#This Row],[Date]], 1)</f>
        <v>15</v>
      </c>
      <c r="C1274" s="22">
        <f>WEEKDAY(Flights[[#This Row],[Date]],1)</f>
        <v>7</v>
      </c>
      <c r="D1274" t="s">
        <v>43</v>
      </c>
      <c r="E1274" t="s">
        <v>1987</v>
      </c>
      <c r="F1274" t="s">
        <v>0</v>
      </c>
      <c r="G1274" t="s">
        <v>3</v>
      </c>
      <c r="H1274" t="str">
        <f>_xlfn.XLOOKUP(Flights[[#This Row],[Destination]], Airports!$A$2:$A$78, Airports!$D$2:$D$78)</f>
        <v>Dallas</v>
      </c>
      <c r="I1274" t="str" cm="1">
        <f t="array" ref="I1274">_xlfn.XLOOKUP(Flights[[#This Row],[Destination]],_xlfn._TRO_TRAILING( Airports!A:A),_xlfn._TRO_TRAILING( Airports!E:E), "Not found")</f>
        <v>TX</v>
      </c>
      <c r="J1274" s="1">
        <v>0.31944444444444442</v>
      </c>
      <c r="K1274" s="22">
        <f>HOUR(Flights[[#This Row],[Scheduled Departure]])</f>
        <v>7</v>
      </c>
      <c r="L1274" s="1">
        <v>0.31805555555555554</v>
      </c>
      <c r="M1274">
        <f>(L1274-J1274)*24*60</f>
        <v>-1.9999999999999929</v>
      </c>
      <c r="N1274" s="16">
        <f>Flights[[#This Row],[Length (min)]]/60</f>
        <v>2.95</v>
      </c>
      <c r="O1274">
        <v>177</v>
      </c>
      <c r="P1274">
        <v>1235</v>
      </c>
      <c r="Q1274" s="18">
        <f>IFERROR(Flights[[#This Row],[Distance]]/Flights[[#This Row],[Length (hr)]], "")</f>
        <v>418.64406779661016</v>
      </c>
      <c r="R1274" s="1">
        <v>0.52916666666666667</v>
      </c>
      <c r="S1274" s="1" t="str">
        <f>IF(Flights[[#This Row],[Length (hr)]]&lt;2, "No meal", IF(Flights[[#This Row],[Length (hr)]]&lt;3.5, "Light meal", "Full meal"))</f>
        <v>Light meal</v>
      </c>
      <c r="T1274" s="1" t="str">
        <f>IF(AND(Flights[[#This Row],[Airline]]="US Airways", Flights[[#This Row],[Meal]]="Full Meal"), "Yes", "No")</f>
        <v>No</v>
      </c>
      <c r="U1274" s="1">
        <v>0.52430555555555558</v>
      </c>
      <c r="V1274">
        <v>-7</v>
      </c>
      <c r="W1274" s="1" t="str">
        <f>IF(Flights[[#This Row],[Arrival Delay]] = "", "Cancelled", IF(Flights[[#This Row],[Arrival Delay]]&gt;15, "Delayed", "On time"))</f>
        <v>On time</v>
      </c>
      <c r="X1274" t="str">
        <f>IF(Flights[[#This Row],[Status]]&lt;&gt;"Delayed","", IF(Flights[[#This Row],[Arrival Delay]]&gt;120, "Severe", IF(Flights[[#This Row],[Arrival Delay]]&gt;60, "Major", "Moderate")))</f>
        <v/>
      </c>
      <c r="Y1274" t="b">
        <v>0</v>
      </c>
      <c r="AA1274" t="str">
        <f>IF(OR(AND(Flights[[#This Row],[Status]]="Cancelled", Flights[[#This Row],[Cancellation Reason]]="Airline/Carrier"), Flights[[#This Row],[Delay Type]]="Severe"), "Yes", "No")</f>
        <v>No</v>
      </c>
    </row>
    <row r="1275" spans="1:27" x14ac:dyDescent="0.3">
      <c r="A1275" s="3">
        <v>42105</v>
      </c>
      <c r="B1275" s="22">
        <f>WEEKNUM(Flights[[#This Row],[Date]], 1)</f>
        <v>15</v>
      </c>
      <c r="C1275" s="22">
        <f>WEEKDAY(Flights[[#This Row],[Date]],1)</f>
        <v>7</v>
      </c>
      <c r="D1275" t="s">
        <v>435</v>
      </c>
      <c r="E1275" t="s">
        <v>1993</v>
      </c>
      <c r="F1275" t="s">
        <v>0</v>
      </c>
      <c r="G1275" t="s">
        <v>314</v>
      </c>
      <c r="H1275" t="str">
        <f>_xlfn.XLOOKUP(Flights[[#This Row],[Destination]], Airports!$A$2:$A$78, Airports!$D$2:$D$78)</f>
        <v>Minneapolis</v>
      </c>
      <c r="I1275" t="str" cm="1">
        <f t="array" ref="I1275">_xlfn.XLOOKUP(Flights[[#This Row],[Destination]],_xlfn._TRO_TRAILING( Airports!A:A),_xlfn._TRO_TRAILING( Airports!E:E), "Not found")</f>
        <v>MN</v>
      </c>
      <c r="J1275" s="1">
        <v>0.38611111111111113</v>
      </c>
      <c r="K1275" s="22">
        <f>HOUR(Flights[[#This Row],[Scheduled Departure]])</f>
        <v>9</v>
      </c>
      <c r="L1275" s="1">
        <v>0.3840277777777778</v>
      </c>
      <c r="M1275">
        <f>(L1275-J1275)*24*60</f>
        <v>-2.9999999999999893</v>
      </c>
      <c r="N1275" s="16">
        <f>Flights[[#This Row],[Length (min)]]/60</f>
        <v>3.5</v>
      </c>
      <c r="O1275">
        <v>210</v>
      </c>
      <c r="P1275">
        <v>1535</v>
      </c>
      <c r="Q1275" s="18">
        <f>IFERROR(Flights[[#This Row],[Distance]]/Flights[[#This Row],[Length (hr)]], "")</f>
        <v>438.57142857142856</v>
      </c>
      <c r="R1275" s="1">
        <v>0.61736111111111114</v>
      </c>
      <c r="S1275" s="1" t="str">
        <f>IF(Flights[[#This Row],[Length (hr)]]&lt;2, "No meal", IF(Flights[[#This Row],[Length (hr)]]&lt;3.5, "Light meal", "Full meal"))</f>
        <v>Full meal</v>
      </c>
      <c r="T1275" s="1" t="str">
        <f>IF(AND(Flights[[#This Row],[Airline]]="US Airways", Flights[[#This Row],[Meal]]="Full Meal"), "Yes", "No")</f>
        <v>No</v>
      </c>
      <c r="U1275" s="1">
        <v>0.61319444444444449</v>
      </c>
      <c r="V1275">
        <v>-6</v>
      </c>
      <c r="W1275" s="1" t="str">
        <f>IF(Flights[[#This Row],[Arrival Delay]] = "", "Cancelled", IF(Flights[[#This Row],[Arrival Delay]]&gt;15, "Delayed", "On time"))</f>
        <v>On time</v>
      </c>
      <c r="X1275" t="str">
        <f>IF(Flights[[#This Row],[Status]]&lt;&gt;"Delayed","", IF(Flights[[#This Row],[Arrival Delay]]&gt;120, "Severe", IF(Flights[[#This Row],[Arrival Delay]]&gt;60, "Major", "Moderate")))</f>
        <v/>
      </c>
      <c r="Y1275" t="b">
        <v>0</v>
      </c>
      <c r="AA1275" t="str">
        <f>IF(OR(AND(Flights[[#This Row],[Status]]="Cancelled", Flights[[#This Row],[Cancellation Reason]]="Airline/Carrier"), Flights[[#This Row],[Delay Type]]="Severe"), "Yes", "No")</f>
        <v>No</v>
      </c>
    </row>
    <row r="1276" spans="1:27" x14ac:dyDescent="0.3">
      <c r="A1276" s="3">
        <v>42105</v>
      </c>
      <c r="B1276" s="22">
        <f>WEEKNUM(Flights[[#This Row],[Date]], 1)</f>
        <v>15</v>
      </c>
      <c r="C1276" s="22">
        <f>WEEKDAY(Flights[[#This Row],[Date]],1)</f>
        <v>7</v>
      </c>
      <c r="D1276" t="s">
        <v>1352</v>
      </c>
      <c r="E1276" t="s">
        <v>1989</v>
      </c>
      <c r="F1276" t="s">
        <v>0</v>
      </c>
      <c r="G1276" t="s">
        <v>349</v>
      </c>
      <c r="H1276" t="str">
        <f>_xlfn.XLOOKUP(Flights[[#This Row],[Destination]], Airports!$A$2:$A$78, Airports!$D$2:$D$78)</f>
        <v>Salt Lake City</v>
      </c>
      <c r="I1276" t="str" cm="1">
        <f t="array" ref="I1276">_xlfn.XLOOKUP(Flights[[#This Row],[Destination]],_xlfn._TRO_TRAILING( Airports!A:A),_xlfn._TRO_TRAILING( Airports!E:E), "Not found")</f>
        <v>UT</v>
      </c>
      <c r="J1276" s="1">
        <v>0.4236111111111111</v>
      </c>
      <c r="K1276" s="22">
        <f>HOUR(Flights[[#This Row],[Scheduled Departure]])</f>
        <v>10</v>
      </c>
      <c r="L1276" s="1">
        <v>0.44097222222222221</v>
      </c>
      <c r="M1276">
        <f>(L1276-J1276)*24*60</f>
        <v>24.999999999999993</v>
      </c>
      <c r="N1276" s="16">
        <f>Flights[[#This Row],[Length (min)]]/60</f>
        <v>1.7333333333333334</v>
      </c>
      <c r="O1276">
        <v>104</v>
      </c>
      <c r="P1276">
        <v>590</v>
      </c>
      <c r="Q1276" s="18">
        <f>IFERROR(Flights[[#This Row],[Distance]]/Flights[[#This Row],[Length (hr)]], "")</f>
        <v>340.38461538461536</v>
      </c>
      <c r="R1276" s="1">
        <v>0.53749999999999998</v>
      </c>
      <c r="S1276" s="1" t="str">
        <f>IF(Flights[[#This Row],[Length (hr)]]&lt;2, "No meal", IF(Flights[[#This Row],[Length (hr)]]&lt;3.5, "Light meal", "Full meal"))</f>
        <v>No meal</v>
      </c>
      <c r="T1276" s="1" t="str">
        <f>IF(AND(Flights[[#This Row],[Airline]]="US Airways", Flights[[#This Row],[Meal]]="Full Meal"), "Yes", "No")</f>
        <v>No</v>
      </c>
      <c r="U1276" s="1">
        <v>0.55486111111111114</v>
      </c>
      <c r="V1276">
        <v>25</v>
      </c>
      <c r="W1276" s="1" t="str">
        <f>IF(Flights[[#This Row],[Arrival Delay]] = "", "Cancelled", IF(Flights[[#This Row],[Arrival Delay]]&gt;15, "Delayed", "On time"))</f>
        <v>Delayed</v>
      </c>
      <c r="X1276" t="str">
        <f>IF(Flights[[#This Row],[Status]]&lt;&gt;"Delayed","", IF(Flights[[#This Row],[Arrival Delay]]&gt;120, "Severe", IF(Flights[[#This Row],[Arrival Delay]]&gt;60, "Major", "Moderate")))</f>
        <v>Moderate</v>
      </c>
      <c r="Y1276" t="b">
        <v>0</v>
      </c>
      <c r="AA1276" t="str">
        <f>IF(OR(AND(Flights[[#This Row],[Status]]="Cancelled", Flights[[#This Row],[Cancellation Reason]]="Airline/Carrier"), Flights[[#This Row],[Delay Type]]="Severe"), "Yes", "No")</f>
        <v>No</v>
      </c>
    </row>
    <row r="1277" spans="1:27" x14ac:dyDescent="0.3">
      <c r="A1277" s="3">
        <v>42105</v>
      </c>
      <c r="B1277" s="22">
        <f>WEEKNUM(Flights[[#This Row],[Date]], 1)</f>
        <v>15</v>
      </c>
      <c r="C1277" s="22">
        <f>WEEKDAY(Flights[[#This Row],[Date]],1)</f>
        <v>7</v>
      </c>
      <c r="D1277" t="s">
        <v>1355</v>
      </c>
      <c r="E1277" t="s">
        <v>1989</v>
      </c>
      <c r="F1277" t="s">
        <v>0</v>
      </c>
      <c r="G1277" t="s">
        <v>276</v>
      </c>
      <c r="H1277" t="str">
        <f>_xlfn.XLOOKUP(Flights[[#This Row],[Destination]], Airports!$A$2:$A$78, Airports!$D$2:$D$78)</f>
        <v>Detroit</v>
      </c>
      <c r="I1277" t="str" cm="1">
        <f t="array" ref="I1277">_xlfn.XLOOKUP(Flights[[#This Row],[Destination]],_xlfn._TRO_TRAILING( Airports!A:A),_xlfn._TRO_TRAILING( Airports!E:E), "Not found")</f>
        <v>MI</v>
      </c>
      <c r="J1277" s="1">
        <v>0.4826388888888889</v>
      </c>
      <c r="K1277" s="22">
        <f>HOUR(Flights[[#This Row],[Scheduled Departure]])</f>
        <v>11</v>
      </c>
      <c r="L1277" s="1">
        <v>0.48402777777777778</v>
      </c>
      <c r="M1277">
        <f>(L1277-J1277)*24*60</f>
        <v>1.9999999999999929</v>
      </c>
      <c r="N1277" s="16">
        <f>Flights[[#This Row],[Length (min)]]/60</f>
        <v>4.583333333333333</v>
      </c>
      <c r="O1277">
        <v>275</v>
      </c>
      <c r="P1277">
        <v>1979</v>
      </c>
      <c r="Q1277" s="18">
        <f>IFERROR(Flights[[#This Row],[Distance]]/Flights[[#This Row],[Length (hr)]], "")</f>
        <v>431.78181818181821</v>
      </c>
      <c r="R1277" s="1">
        <v>0.79166666666666663</v>
      </c>
      <c r="S1277" s="1" t="str">
        <f>IF(Flights[[#This Row],[Length (hr)]]&lt;2, "No meal", IF(Flights[[#This Row],[Length (hr)]]&lt;3.5, "Light meal", "Full meal"))</f>
        <v>Full meal</v>
      </c>
      <c r="T1277" s="1" t="str">
        <f>IF(AND(Flights[[#This Row],[Airline]]="US Airways", Flights[[#This Row],[Meal]]="Full Meal"), "Yes", "No")</f>
        <v>No</v>
      </c>
      <c r="U1277" s="1">
        <v>0.8</v>
      </c>
      <c r="V1277">
        <v>12</v>
      </c>
      <c r="W1277" s="1" t="str">
        <f>IF(Flights[[#This Row],[Arrival Delay]] = "", "Cancelled", IF(Flights[[#This Row],[Arrival Delay]]&gt;15, "Delayed", "On time"))</f>
        <v>On time</v>
      </c>
      <c r="X1277" t="str">
        <f>IF(Flights[[#This Row],[Status]]&lt;&gt;"Delayed","", IF(Flights[[#This Row],[Arrival Delay]]&gt;120, "Severe", IF(Flights[[#This Row],[Arrival Delay]]&gt;60, "Major", "Moderate")))</f>
        <v/>
      </c>
      <c r="Y1277" t="b">
        <v>0</v>
      </c>
      <c r="AA1277" t="str">
        <f>IF(OR(AND(Flights[[#This Row],[Status]]="Cancelled", Flights[[#This Row],[Cancellation Reason]]="Airline/Carrier"), Flights[[#This Row],[Delay Type]]="Severe"), "Yes", "No")</f>
        <v>No</v>
      </c>
    </row>
    <row r="1278" spans="1:27" x14ac:dyDescent="0.3">
      <c r="A1278" s="3">
        <v>42105</v>
      </c>
      <c r="B1278" s="22">
        <f>WEEKNUM(Flights[[#This Row],[Date]], 1)</f>
        <v>15</v>
      </c>
      <c r="C1278" s="22">
        <f>WEEKDAY(Flights[[#This Row],[Date]],1)</f>
        <v>7</v>
      </c>
      <c r="D1278" t="s">
        <v>69</v>
      </c>
      <c r="E1278" t="s">
        <v>1987</v>
      </c>
      <c r="F1278" t="s">
        <v>0</v>
      </c>
      <c r="G1278" t="s">
        <v>12</v>
      </c>
      <c r="H1278" t="str">
        <f>_xlfn.XLOOKUP(Flights[[#This Row],[Destination]], Airports!$A$2:$A$78, Airports!$D$2:$D$78)</f>
        <v>New York</v>
      </c>
      <c r="I1278" t="str" cm="1">
        <f t="array" ref="I1278">_xlfn.XLOOKUP(Flights[[#This Row],[Destination]],_xlfn._TRO_TRAILING( Airports!A:A),_xlfn._TRO_TRAILING( Airports!E:E), "Not found")</f>
        <v>NY</v>
      </c>
      <c r="J1278" s="1">
        <v>0.51388888888888884</v>
      </c>
      <c r="K1278" s="22">
        <f>HOUR(Flights[[#This Row],[Scheduled Departure]])</f>
        <v>12</v>
      </c>
      <c r="L1278" s="1">
        <v>0.52152777777777781</v>
      </c>
      <c r="M1278">
        <f>(L1278-J1278)*24*60</f>
        <v>11.000000000000121</v>
      </c>
      <c r="N1278" s="16">
        <f>Flights[[#This Row],[Length (min)]]/60</f>
        <v>5.3666666666666663</v>
      </c>
      <c r="O1278">
        <v>322</v>
      </c>
      <c r="P1278">
        <v>2475</v>
      </c>
      <c r="Q1278" s="18">
        <f>IFERROR(Flights[[#This Row],[Distance]]/Flights[[#This Row],[Length (hr)]], "")</f>
        <v>461.18012422360255</v>
      </c>
      <c r="R1278" s="1">
        <v>0.875</v>
      </c>
      <c r="S1278" s="1" t="str">
        <f>IF(Flights[[#This Row],[Length (hr)]]&lt;2, "No meal", IF(Flights[[#This Row],[Length (hr)]]&lt;3.5, "Light meal", "Full meal"))</f>
        <v>Full meal</v>
      </c>
      <c r="T1278" s="1" t="str">
        <f>IF(AND(Flights[[#This Row],[Airline]]="US Airways", Flights[[#This Row],[Meal]]="Full Meal"), "Yes", "No")</f>
        <v>No</v>
      </c>
      <c r="U1278" s="1">
        <v>0.87013888888888891</v>
      </c>
      <c r="V1278">
        <v>-7</v>
      </c>
      <c r="W1278" s="1" t="str">
        <f>IF(Flights[[#This Row],[Arrival Delay]] = "", "Cancelled", IF(Flights[[#This Row],[Arrival Delay]]&gt;15, "Delayed", "On time"))</f>
        <v>On time</v>
      </c>
      <c r="X1278" t="str">
        <f>IF(Flights[[#This Row],[Status]]&lt;&gt;"Delayed","", IF(Flights[[#This Row],[Arrival Delay]]&gt;120, "Severe", IF(Flights[[#This Row],[Arrival Delay]]&gt;60, "Major", "Moderate")))</f>
        <v/>
      </c>
      <c r="Y1278" t="b">
        <v>0</v>
      </c>
      <c r="AA1278" t="str">
        <f>IF(OR(AND(Flights[[#This Row],[Status]]="Cancelled", Flights[[#This Row],[Cancellation Reason]]="Airline/Carrier"), Flights[[#This Row],[Delay Type]]="Severe"), "Yes", "No")</f>
        <v>No</v>
      </c>
    </row>
    <row r="1279" spans="1:27" x14ac:dyDescent="0.3">
      <c r="A1279" s="3">
        <v>42105</v>
      </c>
      <c r="B1279" s="22">
        <f>WEEKNUM(Flights[[#This Row],[Date]], 1)</f>
        <v>15</v>
      </c>
      <c r="C1279" s="22">
        <f>WEEKDAY(Flights[[#This Row],[Date]],1)</f>
        <v>7</v>
      </c>
      <c r="D1279" t="s">
        <v>143</v>
      </c>
      <c r="E1279" t="s">
        <v>1987</v>
      </c>
      <c r="F1279" t="s">
        <v>0</v>
      </c>
      <c r="G1279" t="s">
        <v>3</v>
      </c>
      <c r="H1279" t="str">
        <f>_xlfn.XLOOKUP(Flights[[#This Row],[Destination]], Airports!$A$2:$A$78, Airports!$D$2:$D$78)</f>
        <v>Dallas</v>
      </c>
      <c r="I1279" t="str" cm="1">
        <f t="array" ref="I1279">_xlfn.XLOOKUP(Flights[[#This Row],[Destination]],_xlfn._TRO_TRAILING( Airports!A:A),_xlfn._TRO_TRAILING( Airports!E:E), "Not found")</f>
        <v>TX</v>
      </c>
      <c r="J1279" s="1">
        <v>0.5395833333333333</v>
      </c>
      <c r="K1279" s="22">
        <f>HOUR(Flights[[#This Row],[Scheduled Departure]])</f>
        <v>12</v>
      </c>
      <c r="L1279" s="1">
        <v>0.55347222222222225</v>
      </c>
      <c r="M1279">
        <f>(L1279-J1279)*24*60</f>
        <v>20.000000000000089</v>
      </c>
      <c r="N1279" s="16">
        <f>Flights[[#This Row],[Length (min)]]/60</f>
        <v>3.05</v>
      </c>
      <c r="O1279">
        <v>183</v>
      </c>
      <c r="P1279">
        <v>1235</v>
      </c>
      <c r="Q1279" s="18">
        <f>IFERROR(Flights[[#This Row],[Distance]]/Flights[[#This Row],[Length (hr)]], "")</f>
        <v>404.91803278688525</v>
      </c>
      <c r="R1279" s="1">
        <v>0.75347222222222221</v>
      </c>
      <c r="S1279" s="1" t="str">
        <f>IF(Flights[[#This Row],[Length (hr)]]&lt;2, "No meal", IF(Flights[[#This Row],[Length (hr)]]&lt;3.5, "Light meal", "Full meal"))</f>
        <v>Light meal</v>
      </c>
      <c r="T1279" s="1" t="str">
        <f>IF(AND(Flights[[#This Row],[Airline]]="US Airways", Flights[[#This Row],[Meal]]="Full Meal"), "Yes", "No")</f>
        <v>No</v>
      </c>
      <c r="U1279" s="1">
        <v>0.76388888888888884</v>
      </c>
      <c r="V1279">
        <v>15</v>
      </c>
      <c r="W1279" s="1" t="str">
        <f>IF(Flights[[#This Row],[Arrival Delay]] = "", "Cancelled", IF(Flights[[#This Row],[Arrival Delay]]&gt;15, "Delayed", "On time"))</f>
        <v>On time</v>
      </c>
      <c r="X1279" t="str">
        <f>IF(Flights[[#This Row],[Status]]&lt;&gt;"Delayed","", IF(Flights[[#This Row],[Arrival Delay]]&gt;120, "Severe", IF(Flights[[#This Row],[Arrival Delay]]&gt;60, "Major", "Moderate")))</f>
        <v/>
      </c>
      <c r="Y1279" t="b">
        <v>0</v>
      </c>
      <c r="AA1279" t="str">
        <f>IF(OR(AND(Flights[[#This Row],[Status]]="Cancelled", Flights[[#This Row],[Cancellation Reason]]="Airline/Carrier"), Flights[[#This Row],[Delay Type]]="Severe"), "Yes", "No")</f>
        <v>No</v>
      </c>
    </row>
    <row r="1280" spans="1:27" x14ac:dyDescent="0.3">
      <c r="A1280" s="3">
        <v>42105</v>
      </c>
      <c r="B1280" s="22">
        <f>WEEKNUM(Flights[[#This Row],[Date]], 1)</f>
        <v>15</v>
      </c>
      <c r="C1280" s="22">
        <f>WEEKDAY(Flights[[#This Row],[Date]],1)</f>
        <v>7</v>
      </c>
      <c r="D1280" t="s">
        <v>1360</v>
      </c>
      <c r="E1280" t="s">
        <v>1995</v>
      </c>
      <c r="F1280" t="s">
        <v>0</v>
      </c>
      <c r="G1280" t="s">
        <v>318</v>
      </c>
      <c r="H1280" t="str">
        <f>_xlfn.XLOOKUP(Flights[[#This Row],[Destination]], Airports!$A$2:$A$78, Airports!$D$2:$D$78)</f>
        <v>Oakland</v>
      </c>
      <c r="I1280" t="str" cm="1">
        <f t="array" ref="I1280">_xlfn.XLOOKUP(Flights[[#This Row],[Destination]],_xlfn._TRO_TRAILING( Airports!A:A),_xlfn._TRO_TRAILING( Airports!E:E), "Not found")</f>
        <v>CA</v>
      </c>
      <c r="J1280" s="1">
        <v>0.62847222222222221</v>
      </c>
      <c r="K1280" s="22">
        <f>HOUR(Flights[[#This Row],[Scheduled Departure]])</f>
        <v>15</v>
      </c>
      <c r="L1280" s="1">
        <v>0.62569444444444444</v>
      </c>
      <c r="M1280">
        <f>(L1280-J1280)*24*60</f>
        <v>-3.9999999999999858</v>
      </c>
      <c r="N1280" s="16">
        <f>Flights[[#This Row],[Length (min)]]/60</f>
        <v>1.2</v>
      </c>
      <c r="O1280">
        <v>72</v>
      </c>
      <c r="P1280">
        <v>337</v>
      </c>
      <c r="Q1280" s="18">
        <f>IFERROR(Flights[[#This Row],[Distance]]/Flights[[#This Row],[Length (hr)]], "")</f>
        <v>280.83333333333337</v>
      </c>
      <c r="R1280" s="1">
        <v>0.68055555555555558</v>
      </c>
      <c r="S1280" s="1" t="str">
        <f>IF(Flights[[#This Row],[Length (hr)]]&lt;2, "No meal", IF(Flights[[#This Row],[Length (hr)]]&lt;3.5, "Light meal", "Full meal"))</f>
        <v>No meal</v>
      </c>
      <c r="T1280" s="1" t="str">
        <f>IF(AND(Flights[[#This Row],[Airline]]="US Airways", Flights[[#This Row],[Meal]]="Full Meal"), "Yes", "No")</f>
        <v>No</v>
      </c>
      <c r="U1280" s="1">
        <v>0.67569444444444449</v>
      </c>
      <c r="V1280">
        <v>-7</v>
      </c>
      <c r="W1280" s="1" t="str">
        <f>IF(Flights[[#This Row],[Arrival Delay]] = "", "Cancelled", IF(Flights[[#This Row],[Arrival Delay]]&gt;15, "Delayed", "On time"))</f>
        <v>On time</v>
      </c>
      <c r="X1280" t="str">
        <f>IF(Flights[[#This Row],[Status]]&lt;&gt;"Delayed","", IF(Flights[[#This Row],[Arrival Delay]]&gt;120, "Severe", IF(Flights[[#This Row],[Arrival Delay]]&gt;60, "Major", "Moderate")))</f>
        <v/>
      </c>
      <c r="Y1280" t="b">
        <v>0</v>
      </c>
      <c r="AA1280" t="str">
        <f>IF(OR(AND(Flights[[#This Row],[Status]]="Cancelled", Flights[[#This Row],[Cancellation Reason]]="Airline/Carrier"), Flights[[#This Row],[Delay Type]]="Severe"), "Yes", "No")</f>
        <v>No</v>
      </c>
    </row>
    <row r="1281" spans="1:27" x14ac:dyDescent="0.3">
      <c r="A1281" s="3">
        <v>42105</v>
      </c>
      <c r="B1281" s="22">
        <f>WEEKNUM(Flights[[#This Row],[Date]], 1)</f>
        <v>15</v>
      </c>
      <c r="C1281" s="22">
        <f>WEEKDAY(Flights[[#This Row],[Date]],1)</f>
        <v>7</v>
      </c>
      <c r="D1281" t="s">
        <v>594</v>
      </c>
      <c r="E1281" t="s">
        <v>1991</v>
      </c>
      <c r="F1281" t="s">
        <v>0</v>
      </c>
      <c r="G1281" t="s">
        <v>24</v>
      </c>
      <c r="H1281" t="str">
        <f>_xlfn.XLOOKUP(Flights[[#This Row],[Destination]], Airports!$A$2:$A$78, Airports!$D$2:$D$78)</f>
        <v>Portland</v>
      </c>
      <c r="I1281" t="str" cm="1">
        <f t="array" ref="I1281">_xlfn.XLOOKUP(Flights[[#This Row],[Destination]],_xlfn._TRO_TRAILING( Airports!A:A),_xlfn._TRO_TRAILING( Airports!E:E), "Not found")</f>
        <v>OR</v>
      </c>
      <c r="J1281" s="1">
        <v>0.73611111111111116</v>
      </c>
      <c r="K1281" s="22">
        <f>HOUR(Flights[[#This Row],[Scheduled Departure]])</f>
        <v>17</v>
      </c>
      <c r="L1281" s="1">
        <v>0.73472222222222228</v>
      </c>
      <c r="M1281">
        <f>(L1281-J1281)*24*60</f>
        <v>-1.9999999999999929</v>
      </c>
      <c r="N1281" s="16">
        <f>Flights[[#This Row],[Length (min)]]/60</f>
        <v>2.2666666666666666</v>
      </c>
      <c r="O1281">
        <v>136</v>
      </c>
      <c r="P1281">
        <v>834</v>
      </c>
      <c r="Q1281" s="18">
        <f>IFERROR(Flights[[#This Row],[Distance]]/Flights[[#This Row],[Length (hr)]], "")</f>
        <v>367.94117647058823</v>
      </c>
      <c r="R1281" s="1">
        <v>0.83750000000000002</v>
      </c>
      <c r="S1281" s="1" t="str">
        <f>IF(Flights[[#This Row],[Length (hr)]]&lt;2, "No meal", IF(Flights[[#This Row],[Length (hr)]]&lt;3.5, "Light meal", "Full meal"))</f>
        <v>Light meal</v>
      </c>
      <c r="T1281" s="1" t="str">
        <f>IF(AND(Flights[[#This Row],[Airline]]="US Airways", Flights[[#This Row],[Meal]]="Full Meal"), "Yes", "No")</f>
        <v>No</v>
      </c>
      <c r="U1281" s="1">
        <v>0.82916666666666672</v>
      </c>
      <c r="V1281">
        <v>-12</v>
      </c>
      <c r="W1281" s="1" t="str">
        <f>IF(Flights[[#This Row],[Arrival Delay]] = "", "Cancelled", IF(Flights[[#This Row],[Arrival Delay]]&gt;15, "Delayed", "On time"))</f>
        <v>On time</v>
      </c>
      <c r="X1281" t="str">
        <f>IF(Flights[[#This Row],[Status]]&lt;&gt;"Delayed","", IF(Flights[[#This Row],[Arrival Delay]]&gt;120, "Severe", IF(Flights[[#This Row],[Arrival Delay]]&gt;60, "Major", "Moderate")))</f>
        <v/>
      </c>
      <c r="Y1281" t="b">
        <v>0</v>
      </c>
      <c r="AA1281" t="str">
        <f>IF(OR(AND(Flights[[#This Row],[Status]]="Cancelled", Flights[[#This Row],[Cancellation Reason]]="Airline/Carrier"), Flights[[#This Row],[Delay Type]]="Severe"), "Yes", "No")</f>
        <v>No</v>
      </c>
    </row>
    <row r="1282" spans="1:27" x14ac:dyDescent="0.3">
      <c r="A1282" s="3">
        <v>42105</v>
      </c>
      <c r="B1282" s="22">
        <f>WEEKNUM(Flights[[#This Row],[Date]], 1)</f>
        <v>15</v>
      </c>
      <c r="C1282" s="22">
        <f>WEEKDAY(Flights[[#This Row],[Date]],1)</f>
        <v>7</v>
      </c>
      <c r="D1282" t="s">
        <v>603</v>
      </c>
      <c r="E1282" t="s">
        <v>1989</v>
      </c>
      <c r="F1282" t="s">
        <v>0</v>
      </c>
      <c r="G1282" t="s">
        <v>20</v>
      </c>
      <c r="H1282" t="str">
        <f>_xlfn.XLOOKUP(Flights[[#This Row],[Destination]], Airports!$A$2:$A$78, Airports!$D$2:$D$78)</f>
        <v>Kahului</v>
      </c>
      <c r="I1282" t="str" cm="1">
        <f t="array" ref="I1282">_xlfn.XLOOKUP(Flights[[#This Row],[Destination]],_xlfn._TRO_TRAILING( Airports!A:A),_xlfn._TRO_TRAILING( Airports!E:E), "Not found")</f>
        <v>HI</v>
      </c>
      <c r="J1282" s="1">
        <v>0.76041666666666663</v>
      </c>
      <c r="K1282" s="22">
        <f>HOUR(Flights[[#This Row],[Scheduled Departure]])</f>
        <v>18</v>
      </c>
      <c r="L1282" s="1">
        <v>0.75555555555555554</v>
      </c>
      <c r="M1282">
        <f>(L1282-J1282)*24*60</f>
        <v>-6.9999999999999751</v>
      </c>
      <c r="N1282" s="16">
        <f>Flights[[#This Row],[Length (min)]]/60</f>
        <v>5.8666666666666663</v>
      </c>
      <c r="O1282">
        <v>352</v>
      </c>
      <c r="P1282">
        <v>2486</v>
      </c>
      <c r="Q1282" s="18">
        <f>IFERROR(Flights[[#This Row],[Distance]]/Flights[[#This Row],[Length (hr)]], "")</f>
        <v>423.75000000000006</v>
      </c>
      <c r="R1282" s="1">
        <v>0.875</v>
      </c>
      <c r="S1282" s="1" t="str">
        <f>IF(Flights[[#This Row],[Length (hr)]]&lt;2, "No meal", IF(Flights[[#This Row],[Length (hr)]]&lt;3.5, "Light meal", "Full meal"))</f>
        <v>Full meal</v>
      </c>
      <c r="T1282" s="1" t="str">
        <f>IF(AND(Flights[[#This Row],[Airline]]="US Airways", Flights[[#This Row],[Meal]]="Full Meal"), "Yes", "No")</f>
        <v>No</v>
      </c>
      <c r="U1282" s="1">
        <v>0.875</v>
      </c>
      <c r="V1282">
        <v>0</v>
      </c>
      <c r="W1282" s="1" t="str">
        <f>IF(Flights[[#This Row],[Arrival Delay]] = "", "Cancelled", IF(Flights[[#This Row],[Arrival Delay]]&gt;15, "Delayed", "On time"))</f>
        <v>On time</v>
      </c>
      <c r="X1282" t="str">
        <f>IF(Flights[[#This Row],[Status]]&lt;&gt;"Delayed","", IF(Flights[[#This Row],[Arrival Delay]]&gt;120, "Severe", IF(Flights[[#This Row],[Arrival Delay]]&gt;60, "Major", "Moderate")))</f>
        <v/>
      </c>
      <c r="Y1282" t="b">
        <v>0</v>
      </c>
      <c r="AA1282" t="str">
        <f>IF(OR(AND(Flights[[#This Row],[Status]]="Cancelled", Flights[[#This Row],[Cancellation Reason]]="Airline/Carrier"), Flights[[#This Row],[Delay Type]]="Severe"), "Yes", "No")</f>
        <v>No</v>
      </c>
    </row>
    <row r="1283" spans="1:27" x14ac:dyDescent="0.3">
      <c r="A1283" s="3">
        <v>42106</v>
      </c>
      <c r="B1283" s="22">
        <f>WEEKNUM(Flights[[#This Row],[Date]], 1)</f>
        <v>16</v>
      </c>
      <c r="C1283" s="22">
        <f>WEEKDAY(Flights[[#This Row],[Date]],1)</f>
        <v>1</v>
      </c>
      <c r="D1283" t="s">
        <v>1050</v>
      </c>
      <c r="E1283" t="s">
        <v>1988</v>
      </c>
      <c r="F1283" t="s">
        <v>0</v>
      </c>
      <c r="G1283" t="s">
        <v>28</v>
      </c>
      <c r="H1283" t="str">
        <f>_xlfn.XLOOKUP(Flights[[#This Row],[Destination]], Airports!$A$2:$A$78, Airports!$D$2:$D$78)</f>
        <v>Philadelphia</v>
      </c>
      <c r="I1283" t="str" cm="1">
        <f t="array" ref="I1283">_xlfn.XLOOKUP(Flights[[#This Row],[Destination]],_xlfn._TRO_TRAILING( Airports!A:A),_xlfn._TRO_TRAILING( Airports!E:E), "Not found")</f>
        <v>PA</v>
      </c>
      <c r="J1283" s="1">
        <v>7.6388888888888886E-3</v>
      </c>
      <c r="K1283" s="22">
        <f>HOUR(Flights[[#This Row],[Scheduled Departure]])</f>
        <v>0</v>
      </c>
      <c r="L1283" s="1">
        <v>5.5555555555555558E-3</v>
      </c>
      <c r="M1283">
        <f>(L1283-J1283)*24*60</f>
        <v>-2.9999999999999991</v>
      </c>
      <c r="N1283" s="16">
        <f>Flights[[#This Row],[Length (min)]]/60</f>
        <v>4.9833333333333334</v>
      </c>
      <c r="O1283">
        <v>299</v>
      </c>
      <c r="P1283">
        <v>2402</v>
      </c>
      <c r="Q1283" s="18">
        <f>IFERROR(Flights[[#This Row],[Distance]]/Flights[[#This Row],[Length (hr)]], "")</f>
        <v>482.00668896321071</v>
      </c>
      <c r="R1283" s="1">
        <v>0.35069444444444442</v>
      </c>
      <c r="S1283" s="1" t="str">
        <f>IF(Flights[[#This Row],[Length (hr)]]&lt;2, "No meal", IF(Flights[[#This Row],[Length (hr)]]&lt;3.5, "Light meal", "Full meal"))</f>
        <v>Full meal</v>
      </c>
      <c r="T1283" s="1" t="str">
        <f>IF(AND(Flights[[#This Row],[Airline]]="US Airways", Flights[[#This Row],[Meal]]="Full Meal"), "Yes", "No")</f>
        <v>Yes</v>
      </c>
      <c r="U1283" s="1">
        <v>0.33819444444444446</v>
      </c>
      <c r="V1283">
        <v>-18</v>
      </c>
      <c r="W1283" s="1" t="str">
        <f>IF(Flights[[#This Row],[Arrival Delay]] = "", "Cancelled", IF(Flights[[#This Row],[Arrival Delay]]&gt;15, "Delayed", "On time"))</f>
        <v>On time</v>
      </c>
      <c r="X1283" t="str">
        <f>IF(Flights[[#This Row],[Status]]&lt;&gt;"Delayed","", IF(Flights[[#This Row],[Arrival Delay]]&gt;120, "Severe", IF(Flights[[#This Row],[Arrival Delay]]&gt;60, "Major", "Moderate")))</f>
        <v/>
      </c>
      <c r="Y1283" t="b">
        <v>0</v>
      </c>
      <c r="AA1283" t="str">
        <f>IF(OR(AND(Flights[[#This Row],[Status]]="Cancelled", Flights[[#This Row],[Cancellation Reason]]="Airline/Carrier"), Flights[[#This Row],[Delay Type]]="Severe"), "Yes", "No")</f>
        <v>No</v>
      </c>
    </row>
    <row r="1284" spans="1:27" x14ac:dyDescent="0.3">
      <c r="A1284" s="3">
        <v>42106</v>
      </c>
      <c r="B1284" s="22">
        <f>WEEKNUM(Flights[[#This Row],[Date]], 1)</f>
        <v>16</v>
      </c>
      <c r="C1284" s="22">
        <f>WEEKDAY(Flights[[#This Row],[Date]],1)</f>
        <v>1</v>
      </c>
      <c r="D1284" t="s">
        <v>383</v>
      </c>
      <c r="E1284" t="s">
        <v>1992</v>
      </c>
      <c r="F1284" t="s">
        <v>0</v>
      </c>
      <c r="G1284" t="s">
        <v>12</v>
      </c>
      <c r="H1284" t="str">
        <f>_xlfn.XLOOKUP(Flights[[#This Row],[Destination]], Airports!$A$2:$A$78, Airports!$D$2:$D$78)</f>
        <v>New York</v>
      </c>
      <c r="I1284" t="str" cm="1">
        <f t="array" ref="I1284">_xlfn.XLOOKUP(Flights[[#This Row],[Destination]],_xlfn._TRO_TRAILING( Airports!A:A),_xlfn._TRO_TRAILING( Airports!E:E), "Not found")</f>
        <v>NY</v>
      </c>
      <c r="J1284" s="1">
        <v>0.28125</v>
      </c>
      <c r="K1284" s="22">
        <f>HOUR(Flights[[#This Row],[Scheduled Departure]])</f>
        <v>6</v>
      </c>
      <c r="L1284" s="1">
        <v>0.28888888888888886</v>
      </c>
      <c r="M1284">
        <f>(L1284-J1284)*24*60</f>
        <v>10.999999999999961</v>
      </c>
      <c r="N1284" s="16">
        <f>Flights[[#This Row],[Length (min)]]/60</f>
        <v>5.3666666666666663</v>
      </c>
      <c r="O1284">
        <v>322</v>
      </c>
      <c r="P1284">
        <v>2475</v>
      </c>
      <c r="Q1284" s="18">
        <f>IFERROR(Flights[[#This Row],[Distance]]/Flights[[#This Row],[Length (hr)]], "")</f>
        <v>461.18012422360255</v>
      </c>
      <c r="R1284" s="1">
        <v>0.63402777777777775</v>
      </c>
      <c r="S1284" s="1" t="str">
        <f>IF(Flights[[#This Row],[Length (hr)]]&lt;2, "No meal", IF(Flights[[#This Row],[Length (hr)]]&lt;3.5, "Light meal", "Full meal"))</f>
        <v>Full meal</v>
      </c>
      <c r="T1284" s="1" t="str">
        <f>IF(AND(Flights[[#This Row],[Airline]]="US Airways", Flights[[#This Row],[Meal]]="Full Meal"), "Yes", "No")</f>
        <v>No</v>
      </c>
      <c r="U1284" s="1">
        <v>0.63749999999999996</v>
      </c>
      <c r="V1284">
        <v>5</v>
      </c>
      <c r="W1284" s="1" t="str">
        <f>IF(Flights[[#This Row],[Arrival Delay]] = "", "Cancelled", IF(Flights[[#This Row],[Arrival Delay]]&gt;15, "Delayed", "On time"))</f>
        <v>On time</v>
      </c>
      <c r="X1284" t="str">
        <f>IF(Flights[[#This Row],[Status]]&lt;&gt;"Delayed","", IF(Flights[[#This Row],[Arrival Delay]]&gt;120, "Severe", IF(Flights[[#This Row],[Arrival Delay]]&gt;60, "Major", "Moderate")))</f>
        <v/>
      </c>
      <c r="Y1284" t="b">
        <v>0</v>
      </c>
      <c r="AA1284" t="str">
        <f>IF(OR(AND(Flights[[#This Row],[Status]]="Cancelled", Flights[[#This Row],[Cancellation Reason]]="Airline/Carrier"), Flights[[#This Row],[Delay Type]]="Severe"), "Yes", "No")</f>
        <v>No</v>
      </c>
    </row>
    <row r="1285" spans="1:27" x14ac:dyDescent="0.3">
      <c r="A1285" s="3">
        <v>42106</v>
      </c>
      <c r="B1285" s="22">
        <f>WEEKNUM(Flights[[#This Row],[Date]], 1)</f>
        <v>16</v>
      </c>
      <c r="C1285" s="22">
        <f>WEEKDAY(Flights[[#This Row],[Date]],1)</f>
        <v>1</v>
      </c>
      <c r="D1285" t="s">
        <v>1136</v>
      </c>
      <c r="E1285" t="s">
        <v>1991</v>
      </c>
      <c r="F1285" t="s">
        <v>0</v>
      </c>
      <c r="G1285" t="s">
        <v>24</v>
      </c>
      <c r="H1285" t="str">
        <f>_xlfn.XLOOKUP(Flights[[#This Row],[Destination]], Airports!$A$2:$A$78, Airports!$D$2:$D$78)</f>
        <v>Portland</v>
      </c>
      <c r="I1285" t="str" cm="1">
        <f t="array" ref="I1285">_xlfn.XLOOKUP(Flights[[#This Row],[Destination]],_xlfn._TRO_TRAILING( Airports!A:A),_xlfn._TRO_TRAILING( Airports!E:E), "Not found")</f>
        <v>OR</v>
      </c>
      <c r="J1285" s="1">
        <v>0.45833333333333331</v>
      </c>
      <c r="K1285" s="22">
        <f>HOUR(Flights[[#This Row],[Scheduled Departure]])</f>
        <v>11</v>
      </c>
      <c r="L1285" s="1">
        <v>0.45624999999999999</v>
      </c>
      <c r="M1285">
        <f>(L1285-J1285)*24*60</f>
        <v>-2.9999999999999893</v>
      </c>
      <c r="N1285" s="16">
        <f>Flights[[#This Row],[Length (min)]]/60</f>
        <v>2.35</v>
      </c>
      <c r="O1285">
        <v>141</v>
      </c>
      <c r="P1285">
        <v>834</v>
      </c>
      <c r="Q1285" s="18">
        <f>IFERROR(Flights[[#This Row],[Distance]]/Flights[[#This Row],[Length (hr)]], "")</f>
        <v>354.89361702127655</v>
      </c>
      <c r="R1285" s="1">
        <v>0.55694444444444446</v>
      </c>
      <c r="S1285" s="1" t="str">
        <f>IF(Flights[[#This Row],[Length (hr)]]&lt;2, "No meal", IF(Flights[[#This Row],[Length (hr)]]&lt;3.5, "Light meal", "Full meal"))</f>
        <v>Light meal</v>
      </c>
      <c r="T1285" s="1" t="str">
        <f>IF(AND(Flights[[#This Row],[Airline]]="US Airways", Flights[[#This Row],[Meal]]="Full Meal"), "Yes", "No")</f>
        <v>No</v>
      </c>
      <c r="U1285" s="1">
        <v>0.5541666666666667</v>
      </c>
      <c r="V1285">
        <v>-4</v>
      </c>
      <c r="W1285" s="1" t="str">
        <f>IF(Flights[[#This Row],[Arrival Delay]] = "", "Cancelled", IF(Flights[[#This Row],[Arrival Delay]]&gt;15, "Delayed", "On time"))</f>
        <v>On time</v>
      </c>
      <c r="X1285" t="str">
        <f>IF(Flights[[#This Row],[Status]]&lt;&gt;"Delayed","", IF(Flights[[#This Row],[Arrival Delay]]&gt;120, "Severe", IF(Flights[[#This Row],[Arrival Delay]]&gt;60, "Major", "Moderate")))</f>
        <v/>
      </c>
      <c r="Y1285" t="b">
        <v>0</v>
      </c>
      <c r="AA1285" t="str">
        <f>IF(OR(AND(Flights[[#This Row],[Status]]="Cancelled", Flights[[#This Row],[Cancellation Reason]]="Airline/Carrier"), Flights[[#This Row],[Delay Type]]="Severe"), "Yes", "No")</f>
        <v>No</v>
      </c>
    </row>
    <row r="1286" spans="1:27" x14ac:dyDescent="0.3">
      <c r="A1286" s="3">
        <v>42106</v>
      </c>
      <c r="B1286" s="22">
        <f>WEEKNUM(Flights[[#This Row],[Date]], 1)</f>
        <v>16</v>
      </c>
      <c r="C1286" s="22">
        <f>WEEKDAY(Flights[[#This Row],[Date]],1)</f>
        <v>1</v>
      </c>
      <c r="D1286" t="s">
        <v>481</v>
      </c>
      <c r="E1286" t="s">
        <v>1988</v>
      </c>
      <c r="F1286" t="s">
        <v>0</v>
      </c>
      <c r="G1286" t="s">
        <v>30</v>
      </c>
      <c r="H1286" t="str">
        <f>_xlfn.XLOOKUP(Flights[[#This Row],[Destination]], Airports!$A$2:$A$78, Airports!$D$2:$D$78)</f>
        <v>Pittsburgh</v>
      </c>
      <c r="I1286" t="str" cm="1">
        <f t="array" ref="I1286">_xlfn.XLOOKUP(Flights[[#This Row],[Destination]],_xlfn._TRO_TRAILING( Airports!A:A),_xlfn._TRO_TRAILING( Airports!E:E), "Not found")</f>
        <v>PA</v>
      </c>
      <c r="J1286" s="1">
        <v>0.47291666666666665</v>
      </c>
      <c r="K1286" s="22">
        <f>HOUR(Flights[[#This Row],[Scheduled Departure]])</f>
        <v>11</v>
      </c>
      <c r="L1286" s="1">
        <v>0.47291666666666665</v>
      </c>
      <c r="M1286">
        <f>(L1286-J1286)*24*60</f>
        <v>0</v>
      </c>
      <c r="N1286" s="16">
        <f>Flights[[#This Row],[Length (min)]]/60</f>
        <v>4.3833333333333337</v>
      </c>
      <c r="O1286">
        <v>263</v>
      </c>
      <c r="P1286">
        <v>2136</v>
      </c>
      <c r="Q1286" s="18">
        <f>IFERROR(Flights[[#This Row],[Distance]]/Flights[[#This Row],[Length (hr)]], "")</f>
        <v>487.30038022813682</v>
      </c>
      <c r="R1286" s="1">
        <v>0.79027777777777775</v>
      </c>
      <c r="S1286" s="1" t="str">
        <f>IF(Flights[[#This Row],[Length (hr)]]&lt;2, "No meal", IF(Flights[[#This Row],[Length (hr)]]&lt;3.5, "Light meal", "Full meal"))</f>
        <v>Full meal</v>
      </c>
      <c r="T1286" s="1" t="str">
        <f>IF(AND(Flights[[#This Row],[Airline]]="US Airways", Flights[[#This Row],[Meal]]="Full Meal"), "Yes", "No")</f>
        <v>Yes</v>
      </c>
      <c r="U1286" s="1">
        <v>0.78055555555555556</v>
      </c>
      <c r="V1286">
        <v>-14</v>
      </c>
      <c r="W1286" s="1" t="str">
        <f>IF(Flights[[#This Row],[Arrival Delay]] = "", "Cancelled", IF(Flights[[#This Row],[Arrival Delay]]&gt;15, "Delayed", "On time"))</f>
        <v>On time</v>
      </c>
      <c r="X1286" t="str">
        <f>IF(Flights[[#This Row],[Status]]&lt;&gt;"Delayed","", IF(Flights[[#This Row],[Arrival Delay]]&gt;120, "Severe", IF(Flights[[#This Row],[Arrival Delay]]&gt;60, "Major", "Moderate")))</f>
        <v/>
      </c>
      <c r="Y1286" t="b">
        <v>0</v>
      </c>
      <c r="AA1286" t="str">
        <f>IF(OR(AND(Flights[[#This Row],[Status]]="Cancelled", Flights[[#This Row],[Cancellation Reason]]="Airline/Carrier"), Flights[[#This Row],[Delay Type]]="Severe"), "Yes", "No")</f>
        <v>No</v>
      </c>
    </row>
    <row r="1287" spans="1:27" x14ac:dyDescent="0.3">
      <c r="A1287" s="3">
        <v>42106</v>
      </c>
      <c r="B1287" s="22">
        <f>WEEKNUM(Flights[[#This Row],[Date]], 1)</f>
        <v>16</v>
      </c>
      <c r="C1287" s="22">
        <f>WEEKDAY(Flights[[#This Row],[Date]],1)</f>
        <v>1</v>
      </c>
      <c r="D1287" t="s">
        <v>722</v>
      </c>
      <c r="E1287" t="s">
        <v>1994</v>
      </c>
      <c r="F1287" t="s">
        <v>0</v>
      </c>
      <c r="G1287" t="s">
        <v>321</v>
      </c>
      <c r="H1287" t="str">
        <f>_xlfn.XLOOKUP(Flights[[#This Row],[Destination]], Airports!$A$2:$A$78, Airports!$D$2:$D$78)</f>
        <v>Oklahoma City</v>
      </c>
      <c r="I1287" t="str" cm="1">
        <f t="array" ref="I1287">_xlfn.XLOOKUP(Flights[[#This Row],[Destination]],_xlfn._TRO_TRAILING( Airports!A:A),_xlfn._TRO_TRAILING( Airports!E:E), "Not found")</f>
        <v>OK</v>
      </c>
      <c r="J1287" s="1">
        <v>0.51111111111111107</v>
      </c>
      <c r="K1287" s="22">
        <f>HOUR(Flights[[#This Row],[Scheduled Departure]])</f>
        <v>12</v>
      </c>
      <c r="L1287" s="1">
        <v>0.50763888888888886</v>
      </c>
      <c r="M1287">
        <f>(L1287-J1287)*24*60</f>
        <v>-4.9999999999999822</v>
      </c>
      <c r="N1287" s="16">
        <f>Flights[[#This Row],[Length (min)]]/60</f>
        <v>2.9833333333333334</v>
      </c>
      <c r="O1287">
        <v>179</v>
      </c>
      <c r="P1287">
        <v>1187</v>
      </c>
      <c r="Q1287" s="18">
        <f>IFERROR(Flights[[#This Row],[Distance]]/Flights[[#This Row],[Length (hr)]], "")</f>
        <v>397.87709497206703</v>
      </c>
      <c r="R1287" s="1">
        <v>0.71597222222222223</v>
      </c>
      <c r="S1287" s="1" t="str">
        <f>IF(Flights[[#This Row],[Length (hr)]]&lt;2, "No meal", IF(Flights[[#This Row],[Length (hr)]]&lt;3.5, "Light meal", "Full meal"))</f>
        <v>Light meal</v>
      </c>
      <c r="T1287" s="1" t="str">
        <f>IF(AND(Flights[[#This Row],[Airline]]="US Airways", Flights[[#This Row],[Meal]]="Full Meal"), "Yes", "No")</f>
        <v>No</v>
      </c>
      <c r="U1287" s="1">
        <v>0.71527777777777779</v>
      </c>
      <c r="V1287">
        <v>-1</v>
      </c>
      <c r="W1287" s="1" t="str">
        <f>IF(Flights[[#This Row],[Arrival Delay]] = "", "Cancelled", IF(Flights[[#This Row],[Arrival Delay]]&gt;15, "Delayed", "On time"))</f>
        <v>On time</v>
      </c>
      <c r="X1287" t="str">
        <f>IF(Flights[[#This Row],[Status]]&lt;&gt;"Delayed","", IF(Flights[[#This Row],[Arrival Delay]]&gt;120, "Severe", IF(Flights[[#This Row],[Arrival Delay]]&gt;60, "Major", "Moderate")))</f>
        <v/>
      </c>
      <c r="Y1287" t="b">
        <v>0</v>
      </c>
      <c r="AA1287" t="str">
        <f>IF(OR(AND(Flights[[#This Row],[Status]]="Cancelled", Flights[[#This Row],[Cancellation Reason]]="Airline/Carrier"), Flights[[#This Row],[Delay Type]]="Severe"), "Yes", "No")</f>
        <v>No</v>
      </c>
    </row>
    <row r="1288" spans="1:27" x14ac:dyDescent="0.3">
      <c r="A1288" s="3">
        <v>42106</v>
      </c>
      <c r="B1288" s="22">
        <f>WEEKNUM(Flights[[#This Row],[Date]], 1)</f>
        <v>16</v>
      </c>
      <c r="C1288" s="22">
        <f>WEEKDAY(Flights[[#This Row],[Date]],1)</f>
        <v>1</v>
      </c>
      <c r="D1288" t="s">
        <v>1213</v>
      </c>
      <c r="E1288" t="s">
        <v>1995</v>
      </c>
      <c r="F1288" t="s">
        <v>0</v>
      </c>
      <c r="G1288" t="s">
        <v>340</v>
      </c>
      <c r="H1288" t="str">
        <f>_xlfn.XLOOKUP(Flights[[#This Row],[Destination]], Airports!$A$2:$A$78, Airports!$D$2:$D$78)</f>
        <v>San Antonio</v>
      </c>
      <c r="I1288" t="str" cm="1">
        <f t="array" ref="I1288">_xlfn.XLOOKUP(Flights[[#This Row],[Destination]],_xlfn._TRO_TRAILING( Airports!A:A),_xlfn._TRO_TRAILING( Airports!E:E), "Not found")</f>
        <v>TX</v>
      </c>
      <c r="J1288" s="1">
        <v>0.53819444444444442</v>
      </c>
      <c r="K1288" s="22">
        <f>HOUR(Flights[[#This Row],[Scheduled Departure]])</f>
        <v>12</v>
      </c>
      <c r="L1288" s="1">
        <v>0.53541666666666665</v>
      </c>
      <c r="M1288">
        <f>(L1288-J1288)*24*60</f>
        <v>-3.9999999999999858</v>
      </c>
      <c r="N1288" s="16">
        <f>Flights[[#This Row],[Length (min)]]/60</f>
        <v>3.05</v>
      </c>
      <c r="O1288">
        <v>183</v>
      </c>
      <c r="P1288">
        <v>1211</v>
      </c>
      <c r="Q1288" s="18">
        <f>IFERROR(Flights[[#This Row],[Distance]]/Flights[[#This Row],[Length (hr)]], "")</f>
        <v>397.0491803278689</v>
      </c>
      <c r="R1288" s="1">
        <v>0.73611111111111116</v>
      </c>
      <c r="S1288" s="1" t="str">
        <f>IF(Flights[[#This Row],[Length (hr)]]&lt;2, "No meal", IF(Flights[[#This Row],[Length (hr)]]&lt;3.5, "Light meal", "Full meal"))</f>
        <v>Light meal</v>
      </c>
      <c r="T1288" s="1" t="str">
        <f>IF(AND(Flights[[#This Row],[Airline]]="US Airways", Flights[[#This Row],[Meal]]="Full Meal"), "Yes", "No")</f>
        <v>No</v>
      </c>
      <c r="U1288" s="1">
        <v>0.74583333333333335</v>
      </c>
      <c r="V1288">
        <v>14</v>
      </c>
      <c r="W1288" s="1" t="str">
        <f>IF(Flights[[#This Row],[Arrival Delay]] = "", "Cancelled", IF(Flights[[#This Row],[Arrival Delay]]&gt;15, "Delayed", "On time"))</f>
        <v>On time</v>
      </c>
      <c r="X1288" t="str">
        <f>IF(Flights[[#This Row],[Status]]&lt;&gt;"Delayed","", IF(Flights[[#This Row],[Arrival Delay]]&gt;120, "Severe", IF(Flights[[#This Row],[Arrival Delay]]&gt;60, "Major", "Moderate")))</f>
        <v/>
      </c>
      <c r="Y1288" t="b">
        <v>0</v>
      </c>
      <c r="AA1288" t="str">
        <f>IF(OR(AND(Flights[[#This Row],[Status]]="Cancelled", Flights[[#This Row],[Cancellation Reason]]="Airline/Carrier"), Flights[[#This Row],[Delay Type]]="Severe"), "Yes", "No")</f>
        <v>No</v>
      </c>
    </row>
    <row r="1289" spans="1:27" x14ac:dyDescent="0.3">
      <c r="A1289" s="3">
        <v>42106</v>
      </c>
      <c r="B1289" s="22">
        <f>WEEKNUM(Flights[[#This Row],[Date]], 1)</f>
        <v>16</v>
      </c>
      <c r="C1289" s="22">
        <f>WEEKDAY(Flights[[#This Row],[Date]],1)</f>
        <v>1</v>
      </c>
      <c r="D1289" t="s">
        <v>403</v>
      </c>
      <c r="E1289" t="s">
        <v>1994</v>
      </c>
      <c r="F1289" t="s">
        <v>0</v>
      </c>
      <c r="G1289" t="s">
        <v>15</v>
      </c>
      <c r="H1289" t="str">
        <f>_xlfn.XLOOKUP(Flights[[#This Row],[Destination]], Airports!$A$2:$A$78, Airports!$D$2:$D$78)</f>
        <v>Las Vegas</v>
      </c>
      <c r="I1289" t="str" cm="1">
        <f t="array" ref="I1289">_xlfn.XLOOKUP(Flights[[#This Row],[Destination]],_xlfn._TRO_TRAILING( Airports!A:A),_xlfn._TRO_TRAILING( Airports!E:E), "Not found")</f>
        <v>NV</v>
      </c>
      <c r="J1289" s="1">
        <v>0.54861111111111116</v>
      </c>
      <c r="K1289" s="22">
        <f>HOUR(Flights[[#This Row],[Scheduled Departure]])</f>
        <v>13</v>
      </c>
      <c r="L1289" s="1">
        <v>0.55972222222222223</v>
      </c>
      <c r="M1289">
        <f>(L1289-J1289)*24*60</f>
        <v>15.999999999999943</v>
      </c>
      <c r="N1289" s="16">
        <f>Flights[[#This Row],[Length (min)]]/60</f>
        <v>1.1000000000000001</v>
      </c>
      <c r="O1289">
        <v>66</v>
      </c>
      <c r="P1289">
        <v>236</v>
      </c>
      <c r="Q1289" s="18">
        <f>IFERROR(Flights[[#This Row],[Distance]]/Flights[[#This Row],[Length (hr)]], "")</f>
        <v>214.54545454545453</v>
      </c>
      <c r="R1289" s="1">
        <v>0.60138888888888886</v>
      </c>
      <c r="S1289" s="1" t="str">
        <f>IF(Flights[[#This Row],[Length (hr)]]&lt;2, "No meal", IF(Flights[[#This Row],[Length (hr)]]&lt;3.5, "Light meal", "Full meal"))</f>
        <v>No meal</v>
      </c>
      <c r="T1289" s="1" t="str">
        <f>IF(AND(Flights[[#This Row],[Airline]]="US Airways", Flights[[#This Row],[Meal]]="Full Meal"), "Yes", "No")</f>
        <v>No</v>
      </c>
      <c r="U1289" s="1">
        <v>0.60555555555555551</v>
      </c>
      <c r="V1289">
        <v>6</v>
      </c>
      <c r="W1289" s="1" t="str">
        <f>IF(Flights[[#This Row],[Arrival Delay]] = "", "Cancelled", IF(Flights[[#This Row],[Arrival Delay]]&gt;15, "Delayed", "On time"))</f>
        <v>On time</v>
      </c>
      <c r="X1289" t="str">
        <f>IF(Flights[[#This Row],[Status]]&lt;&gt;"Delayed","", IF(Flights[[#This Row],[Arrival Delay]]&gt;120, "Severe", IF(Flights[[#This Row],[Arrival Delay]]&gt;60, "Major", "Moderate")))</f>
        <v/>
      </c>
      <c r="Y1289" t="b">
        <v>0</v>
      </c>
      <c r="AA1289" t="str">
        <f>IF(OR(AND(Flights[[#This Row],[Status]]="Cancelled", Flights[[#This Row],[Cancellation Reason]]="Airline/Carrier"), Flights[[#This Row],[Delay Type]]="Severe"), "Yes", "No")</f>
        <v>No</v>
      </c>
    </row>
    <row r="1290" spans="1:27" x14ac:dyDescent="0.3">
      <c r="A1290" s="3">
        <v>42106</v>
      </c>
      <c r="B1290" s="22">
        <f>WEEKNUM(Flights[[#This Row],[Date]], 1)</f>
        <v>16</v>
      </c>
      <c r="C1290" s="22">
        <f>WEEKDAY(Flights[[#This Row],[Date]],1)</f>
        <v>1</v>
      </c>
      <c r="D1290" t="s">
        <v>150</v>
      </c>
      <c r="E1290" t="s">
        <v>1987</v>
      </c>
      <c r="F1290" t="s">
        <v>0</v>
      </c>
      <c r="G1290" t="s">
        <v>3</v>
      </c>
      <c r="H1290" t="str">
        <f>_xlfn.XLOOKUP(Flights[[#This Row],[Destination]], Airports!$A$2:$A$78, Airports!$D$2:$D$78)</f>
        <v>Dallas</v>
      </c>
      <c r="I1290" t="str" cm="1">
        <f t="array" ref="I1290">_xlfn.XLOOKUP(Flights[[#This Row],[Destination]],_xlfn._TRO_TRAILING( Airports!A:A),_xlfn._TRO_TRAILING( Airports!E:E), "Not found")</f>
        <v>TX</v>
      </c>
      <c r="J1290" s="1">
        <v>0.64583333333333337</v>
      </c>
      <c r="K1290" s="22">
        <f>HOUR(Flights[[#This Row],[Scheduled Departure]])</f>
        <v>15</v>
      </c>
      <c r="L1290" s="1">
        <v>0.64861111111111114</v>
      </c>
      <c r="M1290">
        <f>(L1290-J1290)*24*60</f>
        <v>3.9999999999999858</v>
      </c>
      <c r="N1290" s="16">
        <f>Flights[[#This Row],[Length (min)]]/60</f>
        <v>2.8833333333333333</v>
      </c>
      <c r="O1290">
        <v>173</v>
      </c>
      <c r="P1290">
        <v>1235</v>
      </c>
      <c r="Q1290" s="18">
        <f>IFERROR(Flights[[#This Row],[Distance]]/Flights[[#This Row],[Length (hr)]], "")</f>
        <v>428.32369942196533</v>
      </c>
      <c r="R1290" s="1">
        <v>0.85763888888888884</v>
      </c>
      <c r="S1290" s="1" t="str">
        <f>IF(Flights[[#This Row],[Length (hr)]]&lt;2, "No meal", IF(Flights[[#This Row],[Length (hr)]]&lt;3.5, "Light meal", "Full meal"))</f>
        <v>Light meal</v>
      </c>
      <c r="T1290" s="1" t="str">
        <f>IF(AND(Flights[[#This Row],[Airline]]="US Airways", Flights[[#This Row],[Meal]]="Full Meal"), "Yes", "No")</f>
        <v>No</v>
      </c>
      <c r="U1290" s="1">
        <v>0.8520833333333333</v>
      </c>
      <c r="V1290">
        <v>-8</v>
      </c>
      <c r="W1290" s="1" t="str">
        <f>IF(Flights[[#This Row],[Arrival Delay]] = "", "Cancelled", IF(Flights[[#This Row],[Arrival Delay]]&gt;15, "Delayed", "On time"))</f>
        <v>On time</v>
      </c>
      <c r="X1290" t="str">
        <f>IF(Flights[[#This Row],[Status]]&lt;&gt;"Delayed","", IF(Flights[[#This Row],[Arrival Delay]]&gt;120, "Severe", IF(Flights[[#This Row],[Arrival Delay]]&gt;60, "Major", "Moderate")))</f>
        <v/>
      </c>
      <c r="Y1290" t="b">
        <v>0</v>
      </c>
      <c r="AA1290" t="str">
        <f>IF(OR(AND(Flights[[#This Row],[Status]]="Cancelled", Flights[[#This Row],[Cancellation Reason]]="Airline/Carrier"), Flights[[#This Row],[Delay Type]]="Severe"), "Yes", "No")</f>
        <v>No</v>
      </c>
    </row>
    <row r="1291" spans="1:27" x14ac:dyDescent="0.3">
      <c r="A1291" s="3">
        <v>42106</v>
      </c>
      <c r="B1291" s="22">
        <f>WEEKNUM(Flights[[#This Row],[Date]], 1)</f>
        <v>16</v>
      </c>
      <c r="C1291" s="22">
        <f>WEEKDAY(Flights[[#This Row],[Date]],1)</f>
        <v>1</v>
      </c>
      <c r="D1291" t="s">
        <v>1066</v>
      </c>
      <c r="E1291" t="s">
        <v>1994</v>
      </c>
      <c r="F1291" t="s">
        <v>0</v>
      </c>
      <c r="G1291" t="s">
        <v>351</v>
      </c>
      <c r="H1291" t="str">
        <f>_xlfn.XLOOKUP(Flights[[#This Row],[Destination]], Airports!$A$2:$A$78, Airports!$D$2:$D$78)</f>
        <v>Sacramento</v>
      </c>
      <c r="I1291" t="str" cm="1">
        <f t="array" ref="I1291">_xlfn.XLOOKUP(Flights[[#This Row],[Destination]],_xlfn._TRO_TRAILING( Airports!A:A),_xlfn._TRO_TRAILING( Airports!E:E), "Not found")</f>
        <v>CA</v>
      </c>
      <c r="J1291" s="1">
        <v>0.69791666666666663</v>
      </c>
      <c r="K1291" s="22">
        <f>HOUR(Flights[[#This Row],[Scheduled Departure]])</f>
        <v>16</v>
      </c>
      <c r="L1291" s="1">
        <v>0.69374999999999998</v>
      </c>
      <c r="M1291">
        <f>(L1291-J1291)*24*60</f>
        <v>-5.9999999999999787</v>
      </c>
      <c r="N1291" s="16">
        <f>Flights[[#This Row],[Length (min)]]/60</f>
        <v>1.4</v>
      </c>
      <c r="O1291">
        <v>84</v>
      </c>
      <c r="P1291">
        <v>373</v>
      </c>
      <c r="Q1291" s="18">
        <f>IFERROR(Flights[[#This Row],[Distance]]/Flights[[#This Row],[Length (hr)]], "")</f>
        <v>266.42857142857144</v>
      </c>
      <c r="R1291" s="1">
        <v>0.75624999999999998</v>
      </c>
      <c r="S1291" s="1" t="str">
        <f>IF(Flights[[#This Row],[Length (hr)]]&lt;2, "No meal", IF(Flights[[#This Row],[Length (hr)]]&lt;3.5, "Light meal", "Full meal"))</f>
        <v>No meal</v>
      </c>
      <c r="T1291" s="1" t="str">
        <f>IF(AND(Flights[[#This Row],[Airline]]="US Airways", Flights[[#This Row],[Meal]]="Full Meal"), "Yes", "No")</f>
        <v>No</v>
      </c>
      <c r="U1291" s="1">
        <v>0.75208333333333333</v>
      </c>
      <c r="V1291">
        <v>-6</v>
      </c>
      <c r="W1291" s="1" t="str">
        <f>IF(Flights[[#This Row],[Arrival Delay]] = "", "Cancelled", IF(Flights[[#This Row],[Arrival Delay]]&gt;15, "Delayed", "On time"))</f>
        <v>On time</v>
      </c>
      <c r="X1291" t="str">
        <f>IF(Flights[[#This Row],[Status]]&lt;&gt;"Delayed","", IF(Flights[[#This Row],[Arrival Delay]]&gt;120, "Severe", IF(Flights[[#This Row],[Arrival Delay]]&gt;60, "Major", "Moderate")))</f>
        <v/>
      </c>
      <c r="Y1291" t="b">
        <v>0</v>
      </c>
      <c r="AA1291" t="str">
        <f>IF(OR(AND(Flights[[#This Row],[Status]]="Cancelled", Flights[[#This Row],[Cancellation Reason]]="Airline/Carrier"), Flights[[#This Row],[Delay Type]]="Severe"), "Yes", "No")</f>
        <v>No</v>
      </c>
    </row>
    <row r="1292" spans="1:27" x14ac:dyDescent="0.3">
      <c r="A1292" s="3">
        <v>42106</v>
      </c>
      <c r="B1292" s="22">
        <f>WEEKNUM(Flights[[#This Row],[Date]], 1)</f>
        <v>16</v>
      </c>
      <c r="C1292" s="22">
        <f>WEEKDAY(Flights[[#This Row],[Date]],1)</f>
        <v>1</v>
      </c>
      <c r="D1292" t="s">
        <v>579</v>
      </c>
      <c r="E1292" t="s">
        <v>1993</v>
      </c>
      <c r="F1292" t="s">
        <v>0</v>
      </c>
      <c r="G1292" t="s">
        <v>293</v>
      </c>
      <c r="H1292" t="str">
        <f>_xlfn.XLOOKUP(Flights[[#This Row],[Destination]], Airports!$A$2:$A$78, Airports!$D$2:$D$78)</f>
        <v>Houston</v>
      </c>
      <c r="I1292" t="str" cm="1">
        <f t="array" ref="I1292">_xlfn.XLOOKUP(Flights[[#This Row],[Destination]],_xlfn._TRO_TRAILING( Airports!A:A),_xlfn._TRO_TRAILING( Airports!E:E), "Not found")</f>
        <v>TX</v>
      </c>
      <c r="J1292" s="1">
        <v>0.74652777777777779</v>
      </c>
      <c r="K1292" s="22">
        <f>HOUR(Flights[[#This Row],[Scheduled Departure]])</f>
        <v>17</v>
      </c>
      <c r="L1292" s="1">
        <v>0.75069444444444444</v>
      </c>
      <c r="M1292">
        <f>(L1292-J1292)*24*60</f>
        <v>5.9999999999999787</v>
      </c>
      <c r="N1292" s="16">
        <f>Flights[[#This Row],[Length (min)]]/60</f>
        <v>3.5333333333333332</v>
      </c>
      <c r="O1292">
        <v>212</v>
      </c>
      <c r="P1292">
        <v>1379</v>
      </c>
      <c r="Q1292" s="18">
        <f>IFERROR(Flights[[#This Row],[Distance]]/Flights[[#This Row],[Length (hr)]], "")</f>
        <v>390.28301886792457</v>
      </c>
      <c r="R1292" s="1">
        <v>0.95902777777777781</v>
      </c>
      <c r="S1292" s="1" t="str">
        <f>IF(Flights[[#This Row],[Length (hr)]]&lt;2, "No meal", IF(Flights[[#This Row],[Length (hr)]]&lt;3.5, "Light meal", "Full meal"))</f>
        <v>Full meal</v>
      </c>
      <c r="T1292" s="1" t="str">
        <f>IF(AND(Flights[[#This Row],[Airline]]="US Airways", Flights[[#This Row],[Meal]]="Full Meal"), "Yes", "No")</f>
        <v>No</v>
      </c>
      <c r="U1292" s="1">
        <v>0.98124999999999996</v>
      </c>
      <c r="V1292">
        <v>32</v>
      </c>
      <c r="W1292" s="1" t="str">
        <f>IF(Flights[[#This Row],[Arrival Delay]] = "", "Cancelled", IF(Flights[[#This Row],[Arrival Delay]]&gt;15, "Delayed", "On time"))</f>
        <v>Delayed</v>
      </c>
      <c r="X1292" t="str">
        <f>IF(Flights[[#This Row],[Status]]&lt;&gt;"Delayed","", IF(Flights[[#This Row],[Arrival Delay]]&gt;120, "Severe", IF(Flights[[#This Row],[Arrival Delay]]&gt;60, "Major", "Moderate")))</f>
        <v>Moderate</v>
      </c>
      <c r="Y1292" t="b">
        <v>0</v>
      </c>
      <c r="AA1292" t="str">
        <f>IF(OR(AND(Flights[[#This Row],[Status]]="Cancelled", Flights[[#This Row],[Cancellation Reason]]="Airline/Carrier"), Flights[[#This Row],[Delay Type]]="Severe"), "Yes", "No")</f>
        <v>No</v>
      </c>
    </row>
    <row r="1293" spans="1:27" x14ac:dyDescent="0.3">
      <c r="A1293" s="3">
        <v>42106</v>
      </c>
      <c r="B1293" s="22">
        <f>WEEKNUM(Flights[[#This Row],[Date]], 1)</f>
        <v>16</v>
      </c>
      <c r="C1293" s="22">
        <f>WEEKDAY(Flights[[#This Row],[Date]],1)</f>
        <v>1</v>
      </c>
      <c r="D1293" t="s">
        <v>1333</v>
      </c>
      <c r="E1293" t="s">
        <v>1995</v>
      </c>
      <c r="F1293" t="s">
        <v>0</v>
      </c>
      <c r="G1293" t="s">
        <v>29</v>
      </c>
      <c r="H1293" t="str">
        <f>_xlfn.XLOOKUP(Flights[[#This Row],[Destination]], Airports!$A$2:$A$78, Airports!$D$2:$D$78)</f>
        <v>Phoenix</v>
      </c>
      <c r="I1293" t="str" cm="1">
        <f t="array" ref="I1293">_xlfn.XLOOKUP(Flights[[#This Row],[Destination]],_xlfn._TRO_TRAILING( Airports!A:A),_xlfn._TRO_TRAILING( Airports!E:E), "Not found")</f>
        <v>AZ</v>
      </c>
      <c r="J1293" s="1">
        <v>0.79513888888888884</v>
      </c>
      <c r="K1293" s="22">
        <f>HOUR(Flights[[#This Row],[Scheduled Departure]])</f>
        <v>19</v>
      </c>
      <c r="L1293" s="1">
        <v>0.81666666666666665</v>
      </c>
      <c r="M1293">
        <f>(L1293-J1293)*24*60</f>
        <v>31.00000000000005</v>
      </c>
      <c r="N1293" s="16">
        <f>Flights[[#This Row],[Length (min)]]/60</f>
        <v>1.25</v>
      </c>
      <c r="O1293">
        <v>75</v>
      </c>
      <c r="P1293">
        <v>370</v>
      </c>
      <c r="Q1293" s="18">
        <f>IFERROR(Flights[[#This Row],[Distance]]/Flights[[#This Row],[Length (hr)]], "")</f>
        <v>296</v>
      </c>
      <c r="R1293" s="1">
        <v>0.84722222222222221</v>
      </c>
      <c r="S1293" s="1" t="str">
        <f>IF(Flights[[#This Row],[Length (hr)]]&lt;2, "No meal", IF(Flights[[#This Row],[Length (hr)]]&lt;3.5, "Light meal", "Full meal"))</f>
        <v>No meal</v>
      </c>
      <c r="T1293" s="1" t="str">
        <f>IF(AND(Flights[[#This Row],[Airline]]="US Airways", Flights[[#This Row],[Meal]]="Full Meal"), "Yes", "No")</f>
        <v>No</v>
      </c>
      <c r="U1293" s="1">
        <v>0.86875000000000002</v>
      </c>
      <c r="V1293">
        <v>31</v>
      </c>
      <c r="W1293" s="1" t="str">
        <f>IF(Flights[[#This Row],[Arrival Delay]] = "", "Cancelled", IF(Flights[[#This Row],[Arrival Delay]]&gt;15, "Delayed", "On time"))</f>
        <v>Delayed</v>
      </c>
      <c r="X1293" t="str">
        <f>IF(Flights[[#This Row],[Status]]&lt;&gt;"Delayed","", IF(Flights[[#This Row],[Arrival Delay]]&gt;120, "Severe", IF(Flights[[#This Row],[Arrival Delay]]&gt;60, "Major", "Moderate")))</f>
        <v>Moderate</v>
      </c>
      <c r="Y1293" t="b">
        <v>0</v>
      </c>
      <c r="AA1293" t="str">
        <f>IF(OR(AND(Flights[[#This Row],[Status]]="Cancelled", Flights[[#This Row],[Cancellation Reason]]="Airline/Carrier"), Flights[[#This Row],[Delay Type]]="Severe"), "Yes", "No")</f>
        <v>No</v>
      </c>
    </row>
    <row r="1294" spans="1:27" x14ac:dyDescent="0.3">
      <c r="A1294" s="3">
        <v>42106</v>
      </c>
      <c r="B1294" s="22">
        <f>WEEKNUM(Flights[[#This Row],[Date]], 1)</f>
        <v>16</v>
      </c>
      <c r="C1294" s="22">
        <f>WEEKDAY(Flights[[#This Row],[Date]],1)</f>
        <v>1</v>
      </c>
      <c r="D1294" t="s">
        <v>1339</v>
      </c>
      <c r="E1294" t="s">
        <v>1995</v>
      </c>
      <c r="F1294" t="s">
        <v>0</v>
      </c>
      <c r="G1294" t="s">
        <v>347</v>
      </c>
      <c r="H1294" t="str">
        <f>_xlfn.XLOOKUP(Flights[[#This Row],[Destination]], Airports!$A$2:$A$78, Airports!$D$2:$D$78)</f>
        <v>San Jose</v>
      </c>
      <c r="I1294" t="str" cm="1">
        <f t="array" ref="I1294">_xlfn.XLOOKUP(Flights[[#This Row],[Destination]],_xlfn._TRO_TRAILING( Airports!A:A),_xlfn._TRO_TRAILING( Airports!E:E), "Not found")</f>
        <v>CA</v>
      </c>
      <c r="J1294" s="1">
        <v>0.87152777777777779</v>
      </c>
      <c r="K1294" s="22">
        <f>HOUR(Flights[[#This Row],[Scheduled Departure]])</f>
        <v>20</v>
      </c>
      <c r="L1294" s="1">
        <v>0.87847222222222221</v>
      </c>
      <c r="M1294">
        <f>(L1294-J1294)*24*60</f>
        <v>9.9999999999999645</v>
      </c>
      <c r="N1294" s="16">
        <f>Flights[[#This Row],[Length (min)]]/60</f>
        <v>1.0333333333333334</v>
      </c>
      <c r="O1294">
        <v>62</v>
      </c>
      <c r="P1294">
        <v>308</v>
      </c>
      <c r="Q1294" s="18">
        <f>IFERROR(Flights[[#This Row],[Distance]]/Flights[[#This Row],[Length (hr)]], "")</f>
        <v>298.06451612903226</v>
      </c>
      <c r="R1294" s="1">
        <v>0.91666666666666663</v>
      </c>
      <c r="S1294" s="1" t="str">
        <f>IF(Flights[[#This Row],[Length (hr)]]&lt;2, "No meal", IF(Flights[[#This Row],[Length (hr)]]&lt;3.5, "Light meal", "Full meal"))</f>
        <v>No meal</v>
      </c>
      <c r="T1294" s="1" t="str">
        <f>IF(AND(Flights[[#This Row],[Airline]]="US Airways", Flights[[#This Row],[Meal]]="Full Meal"), "Yes", "No")</f>
        <v>No</v>
      </c>
      <c r="U1294" s="1">
        <v>0.92152777777777772</v>
      </c>
      <c r="V1294">
        <v>7</v>
      </c>
      <c r="W1294" s="1" t="str">
        <f>IF(Flights[[#This Row],[Arrival Delay]] = "", "Cancelled", IF(Flights[[#This Row],[Arrival Delay]]&gt;15, "Delayed", "On time"))</f>
        <v>On time</v>
      </c>
      <c r="X1294" t="str">
        <f>IF(Flights[[#This Row],[Status]]&lt;&gt;"Delayed","", IF(Flights[[#This Row],[Arrival Delay]]&gt;120, "Severe", IF(Flights[[#This Row],[Arrival Delay]]&gt;60, "Major", "Moderate")))</f>
        <v/>
      </c>
      <c r="Y1294" t="b">
        <v>0</v>
      </c>
      <c r="AA1294" t="str">
        <f>IF(OR(AND(Flights[[#This Row],[Status]]="Cancelled", Flights[[#This Row],[Cancellation Reason]]="Airline/Carrier"), Flights[[#This Row],[Delay Type]]="Severe"), "Yes", "No")</f>
        <v>No</v>
      </c>
    </row>
    <row r="1295" spans="1:27" x14ac:dyDescent="0.3">
      <c r="A1295" s="3">
        <v>42106</v>
      </c>
      <c r="B1295" s="22">
        <f>WEEKNUM(Flights[[#This Row],[Date]], 1)</f>
        <v>16</v>
      </c>
      <c r="C1295" s="22">
        <f>WEEKDAY(Flights[[#This Row],[Date]],1)</f>
        <v>1</v>
      </c>
      <c r="D1295" t="s">
        <v>1177</v>
      </c>
      <c r="E1295" t="s">
        <v>1988</v>
      </c>
      <c r="F1295" t="s">
        <v>0</v>
      </c>
      <c r="G1295" t="s">
        <v>29</v>
      </c>
      <c r="H1295" t="str">
        <f>_xlfn.XLOOKUP(Flights[[#This Row],[Destination]], Airports!$A$2:$A$78, Airports!$D$2:$D$78)</f>
        <v>Phoenix</v>
      </c>
      <c r="I1295" t="str" cm="1">
        <f t="array" ref="I1295">_xlfn.XLOOKUP(Flights[[#This Row],[Destination]],_xlfn._TRO_TRAILING( Airports!A:A),_xlfn._TRO_TRAILING( Airports!E:E), "Not found")</f>
        <v>AZ</v>
      </c>
      <c r="J1295" s="1">
        <v>0.88958333333333328</v>
      </c>
      <c r="K1295" s="22">
        <f>HOUR(Flights[[#This Row],[Scheduled Departure]])</f>
        <v>21</v>
      </c>
      <c r="L1295" s="1">
        <v>0.89027777777777772</v>
      </c>
      <c r="M1295">
        <f>(L1295-J1295)*24*60</f>
        <v>0.99999999999999645</v>
      </c>
      <c r="N1295" s="16">
        <f>Flights[[#This Row],[Length (min)]]/60</f>
        <v>1.5333333333333334</v>
      </c>
      <c r="O1295">
        <v>92</v>
      </c>
      <c r="P1295">
        <v>370</v>
      </c>
      <c r="Q1295" s="18">
        <f>IFERROR(Flights[[#This Row],[Distance]]/Flights[[#This Row],[Length (hr)]], "")</f>
        <v>241.30434782608694</v>
      </c>
      <c r="R1295" s="1">
        <v>0.94861111111111107</v>
      </c>
      <c r="S1295" s="1" t="str">
        <f>IF(Flights[[#This Row],[Length (hr)]]&lt;2, "No meal", IF(Flights[[#This Row],[Length (hr)]]&lt;3.5, "Light meal", "Full meal"))</f>
        <v>No meal</v>
      </c>
      <c r="T1295" s="1" t="str">
        <f>IF(AND(Flights[[#This Row],[Airline]]="US Airways", Flights[[#This Row],[Meal]]="Full Meal"), "Yes", "No")</f>
        <v>No</v>
      </c>
      <c r="U1295" s="1">
        <v>0.95416666666666672</v>
      </c>
      <c r="V1295">
        <v>8</v>
      </c>
      <c r="W1295" s="1" t="str">
        <f>IF(Flights[[#This Row],[Arrival Delay]] = "", "Cancelled", IF(Flights[[#This Row],[Arrival Delay]]&gt;15, "Delayed", "On time"))</f>
        <v>On time</v>
      </c>
      <c r="X1295" t="str">
        <f>IF(Flights[[#This Row],[Status]]&lt;&gt;"Delayed","", IF(Flights[[#This Row],[Arrival Delay]]&gt;120, "Severe", IF(Flights[[#This Row],[Arrival Delay]]&gt;60, "Major", "Moderate")))</f>
        <v/>
      </c>
      <c r="Y1295" t="b">
        <v>0</v>
      </c>
      <c r="AA1295" t="str">
        <f>IF(OR(AND(Flights[[#This Row],[Status]]="Cancelled", Flights[[#This Row],[Cancellation Reason]]="Airline/Carrier"), Flights[[#This Row],[Delay Type]]="Severe"), "Yes", "No")</f>
        <v>No</v>
      </c>
    </row>
    <row r="1296" spans="1:27" x14ac:dyDescent="0.3">
      <c r="A1296" s="3">
        <v>42107</v>
      </c>
      <c r="B1296" s="22">
        <f>WEEKNUM(Flights[[#This Row],[Date]], 1)</f>
        <v>16</v>
      </c>
      <c r="C1296" s="22">
        <f>WEEKDAY(Flights[[#This Row],[Date]],1)</f>
        <v>2</v>
      </c>
      <c r="D1296" t="s">
        <v>385</v>
      </c>
      <c r="E1296" t="s">
        <v>1988</v>
      </c>
      <c r="F1296" t="s">
        <v>0</v>
      </c>
      <c r="G1296" t="s">
        <v>28</v>
      </c>
      <c r="H1296" t="str">
        <f>_xlfn.XLOOKUP(Flights[[#This Row],[Destination]], Airports!$A$2:$A$78, Airports!$D$2:$D$78)</f>
        <v>Philadelphia</v>
      </c>
      <c r="I1296" t="str" cm="1">
        <f t="array" ref="I1296">_xlfn.XLOOKUP(Flights[[#This Row],[Destination]],_xlfn._TRO_TRAILING( Airports!A:A),_xlfn._TRO_TRAILING( Airports!E:E), "Not found")</f>
        <v>PA</v>
      </c>
      <c r="J1296" s="1">
        <v>0.26458333333333334</v>
      </c>
      <c r="K1296" s="22">
        <f>HOUR(Flights[[#This Row],[Scheduled Departure]])</f>
        <v>6</v>
      </c>
      <c r="L1296" s="1">
        <v>0.26666666666666666</v>
      </c>
      <c r="M1296">
        <f>(L1296-J1296)*24*60</f>
        <v>2.9999999999999893</v>
      </c>
      <c r="N1296" s="16">
        <f>Flights[[#This Row],[Length (min)]]/60</f>
        <v>5.0999999999999996</v>
      </c>
      <c r="O1296">
        <v>306</v>
      </c>
      <c r="P1296">
        <v>2402</v>
      </c>
      <c r="Q1296" s="18">
        <f>IFERROR(Flights[[#This Row],[Distance]]/Flights[[#This Row],[Length (hr)]], "")</f>
        <v>470.98039215686276</v>
      </c>
      <c r="R1296" s="1">
        <v>0.60833333333333328</v>
      </c>
      <c r="S1296" s="1" t="str">
        <f>IF(Flights[[#This Row],[Length (hr)]]&lt;2, "No meal", IF(Flights[[#This Row],[Length (hr)]]&lt;3.5, "Light meal", "Full meal"))</f>
        <v>Full meal</v>
      </c>
      <c r="T1296" s="1" t="str">
        <f>IF(AND(Flights[[#This Row],[Airline]]="US Airways", Flights[[#This Row],[Meal]]="Full Meal"), "Yes", "No")</f>
        <v>Yes</v>
      </c>
      <c r="U1296" s="1">
        <v>0.60416666666666663</v>
      </c>
      <c r="V1296">
        <v>-6</v>
      </c>
      <c r="W1296" s="1" t="str">
        <f>IF(Flights[[#This Row],[Arrival Delay]] = "", "Cancelled", IF(Flights[[#This Row],[Arrival Delay]]&gt;15, "Delayed", "On time"))</f>
        <v>On time</v>
      </c>
      <c r="X1296" t="str">
        <f>IF(Flights[[#This Row],[Status]]&lt;&gt;"Delayed","", IF(Flights[[#This Row],[Arrival Delay]]&gt;120, "Severe", IF(Flights[[#This Row],[Arrival Delay]]&gt;60, "Major", "Moderate")))</f>
        <v/>
      </c>
      <c r="Y1296" t="b">
        <v>0</v>
      </c>
      <c r="AA1296" t="str">
        <f>IF(OR(AND(Flights[[#This Row],[Status]]="Cancelled", Flights[[#This Row],[Cancellation Reason]]="Airline/Carrier"), Flights[[#This Row],[Delay Type]]="Severe"), "Yes", "No")</f>
        <v>No</v>
      </c>
    </row>
    <row r="1297" spans="1:27" x14ac:dyDescent="0.3">
      <c r="A1297" s="3">
        <v>42107</v>
      </c>
      <c r="B1297" s="22">
        <f>WEEKNUM(Flights[[#This Row],[Date]], 1)</f>
        <v>16</v>
      </c>
      <c r="C1297" s="22">
        <f>WEEKDAY(Flights[[#This Row],[Date]],1)</f>
        <v>2</v>
      </c>
      <c r="D1297" t="s">
        <v>949</v>
      </c>
      <c r="E1297" t="s">
        <v>1990</v>
      </c>
      <c r="F1297" t="s">
        <v>0</v>
      </c>
      <c r="G1297" t="s">
        <v>16</v>
      </c>
      <c r="H1297" t="str">
        <f>_xlfn.XLOOKUP(Flights[[#This Row],[Destination]], Airports!$A$2:$A$78, Airports!$D$2:$D$78)</f>
        <v>Dulles</v>
      </c>
      <c r="I1297" t="str" cm="1">
        <f t="array" ref="I1297">_xlfn.XLOOKUP(Flights[[#This Row],[Destination]],_xlfn._TRO_TRAILING( Airports!A:A),_xlfn._TRO_TRAILING( Airports!E:E), "Not found")</f>
        <v>VA</v>
      </c>
      <c r="J1297" s="1">
        <v>0.33263888888888887</v>
      </c>
      <c r="K1297" s="22">
        <f>HOUR(Flights[[#This Row],[Scheduled Departure]])</f>
        <v>7</v>
      </c>
      <c r="L1297" s="1">
        <v>0.32777777777777778</v>
      </c>
      <c r="M1297">
        <f>(L1297-J1297)*24*60</f>
        <v>-6.9999999999999751</v>
      </c>
      <c r="N1297" s="16">
        <f>Flights[[#This Row],[Length (min)]]/60</f>
        <v>4.7666666666666666</v>
      </c>
      <c r="O1297">
        <v>286</v>
      </c>
      <c r="P1297">
        <v>2288</v>
      </c>
      <c r="Q1297" s="18">
        <f>IFERROR(Flights[[#This Row],[Distance]]/Flights[[#This Row],[Length (hr)]], "")</f>
        <v>480</v>
      </c>
      <c r="R1297" s="1">
        <v>0.66249999999999998</v>
      </c>
      <c r="S1297" s="1" t="str">
        <f>IF(Flights[[#This Row],[Length (hr)]]&lt;2, "No meal", IF(Flights[[#This Row],[Length (hr)]]&lt;3.5, "Light meal", "Full meal"))</f>
        <v>Full meal</v>
      </c>
      <c r="T1297" s="1" t="str">
        <f>IF(AND(Flights[[#This Row],[Airline]]="US Airways", Flights[[#This Row],[Meal]]="Full Meal"), "Yes", "No")</f>
        <v>No</v>
      </c>
      <c r="U1297" s="1">
        <v>0.65138888888888891</v>
      </c>
      <c r="V1297">
        <v>-16</v>
      </c>
      <c r="W1297" s="1" t="str">
        <f>IF(Flights[[#This Row],[Arrival Delay]] = "", "Cancelled", IF(Flights[[#This Row],[Arrival Delay]]&gt;15, "Delayed", "On time"))</f>
        <v>On time</v>
      </c>
      <c r="X1297" t="str">
        <f>IF(Flights[[#This Row],[Status]]&lt;&gt;"Delayed","", IF(Flights[[#This Row],[Arrival Delay]]&gt;120, "Severe", IF(Flights[[#This Row],[Arrival Delay]]&gt;60, "Major", "Moderate")))</f>
        <v/>
      </c>
      <c r="Y1297" t="b">
        <v>0</v>
      </c>
      <c r="AA1297" t="str">
        <f>IF(OR(AND(Flights[[#This Row],[Status]]="Cancelled", Flights[[#This Row],[Cancellation Reason]]="Airline/Carrier"), Flights[[#This Row],[Delay Type]]="Severe"), "Yes", "No")</f>
        <v>No</v>
      </c>
    </row>
    <row r="1298" spans="1:27" x14ac:dyDescent="0.3">
      <c r="A1298" s="3">
        <v>42107</v>
      </c>
      <c r="B1298" s="22">
        <f>WEEKNUM(Flights[[#This Row],[Date]], 1)</f>
        <v>16</v>
      </c>
      <c r="C1298" s="22">
        <f>WEEKDAY(Flights[[#This Row],[Date]],1)</f>
        <v>2</v>
      </c>
      <c r="D1298" t="s">
        <v>705</v>
      </c>
      <c r="E1298" t="s">
        <v>1994</v>
      </c>
      <c r="F1298" t="s">
        <v>0</v>
      </c>
      <c r="G1298" t="s">
        <v>351</v>
      </c>
      <c r="H1298" t="str">
        <f>_xlfn.XLOOKUP(Flights[[#This Row],[Destination]], Airports!$A$2:$A$78, Airports!$D$2:$D$78)</f>
        <v>Sacramento</v>
      </c>
      <c r="I1298" t="str" cm="1">
        <f t="array" ref="I1298">_xlfn.XLOOKUP(Flights[[#This Row],[Destination]],_xlfn._TRO_TRAILING( Airports!A:A),_xlfn._TRO_TRAILING( Airports!E:E), "Not found")</f>
        <v>CA</v>
      </c>
      <c r="J1298" s="1">
        <v>0.33680555555555558</v>
      </c>
      <c r="K1298" s="22">
        <f>HOUR(Flights[[#This Row],[Scheduled Departure]])</f>
        <v>8</v>
      </c>
      <c r="L1298" s="1">
        <v>0.33680555555555558</v>
      </c>
      <c r="M1298">
        <f>(L1298-J1298)*24*60</f>
        <v>0</v>
      </c>
      <c r="N1298" s="16">
        <f>Flights[[#This Row],[Length (min)]]/60</f>
        <v>1.4833333333333334</v>
      </c>
      <c r="O1298">
        <v>89</v>
      </c>
      <c r="P1298">
        <v>373</v>
      </c>
      <c r="Q1298" s="18">
        <f>IFERROR(Flights[[#This Row],[Distance]]/Flights[[#This Row],[Length (hr)]], "")</f>
        <v>251.46067415730337</v>
      </c>
      <c r="R1298" s="1">
        <v>0.40555555555555556</v>
      </c>
      <c r="S1298" s="1" t="str">
        <f>IF(Flights[[#This Row],[Length (hr)]]&lt;2, "No meal", IF(Flights[[#This Row],[Length (hr)]]&lt;3.5, "Light meal", "Full meal"))</f>
        <v>No meal</v>
      </c>
      <c r="T1298" s="1" t="str">
        <f>IF(AND(Flights[[#This Row],[Airline]]="US Airways", Flights[[#This Row],[Meal]]="Full Meal"), "Yes", "No")</f>
        <v>No</v>
      </c>
      <c r="U1298" s="1">
        <v>0.39861111111111114</v>
      </c>
      <c r="V1298">
        <v>-10</v>
      </c>
      <c r="W1298" s="1" t="str">
        <f>IF(Flights[[#This Row],[Arrival Delay]] = "", "Cancelled", IF(Flights[[#This Row],[Arrival Delay]]&gt;15, "Delayed", "On time"))</f>
        <v>On time</v>
      </c>
      <c r="X1298" t="str">
        <f>IF(Flights[[#This Row],[Status]]&lt;&gt;"Delayed","", IF(Flights[[#This Row],[Arrival Delay]]&gt;120, "Severe", IF(Flights[[#This Row],[Arrival Delay]]&gt;60, "Major", "Moderate")))</f>
        <v/>
      </c>
      <c r="Y1298" t="b">
        <v>0</v>
      </c>
      <c r="AA1298" t="str">
        <f>IF(OR(AND(Flights[[#This Row],[Status]]="Cancelled", Flights[[#This Row],[Cancellation Reason]]="Airline/Carrier"), Flights[[#This Row],[Delay Type]]="Severe"), "Yes", "No")</f>
        <v>No</v>
      </c>
    </row>
    <row r="1299" spans="1:27" x14ac:dyDescent="0.3">
      <c r="A1299" s="3">
        <v>42107</v>
      </c>
      <c r="B1299" s="22">
        <f>WEEKNUM(Flights[[#This Row],[Date]], 1)</f>
        <v>16</v>
      </c>
      <c r="C1299" s="22">
        <f>WEEKDAY(Flights[[#This Row],[Date]],1)</f>
        <v>2</v>
      </c>
      <c r="D1299" t="s">
        <v>405</v>
      </c>
      <c r="E1299" t="s">
        <v>1988</v>
      </c>
      <c r="F1299" t="s">
        <v>0</v>
      </c>
      <c r="G1299" t="s">
        <v>22</v>
      </c>
      <c r="H1299" t="str">
        <f>_xlfn.XLOOKUP(Flights[[#This Row],[Destination]], Airports!$A$2:$A$78, Airports!$D$2:$D$78)</f>
        <v>Columbus</v>
      </c>
      <c r="I1299" t="str" cm="1">
        <f t="array" ref="I1299">_xlfn.XLOOKUP(Flights[[#This Row],[Destination]],_xlfn._TRO_TRAILING( Airports!A:A),_xlfn._TRO_TRAILING( Airports!E:E), "Not found")</f>
        <v>OH</v>
      </c>
      <c r="J1299" s="1">
        <v>0.38958333333333334</v>
      </c>
      <c r="K1299" s="22">
        <f>HOUR(Flights[[#This Row],[Scheduled Departure]])</f>
        <v>9</v>
      </c>
      <c r="L1299" s="1">
        <v>0.38819444444444445</v>
      </c>
      <c r="M1299">
        <f>(L1299-J1299)*24*60</f>
        <v>-1.9999999999999929</v>
      </c>
      <c r="N1299" s="16">
        <f>Flights[[#This Row],[Length (min)]]/60</f>
        <v>4.333333333333333</v>
      </c>
      <c r="O1299">
        <v>260</v>
      </c>
      <c r="P1299">
        <v>1995</v>
      </c>
      <c r="Q1299" s="18">
        <f>IFERROR(Flights[[#This Row],[Distance]]/Flights[[#This Row],[Length (hr)]], "")</f>
        <v>460.38461538461542</v>
      </c>
      <c r="R1299" s="1">
        <v>0.7006944444444444</v>
      </c>
      <c r="S1299" s="1" t="str">
        <f>IF(Flights[[#This Row],[Length (hr)]]&lt;2, "No meal", IF(Flights[[#This Row],[Length (hr)]]&lt;3.5, "Light meal", "Full meal"))</f>
        <v>Full meal</v>
      </c>
      <c r="T1299" s="1" t="str">
        <f>IF(AND(Flights[[#This Row],[Airline]]="US Airways", Flights[[#This Row],[Meal]]="Full Meal"), "Yes", "No")</f>
        <v>Yes</v>
      </c>
      <c r="U1299" s="1">
        <v>0.69374999999999998</v>
      </c>
      <c r="V1299">
        <v>-10</v>
      </c>
      <c r="W1299" s="1" t="str">
        <f>IF(Flights[[#This Row],[Arrival Delay]] = "", "Cancelled", IF(Flights[[#This Row],[Arrival Delay]]&gt;15, "Delayed", "On time"))</f>
        <v>On time</v>
      </c>
      <c r="X1299" t="str">
        <f>IF(Flights[[#This Row],[Status]]&lt;&gt;"Delayed","", IF(Flights[[#This Row],[Arrival Delay]]&gt;120, "Severe", IF(Flights[[#This Row],[Arrival Delay]]&gt;60, "Major", "Moderate")))</f>
        <v/>
      </c>
      <c r="Y1299" t="b">
        <v>0</v>
      </c>
      <c r="AA1299" t="str">
        <f>IF(OR(AND(Flights[[#This Row],[Status]]="Cancelled", Flights[[#This Row],[Cancellation Reason]]="Airline/Carrier"), Flights[[#This Row],[Delay Type]]="Severe"), "Yes", "No")</f>
        <v>No</v>
      </c>
    </row>
    <row r="1300" spans="1:27" x14ac:dyDescent="0.3">
      <c r="A1300" s="3">
        <v>42107</v>
      </c>
      <c r="B1300" s="22">
        <f>WEEKNUM(Flights[[#This Row],[Date]], 1)</f>
        <v>16</v>
      </c>
      <c r="C1300" s="22">
        <f>WEEKDAY(Flights[[#This Row],[Date]],1)</f>
        <v>2</v>
      </c>
      <c r="D1300" t="s">
        <v>1258</v>
      </c>
      <c r="E1300" t="s">
        <v>1989</v>
      </c>
      <c r="F1300" t="s">
        <v>0</v>
      </c>
      <c r="G1300" t="s">
        <v>349</v>
      </c>
      <c r="H1300" t="str">
        <f>_xlfn.XLOOKUP(Flights[[#This Row],[Destination]], Airports!$A$2:$A$78, Airports!$D$2:$D$78)</f>
        <v>Salt Lake City</v>
      </c>
      <c r="I1300" t="str" cm="1">
        <f t="array" ref="I1300">_xlfn.XLOOKUP(Flights[[#This Row],[Destination]],_xlfn._TRO_TRAILING( Airports!A:A),_xlfn._TRO_TRAILING( Airports!E:E), "Not found")</f>
        <v>UT</v>
      </c>
      <c r="J1300" s="1">
        <v>0.43055555555555558</v>
      </c>
      <c r="K1300" s="22">
        <f>HOUR(Flights[[#This Row],[Scheduled Departure]])</f>
        <v>10</v>
      </c>
      <c r="L1300" s="1">
        <v>0.43472222222222223</v>
      </c>
      <c r="M1300">
        <f>(L1300-J1300)*24*60</f>
        <v>5.9999999999999787</v>
      </c>
      <c r="N1300" s="16">
        <f>Flights[[#This Row],[Length (min)]]/60</f>
        <v>1.7</v>
      </c>
      <c r="O1300">
        <v>102</v>
      </c>
      <c r="P1300">
        <v>590</v>
      </c>
      <c r="Q1300" s="18">
        <f>IFERROR(Flights[[#This Row],[Distance]]/Flights[[#This Row],[Length (hr)]], "")</f>
        <v>347.05882352941177</v>
      </c>
      <c r="R1300" s="1">
        <v>0.54583333333333328</v>
      </c>
      <c r="S1300" s="1" t="str">
        <f>IF(Flights[[#This Row],[Length (hr)]]&lt;2, "No meal", IF(Flights[[#This Row],[Length (hr)]]&lt;3.5, "Light meal", "Full meal"))</f>
        <v>No meal</v>
      </c>
      <c r="T1300" s="1" t="str">
        <f>IF(AND(Flights[[#This Row],[Airline]]="US Airways", Flights[[#This Row],[Meal]]="Full Meal"), "Yes", "No")</f>
        <v>No</v>
      </c>
      <c r="U1300" s="1">
        <v>0.54722222222222228</v>
      </c>
      <c r="V1300">
        <v>2</v>
      </c>
      <c r="W1300" s="1" t="str">
        <f>IF(Flights[[#This Row],[Arrival Delay]] = "", "Cancelled", IF(Flights[[#This Row],[Arrival Delay]]&gt;15, "Delayed", "On time"))</f>
        <v>On time</v>
      </c>
      <c r="X1300" t="str">
        <f>IF(Flights[[#This Row],[Status]]&lt;&gt;"Delayed","", IF(Flights[[#This Row],[Arrival Delay]]&gt;120, "Severe", IF(Flights[[#This Row],[Arrival Delay]]&gt;60, "Major", "Moderate")))</f>
        <v/>
      </c>
      <c r="Y1300" t="b">
        <v>0</v>
      </c>
      <c r="AA1300" t="str">
        <f>IF(OR(AND(Flights[[#This Row],[Status]]="Cancelled", Flights[[#This Row],[Cancellation Reason]]="Airline/Carrier"), Flights[[#This Row],[Delay Type]]="Severe"), "Yes", "No")</f>
        <v>No</v>
      </c>
    </row>
    <row r="1301" spans="1:27" x14ac:dyDescent="0.3">
      <c r="A1301" s="3">
        <v>42107</v>
      </c>
      <c r="B1301" s="22">
        <f>WEEKNUM(Flights[[#This Row],[Date]], 1)</f>
        <v>16</v>
      </c>
      <c r="C1301" s="22">
        <f>WEEKDAY(Flights[[#This Row],[Date]],1)</f>
        <v>2</v>
      </c>
      <c r="D1301" t="s">
        <v>461</v>
      </c>
      <c r="E1301" t="s">
        <v>1996</v>
      </c>
      <c r="F1301" t="s">
        <v>0</v>
      </c>
      <c r="G1301" t="s">
        <v>12</v>
      </c>
      <c r="H1301" t="str">
        <f>_xlfn.XLOOKUP(Flights[[#This Row],[Destination]], Airports!$A$2:$A$78, Airports!$D$2:$D$78)</f>
        <v>New York</v>
      </c>
      <c r="I1301" t="str" cm="1">
        <f t="array" ref="I1301">_xlfn.XLOOKUP(Flights[[#This Row],[Destination]],_xlfn._TRO_TRAILING( Airports!A:A),_xlfn._TRO_TRAILING( Airports!E:E), "Not found")</f>
        <v>NY</v>
      </c>
      <c r="J1301" s="1">
        <v>0.44791666666666669</v>
      </c>
      <c r="K1301" s="22">
        <f>HOUR(Flights[[#This Row],[Scheduled Departure]])</f>
        <v>10</v>
      </c>
      <c r="L1301" s="1">
        <v>0.45069444444444445</v>
      </c>
      <c r="M1301">
        <f>(L1301-J1301)*24*60</f>
        <v>3.9999999999999858</v>
      </c>
      <c r="N1301" s="16">
        <f>Flights[[#This Row],[Length (min)]]/60</f>
        <v>5.2666666666666666</v>
      </c>
      <c r="O1301">
        <v>316</v>
      </c>
      <c r="P1301">
        <v>2475</v>
      </c>
      <c r="Q1301" s="18">
        <f>IFERROR(Flights[[#This Row],[Distance]]/Flights[[#This Row],[Length (hr)]], "")</f>
        <v>469.9367088607595</v>
      </c>
      <c r="R1301" s="1">
        <v>0.80208333333333337</v>
      </c>
      <c r="S1301" s="1" t="str">
        <f>IF(Flights[[#This Row],[Length (hr)]]&lt;2, "No meal", IF(Flights[[#This Row],[Length (hr)]]&lt;3.5, "Light meal", "Full meal"))</f>
        <v>Full meal</v>
      </c>
      <c r="T1301" s="1" t="str">
        <f>IF(AND(Flights[[#This Row],[Airline]]="US Airways", Flights[[#This Row],[Meal]]="Full Meal"), "Yes", "No")</f>
        <v>No</v>
      </c>
      <c r="U1301" s="1">
        <v>0.79513888888888884</v>
      </c>
      <c r="V1301">
        <v>-10</v>
      </c>
      <c r="W1301" s="1" t="str">
        <f>IF(Flights[[#This Row],[Arrival Delay]] = "", "Cancelled", IF(Flights[[#This Row],[Arrival Delay]]&gt;15, "Delayed", "On time"))</f>
        <v>On time</v>
      </c>
      <c r="X1301" t="str">
        <f>IF(Flights[[#This Row],[Status]]&lt;&gt;"Delayed","", IF(Flights[[#This Row],[Arrival Delay]]&gt;120, "Severe", IF(Flights[[#This Row],[Arrival Delay]]&gt;60, "Major", "Moderate")))</f>
        <v/>
      </c>
      <c r="Y1301" t="b">
        <v>0</v>
      </c>
      <c r="AA1301" t="str">
        <f>IF(OR(AND(Flights[[#This Row],[Status]]="Cancelled", Flights[[#This Row],[Cancellation Reason]]="Airline/Carrier"), Flights[[#This Row],[Delay Type]]="Severe"), "Yes", "No")</f>
        <v>No</v>
      </c>
    </row>
    <row r="1302" spans="1:27" x14ac:dyDescent="0.3">
      <c r="A1302" s="3">
        <v>42107</v>
      </c>
      <c r="B1302" s="22">
        <f>WEEKNUM(Flights[[#This Row],[Date]], 1)</f>
        <v>16</v>
      </c>
      <c r="C1302" s="22">
        <f>WEEKDAY(Flights[[#This Row],[Date]],1)</f>
        <v>2</v>
      </c>
      <c r="D1302" t="s">
        <v>1136</v>
      </c>
      <c r="E1302" t="s">
        <v>1991</v>
      </c>
      <c r="F1302" t="s">
        <v>0</v>
      </c>
      <c r="G1302" t="s">
        <v>24</v>
      </c>
      <c r="H1302" t="str">
        <f>_xlfn.XLOOKUP(Flights[[#This Row],[Destination]], Airports!$A$2:$A$78, Airports!$D$2:$D$78)</f>
        <v>Portland</v>
      </c>
      <c r="I1302" t="str" cm="1">
        <f t="array" ref="I1302">_xlfn.XLOOKUP(Flights[[#This Row],[Destination]],_xlfn._TRO_TRAILING( Airports!A:A),_xlfn._TRO_TRAILING( Airports!E:E), "Not found")</f>
        <v>OR</v>
      </c>
      <c r="J1302" s="1">
        <v>0.45833333333333331</v>
      </c>
      <c r="K1302" s="22">
        <f>HOUR(Flights[[#This Row],[Scheduled Departure]])</f>
        <v>11</v>
      </c>
      <c r="L1302" s="1">
        <v>0.45902777777777776</v>
      </c>
      <c r="M1302">
        <f>(L1302-J1302)*24*60</f>
        <v>0.99999999999999645</v>
      </c>
      <c r="N1302" s="16">
        <f>Flights[[#This Row],[Length (min)]]/60</f>
        <v>2.3166666666666669</v>
      </c>
      <c r="O1302">
        <v>139</v>
      </c>
      <c r="P1302">
        <v>834</v>
      </c>
      <c r="Q1302" s="18">
        <f>IFERROR(Flights[[#This Row],[Distance]]/Flights[[#This Row],[Length (hr)]], "")</f>
        <v>359.99999999999994</v>
      </c>
      <c r="R1302" s="1">
        <v>0.55694444444444446</v>
      </c>
      <c r="S1302" s="1" t="str">
        <f>IF(Flights[[#This Row],[Length (hr)]]&lt;2, "No meal", IF(Flights[[#This Row],[Length (hr)]]&lt;3.5, "Light meal", "Full meal"))</f>
        <v>Light meal</v>
      </c>
      <c r="T1302" s="1" t="str">
        <f>IF(AND(Flights[[#This Row],[Airline]]="US Airways", Flights[[#This Row],[Meal]]="Full Meal"), "Yes", "No")</f>
        <v>No</v>
      </c>
      <c r="U1302" s="1">
        <v>0.55555555555555558</v>
      </c>
      <c r="V1302">
        <v>-2</v>
      </c>
      <c r="W1302" s="1" t="str">
        <f>IF(Flights[[#This Row],[Arrival Delay]] = "", "Cancelled", IF(Flights[[#This Row],[Arrival Delay]]&gt;15, "Delayed", "On time"))</f>
        <v>On time</v>
      </c>
      <c r="X1302" t="str">
        <f>IF(Flights[[#This Row],[Status]]&lt;&gt;"Delayed","", IF(Flights[[#This Row],[Arrival Delay]]&gt;120, "Severe", IF(Flights[[#This Row],[Arrival Delay]]&gt;60, "Major", "Moderate")))</f>
        <v/>
      </c>
      <c r="Y1302" t="b">
        <v>0</v>
      </c>
      <c r="AA1302" t="str">
        <f>IF(OR(AND(Flights[[#This Row],[Status]]="Cancelled", Flights[[#This Row],[Cancellation Reason]]="Airline/Carrier"), Flights[[#This Row],[Delay Type]]="Severe"), "Yes", "No")</f>
        <v>No</v>
      </c>
    </row>
    <row r="1303" spans="1:27" x14ac:dyDescent="0.3">
      <c r="A1303" s="3">
        <v>42107</v>
      </c>
      <c r="B1303" s="22">
        <f>WEEKNUM(Flights[[#This Row],[Date]], 1)</f>
        <v>16</v>
      </c>
      <c r="C1303" s="22">
        <f>WEEKDAY(Flights[[#This Row],[Date]],1)</f>
        <v>2</v>
      </c>
      <c r="D1303" t="s">
        <v>67</v>
      </c>
      <c r="E1303" t="s">
        <v>1987</v>
      </c>
      <c r="F1303" t="s">
        <v>0</v>
      </c>
      <c r="G1303" t="s">
        <v>6</v>
      </c>
      <c r="H1303" t="str">
        <f>_xlfn.XLOOKUP(Flights[[#This Row],[Destination]], Airports!$A$2:$A$78, Airports!$D$2:$D$78)</f>
        <v>Nashville</v>
      </c>
      <c r="I1303" t="str" cm="1">
        <f t="array" ref="I1303">_xlfn.XLOOKUP(Flights[[#This Row],[Destination]],_xlfn._TRO_TRAILING( Airports!A:A),_xlfn._TRO_TRAILING( Airports!E:E), "Not found")</f>
        <v>TN</v>
      </c>
      <c r="J1303" s="1">
        <v>0.55902777777777779</v>
      </c>
      <c r="K1303" s="22">
        <f>HOUR(Flights[[#This Row],[Scheduled Departure]])</f>
        <v>13</v>
      </c>
      <c r="L1303" s="1">
        <v>0.55625000000000002</v>
      </c>
      <c r="M1303">
        <f>(L1303-J1303)*24*60</f>
        <v>-3.9999999999999858</v>
      </c>
      <c r="N1303" s="16">
        <f>Flights[[#This Row],[Length (min)]]/60</f>
        <v>4.1500000000000004</v>
      </c>
      <c r="O1303">
        <v>249</v>
      </c>
      <c r="P1303">
        <v>1797</v>
      </c>
      <c r="Q1303" s="18">
        <f>IFERROR(Flights[[#This Row],[Distance]]/Flights[[#This Row],[Length (hr)]], "")</f>
        <v>433.01204819277103</v>
      </c>
      <c r="R1303" s="1">
        <v>0.80972222222222223</v>
      </c>
      <c r="S1303" s="1" t="str">
        <f>IF(Flights[[#This Row],[Length (hr)]]&lt;2, "No meal", IF(Flights[[#This Row],[Length (hr)]]&lt;3.5, "Light meal", "Full meal"))</f>
        <v>Full meal</v>
      </c>
      <c r="T1303" s="1" t="str">
        <f>IF(AND(Flights[[#This Row],[Airline]]="US Airways", Flights[[#This Row],[Meal]]="Full Meal"), "Yes", "No")</f>
        <v>No</v>
      </c>
      <c r="U1303" s="1">
        <v>0.8125</v>
      </c>
      <c r="V1303">
        <v>4</v>
      </c>
      <c r="W1303" s="1" t="str">
        <f>IF(Flights[[#This Row],[Arrival Delay]] = "", "Cancelled", IF(Flights[[#This Row],[Arrival Delay]]&gt;15, "Delayed", "On time"))</f>
        <v>On time</v>
      </c>
      <c r="X1303" t="str">
        <f>IF(Flights[[#This Row],[Status]]&lt;&gt;"Delayed","", IF(Flights[[#This Row],[Arrival Delay]]&gt;120, "Severe", IF(Flights[[#This Row],[Arrival Delay]]&gt;60, "Major", "Moderate")))</f>
        <v/>
      </c>
      <c r="Y1303" t="b">
        <v>0</v>
      </c>
      <c r="AA1303" t="str">
        <f>IF(OR(AND(Flights[[#This Row],[Status]]="Cancelled", Flights[[#This Row],[Cancellation Reason]]="Airline/Carrier"), Flights[[#This Row],[Delay Type]]="Severe"), "Yes", "No")</f>
        <v>No</v>
      </c>
    </row>
    <row r="1304" spans="1:27" x14ac:dyDescent="0.3">
      <c r="A1304" s="3">
        <v>42107</v>
      </c>
      <c r="B1304" s="22">
        <f>WEEKNUM(Flights[[#This Row],[Date]], 1)</f>
        <v>16</v>
      </c>
      <c r="C1304" s="22">
        <f>WEEKDAY(Flights[[#This Row],[Date]],1)</f>
        <v>2</v>
      </c>
      <c r="D1304" t="s">
        <v>145</v>
      </c>
      <c r="E1304" t="s">
        <v>1987</v>
      </c>
      <c r="F1304" t="s">
        <v>0</v>
      </c>
      <c r="G1304" t="s">
        <v>3</v>
      </c>
      <c r="H1304" t="str">
        <f>_xlfn.XLOOKUP(Flights[[#This Row],[Destination]], Airports!$A$2:$A$78, Airports!$D$2:$D$78)</f>
        <v>Dallas</v>
      </c>
      <c r="I1304" t="str" cm="1">
        <f t="array" ref="I1304">_xlfn.XLOOKUP(Flights[[#This Row],[Destination]],_xlfn._TRO_TRAILING( Airports!A:A),_xlfn._TRO_TRAILING( Airports!E:E), "Not found")</f>
        <v>TX</v>
      </c>
      <c r="J1304" s="1">
        <v>0.60555555555555551</v>
      </c>
      <c r="K1304" s="22">
        <f>HOUR(Flights[[#This Row],[Scheduled Departure]])</f>
        <v>14</v>
      </c>
      <c r="L1304" s="1">
        <v>0.66249999999999998</v>
      </c>
      <c r="M1304">
        <f>(L1304-J1304)*24*60</f>
        <v>82.000000000000028</v>
      </c>
      <c r="N1304" s="16">
        <f>Flights[[#This Row],[Length (min)]]/60</f>
        <v>3.0166666666666666</v>
      </c>
      <c r="O1304">
        <v>181</v>
      </c>
      <c r="P1304">
        <v>1235</v>
      </c>
      <c r="Q1304" s="18">
        <f>IFERROR(Flights[[#This Row],[Distance]]/Flights[[#This Row],[Length (hr)]], "")</f>
        <v>409.39226519337018</v>
      </c>
      <c r="R1304" s="1">
        <v>0.82013888888888886</v>
      </c>
      <c r="S1304" s="1" t="str">
        <f>IF(Flights[[#This Row],[Length (hr)]]&lt;2, "No meal", IF(Flights[[#This Row],[Length (hr)]]&lt;3.5, "Light meal", "Full meal"))</f>
        <v>Light meal</v>
      </c>
      <c r="T1304" s="1" t="str">
        <f>IF(AND(Flights[[#This Row],[Airline]]="US Airways", Flights[[#This Row],[Meal]]="Full Meal"), "Yes", "No")</f>
        <v>No</v>
      </c>
      <c r="U1304" s="1">
        <v>0.87152777777777779</v>
      </c>
      <c r="V1304">
        <v>74</v>
      </c>
      <c r="W1304" s="1" t="str">
        <f>IF(Flights[[#This Row],[Arrival Delay]] = "", "Cancelled", IF(Flights[[#This Row],[Arrival Delay]]&gt;15, "Delayed", "On time"))</f>
        <v>Delayed</v>
      </c>
      <c r="X1304" t="str">
        <f>IF(Flights[[#This Row],[Status]]&lt;&gt;"Delayed","", IF(Flights[[#This Row],[Arrival Delay]]&gt;120, "Severe", IF(Flights[[#This Row],[Arrival Delay]]&gt;60, "Major", "Moderate")))</f>
        <v>Major</v>
      </c>
      <c r="Y1304" t="b">
        <v>0</v>
      </c>
      <c r="AA1304" t="str">
        <f>IF(OR(AND(Flights[[#This Row],[Status]]="Cancelled", Flights[[#This Row],[Cancellation Reason]]="Airline/Carrier"), Flights[[#This Row],[Delay Type]]="Severe"), "Yes", "No")</f>
        <v>No</v>
      </c>
    </row>
    <row r="1305" spans="1:27" x14ac:dyDescent="0.3">
      <c r="A1305" s="3">
        <v>42107</v>
      </c>
      <c r="B1305" s="22">
        <f>WEEKNUM(Flights[[#This Row],[Date]], 1)</f>
        <v>16</v>
      </c>
      <c r="C1305" s="22">
        <f>WEEKDAY(Flights[[#This Row],[Date]],1)</f>
        <v>2</v>
      </c>
      <c r="D1305" t="s">
        <v>528</v>
      </c>
      <c r="E1305" t="s">
        <v>1994</v>
      </c>
      <c r="F1305" t="s">
        <v>0</v>
      </c>
      <c r="G1305" t="s">
        <v>331</v>
      </c>
      <c r="H1305" t="str">
        <f>_xlfn.XLOOKUP(Flights[[#This Row],[Destination]], Airports!$A$2:$A$78, Airports!$D$2:$D$78)</f>
        <v>Palm Springs</v>
      </c>
      <c r="I1305" t="str" cm="1">
        <f t="array" ref="I1305">_xlfn.XLOOKUP(Flights[[#This Row],[Destination]],_xlfn._TRO_TRAILING( Airports!A:A),_xlfn._TRO_TRAILING( Airports!E:E), "Not found")</f>
        <v>CA</v>
      </c>
      <c r="J1305" s="1">
        <v>0.65208333333333335</v>
      </c>
      <c r="K1305" s="22">
        <f>HOUR(Flights[[#This Row],[Scheduled Departure]])</f>
        <v>15</v>
      </c>
      <c r="L1305" s="1">
        <v>0.65</v>
      </c>
      <c r="M1305">
        <f>(L1305-J1305)*24*60</f>
        <v>-2.9999999999999893</v>
      </c>
      <c r="N1305" s="16">
        <f>Flights[[#This Row],[Length (min)]]/60</f>
        <v>0.78333333333333333</v>
      </c>
      <c r="O1305">
        <v>47</v>
      </c>
      <c r="P1305">
        <v>110</v>
      </c>
      <c r="Q1305" s="18">
        <f>IFERROR(Flights[[#This Row],[Distance]]/Flights[[#This Row],[Length (hr)]], "")</f>
        <v>140.42553191489361</v>
      </c>
      <c r="R1305" s="1">
        <v>0.69097222222222221</v>
      </c>
      <c r="S1305" s="1" t="str">
        <f>IF(Flights[[#This Row],[Length (hr)]]&lt;2, "No meal", IF(Flights[[#This Row],[Length (hr)]]&lt;3.5, "Light meal", "Full meal"))</f>
        <v>No meal</v>
      </c>
      <c r="T1305" s="1" t="str">
        <f>IF(AND(Flights[[#This Row],[Airline]]="US Airways", Flights[[#This Row],[Meal]]="Full Meal"), "Yes", "No")</f>
        <v>No</v>
      </c>
      <c r="U1305" s="1">
        <v>0.68263888888888891</v>
      </c>
      <c r="V1305">
        <v>-12</v>
      </c>
      <c r="W1305" s="1" t="str">
        <f>IF(Flights[[#This Row],[Arrival Delay]] = "", "Cancelled", IF(Flights[[#This Row],[Arrival Delay]]&gt;15, "Delayed", "On time"))</f>
        <v>On time</v>
      </c>
      <c r="X1305" t="str">
        <f>IF(Flights[[#This Row],[Status]]&lt;&gt;"Delayed","", IF(Flights[[#This Row],[Arrival Delay]]&gt;120, "Severe", IF(Flights[[#This Row],[Arrival Delay]]&gt;60, "Major", "Moderate")))</f>
        <v/>
      </c>
      <c r="Y1305" t="b">
        <v>0</v>
      </c>
      <c r="AA1305" t="str">
        <f>IF(OR(AND(Flights[[#This Row],[Status]]="Cancelled", Flights[[#This Row],[Cancellation Reason]]="Airline/Carrier"), Flights[[#This Row],[Delay Type]]="Severe"), "Yes", "No")</f>
        <v>No</v>
      </c>
    </row>
    <row r="1306" spans="1:27" x14ac:dyDescent="0.3">
      <c r="A1306" s="3">
        <v>42107</v>
      </c>
      <c r="B1306" s="22">
        <f>WEEKNUM(Flights[[#This Row],[Date]], 1)</f>
        <v>16</v>
      </c>
      <c r="C1306" s="22">
        <f>WEEKDAY(Flights[[#This Row],[Date]],1)</f>
        <v>2</v>
      </c>
      <c r="D1306" t="s">
        <v>1241</v>
      </c>
      <c r="E1306" t="s">
        <v>1988</v>
      </c>
      <c r="F1306" t="s">
        <v>0</v>
      </c>
      <c r="G1306" t="s">
        <v>29</v>
      </c>
      <c r="H1306" t="str">
        <f>_xlfn.XLOOKUP(Flights[[#This Row],[Destination]], Airports!$A$2:$A$78, Airports!$D$2:$D$78)</f>
        <v>Phoenix</v>
      </c>
      <c r="I1306" t="str" cm="1">
        <f t="array" ref="I1306">_xlfn.XLOOKUP(Flights[[#This Row],[Destination]],_xlfn._TRO_TRAILING( Airports!A:A),_xlfn._TRO_TRAILING( Airports!E:E), "Not found")</f>
        <v>AZ</v>
      </c>
      <c r="J1306" s="1">
        <v>0.74027777777777781</v>
      </c>
      <c r="K1306" s="22">
        <f>HOUR(Flights[[#This Row],[Scheduled Departure]])</f>
        <v>17</v>
      </c>
      <c r="L1306" s="1">
        <v>0.73472222222222228</v>
      </c>
      <c r="M1306">
        <f>(L1306-J1306)*24*60</f>
        <v>-7.9999999999999716</v>
      </c>
      <c r="N1306" s="16">
        <f>Flights[[#This Row],[Length (min)]]/60</f>
        <v>1.6333333333333333</v>
      </c>
      <c r="O1306">
        <v>98</v>
      </c>
      <c r="P1306">
        <v>370</v>
      </c>
      <c r="Q1306" s="18">
        <f>IFERROR(Flights[[#This Row],[Distance]]/Flights[[#This Row],[Length (hr)]], "")</f>
        <v>226.53061224489795</v>
      </c>
      <c r="R1306" s="1">
        <v>0.8</v>
      </c>
      <c r="S1306" s="1" t="str">
        <f>IF(Flights[[#This Row],[Length (hr)]]&lt;2, "No meal", IF(Flights[[#This Row],[Length (hr)]]&lt;3.5, "Light meal", "Full meal"))</f>
        <v>No meal</v>
      </c>
      <c r="T1306" s="1" t="str">
        <f>IF(AND(Flights[[#This Row],[Airline]]="US Airways", Flights[[#This Row],[Meal]]="Full Meal"), "Yes", "No")</f>
        <v>No</v>
      </c>
      <c r="U1306" s="1">
        <v>0.80277777777777781</v>
      </c>
      <c r="V1306">
        <v>4</v>
      </c>
      <c r="W1306" s="1" t="str">
        <f>IF(Flights[[#This Row],[Arrival Delay]] = "", "Cancelled", IF(Flights[[#This Row],[Arrival Delay]]&gt;15, "Delayed", "On time"))</f>
        <v>On time</v>
      </c>
      <c r="X1306" t="str">
        <f>IF(Flights[[#This Row],[Status]]&lt;&gt;"Delayed","", IF(Flights[[#This Row],[Arrival Delay]]&gt;120, "Severe", IF(Flights[[#This Row],[Arrival Delay]]&gt;60, "Major", "Moderate")))</f>
        <v/>
      </c>
      <c r="Y1306" t="b">
        <v>0</v>
      </c>
      <c r="AA1306" t="str">
        <f>IF(OR(AND(Flights[[#This Row],[Status]]="Cancelled", Flights[[#This Row],[Cancellation Reason]]="Airline/Carrier"), Flights[[#This Row],[Delay Type]]="Severe"), "Yes", "No")</f>
        <v>No</v>
      </c>
    </row>
    <row r="1307" spans="1:27" x14ac:dyDescent="0.3">
      <c r="A1307" s="3">
        <v>42108</v>
      </c>
      <c r="B1307" s="22">
        <f>WEEKNUM(Flights[[#This Row],[Date]], 1)</f>
        <v>16</v>
      </c>
      <c r="C1307" s="22">
        <f>WEEKDAY(Flights[[#This Row],[Date]],1)</f>
        <v>3</v>
      </c>
      <c r="D1307" t="s">
        <v>1245</v>
      </c>
      <c r="E1307" t="s">
        <v>1988</v>
      </c>
      <c r="F1307" t="s">
        <v>0</v>
      </c>
      <c r="G1307" t="s">
        <v>27</v>
      </c>
      <c r="H1307" t="str">
        <f>_xlfn.XLOOKUP(Flights[[#This Row],[Destination]], Airports!$A$2:$A$78, Airports!$D$2:$D$78)</f>
        <v>Charlotte</v>
      </c>
      <c r="I1307" t="str" cm="1">
        <f t="array" ref="I1307">_xlfn.XLOOKUP(Flights[[#This Row],[Destination]],_xlfn._TRO_TRAILING( Airports!A:A),_xlfn._TRO_TRAILING( Airports!E:E), "Not found")</f>
        <v>NC</v>
      </c>
      <c r="J1307" s="1">
        <v>2.8472222222222222E-2</v>
      </c>
      <c r="K1307" s="22">
        <f>HOUR(Flights[[#This Row],[Scheduled Departure]])</f>
        <v>0</v>
      </c>
      <c r="L1307" s="1">
        <v>2.7083333333333334E-2</v>
      </c>
      <c r="M1307">
        <f>(L1307-J1307)*24*60</f>
        <v>-1.9999999999999978</v>
      </c>
      <c r="N1307" s="16">
        <f>Flights[[#This Row],[Length (min)]]/60</f>
        <v>4.7333333333333334</v>
      </c>
      <c r="O1307">
        <v>284</v>
      </c>
      <c r="P1307">
        <v>2125</v>
      </c>
      <c r="Q1307" s="18">
        <f>IFERROR(Flights[[#This Row],[Distance]]/Flights[[#This Row],[Length (hr)]], "")</f>
        <v>448.94366197183098</v>
      </c>
      <c r="R1307" s="1">
        <v>0.3527777777777778</v>
      </c>
      <c r="S1307" s="1" t="str">
        <f>IF(Flights[[#This Row],[Length (hr)]]&lt;2, "No meal", IF(Flights[[#This Row],[Length (hr)]]&lt;3.5, "Light meal", "Full meal"))</f>
        <v>Full meal</v>
      </c>
      <c r="T1307" s="1" t="str">
        <f>IF(AND(Flights[[#This Row],[Airline]]="US Airways", Flights[[#This Row],[Meal]]="Full Meal"), "Yes", "No")</f>
        <v>Yes</v>
      </c>
      <c r="U1307" s="1">
        <v>0.34930555555555554</v>
      </c>
      <c r="V1307">
        <v>-5</v>
      </c>
      <c r="W1307" s="1" t="str">
        <f>IF(Flights[[#This Row],[Arrival Delay]] = "", "Cancelled", IF(Flights[[#This Row],[Arrival Delay]]&gt;15, "Delayed", "On time"))</f>
        <v>On time</v>
      </c>
      <c r="X1307" t="str">
        <f>IF(Flights[[#This Row],[Status]]&lt;&gt;"Delayed","", IF(Flights[[#This Row],[Arrival Delay]]&gt;120, "Severe", IF(Flights[[#This Row],[Arrival Delay]]&gt;60, "Major", "Moderate")))</f>
        <v/>
      </c>
      <c r="Y1307" t="b">
        <v>0</v>
      </c>
      <c r="AA1307" t="str">
        <f>IF(OR(AND(Flights[[#This Row],[Status]]="Cancelled", Flights[[#This Row],[Cancellation Reason]]="Airline/Carrier"), Flights[[#This Row],[Delay Type]]="Severe"), "Yes", "No")</f>
        <v>No</v>
      </c>
    </row>
    <row r="1308" spans="1:27" x14ac:dyDescent="0.3">
      <c r="A1308" s="3">
        <v>42108</v>
      </c>
      <c r="B1308" s="22">
        <f>WEEKNUM(Flights[[#This Row],[Date]], 1)</f>
        <v>16</v>
      </c>
      <c r="C1308" s="22">
        <f>WEEKDAY(Flights[[#This Row],[Date]],1)</f>
        <v>3</v>
      </c>
      <c r="D1308" t="s">
        <v>938</v>
      </c>
      <c r="E1308" t="s">
        <v>1988</v>
      </c>
      <c r="F1308" t="s">
        <v>0</v>
      </c>
      <c r="G1308" t="s">
        <v>31</v>
      </c>
      <c r="H1308" t="str">
        <f>_xlfn.XLOOKUP(Flights[[#This Row],[Destination]], Airports!$A$2:$A$78, Airports!$D$2:$D$78)</f>
        <v>Raleigh</v>
      </c>
      <c r="I1308" t="str" cm="1">
        <f t="array" ref="I1308">_xlfn.XLOOKUP(Flights[[#This Row],[Destination]],_xlfn._TRO_TRAILING( Airports!A:A),_xlfn._TRO_TRAILING( Airports!E:E), "Not found")</f>
        <v>NC</v>
      </c>
      <c r="J1308" s="1">
        <v>0.34097222222222223</v>
      </c>
      <c r="K1308" s="22">
        <f>HOUR(Flights[[#This Row],[Scheduled Departure]])</f>
        <v>8</v>
      </c>
      <c r="L1308" s="1">
        <v>0.33541666666666664</v>
      </c>
      <c r="M1308">
        <f>(L1308-J1308)*24*60</f>
        <v>-8.0000000000000515</v>
      </c>
      <c r="N1308" s="16">
        <f>Flights[[#This Row],[Length (min)]]/60</f>
        <v>4.7166666666666668</v>
      </c>
      <c r="O1308">
        <v>283</v>
      </c>
      <c r="P1308">
        <v>2239</v>
      </c>
      <c r="Q1308" s="18">
        <f>IFERROR(Flights[[#This Row],[Distance]]/Flights[[#This Row],[Length (hr)]], "")</f>
        <v>474.69964664310953</v>
      </c>
      <c r="R1308" s="1">
        <v>0.67152777777777772</v>
      </c>
      <c r="S1308" s="1" t="str">
        <f>IF(Flights[[#This Row],[Length (hr)]]&lt;2, "No meal", IF(Flights[[#This Row],[Length (hr)]]&lt;3.5, "Light meal", "Full meal"))</f>
        <v>Full meal</v>
      </c>
      <c r="T1308" s="1" t="str">
        <f>IF(AND(Flights[[#This Row],[Airline]]="US Airways", Flights[[#This Row],[Meal]]="Full Meal"), "Yes", "No")</f>
        <v>Yes</v>
      </c>
      <c r="U1308" s="1">
        <v>0.65694444444444444</v>
      </c>
      <c r="V1308">
        <v>-21</v>
      </c>
      <c r="W1308" s="1" t="str">
        <f>IF(Flights[[#This Row],[Arrival Delay]] = "", "Cancelled", IF(Flights[[#This Row],[Arrival Delay]]&gt;15, "Delayed", "On time"))</f>
        <v>On time</v>
      </c>
      <c r="X1308" t="str">
        <f>IF(Flights[[#This Row],[Status]]&lt;&gt;"Delayed","", IF(Flights[[#This Row],[Arrival Delay]]&gt;120, "Severe", IF(Flights[[#This Row],[Arrival Delay]]&gt;60, "Major", "Moderate")))</f>
        <v/>
      </c>
      <c r="Y1308" t="b">
        <v>0</v>
      </c>
      <c r="AA1308" t="str">
        <f>IF(OR(AND(Flights[[#This Row],[Status]]="Cancelled", Flights[[#This Row],[Cancellation Reason]]="Airline/Carrier"), Flights[[#This Row],[Delay Type]]="Severe"), "Yes", "No")</f>
        <v>No</v>
      </c>
    </row>
    <row r="1309" spans="1:27" x14ac:dyDescent="0.3">
      <c r="A1309" s="3">
        <v>42108</v>
      </c>
      <c r="B1309" s="22">
        <f>WEEKNUM(Flights[[#This Row],[Date]], 1)</f>
        <v>16</v>
      </c>
      <c r="C1309" s="22">
        <f>WEEKDAY(Flights[[#This Row],[Date]],1)</f>
        <v>3</v>
      </c>
      <c r="D1309" t="s">
        <v>1250</v>
      </c>
      <c r="E1309" t="s">
        <v>1990</v>
      </c>
      <c r="F1309" t="s">
        <v>0</v>
      </c>
      <c r="G1309" t="s">
        <v>293</v>
      </c>
      <c r="H1309" t="str">
        <f>_xlfn.XLOOKUP(Flights[[#This Row],[Destination]], Airports!$A$2:$A$78, Airports!$D$2:$D$78)</f>
        <v>Houston</v>
      </c>
      <c r="I1309" t="str" cm="1">
        <f t="array" ref="I1309">_xlfn.XLOOKUP(Flights[[#This Row],[Destination]],_xlfn._TRO_TRAILING( Airports!A:A),_xlfn._TRO_TRAILING( Airports!E:E), "Not found")</f>
        <v>TX</v>
      </c>
      <c r="J1309" s="1">
        <v>0.3576388888888889</v>
      </c>
      <c r="K1309" s="22">
        <f>HOUR(Flights[[#This Row],[Scheduled Departure]])</f>
        <v>8</v>
      </c>
      <c r="L1309" s="1">
        <v>0.37430555555555556</v>
      </c>
      <c r="M1309">
        <f>(L1309-J1309)*24*60</f>
        <v>23.999999999999993</v>
      </c>
      <c r="N1309" s="16">
        <f>Flights[[#This Row],[Length (min)]]/60</f>
        <v>3.25</v>
      </c>
      <c r="O1309">
        <v>195</v>
      </c>
      <c r="P1309">
        <v>1379</v>
      </c>
      <c r="Q1309" s="18">
        <f>IFERROR(Flights[[#This Row],[Distance]]/Flights[[#This Row],[Length (hr)]], "")</f>
        <v>424.30769230769232</v>
      </c>
      <c r="R1309" s="1">
        <v>0.5756944444444444</v>
      </c>
      <c r="S1309" s="1" t="str">
        <f>IF(Flights[[#This Row],[Length (hr)]]&lt;2, "No meal", IF(Flights[[#This Row],[Length (hr)]]&lt;3.5, "Light meal", "Full meal"))</f>
        <v>Light meal</v>
      </c>
      <c r="T1309" s="1" t="str">
        <f>IF(AND(Flights[[#This Row],[Airline]]="US Airways", Flights[[#This Row],[Meal]]="Full Meal"), "Yes", "No")</f>
        <v>No</v>
      </c>
      <c r="U1309" s="1">
        <v>0.59305555555555556</v>
      </c>
      <c r="V1309">
        <v>25</v>
      </c>
      <c r="W1309" s="1" t="str">
        <f>IF(Flights[[#This Row],[Arrival Delay]] = "", "Cancelled", IF(Flights[[#This Row],[Arrival Delay]]&gt;15, "Delayed", "On time"))</f>
        <v>Delayed</v>
      </c>
      <c r="X1309" t="str">
        <f>IF(Flights[[#This Row],[Status]]&lt;&gt;"Delayed","", IF(Flights[[#This Row],[Arrival Delay]]&gt;120, "Severe", IF(Flights[[#This Row],[Arrival Delay]]&gt;60, "Major", "Moderate")))</f>
        <v>Moderate</v>
      </c>
      <c r="Y1309" t="b">
        <v>0</v>
      </c>
      <c r="AA1309" t="str">
        <f>IF(OR(AND(Flights[[#This Row],[Status]]="Cancelled", Flights[[#This Row],[Cancellation Reason]]="Airline/Carrier"), Flights[[#This Row],[Delay Type]]="Severe"), "Yes", "No")</f>
        <v>No</v>
      </c>
    </row>
    <row r="1310" spans="1:27" x14ac:dyDescent="0.3">
      <c r="A1310" s="3">
        <v>42108</v>
      </c>
      <c r="B1310" s="22">
        <f>WEEKNUM(Flights[[#This Row],[Date]], 1)</f>
        <v>16</v>
      </c>
      <c r="C1310" s="22">
        <f>WEEKDAY(Flights[[#This Row],[Date]],1)</f>
        <v>3</v>
      </c>
      <c r="D1310" t="s">
        <v>937</v>
      </c>
      <c r="E1310" t="s">
        <v>1988</v>
      </c>
      <c r="F1310" t="s">
        <v>0</v>
      </c>
      <c r="G1310" t="s">
        <v>27</v>
      </c>
      <c r="H1310" t="str">
        <f>_xlfn.XLOOKUP(Flights[[#This Row],[Destination]], Airports!$A$2:$A$78, Airports!$D$2:$D$78)</f>
        <v>Charlotte</v>
      </c>
      <c r="I1310" t="str" cm="1">
        <f t="array" ref="I1310">_xlfn.XLOOKUP(Flights[[#This Row],[Destination]],_xlfn._TRO_TRAILING( Airports!A:A),_xlfn._TRO_TRAILING( Airports!E:E), "Not found")</f>
        <v>NC</v>
      </c>
      <c r="J1310" s="1">
        <v>0.55277777777777781</v>
      </c>
      <c r="K1310" s="22">
        <f>HOUR(Flights[[#This Row],[Scheduled Departure]])</f>
        <v>13</v>
      </c>
      <c r="L1310" s="1">
        <v>0.54791666666666672</v>
      </c>
      <c r="M1310">
        <f>(L1310-J1310)*24*60</f>
        <v>-6.9999999999999751</v>
      </c>
      <c r="N1310" s="16">
        <f>Flights[[#This Row],[Length (min)]]/60</f>
        <v>4.6333333333333337</v>
      </c>
      <c r="O1310">
        <v>278</v>
      </c>
      <c r="P1310">
        <v>2125</v>
      </c>
      <c r="Q1310" s="18">
        <f>IFERROR(Flights[[#This Row],[Distance]]/Flights[[#This Row],[Length (hr)]], "")</f>
        <v>458.63309352517979</v>
      </c>
      <c r="R1310" s="1">
        <v>0.87708333333333333</v>
      </c>
      <c r="S1310" s="1" t="str">
        <f>IF(Flights[[#This Row],[Length (hr)]]&lt;2, "No meal", IF(Flights[[#This Row],[Length (hr)]]&lt;3.5, "Light meal", "Full meal"))</f>
        <v>Full meal</v>
      </c>
      <c r="T1310" s="1" t="str">
        <f>IF(AND(Flights[[#This Row],[Airline]]="US Airways", Flights[[#This Row],[Meal]]="Full Meal"), "Yes", "No")</f>
        <v>Yes</v>
      </c>
      <c r="U1310" s="1">
        <v>0.86597222222222225</v>
      </c>
      <c r="V1310">
        <v>-16</v>
      </c>
      <c r="W1310" s="1" t="str">
        <f>IF(Flights[[#This Row],[Arrival Delay]] = "", "Cancelled", IF(Flights[[#This Row],[Arrival Delay]]&gt;15, "Delayed", "On time"))</f>
        <v>On time</v>
      </c>
      <c r="X1310" t="str">
        <f>IF(Flights[[#This Row],[Status]]&lt;&gt;"Delayed","", IF(Flights[[#This Row],[Arrival Delay]]&gt;120, "Severe", IF(Flights[[#This Row],[Arrival Delay]]&gt;60, "Major", "Moderate")))</f>
        <v/>
      </c>
      <c r="Y1310" t="b">
        <v>0</v>
      </c>
      <c r="AA1310" t="str">
        <f>IF(OR(AND(Flights[[#This Row],[Status]]="Cancelled", Flights[[#This Row],[Cancellation Reason]]="Airline/Carrier"), Flights[[#This Row],[Delay Type]]="Severe"), "Yes", "No")</f>
        <v>No</v>
      </c>
    </row>
    <row r="1311" spans="1:27" x14ac:dyDescent="0.3">
      <c r="A1311" s="3">
        <v>42108</v>
      </c>
      <c r="B1311" s="22">
        <f>WEEKNUM(Flights[[#This Row],[Date]], 1)</f>
        <v>16</v>
      </c>
      <c r="C1311" s="22">
        <f>WEEKDAY(Flights[[#This Row],[Date]],1)</f>
        <v>3</v>
      </c>
      <c r="D1311" t="s">
        <v>529</v>
      </c>
      <c r="E1311" t="s">
        <v>1996</v>
      </c>
      <c r="F1311" t="s">
        <v>0</v>
      </c>
      <c r="G1311" t="s">
        <v>12</v>
      </c>
      <c r="H1311" t="str">
        <f>_xlfn.XLOOKUP(Flights[[#This Row],[Destination]], Airports!$A$2:$A$78, Airports!$D$2:$D$78)</f>
        <v>New York</v>
      </c>
      <c r="I1311" t="str" cm="1">
        <f t="array" ref="I1311">_xlfn.XLOOKUP(Flights[[#This Row],[Destination]],_xlfn._TRO_TRAILING( Airports!A:A),_xlfn._TRO_TRAILING( Airports!E:E), "Not found")</f>
        <v>NY</v>
      </c>
      <c r="J1311" s="1">
        <v>0.56944444444444442</v>
      </c>
      <c r="K1311" s="22">
        <f>HOUR(Flights[[#This Row],[Scheduled Departure]])</f>
        <v>13</v>
      </c>
      <c r="L1311" s="1">
        <v>0.56944444444444442</v>
      </c>
      <c r="M1311">
        <f>(L1311-J1311)*24*60</f>
        <v>0</v>
      </c>
      <c r="N1311" s="16">
        <f>Flights[[#This Row],[Length (min)]]/60</f>
        <v>5.3666666666666663</v>
      </c>
      <c r="O1311">
        <v>322</v>
      </c>
      <c r="P1311">
        <v>2475</v>
      </c>
      <c r="Q1311" s="18">
        <f>IFERROR(Flights[[#This Row],[Distance]]/Flights[[#This Row],[Length (hr)]], "")</f>
        <v>461.18012422360255</v>
      </c>
      <c r="R1311" s="1">
        <v>0.92013888888888884</v>
      </c>
      <c r="S1311" s="1" t="str">
        <f>IF(Flights[[#This Row],[Length (hr)]]&lt;2, "No meal", IF(Flights[[#This Row],[Length (hr)]]&lt;3.5, "Light meal", "Full meal"))</f>
        <v>Full meal</v>
      </c>
      <c r="T1311" s="1" t="str">
        <f>IF(AND(Flights[[#This Row],[Airline]]="US Airways", Flights[[#This Row],[Meal]]="Full Meal"), "Yes", "No")</f>
        <v>No</v>
      </c>
      <c r="U1311" s="1">
        <v>0.91805555555555551</v>
      </c>
      <c r="V1311">
        <v>-3</v>
      </c>
      <c r="W1311" s="1" t="str">
        <f>IF(Flights[[#This Row],[Arrival Delay]] = "", "Cancelled", IF(Flights[[#This Row],[Arrival Delay]]&gt;15, "Delayed", "On time"))</f>
        <v>On time</v>
      </c>
      <c r="X1311" t="str">
        <f>IF(Flights[[#This Row],[Status]]&lt;&gt;"Delayed","", IF(Flights[[#This Row],[Arrival Delay]]&gt;120, "Severe", IF(Flights[[#This Row],[Arrival Delay]]&gt;60, "Major", "Moderate")))</f>
        <v/>
      </c>
      <c r="Y1311" t="b">
        <v>0</v>
      </c>
      <c r="AA1311" t="str">
        <f>IF(OR(AND(Flights[[#This Row],[Status]]="Cancelled", Flights[[#This Row],[Cancellation Reason]]="Airline/Carrier"), Flights[[#This Row],[Delay Type]]="Severe"), "Yes", "No")</f>
        <v>No</v>
      </c>
    </row>
    <row r="1312" spans="1:27" x14ac:dyDescent="0.3">
      <c r="A1312" s="3">
        <v>42108</v>
      </c>
      <c r="B1312" s="22">
        <f>WEEKNUM(Flights[[#This Row],[Date]], 1)</f>
        <v>16</v>
      </c>
      <c r="C1312" s="22">
        <f>WEEKDAY(Flights[[#This Row],[Date]],1)</f>
        <v>3</v>
      </c>
      <c r="D1312" t="s">
        <v>574</v>
      </c>
      <c r="E1312" t="s">
        <v>1996</v>
      </c>
      <c r="F1312" t="s">
        <v>0</v>
      </c>
      <c r="G1312" t="s">
        <v>9</v>
      </c>
      <c r="H1312" t="str">
        <f>_xlfn.XLOOKUP(Flights[[#This Row],[Destination]], Airports!$A$2:$A$78, Airports!$D$2:$D$78)</f>
        <v>San Francisco</v>
      </c>
      <c r="I1312" t="str" cm="1">
        <f t="array" ref="I1312">_xlfn.XLOOKUP(Flights[[#This Row],[Destination]],_xlfn._TRO_TRAILING( Airports!A:A),_xlfn._TRO_TRAILING( Airports!E:E), "Not found")</f>
        <v>CA</v>
      </c>
      <c r="J1312" s="1">
        <v>0.66319444444444442</v>
      </c>
      <c r="K1312" s="22">
        <f>HOUR(Flights[[#This Row],[Scheduled Departure]])</f>
        <v>15</v>
      </c>
      <c r="L1312" s="1">
        <v>0.65972222222222221</v>
      </c>
      <c r="M1312">
        <f>(L1312-J1312)*24*60</f>
        <v>-4.9999999999999822</v>
      </c>
      <c r="N1312" s="16">
        <f>Flights[[#This Row],[Length (min)]]/60</f>
        <v>1.25</v>
      </c>
      <c r="O1312">
        <v>75</v>
      </c>
      <c r="P1312">
        <v>337</v>
      </c>
      <c r="Q1312" s="18">
        <f>IFERROR(Flights[[#This Row],[Distance]]/Flights[[#This Row],[Length (hr)]], "")</f>
        <v>269.60000000000002</v>
      </c>
      <c r="R1312" s="1">
        <v>0.71180555555555558</v>
      </c>
      <c r="S1312" s="1" t="str">
        <f>IF(Flights[[#This Row],[Length (hr)]]&lt;2, "No meal", IF(Flights[[#This Row],[Length (hr)]]&lt;3.5, "Light meal", "Full meal"))</f>
        <v>No meal</v>
      </c>
      <c r="T1312" s="1" t="str">
        <f>IF(AND(Flights[[#This Row],[Airline]]="US Airways", Flights[[#This Row],[Meal]]="Full Meal"), "Yes", "No")</f>
        <v>No</v>
      </c>
      <c r="U1312" s="1">
        <v>0.71180555555555558</v>
      </c>
      <c r="V1312">
        <v>0</v>
      </c>
      <c r="W1312" s="1" t="str">
        <f>IF(Flights[[#This Row],[Arrival Delay]] = "", "Cancelled", IF(Flights[[#This Row],[Arrival Delay]]&gt;15, "Delayed", "On time"))</f>
        <v>On time</v>
      </c>
      <c r="X1312" t="str">
        <f>IF(Flights[[#This Row],[Status]]&lt;&gt;"Delayed","", IF(Flights[[#This Row],[Arrival Delay]]&gt;120, "Severe", IF(Flights[[#This Row],[Arrival Delay]]&gt;60, "Major", "Moderate")))</f>
        <v/>
      </c>
      <c r="Y1312" t="b">
        <v>0</v>
      </c>
      <c r="AA1312" t="str">
        <f>IF(OR(AND(Flights[[#This Row],[Status]]="Cancelled", Flights[[#This Row],[Cancellation Reason]]="Airline/Carrier"), Flights[[#This Row],[Delay Type]]="Severe"), "Yes", "No")</f>
        <v>No</v>
      </c>
    </row>
    <row r="1313" spans="1:27" x14ac:dyDescent="0.3">
      <c r="A1313" s="3">
        <v>42108</v>
      </c>
      <c r="B1313" s="22">
        <f>WEEKNUM(Flights[[#This Row],[Date]], 1)</f>
        <v>16</v>
      </c>
      <c r="C1313" s="22">
        <f>WEEKDAY(Flights[[#This Row],[Date]],1)</f>
        <v>3</v>
      </c>
      <c r="D1313" t="s">
        <v>151</v>
      </c>
      <c r="E1313" t="s">
        <v>1987</v>
      </c>
      <c r="F1313" t="s">
        <v>0</v>
      </c>
      <c r="G1313" t="s">
        <v>26</v>
      </c>
      <c r="H1313" t="str">
        <f>_xlfn.XLOOKUP(Flights[[#This Row],[Destination]], Airports!$A$2:$A$78, Airports!$D$2:$D$78)</f>
        <v>Atlanta</v>
      </c>
      <c r="I1313" t="str" cm="1">
        <f t="array" ref="I1313">_xlfn.XLOOKUP(Flights[[#This Row],[Destination]],_xlfn._TRO_TRAILING( Airports!A:A),_xlfn._TRO_TRAILING( Airports!E:E), "Not found")</f>
        <v>GA</v>
      </c>
      <c r="J1313" s="1">
        <v>0.67708333333333337</v>
      </c>
      <c r="K1313" s="22">
        <f>HOUR(Flights[[#This Row],[Scheduled Departure]])</f>
        <v>16</v>
      </c>
      <c r="L1313" s="1">
        <v>0.67291666666666672</v>
      </c>
      <c r="M1313">
        <f>(L1313-J1313)*24*60</f>
        <v>-5.9999999999999787</v>
      </c>
      <c r="N1313" s="16">
        <f>Flights[[#This Row],[Length (min)]]/60</f>
        <v>4.1833333333333336</v>
      </c>
      <c r="O1313">
        <v>251</v>
      </c>
      <c r="P1313">
        <v>1947</v>
      </c>
      <c r="Q1313" s="18">
        <f>IFERROR(Flights[[#This Row],[Distance]]/Flights[[#This Row],[Length (hr)]], "")</f>
        <v>465.41832669322707</v>
      </c>
      <c r="R1313" s="1">
        <v>0.98263888888888884</v>
      </c>
      <c r="S1313" s="1" t="str">
        <f>IF(Flights[[#This Row],[Length (hr)]]&lt;2, "No meal", IF(Flights[[#This Row],[Length (hr)]]&lt;3.5, "Light meal", "Full meal"))</f>
        <v>Full meal</v>
      </c>
      <c r="T1313" s="1" t="str">
        <f>IF(AND(Flights[[#This Row],[Airline]]="US Airways", Flights[[#This Row],[Meal]]="Full Meal"), "Yes", "No")</f>
        <v>No</v>
      </c>
      <c r="U1313" s="1">
        <v>0.97222222222222221</v>
      </c>
      <c r="V1313">
        <v>-15</v>
      </c>
      <c r="W1313" s="1" t="str">
        <f>IF(Flights[[#This Row],[Arrival Delay]] = "", "Cancelled", IF(Flights[[#This Row],[Arrival Delay]]&gt;15, "Delayed", "On time"))</f>
        <v>On time</v>
      </c>
      <c r="X1313" t="str">
        <f>IF(Flights[[#This Row],[Status]]&lt;&gt;"Delayed","", IF(Flights[[#This Row],[Arrival Delay]]&gt;120, "Severe", IF(Flights[[#This Row],[Arrival Delay]]&gt;60, "Major", "Moderate")))</f>
        <v/>
      </c>
      <c r="Y1313" t="b">
        <v>0</v>
      </c>
      <c r="AA1313" t="str">
        <f>IF(OR(AND(Flights[[#This Row],[Status]]="Cancelled", Flights[[#This Row],[Cancellation Reason]]="Airline/Carrier"), Flights[[#This Row],[Delay Type]]="Severe"), "Yes", "No")</f>
        <v>No</v>
      </c>
    </row>
    <row r="1314" spans="1:27" x14ac:dyDescent="0.3">
      <c r="A1314" s="3">
        <v>42108</v>
      </c>
      <c r="B1314" s="22">
        <f>WEEKNUM(Flights[[#This Row],[Date]], 1)</f>
        <v>16</v>
      </c>
      <c r="C1314" s="22">
        <f>WEEKDAY(Flights[[#This Row],[Date]],1)</f>
        <v>3</v>
      </c>
      <c r="D1314" t="s">
        <v>1324</v>
      </c>
      <c r="E1314" t="s">
        <v>1995</v>
      </c>
      <c r="F1314" t="s">
        <v>0</v>
      </c>
      <c r="G1314" t="s">
        <v>306</v>
      </c>
      <c r="H1314" t="str">
        <f>_xlfn.XLOOKUP(Flights[[#This Row],[Destination]], Airports!$A$2:$A$78, Airports!$D$2:$D$78)</f>
        <v>Chicago</v>
      </c>
      <c r="I1314" t="str" cm="1">
        <f t="array" ref="I1314">_xlfn.XLOOKUP(Flights[[#This Row],[Destination]],_xlfn._TRO_TRAILING( Airports!A:A),_xlfn._TRO_TRAILING( Airports!E:E), "Not found")</f>
        <v>IL</v>
      </c>
      <c r="J1314" s="1">
        <v>0.71875</v>
      </c>
      <c r="K1314" s="22">
        <f>HOUR(Flights[[#This Row],[Scheduled Departure]])</f>
        <v>17</v>
      </c>
      <c r="L1314" s="1">
        <v>0.72152777777777777</v>
      </c>
      <c r="M1314">
        <f>(L1314-J1314)*24*60</f>
        <v>3.9999999999999858</v>
      </c>
      <c r="N1314" s="16">
        <f>Flights[[#This Row],[Length (min)]]/60</f>
        <v>3.6833333333333331</v>
      </c>
      <c r="O1314">
        <v>221</v>
      </c>
      <c r="P1314">
        <v>1750</v>
      </c>
      <c r="Q1314" s="18">
        <f>IFERROR(Flights[[#This Row],[Distance]]/Flights[[#This Row],[Length (hr)]], "")</f>
        <v>475.11312217194575</v>
      </c>
      <c r="R1314" s="1">
        <v>0.96527777777777779</v>
      </c>
      <c r="S1314" s="1" t="str">
        <f>IF(Flights[[#This Row],[Length (hr)]]&lt;2, "No meal", IF(Flights[[#This Row],[Length (hr)]]&lt;3.5, "Light meal", "Full meal"))</f>
        <v>Full meal</v>
      </c>
      <c r="T1314" s="1" t="str">
        <f>IF(AND(Flights[[#This Row],[Airline]]="US Airways", Flights[[#This Row],[Meal]]="Full Meal"), "Yes", "No")</f>
        <v>No</v>
      </c>
      <c r="U1314" s="1">
        <v>0.95833333333333337</v>
      </c>
      <c r="V1314">
        <v>-10</v>
      </c>
      <c r="W1314" s="1" t="str">
        <f>IF(Flights[[#This Row],[Arrival Delay]] = "", "Cancelled", IF(Flights[[#This Row],[Arrival Delay]]&gt;15, "Delayed", "On time"))</f>
        <v>On time</v>
      </c>
      <c r="X1314" t="str">
        <f>IF(Flights[[#This Row],[Status]]&lt;&gt;"Delayed","", IF(Flights[[#This Row],[Arrival Delay]]&gt;120, "Severe", IF(Flights[[#This Row],[Arrival Delay]]&gt;60, "Major", "Moderate")))</f>
        <v/>
      </c>
      <c r="Y1314" t="b">
        <v>0</v>
      </c>
      <c r="AA1314" t="str">
        <f>IF(OR(AND(Flights[[#This Row],[Status]]="Cancelled", Flights[[#This Row],[Cancellation Reason]]="Airline/Carrier"), Flights[[#This Row],[Delay Type]]="Severe"), "Yes", "No")</f>
        <v>No</v>
      </c>
    </row>
    <row r="1315" spans="1:27" x14ac:dyDescent="0.3">
      <c r="A1315" s="3">
        <v>42108</v>
      </c>
      <c r="B1315" s="22">
        <f>WEEKNUM(Flights[[#This Row],[Date]], 1)</f>
        <v>16</v>
      </c>
      <c r="C1315" s="22">
        <f>WEEKDAY(Flights[[#This Row],[Date]],1)</f>
        <v>3</v>
      </c>
      <c r="D1315" t="s">
        <v>1329</v>
      </c>
      <c r="E1315" t="s">
        <v>1995</v>
      </c>
      <c r="F1315" t="s">
        <v>0</v>
      </c>
      <c r="G1315" t="s">
        <v>273</v>
      </c>
      <c r="H1315" t="str">
        <f>_xlfn.XLOOKUP(Flights[[#This Row],[Destination]], Airports!$A$2:$A$78, Airports!$D$2:$D$78)</f>
        <v>Denver</v>
      </c>
      <c r="I1315" t="str" cm="1">
        <f t="array" ref="I1315">_xlfn.XLOOKUP(Flights[[#This Row],[Destination]],_xlfn._TRO_TRAILING( Airports!A:A),_xlfn._TRO_TRAILING( Airports!E:E), "Not found")</f>
        <v>CO</v>
      </c>
      <c r="J1315" s="1">
        <v>0.77430555555555558</v>
      </c>
      <c r="K1315" s="22">
        <f>HOUR(Flights[[#This Row],[Scheduled Departure]])</f>
        <v>18</v>
      </c>
      <c r="L1315" s="1">
        <v>0.7729166666666667</v>
      </c>
      <c r="M1315">
        <f>(L1315-J1315)*24*60</f>
        <v>-1.9999999999999929</v>
      </c>
      <c r="N1315" s="16">
        <f>Flights[[#This Row],[Length (min)]]/60</f>
        <v>2.0833333333333335</v>
      </c>
      <c r="O1315">
        <v>125</v>
      </c>
      <c r="P1315">
        <v>862</v>
      </c>
      <c r="Q1315" s="18">
        <f>IFERROR(Flights[[#This Row],[Distance]]/Flights[[#This Row],[Length (hr)]], "")</f>
        <v>413.76</v>
      </c>
      <c r="R1315" s="1">
        <v>0.90972222222222221</v>
      </c>
      <c r="S1315" s="1" t="str">
        <f>IF(Flights[[#This Row],[Length (hr)]]&lt;2, "No meal", IF(Flights[[#This Row],[Length (hr)]]&lt;3.5, "Light meal", "Full meal"))</f>
        <v>Light meal</v>
      </c>
      <c r="T1315" s="1" t="str">
        <f>IF(AND(Flights[[#This Row],[Airline]]="US Airways", Flights[[#This Row],[Meal]]="Full Meal"), "Yes", "No")</f>
        <v>No</v>
      </c>
      <c r="U1315" s="1">
        <v>0.90138888888888891</v>
      </c>
      <c r="V1315">
        <v>-12</v>
      </c>
      <c r="W1315" s="1" t="str">
        <f>IF(Flights[[#This Row],[Arrival Delay]] = "", "Cancelled", IF(Flights[[#This Row],[Arrival Delay]]&gt;15, "Delayed", "On time"))</f>
        <v>On time</v>
      </c>
      <c r="X1315" t="str">
        <f>IF(Flights[[#This Row],[Status]]&lt;&gt;"Delayed","", IF(Flights[[#This Row],[Arrival Delay]]&gt;120, "Severe", IF(Flights[[#This Row],[Arrival Delay]]&gt;60, "Major", "Moderate")))</f>
        <v/>
      </c>
      <c r="Y1315" t="b">
        <v>0</v>
      </c>
      <c r="AA1315" t="str">
        <f>IF(OR(AND(Flights[[#This Row],[Status]]="Cancelled", Flights[[#This Row],[Cancellation Reason]]="Airline/Carrier"), Flights[[#This Row],[Delay Type]]="Severe"), "Yes", "No")</f>
        <v>No</v>
      </c>
    </row>
    <row r="1316" spans="1:27" x14ac:dyDescent="0.3">
      <c r="A1316" s="3">
        <v>42108</v>
      </c>
      <c r="B1316" s="22">
        <f>WEEKNUM(Flights[[#This Row],[Date]], 1)</f>
        <v>16</v>
      </c>
      <c r="C1316" s="22">
        <f>WEEKDAY(Flights[[#This Row],[Date]],1)</f>
        <v>3</v>
      </c>
      <c r="D1316" t="s">
        <v>634</v>
      </c>
      <c r="E1316" t="s">
        <v>1991</v>
      </c>
      <c r="F1316" t="s">
        <v>0</v>
      </c>
      <c r="G1316" t="s">
        <v>24</v>
      </c>
      <c r="H1316" t="str">
        <f>_xlfn.XLOOKUP(Flights[[#This Row],[Destination]], Airports!$A$2:$A$78, Airports!$D$2:$D$78)</f>
        <v>Portland</v>
      </c>
      <c r="I1316" t="str" cm="1">
        <f t="array" ref="I1316">_xlfn.XLOOKUP(Flights[[#This Row],[Destination]],_xlfn._TRO_TRAILING( Airports!A:A),_xlfn._TRO_TRAILING( Airports!E:E), "Not found")</f>
        <v>OR</v>
      </c>
      <c r="J1316" s="1">
        <v>0.82986111111111116</v>
      </c>
      <c r="K1316" s="22">
        <f>HOUR(Flights[[#This Row],[Scheduled Departure]])</f>
        <v>19</v>
      </c>
      <c r="L1316" s="1">
        <v>0.81874999999999998</v>
      </c>
      <c r="M1316">
        <f>(L1316-J1316)*24*60</f>
        <v>-16.000000000000103</v>
      </c>
      <c r="N1316" s="16">
        <f>Flights[[#This Row],[Length (min)]]/60</f>
        <v>2.5166666666666666</v>
      </c>
      <c r="O1316">
        <v>151</v>
      </c>
      <c r="P1316">
        <v>834</v>
      </c>
      <c r="Q1316" s="18">
        <f>IFERROR(Flights[[#This Row],[Distance]]/Flights[[#This Row],[Length (hr)]], "")</f>
        <v>331.39072847682121</v>
      </c>
      <c r="R1316" s="1">
        <v>0.92708333333333337</v>
      </c>
      <c r="S1316" s="1" t="str">
        <f>IF(Flights[[#This Row],[Length (hr)]]&lt;2, "No meal", IF(Flights[[#This Row],[Length (hr)]]&lt;3.5, "Light meal", "Full meal"))</f>
        <v>Light meal</v>
      </c>
      <c r="T1316" s="1" t="str">
        <f>IF(AND(Flights[[#This Row],[Airline]]="US Airways", Flights[[#This Row],[Meal]]="Full Meal"), "Yes", "No")</f>
        <v>No</v>
      </c>
      <c r="U1316" s="1">
        <v>0.92361111111111116</v>
      </c>
      <c r="V1316">
        <v>-5</v>
      </c>
      <c r="W1316" s="1" t="str">
        <f>IF(Flights[[#This Row],[Arrival Delay]] = "", "Cancelled", IF(Flights[[#This Row],[Arrival Delay]]&gt;15, "Delayed", "On time"))</f>
        <v>On time</v>
      </c>
      <c r="X1316" t="str">
        <f>IF(Flights[[#This Row],[Status]]&lt;&gt;"Delayed","", IF(Flights[[#This Row],[Arrival Delay]]&gt;120, "Severe", IF(Flights[[#This Row],[Arrival Delay]]&gt;60, "Major", "Moderate")))</f>
        <v/>
      </c>
      <c r="Y1316" t="b">
        <v>0</v>
      </c>
      <c r="AA1316" t="str">
        <f>IF(OR(AND(Flights[[#This Row],[Status]]="Cancelled", Flights[[#This Row],[Cancellation Reason]]="Airline/Carrier"), Flights[[#This Row],[Delay Type]]="Severe"), "Yes", "No")</f>
        <v>No</v>
      </c>
    </row>
    <row r="1317" spans="1:27" x14ac:dyDescent="0.3">
      <c r="A1317" s="3">
        <v>42108</v>
      </c>
      <c r="B1317" s="22">
        <f>WEEKNUM(Flights[[#This Row],[Date]], 1)</f>
        <v>16</v>
      </c>
      <c r="C1317" s="22">
        <f>WEEKDAY(Flights[[#This Row],[Date]],1)</f>
        <v>3</v>
      </c>
      <c r="D1317" t="s">
        <v>1021</v>
      </c>
      <c r="E1317" t="s">
        <v>1990</v>
      </c>
      <c r="F1317" t="s">
        <v>0</v>
      </c>
      <c r="G1317" t="s">
        <v>281</v>
      </c>
      <c r="H1317" t="str">
        <f>_xlfn.XLOOKUP(Flights[[#This Row],[Destination]], Airports!$A$2:$A$78, Airports!$D$2:$D$78)</f>
        <v>Newark</v>
      </c>
      <c r="I1317" t="str" cm="1">
        <f t="array" ref="I1317">_xlfn.XLOOKUP(Flights[[#This Row],[Destination]],_xlfn._TRO_TRAILING( Airports!A:A),_xlfn._TRO_TRAILING( Airports!E:E), "Not found")</f>
        <v>NJ</v>
      </c>
      <c r="J1317" s="1">
        <v>0.95347222222222228</v>
      </c>
      <c r="K1317" s="22">
        <f>HOUR(Flights[[#This Row],[Scheduled Departure]])</f>
        <v>22</v>
      </c>
      <c r="L1317" s="1">
        <v>0.95347222222222228</v>
      </c>
      <c r="M1317">
        <f>(L1317-J1317)*24*60</f>
        <v>0</v>
      </c>
      <c r="N1317" s="16">
        <f>Flights[[#This Row],[Length (min)]]/60</f>
        <v>5.083333333333333</v>
      </c>
      <c r="O1317">
        <v>305</v>
      </c>
      <c r="P1317">
        <v>2454</v>
      </c>
      <c r="Q1317" s="18">
        <f>IFERROR(Flights[[#This Row],[Distance]]/Flights[[#This Row],[Length (hr)]], "")</f>
        <v>482.75409836065575</v>
      </c>
      <c r="R1317" s="1">
        <v>0.30208333333333331</v>
      </c>
      <c r="S1317" s="1" t="str">
        <f>IF(Flights[[#This Row],[Length (hr)]]&lt;2, "No meal", IF(Flights[[#This Row],[Length (hr)]]&lt;3.5, "Light meal", "Full meal"))</f>
        <v>Full meal</v>
      </c>
      <c r="T1317" s="1" t="str">
        <f>IF(AND(Flights[[#This Row],[Airline]]="US Airways", Flights[[#This Row],[Meal]]="Full Meal"), "Yes", "No")</f>
        <v>No</v>
      </c>
      <c r="U1317" s="1">
        <v>0.2902777777777778</v>
      </c>
      <c r="V1317">
        <v>-17</v>
      </c>
      <c r="W1317" s="1" t="str">
        <f>IF(Flights[[#This Row],[Arrival Delay]] = "", "Cancelled", IF(Flights[[#This Row],[Arrival Delay]]&gt;15, "Delayed", "On time"))</f>
        <v>On time</v>
      </c>
      <c r="X1317" t="str">
        <f>IF(Flights[[#This Row],[Status]]&lt;&gt;"Delayed","", IF(Flights[[#This Row],[Arrival Delay]]&gt;120, "Severe", IF(Flights[[#This Row],[Arrival Delay]]&gt;60, "Major", "Moderate")))</f>
        <v/>
      </c>
      <c r="Y1317" t="b">
        <v>0</v>
      </c>
      <c r="AA1317" t="str">
        <f>IF(OR(AND(Flights[[#This Row],[Status]]="Cancelled", Flights[[#This Row],[Cancellation Reason]]="Airline/Carrier"), Flights[[#This Row],[Delay Type]]="Severe"), "Yes", "No")</f>
        <v>No</v>
      </c>
    </row>
    <row r="1318" spans="1:27" x14ac:dyDescent="0.3">
      <c r="A1318" s="3">
        <v>42109</v>
      </c>
      <c r="B1318" s="22">
        <f>WEEKNUM(Flights[[#This Row],[Date]], 1)</f>
        <v>16</v>
      </c>
      <c r="C1318" s="22">
        <f>WEEKDAY(Flights[[#This Row],[Date]],1)</f>
        <v>4</v>
      </c>
      <c r="D1318" t="s">
        <v>1050</v>
      </c>
      <c r="E1318" t="s">
        <v>1988</v>
      </c>
      <c r="F1318" t="s">
        <v>0</v>
      </c>
      <c r="G1318" t="s">
        <v>28</v>
      </c>
      <c r="H1318" t="str">
        <f>_xlfn.XLOOKUP(Flights[[#This Row],[Destination]], Airports!$A$2:$A$78, Airports!$D$2:$D$78)</f>
        <v>Philadelphia</v>
      </c>
      <c r="I1318" t="str" cm="1">
        <f t="array" ref="I1318">_xlfn.XLOOKUP(Flights[[#This Row],[Destination]],_xlfn._TRO_TRAILING( Airports!A:A),_xlfn._TRO_TRAILING( Airports!E:E), "Not found")</f>
        <v>PA</v>
      </c>
      <c r="J1318" s="1">
        <v>7.6388888888888886E-3</v>
      </c>
      <c r="K1318" s="22">
        <f>HOUR(Flights[[#This Row],[Scheduled Departure]])</f>
        <v>0</v>
      </c>
      <c r="L1318" s="1">
        <v>5.5555555555555558E-3</v>
      </c>
      <c r="M1318">
        <f>(L1318-J1318)*24*60</f>
        <v>-2.9999999999999991</v>
      </c>
      <c r="N1318" s="16">
        <f>Flights[[#This Row],[Length (min)]]/60</f>
        <v>5.333333333333333</v>
      </c>
      <c r="O1318">
        <v>320</v>
      </c>
      <c r="P1318">
        <v>2402</v>
      </c>
      <c r="Q1318" s="18">
        <f>IFERROR(Flights[[#This Row],[Distance]]/Flights[[#This Row],[Length (hr)]], "")</f>
        <v>450.375</v>
      </c>
      <c r="R1318" s="1">
        <v>0.35069444444444442</v>
      </c>
      <c r="S1318" s="1" t="str">
        <f>IF(Flights[[#This Row],[Length (hr)]]&lt;2, "No meal", IF(Flights[[#This Row],[Length (hr)]]&lt;3.5, "Light meal", "Full meal"))</f>
        <v>Full meal</v>
      </c>
      <c r="T1318" s="1" t="str">
        <f>IF(AND(Flights[[#This Row],[Airline]]="US Airways", Flights[[#This Row],[Meal]]="Full Meal"), "Yes", "No")</f>
        <v>Yes</v>
      </c>
      <c r="U1318" s="1">
        <v>0.3527777777777778</v>
      </c>
      <c r="V1318">
        <v>3</v>
      </c>
      <c r="W1318" s="1" t="str">
        <f>IF(Flights[[#This Row],[Arrival Delay]] = "", "Cancelled", IF(Flights[[#This Row],[Arrival Delay]]&gt;15, "Delayed", "On time"))</f>
        <v>On time</v>
      </c>
      <c r="X1318" t="str">
        <f>IF(Flights[[#This Row],[Status]]&lt;&gt;"Delayed","", IF(Flights[[#This Row],[Arrival Delay]]&gt;120, "Severe", IF(Flights[[#This Row],[Arrival Delay]]&gt;60, "Major", "Moderate")))</f>
        <v/>
      </c>
      <c r="Y1318" t="b">
        <v>0</v>
      </c>
      <c r="AA1318" t="str">
        <f>IF(OR(AND(Flights[[#This Row],[Status]]="Cancelled", Flights[[#This Row],[Cancellation Reason]]="Airline/Carrier"), Flights[[#This Row],[Delay Type]]="Severe"), "Yes", "No")</f>
        <v>No</v>
      </c>
    </row>
    <row r="1319" spans="1:27" x14ac:dyDescent="0.3">
      <c r="A1319" s="3">
        <v>42109</v>
      </c>
      <c r="B1319" s="22">
        <f>WEEKNUM(Flights[[#This Row],[Date]], 1)</f>
        <v>16</v>
      </c>
      <c r="C1319" s="22">
        <f>WEEKDAY(Flights[[#This Row],[Date]],1)</f>
        <v>4</v>
      </c>
      <c r="D1319" t="s">
        <v>1252</v>
      </c>
      <c r="E1319" t="s">
        <v>1990</v>
      </c>
      <c r="F1319" t="s">
        <v>0</v>
      </c>
      <c r="G1319" t="s">
        <v>281</v>
      </c>
      <c r="H1319" t="str">
        <f>_xlfn.XLOOKUP(Flights[[#This Row],[Destination]], Airports!$A$2:$A$78, Airports!$D$2:$D$78)</f>
        <v>Newark</v>
      </c>
      <c r="I1319" t="str" cm="1">
        <f t="array" ref="I1319">_xlfn.XLOOKUP(Flights[[#This Row],[Destination]],_xlfn._TRO_TRAILING( Airports!A:A),_xlfn._TRO_TRAILING( Airports!E:E), "Not found")</f>
        <v>NJ</v>
      </c>
      <c r="J1319" s="1">
        <v>0.25</v>
      </c>
      <c r="K1319" s="22">
        <f>HOUR(Flights[[#This Row],[Scheduled Departure]])</f>
        <v>6</v>
      </c>
      <c r="L1319" s="1">
        <v>0.24861111111111112</v>
      </c>
      <c r="M1319">
        <f>(L1319-J1319)*24*60</f>
        <v>-1.9999999999999929</v>
      </c>
      <c r="N1319" s="16">
        <f>Flights[[#This Row],[Length (min)]]/60</f>
        <v>5.1333333333333337</v>
      </c>
      <c r="O1319">
        <v>308</v>
      </c>
      <c r="P1319">
        <v>2454</v>
      </c>
      <c r="Q1319" s="18">
        <f>IFERROR(Flights[[#This Row],[Distance]]/Flights[[#This Row],[Length (hr)]], "")</f>
        <v>478.05194805194799</v>
      </c>
      <c r="R1319" s="1">
        <v>0.60833333333333328</v>
      </c>
      <c r="S1319" s="1" t="str">
        <f>IF(Flights[[#This Row],[Length (hr)]]&lt;2, "No meal", IF(Flights[[#This Row],[Length (hr)]]&lt;3.5, "Light meal", "Full meal"))</f>
        <v>Full meal</v>
      </c>
      <c r="T1319" s="1" t="str">
        <f>IF(AND(Flights[[#This Row],[Airline]]="US Airways", Flights[[#This Row],[Meal]]="Full Meal"), "Yes", "No")</f>
        <v>No</v>
      </c>
      <c r="U1319" s="1">
        <v>0.58750000000000002</v>
      </c>
      <c r="V1319">
        <v>-30</v>
      </c>
      <c r="W1319" s="1" t="str">
        <f>IF(Flights[[#This Row],[Arrival Delay]] = "", "Cancelled", IF(Flights[[#This Row],[Arrival Delay]]&gt;15, "Delayed", "On time"))</f>
        <v>On time</v>
      </c>
      <c r="X1319" t="str">
        <f>IF(Flights[[#This Row],[Status]]&lt;&gt;"Delayed","", IF(Flights[[#This Row],[Arrival Delay]]&gt;120, "Severe", IF(Flights[[#This Row],[Arrival Delay]]&gt;60, "Major", "Moderate")))</f>
        <v/>
      </c>
      <c r="Y1319" t="b">
        <v>0</v>
      </c>
      <c r="AA1319" t="str">
        <f>IF(OR(AND(Flights[[#This Row],[Status]]="Cancelled", Flights[[#This Row],[Cancellation Reason]]="Airline/Carrier"), Flights[[#This Row],[Delay Type]]="Severe"), "Yes", "No")</f>
        <v>No</v>
      </c>
    </row>
    <row r="1320" spans="1:27" x14ac:dyDescent="0.3">
      <c r="A1320" s="3">
        <v>42109</v>
      </c>
      <c r="B1320" s="22">
        <f>WEEKNUM(Flights[[#This Row],[Date]], 1)</f>
        <v>16</v>
      </c>
      <c r="C1320" s="22">
        <f>WEEKDAY(Flights[[#This Row],[Date]],1)</f>
        <v>4</v>
      </c>
      <c r="D1320" t="s">
        <v>799</v>
      </c>
      <c r="E1320" t="s">
        <v>1989</v>
      </c>
      <c r="F1320" t="s">
        <v>0</v>
      </c>
      <c r="G1320" t="s">
        <v>344</v>
      </c>
      <c r="H1320" t="str">
        <f>_xlfn.XLOOKUP(Flights[[#This Row],[Destination]], Airports!$A$2:$A$78, Airports!$D$2:$D$78)</f>
        <v>Seattle</v>
      </c>
      <c r="I1320" t="str" cm="1">
        <f t="array" ref="I1320">_xlfn.XLOOKUP(Flights[[#This Row],[Destination]],_xlfn._TRO_TRAILING( Airports!A:A),_xlfn._TRO_TRAILING( Airports!E:E), "Not found")</f>
        <v>WA</v>
      </c>
      <c r="J1320" s="1">
        <v>0.2951388888888889</v>
      </c>
      <c r="K1320" s="22">
        <f>HOUR(Flights[[#This Row],[Scheduled Departure]])</f>
        <v>7</v>
      </c>
      <c r="L1320" s="1">
        <v>0.29444444444444445</v>
      </c>
      <c r="M1320">
        <f>(L1320-J1320)*24*60</f>
        <v>-0.99999999999999645</v>
      </c>
      <c r="N1320" s="16">
        <f>Flights[[#This Row],[Length (min)]]/60</f>
        <v>2.95</v>
      </c>
      <c r="O1320">
        <v>177</v>
      </c>
      <c r="P1320">
        <v>954</v>
      </c>
      <c r="Q1320" s="18">
        <f>IFERROR(Flights[[#This Row],[Distance]]/Flights[[#This Row],[Length (hr)]], "")</f>
        <v>323.38983050847457</v>
      </c>
      <c r="R1320" s="1">
        <v>0.40833333333333333</v>
      </c>
      <c r="S1320" s="1" t="str">
        <f>IF(Flights[[#This Row],[Length (hr)]]&lt;2, "No meal", IF(Flights[[#This Row],[Length (hr)]]&lt;3.5, "Light meal", "Full meal"))</f>
        <v>Light meal</v>
      </c>
      <c r="T1320" s="1" t="str">
        <f>IF(AND(Flights[[#This Row],[Airline]]="US Airways", Flights[[#This Row],[Meal]]="Full Meal"), "Yes", "No")</f>
        <v>No</v>
      </c>
      <c r="U1320" s="1">
        <v>0.41736111111111113</v>
      </c>
      <c r="V1320">
        <v>13</v>
      </c>
      <c r="W1320" s="1" t="str">
        <f>IF(Flights[[#This Row],[Arrival Delay]] = "", "Cancelled", IF(Flights[[#This Row],[Arrival Delay]]&gt;15, "Delayed", "On time"))</f>
        <v>On time</v>
      </c>
      <c r="X1320" t="str">
        <f>IF(Flights[[#This Row],[Status]]&lt;&gt;"Delayed","", IF(Flights[[#This Row],[Arrival Delay]]&gt;120, "Severe", IF(Flights[[#This Row],[Arrival Delay]]&gt;60, "Major", "Moderate")))</f>
        <v/>
      </c>
      <c r="Y1320" t="b">
        <v>0</v>
      </c>
      <c r="AA1320" t="str">
        <f>IF(OR(AND(Flights[[#This Row],[Status]]="Cancelled", Flights[[#This Row],[Cancellation Reason]]="Airline/Carrier"), Flights[[#This Row],[Delay Type]]="Severe"), "Yes", "No")</f>
        <v>No</v>
      </c>
    </row>
    <row r="1321" spans="1:27" x14ac:dyDescent="0.3">
      <c r="A1321" s="3">
        <v>42109</v>
      </c>
      <c r="B1321" s="22">
        <f>WEEKNUM(Flights[[#This Row],[Date]], 1)</f>
        <v>16</v>
      </c>
      <c r="C1321" s="22">
        <f>WEEKDAY(Flights[[#This Row],[Date]],1)</f>
        <v>4</v>
      </c>
      <c r="D1321" t="s">
        <v>416</v>
      </c>
      <c r="E1321" t="s">
        <v>1989</v>
      </c>
      <c r="F1321" t="s">
        <v>0</v>
      </c>
      <c r="G1321" t="s">
        <v>17</v>
      </c>
      <c r="H1321" t="str">
        <f>_xlfn.XLOOKUP(Flights[[#This Row],[Destination]], Airports!$A$2:$A$78, Airports!$D$2:$D$78)</f>
        <v>Honolulu</v>
      </c>
      <c r="I1321" t="str" cm="1">
        <f t="array" ref="I1321">_xlfn.XLOOKUP(Flights[[#This Row],[Destination]],_xlfn._TRO_TRAILING( Airports!A:A),_xlfn._TRO_TRAILING( Airports!E:E), "Not found")</f>
        <v>HI</v>
      </c>
      <c r="J1321" s="1">
        <v>0.35416666666666669</v>
      </c>
      <c r="K1321" s="22">
        <f>HOUR(Flights[[#This Row],[Scheduled Departure]])</f>
        <v>8</v>
      </c>
      <c r="L1321" s="1">
        <v>0.34930555555555554</v>
      </c>
      <c r="M1321">
        <f>(L1321-J1321)*24*60</f>
        <v>-7.0000000000000551</v>
      </c>
      <c r="N1321" s="16">
        <f>Flights[[#This Row],[Length (min)]]/60</f>
        <v>6.1333333333333337</v>
      </c>
      <c r="O1321">
        <v>368</v>
      </c>
      <c r="P1321">
        <v>2556</v>
      </c>
      <c r="Q1321" s="18">
        <f>IFERROR(Flights[[#This Row],[Distance]]/Flights[[#This Row],[Length (hr)]], "")</f>
        <v>416.73913043478257</v>
      </c>
      <c r="R1321" s="1">
        <v>0.48055555555555557</v>
      </c>
      <c r="S1321" s="1" t="str">
        <f>IF(Flights[[#This Row],[Length (hr)]]&lt;2, "No meal", IF(Flights[[#This Row],[Length (hr)]]&lt;3.5, "Light meal", "Full meal"))</f>
        <v>Full meal</v>
      </c>
      <c r="T1321" s="1" t="str">
        <f>IF(AND(Flights[[#This Row],[Airline]]="US Airways", Flights[[#This Row],[Meal]]="Full Meal"), "Yes", "No")</f>
        <v>No</v>
      </c>
      <c r="U1321" s="1">
        <v>0.47986111111111113</v>
      </c>
      <c r="V1321">
        <v>-1</v>
      </c>
      <c r="W1321" s="1" t="str">
        <f>IF(Flights[[#This Row],[Arrival Delay]] = "", "Cancelled", IF(Flights[[#This Row],[Arrival Delay]]&gt;15, "Delayed", "On time"))</f>
        <v>On time</v>
      </c>
      <c r="X1321" t="str">
        <f>IF(Flights[[#This Row],[Status]]&lt;&gt;"Delayed","", IF(Flights[[#This Row],[Arrival Delay]]&gt;120, "Severe", IF(Flights[[#This Row],[Arrival Delay]]&gt;60, "Major", "Moderate")))</f>
        <v/>
      </c>
      <c r="Y1321" t="b">
        <v>0</v>
      </c>
      <c r="AA1321" t="str">
        <f>IF(OR(AND(Flights[[#This Row],[Status]]="Cancelled", Flights[[#This Row],[Cancellation Reason]]="Airline/Carrier"), Flights[[#This Row],[Delay Type]]="Severe"), "Yes", "No")</f>
        <v>No</v>
      </c>
    </row>
    <row r="1322" spans="1:27" x14ac:dyDescent="0.3">
      <c r="A1322" s="3">
        <v>42109</v>
      </c>
      <c r="B1322" s="22">
        <f>WEEKNUM(Flights[[#This Row],[Date]], 1)</f>
        <v>16</v>
      </c>
      <c r="C1322" s="22">
        <f>WEEKDAY(Flights[[#This Row],[Date]],1)</f>
        <v>4</v>
      </c>
      <c r="D1322" t="s">
        <v>472</v>
      </c>
      <c r="E1322" t="s">
        <v>1994</v>
      </c>
      <c r="F1322" t="s">
        <v>0</v>
      </c>
      <c r="G1322" t="s">
        <v>318</v>
      </c>
      <c r="H1322" t="str">
        <f>_xlfn.XLOOKUP(Flights[[#This Row],[Destination]], Airports!$A$2:$A$78, Airports!$D$2:$D$78)</f>
        <v>Oakland</v>
      </c>
      <c r="I1322" t="str" cm="1">
        <f t="array" ref="I1322">_xlfn.XLOOKUP(Flights[[#This Row],[Destination]],_xlfn._TRO_TRAILING( Airports!A:A),_xlfn._TRO_TRAILING( Airports!E:E), "Not found")</f>
        <v>CA</v>
      </c>
      <c r="J1322" s="1">
        <v>0.47569444444444442</v>
      </c>
      <c r="K1322" s="22">
        <f>HOUR(Flights[[#This Row],[Scheduled Departure]])</f>
        <v>11</v>
      </c>
      <c r="L1322" s="1">
        <v>0.47222222222222221</v>
      </c>
      <c r="M1322">
        <f>(L1322-J1322)*24*60</f>
        <v>-4.9999999999999822</v>
      </c>
      <c r="N1322" s="16">
        <f>Flights[[#This Row],[Length (min)]]/60</f>
        <v>1.25</v>
      </c>
      <c r="O1322">
        <v>75</v>
      </c>
      <c r="P1322">
        <v>337</v>
      </c>
      <c r="Q1322" s="18">
        <f>IFERROR(Flights[[#This Row],[Distance]]/Flights[[#This Row],[Length (hr)]], "")</f>
        <v>269.60000000000002</v>
      </c>
      <c r="R1322" s="1">
        <v>0.53680555555555554</v>
      </c>
      <c r="S1322" s="1" t="str">
        <f>IF(Flights[[#This Row],[Length (hr)]]&lt;2, "No meal", IF(Flights[[#This Row],[Length (hr)]]&lt;3.5, "Light meal", "Full meal"))</f>
        <v>No meal</v>
      </c>
      <c r="T1322" s="1" t="str">
        <f>IF(AND(Flights[[#This Row],[Airline]]="US Airways", Flights[[#This Row],[Meal]]="Full Meal"), "Yes", "No")</f>
        <v>No</v>
      </c>
      <c r="U1322" s="1">
        <v>0.52430555555555558</v>
      </c>
      <c r="V1322">
        <v>-18</v>
      </c>
      <c r="W1322" s="1" t="str">
        <f>IF(Flights[[#This Row],[Arrival Delay]] = "", "Cancelled", IF(Flights[[#This Row],[Arrival Delay]]&gt;15, "Delayed", "On time"))</f>
        <v>On time</v>
      </c>
      <c r="X1322" t="str">
        <f>IF(Flights[[#This Row],[Status]]&lt;&gt;"Delayed","", IF(Flights[[#This Row],[Arrival Delay]]&gt;120, "Severe", IF(Flights[[#This Row],[Arrival Delay]]&gt;60, "Major", "Moderate")))</f>
        <v/>
      </c>
      <c r="Y1322" t="b">
        <v>0</v>
      </c>
      <c r="AA1322" t="str">
        <f>IF(OR(AND(Flights[[#This Row],[Status]]="Cancelled", Flights[[#This Row],[Cancellation Reason]]="Airline/Carrier"), Flights[[#This Row],[Delay Type]]="Severe"), "Yes", "No")</f>
        <v>No</v>
      </c>
    </row>
    <row r="1323" spans="1:27" x14ac:dyDescent="0.3">
      <c r="A1323" s="3">
        <v>42109</v>
      </c>
      <c r="B1323" s="22">
        <f>WEEKNUM(Flights[[#This Row],[Date]], 1)</f>
        <v>16</v>
      </c>
      <c r="C1323" s="22">
        <f>WEEKDAY(Flights[[#This Row],[Date]],1)</f>
        <v>4</v>
      </c>
      <c r="D1323" t="s">
        <v>1215</v>
      </c>
      <c r="E1323" t="s">
        <v>1990</v>
      </c>
      <c r="F1323" t="s">
        <v>0</v>
      </c>
      <c r="G1323" t="s">
        <v>293</v>
      </c>
      <c r="H1323" t="str">
        <f>_xlfn.XLOOKUP(Flights[[#This Row],[Destination]], Airports!$A$2:$A$78, Airports!$D$2:$D$78)</f>
        <v>Houston</v>
      </c>
      <c r="I1323" t="str" cm="1">
        <f t="array" ref="I1323">_xlfn.XLOOKUP(Flights[[#This Row],[Destination]],_xlfn._TRO_TRAILING( Airports!A:A),_xlfn._TRO_TRAILING( Airports!E:E), "Not found")</f>
        <v>TX</v>
      </c>
      <c r="J1323" s="1">
        <v>0.48472222222222222</v>
      </c>
      <c r="K1323" s="22">
        <f>HOUR(Flights[[#This Row],[Scheduled Departure]])</f>
        <v>11</v>
      </c>
      <c r="L1323" s="1">
        <v>0.48472222222222222</v>
      </c>
      <c r="M1323">
        <f>(L1323-J1323)*24*60</f>
        <v>0</v>
      </c>
      <c r="N1323" s="16">
        <f>Flights[[#This Row],[Length (min)]]/60</f>
        <v>3.1833333333333331</v>
      </c>
      <c r="O1323">
        <v>191</v>
      </c>
      <c r="P1323">
        <v>1379</v>
      </c>
      <c r="Q1323" s="18">
        <f>IFERROR(Flights[[#This Row],[Distance]]/Flights[[#This Row],[Length (hr)]], "")</f>
        <v>433.19371727748694</v>
      </c>
      <c r="R1323" s="1">
        <v>0.70208333333333328</v>
      </c>
      <c r="S1323" s="1" t="str">
        <f>IF(Flights[[#This Row],[Length (hr)]]&lt;2, "No meal", IF(Flights[[#This Row],[Length (hr)]]&lt;3.5, "Light meal", "Full meal"))</f>
        <v>Light meal</v>
      </c>
      <c r="T1323" s="1" t="str">
        <f>IF(AND(Flights[[#This Row],[Airline]]="US Airways", Flights[[#This Row],[Meal]]="Full Meal"), "Yes", "No")</f>
        <v>No</v>
      </c>
      <c r="U1323" s="1">
        <v>0.7006944444444444</v>
      </c>
      <c r="V1323">
        <v>-2</v>
      </c>
      <c r="W1323" s="1" t="str">
        <f>IF(Flights[[#This Row],[Arrival Delay]] = "", "Cancelled", IF(Flights[[#This Row],[Arrival Delay]]&gt;15, "Delayed", "On time"))</f>
        <v>On time</v>
      </c>
      <c r="X1323" t="str">
        <f>IF(Flights[[#This Row],[Status]]&lt;&gt;"Delayed","", IF(Flights[[#This Row],[Arrival Delay]]&gt;120, "Severe", IF(Flights[[#This Row],[Arrival Delay]]&gt;60, "Major", "Moderate")))</f>
        <v/>
      </c>
      <c r="Y1323" t="b">
        <v>0</v>
      </c>
      <c r="AA1323" t="str">
        <f>IF(OR(AND(Flights[[#This Row],[Status]]="Cancelled", Flights[[#This Row],[Cancellation Reason]]="Airline/Carrier"), Flights[[#This Row],[Delay Type]]="Severe"), "Yes", "No")</f>
        <v>No</v>
      </c>
    </row>
    <row r="1324" spans="1:27" x14ac:dyDescent="0.3">
      <c r="A1324" s="3">
        <v>42109</v>
      </c>
      <c r="B1324" s="22">
        <f>WEEKNUM(Flights[[#This Row],[Date]], 1)</f>
        <v>16</v>
      </c>
      <c r="C1324" s="22">
        <f>WEEKDAY(Flights[[#This Row],[Date]],1)</f>
        <v>4</v>
      </c>
      <c r="D1324" t="s">
        <v>1071</v>
      </c>
      <c r="E1324" t="s">
        <v>1988</v>
      </c>
      <c r="F1324" t="s">
        <v>0</v>
      </c>
      <c r="G1324" t="s">
        <v>29</v>
      </c>
      <c r="H1324" t="str">
        <f>_xlfn.XLOOKUP(Flights[[#This Row],[Destination]], Airports!$A$2:$A$78, Airports!$D$2:$D$78)</f>
        <v>Phoenix</v>
      </c>
      <c r="I1324" t="str" cm="1">
        <f t="array" ref="I1324">_xlfn.XLOOKUP(Flights[[#This Row],[Destination]],_xlfn._TRO_TRAILING( Airports!A:A),_xlfn._TRO_TRAILING( Airports!E:E), "Not found")</f>
        <v>AZ</v>
      </c>
      <c r="J1324" s="1">
        <v>0.53194444444444444</v>
      </c>
      <c r="K1324" s="22">
        <f>HOUR(Flights[[#This Row],[Scheduled Departure]])</f>
        <v>12</v>
      </c>
      <c r="L1324" s="1">
        <v>0.52708333333333335</v>
      </c>
      <c r="M1324">
        <f>(L1324-J1324)*24*60</f>
        <v>-6.9999999999999751</v>
      </c>
      <c r="N1324" s="16">
        <f>Flights[[#This Row],[Length (min)]]/60</f>
        <v>1.4166666666666667</v>
      </c>
      <c r="O1324">
        <v>85</v>
      </c>
      <c r="P1324">
        <v>370</v>
      </c>
      <c r="Q1324" s="18">
        <f>IFERROR(Flights[[#This Row],[Distance]]/Flights[[#This Row],[Length (hr)]], "")</f>
        <v>261.1764705882353</v>
      </c>
      <c r="R1324" s="1">
        <v>0.59166666666666667</v>
      </c>
      <c r="S1324" s="1" t="str">
        <f>IF(Flights[[#This Row],[Length (hr)]]&lt;2, "No meal", IF(Flights[[#This Row],[Length (hr)]]&lt;3.5, "Light meal", "Full meal"))</f>
        <v>No meal</v>
      </c>
      <c r="T1324" s="1" t="str">
        <f>IF(AND(Flights[[#This Row],[Airline]]="US Airways", Flights[[#This Row],[Meal]]="Full Meal"), "Yes", "No")</f>
        <v>No</v>
      </c>
      <c r="U1324" s="1">
        <v>0.58611111111111114</v>
      </c>
      <c r="V1324">
        <v>-8</v>
      </c>
      <c r="W1324" s="1" t="str">
        <f>IF(Flights[[#This Row],[Arrival Delay]] = "", "Cancelled", IF(Flights[[#This Row],[Arrival Delay]]&gt;15, "Delayed", "On time"))</f>
        <v>On time</v>
      </c>
      <c r="X1324" t="str">
        <f>IF(Flights[[#This Row],[Status]]&lt;&gt;"Delayed","", IF(Flights[[#This Row],[Arrival Delay]]&gt;120, "Severe", IF(Flights[[#This Row],[Arrival Delay]]&gt;60, "Major", "Moderate")))</f>
        <v/>
      </c>
      <c r="Y1324" t="b">
        <v>0</v>
      </c>
      <c r="AA1324" t="str">
        <f>IF(OR(AND(Flights[[#This Row],[Status]]="Cancelled", Flights[[#This Row],[Cancellation Reason]]="Airline/Carrier"), Flights[[#This Row],[Delay Type]]="Severe"), "Yes", "No")</f>
        <v>No</v>
      </c>
    </row>
    <row r="1325" spans="1:27" x14ac:dyDescent="0.3">
      <c r="A1325" s="3">
        <v>42109</v>
      </c>
      <c r="B1325" s="22">
        <f>WEEKNUM(Flights[[#This Row],[Date]], 1)</f>
        <v>16</v>
      </c>
      <c r="C1325" s="22">
        <f>WEEKDAY(Flights[[#This Row],[Date]],1)</f>
        <v>4</v>
      </c>
      <c r="D1325" t="s">
        <v>510</v>
      </c>
      <c r="E1325" t="s">
        <v>1996</v>
      </c>
      <c r="F1325" t="s">
        <v>0</v>
      </c>
      <c r="G1325" t="s">
        <v>281</v>
      </c>
      <c r="H1325" t="str">
        <f>_xlfn.XLOOKUP(Flights[[#This Row],[Destination]], Airports!$A$2:$A$78, Airports!$D$2:$D$78)</f>
        <v>Newark</v>
      </c>
      <c r="I1325" t="str" cm="1">
        <f t="array" ref="I1325">_xlfn.XLOOKUP(Flights[[#This Row],[Destination]],_xlfn._TRO_TRAILING( Airports!A:A),_xlfn._TRO_TRAILING( Airports!E:E), "Not found")</f>
        <v>NJ</v>
      </c>
      <c r="J1325" s="1">
        <v>0.53819444444444442</v>
      </c>
      <c r="K1325" s="22">
        <f>HOUR(Flights[[#This Row],[Scheduled Departure]])</f>
        <v>12</v>
      </c>
      <c r="L1325" s="1">
        <v>0.54513888888888884</v>
      </c>
      <c r="M1325">
        <f>(L1325-J1325)*24*60</f>
        <v>9.9999999999999645</v>
      </c>
      <c r="N1325" s="16">
        <f>Flights[[#This Row],[Length (min)]]/60</f>
        <v>5.1833333333333336</v>
      </c>
      <c r="O1325">
        <v>311</v>
      </c>
      <c r="P1325">
        <v>2454</v>
      </c>
      <c r="Q1325" s="18">
        <f>IFERROR(Flights[[#This Row],[Distance]]/Flights[[#This Row],[Length (hr)]], "")</f>
        <v>473.44051446945338</v>
      </c>
      <c r="R1325" s="1">
        <v>0.87847222222222221</v>
      </c>
      <c r="S1325" s="1" t="str">
        <f>IF(Flights[[#This Row],[Length (hr)]]&lt;2, "No meal", IF(Flights[[#This Row],[Length (hr)]]&lt;3.5, "Light meal", "Full meal"))</f>
        <v>Full meal</v>
      </c>
      <c r="T1325" s="1" t="str">
        <f>IF(AND(Flights[[#This Row],[Airline]]="US Airways", Flights[[#This Row],[Meal]]="Full Meal"), "Yes", "No")</f>
        <v>No</v>
      </c>
      <c r="U1325" s="1">
        <v>0.88611111111111107</v>
      </c>
      <c r="V1325">
        <v>11</v>
      </c>
      <c r="W1325" s="1" t="str">
        <f>IF(Flights[[#This Row],[Arrival Delay]] = "", "Cancelled", IF(Flights[[#This Row],[Arrival Delay]]&gt;15, "Delayed", "On time"))</f>
        <v>On time</v>
      </c>
      <c r="X1325" t="str">
        <f>IF(Flights[[#This Row],[Status]]&lt;&gt;"Delayed","", IF(Flights[[#This Row],[Arrival Delay]]&gt;120, "Severe", IF(Flights[[#This Row],[Arrival Delay]]&gt;60, "Major", "Moderate")))</f>
        <v/>
      </c>
      <c r="Y1325" t="b">
        <v>0</v>
      </c>
      <c r="AA1325" t="str">
        <f>IF(OR(AND(Flights[[#This Row],[Status]]="Cancelled", Flights[[#This Row],[Cancellation Reason]]="Airline/Carrier"), Flights[[#This Row],[Delay Type]]="Severe"), "Yes", "No")</f>
        <v>No</v>
      </c>
    </row>
    <row r="1326" spans="1:27" x14ac:dyDescent="0.3">
      <c r="A1326" s="3">
        <v>42109</v>
      </c>
      <c r="B1326" s="22">
        <f>WEEKNUM(Flights[[#This Row],[Date]], 1)</f>
        <v>16</v>
      </c>
      <c r="C1326" s="22">
        <f>WEEKDAY(Flights[[#This Row],[Date]],1)</f>
        <v>4</v>
      </c>
      <c r="D1326" t="s">
        <v>1035</v>
      </c>
      <c r="E1326" t="s">
        <v>1990</v>
      </c>
      <c r="F1326" t="s">
        <v>0</v>
      </c>
      <c r="G1326" t="s">
        <v>293</v>
      </c>
      <c r="H1326" t="str">
        <f>_xlfn.XLOOKUP(Flights[[#This Row],[Destination]], Airports!$A$2:$A$78, Airports!$D$2:$D$78)</f>
        <v>Houston</v>
      </c>
      <c r="I1326" t="str" cm="1">
        <f t="array" ref="I1326">_xlfn.XLOOKUP(Flights[[#This Row],[Destination]],_xlfn._TRO_TRAILING( Airports!A:A),_xlfn._TRO_TRAILING( Airports!E:E), "Not found")</f>
        <v>TX</v>
      </c>
      <c r="J1326" s="1">
        <v>0.56944444444444442</v>
      </c>
      <c r="K1326" s="22">
        <f>HOUR(Flights[[#This Row],[Scheduled Departure]])</f>
        <v>13</v>
      </c>
      <c r="L1326" s="1">
        <v>0.56874999999999998</v>
      </c>
      <c r="M1326">
        <f>(L1326-J1326)*24*60</f>
        <v>-0.99999999999999645</v>
      </c>
      <c r="N1326" s="16">
        <f>Flights[[#This Row],[Length (min)]]/60</f>
        <v>3.0333333333333332</v>
      </c>
      <c r="O1326">
        <v>182</v>
      </c>
      <c r="P1326">
        <v>1379</v>
      </c>
      <c r="Q1326" s="18">
        <f>IFERROR(Flights[[#This Row],[Distance]]/Flights[[#This Row],[Length (hr)]], "")</f>
        <v>454.61538461538464</v>
      </c>
      <c r="R1326" s="1">
        <v>0.78402777777777777</v>
      </c>
      <c r="S1326" s="1" t="str">
        <f>IF(Flights[[#This Row],[Length (hr)]]&lt;2, "No meal", IF(Flights[[#This Row],[Length (hr)]]&lt;3.5, "Light meal", "Full meal"))</f>
        <v>Light meal</v>
      </c>
      <c r="T1326" s="1" t="str">
        <f>IF(AND(Flights[[#This Row],[Airline]]="US Airways", Flights[[#This Row],[Meal]]="Full Meal"), "Yes", "No")</f>
        <v>No</v>
      </c>
      <c r="U1326" s="1">
        <v>0.77847222222222223</v>
      </c>
      <c r="V1326">
        <v>-8</v>
      </c>
      <c r="W1326" s="1" t="str">
        <f>IF(Flights[[#This Row],[Arrival Delay]] = "", "Cancelled", IF(Flights[[#This Row],[Arrival Delay]]&gt;15, "Delayed", "On time"))</f>
        <v>On time</v>
      </c>
      <c r="X1326" t="str">
        <f>IF(Flights[[#This Row],[Status]]&lt;&gt;"Delayed","", IF(Flights[[#This Row],[Arrival Delay]]&gt;120, "Severe", IF(Flights[[#This Row],[Arrival Delay]]&gt;60, "Major", "Moderate")))</f>
        <v/>
      </c>
      <c r="Y1326" t="b">
        <v>0</v>
      </c>
      <c r="AA1326" t="str">
        <f>IF(OR(AND(Flights[[#This Row],[Status]]="Cancelled", Flights[[#This Row],[Cancellation Reason]]="Airline/Carrier"), Flights[[#This Row],[Delay Type]]="Severe"), "Yes", "No")</f>
        <v>No</v>
      </c>
    </row>
    <row r="1327" spans="1:27" x14ac:dyDescent="0.3">
      <c r="A1327" s="3">
        <v>42109</v>
      </c>
      <c r="B1327" s="22">
        <f>WEEKNUM(Flights[[#This Row],[Date]], 1)</f>
        <v>16</v>
      </c>
      <c r="C1327" s="22">
        <f>WEEKDAY(Flights[[#This Row],[Date]],1)</f>
        <v>4</v>
      </c>
      <c r="D1327" t="s">
        <v>1241</v>
      </c>
      <c r="E1327" t="s">
        <v>1988</v>
      </c>
      <c r="F1327" t="s">
        <v>0</v>
      </c>
      <c r="G1327" t="s">
        <v>29</v>
      </c>
      <c r="H1327" t="str">
        <f>_xlfn.XLOOKUP(Flights[[#This Row],[Destination]], Airports!$A$2:$A$78, Airports!$D$2:$D$78)</f>
        <v>Phoenix</v>
      </c>
      <c r="I1327" t="str" cm="1">
        <f t="array" ref="I1327">_xlfn.XLOOKUP(Flights[[#This Row],[Destination]],_xlfn._TRO_TRAILING( Airports!A:A),_xlfn._TRO_TRAILING( Airports!E:E), "Not found")</f>
        <v>AZ</v>
      </c>
      <c r="J1327" s="1">
        <v>0.74027777777777781</v>
      </c>
      <c r="K1327" s="22">
        <f>HOUR(Flights[[#This Row],[Scheduled Departure]])</f>
        <v>17</v>
      </c>
      <c r="L1327" s="1">
        <v>0.82777777777777772</v>
      </c>
      <c r="M1327">
        <f>(L1327-J1327)*24*60</f>
        <v>125.99999999999987</v>
      </c>
      <c r="N1327" s="16">
        <f>Flights[[#This Row],[Length (min)]]/60</f>
        <v>1.3166666666666667</v>
      </c>
      <c r="O1327">
        <v>79</v>
      </c>
      <c r="P1327">
        <v>370</v>
      </c>
      <c r="Q1327" s="18">
        <f>IFERROR(Flights[[#This Row],[Distance]]/Flights[[#This Row],[Length (hr)]], "")</f>
        <v>281.01265822784808</v>
      </c>
      <c r="R1327" s="1">
        <v>0.8</v>
      </c>
      <c r="S1327" s="1" t="str">
        <f>IF(Flights[[#This Row],[Length (hr)]]&lt;2, "No meal", IF(Flights[[#This Row],[Length (hr)]]&lt;3.5, "Light meal", "Full meal"))</f>
        <v>No meal</v>
      </c>
      <c r="T1327" s="1" t="str">
        <f>IF(AND(Flights[[#This Row],[Airline]]="US Airways", Flights[[#This Row],[Meal]]="Full Meal"), "Yes", "No")</f>
        <v>No</v>
      </c>
      <c r="U1327" s="1">
        <v>0.88263888888888886</v>
      </c>
      <c r="V1327">
        <v>119</v>
      </c>
      <c r="W1327" s="1" t="str">
        <f>IF(Flights[[#This Row],[Arrival Delay]] = "", "Cancelled", IF(Flights[[#This Row],[Arrival Delay]]&gt;15, "Delayed", "On time"))</f>
        <v>Delayed</v>
      </c>
      <c r="X1327" t="str">
        <f>IF(Flights[[#This Row],[Status]]&lt;&gt;"Delayed","", IF(Flights[[#This Row],[Arrival Delay]]&gt;120, "Severe", IF(Flights[[#This Row],[Arrival Delay]]&gt;60, "Major", "Moderate")))</f>
        <v>Major</v>
      </c>
      <c r="Y1327" t="b">
        <v>0</v>
      </c>
      <c r="AA1327" t="str">
        <f>IF(OR(AND(Flights[[#This Row],[Status]]="Cancelled", Flights[[#This Row],[Cancellation Reason]]="Airline/Carrier"), Flights[[#This Row],[Delay Type]]="Severe"), "Yes", "No")</f>
        <v>No</v>
      </c>
    </row>
    <row r="1328" spans="1:27" x14ac:dyDescent="0.3">
      <c r="A1328" s="3">
        <v>42109</v>
      </c>
      <c r="B1328" s="22">
        <f>WEEKNUM(Flights[[#This Row],[Date]], 1)</f>
        <v>16</v>
      </c>
      <c r="C1328" s="22">
        <f>WEEKDAY(Flights[[#This Row],[Date]],1)</f>
        <v>4</v>
      </c>
      <c r="D1328" t="s">
        <v>625</v>
      </c>
      <c r="E1328" t="s">
        <v>1990</v>
      </c>
      <c r="F1328" t="s">
        <v>0</v>
      </c>
      <c r="G1328" t="s">
        <v>17</v>
      </c>
      <c r="H1328" t="str">
        <f>_xlfn.XLOOKUP(Flights[[#This Row],[Destination]], Airports!$A$2:$A$78, Airports!$D$2:$D$78)</f>
        <v>Honolulu</v>
      </c>
      <c r="I1328" t="str" cm="1">
        <f t="array" ref="I1328">_xlfn.XLOOKUP(Flights[[#This Row],[Destination]],_xlfn._TRO_TRAILING( Airports!A:A),_xlfn._TRO_TRAILING( Airports!E:E), "Not found")</f>
        <v>HI</v>
      </c>
      <c r="J1328" s="1">
        <v>0.79513888888888884</v>
      </c>
      <c r="K1328" s="22">
        <f>HOUR(Flights[[#This Row],[Scheduled Departure]])</f>
        <v>19</v>
      </c>
      <c r="L1328" s="1">
        <v>0.79305555555555551</v>
      </c>
      <c r="M1328">
        <f>(L1328-J1328)*24*60</f>
        <v>-2.9999999999999893</v>
      </c>
      <c r="N1328" s="16">
        <f>Flights[[#This Row],[Length (min)]]/60</f>
        <v>5.7833333333333332</v>
      </c>
      <c r="O1328">
        <v>347</v>
      </c>
      <c r="P1328">
        <v>2556</v>
      </c>
      <c r="Q1328" s="18">
        <f>IFERROR(Flights[[#This Row],[Distance]]/Flights[[#This Row],[Length (hr)]], "")</f>
        <v>441.95965417867438</v>
      </c>
      <c r="R1328" s="1">
        <v>0.90347222222222223</v>
      </c>
      <c r="S1328" s="1" t="str">
        <f>IF(Flights[[#This Row],[Length (hr)]]&lt;2, "No meal", IF(Flights[[#This Row],[Length (hr)]]&lt;3.5, "Light meal", "Full meal"))</f>
        <v>Full meal</v>
      </c>
      <c r="T1328" s="1" t="str">
        <f>IF(AND(Flights[[#This Row],[Airline]]="US Airways", Flights[[#This Row],[Meal]]="Full Meal"), "Yes", "No")</f>
        <v>No</v>
      </c>
      <c r="U1328" s="1">
        <v>0.90902777777777777</v>
      </c>
      <c r="V1328">
        <v>8</v>
      </c>
      <c r="W1328" s="1" t="str">
        <f>IF(Flights[[#This Row],[Arrival Delay]] = "", "Cancelled", IF(Flights[[#This Row],[Arrival Delay]]&gt;15, "Delayed", "On time"))</f>
        <v>On time</v>
      </c>
      <c r="X1328" t="str">
        <f>IF(Flights[[#This Row],[Status]]&lt;&gt;"Delayed","", IF(Flights[[#This Row],[Arrival Delay]]&gt;120, "Severe", IF(Flights[[#This Row],[Arrival Delay]]&gt;60, "Major", "Moderate")))</f>
        <v/>
      </c>
      <c r="Y1328" t="b">
        <v>0</v>
      </c>
      <c r="AA1328" t="str">
        <f>IF(OR(AND(Flights[[#This Row],[Status]]="Cancelled", Flights[[#This Row],[Cancellation Reason]]="Airline/Carrier"), Flights[[#This Row],[Delay Type]]="Severe"), "Yes", "No")</f>
        <v>No</v>
      </c>
    </row>
    <row r="1329" spans="1:27" x14ac:dyDescent="0.3">
      <c r="A1329" s="3">
        <v>42109</v>
      </c>
      <c r="B1329" s="22">
        <f>WEEKNUM(Flights[[#This Row],[Date]], 1)</f>
        <v>16</v>
      </c>
      <c r="C1329" s="22">
        <f>WEEKDAY(Flights[[#This Row],[Date]],1)</f>
        <v>4</v>
      </c>
      <c r="D1329" t="s">
        <v>1274</v>
      </c>
      <c r="E1329" t="s">
        <v>1994</v>
      </c>
      <c r="F1329" t="s">
        <v>0</v>
      </c>
      <c r="G1329" t="s">
        <v>9</v>
      </c>
      <c r="H1329" t="str">
        <f>_xlfn.XLOOKUP(Flights[[#This Row],[Destination]], Airports!$A$2:$A$78, Airports!$D$2:$D$78)</f>
        <v>San Francisco</v>
      </c>
      <c r="I1329" t="str" cm="1">
        <f t="array" ref="I1329">_xlfn.XLOOKUP(Flights[[#This Row],[Destination]],_xlfn._TRO_TRAILING( Airports!A:A),_xlfn._TRO_TRAILING( Airports!E:E), "Not found")</f>
        <v>CA</v>
      </c>
      <c r="J1329" s="1">
        <v>0.91666666666666663</v>
      </c>
      <c r="K1329" s="22">
        <f>HOUR(Flights[[#This Row],[Scheduled Departure]])</f>
        <v>22</v>
      </c>
      <c r="L1329" s="1">
        <v>0.91874999999999996</v>
      </c>
      <c r="M1329">
        <f>(L1329-J1329)*24*60</f>
        <v>2.9999999999999893</v>
      </c>
      <c r="N1329" s="16">
        <f>Flights[[#This Row],[Length (min)]]/60</f>
        <v>1.4333333333333333</v>
      </c>
      <c r="O1329">
        <v>86</v>
      </c>
      <c r="P1329">
        <v>337</v>
      </c>
      <c r="Q1329" s="18">
        <f>IFERROR(Flights[[#This Row],[Distance]]/Flights[[#This Row],[Length (hr)]], "")</f>
        <v>235.11627906976744</v>
      </c>
      <c r="R1329" s="1">
        <v>0.97777777777777775</v>
      </c>
      <c r="S1329" s="1" t="str">
        <f>IF(Flights[[#This Row],[Length (hr)]]&lt;2, "No meal", IF(Flights[[#This Row],[Length (hr)]]&lt;3.5, "Light meal", "Full meal"))</f>
        <v>No meal</v>
      </c>
      <c r="T1329" s="1" t="str">
        <f>IF(AND(Flights[[#This Row],[Airline]]="US Airways", Flights[[#This Row],[Meal]]="Full Meal"), "Yes", "No")</f>
        <v>No</v>
      </c>
      <c r="U1329" s="1">
        <v>0.97847222222222219</v>
      </c>
      <c r="V1329">
        <v>1</v>
      </c>
      <c r="W1329" s="1" t="str">
        <f>IF(Flights[[#This Row],[Arrival Delay]] = "", "Cancelled", IF(Flights[[#This Row],[Arrival Delay]]&gt;15, "Delayed", "On time"))</f>
        <v>On time</v>
      </c>
      <c r="X1329" t="str">
        <f>IF(Flights[[#This Row],[Status]]&lt;&gt;"Delayed","", IF(Flights[[#This Row],[Arrival Delay]]&gt;120, "Severe", IF(Flights[[#This Row],[Arrival Delay]]&gt;60, "Major", "Moderate")))</f>
        <v/>
      </c>
      <c r="Y1329" t="b">
        <v>0</v>
      </c>
      <c r="AA1329" t="str">
        <f>IF(OR(AND(Flights[[#This Row],[Status]]="Cancelled", Flights[[#This Row],[Cancellation Reason]]="Airline/Carrier"), Flights[[#This Row],[Delay Type]]="Severe"), "Yes", "No")</f>
        <v>No</v>
      </c>
    </row>
    <row r="1330" spans="1:27" x14ac:dyDescent="0.3">
      <c r="A1330" s="3">
        <v>42109</v>
      </c>
      <c r="B1330" s="22">
        <f>WEEKNUM(Flights[[#This Row],[Date]], 1)</f>
        <v>16</v>
      </c>
      <c r="C1330" s="22">
        <f>WEEKDAY(Flights[[#This Row],[Date]],1)</f>
        <v>4</v>
      </c>
      <c r="D1330" t="s">
        <v>674</v>
      </c>
      <c r="E1330" t="s">
        <v>1989</v>
      </c>
      <c r="F1330" t="s">
        <v>0</v>
      </c>
      <c r="G1330" t="s">
        <v>12</v>
      </c>
      <c r="H1330" t="str">
        <f>_xlfn.XLOOKUP(Flights[[#This Row],[Destination]], Airports!$A$2:$A$78, Airports!$D$2:$D$78)</f>
        <v>New York</v>
      </c>
      <c r="I1330" t="str" cm="1">
        <f t="array" ref="I1330">_xlfn.XLOOKUP(Flights[[#This Row],[Destination]],_xlfn._TRO_TRAILING( Airports!A:A),_xlfn._TRO_TRAILING( Airports!E:E), "Not found")</f>
        <v>NY</v>
      </c>
      <c r="J1330" s="1">
        <v>0.95486111111111116</v>
      </c>
      <c r="K1330" s="22">
        <f>HOUR(Flights[[#This Row],[Scheduled Departure]])</f>
        <v>22</v>
      </c>
      <c r="L1330" s="1">
        <v>0.95625000000000004</v>
      </c>
      <c r="M1330">
        <f>(L1330-J1330)*24*60</f>
        <v>1.9999999999999929</v>
      </c>
      <c r="N1330" s="16">
        <f>Flights[[#This Row],[Length (min)]]/60</f>
        <v>5.2833333333333332</v>
      </c>
      <c r="O1330">
        <v>317</v>
      </c>
      <c r="P1330">
        <v>2475</v>
      </c>
      <c r="Q1330" s="18">
        <f>IFERROR(Flights[[#This Row],[Distance]]/Flights[[#This Row],[Length (hr)]], "")</f>
        <v>468.45425867507885</v>
      </c>
      <c r="R1330" s="1">
        <v>0.30208333333333331</v>
      </c>
      <c r="S1330" s="1" t="str">
        <f>IF(Flights[[#This Row],[Length (hr)]]&lt;2, "No meal", IF(Flights[[#This Row],[Length (hr)]]&lt;3.5, "Light meal", "Full meal"))</f>
        <v>Full meal</v>
      </c>
      <c r="T1330" s="1" t="str">
        <f>IF(AND(Flights[[#This Row],[Airline]]="US Airways", Flights[[#This Row],[Meal]]="Full Meal"), "Yes", "No")</f>
        <v>No</v>
      </c>
      <c r="U1330" s="1">
        <v>0.30138888888888887</v>
      </c>
      <c r="V1330">
        <v>-1</v>
      </c>
      <c r="W1330" s="1" t="str">
        <f>IF(Flights[[#This Row],[Arrival Delay]] = "", "Cancelled", IF(Flights[[#This Row],[Arrival Delay]]&gt;15, "Delayed", "On time"))</f>
        <v>On time</v>
      </c>
      <c r="X1330" t="str">
        <f>IF(Flights[[#This Row],[Status]]&lt;&gt;"Delayed","", IF(Flights[[#This Row],[Arrival Delay]]&gt;120, "Severe", IF(Flights[[#This Row],[Arrival Delay]]&gt;60, "Major", "Moderate")))</f>
        <v/>
      </c>
      <c r="Y1330" t="b">
        <v>0</v>
      </c>
      <c r="AA1330" t="str">
        <f>IF(OR(AND(Flights[[#This Row],[Status]]="Cancelled", Flights[[#This Row],[Cancellation Reason]]="Airline/Carrier"), Flights[[#This Row],[Delay Type]]="Severe"), "Yes", "No")</f>
        <v>No</v>
      </c>
    </row>
    <row r="1331" spans="1:27" x14ac:dyDescent="0.3">
      <c r="A1331" s="3">
        <v>42110</v>
      </c>
      <c r="B1331" s="22">
        <f>WEEKNUM(Flights[[#This Row],[Date]], 1)</f>
        <v>16</v>
      </c>
      <c r="C1331" s="22">
        <f>WEEKDAY(Flights[[#This Row],[Date]],1)</f>
        <v>5</v>
      </c>
      <c r="D1331" t="s">
        <v>1211</v>
      </c>
      <c r="E1331" t="s">
        <v>1995</v>
      </c>
      <c r="F1331" t="s">
        <v>0</v>
      </c>
      <c r="G1331" t="s">
        <v>29</v>
      </c>
      <c r="H1331" t="str">
        <f>_xlfn.XLOOKUP(Flights[[#This Row],[Destination]], Airports!$A$2:$A$78, Airports!$D$2:$D$78)</f>
        <v>Phoenix</v>
      </c>
      <c r="I1331" t="str" cm="1">
        <f t="array" ref="I1331">_xlfn.XLOOKUP(Flights[[#This Row],[Destination]],_xlfn._TRO_TRAILING( Airports!A:A),_xlfn._TRO_TRAILING( Airports!E:E), "Not found")</f>
        <v>AZ</v>
      </c>
      <c r="J1331" s="1">
        <v>0.24652777777777779</v>
      </c>
      <c r="K1331" s="22">
        <f>HOUR(Flights[[#This Row],[Scheduled Departure]])</f>
        <v>5</v>
      </c>
      <c r="L1331" s="1">
        <v>0.24166666666666667</v>
      </c>
      <c r="M1331">
        <f>(L1331-J1331)*24*60</f>
        <v>-7.0000000000000151</v>
      </c>
      <c r="N1331" s="16">
        <f>Flights[[#This Row],[Length (min)]]/60</f>
        <v>1.3166666666666667</v>
      </c>
      <c r="O1331">
        <v>79</v>
      </c>
      <c r="P1331">
        <v>370</v>
      </c>
      <c r="Q1331" s="18">
        <f>IFERROR(Flights[[#This Row],[Distance]]/Flights[[#This Row],[Length (hr)]], "")</f>
        <v>281.01265822784808</v>
      </c>
      <c r="R1331" s="1">
        <v>0.30208333333333331</v>
      </c>
      <c r="S1331" s="1" t="str">
        <f>IF(Flights[[#This Row],[Length (hr)]]&lt;2, "No meal", IF(Flights[[#This Row],[Length (hr)]]&lt;3.5, "Light meal", "Full meal"))</f>
        <v>No meal</v>
      </c>
      <c r="T1331" s="1" t="str">
        <f>IF(AND(Flights[[#This Row],[Airline]]="US Airways", Flights[[#This Row],[Meal]]="Full Meal"), "Yes", "No")</f>
        <v>No</v>
      </c>
      <c r="U1331" s="1">
        <v>0.29652777777777778</v>
      </c>
      <c r="V1331">
        <v>-8</v>
      </c>
      <c r="W1331" s="1" t="str">
        <f>IF(Flights[[#This Row],[Arrival Delay]] = "", "Cancelled", IF(Flights[[#This Row],[Arrival Delay]]&gt;15, "Delayed", "On time"))</f>
        <v>On time</v>
      </c>
      <c r="X1331" t="str">
        <f>IF(Flights[[#This Row],[Status]]&lt;&gt;"Delayed","", IF(Flights[[#This Row],[Arrival Delay]]&gt;120, "Severe", IF(Flights[[#This Row],[Arrival Delay]]&gt;60, "Major", "Moderate")))</f>
        <v/>
      </c>
      <c r="Y1331" t="b">
        <v>0</v>
      </c>
      <c r="AA1331" t="str">
        <f>IF(OR(AND(Flights[[#This Row],[Status]]="Cancelled", Flights[[#This Row],[Cancellation Reason]]="Airline/Carrier"), Flights[[#This Row],[Delay Type]]="Severe"), "Yes", "No")</f>
        <v>No</v>
      </c>
    </row>
    <row r="1332" spans="1:27" x14ac:dyDescent="0.3">
      <c r="A1332" s="3">
        <v>42110</v>
      </c>
      <c r="B1332" s="22">
        <f>WEEKNUM(Flights[[#This Row],[Date]], 1)</f>
        <v>16</v>
      </c>
      <c r="C1332" s="22">
        <f>WEEKDAY(Flights[[#This Row],[Date]],1)</f>
        <v>5</v>
      </c>
      <c r="D1332" t="s">
        <v>1253</v>
      </c>
      <c r="E1332" t="s">
        <v>1989</v>
      </c>
      <c r="F1332" t="s">
        <v>0</v>
      </c>
      <c r="G1332" t="s">
        <v>12</v>
      </c>
      <c r="H1332" t="str">
        <f>_xlfn.XLOOKUP(Flights[[#This Row],[Destination]], Airports!$A$2:$A$78, Airports!$D$2:$D$78)</f>
        <v>New York</v>
      </c>
      <c r="I1332" t="str" cm="1">
        <f t="array" ref="I1332">_xlfn.XLOOKUP(Flights[[#This Row],[Destination]],_xlfn._TRO_TRAILING( Airports!A:A),_xlfn._TRO_TRAILING( Airports!E:E), "Not found")</f>
        <v>NY</v>
      </c>
      <c r="J1332" s="1">
        <v>0.27777777777777779</v>
      </c>
      <c r="K1332" s="22">
        <f>HOUR(Flights[[#This Row],[Scheduled Departure]])</f>
        <v>6</v>
      </c>
      <c r="L1332" s="1">
        <v>0.27500000000000002</v>
      </c>
      <c r="M1332">
        <f>(L1332-J1332)*24*60</f>
        <v>-3.9999999999999858</v>
      </c>
      <c r="N1332" s="16">
        <f>Flights[[#This Row],[Length (min)]]/60</f>
        <v>5.416666666666667</v>
      </c>
      <c r="O1332">
        <v>325</v>
      </c>
      <c r="P1332">
        <v>2475</v>
      </c>
      <c r="Q1332" s="18">
        <f>IFERROR(Flights[[#This Row],[Distance]]/Flights[[#This Row],[Length (hr)]], "")</f>
        <v>456.92307692307691</v>
      </c>
      <c r="R1332" s="1">
        <v>0.62847222222222221</v>
      </c>
      <c r="S1332" s="1" t="str">
        <f>IF(Flights[[#This Row],[Length (hr)]]&lt;2, "No meal", IF(Flights[[#This Row],[Length (hr)]]&lt;3.5, "Light meal", "Full meal"))</f>
        <v>Full meal</v>
      </c>
      <c r="T1332" s="1" t="str">
        <f>IF(AND(Flights[[#This Row],[Airline]]="US Airways", Flights[[#This Row],[Meal]]="Full Meal"), "Yes", "No")</f>
        <v>No</v>
      </c>
      <c r="U1332" s="1">
        <v>0.62569444444444444</v>
      </c>
      <c r="V1332">
        <v>-4</v>
      </c>
      <c r="W1332" s="1" t="str">
        <f>IF(Flights[[#This Row],[Arrival Delay]] = "", "Cancelled", IF(Flights[[#This Row],[Arrival Delay]]&gt;15, "Delayed", "On time"))</f>
        <v>On time</v>
      </c>
      <c r="X1332" t="str">
        <f>IF(Flights[[#This Row],[Status]]&lt;&gt;"Delayed","", IF(Flights[[#This Row],[Arrival Delay]]&gt;120, "Severe", IF(Flights[[#This Row],[Arrival Delay]]&gt;60, "Major", "Moderate")))</f>
        <v/>
      </c>
      <c r="Y1332" t="b">
        <v>0</v>
      </c>
      <c r="AA1332" t="str">
        <f>IF(OR(AND(Flights[[#This Row],[Status]]="Cancelled", Flights[[#This Row],[Cancellation Reason]]="Airline/Carrier"), Flights[[#This Row],[Delay Type]]="Severe"), "Yes", "No")</f>
        <v>No</v>
      </c>
    </row>
    <row r="1333" spans="1:27" x14ac:dyDescent="0.3">
      <c r="A1333" s="3">
        <v>42110</v>
      </c>
      <c r="B1333" s="22">
        <f>WEEKNUM(Flights[[#This Row],[Date]], 1)</f>
        <v>16</v>
      </c>
      <c r="C1333" s="22">
        <f>WEEKDAY(Flights[[#This Row],[Date]],1)</f>
        <v>5</v>
      </c>
      <c r="D1333" t="s">
        <v>799</v>
      </c>
      <c r="E1333" t="s">
        <v>1989</v>
      </c>
      <c r="F1333" t="s">
        <v>0</v>
      </c>
      <c r="G1333" t="s">
        <v>344</v>
      </c>
      <c r="H1333" t="str">
        <f>_xlfn.XLOOKUP(Flights[[#This Row],[Destination]], Airports!$A$2:$A$78, Airports!$D$2:$D$78)</f>
        <v>Seattle</v>
      </c>
      <c r="I1333" t="str" cm="1">
        <f t="array" ref="I1333">_xlfn.XLOOKUP(Flights[[#This Row],[Destination]],_xlfn._TRO_TRAILING( Airports!A:A),_xlfn._TRO_TRAILING( Airports!E:E), "Not found")</f>
        <v>WA</v>
      </c>
      <c r="J1333" s="1">
        <v>0.2951388888888889</v>
      </c>
      <c r="K1333" s="22">
        <f>HOUR(Flights[[#This Row],[Scheduled Departure]])</f>
        <v>7</v>
      </c>
      <c r="L1333" s="1">
        <v>0.29305555555555557</v>
      </c>
      <c r="M1333">
        <f>(L1333-J1333)*24*60</f>
        <v>-2.9999999999999893</v>
      </c>
      <c r="N1333" s="16">
        <f>Flights[[#This Row],[Length (min)]]/60</f>
        <v>2.7333333333333334</v>
      </c>
      <c r="O1333">
        <v>164</v>
      </c>
      <c r="P1333">
        <v>954</v>
      </c>
      <c r="Q1333" s="18">
        <f>IFERROR(Flights[[#This Row],[Distance]]/Flights[[#This Row],[Length (hr)]], "")</f>
        <v>349.02439024390242</v>
      </c>
      <c r="R1333" s="1">
        <v>0.40833333333333333</v>
      </c>
      <c r="S1333" s="1" t="str">
        <f>IF(Flights[[#This Row],[Length (hr)]]&lt;2, "No meal", IF(Flights[[#This Row],[Length (hr)]]&lt;3.5, "Light meal", "Full meal"))</f>
        <v>Light meal</v>
      </c>
      <c r="T1333" s="1" t="str">
        <f>IF(AND(Flights[[#This Row],[Airline]]="US Airways", Flights[[#This Row],[Meal]]="Full Meal"), "Yes", "No")</f>
        <v>No</v>
      </c>
      <c r="U1333" s="1">
        <v>0.40694444444444444</v>
      </c>
      <c r="V1333">
        <v>-2</v>
      </c>
      <c r="W1333" s="1" t="str">
        <f>IF(Flights[[#This Row],[Arrival Delay]] = "", "Cancelled", IF(Flights[[#This Row],[Arrival Delay]]&gt;15, "Delayed", "On time"))</f>
        <v>On time</v>
      </c>
      <c r="X1333" t="str">
        <f>IF(Flights[[#This Row],[Status]]&lt;&gt;"Delayed","", IF(Flights[[#This Row],[Arrival Delay]]&gt;120, "Severe", IF(Flights[[#This Row],[Arrival Delay]]&gt;60, "Major", "Moderate")))</f>
        <v/>
      </c>
      <c r="Y1333" t="b">
        <v>0</v>
      </c>
      <c r="AA1333" t="str">
        <f>IF(OR(AND(Flights[[#This Row],[Status]]="Cancelled", Flights[[#This Row],[Cancellation Reason]]="Airline/Carrier"), Flights[[#This Row],[Delay Type]]="Severe"), "Yes", "No")</f>
        <v>No</v>
      </c>
    </row>
    <row r="1334" spans="1:27" x14ac:dyDescent="0.3">
      <c r="A1334" s="3">
        <v>42110</v>
      </c>
      <c r="B1334" s="22">
        <f>WEEKNUM(Flights[[#This Row],[Date]], 1)</f>
        <v>16</v>
      </c>
      <c r="C1334" s="22">
        <f>WEEKDAY(Flights[[#This Row],[Date]],1)</f>
        <v>5</v>
      </c>
      <c r="D1334" t="s">
        <v>53</v>
      </c>
      <c r="E1334" t="s">
        <v>1987</v>
      </c>
      <c r="F1334" t="s">
        <v>0</v>
      </c>
      <c r="G1334" t="s">
        <v>20</v>
      </c>
      <c r="H1334" t="str">
        <f>_xlfn.XLOOKUP(Flights[[#This Row],[Destination]], Airports!$A$2:$A$78, Airports!$D$2:$D$78)</f>
        <v>Kahului</v>
      </c>
      <c r="I1334" t="str" cm="1">
        <f t="array" ref="I1334">_xlfn.XLOOKUP(Flights[[#This Row],[Destination]],_xlfn._TRO_TRAILING( Airports!A:A),_xlfn._TRO_TRAILING( Airports!E:E), "Not found")</f>
        <v>HI</v>
      </c>
      <c r="J1334" s="1">
        <v>0.375</v>
      </c>
      <c r="K1334" s="22">
        <f>HOUR(Flights[[#This Row],[Scheduled Departure]])</f>
        <v>9</v>
      </c>
      <c r="L1334" s="1">
        <v>0.36875000000000002</v>
      </c>
      <c r="M1334">
        <f>(L1334-J1334)*24*60</f>
        <v>-8.999999999999968</v>
      </c>
      <c r="N1334" s="16">
        <f>Flights[[#This Row],[Length (min)]]/60</f>
        <v>5.666666666666667</v>
      </c>
      <c r="O1334">
        <v>340</v>
      </c>
      <c r="P1334">
        <v>2486</v>
      </c>
      <c r="Q1334" s="18">
        <f>IFERROR(Flights[[#This Row],[Distance]]/Flights[[#This Row],[Length (hr)]], "")</f>
        <v>438.70588235294116</v>
      </c>
      <c r="R1334" s="1">
        <v>0.49166666666666664</v>
      </c>
      <c r="S1334" s="1" t="str">
        <f>IF(Flights[[#This Row],[Length (hr)]]&lt;2, "No meal", IF(Flights[[#This Row],[Length (hr)]]&lt;3.5, "Light meal", "Full meal"))</f>
        <v>Full meal</v>
      </c>
      <c r="T1334" s="1" t="str">
        <f>IF(AND(Flights[[#This Row],[Airline]]="US Airways", Flights[[#This Row],[Meal]]="Full Meal"), "Yes", "No")</f>
        <v>No</v>
      </c>
      <c r="U1334" s="1">
        <v>0.47986111111111113</v>
      </c>
      <c r="V1334">
        <v>-17</v>
      </c>
      <c r="W1334" s="1" t="str">
        <f>IF(Flights[[#This Row],[Arrival Delay]] = "", "Cancelled", IF(Flights[[#This Row],[Arrival Delay]]&gt;15, "Delayed", "On time"))</f>
        <v>On time</v>
      </c>
      <c r="X1334" t="str">
        <f>IF(Flights[[#This Row],[Status]]&lt;&gt;"Delayed","", IF(Flights[[#This Row],[Arrival Delay]]&gt;120, "Severe", IF(Flights[[#This Row],[Arrival Delay]]&gt;60, "Major", "Moderate")))</f>
        <v/>
      </c>
      <c r="Y1334" t="b">
        <v>0</v>
      </c>
      <c r="AA1334" t="str">
        <f>IF(OR(AND(Flights[[#This Row],[Status]]="Cancelled", Flights[[#This Row],[Cancellation Reason]]="Airline/Carrier"), Flights[[#This Row],[Delay Type]]="Severe"), "Yes", "No")</f>
        <v>No</v>
      </c>
    </row>
    <row r="1335" spans="1:27" x14ac:dyDescent="0.3">
      <c r="A1335" s="3">
        <v>42110</v>
      </c>
      <c r="B1335" s="22">
        <f>WEEKNUM(Flights[[#This Row],[Date]], 1)</f>
        <v>16</v>
      </c>
      <c r="C1335" s="22">
        <f>WEEKDAY(Flights[[#This Row],[Date]],1)</f>
        <v>5</v>
      </c>
      <c r="D1335" t="s">
        <v>1215</v>
      </c>
      <c r="E1335" t="s">
        <v>1990</v>
      </c>
      <c r="F1335" t="s">
        <v>0</v>
      </c>
      <c r="G1335" t="s">
        <v>293</v>
      </c>
      <c r="H1335" t="str">
        <f>_xlfn.XLOOKUP(Flights[[#This Row],[Destination]], Airports!$A$2:$A$78, Airports!$D$2:$D$78)</f>
        <v>Houston</v>
      </c>
      <c r="I1335" t="str" cm="1">
        <f t="array" ref="I1335">_xlfn.XLOOKUP(Flights[[#This Row],[Destination]],_xlfn._TRO_TRAILING( Airports!A:A),_xlfn._TRO_TRAILING( Airports!E:E), "Not found")</f>
        <v>TX</v>
      </c>
      <c r="J1335" s="1">
        <v>0.49375000000000002</v>
      </c>
      <c r="K1335" s="22">
        <f>HOUR(Flights[[#This Row],[Scheduled Departure]])</f>
        <v>11</v>
      </c>
      <c r="L1335" s="1">
        <v>0.49791666666666667</v>
      </c>
      <c r="M1335">
        <f>(L1335-J1335)*24*60</f>
        <v>5.9999999999999787</v>
      </c>
      <c r="N1335" s="16">
        <f>Flights[[#This Row],[Length (min)]]/60</f>
        <v>3.5666666666666669</v>
      </c>
      <c r="O1335">
        <v>214</v>
      </c>
      <c r="P1335">
        <v>1379</v>
      </c>
      <c r="Q1335" s="18">
        <f>IFERROR(Flights[[#This Row],[Distance]]/Flights[[#This Row],[Length (hr)]], "")</f>
        <v>386.63551401869159</v>
      </c>
      <c r="R1335" s="1">
        <v>0.71319444444444446</v>
      </c>
      <c r="S1335" s="1" t="str">
        <f>IF(Flights[[#This Row],[Length (hr)]]&lt;2, "No meal", IF(Flights[[#This Row],[Length (hr)]]&lt;3.5, "Light meal", "Full meal"))</f>
        <v>Full meal</v>
      </c>
      <c r="T1335" s="1" t="str">
        <f>IF(AND(Flights[[#This Row],[Airline]]="US Airways", Flights[[#This Row],[Meal]]="Full Meal"), "Yes", "No")</f>
        <v>No</v>
      </c>
      <c r="U1335" s="1">
        <v>0.72986111111111107</v>
      </c>
      <c r="V1335">
        <v>24</v>
      </c>
      <c r="W1335" s="1" t="str">
        <f>IF(Flights[[#This Row],[Arrival Delay]] = "", "Cancelled", IF(Flights[[#This Row],[Arrival Delay]]&gt;15, "Delayed", "On time"))</f>
        <v>Delayed</v>
      </c>
      <c r="X1335" t="str">
        <f>IF(Flights[[#This Row],[Status]]&lt;&gt;"Delayed","", IF(Flights[[#This Row],[Arrival Delay]]&gt;120, "Severe", IF(Flights[[#This Row],[Arrival Delay]]&gt;60, "Major", "Moderate")))</f>
        <v>Moderate</v>
      </c>
      <c r="Y1335" t="b">
        <v>0</v>
      </c>
      <c r="AA1335" t="str">
        <f>IF(OR(AND(Flights[[#This Row],[Status]]="Cancelled", Flights[[#This Row],[Cancellation Reason]]="Airline/Carrier"), Flights[[#This Row],[Delay Type]]="Severe"), "Yes", "No")</f>
        <v>No</v>
      </c>
    </row>
    <row r="1336" spans="1:27" x14ac:dyDescent="0.3">
      <c r="A1336" s="3">
        <v>42110</v>
      </c>
      <c r="B1336" s="22">
        <f>WEEKNUM(Flights[[#This Row],[Date]], 1)</f>
        <v>16</v>
      </c>
      <c r="C1336" s="22">
        <f>WEEKDAY(Flights[[#This Row],[Date]],1)</f>
        <v>5</v>
      </c>
      <c r="D1336" t="s">
        <v>500</v>
      </c>
      <c r="E1336" t="s">
        <v>1992</v>
      </c>
      <c r="F1336" t="s">
        <v>0</v>
      </c>
      <c r="G1336" t="s">
        <v>10</v>
      </c>
      <c r="H1336" t="str">
        <f>_xlfn.XLOOKUP(Flights[[#This Row],[Destination]], Airports!$A$2:$A$78, Airports!$D$2:$D$78)</f>
        <v>Boston</v>
      </c>
      <c r="I1336" t="str" cm="1">
        <f t="array" ref="I1336">_xlfn.XLOOKUP(Flights[[#This Row],[Destination]],_xlfn._TRO_TRAILING( Airports!A:A),_xlfn._TRO_TRAILING( Airports!E:E), "Not found")</f>
        <v>MA</v>
      </c>
      <c r="J1336" s="1">
        <v>0.49583333333333335</v>
      </c>
      <c r="K1336" s="22">
        <f>HOUR(Flights[[#This Row],[Scheduled Departure]])</f>
        <v>11</v>
      </c>
      <c r="L1336" s="1">
        <v>0.49583333333333335</v>
      </c>
      <c r="M1336">
        <f>(L1336-J1336)*24*60</f>
        <v>0</v>
      </c>
      <c r="N1336" s="16">
        <f>Flights[[#This Row],[Length (min)]]/60</f>
        <v>5.4666666666666668</v>
      </c>
      <c r="O1336">
        <v>328</v>
      </c>
      <c r="P1336">
        <v>2611</v>
      </c>
      <c r="Q1336" s="18">
        <f>IFERROR(Flights[[#This Row],[Distance]]/Flights[[#This Row],[Length (hr)]], "")</f>
        <v>477.6219512195122</v>
      </c>
      <c r="R1336" s="1">
        <v>0.84861111111111109</v>
      </c>
      <c r="S1336" s="1" t="str">
        <f>IF(Flights[[#This Row],[Length (hr)]]&lt;2, "No meal", IF(Flights[[#This Row],[Length (hr)]]&lt;3.5, "Light meal", "Full meal"))</f>
        <v>Full meal</v>
      </c>
      <c r="T1336" s="1" t="str">
        <f>IF(AND(Flights[[#This Row],[Airline]]="US Airways", Flights[[#This Row],[Meal]]="Full Meal"), "Yes", "No")</f>
        <v>No</v>
      </c>
      <c r="U1336" s="1">
        <v>0.84861111111111109</v>
      </c>
      <c r="V1336">
        <v>0</v>
      </c>
      <c r="W1336" s="1" t="str">
        <f>IF(Flights[[#This Row],[Arrival Delay]] = "", "Cancelled", IF(Flights[[#This Row],[Arrival Delay]]&gt;15, "Delayed", "On time"))</f>
        <v>On time</v>
      </c>
      <c r="X1336" t="str">
        <f>IF(Flights[[#This Row],[Status]]&lt;&gt;"Delayed","", IF(Flights[[#This Row],[Arrival Delay]]&gt;120, "Severe", IF(Flights[[#This Row],[Arrival Delay]]&gt;60, "Major", "Moderate")))</f>
        <v/>
      </c>
      <c r="Y1336" t="b">
        <v>0</v>
      </c>
      <c r="AA1336" t="str">
        <f>IF(OR(AND(Flights[[#This Row],[Status]]="Cancelled", Flights[[#This Row],[Cancellation Reason]]="Airline/Carrier"), Flights[[#This Row],[Delay Type]]="Severe"), "Yes", "No")</f>
        <v>No</v>
      </c>
    </row>
    <row r="1337" spans="1:27" x14ac:dyDescent="0.3">
      <c r="A1337" s="3">
        <v>42110</v>
      </c>
      <c r="B1337" s="22">
        <f>WEEKNUM(Flights[[#This Row],[Date]], 1)</f>
        <v>16</v>
      </c>
      <c r="C1337" s="22">
        <f>WEEKDAY(Flights[[#This Row],[Date]],1)</f>
        <v>5</v>
      </c>
      <c r="D1337" t="s">
        <v>1038</v>
      </c>
      <c r="E1337" t="s">
        <v>1990</v>
      </c>
      <c r="F1337" t="s">
        <v>0</v>
      </c>
      <c r="G1337" t="s">
        <v>293</v>
      </c>
      <c r="H1337" t="str">
        <f>_xlfn.XLOOKUP(Flights[[#This Row],[Destination]], Airports!$A$2:$A$78, Airports!$D$2:$D$78)</f>
        <v>Houston</v>
      </c>
      <c r="I1337" t="str" cm="1">
        <f t="array" ref="I1337">_xlfn.XLOOKUP(Flights[[#This Row],[Destination]],_xlfn._TRO_TRAILING( Airports!A:A),_xlfn._TRO_TRAILING( Airports!E:E), "Not found")</f>
        <v>TX</v>
      </c>
      <c r="J1337" s="1">
        <v>0.52638888888888891</v>
      </c>
      <c r="K1337" s="22">
        <f>HOUR(Flights[[#This Row],[Scheduled Departure]])</f>
        <v>12</v>
      </c>
      <c r="L1337" s="1">
        <v>0.52916666666666667</v>
      </c>
      <c r="M1337">
        <f>(L1337-J1337)*24*60</f>
        <v>3.9999999999999858</v>
      </c>
      <c r="N1337" s="16">
        <f>Flights[[#This Row],[Length (min)]]/60</f>
        <v>3.3333333333333335</v>
      </c>
      <c r="O1337">
        <v>200</v>
      </c>
      <c r="P1337">
        <v>1379</v>
      </c>
      <c r="Q1337" s="18">
        <f>IFERROR(Flights[[#This Row],[Distance]]/Flights[[#This Row],[Length (hr)]], "")</f>
        <v>413.7</v>
      </c>
      <c r="R1337" s="1">
        <v>0.74652777777777779</v>
      </c>
      <c r="S1337" s="1" t="str">
        <f>IF(Flights[[#This Row],[Length (hr)]]&lt;2, "No meal", IF(Flights[[#This Row],[Length (hr)]]&lt;3.5, "Light meal", "Full meal"))</f>
        <v>Light meal</v>
      </c>
      <c r="T1337" s="1" t="str">
        <f>IF(AND(Flights[[#This Row],[Airline]]="US Airways", Flights[[#This Row],[Meal]]="Full Meal"), "Yes", "No")</f>
        <v>No</v>
      </c>
      <c r="U1337" s="1">
        <v>0.75138888888888888</v>
      </c>
      <c r="V1337">
        <v>7</v>
      </c>
      <c r="W1337" s="1" t="str">
        <f>IF(Flights[[#This Row],[Arrival Delay]] = "", "Cancelled", IF(Flights[[#This Row],[Arrival Delay]]&gt;15, "Delayed", "On time"))</f>
        <v>On time</v>
      </c>
      <c r="X1337" t="str">
        <f>IF(Flights[[#This Row],[Status]]&lt;&gt;"Delayed","", IF(Flights[[#This Row],[Arrival Delay]]&gt;120, "Severe", IF(Flights[[#This Row],[Arrival Delay]]&gt;60, "Major", "Moderate")))</f>
        <v/>
      </c>
      <c r="Y1337" t="b">
        <v>0</v>
      </c>
      <c r="AA1337" t="str">
        <f>IF(OR(AND(Flights[[#This Row],[Status]]="Cancelled", Flights[[#This Row],[Cancellation Reason]]="Airline/Carrier"), Flights[[#This Row],[Delay Type]]="Severe"), "Yes", "No")</f>
        <v>No</v>
      </c>
    </row>
    <row r="1338" spans="1:27" x14ac:dyDescent="0.3">
      <c r="A1338" s="3">
        <v>42110</v>
      </c>
      <c r="B1338" s="22">
        <f>WEEKNUM(Flights[[#This Row],[Date]], 1)</f>
        <v>16</v>
      </c>
      <c r="C1338" s="22">
        <f>WEEKDAY(Flights[[#This Row],[Date]],1)</f>
        <v>5</v>
      </c>
      <c r="D1338" t="s">
        <v>517</v>
      </c>
      <c r="E1338" t="s">
        <v>1990</v>
      </c>
      <c r="F1338" t="s">
        <v>0</v>
      </c>
      <c r="G1338" t="s">
        <v>12</v>
      </c>
      <c r="H1338" t="str">
        <f>_xlfn.XLOOKUP(Flights[[#This Row],[Destination]], Airports!$A$2:$A$78, Airports!$D$2:$D$78)</f>
        <v>New York</v>
      </c>
      <c r="I1338" t="str" cm="1">
        <f t="array" ref="I1338">_xlfn.XLOOKUP(Flights[[#This Row],[Destination]],_xlfn._TRO_TRAILING( Airports!A:A),_xlfn._TRO_TRAILING( Airports!E:E), "Not found")</f>
        <v>NY</v>
      </c>
      <c r="J1338" s="1">
        <v>0.53472222222222221</v>
      </c>
      <c r="K1338" s="22">
        <f>HOUR(Flights[[#This Row],[Scheduled Departure]])</f>
        <v>12</v>
      </c>
      <c r="L1338" s="1">
        <v>0.52916666666666667</v>
      </c>
      <c r="M1338">
        <f>(L1338-J1338)*24*60</f>
        <v>-7.9999999999999716</v>
      </c>
      <c r="N1338" s="16">
        <f>Flights[[#This Row],[Length (min)]]/60</f>
        <v>5.3666666666666663</v>
      </c>
      <c r="O1338">
        <v>322</v>
      </c>
      <c r="P1338">
        <v>2475</v>
      </c>
      <c r="Q1338" s="18">
        <f>IFERROR(Flights[[#This Row],[Distance]]/Flights[[#This Row],[Length (hr)]], "")</f>
        <v>461.18012422360255</v>
      </c>
      <c r="R1338" s="1">
        <v>0.89444444444444449</v>
      </c>
      <c r="S1338" s="1" t="str">
        <f>IF(Flights[[#This Row],[Length (hr)]]&lt;2, "No meal", IF(Flights[[#This Row],[Length (hr)]]&lt;3.5, "Light meal", "Full meal"))</f>
        <v>Full meal</v>
      </c>
      <c r="T1338" s="1" t="str">
        <f>IF(AND(Flights[[#This Row],[Airline]]="US Airways", Flights[[#This Row],[Meal]]="Full Meal"), "Yes", "No")</f>
        <v>No</v>
      </c>
      <c r="U1338" s="1">
        <v>0.87777777777777777</v>
      </c>
      <c r="V1338">
        <v>-24</v>
      </c>
      <c r="W1338" s="1" t="str">
        <f>IF(Flights[[#This Row],[Arrival Delay]] = "", "Cancelled", IF(Flights[[#This Row],[Arrival Delay]]&gt;15, "Delayed", "On time"))</f>
        <v>On time</v>
      </c>
      <c r="X1338" t="str">
        <f>IF(Flights[[#This Row],[Status]]&lt;&gt;"Delayed","", IF(Flights[[#This Row],[Arrival Delay]]&gt;120, "Severe", IF(Flights[[#This Row],[Arrival Delay]]&gt;60, "Major", "Moderate")))</f>
        <v/>
      </c>
      <c r="Y1338" t="b">
        <v>0</v>
      </c>
      <c r="AA1338" t="str">
        <f>IF(OR(AND(Flights[[#This Row],[Status]]="Cancelled", Flights[[#This Row],[Cancellation Reason]]="Airline/Carrier"), Flights[[#This Row],[Delay Type]]="Severe"), "Yes", "No")</f>
        <v>No</v>
      </c>
    </row>
    <row r="1339" spans="1:27" x14ac:dyDescent="0.3">
      <c r="A1339" s="3">
        <v>42110</v>
      </c>
      <c r="B1339" s="22">
        <f>WEEKNUM(Flights[[#This Row],[Date]], 1)</f>
        <v>16</v>
      </c>
      <c r="C1339" s="22">
        <f>WEEKDAY(Flights[[#This Row],[Date]],1)</f>
        <v>5</v>
      </c>
      <c r="D1339" t="s">
        <v>1308</v>
      </c>
      <c r="E1339" t="s">
        <v>1995</v>
      </c>
      <c r="F1339" t="s">
        <v>0</v>
      </c>
      <c r="G1339" t="s">
        <v>306</v>
      </c>
      <c r="H1339" t="str">
        <f>_xlfn.XLOOKUP(Flights[[#This Row],[Destination]], Airports!$A$2:$A$78, Airports!$D$2:$D$78)</f>
        <v>Chicago</v>
      </c>
      <c r="I1339" t="str" cm="1">
        <f t="array" ref="I1339">_xlfn.XLOOKUP(Flights[[#This Row],[Destination]],_xlfn._TRO_TRAILING( Airports!A:A),_xlfn._TRO_TRAILING( Airports!E:E), "Not found")</f>
        <v>IL</v>
      </c>
      <c r="J1339" s="1">
        <v>0.54166666666666663</v>
      </c>
      <c r="K1339" s="22">
        <f>HOUR(Flights[[#This Row],[Scheduled Departure]])</f>
        <v>13</v>
      </c>
      <c r="L1339" s="1">
        <v>0.54236111111111107</v>
      </c>
      <c r="M1339">
        <f>(L1339-J1339)*24*60</f>
        <v>0.99999999999999645</v>
      </c>
      <c r="N1339" s="16">
        <f>Flights[[#This Row],[Length (min)]]/60</f>
        <v>4.1166666666666663</v>
      </c>
      <c r="O1339">
        <v>247</v>
      </c>
      <c r="P1339">
        <v>1750</v>
      </c>
      <c r="Q1339" s="18">
        <f>IFERROR(Flights[[#This Row],[Distance]]/Flights[[#This Row],[Length (hr)]], "")</f>
        <v>425.10121457489885</v>
      </c>
      <c r="R1339" s="1">
        <v>0.79513888888888884</v>
      </c>
      <c r="S1339" s="1" t="str">
        <f>IF(Flights[[#This Row],[Length (hr)]]&lt;2, "No meal", IF(Flights[[#This Row],[Length (hr)]]&lt;3.5, "Light meal", "Full meal"))</f>
        <v>Full meal</v>
      </c>
      <c r="T1339" s="1" t="str">
        <f>IF(AND(Flights[[#This Row],[Airline]]="US Airways", Flights[[#This Row],[Meal]]="Full Meal"), "Yes", "No")</f>
        <v>No</v>
      </c>
      <c r="U1339" s="1">
        <v>0.79722222222222228</v>
      </c>
      <c r="V1339">
        <v>3</v>
      </c>
      <c r="W1339" s="1" t="str">
        <f>IF(Flights[[#This Row],[Arrival Delay]] = "", "Cancelled", IF(Flights[[#This Row],[Arrival Delay]]&gt;15, "Delayed", "On time"))</f>
        <v>On time</v>
      </c>
      <c r="X1339" t="str">
        <f>IF(Flights[[#This Row],[Status]]&lt;&gt;"Delayed","", IF(Flights[[#This Row],[Arrival Delay]]&gt;120, "Severe", IF(Flights[[#This Row],[Arrival Delay]]&gt;60, "Major", "Moderate")))</f>
        <v/>
      </c>
      <c r="Y1339" t="b">
        <v>0</v>
      </c>
      <c r="AA1339" t="str">
        <f>IF(OR(AND(Flights[[#This Row],[Status]]="Cancelled", Flights[[#This Row],[Cancellation Reason]]="Airline/Carrier"), Flights[[#This Row],[Delay Type]]="Severe"), "Yes", "No")</f>
        <v>No</v>
      </c>
    </row>
    <row r="1340" spans="1:27" x14ac:dyDescent="0.3">
      <c r="A1340" s="3">
        <v>42110</v>
      </c>
      <c r="B1340" s="22">
        <f>WEEKNUM(Flights[[#This Row],[Date]], 1)</f>
        <v>16</v>
      </c>
      <c r="C1340" s="22">
        <f>WEEKDAY(Flights[[#This Row],[Date]],1)</f>
        <v>5</v>
      </c>
      <c r="D1340" t="s">
        <v>808</v>
      </c>
      <c r="E1340" t="s">
        <v>1994</v>
      </c>
      <c r="F1340" t="s">
        <v>0</v>
      </c>
      <c r="G1340" t="s">
        <v>318</v>
      </c>
      <c r="H1340" t="str">
        <f>_xlfn.XLOOKUP(Flights[[#This Row],[Destination]], Airports!$A$2:$A$78, Airports!$D$2:$D$78)</f>
        <v>Oakland</v>
      </c>
      <c r="I1340" t="str" cm="1">
        <f t="array" ref="I1340">_xlfn.XLOOKUP(Flights[[#This Row],[Destination]],_xlfn._TRO_TRAILING( Airports!A:A),_xlfn._TRO_TRAILING( Airports!E:E), "Not found")</f>
        <v>CA</v>
      </c>
      <c r="J1340" s="1">
        <v>0.5625</v>
      </c>
      <c r="K1340" s="22">
        <f>HOUR(Flights[[#This Row],[Scheduled Departure]])</f>
        <v>13</v>
      </c>
      <c r="L1340" s="1">
        <v>0.55972222222222223</v>
      </c>
      <c r="M1340">
        <f>(L1340-J1340)*24*60</f>
        <v>-3.9999999999999858</v>
      </c>
      <c r="N1340" s="16">
        <f>Flights[[#This Row],[Length (min)]]/60</f>
        <v>1.2333333333333334</v>
      </c>
      <c r="O1340">
        <v>74</v>
      </c>
      <c r="P1340">
        <v>337</v>
      </c>
      <c r="Q1340" s="18">
        <f>IFERROR(Flights[[#This Row],[Distance]]/Flights[[#This Row],[Length (hr)]], "")</f>
        <v>273.24324324324323</v>
      </c>
      <c r="R1340" s="1">
        <v>0.62361111111111112</v>
      </c>
      <c r="S1340" s="1" t="str">
        <f>IF(Flights[[#This Row],[Length (hr)]]&lt;2, "No meal", IF(Flights[[#This Row],[Length (hr)]]&lt;3.5, "Light meal", "Full meal"))</f>
        <v>No meal</v>
      </c>
      <c r="T1340" s="1" t="str">
        <f>IF(AND(Flights[[#This Row],[Airline]]="US Airways", Flights[[#This Row],[Meal]]="Full Meal"), "Yes", "No")</f>
        <v>No</v>
      </c>
      <c r="U1340" s="1">
        <v>0.61111111111111116</v>
      </c>
      <c r="V1340">
        <v>-18</v>
      </c>
      <c r="W1340" s="1" t="str">
        <f>IF(Flights[[#This Row],[Arrival Delay]] = "", "Cancelled", IF(Flights[[#This Row],[Arrival Delay]]&gt;15, "Delayed", "On time"))</f>
        <v>On time</v>
      </c>
      <c r="X1340" t="str">
        <f>IF(Flights[[#This Row],[Status]]&lt;&gt;"Delayed","", IF(Flights[[#This Row],[Arrival Delay]]&gt;120, "Severe", IF(Flights[[#This Row],[Arrival Delay]]&gt;60, "Major", "Moderate")))</f>
        <v/>
      </c>
      <c r="Y1340" t="b">
        <v>0</v>
      </c>
      <c r="AA1340" t="str">
        <f>IF(OR(AND(Flights[[#This Row],[Status]]="Cancelled", Flights[[#This Row],[Cancellation Reason]]="Airline/Carrier"), Flights[[#This Row],[Delay Type]]="Severe"), "Yes", "No")</f>
        <v>No</v>
      </c>
    </row>
    <row r="1341" spans="1:27" x14ac:dyDescent="0.3">
      <c r="A1341" s="3">
        <v>42110</v>
      </c>
      <c r="B1341" s="22">
        <f>WEEKNUM(Flights[[#This Row],[Date]], 1)</f>
        <v>16</v>
      </c>
      <c r="C1341" s="22">
        <f>WEEKDAY(Flights[[#This Row],[Date]],1)</f>
        <v>5</v>
      </c>
      <c r="D1341" t="s">
        <v>1113</v>
      </c>
      <c r="E1341" t="s">
        <v>1994</v>
      </c>
      <c r="F1341" t="s">
        <v>0</v>
      </c>
      <c r="G1341" t="s">
        <v>340</v>
      </c>
      <c r="H1341" t="str">
        <f>_xlfn.XLOOKUP(Flights[[#This Row],[Destination]], Airports!$A$2:$A$78, Airports!$D$2:$D$78)</f>
        <v>San Antonio</v>
      </c>
      <c r="I1341" t="str" cm="1">
        <f t="array" ref="I1341">_xlfn.XLOOKUP(Flights[[#This Row],[Destination]],_xlfn._TRO_TRAILING( Airports!A:A),_xlfn._TRO_TRAILING( Airports!E:E), "Not found")</f>
        <v>TX</v>
      </c>
      <c r="J1341" s="1">
        <v>0.6118055555555556</v>
      </c>
      <c r="K1341" s="22">
        <f>HOUR(Flights[[#This Row],[Scheduled Departure]])</f>
        <v>14</v>
      </c>
      <c r="L1341" s="1">
        <v>0.6166666666666667</v>
      </c>
      <c r="M1341">
        <f>(L1341-J1341)*24*60</f>
        <v>6.9999999999999751</v>
      </c>
      <c r="N1341" s="16">
        <f>Flights[[#This Row],[Length (min)]]/60</f>
        <v>2.5833333333333335</v>
      </c>
      <c r="O1341">
        <v>155</v>
      </c>
      <c r="P1341">
        <v>1211</v>
      </c>
      <c r="Q1341" s="18">
        <f>IFERROR(Flights[[#This Row],[Distance]]/Flights[[#This Row],[Length (hr)]], "")</f>
        <v>468.77419354838707</v>
      </c>
      <c r="R1341" s="1">
        <v>0.81458333333333333</v>
      </c>
      <c r="S1341" s="1" t="str">
        <f>IF(Flights[[#This Row],[Length (hr)]]&lt;2, "No meal", IF(Flights[[#This Row],[Length (hr)]]&lt;3.5, "Light meal", "Full meal"))</f>
        <v>Light meal</v>
      </c>
      <c r="T1341" s="1" t="str">
        <f>IF(AND(Flights[[#This Row],[Airline]]="US Airways", Flights[[#This Row],[Meal]]="Full Meal"), "Yes", "No")</f>
        <v>No</v>
      </c>
      <c r="U1341" s="1">
        <v>0.80763888888888891</v>
      </c>
      <c r="V1341">
        <v>-10</v>
      </c>
      <c r="W1341" s="1" t="str">
        <f>IF(Flights[[#This Row],[Arrival Delay]] = "", "Cancelled", IF(Flights[[#This Row],[Arrival Delay]]&gt;15, "Delayed", "On time"))</f>
        <v>On time</v>
      </c>
      <c r="X1341" t="str">
        <f>IF(Flights[[#This Row],[Status]]&lt;&gt;"Delayed","", IF(Flights[[#This Row],[Arrival Delay]]&gt;120, "Severe", IF(Flights[[#This Row],[Arrival Delay]]&gt;60, "Major", "Moderate")))</f>
        <v/>
      </c>
      <c r="Y1341" t="b">
        <v>0</v>
      </c>
      <c r="AA1341" t="str">
        <f>IF(OR(AND(Flights[[#This Row],[Status]]="Cancelled", Flights[[#This Row],[Cancellation Reason]]="Airline/Carrier"), Flights[[#This Row],[Delay Type]]="Severe"), "Yes", "No")</f>
        <v>No</v>
      </c>
    </row>
    <row r="1342" spans="1:27" x14ac:dyDescent="0.3">
      <c r="A1342" s="3">
        <v>42110</v>
      </c>
      <c r="B1342" s="22">
        <f>WEEKNUM(Flights[[#This Row],[Date]], 1)</f>
        <v>16</v>
      </c>
      <c r="C1342" s="22">
        <f>WEEKDAY(Flights[[#This Row],[Date]],1)</f>
        <v>5</v>
      </c>
      <c r="D1342" t="s">
        <v>580</v>
      </c>
      <c r="E1342" t="s">
        <v>1991</v>
      </c>
      <c r="F1342" t="s">
        <v>0</v>
      </c>
      <c r="G1342" t="s">
        <v>344</v>
      </c>
      <c r="H1342" t="str">
        <f>_xlfn.XLOOKUP(Flights[[#This Row],[Destination]], Airports!$A$2:$A$78, Airports!$D$2:$D$78)</f>
        <v>Seattle</v>
      </c>
      <c r="I1342" t="str" cm="1">
        <f t="array" ref="I1342">_xlfn.XLOOKUP(Flights[[#This Row],[Destination]],_xlfn._TRO_TRAILING( Airports!A:A),_xlfn._TRO_TRAILING( Airports!E:E), "Not found")</f>
        <v>WA</v>
      </c>
      <c r="J1342" s="1">
        <v>0.85069444444444442</v>
      </c>
      <c r="K1342" s="22">
        <f>HOUR(Flights[[#This Row],[Scheduled Departure]])</f>
        <v>20</v>
      </c>
      <c r="L1342" s="1">
        <v>0.84652777777777777</v>
      </c>
      <c r="M1342">
        <f>(L1342-J1342)*24*60</f>
        <v>-5.9999999999999787</v>
      </c>
      <c r="N1342" s="16">
        <f>Flights[[#This Row],[Length (min)]]/60</f>
        <v>2.6166666666666667</v>
      </c>
      <c r="O1342">
        <v>157</v>
      </c>
      <c r="P1342">
        <v>954</v>
      </c>
      <c r="Q1342" s="18">
        <f>IFERROR(Flights[[#This Row],[Distance]]/Flights[[#This Row],[Length (hr)]], "")</f>
        <v>364.5859872611465</v>
      </c>
      <c r="R1342" s="1">
        <v>0.96180555555555558</v>
      </c>
      <c r="S1342" s="1" t="str">
        <f>IF(Flights[[#This Row],[Length (hr)]]&lt;2, "No meal", IF(Flights[[#This Row],[Length (hr)]]&lt;3.5, "Light meal", "Full meal"))</f>
        <v>Light meal</v>
      </c>
      <c r="T1342" s="1" t="str">
        <f>IF(AND(Flights[[#This Row],[Airline]]="US Airways", Flights[[#This Row],[Meal]]="Full Meal"), "Yes", "No")</f>
        <v>No</v>
      </c>
      <c r="U1342" s="1">
        <v>0.9555555555555556</v>
      </c>
      <c r="V1342">
        <v>-9</v>
      </c>
      <c r="W1342" s="1" t="str">
        <f>IF(Flights[[#This Row],[Arrival Delay]] = "", "Cancelled", IF(Flights[[#This Row],[Arrival Delay]]&gt;15, "Delayed", "On time"))</f>
        <v>On time</v>
      </c>
      <c r="X1342" t="str">
        <f>IF(Flights[[#This Row],[Status]]&lt;&gt;"Delayed","", IF(Flights[[#This Row],[Arrival Delay]]&gt;120, "Severe", IF(Flights[[#This Row],[Arrival Delay]]&gt;60, "Major", "Moderate")))</f>
        <v/>
      </c>
      <c r="Y1342" t="b">
        <v>0</v>
      </c>
      <c r="AA1342" t="str">
        <f>IF(OR(AND(Flights[[#This Row],[Status]]="Cancelled", Flights[[#This Row],[Cancellation Reason]]="Airline/Carrier"), Flights[[#This Row],[Delay Type]]="Severe"), "Yes", "No")</f>
        <v>No</v>
      </c>
    </row>
    <row r="1343" spans="1:27" x14ac:dyDescent="0.3">
      <c r="A1343" s="3">
        <v>42111</v>
      </c>
      <c r="B1343" s="22">
        <f>WEEKNUM(Flights[[#This Row],[Date]], 1)</f>
        <v>16</v>
      </c>
      <c r="C1343" s="22">
        <f>WEEKDAY(Flights[[#This Row],[Date]],1)</f>
        <v>6</v>
      </c>
      <c r="D1343" t="s">
        <v>932</v>
      </c>
      <c r="E1343" t="s">
        <v>1990</v>
      </c>
      <c r="F1343" t="s">
        <v>0</v>
      </c>
      <c r="G1343" t="s">
        <v>293</v>
      </c>
      <c r="H1343" t="str">
        <f>_xlfn.XLOOKUP(Flights[[#This Row],[Destination]], Airports!$A$2:$A$78, Airports!$D$2:$D$78)</f>
        <v>Houston</v>
      </c>
      <c r="I1343" t="str" cm="1">
        <f t="array" ref="I1343">_xlfn.XLOOKUP(Flights[[#This Row],[Destination]],_xlfn._TRO_TRAILING( Airports!A:A),_xlfn._TRO_TRAILING( Airports!E:E), "Not found")</f>
        <v>TX</v>
      </c>
      <c r="J1343" s="1">
        <v>9.0277777777777769E-3</v>
      </c>
      <c r="K1343" s="22">
        <f>HOUR(Flights[[#This Row],[Scheduled Departure]])</f>
        <v>0</v>
      </c>
      <c r="L1343" s="1">
        <v>3.1944444444444442E-2</v>
      </c>
      <c r="M1343">
        <f>(L1343-J1343)*24*60</f>
        <v>32.999999999999993</v>
      </c>
      <c r="N1343" s="16">
        <f>Flights[[#This Row],[Length (min)]]/60</f>
        <v>3.0666666666666669</v>
      </c>
      <c r="O1343">
        <v>184</v>
      </c>
      <c r="P1343">
        <v>1379</v>
      </c>
      <c r="Q1343" s="18">
        <f>IFERROR(Flights[[#This Row],[Distance]]/Flights[[#This Row],[Length (hr)]], "")</f>
        <v>449.67391304347825</v>
      </c>
      <c r="R1343" s="1">
        <v>0.22291666666666668</v>
      </c>
      <c r="S1343" s="1" t="str">
        <f>IF(Flights[[#This Row],[Length (hr)]]&lt;2, "No meal", IF(Flights[[#This Row],[Length (hr)]]&lt;3.5, "Light meal", "Full meal"))</f>
        <v>Light meal</v>
      </c>
      <c r="T1343" s="1" t="str">
        <f>IF(AND(Flights[[#This Row],[Airline]]="US Airways", Flights[[#This Row],[Meal]]="Full Meal"), "Yes", "No")</f>
        <v>No</v>
      </c>
      <c r="U1343" s="1">
        <v>0.24305555555555555</v>
      </c>
      <c r="V1343">
        <v>29</v>
      </c>
      <c r="W1343" s="1" t="str">
        <f>IF(Flights[[#This Row],[Arrival Delay]] = "", "Cancelled", IF(Flights[[#This Row],[Arrival Delay]]&gt;15, "Delayed", "On time"))</f>
        <v>Delayed</v>
      </c>
      <c r="X1343" t="str">
        <f>IF(Flights[[#This Row],[Status]]&lt;&gt;"Delayed","", IF(Flights[[#This Row],[Arrival Delay]]&gt;120, "Severe", IF(Flights[[#This Row],[Arrival Delay]]&gt;60, "Major", "Moderate")))</f>
        <v>Moderate</v>
      </c>
      <c r="Y1343" t="b">
        <v>0</v>
      </c>
      <c r="AA1343" t="str">
        <f>IF(OR(AND(Flights[[#This Row],[Status]]="Cancelled", Flights[[#This Row],[Cancellation Reason]]="Airline/Carrier"), Flights[[#This Row],[Delay Type]]="Severe"), "Yes", "No")</f>
        <v>No</v>
      </c>
    </row>
    <row r="1344" spans="1:27" x14ac:dyDescent="0.3">
      <c r="A1344" s="3">
        <v>42111</v>
      </c>
      <c r="B1344" s="22">
        <f>WEEKNUM(Flights[[#This Row],[Date]], 1)</f>
        <v>16</v>
      </c>
      <c r="C1344" s="22">
        <f>WEEKDAY(Flights[[#This Row],[Date]],1)</f>
        <v>6</v>
      </c>
      <c r="D1344" t="s">
        <v>132</v>
      </c>
      <c r="E1344" t="s">
        <v>1987</v>
      </c>
      <c r="F1344" t="s">
        <v>0</v>
      </c>
      <c r="G1344" t="s">
        <v>2</v>
      </c>
      <c r="H1344" t="str">
        <f>_xlfn.XLOOKUP(Flights[[#This Row],[Destination]], Airports!$A$2:$A$78, Airports!$D$2:$D$78)</f>
        <v>Miami</v>
      </c>
      <c r="I1344" t="str" cm="1">
        <f t="array" ref="I1344">_xlfn.XLOOKUP(Flights[[#This Row],[Destination]],_xlfn._TRO_TRAILING( Airports!A:A),_xlfn._TRO_TRAILING( Airports!E:E), "Not found")</f>
        <v>FL</v>
      </c>
      <c r="J1344" s="1">
        <v>0.33263888888888887</v>
      </c>
      <c r="K1344" s="22">
        <f>HOUR(Flights[[#This Row],[Scheduled Departure]])</f>
        <v>7</v>
      </c>
      <c r="L1344" s="1">
        <v>0.33055555555555555</v>
      </c>
      <c r="M1344">
        <f>(L1344-J1344)*24*60</f>
        <v>-2.9999999999999893</v>
      </c>
      <c r="N1344" s="16">
        <f>Flights[[#This Row],[Length (min)]]/60</f>
        <v>4.75</v>
      </c>
      <c r="O1344">
        <v>285</v>
      </c>
      <c r="P1344">
        <v>2342</v>
      </c>
      <c r="Q1344" s="18">
        <f>IFERROR(Flights[[#This Row],[Distance]]/Flights[[#This Row],[Length (hr)]], "")</f>
        <v>493.05263157894734</v>
      </c>
      <c r="R1344" s="1">
        <v>0.66319444444444442</v>
      </c>
      <c r="S1344" s="1" t="str">
        <f>IF(Flights[[#This Row],[Length (hr)]]&lt;2, "No meal", IF(Flights[[#This Row],[Length (hr)]]&lt;3.5, "Light meal", "Full meal"))</f>
        <v>Full meal</v>
      </c>
      <c r="T1344" s="1" t="str">
        <f>IF(AND(Flights[[#This Row],[Airline]]="US Airways", Flights[[#This Row],[Meal]]="Full Meal"), "Yes", "No")</f>
        <v>No</v>
      </c>
      <c r="U1344" s="1">
        <v>0.65347222222222223</v>
      </c>
      <c r="V1344">
        <v>-14</v>
      </c>
      <c r="W1344" s="1" t="str">
        <f>IF(Flights[[#This Row],[Arrival Delay]] = "", "Cancelled", IF(Flights[[#This Row],[Arrival Delay]]&gt;15, "Delayed", "On time"))</f>
        <v>On time</v>
      </c>
      <c r="X1344" t="str">
        <f>IF(Flights[[#This Row],[Status]]&lt;&gt;"Delayed","", IF(Flights[[#This Row],[Arrival Delay]]&gt;120, "Severe", IF(Flights[[#This Row],[Arrival Delay]]&gt;60, "Major", "Moderate")))</f>
        <v/>
      </c>
      <c r="Y1344" t="b">
        <v>0</v>
      </c>
      <c r="AA1344" t="str">
        <f>IF(OR(AND(Flights[[#This Row],[Status]]="Cancelled", Flights[[#This Row],[Cancellation Reason]]="Airline/Carrier"), Flights[[#This Row],[Delay Type]]="Severe"), "Yes", "No")</f>
        <v>No</v>
      </c>
    </row>
    <row r="1345" spans="1:27" x14ac:dyDescent="0.3">
      <c r="A1345" s="3">
        <v>42111</v>
      </c>
      <c r="B1345" s="22">
        <f>WEEKNUM(Flights[[#This Row],[Date]], 1)</f>
        <v>16</v>
      </c>
      <c r="C1345" s="22">
        <f>WEEKDAY(Flights[[#This Row],[Date]],1)</f>
        <v>6</v>
      </c>
      <c r="D1345" t="s">
        <v>45</v>
      </c>
      <c r="E1345" t="s">
        <v>1987</v>
      </c>
      <c r="F1345" t="s">
        <v>0</v>
      </c>
      <c r="G1345" t="s">
        <v>13</v>
      </c>
      <c r="H1345" t="str">
        <f>_xlfn.XLOOKUP(Flights[[#This Row],[Destination]], Airports!$A$2:$A$78, Airports!$D$2:$D$78)</f>
        <v>Orlando</v>
      </c>
      <c r="I1345" t="str" cm="1">
        <f t="array" ref="I1345">_xlfn.XLOOKUP(Flights[[#This Row],[Destination]],_xlfn._TRO_TRAILING( Airports!A:A),_xlfn._TRO_TRAILING( Airports!E:E), "Not found")</f>
        <v>FL</v>
      </c>
      <c r="J1345" s="1">
        <v>0.33333333333333331</v>
      </c>
      <c r="K1345" s="22">
        <f>HOUR(Flights[[#This Row],[Scheduled Departure]])</f>
        <v>8</v>
      </c>
      <c r="L1345" s="1">
        <v>0.33194444444444443</v>
      </c>
      <c r="M1345">
        <f>(L1345-J1345)*24*60</f>
        <v>-1.9999999999999929</v>
      </c>
      <c r="N1345" s="16">
        <f>Flights[[#This Row],[Length (min)]]/60</f>
        <v>4.55</v>
      </c>
      <c r="O1345">
        <v>273</v>
      </c>
      <c r="P1345">
        <v>2218</v>
      </c>
      <c r="Q1345" s="18">
        <f>IFERROR(Flights[[#This Row],[Distance]]/Flights[[#This Row],[Length (hr)]], "")</f>
        <v>487.47252747252747</v>
      </c>
      <c r="R1345" s="1">
        <v>0.66041666666666665</v>
      </c>
      <c r="S1345" s="1" t="str">
        <f>IF(Flights[[#This Row],[Length (hr)]]&lt;2, "No meal", IF(Flights[[#This Row],[Length (hr)]]&lt;3.5, "Light meal", "Full meal"))</f>
        <v>Full meal</v>
      </c>
      <c r="T1345" s="1" t="str">
        <f>IF(AND(Flights[[#This Row],[Airline]]="US Airways", Flights[[#This Row],[Meal]]="Full Meal"), "Yes", "No")</f>
        <v>No</v>
      </c>
      <c r="U1345" s="1">
        <v>0.64652777777777781</v>
      </c>
      <c r="V1345">
        <v>-20</v>
      </c>
      <c r="W1345" s="1" t="str">
        <f>IF(Flights[[#This Row],[Arrival Delay]] = "", "Cancelled", IF(Flights[[#This Row],[Arrival Delay]]&gt;15, "Delayed", "On time"))</f>
        <v>On time</v>
      </c>
      <c r="X1345" t="str">
        <f>IF(Flights[[#This Row],[Status]]&lt;&gt;"Delayed","", IF(Flights[[#This Row],[Arrival Delay]]&gt;120, "Severe", IF(Flights[[#This Row],[Arrival Delay]]&gt;60, "Major", "Moderate")))</f>
        <v/>
      </c>
      <c r="Y1345" t="b">
        <v>0</v>
      </c>
      <c r="AA1345" t="str">
        <f>IF(OR(AND(Flights[[#This Row],[Status]]="Cancelled", Flights[[#This Row],[Cancellation Reason]]="Airline/Carrier"), Flights[[#This Row],[Delay Type]]="Severe"), "Yes", "No")</f>
        <v>No</v>
      </c>
    </row>
    <row r="1346" spans="1:27" x14ac:dyDescent="0.3">
      <c r="A1346" s="3">
        <v>42111</v>
      </c>
      <c r="B1346" s="22">
        <f>WEEKNUM(Flights[[#This Row],[Date]], 1)</f>
        <v>16</v>
      </c>
      <c r="C1346" s="22">
        <f>WEEKDAY(Flights[[#This Row],[Date]],1)</f>
        <v>6</v>
      </c>
      <c r="D1346" t="s">
        <v>53</v>
      </c>
      <c r="E1346" t="s">
        <v>1987</v>
      </c>
      <c r="F1346" t="s">
        <v>0</v>
      </c>
      <c r="G1346" t="s">
        <v>20</v>
      </c>
      <c r="H1346" t="str">
        <f>_xlfn.XLOOKUP(Flights[[#This Row],[Destination]], Airports!$A$2:$A$78, Airports!$D$2:$D$78)</f>
        <v>Kahului</v>
      </c>
      <c r="I1346" t="str" cm="1">
        <f t="array" ref="I1346">_xlfn.XLOOKUP(Flights[[#This Row],[Destination]],_xlfn._TRO_TRAILING( Airports!A:A),_xlfn._TRO_TRAILING( Airports!E:E), "Not found")</f>
        <v>HI</v>
      </c>
      <c r="J1346" s="1">
        <v>0.375</v>
      </c>
      <c r="K1346" s="22">
        <f>HOUR(Flights[[#This Row],[Scheduled Departure]])</f>
        <v>9</v>
      </c>
      <c r="L1346" s="1">
        <v>0.37083333333333335</v>
      </c>
      <c r="M1346">
        <f>(L1346-J1346)*24*60</f>
        <v>-5.9999999999999787</v>
      </c>
      <c r="N1346" s="16">
        <f>Flights[[#This Row],[Length (min)]]/60</f>
        <v>5.583333333333333</v>
      </c>
      <c r="O1346">
        <v>335</v>
      </c>
      <c r="P1346">
        <v>2486</v>
      </c>
      <c r="Q1346" s="18">
        <f>IFERROR(Flights[[#This Row],[Distance]]/Flights[[#This Row],[Length (hr)]], "")</f>
        <v>445.25373134328362</v>
      </c>
      <c r="R1346" s="1">
        <v>0.49166666666666664</v>
      </c>
      <c r="S1346" s="1" t="str">
        <f>IF(Flights[[#This Row],[Length (hr)]]&lt;2, "No meal", IF(Flights[[#This Row],[Length (hr)]]&lt;3.5, "Light meal", "Full meal"))</f>
        <v>Full meal</v>
      </c>
      <c r="T1346" s="1" t="str">
        <f>IF(AND(Flights[[#This Row],[Airline]]="US Airways", Flights[[#This Row],[Meal]]="Full Meal"), "Yes", "No")</f>
        <v>No</v>
      </c>
      <c r="U1346" s="1">
        <v>0.47847222222222224</v>
      </c>
      <c r="V1346">
        <v>-19</v>
      </c>
      <c r="W1346" s="1" t="str">
        <f>IF(Flights[[#This Row],[Arrival Delay]] = "", "Cancelled", IF(Flights[[#This Row],[Arrival Delay]]&gt;15, "Delayed", "On time"))</f>
        <v>On time</v>
      </c>
      <c r="X1346" t="str">
        <f>IF(Flights[[#This Row],[Status]]&lt;&gt;"Delayed","", IF(Flights[[#This Row],[Arrival Delay]]&gt;120, "Severe", IF(Flights[[#This Row],[Arrival Delay]]&gt;60, "Major", "Moderate")))</f>
        <v/>
      </c>
      <c r="Y1346" t="b">
        <v>0</v>
      </c>
      <c r="AA1346" t="str">
        <f>IF(OR(AND(Flights[[#This Row],[Status]]="Cancelled", Flights[[#This Row],[Cancellation Reason]]="Airline/Carrier"), Flights[[#This Row],[Delay Type]]="Severe"), "Yes", "No")</f>
        <v>No</v>
      </c>
    </row>
    <row r="1347" spans="1:27" x14ac:dyDescent="0.3">
      <c r="A1347" s="3">
        <v>42111</v>
      </c>
      <c r="B1347" s="22">
        <f>WEEKNUM(Flights[[#This Row],[Date]], 1)</f>
        <v>16</v>
      </c>
      <c r="C1347" s="22">
        <f>WEEKDAY(Flights[[#This Row],[Date]],1)</f>
        <v>6</v>
      </c>
      <c r="D1347" t="s">
        <v>814</v>
      </c>
      <c r="E1347" t="s">
        <v>1995</v>
      </c>
      <c r="F1347" t="s">
        <v>0</v>
      </c>
      <c r="G1347" t="s">
        <v>290</v>
      </c>
      <c r="H1347" t="str">
        <f>_xlfn.XLOOKUP(Flights[[#This Row],[Destination]], Airports!$A$2:$A$78, Airports!$D$2:$D$78)</f>
        <v>Houston</v>
      </c>
      <c r="I1347" t="str" cm="1">
        <f t="array" ref="I1347">_xlfn.XLOOKUP(Flights[[#This Row],[Destination]],_xlfn._TRO_TRAILING( Airports!A:A),_xlfn._TRO_TRAILING( Airports!E:E), "Not found")</f>
        <v>TX</v>
      </c>
      <c r="J1347" s="1">
        <v>0.4236111111111111</v>
      </c>
      <c r="K1347" s="22">
        <f>HOUR(Flights[[#This Row],[Scheduled Departure]])</f>
        <v>10</v>
      </c>
      <c r="L1347" s="1">
        <v>0.43680555555555556</v>
      </c>
      <c r="M1347">
        <f>(L1347-J1347)*24*60</f>
        <v>19.000000000000014</v>
      </c>
      <c r="N1347" s="16">
        <f>Flights[[#This Row],[Length (min)]]/60</f>
        <v>2.85</v>
      </c>
      <c r="O1347">
        <v>171</v>
      </c>
      <c r="P1347">
        <v>1390</v>
      </c>
      <c r="Q1347" s="18">
        <f>IFERROR(Flights[[#This Row],[Distance]]/Flights[[#This Row],[Length (hr)]], "")</f>
        <v>487.71929824561403</v>
      </c>
      <c r="R1347" s="1">
        <v>0.63888888888888884</v>
      </c>
      <c r="S1347" s="1" t="str">
        <f>IF(Flights[[#This Row],[Length (hr)]]&lt;2, "No meal", IF(Flights[[#This Row],[Length (hr)]]&lt;3.5, "Light meal", "Full meal"))</f>
        <v>Light meal</v>
      </c>
      <c r="T1347" s="1" t="str">
        <f>IF(AND(Flights[[#This Row],[Airline]]="US Airways", Flights[[#This Row],[Meal]]="Full Meal"), "Yes", "No")</f>
        <v>No</v>
      </c>
      <c r="U1347" s="1">
        <v>0.63888888888888884</v>
      </c>
      <c r="V1347">
        <v>0</v>
      </c>
      <c r="W1347" s="1" t="str">
        <f>IF(Flights[[#This Row],[Arrival Delay]] = "", "Cancelled", IF(Flights[[#This Row],[Arrival Delay]]&gt;15, "Delayed", "On time"))</f>
        <v>On time</v>
      </c>
      <c r="X1347" t="str">
        <f>IF(Flights[[#This Row],[Status]]&lt;&gt;"Delayed","", IF(Flights[[#This Row],[Arrival Delay]]&gt;120, "Severe", IF(Flights[[#This Row],[Arrival Delay]]&gt;60, "Major", "Moderate")))</f>
        <v/>
      </c>
      <c r="Y1347" t="b">
        <v>0</v>
      </c>
      <c r="AA1347" t="str">
        <f>IF(OR(AND(Flights[[#This Row],[Status]]="Cancelled", Flights[[#This Row],[Cancellation Reason]]="Airline/Carrier"), Flights[[#This Row],[Delay Type]]="Severe"), "Yes", "No")</f>
        <v>No</v>
      </c>
    </row>
    <row r="1348" spans="1:27" x14ac:dyDescent="0.3">
      <c r="A1348" s="3">
        <v>42111</v>
      </c>
      <c r="B1348" s="22">
        <f>WEEKNUM(Flights[[#This Row],[Date]], 1)</f>
        <v>16</v>
      </c>
      <c r="C1348" s="22">
        <f>WEEKDAY(Flights[[#This Row],[Date]],1)</f>
        <v>6</v>
      </c>
      <c r="D1348" t="s">
        <v>479</v>
      </c>
      <c r="E1348" t="s">
        <v>1996</v>
      </c>
      <c r="F1348" t="s">
        <v>0</v>
      </c>
      <c r="G1348" t="s">
        <v>9</v>
      </c>
      <c r="H1348" t="str">
        <f>_xlfn.XLOOKUP(Flights[[#This Row],[Destination]], Airports!$A$2:$A$78, Airports!$D$2:$D$78)</f>
        <v>San Francisco</v>
      </c>
      <c r="I1348" t="str" cm="1">
        <f t="array" ref="I1348">_xlfn.XLOOKUP(Flights[[#This Row],[Destination]],_xlfn._TRO_TRAILING( Airports!A:A),_xlfn._TRO_TRAILING( Airports!E:E), "Not found")</f>
        <v>CA</v>
      </c>
      <c r="J1348" s="1">
        <v>0.47569444444444442</v>
      </c>
      <c r="K1348" s="22">
        <f>HOUR(Flights[[#This Row],[Scheduled Departure]])</f>
        <v>11</v>
      </c>
      <c r="L1348" s="1">
        <v>0.47499999999999998</v>
      </c>
      <c r="M1348">
        <f>(L1348-J1348)*24*60</f>
        <v>-0.99999999999999645</v>
      </c>
      <c r="N1348" s="16">
        <f>Flights[[#This Row],[Length (min)]]/60</f>
        <v>1.1666666666666667</v>
      </c>
      <c r="O1348">
        <v>70</v>
      </c>
      <c r="P1348">
        <v>337</v>
      </c>
      <c r="Q1348" s="18">
        <f>IFERROR(Flights[[#This Row],[Distance]]/Flights[[#This Row],[Length (hr)]], "")</f>
        <v>288.85714285714283</v>
      </c>
      <c r="R1348" s="1">
        <v>0.52777777777777779</v>
      </c>
      <c r="S1348" s="1" t="str">
        <f>IF(Flights[[#This Row],[Length (hr)]]&lt;2, "No meal", IF(Flights[[#This Row],[Length (hr)]]&lt;3.5, "Light meal", "Full meal"))</f>
        <v>No meal</v>
      </c>
      <c r="T1348" s="1" t="str">
        <f>IF(AND(Flights[[#This Row],[Airline]]="US Airways", Flights[[#This Row],[Meal]]="Full Meal"), "Yes", "No")</f>
        <v>No</v>
      </c>
      <c r="U1348" s="1">
        <v>0.52361111111111114</v>
      </c>
      <c r="V1348">
        <v>-6</v>
      </c>
      <c r="W1348" s="1" t="str">
        <f>IF(Flights[[#This Row],[Arrival Delay]] = "", "Cancelled", IF(Flights[[#This Row],[Arrival Delay]]&gt;15, "Delayed", "On time"))</f>
        <v>On time</v>
      </c>
      <c r="X1348" t="str">
        <f>IF(Flights[[#This Row],[Status]]&lt;&gt;"Delayed","", IF(Flights[[#This Row],[Arrival Delay]]&gt;120, "Severe", IF(Flights[[#This Row],[Arrival Delay]]&gt;60, "Major", "Moderate")))</f>
        <v/>
      </c>
      <c r="Y1348" t="b">
        <v>0</v>
      </c>
      <c r="AA1348" t="str">
        <f>IF(OR(AND(Flights[[#This Row],[Status]]="Cancelled", Flights[[#This Row],[Cancellation Reason]]="Airline/Carrier"), Flights[[#This Row],[Delay Type]]="Severe"), "Yes", "No")</f>
        <v>No</v>
      </c>
    </row>
    <row r="1349" spans="1:27" x14ac:dyDescent="0.3">
      <c r="A1349" s="3">
        <v>42111</v>
      </c>
      <c r="B1349" s="22">
        <f>WEEKNUM(Flights[[#This Row],[Date]], 1)</f>
        <v>16</v>
      </c>
      <c r="C1349" s="22">
        <f>WEEKDAY(Flights[[#This Row],[Date]],1)</f>
        <v>6</v>
      </c>
      <c r="D1349" t="s">
        <v>494</v>
      </c>
      <c r="E1349" t="s">
        <v>1996</v>
      </c>
      <c r="F1349" t="s">
        <v>0</v>
      </c>
      <c r="G1349" t="s">
        <v>270</v>
      </c>
      <c r="H1349" t="str">
        <f>_xlfn.XLOOKUP(Flights[[#This Row],[Destination]], Airports!$A$2:$A$78, Airports!$D$2:$D$78)</f>
        <v>Dallas</v>
      </c>
      <c r="I1349" t="str" cm="1">
        <f t="array" ref="I1349">_xlfn.XLOOKUP(Flights[[#This Row],[Destination]],_xlfn._TRO_TRAILING( Airports!A:A),_xlfn._TRO_TRAILING( Airports!E:E), "Not found")</f>
        <v>TX</v>
      </c>
      <c r="J1349" s="1">
        <v>0.51388888888888884</v>
      </c>
      <c r="K1349" s="22">
        <f>HOUR(Flights[[#This Row],[Scheduled Departure]])</f>
        <v>12</v>
      </c>
      <c r="L1349" s="1">
        <v>0.51111111111111107</v>
      </c>
      <c r="M1349">
        <f>(L1349-J1349)*24*60</f>
        <v>-3.9999999999999858</v>
      </c>
      <c r="N1349" s="16">
        <f>Flights[[#This Row],[Length (min)]]/60</f>
        <v>3</v>
      </c>
      <c r="O1349">
        <v>180</v>
      </c>
      <c r="P1349">
        <v>1246</v>
      </c>
      <c r="Q1349" s="18">
        <f>IFERROR(Flights[[#This Row],[Distance]]/Flights[[#This Row],[Length (hr)]], "")</f>
        <v>415.33333333333331</v>
      </c>
      <c r="R1349" s="1">
        <v>0.71875</v>
      </c>
      <c r="S1349" s="1" t="str">
        <f>IF(Flights[[#This Row],[Length (hr)]]&lt;2, "No meal", IF(Flights[[#This Row],[Length (hr)]]&lt;3.5, "Light meal", "Full meal"))</f>
        <v>Light meal</v>
      </c>
      <c r="T1349" s="1" t="str">
        <f>IF(AND(Flights[[#This Row],[Airline]]="US Airways", Flights[[#This Row],[Meal]]="Full Meal"), "Yes", "No")</f>
        <v>No</v>
      </c>
      <c r="U1349" s="1">
        <v>0.71944444444444444</v>
      </c>
      <c r="V1349">
        <v>1</v>
      </c>
      <c r="W1349" s="1" t="str">
        <f>IF(Flights[[#This Row],[Arrival Delay]] = "", "Cancelled", IF(Flights[[#This Row],[Arrival Delay]]&gt;15, "Delayed", "On time"))</f>
        <v>On time</v>
      </c>
      <c r="X1349" t="str">
        <f>IF(Flights[[#This Row],[Status]]&lt;&gt;"Delayed","", IF(Flights[[#This Row],[Arrival Delay]]&gt;120, "Severe", IF(Flights[[#This Row],[Arrival Delay]]&gt;60, "Major", "Moderate")))</f>
        <v/>
      </c>
      <c r="Y1349" t="b">
        <v>0</v>
      </c>
      <c r="AA1349" t="str">
        <f>IF(OR(AND(Flights[[#This Row],[Status]]="Cancelled", Flights[[#This Row],[Cancellation Reason]]="Airline/Carrier"), Flights[[#This Row],[Delay Type]]="Severe"), "Yes", "No")</f>
        <v>No</v>
      </c>
    </row>
    <row r="1350" spans="1:27" x14ac:dyDescent="0.3">
      <c r="A1350" s="3">
        <v>42111</v>
      </c>
      <c r="B1350" s="22">
        <f>WEEKNUM(Flights[[#This Row],[Date]], 1)</f>
        <v>16</v>
      </c>
      <c r="C1350" s="22">
        <f>WEEKDAY(Flights[[#This Row],[Date]],1)</f>
        <v>6</v>
      </c>
      <c r="D1350" t="s">
        <v>78</v>
      </c>
      <c r="E1350" t="s">
        <v>1987</v>
      </c>
      <c r="F1350" t="s">
        <v>0</v>
      </c>
      <c r="G1350" t="s">
        <v>12</v>
      </c>
      <c r="H1350" t="str">
        <f>_xlfn.XLOOKUP(Flights[[#This Row],[Destination]], Airports!$A$2:$A$78, Airports!$D$2:$D$78)</f>
        <v>New York</v>
      </c>
      <c r="I1350" t="str" cm="1">
        <f t="array" ref="I1350">_xlfn.XLOOKUP(Flights[[#This Row],[Destination]],_xlfn._TRO_TRAILING( Airports!A:A),_xlfn._TRO_TRAILING( Airports!E:E), "Not found")</f>
        <v>NY</v>
      </c>
      <c r="J1350" s="1">
        <v>0.59722222222222221</v>
      </c>
      <c r="K1350" s="22">
        <f>HOUR(Flights[[#This Row],[Scheduled Departure]])</f>
        <v>14</v>
      </c>
      <c r="L1350" s="1">
        <v>0.59513888888888888</v>
      </c>
      <c r="M1350">
        <f>(L1350-J1350)*24*60</f>
        <v>-2.9999999999999893</v>
      </c>
      <c r="N1350" s="16">
        <f>Flights[[#This Row],[Length (min)]]/60</f>
        <v>5.5166666666666666</v>
      </c>
      <c r="O1350">
        <v>331</v>
      </c>
      <c r="P1350">
        <v>2475</v>
      </c>
      <c r="Q1350" s="18">
        <f>IFERROR(Flights[[#This Row],[Distance]]/Flights[[#This Row],[Length (hr)]], "")</f>
        <v>448.64048338368582</v>
      </c>
      <c r="R1350" s="1">
        <v>0.95902777777777781</v>
      </c>
      <c r="S1350" s="1" t="str">
        <f>IF(Flights[[#This Row],[Length (hr)]]&lt;2, "No meal", IF(Flights[[#This Row],[Length (hr)]]&lt;3.5, "Light meal", "Full meal"))</f>
        <v>Full meal</v>
      </c>
      <c r="T1350" s="1" t="str">
        <f>IF(AND(Flights[[#This Row],[Airline]]="US Airways", Flights[[#This Row],[Meal]]="Full Meal"), "Yes", "No")</f>
        <v>No</v>
      </c>
      <c r="U1350" s="1">
        <v>0.95</v>
      </c>
      <c r="V1350">
        <v>-13</v>
      </c>
      <c r="W1350" s="1" t="str">
        <f>IF(Flights[[#This Row],[Arrival Delay]] = "", "Cancelled", IF(Flights[[#This Row],[Arrival Delay]]&gt;15, "Delayed", "On time"))</f>
        <v>On time</v>
      </c>
      <c r="X1350" t="str">
        <f>IF(Flights[[#This Row],[Status]]&lt;&gt;"Delayed","", IF(Flights[[#This Row],[Arrival Delay]]&gt;120, "Severe", IF(Flights[[#This Row],[Arrival Delay]]&gt;60, "Major", "Moderate")))</f>
        <v/>
      </c>
      <c r="Y1350" t="b">
        <v>0</v>
      </c>
      <c r="AA1350" t="str">
        <f>IF(OR(AND(Flights[[#This Row],[Status]]="Cancelled", Flights[[#This Row],[Cancellation Reason]]="Airline/Carrier"), Flights[[#This Row],[Delay Type]]="Severe"), "Yes", "No")</f>
        <v>No</v>
      </c>
    </row>
    <row r="1351" spans="1:27" x14ac:dyDescent="0.3">
      <c r="A1351" s="3">
        <v>42111</v>
      </c>
      <c r="B1351" s="22">
        <f>WEEKNUM(Flights[[#This Row],[Date]], 1)</f>
        <v>16</v>
      </c>
      <c r="C1351" s="22">
        <f>WEEKDAY(Flights[[#This Row],[Date]],1)</f>
        <v>6</v>
      </c>
      <c r="D1351" t="s">
        <v>1320</v>
      </c>
      <c r="E1351" t="s">
        <v>1995</v>
      </c>
      <c r="F1351" t="s">
        <v>0</v>
      </c>
      <c r="G1351" t="s">
        <v>273</v>
      </c>
      <c r="H1351" t="str">
        <f>_xlfn.XLOOKUP(Flights[[#This Row],[Destination]], Airports!$A$2:$A$78, Airports!$D$2:$D$78)</f>
        <v>Denver</v>
      </c>
      <c r="I1351" t="str" cm="1">
        <f t="array" ref="I1351">_xlfn.XLOOKUP(Flights[[#This Row],[Destination]],_xlfn._TRO_TRAILING( Airports!A:A),_xlfn._TRO_TRAILING( Airports!E:E), "Not found")</f>
        <v>CO</v>
      </c>
      <c r="J1351" s="1">
        <v>0.67361111111111116</v>
      </c>
      <c r="K1351" s="22">
        <f>HOUR(Flights[[#This Row],[Scheduled Departure]])</f>
        <v>16</v>
      </c>
      <c r="L1351" s="1">
        <v>0</v>
      </c>
      <c r="M1351">
        <f>(L1351-J1351)*24*60</f>
        <v>-970.00000000000011</v>
      </c>
      <c r="N1351" s="16">
        <f>Flights[[#This Row],[Length (min)]]/60</f>
        <v>0</v>
      </c>
      <c r="P1351">
        <v>862</v>
      </c>
      <c r="Q1351" s="18" t="str">
        <f>IFERROR(Flights[[#This Row],[Distance]]/Flights[[#This Row],[Length (hr)]], "")</f>
        <v/>
      </c>
      <c r="R1351" s="1">
        <v>0.8125</v>
      </c>
      <c r="S1351" s="1" t="str">
        <f>IF(Flights[[#This Row],[Length (hr)]]&lt;2, "No meal", IF(Flights[[#This Row],[Length (hr)]]&lt;3.5, "Light meal", "Full meal"))</f>
        <v>No meal</v>
      </c>
      <c r="T1351" s="1" t="str">
        <f>IF(AND(Flights[[#This Row],[Airline]]="US Airways", Flights[[#This Row],[Meal]]="Full Meal"), "Yes", "No")</f>
        <v>No</v>
      </c>
      <c r="U1351" s="1">
        <v>0</v>
      </c>
      <c r="W1351" s="1" t="str">
        <f>IF(Flights[[#This Row],[Arrival Delay]] = "", "Cancelled", IF(Flights[[#This Row],[Arrival Delay]]&gt;15, "Delayed", "On time"))</f>
        <v>Cancelled</v>
      </c>
      <c r="X1351" t="str">
        <f>IF(Flights[[#This Row],[Status]]&lt;&gt;"Delayed","", IF(Flights[[#This Row],[Arrival Delay]]&gt;120, "Severe", IF(Flights[[#This Row],[Arrival Delay]]&gt;60, "Major", "Moderate")))</f>
        <v/>
      </c>
      <c r="Y1351" t="b">
        <v>1</v>
      </c>
      <c r="Z1351" t="s">
        <v>11</v>
      </c>
      <c r="AA1351" t="str">
        <f>IF(OR(AND(Flights[[#This Row],[Status]]="Cancelled", Flights[[#This Row],[Cancellation Reason]]="Airline/Carrier"), Flights[[#This Row],[Delay Type]]="Severe"), "Yes", "No")</f>
        <v>No</v>
      </c>
    </row>
    <row r="1352" spans="1:27" x14ac:dyDescent="0.3">
      <c r="A1352" s="3">
        <v>42111</v>
      </c>
      <c r="B1352" s="22">
        <f>WEEKNUM(Flights[[#This Row],[Date]], 1)</f>
        <v>16</v>
      </c>
      <c r="C1352" s="22">
        <f>WEEKDAY(Flights[[#This Row],[Date]],1)</f>
        <v>6</v>
      </c>
      <c r="D1352" t="s">
        <v>1095</v>
      </c>
      <c r="E1352" t="s">
        <v>1994</v>
      </c>
      <c r="F1352" t="s">
        <v>0</v>
      </c>
      <c r="G1352" t="s">
        <v>339</v>
      </c>
      <c r="H1352" t="str">
        <f>_xlfn.XLOOKUP(Flights[[#This Row],[Destination]], Airports!$A$2:$A$78, Airports!$D$2:$D$78)</f>
        <v>San Diego</v>
      </c>
      <c r="I1352" t="str" cm="1">
        <f t="array" ref="I1352">_xlfn.XLOOKUP(Flights[[#This Row],[Destination]],_xlfn._TRO_TRAILING( Airports!A:A),_xlfn._TRO_TRAILING( Airports!E:E), "Not found")</f>
        <v>CA</v>
      </c>
      <c r="J1352" s="1">
        <v>0.71180555555555558</v>
      </c>
      <c r="K1352" s="22">
        <f>HOUR(Flights[[#This Row],[Scheduled Departure]])</f>
        <v>17</v>
      </c>
      <c r="L1352" s="1">
        <v>0.70625000000000004</v>
      </c>
      <c r="M1352">
        <f>(L1352-J1352)*24*60</f>
        <v>-7.9999999999999716</v>
      </c>
      <c r="N1352" s="16">
        <f>Flights[[#This Row],[Length (min)]]/60</f>
        <v>0.7</v>
      </c>
      <c r="O1352">
        <v>42</v>
      </c>
      <c r="P1352">
        <v>109</v>
      </c>
      <c r="Q1352" s="18">
        <f>IFERROR(Flights[[#This Row],[Distance]]/Flights[[#This Row],[Length (hr)]], "")</f>
        <v>155.71428571428572</v>
      </c>
      <c r="R1352" s="1">
        <v>0.74375000000000002</v>
      </c>
      <c r="S1352" s="1" t="str">
        <f>IF(Flights[[#This Row],[Length (hr)]]&lt;2, "No meal", IF(Flights[[#This Row],[Length (hr)]]&lt;3.5, "Light meal", "Full meal"))</f>
        <v>No meal</v>
      </c>
      <c r="T1352" s="1" t="str">
        <f>IF(AND(Flights[[#This Row],[Airline]]="US Airways", Flights[[#This Row],[Meal]]="Full Meal"), "Yes", "No")</f>
        <v>No</v>
      </c>
      <c r="U1352" s="1">
        <v>0.73541666666666672</v>
      </c>
      <c r="V1352">
        <v>-12</v>
      </c>
      <c r="W1352" s="1" t="str">
        <f>IF(Flights[[#This Row],[Arrival Delay]] = "", "Cancelled", IF(Flights[[#This Row],[Arrival Delay]]&gt;15, "Delayed", "On time"))</f>
        <v>On time</v>
      </c>
      <c r="X1352" t="str">
        <f>IF(Flights[[#This Row],[Status]]&lt;&gt;"Delayed","", IF(Flights[[#This Row],[Arrival Delay]]&gt;120, "Severe", IF(Flights[[#This Row],[Arrival Delay]]&gt;60, "Major", "Moderate")))</f>
        <v/>
      </c>
      <c r="Y1352" t="b">
        <v>0</v>
      </c>
      <c r="AA1352" t="str">
        <f>IF(OR(AND(Flights[[#This Row],[Status]]="Cancelled", Flights[[#This Row],[Cancellation Reason]]="Airline/Carrier"), Flights[[#This Row],[Delay Type]]="Severe"), "Yes", "No")</f>
        <v>No</v>
      </c>
    </row>
    <row r="1353" spans="1:27" x14ac:dyDescent="0.3">
      <c r="A1353" s="3">
        <v>42111</v>
      </c>
      <c r="B1353" s="22">
        <f>WEEKNUM(Flights[[#This Row],[Date]], 1)</f>
        <v>16</v>
      </c>
      <c r="C1353" s="22">
        <f>WEEKDAY(Flights[[#This Row],[Date]],1)</f>
        <v>6</v>
      </c>
      <c r="D1353" t="s">
        <v>1328</v>
      </c>
      <c r="E1353" t="s">
        <v>1995</v>
      </c>
      <c r="F1353" t="s">
        <v>0</v>
      </c>
      <c r="G1353" t="s">
        <v>349</v>
      </c>
      <c r="H1353" t="str">
        <f>_xlfn.XLOOKUP(Flights[[#This Row],[Destination]], Airports!$A$2:$A$78, Airports!$D$2:$D$78)</f>
        <v>Salt Lake City</v>
      </c>
      <c r="I1353" t="str" cm="1">
        <f t="array" ref="I1353">_xlfn.XLOOKUP(Flights[[#This Row],[Destination]],_xlfn._TRO_TRAILING( Airports!A:A),_xlfn._TRO_TRAILING( Airports!E:E), "Not found")</f>
        <v>UT</v>
      </c>
      <c r="J1353" s="1">
        <v>0.76736111111111116</v>
      </c>
      <c r="K1353" s="22">
        <f>HOUR(Flights[[#This Row],[Scheduled Departure]])</f>
        <v>18</v>
      </c>
      <c r="L1353" s="1">
        <v>0.7631944444444444</v>
      </c>
      <c r="M1353">
        <f>(L1353-J1353)*24*60</f>
        <v>-6.0000000000001386</v>
      </c>
      <c r="N1353" s="16">
        <f>Flights[[#This Row],[Length (min)]]/60</f>
        <v>1.65</v>
      </c>
      <c r="O1353">
        <v>99</v>
      </c>
      <c r="P1353">
        <v>590</v>
      </c>
      <c r="Q1353" s="18">
        <f>IFERROR(Flights[[#This Row],[Distance]]/Flights[[#This Row],[Length (hr)]], "")</f>
        <v>357.57575757575762</v>
      </c>
      <c r="R1353" s="1">
        <v>0.87847222222222221</v>
      </c>
      <c r="S1353" s="1" t="str">
        <f>IF(Flights[[#This Row],[Length (hr)]]&lt;2, "No meal", IF(Flights[[#This Row],[Length (hr)]]&lt;3.5, "Light meal", "Full meal"))</f>
        <v>No meal</v>
      </c>
      <c r="T1353" s="1" t="str">
        <f>IF(AND(Flights[[#This Row],[Airline]]="US Airways", Flights[[#This Row],[Meal]]="Full Meal"), "Yes", "No")</f>
        <v>No</v>
      </c>
      <c r="U1353" s="1">
        <v>0.87361111111111112</v>
      </c>
      <c r="V1353">
        <v>-7</v>
      </c>
      <c r="W1353" s="1" t="str">
        <f>IF(Flights[[#This Row],[Arrival Delay]] = "", "Cancelled", IF(Flights[[#This Row],[Arrival Delay]]&gt;15, "Delayed", "On time"))</f>
        <v>On time</v>
      </c>
      <c r="X1353" t="str">
        <f>IF(Flights[[#This Row],[Status]]&lt;&gt;"Delayed","", IF(Flights[[#This Row],[Arrival Delay]]&gt;120, "Severe", IF(Flights[[#This Row],[Arrival Delay]]&gt;60, "Major", "Moderate")))</f>
        <v/>
      </c>
      <c r="Y1353" t="b">
        <v>0</v>
      </c>
      <c r="AA1353" t="str">
        <f>IF(OR(AND(Flights[[#This Row],[Status]]="Cancelled", Flights[[#This Row],[Cancellation Reason]]="Airline/Carrier"), Flights[[#This Row],[Delay Type]]="Severe"), "Yes", "No")</f>
        <v>No</v>
      </c>
    </row>
    <row r="1354" spans="1:27" x14ac:dyDescent="0.3">
      <c r="A1354" s="3">
        <v>42111</v>
      </c>
      <c r="B1354" s="22">
        <f>WEEKNUM(Flights[[#This Row],[Date]], 1)</f>
        <v>16</v>
      </c>
      <c r="C1354" s="22">
        <f>WEEKDAY(Flights[[#This Row],[Date]],1)</f>
        <v>6</v>
      </c>
      <c r="D1354" t="s">
        <v>795</v>
      </c>
      <c r="E1354" t="s">
        <v>1990</v>
      </c>
      <c r="F1354" t="s">
        <v>0</v>
      </c>
      <c r="G1354" t="s">
        <v>9</v>
      </c>
      <c r="H1354" t="str">
        <f>_xlfn.XLOOKUP(Flights[[#This Row],[Destination]], Airports!$A$2:$A$78, Airports!$D$2:$D$78)</f>
        <v>San Francisco</v>
      </c>
      <c r="I1354" t="str" cm="1">
        <f t="array" ref="I1354">_xlfn.XLOOKUP(Flights[[#This Row],[Destination]],_xlfn._TRO_TRAILING( Airports!A:A),_xlfn._TRO_TRAILING( Airports!E:E), "Not found")</f>
        <v>CA</v>
      </c>
      <c r="J1354" s="1">
        <v>0.79236111111111107</v>
      </c>
      <c r="K1354" s="22">
        <f>HOUR(Flights[[#This Row],[Scheduled Departure]])</f>
        <v>19</v>
      </c>
      <c r="L1354" s="1">
        <v>0.78611111111111109</v>
      </c>
      <c r="M1354">
        <f>(L1354-J1354)*24*60</f>
        <v>-8.999999999999968</v>
      </c>
      <c r="N1354" s="16">
        <f>Flights[[#This Row],[Length (min)]]/60</f>
        <v>1.2333333333333334</v>
      </c>
      <c r="O1354">
        <v>74</v>
      </c>
      <c r="P1354">
        <v>337</v>
      </c>
      <c r="Q1354" s="18">
        <f>IFERROR(Flights[[#This Row],[Distance]]/Flights[[#This Row],[Length (hr)]], "")</f>
        <v>273.24324324324323</v>
      </c>
      <c r="R1354" s="1">
        <v>0.8520833333333333</v>
      </c>
      <c r="S1354" s="1" t="str">
        <f>IF(Flights[[#This Row],[Length (hr)]]&lt;2, "No meal", IF(Flights[[#This Row],[Length (hr)]]&lt;3.5, "Light meal", "Full meal"))</f>
        <v>No meal</v>
      </c>
      <c r="T1354" s="1" t="str">
        <f>IF(AND(Flights[[#This Row],[Airline]]="US Airways", Flights[[#This Row],[Meal]]="Full Meal"), "Yes", "No")</f>
        <v>No</v>
      </c>
      <c r="U1354" s="1">
        <v>0.83750000000000002</v>
      </c>
      <c r="V1354">
        <v>-21</v>
      </c>
      <c r="W1354" s="1" t="str">
        <f>IF(Flights[[#This Row],[Arrival Delay]] = "", "Cancelled", IF(Flights[[#This Row],[Arrival Delay]]&gt;15, "Delayed", "On time"))</f>
        <v>On time</v>
      </c>
      <c r="X1354" t="str">
        <f>IF(Flights[[#This Row],[Status]]&lt;&gt;"Delayed","", IF(Flights[[#This Row],[Arrival Delay]]&gt;120, "Severe", IF(Flights[[#This Row],[Arrival Delay]]&gt;60, "Major", "Moderate")))</f>
        <v/>
      </c>
      <c r="Y1354" t="b">
        <v>0</v>
      </c>
      <c r="AA1354" t="str">
        <f>IF(OR(AND(Flights[[#This Row],[Status]]="Cancelled", Flights[[#This Row],[Cancellation Reason]]="Airline/Carrier"), Flights[[#This Row],[Delay Type]]="Severe"), "Yes", "No")</f>
        <v>No</v>
      </c>
    </row>
    <row r="1355" spans="1:27" x14ac:dyDescent="0.3">
      <c r="A1355" s="3">
        <v>42111</v>
      </c>
      <c r="B1355" s="22">
        <f>WEEKNUM(Flights[[#This Row],[Date]], 1)</f>
        <v>16</v>
      </c>
      <c r="C1355" s="22">
        <f>WEEKDAY(Flights[[#This Row],[Date]],1)</f>
        <v>6</v>
      </c>
      <c r="D1355" t="s">
        <v>646</v>
      </c>
      <c r="E1355" t="s">
        <v>1994</v>
      </c>
      <c r="F1355" t="s">
        <v>0</v>
      </c>
      <c r="G1355" t="s">
        <v>266</v>
      </c>
      <c r="H1355" t="str">
        <f>_xlfn.XLOOKUP(Flights[[#This Row],[Destination]], Airports!$A$2:$A$78, Airports!$D$2:$D$78)</f>
        <v>Colorado Springs</v>
      </c>
      <c r="I1355" t="str" cm="1">
        <f t="array" ref="I1355">_xlfn.XLOOKUP(Flights[[#This Row],[Destination]],_xlfn._TRO_TRAILING( Airports!A:A),_xlfn._TRO_TRAILING( Airports!E:E), "Not found")</f>
        <v>CO</v>
      </c>
      <c r="J1355" s="1">
        <v>0.8354166666666667</v>
      </c>
      <c r="K1355" s="22">
        <f>HOUR(Flights[[#This Row],[Scheduled Departure]])</f>
        <v>20</v>
      </c>
      <c r="L1355" s="1">
        <v>0.8305555555555556</v>
      </c>
      <c r="M1355">
        <f>(L1355-J1355)*24*60</f>
        <v>-6.9999999999999751</v>
      </c>
      <c r="N1355" s="16">
        <f>Flights[[#This Row],[Length (min)]]/60</f>
        <v>2.3333333333333335</v>
      </c>
      <c r="O1355">
        <v>140</v>
      </c>
      <c r="P1355">
        <v>833</v>
      </c>
      <c r="Q1355" s="18">
        <f>IFERROR(Flights[[#This Row],[Distance]]/Flights[[#This Row],[Length (hr)]], "")</f>
        <v>357</v>
      </c>
      <c r="R1355" s="1">
        <v>0.97152777777777777</v>
      </c>
      <c r="S1355" s="1" t="str">
        <f>IF(Flights[[#This Row],[Length (hr)]]&lt;2, "No meal", IF(Flights[[#This Row],[Length (hr)]]&lt;3.5, "Light meal", "Full meal"))</f>
        <v>Light meal</v>
      </c>
      <c r="T1355" s="1" t="str">
        <f>IF(AND(Flights[[#This Row],[Airline]]="US Airways", Flights[[#This Row],[Meal]]="Full Meal"), "Yes", "No")</f>
        <v>No</v>
      </c>
      <c r="U1355" s="1">
        <v>0.96944444444444444</v>
      </c>
      <c r="V1355">
        <v>-3</v>
      </c>
      <c r="W1355" s="1" t="str">
        <f>IF(Flights[[#This Row],[Arrival Delay]] = "", "Cancelled", IF(Flights[[#This Row],[Arrival Delay]]&gt;15, "Delayed", "On time"))</f>
        <v>On time</v>
      </c>
      <c r="X1355" t="str">
        <f>IF(Flights[[#This Row],[Status]]&lt;&gt;"Delayed","", IF(Flights[[#This Row],[Arrival Delay]]&gt;120, "Severe", IF(Flights[[#This Row],[Arrival Delay]]&gt;60, "Major", "Moderate")))</f>
        <v/>
      </c>
      <c r="Y1355" t="b">
        <v>0</v>
      </c>
      <c r="AA1355" t="str">
        <f>IF(OR(AND(Flights[[#This Row],[Status]]="Cancelled", Flights[[#This Row],[Cancellation Reason]]="Airline/Carrier"), Flights[[#This Row],[Delay Type]]="Severe"), "Yes", "No")</f>
        <v>No</v>
      </c>
    </row>
    <row r="1356" spans="1:27" x14ac:dyDescent="0.3">
      <c r="A1356" s="3">
        <v>42111</v>
      </c>
      <c r="B1356" s="22">
        <f>WEEKNUM(Flights[[#This Row],[Date]], 1)</f>
        <v>16</v>
      </c>
      <c r="C1356" s="22">
        <f>WEEKDAY(Flights[[#This Row],[Date]],1)</f>
        <v>6</v>
      </c>
      <c r="D1356" t="s">
        <v>566</v>
      </c>
      <c r="E1356" t="s">
        <v>1994</v>
      </c>
      <c r="F1356" t="s">
        <v>0</v>
      </c>
      <c r="G1356" t="s">
        <v>339</v>
      </c>
      <c r="H1356" t="str">
        <f>_xlfn.XLOOKUP(Flights[[#This Row],[Destination]], Airports!$A$2:$A$78, Airports!$D$2:$D$78)</f>
        <v>San Diego</v>
      </c>
      <c r="I1356" t="str" cm="1">
        <f t="array" ref="I1356">_xlfn.XLOOKUP(Flights[[#This Row],[Destination]],_xlfn._TRO_TRAILING( Airports!A:A),_xlfn._TRO_TRAILING( Airports!E:E), "Not found")</f>
        <v>CA</v>
      </c>
      <c r="J1356" s="1">
        <v>0.8618055555555556</v>
      </c>
      <c r="K1356" s="22">
        <f>HOUR(Flights[[#This Row],[Scheduled Departure]])</f>
        <v>20</v>
      </c>
      <c r="L1356" s="1">
        <v>0.91180555555555554</v>
      </c>
      <c r="M1356">
        <f>(L1356-J1356)*24*60</f>
        <v>71.999999999999901</v>
      </c>
      <c r="N1356" s="16">
        <f>Flights[[#This Row],[Length (min)]]/60</f>
        <v>0.71666666666666667</v>
      </c>
      <c r="O1356">
        <v>43</v>
      </c>
      <c r="P1356">
        <v>109</v>
      </c>
      <c r="Q1356" s="18">
        <f>IFERROR(Flights[[#This Row],[Distance]]/Flights[[#This Row],[Length (hr)]], "")</f>
        <v>152.09302325581396</v>
      </c>
      <c r="R1356" s="1">
        <v>0.89861111111111114</v>
      </c>
      <c r="S1356" s="1" t="str">
        <f>IF(Flights[[#This Row],[Length (hr)]]&lt;2, "No meal", IF(Flights[[#This Row],[Length (hr)]]&lt;3.5, "Light meal", "Full meal"))</f>
        <v>No meal</v>
      </c>
      <c r="T1356" s="1" t="str">
        <f>IF(AND(Flights[[#This Row],[Airline]]="US Airways", Flights[[#This Row],[Meal]]="Full Meal"), "Yes", "No")</f>
        <v>No</v>
      </c>
      <c r="U1356" s="1">
        <v>0.94166666666666665</v>
      </c>
      <c r="V1356">
        <v>62</v>
      </c>
      <c r="W1356" s="1" t="str">
        <f>IF(Flights[[#This Row],[Arrival Delay]] = "", "Cancelled", IF(Flights[[#This Row],[Arrival Delay]]&gt;15, "Delayed", "On time"))</f>
        <v>Delayed</v>
      </c>
      <c r="X1356" t="str">
        <f>IF(Flights[[#This Row],[Status]]&lt;&gt;"Delayed","", IF(Flights[[#This Row],[Arrival Delay]]&gt;120, "Severe", IF(Flights[[#This Row],[Arrival Delay]]&gt;60, "Major", "Moderate")))</f>
        <v>Major</v>
      </c>
      <c r="Y1356" t="b">
        <v>0</v>
      </c>
      <c r="AA1356" t="str">
        <f>IF(OR(AND(Flights[[#This Row],[Status]]="Cancelled", Flights[[#This Row],[Cancellation Reason]]="Airline/Carrier"), Flights[[#This Row],[Delay Type]]="Severe"), "Yes", "No")</f>
        <v>No</v>
      </c>
    </row>
    <row r="1357" spans="1:27" x14ac:dyDescent="0.3">
      <c r="A1357" s="3">
        <v>42111</v>
      </c>
      <c r="B1357" s="22">
        <f>WEEKNUM(Flights[[#This Row],[Date]], 1)</f>
        <v>16</v>
      </c>
      <c r="C1357" s="22">
        <f>WEEKDAY(Flights[[#This Row],[Date]],1)</f>
        <v>6</v>
      </c>
      <c r="D1357" t="s">
        <v>670</v>
      </c>
      <c r="E1357" t="s">
        <v>1988</v>
      </c>
      <c r="F1357" t="s">
        <v>0</v>
      </c>
      <c r="G1357" t="s">
        <v>27</v>
      </c>
      <c r="H1357" t="str">
        <f>_xlfn.XLOOKUP(Flights[[#This Row],[Destination]], Airports!$A$2:$A$78, Airports!$D$2:$D$78)</f>
        <v>Charlotte</v>
      </c>
      <c r="I1357" t="str" cm="1">
        <f t="array" ref="I1357">_xlfn.XLOOKUP(Flights[[#This Row],[Destination]],_xlfn._TRO_TRAILING( Airports!A:A),_xlfn._TRO_TRAILING( Airports!E:E), "Not found")</f>
        <v>NC</v>
      </c>
      <c r="J1357" s="1">
        <v>0.94166666666666665</v>
      </c>
      <c r="K1357" s="22">
        <f>HOUR(Flights[[#This Row],[Scheduled Departure]])</f>
        <v>22</v>
      </c>
      <c r="L1357" s="1">
        <v>0.94722222222222219</v>
      </c>
      <c r="M1357">
        <f>(L1357-J1357)*24*60</f>
        <v>7.9999999999999716</v>
      </c>
      <c r="N1357" s="16">
        <f>Flights[[#This Row],[Length (min)]]/60</f>
        <v>4.45</v>
      </c>
      <c r="O1357">
        <v>267</v>
      </c>
      <c r="P1357">
        <v>2125</v>
      </c>
      <c r="Q1357" s="18">
        <f>IFERROR(Flights[[#This Row],[Distance]]/Flights[[#This Row],[Length (hr)]], "")</f>
        <v>477.52808988764042</v>
      </c>
      <c r="R1357" s="1">
        <v>0.26250000000000001</v>
      </c>
      <c r="S1357" s="1" t="str">
        <f>IF(Flights[[#This Row],[Length (hr)]]&lt;2, "No meal", IF(Flights[[#This Row],[Length (hr)]]&lt;3.5, "Light meal", "Full meal"))</f>
        <v>Full meal</v>
      </c>
      <c r="T1357" s="1" t="str">
        <f>IF(AND(Flights[[#This Row],[Airline]]="US Airways", Flights[[#This Row],[Meal]]="Full Meal"), "Yes", "No")</f>
        <v>Yes</v>
      </c>
      <c r="U1357" s="1">
        <v>0.25763888888888886</v>
      </c>
      <c r="V1357">
        <v>-7</v>
      </c>
      <c r="W1357" s="1" t="str">
        <f>IF(Flights[[#This Row],[Arrival Delay]] = "", "Cancelled", IF(Flights[[#This Row],[Arrival Delay]]&gt;15, "Delayed", "On time"))</f>
        <v>On time</v>
      </c>
      <c r="X1357" t="str">
        <f>IF(Flights[[#This Row],[Status]]&lt;&gt;"Delayed","", IF(Flights[[#This Row],[Arrival Delay]]&gt;120, "Severe", IF(Flights[[#This Row],[Arrival Delay]]&gt;60, "Major", "Moderate")))</f>
        <v/>
      </c>
      <c r="Y1357" t="b">
        <v>0</v>
      </c>
      <c r="AA1357" t="str">
        <f>IF(OR(AND(Flights[[#This Row],[Status]]="Cancelled", Flights[[#This Row],[Cancellation Reason]]="Airline/Carrier"), Flights[[#This Row],[Delay Type]]="Severe"), "Yes", "No")</f>
        <v>No</v>
      </c>
    </row>
    <row r="1358" spans="1:27" x14ac:dyDescent="0.3">
      <c r="A1358" s="3">
        <v>42111</v>
      </c>
      <c r="B1358" s="22">
        <f>WEEKNUM(Flights[[#This Row],[Date]], 1)</f>
        <v>16</v>
      </c>
      <c r="C1358" s="22">
        <f>WEEKDAY(Flights[[#This Row],[Date]],1)</f>
        <v>6</v>
      </c>
      <c r="D1358" t="s">
        <v>985</v>
      </c>
      <c r="E1358" t="s">
        <v>1990</v>
      </c>
      <c r="F1358" t="s">
        <v>0</v>
      </c>
      <c r="G1358" t="s">
        <v>4</v>
      </c>
      <c r="H1358" t="str">
        <f>_xlfn.XLOOKUP(Flights[[#This Row],[Destination]], Airports!$A$2:$A$78, Airports!$D$2:$D$78)</f>
        <v>Chicago</v>
      </c>
      <c r="I1358" t="str" cm="1">
        <f t="array" ref="I1358">_xlfn.XLOOKUP(Flights[[#This Row],[Destination]],_xlfn._TRO_TRAILING( Airports!A:A),_xlfn._TRO_TRAILING( Airports!E:E), "Not found")</f>
        <v>IL</v>
      </c>
      <c r="J1358" s="1">
        <v>0.99305555555555558</v>
      </c>
      <c r="K1358" s="22">
        <f>HOUR(Flights[[#This Row],[Scheduled Departure]])</f>
        <v>23</v>
      </c>
      <c r="L1358" s="1">
        <v>0.99583333333333335</v>
      </c>
      <c r="M1358">
        <f>(L1358-J1358)*24*60</f>
        <v>3.9999999999999858</v>
      </c>
      <c r="N1358" s="16">
        <f>Flights[[#This Row],[Length (min)]]/60</f>
        <v>3.8166666666666669</v>
      </c>
      <c r="O1358">
        <v>229</v>
      </c>
      <c r="P1358">
        <v>1744</v>
      </c>
      <c r="Q1358" s="18">
        <f>IFERROR(Flights[[#This Row],[Distance]]/Flights[[#This Row],[Length (hr)]], "")</f>
        <v>456.943231441048</v>
      </c>
      <c r="R1358" s="1">
        <v>0.24027777777777778</v>
      </c>
      <c r="S1358" s="1" t="str">
        <f>IF(Flights[[#This Row],[Length (hr)]]&lt;2, "No meal", IF(Flights[[#This Row],[Length (hr)]]&lt;3.5, "Light meal", "Full meal"))</f>
        <v>Full meal</v>
      </c>
      <c r="T1358" s="1" t="str">
        <f>IF(AND(Flights[[#This Row],[Airline]]="US Airways", Flights[[#This Row],[Meal]]="Full Meal"), "Yes", "No")</f>
        <v>No</v>
      </c>
      <c r="U1358" s="1">
        <v>0.23819444444444443</v>
      </c>
      <c r="V1358">
        <v>-3</v>
      </c>
      <c r="W1358" s="1" t="str">
        <f>IF(Flights[[#This Row],[Arrival Delay]] = "", "Cancelled", IF(Flights[[#This Row],[Arrival Delay]]&gt;15, "Delayed", "On time"))</f>
        <v>On time</v>
      </c>
      <c r="X1358" t="str">
        <f>IF(Flights[[#This Row],[Status]]&lt;&gt;"Delayed","", IF(Flights[[#This Row],[Arrival Delay]]&gt;120, "Severe", IF(Flights[[#This Row],[Arrival Delay]]&gt;60, "Major", "Moderate")))</f>
        <v/>
      </c>
      <c r="Y1358" t="b">
        <v>0</v>
      </c>
      <c r="AA1358" t="str">
        <f>IF(OR(AND(Flights[[#This Row],[Status]]="Cancelled", Flights[[#This Row],[Cancellation Reason]]="Airline/Carrier"), Flights[[#This Row],[Delay Type]]="Severe"), "Yes", "No")</f>
        <v>No</v>
      </c>
    </row>
    <row r="1359" spans="1:27" x14ac:dyDescent="0.3">
      <c r="A1359" s="3">
        <v>42112</v>
      </c>
      <c r="B1359" s="22">
        <f>WEEKNUM(Flights[[#This Row],[Date]], 1)</f>
        <v>16</v>
      </c>
      <c r="C1359" s="22">
        <f>WEEKDAY(Flights[[#This Row],[Date]],1)</f>
        <v>7</v>
      </c>
      <c r="D1359" t="s">
        <v>110</v>
      </c>
      <c r="E1359" t="s">
        <v>1987</v>
      </c>
      <c r="F1359" t="s">
        <v>0</v>
      </c>
      <c r="G1359" t="s">
        <v>3</v>
      </c>
      <c r="H1359" t="str">
        <f>_xlfn.XLOOKUP(Flights[[#This Row],[Destination]], Airports!$A$2:$A$78, Airports!$D$2:$D$78)</f>
        <v>Dallas</v>
      </c>
      <c r="I1359" t="str" cm="1">
        <f t="array" ref="I1359">_xlfn.XLOOKUP(Flights[[#This Row],[Destination]],_xlfn._TRO_TRAILING( Airports!A:A),_xlfn._TRO_TRAILING( Airports!E:E), "Not found")</f>
        <v>TX</v>
      </c>
      <c r="J1359" s="1">
        <v>4.0972222222222222E-2</v>
      </c>
      <c r="K1359" s="22">
        <f>HOUR(Flights[[#This Row],[Scheduled Departure]])</f>
        <v>0</v>
      </c>
      <c r="L1359" s="1">
        <v>3.8194444444444448E-2</v>
      </c>
      <c r="M1359">
        <f>(L1359-J1359)*24*60</f>
        <v>-3.9999999999999956</v>
      </c>
      <c r="N1359" s="16">
        <f>Flights[[#This Row],[Length (min)]]/60</f>
        <v>2.8</v>
      </c>
      <c r="O1359">
        <v>168</v>
      </c>
      <c r="P1359">
        <v>1235</v>
      </c>
      <c r="Q1359" s="18">
        <f>IFERROR(Flights[[#This Row],[Distance]]/Flights[[#This Row],[Length (hr)]], "")</f>
        <v>441.07142857142861</v>
      </c>
      <c r="R1359" s="1">
        <v>0.24583333333333332</v>
      </c>
      <c r="S1359" s="1" t="str">
        <f>IF(Flights[[#This Row],[Length (hr)]]&lt;2, "No meal", IF(Flights[[#This Row],[Length (hr)]]&lt;3.5, "Light meal", "Full meal"))</f>
        <v>Light meal</v>
      </c>
      <c r="T1359" s="1" t="str">
        <f>IF(AND(Flights[[#This Row],[Airline]]="US Airways", Flights[[#This Row],[Meal]]="Full Meal"), "Yes", "No")</f>
        <v>No</v>
      </c>
      <c r="U1359" s="1">
        <v>0.23819444444444443</v>
      </c>
      <c r="V1359">
        <v>-11</v>
      </c>
      <c r="W1359" s="1" t="str">
        <f>IF(Flights[[#This Row],[Arrival Delay]] = "", "Cancelled", IF(Flights[[#This Row],[Arrival Delay]]&gt;15, "Delayed", "On time"))</f>
        <v>On time</v>
      </c>
      <c r="X1359" t="str">
        <f>IF(Flights[[#This Row],[Status]]&lt;&gt;"Delayed","", IF(Flights[[#This Row],[Arrival Delay]]&gt;120, "Severe", IF(Flights[[#This Row],[Arrival Delay]]&gt;60, "Major", "Moderate")))</f>
        <v/>
      </c>
      <c r="Y1359" t="b">
        <v>0</v>
      </c>
      <c r="AA1359" t="str">
        <f>IF(OR(AND(Flights[[#This Row],[Status]]="Cancelled", Flights[[#This Row],[Cancellation Reason]]="Airline/Carrier"), Flights[[#This Row],[Delay Type]]="Severe"), "Yes", "No")</f>
        <v>No</v>
      </c>
    </row>
    <row r="1360" spans="1:27" x14ac:dyDescent="0.3">
      <c r="A1360" s="3">
        <v>42112</v>
      </c>
      <c r="B1360" s="22">
        <f>WEEKNUM(Flights[[#This Row],[Date]], 1)</f>
        <v>16</v>
      </c>
      <c r="C1360" s="22">
        <f>WEEKDAY(Flights[[#This Row],[Date]],1)</f>
        <v>7</v>
      </c>
      <c r="D1360" t="s">
        <v>1347</v>
      </c>
      <c r="E1360" t="s">
        <v>1995</v>
      </c>
      <c r="F1360" t="s">
        <v>0</v>
      </c>
      <c r="G1360" t="s">
        <v>15</v>
      </c>
      <c r="H1360" t="str">
        <f>_xlfn.XLOOKUP(Flights[[#This Row],[Destination]], Airports!$A$2:$A$78, Airports!$D$2:$D$78)</f>
        <v>Las Vegas</v>
      </c>
      <c r="I1360" t="str" cm="1">
        <f t="array" ref="I1360">_xlfn.XLOOKUP(Flights[[#This Row],[Destination]],_xlfn._TRO_TRAILING( Airports!A:A),_xlfn._TRO_TRAILING( Airports!E:E), "Not found")</f>
        <v>NV</v>
      </c>
      <c r="J1360" s="1">
        <v>0.27777777777777779</v>
      </c>
      <c r="K1360" s="22">
        <f>HOUR(Flights[[#This Row],[Scheduled Departure]])</f>
        <v>6</v>
      </c>
      <c r="L1360" s="1">
        <v>0.27361111111111114</v>
      </c>
      <c r="M1360">
        <f>(L1360-J1360)*24*60</f>
        <v>-5.9999999999999787</v>
      </c>
      <c r="N1360" s="16">
        <f>Flights[[#This Row],[Length (min)]]/60</f>
        <v>1.0166666666666666</v>
      </c>
      <c r="O1360">
        <v>61</v>
      </c>
      <c r="P1360">
        <v>236</v>
      </c>
      <c r="Q1360" s="18">
        <f>IFERROR(Flights[[#This Row],[Distance]]/Flights[[#This Row],[Length (hr)]], "")</f>
        <v>232.13114754098362</v>
      </c>
      <c r="R1360" s="1">
        <v>0.31944444444444442</v>
      </c>
      <c r="S1360" s="1" t="str">
        <f>IF(Flights[[#This Row],[Length (hr)]]&lt;2, "No meal", IF(Flights[[#This Row],[Length (hr)]]&lt;3.5, "Light meal", "Full meal"))</f>
        <v>No meal</v>
      </c>
      <c r="T1360" s="1" t="str">
        <f>IF(AND(Flights[[#This Row],[Airline]]="US Airways", Flights[[#This Row],[Meal]]="Full Meal"), "Yes", "No")</f>
        <v>No</v>
      </c>
      <c r="U1360" s="1">
        <v>0.31597222222222221</v>
      </c>
      <c r="V1360">
        <v>-5</v>
      </c>
      <c r="W1360" s="1" t="str">
        <f>IF(Flights[[#This Row],[Arrival Delay]] = "", "Cancelled", IF(Flights[[#This Row],[Arrival Delay]]&gt;15, "Delayed", "On time"))</f>
        <v>On time</v>
      </c>
      <c r="X1360" t="str">
        <f>IF(Flights[[#This Row],[Status]]&lt;&gt;"Delayed","", IF(Flights[[#This Row],[Arrival Delay]]&gt;120, "Severe", IF(Flights[[#This Row],[Arrival Delay]]&gt;60, "Major", "Moderate")))</f>
        <v/>
      </c>
      <c r="Y1360" t="b">
        <v>0</v>
      </c>
      <c r="AA1360" t="str">
        <f>IF(OR(AND(Flights[[#This Row],[Status]]="Cancelled", Flights[[#This Row],[Cancellation Reason]]="Airline/Carrier"), Flights[[#This Row],[Delay Type]]="Severe"), "Yes", "No")</f>
        <v>No</v>
      </c>
    </row>
    <row r="1361" spans="1:27" x14ac:dyDescent="0.3">
      <c r="A1361" s="3">
        <v>42112</v>
      </c>
      <c r="B1361" s="22">
        <f>WEEKNUM(Flights[[#This Row],[Date]], 1)</f>
        <v>16</v>
      </c>
      <c r="C1361" s="22">
        <f>WEEKDAY(Flights[[#This Row],[Date]],1)</f>
        <v>7</v>
      </c>
      <c r="D1361" t="s">
        <v>142</v>
      </c>
      <c r="E1361" t="s">
        <v>1987</v>
      </c>
      <c r="F1361" t="s">
        <v>0</v>
      </c>
      <c r="G1361" t="s">
        <v>9</v>
      </c>
      <c r="H1361" t="str">
        <f>_xlfn.XLOOKUP(Flights[[#This Row],[Destination]], Airports!$A$2:$A$78, Airports!$D$2:$D$78)</f>
        <v>San Francisco</v>
      </c>
      <c r="I1361" t="str" cm="1">
        <f t="array" ref="I1361">_xlfn.XLOOKUP(Flights[[#This Row],[Destination]],_xlfn._TRO_TRAILING( Airports!A:A),_xlfn._TRO_TRAILING( Airports!E:E), "Not found")</f>
        <v>CA</v>
      </c>
      <c r="J1361" s="1">
        <v>0.52430555555555558</v>
      </c>
      <c r="K1361" s="22">
        <f>HOUR(Flights[[#This Row],[Scheduled Departure]])</f>
        <v>12</v>
      </c>
      <c r="L1361" s="1">
        <v>0.52361111111111114</v>
      </c>
      <c r="M1361">
        <f>(L1361-J1361)*24*60</f>
        <v>-0.99999999999999645</v>
      </c>
      <c r="N1361" s="16">
        <f>Flights[[#This Row],[Length (min)]]/60</f>
        <v>1.25</v>
      </c>
      <c r="O1361">
        <v>75</v>
      </c>
      <c r="P1361">
        <v>337</v>
      </c>
      <c r="Q1361" s="18">
        <f>IFERROR(Flights[[#This Row],[Distance]]/Flights[[#This Row],[Length (hr)]], "")</f>
        <v>269.60000000000002</v>
      </c>
      <c r="R1361" s="1">
        <v>0.58194444444444449</v>
      </c>
      <c r="S1361" s="1" t="str">
        <f>IF(Flights[[#This Row],[Length (hr)]]&lt;2, "No meal", IF(Flights[[#This Row],[Length (hr)]]&lt;3.5, "Light meal", "Full meal"))</f>
        <v>No meal</v>
      </c>
      <c r="T1361" s="1" t="str">
        <f>IF(AND(Flights[[#This Row],[Airline]]="US Airways", Flights[[#This Row],[Meal]]="Full Meal"), "Yes", "No")</f>
        <v>No</v>
      </c>
      <c r="U1361" s="1">
        <v>0.5756944444444444</v>
      </c>
      <c r="V1361">
        <v>-9</v>
      </c>
      <c r="W1361" s="1" t="str">
        <f>IF(Flights[[#This Row],[Arrival Delay]] = "", "Cancelled", IF(Flights[[#This Row],[Arrival Delay]]&gt;15, "Delayed", "On time"))</f>
        <v>On time</v>
      </c>
      <c r="X1361" t="str">
        <f>IF(Flights[[#This Row],[Status]]&lt;&gt;"Delayed","", IF(Flights[[#This Row],[Arrival Delay]]&gt;120, "Severe", IF(Flights[[#This Row],[Arrival Delay]]&gt;60, "Major", "Moderate")))</f>
        <v/>
      </c>
      <c r="Y1361" t="b">
        <v>0</v>
      </c>
      <c r="AA1361" t="str">
        <f>IF(OR(AND(Flights[[#This Row],[Status]]="Cancelled", Flights[[#This Row],[Cancellation Reason]]="Airline/Carrier"), Flights[[#This Row],[Delay Type]]="Severe"), "Yes", "No")</f>
        <v>No</v>
      </c>
    </row>
    <row r="1362" spans="1:27" x14ac:dyDescent="0.3">
      <c r="A1362" s="3">
        <v>42112</v>
      </c>
      <c r="B1362" s="22">
        <f>WEEKNUM(Flights[[#This Row],[Date]], 1)</f>
        <v>16</v>
      </c>
      <c r="C1362" s="22">
        <f>WEEKDAY(Flights[[#This Row],[Date]],1)</f>
        <v>7</v>
      </c>
      <c r="D1362" t="s">
        <v>1358</v>
      </c>
      <c r="E1362" t="s">
        <v>1995</v>
      </c>
      <c r="F1362" t="s">
        <v>0</v>
      </c>
      <c r="G1362" t="s">
        <v>318</v>
      </c>
      <c r="H1362" t="str">
        <f>_xlfn.XLOOKUP(Flights[[#This Row],[Destination]], Airports!$A$2:$A$78, Airports!$D$2:$D$78)</f>
        <v>Oakland</v>
      </c>
      <c r="I1362" t="str" cm="1">
        <f t="array" ref="I1362">_xlfn.XLOOKUP(Flights[[#This Row],[Destination]],_xlfn._TRO_TRAILING( Airports!A:A),_xlfn._TRO_TRAILING( Airports!E:E), "Not found")</f>
        <v>CA</v>
      </c>
      <c r="J1362" s="1">
        <v>0.59722222222222221</v>
      </c>
      <c r="K1362" s="22">
        <f>HOUR(Flights[[#This Row],[Scheduled Departure]])</f>
        <v>14</v>
      </c>
      <c r="L1362" s="1">
        <v>0</v>
      </c>
      <c r="M1362">
        <f>(L1362-J1362)*24*60</f>
        <v>-859.99999999999989</v>
      </c>
      <c r="N1362" s="16">
        <f>Flights[[#This Row],[Length (min)]]/60</f>
        <v>0</v>
      </c>
      <c r="P1362">
        <v>337</v>
      </c>
      <c r="Q1362" s="18" t="str">
        <f>IFERROR(Flights[[#This Row],[Distance]]/Flights[[#This Row],[Length (hr)]], "")</f>
        <v/>
      </c>
      <c r="R1362" s="1">
        <v>0.64930555555555558</v>
      </c>
      <c r="S1362" s="1" t="str">
        <f>IF(Flights[[#This Row],[Length (hr)]]&lt;2, "No meal", IF(Flights[[#This Row],[Length (hr)]]&lt;3.5, "Light meal", "Full meal"))</f>
        <v>No meal</v>
      </c>
      <c r="T1362" s="1" t="str">
        <f>IF(AND(Flights[[#This Row],[Airline]]="US Airways", Flights[[#This Row],[Meal]]="Full Meal"), "Yes", "No")</f>
        <v>No</v>
      </c>
      <c r="U1362" s="1">
        <v>0</v>
      </c>
      <c r="W1362" s="1" t="str">
        <f>IF(Flights[[#This Row],[Arrival Delay]] = "", "Cancelled", IF(Flights[[#This Row],[Arrival Delay]]&gt;15, "Delayed", "On time"))</f>
        <v>Cancelled</v>
      </c>
      <c r="X1362" t="str">
        <f>IF(Flights[[#This Row],[Status]]&lt;&gt;"Delayed","", IF(Flights[[#This Row],[Arrival Delay]]&gt;120, "Severe", IF(Flights[[#This Row],[Arrival Delay]]&gt;60, "Major", "Moderate")))</f>
        <v/>
      </c>
      <c r="Y1362" t="b">
        <v>1</v>
      </c>
      <c r="Z1362" t="s">
        <v>8</v>
      </c>
      <c r="AA1362" t="str">
        <f>IF(OR(AND(Flights[[#This Row],[Status]]="Cancelled", Flights[[#This Row],[Cancellation Reason]]="Airline/Carrier"), Flights[[#This Row],[Delay Type]]="Severe"), "Yes", "No")</f>
        <v>Yes</v>
      </c>
    </row>
    <row r="1363" spans="1:27" x14ac:dyDescent="0.3">
      <c r="A1363" s="3">
        <v>42112</v>
      </c>
      <c r="B1363" s="22">
        <f>WEEKNUM(Flights[[#This Row],[Date]], 1)</f>
        <v>16</v>
      </c>
      <c r="C1363" s="22">
        <f>WEEKDAY(Flights[[#This Row],[Date]],1)</f>
        <v>7</v>
      </c>
      <c r="D1363" t="s">
        <v>145</v>
      </c>
      <c r="E1363" t="s">
        <v>1987</v>
      </c>
      <c r="F1363" t="s">
        <v>0</v>
      </c>
      <c r="G1363" t="s">
        <v>3</v>
      </c>
      <c r="H1363" t="str">
        <f>_xlfn.XLOOKUP(Flights[[#This Row],[Destination]], Airports!$A$2:$A$78, Airports!$D$2:$D$78)</f>
        <v>Dallas</v>
      </c>
      <c r="I1363" t="str" cm="1">
        <f t="array" ref="I1363">_xlfn.XLOOKUP(Flights[[#This Row],[Destination]],_xlfn._TRO_TRAILING( Airports!A:A),_xlfn._TRO_TRAILING( Airports!E:E), "Not found")</f>
        <v>TX</v>
      </c>
      <c r="J1363" s="1">
        <v>0.60555555555555551</v>
      </c>
      <c r="K1363" s="22">
        <f>HOUR(Flights[[#This Row],[Scheduled Departure]])</f>
        <v>14</v>
      </c>
      <c r="L1363" s="1">
        <v>0.6020833333333333</v>
      </c>
      <c r="M1363">
        <f>(L1363-J1363)*24*60</f>
        <v>-4.9999999999999822</v>
      </c>
      <c r="N1363" s="16">
        <f>Flights[[#This Row],[Length (min)]]/60</f>
        <v>3.5</v>
      </c>
      <c r="O1363">
        <v>210</v>
      </c>
      <c r="P1363">
        <v>1235</v>
      </c>
      <c r="Q1363" s="18">
        <f>IFERROR(Flights[[#This Row],[Distance]]/Flights[[#This Row],[Length (hr)]], "")</f>
        <v>352.85714285714283</v>
      </c>
      <c r="R1363" s="1">
        <v>0.82013888888888886</v>
      </c>
      <c r="S1363" s="1" t="str">
        <f>IF(Flights[[#This Row],[Length (hr)]]&lt;2, "No meal", IF(Flights[[#This Row],[Length (hr)]]&lt;3.5, "Light meal", "Full meal"))</f>
        <v>Full meal</v>
      </c>
      <c r="T1363" s="1" t="str">
        <f>IF(AND(Flights[[#This Row],[Airline]]="US Airways", Flights[[#This Row],[Meal]]="Full Meal"), "Yes", "No")</f>
        <v>No</v>
      </c>
      <c r="U1363" s="1">
        <v>0.83125000000000004</v>
      </c>
      <c r="V1363">
        <v>16</v>
      </c>
      <c r="W1363" s="1" t="str">
        <f>IF(Flights[[#This Row],[Arrival Delay]] = "", "Cancelled", IF(Flights[[#This Row],[Arrival Delay]]&gt;15, "Delayed", "On time"))</f>
        <v>Delayed</v>
      </c>
      <c r="X1363" t="str">
        <f>IF(Flights[[#This Row],[Status]]&lt;&gt;"Delayed","", IF(Flights[[#This Row],[Arrival Delay]]&gt;120, "Severe", IF(Flights[[#This Row],[Arrival Delay]]&gt;60, "Major", "Moderate")))</f>
        <v>Moderate</v>
      </c>
      <c r="Y1363" t="b">
        <v>0</v>
      </c>
      <c r="AA1363" t="str">
        <f>IF(OR(AND(Flights[[#This Row],[Status]]="Cancelled", Flights[[#This Row],[Cancellation Reason]]="Airline/Carrier"), Flights[[#This Row],[Delay Type]]="Severe"), "Yes", "No")</f>
        <v>No</v>
      </c>
    </row>
    <row r="1364" spans="1:27" x14ac:dyDescent="0.3">
      <c r="A1364" s="3">
        <v>42112</v>
      </c>
      <c r="B1364" s="22">
        <f>WEEKNUM(Flights[[#This Row],[Date]], 1)</f>
        <v>16</v>
      </c>
      <c r="C1364" s="22">
        <f>WEEKDAY(Flights[[#This Row],[Date]],1)</f>
        <v>7</v>
      </c>
      <c r="D1364" t="s">
        <v>1093</v>
      </c>
      <c r="E1364" t="s">
        <v>1994</v>
      </c>
      <c r="F1364" t="s">
        <v>0</v>
      </c>
      <c r="G1364" t="s">
        <v>313</v>
      </c>
      <c r="H1364" t="str">
        <f>_xlfn.XLOOKUP(Flights[[#This Row],[Destination]], Airports!$A$2:$A$78, Airports!$D$2:$D$78)</f>
        <v>Monterey</v>
      </c>
      <c r="I1364" t="str" cm="1">
        <f t="array" ref="I1364">_xlfn.XLOOKUP(Flights[[#This Row],[Destination]],_xlfn._TRO_TRAILING( Airports!A:A),_xlfn._TRO_TRAILING( Airports!E:E), "Not found")</f>
        <v>CA</v>
      </c>
      <c r="J1364" s="1">
        <v>0.68055555555555558</v>
      </c>
      <c r="K1364" s="22">
        <f>HOUR(Flights[[#This Row],[Scheduled Departure]])</f>
        <v>16</v>
      </c>
      <c r="L1364" s="1">
        <v>0.73263888888888884</v>
      </c>
      <c r="M1364">
        <f>(L1364-J1364)*24*60</f>
        <v>74.999999999999886</v>
      </c>
      <c r="N1364" s="16">
        <f>Flights[[#This Row],[Length (min)]]/60</f>
        <v>1.2333333333333334</v>
      </c>
      <c r="O1364">
        <v>74</v>
      </c>
      <c r="P1364">
        <v>266</v>
      </c>
      <c r="Q1364" s="18">
        <f>IFERROR(Flights[[#This Row],[Distance]]/Flights[[#This Row],[Length (hr)]], "")</f>
        <v>215.67567567567568</v>
      </c>
      <c r="R1364" s="1">
        <v>0.72638888888888886</v>
      </c>
      <c r="S1364" s="1" t="str">
        <f>IF(Flights[[#This Row],[Length (hr)]]&lt;2, "No meal", IF(Flights[[#This Row],[Length (hr)]]&lt;3.5, "Light meal", "Full meal"))</f>
        <v>No meal</v>
      </c>
      <c r="T1364" s="1" t="str">
        <f>IF(AND(Flights[[#This Row],[Airline]]="US Airways", Flights[[#This Row],[Meal]]="Full Meal"), "Yes", "No")</f>
        <v>No</v>
      </c>
      <c r="U1364" s="1">
        <v>0.78402777777777777</v>
      </c>
      <c r="V1364">
        <v>83</v>
      </c>
      <c r="W1364" s="1" t="str">
        <f>IF(Flights[[#This Row],[Arrival Delay]] = "", "Cancelled", IF(Flights[[#This Row],[Arrival Delay]]&gt;15, "Delayed", "On time"))</f>
        <v>Delayed</v>
      </c>
      <c r="X1364" t="str">
        <f>IF(Flights[[#This Row],[Status]]&lt;&gt;"Delayed","", IF(Flights[[#This Row],[Arrival Delay]]&gt;120, "Severe", IF(Flights[[#This Row],[Arrival Delay]]&gt;60, "Major", "Moderate")))</f>
        <v>Major</v>
      </c>
      <c r="Y1364" t="b">
        <v>0</v>
      </c>
      <c r="AA1364" t="str">
        <f>IF(OR(AND(Flights[[#This Row],[Status]]="Cancelled", Flights[[#This Row],[Cancellation Reason]]="Airline/Carrier"), Flights[[#This Row],[Delay Type]]="Severe"), "Yes", "No")</f>
        <v>No</v>
      </c>
    </row>
    <row r="1365" spans="1:27" x14ac:dyDescent="0.3">
      <c r="A1365" s="3">
        <v>42112</v>
      </c>
      <c r="B1365" s="22">
        <f>WEEKNUM(Flights[[#This Row],[Date]], 1)</f>
        <v>16</v>
      </c>
      <c r="C1365" s="22">
        <f>WEEKDAY(Flights[[#This Row],[Date]],1)</f>
        <v>7</v>
      </c>
      <c r="D1365" t="s">
        <v>1228</v>
      </c>
      <c r="E1365" t="s">
        <v>1994</v>
      </c>
      <c r="F1365" t="s">
        <v>0</v>
      </c>
      <c r="G1365" t="s">
        <v>347</v>
      </c>
      <c r="H1365" t="str">
        <f>_xlfn.XLOOKUP(Flights[[#This Row],[Destination]], Airports!$A$2:$A$78, Airports!$D$2:$D$78)</f>
        <v>San Jose</v>
      </c>
      <c r="I1365" t="str" cm="1">
        <f t="array" ref="I1365">_xlfn.XLOOKUP(Flights[[#This Row],[Destination]],_xlfn._TRO_TRAILING( Airports!A:A),_xlfn._TRO_TRAILING( Airports!E:E), "Not found")</f>
        <v>CA</v>
      </c>
      <c r="J1365" s="1">
        <v>0.73263888888888884</v>
      </c>
      <c r="K1365" s="22">
        <f>HOUR(Flights[[#This Row],[Scheduled Departure]])</f>
        <v>17</v>
      </c>
      <c r="L1365" s="1">
        <v>0.78888888888888886</v>
      </c>
      <c r="M1365">
        <f>(L1365-J1365)*24*60</f>
        <v>81.000000000000028</v>
      </c>
      <c r="N1365" s="16">
        <f>Flights[[#This Row],[Length (min)]]/60</f>
        <v>1.1000000000000001</v>
      </c>
      <c r="O1365">
        <v>66</v>
      </c>
      <c r="P1365">
        <v>308</v>
      </c>
      <c r="Q1365" s="18">
        <f>IFERROR(Flights[[#This Row],[Distance]]/Flights[[#This Row],[Length (hr)]], "")</f>
        <v>280</v>
      </c>
      <c r="R1365" s="1">
        <v>0.78194444444444444</v>
      </c>
      <c r="S1365" s="1" t="str">
        <f>IF(Flights[[#This Row],[Length (hr)]]&lt;2, "No meal", IF(Flights[[#This Row],[Length (hr)]]&lt;3.5, "Light meal", "Full meal"))</f>
        <v>No meal</v>
      </c>
      <c r="T1365" s="1" t="str">
        <f>IF(AND(Flights[[#This Row],[Airline]]="US Airways", Flights[[#This Row],[Meal]]="Full Meal"), "Yes", "No")</f>
        <v>No</v>
      </c>
      <c r="U1365" s="1">
        <v>0.83472222222222225</v>
      </c>
      <c r="V1365">
        <v>76</v>
      </c>
      <c r="W1365" s="1" t="str">
        <f>IF(Flights[[#This Row],[Arrival Delay]] = "", "Cancelled", IF(Flights[[#This Row],[Arrival Delay]]&gt;15, "Delayed", "On time"))</f>
        <v>Delayed</v>
      </c>
      <c r="X1365" t="str">
        <f>IF(Flights[[#This Row],[Status]]&lt;&gt;"Delayed","", IF(Flights[[#This Row],[Arrival Delay]]&gt;120, "Severe", IF(Flights[[#This Row],[Arrival Delay]]&gt;60, "Major", "Moderate")))</f>
        <v>Major</v>
      </c>
      <c r="Y1365" t="b">
        <v>0</v>
      </c>
      <c r="AA1365" t="str">
        <f>IF(OR(AND(Flights[[#This Row],[Status]]="Cancelled", Flights[[#This Row],[Cancellation Reason]]="Airline/Carrier"), Flights[[#This Row],[Delay Type]]="Severe"), "Yes", "No")</f>
        <v>No</v>
      </c>
    </row>
    <row r="1366" spans="1:27" x14ac:dyDescent="0.3">
      <c r="A1366" s="3">
        <v>42112</v>
      </c>
      <c r="B1366" s="22">
        <f>WEEKNUM(Flights[[#This Row],[Date]], 1)</f>
        <v>16</v>
      </c>
      <c r="C1366" s="22">
        <f>WEEKDAY(Flights[[#This Row],[Date]],1)</f>
        <v>7</v>
      </c>
      <c r="D1366" t="s">
        <v>1366</v>
      </c>
      <c r="E1366" t="s">
        <v>1995</v>
      </c>
      <c r="F1366" t="s">
        <v>0</v>
      </c>
      <c r="G1366" t="s">
        <v>29</v>
      </c>
      <c r="H1366" t="str">
        <f>_xlfn.XLOOKUP(Flights[[#This Row],[Destination]], Airports!$A$2:$A$78, Airports!$D$2:$D$78)</f>
        <v>Phoenix</v>
      </c>
      <c r="I1366" t="str" cm="1">
        <f t="array" ref="I1366">_xlfn.XLOOKUP(Flights[[#This Row],[Destination]],_xlfn._TRO_TRAILING( Airports!A:A),_xlfn._TRO_TRAILING( Airports!E:E), "Not found")</f>
        <v>AZ</v>
      </c>
      <c r="J1366" s="1">
        <v>0.76388888888888884</v>
      </c>
      <c r="K1366" s="22">
        <f>HOUR(Flights[[#This Row],[Scheduled Departure]])</f>
        <v>18</v>
      </c>
      <c r="L1366" s="1">
        <v>0.76249999999999996</v>
      </c>
      <c r="M1366">
        <f>(L1366-J1366)*24*60</f>
        <v>-1.9999999999999929</v>
      </c>
      <c r="N1366" s="16">
        <f>Flights[[#This Row],[Length (min)]]/60</f>
        <v>1.25</v>
      </c>
      <c r="O1366">
        <v>75</v>
      </c>
      <c r="P1366">
        <v>370</v>
      </c>
      <c r="Q1366" s="18">
        <f>IFERROR(Flights[[#This Row],[Distance]]/Flights[[#This Row],[Length (hr)]], "")</f>
        <v>296</v>
      </c>
      <c r="R1366" s="1">
        <v>0.81597222222222221</v>
      </c>
      <c r="S1366" s="1" t="str">
        <f>IF(Flights[[#This Row],[Length (hr)]]&lt;2, "No meal", IF(Flights[[#This Row],[Length (hr)]]&lt;3.5, "Light meal", "Full meal"))</f>
        <v>No meal</v>
      </c>
      <c r="T1366" s="1" t="str">
        <f>IF(AND(Flights[[#This Row],[Airline]]="US Airways", Flights[[#This Row],[Meal]]="Full Meal"), "Yes", "No")</f>
        <v>No</v>
      </c>
      <c r="U1366" s="1">
        <v>0.81458333333333333</v>
      </c>
      <c r="V1366">
        <v>-2</v>
      </c>
      <c r="W1366" s="1" t="str">
        <f>IF(Flights[[#This Row],[Arrival Delay]] = "", "Cancelled", IF(Flights[[#This Row],[Arrival Delay]]&gt;15, "Delayed", "On time"))</f>
        <v>On time</v>
      </c>
      <c r="X1366" t="str">
        <f>IF(Flights[[#This Row],[Status]]&lt;&gt;"Delayed","", IF(Flights[[#This Row],[Arrival Delay]]&gt;120, "Severe", IF(Flights[[#This Row],[Arrival Delay]]&gt;60, "Major", "Moderate")))</f>
        <v/>
      </c>
      <c r="Y1366" t="b">
        <v>0</v>
      </c>
      <c r="AA1366" t="str">
        <f>IF(OR(AND(Flights[[#This Row],[Status]]="Cancelled", Flights[[#This Row],[Cancellation Reason]]="Airline/Carrier"), Flights[[#This Row],[Delay Type]]="Severe"), "Yes", "No")</f>
        <v>No</v>
      </c>
    </row>
    <row r="1367" spans="1:27" x14ac:dyDescent="0.3">
      <c r="A1367" s="3">
        <v>42112</v>
      </c>
      <c r="B1367" s="22">
        <f>WEEKNUM(Flights[[#This Row],[Date]], 1)</f>
        <v>16</v>
      </c>
      <c r="C1367" s="22">
        <f>WEEKDAY(Flights[[#This Row],[Date]],1)</f>
        <v>7</v>
      </c>
      <c r="D1367" t="s">
        <v>824</v>
      </c>
      <c r="E1367" t="s">
        <v>1994</v>
      </c>
      <c r="F1367" t="s">
        <v>0</v>
      </c>
      <c r="G1367" t="s">
        <v>29</v>
      </c>
      <c r="H1367" t="str">
        <f>_xlfn.XLOOKUP(Flights[[#This Row],[Destination]], Airports!$A$2:$A$78, Airports!$D$2:$D$78)</f>
        <v>Phoenix</v>
      </c>
      <c r="I1367" t="str" cm="1">
        <f t="array" ref="I1367">_xlfn.XLOOKUP(Flights[[#This Row],[Destination]],_xlfn._TRO_TRAILING( Airports!A:A),_xlfn._TRO_TRAILING( Airports!E:E), "Not found")</f>
        <v>AZ</v>
      </c>
      <c r="J1367" s="1">
        <v>0.89930555555555558</v>
      </c>
      <c r="K1367" s="22">
        <f>HOUR(Flights[[#This Row],[Scheduled Departure]])</f>
        <v>21</v>
      </c>
      <c r="L1367" s="1">
        <v>0.92569444444444449</v>
      </c>
      <c r="M1367">
        <f>(L1367-J1367)*24*60</f>
        <v>38.000000000000028</v>
      </c>
      <c r="N1367" s="16">
        <f>Flights[[#This Row],[Length (min)]]/60</f>
        <v>1.7</v>
      </c>
      <c r="O1367">
        <v>102</v>
      </c>
      <c r="P1367">
        <v>370</v>
      </c>
      <c r="Q1367" s="18">
        <f>IFERROR(Flights[[#This Row],[Distance]]/Flights[[#This Row],[Length (hr)]], "")</f>
        <v>217.64705882352942</v>
      </c>
      <c r="R1367" s="1">
        <v>0.9555555555555556</v>
      </c>
      <c r="S1367" s="1" t="str">
        <f>IF(Flights[[#This Row],[Length (hr)]]&lt;2, "No meal", IF(Flights[[#This Row],[Length (hr)]]&lt;3.5, "Light meal", "Full meal"))</f>
        <v>No meal</v>
      </c>
      <c r="T1367" s="1" t="str">
        <f>IF(AND(Flights[[#This Row],[Airline]]="US Airways", Flights[[#This Row],[Meal]]="Full Meal"), "Yes", "No")</f>
        <v>No</v>
      </c>
      <c r="U1367" s="1">
        <v>0.99652777777777779</v>
      </c>
      <c r="V1367">
        <v>59</v>
      </c>
      <c r="W1367" s="1" t="str">
        <f>IF(Flights[[#This Row],[Arrival Delay]] = "", "Cancelled", IF(Flights[[#This Row],[Arrival Delay]]&gt;15, "Delayed", "On time"))</f>
        <v>Delayed</v>
      </c>
      <c r="X1367" t="str">
        <f>IF(Flights[[#This Row],[Status]]&lt;&gt;"Delayed","", IF(Flights[[#This Row],[Arrival Delay]]&gt;120, "Severe", IF(Flights[[#This Row],[Arrival Delay]]&gt;60, "Major", "Moderate")))</f>
        <v>Moderate</v>
      </c>
      <c r="Y1367" t="b">
        <v>0</v>
      </c>
      <c r="AA1367" t="str">
        <f>IF(OR(AND(Flights[[#This Row],[Status]]="Cancelled", Flights[[#This Row],[Cancellation Reason]]="Airline/Carrier"), Flights[[#This Row],[Delay Type]]="Severe"), "Yes", "No")</f>
        <v>No</v>
      </c>
    </row>
    <row r="1368" spans="1:27" x14ac:dyDescent="0.3">
      <c r="A1368" s="3">
        <v>42112</v>
      </c>
      <c r="B1368" s="22">
        <f>WEEKNUM(Flights[[#This Row],[Date]], 1)</f>
        <v>16</v>
      </c>
      <c r="C1368" s="22">
        <f>WEEKDAY(Flights[[#This Row],[Date]],1)</f>
        <v>7</v>
      </c>
      <c r="D1368" t="s">
        <v>1218</v>
      </c>
      <c r="E1368" t="s">
        <v>1990</v>
      </c>
      <c r="F1368" t="s">
        <v>0</v>
      </c>
      <c r="G1368" t="s">
        <v>262</v>
      </c>
      <c r="H1368" t="str">
        <f>_xlfn.XLOOKUP(Flights[[#This Row],[Destination]], Airports!$A$2:$A$78, Airports!$D$2:$D$78)</f>
        <v>Cleveland</v>
      </c>
      <c r="I1368" t="str" cm="1">
        <f t="array" ref="I1368">_xlfn.XLOOKUP(Flights[[#This Row],[Destination]],_xlfn._TRO_TRAILING( Airports!A:A),_xlfn._TRO_TRAILING( Airports!E:E), "Not found")</f>
        <v>OH</v>
      </c>
      <c r="J1368" s="1">
        <v>0.96875</v>
      </c>
      <c r="K1368" s="22">
        <f>HOUR(Flights[[#This Row],[Scheduled Departure]])</f>
        <v>23</v>
      </c>
      <c r="L1368" s="1">
        <v>0.99097222222222225</v>
      </c>
      <c r="M1368">
        <f>(L1368-J1368)*24*60</f>
        <v>32.000000000000043</v>
      </c>
      <c r="N1368" s="16">
        <f>Flights[[#This Row],[Length (min)]]/60</f>
        <v>4.55</v>
      </c>
      <c r="O1368">
        <v>273</v>
      </c>
      <c r="P1368">
        <v>2052</v>
      </c>
      <c r="Q1368" s="18">
        <f>IFERROR(Flights[[#This Row],[Distance]]/Flights[[#This Row],[Length (hr)]], "")</f>
        <v>450.98901098901098</v>
      </c>
      <c r="R1368" s="1">
        <v>0.28402777777777777</v>
      </c>
      <c r="S1368" s="1" t="str">
        <f>IF(Flights[[#This Row],[Length (hr)]]&lt;2, "No meal", IF(Flights[[#This Row],[Length (hr)]]&lt;3.5, "Light meal", "Full meal"))</f>
        <v>Full meal</v>
      </c>
      <c r="T1368" s="1" t="str">
        <f>IF(AND(Flights[[#This Row],[Airline]]="US Airways", Flights[[#This Row],[Meal]]="Full Meal"), "Yes", "No")</f>
        <v>No</v>
      </c>
      <c r="U1368" s="1">
        <v>0.30555555555555558</v>
      </c>
      <c r="V1368">
        <v>31</v>
      </c>
      <c r="W1368" s="1" t="str">
        <f>IF(Flights[[#This Row],[Arrival Delay]] = "", "Cancelled", IF(Flights[[#This Row],[Arrival Delay]]&gt;15, "Delayed", "On time"))</f>
        <v>Delayed</v>
      </c>
      <c r="X1368" t="str">
        <f>IF(Flights[[#This Row],[Status]]&lt;&gt;"Delayed","", IF(Flights[[#This Row],[Arrival Delay]]&gt;120, "Severe", IF(Flights[[#This Row],[Arrival Delay]]&gt;60, "Major", "Moderate")))</f>
        <v>Moderate</v>
      </c>
      <c r="Y1368" t="b">
        <v>0</v>
      </c>
      <c r="AA1368" t="str">
        <f>IF(OR(AND(Flights[[#This Row],[Status]]="Cancelled", Flights[[#This Row],[Cancellation Reason]]="Airline/Carrier"), Flights[[#This Row],[Delay Type]]="Severe"), "Yes", "No")</f>
        <v>No</v>
      </c>
    </row>
    <row r="1369" spans="1:27" x14ac:dyDescent="0.3">
      <c r="A1369" s="3">
        <v>42113</v>
      </c>
      <c r="B1369" s="22">
        <f>WEEKNUM(Flights[[#This Row],[Date]], 1)</f>
        <v>17</v>
      </c>
      <c r="C1369" s="22">
        <f>WEEKDAY(Flights[[#This Row],[Date]],1)</f>
        <v>1</v>
      </c>
      <c r="D1369" t="s">
        <v>110</v>
      </c>
      <c r="E1369" t="s">
        <v>1987</v>
      </c>
      <c r="F1369" t="s">
        <v>0</v>
      </c>
      <c r="G1369" t="s">
        <v>3</v>
      </c>
      <c r="H1369" t="str">
        <f>_xlfn.XLOOKUP(Flights[[#This Row],[Destination]], Airports!$A$2:$A$78, Airports!$D$2:$D$78)</f>
        <v>Dallas</v>
      </c>
      <c r="I1369" t="str" cm="1">
        <f t="array" ref="I1369">_xlfn.XLOOKUP(Flights[[#This Row],[Destination]],_xlfn._TRO_TRAILING( Airports!A:A),_xlfn._TRO_TRAILING( Airports!E:E), "Not found")</f>
        <v>TX</v>
      </c>
      <c r="J1369" s="1">
        <v>4.0972222222222222E-2</v>
      </c>
      <c r="K1369" s="22">
        <f>HOUR(Flights[[#This Row],[Scheduled Departure]])</f>
        <v>0</v>
      </c>
      <c r="L1369" s="1">
        <v>8.5416666666666669E-2</v>
      </c>
      <c r="M1369">
        <f>(L1369-J1369)*24*60</f>
        <v>64</v>
      </c>
      <c r="N1369" s="16">
        <f>Flights[[#This Row],[Length (min)]]/60</f>
        <v>2.8166666666666669</v>
      </c>
      <c r="O1369">
        <v>169</v>
      </c>
      <c r="P1369">
        <v>1235</v>
      </c>
      <c r="Q1369" s="18">
        <f>IFERROR(Flights[[#This Row],[Distance]]/Flights[[#This Row],[Length (hr)]], "")</f>
        <v>438.46153846153845</v>
      </c>
      <c r="R1369" s="1">
        <v>0.24583333333333332</v>
      </c>
      <c r="S1369" s="1" t="str">
        <f>IF(Flights[[#This Row],[Length (hr)]]&lt;2, "No meal", IF(Flights[[#This Row],[Length (hr)]]&lt;3.5, "Light meal", "Full meal"))</f>
        <v>Light meal</v>
      </c>
      <c r="T1369" s="1" t="str">
        <f>IF(AND(Flights[[#This Row],[Airline]]="US Airways", Flights[[#This Row],[Meal]]="Full Meal"), "Yes", "No")</f>
        <v>No</v>
      </c>
      <c r="U1369" s="1">
        <v>0.28611111111111109</v>
      </c>
      <c r="V1369">
        <v>58</v>
      </c>
      <c r="W1369" s="1" t="str">
        <f>IF(Flights[[#This Row],[Arrival Delay]] = "", "Cancelled", IF(Flights[[#This Row],[Arrival Delay]]&gt;15, "Delayed", "On time"))</f>
        <v>Delayed</v>
      </c>
      <c r="X1369" t="str">
        <f>IF(Flights[[#This Row],[Status]]&lt;&gt;"Delayed","", IF(Flights[[#This Row],[Arrival Delay]]&gt;120, "Severe", IF(Flights[[#This Row],[Arrival Delay]]&gt;60, "Major", "Moderate")))</f>
        <v>Moderate</v>
      </c>
      <c r="Y1369" t="b">
        <v>0</v>
      </c>
      <c r="AA1369" t="str">
        <f>IF(OR(AND(Flights[[#This Row],[Status]]="Cancelled", Flights[[#This Row],[Cancellation Reason]]="Airline/Carrier"), Flights[[#This Row],[Delay Type]]="Severe"), "Yes", "No")</f>
        <v>No</v>
      </c>
    </row>
    <row r="1370" spans="1:27" x14ac:dyDescent="0.3">
      <c r="A1370" s="3">
        <v>42113</v>
      </c>
      <c r="B1370" s="22">
        <f>WEEKNUM(Flights[[#This Row],[Date]], 1)</f>
        <v>17</v>
      </c>
      <c r="C1370" s="22">
        <f>WEEKDAY(Flights[[#This Row],[Date]],1)</f>
        <v>1</v>
      </c>
      <c r="D1370" t="s">
        <v>1063</v>
      </c>
      <c r="E1370" t="s">
        <v>1994</v>
      </c>
      <c r="F1370" t="s">
        <v>0</v>
      </c>
      <c r="G1370" t="s">
        <v>351</v>
      </c>
      <c r="H1370" t="str">
        <f>_xlfn.XLOOKUP(Flights[[#This Row],[Destination]], Airports!$A$2:$A$78, Airports!$D$2:$D$78)</f>
        <v>Sacramento</v>
      </c>
      <c r="I1370" t="str" cm="1">
        <f t="array" ref="I1370">_xlfn.XLOOKUP(Flights[[#This Row],[Destination]],_xlfn._TRO_TRAILING( Airports!A:A),_xlfn._TRO_TRAILING( Airports!E:E), "Not found")</f>
        <v>CA</v>
      </c>
      <c r="J1370" s="1">
        <v>0.33680555555555558</v>
      </c>
      <c r="K1370" s="22">
        <f>HOUR(Flights[[#This Row],[Scheduled Departure]])</f>
        <v>8</v>
      </c>
      <c r="L1370" s="1">
        <v>0.42499999999999999</v>
      </c>
      <c r="M1370">
        <f>(L1370-J1370)*24*60</f>
        <v>126.99999999999994</v>
      </c>
      <c r="N1370" s="16">
        <f>Flights[[#This Row],[Length (min)]]/60</f>
        <v>1.4666666666666666</v>
      </c>
      <c r="O1370">
        <v>88</v>
      </c>
      <c r="P1370">
        <v>373</v>
      </c>
      <c r="Q1370" s="18">
        <f>IFERROR(Flights[[#This Row],[Distance]]/Flights[[#This Row],[Length (hr)]], "")</f>
        <v>254.31818181818184</v>
      </c>
      <c r="R1370" s="1">
        <v>0.4</v>
      </c>
      <c r="S1370" s="1" t="str">
        <f>IF(Flights[[#This Row],[Length (hr)]]&lt;2, "No meal", IF(Flights[[#This Row],[Length (hr)]]&lt;3.5, "Light meal", "Full meal"))</f>
        <v>No meal</v>
      </c>
      <c r="T1370" s="1" t="str">
        <f>IF(AND(Flights[[#This Row],[Airline]]="US Airways", Flights[[#This Row],[Meal]]="Full Meal"), "Yes", "No")</f>
        <v>No</v>
      </c>
      <c r="U1370" s="1">
        <v>0.4861111111111111</v>
      </c>
      <c r="V1370">
        <v>124</v>
      </c>
      <c r="W1370" s="1" t="str">
        <f>IF(Flights[[#This Row],[Arrival Delay]] = "", "Cancelled", IF(Flights[[#This Row],[Arrival Delay]]&gt;15, "Delayed", "On time"))</f>
        <v>Delayed</v>
      </c>
      <c r="X1370" t="str">
        <f>IF(Flights[[#This Row],[Status]]&lt;&gt;"Delayed","", IF(Flights[[#This Row],[Arrival Delay]]&gt;120, "Severe", IF(Flights[[#This Row],[Arrival Delay]]&gt;60, "Major", "Moderate")))</f>
        <v>Severe</v>
      </c>
      <c r="Y1370" t="b">
        <v>0</v>
      </c>
      <c r="AA1370" t="str">
        <f>IF(OR(AND(Flights[[#This Row],[Status]]="Cancelled", Flights[[#This Row],[Cancellation Reason]]="Airline/Carrier"), Flights[[#This Row],[Delay Type]]="Severe"), "Yes", "No")</f>
        <v>Yes</v>
      </c>
    </row>
    <row r="1371" spans="1:27" x14ac:dyDescent="0.3">
      <c r="A1371" s="3">
        <v>42113</v>
      </c>
      <c r="B1371" s="22">
        <f>WEEKNUM(Flights[[#This Row],[Date]], 1)</f>
        <v>17</v>
      </c>
      <c r="C1371" s="22">
        <f>WEEKDAY(Flights[[#This Row],[Date]],1)</f>
        <v>1</v>
      </c>
      <c r="D1371" t="s">
        <v>1044</v>
      </c>
      <c r="E1371" t="s">
        <v>1989</v>
      </c>
      <c r="F1371" t="s">
        <v>0</v>
      </c>
      <c r="G1371" t="s">
        <v>314</v>
      </c>
      <c r="H1371" t="str">
        <f>_xlfn.XLOOKUP(Flights[[#This Row],[Destination]], Airports!$A$2:$A$78, Airports!$D$2:$D$78)</f>
        <v>Minneapolis</v>
      </c>
      <c r="I1371" t="str" cm="1">
        <f t="array" ref="I1371">_xlfn.XLOOKUP(Flights[[#This Row],[Destination]],_xlfn._TRO_TRAILING( Airports!A:A),_xlfn._TRO_TRAILING( Airports!E:E), "Not found")</f>
        <v>MN</v>
      </c>
      <c r="J1371" s="1">
        <v>0.46527777777777779</v>
      </c>
      <c r="K1371" s="22">
        <f>HOUR(Flights[[#This Row],[Scheduled Departure]])</f>
        <v>11</v>
      </c>
      <c r="L1371" s="1">
        <v>0.47013888888888888</v>
      </c>
      <c r="M1371">
        <f>(L1371-J1371)*24*60</f>
        <v>6.9999999999999751</v>
      </c>
      <c r="N1371" s="16">
        <f>Flights[[#This Row],[Length (min)]]/60</f>
        <v>3.4333333333333331</v>
      </c>
      <c r="O1371">
        <v>206</v>
      </c>
      <c r="P1371">
        <v>1535</v>
      </c>
      <c r="Q1371" s="18">
        <f>IFERROR(Flights[[#This Row],[Distance]]/Flights[[#This Row],[Length (hr)]], "")</f>
        <v>447.08737864077671</v>
      </c>
      <c r="R1371" s="1">
        <v>0.69652777777777775</v>
      </c>
      <c r="S1371" s="1" t="str">
        <f>IF(Flights[[#This Row],[Length (hr)]]&lt;2, "No meal", IF(Flights[[#This Row],[Length (hr)]]&lt;3.5, "Light meal", "Full meal"))</f>
        <v>Light meal</v>
      </c>
      <c r="T1371" s="1" t="str">
        <f>IF(AND(Flights[[#This Row],[Airline]]="US Airways", Flights[[#This Row],[Meal]]="Full Meal"), "Yes", "No")</f>
        <v>No</v>
      </c>
      <c r="U1371" s="1">
        <v>0.69652777777777775</v>
      </c>
      <c r="V1371">
        <v>0</v>
      </c>
      <c r="W1371" s="1" t="str">
        <f>IF(Flights[[#This Row],[Arrival Delay]] = "", "Cancelled", IF(Flights[[#This Row],[Arrival Delay]]&gt;15, "Delayed", "On time"))</f>
        <v>On time</v>
      </c>
      <c r="X1371" t="str">
        <f>IF(Flights[[#This Row],[Status]]&lt;&gt;"Delayed","", IF(Flights[[#This Row],[Arrival Delay]]&gt;120, "Severe", IF(Flights[[#This Row],[Arrival Delay]]&gt;60, "Major", "Moderate")))</f>
        <v/>
      </c>
      <c r="Y1371" t="b">
        <v>0</v>
      </c>
      <c r="AA1371" t="str">
        <f>IF(OR(AND(Flights[[#This Row],[Status]]="Cancelled", Flights[[#This Row],[Cancellation Reason]]="Airline/Carrier"), Flights[[#This Row],[Delay Type]]="Severe"), "Yes", "No")</f>
        <v>No</v>
      </c>
    </row>
    <row r="1372" spans="1:27" x14ac:dyDescent="0.3">
      <c r="A1372" s="3">
        <v>42113</v>
      </c>
      <c r="B1372" s="22">
        <f>WEEKNUM(Flights[[#This Row],[Date]], 1)</f>
        <v>17</v>
      </c>
      <c r="C1372" s="22">
        <f>WEEKDAY(Flights[[#This Row],[Date]],1)</f>
        <v>1</v>
      </c>
      <c r="D1372" t="s">
        <v>65</v>
      </c>
      <c r="E1372" t="s">
        <v>1987</v>
      </c>
      <c r="F1372" t="s">
        <v>0</v>
      </c>
      <c r="G1372" t="s">
        <v>12</v>
      </c>
      <c r="H1372" t="str">
        <f>_xlfn.XLOOKUP(Flights[[#This Row],[Destination]], Airports!$A$2:$A$78, Airports!$D$2:$D$78)</f>
        <v>New York</v>
      </c>
      <c r="I1372" t="str" cm="1">
        <f t="array" ref="I1372">_xlfn.XLOOKUP(Flights[[#This Row],[Destination]],_xlfn._TRO_TRAILING( Airports!A:A),_xlfn._TRO_TRAILING( Airports!E:E), "Not found")</f>
        <v>NY</v>
      </c>
      <c r="J1372" s="1">
        <v>0.47222222222222221</v>
      </c>
      <c r="K1372" s="22">
        <f>HOUR(Flights[[#This Row],[Scheduled Departure]])</f>
        <v>11</v>
      </c>
      <c r="L1372" s="1">
        <v>0.46597222222222223</v>
      </c>
      <c r="M1372">
        <f>(L1372-J1372)*24*60</f>
        <v>-8.999999999999968</v>
      </c>
      <c r="N1372" s="16">
        <f>Flights[[#This Row],[Length (min)]]/60</f>
        <v>5.4833333333333334</v>
      </c>
      <c r="O1372">
        <v>329</v>
      </c>
      <c r="P1372">
        <v>2475</v>
      </c>
      <c r="Q1372" s="18">
        <f>IFERROR(Flights[[#This Row],[Distance]]/Flights[[#This Row],[Length (hr)]], "")</f>
        <v>451.36778115501517</v>
      </c>
      <c r="R1372" s="1">
        <v>0.83402777777777781</v>
      </c>
      <c r="S1372" s="1" t="str">
        <f>IF(Flights[[#This Row],[Length (hr)]]&lt;2, "No meal", IF(Flights[[#This Row],[Length (hr)]]&lt;3.5, "Light meal", "Full meal"))</f>
        <v>Full meal</v>
      </c>
      <c r="T1372" s="1" t="str">
        <f>IF(AND(Flights[[#This Row],[Airline]]="US Airways", Flights[[#This Row],[Meal]]="Full Meal"), "Yes", "No")</f>
        <v>No</v>
      </c>
      <c r="U1372" s="1">
        <v>0.81944444444444442</v>
      </c>
      <c r="V1372">
        <v>-21</v>
      </c>
      <c r="W1372" s="1" t="str">
        <f>IF(Flights[[#This Row],[Arrival Delay]] = "", "Cancelled", IF(Flights[[#This Row],[Arrival Delay]]&gt;15, "Delayed", "On time"))</f>
        <v>On time</v>
      </c>
      <c r="X1372" t="str">
        <f>IF(Flights[[#This Row],[Status]]&lt;&gt;"Delayed","", IF(Flights[[#This Row],[Arrival Delay]]&gt;120, "Severe", IF(Flights[[#This Row],[Arrival Delay]]&gt;60, "Major", "Moderate")))</f>
        <v/>
      </c>
      <c r="Y1372" t="b">
        <v>0</v>
      </c>
      <c r="AA1372" t="str">
        <f>IF(OR(AND(Flights[[#This Row],[Status]]="Cancelled", Flights[[#This Row],[Cancellation Reason]]="Airline/Carrier"), Flights[[#This Row],[Delay Type]]="Severe"), "Yes", "No")</f>
        <v>No</v>
      </c>
    </row>
    <row r="1373" spans="1:27" x14ac:dyDescent="0.3">
      <c r="A1373" s="3">
        <v>42113</v>
      </c>
      <c r="B1373" s="22">
        <f>WEEKNUM(Flights[[#This Row],[Date]], 1)</f>
        <v>17</v>
      </c>
      <c r="C1373" s="22">
        <f>WEEKDAY(Flights[[#This Row],[Date]],1)</f>
        <v>1</v>
      </c>
      <c r="D1373" t="s">
        <v>473</v>
      </c>
      <c r="E1373" t="s">
        <v>1992</v>
      </c>
      <c r="F1373" t="s">
        <v>0</v>
      </c>
      <c r="G1373" t="s">
        <v>12</v>
      </c>
      <c r="H1373" t="str">
        <f>_xlfn.XLOOKUP(Flights[[#This Row],[Destination]], Airports!$A$2:$A$78, Airports!$D$2:$D$78)</f>
        <v>New York</v>
      </c>
      <c r="I1373" t="str" cm="1">
        <f t="array" ref="I1373">_xlfn.XLOOKUP(Flights[[#This Row],[Destination]],_xlfn._TRO_TRAILING( Airports!A:A),_xlfn._TRO_TRAILING( Airports!E:E), "Not found")</f>
        <v>NY</v>
      </c>
      <c r="J1373" s="1">
        <v>0.4777777777777778</v>
      </c>
      <c r="K1373" s="22">
        <f>HOUR(Flights[[#This Row],[Scheduled Departure]])</f>
        <v>11</v>
      </c>
      <c r="L1373" s="1">
        <v>0.4777777777777778</v>
      </c>
      <c r="M1373">
        <f>(L1373-J1373)*24*60</f>
        <v>0</v>
      </c>
      <c r="N1373" s="16">
        <f>Flights[[#This Row],[Length (min)]]/60</f>
        <v>5.35</v>
      </c>
      <c r="O1373">
        <v>321</v>
      </c>
      <c r="P1373">
        <v>2475</v>
      </c>
      <c r="Q1373" s="18">
        <f>IFERROR(Flights[[#This Row],[Distance]]/Flights[[#This Row],[Length (hr)]], "")</f>
        <v>462.61682242990656</v>
      </c>
      <c r="R1373" s="1">
        <v>0.83333333333333337</v>
      </c>
      <c r="S1373" s="1" t="str">
        <f>IF(Flights[[#This Row],[Length (hr)]]&lt;2, "No meal", IF(Flights[[#This Row],[Length (hr)]]&lt;3.5, "Light meal", "Full meal"))</f>
        <v>Full meal</v>
      </c>
      <c r="T1373" s="1" t="str">
        <f>IF(AND(Flights[[#This Row],[Airline]]="US Airways", Flights[[#This Row],[Meal]]="Full Meal"), "Yes", "No")</f>
        <v>No</v>
      </c>
      <c r="U1373" s="1">
        <v>0.8256944444444444</v>
      </c>
      <c r="V1373">
        <v>-11</v>
      </c>
      <c r="W1373" s="1" t="str">
        <f>IF(Flights[[#This Row],[Arrival Delay]] = "", "Cancelled", IF(Flights[[#This Row],[Arrival Delay]]&gt;15, "Delayed", "On time"))</f>
        <v>On time</v>
      </c>
      <c r="X1373" t="str">
        <f>IF(Flights[[#This Row],[Status]]&lt;&gt;"Delayed","", IF(Flights[[#This Row],[Arrival Delay]]&gt;120, "Severe", IF(Flights[[#This Row],[Arrival Delay]]&gt;60, "Major", "Moderate")))</f>
        <v/>
      </c>
      <c r="Y1373" t="b">
        <v>0</v>
      </c>
      <c r="AA1373" t="str">
        <f>IF(OR(AND(Flights[[#This Row],[Status]]="Cancelled", Flights[[#This Row],[Cancellation Reason]]="Airline/Carrier"), Flights[[#This Row],[Delay Type]]="Severe"), "Yes", "No")</f>
        <v>No</v>
      </c>
    </row>
    <row r="1374" spans="1:27" x14ac:dyDescent="0.3">
      <c r="A1374" s="3">
        <v>42113</v>
      </c>
      <c r="B1374" s="22">
        <f>WEEKNUM(Flights[[#This Row],[Date]], 1)</f>
        <v>17</v>
      </c>
      <c r="C1374" s="22">
        <f>WEEKDAY(Flights[[#This Row],[Date]],1)</f>
        <v>1</v>
      </c>
      <c r="D1374" t="s">
        <v>582</v>
      </c>
      <c r="E1374" t="s">
        <v>1994</v>
      </c>
      <c r="F1374" t="s">
        <v>0</v>
      </c>
      <c r="G1374" t="s">
        <v>283</v>
      </c>
      <c r="H1374" t="str">
        <f>_xlfn.XLOOKUP(Flights[[#This Row],[Destination]], Airports!$A$2:$A$78, Airports!$D$2:$D$78)</f>
        <v>Fresno</v>
      </c>
      <c r="I1374" t="str" cm="1">
        <f t="array" ref="I1374">_xlfn.XLOOKUP(Flights[[#This Row],[Destination]],_xlfn._TRO_TRAILING( Airports!A:A),_xlfn._TRO_TRAILING( Airports!E:E), "Not found")</f>
        <v>CA</v>
      </c>
      <c r="J1374" s="1">
        <v>0.56666666666666665</v>
      </c>
      <c r="K1374" s="22">
        <f>HOUR(Flights[[#This Row],[Scheduled Departure]])</f>
        <v>13</v>
      </c>
      <c r="L1374" s="1">
        <v>0.56527777777777777</v>
      </c>
      <c r="M1374">
        <f>(L1374-J1374)*24*60</f>
        <v>-1.9999999999999929</v>
      </c>
      <c r="N1374" s="16">
        <f>Flights[[#This Row],[Length (min)]]/60</f>
        <v>1.3166666666666667</v>
      </c>
      <c r="O1374">
        <v>79</v>
      </c>
      <c r="P1374">
        <v>209</v>
      </c>
      <c r="Q1374" s="18">
        <f>IFERROR(Flights[[#This Row],[Distance]]/Flights[[#This Row],[Length (hr)]], "")</f>
        <v>158.73417721518987</v>
      </c>
      <c r="R1374" s="1">
        <v>0.61875000000000002</v>
      </c>
      <c r="S1374" s="1" t="str">
        <f>IF(Flights[[#This Row],[Length (hr)]]&lt;2, "No meal", IF(Flights[[#This Row],[Length (hr)]]&lt;3.5, "Light meal", "Full meal"))</f>
        <v>No meal</v>
      </c>
      <c r="T1374" s="1" t="str">
        <f>IF(AND(Flights[[#This Row],[Airline]]="US Airways", Flights[[#This Row],[Meal]]="Full Meal"), "Yes", "No")</f>
        <v>No</v>
      </c>
      <c r="U1374" s="1">
        <v>0.62013888888888891</v>
      </c>
      <c r="V1374">
        <v>2</v>
      </c>
      <c r="W1374" s="1" t="str">
        <f>IF(Flights[[#This Row],[Arrival Delay]] = "", "Cancelled", IF(Flights[[#This Row],[Arrival Delay]]&gt;15, "Delayed", "On time"))</f>
        <v>On time</v>
      </c>
      <c r="X1374" t="str">
        <f>IF(Flights[[#This Row],[Status]]&lt;&gt;"Delayed","", IF(Flights[[#This Row],[Arrival Delay]]&gt;120, "Severe", IF(Flights[[#This Row],[Arrival Delay]]&gt;60, "Major", "Moderate")))</f>
        <v/>
      </c>
      <c r="Y1374" t="b">
        <v>0</v>
      </c>
      <c r="AA1374" t="str">
        <f>IF(OR(AND(Flights[[#This Row],[Status]]="Cancelled", Flights[[#This Row],[Cancellation Reason]]="Airline/Carrier"), Flights[[#This Row],[Delay Type]]="Severe"), "Yes", "No")</f>
        <v>No</v>
      </c>
    </row>
    <row r="1375" spans="1:27" x14ac:dyDescent="0.3">
      <c r="A1375" s="3">
        <v>42113</v>
      </c>
      <c r="B1375" s="22">
        <f>WEEKNUM(Flights[[#This Row],[Date]], 1)</f>
        <v>17</v>
      </c>
      <c r="C1375" s="22">
        <f>WEEKDAY(Flights[[#This Row],[Date]],1)</f>
        <v>1</v>
      </c>
      <c r="D1375" t="s">
        <v>1314</v>
      </c>
      <c r="E1375" t="s">
        <v>1995</v>
      </c>
      <c r="F1375" t="s">
        <v>0</v>
      </c>
      <c r="G1375" t="s">
        <v>7</v>
      </c>
      <c r="H1375" t="str">
        <f>_xlfn.XLOOKUP(Flights[[#This Row],[Destination]], Airports!$A$2:$A$78, Airports!$D$2:$D$78)</f>
        <v>Austin</v>
      </c>
      <c r="I1375" t="str" cm="1">
        <f t="array" ref="I1375">_xlfn.XLOOKUP(Flights[[#This Row],[Destination]],_xlfn._TRO_TRAILING( Airports!A:A),_xlfn._TRO_TRAILING( Airports!E:E), "Not found")</f>
        <v>TX</v>
      </c>
      <c r="J1375" s="1">
        <v>0.61805555555555558</v>
      </c>
      <c r="K1375" s="22">
        <f>HOUR(Flights[[#This Row],[Scheduled Departure]])</f>
        <v>14</v>
      </c>
      <c r="L1375" s="1">
        <v>0.61875000000000002</v>
      </c>
      <c r="M1375">
        <f>(L1375-J1375)*24*60</f>
        <v>0.99999999999999645</v>
      </c>
      <c r="N1375" s="16">
        <f>Flights[[#This Row],[Length (min)]]/60</f>
        <v>2.6</v>
      </c>
      <c r="O1375">
        <v>156</v>
      </c>
      <c r="P1375">
        <v>1242</v>
      </c>
      <c r="Q1375" s="18">
        <f>IFERROR(Flights[[#This Row],[Distance]]/Flights[[#This Row],[Length (hr)]], "")</f>
        <v>477.69230769230768</v>
      </c>
      <c r="R1375" s="1">
        <v>0.81597222222222221</v>
      </c>
      <c r="S1375" s="1" t="str">
        <f>IF(Flights[[#This Row],[Length (hr)]]&lt;2, "No meal", IF(Flights[[#This Row],[Length (hr)]]&lt;3.5, "Light meal", "Full meal"))</f>
        <v>Light meal</v>
      </c>
      <c r="T1375" s="1" t="str">
        <f>IF(AND(Flights[[#This Row],[Airline]]="US Airways", Flights[[#This Row],[Meal]]="Full Meal"), "Yes", "No")</f>
        <v>No</v>
      </c>
      <c r="U1375" s="1">
        <v>0.81041666666666667</v>
      </c>
      <c r="V1375">
        <v>-8</v>
      </c>
      <c r="W1375" s="1" t="str">
        <f>IF(Flights[[#This Row],[Arrival Delay]] = "", "Cancelled", IF(Flights[[#This Row],[Arrival Delay]]&gt;15, "Delayed", "On time"))</f>
        <v>On time</v>
      </c>
      <c r="X1375" t="str">
        <f>IF(Flights[[#This Row],[Status]]&lt;&gt;"Delayed","", IF(Flights[[#This Row],[Arrival Delay]]&gt;120, "Severe", IF(Flights[[#This Row],[Arrival Delay]]&gt;60, "Major", "Moderate")))</f>
        <v/>
      </c>
      <c r="Y1375" t="b">
        <v>0</v>
      </c>
      <c r="AA1375" t="str">
        <f>IF(OR(AND(Flights[[#This Row],[Status]]="Cancelled", Flights[[#This Row],[Cancellation Reason]]="Airline/Carrier"), Flights[[#This Row],[Delay Type]]="Severe"), "Yes", "No")</f>
        <v>No</v>
      </c>
    </row>
    <row r="1376" spans="1:27" x14ac:dyDescent="0.3">
      <c r="A1376" s="3">
        <v>42113</v>
      </c>
      <c r="B1376" s="22">
        <f>WEEKNUM(Flights[[#This Row],[Date]], 1)</f>
        <v>17</v>
      </c>
      <c r="C1376" s="22">
        <f>WEEKDAY(Flights[[#This Row],[Date]],1)</f>
        <v>1</v>
      </c>
      <c r="D1376" t="s">
        <v>1119</v>
      </c>
      <c r="E1376" t="s">
        <v>1995</v>
      </c>
      <c r="F1376" t="s">
        <v>0</v>
      </c>
      <c r="G1376" t="s">
        <v>351</v>
      </c>
      <c r="H1376" t="str">
        <f>_xlfn.XLOOKUP(Flights[[#This Row],[Destination]], Airports!$A$2:$A$78, Airports!$D$2:$D$78)</f>
        <v>Sacramento</v>
      </c>
      <c r="I1376" t="str" cm="1">
        <f t="array" ref="I1376">_xlfn.XLOOKUP(Flights[[#This Row],[Destination]],_xlfn._TRO_TRAILING( Airports!A:A),_xlfn._TRO_TRAILING( Airports!E:E), "Not found")</f>
        <v>CA</v>
      </c>
      <c r="J1376" s="1">
        <v>0.625</v>
      </c>
      <c r="K1376" s="22">
        <f>HOUR(Flights[[#This Row],[Scheduled Departure]])</f>
        <v>15</v>
      </c>
      <c r="L1376" s="1">
        <v>0.62569444444444444</v>
      </c>
      <c r="M1376">
        <f>(L1376-J1376)*24*60</f>
        <v>0.99999999999999645</v>
      </c>
      <c r="N1376" s="16">
        <f>Flights[[#This Row],[Length (min)]]/60</f>
        <v>1.1833333333333333</v>
      </c>
      <c r="O1376">
        <v>71</v>
      </c>
      <c r="P1376">
        <v>373</v>
      </c>
      <c r="Q1376" s="18">
        <f>IFERROR(Flights[[#This Row],[Distance]]/Flights[[#This Row],[Length (hr)]], "")</f>
        <v>315.21126760563379</v>
      </c>
      <c r="R1376" s="1">
        <v>0.67708333333333337</v>
      </c>
      <c r="S1376" s="1" t="str">
        <f>IF(Flights[[#This Row],[Length (hr)]]&lt;2, "No meal", IF(Flights[[#This Row],[Length (hr)]]&lt;3.5, "Light meal", "Full meal"))</f>
        <v>No meal</v>
      </c>
      <c r="T1376" s="1" t="str">
        <f>IF(AND(Flights[[#This Row],[Airline]]="US Airways", Flights[[#This Row],[Meal]]="Full Meal"), "Yes", "No")</f>
        <v>No</v>
      </c>
      <c r="U1376" s="1">
        <v>0.67500000000000004</v>
      </c>
      <c r="V1376">
        <v>-3</v>
      </c>
      <c r="W1376" s="1" t="str">
        <f>IF(Flights[[#This Row],[Arrival Delay]] = "", "Cancelled", IF(Flights[[#This Row],[Arrival Delay]]&gt;15, "Delayed", "On time"))</f>
        <v>On time</v>
      </c>
      <c r="X1376" t="str">
        <f>IF(Flights[[#This Row],[Status]]&lt;&gt;"Delayed","", IF(Flights[[#This Row],[Arrival Delay]]&gt;120, "Severe", IF(Flights[[#This Row],[Arrival Delay]]&gt;60, "Major", "Moderate")))</f>
        <v/>
      </c>
      <c r="Y1376" t="b">
        <v>0</v>
      </c>
      <c r="AA1376" t="str">
        <f>IF(OR(AND(Flights[[#This Row],[Status]]="Cancelled", Flights[[#This Row],[Cancellation Reason]]="Airline/Carrier"), Flights[[#This Row],[Delay Type]]="Severe"), "Yes", "No")</f>
        <v>No</v>
      </c>
    </row>
    <row r="1377" spans="1:27" x14ac:dyDescent="0.3">
      <c r="A1377" s="3">
        <v>42113</v>
      </c>
      <c r="B1377" s="22">
        <f>WEEKNUM(Flights[[#This Row],[Date]], 1)</f>
        <v>17</v>
      </c>
      <c r="C1377" s="22">
        <f>WEEKDAY(Flights[[#This Row],[Date]],1)</f>
        <v>1</v>
      </c>
      <c r="D1377" t="s">
        <v>1157</v>
      </c>
      <c r="E1377" t="s">
        <v>1991</v>
      </c>
      <c r="F1377" t="s">
        <v>0</v>
      </c>
      <c r="G1377" t="s">
        <v>24</v>
      </c>
      <c r="H1377" t="str">
        <f>_xlfn.XLOOKUP(Flights[[#This Row],[Destination]], Airports!$A$2:$A$78, Airports!$D$2:$D$78)</f>
        <v>Portland</v>
      </c>
      <c r="I1377" t="str" cm="1">
        <f t="array" ref="I1377">_xlfn.XLOOKUP(Flights[[#This Row],[Destination]],_xlfn._TRO_TRAILING( Airports!A:A),_xlfn._TRO_TRAILING( Airports!E:E), "Not found")</f>
        <v>OR</v>
      </c>
      <c r="J1377" s="1">
        <v>0.63194444444444442</v>
      </c>
      <c r="K1377" s="22">
        <f>HOUR(Flights[[#This Row],[Scheduled Departure]])</f>
        <v>15</v>
      </c>
      <c r="L1377" s="1">
        <v>0.62916666666666665</v>
      </c>
      <c r="M1377">
        <f>(L1377-J1377)*24*60</f>
        <v>-3.9999999999999858</v>
      </c>
      <c r="N1377" s="16">
        <f>Flights[[#This Row],[Length (min)]]/60</f>
        <v>2.1833333333333331</v>
      </c>
      <c r="O1377">
        <v>131</v>
      </c>
      <c r="P1377">
        <v>834</v>
      </c>
      <c r="Q1377" s="18">
        <f>IFERROR(Flights[[#This Row],[Distance]]/Flights[[#This Row],[Length (hr)]], "")</f>
        <v>381.98473282442751</v>
      </c>
      <c r="R1377" s="1">
        <v>0.73055555555555551</v>
      </c>
      <c r="S1377" s="1" t="str">
        <f>IF(Flights[[#This Row],[Length (hr)]]&lt;2, "No meal", IF(Flights[[#This Row],[Length (hr)]]&lt;3.5, "Light meal", "Full meal"))</f>
        <v>Light meal</v>
      </c>
      <c r="T1377" s="1" t="str">
        <f>IF(AND(Flights[[#This Row],[Airline]]="US Airways", Flights[[#This Row],[Meal]]="Full Meal"), "Yes", "No")</f>
        <v>No</v>
      </c>
      <c r="U1377" s="1">
        <v>0.72013888888888888</v>
      </c>
      <c r="V1377">
        <v>-15</v>
      </c>
      <c r="W1377" s="1" t="str">
        <f>IF(Flights[[#This Row],[Arrival Delay]] = "", "Cancelled", IF(Flights[[#This Row],[Arrival Delay]]&gt;15, "Delayed", "On time"))</f>
        <v>On time</v>
      </c>
      <c r="X1377" t="str">
        <f>IF(Flights[[#This Row],[Status]]&lt;&gt;"Delayed","", IF(Flights[[#This Row],[Arrival Delay]]&gt;120, "Severe", IF(Flights[[#This Row],[Arrival Delay]]&gt;60, "Major", "Moderate")))</f>
        <v/>
      </c>
      <c r="Y1377" t="b">
        <v>0</v>
      </c>
      <c r="AA1377" t="str">
        <f>IF(OR(AND(Flights[[#This Row],[Status]]="Cancelled", Flights[[#This Row],[Cancellation Reason]]="Airline/Carrier"), Flights[[#This Row],[Delay Type]]="Severe"), "Yes", "No")</f>
        <v>No</v>
      </c>
    </row>
    <row r="1378" spans="1:27" x14ac:dyDescent="0.3">
      <c r="A1378" s="3">
        <v>42113</v>
      </c>
      <c r="B1378" s="22">
        <f>WEEKNUM(Flights[[#This Row],[Date]], 1)</f>
        <v>17</v>
      </c>
      <c r="C1378" s="22">
        <f>WEEKDAY(Flights[[#This Row],[Date]],1)</f>
        <v>1</v>
      </c>
      <c r="D1378" t="s">
        <v>1264</v>
      </c>
      <c r="E1378" t="s">
        <v>1994</v>
      </c>
      <c r="F1378" t="s">
        <v>0</v>
      </c>
      <c r="G1378" t="s">
        <v>344</v>
      </c>
      <c r="H1378" t="str">
        <f>_xlfn.XLOOKUP(Flights[[#This Row],[Destination]], Airports!$A$2:$A$78, Airports!$D$2:$D$78)</f>
        <v>Seattle</v>
      </c>
      <c r="I1378" t="str" cm="1">
        <f t="array" ref="I1378">_xlfn.XLOOKUP(Flights[[#This Row],[Destination]],_xlfn._TRO_TRAILING( Airports!A:A),_xlfn._TRO_TRAILING( Airports!E:E), "Not found")</f>
        <v>WA</v>
      </c>
      <c r="J1378" s="1">
        <v>0.63888888888888884</v>
      </c>
      <c r="K1378" s="22">
        <f>HOUR(Flights[[#This Row],[Scheduled Departure]])</f>
        <v>15</v>
      </c>
      <c r="L1378" s="1">
        <v>0.63888888888888884</v>
      </c>
      <c r="M1378">
        <f>(L1378-J1378)*24*60</f>
        <v>0</v>
      </c>
      <c r="N1378" s="16">
        <f>Flights[[#This Row],[Length (min)]]/60</f>
        <v>2.75</v>
      </c>
      <c r="O1378">
        <v>165</v>
      </c>
      <c r="P1378">
        <v>954</v>
      </c>
      <c r="Q1378" s="18">
        <f>IFERROR(Flights[[#This Row],[Distance]]/Flights[[#This Row],[Length (hr)]], "")</f>
        <v>346.90909090909093</v>
      </c>
      <c r="R1378" s="1">
        <v>0.76180555555555551</v>
      </c>
      <c r="S1378" s="1" t="str">
        <f>IF(Flights[[#This Row],[Length (hr)]]&lt;2, "No meal", IF(Flights[[#This Row],[Length (hr)]]&lt;3.5, "Light meal", "Full meal"))</f>
        <v>Light meal</v>
      </c>
      <c r="T1378" s="1" t="str">
        <f>IF(AND(Flights[[#This Row],[Airline]]="US Airways", Flights[[#This Row],[Meal]]="Full Meal"), "Yes", "No")</f>
        <v>No</v>
      </c>
      <c r="U1378" s="1">
        <v>0.75347222222222221</v>
      </c>
      <c r="V1378">
        <v>-12</v>
      </c>
      <c r="W1378" s="1" t="str">
        <f>IF(Flights[[#This Row],[Arrival Delay]] = "", "Cancelled", IF(Flights[[#This Row],[Arrival Delay]]&gt;15, "Delayed", "On time"))</f>
        <v>On time</v>
      </c>
      <c r="X1378" t="str">
        <f>IF(Flights[[#This Row],[Status]]&lt;&gt;"Delayed","", IF(Flights[[#This Row],[Arrival Delay]]&gt;120, "Severe", IF(Flights[[#This Row],[Arrival Delay]]&gt;60, "Major", "Moderate")))</f>
        <v/>
      </c>
      <c r="Y1378" t="b">
        <v>0</v>
      </c>
      <c r="AA1378" t="str">
        <f>IF(OR(AND(Flights[[#This Row],[Status]]="Cancelled", Flights[[#This Row],[Cancellation Reason]]="Airline/Carrier"), Flights[[#This Row],[Delay Type]]="Severe"), "Yes", "No")</f>
        <v>No</v>
      </c>
    </row>
    <row r="1379" spans="1:27" x14ac:dyDescent="0.3">
      <c r="A1379" s="3">
        <v>42113</v>
      </c>
      <c r="B1379" s="22">
        <f>WEEKNUM(Flights[[#This Row],[Date]], 1)</f>
        <v>17</v>
      </c>
      <c r="C1379" s="22">
        <f>WEEKDAY(Flights[[#This Row],[Date]],1)</f>
        <v>1</v>
      </c>
      <c r="D1379" t="s">
        <v>734</v>
      </c>
      <c r="E1379" t="s">
        <v>1989</v>
      </c>
      <c r="F1379" t="s">
        <v>0</v>
      </c>
      <c r="G1379" t="s">
        <v>26</v>
      </c>
      <c r="H1379" t="str">
        <f>_xlfn.XLOOKUP(Flights[[#This Row],[Destination]], Airports!$A$2:$A$78, Airports!$D$2:$D$78)</f>
        <v>Atlanta</v>
      </c>
      <c r="I1379" t="str" cm="1">
        <f t="array" ref="I1379">_xlfn.XLOOKUP(Flights[[#This Row],[Destination]],_xlfn._TRO_TRAILING( Airports!A:A),_xlfn._TRO_TRAILING( Airports!E:E), "Not found")</f>
        <v>GA</v>
      </c>
      <c r="J1379" s="1">
        <v>0.69097222222222221</v>
      </c>
      <c r="K1379" s="22">
        <f>HOUR(Flights[[#This Row],[Scheduled Departure]])</f>
        <v>16</v>
      </c>
      <c r="L1379" s="1">
        <v>0.69513888888888886</v>
      </c>
      <c r="M1379">
        <f>(L1379-J1379)*24*60</f>
        <v>5.9999999999999787</v>
      </c>
      <c r="N1379" s="16">
        <f>Flights[[#This Row],[Length (min)]]/60</f>
        <v>4.1166666666666663</v>
      </c>
      <c r="O1379">
        <v>247</v>
      </c>
      <c r="P1379">
        <v>1947</v>
      </c>
      <c r="Q1379" s="18">
        <f>IFERROR(Flights[[#This Row],[Distance]]/Flights[[#This Row],[Length (hr)]], "")</f>
        <v>472.95546558704456</v>
      </c>
      <c r="R1379" s="1">
        <v>0.98750000000000004</v>
      </c>
      <c r="S1379" s="1" t="str">
        <f>IF(Flights[[#This Row],[Length (hr)]]&lt;2, "No meal", IF(Flights[[#This Row],[Length (hr)]]&lt;3.5, "Light meal", "Full meal"))</f>
        <v>Full meal</v>
      </c>
      <c r="T1379" s="1" t="str">
        <f>IF(AND(Flights[[#This Row],[Airline]]="US Airways", Flights[[#This Row],[Meal]]="Full Meal"), "Yes", "No")</f>
        <v>No</v>
      </c>
      <c r="U1379" s="1">
        <v>0.9916666666666667</v>
      </c>
      <c r="V1379">
        <v>6</v>
      </c>
      <c r="W1379" s="1" t="str">
        <f>IF(Flights[[#This Row],[Arrival Delay]] = "", "Cancelled", IF(Flights[[#This Row],[Arrival Delay]]&gt;15, "Delayed", "On time"))</f>
        <v>On time</v>
      </c>
      <c r="X1379" t="str">
        <f>IF(Flights[[#This Row],[Status]]&lt;&gt;"Delayed","", IF(Flights[[#This Row],[Arrival Delay]]&gt;120, "Severe", IF(Flights[[#This Row],[Arrival Delay]]&gt;60, "Major", "Moderate")))</f>
        <v/>
      </c>
      <c r="Y1379" t="b">
        <v>0</v>
      </c>
      <c r="AA1379" t="str">
        <f>IF(OR(AND(Flights[[#This Row],[Status]]="Cancelled", Flights[[#This Row],[Cancellation Reason]]="Airline/Carrier"), Flights[[#This Row],[Delay Type]]="Severe"), "Yes", "No")</f>
        <v>No</v>
      </c>
    </row>
    <row r="1380" spans="1:27" x14ac:dyDescent="0.3">
      <c r="A1380" s="3">
        <v>42113</v>
      </c>
      <c r="B1380" s="22">
        <f>WEEKNUM(Flights[[#This Row],[Date]], 1)</f>
        <v>17</v>
      </c>
      <c r="C1380" s="22">
        <f>WEEKDAY(Flights[[#This Row],[Date]],1)</f>
        <v>1</v>
      </c>
      <c r="D1380" t="s">
        <v>646</v>
      </c>
      <c r="E1380" t="s">
        <v>1994</v>
      </c>
      <c r="F1380" t="s">
        <v>0</v>
      </c>
      <c r="G1380" t="s">
        <v>266</v>
      </c>
      <c r="H1380" t="str">
        <f>_xlfn.XLOOKUP(Flights[[#This Row],[Destination]], Airports!$A$2:$A$78, Airports!$D$2:$D$78)</f>
        <v>Colorado Springs</v>
      </c>
      <c r="I1380" t="str" cm="1">
        <f t="array" ref="I1380">_xlfn.XLOOKUP(Flights[[#This Row],[Destination]],_xlfn._TRO_TRAILING( Airports!A:A),_xlfn._TRO_TRAILING( Airports!E:E), "Not found")</f>
        <v>CO</v>
      </c>
      <c r="J1380" s="1">
        <v>0.8354166666666667</v>
      </c>
      <c r="K1380" s="22">
        <f>HOUR(Flights[[#This Row],[Scheduled Departure]])</f>
        <v>20</v>
      </c>
      <c r="L1380" s="1">
        <v>0.83125000000000004</v>
      </c>
      <c r="M1380">
        <f>(L1380-J1380)*24*60</f>
        <v>-5.9999999999999787</v>
      </c>
      <c r="N1380" s="16">
        <f>Flights[[#This Row],[Length (min)]]/60</f>
        <v>2.2333333333333334</v>
      </c>
      <c r="O1380">
        <v>134</v>
      </c>
      <c r="P1380">
        <v>833</v>
      </c>
      <c r="Q1380" s="18">
        <f>IFERROR(Flights[[#This Row],[Distance]]/Flights[[#This Row],[Length (hr)]], "")</f>
        <v>372.98507462686564</v>
      </c>
      <c r="R1380" s="1">
        <v>0.97152777777777777</v>
      </c>
      <c r="S1380" s="1" t="str">
        <f>IF(Flights[[#This Row],[Length (hr)]]&lt;2, "No meal", IF(Flights[[#This Row],[Length (hr)]]&lt;3.5, "Light meal", "Full meal"))</f>
        <v>Light meal</v>
      </c>
      <c r="T1380" s="1" t="str">
        <f>IF(AND(Flights[[#This Row],[Airline]]="US Airways", Flights[[#This Row],[Meal]]="Full Meal"), "Yes", "No")</f>
        <v>No</v>
      </c>
      <c r="U1380" s="1">
        <v>0.96597222222222223</v>
      </c>
      <c r="V1380">
        <v>-8</v>
      </c>
      <c r="W1380" s="1" t="str">
        <f>IF(Flights[[#This Row],[Arrival Delay]] = "", "Cancelled", IF(Flights[[#This Row],[Arrival Delay]]&gt;15, "Delayed", "On time"))</f>
        <v>On time</v>
      </c>
      <c r="X1380" t="str">
        <f>IF(Flights[[#This Row],[Status]]&lt;&gt;"Delayed","", IF(Flights[[#This Row],[Arrival Delay]]&gt;120, "Severe", IF(Flights[[#This Row],[Arrival Delay]]&gt;60, "Major", "Moderate")))</f>
        <v/>
      </c>
      <c r="Y1380" t="b">
        <v>0</v>
      </c>
      <c r="AA1380" t="str">
        <f>IF(OR(AND(Flights[[#This Row],[Status]]="Cancelled", Flights[[#This Row],[Cancellation Reason]]="Airline/Carrier"), Flights[[#This Row],[Delay Type]]="Severe"), "Yes", "No")</f>
        <v>No</v>
      </c>
    </row>
    <row r="1381" spans="1:27" x14ac:dyDescent="0.3">
      <c r="A1381" s="3">
        <v>42113</v>
      </c>
      <c r="B1381" s="22">
        <f>WEEKNUM(Flights[[#This Row],[Date]], 1)</f>
        <v>17</v>
      </c>
      <c r="C1381" s="22">
        <f>WEEKDAY(Flights[[#This Row],[Date]],1)</f>
        <v>1</v>
      </c>
      <c r="D1381" t="s">
        <v>160</v>
      </c>
      <c r="E1381" t="s">
        <v>1987</v>
      </c>
      <c r="F1381" t="s">
        <v>0</v>
      </c>
      <c r="G1381" t="s">
        <v>2</v>
      </c>
      <c r="H1381" t="str">
        <f>_xlfn.XLOOKUP(Flights[[#This Row],[Destination]], Airports!$A$2:$A$78, Airports!$D$2:$D$78)</f>
        <v>Miami</v>
      </c>
      <c r="I1381" t="str" cm="1">
        <f t="array" ref="I1381">_xlfn.XLOOKUP(Flights[[#This Row],[Destination]],_xlfn._TRO_TRAILING( Airports!A:A),_xlfn._TRO_TRAILING( Airports!E:E), "Not found")</f>
        <v>FL</v>
      </c>
      <c r="J1381" s="1">
        <v>0.98958333333333337</v>
      </c>
      <c r="K1381" s="22">
        <f>HOUR(Flights[[#This Row],[Scheduled Departure]])</f>
        <v>23</v>
      </c>
      <c r="L1381" s="1">
        <v>0.98958333333333337</v>
      </c>
      <c r="M1381">
        <f>(L1381-J1381)*24*60</f>
        <v>0</v>
      </c>
      <c r="N1381" s="16">
        <f>Flights[[#This Row],[Length (min)]]/60</f>
        <v>4.7166666666666668</v>
      </c>
      <c r="O1381">
        <v>283</v>
      </c>
      <c r="P1381">
        <v>2342</v>
      </c>
      <c r="Q1381" s="18">
        <f>IFERROR(Flights[[#This Row],[Distance]]/Flights[[#This Row],[Length (hr)]], "")</f>
        <v>496.53710247349824</v>
      </c>
      <c r="R1381" s="1">
        <v>0.31944444444444442</v>
      </c>
      <c r="S1381" s="1" t="str">
        <f>IF(Flights[[#This Row],[Length (hr)]]&lt;2, "No meal", IF(Flights[[#This Row],[Length (hr)]]&lt;3.5, "Light meal", "Full meal"))</f>
        <v>Full meal</v>
      </c>
      <c r="T1381" s="1" t="str">
        <f>IF(AND(Flights[[#This Row],[Airline]]="US Airways", Flights[[#This Row],[Meal]]="Full Meal"), "Yes", "No")</f>
        <v>No</v>
      </c>
      <c r="U1381" s="1">
        <v>0.31111111111111112</v>
      </c>
      <c r="V1381">
        <v>-12</v>
      </c>
      <c r="W1381" s="1" t="str">
        <f>IF(Flights[[#This Row],[Arrival Delay]] = "", "Cancelled", IF(Flights[[#This Row],[Arrival Delay]]&gt;15, "Delayed", "On time"))</f>
        <v>On time</v>
      </c>
      <c r="X1381" t="str">
        <f>IF(Flights[[#This Row],[Status]]&lt;&gt;"Delayed","", IF(Flights[[#This Row],[Arrival Delay]]&gt;120, "Severe", IF(Flights[[#This Row],[Arrival Delay]]&gt;60, "Major", "Moderate")))</f>
        <v/>
      </c>
      <c r="Y1381" t="b">
        <v>0</v>
      </c>
      <c r="AA1381" t="str">
        <f>IF(OR(AND(Flights[[#This Row],[Status]]="Cancelled", Flights[[#This Row],[Cancellation Reason]]="Airline/Carrier"), Flights[[#This Row],[Delay Type]]="Severe"), "Yes", "No")</f>
        <v>No</v>
      </c>
    </row>
    <row r="1382" spans="1:27" x14ac:dyDescent="0.3">
      <c r="A1382" s="3">
        <v>42114</v>
      </c>
      <c r="B1382" s="22">
        <f>WEEKNUM(Flights[[#This Row],[Date]], 1)</f>
        <v>17</v>
      </c>
      <c r="C1382" s="22">
        <f>WEEKDAY(Flights[[#This Row],[Date]],1)</f>
        <v>2</v>
      </c>
      <c r="D1382" t="s">
        <v>679</v>
      </c>
      <c r="E1382" t="s">
        <v>1990</v>
      </c>
      <c r="F1382" t="s">
        <v>0</v>
      </c>
      <c r="G1382" t="s">
        <v>293</v>
      </c>
      <c r="H1382" t="str">
        <f>_xlfn.XLOOKUP(Flights[[#This Row],[Destination]], Airports!$A$2:$A$78, Airports!$D$2:$D$78)</f>
        <v>Houston</v>
      </c>
      <c r="I1382" t="str" cm="1">
        <f t="array" ref="I1382">_xlfn.XLOOKUP(Flights[[#This Row],[Destination]],_xlfn._TRO_TRAILING( Airports!A:A),_xlfn._TRO_TRAILING( Airports!E:E), "Not found")</f>
        <v>TX</v>
      </c>
      <c r="J1382" s="1">
        <v>3.8194444444444448E-2</v>
      </c>
      <c r="K1382" s="22">
        <f>HOUR(Flights[[#This Row],[Scheduled Departure]])</f>
        <v>0</v>
      </c>
      <c r="L1382" s="1">
        <v>3.888888888888889E-2</v>
      </c>
      <c r="M1382">
        <f>(L1382-J1382)*24*60</f>
        <v>0.99999999999999645</v>
      </c>
      <c r="N1382" s="16">
        <f>Flights[[#This Row],[Length (min)]]/60</f>
        <v>2.9166666666666665</v>
      </c>
      <c r="O1382">
        <v>175</v>
      </c>
      <c r="P1382">
        <v>1379</v>
      </c>
      <c r="Q1382" s="18">
        <f>IFERROR(Flights[[#This Row],[Distance]]/Flights[[#This Row],[Length (hr)]], "")</f>
        <v>472.8</v>
      </c>
      <c r="R1382" s="1">
        <v>0.24861111111111112</v>
      </c>
      <c r="S1382" s="1" t="str">
        <f>IF(Flights[[#This Row],[Length (hr)]]&lt;2, "No meal", IF(Flights[[#This Row],[Length (hr)]]&lt;3.5, "Light meal", "Full meal"))</f>
        <v>Light meal</v>
      </c>
      <c r="T1382" s="1" t="str">
        <f>IF(AND(Flights[[#This Row],[Airline]]="US Airways", Flights[[#This Row],[Meal]]="Full Meal"), "Yes", "No")</f>
        <v>No</v>
      </c>
      <c r="U1382" s="1">
        <v>0.24374999999999999</v>
      </c>
      <c r="V1382">
        <v>-7</v>
      </c>
      <c r="W1382" s="1" t="str">
        <f>IF(Flights[[#This Row],[Arrival Delay]] = "", "Cancelled", IF(Flights[[#This Row],[Arrival Delay]]&gt;15, "Delayed", "On time"))</f>
        <v>On time</v>
      </c>
      <c r="X1382" t="str">
        <f>IF(Flights[[#This Row],[Status]]&lt;&gt;"Delayed","", IF(Flights[[#This Row],[Arrival Delay]]&gt;120, "Severe", IF(Flights[[#This Row],[Arrival Delay]]&gt;60, "Major", "Moderate")))</f>
        <v/>
      </c>
      <c r="Y1382" t="b">
        <v>0</v>
      </c>
      <c r="AA1382" t="str">
        <f>IF(OR(AND(Flights[[#This Row],[Status]]="Cancelled", Flights[[#This Row],[Cancellation Reason]]="Airline/Carrier"), Flights[[#This Row],[Delay Type]]="Severe"), "Yes", "No")</f>
        <v>No</v>
      </c>
    </row>
    <row r="1383" spans="1:27" x14ac:dyDescent="0.3">
      <c r="A1383" s="3">
        <v>42114</v>
      </c>
      <c r="B1383" s="22">
        <f>WEEKNUM(Flights[[#This Row],[Date]], 1)</f>
        <v>17</v>
      </c>
      <c r="C1383" s="22">
        <f>WEEKDAY(Flights[[#This Row],[Date]],1)</f>
        <v>2</v>
      </c>
      <c r="D1383" t="s">
        <v>380</v>
      </c>
      <c r="E1383" t="s">
        <v>1991</v>
      </c>
      <c r="F1383" t="s">
        <v>0</v>
      </c>
      <c r="G1383" t="s">
        <v>344</v>
      </c>
      <c r="H1383" t="str">
        <f>_xlfn.XLOOKUP(Flights[[#This Row],[Destination]], Airports!$A$2:$A$78, Airports!$D$2:$D$78)</f>
        <v>Seattle</v>
      </c>
      <c r="I1383" t="str" cm="1">
        <f t="array" ref="I1383">_xlfn.XLOOKUP(Flights[[#This Row],[Destination]],_xlfn._TRO_TRAILING( Airports!A:A),_xlfn._TRO_TRAILING( Airports!E:E), "Not found")</f>
        <v>WA</v>
      </c>
      <c r="J1383" s="1">
        <v>0.25</v>
      </c>
      <c r="K1383" s="22">
        <f>HOUR(Flights[[#This Row],[Scheduled Departure]])</f>
        <v>6</v>
      </c>
      <c r="L1383" s="1">
        <v>0.25069444444444444</v>
      </c>
      <c r="M1383">
        <f>(L1383-J1383)*24*60</f>
        <v>0.99999999999999645</v>
      </c>
      <c r="N1383" s="16">
        <f>Flights[[#This Row],[Length (min)]]/60</f>
        <v>2.5333333333333332</v>
      </c>
      <c r="O1383">
        <v>152</v>
      </c>
      <c r="P1383">
        <v>954</v>
      </c>
      <c r="Q1383" s="18">
        <f>IFERROR(Flights[[#This Row],[Distance]]/Flights[[#This Row],[Length (hr)]], "")</f>
        <v>376.5789473684211</v>
      </c>
      <c r="R1383" s="1">
        <v>0.37013888888888891</v>
      </c>
      <c r="S1383" s="1" t="str">
        <f>IF(Flights[[#This Row],[Length (hr)]]&lt;2, "No meal", IF(Flights[[#This Row],[Length (hr)]]&lt;3.5, "Light meal", "Full meal"))</f>
        <v>Light meal</v>
      </c>
      <c r="T1383" s="1" t="str">
        <f>IF(AND(Flights[[#This Row],[Airline]]="US Airways", Flights[[#This Row],[Meal]]="Full Meal"), "Yes", "No")</f>
        <v>No</v>
      </c>
      <c r="U1383" s="1">
        <v>0.35625000000000001</v>
      </c>
      <c r="V1383">
        <v>-20</v>
      </c>
      <c r="W1383" s="1" t="str">
        <f>IF(Flights[[#This Row],[Arrival Delay]] = "", "Cancelled", IF(Flights[[#This Row],[Arrival Delay]]&gt;15, "Delayed", "On time"))</f>
        <v>On time</v>
      </c>
      <c r="X1383" t="str">
        <f>IF(Flights[[#This Row],[Status]]&lt;&gt;"Delayed","", IF(Flights[[#This Row],[Arrival Delay]]&gt;120, "Severe", IF(Flights[[#This Row],[Arrival Delay]]&gt;60, "Major", "Moderate")))</f>
        <v/>
      </c>
      <c r="Y1383" t="b">
        <v>0</v>
      </c>
      <c r="AA1383" t="str">
        <f>IF(OR(AND(Flights[[#This Row],[Status]]="Cancelled", Flights[[#This Row],[Cancellation Reason]]="Airline/Carrier"), Flights[[#This Row],[Delay Type]]="Severe"), "Yes", "No")</f>
        <v>No</v>
      </c>
    </row>
    <row r="1384" spans="1:27" x14ac:dyDescent="0.3">
      <c r="A1384" s="3">
        <v>42114</v>
      </c>
      <c r="B1384" s="22">
        <f>WEEKNUM(Flights[[#This Row],[Date]], 1)</f>
        <v>17</v>
      </c>
      <c r="C1384" s="22">
        <f>WEEKDAY(Flights[[#This Row],[Date]],1)</f>
        <v>2</v>
      </c>
      <c r="D1384" t="s">
        <v>1205</v>
      </c>
      <c r="E1384" t="s">
        <v>1990</v>
      </c>
      <c r="F1384" t="s">
        <v>0</v>
      </c>
      <c r="G1384" t="s">
        <v>273</v>
      </c>
      <c r="H1384" t="str">
        <f>_xlfn.XLOOKUP(Flights[[#This Row],[Destination]], Airports!$A$2:$A$78, Airports!$D$2:$D$78)</f>
        <v>Denver</v>
      </c>
      <c r="I1384" t="str" cm="1">
        <f t="array" ref="I1384">_xlfn.XLOOKUP(Flights[[#This Row],[Destination]],_xlfn._TRO_TRAILING( Airports!A:A),_xlfn._TRO_TRAILING( Airports!E:E), "Not found")</f>
        <v>CO</v>
      </c>
      <c r="J1384" s="1">
        <v>0.2902777777777778</v>
      </c>
      <c r="K1384" s="22">
        <f>HOUR(Flights[[#This Row],[Scheduled Departure]])</f>
        <v>6</v>
      </c>
      <c r="L1384" s="1">
        <v>0.28541666666666665</v>
      </c>
      <c r="M1384">
        <f>(L1384-J1384)*24*60</f>
        <v>-7.0000000000000551</v>
      </c>
      <c r="N1384" s="16">
        <f>Flights[[#This Row],[Length (min)]]/60</f>
        <v>2.4500000000000002</v>
      </c>
      <c r="O1384">
        <v>147</v>
      </c>
      <c r="P1384">
        <v>862</v>
      </c>
      <c r="Q1384" s="18">
        <f>IFERROR(Flights[[#This Row],[Distance]]/Flights[[#This Row],[Length (hr)]], "")</f>
        <v>351.83673469387753</v>
      </c>
      <c r="R1384" s="1">
        <v>0.43333333333333335</v>
      </c>
      <c r="S1384" s="1" t="str">
        <f>IF(Flights[[#This Row],[Length (hr)]]&lt;2, "No meal", IF(Flights[[#This Row],[Length (hr)]]&lt;3.5, "Light meal", "Full meal"))</f>
        <v>Light meal</v>
      </c>
      <c r="T1384" s="1" t="str">
        <f>IF(AND(Flights[[#This Row],[Airline]]="US Airways", Flights[[#This Row],[Meal]]="Full Meal"), "Yes", "No")</f>
        <v>No</v>
      </c>
      <c r="U1384" s="1">
        <v>0.42916666666666664</v>
      </c>
      <c r="V1384">
        <v>-6</v>
      </c>
      <c r="W1384" s="1" t="str">
        <f>IF(Flights[[#This Row],[Arrival Delay]] = "", "Cancelled", IF(Flights[[#This Row],[Arrival Delay]]&gt;15, "Delayed", "On time"))</f>
        <v>On time</v>
      </c>
      <c r="X1384" t="str">
        <f>IF(Flights[[#This Row],[Status]]&lt;&gt;"Delayed","", IF(Flights[[#This Row],[Arrival Delay]]&gt;120, "Severe", IF(Flights[[#This Row],[Arrival Delay]]&gt;60, "Major", "Moderate")))</f>
        <v/>
      </c>
      <c r="Y1384" t="b">
        <v>0</v>
      </c>
      <c r="AA1384" t="str">
        <f>IF(OR(AND(Flights[[#This Row],[Status]]="Cancelled", Flights[[#This Row],[Cancellation Reason]]="Airline/Carrier"), Flights[[#This Row],[Delay Type]]="Severe"), "Yes", "No")</f>
        <v>No</v>
      </c>
    </row>
    <row r="1385" spans="1:27" x14ac:dyDescent="0.3">
      <c r="A1385" s="3">
        <v>42114</v>
      </c>
      <c r="B1385" s="22">
        <f>WEEKNUM(Flights[[#This Row],[Date]], 1)</f>
        <v>17</v>
      </c>
      <c r="C1385" s="22">
        <f>WEEKDAY(Flights[[#This Row],[Date]],1)</f>
        <v>2</v>
      </c>
      <c r="D1385" t="s">
        <v>42</v>
      </c>
      <c r="E1385" t="s">
        <v>1987</v>
      </c>
      <c r="F1385" t="s">
        <v>0</v>
      </c>
      <c r="G1385" t="s">
        <v>12</v>
      </c>
      <c r="H1385" t="str">
        <f>_xlfn.XLOOKUP(Flights[[#This Row],[Destination]], Airports!$A$2:$A$78, Airports!$D$2:$D$78)</f>
        <v>New York</v>
      </c>
      <c r="I1385" t="str" cm="1">
        <f t="array" ref="I1385">_xlfn.XLOOKUP(Flights[[#This Row],[Destination]],_xlfn._TRO_TRAILING( Airports!A:A),_xlfn._TRO_TRAILING( Airports!E:E), "Not found")</f>
        <v>NY</v>
      </c>
      <c r="J1385" s="1">
        <v>0.29166666666666669</v>
      </c>
      <c r="K1385" s="22">
        <f>HOUR(Flights[[#This Row],[Scheduled Departure]])</f>
        <v>7</v>
      </c>
      <c r="L1385" s="1">
        <v>0.31319444444444444</v>
      </c>
      <c r="M1385">
        <f>(L1385-J1385)*24*60</f>
        <v>30.999999999999972</v>
      </c>
      <c r="N1385" s="16">
        <f>Flights[[#This Row],[Length (min)]]/60</f>
        <v>5.35</v>
      </c>
      <c r="O1385">
        <v>321</v>
      </c>
      <c r="P1385">
        <v>2475</v>
      </c>
      <c r="Q1385" s="18">
        <f>IFERROR(Flights[[#This Row],[Distance]]/Flights[[#This Row],[Length (hr)]], "")</f>
        <v>462.61682242990656</v>
      </c>
      <c r="R1385" s="1">
        <v>0.65069444444444446</v>
      </c>
      <c r="S1385" s="1" t="str">
        <f>IF(Flights[[#This Row],[Length (hr)]]&lt;2, "No meal", IF(Flights[[#This Row],[Length (hr)]]&lt;3.5, "Light meal", "Full meal"))</f>
        <v>Full meal</v>
      </c>
      <c r="T1385" s="1" t="str">
        <f>IF(AND(Flights[[#This Row],[Airline]]="US Airways", Flights[[#This Row],[Meal]]="Full Meal"), "Yes", "No")</f>
        <v>No</v>
      </c>
      <c r="U1385" s="1">
        <v>0.66111111111111109</v>
      </c>
      <c r="V1385">
        <v>15</v>
      </c>
      <c r="W1385" s="1" t="str">
        <f>IF(Flights[[#This Row],[Arrival Delay]] = "", "Cancelled", IF(Flights[[#This Row],[Arrival Delay]]&gt;15, "Delayed", "On time"))</f>
        <v>On time</v>
      </c>
      <c r="X1385" t="str">
        <f>IF(Flights[[#This Row],[Status]]&lt;&gt;"Delayed","", IF(Flights[[#This Row],[Arrival Delay]]&gt;120, "Severe", IF(Flights[[#This Row],[Arrival Delay]]&gt;60, "Major", "Moderate")))</f>
        <v/>
      </c>
      <c r="Y1385" t="b">
        <v>0</v>
      </c>
      <c r="AA1385" t="str">
        <f>IF(OR(AND(Flights[[#This Row],[Status]]="Cancelled", Flights[[#This Row],[Cancellation Reason]]="Airline/Carrier"), Flights[[#This Row],[Delay Type]]="Severe"), "Yes", "No")</f>
        <v>No</v>
      </c>
    </row>
    <row r="1386" spans="1:27" x14ac:dyDescent="0.3">
      <c r="A1386" s="3">
        <v>42114</v>
      </c>
      <c r="B1386" s="22">
        <f>WEEKNUM(Flights[[#This Row],[Date]], 1)</f>
        <v>17</v>
      </c>
      <c r="C1386" s="22">
        <f>WEEKDAY(Flights[[#This Row],[Date]],1)</f>
        <v>2</v>
      </c>
      <c r="D1386" t="s">
        <v>854</v>
      </c>
      <c r="E1386" t="s">
        <v>1988</v>
      </c>
      <c r="F1386" t="s">
        <v>0</v>
      </c>
      <c r="G1386" t="s">
        <v>27</v>
      </c>
      <c r="H1386" t="str">
        <f>_xlfn.XLOOKUP(Flights[[#This Row],[Destination]], Airports!$A$2:$A$78, Airports!$D$2:$D$78)</f>
        <v>Charlotte</v>
      </c>
      <c r="I1386" t="str" cm="1">
        <f t="array" ref="I1386">_xlfn.XLOOKUP(Flights[[#This Row],[Destination]],_xlfn._TRO_TRAILING( Airports!A:A),_xlfn._TRO_TRAILING( Airports!E:E), "Not found")</f>
        <v>NC</v>
      </c>
      <c r="J1386" s="1">
        <v>0.37222222222222223</v>
      </c>
      <c r="K1386" s="22">
        <f>HOUR(Flights[[#This Row],[Scheduled Departure]])</f>
        <v>8</v>
      </c>
      <c r="L1386" s="1">
        <v>0.36805555555555558</v>
      </c>
      <c r="M1386">
        <f>(L1386-J1386)*24*60</f>
        <v>-5.9999999999999787</v>
      </c>
      <c r="N1386" s="16">
        <f>Flights[[#This Row],[Length (min)]]/60</f>
        <v>4.5333333333333332</v>
      </c>
      <c r="O1386">
        <v>272</v>
      </c>
      <c r="P1386">
        <v>2125</v>
      </c>
      <c r="Q1386" s="18">
        <f>IFERROR(Flights[[#This Row],[Distance]]/Flights[[#This Row],[Length (hr)]], "")</f>
        <v>468.75</v>
      </c>
      <c r="R1386" s="1">
        <v>0.69930555555555551</v>
      </c>
      <c r="S1386" s="1" t="str">
        <f>IF(Flights[[#This Row],[Length (hr)]]&lt;2, "No meal", IF(Flights[[#This Row],[Length (hr)]]&lt;3.5, "Light meal", "Full meal"))</f>
        <v>Full meal</v>
      </c>
      <c r="T1386" s="1" t="str">
        <f>IF(AND(Flights[[#This Row],[Airline]]="US Airways", Flights[[#This Row],[Meal]]="Full Meal"), "Yes", "No")</f>
        <v>Yes</v>
      </c>
      <c r="U1386" s="1">
        <v>0.68194444444444446</v>
      </c>
      <c r="V1386">
        <v>-25</v>
      </c>
      <c r="W1386" s="1" t="str">
        <f>IF(Flights[[#This Row],[Arrival Delay]] = "", "Cancelled", IF(Flights[[#This Row],[Arrival Delay]]&gt;15, "Delayed", "On time"))</f>
        <v>On time</v>
      </c>
      <c r="X1386" t="str">
        <f>IF(Flights[[#This Row],[Status]]&lt;&gt;"Delayed","", IF(Flights[[#This Row],[Arrival Delay]]&gt;120, "Severe", IF(Flights[[#This Row],[Arrival Delay]]&gt;60, "Major", "Moderate")))</f>
        <v/>
      </c>
      <c r="Y1386" t="b">
        <v>0</v>
      </c>
      <c r="AA1386" t="str">
        <f>IF(OR(AND(Flights[[#This Row],[Status]]="Cancelled", Flights[[#This Row],[Cancellation Reason]]="Airline/Carrier"), Flights[[#This Row],[Delay Type]]="Severe"), "Yes", "No")</f>
        <v>No</v>
      </c>
    </row>
    <row r="1387" spans="1:27" x14ac:dyDescent="0.3">
      <c r="A1387" s="3">
        <v>42114</v>
      </c>
      <c r="B1387" s="22">
        <f>WEEKNUM(Flights[[#This Row],[Date]], 1)</f>
        <v>17</v>
      </c>
      <c r="C1387" s="22">
        <f>WEEKDAY(Flights[[#This Row],[Date]],1)</f>
        <v>2</v>
      </c>
      <c r="D1387" t="s">
        <v>792</v>
      </c>
      <c r="E1387" t="s">
        <v>1990</v>
      </c>
      <c r="F1387" t="s">
        <v>0</v>
      </c>
      <c r="G1387" t="s">
        <v>9</v>
      </c>
      <c r="H1387" t="str">
        <f>_xlfn.XLOOKUP(Flights[[#This Row],[Destination]], Airports!$A$2:$A$78, Airports!$D$2:$D$78)</f>
        <v>San Francisco</v>
      </c>
      <c r="I1387" t="str" cm="1">
        <f t="array" ref="I1387">_xlfn.XLOOKUP(Flights[[#This Row],[Destination]],_xlfn._TRO_TRAILING( Airports!A:A),_xlfn._TRO_TRAILING( Airports!E:E), "Not found")</f>
        <v>CA</v>
      </c>
      <c r="J1387" s="1">
        <v>0.3888888888888889</v>
      </c>
      <c r="K1387" s="22">
        <f>HOUR(Flights[[#This Row],[Scheduled Departure]])</f>
        <v>9</v>
      </c>
      <c r="L1387" s="1">
        <v>0.3923611111111111</v>
      </c>
      <c r="M1387">
        <f>(L1387-J1387)*24*60</f>
        <v>4.9999999999999822</v>
      </c>
      <c r="N1387" s="16">
        <f>Flights[[#This Row],[Length (min)]]/60</f>
        <v>1.3333333333333333</v>
      </c>
      <c r="O1387">
        <v>80</v>
      </c>
      <c r="P1387">
        <v>337</v>
      </c>
      <c r="Q1387" s="18">
        <f>IFERROR(Flights[[#This Row],[Distance]]/Flights[[#This Row],[Length (hr)]], "")</f>
        <v>252.75</v>
      </c>
      <c r="R1387" s="1">
        <v>0.4548611111111111</v>
      </c>
      <c r="S1387" s="1" t="str">
        <f>IF(Flights[[#This Row],[Length (hr)]]&lt;2, "No meal", IF(Flights[[#This Row],[Length (hr)]]&lt;3.5, "Light meal", "Full meal"))</f>
        <v>No meal</v>
      </c>
      <c r="T1387" s="1" t="str">
        <f>IF(AND(Flights[[#This Row],[Airline]]="US Airways", Flights[[#This Row],[Meal]]="Full Meal"), "Yes", "No")</f>
        <v>No</v>
      </c>
      <c r="U1387" s="1">
        <v>0.44791666666666669</v>
      </c>
      <c r="V1387">
        <v>-10</v>
      </c>
      <c r="W1387" s="1" t="str">
        <f>IF(Flights[[#This Row],[Arrival Delay]] = "", "Cancelled", IF(Flights[[#This Row],[Arrival Delay]]&gt;15, "Delayed", "On time"))</f>
        <v>On time</v>
      </c>
      <c r="X1387" t="str">
        <f>IF(Flights[[#This Row],[Status]]&lt;&gt;"Delayed","", IF(Flights[[#This Row],[Arrival Delay]]&gt;120, "Severe", IF(Flights[[#This Row],[Arrival Delay]]&gt;60, "Major", "Moderate")))</f>
        <v/>
      </c>
      <c r="Y1387" t="b">
        <v>0</v>
      </c>
      <c r="AA1387" t="str">
        <f>IF(OR(AND(Flights[[#This Row],[Status]]="Cancelled", Flights[[#This Row],[Cancellation Reason]]="Airline/Carrier"), Flights[[#This Row],[Delay Type]]="Severe"), "Yes", "No")</f>
        <v>No</v>
      </c>
    </row>
    <row r="1388" spans="1:27" x14ac:dyDescent="0.3">
      <c r="A1388" s="3">
        <v>42114</v>
      </c>
      <c r="B1388" s="22">
        <f>WEEKNUM(Flights[[#This Row],[Date]], 1)</f>
        <v>17</v>
      </c>
      <c r="C1388" s="22">
        <f>WEEKDAY(Flights[[#This Row],[Date]],1)</f>
        <v>2</v>
      </c>
      <c r="D1388" t="s">
        <v>425</v>
      </c>
      <c r="E1388" t="s">
        <v>1990</v>
      </c>
      <c r="F1388" t="s">
        <v>0</v>
      </c>
      <c r="G1388" t="s">
        <v>19</v>
      </c>
      <c r="H1388" t="str">
        <f>_xlfn.XLOOKUP(Flights[[#This Row],[Destination]], Airports!$A$2:$A$78, Airports!$D$2:$D$78)</f>
        <v>Kona</v>
      </c>
      <c r="I1388" t="str" cm="1">
        <f t="array" ref="I1388">_xlfn.XLOOKUP(Flights[[#This Row],[Destination]],_xlfn._TRO_TRAILING( Airports!A:A),_xlfn._TRO_TRAILING( Airports!E:E), "Not found")</f>
        <v>HI</v>
      </c>
      <c r="J1388" s="1">
        <v>0.39583333333333331</v>
      </c>
      <c r="K1388" s="22">
        <f>HOUR(Flights[[#This Row],[Scheduled Departure]])</f>
        <v>9</v>
      </c>
      <c r="L1388" s="1">
        <v>0.39583333333333331</v>
      </c>
      <c r="M1388">
        <f>(L1388-J1388)*24*60</f>
        <v>0</v>
      </c>
      <c r="N1388" s="16">
        <f>Flights[[#This Row],[Length (min)]]/60</f>
        <v>5.6833333333333336</v>
      </c>
      <c r="O1388">
        <v>341</v>
      </c>
      <c r="P1388">
        <v>2504</v>
      </c>
      <c r="Q1388" s="18">
        <f>IFERROR(Flights[[#This Row],[Distance]]/Flights[[#This Row],[Length (hr)]], "")</f>
        <v>440.5865102639296</v>
      </c>
      <c r="R1388" s="1">
        <v>0.51041666666666663</v>
      </c>
      <c r="S1388" s="1" t="str">
        <f>IF(Flights[[#This Row],[Length (hr)]]&lt;2, "No meal", IF(Flights[[#This Row],[Length (hr)]]&lt;3.5, "Light meal", "Full meal"))</f>
        <v>Full meal</v>
      </c>
      <c r="T1388" s="1" t="str">
        <f>IF(AND(Flights[[#This Row],[Airline]]="US Airways", Flights[[#This Row],[Meal]]="Full Meal"), "Yes", "No")</f>
        <v>No</v>
      </c>
      <c r="U1388" s="1">
        <v>0.50763888888888886</v>
      </c>
      <c r="V1388">
        <v>-4</v>
      </c>
      <c r="W1388" s="1" t="str">
        <f>IF(Flights[[#This Row],[Arrival Delay]] = "", "Cancelled", IF(Flights[[#This Row],[Arrival Delay]]&gt;15, "Delayed", "On time"))</f>
        <v>On time</v>
      </c>
      <c r="X1388" t="str">
        <f>IF(Flights[[#This Row],[Status]]&lt;&gt;"Delayed","", IF(Flights[[#This Row],[Arrival Delay]]&gt;120, "Severe", IF(Flights[[#This Row],[Arrival Delay]]&gt;60, "Major", "Moderate")))</f>
        <v/>
      </c>
      <c r="Y1388" t="b">
        <v>0</v>
      </c>
      <c r="AA1388" t="str">
        <f>IF(OR(AND(Flights[[#This Row],[Status]]="Cancelled", Flights[[#This Row],[Cancellation Reason]]="Airline/Carrier"), Flights[[#This Row],[Delay Type]]="Severe"), "Yes", "No")</f>
        <v>No</v>
      </c>
    </row>
    <row r="1389" spans="1:27" x14ac:dyDescent="0.3">
      <c r="A1389" s="3">
        <v>42114</v>
      </c>
      <c r="B1389" s="22">
        <f>WEEKNUM(Flights[[#This Row],[Date]], 1)</f>
        <v>17</v>
      </c>
      <c r="C1389" s="22">
        <f>WEEKDAY(Flights[[#This Row],[Date]],1)</f>
        <v>2</v>
      </c>
      <c r="D1389" t="s">
        <v>1372</v>
      </c>
      <c r="E1389" t="s">
        <v>1993</v>
      </c>
      <c r="F1389" t="s">
        <v>0</v>
      </c>
      <c r="G1389" t="s">
        <v>273</v>
      </c>
      <c r="H1389" t="str">
        <f>_xlfn.XLOOKUP(Flights[[#This Row],[Destination]], Airports!$A$2:$A$78, Airports!$D$2:$D$78)</f>
        <v>Denver</v>
      </c>
      <c r="I1389" t="str" cm="1">
        <f t="array" ref="I1389">_xlfn.XLOOKUP(Flights[[#This Row],[Destination]],_xlfn._TRO_TRAILING( Airports!A:A),_xlfn._TRO_TRAILING( Airports!E:E), "Not found")</f>
        <v>CO</v>
      </c>
      <c r="J1389" s="1">
        <v>0.39930555555555558</v>
      </c>
      <c r="K1389" s="22">
        <f>HOUR(Flights[[#This Row],[Scheduled Departure]])</f>
        <v>9</v>
      </c>
      <c r="L1389" s="1">
        <v>0.3972222222222222</v>
      </c>
      <c r="M1389">
        <f>(L1389-J1389)*24*60</f>
        <v>-3.0000000000000693</v>
      </c>
      <c r="N1389" s="16">
        <f>Flights[[#This Row],[Length (min)]]/60</f>
        <v>2.25</v>
      </c>
      <c r="O1389">
        <v>135</v>
      </c>
      <c r="P1389">
        <v>862</v>
      </c>
      <c r="Q1389" s="18">
        <f>IFERROR(Flights[[#This Row],[Distance]]/Flights[[#This Row],[Length (hr)]], "")</f>
        <v>383.11111111111109</v>
      </c>
      <c r="R1389" s="1">
        <v>0.53888888888888886</v>
      </c>
      <c r="S1389" s="1" t="str">
        <f>IF(Flights[[#This Row],[Length (hr)]]&lt;2, "No meal", IF(Flights[[#This Row],[Length (hr)]]&lt;3.5, "Light meal", "Full meal"))</f>
        <v>Light meal</v>
      </c>
      <c r="T1389" s="1" t="str">
        <f>IF(AND(Flights[[#This Row],[Airline]]="US Airways", Flights[[#This Row],[Meal]]="Full Meal"), "Yes", "No")</f>
        <v>No</v>
      </c>
      <c r="U1389" s="1">
        <v>0.53263888888888888</v>
      </c>
      <c r="V1389">
        <v>-9</v>
      </c>
      <c r="W1389" s="1" t="str">
        <f>IF(Flights[[#This Row],[Arrival Delay]] = "", "Cancelled", IF(Flights[[#This Row],[Arrival Delay]]&gt;15, "Delayed", "On time"))</f>
        <v>On time</v>
      </c>
      <c r="X1389" t="str">
        <f>IF(Flights[[#This Row],[Status]]&lt;&gt;"Delayed","", IF(Flights[[#This Row],[Arrival Delay]]&gt;120, "Severe", IF(Flights[[#This Row],[Arrival Delay]]&gt;60, "Major", "Moderate")))</f>
        <v/>
      </c>
      <c r="Y1389" t="b">
        <v>0</v>
      </c>
      <c r="AA1389" t="str">
        <f>IF(OR(AND(Flights[[#This Row],[Status]]="Cancelled", Flights[[#This Row],[Cancellation Reason]]="Airline/Carrier"), Flights[[#This Row],[Delay Type]]="Severe"), "Yes", "No")</f>
        <v>No</v>
      </c>
    </row>
    <row r="1390" spans="1:27" x14ac:dyDescent="0.3">
      <c r="A1390" s="3">
        <v>42114</v>
      </c>
      <c r="B1390" s="22">
        <f>WEEKNUM(Flights[[#This Row],[Date]], 1)</f>
        <v>17</v>
      </c>
      <c r="C1390" s="22">
        <f>WEEKDAY(Flights[[#This Row],[Date]],1)</f>
        <v>2</v>
      </c>
      <c r="D1390" t="s">
        <v>442</v>
      </c>
      <c r="E1390" t="s">
        <v>1994</v>
      </c>
      <c r="F1390" t="s">
        <v>0</v>
      </c>
      <c r="G1390" t="s">
        <v>3</v>
      </c>
      <c r="H1390" t="str">
        <f>_xlfn.XLOOKUP(Flights[[#This Row],[Destination]], Airports!$A$2:$A$78, Airports!$D$2:$D$78)</f>
        <v>Dallas</v>
      </c>
      <c r="I1390" t="str" cm="1">
        <f t="array" ref="I1390">_xlfn.XLOOKUP(Flights[[#This Row],[Destination]],_xlfn._TRO_TRAILING( Airports!A:A),_xlfn._TRO_TRAILING( Airports!E:E), "Not found")</f>
        <v>TX</v>
      </c>
      <c r="J1390" s="1">
        <v>0.4201388888888889</v>
      </c>
      <c r="K1390" s="22">
        <f>HOUR(Flights[[#This Row],[Scheduled Departure]])</f>
        <v>10</v>
      </c>
      <c r="L1390" s="1">
        <v>0.41597222222222224</v>
      </c>
      <c r="M1390">
        <f>(L1390-J1390)*24*60</f>
        <v>-5.9999999999999787</v>
      </c>
      <c r="N1390" s="16">
        <f>Flights[[#This Row],[Length (min)]]/60</f>
        <v>2.9833333333333334</v>
      </c>
      <c r="O1390">
        <v>179</v>
      </c>
      <c r="P1390">
        <v>1235</v>
      </c>
      <c r="Q1390" s="18">
        <f>IFERROR(Flights[[#This Row],[Distance]]/Flights[[#This Row],[Length (hr)]], "")</f>
        <v>413.96648044692739</v>
      </c>
      <c r="R1390" s="1">
        <v>0.63194444444444442</v>
      </c>
      <c r="S1390" s="1" t="str">
        <f>IF(Flights[[#This Row],[Length (hr)]]&lt;2, "No meal", IF(Flights[[#This Row],[Length (hr)]]&lt;3.5, "Light meal", "Full meal"))</f>
        <v>Light meal</v>
      </c>
      <c r="T1390" s="1" t="str">
        <f>IF(AND(Flights[[#This Row],[Airline]]="US Airways", Flights[[#This Row],[Meal]]="Full Meal"), "Yes", "No")</f>
        <v>No</v>
      </c>
      <c r="U1390" s="1">
        <v>0.62361111111111112</v>
      </c>
      <c r="V1390">
        <v>-12</v>
      </c>
      <c r="W1390" s="1" t="str">
        <f>IF(Flights[[#This Row],[Arrival Delay]] = "", "Cancelled", IF(Flights[[#This Row],[Arrival Delay]]&gt;15, "Delayed", "On time"))</f>
        <v>On time</v>
      </c>
      <c r="X1390" t="str">
        <f>IF(Flights[[#This Row],[Status]]&lt;&gt;"Delayed","", IF(Flights[[#This Row],[Arrival Delay]]&gt;120, "Severe", IF(Flights[[#This Row],[Arrival Delay]]&gt;60, "Major", "Moderate")))</f>
        <v/>
      </c>
      <c r="Y1390" t="b">
        <v>0</v>
      </c>
      <c r="AA1390" t="str">
        <f>IF(OR(AND(Flights[[#This Row],[Status]]="Cancelled", Flights[[#This Row],[Cancellation Reason]]="Airline/Carrier"), Flights[[#This Row],[Delay Type]]="Severe"), "Yes", "No")</f>
        <v>No</v>
      </c>
    </row>
    <row r="1391" spans="1:27" x14ac:dyDescent="0.3">
      <c r="A1391" s="3">
        <v>42114</v>
      </c>
      <c r="B1391" s="22">
        <f>WEEKNUM(Flights[[#This Row],[Date]], 1)</f>
        <v>17</v>
      </c>
      <c r="C1391" s="22">
        <f>WEEKDAY(Flights[[#This Row],[Date]],1)</f>
        <v>2</v>
      </c>
      <c r="D1391" t="s">
        <v>1085</v>
      </c>
      <c r="E1391" t="s">
        <v>1994</v>
      </c>
      <c r="F1391" t="s">
        <v>0</v>
      </c>
      <c r="G1391" t="s">
        <v>339</v>
      </c>
      <c r="H1391" t="str">
        <f>_xlfn.XLOOKUP(Flights[[#This Row],[Destination]], Airports!$A$2:$A$78, Airports!$D$2:$D$78)</f>
        <v>San Diego</v>
      </c>
      <c r="I1391" t="str" cm="1">
        <f t="array" ref="I1391">_xlfn.XLOOKUP(Flights[[#This Row],[Destination]],_xlfn._TRO_TRAILING( Airports!A:A),_xlfn._TRO_TRAILING( Airports!E:E), "Not found")</f>
        <v>CA</v>
      </c>
      <c r="J1391" s="1">
        <v>0.43402777777777779</v>
      </c>
      <c r="K1391" s="22">
        <f>HOUR(Flights[[#This Row],[Scheduled Departure]])</f>
        <v>10</v>
      </c>
      <c r="L1391" s="1">
        <v>0.42986111111111114</v>
      </c>
      <c r="M1391">
        <f>(L1391-J1391)*24*60</f>
        <v>-5.9999999999999787</v>
      </c>
      <c r="N1391" s="16">
        <f>Flights[[#This Row],[Length (min)]]/60</f>
        <v>0.73333333333333328</v>
      </c>
      <c r="O1391">
        <v>44</v>
      </c>
      <c r="P1391">
        <v>109</v>
      </c>
      <c r="Q1391" s="18">
        <f>IFERROR(Flights[[#This Row],[Distance]]/Flights[[#This Row],[Length (hr)]], "")</f>
        <v>148.63636363636365</v>
      </c>
      <c r="R1391" s="1">
        <v>0.46805555555555556</v>
      </c>
      <c r="S1391" s="1" t="str">
        <f>IF(Flights[[#This Row],[Length (hr)]]&lt;2, "No meal", IF(Flights[[#This Row],[Length (hr)]]&lt;3.5, "Light meal", "Full meal"))</f>
        <v>No meal</v>
      </c>
      <c r="T1391" s="1" t="str">
        <f>IF(AND(Flights[[#This Row],[Airline]]="US Airways", Flights[[#This Row],[Meal]]="Full Meal"), "Yes", "No")</f>
        <v>No</v>
      </c>
      <c r="U1391" s="1">
        <v>0.46041666666666664</v>
      </c>
      <c r="V1391">
        <v>-11</v>
      </c>
      <c r="W1391" s="1" t="str">
        <f>IF(Flights[[#This Row],[Arrival Delay]] = "", "Cancelled", IF(Flights[[#This Row],[Arrival Delay]]&gt;15, "Delayed", "On time"))</f>
        <v>On time</v>
      </c>
      <c r="X1391" t="str">
        <f>IF(Flights[[#This Row],[Status]]&lt;&gt;"Delayed","", IF(Flights[[#This Row],[Arrival Delay]]&gt;120, "Severe", IF(Flights[[#This Row],[Arrival Delay]]&gt;60, "Major", "Moderate")))</f>
        <v/>
      </c>
      <c r="Y1391" t="b">
        <v>0</v>
      </c>
      <c r="AA1391" t="str">
        <f>IF(OR(AND(Flights[[#This Row],[Status]]="Cancelled", Flights[[#This Row],[Cancellation Reason]]="Airline/Carrier"), Flights[[#This Row],[Delay Type]]="Severe"), "Yes", "No")</f>
        <v>No</v>
      </c>
    </row>
    <row r="1392" spans="1:27" x14ac:dyDescent="0.3">
      <c r="A1392" s="3">
        <v>42114</v>
      </c>
      <c r="B1392" s="22">
        <f>WEEKNUM(Flights[[#This Row],[Date]], 1)</f>
        <v>17</v>
      </c>
      <c r="C1392" s="22">
        <f>WEEKDAY(Flights[[#This Row],[Date]],1)</f>
        <v>2</v>
      </c>
      <c r="D1392" t="s">
        <v>722</v>
      </c>
      <c r="E1392" t="s">
        <v>1994</v>
      </c>
      <c r="F1392" t="s">
        <v>0</v>
      </c>
      <c r="G1392" t="s">
        <v>321</v>
      </c>
      <c r="H1392" t="str">
        <f>_xlfn.XLOOKUP(Flights[[#This Row],[Destination]], Airports!$A$2:$A$78, Airports!$D$2:$D$78)</f>
        <v>Oklahoma City</v>
      </c>
      <c r="I1392" t="str" cm="1">
        <f t="array" ref="I1392">_xlfn.XLOOKUP(Flights[[#This Row],[Destination]],_xlfn._TRO_TRAILING( Airports!A:A),_xlfn._TRO_TRAILING( Airports!E:E), "Not found")</f>
        <v>OK</v>
      </c>
      <c r="J1392" s="1">
        <v>0.50416666666666665</v>
      </c>
      <c r="K1392" s="22">
        <f>HOUR(Flights[[#This Row],[Scheduled Departure]])</f>
        <v>12</v>
      </c>
      <c r="L1392" s="1">
        <v>0.52152777777777781</v>
      </c>
      <c r="M1392">
        <f>(L1392-J1392)*24*60</f>
        <v>25.000000000000071</v>
      </c>
      <c r="N1392" s="16">
        <f>Flights[[#This Row],[Length (min)]]/60</f>
        <v>2.6333333333333333</v>
      </c>
      <c r="O1392">
        <v>158</v>
      </c>
      <c r="P1392">
        <v>1187</v>
      </c>
      <c r="Q1392" s="18">
        <f>IFERROR(Flights[[#This Row],[Distance]]/Flights[[#This Row],[Length (hr)]], "")</f>
        <v>450.75949367088606</v>
      </c>
      <c r="R1392" s="1">
        <v>0.70902777777777781</v>
      </c>
      <c r="S1392" s="1" t="str">
        <f>IF(Flights[[#This Row],[Length (hr)]]&lt;2, "No meal", IF(Flights[[#This Row],[Length (hr)]]&lt;3.5, "Light meal", "Full meal"))</f>
        <v>Light meal</v>
      </c>
      <c r="T1392" s="1" t="str">
        <f>IF(AND(Flights[[#This Row],[Airline]]="US Airways", Flights[[#This Row],[Meal]]="Full Meal"), "Yes", "No")</f>
        <v>No</v>
      </c>
      <c r="U1392" s="1">
        <v>0.71458333333333335</v>
      </c>
      <c r="V1392">
        <v>8</v>
      </c>
      <c r="W1392" s="1" t="str">
        <f>IF(Flights[[#This Row],[Arrival Delay]] = "", "Cancelled", IF(Flights[[#This Row],[Arrival Delay]]&gt;15, "Delayed", "On time"))</f>
        <v>On time</v>
      </c>
      <c r="X1392" t="str">
        <f>IF(Flights[[#This Row],[Status]]&lt;&gt;"Delayed","", IF(Flights[[#This Row],[Arrival Delay]]&gt;120, "Severe", IF(Flights[[#This Row],[Arrival Delay]]&gt;60, "Major", "Moderate")))</f>
        <v/>
      </c>
      <c r="Y1392" t="b">
        <v>0</v>
      </c>
      <c r="AA1392" t="str">
        <f>IF(OR(AND(Flights[[#This Row],[Status]]="Cancelled", Flights[[#This Row],[Cancellation Reason]]="Airline/Carrier"), Flights[[#This Row],[Delay Type]]="Severe"), "Yes", "No")</f>
        <v>No</v>
      </c>
    </row>
    <row r="1393" spans="1:27" x14ac:dyDescent="0.3">
      <c r="A1393" s="3">
        <v>42114</v>
      </c>
      <c r="B1393" s="22">
        <f>WEEKNUM(Flights[[#This Row],[Date]], 1)</f>
        <v>17</v>
      </c>
      <c r="C1393" s="22">
        <f>WEEKDAY(Flights[[#This Row],[Date]],1)</f>
        <v>2</v>
      </c>
      <c r="D1393" t="s">
        <v>1310</v>
      </c>
      <c r="E1393" t="s">
        <v>1995</v>
      </c>
      <c r="F1393" t="s">
        <v>0</v>
      </c>
      <c r="G1393" t="s">
        <v>257</v>
      </c>
      <c r="H1393" t="str">
        <f>_xlfn.XLOOKUP(Flights[[#This Row],[Destination]], Airports!$A$2:$A$78, Airports!$D$2:$D$78)</f>
        <v>Baltimore</v>
      </c>
      <c r="I1393" t="str" cm="1">
        <f t="array" ref="I1393">_xlfn.XLOOKUP(Flights[[#This Row],[Destination]],_xlfn._TRO_TRAILING( Airports!A:A),_xlfn._TRO_TRAILING( Airports!E:E), "Not found")</f>
        <v>MD</v>
      </c>
      <c r="J1393" s="1">
        <v>0.54861111111111116</v>
      </c>
      <c r="K1393" s="22">
        <f>HOUR(Flights[[#This Row],[Scheduled Departure]])</f>
        <v>13</v>
      </c>
      <c r="L1393" s="1">
        <v>0.55138888888888893</v>
      </c>
      <c r="M1393">
        <f>(L1393-J1393)*24*60</f>
        <v>3.9999999999999858</v>
      </c>
      <c r="N1393" s="16">
        <f>Flights[[#This Row],[Length (min)]]/60</f>
        <v>5.2166666666666668</v>
      </c>
      <c r="O1393">
        <v>313</v>
      </c>
      <c r="P1393">
        <v>2329</v>
      </c>
      <c r="Q1393" s="18">
        <f>IFERROR(Flights[[#This Row],[Distance]]/Flights[[#This Row],[Length (hr)]], "")</f>
        <v>446.45367412140575</v>
      </c>
      <c r="R1393" s="1">
        <v>0.88888888888888884</v>
      </c>
      <c r="S1393" s="1" t="str">
        <f>IF(Flights[[#This Row],[Length (hr)]]&lt;2, "No meal", IF(Flights[[#This Row],[Length (hr)]]&lt;3.5, "Light meal", "Full meal"))</f>
        <v>Full meal</v>
      </c>
      <c r="T1393" s="1" t="str">
        <f>IF(AND(Flights[[#This Row],[Airline]]="US Airways", Flights[[#This Row],[Meal]]="Full Meal"), "Yes", "No")</f>
        <v>No</v>
      </c>
      <c r="U1393" s="1">
        <v>0.89375000000000004</v>
      </c>
      <c r="V1393">
        <v>7</v>
      </c>
      <c r="W1393" s="1" t="str">
        <f>IF(Flights[[#This Row],[Arrival Delay]] = "", "Cancelled", IF(Flights[[#This Row],[Arrival Delay]]&gt;15, "Delayed", "On time"))</f>
        <v>On time</v>
      </c>
      <c r="X1393" t="str">
        <f>IF(Flights[[#This Row],[Status]]&lt;&gt;"Delayed","", IF(Flights[[#This Row],[Arrival Delay]]&gt;120, "Severe", IF(Flights[[#This Row],[Arrival Delay]]&gt;60, "Major", "Moderate")))</f>
        <v/>
      </c>
      <c r="Y1393" t="b">
        <v>0</v>
      </c>
      <c r="AA1393" t="str">
        <f>IF(OR(AND(Flights[[#This Row],[Status]]="Cancelled", Flights[[#This Row],[Cancellation Reason]]="Airline/Carrier"), Flights[[#This Row],[Delay Type]]="Severe"), "Yes", "No")</f>
        <v>No</v>
      </c>
    </row>
    <row r="1394" spans="1:27" x14ac:dyDescent="0.3">
      <c r="A1394" s="3">
        <v>42114</v>
      </c>
      <c r="B1394" s="22">
        <f>WEEKNUM(Flights[[#This Row],[Date]], 1)</f>
        <v>17</v>
      </c>
      <c r="C1394" s="22">
        <f>WEEKDAY(Flights[[#This Row],[Date]],1)</f>
        <v>2</v>
      </c>
      <c r="D1394" t="s">
        <v>1262</v>
      </c>
      <c r="E1394" t="s">
        <v>1995</v>
      </c>
      <c r="F1394" t="s">
        <v>0</v>
      </c>
      <c r="G1394" t="s">
        <v>290</v>
      </c>
      <c r="H1394" t="str">
        <f>_xlfn.XLOOKUP(Flights[[#This Row],[Destination]], Airports!$A$2:$A$78, Airports!$D$2:$D$78)</f>
        <v>Houston</v>
      </c>
      <c r="I1394" t="str" cm="1">
        <f t="array" ref="I1394">_xlfn.XLOOKUP(Flights[[#This Row],[Destination]],_xlfn._TRO_TRAILING( Airports!A:A),_xlfn._TRO_TRAILING( Airports!E:E), "Not found")</f>
        <v>TX</v>
      </c>
      <c r="J1394" s="1">
        <v>0.58680555555555558</v>
      </c>
      <c r="K1394" s="22">
        <f>HOUR(Flights[[#This Row],[Scheduled Departure]])</f>
        <v>14</v>
      </c>
      <c r="L1394" s="1">
        <v>0.59722222222222221</v>
      </c>
      <c r="M1394">
        <f>(L1394-J1394)*24*60</f>
        <v>14.999999999999947</v>
      </c>
      <c r="N1394" s="16">
        <f>Flights[[#This Row],[Length (min)]]/60</f>
        <v>2.8833333333333333</v>
      </c>
      <c r="O1394">
        <v>173</v>
      </c>
      <c r="P1394">
        <v>1390</v>
      </c>
      <c r="Q1394" s="18">
        <f>IFERROR(Flights[[#This Row],[Distance]]/Flights[[#This Row],[Length (hr)]], "")</f>
        <v>482.08092485549133</v>
      </c>
      <c r="R1394" s="1">
        <v>0.80208333333333337</v>
      </c>
      <c r="S1394" s="1" t="str">
        <f>IF(Flights[[#This Row],[Length (hr)]]&lt;2, "No meal", IF(Flights[[#This Row],[Length (hr)]]&lt;3.5, "Light meal", "Full meal"))</f>
        <v>Light meal</v>
      </c>
      <c r="T1394" s="1" t="str">
        <f>IF(AND(Flights[[#This Row],[Airline]]="US Airways", Flights[[#This Row],[Meal]]="Full Meal"), "Yes", "No")</f>
        <v>No</v>
      </c>
      <c r="U1394" s="1">
        <v>0.80069444444444449</v>
      </c>
      <c r="V1394">
        <v>-2</v>
      </c>
      <c r="W1394" s="1" t="str">
        <f>IF(Flights[[#This Row],[Arrival Delay]] = "", "Cancelled", IF(Flights[[#This Row],[Arrival Delay]]&gt;15, "Delayed", "On time"))</f>
        <v>On time</v>
      </c>
      <c r="X1394" t="str">
        <f>IF(Flights[[#This Row],[Status]]&lt;&gt;"Delayed","", IF(Flights[[#This Row],[Arrival Delay]]&gt;120, "Severe", IF(Flights[[#This Row],[Arrival Delay]]&gt;60, "Major", "Moderate")))</f>
        <v/>
      </c>
      <c r="Y1394" t="b">
        <v>0</v>
      </c>
      <c r="AA1394" t="str">
        <f>IF(OR(AND(Flights[[#This Row],[Status]]="Cancelled", Flights[[#This Row],[Cancellation Reason]]="Airline/Carrier"), Flights[[#This Row],[Delay Type]]="Severe"), "Yes", "No")</f>
        <v>No</v>
      </c>
    </row>
    <row r="1395" spans="1:27" x14ac:dyDescent="0.3">
      <c r="A1395" s="3">
        <v>42114</v>
      </c>
      <c r="B1395" s="22">
        <f>WEEKNUM(Flights[[#This Row],[Date]], 1)</f>
        <v>17</v>
      </c>
      <c r="C1395" s="22">
        <f>WEEKDAY(Flights[[#This Row],[Date]],1)</f>
        <v>2</v>
      </c>
      <c r="D1395" t="s">
        <v>1069</v>
      </c>
      <c r="E1395" t="s">
        <v>1994</v>
      </c>
      <c r="F1395" t="s">
        <v>0</v>
      </c>
      <c r="G1395" t="s">
        <v>283</v>
      </c>
      <c r="H1395" t="str">
        <f>_xlfn.XLOOKUP(Flights[[#This Row],[Destination]], Airports!$A$2:$A$78, Airports!$D$2:$D$78)</f>
        <v>Fresno</v>
      </c>
      <c r="I1395" t="str" cm="1">
        <f t="array" ref="I1395">_xlfn.XLOOKUP(Flights[[#This Row],[Destination]],_xlfn._TRO_TRAILING( Airports!A:A),_xlfn._TRO_TRAILING( Airports!E:E), "Not found")</f>
        <v>CA</v>
      </c>
      <c r="J1395" s="1">
        <v>0.60416666666666663</v>
      </c>
      <c r="K1395" s="22">
        <f>HOUR(Flights[[#This Row],[Scheduled Departure]])</f>
        <v>14</v>
      </c>
      <c r="L1395" s="1">
        <v>0.59861111111111109</v>
      </c>
      <c r="M1395">
        <f>(L1395-J1395)*24*60</f>
        <v>-7.9999999999999716</v>
      </c>
      <c r="N1395" s="16">
        <f>Flights[[#This Row],[Length (min)]]/60</f>
        <v>1</v>
      </c>
      <c r="O1395">
        <v>60</v>
      </c>
      <c r="P1395">
        <v>209</v>
      </c>
      <c r="Q1395" s="18">
        <f>IFERROR(Flights[[#This Row],[Distance]]/Flights[[#This Row],[Length (hr)]], "")</f>
        <v>209</v>
      </c>
      <c r="R1395" s="1">
        <v>0.64375000000000004</v>
      </c>
      <c r="S1395" s="1" t="str">
        <f>IF(Flights[[#This Row],[Length (hr)]]&lt;2, "No meal", IF(Flights[[#This Row],[Length (hr)]]&lt;3.5, "Light meal", "Full meal"))</f>
        <v>No meal</v>
      </c>
      <c r="T1395" s="1" t="str">
        <f>IF(AND(Flights[[#This Row],[Airline]]="US Airways", Flights[[#This Row],[Meal]]="Full Meal"), "Yes", "No")</f>
        <v>No</v>
      </c>
      <c r="U1395" s="1">
        <v>0.64027777777777772</v>
      </c>
      <c r="V1395">
        <v>-5</v>
      </c>
      <c r="W1395" s="1" t="str">
        <f>IF(Flights[[#This Row],[Arrival Delay]] = "", "Cancelled", IF(Flights[[#This Row],[Arrival Delay]]&gt;15, "Delayed", "On time"))</f>
        <v>On time</v>
      </c>
      <c r="X1395" t="str">
        <f>IF(Flights[[#This Row],[Status]]&lt;&gt;"Delayed","", IF(Flights[[#This Row],[Arrival Delay]]&gt;120, "Severe", IF(Flights[[#This Row],[Arrival Delay]]&gt;60, "Major", "Moderate")))</f>
        <v/>
      </c>
      <c r="Y1395" t="b">
        <v>0</v>
      </c>
      <c r="AA1395" t="str">
        <f>IF(OR(AND(Flights[[#This Row],[Status]]="Cancelled", Flights[[#This Row],[Cancellation Reason]]="Airline/Carrier"), Flights[[#This Row],[Delay Type]]="Severe"), "Yes", "No")</f>
        <v>No</v>
      </c>
    </row>
    <row r="1396" spans="1:27" x14ac:dyDescent="0.3">
      <c r="A1396" s="3">
        <v>42114</v>
      </c>
      <c r="B1396" s="22">
        <f>WEEKNUM(Flights[[#This Row],[Date]], 1)</f>
        <v>17</v>
      </c>
      <c r="C1396" s="22">
        <f>WEEKDAY(Flights[[#This Row],[Date]],1)</f>
        <v>2</v>
      </c>
      <c r="D1396" t="s">
        <v>1094</v>
      </c>
      <c r="E1396" t="s">
        <v>1994</v>
      </c>
      <c r="F1396" t="s">
        <v>0</v>
      </c>
      <c r="G1396" t="s">
        <v>283</v>
      </c>
      <c r="H1396" t="str">
        <f>_xlfn.XLOOKUP(Flights[[#This Row],[Destination]], Airports!$A$2:$A$78, Airports!$D$2:$D$78)</f>
        <v>Fresno</v>
      </c>
      <c r="I1396" t="str" cm="1">
        <f t="array" ref="I1396">_xlfn.XLOOKUP(Flights[[#This Row],[Destination]],_xlfn._TRO_TRAILING( Airports!A:A),_xlfn._TRO_TRAILING( Airports!E:E), "Not found")</f>
        <v>CA</v>
      </c>
      <c r="J1396" s="1">
        <v>0.73611111111111116</v>
      </c>
      <c r="K1396" s="22">
        <f>HOUR(Flights[[#This Row],[Scheduled Departure]])</f>
        <v>17</v>
      </c>
      <c r="L1396" s="1">
        <v>0.74583333333333335</v>
      </c>
      <c r="M1396">
        <f>(L1396-J1396)*24*60</f>
        <v>13.99999999999995</v>
      </c>
      <c r="N1396" s="16">
        <f>Flights[[#This Row],[Length (min)]]/60</f>
        <v>1.2</v>
      </c>
      <c r="O1396">
        <v>72</v>
      </c>
      <c r="P1396">
        <v>209</v>
      </c>
      <c r="Q1396" s="18">
        <f>IFERROR(Flights[[#This Row],[Distance]]/Flights[[#This Row],[Length (hr)]], "")</f>
        <v>174.16666666666669</v>
      </c>
      <c r="R1396" s="1">
        <v>0.77638888888888891</v>
      </c>
      <c r="S1396" s="1" t="str">
        <f>IF(Flights[[#This Row],[Length (hr)]]&lt;2, "No meal", IF(Flights[[#This Row],[Length (hr)]]&lt;3.5, "Light meal", "Full meal"))</f>
        <v>No meal</v>
      </c>
      <c r="T1396" s="1" t="str">
        <f>IF(AND(Flights[[#This Row],[Airline]]="US Airways", Flights[[#This Row],[Meal]]="Full Meal"), "Yes", "No")</f>
        <v>No</v>
      </c>
      <c r="U1396" s="1">
        <v>0.79583333333333328</v>
      </c>
      <c r="V1396">
        <v>28</v>
      </c>
      <c r="W1396" s="1" t="str">
        <f>IF(Flights[[#This Row],[Arrival Delay]] = "", "Cancelled", IF(Flights[[#This Row],[Arrival Delay]]&gt;15, "Delayed", "On time"))</f>
        <v>Delayed</v>
      </c>
      <c r="X1396" t="str">
        <f>IF(Flights[[#This Row],[Status]]&lt;&gt;"Delayed","", IF(Flights[[#This Row],[Arrival Delay]]&gt;120, "Severe", IF(Flights[[#This Row],[Arrival Delay]]&gt;60, "Major", "Moderate")))</f>
        <v>Moderate</v>
      </c>
      <c r="Y1396" t="b">
        <v>0</v>
      </c>
      <c r="AA1396" t="str">
        <f>IF(OR(AND(Flights[[#This Row],[Status]]="Cancelled", Flights[[#This Row],[Cancellation Reason]]="Airline/Carrier"), Flights[[#This Row],[Delay Type]]="Severe"), "Yes", "No")</f>
        <v>No</v>
      </c>
    </row>
    <row r="1397" spans="1:27" x14ac:dyDescent="0.3">
      <c r="A1397" s="3">
        <v>42114</v>
      </c>
      <c r="B1397" s="22">
        <f>WEEKNUM(Flights[[#This Row],[Date]], 1)</f>
        <v>17</v>
      </c>
      <c r="C1397" s="22">
        <f>WEEKDAY(Flights[[#This Row],[Date]],1)</f>
        <v>2</v>
      </c>
      <c r="D1397" t="s">
        <v>97</v>
      </c>
      <c r="E1397" t="s">
        <v>1987</v>
      </c>
      <c r="F1397" t="s">
        <v>0</v>
      </c>
      <c r="G1397" t="s">
        <v>17</v>
      </c>
      <c r="H1397" t="str">
        <f>_xlfn.XLOOKUP(Flights[[#This Row],[Destination]], Airports!$A$2:$A$78, Airports!$D$2:$D$78)</f>
        <v>Honolulu</v>
      </c>
      <c r="I1397" t="str" cm="1">
        <f t="array" ref="I1397">_xlfn.XLOOKUP(Flights[[#This Row],[Destination]],_xlfn._TRO_TRAILING( Airports!A:A),_xlfn._TRO_TRAILING( Airports!E:E), "Not found")</f>
        <v>HI</v>
      </c>
      <c r="J1397" s="1">
        <v>0.78125</v>
      </c>
      <c r="K1397" s="22">
        <f>HOUR(Flights[[#This Row],[Scheduled Departure]])</f>
        <v>18</v>
      </c>
      <c r="L1397" s="1">
        <v>0.78125</v>
      </c>
      <c r="M1397">
        <f>(L1397-J1397)*24*60</f>
        <v>0</v>
      </c>
      <c r="N1397" s="16">
        <f>Flights[[#This Row],[Length (min)]]/60</f>
        <v>5.8833333333333337</v>
      </c>
      <c r="O1397">
        <v>353</v>
      </c>
      <c r="P1397">
        <v>2556</v>
      </c>
      <c r="Q1397" s="18">
        <f>IFERROR(Flights[[#This Row],[Distance]]/Flights[[#This Row],[Length (hr)]], "")</f>
        <v>434.44759206798864</v>
      </c>
      <c r="R1397" s="1">
        <v>0.9</v>
      </c>
      <c r="S1397" s="1" t="str">
        <f>IF(Flights[[#This Row],[Length (hr)]]&lt;2, "No meal", IF(Flights[[#This Row],[Length (hr)]]&lt;3.5, "Light meal", "Full meal"))</f>
        <v>Full meal</v>
      </c>
      <c r="T1397" s="1" t="str">
        <f>IF(AND(Flights[[#This Row],[Airline]]="US Airways", Flights[[#This Row],[Meal]]="Full Meal"), "Yes", "No")</f>
        <v>No</v>
      </c>
      <c r="U1397" s="1">
        <v>0.90138888888888891</v>
      </c>
      <c r="V1397">
        <v>2</v>
      </c>
      <c r="W1397" s="1" t="str">
        <f>IF(Flights[[#This Row],[Arrival Delay]] = "", "Cancelled", IF(Flights[[#This Row],[Arrival Delay]]&gt;15, "Delayed", "On time"))</f>
        <v>On time</v>
      </c>
      <c r="X1397" t="str">
        <f>IF(Flights[[#This Row],[Status]]&lt;&gt;"Delayed","", IF(Flights[[#This Row],[Arrival Delay]]&gt;120, "Severe", IF(Flights[[#This Row],[Arrival Delay]]&gt;60, "Major", "Moderate")))</f>
        <v/>
      </c>
      <c r="Y1397" t="b">
        <v>0</v>
      </c>
      <c r="AA1397" t="str">
        <f>IF(OR(AND(Flights[[#This Row],[Status]]="Cancelled", Flights[[#This Row],[Cancellation Reason]]="Airline/Carrier"), Flights[[#This Row],[Delay Type]]="Severe"), "Yes", "No")</f>
        <v>No</v>
      </c>
    </row>
    <row r="1398" spans="1:27" x14ac:dyDescent="0.3">
      <c r="A1398" s="3">
        <v>42114</v>
      </c>
      <c r="B1398" s="22">
        <f>WEEKNUM(Flights[[#This Row],[Date]], 1)</f>
        <v>17</v>
      </c>
      <c r="C1398" s="22">
        <f>WEEKDAY(Flights[[#This Row],[Date]],1)</f>
        <v>2</v>
      </c>
      <c r="D1398" t="s">
        <v>1331</v>
      </c>
      <c r="E1398" t="s">
        <v>1995</v>
      </c>
      <c r="F1398" t="s">
        <v>0</v>
      </c>
      <c r="G1398" t="s">
        <v>9</v>
      </c>
      <c r="H1398" t="str">
        <f>_xlfn.XLOOKUP(Flights[[#This Row],[Destination]], Airports!$A$2:$A$78, Airports!$D$2:$D$78)</f>
        <v>San Francisco</v>
      </c>
      <c r="I1398" t="str" cm="1">
        <f t="array" ref="I1398">_xlfn.XLOOKUP(Flights[[#This Row],[Destination]],_xlfn._TRO_TRAILING( Airports!A:A),_xlfn._TRO_TRAILING( Airports!E:E), "Not found")</f>
        <v>CA</v>
      </c>
      <c r="J1398" s="1">
        <v>0.78819444444444442</v>
      </c>
      <c r="K1398" s="22">
        <f>HOUR(Flights[[#This Row],[Scheduled Departure]])</f>
        <v>18</v>
      </c>
      <c r="L1398" s="1">
        <v>0.85347222222222219</v>
      </c>
      <c r="M1398">
        <f>(L1398-J1398)*24*60</f>
        <v>93.999999999999986</v>
      </c>
      <c r="N1398" s="16">
        <f>Flights[[#This Row],[Length (min)]]/60</f>
        <v>1.1666666666666667</v>
      </c>
      <c r="O1398">
        <v>70</v>
      </c>
      <c r="P1398">
        <v>337</v>
      </c>
      <c r="Q1398" s="18">
        <f>IFERROR(Flights[[#This Row],[Distance]]/Flights[[#This Row],[Length (hr)]], "")</f>
        <v>288.85714285714283</v>
      </c>
      <c r="R1398" s="1">
        <v>0.84027777777777779</v>
      </c>
      <c r="S1398" s="1" t="str">
        <f>IF(Flights[[#This Row],[Length (hr)]]&lt;2, "No meal", IF(Flights[[#This Row],[Length (hr)]]&lt;3.5, "Light meal", "Full meal"))</f>
        <v>No meal</v>
      </c>
      <c r="T1398" s="1" t="str">
        <f>IF(AND(Flights[[#This Row],[Airline]]="US Airways", Flights[[#This Row],[Meal]]="Full Meal"), "Yes", "No")</f>
        <v>No</v>
      </c>
      <c r="U1398" s="1">
        <v>0.90208333333333335</v>
      </c>
      <c r="V1398">
        <v>89</v>
      </c>
      <c r="W1398" s="1" t="str">
        <f>IF(Flights[[#This Row],[Arrival Delay]] = "", "Cancelled", IF(Flights[[#This Row],[Arrival Delay]]&gt;15, "Delayed", "On time"))</f>
        <v>Delayed</v>
      </c>
      <c r="X1398" t="str">
        <f>IF(Flights[[#This Row],[Status]]&lt;&gt;"Delayed","", IF(Flights[[#This Row],[Arrival Delay]]&gt;120, "Severe", IF(Flights[[#This Row],[Arrival Delay]]&gt;60, "Major", "Moderate")))</f>
        <v>Major</v>
      </c>
      <c r="Y1398" t="b">
        <v>0</v>
      </c>
      <c r="AA1398" t="str">
        <f>IF(OR(AND(Flights[[#This Row],[Status]]="Cancelled", Flights[[#This Row],[Cancellation Reason]]="Airline/Carrier"), Flights[[#This Row],[Delay Type]]="Severe"), "Yes", "No")</f>
        <v>No</v>
      </c>
    </row>
    <row r="1399" spans="1:27" x14ac:dyDescent="0.3">
      <c r="A1399" s="3">
        <v>42114</v>
      </c>
      <c r="B1399" s="22">
        <f>WEEKNUM(Flights[[#This Row],[Date]], 1)</f>
        <v>17</v>
      </c>
      <c r="C1399" s="22">
        <f>WEEKDAY(Flights[[#This Row],[Date]],1)</f>
        <v>2</v>
      </c>
      <c r="D1399" t="s">
        <v>1340</v>
      </c>
      <c r="E1399" t="s">
        <v>1995</v>
      </c>
      <c r="F1399" t="s">
        <v>0</v>
      </c>
      <c r="G1399" t="s">
        <v>318</v>
      </c>
      <c r="H1399" t="str">
        <f>_xlfn.XLOOKUP(Flights[[#This Row],[Destination]], Airports!$A$2:$A$78, Airports!$D$2:$D$78)</f>
        <v>Oakland</v>
      </c>
      <c r="I1399" t="str" cm="1">
        <f t="array" ref="I1399">_xlfn.XLOOKUP(Flights[[#This Row],[Destination]],_xlfn._TRO_TRAILING( Airports!A:A),_xlfn._TRO_TRAILING( Airports!E:E), "Not found")</f>
        <v>CA</v>
      </c>
      <c r="J1399" s="1">
        <v>0.90625</v>
      </c>
      <c r="K1399" s="22">
        <f>HOUR(Flights[[#This Row],[Scheduled Departure]])</f>
        <v>21</v>
      </c>
      <c r="L1399" s="1">
        <v>0.92638888888888893</v>
      </c>
      <c r="M1399">
        <f>(L1399-J1399)*24*60</f>
        <v>29.000000000000057</v>
      </c>
      <c r="N1399" s="16">
        <f>Flights[[#This Row],[Length (min)]]/60</f>
        <v>1.0833333333333333</v>
      </c>
      <c r="O1399">
        <v>65</v>
      </c>
      <c r="P1399">
        <v>337</v>
      </c>
      <c r="Q1399" s="18">
        <f>IFERROR(Flights[[#This Row],[Distance]]/Flights[[#This Row],[Length (hr)]], "")</f>
        <v>311.07692307692309</v>
      </c>
      <c r="R1399" s="1">
        <v>0.95833333333333337</v>
      </c>
      <c r="S1399" s="1" t="str">
        <f>IF(Flights[[#This Row],[Length (hr)]]&lt;2, "No meal", IF(Flights[[#This Row],[Length (hr)]]&lt;3.5, "Light meal", "Full meal"))</f>
        <v>No meal</v>
      </c>
      <c r="T1399" s="1" t="str">
        <f>IF(AND(Flights[[#This Row],[Airline]]="US Airways", Flights[[#This Row],[Meal]]="Full Meal"), "Yes", "No")</f>
        <v>No</v>
      </c>
      <c r="U1399" s="1">
        <v>0.97152777777777777</v>
      </c>
      <c r="V1399">
        <v>19</v>
      </c>
      <c r="W1399" s="1" t="str">
        <f>IF(Flights[[#This Row],[Arrival Delay]] = "", "Cancelled", IF(Flights[[#This Row],[Arrival Delay]]&gt;15, "Delayed", "On time"))</f>
        <v>Delayed</v>
      </c>
      <c r="X1399" t="str">
        <f>IF(Flights[[#This Row],[Status]]&lt;&gt;"Delayed","", IF(Flights[[#This Row],[Arrival Delay]]&gt;120, "Severe", IF(Flights[[#This Row],[Arrival Delay]]&gt;60, "Major", "Moderate")))</f>
        <v>Moderate</v>
      </c>
      <c r="Y1399" t="b">
        <v>0</v>
      </c>
      <c r="AA1399" t="str">
        <f>IF(OR(AND(Flights[[#This Row],[Status]]="Cancelled", Flights[[#This Row],[Cancellation Reason]]="Airline/Carrier"), Flights[[#This Row],[Delay Type]]="Severe"), "Yes", "No")</f>
        <v>No</v>
      </c>
    </row>
    <row r="1400" spans="1:27" x14ac:dyDescent="0.3">
      <c r="A1400" s="3">
        <v>42114</v>
      </c>
      <c r="B1400" s="22">
        <f>WEEKNUM(Flights[[#This Row],[Date]], 1)</f>
        <v>17</v>
      </c>
      <c r="C1400" s="22">
        <f>WEEKDAY(Flights[[#This Row],[Date]],1)</f>
        <v>2</v>
      </c>
      <c r="D1400" t="s">
        <v>1344</v>
      </c>
      <c r="E1400" t="s">
        <v>1995</v>
      </c>
      <c r="F1400" t="s">
        <v>0</v>
      </c>
      <c r="G1400" t="s">
        <v>15</v>
      </c>
      <c r="H1400" t="str">
        <f>_xlfn.XLOOKUP(Flights[[#This Row],[Destination]], Airports!$A$2:$A$78, Airports!$D$2:$D$78)</f>
        <v>Las Vegas</v>
      </c>
      <c r="I1400" t="str" cm="1">
        <f t="array" ref="I1400">_xlfn.XLOOKUP(Flights[[#This Row],[Destination]],_xlfn._TRO_TRAILING( Airports!A:A),_xlfn._TRO_TRAILING( Airports!E:E), "Not found")</f>
        <v>NV</v>
      </c>
      <c r="J1400" s="1">
        <v>0.91666666666666663</v>
      </c>
      <c r="K1400" s="22">
        <f>HOUR(Flights[[#This Row],[Scheduled Departure]])</f>
        <v>22</v>
      </c>
      <c r="L1400" s="1">
        <v>0.94791666666666663</v>
      </c>
      <c r="M1400">
        <f>(L1400-J1400)*24*60</f>
        <v>45</v>
      </c>
      <c r="N1400" s="16">
        <f>Flights[[#This Row],[Length (min)]]/60</f>
        <v>0.98333333333333328</v>
      </c>
      <c r="O1400">
        <v>59</v>
      </c>
      <c r="P1400">
        <v>236</v>
      </c>
      <c r="Q1400" s="18">
        <f>IFERROR(Flights[[#This Row],[Distance]]/Flights[[#This Row],[Length (hr)]], "")</f>
        <v>240</v>
      </c>
      <c r="R1400" s="1">
        <v>0.96875</v>
      </c>
      <c r="S1400" s="1" t="str">
        <f>IF(Flights[[#This Row],[Length (hr)]]&lt;2, "No meal", IF(Flights[[#This Row],[Length (hr)]]&lt;3.5, "Light meal", "Full meal"))</f>
        <v>No meal</v>
      </c>
      <c r="T1400" s="1" t="str">
        <f>IF(AND(Flights[[#This Row],[Airline]]="US Airways", Flights[[#This Row],[Meal]]="Full Meal"), "Yes", "No")</f>
        <v>No</v>
      </c>
      <c r="U1400" s="1">
        <v>0.98888888888888893</v>
      </c>
      <c r="V1400">
        <v>29</v>
      </c>
      <c r="W1400" s="1" t="str">
        <f>IF(Flights[[#This Row],[Arrival Delay]] = "", "Cancelled", IF(Flights[[#This Row],[Arrival Delay]]&gt;15, "Delayed", "On time"))</f>
        <v>Delayed</v>
      </c>
      <c r="X1400" t="str">
        <f>IF(Flights[[#This Row],[Status]]&lt;&gt;"Delayed","", IF(Flights[[#This Row],[Arrival Delay]]&gt;120, "Severe", IF(Flights[[#This Row],[Arrival Delay]]&gt;60, "Major", "Moderate")))</f>
        <v>Moderate</v>
      </c>
      <c r="Y1400" t="b">
        <v>0</v>
      </c>
      <c r="AA1400" t="str">
        <f>IF(OR(AND(Flights[[#This Row],[Status]]="Cancelled", Flights[[#This Row],[Cancellation Reason]]="Airline/Carrier"), Flights[[#This Row],[Delay Type]]="Severe"), "Yes", "No")</f>
        <v>No</v>
      </c>
    </row>
    <row r="1401" spans="1:27" x14ac:dyDescent="0.3">
      <c r="A1401" s="3">
        <v>42115</v>
      </c>
      <c r="B1401" s="22">
        <f>WEEKNUM(Flights[[#This Row],[Date]], 1)</f>
        <v>17</v>
      </c>
      <c r="C1401" s="22">
        <f>WEEKDAY(Flights[[#This Row],[Date]],1)</f>
        <v>3</v>
      </c>
      <c r="D1401" t="s">
        <v>1282</v>
      </c>
      <c r="E1401" t="s">
        <v>1995</v>
      </c>
      <c r="F1401" t="s">
        <v>0</v>
      </c>
      <c r="G1401" t="s">
        <v>9</v>
      </c>
      <c r="H1401" t="str">
        <f>_xlfn.XLOOKUP(Flights[[#This Row],[Destination]], Airports!$A$2:$A$78, Airports!$D$2:$D$78)</f>
        <v>San Francisco</v>
      </c>
      <c r="I1401" t="str" cm="1">
        <f t="array" ref="I1401">_xlfn.XLOOKUP(Flights[[#This Row],[Destination]],_xlfn._TRO_TRAILING( Airports!A:A),_xlfn._TRO_TRAILING( Airports!E:E), "Not found")</f>
        <v>CA</v>
      </c>
      <c r="J1401" s="1">
        <v>0.26041666666666669</v>
      </c>
      <c r="K1401" s="22">
        <f>HOUR(Flights[[#This Row],[Scheduled Departure]])</f>
        <v>6</v>
      </c>
      <c r="L1401" s="1">
        <v>0.2590277777777778</v>
      </c>
      <c r="M1401">
        <f>(L1401-J1401)*24*60</f>
        <v>-1.9999999999999929</v>
      </c>
      <c r="N1401" s="16">
        <f>Flights[[#This Row],[Length (min)]]/60</f>
        <v>1.1833333333333333</v>
      </c>
      <c r="O1401">
        <v>71</v>
      </c>
      <c r="P1401">
        <v>337</v>
      </c>
      <c r="Q1401" s="18">
        <f>IFERROR(Flights[[#This Row],[Distance]]/Flights[[#This Row],[Length (hr)]], "")</f>
        <v>284.78873239436621</v>
      </c>
      <c r="R1401" s="1">
        <v>0.31944444444444442</v>
      </c>
      <c r="S1401" s="1" t="str">
        <f>IF(Flights[[#This Row],[Length (hr)]]&lt;2, "No meal", IF(Flights[[#This Row],[Length (hr)]]&lt;3.5, "Light meal", "Full meal"))</f>
        <v>No meal</v>
      </c>
      <c r="T1401" s="1" t="str">
        <f>IF(AND(Flights[[#This Row],[Airline]]="US Airways", Flights[[#This Row],[Meal]]="Full Meal"), "Yes", "No")</f>
        <v>No</v>
      </c>
      <c r="U1401" s="1">
        <v>0.30833333333333335</v>
      </c>
      <c r="V1401">
        <v>-16</v>
      </c>
      <c r="W1401" s="1" t="str">
        <f>IF(Flights[[#This Row],[Arrival Delay]] = "", "Cancelled", IF(Flights[[#This Row],[Arrival Delay]]&gt;15, "Delayed", "On time"))</f>
        <v>On time</v>
      </c>
      <c r="X1401" t="str">
        <f>IF(Flights[[#This Row],[Status]]&lt;&gt;"Delayed","", IF(Flights[[#This Row],[Arrival Delay]]&gt;120, "Severe", IF(Flights[[#This Row],[Arrival Delay]]&gt;60, "Major", "Moderate")))</f>
        <v/>
      </c>
      <c r="Y1401" t="b">
        <v>0</v>
      </c>
      <c r="AA1401" t="str">
        <f>IF(OR(AND(Flights[[#This Row],[Status]]="Cancelled", Flights[[#This Row],[Cancellation Reason]]="Airline/Carrier"), Flights[[#This Row],[Delay Type]]="Severe"), "Yes", "No")</f>
        <v>No</v>
      </c>
    </row>
    <row r="1402" spans="1:27" x14ac:dyDescent="0.3">
      <c r="A1402" s="3">
        <v>42115</v>
      </c>
      <c r="B1402" s="22">
        <f>WEEKNUM(Flights[[#This Row],[Date]], 1)</f>
        <v>17</v>
      </c>
      <c r="C1402" s="22">
        <f>WEEKDAY(Flights[[#This Row],[Date]],1)</f>
        <v>3</v>
      </c>
      <c r="D1402" t="s">
        <v>977</v>
      </c>
      <c r="E1402" t="s">
        <v>1990</v>
      </c>
      <c r="F1402" t="s">
        <v>0</v>
      </c>
      <c r="G1402" t="s">
        <v>9</v>
      </c>
      <c r="H1402" t="str">
        <f>_xlfn.XLOOKUP(Flights[[#This Row],[Destination]], Airports!$A$2:$A$78, Airports!$D$2:$D$78)</f>
        <v>San Francisco</v>
      </c>
      <c r="I1402" t="str" cm="1">
        <f t="array" ref="I1402">_xlfn.XLOOKUP(Flights[[#This Row],[Destination]],_xlfn._TRO_TRAILING( Airports!A:A),_xlfn._TRO_TRAILING( Airports!E:E), "Not found")</f>
        <v>CA</v>
      </c>
      <c r="J1402" s="1">
        <v>0.29166666666666669</v>
      </c>
      <c r="K1402" s="22">
        <f>HOUR(Flights[[#This Row],[Scheduled Departure]])</f>
        <v>7</v>
      </c>
      <c r="L1402" s="1">
        <v>0.29097222222222224</v>
      </c>
      <c r="M1402">
        <f>(L1402-J1402)*24*60</f>
        <v>-0.99999999999999645</v>
      </c>
      <c r="N1402" s="16">
        <f>Flights[[#This Row],[Length (min)]]/60</f>
        <v>1.4333333333333333</v>
      </c>
      <c r="O1402">
        <v>86</v>
      </c>
      <c r="P1402">
        <v>337</v>
      </c>
      <c r="Q1402" s="18">
        <f>IFERROR(Flights[[#This Row],[Distance]]/Flights[[#This Row],[Length (hr)]], "")</f>
        <v>235.11627906976744</v>
      </c>
      <c r="R1402" s="1">
        <v>0.35138888888888886</v>
      </c>
      <c r="S1402" s="1" t="str">
        <f>IF(Flights[[#This Row],[Length (hr)]]&lt;2, "No meal", IF(Flights[[#This Row],[Length (hr)]]&lt;3.5, "Light meal", "Full meal"))</f>
        <v>No meal</v>
      </c>
      <c r="T1402" s="1" t="str">
        <f>IF(AND(Flights[[#This Row],[Airline]]="US Airways", Flights[[#This Row],[Meal]]="Full Meal"), "Yes", "No")</f>
        <v>No</v>
      </c>
      <c r="U1402" s="1">
        <v>0.35069444444444442</v>
      </c>
      <c r="V1402">
        <v>-1</v>
      </c>
      <c r="W1402" s="1" t="str">
        <f>IF(Flights[[#This Row],[Arrival Delay]] = "", "Cancelled", IF(Flights[[#This Row],[Arrival Delay]]&gt;15, "Delayed", "On time"))</f>
        <v>On time</v>
      </c>
      <c r="X1402" t="str">
        <f>IF(Flights[[#This Row],[Status]]&lt;&gt;"Delayed","", IF(Flights[[#This Row],[Arrival Delay]]&gt;120, "Severe", IF(Flights[[#This Row],[Arrival Delay]]&gt;60, "Major", "Moderate")))</f>
        <v/>
      </c>
      <c r="Y1402" t="b">
        <v>0</v>
      </c>
      <c r="AA1402" t="str">
        <f>IF(OR(AND(Flights[[#This Row],[Status]]="Cancelled", Flights[[#This Row],[Cancellation Reason]]="Airline/Carrier"), Flights[[#This Row],[Delay Type]]="Severe"), "Yes", "No")</f>
        <v>No</v>
      </c>
    </row>
    <row r="1403" spans="1:27" x14ac:dyDescent="0.3">
      <c r="A1403" s="3">
        <v>42115</v>
      </c>
      <c r="B1403" s="22">
        <f>WEEKNUM(Flights[[#This Row],[Date]], 1)</f>
        <v>17</v>
      </c>
      <c r="C1403" s="22">
        <f>WEEKDAY(Flights[[#This Row],[Date]],1)</f>
        <v>3</v>
      </c>
      <c r="D1403" t="s">
        <v>844</v>
      </c>
      <c r="E1403" t="s">
        <v>1994</v>
      </c>
      <c r="F1403" t="s">
        <v>0</v>
      </c>
      <c r="G1403" t="s">
        <v>7</v>
      </c>
      <c r="H1403" t="str">
        <f>_xlfn.XLOOKUP(Flights[[#This Row],[Destination]], Airports!$A$2:$A$78, Airports!$D$2:$D$78)</f>
        <v>Austin</v>
      </c>
      <c r="I1403" t="str" cm="1">
        <f t="array" ref="I1403">_xlfn.XLOOKUP(Flights[[#This Row],[Destination]],_xlfn._TRO_TRAILING( Airports!A:A),_xlfn._TRO_TRAILING( Airports!E:E), "Not found")</f>
        <v>TX</v>
      </c>
      <c r="J1403" s="1">
        <v>0.3611111111111111</v>
      </c>
      <c r="K1403" s="22">
        <f>HOUR(Flights[[#This Row],[Scheduled Departure]])</f>
        <v>8</v>
      </c>
      <c r="L1403" s="1">
        <v>0.35555555555555557</v>
      </c>
      <c r="M1403">
        <f>(L1403-J1403)*24*60</f>
        <v>-7.9999999999999716</v>
      </c>
      <c r="N1403" s="16">
        <f>Flights[[#This Row],[Length (min)]]/60</f>
        <v>3.0166666666666666</v>
      </c>
      <c r="O1403">
        <v>181</v>
      </c>
      <c r="P1403">
        <v>1242</v>
      </c>
      <c r="Q1403" s="18">
        <f>IFERROR(Flights[[#This Row],[Distance]]/Flights[[#This Row],[Length (hr)]], "")</f>
        <v>411.71270718232046</v>
      </c>
      <c r="R1403" s="1">
        <v>0.57013888888888886</v>
      </c>
      <c r="S1403" s="1" t="str">
        <f>IF(Flights[[#This Row],[Length (hr)]]&lt;2, "No meal", IF(Flights[[#This Row],[Length (hr)]]&lt;3.5, "Light meal", "Full meal"))</f>
        <v>Light meal</v>
      </c>
      <c r="T1403" s="1" t="str">
        <f>IF(AND(Flights[[#This Row],[Airline]]="US Airways", Flights[[#This Row],[Meal]]="Full Meal"), "Yes", "No")</f>
        <v>No</v>
      </c>
      <c r="U1403" s="1">
        <v>0.56458333333333333</v>
      </c>
      <c r="V1403">
        <v>-8</v>
      </c>
      <c r="W1403" s="1" t="str">
        <f>IF(Flights[[#This Row],[Arrival Delay]] = "", "Cancelled", IF(Flights[[#This Row],[Arrival Delay]]&gt;15, "Delayed", "On time"))</f>
        <v>On time</v>
      </c>
      <c r="X1403" t="str">
        <f>IF(Flights[[#This Row],[Status]]&lt;&gt;"Delayed","", IF(Flights[[#This Row],[Arrival Delay]]&gt;120, "Severe", IF(Flights[[#This Row],[Arrival Delay]]&gt;60, "Major", "Moderate")))</f>
        <v/>
      </c>
      <c r="Y1403" t="b">
        <v>0</v>
      </c>
      <c r="AA1403" t="str">
        <f>IF(OR(AND(Flights[[#This Row],[Status]]="Cancelled", Flights[[#This Row],[Cancellation Reason]]="Airline/Carrier"), Flights[[#This Row],[Delay Type]]="Severe"), "Yes", "No")</f>
        <v>No</v>
      </c>
    </row>
    <row r="1404" spans="1:27" x14ac:dyDescent="0.3">
      <c r="A1404" s="3">
        <v>42115</v>
      </c>
      <c r="B1404" s="22">
        <f>WEEKNUM(Flights[[#This Row],[Date]], 1)</f>
        <v>17</v>
      </c>
      <c r="C1404" s="22">
        <f>WEEKDAY(Flights[[#This Row],[Date]],1)</f>
        <v>3</v>
      </c>
      <c r="D1404" t="s">
        <v>803</v>
      </c>
      <c r="E1404" t="s">
        <v>1994</v>
      </c>
      <c r="F1404" t="s">
        <v>0</v>
      </c>
      <c r="G1404" t="s">
        <v>318</v>
      </c>
      <c r="H1404" t="str">
        <f>_xlfn.XLOOKUP(Flights[[#This Row],[Destination]], Airports!$A$2:$A$78, Airports!$D$2:$D$78)</f>
        <v>Oakland</v>
      </c>
      <c r="I1404" t="str" cm="1">
        <f t="array" ref="I1404">_xlfn.XLOOKUP(Flights[[#This Row],[Destination]],_xlfn._TRO_TRAILING( Airports!A:A),_xlfn._TRO_TRAILING( Airports!E:E), "Not found")</f>
        <v>CA</v>
      </c>
      <c r="J1404" s="1">
        <v>0.38194444444444442</v>
      </c>
      <c r="K1404" s="22">
        <f>HOUR(Flights[[#This Row],[Scheduled Departure]])</f>
        <v>9</v>
      </c>
      <c r="L1404" s="1">
        <v>0.37708333333333333</v>
      </c>
      <c r="M1404">
        <f>(L1404-J1404)*24*60</f>
        <v>-6.9999999999999751</v>
      </c>
      <c r="N1404" s="16">
        <f>Flights[[#This Row],[Length (min)]]/60</f>
        <v>1.2833333333333334</v>
      </c>
      <c r="O1404">
        <v>77</v>
      </c>
      <c r="P1404">
        <v>337</v>
      </c>
      <c r="Q1404" s="18">
        <f>IFERROR(Flights[[#This Row],[Distance]]/Flights[[#This Row],[Length (hr)]], "")</f>
        <v>262.59740259740255</v>
      </c>
      <c r="R1404" s="1">
        <v>0.44305555555555554</v>
      </c>
      <c r="S1404" s="1" t="str">
        <f>IF(Flights[[#This Row],[Length (hr)]]&lt;2, "No meal", IF(Flights[[#This Row],[Length (hr)]]&lt;3.5, "Light meal", "Full meal"))</f>
        <v>No meal</v>
      </c>
      <c r="T1404" s="1" t="str">
        <f>IF(AND(Flights[[#This Row],[Airline]]="US Airways", Flights[[#This Row],[Meal]]="Full Meal"), "Yes", "No")</f>
        <v>No</v>
      </c>
      <c r="U1404" s="1">
        <v>0.43055555555555558</v>
      </c>
      <c r="V1404">
        <v>-18</v>
      </c>
      <c r="W1404" s="1" t="str">
        <f>IF(Flights[[#This Row],[Arrival Delay]] = "", "Cancelled", IF(Flights[[#This Row],[Arrival Delay]]&gt;15, "Delayed", "On time"))</f>
        <v>On time</v>
      </c>
      <c r="X1404" t="str">
        <f>IF(Flights[[#This Row],[Status]]&lt;&gt;"Delayed","", IF(Flights[[#This Row],[Arrival Delay]]&gt;120, "Severe", IF(Flights[[#This Row],[Arrival Delay]]&gt;60, "Major", "Moderate")))</f>
        <v/>
      </c>
      <c r="Y1404" t="b">
        <v>0</v>
      </c>
      <c r="AA1404" t="str">
        <f>IF(OR(AND(Flights[[#This Row],[Status]]="Cancelled", Flights[[#This Row],[Cancellation Reason]]="Airline/Carrier"), Flights[[#This Row],[Delay Type]]="Severe"), "Yes", "No")</f>
        <v>No</v>
      </c>
    </row>
    <row r="1405" spans="1:27" x14ac:dyDescent="0.3">
      <c r="A1405" s="3">
        <v>42115</v>
      </c>
      <c r="B1405" s="22">
        <f>WEEKNUM(Flights[[#This Row],[Date]], 1)</f>
        <v>17</v>
      </c>
      <c r="C1405" s="22">
        <f>WEEKDAY(Flights[[#This Row],[Date]],1)</f>
        <v>3</v>
      </c>
      <c r="D1405" t="s">
        <v>1295</v>
      </c>
      <c r="E1405" t="s">
        <v>1995</v>
      </c>
      <c r="F1405" t="s">
        <v>0</v>
      </c>
      <c r="G1405" t="s">
        <v>15</v>
      </c>
      <c r="H1405" t="str">
        <f>_xlfn.XLOOKUP(Flights[[#This Row],[Destination]], Airports!$A$2:$A$78, Airports!$D$2:$D$78)</f>
        <v>Las Vegas</v>
      </c>
      <c r="I1405" t="str" cm="1">
        <f t="array" ref="I1405">_xlfn.XLOOKUP(Flights[[#This Row],[Destination]],_xlfn._TRO_TRAILING( Airports!A:A),_xlfn._TRO_TRAILING( Airports!E:E), "Not found")</f>
        <v>NV</v>
      </c>
      <c r="J1405" s="1">
        <v>0.38541666666666669</v>
      </c>
      <c r="K1405" s="22">
        <f>HOUR(Flights[[#This Row],[Scheduled Departure]])</f>
        <v>9</v>
      </c>
      <c r="L1405" s="1">
        <v>0.38194444444444442</v>
      </c>
      <c r="M1405">
        <f>(L1405-J1405)*24*60</f>
        <v>-5.0000000000000622</v>
      </c>
      <c r="N1405" s="16">
        <f>Flights[[#This Row],[Length (min)]]/60</f>
        <v>1.25</v>
      </c>
      <c r="O1405">
        <v>75</v>
      </c>
      <c r="P1405">
        <v>236</v>
      </c>
      <c r="Q1405" s="18">
        <f>IFERROR(Flights[[#This Row],[Distance]]/Flights[[#This Row],[Length (hr)]], "")</f>
        <v>188.8</v>
      </c>
      <c r="R1405" s="1">
        <v>0.43055555555555558</v>
      </c>
      <c r="S1405" s="1" t="str">
        <f>IF(Flights[[#This Row],[Length (hr)]]&lt;2, "No meal", IF(Flights[[#This Row],[Length (hr)]]&lt;3.5, "Light meal", "Full meal"))</f>
        <v>No meal</v>
      </c>
      <c r="T1405" s="1" t="str">
        <f>IF(AND(Flights[[#This Row],[Airline]]="US Airways", Flights[[#This Row],[Meal]]="Full Meal"), "Yes", "No")</f>
        <v>No</v>
      </c>
      <c r="U1405" s="1">
        <v>0.43402777777777779</v>
      </c>
      <c r="V1405">
        <v>5</v>
      </c>
      <c r="W1405" s="1" t="str">
        <f>IF(Flights[[#This Row],[Arrival Delay]] = "", "Cancelled", IF(Flights[[#This Row],[Arrival Delay]]&gt;15, "Delayed", "On time"))</f>
        <v>On time</v>
      </c>
      <c r="X1405" t="str">
        <f>IF(Flights[[#This Row],[Status]]&lt;&gt;"Delayed","", IF(Flights[[#This Row],[Arrival Delay]]&gt;120, "Severe", IF(Flights[[#This Row],[Arrival Delay]]&gt;60, "Major", "Moderate")))</f>
        <v/>
      </c>
      <c r="Y1405" t="b">
        <v>0</v>
      </c>
      <c r="AA1405" t="str">
        <f>IF(OR(AND(Flights[[#This Row],[Status]]="Cancelled", Flights[[#This Row],[Cancellation Reason]]="Airline/Carrier"), Flights[[#This Row],[Delay Type]]="Severe"), "Yes", "No")</f>
        <v>No</v>
      </c>
    </row>
    <row r="1406" spans="1:27" x14ac:dyDescent="0.3">
      <c r="A1406" s="3">
        <v>42115</v>
      </c>
      <c r="B1406" s="22">
        <f>WEEKNUM(Flights[[#This Row],[Date]], 1)</f>
        <v>17</v>
      </c>
      <c r="C1406" s="22">
        <f>WEEKDAY(Flights[[#This Row],[Date]],1)</f>
        <v>3</v>
      </c>
      <c r="D1406" t="s">
        <v>842</v>
      </c>
      <c r="E1406" t="s">
        <v>1995</v>
      </c>
      <c r="F1406" t="s">
        <v>0</v>
      </c>
      <c r="G1406" t="s">
        <v>5</v>
      </c>
      <c r="H1406" t="str">
        <f>_xlfn.XLOOKUP(Flights[[#This Row],[Destination]], Airports!$A$2:$A$78, Airports!$D$2:$D$78)</f>
        <v>St. Louis</v>
      </c>
      <c r="I1406" t="str" cm="1">
        <f t="array" ref="I1406">_xlfn.XLOOKUP(Flights[[#This Row],[Destination]],_xlfn._TRO_TRAILING( Airports!A:A),_xlfn._TRO_TRAILING( Airports!E:E), "Not found")</f>
        <v>MO</v>
      </c>
      <c r="J1406" s="1">
        <v>0.44097222222222221</v>
      </c>
      <c r="K1406" s="22">
        <f>HOUR(Flights[[#This Row],[Scheduled Departure]])</f>
        <v>10</v>
      </c>
      <c r="L1406" s="1">
        <v>0.43888888888888888</v>
      </c>
      <c r="M1406">
        <f>(L1406-J1406)*24*60</f>
        <v>-2.9999999999999893</v>
      </c>
      <c r="N1406" s="16">
        <f>Flights[[#This Row],[Length (min)]]/60</f>
        <v>3.3833333333333333</v>
      </c>
      <c r="O1406">
        <v>203</v>
      </c>
      <c r="P1406">
        <v>1592</v>
      </c>
      <c r="Q1406" s="18">
        <f>IFERROR(Flights[[#This Row],[Distance]]/Flights[[#This Row],[Length (hr)]], "")</f>
        <v>470.54187192118229</v>
      </c>
      <c r="R1406" s="1">
        <v>0.67361111111111116</v>
      </c>
      <c r="S1406" s="1" t="str">
        <f>IF(Flights[[#This Row],[Length (hr)]]&lt;2, "No meal", IF(Flights[[#This Row],[Length (hr)]]&lt;3.5, "Light meal", "Full meal"))</f>
        <v>Light meal</v>
      </c>
      <c r="T1406" s="1" t="str">
        <f>IF(AND(Flights[[#This Row],[Airline]]="US Airways", Flights[[#This Row],[Meal]]="Full Meal"), "Yes", "No")</f>
        <v>No</v>
      </c>
      <c r="U1406" s="1">
        <v>0.66319444444444442</v>
      </c>
      <c r="V1406">
        <v>-15</v>
      </c>
      <c r="W1406" s="1" t="str">
        <f>IF(Flights[[#This Row],[Arrival Delay]] = "", "Cancelled", IF(Flights[[#This Row],[Arrival Delay]]&gt;15, "Delayed", "On time"))</f>
        <v>On time</v>
      </c>
      <c r="X1406" t="str">
        <f>IF(Flights[[#This Row],[Status]]&lt;&gt;"Delayed","", IF(Flights[[#This Row],[Arrival Delay]]&gt;120, "Severe", IF(Flights[[#This Row],[Arrival Delay]]&gt;60, "Major", "Moderate")))</f>
        <v/>
      </c>
      <c r="Y1406" t="b">
        <v>0</v>
      </c>
      <c r="AA1406" t="str">
        <f>IF(OR(AND(Flights[[#This Row],[Status]]="Cancelled", Flights[[#This Row],[Cancellation Reason]]="Airline/Carrier"), Flights[[#This Row],[Delay Type]]="Severe"), "Yes", "No")</f>
        <v>No</v>
      </c>
    </row>
    <row r="1407" spans="1:27" x14ac:dyDescent="0.3">
      <c r="A1407" s="3">
        <v>42115</v>
      </c>
      <c r="B1407" s="22">
        <f>WEEKNUM(Flights[[#This Row],[Date]], 1)</f>
        <v>17</v>
      </c>
      <c r="C1407" s="22">
        <f>WEEKDAY(Flights[[#This Row],[Date]],1)</f>
        <v>3</v>
      </c>
      <c r="D1407" t="s">
        <v>439</v>
      </c>
      <c r="E1407" t="s">
        <v>1990</v>
      </c>
      <c r="F1407" t="s">
        <v>0</v>
      </c>
      <c r="G1407" t="s">
        <v>281</v>
      </c>
      <c r="H1407" t="str">
        <f>_xlfn.XLOOKUP(Flights[[#This Row],[Destination]], Airports!$A$2:$A$78, Airports!$D$2:$D$78)</f>
        <v>Newark</v>
      </c>
      <c r="I1407" t="str" cm="1">
        <f t="array" ref="I1407">_xlfn.XLOOKUP(Flights[[#This Row],[Destination]],_xlfn._TRO_TRAILING( Airports!A:A),_xlfn._TRO_TRAILING( Airports!E:E), "Not found")</f>
        <v>NJ</v>
      </c>
      <c r="J1407" s="1">
        <v>0.49305555555555558</v>
      </c>
      <c r="K1407" s="22">
        <f>HOUR(Flights[[#This Row],[Scheduled Departure]])</f>
        <v>11</v>
      </c>
      <c r="L1407" s="1">
        <v>0.49722222222222223</v>
      </c>
      <c r="M1407">
        <f>(L1407-J1407)*24*60</f>
        <v>5.9999999999999787</v>
      </c>
      <c r="N1407" s="16">
        <f>Flights[[#This Row],[Length (min)]]/60</f>
        <v>5.15</v>
      </c>
      <c r="O1407">
        <v>309</v>
      </c>
      <c r="P1407">
        <v>2454</v>
      </c>
      <c r="Q1407" s="18">
        <f>IFERROR(Flights[[#This Row],[Distance]]/Flights[[#This Row],[Length (hr)]], "")</f>
        <v>476.504854368932</v>
      </c>
      <c r="R1407" s="1">
        <v>0.85555555555555551</v>
      </c>
      <c r="S1407" s="1" t="str">
        <f>IF(Flights[[#This Row],[Length (hr)]]&lt;2, "No meal", IF(Flights[[#This Row],[Length (hr)]]&lt;3.5, "Light meal", "Full meal"))</f>
        <v>Full meal</v>
      </c>
      <c r="T1407" s="1" t="str">
        <f>IF(AND(Flights[[#This Row],[Airline]]="US Airways", Flights[[#This Row],[Meal]]="Full Meal"), "Yes", "No")</f>
        <v>No</v>
      </c>
      <c r="U1407" s="1">
        <v>0.83680555555555558</v>
      </c>
      <c r="V1407">
        <v>-27</v>
      </c>
      <c r="W1407" s="1" t="str">
        <f>IF(Flights[[#This Row],[Arrival Delay]] = "", "Cancelled", IF(Flights[[#This Row],[Arrival Delay]]&gt;15, "Delayed", "On time"))</f>
        <v>On time</v>
      </c>
      <c r="X1407" t="str">
        <f>IF(Flights[[#This Row],[Status]]&lt;&gt;"Delayed","", IF(Flights[[#This Row],[Arrival Delay]]&gt;120, "Severe", IF(Flights[[#This Row],[Arrival Delay]]&gt;60, "Major", "Moderate")))</f>
        <v/>
      </c>
      <c r="Y1407" t="b">
        <v>0</v>
      </c>
      <c r="AA1407" t="str">
        <f>IF(OR(AND(Flights[[#This Row],[Status]]="Cancelled", Flights[[#This Row],[Cancellation Reason]]="Airline/Carrier"), Flights[[#This Row],[Delay Type]]="Severe"), "Yes", "No")</f>
        <v>No</v>
      </c>
    </row>
    <row r="1408" spans="1:27" x14ac:dyDescent="0.3">
      <c r="A1408" s="3">
        <v>42115</v>
      </c>
      <c r="B1408" s="22">
        <f>WEEKNUM(Flights[[#This Row],[Date]], 1)</f>
        <v>17</v>
      </c>
      <c r="C1408" s="22">
        <f>WEEKDAY(Flights[[#This Row],[Date]],1)</f>
        <v>3</v>
      </c>
      <c r="D1408" t="s">
        <v>570</v>
      </c>
      <c r="E1408" t="s">
        <v>1994</v>
      </c>
      <c r="F1408" t="s">
        <v>0</v>
      </c>
      <c r="G1408" t="s">
        <v>343</v>
      </c>
      <c r="H1408" t="str">
        <f>_xlfn.XLOOKUP(Flights[[#This Row],[Destination]], Airports!$A$2:$A$78, Airports!$D$2:$D$78)</f>
        <v>San Luis Obispo</v>
      </c>
      <c r="I1408" t="str" cm="1">
        <f t="array" ref="I1408">_xlfn.XLOOKUP(Flights[[#This Row],[Destination]],_xlfn._TRO_TRAILING( Airports!A:A),_xlfn._TRO_TRAILING( Airports!E:E), "Not found")</f>
        <v>CA</v>
      </c>
      <c r="J1408" s="1">
        <v>0.66666666666666663</v>
      </c>
      <c r="K1408" s="22">
        <f>HOUR(Flights[[#This Row],[Scheduled Departure]])</f>
        <v>16</v>
      </c>
      <c r="L1408" s="1">
        <v>0.66180555555555554</v>
      </c>
      <c r="M1408">
        <f>(L1408-J1408)*24*60</f>
        <v>-6.9999999999999751</v>
      </c>
      <c r="N1408" s="16">
        <f>Flights[[#This Row],[Length (min)]]/60</f>
        <v>0.96666666666666667</v>
      </c>
      <c r="O1408">
        <v>58</v>
      </c>
      <c r="P1408">
        <v>156</v>
      </c>
      <c r="Q1408" s="18">
        <f>IFERROR(Flights[[#This Row],[Distance]]/Flights[[#This Row],[Length (hr)]], "")</f>
        <v>161.37931034482759</v>
      </c>
      <c r="R1408" s="1">
        <v>0.70763888888888893</v>
      </c>
      <c r="S1408" s="1" t="str">
        <f>IF(Flights[[#This Row],[Length (hr)]]&lt;2, "No meal", IF(Flights[[#This Row],[Length (hr)]]&lt;3.5, "Light meal", "Full meal"))</f>
        <v>No meal</v>
      </c>
      <c r="T1408" s="1" t="str">
        <f>IF(AND(Flights[[#This Row],[Airline]]="US Airways", Flights[[#This Row],[Meal]]="Full Meal"), "Yes", "No")</f>
        <v>No</v>
      </c>
      <c r="U1408" s="1">
        <v>0.70208333333333328</v>
      </c>
      <c r="V1408">
        <v>-8</v>
      </c>
      <c r="W1408" s="1" t="str">
        <f>IF(Flights[[#This Row],[Arrival Delay]] = "", "Cancelled", IF(Flights[[#This Row],[Arrival Delay]]&gt;15, "Delayed", "On time"))</f>
        <v>On time</v>
      </c>
      <c r="X1408" t="str">
        <f>IF(Flights[[#This Row],[Status]]&lt;&gt;"Delayed","", IF(Flights[[#This Row],[Arrival Delay]]&gt;120, "Severe", IF(Flights[[#This Row],[Arrival Delay]]&gt;60, "Major", "Moderate")))</f>
        <v/>
      </c>
      <c r="Y1408" t="b">
        <v>0</v>
      </c>
      <c r="AA1408" t="str">
        <f>IF(OR(AND(Flights[[#This Row],[Status]]="Cancelled", Flights[[#This Row],[Cancellation Reason]]="Airline/Carrier"), Flights[[#This Row],[Delay Type]]="Severe"), "Yes", "No")</f>
        <v>No</v>
      </c>
    </row>
    <row r="1409" spans="1:27" x14ac:dyDescent="0.3">
      <c r="A1409" s="3">
        <v>42115</v>
      </c>
      <c r="B1409" s="22">
        <f>WEEKNUM(Flights[[#This Row],[Date]], 1)</f>
        <v>17</v>
      </c>
      <c r="C1409" s="22">
        <f>WEEKDAY(Flights[[#This Row],[Date]],1)</f>
        <v>3</v>
      </c>
      <c r="D1409" t="s">
        <v>1320</v>
      </c>
      <c r="E1409" t="s">
        <v>1995</v>
      </c>
      <c r="F1409" t="s">
        <v>0</v>
      </c>
      <c r="G1409" t="s">
        <v>273</v>
      </c>
      <c r="H1409" t="str">
        <f>_xlfn.XLOOKUP(Flights[[#This Row],[Destination]], Airports!$A$2:$A$78, Airports!$D$2:$D$78)</f>
        <v>Denver</v>
      </c>
      <c r="I1409" t="str" cm="1">
        <f t="array" ref="I1409">_xlfn.XLOOKUP(Flights[[#This Row],[Destination]],_xlfn._TRO_TRAILING( Airports!A:A),_xlfn._TRO_TRAILING( Airports!E:E), "Not found")</f>
        <v>CO</v>
      </c>
      <c r="J1409" s="1">
        <v>0.67361111111111116</v>
      </c>
      <c r="K1409" s="22">
        <f>HOUR(Flights[[#This Row],[Scheduled Departure]])</f>
        <v>16</v>
      </c>
      <c r="L1409" s="1">
        <v>0.67083333333333328</v>
      </c>
      <c r="M1409">
        <f>(L1409-J1409)*24*60</f>
        <v>-4.0000000000001457</v>
      </c>
      <c r="N1409" s="16">
        <f>Flights[[#This Row],[Length (min)]]/60</f>
        <v>2.2000000000000002</v>
      </c>
      <c r="O1409">
        <v>132</v>
      </c>
      <c r="P1409">
        <v>862</v>
      </c>
      <c r="Q1409" s="18">
        <f>IFERROR(Flights[[#This Row],[Distance]]/Flights[[#This Row],[Length (hr)]], "")</f>
        <v>391.81818181818181</v>
      </c>
      <c r="R1409" s="1">
        <v>0.8125</v>
      </c>
      <c r="S1409" s="1" t="str">
        <f>IF(Flights[[#This Row],[Length (hr)]]&lt;2, "No meal", IF(Flights[[#This Row],[Length (hr)]]&lt;3.5, "Light meal", "Full meal"))</f>
        <v>Light meal</v>
      </c>
      <c r="T1409" s="1" t="str">
        <f>IF(AND(Flights[[#This Row],[Airline]]="US Airways", Flights[[#This Row],[Meal]]="Full Meal"), "Yes", "No")</f>
        <v>No</v>
      </c>
      <c r="U1409" s="1">
        <v>0.8041666666666667</v>
      </c>
      <c r="V1409">
        <v>-12</v>
      </c>
      <c r="W1409" s="1" t="str">
        <f>IF(Flights[[#This Row],[Arrival Delay]] = "", "Cancelled", IF(Flights[[#This Row],[Arrival Delay]]&gt;15, "Delayed", "On time"))</f>
        <v>On time</v>
      </c>
      <c r="X1409" t="str">
        <f>IF(Flights[[#This Row],[Status]]&lt;&gt;"Delayed","", IF(Flights[[#This Row],[Arrival Delay]]&gt;120, "Severe", IF(Flights[[#This Row],[Arrival Delay]]&gt;60, "Major", "Moderate")))</f>
        <v/>
      </c>
      <c r="Y1409" t="b">
        <v>0</v>
      </c>
      <c r="AA1409" t="str">
        <f>IF(OR(AND(Flights[[#This Row],[Status]]="Cancelled", Flights[[#This Row],[Cancellation Reason]]="Airline/Carrier"), Flights[[#This Row],[Delay Type]]="Severe"), "Yes", "No")</f>
        <v>No</v>
      </c>
    </row>
    <row r="1410" spans="1:27" x14ac:dyDescent="0.3">
      <c r="A1410" s="3">
        <v>42115</v>
      </c>
      <c r="B1410" s="22">
        <f>WEEKNUM(Flights[[#This Row],[Date]], 1)</f>
        <v>17</v>
      </c>
      <c r="C1410" s="22">
        <f>WEEKDAY(Flights[[#This Row],[Date]],1)</f>
        <v>3</v>
      </c>
      <c r="D1410" t="s">
        <v>683</v>
      </c>
      <c r="E1410" t="s">
        <v>1990</v>
      </c>
      <c r="F1410" t="s">
        <v>0</v>
      </c>
      <c r="G1410" t="s">
        <v>316</v>
      </c>
      <c r="H1410" t="str">
        <f>_xlfn.XLOOKUP(Flights[[#This Row],[Destination]], Airports!$A$2:$A$78, Airports!$D$2:$D$78)</f>
        <v>New Orleans</v>
      </c>
      <c r="I1410" t="str" cm="1">
        <f t="array" ref="I1410">_xlfn.XLOOKUP(Flights[[#This Row],[Destination]],_xlfn._TRO_TRAILING( Airports!A:A),_xlfn._TRO_TRAILING( Airports!E:E), "Not found")</f>
        <v>LA</v>
      </c>
      <c r="J1410" s="1">
        <v>0.98750000000000004</v>
      </c>
      <c r="K1410" s="22">
        <f>HOUR(Flights[[#This Row],[Scheduled Departure]])</f>
        <v>23</v>
      </c>
      <c r="L1410" s="1">
        <v>0.9819444444444444</v>
      </c>
      <c r="M1410">
        <f>(L1410-J1410)*24*60</f>
        <v>-8.0000000000001315</v>
      </c>
      <c r="N1410" s="16">
        <f>Flights[[#This Row],[Length (min)]]/60</f>
        <v>3.2</v>
      </c>
      <c r="O1410">
        <v>192</v>
      </c>
      <c r="P1410">
        <v>1670</v>
      </c>
      <c r="Q1410" s="18">
        <f>IFERROR(Flights[[#This Row],[Distance]]/Flights[[#This Row],[Length (hr)]], "")</f>
        <v>521.875</v>
      </c>
      <c r="R1410" s="1">
        <v>0.22638888888888889</v>
      </c>
      <c r="S1410" s="1" t="str">
        <f>IF(Flights[[#This Row],[Length (hr)]]&lt;2, "No meal", IF(Flights[[#This Row],[Length (hr)]]&lt;3.5, "Light meal", "Full meal"))</f>
        <v>Light meal</v>
      </c>
      <c r="T1410" s="1" t="str">
        <f>IF(AND(Flights[[#This Row],[Airline]]="US Airways", Flights[[#This Row],[Meal]]="Full Meal"), "Yes", "No")</f>
        <v>No</v>
      </c>
      <c r="U1410" s="1">
        <v>0.1986111111111111</v>
      </c>
      <c r="V1410">
        <v>-40</v>
      </c>
      <c r="W1410" s="1" t="str">
        <f>IF(Flights[[#This Row],[Arrival Delay]] = "", "Cancelled", IF(Flights[[#This Row],[Arrival Delay]]&gt;15, "Delayed", "On time"))</f>
        <v>On time</v>
      </c>
      <c r="X1410" t="str">
        <f>IF(Flights[[#This Row],[Status]]&lt;&gt;"Delayed","", IF(Flights[[#This Row],[Arrival Delay]]&gt;120, "Severe", IF(Flights[[#This Row],[Arrival Delay]]&gt;60, "Major", "Moderate")))</f>
        <v/>
      </c>
      <c r="Y1410" t="b">
        <v>0</v>
      </c>
      <c r="AA1410" t="str">
        <f>IF(OR(AND(Flights[[#This Row],[Status]]="Cancelled", Flights[[#This Row],[Cancellation Reason]]="Airline/Carrier"), Flights[[#This Row],[Delay Type]]="Severe"), "Yes", "No")</f>
        <v>No</v>
      </c>
    </row>
    <row r="1411" spans="1:27" x14ac:dyDescent="0.3">
      <c r="A1411" s="3">
        <v>42116</v>
      </c>
      <c r="B1411" s="22">
        <f>WEEKNUM(Flights[[#This Row],[Date]], 1)</f>
        <v>17</v>
      </c>
      <c r="C1411" s="22">
        <f>WEEKDAY(Flights[[#This Row],[Date]],1)</f>
        <v>4</v>
      </c>
      <c r="D1411" t="s">
        <v>1281</v>
      </c>
      <c r="E1411" t="s">
        <v>1995</v>
      </c>
      <c r="F1411" t="s">
        <v>0</v>
      </c>
      <c r="G1411" t="s">
        <v>306</v>
      </c>
      <c r="H1411" t="str">
        <f>_xlfn.XLOOKUP(Flights[[#This Row],[Destination]], Airports!$A$2:$A$78, Airports!$D$2:$D$78)</f>
        <v>Chicago</v>
      </c>
      <c r="I1411" t="str" cm="1">
        <f t="array" ref="I1411">_xlfn.XLOOKUP(Flights[[#This Row],[Destination]],_xlfn._TRO_TRAILING( Airports!A:A),_xlfn._TRO_TRAILING( Airports!E:E), "Not found")</f>
        <v>IL</v>
      </c>
      <c r="J1411" s="1">
        <v>0.25694444444444442</v>
      </c>
      <c r="K1411" s="22">
        <f>HOUR(Flights[[#This Row],[Scheduled Departure]])</f>
        <v>6</v>
      </c>
      <c r="L1411" s="1">
        <v>0.2638888888888889</v>
      </c>
      <c r="M1411">
        <f>(L1411-J1411)*24*60</f>
        <v>10.000000000000044</v>
      </c>
      <c r="N1411" s="16">
        <f>Flights[[#This Row],[Length (min)]]/60</f>
        <v>3.7666666666666666</v>
      </c>
      <c r="O1411">
        <v>226</v>
      </c>
      <c r="P1411">
        <v>1750</v>
      </c>
      <c r="Q1411" s="18">
        <f>IFERROR(Flights[[#This Row],[Distance]]/Flights[[#This Row],[Length (hr)]], "")</f>
        <v>464.60176991150445</v>
      </c>
      <c r="R1411" s="1">
        <v>0.51388888888888884</v>
      </c>
      <c r="S1411" s="1" t="str">
        <f>IF(Flights[[#This Row],[Length (hr)]]&lt;2, "No meal", IF(Flights[[#This Row],[Length (hr)]]&lt;3.5, "Light meal", "Full meal"))</f>
        <v>Full meal</v>
      </c>
      <c r="T1411" s="1" t="str">
        <f>IF(AND(Flights[[#This Row],[Airline]]="US Airways", Flights[[#This Row],[Meal]]="Full Meal"), "Yes", "No")</f>
        <v>No</v>
      </c>
      <c r="U1411" s="1">
        <v>0.50416666666666665</v>
      </c>
      <c r="V1411">
        <v>-14</v>
      </c>
      <c r="W1411" s="1" t="str">
        <f>IF(Flights[[#This Row],[Arrival Delay]] = "", "Cancelled", IF(Flights[[#This Row],[Arrival Delay]]&gt;15, "Delayed", "On time"))</f>
        <v>On time</v>
      </c>
      <c r="X1411" t="str">
        <f>IF(Flights[[#This Row],[Status]]&lt;&gt;"Delayed","", IF(Flights[[#This Row],[Arrival Delay]]&gt;120, "Severe", IF(Flights[[#This Row],[Arrival Delay]]&gt;60, "Major", "Moderate")))</f>
        <v/>
      </c>
      <c r="Y1411" t="b">
        <v>0</v>
      </c>
      <c r="AA1411" t="str">
        <f>IF(OR(AND(Flights[[#This Row],[Status]]="Cancelled", Flights[[#This Row],[Cancellation Reason]]="Airline/Carrier"), Flights[[#This Row],[Delay Type]]="Severe"), "Yes", "No")</f>
        <v>No</v>
      </c>
    </row>
    <row r="1412" spans="1:27" x14ac:dyDescent="0.3">
      <c r="A1412" s="3">
        <v>42116</v>
      </c>
      <c r="B1412" s="22">
        <f>WEEKNUM(Flights[[#This Row],[Date]], 1)</f>
        <v>17</v>
      </c>
      <c r="C1412" s="22">
        <f>WEEKDAY(Flights[[#This Row],[Date]],1)</f>
        <v>4</v>
      </c>
      <c r="D1412" t="s">
        <v>38</v>
      </c>
      <c r="E1412" t="s">
        <v>1987</v>
      </c>
      <c r="F1412" t="s">
        <v>0</v>
      </c>
      <c r="G1412" t="s">
        <v>7</v>
      </c>
      <c r="H1412" t="str">
        <f>_xlfn.XLOOKUP(Flights[[#This Row],[Destination]], Airports!$A$2:$A$78, Airports!$D$2:$D$78)</f>
        <v>Austin</v>
      </c>
      <c r="I1412" t="str" cm="1">
        <f t="array" ref="I1412">_xlfn.XLOOKUP(Flights[[#This Row],[Destination]],_xlfn._TRO_TRAILING( Airports!A:A),_xlfn._TRO_TRAILING( Airports!E:E), "Not found")</f>
        <v>TX</v>
      </c>
      <c r="J1412" s="1">
        <v>0.27083333333333331</v>
      </c>
      <c r="K1412" s="22">
        <f>HOUR(Flights[[#This Row],[Scheduled Departure]])</f>
        <v>6</v>
      </c>
      <c r="L1412" s="1">
        <v>0.26319444444444445</v>
      </c>
      <c r="M1412">
        <f>(L1412-J1412)*24*60</f>
        <v>-10.999999999999961</v>
      </c>
      <c r="N1412" s="16">
        <f>Flights[[#This Row],[Length (min)]]/60</f>
        <v>2.7</v>
      </c>
      <c r="O1412">
        <v>162</v>
      </c>
      <c r="P1412">
        <v>1242</v>
      </c>
      <c r="Q1412" s="18">
        <f>IFERROR(Flights[[#This Row],[Distance]]/Flights[[#This Row],[Length (hr)]], "")</f>
        <v>459.99999999999994</v>
      </c>
      <c r="R1412" s="1">
        <v>0.47986111111111113</v>
      </c>
      <c r="S1412" s="1" t="str">
        <f>IF(Flights[[#This Row],[Length (hr)]]&lt;2, "No meal", IF(Flights[[#This Row],[Length (hr)]]&lt;3.5, "Light meal", "Full meal"))</f>
        <v>Light meal</v>
      </c>
      <c r="T1412" s="1" t="str">
        <f>IF(AND(Flights[[#This Row],[Airline]]="US Airways", Flights[[#This Row],[Meal]]="Full Meal"), "Yes", "No")</f>
        <v>No</v>
      </c>
      <c r="U1412" s="1">
        <v>0.45902777777777776</v>
      </c>
      <c r="V1412">
        <v>-30</v>
      </c>
      <c r="W1412" s="1" t="str">
        <f>IF(Flights[[#This Row],[Arrival Delay]] = "", "Cancelled", IF(Flights[[#This Row],[Arrival Delay]]&gt;15, "Delayed", "On time"))</f>
        <v>On time</v>
      </c>
      <c r="X1412" t="str">
        <f>IF(Flights[[#This Row],[Status]]&lt;&gt;"Delayed","", IF(Flights[[#This Row],[Arrival Delay]]&gt;120, "Severe", IF(Flights[[#This Row],[Arrival Delay]]&gt;60, "Major", "Moderate")))</f>
        <v/>
      </c>
      <c r="Y1412" t="b">
        <v>0</v>
      </c>
      <c r="AA1412" t="str">
        <f>IF(OR(AND(Flights[[#This Row],[Status]]="Cancelled", Flights[[#This Row],[Cancellation Reason]]="Airline/Carrier"), Flights[[#This Row],[Delay Type]]="Severe"), "Yes", "No")</f>
        <v>No</v>
      </c>
    </row>
    <row r="1413" spans="1:27" x14ac:dyDescent="0.3">
      <c r="A1413" s="3">
        <v>42116</v>
      </c>
      <c r="B1413" s="22">
        <f>WEEKNUM(Flights[[#This Row],[Date]], 1)</f>
        <v>17</v>
      </c>
      <c r="C1413" s="22">
        <f>WEEKDAY(Flights[[#This Row],[Date]],1)</f>
        <v>4</v>
      </c>
      <c r="D1413" t="s">
        <v>796</v>
      </c>
      <c r="E1413" t="s">
        <v>1994</v>
      </c>
      <c r="F1413" t="s">
        <v>0</v>
      </c>
      <c r="G1413" t="s">
        <v>347</v>
      </c>
      <c r="H1413" t="str">
        <f>_xlfn.XLOOKUP(Flights[[#This Row],[Destination]], Airports!$A$2:$A$78, Airports!$D$2:$D$78)</f>
        <v>San Jose</v>
      </c>
      <c r="I1413" t="str" cm="1">
        <f t="array" ref="I1413">_xlfn.XLOOKUP(Flights[[#This Row],[Destination]],_xlfn._TRO_TRAILING( Airports!A:A),_xlfn._TRO_TRAILING( Airports!E:E), "Not found")</f>
        <v>CA</v>
      </c>
      <c r="J1413" s="1">
        <v>0.28125</v>
      </c>
      <c r="K1413" s="22">
        <f>HOUR(Flights[[#This Row],[Scheduled Departure]])</f>
        <v>6</v>
      </c>
      <c r="L1413" s="1">
        <v>0.27708333333333335</v>
      </c>
      <c r="M1413">
        <f>(L1413-J1413)*24*60</f>
        <v>-5.9999999999999787</v>
      </c>
      <c r="N1413" s="16">
        <f>Flights[[#This Row],[Length (min)]]/60</f>
        <v>1.2666666666666666</v>
      </c>
      <c r="O1413">
        <v>76</v>
      </c>
      <c r="P1413">
        <v>308</v>
      </c>
      <c r="Q1413" s="18">
        <f>IFERROR(Flights[[#This Row],[Distance]]/Flights[[#This Row],[Length (hr)]], "")</f>
        <v>243.15789473684211</v>
      </c>
      <c r="R1413" s="1">
        <v>0.33888888888888891</v>
      </c>
      <c r="S1413" s="1" t="str">
        <f>IF(Flights[[#This Row],[Length (hr)]]&lt;2, "No meal", IF(Flights[[#This Row],[Length (hr)]]&lt;3.5, "Light meal", "Full meal"))</f>
        <v>No meal</v>
      </c>
      <c r="T1413" s="1" t="str">
        <f>IF(AND(Flights[[#This Row],[Airline]]="US Airways", Flights[[#This Row],[Meal]]="Full Meal"), "Yes", "No")</f>
        <v>No</v>
      </c>
      <c r="U1413" s="1">
        <v>0.3298611111111111</v>
      </c>
      <c r="V1413">
        <v>-13</v>
      </c>
      <c r="W1413" s="1" t="str">
        <f>IF(Flights[[#This Row],[Arrival Delay]] = "", "Cancelled", IF(Flights[[#This Row],[Arrival Delay]]&gt;15, "Delayed", "On time"))</f>
        <v>On time</v>
      </c>
      <c r="X1413" t="str">
        <f>IF(Flights[[#This Row],[Status]]&lt;&gt;"Delayed","", IF(Flights[[#This Row],[Arrival Delay]]&gt;120, "Severe", IF(Flights[[#This Row],[Arrival Delay]]&gt;60, "Major", "Moderate")))</f>
        <v/>
      </c>
      <c r="Y1413" t="b">
        <v>0</v>
      </c>
      <c r="AA1413" t="str">
        <f>IF(OR(AND(Flights[[#This Row],[Status]]="Cancelled", Flights[[#This Row],[Cancellation Reason]]="Airline/Carrier"), Flights[[#This Row],[Delay Type]]="Severe"), "Yes", "No")</f>
        <v>No</v>
      </c>
    </row>
    <row r="1414" spans="1:27" x14ac:dyDescent="0.3">
      <c r="A1414" s="3">
        <v>42116</v>
      </c>
      <c r="B1414" s="22">
        <f>WEEKNUM(Flights[[#This Row],[Date]], 1)</f>
        <v>17</v>
      </c>
      <c r="C1414" s="22">
        <f>WEEKDAY(Flights[[#This Row],[Date]],1)</f>
        <v>4</v>
      </c>
      <c r="D1414" t="s">
        <v>1293</v>
      </c>
      <c r="E1414" t="s">
        <v>1995</v>
      </c>
      <c r="F1414" t="s">
        <v>0</v>
      </c>
      <c r="G1414" t="s">
        <v>9</v>
      </c>
      <c r="H1414" t="str">
        <f>_xlfn.XLOOKUP(Flights[[#This Row],[Destination]], Airports!$A$2:$A$78, Airports!$D$2:$D$78)</f>
        <v>San Francisco</v>
      </c>
      <c r="I1414" t="str" cm="1">
        <f t="array" ref="I1414">_xlfn.XLOOKUP(Flights[[#This Row],[Destination]],_xlfn._TRO_TRAILING( Airports!A:A),_xlfn._TRO_TRAILING( Airports!E:E), "Not found")</f>
        <v>CA</v>
      </c>
      <c r="J1414" s="1">
        <v>0.36805555555555558</v>
      </c>
      <c r="K1414" s="22">
        <f>HOUR(Flights[[#This Row],[Scheduled Departure]])</f>
        <v>8</v>
      </c>
      <c r="L1414" s="1">
        <v>0.36319444444444443</v>
      </c>
      <c r="M1414">
        <f>(L1414-J1414)*24*60</f>
        <v>-7.0000000000000551</v>
      </c>
      <c r="N1414" s="16">
        <f>Flights[[#This Row],[Length (min)]]/60</f>
        <v>1.1833333333333333</v>
      </c>
      <c r="O1414">
        <v>71</v>
      </c>
      <c r="P1414">
        <v>337</v>
      </c>
      <c r="Q1414" s="18">
        <f>IFERROR(Flights[[#This Row],[Distance]]/Flights[[#This Row],[Length (hr)]], "")</f>
        <v>284.78873239436621</v>
      </c>
      <c r="R1414" s="1">
        <v>0.4236111111111111</v>
      </c>
      <c r="S1414" s="1" t="str">
        <f>IF(Flights[[#This Row],[Length (hr)]]&lt;2, "No meal", IF(Flights[[#This Row],[Length (hr)]]&lt;3.5, "Light meal", "Full meal"))</f>
        <v>No meal</v>
      </c>
      <c r="T1414" s="1" t="str">
        <f>IF(AND(Flights[[#This Row],[Airline]]="US Airways", Flights[[#This Row],[Meal]]="Full Meal"), "Yes", "No")</f>
        <v>No</v>
      </c>
      <c r="U1414" s="1">
        <v>0.41249999999999998</v>
      </c>
      <c r="V1414">
        <v>-16</v>
      </c>
      <c r="W1414" s="1" t="str">
        <f>IF(Flights[[#This Row],[Arrival Delay]] = "", "Cancelled", IF(Flights[[#This Row],[Arrival Delay]]&gt;15, "Delayed", "On time"))</f>
        <v>On time</v>
      </c>
      <c r="X1414" t="str">
        <f>IF(Flights[[#This Row],[Status]]&lt;&gt;"Delayed","", IF(Flights[[#This Row],[Arrival Delay]]&gt;120, "Severe", IF(Flights[[#This Row],[Arrival Delay]]&gt;60, "Major", "Moderate")))</f>
        <v/>
      </c>
      <c r="Y1414" t="b">
        <v>0</v>
      </c>
      <c r="AA1414" t="str">
        <f>IF(OR(AND(Flights[[#This Row],[Status]]="Cancelled", Flights[[#This Row],[Cancellation Reason]]="Airline/Carrier"), Flights[[#This Row],[Delay Type]]="Severe"), "Yes", "No")</f>
        <v>No</v>
      </c>
    </row>
    <row r="1415" spans="1:27" x14ac:dyDescent="0.3">
      <c r="A1415" s="3">
        <v>42116</v>
      </c>
      <c r="B1415" s="22">
        <f>WEEKNUM(Flights[[#This Row],[Date]], 1)</f>
        <v>17</v>
      </c>
      <c r="C1415" s="22">
        <f>WEEKDAY(Flights[[#This Row],[Date]],1)</f>
        <v>4</v>
      </c>
      <c r="D1415" t="s">
        <v>389</v>
      </c>
      <c r="E1415" t="s">
        <v>1989</v>
      </c>
      <c r="F1415" t="s">
        <v>0</v>
      </c>
      <c r="G1415" t="s">
        <v>12</v>
      </c>
      <c r="H1415" t="str">
        <f>_xlfn.XLOOKUP(Flights[[#This Row],[Destination]], Airports!$A$2:$A$78, Airports!$D$2:$D$78)</f>
        <v>New York</v>
      </c>
      <c r="I1415" t="str" cm="1">
        <f t="array" ref="I1415">_xlfn.XLOOKUP(Flights[[#This Row],[Destination]],_xlfn._TRO_TRAILING( Airports!A:A),_xlfn._TRO_TRAILING( Airports!E:E), "Not found")</f>
        <v>NY</v>
      </c>
      <c r="J1415" s="1">
        <v>0.375</v>
      </c>
      <c r="K1415" s="22">
        <f>HOUR(Flights[[#This Row],[Scheduled Departure]])</f>
        <v>9</v>
      </c>
      <c r="L1415" s="1">
        <v>0.37430555555555556</v>
      </c>
      <c r="M1415">
        <f>(L1415-J1415)*24*60</f>
        <v>-0.99999999999999645</v>
      </c>
      <c r="N1415" s="16">
        <f>Flights[[#This Row],[Length (min)]]/60</f>
        <v>5.3666666666666663</v>
      </c>
      <c r="O1415">
        <v>322</v>
      </c>
      <c r="P1415">
        <v>2475</v>
      </c>
      <c r="Q1415" s="18">
        <f>IFERROR(Flights[[#This Row],[Distance]]/Flights[[#This Row],[Length (hr)]], "")</f>
        <v>461.18012422360255</v>
      </c>
      <c r="R1415" s="1">
        <v>0.72916666666666663</v>
      </c>
      <c r="S1415" s="1" t="str">
        <f>IF(Flights[[#This Row],[Length (hr)]]&lt;2, "No meal", IF(Flights[[#This Row],[Length (hr)]]&lt;3.5, "Light meal", "Full meal"))</f>
        <v>Full meal</v>
      </c>
      <c r="T1415" s="1" t="str">
        <f>IF(AND(Flights[[#This Row],[Airline]]="US Airways", Flights[[#This Row],[Meal]]="Full Meal"), "Yes", "No")</f>
        <v>No</v>
      </c>
      <c r="U1415" s="1">
        <v>0.72291666666666665</v>
      </c>
      <c r="V1415">
        <v>-9</v>
      </c>
      <c r="W1415" s="1" t="str">
        <f>IF(Flights[[#This Row],[Arrival Delay]] = "", "Cancelled", IF(Flights[[#This Row],[Arrival Delay]]&gt;15, "Delayed", "On time"))</f>
        <v>On time</v>
      </c>
      <c r="X1415" t="str">
        <f>IF(Flights[[#This Row],[Status]]&lt;&gt;"Delayed","", IF(Flights[[#This Row],[Arrival Delay]]&gt;120, "Severe", IF(Flights[[#This Row],[Arrival Delay]]&gt;60, "Major", "Moderate")))</f>
        <v/>
      </c>
      <c r="Y1415" t="b">
        <v>0</v>
      </c>
      <c r="AA1415" t="str">
        <f>IF(OR(AND(Flights[[#This Row],[Status]]="Cancelled", Flights[[#This Row],[Cancellation Reason]]="Airline/Carrier"), Flights[[#This Row],[Delay Type]]="Severe"), "Yes", "No")</f>
        <v>No</v>
      </c>
    </row>
    <row r="1416" spans="1:27" x14ac:dyDescent="0.3">
      <c r="A1416" s="3">
        <v>42116</v>
      </c>
      <c r="B1416" s="22">
        <f>WEEKNUM(Flights[[#This Row],[Date]], 1)</f>
        <v>17</v>
      </c>
      <c r="C1416" s="22">
        <f>WEEKDAY(Flights[[#This Row],[Date]],1)</f>
        <v>4</v>
      </c>
      <c r="D1416" t="s">
        <v>427</v>
      </c>
      <c r="E1416" t="s">
        <v>1990</v>
      </c>
      <c r="F1416" t="s">
        <v>0</v>
      </c>
      <c r="G1416" t="s">
        <v>20</v>
      </c>
      <c r="H1416" t="str">
        <f>_xlfn.XLOOKUP(Flights[[#This Row],[Destination]], Airports!$A$2:$A$78, Airports!$D$2:$D$78)</f>
        <v>Kahului</v>
      </c>
      <c r="I1416" t="str" cm="1">
        <f t="array" ref="I1416">_xlfn.XLOOKUP(Flights[[#This Row],[Destination]],_xlfn._TRO_TRAILING( Airports!A:A),_xlfn._TRO_TRAILING( Airports!E:E), "Not found")</f>
        <v>HI</v>
      </c>
      <c r="J1416" s="1">
        <v>0.39583333333333331</v>
      </c>
      <c r="K1416" s="22">
        <f>HOUR(Flights[[#This Row],[Scheduled Departure]])</f>
        <v>9</v>
      </c>
      <c r="L1416" s="1">
        <v>0.39444444444444443</v>
      </c>
      <c r="M1416">
        <f>(L1416-J1416)*24*60</f>
        <v>-1.9999999999999929</v>
      </c>
      <c r="N1416" s="16">
        <f>Flights[[#This Row],[Length (min)]]/60</f>
        <v>5.5166666666666666</v>
      </c>
      <c r="O1416">
        <v>331</v>
      </c>
      <c r="P1416">
        <v>2486</v>
      </c>
      <c r="Q1416" s="18">
        <f>IFERROR(Flights[[#This Row],[Distance]]/Flights[[#This Row],[Length (hr)]], "")</f>
        <v>450.63444108761331</v>
      </c>
      <c r="R1416" s="1">
        <v>0.5083333333333333</v>
      </c>
      <c r="S1416" s="1" t="str">
        <f>IF(Flights[[#This Row],[Length (hr)]]&lt;2, "No meal", IF(Flights[[#This Row],[Length (hr)]]&lt;3.5, "Light meal", "Full meal"))</f>
        <v>Full meal</v>
      </c>
      <c r="T1416" s="1" t="str">
        <f>IF(AND(Flights[[#This Row],[Airline]]="US Airways", Flights[[#This Row],[Meal]]="Full Meal"), "Yes", "No")</f>
        <v>No</v>
      </c>
      <c r="U1416" s="1">
        <v>0.49930555555555556</v>
      </c>
      <c r="V1416">
        <v>-13</v>
      </c>
      <c r="W1416" s="1" t="str">
        <f>IF(Flights[[#This Row],[Arrival Delay]] = "", "Cancelled", IF(Flights[[#This Row],[Arrival Delay]]&gt;15, "Delayed", "On time"))</f>
        <v>On time</v>
      </c>
      <c r="X1416" t="str">
        <f>IF(Flights[[#This Row],[Status]]&lt;&gt;"Delayed","", IF(Flights[[#This Row],[Arrival Delay]]&gt;120, "Severe", IF(Flights[[#This Row],[Arrival Delay]]&gt;60, "Major", "Moderate")))</f>
        <v/>
      </c>
      <c r="Y1416" t="b">
        <v>0</v>
      </c>
      <c r="AA1416" t="str">
        <f>IF(OR(AND(Flights[[#This Row],[Status]]="Cancelled", Flights[[#This Row],[Cancellation Reason]]="Airline/Carrier"), Flights[[#This Row],[Delay Type]]="Severe"), "Yes", "No")</f>
        <v>No</v>
      </c>
    </row>
    <row r="1417" spans="1:27" x14ac:dyDescent="0.3">
      <c r="A1417" s="3">
        <v>42116</v>
      </c>
      <c r="B1417" s="22">
        <f>WEEKNUM(Flights[[#This Row],[Date]], 1)</f>
        <v>17</v>
      </c>
      <c r="C1417" s="22">
        <f>WEEKDAY(Flights[[#This Row],[Date]],1)</f>
        <v>4</v>
      </c>
      <c r="D1417" t="s">
        <v>447</v>
      </c>
      <c r="E1417" t="s">
        <v>1994</v>
      </c>
      <c r="F1417" t="s">
        <v>0</v>
      </c>
      <c r="G1417" t="s">
        <v>331</v>
      </c>
      <c r="H1417" t="str">
        <f>_xlfn.XLOOKUP(Flights[[#This Row],[Destination]], Airports!$A$2:$A$78, Airports!$D$2:$D$78)</f>
        <v>Palm Springs</v>
      </c>
      <c r="I1417" t="str" cm="1">
        <f t="array" ref="I1417">_xlfn.XLOOKUP(Flights[[#This Row],[Destination]],_xlfn._TRO_TRAILING( Airports!A:A),_xlfn._TRO_TRAILING( Airports!E:E), "Not found")</f>
        <v>CA</v>
      </c>
      <c r="J1417" s="1">
        <v>0.40763888888888888</v>
      </c>
      <c r="K1417" s="22">
        <f>HOUR(Flights[[#This Row],[Scheduled Departure]])</f>
        <v>9</v>
      </c>
      <c r="L1417" s="1">
        <v>0.40555555555555556</v>
      </c>
      <c r="M1417">
        <f>(L1417-J1417)*24*60</f>
        <v>-2.9999999999999893</v>
      </c>
      <c r="N1417" s="16">
        <f>Flights[[#This Row],[Length (min)]]/60</f>
        <v>0.96666666666666667</v>
      </c>
      <c r="O1417">
        <v>58</v>
      </c>
      <c r="P1417">
        <v>110</v>
      </c>
      <c r="Q1417" s="18">
        <f>IFERROR(Flights[[#This Row],[Distance]]/Flights[[#This Row],[Length (hr)]], "")</f>
        <v>113.79310344827586</v>
      </c>
      <c r="R1417" s="1">
        <v>0.44930555555555557</v>
      </c>
      <c r="S1417" s="1" t="str">
        <f>IF(Flights[[#This Row],[Length (hr)]]&lt;2, "No meal", IF(Flights[[#This Row],[Length (hr)]]&lt;3.5, "Light meal", "Full meal"))</f>
        <v>No meal</v>
      </c>
      <c r="T1417" s="1" t="str">
        <f>IF(AND(Flights[[#This Row],[Airline]]="US Airways", Flights[[#This Row],[Meal]]="Full Meal"), "Yes", "No")</f>
        <v>No</v>
      </c>
      <c r="U1417" s="1">
        <v>0.44583333333333336</v>
      </c>
      <c r="V1417">
        <v>-5</v>
      </c>
      <c r="W1417" s="1" t="str">
        <f>IF(Flights[[#This Row],[Arrival Delay]] = "", "Cancelled", IF(Flights[[#This Row],[Arrival Delay]]&gt;15, "Delayed", "On time"))</f>
        <v>On time</v>
      </c>
      <c r="X1417" t="str">
        <f>IF(Flights[[#This Row],[Status]]&lt;&gt;"Delayed","", IF(Flights[[#This Row],[Arrival Delay]]&gt;120, "Severe", IF(Flights[[#This Row],[Arrival Delay]]&gt;60, "Major", "Moderate")))</f>
        <v/>
      </c>
      <c r="Y1417" t="b">
        <v>0</v>
      </c>
      <c r="AA1417" t="str">
        <f>IF(OR(AND(Flights[[#This Row],[Status]]="Cancelled", Flights[[#This Row],[Cancellation Reason]]="Airline/Carrier"), Flights[[#This Row],[Delay Type]]="Severe"), "Yes", "No")</f>
        <v>No</v>
      </c>
    </row>
    <row r="1418" spans="1:27" x14ac:dyDescent="0.3">
      <c r="A1418" s="3">
        <v>42116</v>
      </c>
      <c r="B1418" s="22">
        <f>WEEKNUM(Flights[[#This Row],[Date]], 1)</f>
        <v>17</v>
      </c>
      <c r="C1418" s="22">
        <f>WEEKDAY(Flights[[#This Row],[Date]],1)</f>
        <v>4</v>
      </c>
      <c r="D1418" t="s">
        <v>487</v>
      </c>
      <c r="E1418" t="s">
        <v>1989</v>
      </c>
      <c r="F1418" t="s">
        <v>0</v>
      </c>
      <c r="G1418" t="s">
        <v>349</v>
      </c>
      <c r="H1418" t="str">
        <f>_xlfn.XLOOKUP(Flights[[#This Row],[Destination]], Airports!$A$2:$A$78, Airports!$D$2:$D$78)</f>
        <v>Salt Lake City</v>
      </c>
      <c r="I1418" t="str" cm="1">
        <f t="array" ref="I1418">_xlfn.XLOOKUP(Flights[[#This Row],[Destination]],_xlfn._TRO_TRAILING( Airports!A:A),_xlfn._TRO_TRAILING( Airports!E:E), "Not found")</f>
        <v>UT</v>
      </c>
      <c r="J1418" s="1">
        <v>0.48958333333333331</v>
      </c>
      <c r="K1418" s="22">
        <f>HOUR(Flights[[#This Row],[Scheduled Departure]])</f>
        <v>11</v>
      </c>
      <c r="L1418" s="1">
        <v>0.48541666666666666</v>
      </c>
      <c r="M1418">
        <f>(L1418-J1418)*24*60</f>
        <v>-5.9999999999999787</v>
      </c>
      <c r="N1418" s="16">
        <f>Flights[[#This Row],[Length (min)]]/60</f>
        <v>1.75</v>
      </c>
      <c r="O1418">
        <v>105</v>
      </c>
      <c r="P1418">
        <v>590</v>
      </c>
      <c r="Q1418" s="18">
        <f>IFERROR(Flights[[#This Row],[Distance]]/Flights[[#This Row],[Length (hr)]], "")</f>
        <v>337.14285714285717</v>
      </c>
      <c r="R1418" s="1">
        <v>0.60416666666666663</v>
      </c>
      <c r="S1418" s="1" t="str">
        <f>IF(Flights[[#This Row],[Length (hr)]]&lt;2, "No meal", IF(Flights[[#This Row],[Length (hr)]]&lt;3.5, "Light meal", "Full meal"))</f>
        <v>No meal</v>
      </c>
      <c r="T1418" s="1" t="str">
        <f>IF(AND(Flights[[#This Row],[Airline]]="US Airways", Flights[[#This Row],[Meal]]="Full Meal"), "Yes", "No")</f>
        <v>No</v>
      </c>
      <c r="U1418" s="1">
        <v>0.6</v>
      </c>
      <c r="V1418">
        <v>-6</v>
      </c>
      <c r="W1418" s="1" t="str">
        <f>IF(Flights[[#This Row],[Arrival Delay]] = "", "Cancelled", IF(Flights[[#This Row],[Arrival Delay]]&gt;15, "Delayed", "On time"))</f>
        <v>On time</v>
      </c>
      <c r="X1418" t="str">
        <f>IF(Flights[[#This Row],[Status]]&lt;&gt;"Delayed","", IF(Flights[[#This Row],[Arrival Delay]]&gt;120, "Severe", IF(Flights[[#This Row],[Arrival Delay]]&gt;60, "Major", "Moderate")))</f>
        <v/>
      </c>
      <c r="Y1418" t="b">
        <v>0</v>
      </c>
      <c r="AA1418" t="str">
        <f>IF(OR(AND(Flights[[#This Row],[Status]]="Cancelled", Flights[[#This Row],[Cancellation Reason]]="Airline/Carrier"), Flights[[#This Row],[Delay Type]]="Severe"), "Yes", "No")</f>
        <v>No</v>
      </c>
    </row>
    <row r="1419" spans="1:27" x14ac:dyDescent="0.3">
      <c r="A1419" s="3">
        <v>42116</v>
      </c>
      <c r="B1419" s="22">
        <f>WEEKNUM(Flights[[#This Row],[Date]], 1)</f>
        <v>17</v>
      </c>
      <c r="C1419" s="22">
        <f>WEEKDAY(Flights[[#This Row],[Date]],1)</f>
        <v>4</v>
      </c>
      <c r="D1419" t="s">
        <v>140</v>
      </c>
      <c r="E1419" t="s">
        <v>1987</v>
      </c>
      <c r="F1419" t="s">
        <v>0</v>
      </c>
      <c r="G1419" t="s">
        <v>15</v>
      </c>
      <c r="H1419" t="str">
        <f>_xlfn.XLOOKUP(Flights[[#This Row],[Destination]], Airports!$A$2:$A$78, Airports!$D$2:$D$78)</f>
        <v>Las Vegas</v>
      </c>
      <c r="I1419" t="str" cm="1">
        <f t="array" ref="I1419">_xlfn.XLOOKUP(Flights[[#This Row],[Destination]],_xlfn._TRO_TRAILING( Airports!A:A),_xlfn._TRO_TRAILING( Airports!E:E), "Not found")</f>
        <v>NV</v>
      </c>
      <c r="J1419" s="1">
        <v>0.5</v>
      </c>
      <c r="K1419" s="22">
        <f>HOUR(Flights[[#This Row],[Scheduled Departure]])</f>
        <v>12</v>
      </c>
      <c r="L1419" s="1">
        <v>0.49791666666666667</v>
      </c>
      <c r="M1419">
        <f>(L1419-J1419)*24*60</f>
        <v>-2.9999999999999893</v>
      </c>
      <c r="N1419" s="16">
        <f>Flights[[#This Row],[Length (min)]]/60</f>
        <v>1.1666666666666667</v>
      </c>
      <c r="O1419">
        <v>70</v>
      </c>
      <c r="P1419">
        <v>236</v>
      </c>
      <c r="Q1419" s="18">
        <f>IFERROR(Flights[[#This Row],[Distance]]/Flights[[#This Row],[Length (hr)]], "")</f>
        <v>202.28571428571428</v>
      </c>
      <c r="R1419" s="1">
        <v>0.55069444444444449</v>
      </c>
      <c r="S1419" s="1" t="str">
        <f>IF(Flights[[#This Row],[Length (hr)]]&lt;2, "No meal", IF(Flights[[#This Row],[Length (hr)]]&lt;3.5, "Light meal", "Full meal"))</f>
        <v>No meal</v>
      </c>
      <c r="T1419" s="1" t="str">
        <f>IF(AND(Flights[[#This Row],[Airline]]="US Airways", Flights[[#This Row],[Meal]]="Full Meal"), "Yes", "No")</f>
        <v>No</v>
      </c>
      <c r="U1419" s="1">
        <v>0.54652777777777772</v>
      </c>
      <c r="V1419">
        <v>-6</v>
      </c>
      <c r="W1419" s="1" t="str">
        <f>IF(Flights[[#This Row],[Arrival Delay]] = "", "Cancelled", IF(Flights[[#This Row],[Arrival Delay]]&gt;15, "Delayed", "On time"))</f>
        <v>On time</v>
      </c>
      <c r="X1419" t="str">
        <f>IF(Flights[[#This Row],[Status]]&lt;&gt;"Delayed","", IF(Flights[[#This Row],[Arrival Delay]]&gt;120, "Severe", IF(Flights[[#This Row],[Arrival Delay]]&gt;60, "Major", "Moderate")))</f>
        <v/>
      </c>
      <c r="Y1419" t="b">
        <v>0</v>
      </c>
      <c r="AA1419" t="str">
        <f>IF(OR(AND(Flights[[#This Row],[Status]]="Cancelled", Flights[[#This Row],[Cancellation Reason]]="Airline/Carrier"), Flights[[#This Row],[Delay Type]]="Severe"), "Yes", "No")</f>
        <v>No</v>
      </c>
    </row>
    <row r="1420" spans="1:27" x14ac:dyDescent="0.3">
      <c r="A1420" s="3">
        <v>42116</v>
      </c>
      <c r="B1420" s="22">
        <f>WEEKNUM(Flights[[#This Row],[Date]], 1)</f>
        <v>17</v>
      </c>
      <c r="C1420" s="22">
        <f>WEEKDAY(Flights[[#This Row],[Date]],1)</f>
        <v>4</v>
      </c>
      <c r="D1420" t="s">
        <v>1237</v>
      </c>
      <c r="E1420" t="s">
        <v>1994</v>
      </c>
      <c r="F1420" t="s">
        <v>0</v>
      </c>
      <c r="G1420" t="s">
        <v>347</v>
      </c>
      <c r="H1420" t="str">
        <f>_xlfn.XLOOKUP(Flights[[#This Row],[Destination]], Airports!$A$2:$A$78, Airports!$D$2:$D$78)</f>
        <v>San Jose</v>
      </c>
      <c r="I1420" t="str" cm="1">
        <f t="array" ref="I1420">_xlfn.XLOOKUP(Flights[[#This Row],[Destination]],_xlfn._TRO_TRAILING( Airports!A:A),_xlfn._TRO_TRAILING( Airports!E:E), "Not found")</f>
        <v>CA</v>
      </c>
      <c r="J1420" s="1">
        <v>0.56597222222222221</v>
      </c>
      <c r="K1420" s="22">
        <f>HOUR(Flights[[#This Row],[Scheduled Departure]])</f>
        <v>13</v>
      </c>
      <c r="L1420" s="1">
        <v>0.60486111111111107</v>
      </c>
      <c r="M1420">
        <f>(L1420-J1420)*24*60</f>
        <v>55.999999999999957</v>
      </c>
      <c r="N1420" s="16">
        <f>Flights[[#This Row],[Length (min)]]/60</f>
        <v>1.1833333333333333</v>
      </c>
      <c r="O1420">
        <v>71</v>
      </c>
      <c r="P1420">
        <v>308</v>
      </c>
      <c r="Q1420" s="18">
        <f>IFERROR(Flights[[#This Row],[Distance]]/Flights[[#This Row],[Length (hr)]], "")</f>
        <v>260.28169014084506</v>
      </c>
      <c r="R1420" s="1">
        <v>0.6166666666666667</v>
      </c>
      <c r="S1420" s="1" t="str">
        <f>IF(Flights[[#This Row],[Length (hr)]]&lt;2, "No meal", IF(Flights[[#This Row],[Length (hr)]]&lt;3.5, "Light meal", "Full meal"))</f>
        <v>No meal</v>
      </c>
      <c r="T1420" s="1" t="str">
        <f>IF(AND(Flights[[#This Row],[Airline]]="US Airways", Flights[[#This Row],[Meal]]="Full Meal"), "Yes", "No")</f>
        <v>No</v>
      </c>
      <c r="U1420" s="1">
        <v>0.65416666666666667</v>
      </c>
      <c r="V1420">
        <v>54</v>
      </c>
      <c r="W1420" s="1" t="str">
        <f>IF(Flights[[#This Row],[Arrival Delay]] = "", "Cancelled", IF(Flights[[#This Row],[Arrival Delay]]&gt;15, "Delayed", "On time"))</f>
        <v>Delayed</v>
      </c>
      <c r="X1420" t="str">
        <f>IF(Flights[[#This Row],[Status]]&lt;&gt;"Delayed","", IF(Flights[[#This Row],[Arrival Delay]]&gt;120, "Severe", IF(Flights[[#This Row],[Arrival Delay]]&gt;60, "Major", "Moderate")))</f>
        <v>Moderate</v>
      </c>
      <c r="Y1420" t="b">
        <v>0</v>
      </c>
      <c r="AA1420" t="str">
        <f>IF(OR(AND(Flights[[#This Row],[Status]]="Cancelled", Flights[[#This Row],[Cancellation Reason]]="Airline/Carrier"), Flights[[#This Row],[Delay Type]]="Severe"), "Yes", "No")</f>
        <v>No</v>
      </c>
    </row>
    <row r="1421" spans="1:27" x14ac:dyDescent="0.3">
      <c r="A1421" s="3">
        <v>42116</v>
      </c>
      <c r="B1421" s="22">
        <f>WEEKNUM(Flights[[#This Row],[Date]], 1)</f>
        <v>17</v>
      </c>
      <c r="C1421" s="22">
        <f>WEEKDAY(Flights[[#This Row],[Date]],1)</f>
        <v>4</v>
      </c>
      <c r="D1421" t="s">
        <v>504</v>
      </c>
      <c r="E1421" t="s">
        <v>1992</v>
      </c>
      <c r="F1421" t="s">
        <v>0</v>
      </c>
      <c r="G1421" t="s">
        <v>12</v>
      </c>
      <c r="H1421" t="str">
        <f>_xlfn.XLOOKUP(Flights[[#This Row],[Destination]], Airports!$A$2:$A$78, Airports!$D$2:$D$78)</f>
        <v>New York</v>
      </c>
      <c r="I1421" t="str" cm="1">
        <f t="array" ref="I1421">_xlfn.XLOOKUP(Flights[[#This Row],[Destination]],_xlfn._TRO_TRAILING( Airports!A:A),_xlfn._TRO_TRAILING( Airports!E:E), "Not found")</f>
        <v>NY</v>
      </c>
      <c r="J1421" s="1">
        <v>0.56597222222222221</v>
      </c>
      <c r="K1421" s="22">
        <f>HOUR(Flights[[#This Row],[Scheduled Departure]])</f>
        <v>13</v>
      </c>
      <c r="L1421" s="1">
        <v>0.56388888888888888</v>
      </c>
      <c r="M1421">
        <f>(L1421-J1421)*24*60</f>
        <v>-2.9999999999999893</v>
      </c>
      <c r="N1421" s="16">
        <f>Flights[[#This Row],[Length (min)]]/60</f>
        <v>5.5166666666666666</v>
      </c>
      <c r="O1421">
        <v>331</v>
      </c>
      <c r="P1421">
        <v>2475</v>
      </c>
      <c r="Q1421" s="18">
        <f>IFERROR(Flights[[#This Row],[Distance]]/Flights[[#This Row],[Length (hr)]], "")</f>
        <v>448.64048338368582</v>
      </c>
      <c r="R1421" s="1">
        <v>0.91874999999999996</v>
      </c>
      <c r="S1421" s="1" t="str">
        <f>IF(Flights[[#This Row],[Length (hr)]]&lt;2, "No meal", IF(Flights[[#This Row],[Length (hr)]]&lt;3.5, "Light meal", "Full meal"))</f>
        <v>Full meal</v>
      </c>
      <c r="T1421" s="1" t="str">
        <f>IF(AND(Flights[[#This Row],[Airline]]="US Airways", Flights[[#This Row],[Meal]]="Full Meal"), "Yes", "No")</f>
        <v>No</v>
      </c>
      <c r="U1421" s="1">
        <v>0.91874999999999996</v>
      </c>
      <c r="V1421">
        <v>0</v>
      </c>
      <c r="W1421" s="1" t="str">
        <f>IF(Flights[[#This Row],[Arrival Delay]] = "", "Cancelled", IF(Flights[[#This Row],[Arrival Delay]]&gt;15, "Delayed", "On time"))</f>
        <v>On time</v>
      </c>
      <c r="X1421" t="str">
        <f>IF(Flights[[#This Row],[Status]]&lt;&gt;"Delayed","", IF(Flights[[#This Row],[Arrival Delay]]&gt;120, "Severe", IF(Flights[[#This Row],[Arrival Delay]]&gt;60, "Major", "Moderate")))</f>
        <v/>
      </c>
      <c r="Y1421" t="b">
        <v>0</v>
      </c>
      <c r="AA1421" t="str">
        <f>IF(OR(AND(Flights[[#This Row],[Status]]="Cancelled", Flights[[#This Row],[Cancellation Reason]]="Airline/Carrier"), Flights[[#This Row],[Delay Type]]="Severe"), "Yes", "No")</f>
        <v>No</v>
      </c>
    </row>
    <row r="1422" spans="1:27" x14ac:dyDescent="0.3">
      <c r="A1422" s="3">
        <v>42116</v>
      </c>
      <c r="B1422" s="22">
        <f>WEEKNUM(Flights[[#This Row],[Date]], 1)</f>
        <v>17</v>
      </c>
      <c r="C1422" s="22">
        <f>WEEKDAY(Flights[[#This Row],[Date]],1)</f>
        <v>4</v>
      </c>
      <c r="D1422" t="s">
        <v>617</v>
      </c>
      <c r="E1422" t="s">
        <v>1990</v>
      </c>
      <c r="F1422" t="s">
        <v>0</v>
      </c>
      <c r="G1422" t="s">
        <v>20</v>
      </c>
      <c r="H1422" t="str">
        <f>_xlfn.XLOOKUP(Flights[[#This Row],[Destination]], Airports!$A$2:$A$78, Airports!$D$2:$D$78)</f>
        <v>Kahului</v>
      </c>
      <c r="I1422" t="str" cm="1">
        <f t="array" ref="I1422">_xlfn.XLOOKUP(Flights[[#This Row],[Destination]],_xlfn._TRO_TRAILING( Airports!A:A),_xlfn._TRO_TRAILING( Airports!E:E), "Not found")</f>
        <v>HI</v>
      </c>
      <c r="J1422" s="1">
        <v>0.69444444444444442</v>
      </c>
      <c r="K1422" s="22">
        <f>HOUR(Flights[[#This Row],[Scheduled Departure]])</f>
        <v>16</v>
      </c>
      <c r="L1422" s="1">
        <v>0.72569444444444442</v>
      </c>
      <c r="M1422">
        <f>(L1422-J1422)*24*60</f>
        <v>45</v>
      </c>
      <c r="N1422" s="16">
        <f>Flights[[#This Row],[Length (min)]]/60</f>
        <v>5.5166666666666666</v>
      </c>
      <c r="O1422">
        <v>331</v>
      </c>
      <c r="P1422">
        <v>2486</v>
      </c>
      <c r="Q1422" s="18">
        <f>IFERROR(Flights[[#This Row],[Distance]]/Flights[[#This Row],[Length (hr)]], "")</f>
        <v>450.63444108761331</v>
      </c>
      <c r="R1422" s="1">
        <v>0.80972222222222223</v>
      </c>
      <c r="S1422" s="1" t="str">
        <f>IF(Flights[[#This Row],[Length (hr)]]&lt;2, "No meal", IF(Flights[[#This Row],[Length (hr)]]&lt;3.5, "Light meal", "Full meal"))</f>
        <v>Full meal</v>
      </c>
      <c r="T1422" s="1" t="str">
        <f>IF(AND(Flights[[#This Row],[Airline]]="US Airways", Flights[[#This Row],[Meal]]="Full Meal"), "Yes", "No")</f>
        <v>No</v>
      </c>
      <c r="U1422" s="1">
        <v>0.8305555555555556</v>
      </c>
      <c r="V1422">
        <v>30</v>
      </c>
      <c r="W1422" s="1" t="str">
        <f>IF(Flights[[#This Row],[Arrival Delay]] = "", "Cancelled", IF(Flights[[#This Row],[Arrival Delay]]&gt;15, "Delayed", "On time"))</f>
        <v>Delayed</v>
      </c>
      <c r="X1422" t="str">
        <f>IF(Flights[[#This Row],[Status]]&lt;&gt;"Delayed","", IF(Flights[[#This Row],[Arrival Delay]]&gt;120, "Severe", IF(Flights[[#This Row],[Arrival Delay]]&gt;60, "Major", "Moderate")))</f>
        <v>Moderate</v>
      </c>
      <c r="Y1422" t="b">
        <v>0</v>
      </c>
      <c r="AA1422" t="str">
        <f>IF(OR(AND(Flights[[#This Row],[Status]]="Cancelled", Flights[[#This Row],[Cancellation Reason]]="Airline/Carrier"), Flights[[#This Row],[Delay Type]]="Severe"), "Yes", "No")</f>
        <v>No</v>
      </c>
    </row>
    <row r="1423" spans="1:27" x14ac:dyDescent="0.3">
      <c r="A1423" s="3">
        <v>42116</v>
      </c>
      <c r="B1423" s="22">
        <f>WEEKNUM(Flights[[#This Row],[Date]], 1)</f>
        <v>17</v>
      </c>
      <c r="C1423" s="22">
        <f>WEEKDAY(Flights[[#This Row],[Date]],1)</f>
        <v>4</v>
      </c>
      <c r="D1423" t="s">
        <v>585</v>
      </c>
      <c r="E1423" t="s">
        <v>1996</v>
      </c>
      <c r="F1423" t="s">
        <v>0</v>
      </c>
      <c r="G1423" t="s">
        <v>344</v>
      </c>
      <c r="H1423" t="str">
        <f>_xlfn.XLOOKUP(Flights[[#This Row],[Destination]], Airports!$A$2:$A$78, Airports!$D$2:$D$78)</f>
        <v>Seattle</v>
      </c>
      <c r="I1423" t="str" cm="1">
        <f t="array" ref="I1423">_xlfn.XLOOKUP(Flights[[#This Row],[Destination]],_xlfn._TRO_TRAILING( Airports!A:A),_xlfn._TRO_TRAILING( Airports!E:E), "Not found")</f>
        <v>WA</v>
      </c>
      <c r="J1423" s="1">
        <v>0.69791666666666663</v>
      </c>
      <c r="K1423" s="22">
        <f>HOUR(Flights[[#This Row],[Scheduled Departure]])</f>
        <v>16</v>
      </c>
      <c r="L1423" s="1">
        <v>0.69444444444444442</v>
      </c>
      <c r="M1423">
        <f>(L1423-J1423)*24*60</f>
        <v>-4.9999999999999822</v>
      </c>
      <c r="N1423" s="16">
        <f>Flights[[#This Row],[Length (min)]]/60</f>
        <v>2.5666666666666669</v>
      </c>
      <c r="O1423">
        <v>154</v>
      </c>
      <c r="P1423">
        <v>954</v>
      </c>
      <c r="Q1423" s="18">
        <f>IFERROR(Flights[[#This Row],[Distance]]/Flights[[#This Row],[Length (hr)]], "")</f>
        <v>371.68831168831167</v>
      </c>
      <c r="R1423" s="1">
        <v>0.80902777777777779</v>
      </c>
      <c r="S1423" s="1" t="str">
        <f>IF(Flights[[#This Row],[Length (hr)]]&lt;2, "No meal", IF(Flights[[#This Row],[Length (hr)]]&lt;3.5, "Light meal", "Full meal"))</f>
        <v>Light meal</v>
      </c>
      <c r="T1423" s="1" t="str">
        <f>IF(AND(Flights[[#This Row],[Airline]]="US Airways", Flights[[#This Row],[Meal]]="Full Meal"), "Yes", "No")</f>
        <v>No</v>
      </c>
      <c r="U1423" s="1">
        <v>0.80138888888888893</v>
      </c>
      <c r="V1423">
        <v>-11</v>
      </c>
      <c r="W1423" s="1" t="str">
        <f>IF(Flights[[#This Row],[Arrival Delay]] = "", "Cancelled", IF(Flights[[#This Row],[Arrival Delay]]&gt;15, "Delayed", "On time"))</f>
        <v>On time</v>
      </c>
      <c r="X1423" t="str">
        <f>IF(Flights[[#This Row],[Status]]&lt;&gt;"Delayed","", IF(Flights[[#This Row],[Arrival Delay]]&gt;120, "Severe", IF(Flights[[#This Row],[Arrival Delay]]&gt;60, "Major", "Moderate")))</f>
        <v/>
      </c>
      <c r="Y1423" t="b">
        <v>0</v>
      </c>
      <c r="AA1423" t="str">
        <f>IF(OR(AND(Flights[[#This Row],[Status]]="Cancelled", Flights[[#This Row],[Cancellation Reason]]="Airline/Carrier"), Flights[[#This Row],[Delay Type]]="Severe"), "Yes", "No")</f>
        <v>No</v>
      </c>
    </row>
    <row r="1424" spans="1:27" x14ac:dyDescent="0.3">
      <c r="A1424" s="3">
        <v>42116</v>
      </c>
      <c r="B1424" s="22">
        <f>WEEKNUM(Flights[[#This Row],[Date]], 1)</f>
        <v>17</v>
      </c>
      <c r="C1424" s="22">
        <f>WEEKDAY(Flights[[#This Row],[Date]],1)</f>
        <v>4</v>
      </c>
      <c r="D1424" t="s">
        <v>1066</v>
      </c>
      <c r="E1424" t="s">
        <v>1994</v>
      </c>
      <c r="F1424" t="s">
        <v>0</v>
      </c>
      <c r="G1424" t="s">
        <v>351</v>
      </c>
      <c r="H1424" t="str">
        <f>_xlfn.XLOOKUP(Flights[[#This Row],[Destination]], Airports!$A$2:$A$78, Airports!$D$2:$D$78)</f>
        <v>Sacramento</v>
      </c>
      <c r="I1424" t="str" cm="1">
        <f t="array" ref="I1424">_xlfn.XLOOKUP(Flights[[#This Row],[Destination]],_xlfn._TRO_TRAILING( Airports!A:A),_xlfn._TRO_TRAILING( Airports!E:E), "Not found")</f>
        <v>CA</v>
      </c>
      <c r="J1424" s="1">
        <v>0.70138888888888884</v>
      </c>
      <c r="K1424" s="22">
        <f>HOUR(Flights[[#This Row],[Scheduled Departure]])</f>
        <v>16</v>
      </c>
      <c r="L1424" s="1">
        <v>0.69861111111111107</v>
      </c>
      <c r="M1424">
        <f>(L1424-J1424)*24*60</f>
        <v>-3.9999999999999858</v>
      </c>
      <c r="N1424" s="16">
        <f>Flights[[#This Row],[Length (min)]]/60</f>
        <v>1.4166666666666667</v>
      </c>
      <c r="O1424">
        <v>85</v>
      </c>
      <c r="P1424">
        <v>373</v>
      </c>
      <c r="Q1424" s="18">
        <f>IFERROR(Flights[[#This Row],[Distance]]/Flights[[#This Row],[Length (hr)]], "")</f>
        <v>263.29411764705878</v>
      </c>
      <c r="R1424" s="1">
        <v>0.75972222222222219</v>
      </c>
      <c r="S1424" s="1" t="str">
        <f>IF(Flights[[#This Row],[Length (hr)]]&lt;2, "No meal", IF(Flights[[#This Row],[Length (hr)]]&lt;3.5, "Light meal", "Full meal"))</f>
        <v>No meal</v>
      </c>
      <c r="T1424" s="1" t="str">
        <f>IF(AND(Flights[[#This Row],[Airline]]="US Airways", Flights[[#This Row],[Meal]]="Full Meal"), "Yes", "No")</f>
        <v>No</v>
      </c>
      <c r="U1424" s="1">
        <v>0.75763888888888886</v>
      </c>
      <c r="V1424">
        <v>-3</v>
      </c>
      <c r="W1424" s="1" t="str">
        <f>IF(Flights[[#This Row],[Arrival Delay]] = "", "Cancelled", IF(Flights[[#This Row],[Arrival Delay]]&gt;15, "Delayed", "On time"))</f>
        <v>On time</v>
      </c>
      <c r="X1424" t="str">
        <f>IF(Flights[[#This Row],[Status]]&lt;&gt;"Delayed","", IF(Flights[[#This Row],[Arrival Delay]]&gt;120, "Severe", IF(Flights[[#This Row],[Arrival Delay]]&gt;60, "Major", "Moderate")))</f>
        <v/>
      </c>
      <c r="Y1424" t="b">
        <v>0</v>
      </c>
      <c r="AA1424" t="str">
        <f>IF(OR(AND(Flights[[#This Row],[Status]]="Cancelled", Flights[[#This Row],[Cancellation Reason]]="Airline/Carrier"), Flights[[#This Row],[Delay Type]]="Severe"), "Yes", "No")</f>
        <v>No</v>
      </c>
    </row>
    <row r="1425" spans="1:27" x14ac:dyDescent="0.3">
      <c r="A1425" s="3">
        <v>42116</v>
      </c>
      <c r="B1425" s="22">
        <f>WEEKNUM(Flights[[#This Row],[Date]], 1)</f>
        <v>17</v>
      </c>
      <c r="C1425" s="22">
        <f>WEEKDAY(Flights[[#This Row],[Date]],1)</f>
        <v>4</v>
      </c>
      <c r="D1425" t="s">
        <v>590</v>
      </c>
      <c r="E1425" t="s">
        <v>1996</v>
      </c>
      <c r="F1425" t="s">
        <v>0</v>
      </c>
      <c r="G1425" t="s">
        <v>9</v>
      </c>
      <c r="H1425" t="str">
        <f>_xlfn.XLOOKUP(Flights[[#This Row],[Destination]], Airports!$A$2:$A$78, Airports!$D$2:$D$78)</f>
        <v>San Francisco</v>
      </c>
      <c r="I1425" t="str" cm="1">
        <f t="array" ref="I1425">_xlfn.XLOOKUP(Flights[[#This Row],[Destination]],_xlfn._TRO_TRAILING( Airports!A:A),_xlfn._TRO_TRAILING( Airports!E:E), "Not found")</f>
        <v>CA</v>
      </c>
      <c r="J1425" s="1">
        <v>0.72222222222222221</v>
      </c>
      <c r="K1425" s="22">
        <f>HOUR(Flights[[#This Row],[Scheduled Departure]])</f>
        <v>17</v>
      </c>
      <c r="L1425" s="1">
        <v>0.71805555555555556</v>
      </c>
      <c r="M1425">
        <f>(L1425-J1425)*24*60</f>
        <v>-5.9999999999999787</v>
      </c>
      <c r="N1425" s="16">
        <f>Flights[[#This Row],[Length (min)]]/60</f>
        <v>1.2</v>
      </c>
      <c r="O1425">
        <v>72</v>
      </c>
      <c r="P1425">
        <v>337</v>
      </c>
      <c r="Q1425" s="18">
        <f>IFERROR(Flights[[#This Row],[Distance]]/Flights[[#This Row],[Length (hr)]], "")</f>
        <v>280.83333333333337</v>
      </c>
      <c r="R1425" s="1">
        <v>0.77430555555555558</v>
      </c>
      <c r="S1425" s="1" t="str">
        <f>IF(Flights[[#This Row],[Length (hr)]]&lt;2, "No meal", IF(Flights[[#This Row],[Length (hr)]]&lt;3.5, "Light meal", "Full meal"))</f>
        <v>No meal</v>
      </c>
      <c r="T1425" s="1" t="str">
        <f>IF(AND(Flights[[#This Row],[Airline]]="US Airways", Flights[[#This Row],[Meal]]="Full Meal"), "Yes", "No")</f>
        <v>No</v>
      </c>
      <c r="U1425" s="1">
        <v>0.7680555555555556</v>
      </c>
      <c r="V1425">
        <v>-9</v>
      </c>
      <c r="W1425" s="1" t="str">
        <f>IF(Flights[[#This Row],[Arrival Delay]] = "", "Cancelled", IF(Flights[[#This Row],[Arrival Delay]]&gt;15, "Delayed", "On time"))</f>
        <v>On time</v>
      </c>
      <c r="X1425" t="str">
        <f>IF(Flights[[#This Row],[Status]]&lt;&gt;"Delayed","", IF(Flights[[#This Row],[Arrival Delay]]&gt;120, "Severe", IF(Flights[[#This Row],[Arrival Delay]]&gt;60, "Major", "Moderate")))</f>
        <v/>
      </c>
      <c r="Y1425" t="b">
        <v>0</v>
      </c>
      <c r="AA1425" t="str">
        <f>IF(OR(AND(Flights[[#This Row],[Status]]="Cancelled", Flights[[#This Row],[Cancellation Reason]]="Airline/Carrier"), Flights[[#This Row],[Delay Type]]="Severe"), "Yes", "No")</f>
        <v>No</v>
      </c>
    </row>
    <row r="1426" spans="1:27" x14ac:dyDescent="0.3">
      <c r="A1426" s="3">
        <v>42116</v>
      </c>
      <c r="B1426" s="22">
        <f>WEEKNUM(Flights[[#This Row],[Date]], 1)</f>
        <v>17</v>
      </c>
      <c r="C1426" s="22">
        <f>WEEKDAY(Flights[[#This Row],[Date]],1)</f>
        <v>4</v>
      </c>
      <c r="D1426" t="s">
        <v>780</v>
      </c>
      <c r="E1426" t="s">
        <v>1990</v>
      </c>
      <c r="F1426" t="s">
        <v>0</v>
      </c>
      <c r="G1426" t="s">
        <v>4</v>
      </c>
      <c r="H1426" t="str">
        <f>_xlfn.XLOOKUP(Flights[[#This Row],[Destination]], Airports!$A$2:$A$78, Airports!$D$2:$D$78)</f>
        <v>Chicago</v>
      </c>
      <c r="I1426" t="str" cm="1">
        <f t="array" ref="I1426">_xlfn.XLOOKUP(Flights[[#This Row],[Destination]],_xlfn._TRO_TRAILING( Airports!A:A),_xlfn._TRO_TRAILING( Airports!E:E), "Not found")</f>
        <v>IL</v>
      </c>
      <c r="J1426" s="1">
        <v>0.75972222222222219</v>
      </c>
      <c r="K1426" s="22">
        <f>HOUR(Flights[[#This Row],[Scheduled Departure]])</f>
        <v>18</v>
      </c>
      <c r="L1426" s="1">
        <v>0.75555555555555554</v>
      </c>
      <c r="M1426">
        <f>(L1426-J1426)*24*60</f>
        <v>-5.9999999999999787</v>
      </c>
      <c r="N1426" s="16">
        <f>Flights[[#This Row],[Length (min)]]/60</f>
        <v>3.6666666666666665</v>
      </c>
      <c r="O1426">
        <v>220</v>
      </c>
      <c r="P1426">
        <v>1744</v>
      </c>
      <c r="Q1426" s="18">
        <f>IFERROR(Flights[[#This Row],[Distance]]/Flights[[#This Row],[Length (hr)]], "")</f>
        <v>475.63636363636368</v>
      </c>
      <c r="R1426" s="1">
        <v>1.0416666666666666E-2</v>
      </c>
      <c r="S1426" s="1" t="str">
        <f>IF(Flights[[#This Row],[Length (hr)]]&lt;2, "No meal", IF(Flights[[#This Row],[Length (hr)]]&lt;3.5, "Light meal", "Full meal"))</f>
        <v>Full meal</v>
      </c>
      <c r="T1426" s="1" t="str">
        <f>IF(AND(Flights[[#This Row],[Airline]]="US Airways", Flights[[#This Row],[Meal]]="Full Meal"), "Yes", "No")</f>
        <v>No</v>
      </c>
      <c r="U1426" s="1">
        <v>0.9916666666666667</v>
      </c>
      <c r="V1426">
        <v>-27</v>
      </c>
      <c r="W1426" s="1" t="str">
        <f>IF(Flights[[#This Row],[Arrival Delay]] = "", "Cancelled", IF(Flights[[#This Row],[Arrival Delay]]&gt;15, "Delayed", "On time"))</f>
        <v>On time</v>
      </c>
      <c r="X1426" t="str">
        <f>IF(Flights[[#This Row],[Status]]&lt;&gt;"Delayed","", IF(Flights[[#This Row],[Arrival Delay]]&gt;120, "Severe", IF(Flights[[#This Row],[Arrival Delay]]&gt;60, "Major", "Moderate")))</f>
        <v/>
      </c>
      <c r="Y1426" t="b">
        <v>0</v>
      </c>
      <c r="AA1426" t="str">
        <f>IF(OR(AND(Flights[[#This Row],[Status]]="Cancelled", Flights[[#This Row],[Cancellation Reason]]="Airline/Carrier"), Flights[[#This Row],[Delay Type]]="Severe"), "Yes", "No")</f>
        <v>No</v>
      </c>
    </row>
    <row r="1427" spans="1:27" x14ac:dyDescent="0.3">
      <c r="A1427" s="3">
        <v>42116</v>
      </c>
      <c r="B1427" s="22">
        <f>WEEKNUM(Flights[[#This Row],[Date]], 1)</f>
        <v>17</v>
      </c>
      <c r="C1427" s="22">
        <f>WEEKDAY(Flights[[#This Row],[Date]],1)</f>
        <v>4</v>
      </c>
      <c r="D1427" t="s">
        <v>1332</v>
      </c>
      <c r="E1427" t="s">
        <v>1995</v>
      </c>
      <c r="F1427" t="s">
        <v>0</v>
      </c>
      <c r="G1427" t="s">
        <v>270</v>
      </c>
      <c r="H1427" t="str">
        <f>_xlfn.XLOOKUP(Flights[[#This Row],[Destination]], Airports!$A$2:$A$78, Airports!$D$2:$D$78)</f>
        <v>Dallas</v>
      </c>
      <c r="I1427" t="str" cm="1">
        <f t="array" ref="I1427">_xlfn.XLOOKUP(Flights[[#This Row],[Destination]],_xlfn._TRO_TRAILING( Airports!A:A),_xlfn._TRO_TRAILING( Airports!E:E), "Not found")</f>
        <v>TX</v>
      </c>
      <c r="J1427" s="1">
        <v>0.79166666666666663</v>
      </c>
      <c r="K1427" s="22">
        <f>HOUR(Flights[[#This Row],[Scheduled Departure]])</f>
        <v>19</v>
      </c>
      <c r="L1427" s="1">
        <v>0.79791666666666672</v>
      </c>
      <c r="M1427">
        <f>(L1427-J1427)*24*60</f>
        <v>9.0000000000001279</v>
      </c>
      <c r="N1427" s="16">
        <f>Flights[[#This Row],[Length (min)]]/60</f>
        <v>2.6</v>
      </c>
      <c r="O1427">
        <v>156</v>
      </c>
      <c r="P1427">
        <v>1246</v>
      </c>
      <c r="Q1427" s="18">
        <f>IFERROR(Flights[[#This Row],[Distance]]/Flights[[#This Row],[Length (hr)]], "")</f>
        <v>479.23076923076923</v>
      </c>
      <c r="R1427" s="1">
        <v>0.99652777777777779</v>
      </c>
      <c r="S1427" s="1" t="str">
        <f>IF(Flights[[#This Row],[Length (hr)]]&lt;2, "No meal", IF(Flights[[#This Row],[Length (hr)]]&lt;3.5, "Light meal", "Full meal"))</f>
        <v>Light meal</v>
      </c>
      <c r="T1427" s="1" t="str">
        <f>IF(AND(Flights[[#This Row],[Airline]]="US Airways", Flights[[#This Row],[Meal]]="Full Meal"), "Yes", "No")</f>
        <v>No</v>
      </c>
      <c r="U1427" s="1">
        <v>0.98958333333333337</v>
      </c>
      <c r="V1427">
        <v>-10</v>
      </c>
      <c r="W1427" s="1" t="str">
        <f>IF(Flights[[#This Row],[Arrival Delay]] = "", "Cancelled", IF(Flights[[#This Row],[Arrival Delay]]&gt;15, "Delayed", "On time"))</f>
        <v>On time</v>
      </c>
      <c r="X1427" t="str">
        <f>IF(Flights[[#This Row],[Status]]&lt;&gt;"Delayed","", IF(Flights[[#This Row],[Arrival Delay]]&gt;120, "Severe", IF(Flights[[#This Row],[Arrival Delay]]&gt;60, "Major", "Moderate")))</f>
        <v/>
      </c>
      <c r="Y1427" t="b">
        <v>0</v>
      </c>
      <c r="AA1427" t="str">
        <f>IF(OR(AND(Flights[[#This Row],[Status]]="Cancelled", Flights[[#This Row],[Cancellation Reason]]="Airline/Carrier"), Flights[[#This Row],[Delay Type]]="Severe"), "Yes", "No")</f>
        <v>No</v>
      </c>
    </row>
    <row r="1428" spans="1:27" x14ac:dyDescent="0.3">
      <c r="A1428" s="3">
        <v>42116</v>
      </c>
      <c r="B1428" s="22">
        <f>WEEKNUM(Flights[[#This Row],[Date]], 1)</f>
        <v>17</v>
      </c>
      <c r="C1428" s="22">
        <f>WEEKDAY(Flights[[#This Row],[Date]],1)</f>
        <v>4</v>
      </c>
      <c r="D1428" t="s">
        <v>99</v>
      </c>
      <c r="E1428" t="s">
        <v>1987</v>
      </c>
      <c r="F1428" t="s">
        <v>0</v>
      </c>
      <c r="G1428" t="s">
        <v>9</v>
      </c>
      <c r="H1428" t="str">
        <f>_xlfn.XLOOKUP(Flights[[#This Row],[Destination]], Airports!$A$2:$A$78, Airports!$D$2:$D$78)</f>
        <v>San Francisco</v>
      </c>
      <c r="I1428" t="str" cm="1">
        <f t="array" ref="I1428">_xlfn.XLOOKUP(Flights[[#This Row],[Destination]],_xlfn._TRO_TRAILING( Airports!A:A),_xlfn._TRO_TRAILING( Airports!E:E), "Not found")</f>
        <v>CA</v>
      </c>
      <c r="J1428" s="1">
        <v>0.86805555555555558</v>
      </c>
      <c r="K1428" s="22">
        <f>HOUR(Flights[[#This Row],[Scheduled Departure]])</f>
        <v>20</v>
      </c>
      <c r="L1428" s="1">
        <v>0.86736111111111114</v>
      </c>
      <c r="M1428">
        <f>(L1428-J1428)*24*60</f>
        <v>-0.99999999999999645</v>
      </c>
      <c r="N1428" s="16">
        <f>Flights[[#This Row],[Length (min)]]/60</f>
        <v>1.3166666666666667</v>
      </c>
      <c r="O1428">
        <v>79</v>
      </c>
      <c r="P1428">
        <v>337</v>
      </c>
      <c r="Q1428" s="18">
        <f>IFERROR(Flights[[#This Row],[Distance]]/Flights[[#This Row],[Length (hr)]], "")</f>
        <v>255.9493670886076</v>
      </c>
      <c r="R1428" s="1">
        <v>0.92638888888888893</v>
      </c>
      <c r="S1428" s="1" t="str">
        <f>IF(Flights[[#This Row],[Length (hr)]]&lt;2, "No meal", IF(Flights[[#This Row],[Length (hr)]]&lt;3.5, "Light meal", "Full meal"))</f>
        <v>No meal</v>
      </c>
      <c r="T1428" s="1" t="str">
        <f>IF(AND(Flights[[#This Row],[Airline]]="US Airways", Flights[[#This Row],[Meal]]="Full Meal"), "Yes", "No")</f>
        <v>No</v>
      </c>
      <c r="U1428" s="1">
        <v>0.92222222222222228</v>
      </c>
      <c r="V1428">
        <v>-6</v>
      </c>
      <c r="W1428" s="1" t="str">
        <f>IF(Flights[[#This Row],[Arrival Delay]] = "", "Cancelled", IF(Flights[[#This Row],[Arrival Delay]]&gt;15, "Delayed", "On time"))</f>
        <v>On time</v>
      </c>
      <c r="X1428" t="str">
        <f>IF(Flights[[#This Row],[Status]]&lt;&gt;"Delayed","", IF(Flights[[#This Row],[Arrival Delay]]&gt;120, "Severe", IF(Flights[[#This Row],[Arrival Delay]]&gt;60, "Major", "Moderate")))</f>
        <v/>
      </c>
      <c r="Y1428" t="b">
        <v>0</v>
      </c>
      <c r="AA1428" t="str">
        <f>IF(OR(AND(Flights[[#This Row],[Status]]="Cancelled", Flights[[#This Row],[Cancellation Reason]]="Airline/Carrier"), Flights[[#This Row],[Delay Type]]="Severe"), "Yes", "No")</f>
        <v>No</v>
      </c>
    </row>
    <row r="1429" spans="1:27" x14ac:dyDescent="0.3">
      <c r="A1429" s="3">
        <v>42116</v>
      </c>
      <c r="B1429" s="22">
        <f>WEEKNUM(Flights[[#This Row],[Date]], 1)</f>
        <v>17</v>
      </c>
      <c r="C1429" s="22">
        <f>WEEKDAY(Flights[[#This Row],[Date]],1)</f>
        <v>4</v>
      </c>
      <c r="D1429" t="s">
        <v>1273</v>
      </c>
      <c r="E1429" t="s">
        <v>1994</v>
      </c>
      <c r="F1429" t="s">
        <v>0</v>
      </c>
      <c r="G1429" t="s">
        <v>347</v>
      </c>
      <c r="H1429" t="str">
        <f>_xlfn.XLOOKUP(Flights[[#This Row],[Destination]], Airports!$A$2:$A$78, Airports!$D$2:$D$78)</f>
        <v>San Jose</v>
      </c>
      <c r="I1429" t="str" cm="1">
        <f t="array" ref="I1429">_xlfn.XLOOKUP(Flights[[#This Row],[Destination]],_xlfn._TRO_TRAILING( Airports!A:A),_xlfn._TRO_TRAILING( Airports!E:E), "Not found")</f>
        <v>CA</v>
      </c>
      <c r="J1429" s="1">
        <v>0.87152777777777779</v>
      </c>
      <c r="K1429" s="22">
        <f>HOUR(Flights[[#This Row],[Scheduled Departure]])</f>
        <v>20</v>
      </c>
      <c r="L1429" s="1">
        <v>0.87152777777777779</v>
      </c>
      <c r="M1429">
        <f>(L1429-J1429)*24*60</f>
        <v>0</v>
      </c>
      <c r="N1429" s="16">
        <f>Flights[[#This Row],[Length (min)]]/60</f>
        <v>1.3166666666666667</v>
      </c>
      <c r="O1429">
        <v>79</v>
      </c>
      <c r="P1429">
        <v>308</v>
      </c>
      <c r="Q1429" s="18">
        <f>IFERROR(Flights[[#This Row],[Distance]]/Flights[[#This Row],[Length (hr)]], "")</f>
        <v>233.92405063291139</v>
      </c>
      <c r="R1429" s="1">
        <v>0.92708333333333337</v>
      </c>
      <c r="S1429" s="1" t="str">
        <f>IF(Flights[[#This Row],[Length (hr)]]&lt;2, "No meal", IF(Flights[[#This Row],[Length (hr)]]&lt;3.5, "Light meal", "Full meal"))</f>
        <v>No meal</v>
      </c>
      <c r="T1429" s="1" t="str">
        <f>IF(AND(Flights[[#This Row],[Airline]]="US Airways", Flights[[#This Row],[Meal]]="Full Meal"), "Yes", "No")</f>
        <v>No</v>
      </c>
      <c r="U1429" s="1">
        <v>0.92638888888888893</v>
      </c>
      <c r="V1429">
        <v>-1</v>
      </c>
      <c r="W1429" s="1" t="str">
        <f>IF(Flights[[#This Row],[Arrival Delay]] = "", "Cancelled", IF(Flights[[#This Row],[Arrival Delay]]&gt;15, "Delayed", "On time"))</f>
        <v>On time</v>
      </c>
      <c r="X1429" t="str">
        <f>IF(Flights[[#This Row],[Status]]&lt;&gt;"Delayed","", IF(Flights[[#This Row],[Arrival Delay]]&gt;120, "Severe", IF(Flights[[#This Row],[Arrival Delay]]&gt;60, "Major", "Moderate")))</f>
        <v/>
      </c>
      <c r="Y1429" t="b">
        <v>0</v>
      </c>
      <c r="AA1429" t="str">
        <f>IF(OR(AND(Flights[[#This Row],[Status]]="Cancelled", Flights[[#This Row],[Cancellation Reason]]="Airline/Carrier"), Flights[[#This Row],[Delay Type]]="Severe"), "Yes", "No")</f>
        <v>No</v>
      </c>
    </row>
    <row r="1430" spans="1:27" x14ac:dyDescent="0.3">
      <c r="A1430" s="3">
        <v>42116</v>
      </c>
      <c r="B1430" s="22">
        <f>WEEKNUM(Flights[[#This Row],[Date]], 1)</f>
        <v>17</v>
      </c>
      <c r="C1430" s="22">
        <f>WEEKDAY(Flights[[#This Row],[Date]],1)</f>
        <v>4</v>
      </c>
      <c r="D1430" t="s">
        <v>1075</v>
      </c>
      <c r="E1430" t="s">
        <v>1994</v>
      </c>
      <c r="F1430" t="s">
        <v>0</v>
      </c>
      <c r="G1430" t="s">
        <v>339</v>
      </c>
      <c r="H1430" t="str">
        <f>_xlfn.XLOOKUP(Flights[[#This Row],[Destination]], Airports!$A$2:$A$78, Airports!$D$2:$D$78)</f>
        <v>San Diego</v>
      </c>
      <c r="I1430" t="str" cm="1">
        <f t="array" ref="I1430">_xlfn.XLOOKUP(Flights[[#This Row],[Destination]],_xlfn._TRO_TRAILING( Airports!A:A),_xlfn._TRO_TRAILING( Airports!E:E), "Not found")</f>
        <v>CA</v>
      </c>
      <c r="J1430" s="1">
        <v>0.875</v>
      </c>
      <c r="K1430" s="22">
        <f>HOUR(Flights[[#This Row],[Scheduled Departure]])</f>
        <v>21</v>
      </c>
      <c r="L1430" s="1">
        <v>0.87361111111111112</v>
      </c>
      <c r="M1430">
        <f>(L1430-J1430)*24*60</f>
        <v>-1.9999999999999929</v>
      </c>
      <c r="N1430" s="16">
        <f>Flights[[#This Row],[Length (min)]]/60</f>
        <v>0.81666666666666665</v>
      </c>
      <c r="O1430">
        <v>49</v>
      </c>
      <c r="P1430">
        <v>109</v>
      </c>
      <c r="Q1430" s="18">
        <f>IFERROR(Flights[[#This Row],[Distance]]/Flights[[#This Row],[Length (hr)]], "")</f>
        <v>133.46938775510205</v>
      </c>
      <c r="R1430" s="1">
        <v>0.90833333333333333</v>
      </c>
      <c r="S1430" s="1" t="str">
        <f>IF(Flights[[#This Row],[Length (hr)]]&lt;2, "No meal", IF(Flights[[#This Row],[Length (hr)]]&lt;3.5, "Light meal", "Full meal"))</f>
        <v>No meal</v>
      </c>
      <c r="T1430" s="1" t="str">
        <f>IF(AND(Flights[[#This Row],[Airline]]="US Airways", Flights[[#This Row],[Meal]]="Full Meal"), "Yes", "No")</f>
        <v>No</v>
      </c>
      <c r="U1430" s="1">
        <v>0.90763888888888888</v>
      </c>
      <c r="V1430">
        <v>-1</v>
      </c>
      <c r="W1430" s="1" t="str">
        <f>IF(Flights[[#This Row],[Arrival Delay]] = "", "Cancelled", IF(Flights[[#This Row],[Arrival Delay]]&gt;15, "Delayed", "On time"))</f>
        <v>On time</v>
      </c>
      <c r="X1430" t="str">
        <f>IF(Flights[[#This Row],[Status]]&lt;&gt;"Delayed","", IF(Flights[[#This Row],[Arrival Delay]]&gt;120, "Severe", IF(Flights[[#This Row],[Arrival Delay]]&gt;60, "Major", "Moderate")))</f>
        <v/>
      </c>
      <c r="Y1430" t="b">
        <v>0</v>
      </c>
      <c r="AA1430" t="str">
        <f>IF(OR(AND(Flights[[#This Row],[Status]]="Cancelled", Flights[[#This Row],[Cancellation Reason]]="Airline/Carrier"), Flights[[#This Row],[Delay Type]]="Severe"), "Yes", "No")</f>
        <v>No</v>
      </c>
    </row>
    <row r="1431" spans="1:27" x14ac:dyDescent="0.3">
      <c r="A1431" s="3">
        <v>42116</v>
      </c>
      <c r="B1431" s="22">
        <f>WEEKNUM(Flights[[#This Row],[Date]], 1)</f>
        <v>17</v>
      </c>
      <c r="C1431" s="22">
        <f>WEEKDAY(Flights[[#This Row],[Date]],1)</f>
        <v>4</v>
      </c>
      <c r="D1431" t="s">
        <v>107</v>
      </c>
      <c r="E1431" t="s">
        <v>1987</v>
      </c>
      <c r="F1431" t="s">
        <v>0</v>
      </c>
      <c r="G1431" t="s">
        <v>12</v>
      </c>
      <c r="H1431" t="str">
        <f>_xlfn.XLOOKUP(Flights[[#This Row],[Destination]], Airports!$A$2:$A$78, Airports!$D$2:$D$78)</f>
        <v>New York</v>
      </c>
      <c r="I1431" t="str" cm="1">
        <f t="array" ref="I1431">_xlfn.XLOOKUP(Flights[[#This Row],[Destination]],_xlfn._TRO_TRAILING( Airports!A:A),_xlfn._TRO_TRAILING( Airports!E:E), "Not found")</f>
        <v>NY</v>
      </c>
      <c r="J1431" s="1">
        <v>0.97569444444444442</v>
      </c>
      <c r="K1431" s="22">
        <f>HOUR(Flights[[#This Row],[Scheduled Departure]])</f>
        <v>23</v>
      </c>
      <c r="L1431" s="1">
        <v>0.97569444444444442</v>
      </c>
      <c r="M1431">
        <f>(L1431-J1431)*24*60</f>
        <v>0</v>
      </c>
      <c r="N1431" s="16">
        <f>Flights[[#This Row],[Length (min)]]/60</f>
        <v>5.2833333333333332</v>
      </c>
      <c r="O1431">
        <v>317</v>
      </c>
      <c r="P1431">
        <v>2475</v>
      </c>
      <c r="Q1431" s="18">
        <f>IFERROR(Flights[[#This Row],[Distance]]/Flights[[#This Row],[Length (hr)]], "")</f>
        <v>468.45425867507885</v>
      </c>
      <c r="R1431" s="1">
        <v>0.3298611111111111</v>
      </c>
      <c r="S1431" s="1" t="str">
        <f>IF(Flights[[#This Row],[Length (hr)]]&lt;2, "No meal", IF(Flights[[#This Row],[Length (hr)]]&lt;3.5, "Light meal", "Full meal"))</f>
        <v>Full meal</v>
      </c>
      <c r="T1431" s="1" t="str">
        <f>IF(AND(Flights[[#This Row],[Airline]]="US Airways", Flights[[#This Row],[Meal]]="Full Meal"), "Yes", "No")</f>
        <v>No</v>
      </c>
      <c r="U1431" s="1">
        <v>0.32083333333333336</v>
      </c>
      <c r="V1431">
        <v>-13</v>
      </c>
      <c r="W1431" s="1" t="str">
        <f>IF(Flights[[#This Row],[Arrival Delay]] = "", "Cancelled", IF(Flights[[#This Row],[Arrival Delay]]&gt;15, "Delayed", "On time"))</f>
        <v>On time</v>
      </c>
      <c r="X1431" t="str">
        <f>IF(Flights[[#This Row],[Status]]&lt;&gt;"Delayed","", IF(Flights[[#This Row],[Arrival Delay]]&gt;120, "Severe", IF(Flights[[#This Row],[Arrival Delay]]&gt;60, "Major", "Moderate")))</f>
        <v/>
      </c>
      <c r="Y1431" t="b">
        <v>0</v>
      </c>
      <c r="AA1431" t="str">
        <f>IF(OR(AND(Flights[[#This Row],[Status]]="Cancelled", Flights[[#This Row],[Cancellation Reason]]="Airline/Carrier"), Flights[[#This Row],[Delay Type]]="Severe"), "Yes", "No")</f>
        <v>No</v>
      </c>
    </row>
    <row r="1432" spans="1:27" x14ac:dyDescent="0.3">
      <c r="A1432" s="3">
        <v>42117</v>
      </c>
      <c r="B1432" s="22">
        <f>WEEKNUM(Flights[[#This Row],[Date]], 1)</f>
        <v>17</v>
      </c>
      <c r="C1432" s="22">
        <f>WEEKDAY(Flights[[#This Row],[Date]],1)</f>
        <v>5</v>
      </c>
      <c r="D1432" t="s">
        <v>380</v>
      </c>
      <c r="E1432" t="s">
        <v>1991</v>
      </c>
      <c r="F1432" t="s">
        <v>0</v>
      </c>
      <c r="G1432" t="s">
        <v>344</v>
      </c>
      <c r="H1432" t="str">
        <f>_xlfn.XLOOKUP(Flights[[#This Row],[Destination]], Airports!$A$2:$A$78, Airports!$D$2:$D$78)</f>
        <v>Seattle</v>
      </c>
      <c r="I1432" t="str" cm="1">
        <f t="array" ref="I1432">_xlfn.XLOOKUP(Flights[[#This Row],[Destination]],_xlfn._TRO_TRAILING( Airports!A:A),_xlfn._TRO_TRAILING( Airports!E:E), "Not found")</f>
        <v>WA</v>
      </c>
      <c r="J1432" s="1">
        <v>0.25</v>
      </c>
      <c r="K1432" s="22">
        <f>HOUR(Flights[[#This Row],[Scheduled Departure]])</f>
        <v>6</v>
      </c>
      <c r="L1432" s="1">
        <v>0.24652777777777779</v>
      </c>
      <c r="M1432">
        <f>(L1432-J1432)*24*60</f>
        <v>-4.9999999999999822</v>
      </c>
      <c r="N1432" s="16">
        <f>Flights[[#This Row],[Length (min)]]/60</f>
        <v>2.8666666666666667</v>
      </c>
      <c r="O1432">
        <v>172</v>
      </c>
      <c r="P1432">
        <v>954</v>
      </c>
      <c r="Q1432" s="18">
        <f>IFERROR(Flights[[#This Row],[Distance]]/Flights[[#This Row],[Length (hr)]], "")</f>
        <v>332.7906976744186</v>
      </c>
      <c r="R1432" s="1">
        <v>0.37013888888888891</v>
      </c>
      <c r="S1432" s="1" t="str">
        <f>IF(Flights[[#This Row],[Length (hr)]]&lt;2, "No meal", IF(Flights[[#This Row],[Length (hr)]]&lt;3.5, "Light meal", "Full meal"))</f>
        <v>Light meal</v>
      </c>
      <c r="T1432" s="1" t="str">
        <f>IF(AND(Flights[[#This Row],[Airline]]="US Airways", Flights[[#This Row],[Meal]]="Full Meal"), "Yes", "No")</f>
        <v>No</v>
      </c>
      <c r="U1432" s="1">
        <v>0.3659722222222222</v>
      </c>
      <c r="V1432">
        <v>-6</v>
      </c>
      <c r="W1432" s="1" t="str">
        <f>IF(Flights[[#This Row],[Arrival Delay]] = "", "Cancelled", IF(Flights[[#This Row],[Arrival Delay]]&gt;15, "Delayed", "On time"))</f>
        <v>On time</v>
      </c>
      <c r="X1432" t="str">
        <f>IF(Flights[[#This Row],[Status]]&lt;&gt;"Delayed","", IF(Flights[[#This Row],[Arrival Delay]]&gt;120, "Severe", IF(Flights[[#This Row],[Arrival Delay]]&gt;60, "Major", "Moderate")))</f>
        <v/>
      </c>
      <c r="Y1432" t="b">
        <v>0</v>
      </c>
      <c r="AA1432" t="str">
        <f>IF(OR(AND(Flights[[#This Row],[Status]]="Cancelled", Flights[[#This Row],[Cancellation Reason]]="Airline/Carrier"), Flights[[#This Row],[Delay Type]]="Severe"), "Yes", "No")</f>
        <v>No</v>
      </c>
    </row>
    <row r="1433" spans="1:27" x14ac:dyDescent="0.3">
      <c r="A1433" s="3">
        <v>42117</v>
      </c>
      <c r="B1433" s="22">
        <f>WEEKNUM(Flights[[#This Row],[Date]], 1)</f>
        <v>17</v>
      </c>
      <c r="C1433" s="22">
        <f>WEEKDAY(Flights[[#This Row],[Date]],1)</f>
        <v>5</v>
      </c>
      <c r="D1433" t="s">
        <v>1282</v>
      </c>
      <c r="E1433" t="s">
        <v>1995</v>
      </c>
      <c r="F1433" t="s">
        <v>0</v>
      </c>
      <c r="G1433" t="s">
        <v>9</v>
      </c>
      <c r="H1433" t="str">
        <f>_xlfn.XLOOKUP(Flights[[#This Row],[Destination]], Airports!$A$2:$A$78, Airports!$D$2:$D$78)</f>
        <v>San Francisco</v>
      </c>
      <c r="I1433" t="str" cm="1">
        <f t="array" ref="I1433">_xlfn.XLOOKUP(Flights[[#This Row],[Destination]],_xlfn._TRO_TRAILING( Airports!A:A),_xlfn._TRO_TRAILING( Airports!E:E), "Not found")</f>
        <v>CA</v>
      </c>
      <c r="J1433" s="1">
        <v>0.26041666666666669</v>
      </c>
      <c r="K1433" s="22">
        <f>HOUR(Flights[[#This Row],[Scheduled Departure]])</f>
        <v>6</v>
      </c>
      <c r="L1433" s="1">
        <v>0</v>
      </c>
      <c r="M1433">
        <f>(L1433-J1433)*24*60</f>
        <v>-375</v>
      </c>
      <c r="N1433" s="16">
        <f>Flights[[#This Row],[Length (min)]]/60</f>
        <v>0</v>
      </c>
      <c r="P1433">
        <v>337</v>
      </c>
      <c r="Q1433" s="18" t="str">
        <f>IFERROR(Flights[[#This Row],[Distance]]/Flights[[#This Row],[Length (hr)]], "")</f>
        <v/>
      </c>
      <c r="R1433" s="1">
        <v>0.31944444444444442</v>
      </c>
      <c r="S1433" s="1" t="str">
        <f>IF(Flights[[#This Row],[Length (hr)]]&lt;2, "No meal", IF(Flights[[#This Row],[Length (hr)]]&lt;3.5, "Light meal", "Full meal"))</f>
        <v>No meal</v>
      </c>
      <c r="T1433" s="1" t="str">
        <f>IF(AND(Flights[[#This Row],[Airline]]="US Airways", Flights[[#This Row],[Meal]]="Full Meal"), "Yes", "No")</f>
        <v>No</v>
      </c>
      <c r="U1433" s="1">
        <v>0</v>
      </c>
      <c r="W1433" s="1" t="str">
        <f>IF(Flights[[#This Row],[Arrival Delay]] = "", "Cancelled", IF(Flights[[#This Row],[Arrival Delay]]&gt;15, "Delayed", "On time"))</f>
        <v>Cancelled</v>
      </c>
      <c r="X1433" t="str">
        <f>IF(Flights[[#This Row],[Status]]&lt;&gt;"Delayed","", IF(Flights[[#This Row],[Arrival Delay]]&gt;120, "Severe", IF(Flights[[#This Row],[Arrival Delay]]&gt;60, "Major", "Moderate")))</f>
        <v/>
      </c>
      <c r="Y1433" t="b">
        <v>1</v>
      </c>
      <c r="Z1433" t="s">
        <v>8</v>
      </c>
      <c r="AA1433" t="str">
        <f>IF(OR(AND(Flights[[#This Row],[Status]]="Cancelled", Flights[[#This Row],[Cancellation Reason]]="Airline/Carrier"), Flights[[#This Row],[Delay Type]]="Severe"), "Yes", "No")</f>
        <v>Yes</v>
      </c>
    </row>
    <row r="1434" spans="1:27" x14ac:dyDescent="0.3">
      <c r="A1434" s="3">
        <v>42117</v>
      </c>
      <c r="B1434" s="22">
        <f>WEEKNUM(Flights[[#This Row],[Date]], 1)</f>
        <v>17</v>
      </c>
      <c r="C1434" s="22">
        <f>WEEKDAY(Flights[[#This Row],[Date]],1)</f>
        <v>5</v>
      </c>
      <c r="D1434" t="s">
        <v>381</v>
      </c>
      <c r="E1434" t="s">
        <v>1989</v>
      </c>
      <c r="F1434" t="s">
        <v>0</v>
      </c>
      <c r="G1434" t="s">
        <v>26</v>
      </c>
      <c r="H1434" t="str">
        <f>_xlfn.XLOOKUP(Flights[[#This Row],[Destination]], Airports!$A$2:$A$78, Airports!$D$2:$D$78)</f>
        <v>Atlanta</v>
      </c>
      <c r="I1434" t="str" cm="1">
        <f t="array" ref="I1434">_xlfn.XLOOKUP(Flights[[#This Row],[Destination]],_xlfn._TRO_TRAILING( Airports!A:A),_xlfn._TRO_TRAILING( Airports!E:E), "Not found")</f>
        <v>GA</v>
      </c>
      <c r="J1434" s="1">
        <v>0.27430555555555558</v>
      </c>
      <c r="K1434" s="22">
        <f>HOUR(Flights[[#This Row],[Scheduled Departure]])</f>
        <v>6</v>
      </c>
      <c r="L1434" s="1">
        <v>0.27430555555555558</v>
      </c>
      <c r="M1434">
        <f>(L1434-J1434)*24*60</f>
        <v>0</v>
      </c>
      <c r="N1434" s="16">
        <f>Flights[[#This Row],[Length (min)]]/60</f>
        <v>3.8333333333333335</v>
      </c>
      <c r="O1434">
        <v>230</v>
      </c>
      <c r="P1434">
        <v>1947</v>
      </c>
      <c r="Q1434" s="18">
        <f>IFERROR(Flights[[#This Row],[Distance]]/Flights[[#This Row],[Length (hr)]], "")</f>
        <v>507.91304347826087</v>
      </c>
      <c r="R1434" s="1">
        <v>0.57708333333333328</v>
      </c>
      <c r="S1434" s="1" t="str">
        <f>IF(Flights[[#This Row],[Length (hr)]]&lt;2, "No meal", IF(Flights[[#This Row],[Length (hr)]]&lt;3.5, "Light meal", "Full meal"))</f>
        <v>Full meal</v>
      </c>
      <c r="T1434" s="1" t="str">
        <f>IF(AND(Flights[[#This Row],[Airline]]="US Airways", Flights[[#This Row],[Meal]]="Full Meal"), "Yes", "No")</f>
        <v>No</v>
      </c>
      <c r="U1434" s="1">
        <v>0.55902777777777779</v>
      </c>
      <c r="V1434">
        <v>-26</v>
      </c>
      <c r="W1434" s="1" t="str">
        <f>IF(Flights[[#This Row],[Arrival Delay]] = "", "Cancelled", IF(Flights[[#This Row],[Arrival Delay]]&gt;15, "Delayed", "On time"))</f>
        <v>On time</v>
      </c>
      <c r="X1434" t="str">
        <f>IF(Flights[[#This Row],[Status]]&lt;&gt;"Delayed","", IF(Flights[[#This Row],[Arrival Delay]]&gt;120, "Severe", IF(Flights[[#This Row],[Arrival Delay]]&gt;60, "Major", "Moderate")))</f>
        <v/>
      </c>
      <c r="Y1434" t="b">
        <v>0</v>
      </c>
      <c r="AA1434" t="str">
        <f>IF(OR(AND(Flights[[#This Row],[Status]]="Cancelled", Flights[[#This Row],[Cancellation Reason]]="Airline/Carrier"), Flights[[#This Row],[Delay Type]]="Severe"), "Yes", "No")</f>
        <v>No</v>
      </c>
    </row>
    <row r="1435" spans="1:27" x14ac:dyDescent="0.3">
      <c r="A1435" s="3">
        <v>42117</v>
      </c>
      <c r="B1435" s="22">
        <f>WEEKNUM(Flights[[#This Row],[Date]], 1)</f>
        <v>17</v>
      </c>
      <c r="C1435" s="22">
        <f>WEEKDAY(Flights[[#This Row],[Date]],1)</f>
        <v>5</v>
      </c>
      <c r="D1435" t="s">
        <v>383</v>
      </c>
      <c r="E1435" t="s">
        <v>1992</v>
      </c>
      <c r="F1435" t="s">
        <v>0</v>
      </c>
      <c r="G1435" t="s">
        <v>12</v>
      </c>
      <c r="H1435" t="str">
        <f>_xlfn.XLOOKUP(Flights[[#This Row],[Destination]], Airports!$A$2:$A$78, Airports!$D$2:$D$78)</f>
        <v>New York</v>
      </c>
      <c r="I1435" t="str" cm="1">
        <f t="array" ref="I1435">_xlfn.XLOOKUP(Flights[[#This Row],[Destination]],_xlfn._TRO_TRAILING( Airports!A:A),_xlfn._TRO_TRAILING( Airports!E:E), "Not found")</f>
        <v>NY</v>
      </c>
      <c r="J1435" s="1">
        <v>0.28125</v>
      </c>
      <c r="K1435" s="22">
        <f>HOUR(Flights[[#This Row],[Scheduled Departure]])</f>
        <v>6</v>
      </c>
      <c r="L1435" s="1">
        <v>0.27986111111111112</v>
      </c>
      <c r="M1435">
        <f>(L1435-J1435)*24*60</f>
        <v>-1.9999999999999929</v>
      </c>
      <c r="N1435" s="16">
        <f>Flights[[#This Row],[Length (min)]]/60</f>
        <v>5.083333333333333</v>
      </c>
      <c r="O1435">
        <v>305</v>
      </c>
      <c r="P1435">
        <v>2475</v>
      </c>
      <c r="Q1435" s="18">
        <f>IFERROR(Flights[[#This Row],[Distance]]/Flights[[#This Row],[Length (hr)]], "")</f>
        <v>486.88524590163939</v>
      </c>
      <c r="R1435" s="1">
        <v>0.63402777777777775</v>
      </c>
      <c r="S1435" s="1" t="str">
        <f>IF(Flights[[#This Row],[Length (hr)]]&lt;2, "No meal", IF(Flights[[#This Row],[Length (hr)]]&lt;3.5, "Light meal", "Full meal"))</f>
        <v>Full meal</v>
      </c>
      <c r="T1435" s="1" t="str">
        <f>IF(AND(Flights[[#This Row],[Airline]]="US Airways", Flights[[#This Row],[Meal]]="Full Meal"), "Yes", "No")</f>
        <v>No</v>
      </c>
      <c r="U1435" s="1">
        <v>0.6166666666666667</v>
      </c>
      <c r="V1435">
        <v>-25</v>
      </c>
      <c r="W1435" s="1" t="str">
        <f>IF(Flights[[#This Row],[Arrival Delay]] = "", "Cancelled", IF(Flights[[#This Row],[Arrival Delay]]&gt;15, "Delayed", "On time"))</f>
        <v>On time</v>
      </c>
      <c r="X1435" t="str">
        <f>IF(Flights[[#This Row],[Status]]&lt;&gt;"Delayed","", IF(Flights[[#This Row],[Arrival Delay]]&gt;120, "Severe", IF(Flights[[#This Row],[Arrival Delay]]&gt;60, "Major", "Moderate")))</f>
        <v/>
      </c>
      <c r="Y1435" t="b">
        <v>0</v>
      </c>
      <c r="AA1435" t="str">
        <f>IF(OR(AND(Flights[[#This Row],[Status]]="Cancelled", Flights[[#This Row],[Cancellation Reason]]="Airline/Carrier"), Flights[[#This Row],[Delay Type]]="Severe"), "Yes", "No")</f>
        <v>No</v>
      </c>
    </row>
    <row r="1436" spans="1:27" x14ac:dyDescent="0.3">
      <c r="A1436" s="3">
        <v>42117</v>
      </c>
      <c r="B1436" s="22">
        <f>WEEKNUM(Flights[[#This Row],[Date]], 1)</f>
        <v>17</v>
      </c>
      <c r="C1436" s="22">
        <f>WEEKDAY(Flights[[#This Row],[Date]],1)</f>
        <v>5</v>
      </c>
      <c r="D1436" t="s">
        <v>53</v>
      </c>
      <c r="E1436" t="s">
        <v>1987</v>
      </c>
      <c r="F1436" t="s">
        <v>0</v>
      </c>
      <c r="G1436" t="s">
        <v>20</v>
      </c>
      <c r="H1436" t="str">
        <f>_xlfn.XLOOKUP(Flights[[#This Row],[Destination]], Airports!$A$2:$A$78, Airports!$D$2:$D$78)</f>
        <v>Kahului</v>
      </c>
      <c r="I1436" t="str" cm="1">
        <f t="array" ref="I1436">_xlfn.XLOOKUP(Flights[[#This Row],[Destination]],_xlfn._TRO_TRAILING( Airports!A:A),_xlfn._TRO_TRAILING( Airports!E:E), "Not found")</f>
        <v>HI</v>
      </c>
      <c r="J1436" s="1">
        <v>0.375</v>
      </c>
      <c r="K1436" s="22">
        <f>HOUR(Flights[[#This Row],[Scheduled Departure]])</f>
        <v>9</v>
      </c>
      <c r="L1436" s="1">
        <v>0.36875000000000002</v>
      </c>
      <c r="M1436">
        <f>(L1436-J1436)*24*60</f>
        <v>-8.999999999999968</v>
      </c>
      <c r="N1436" s="16">
        <f>Flights[[#This Row],[Length (min)]]/60</f>
        <v>5.7333333333333334</v>
      </c>
      <c r="O1436">
        <v>344</v>
      </c>
      <c r="P1436">
        <v>2486</v>
      </c>
      <c r="Q1436" s="18">
        <f>IFERROR(Flights[[#This Row],[Distance]]/Flights[[#This Row],[Length (hr)]], "")</f>
        <v>433.60465116279067</v>
      </c>
      <c r="R1436" s="1">
        <v>0.49166666666666664</v>
      </c>
      <c r="S1436" s="1" t="str">
        <f>IF(Flights[[#This Row],[Length (hr)]]&lt;2, "No meal", IF(Flights[[#This Row],[Length (hr)]]&lt;3.5, "Light meal", "Full meal"))</f>
        <v>Full meal</v>
      </c>
      <c r="T1436" s="1" t="str">
        <f>IF(AND(Flights[[#This Row],[Airline]]="US Airways", Flights[[#This Row],[Meal]]="Full Meal"), "Yes", "No")</f>
        <v>No</v>
      </c>
      <c r="U1436" s="1">
        <v>0.4826388888888889</v>
      </c>
      <c r="V1436">
        <v>-13</v>
      </c>
      <c r="W1436" s="1" t="str">
        <f>IF(Flights[[#This Row],[Arrival Delay]] = "", "Cancelled", IF(Flights[[#This Row],[Arrival Delay]]&gt;15, "Delayed", "On time"))</f>
        <v>On time</v>
      </c>
      <c r="X1436" t="str">
        <f>IF(Flights[[#This Row],[Status]]&lt;&gt;"Delayed","", IF(Flights[[#This Row],[Arrival Delay]]&gt;120, "Severe", IF(Flights[[#This Row],[Arrival Delay]]&gt;60, "Major", "Moderate")))</f>
        <v/>
      </c>
      <c r="Y1436" t="b">
        <v>0</v>
      </c>
      <c r="AA1436" t="str">
        <f>IF(OR(AND(Flights[[#This Row],[Status]]="Cancelled", Flights[[#This Row],[Cancellation Reason]]="Airline/Carrier"), Flights[[#This Row],[Delay Type]]="Severe"), "Yes", "No")</f>
        <v>No</v>
      </c>
    </row>
    <row r="1437" spans="1:27" x14ac:dyDescent="0.3">
      <c r="A1437" s="3">
        <v>42117</v>
      </c>
      <c r="B1437" s="22">
        <f>WEEKNUM(Flights[[#This Row],[Date]], 1)</f>
        <v>17</v>
      </c>
      <c r="C1437" s="22">
        <f>WEEKDAY(Flights[[#This Row],[Date]],1)</f>
        <v>5</v>
      </c>
      <c r="D1437" t="s">
        <v>1296</v>
      </c>
      <c r="E1437" t="s">
        <v>1995</v>
      </c>
      <c r="F1437" t="s">
        <v>0</v>
      </c>
      <c r="G1437" t="s">
        <v>318</v>
      </c>
      <c r="H1437" t="str">
        <f>_xlfn.XLOOKUP(Flights[[#This Row],[Destination]], Airports!$A$2:$A$78, Airports!$D$2:$D$78)</f>
        <v>Oakland</v>
      </c>
      <c r="I1437" t="str" cm="1">
        <f t="array" ref="I1437">_xlfn.XLOOKUP(Flights[[#This Row],[Destination]],_xlfn._TRO_TRAILING( Airports!A:A),_xlfn._TRO_TRAILING( Airports!E:E), "Not found")</f>
        <v>CA</v>
      </c>
      <c r="J1437" s="1">
        <v>0.3923611111111111</v>
      </c>
      <c r="K1437" s="22">
        <f>HOUR(Flights[[#This Row],[Scheduled Departure]])</f>
        <v>9</v>
      </c>
      <c r="L1437" s="1">
        <v>0.39166666666666666</v>
      </c>
      <c r="M1437">
        <f>(L1437-J1437)*24*60</f>
        <v>-0.99999999999999645</v>
      </c>
      <c r="N1437" s="16">
        <f>Flights[[#This Row],[Length (min)]]/60</f>
        <v>1.1333333333333333</v>
      </c>
      <c r="O1437">
        <v>68</v>
      </c>
      <c r="P1437">
        <v>337</v>
      </c>
      <c r="Q1437" s="18">
        <f>IFERROR(Flights[[#This Row],[Distance]]/Flights[[#This Row],[Length (hr)]], "")</f>
        <v>297.35294117647061</v>
      </c>
      <c r="R1437" s="1">
        <v>0.44444444444444442</v>
      </c>
      <c r="S1437" s="1" t="str">
        <f>IF(Flights[[#This Row],[Length (hr)]]&lt;2, "No meal", IF(Flights[[#This Row],[Length (hr)]]&lt;3.5, "Light meal", "Full meal"))</f>
        <v>No meal</v>
      </c>
      <c r="T1437" s="1" t="str">
        <f>IF(AND(Flights[[#This Row],[Airline]]="US Airways", Flights[[#This Row],[Meal]]="Full Meal"), "Yes", "No")</f>
        <v>No</v>
      </c>
      <c r="U1437" s="1">
        <v>0.43888888888888888</v>
      </c>
      <c r="V1437">
        <v>-8</v>
      </c>
      <c r="W1437" s="1" t="str">
        <f>IF(Flights[[#This Row],[Arrival Delay]] = "", "Cancelled", IF(Flights[[#This Row],[Arrival Delay]]&gt;15, "Delayed", "On time"))</f>
        <v>On time</v>
      </c>
      <c r="X1437" t="str">
        <f>IF(Flights[[#This Row],[Status]]&lt;&gt;"Delayed","", IF(Flights[[#This Row],[Arrival Delay]]&gt;120, "Severe", IF(Flights[[#This Row],[Arrival Delay]]&gt;60, "Major", "Moderate")))</f>
        <v/>
      </c>
      <c r="Y1437" t="b">
        <v>0</v>
      </c>
      <c r="AA1437" t="str">
        <f>IF(OR(AND(Flights[[#This Row],[Status]]="Cancelled", Flights[[#This Row],[Cancellation Reason]]="Airline/Carrier"), Flights[[#This Row],[Delay Type]]="Severe"), "Yes", "No")</f>
        <v>No</v>
      </c>
    </row>
    <row r="1438" spans="1:27" x14ac:dyDescent="0.3">
      <c r="A1438" s="3">
        <v>42117</v>
      </c>
      <c r="B1438" s="22">
        <f>WEEKNUM(Flights[[#This Row],[Date]], 1)</f>
        <v>17</v>
      </c>
      <c r="C1438" s="22">
        <f>WEEKDAY(Flights[[#This Row],[Date]],1)</f>
        <v>5</v>
      </c>
      <c r="D1438" t="s">
        <v>430</v>
      </c>
      <c r="E1438" t="s">
        <v>1989</v>
      </c>
      <c r="F1438" t="s">
        <v>0</v>
      </c>
      <c r="G1438" t="s">
        <v>26</v>
      </c>
      <c r="H1438" t="str">
        <f>_xlfn.XLOOKUP(Flights[[#This Row],[Destination]], Airports!$A$2:$A$78, Airports!$D$2:$D$78)</f>
        <v>Atlanta</v>
      </c>
      <c r="I1438" t="str" cm="1">
        <f t="array" ref="I1438">_xlfn.XLOOKUP(Flights[[#This Row],[Destination]],_xlfn._TRO_TRAILING( Airports!A:A),_xlfn._TRO_TRAILING( Airports!E:E), "Not found")</f>
        <v>GA</v>
      </c>
      <c r="J1438" s="1">
        <v>0.3923611111111111</v>
      </c>
      <c r="K1438" s="22">
        <f>HOUR(Flights[[#This Row],[Scheduled Departure]])</f>
        <v>9</v>
      </c>
      <c r="L1438" s="1">
        <v>0.3923611111111111</v>
      </c>
      <c r="M1438">
        <f>(L1438-J1438)*24*60</f>
        <v>0</v>
      </c>
      <c r="N1438" s="16">
        <f>Flights[[#This Row],[Length (min)]]/60</f>
        <v>3.8833333333333333</v>
      </c>
      <c r="O1438">
        <v>233</v>
      </c>
      <c r="P1438">
        <v>1947</v>
      </c>
      <c r="Q1438" s="18">
        <f>IFERROR(Flights[[#This Row],[Distance]]/Flights[[#This Row],[Length (hr)]], "")</f>
        <v>501.3733905579399</v>
      </c>
      <c r="R1438" s="1">
        <v>0.70138888888888884</v>
      </c>
      <c r="S1438" s="1" t="str">
        <f>IF(Flights[[#This Row],[Length (hr)]]&lt;2, "No meal", IF(Flights[[#This Row],[Length (hr)]]&lt;3.5, "Light meal", "Full meal"))</f>
        <v>Full meal</v>
      </c>
      <c r="T1438" s="1" t="str">
        <f>IF(AND(Flights[[#This Row],[Airline]]="US Airways", Flights[[#This Row],[Meal]]="Full Meal"), "Yes", "No")</f>
        <v>No</v>
      </c>
      <c r="U1438" s="1">
        <v>0.6791666666666667</v>
      </c>
      <c r="V1438">
        <v>-32</v>
      </c>
      <c r="W1438" s="1" t="str">
        <f>IF(Flights[[#This Row],[Arrival Delay]] = "", "Cancelled", IF(Flights[[#This Row],[Arrival Delay]]&gt;15, "Delayed", "On time"))</f>
        <v>On time</v>
      </c>
      <c r="X1438" t="str">
        <f>IF(Flights[[#This Row],[Status]]&lt;&gt;"Delayed","", IF(Flights[[#This Row],[Arrival Delay]]&gt;120, "Severe", IF(Flights[[#This Row],[Arrival Delay]]&gt;60, "Major", "Moderate")))</f>
        <v/>
      </c>
      <c r="Y1438" t="b">
        <v>0</v>
      </c>
      <c r="AA1438" t="str">
        <f>IF(OR(AND(Flights[[#This Row],[Status]]="Cancelled", Flights[[#This Row],[Cancellation Reason]]="Airline/Carrier"), Flights[[#This Row],[Delay Type]]="Severe"), "Yes", "No")</f>
        <v>No</v>
      </c>
    </row>
    <row r="1439" spans="1:27" x14ac:dyDescent="0.3">
      <c r="A1439" s="3">
        <v>42117</v>
      </c>
      <c r="B1439" s="22">
        <f>WEEKNUM(Flights[[#This Row],[Date]], 1)</f>
        <v>17</v>
      </c>
      <c r="C1439" s="22">
        <f>WEEKDAY(Flights[[#This Row],[Date]],1)</f>
        <v>5</v>
      </c>
      <c r="D1439" t="s">
        <v>516</v>
      </c>
      <c r="E1439" t="s">
        <v>1994</v>
      </c>
      <c r="F1439" t="s">
        <v>0</v>
      </c>
      <c r="G1439" t="s">
        <v>339</v>
      </c>
      <c r="H1439" t="str">
        <f>_xlfn.XLOOKUP(Flights[[#This Row],[Destination]], Airports!$A$2:$A$78, Airports!$D$2:$D$78)</f>
        <v>San Diego</v>
      </c>
      <c r="I1439" t="str" cm="1">
        <f t="array" ref="I1439">_xlfn.XLOOKUP(Flights[[#This Row],[Destination]],_xlfn._TRO_TRAILING( Airports!A:A),_xlfn._TRO_TRAILING( Airports!E:E), "Not found")</f>
        <v>CA</v>
      </c>
      <c r="J1439" s="1">
        <v>0.53472222222222221</v>
      </c>
      <c r="K1439" s="22">
        <f>HOUR(Flights[[#This Row],[Scheduled Departure]])</f>
        <v>12</v>
      </c>
      <c r="L1439" s="1">
        <v>0.53194444444444444</v>
      </c>
      <c r="M1439">
        <f>(L1439-J1439)*24*60</f>
        <v>-3.9999999999999858</v>
      </c>
      <c r="N1439" s="16">
        <f>Flights[[#This Row],[Length (min)]]/60</f>
        <v>0.95</v>
      </c>
      <c r="O1439">
        <v>57</v>
      </c>
      <c r="P1439">
        <v>109</v>
      </c>
      <c r="Q1439" s="18">
        <f>IFERROR(Flights[[#This Row],[Distance]]/Flights[[#This Row],[Length (hr)]], "")</f>
        <v>114.73684210526316</v>
      </c>
      <c r="R1439" s="1">
        <v>0.57430555555555551</v>
      </c>
      <c r="S1439" s="1" t="str">
        <f>IF(Flights[[#This Row],[Length (hr)]]&lt;2, "No meal", IF(Flights[[#This Row],[Length (hr)]]&lt;3.5, "Light meal", "Full meal"))</f>
        <v>No meal</v>
      </c>
      <c r="T1439" s="1" t="str">
        <f>IF(AND(Flights[[#This Row],[Airline]]="US Airways", Flights[[#This Row],[Meal]]="Full Meal"), "Yes", "No")</f>
        <v>No</v>
      </c>
      <c r="U1439" s="1">
        <v>0.57152777777777775</v>
      </c>
      <c r="V1439">
        <v>-4</v>
      </c>
      <c r="W1439" s="1" t="str">
        <f>IF(Flights[[#This Row],[Arrival Delay]] = "", "Cancelled", IF(Flights[[#This Row],[Arrival Delay]]&gt;15, "Delayed", "On time"))</f>
        <v>On time</v>
      </c>
      <c r="X1439" t="str">
        <f>IF(Flights[[#This Row],[Status]]&lt;&gt;"Delayed","", IF(Flights[[#This Row],[Arrival Delay]]&gt;120, "Severe", IF(Flights[[#This Row],[Arrival Delay]]&gt;60, "Major", "Moderate")))</f>
        <v/>
      </c>
      <c r="Y1439" t="b">
        <v>0</v>
      </c>
      <c r="AA1439" t="str">
        <f>IF(OR(AND(Flights[[#This Row],[Status]]="Cancelled", Flights[[#This Row],[Cancellation Reason]]="Airline/Carrier"), Flights[[#This Row],[Delay Type]]="Severe"), "Yes", "No")</f>
        <v>No</v>
      </c>
    </row>
    <row r="1440" spans="1:27" x14ac:dyDescent="0.3">
      <c r="A1440" s="3">
        <v>42117</v>
      </c>
      <c r="B1440" s="22">
        <f>WEEKNUM(Flights[[#This Row],[Date]], 1)</f>
        <v>17</v>
      </c>
      <c r="C1440" s="22">
        <f>WEEKDAY(Flights[[#This Row],[Date]],1)</f>
        <v>5</v>
      </c>
      <c r="D1440" t="s">
        <v>485</v>
      </c>
      <c r="E1440" t="s">
        <v>1996</v>
      </c>
      <c r="F1440" t="s">
        <v>0</v>
      </c>
      <c r="G1440" t="s">
        <v>344</v>
      </c>
      <c r="H1440" t="str">
        <f>_xlfn.XLOOKUP(Flights[[#This Row],[Destination]], Airports!$A$2:$A$78, Airports!$D$2:$D$78)</f>
        <v>Seattle</v>
      </c>
      <c r="I1440" t="str" cm="1">
        <f t="array" ref="I1440">_xlfn.XLOOKUP(Flights[[#This Row],[Destination]],_xlfn._TRO_TRAILING( Airports!A:A),_xlfn._TRO_TRAILING( Airports!E:E), "Not found")</f>
        <v>WA</v>
      </c>
      <c r="J1440" s="1">
        <v>0.55208333333333337</v>
      </c>
      <c r="K1440" s="22">
        <f>HOUR(Flights[[#This Row],[Scheduled Departure]])</f>
        <v>13</v>
      </c>
      <c r="L1440" s="1">
        <v>0.54861111111111116</v>
      </c>
      <c r="M1440">
        <f>(L1440-J1440)*24*60</f>
        <v>-4.9999999999999822</v>
      </c>
      <c r="N1440" s="16">
        <f>Flights[[#This Row],[Length (min)]]/60</f>
        <v>2.5666666666666669</v>
      </c>
      <c r="O1440">
        <v>154</v>
      </c>
      <c r="P1440">
        <v>954</v>
      </c>
      <c r="Q1440" s="18">
        <f>IFERROR(Flights[[#This Row],[Distance]]/Flights[[#This Row],[Length (hr)]], "")</f>
        <v>371.68831168831167</v>
      </c>
      <c r="R1440" s="1">
        <v>0.65972222222222221</v>
      </c>
      <c r="S1440" s="1" t="str">
        <f>IF(Flights[[#This Row],[Length (hr)]]&lt;2, "No meal", IF(Flights[[#This Row],[Length (hr)]]&lt;3.5, "Light meal", "Full meal"))</f>
        <v>Light meal</v>
      </c>
      <c r="T1440" s="1" t="str">
        <f>IF(AND(Flights[[#This Row],[Airline]]="US Airways", Flights[[#This Row],[Meal]]="Full Meal"), "Yes", "No")</f>
        <v>No</v>
      </c>
      <c r="U1440" s="1">
        <v>0.65555555555555556</v>
      </c>
      <c r="V1440">
        <v>-6</v>
      </c>
      <c r="W1440" s="1" t="str">
        <f>IF(Flights[[#This Row],[Arrival Delay]] = "", "Cancelled", IF(Flights[[#This Row],[Arrival Delay]]&gt;15, "Delayed", "On time"))</f>
        <v>On time</v>
      </c>
      <c r="X1440" t="str">
        <f>IF(Flights[[#This Row],[Status]]&lt;&gt;"Delayed","", IF(Flights[[#This Row],[Arrival Delay]]&gt;120, "Severe", IF(Flights[[#This Row],[Arrival Delay]]&gt;60, "Major", "Moderate")))</f>
        <v/>
      </c>
      <c r="Y1440" t="b">
        <v>0</v>
      </c>
      <c r="AA1440" t="str">
        <f>IF(OR(AND(Flights[[#This Row],[Status]]="Cancelled", Flights[[#This Row],[Cancellation Reason]]="Airline/Carrier"), Flights[[#This Row],[Delay Type]]="Severe"), "Yes", "No")</f>
        <v>No</v>
      </c>
    </row>
    <row r="1441" spans="1:27" x14ac:dyDescent="0.3">
      <c r="A1441" s="3">
        <v>42117</v>
      </c>
      <c r="B1441" s="22">
        <f>WEEKNUM(Flights[[#This Row],[Date]], 1)</f>
        <v>17</v>
      </c>
      <c r="C1441" s="22">
        <f>WEEKDAY(Flights[[#This Row],[Date]],1)</f>
        <v>5</v>
      </c>
      <c r="D1441" t="s">
        <v>529</v>
      </c>
      <c r="E1441" t="s">
        <v>1996</v>
      </c>
      <c r="F1441" t="s">
        <v>0</v>
      </c>
      <c r="G1441" t="s">
        <v>12</v>
      </c>
      <c r="H1441" t="str">
        <f>_xlfn.XLOOKUP(Flights[[#This Row],[Destination]], Airports!$A$2:$A$78, Airports!$D$2:$D$78)</f>
        <v>New York</v>
      </c>
      <c r="I1441" t="str" cm="1">
        <f t="array" ref="I1441">_xlfn.XLOOKUP(Flights[[#This Row],[Destination]],_xlfn._TRO_TRAILING( Airports!A:A),_xlfn._TRO_TRAILING( Airports!E:E), "Not found")</f>
        <v>NY</v>
      </c>
      <c r="J1441" s="1">
        <v>0.56944444444444442</v>
      </c>
      <c r="K1441" s="22">
        <f>HOUR(Flights[[#This Row],[Scheduled Departure]])</f>
        <v>13</v>
      </c>
      <c r="L1441" s="1">
        <v>0.71458333333333335</v>
      </c>
      <c r="M1441">
        <f>(L1441-J1441)*24*60</f>
        <v>209.00000000000006</v>
      </c>
      <c r="N1441" s="16">
        <f>Flights[[#This Row],[Length (min)]]/60</f>
        <v>4.7166666666666668</v>
      </c>
      <c r="O1441">
        <v>283</v>
      </c>
      <c r="P1441">
        <v>2475</v>
      </c>
      <c r="Q1441" s="18">
        <f>IFERROR(Flights[[#This Row],[Distance]]/Flights[[#This Row],[Length (hr)]], "")</f>
        <v>524.73498233215548</v>
      </c>
      <c r="R1441" s="1">
        <v>0.92013888888888884</v>
      </c>
      <c r="S1441" s="1" t="str">
        <f>IF(Flights[[#This Row],[Length (hr)]]&lt;2, "No meal", IF(Flights[[#This Row],[Length (hr)]]&lt;3.5, "Light meal", "Full meal"))</f>
        <v>Full meal</v>
      </c>
      <c r="T1441" s="1" t="str">
        <f>IF(AND(Flights[[#This Row],[Airline]]="US Airways", Flights[[#This Row],[Meal]]="Full Meal"), "Yes", "No")</f>
        <v>No</v>
      </c>
      <c r="U1441" s="1">
        <v>3.6111111111111108E-2</v>
      </c>
      <c r="V1441">
        <v>167</v>
      </c>
      <c r="W1441" s="1" t="str">
        <f>IF(Flights[[#This Row],[Arrival Delay]] = "", "Cancelled", IF(Flights[[#This Row],[Arrival Delay]]&gt;15, "Delayed", "On time"))</f>
        <v>Delayed</v>
      </c>
      <c r="X1441" t="str">
        <f>IF(Flights[[#This Row],[Status]]&lt;&gt;"Delayed","", IF(Flights[[#This Row],[Arrival Delay]]&gt;120, "Severe", IF(Flights[[#This Row],[Arrival Delay]]&gt;60, "Major", "Moderate")))</f>
        <v>Severe</v>
      </c>
      <c r="Y1441" t="b">
        <v>0</v>
      </c>
      <c r="AA1441" t="str">
        <f>IF(OR(AND(Flights[[#This Row],[Status]]="Cancelled", Flights[[#This Row],[Cancellation Reason]]="Airline/Carrier"), Flights[[#This Row],[Delay Type]]="Severe"), "Yes", "No")</f>
        <v>Yes</v>
      </c>
    </row>
    <row r="1442" spans="1:27" x14ac:dyDescent="0.3">
      <c r="A1442" s="3">
        <v>42117</v>
      </c>
      <c r="B1442" s="22">
        <f>WEEKNUM(Flights[[#This Row],[Date]], 1)</f>
        <v>17</v>
      </c>
      <c r="C1442" s="22">
        <f>WEEKDAY(Flights[[#This Row],[Date]],1)</f>
        <v>5</v>
      </c>
      <c r="D1442" t="s">
        <v>556</v>
      </c>
      <c r="E1442" t="s">
        <v>1994</v>
      </c>
      <c r="F1442" t="s">
        <v>0</v>
      </c>
      <c r="G1442" t="s">
        <v>342</v>
      </c>
      <c r="H1442" t="str">
        <f>_xlfn.XLOOKUP(Flights[[#This Row],[Destination]], Airports!$A$2:$A$78, Airports!$D$2:$D$78)</f>
        <v>Santa Barbara</v>
      </c>
      <c r="I1442" t="str" cm="1">
        <f t="array" ref="I1442">_xlfn.XLOOKUP(Flights[[#This Row],[Destination]],_xlfn._TRO_TRAILING( Airports!A:A),_xlfn._TRO_TRAILING( Airports!E:E), "Not found")</f>
        <v>CA</v>
      </c>
      <c r="J1442" s="1">
        <v>0.61527777777777781</v>
      </c>
      <c r="K1442" s="22">
        <f>HOUR(Flights[[#This Row],[Scheduled Departure]])</f>
        <v>14</v>
      </c>
      <c r="L1442" s="1">
        <v>0.61111111111111116</v>
      </c>
      <c r="M1442">
        <f>(L1442-J1442)*24*60</f>
        <v>-5.9999999999999787</v>
      </c>
      <c r="N1442" s="16">
        <f>Flights[[#This Row],[Length (min)]]/60</f>
        <v>0.75</v>
      </c>
      <c r="O1442">
        <v>45</v>
      </c>
      <c r="P1442">
        <v>89</v>
      </c>
      <c r="Q1442" s="18">
        <f>IFERROR(Flights[[#This Row],[Distance]]/Flights[[#This Row],[Length (hr)]], "")</f>
        <v>118.66666666666667</v>
      </c>
      <c r="R1442" s="1">
        <v>0.65069444444444446</v>
      </c>
      <c r="S1442" s="1" t="str">
        <f>IF(Flights[[#This Row],[Length (hr)]]&lt;2, "No meal", IF(Flights[[#This Row],[Length (hr)]]&lt;3.5, "Light meal", "Full meal"))</f>
        <v>No meal</v>
      </c>
      <c r="T1442" s="1" t="str">
        <f>IF(AND(Flights[[#This Row],[Airline]]="US Airways", Flights[[#This Row],[Meal]]="Full Meal"), "Yes", "No")</f>
        <v>No</v>
      </c>
      <c r="U1442" s="1">
        <v>0.64236111111111116</v>
      </c>
      <c r="V1442">
        <v>-12</v>
      </c>
      <c r="W1442" s="1" t="str">
        <f>IF(Flights[[#This Row],[Arrival Delay]] = "", "Cancelled", IF(Flights[[#This Row],[Arrival Delay]]&gt;15, "Delayed", "On time"))</f>
        <v>On time</v>
      </c>
      <c r="X1442" t="str">
        <f>IF(Flights[[#This Row],[Status]]&lt;&gt;"Delayed","", IF(Flights[[#This Row],[Arrival Delay]]&gt;120, "Severe", IF(Flights[[#This Row],[Arrival Delay]]&gt;60, "Major", "Moderate")))</f>
        <v/>
      </c>
      <c r="Y1442" t="b">
        <v>0</v>
      </c>
      <c r="AA1442" t="str">
        <f>IF(OR(AND(Flights[[#This Row],[Status]]="Cancelled", Flights[[#This Row],[Cancellation Reason]]="Airline/Carrier"), Flights[[#This Row],[Delay Type]]="Severe"), "Yes", "No")</f>
        <v>No</v>
      </c>
    </row>
    <row r="1443" spans="1:27" x14ac:dyDescent="0.3">
      <c r="A1443" s="3">
        <v>42117</v>
      </c>
      <c r="B1443" s="22">
        <f>WEEKNUM(Flights[[#This Row],[Date]], 1)</f>
        <v>17</v>
      </c>
      <c r="C1443" s="22">
        <f>WEEKDAY(Flights[[#This Row],[Date]],1)</f>
        <v>5</v>
      </c>
      <c r="D1443" t="s">
        <v>528</v>
      </c>
      <c r="E1443" t="s">
        <v>1994</v>
      </c>
      <c r="F1443" t="s">
        <v>0</v>
      </c>
      <c r="G1443" t="s">
        <v>331</v>
      </c>
      <c r="H1443" t="str">
        <f>_xlfn.XLOOKUP(Flights[[#This Row],[Destination]], Airports!$A$2:$A$78, Airports!$D$2:$D$78)</f>
        <v>Palm Springs</v>
      </c>
      <c r="I1443" t="str" cm="1">
        <f t="array" ref="I1443">_xlfn.XLOOKUP(Flights[[#This Row],[Destination]],_xlfn._TRO_TRAILING( Airports!A:A),_xlfn._TRO_TRAILING( Airports!E:E), "Not found")</f>
        <v>CA</v>
      </c>
      <c r="J1443" s="1">
        <v>0.65208333333333335</v>
      </c>
      <c r="K1443" s="22">
        <f>HOUR(Flights[[#This Row],[Scheduled Departure]])</f>
        <v>15</v>
      </c>
      <c r="L1443" s="1">
        <v>0.64652777777777781</v>
      </c>
      <c r="M1443">
        <f>(L1443-J1443)*24*60</f>
        <v>-7.9999999999999716</v>
      </c>
      <c r="N1443" s="16">
        <f>Flights[[#This Row],[Length (min)]]/60</f>
        <v>0.85</v>
      </c>
      <c r="O1443">
        <v>51</v>
      </c>
      <c r="P1443">
        <v>110</v>
      </c>
      <c r="Q1443" s="18">
        <f>IFERROR(Flights[[#This Row],[Distance]]/Flights[[#This Row],[Length (hr)]], "")</f>
        <v>129.41176470588235</v>
      </c>
      <c r="R1443" s="1">
        <v>0.69097222222222221</v>
      </c>
      <c r="S1443" s="1" t="str">
        <f>IF(Flights[[#This Row],[Length (hr)]]&lt;2, "No meal", IF(Flights[[#This Row],[Length (hr)]]&lt;3.5, "Light meal", "Full meal"))</f>
        <v>No meal</v>
      </c>
      <c r="T1443" s="1" t="str">
        <f>IF(AND(Flights[[#This Row],[Airline]]="US Airways", Flights[[#This Row],[Meal]]="Full Meal"), "Yes", "No")</f>
        <v>No</v>
      </c>
      <c r="U1443" s="1">
        <v>0.68194444444444446</v>
      </c>
      <c r="V1443">
        <v>-13</v>
      </c>
      <c r="W1443" s="1" t="str">
        <f>IF(Flights[[#This Row],[Arrival Delay]] = "", "Cancelled", IF(Flights[[#This Row],[Arrival Delay]]&gt;15, "Delayed", "On time"))</f>
        <v>On time</v>
      </c>
      <c r="X1443" t="str">
        <f>IF(Flights[[#This Row],[Status]]&lt;&gt;"Delayed","", IF(Flights[[#This Row],[Arrival Delay]]&gt;120, "Severe", IF(Flights[[#This Row],[Arrival Delay]]&gt;60, "Major", "Moderate")))</f>
        <v/>
      </c>
      <c r="Y1443" t="b">
        <v>0</v>
      </c>
      <c r="AA1443" t="str">
        <f>IF(OR(AND(Flights[[#This Row],[Status]]="Cancelled", Flights[[#This Row],[Cancellation Reason]]="Airline/Carrier"), Flights[[#This Row],[Delay Type]]="Severe"), "Yes", "No")</f>
        <v>No</v>
      </c>
    </row>
    <row r="1444" spans="1:27" x14ac:dyDescent="0.3">
      <c r="A1444" s="3">
        <v>42117</v>
      </c>
      <c r="B1444" s="22">
        <f>WEEKNUM(Flights[[#This Row],[Date]], 1)</f>
        <v>17</v>
      </c>
      <c r="C1444" s="22">
        <f>WEEKDAY(Flights[[#This Row],[Date]],1)</f>
        <v>5</v>
      </c>
      <c r="D1444" t="s">
        <v>1241</v>
      </c>
      <c r="E1444" t="s">
        <v>1988</v>
      </c>
      <c r="F1444" t="s">
        <v>0</v>
      </c>
      <c r="G1444" t="s">
        <v>29</v>
      </c>
      <c r="H1444" t="str">
        <f>_xlfn.XLOOKUP(Flights[[#This Row],[Destination]], Airports!$A$2:$A$78, Airports!$D$2:$D$78)</f>
        <v>Phoenix</v>
      </c>
      <c r="I1444" t="str" cm="1">
        <f t="array" ref="I1444">_xlfn.XLOOKUP(Flights[[#This Row],[Destination]],_xlfn._TRO_TRAILING( Airports!A:A),_xlfn._TRO_TRAILING( Airports!E:E), "Not found")</f>
        <v>AZ</v>
      </c>
      <c r="J1444" s="1">
        <v>0.74027777777777781</v>
      </c>
      <c r="K1444" s="22">
        <f>HOUR(Flights[[#This Row],[Scheduled Departure]])</f>
        <v>17</v>
      </c>
      <c r="L1444" s="1">
        <v>0.74027777777777781</v>
      </c>
      <c r="M1444">
        <f>(L1444-J1444)*24*60</f>
        <v>0</v>
      </c>
      <c r="N1444" s="16">
        <f>Flights[[#This Row],[Length (min)]]/60</f>
        <v>1.4</v>
      </c>
      <c r="O1444">
        <v>84</v>
      </c>
      <c r="P1444">
        <v>370</v>
      </c>
      <c r="Q1444" s="18">
        <f>IFERROR(Flights[[#This Row],[Distance]]/Flights[[#This Row],[Length (hr)]], "")</f>
        <v>264.28571428571428</v>
      </c>
      <c r="R1444" s="1">
        <v>0.8</v>
      </c>
      <c r="S1444" s="1" t="str">
        <f>IF(Flights[[#This Row],[Length (hr)]]&lt;2, "No meal", IF(Flights[[#This Row],[Length (hr)]]&lt;3.5, "Light meal", "Full meal"))</f>
        <v>No meal</v>
      </c>
      <c r="T1444" s="1" t="str">
        <f>IF(AND(Flights[[#This Row],[Airline]]="US Airways", Flights[[#This Row],[Meal]]="Full Meal"), "Yes", "No")</f>
        <v>No</v>
      </c>
      <c r="U1444" s="1">
        <v>0.79861111111111116</v>
      </c>
      <c r="V1444">
        <v>-2</v>
      </c>
      <c r="W1444" s="1" t="str">
        <f>IF(Flights[[#This Row],[Arrival Delay]] = "", "Cancelled", IF(Flights[[#This Row],[Arrival Delay]]&gt;15, "Delayed", "On time"))</f>
        <v>On time</v>
      </c>
      <c r="X1444" t="str">
        <f>IF(Flights[[#This Row],[Status]]&lt;&gt;"Delayed","", IF(Flights[[#This Row],[Arrival Delay]]&gt;120, "Severe", IF(Flights[[#This Row],[Arrival Delay]]&gt;60, "Major", "Moderate")))</f>
        <v/>
      </c>
      <c r="Y1444" t="b">
        <v>0</v>
      </c>
      <c r="AA1444" t="str">
        <f>IF(OR(AND(Flights[[#This Row],[Status]]="Cancelled", Flights[[#This Row],[Cancellation Reason]]="Airline/Carrier"), Flights[[#This Row],[Delay Type]]="Severe"), "Yes", "No")</f>
        <v>No</v>
      </c>
    </row>
    <row r="1445" spans="1:27" x14ac:dyDescent="0.3">
      <c r="A1445" s="3">
        <v>42117</v>
      </c>
      <c r="B1445" s="22">
        <f>WEEKNUM(Flights[[#This Row],[Date]], 1)</f>
        <v>17</v>
      </c>
      <c r="C1445" s="22">
        <f>WEEKDAY(Flights[[#This Row],[Date]],1)</f>
        <v>5</v>
      </c>
      <c r="D1445" t="s">
        <v>1331</v>
      </c>
      <c r="E1445" t="s">
        <v>1995</v>
      </c>
      <c r="F1445" t="s">
        <v>0</v>
      </c>
      <c r="G1445" t="s">
        <v>9</v>
      </c>
      <c r="H1445" t="str">
        <f>_xlfn.XLOOKUP(Flights[[#This Row],[Destination]], Airports!$A$2:$A$78, Airports!$D$2:$D$78)</f>
        <v>San Francisco</v>
      </c>
      <c r="I1445" t="str" cm="1">
        <f t="array" ref="I1445">_xlfn.XLOOKUP(Flights[[#This Row],[Destination]],_xlfn._TRO_TRAILING( Airports!A:A),_xlfn._TRO_TRAILING( Airports!E:E), "Not found")</f>
        <v>CA</v>
      </c>
      <c r="J1445" s="1">
        <v>0.78819444444444442</v>
      </c>
      <c r="K1445" s="22">
        <f>HOUR(Flights[[#This Row],[Scheduled Departure]])</f>
        <v>18</v>
      </c>
      <c r="L1445" s="1">
        <v>0.78888888888888886</v>
      </c>
      <c r="M1445">
        <f>(L1445-J1445)*24*60</f>
        <v>0.99999999999999645</v>
      </c>
      <c r="N1445" s="16">
        <f>Flights[[#This Row],[Length (min)]]/60</f>
        <v>1.1333333333333333</v>
      </c>
      <c r="O1445">
        <v>68</v>
      </c>
      <c r="P1445">
        <v>337</v>
      </c>
      <c r="Q1445" s="18">
        <f>IFERROR(Flights[[#This Row],[Distance]]/Flights[[#This Row],[Length (hr)]], "")</f>
        <v>297.35294117647061</v>
      </c>
      <c r="R1445" s="1">
        <v>0.84027777777777779</v>
      </c>
      <c r="S1445" s="1" t="str">
        <f>IF(Flights[[#This Row],[Length (hr)]]&lt;2, "No meal", IF(Flights[[#This Row],[Length (hr)]]&lt;3.5, "Light meal", "Full meal"))</f>
        <v>No meal</v>
      </c>
      <c r="T1445" s="1" t="str">
        <f>IF(AND(Flights[[#This Row],[Airline]]="US Airways", Flights[[#This Row],[Meal]]="Full Meal"), "Yes", "No")</f>
        <v>No</v>
      </c>
      <c r="U1445" s="1">
        <v>0.83611111111111114</v>
      </c>
      <c r="V1445">
        <v>-6</v>
      </c>
      <c r="W1445" s="1" t="str">
        <f>IF(Flights[[#This Row],[Arrival Delay]] = "", "Cancelled", IF(Flights[[#This Row],[Arrival Delay]]&gt;15, "Delayed", "On time"))</f>
        <v>On time</v>
      </c>
      <c r="X1445" t="str">
        <f>IF(Flights[[#This Row],[Status]]&lt;&gt;"Delayed","", IF(Flights[[#This Row],[Arrival Delay]]&gt;120, "Severe", IF(Flights[[#This Row],[Arrival Delay]]&gt;60, "Major", "Moderate")))</f>
        <v/>
      </c>
      <c r="Y1445" t="b">
        <v>0</v>
      </c>
      <c r="AA1445" t="str">
        <f>IF(OR(AND(Flights[[#This Row],[Status]]="Cancelled", Flights[[#This Row],[Cancellation Reason]]="Airline/Carrier"), Flights[[#This Row],[Delay Type]]="Severe"), "Yes", "No")</f>
        <v>No</v>
      </c>
    </row>
    <row r="1446" spans="1:27" x14ac:dyDescent="0.3">
      <c r="A1446" s="3">
        <v>42117</v>
      </c>
      <c r="B1446" s="22">
        <f>WEEKNUM(Flights[[#This Row],[Date]], 1)</f>
        <v>17</v>
      </c>
      <c r="C1446" s="22">
        <f>WEEKDAY(Flights[[#This Row],[Date]],1)</f>
        <v>5</v>
      </c>
      <c r="D1446" t="s">
        <v>994</v>
      </c>
      <c r="E1446" t="s">
        <v>1995</v>
      </c>
      <c r="F1446" t="s">
        <v>0</v>
      </c>
      <c r="G1446" t="s">
        <v>29</v>
      </c>
      <c r="H1446" t="str">
        <f>_xlfn.XLOOKUP(Flights[[#This Row],[Destination]], Airports!$A$2:$A$78, Airports!$D$2:$D$78)</f>
        <v>Phoenix</v>
      </c>
      <c r="I1446" t="str" cm="1">
        <f t="array" ref="I1446">_xlfn.XLOOKUP(Flights[[#This Row],[Destination]],_xlfn._TRO_TRAILING( Airports!A:A),_xlfn._TRO_TRAILING( Airports!E:E), "Not found")</f>
        <v>AZ</v>
      </c>
      <c r="J1446" s="1">
        <v>0.85069444444444442</v>
      </c>
      <c r="K1446" s="22">
        <f>HOUR(Flights[[#This Row],[Scheduled Departure]])</f>
        <v>20</v>
      </c>
      <c r="L1446" s="1">
        <v>0.86805555555555558</v>
      </c>
      <c r="M1446">
        <f>(L1446-J1446)*24*60</f>
        <v>25.000000000000071</v>
      </c>
      <c r="N1446" s="16">
        <f>Flights[[#This Row],[Length (min)]]/60</f>
        <v>1.4333333333333333</v>
      </c>
      <c r="O1446">
        <v>86</v>
      </c>
      <c r="P1446">
        <v>370</v>
      </c>
      <c r="Q1446" s="18">
        <f>IFERROR(Flights[[#This Row],[Distance]]/Flights[[#This Row],[Length (hr)]], "")</f>
        <v>258.13953488372096</v>
      </c>
      <c r="R1446" s="1">
        <v>0.90625</v>
      </c>
      <c r="S1446" s="1" t="str">
        <f>IF(Flights[[#This Row],[Length (hr)]]&lt;2, "No meal", IF(Flights[[#This Row],[Length (hr)]]&lt;3.5, "Light meal", "Full meal"))</f>
        <v>No meal</v>
      </c>
      <c r="T1446" s="1" t="str">
        <f>IF(AND(Flights[[#This Row],[Airline]]="US Airways", Flights[[#This Row],[Meal]]="Full Meal"), "Yes", "No")</f>
        <v>No</v>
      </c>
      <c r="U1446" s="1">
        <v>0.92777777777777781</v>
      </c>
      <c r="V1446">
        <v>31</v>
      </c>
      <c r="W1446" s="1" t="str">
        <f>IF(Flights[[#This Row],[Arrival Delay]] = "", "Cancelled", IF(Flights[[#This Row],[Arrival Delay]]&gt;15, "Delayed", "On time"))</f>
        <v>Delayed</v>
      </c>
      <c r="X1446" t="str">
        <f>IF(Flights[[#This Row],[Status]]&lt;&gt;"Delayed","", IF(Flights[[#This Row],[Arrival Delay]]&gt;120, "Severe", IF(Flights[[#This Row],[Arrival Delay]]&gt;60, "Major", "Moderate")))</f>
        <v>Moderate</v>
      </c>
      <c r="Y1446" t="b">
        <v>0</v>
      </c>
      <c r="AA1446" t="str">
        <f>IF(OR(AND(Flights[[#This Row],[Status]]="Cancelled", Flights[[#This Row],[Cancellation Reason]]="Airline/Carrier"), Flights[[#This Row],[Delay Type]]="Severe"), "Yes", "No")</f>
        <v>No</v>
      </c>
    </row>
    <row r="1447" spans="1:27" x14ac:dyDescent="0.3">
      <c r="A1447" s="3">
        <v>42117</v>
      </c>
      <c r="B1447" s="22">
        <f>WEEKNUM(Flights[[#This Row],[Date]], 1)</f>
        <v>17</v>
      </c>
      <c r="C1447" s="22">
        <f>WEEKDAY(Flights[[#This Row],[Date]],1)</f>
        <v>5</v>
      </c>
      <c r="D1447" t="s">
        <v>99</v>
      </c>
      <c r="E1447" t="s">
        <v>1987</v>
      </c>
      <c r="F1447" t="s">
        <v>0</v>
      </c>
      <c r="G1447" t="s">
        <v>9</v>
      </c>
      <c r="H1447" t="str">
        <f>_xlfn.XLOOKUP(Flights[[#This Row],[Destination]], Airports!$A$2:$A$78, Airports!$D$2:$D$78)</f>
        <v>San Francisco</v>
      </c>
      <c r="I1447" t="str" cm="1">
        <f t="array" ref="I1447">_xlfn.XLOOKUP(Flights[[#This Row],[Destination]],_xlfn._TRO_TRAILING( Airports!A:A),_xlfn._TRO_TRAILING( Airports!E:E), "Not found")</f>
        <v>CA</v>
      </c>
      <c r="J1447" s="1">
        <v>0.86805555555555558</v>
      </c>
      <c r="K1447" s="22">
        <f>HOUR(Flights[[#This Row],[Scheduled Departure]])</f>
        <v>20</v>
      </c>
      <c r="L1447" s="1">
        <v>0.86458333333333337</v>
      </c>
      <c r="M1447">
        <f>(L1447-J1447)*24*60</f>
        <v>-4.9999999999999822</v>
      </c>
      <c r="N1447" s="16">
        <f>Flights[[#This Row],[Length (min)]]/60</f>
        <v>1.3666666666666667</v>
      </c>
      <c r="O1447">
        <v>82</v>
      </c>
      <c r="P1447">
        <v>337</v>
      </c>
      <c r="Q1447" s="18">
        <f>IFERROR(Flights[[#This Row],[Distance]]/Flights[[#This Row],[Length (hr)]], "")</f>
        <v>246.58536585365854</v>
      </c>
      <c r="R1447" s="1">
        <v>0.92638888888888893</v>
      </c>
      <c r="S1447" s="1" t="str">
        <f>IF(Flights[[#This Row],[Length (hr)]]&lt;2, "No meal", IF(Flights[[#This Row],[Length (hr)]]&lt;3.5, "Light meal", "Full meal"))</f>
        <v>No meal</v>
      </c>
      <c r="T1447" s="1" t="str">
        <f>IF(AND(Flights[[#This Row],[Airline]]="US Airways", Flights[[#This Row],[Meal]]="Full Meal"), "Yes", "No")</f>
        <v>No</v>
      </c>
      <c r="U1447" s="1">
        <v>0.92152777777777772</v>
      </c>
      <c r="V1447">
        <v>-7</v>
      </c>
      <c r="W1447" s="1" t="str">
        <f>IF(Flights[[#This Row],[Arrival Delay]] = "", "Cancelled", IF(Flights[[#This Row],[Arrival Delay]]&gt;15, "Delayed", "On time"))</f>
        <v>On time</v>
      </c>
      <c r="X1447" t="str">
        <f>IF(Flights[[#This Row],[Status]]&lt;&gt;"Delayed","", IF(Flights[[#This Row],[Arrival Delay]]&gt;120, "Severe", IF(Flights[[#This Row],[Arrival Delay]]&gt;60, "Major", "Moderate")))</f>
        <v/>
      </c>
      <c r="Y1447" t="b">
        <v>0</v>
      </c>
      <c r="AA1447" t="str">
        <f>IF(OR(AND(Flights[[#This Row],[Status]]="Cancelled", Flights[[#This Row],[Cancellation Reason]]="Airline/Carrier"), Flights[[#This Row],[Delay Type]]="Severe"), "Yes", "No")</f>
        <v>No</v>
      </c>
    </row>
    <row r="1448" spans="1:27" x14ac:dyDescent="0.3">
      <c r="A1448" s="3">
        <v>42118</v>
      </c>
      <c r="B1448" s="22">
        <f>WEEKNUM(Flights[[#This Row],[Date]], 1)</f>
        <v>17</v>
      </c>
      <c r="C1448" s="22">
        <f>WEEKDAY(Flights[[#This Row],[Date]],1)</f>
        <v>6</v>
      </c>
      <c r="D1448" t="s">
        <v>109</v>
      </c>
      <c r="E1448" t="s">
        <v>1987</v>
      </c>
      <c r="F1448" t="s">
        <v>0</v>
      </c>
      <c r="G1448" t="s">
        <v>3</v>
      </c>
      <c r="H1448" t="str">
        <f>_xlfn.XLOOKUP(Flights[[#This Row],[Destination]], Airports!$A$2:$A$78, Airports!$D$2:$D$78)</f>
        <v>Dallas</v>
      </c>
      <c r="I1448" t="str" cm="1">
        <f t="array" ref="I1448">_xlfn.XLOOKUP(Flights[[#This Row],[Destination]],_xlfn._TRO_TRAILING( Airports!A:A),_xlfn._TRO_TRAILING( Airports!E:E), "Not found")</f>
        <v>TX</v>
      </c>
      <c r="J1448" s="1">
        <v>5.2083333333333336E-2</v>
      </c>
      <c r="K1448" s="22">
        <f>HOUR(Flights[[#This Row],[Scheduled Departure]])</f>
        <v>1</v>
      </c>
      <c r="L1448" s="1">
        <v>5.2083333333333336E-2</v>
      </c>
      <c r="M1448">
        <f>(L1448-J1448)*24*60</f>
        <v>0</v>
      </c>
      <c r="N1448" s="16">
        <f>Flights[[#This Row],[Length (min)]]/60</f>
        <v>3.2166666666666668</v>
      </c>
      <c r="O1448">
        <v>193</v>
      </c>
      <c r="P1448">
        <v>1235</v>
      </c>
      <c r="Q1448" s="18">
        <f>IFERROR(Flights[[#This Row],[Distance]]/Flights[[#This Row],[Length (hr)]], "")</f>
        <v>383.93782383419688</v>
      </c>
      <c r="R1448" s="1">
        <v>0.25555555555555554</v>
      </c>
      <c r="S1448" s="1" t="str">
        <f>IF(Flights[[#This Row],[Length (hr)]]&lt;2, "No meal", IF(Flights[[#This Row],[Length (hr)]]&lt;3.5, "Light meal", "Full meal"))</f>
        <v>Light meal</v>
      </c>
      <c r="T1448" s="1" t="str">
        <f>IF(AND(Flights[[#This Row],[Airline]]="US Airways", Flights[[#This Row],[Meal]]="Full Meal"), "Yes", "No")</f>
        <v>No</v>
      </c>
      <c r="U1448" s="1">
        <v>0.26944444444444443</v>
      </c>
      <c r="V1448">
        <v>20</v>
      </c>
      <c r="W1448" s="1" t="str">
        <f>IF(Flights[[#This Row],[Arrival Delay]] = "", "Cancelled", IF(Flights[[#This Row],[Arrival Delay]]&gt;15, "Delayed", "On time"))</f>
        <v>Delayed</v>
      </c>
      <c r="X1448" t="str">
        <f>IF(Flights[[#This Row],[Status]]&lt;&gt;"Delayed","", IF(Flights[[#This Row],[Arrival Delay]]&gt;120, "Severe", IF(Flights[[#This Row],[Arrival Delay]]&gt;60, "Major", "Moderate")))</f>
        <v>Moderate</v>
      </c>
      <c r="Y1448" t="b">
        <v>0</v>
      </c>
      <c r="AA1448" t="str">
        <f>IF(OR(AND(Flights[[#This Row],[Status]]="Cancelled", Flights[[#This Row],[Cancellation Reason]]="Airline/Carrier"), Flights[[#This Row],[Delay Type]]="Severe"), "Yes", "No")</f>
        <v>No</v>
      </c>
    </row>
    <row r="1449" spans="1:27" x14ac:dyDescent="0.3">
      <c r="A1449" s="3">
        <v>42118</v>
      </c>
      <c r="B1449" s="22">
        <f>WEEKNUM(Flights[[#This Row],[Date]], 1)</f>
        <v>17</v>
      </c>
      <c r="C1449" s="22">
        <f>WEEKDAY(Flights[[#This Row],[Date]],1)</f>
        <v>6</v>
      </c>
      <c r="D1449" t="s">
        <v>130</v>
      </c>
      <c r="E1449" t="s">
        <v>1987</v>
      </c>
      <c r="F1449" t="s">
        <v>0</v>
      </c>
      <c r="G1449" t="s">
        <v>4</v>
      </c>
      <c r="H1449" t="str">
        <f>_xlfn.XLOOKUP(Flights[[#This Row],[Destination]], Airports!$A$2:$A$78, Airports!$D$2:$D$78)</f>
        <v>Chicago</v>
      </c>
      <c r="I1449" t="str" cm="1">
        <f t="array" ref="I1449">_xlfn.XLOOKUP(Flights[[#This Row],[Destination]],_xlfn._TRO_TRAILING( Airports!A:A),_xlfn._TRO_TRAILING( Airports!E:E), "Not found")</f>
        <v>IL</v>
      </c>
      <c r="J1449" s="1">
        <v>0.28819444444444442</v>
      </c>
      <c r="K1449" s="22">
        <f>HOUR(Flights[[#This Row],[Scheduled Departure]])</f>
        <v>6</v>
      </c>
      <c r="L1449" s="1">
        <v>0.28819444444444442</v>
      </c>
      <c r="M1449">
        <f>(L1449-J1449)*24*60</f>
        <v>0</v>
      </c>
      <c r="N1449" s="16">
        <f>Flights[[#This Row],[Length (min)]]/60</f>
        <v>3.5833333333333335</v>
      </c>
      <c r="O1449">
        <v>215</v>
      </c>
      <c r="P1449">
        <v>1744</v>
      </c>
      <c r="Q1449" s="18">
        <f>IFERROR(Flights[[#This Row],[Distance]]/Flights[[#This Row],[Length (hr)]], "")</f>
        <v>486.69767441860461</v>
      </c>
      <c r="R1449" s="1">
        <v>0.54374999999999996</v>
      </c>
      <c r="S1449" s="1" t="str">
        <f>IF(Flights[[#This Row],[Length (hr)]]&lt;2, "No meal", IF(Flights[[#This Row],[Length (hr)]]&lt;3.5, "Light meal", "Full meal"))</f>
        <v>Full meal</v>
      </c>
      <c r="T1449" s="1" t="str">
        <f>IF(AND(Flights[[#This Row],[Airline]]="US Airways", Flights[[#This Row],[Meal]]="Full Meal"), "Yes", "No")</f>
        <v>No</v>
      </c>
      <c r="U1449" s="1">
        <v>0.52083333333333337</v>
      </c>
      <c r="V1449">
        <v>-33</v>
      </c>
      <c r="W1449" s="1" t="str">
        <f>IF(Flights[[#This Row],[Arrival Delay]] = "", "Cancelled", IF(Flights[[#This Row],[Arrival Delay]]&gt;15, "Delayed", "On time"))</f>
        <v>On time</v>
      </c>
      <c r="X1449" t="str">
        <f>IF(Flights[[#This Row],[Status]]&lt;&gt;"Delayed","", IF(Flights[[#This Row],[Arrival Delay]]&gt;120, "Severe", IF(Flights[[#This Row],[Arrival Delay]]&gt;60, "Major", "Moderate")))</f>
        <v/>
      </c>
      <c r="Y1449" t="b">
        <v>0</v>
      </c>
      <c r="AA1449" t="str">
        <f>IF(OR(AND(Flights[[#This Row],[Status]]="Cancelled", Flights[[#This Row],[Cancellation Reason]]="Airline/Carrier"), Flights[[#This Row],[Delay Type]]="Severe"), "Yes", "No")</f>
        <v>No</v>
      </c>
    </row>
    <row r="1450" spans="1:27" x14ac:dyDescent="0.3">
      <c r="A1450" s="3">
        <v>42118</v>
      </c>
      <c r="B1450" s="22">
        <f>WEEKNUM(Flights[[#This Row],[Date]], 1)</f>
        <v>17</v>
      </c>
      <c r="C1450" s="22">
        <f>WEEKDAY(Flights[[#This Row],[Date]],1)</f>
        <v>6</v>
      </c>
      <c r="D1450" t="s">
        <v>48</v>
      </c>
      <c r="E1450" t="s">
        <v>1987</v>
      </c>
      <c r="F1450" t="s">
        <v>0</v>
      </c>
      <c r="G1450" t="s">
        <v>18</v>
      </c>
      <c r="H1450" t="str">
        <f>_xlfn.XLOOKUP(Flights[[#This Row],[Destination]], Airports!$A$2:$A$78, Airports!$D$2:$D$78)</f>
        <v>Arlington</v>
      </c>
      <c r="I1450" t="str" cm="1">
        <f t="array" ref="I1450">_xlfn.XLOOKUP(Flights[[#This Row],[Destination]],_xlfn._TRO_TRAILING( Airports!A:A),_xlfn._TRO_TRAILING( Airports!E:E), "Not found")</f>
        <v>VA</v>
      </c>
      <c r="J1450" s="1">
        <v>0.33263888888888887</v>
      </c>
      <c r="K1450" s="22">
        <f>HOUR(Flights[[#This Row],[Scheduled Departure]])</f>
        <v>7</v>
      </c>
      <c r="L1450" s="1">
        <v>0.3298611111111111</v>
      </c>
      <c r="M1450">
        <f>(L1450-J1450)*24*60</f>
        <v>-3.9999999999999858</v>
      </c>
      <c r="N1450" s="16">
        <f>Flights[[#This Row],[Length (min)]]/60</f>
        <v>4.833333333333333</v>
      </c>
      <c r="O1450">
        <v>290</v>
      </c>
      <c r="P1450">
        <v>2311</v>
      </c>
      <c r="Q1450" s="18">
        <f>IFERROR(Flights[[#This Row],[Distance]]/Flights[[#This Row],[Length (hr)]], "")</f>
        <v>478.13793103448279</v>
      </c>
      <c r="R1450" s="1">
        <v>0.66805555555555551</v>
      </c>
      <c r="S1450" s="1" t="str">
        <f>IF(Flights[[#This Row],[Length (hr)]]&lt;2, "No meal", IF(Flights[[#This Row],[Length (hr)]]&lt;3.5, "Light meal", "Full meal"))</f>
        <v>Full meal</v>
      </c>
      <c r="T1450" s="1" t="str">
        <f>IF(AND(Flights[[#This Row],[Airline]]="US Airways", Flights[[#This Row],[Meal]]="Full Meal"), "Yes", "No")</f>
        <v>No</v>
      </c>
      <c r="U1450" s="1">
        <v>0.65625</v>
      </c>
      <c r="V1450">
        <v>-17</v>
      </c>
      <c r="W1450" s="1" t="str">
        <f>IF(Flights[[#This Row],[Arrival Delay]] = "", "Cancelled", IF(Flights[[#This Row],[Arrival Delay]]&gt;15, "Delayed", "On time"))</f>
        <v>On time</v>
      </c>
      <c r="X1450" t="str">
        <f>IF(Flights[[#This Row],[Status]]&lt;&gt;"Delayed","", IF(Flights[[#This Row],[Arrival Delay]]&gt;120, "Severe", IF(Flights[[#This Row],[Arrival Delay]]&gt;60, "Major", "Moderate")))</f>
        <v/>
      </c>
      <c r="Y1450" t="b">
        <v>0</v>
      </c>
      <c r="AA1450" t="str">
        <f>IF(OR(AND(Flights[[#This Row],[Status]]="Cancelled", Flights[[#This Row],[Cancellation Reason]]="Airline/Carrier"), Flights[[#This Row],[Delay Type]]="Severe"), "Yes", "No")</f>
        <v>No</v>
      </c>
    </row>
    <row r="1451" spans="1:27" x14ac:dyDescent="0.3">
      <c r="A1451" s="3">
        <v>42118</v>
      </c>
      <c r="B1451" s="22">
        <f>WEEKNUM(Flights[[#This Row],[Date]], 1)</f>
        <v>17</v>
      </c>
      <c r="C1451" s="22">
        <f>WEEKDAY(Flights[[#This Row],[Date]],1)</f>
        <v>6</v>
      </c>
      <c r="D1451" t="s">
        <v>423</v>
      </c>
      <c r="E1451" t="s">
        <v>1997</v>
      </c>
      <c r="F1451" t="s">
        <v>0</v>
      </c>
      <c r="G1451" t="s">
        <v>17</v>
      </c>
      <c r="H1451" t="str">
        <f>_xlfn.XLOOKUP(Flights[[#This Row],[Destination]], Airports!$A$2:$A$78, Airports!$D$2:$D$78)</f>
        <v>Honolulu</v>
      </c>
      <c r="I1451" t="str" cm="1">
        <f t="array" ref="I1451">_xlfn.XLOOKUP(Flights[[#This Row],[Destination]],_xlfn._TRO_TRAILING( Airports!A:A),_xlfn._TRO_TRAILING( Airports!E:E), "Not found")</f>
        <v>HI</v>
      </c>
      <c r="J1451" s="1">
        <v>0.3611111111111111</v>
      </c>
      <c r="K1451" s="22">
        <f>HOUR(Flights[[#This Row],[Scheduled Departure]])</f>
        <v>8</v>
      </c>
      <c r="L1451" s="1">
        <v>0.3527777777777778</v>
      </c>
      <c r="M1451">
        <f>(L1451-J1451)*24*60</f>
        <v>-11.999999999999957</v>
      </c>
      <c r="N1451" s="16">
        <f>Flights[[#This Row],[Length (min)]]/60</f>
        <v>6.2666666666666666</v>
      </c>
      <c r="O1451">
        <v>376</v>
      </c>
      <c r="P1451">
        <v>2556</v>
      </c>
      <c r="Q1451" s="18">
        <f>IFERROR(Flights[[#This Row],[Distance]]/Flights[[#This Row],[Length (hr)]], "")</f>
        <v>407.87234042553195</v>
      </c>
      <c r="R1451" s="1">
        <v>0.47569444444444442</v>
      </c>
      <c r="S1451" s="1" t="str">
        <f>IF(Flights[[#This Row],[Length (hr)]]&lt;2, "No meal", IF(Flights[[#This Row],[Length (hr)]]&lt;3.5, "Light meal", "Full meal"))</f>
        <v>Full meal</v>
      </c>
      <c r="T1451" s="1" t="str">
        <f>IF(AND(Flights[[#This Row],[Airline]]="US Airways", Flights[[#This Row],[Meal]]="Full Meal"), "Yes", "No")</f>
        <v>No</v>
      </c>
      <c r="U1451" s="1">
        <v>0.48888888888888887</v>
      </c>
      <c r="V1451">
        <v>19</v>
      </c>
      <c r="W1451" s="1" t="str">
        <f>IF(Flights[[#This Row],[Arrival Delay]] = "", "Cancelled", IF(Flights[[#This Row],[Arrival Delay]]&gt;15, "Delayed", "On time"))</f>
        <v>Delayed</v>
      </c>
      <c r="X1451" t="str">
        <f>IF(Flights[[#This Row],[Status]]&lt;&gt;"Delayed","", IF(Flights[[#This Row],[Arrival Delay]]&gt;120, "Severe", IF(Flights[[#This Row],[Arrival Delay]]&gt;60, "Major", "Moderate")))</f>
        <v>Moderate</v>
      </c>
      <c r="Y1451" t="b">
        <v>0</v>
      </c>
      <c r="AA1451" t="str">
        <f>IF(OR(AND(Flights[[#This Row],[Status]]="Cancelled", Flights[[#This Row],[Cancellation Reason]]="Airline/Carrier"), Flights[[#This Row],[Delay Type]]="Severe"), "Yes", "No")</f>
        <v>No</v>
      </c>
    </row>
    <row r="1452" spans="1:27" x14ac:dyDescent="0.3">
      <c r="A1452" s="3">
        <v>42118</v>
      </c>
      <c r="B1452" s="22">
        <f>WEEKNUM(Flights[[#This Row],[Date]], 1)</f>
        <v>17</v>
      </c>
      <c r="C1452" s="22">
        <f>WEEKDAY(Flights[[#This Row],[Date]],1)</f>
        <v>6</v>
      </c>
      <c r="D1452" t="s">
        <v>161</v>
      </c>
      <c r="E1452" t="s">
        <v>1987</v>
      </c>
      <c r="F1452" t="s">
        <v>0</v>
      </c>
      <c r="G1452" t="s">
        <v>15</v>
      </c>
      <c r="H1452" t="str">
        <f>_xlfn.XLOOKUP(Flights[[#This Row],[Destination]], Airports!$A$2:$A$78, Airports!$D$2:$D$78)</f>
        <v>Las Vegas</v>
      </c>
      <c r="I1452" t="str" cm="1">
        <f t="array" ref="I1452">_xlfn.XLOOKUP(Flights[[#This Row],[Destination]],_xlfn._TRO_TRAILING( Airports!A:A),_xlfn._TRO_TRAILING( Airports!E:E), "Not found")</f>
        <v>NV</v>
      </c>
      <c r="J1452" s="1">
        <v>0.3888888888888889</v>
      </c>
      <c r="K1452" s="22">
        <f>HOUR(Flights[[#This Row],[Scheduled Departure]])</f>
        <v>9</v>
      </c>
      <c r="L1452" s="1">
        <v>0</v>
      </c>
      <c r="M1452">
        <f>(L1452-J1452)*24*60</f>
        <v>-560</v>
      </c>
      <c r="N1452" s="16">
        <f>Flights[[#This Row],[Length (min)]]/60</f>
        <v>0</v>
      </c>
      <c r="P1452">
        <v>236</v>
      </c>
      <c r="Q1452" s="18" t="str">
        <f>IFERROR(Flights[[#This Row],[Distance]]/Flights[[#This Row],[Length (hr)]], "")</f>
        <v/>
      </c>
      <c r="R1452" s="1">
        <v>0.43819444444444444</v>
      </c>
      <c r="S1452" s="1" t="str">
        <f>IF(Flights[[#This Row],[Length (hr)]]&lt;2, "No meal", IF(Flights[[#This Row],[Length (hr)]]&lt;3.5, "Light meal", "Full meal"))</f>
        <v>No meal</v>
      </c>
      <c r="T1452" s="1" t="str">
        <f>IF(AND(Flights[[#This Row],[Airline]]="US Airways", Flights[[#This Row],[Meal]]="Full Meal"), "Yes", "No")</f>
        <v>No</v>
      </c>
      <c r="U1452" s="1">
        <v>0</v>
      </c>
      <c r="W1452" s="1" t="str">
        <f>IF(Flights[[#This Row],[Arrival Delay]] = "", "Cancelled", IF(Flights[[#This Row],[Arrival Delay]]&gt;15, "Delayed", "On time"))</f>
        <v>Cancelled</v>
      </c>
      <c r="X1452" t="str">
        <f>IF(Flights[[#This Row],[Status]]&lt;&gt;"Delayed","", IF(Flights[[#This Row],[Arrival Delay]]&gt;120, "Severe", IF(Flights[[#This Row],[Arrival Delay]]&gt;60, "Major", "Moderate")))</f>
        <v/>
      </c>
      <c r="Y1452" t="b">
        <v>1</v>
      </c>
      <c r="Z1452" t="s">
        <v>8</v>
      </c>
      <c r="AA1452" t="str">
        <f>IF(OR(AND(Flights[[#This Row],[Status]]="Cancelled", Flights[[#This Row],[Cancellation Reason]]="Airline/Carrier"), Flights[[#This Row],[Delay Type]]="Severe"), "Yes", "No")</f>
        <v>Yes</v>
      </c>
    </row>
    <row r="1453" spans="1:27" x14ac:dyDescent="0.3">
      <c r="A1453" s="3">
        <v>42118</v>
      </c>
      <c r="B1453" s="22">
        <f>WEEKNUM(Flights[[#This Row],[Date]], 1)</f>
        <v>17</v>
      </c>
      <c r="C1453" s="22">
        <f>WEEKDAY(Flights[[#This Row],[Date]],1)</f>
        <v>6</v>
      </c>
      <c r="D1453" t="s">
        <v>1172</v>
      </c>
      <c r="E1453" t="s">
        <v>1995</v>
      </c>
      <c r="F1453" t="s">
        <v>0</v>
      </c>
      <c r="G1453" t="s">
        <v>340</v>
      </c>
      <c r="H1453" t="str">
        <f>_xlfn.XLOOKUP(Flights[[#This Row],[Destination]], Airports!$A$2:$A$78, Airports!$D$2:$D$78)</f>
        <v>San Antonio</v>
      </c>
      <c r="I1453" t="str" cm="1">
        <f t="array" ref="I1453">_xlfn.XLOOKUP(Flights[[#This Row],[Destination]],_xlfn._TRO_TRAILING( Airports!A:A),_xlfn._TRO_TRAILING( Airports!E:E), "Not found")</f>
        <v>TX</v>
      </c>
      <c r="J1453" s="1">
        <v>0.53819444444444442</v>
      </c>
      <c r="K1453" s="22">
        <f>HOUR(Flights[[#This Row],[Scheduled Departure]])</f>
        <v>12</v>
      </c>
      <c r="L1453" s="1">
        <v>0.55763888888888891</v>
      </c>
      <c r="M1453">
        <f>(L1453-J1453)*24*60</f>
        <v>28.00000000000006</v>
      </c>
      <c r="N1453" s="16">
        <f>Flights[[#This Row],[Length (min)]]/60</f>
        <v>2.65</v>
      </c>
      <c r="O1453">
        <v>159</v>
      </c>
      <c r="P1453">
        <v>1211</v>
      </c>
      <c r="Q1453" s="18">
        <f>IFERROR(Flights[[#This Row],[Distance]]/Flights[[#This Row],[Length (hr)]], "")</f>
        <v>456.98113207547169</v>
      </c>
      <c r="R1453" s="1">
        <v>0.73611111111111116</v>
      </c>
      <c r="S1453" s="1" t="str">
        <f>IF(Flights[[#This Row],[Length (hr)]]&lt;2, "No meal", IF(Flights[[#This Row],[Length (hr)]]&lt;3.5, "Light meal", "Full meal"))</f>
        <v>Light meal</v>
      </c>
      <c r="T1453" s="1" t="str">
        <f>IF(AND(Flights[[#This Row],[Airline]]="US Airways", Flights[[#This Row],[Meal]]="Full Meal"), "Yes", "No")</f>
        <v>No</v>
      </c>
      <c r="U1453" s="1">
        <v>0.75138888888888888</v>
      </c>
      <c r="V1453">
        <v>22</v>
      </c>
      <c r="W1453" s="1" t="str">
        <f>IF(Flights[[#This Row],[Arrival Delay]] = "", "Cancelled", IF(Flights[[#This Row],[Arrival Delay]]&gt;15, "Delayed", "On time"))</f>
        <v>Delayed</v>
      </c>
      <c r="X1453" t="str">
        <f>IF(Flights[[#This Row],[Status]]&lt;&gt;"Delayed","", IF(Flights[[#This Row],[Arrival Delay]]&gt;120, "Severe", IF(Flights[[#This Row],[Arrival Delay]]&gt;60, "Major", "Moderate")))</f>
        <v>Moderate</v>
      </c>
      <c r="Y1453" t="b">
        <v>0</v>
      </c>
      <c r="AA1453" t="str">
        <f>IF(OR(AND(Flights[[#This Row],[Status]]="Cancelled", Flights[[#This Row],[Cancellation Reason]]="Airline/Carrier"), Flights[[#This Row],[Delay Type]]="Severe"), "Yes", "No")</f>
        <v>No</v>
      </c>
    </row>
    <row r="1454" spans="1:27" x14ac:dyDescent="0.3">
      <c r="A1454" s="3">
        <v>42118</v>
      </c>
      <c r="B1454" s="22">
        <f>WEEKNUM(Flights[[#This Row],[Date]], 1)</f>
        <v>17</v>
      </c>
      <c r="C1454" s="22">
        <f>WEEKDAY(Flights[[#This Row],[Date]],1)</f>
        <v>6</v>
      </c>
      <c r="D1454" t="s">
        <v>1119</v>
      </c>
      <c r="E1454" t="s">
        <v>1995</v>
      </c>
      <c r="F1454" t="s">
        <v>0</v>
      </c>
      <c r="G1454" t="s">
        <v>351</v>
      </c>
      <c r="H1454" t="str">
        <f>_xlfn.XLOOKUP(Flights[[#This Row],[Destination]], Airports!$A$2:$A$78, Airports!$D$2:$D$78)</f>
        <v>Sacramento</v>
      </c>
      <c r="I1454" t="str" cm="1">
        <f t="array" ref="I1454">_xlfn.XLOOKUP(Flights[[#This Row],[Destination]],_xlfn._TRO_TRAILING( Airports!A:A),_xlfn._TRO_TRAILING( Airports!E:E), "Not found")</f>
        <v>CA</v>
      </c>
      <c r="J1454" s="1">
        <v>0.625</v>
      </c>
      <c r="K1454" s="22">
        <f>HOUR(Flights[[#This Row],[Scheduled Departure]])</f>
        <v>15</v>
      </c>
      <c r="L1454" s="1">
        <v>0.64861111111111114</v>
      </c>
      <c r="M1454">
        <f>(L1454-J1454)*24*60</f>
        <v>34.000000000000043</v>
      </c>
      <c r="N1454" s="16">
        <f>Flights[[#This Row],[Length (min)]]/60</f>
        <v>1.1833333333333333</v>
      </c>
      <c r="O1454">
        <v>71</v>
      </c>
      <c r="P1454">
        <v>373</v>
      </c>
      <c r="Q1454" s="18">
        <f>IFERROR(Flights[[#This Row],[Distance]]/Flights[[#This Row],[Length (hr)]], "")</f>
        <v>315.21126760563379</v>
      </c>
      <c r="R1454" s="1">
        <v>0.67708333333333337</v>
      </c>
      <c r="S1454" s="1" t="str">
        <f>IF(Flights[[#This Row],[Length (hr)]]&lt;2, "No meal", IF(Flights[[#This Row],[Length (hr)]]&lt;3.5, "Light meal", "Full meal"))</f>
        <v>No meal</v>
      </c>
      <c r="T1454" s="1" t="str">
        <f>IF(AND(Flights[[#This Row],[Airline]]="US Airways", Flights[[#This Row],[Meal]]="Full Meal"), "Yes", "No")</f>
        <v>No</v>
      </c>
      <c r="U1454" s="1">
        <v>0.69791666666666663</v>
      </c>
      <c r="V1454">
        <v>30</v>
      </c>
      <c r="W1454" s="1" t="str">
        <f>IF(Flights[[#This Row],[Arrival Delay]] = "", "Cancelled", IF(Flights[[#This Row],[Arrival Delay]]&gt;15, "Delayed", "On time"))</f>
        <v>Delayed</v>
      </c>
      <c r="X1454" t="str">
        <f>IF(Flights[[#This Row],[Status]]&lt;&gt;"Delayed","", IF(Flights[[#This Row],[Arrival Delay]]&gt;120, "Severe", IF(Flights[[#This Row],[Arrival Delay]]&gt;60, "Major", "Moderate")))</f>
        <v>Moderate</v>
      </c>
      <c r="Y1454" t="b">
        <v>0</v>
      </c>
      <c r="AA1454" t="str">
        <f>IF(OR(AND(Flights[[#This Row],[Status]]="Cancelled", Flights[[#This Row],[Cancellation Reason]]="Airline/Carrier"), Flights[[#This Row],[Delay Type]]="Severe"), "Yes", "No")</f>
        <v>No</v>
      </c>
    </row>
    <row r="1455" spans="1:27" x14ac:dyDescent="0.3">
      <c r="A1455" s="3">
        <v>42118</v>
      </c>
      <c r="B1455" s="22">
        <f>WEEKNUM(Flights[[#This Row],[Date]], 1)</f>
        <v>17</v>
      </c>
      <c r="C1455" s="22">
        <f>WEEKDAY(Flights[[#This Row],[Date]],1)</f>
        <v>6</v>
      </c>
      <c r="D1455" t="s">
        <v>535</v>
      </c>
      <c r="E1455" t="s">
        <v>1992</v>
      </c>
      <c r="F1455" t="s">
        <v>0</v>
      </c>
      <c r="G1455" t="s">
        <v>12</v>
      </c>
      <c r="H1455" t="str">
        <f>_xlfn.XLOOKUP(Flights[[#This Row],[Destination]], Airports!$A$2:$A$78, Airports!$D$2:$D$78)</f>
        <v>New York</v>
      </c>
      <c r="I1455" t="str" cm="1">
        <f t="array" ref="I1455">_xlfn.XLOOKUP(Flights[[#This Row],[Destination]],_xlfn._TRO_TRAILING( Airports!A:A),_xlfn._TRO_TRAILING( Airports!E:E), "Not found")</f>
        <v>NY</v>
      </c>
      <c r="J1455" s="1">
        <v>0.63958333333333328</v>
      </c>
      <c r="K1455" s="22">
        <f>HOUR(Flights[[#This Row],[Scheduled Departure]])</f>
        <v>15</v>
      </c>
      <c r="L1455" s="1">
        <v>0.64375000000000004</v>
      </c>
      <c r="M1455">
        <f>(L1455-J1455)*24*60</f>
        <v>6.0000000000001386</v>
      </c>
      <c r="N1455" s="16">
        <f>Flights[[#This Row],[Length (min)]]/60</f>
        <v>4.95</v>
      </c>
      <c r="O1455">
        <v>297</v>
      </c>
      <c r="P1455">
        <v>2475</v>
      </c>
      <c r="Q1455" s="18">
        <f>IFERROR(Flights[[#This Row],[Distance]]/Flights[[#This Row],[Length (hr)]], "")</f>
        <v>500</v>
      </c>
      <c r="R1455" s="1">
        <v>0.9868055555555556</v>
      </c>
      <c r="S1455" s="1" t="str">
        <f>IF(Flights[[#This Row],[Length (hr)]]&lt;2, "No meal", IF(Flights[[#This Row],[Length (hr)]]&lt;3.5, "Light meal", "Full meal"))</f>
        <v>Full meal</v>
      </c>
      <c r="T1455" s="1" t="str">
        <f>IF(AND(Flights[[#This Row],[Airline]]="US Airways", Flights[[#This Row],[Meal]]="Full Meal"), "Yes", "No")</f>
        <v>No</v>
      </c>
      <c r="U1455" s="1">
        <v>0.97499999999999998</v>
      </c>
      <c r="V1455">
        <v>-17</v>
      </c>
      <c r="W1455" s="1" t="str">
        <f>IF(Flights[[#This Row],[Arrival Delay]] = "", "Cancelled", IF(Flights[[#This Row],[Arrival Delay]]&gt;15, "Delayed", "On time"))</f>
        <v>On time</v>
      </c>
      <c r="X1455" t="str">
        <f>IF(Flights[[#This Row],[Status]]&lt;&gt;"Delayed","", IF(Flights[[#This Row],[Arrival Delay]]&gt;120, "Severe", IF(Flights[[#This Row],[Arrival Delay]]&gt;60, "Major", "Moderate")))</f>
        <v/>
      </c>
      <c r="Y1455" t="b">
        <v>0</v>
      </c>
      <c r="AA1455" t="str">
        <f>IF(OR(AND(Flights[[#This Row],[Status]]="Cancelled", Flights[[#This Row],[Cancellation Reason]]="Airline/Carrier"), Flights[[#This Row],[Delay Type]]="Severe"), "Yes", "No")</f>
        <v>No</v>
      </c>
    </row>
    <row r="1456" spans="1:27" x14ac:dyDescent="0.3">
      <c r="A1456" s="3">
        <v>42118</v>
      </c>
      <c r="B1456" s="22">
        <f>WEEKNUM(Flights[[#This Row],[Date]], 1)</f>
        <v>17</v>
      </c>
      <c r="C1456" s="22">
        <f>WEEKDAY(Flights[[#This Row],[Date]],1)</f>
        <v>6</v>
      </c>
      <c r="D1456" t="s">
        <v>613</v>
      </c>
      <c r="E1456" t="s">
        <v>1995</v>
      </c>
      <c r="F1456" t="s">
        <v>0</v>
      </c>
      <c r="G1456" t="s">
        <v>356</v>
      </c>
      <c r="H1456" t="str">
        <f>_xlfn.XLOOKUP(Flights[[#This Row],[Destination]], Airports!$A$2:$A$78, Airports!$D$2:$D$78)</f>
        <v>Tucson</v>
      </c>
      <c r="I1456" t="str" cm="1">
        <f t="array" ref="I1456">_xlfn.XLOOKUP(Flights[[#This Row],[Destination]],_xlfn._TRO_TRAILING( Airports!A:A),_xlfn._TRO_TRAILING( Airports!E:E), "Not found")</f>
        <v>AZ</v>
      </c>
      <c r="J1456" s="1">
        <v>0.875</v>
      </c>
      <c r="K1456" s="22">
        <f>HOUR(Flights[[#This Row],[Scheduled Departure]])</f>
        <v>21</v>
      </c>
      <c r="L1456" s="1">
        <v>0.88472222222222219</v>
      </c>
      <c r="M1456">
        <f>(L1456-J1456)*24*60</f>
        <v>13.99999999999995</v>
      </c>
      <c r="N1456" s="16">
        <f>Flights[[#This Row],[Length (min)]]/60</f>
        <v>1.2166666666666666</v>
      </c>
      <c r="O1456">
        <v>73</v>
      </c>
      <c r="P1456">
        <v>451</v>
      </c>
      <c r="Q1456" s="18">
        <f>IFERROR(Flights[[#This Row],[Distance]]/Flights[[#This Row],[Length (hr)]], "")</f>
        <v>370.68493150684935</v>
      </c>
      <c r="R1456" s="1">
        <v>0.93055555555555558</v>
      </c>
      <c r="S1456" s="1" t="str">
        <f>IF(Flights[[#This Row],[Length (hr)]]&lt;2, "No meal", IF(Flights[[#This Row],[Length (hr)]]&lt;3.5, "Light meal", "Full meal"))</f>
        <v>No meal</v>
      </c>
      <c r="T1456" s="1" t="str">
        <f>IF(AND(Flights[[#This Row],[Airline]]="US Airways", Flights[[#This Row],[Meal]]="Full Meal"), "Yes", "No")</f>
        <v>No</v>
      </c>
      <c r="U1456" s="1">
        <v>0.93541666666666667</v>
      </c>
      <c r="V1456">
        <v>7</v>
      </c>
      <c r="W1456" s="1" t="str">
        <f>IF(Flights[[#This Row],[Arrival Delay]] = "", "Cancelled", IF(Flights[[#This Row],[Arrival Delay]]&gt;15, "Delayed", "On time"))</f>
        <v>On time</v>
      </c>
      <c r="X1456" t="str">
        <f>IF(Flights[[#This Row],[Status]]&lt;&gt;"Delayed","", IF(Flights[[#This Row],[Arrival Delay]]&gt;120, "Severe", IF(Flights[[#This Row],[Arrival Delay]]&gt;60, "Major", "Moderate")))</f>
        <v/>
      </c>
      <c r="Y1456" t="b">
        <v>0</v>
      </c>
      <c r="AA1456" t="str">
        <f>IF(OR(AND(Flights[[#This Row],[Status]]="Cancelled", Flights[[#This Row],[Cancellation Reason]]="Airline/Carrier"), Flights[[#This Row],[Delay Type]]="Severe"), "Yes", "No")</f>
        <v>No</v>
      </c>
    </row>
    <row r="1457" spans="1:27" x14ac:dyDescent="0.3">
      <c r="A1457" s="3">
        <v>42119</v>
      </c>
      <c r="B1457" s="22">
        <f>WEEKNUM(Flights[[#This Row],[Date]], 1)</f>
        <v>17</v>
      </c>
      <c r="C1457" s="22">
        <f>WEEKDAY(Flights[[#This Row],[Date]],1)</f>
        <v>7</v>
      </c>
      <c r="D1457" t="s">
        <v>1076</v>
      </c>
      <c r="E1457" t="s">
        <v>1994</v>
      </c>
      <c r="F1457" t="s">
        <v>0</v>
      </c>
      <c r="G1457" t="s">
        <v>278</v>
      </c>
      <c r="H1457" t="str">
        <f>_xlfn.XLOOKUP(Flights[[#This Row],[Destination]], Airports!$A$2:$A$78, Airports!$D$2:$D$78)</f>
        <v>El Paso</v>
      </c>
      <c r="I1457" t="str" cm="1">
        <f t="array" ref="I1457">_xlfn.XLOOKUP(Flights[[#This Row],[Destination]],_xlfn._TRO_TRAILING( Airports!A:A),_xlfn._TRO_TRAILING( Airports!E:E), "Not found")</f>
        <v>TX</v>
      </c>
      <c r="J1457" s="1">
        <v>0.3576388888888889</v>
      </c>
      <c r="K1457" s="22">
        <f>HOUR(Flights[[#This Row],[Scheduled Departure]])</f>
        <v>8</v>
      </c>
      <c r="L1457" s="1">
        <v>0.35972222222222222</v>
      </c>
      <c r="M1457">
        <f>(L1457-J1457)*24*60</f>
        <v>2.9999999999999893</v>
      </c>
      <c r="N1457" s="16">
        <f>Flights[[#This Row],[Length (min)]]/60</f>
        <v>1.8833333333333333</v>
      </c>
      <c r="O1457">
        <v>113</v>
      </c>
      <c r="P1457">
        <v>715</v>
      </c>
      <c r="Q1457" s="18">
        <f>IFERROR(Flights[[#This Row],[Distance]]/Flights[[#This Row],[Length (hr)]], "")</f>
        <v>379.64601769911508</v>
      </c>
      <c r="R1457" s="1">
        <v>0.47847222222222224</v>
      </c>
      <c r="S1457" s="1" t="str">
        <f>IF(Flights[[#This Row],[Length (hr)]]&lt;2, "No meal", IF(Flights[[#This Row],[Length (hr)]]&lt;3.5, "Light meal", "Full meal"))</f>
        <v>No meal</v>
      </c>
      <c r="T1457" s="1" t="str">
        <f>IF(AND(Flights[[#This Row],[Airline]]="US Airways", Flights[[#This Row],[Meal]]="Full Meal"), "Yes", "No")</f>
        <v>No</v>
      </c>
      <c r="U1457" s="1">
        <v>0.47986111111111113</v>
      </c>
      <c r="V1457">
        <v>2</v>
      </c>
      <c r="W1457" s="1" t="str">
        <f>IF(Flights[[#This Row],[Arrival Delay]] = "", "Cancelled", IF(Flights[[#This Row],[Arrival Delay]]&gt;15, "Delayed", "On time"))</f>
        <v>On time</v>
      </c>
      <c r="X1457" t="str">
        <f>IF(Flights[[#This Row],[Status]]&lt;&gt;"Delayed","", IF(Flights[[#This Row],[Arrival Delay]]&gt;120, "Severe", IF(Flights[[#This Row],[Arrival Delay]]&gt;60, "Major", "Moderate")))</f>
        <v/>
      </c>
      <c r="Y1457" t="b">
        <v>0</v>
      </c>
      <c r="AA1457" t="str">
        <f>IF(OR(AND(Flights[[#This Row],[Status]]="Cancelled", Flights[[#This Row],[Cancellation Reason]]="Airline/Carrier"), Flights[[#This Row],[Delay Type]]="Severe"), "Yes", "No")</f>
        <v>No</v>
      </c>
    </row>
    <row r="1458" spans="1:27" x14ac:dyDescent="0.3">
      <c r="A1458" s="3">
        <v>42119</v>
      </c>
      <c r="B1458" s="22">
        <f>WEEKNUM(Flights[[#This Row],[Date]], 1)</f>
        <v>17</v>
      </c>
      <c r="C1458" s="22">
        <f>WEEKDAY(Flights[[#This Row],[Date]],1)</f>
        <v>7</v>
      </c>
      <c r="D1458" t="s">
        <v>1348</v>
      </c>
      <c r="E1458" t="s">
        <v>1995</v>
      </c>
      <c r="F1458" t="s">
        <v>0</v>
      </c>
      <c r="G1458" t="s">
        <v>273</v>
      </c>
      <c r="H1458" t="str">
        <f>_xlfn.XLOOKUP(Flights[[#This Row],[Destination]], Airports!$A$2:$A$78, Airports!$D$2:$D$78)</f>
        <v>Denver</v>
      </c>
      <c r="I1458" t="str" cm="1">
        <f t="array" ref="I1458">_xlfn.XLOOKUP(Flights[[#This Row],[Destination]],_xlfn._TRO_TRAILING( Airports!A:A),_xlfn._TRO_TRAILING( Airports!E:E), "Not found")</f>
        <v>CO</v>
      </c>
      <c r="J1458" s="1">
        <v>0.36805555555555558</v>
      </c>
      <c r="K1458" s="22">
        <f>HOUR(Flights[[#This Row],[Scheduled Departure]])</f>
        <v>8</v>
      </c>
      <c r="L1458" s="1">
        <v>0.3659722222222222</v>
      </c>
      <c r="M1458">
        <f>(L1458-J1458)*24*60</f>
        <v>-3.0000000000000693</v>
      </c>
      <c r="N1458" s="16">
        <f>Flights[[#This Row],[Length (min)]]/60</f>
        <v>2.2833333333333332</v>
      </c>
      <c r="O1458">
        <v>137</v>
      </c>
      <c r="P1458">
        <v>862</v>
      </c>
      <c r="Q1458" s="18">
        <f>IFERROR(Flights[[#This Row],[Distance]]/Flights[[#This Row],[Length (hr)]], "")</f>
        <v>377.51824817518252</v>
      </c>
      <c r="R1458" s="1">
        <v>0.51041666666666663</v>
      </c>
      <c r="S1458" s="1" t="str">
        <f>IF(Flights[[#This Row],[Length (hr)]]&lt;2, "No meal", IF(Flights[[#This Row],[Length (hr)]]&lt;3.5, "Light meal", "Full meal"))</f>
        <v>Light meal</v>
      </c>
      <c r="T1458" s="1" t="str">
        <f>IF(AND(Flights[[#This Row],[Airline]]="US Airways", Flights[[#This Row],[Meal]]="Full Meal"), "Yes", "No")</f>
        <v>No</v>
      </c>
      <c r="U1458" s="1">
        <v>0.50277777777777777</v>
      </c>
      <c r="V1458">
        <v>-11</v>
      </c>
      <c r="W1458" s="1" t="str">
        <f>IF(Flights[[#This Row],[Arrival Delay]] = "", "Cancelled", IF(Flights[[#This Row],[Arrival Delay]]&gt;15, "Delayed", "On time"))</f>
        <v>On time</v>
      </c>
      <c r="X1458" t="str">
        <f>IF(Flights[[#This Row],[Status]]&lt;&gt;"Delayed","", IF(Flights[[#This Row],[Arrival Delay]]&gt;120, "Severe", IF(Flights[[#This Row],[Arrival Delay]]&gt;60, "Major", "Moderate")))</f>
        <v/>
      </c>
      <c r="Y1458" t="b">
        <v>0</v>
      </c>
      <c r="AA1458" t="str">
        <f>IF(OR(AND(Flights[[#This Row],[Status]]="Cancelled", Flights[[#This Row],[Cancellation Reason]]="Airline/Carrier"), Flights[[#This Row],[Delay Type]]="Severe"), "Yes", "No")</f>
        <v>No</v>
      </c>
    </row>
    <row r="1459" spans="1:27" x14ac:dyDescent="0.3">
      <c r="A1459" s="3">
        <v>42119</v>
      </c>
      <c r="B1459" s="22">
        <f>WEEKNUM(Flights[[#This Row],[Date]], 1)</f>
        <v>17</v>
      </c>
      <c r="C1459" s="22">
        <f>WEEKDAY(Flights[[#This Row],[Date]],1)</f>
        <v>7</v>
      </c>
      <c r="D1459" t="s">
        <v>439</v>
      </c>
      <c r="E1459" t="s">
        <v>1990</v>
      </c>
      <c r="F1459" t="s">
        <v>0</v>
      </c>
      <c r="G1459" t="s">
        <v>9</v>
      </c>
      <c r="H1459" t="str">
        <f>_xlfn.XLOOKUP(Flights[[#This Row],[Destination]], Airports!$A$2:$A$78, Airports!$D$2:$D$78)</f>
        <v>San Francisco</v>
      </c>
      <c r="I1459" t="str" cm="1">
        <f t="array" ref="I1459">_xlfn.XLOOKUP(Flights[[#This Row],[Destination]],_xlfn._TRO_TRAILING( Airports!A:A),_xlfn._TRO_TRAILING( Airports!E:E), "Not found")</f>
        <v>CA</v>
      </c>
      <c r="J1459" s="1">
        <v>0.4826388888888889</v>
      </c>
      <c r="K1459" s="22">
        <f>HOUR(Flights[[#This Row],[Scheduled Departure]])</f>
        <v>11</v>
      </c>
      <c r="L1459" s="1">
        <v>0.50694444444444442</v>
      </c>
      <c r="M1459">
        <f>(L1459-J1459)*24*60</f>
        <v>34.999999999999957</v>
      </c>
      <c r="N1459" s="16">
        <f>Flights[[#This Row],[Length (min)]]/60</f>
        <v>2.5166666666666666</v>
      </c>
      <c r="O1459">
        <v>151</v>
      </c>
      <c r="P1459">
        <v>337</v>
      </c>
      <c r="Q1459" s="18">
        <f>IFERROR(Flights[[#This Row],[Distance]]/Flights[[#This Row],[Length (hr)]], "")</f>
        <v>133.90728476821192</v>
      </c>
      <c r="R1459" s="1">
        <v>0.54861111111111116</v>
      </c>
      <c r="S1459" s="1" t="str">
        <f>IF(Flights[[#This Row],[Length (hr)]]&lt;2, "No meal", IF(Flights[[#This Row],[Length (hr)]]&lt;3.5, "Light meal", "Full meal"))</f>
        <v>Light meal</v>
      </c>
      <c r="T1459" s="1" t="str">
        <f>IF(AND(Flights[[#This Row],[Airline]]="US Airways", Flights[[#This Row],[Meal]]="Full Meal"), "Yes", "No")</f>
        <v>No</v>
      </c>
      <c r="U1459" s="1">
        <v>0.6118055555555556</v>
      </c>
      <c r="V1459">
        <v>91</v>
      </c>
      <c r="W1459" s="1" t="str">
        <f>IF(Flights[[#This Row],[Arrival Delay]] = "", "Cancelled", IF(Flights[[#This Row],[Arrival Delay]]&gt;15, "Delayed", "On time"))</f>
        <v>Delayed</v>
      </c>
      <c r="X1459" t="str">
        <f>IF(Flights[[#This Row],[Status]]&lt;&gt;"Delayed","", IF(Flights[[#This Row],[Arrival Delay]]&gt;120, "Severe", IF(Flights[[#This Row],[Arrival Delay]]&gt;60, "Major", "Moderate")))</f>
        <v>Major</v>
      </c>
      <c r="Y1459" t="b">
        <v>0</v>
      </c>
      <c r="AA1459" t="str">
        <f>IF(OR(AND(Flights[[#This Row],[Status]]="Cancelled", Flights[[#This Row],[Cancellation Reason]]="Airline/Carrier"), Flights[[#This Row],[Delay Type]]="Severe"), "Yes", "No")</f>
        <v>No</v>
      </c>
    </row>
    <row r="1460" spans="1:27" x14ac:dyDescent="0.3">
      <c r="A1460" s="3">
        <v>42119</v>
      </c>
      <c r="B1460" s="22">
        <f>WEEKNUM(Flights[[#This Row],[Date]], 1)</f>
        <v>17</v>
      </c>
      <c r="C1460" s="22">
        <f>WEEKDAY(Flights[[#This Row],[Date]],1)</f>
        <v>7</v>
      </c>
      <c r="D1460" t="s">
        <v>1359</v>
      </c>
      <c r="E1460" t="s">
        <v>1989</v>
      </c>
      <c r="F1460" t="s">
        <v>0</v>
      </c>
      <c r="G1460" t="s">
        <v>24</v>
      </c>
      <c r="H1460" t="str">
        <f>_xlfn.XLOOKUP(Flights[[#This Row],[Destination]], Airports!$A$2:$A$78, Airports!$D$2:$D$78)</f>
        <v>Portland</v>
      </c>
      <c r="I1460" t="str" cm="1">
        <f t="array" ref="I1460">_xlfn.XLOOKUP(Flights[[#This Row],[Destination]],_xlfn._TRO_TRAILING( Airports!A:A),_xlfn._TRO_TRAILING( Airports!E:E), "Not found")</f>
        <v>OR</v>
      </c>
      <c r="J1460" s="1">
        <v>0.625</v>
      </c>
      <c r="K1460" s="22">
        <f>HOUR(Flights[[#This Row],[Scheduled Departure]])</f>
        <v>15</v>
      </c>
      <c r="L1460" s="1">
        <v>0.62152777777777779</v>
      </c>
      <c r="M1460">
        <f>(L1460-J1460)*24*60</f>
        <v>-4.9999999999999822</v>
      </c>
      <c r="N1460" s="16">
        <f>Flights[[#This Row],[Length (min)]]/60</f>
        <v>2.7833333333333332</v>
      </c>
      <c r="O1460">
        <v>167</v>
      </c>
      <c r="P1460">
        <v>834</v>
      </c>
      <c r="Q1460" s="18">
        <f>IFERROR(Flights[[#This Row],[Distance]]/Flights[[#This Row],[Length (hr)]], "")</f>
        <v>299.64071856287427</v>
      </c>
      <c r="R1460" s="1">
        <v>0.72430555555555554</v>
      </c>
      <c r="S1460" s="1" t="str">
        <f>IF(Flights[[#This Row],[Length (hr)]]&lt;2, "No meal", IF(Flights[[#This Row],[Length (hr)]]&lt;3.5, "Light meal", "Full meal"))</f>
        <v>Light meal</v>
      </c>
      <c r="T1460" s="1" t="str">
        <f>IF(AND(Flights[[#This Row],[Airline]]="US Airways", Flights[[#This Row],[Meal]]="Full Meal"), "Yes", "No")</f>
        <v>No</v>
      </c>
      <c r="U1460" s="1">
        <v>0.73750000000000004</v>
      </c>
      <c r="V1460">
        <v>19</v>
      </c>
      <c r="W1460" s="1" t="str">
        <f>IF(Flights[[#This Row],[Arrival Delay]] = "", "Cancelled", IF(Flights[[#This Row],[Arrival Delay]]&gt;15, "Delayed", "On time"))</f>
        <v>Delayed</v>
      </c>
      <c r="X1460" t="str">
        <f>IF(Flights[[#This Row],[Status]]&lt;&gt;"Delayed","", IF(Flights[[#This Row],[Arrival Delay]]&gt;120, "Severe", IF(Flights[[#This Row],[Arrival Delay]]&gt;60, "Major", "Moderate")))</f>
        <v>Moderate</v>
      </c>
      <c r="Y1460" t="b">
        <v>0</v>
      </c>
      <c r="AA1460" t="str">
        <f>IF(OR(AND(Flights[[#This Row],[Status]]="Cancelled", Flights[[#This Row],[Cancellation Reason]]="Airline/Carrier"), Flights[[#This Row],[Delay Type]]="Severe"), "Yes", "No")</f>
        <v>No</v>
      </c>
    </row>
    <row r="1461" spans="1:27" x14ac:dyDescent="0.3">
      <c r="A1461" s="3">
        <v>42119</v>
      </c>
      <c r="B1461" s="22">
        <f>WEEKNUM(Flights[[#This Row],[Date]], 1)</f>
        <v>17</v>
      </c>
      <c r="C1461" s="22">
        <f>WEEKDAY(Flights[[#This Row],[Date]],1)</f>
        <v>7</v>
      </c>
      <c r="D1461" t="s">
        <v>901</v>
      </c>
      <c r="E1461" t="s">
        <v>1990</v>
      </c>
      <c r="F1461" t="s">
        <v>0</v>
      </c>
      <c r="G1461" t="s">
        <v>281</v>
      </c>
      <c r="H1461" t="str">
        <f>_xlfn.XLOOKUP(Flights[[#This Row],[Destination]], Airports!$A$2:$A$78, Airports!$D$2:$D$78)</f>
        <v>Newark</v>
      </c>
      <c r="I1461" t="str" cm="1">
        <f t="array" ref="I1461">_xlfn.XLOOKUP(Flights[[#This Row],[Destination]],_xlfn._TRO_TRAILING( Airports!A:A),_xlfn._TRO_TRAILING( Airports!E:E), "Not found")</f>
        <v>NJ</v>
      </c>
      <c r="J1461" s="1">
        <v>0.66319444444444442</v>
      </c>
      <c r="K1461" s="22">
        <f>HOUR(Flights[[#This Row],[Scheduled Departure]])</f>
        <v>15</v>
      </c>
      <c r="L1461" s="1">
        <v>0.73611111111111116</v>
      </c>
      <c r="M1461">
        <f>(L1461-J1461)*24*60</f>
        <v>105.00000000000011</v>
      </c>
      <c r="N1461" s="16">
        <f>Flights[[#This Row],[Length (min)]]/60</f>
        <v>5.0166666666666666</v>
      </c>
      <c r="O1461">
        <v>301</v>
      </c>
      <c r="P1461">
        <v>2454</v>
      </c>
      <c r="Q1461" s="18">
        <f>IFERROR(Flights[[#This Row],[Distance]]/Flights[[#This Row],[Length (hr)]], "")</f>
        <v>489.16943521594686</v>
      </c>
      <c r="R1461" s="1">
        <v>9.0277777777777769E-3</v>
      </c>
      <c r="S1461" s="1" t="str">
        <f>IF(Flights[[#This Row],[Length (hr)]]&lt;2, "No meal", IF(Flights[[#This Row],[Length (hr)]]&lt;3.5, "Light meal", "Full meal"))</f>
        <v>Full meal</v>
      </c>
      <c r="T1461" s="1" t="str">
        <f>IF(AND(Flights[[#This Row],[Airline]]="US Airways", Flights[[#This Row],[Meal]]="Full Meal"), "Yes", "No")</f>
        <v>No</v>
      </c>
      <c r="U1461" s="1">
        <v>7.013888888888889E-2</v>
      </c>
      <c r="V1461">
        <v>88</v>
      </c>
      <c r="W1461" s="1" t="str">
        <f>IF(Flights[[#This Row],[Arrival Delay]] = "", "Cancelled", IF(Flights[[#This Row],[Arrival Delay]]&gt;15, "Delayed", "On time"))</f>
        <v>Delayed</v>
      </c>
      <c r="X1461" t="str">
        <f>IF(Flights[[#This Row],[Status]]&lt;&gt;"Delayed","", IF(Flights[[#This Row],[Arrival Delay]]&gt;120, "Severe", IF(Flights[[#This Row],[Arrival Delay]]&gt;60, "Major", "Moderate")))</f>
        <v>Major</v>
      </c>
      <c r="Y1461" t="b">
        <v>0</v>
      </c>
      <c r="AA1461" t="str">
        <f>IF(OR(AND(Flights[[#This Row],[Status]]="Cancelled", Flights[[#This Row],[Cancellation Reason]]="Airline/Carrier"), Flights[[#This Row],[Delay Type]]="Severe"), "Yes", "No")</f>
        <v>No</v>
      </c>
    </row>
    <row r="1462" spans="1:27" x14ac:dyDescent="0.3">
      <c r="A1462" s="3">
        <v>42119</v>
      </c>
      <c r="B1462" s="22">
        <f>WEEKNUM(Flights[[#This Row],[Date]], 1)</f>
        <v>17</v>
      </c>
      <c r="C1462" s="22">
        <f>WEEKDAY(Flights[[#This Row],[Date]],1)</f>
        <v>7</v>
      </c>
      <c r="D1462" t="s">
        <v>1162</v>
      </c>
      <c r="E1462" t="s">
        <v>1991</v>
      </c>
      <c r="F1462" t="s">
        <v>0</v>
      </c>
      <c r="G1462" t="s">
        <v>344</v>
      </c>
      <c r="H1462" t="str">
        <f>_xlfn.XLOOKUP(Flights[[#This Row],[Destination]], Airports!$A$2:$A$78, Airports!$D$2:$D$78)</f>
        <v>Seattle</v>
      </c>
      <c r="I1462" t="str" cm="1">
        <f t="array" ref="I1462">_xlfn.XLOOKUP(Flights[[#This Row],[Destination]],_xlfn._TRO_TRAILING( Airports!A:A),_xlfn._TRO_TRAILING( Airports!E:E), "Not found")</f>
        <v>WA</v>
      </c>
      <c r="J1462" s="1">
        <v>0.68055555555555558</v>
      </c>
      <c r="K1462" s="22">
        <f>HOUR(Flights[[#This Row],[Scheduled Departure]])</f>
        <v>16</v>
      </c>
      <c r="L1462" s="1">
        <v>0.67708333333333337</v>
      </c>
      <c r="M1462">
        <f>(L1462-J1462)*24*60</f>
        <v>-4.9999999999999822</v>
      </c>
      <c r="N1462" s="16">
        <f>Flights[[#This Row],[Length (min)]]/60</f>
        <v>3</v>
      </c>
      <c r="O1462">
        <v>180</v>
      </c>
      <c r="P1462">
        <v>954</v>
      </c>
      <c r="Q1462" s="18">
        <f>IFERROR(Flights[[#This Row],[Distance]]/Flights[[#This Row],[Length (hr)]], "")</f>
        <v>318</v>
      </c>
      <c r="R1462" s="1">
        <v>0.79166666666666663</v>
      </c>
      <c r="S1462" s="1" t="str">
        <f>IF(Flights[[#This Row],[Length (hr)]]&lt;2, "No meal", IF(Flights[[#This Row],[Length (hr)]]&lt;3.5, "Light meal", "Full meal"))</f>
        <v>Light meal</v>
      </c>
      <c r="T1462" s="1" t="str">
        <f>IF(AND(Flights[[#This Row],[Airline]]="US Airways", Flights[[#This Row],[Meal]]="Full Meal"), "Yes", "No")</f>
        <v>No</v>
      </c>
      <c r="U1462" s="1">
        <v>0.80208333333333337</v>
      </c>
      <c r="V1462">
        <v>15</v>
      </c>
      <c r="W1462" s="1" t="str">
        <f>IF(Flights[[#This Row],[Arrival Delay]] = "", "Cancelled", IF(Flights[[#This Row],[Arrival Delay]]&gt;15, "Delayed", "On time"))</f>
        <v>On time</v>
      </c>
      <c r="X1462" t="str">
        <f>IF(Flights[[#This Row],[Status]]&lt;&gt;"Delayed","", IF(Flights[[#This Row],[Arrival Delay]]&gt;120, "Severe", IF(Flights[[#This Row],[Arrival Delay]]&gt;60, "Major", "Moderate")))</f>
        <v/>
      </c>
      <c r="Y1462" t="b">
        <v>0</v>
      </c>
      <c r="AA1462" t="str">
        <f>IF(OR(AND(Flights[[#This Row],[Status]]="Cancelled", Flights[[#This Row],[Cancellation Reason]]="Airline/Carrier"), Flights[[#This Row],[Delay Type]]="Severe"), "Yes", "No")</f>
        <v>No</v>
      </c>
    </row>
    <row r="1463" spans="1:27" x14ac:dyDescent="0.3">
      <c r="A1463" s="3">
        <v>42119</v>
      </c>
      <c r="B1463" s="22">
        <f>WEEKNUM(Flights[[#This Row],[Date]], 1)</f>
        <v>17</v>
      </c>
      <c r="C1463" s="22">
        <f>WEEKDAY(Flights[[#This Row],[Date]],1)</f>
        <v>7</v>
      </c>
      <c r="D1463" t="s">
        <v>1014</v>
      </c>
      <c r="E1463" t="s">
        <v>1988</v>
      </c>
      <c r="F1463" t="s">
        <v>0</v>
      </c>
      <c r="G1463" t="s">
        <v>29</v>
      </c>
      <c r="H1463" t="str">
        <f>_xlfn.XLOOKUP(Flights[[#This Row],[Destination]], Airports!$A$2:$A$78, Airports!$D$2:$D$78)</f>
        <v>Phoenix</v>
      </c>
      <c r="I1463" t="str" cm="1">
        <f t="array" ref="I1463">_xlfn.XLOOKUP(Flights[[#This Row],[Destination]],_xlfn._TRO_TRAILING( Airports!A:A),_xlfn._TRO_TRAILING( Airports!E:E), "Not found")</f>
        <v>AZ</v>
      </c>
      <c r="J1463" s="1">
        <v>0.68194444444444446</v>
      </c>
      <c r="K1463" s="22">
        <f>HOUR(Flights[[#This Row],[Scheduled Departure]])</f>
        <v>16</v>
      </c>
      <c r="L1463" s="1">
        <v>0.68541666666666667</v>
      </c>
      <c r="M1463">
        <f>(L1463-J1463)*24*60</f>
        <v>4.9999999999999822</v>
      </c>
      <c r="N1463" s="16">
        <f>Flights[[#This Row],[Length (min)]]/60</f>
        <v>1.5666666666666667</v>
      </c>
      <c r="O1463">
        <v>94</v>
      </c>
      <c r="P1463">
        <v>370</v>
      </c>
      <c r="Q1463" s="18">
        <f>IFERROR(Flights[[#This Row],[Distance]]/Flights[[#This Row],[Length (hr)]], "")</f>
        <v>236.17021276595744</v>
      </c>
      <c r="R1463" s="1">
        <v>0.74305555555555558</v>
      </c>
      <c r="S1463" s="1" t="str">
        <f>IF(Flights[[#This Row],[Length (hr)]]&lt;2, "No meal", IF(Flights[[#This Row],[Length (hr)]]&lt;3.5, "Light meal", "Full meal"))</f>
        <v>No meal</v>
      </c>
      <c r="T1463" s="1" t="str">
        <f>IF(AND(Flights[[#This Row],[Airline]]="US Airways", Flights[[#This Row],[Meal]]="Full Meal"), "Yes", "No")</f>
        <v>No</v>
      </c>
      <c r="U1463" s="1">
        <v>0.75069444444444444</v>
      </c>
      <c r="V1463">
        <v>11</v>
      </c>
      <c r="W1463" s="1" t="str">
        <f>IF(Flights[[#This Row],[Arrival Delay]] = "", "Cancelled", IF(Flights[[#This Row],[Arrival Delay]]&gt;15, "Delayed", "On time"))</f>
        <v>On time</v>
      </c>
      <c r="X1463" t="str">
        <f>IF(Flights[[#This Row],[Status]]&lt;&gt;"Delayed","", IF(Flights[[#This Row],[Arrival Delay]]&gt;120, "Severe", IF(Flights[[#This Row],[Arrival Delay]]&gt;60, "Major", "Moderate")))</f>
        <v/>
      </c>
      <c r="Y1463" t="b">
        <v>0</v>
      </c>
      <c r="AA1463" t="str">
        <f>IF(OR(AND(Flights[[#This Row],[Status]]="Cancelled", Flights[[#This Row],[Cancellation Reason]]="Airline/Carrier"), Flights[[#This Row],[Delay Type]]="Severe"), "Yes", "No")</f>
        <v>No</v>
      </c>
    </row>
    <row r="1464" spans="1:27" x14ac:dyDescent="0.3">
      <c r="A1464" s="3">
        <v>42119</v>
      </c>
      <c r="B1464" s="22">
        <f>WEEKNUM(Flights[[#This Row],[Date]], 1)</f>
        <v>17</v>
      </c>
      <c r="C1464" s="22">
        <f>WEEKDAY(Flights[[#This Row],[Date]],1)</f>
        <v>7</v>
      </c>
      <c r="D1464" t="s">
        <v>614</v>
      </c>
      <c r="E1464" t="s">
        <v>1994</v>
      </c>
      <c r="F1464" t="s">
        <v>0</v>
      </c>
      <c r="G1464" t="s">
        <v>344</v>
      </c>
      <c r="H1464" t="str">
        <f>_xlfn.XLOOKUP(Flights[[#This Row],[Destination]], Airports!$A$2:$A$78, Airports!$D$2:$D$78)</f>
        <v>Seattle</v>
      </c>
      <c r="I1464" t="str" cm="1">
        <f t="array" ref="I1464">_xlfn.XLOOKUP(Flights[[#This Row],[Destination]],_xlfn._TRO_TRAILING( Airports!A:A),_xlfn._TRO_TRAILING( Airports!E:E), "Not found")</f>
        <v>WA</v>
      </c>
      <c r="J1464" s="1">
        <v>0.73611111111111116</v>
      </c>
      <c r="K1464" s="22">
        <f>HOUR(Flights[[#This Row],[Scheduled Departure]])</f>
        <v>17</v>
      </c>
      <c r="L1464" s="1">
        <v>0.74444444444444446</v>
      </c>
      <c r="M1464">
        <f>(L1464-J1464)*24*60</f>
        <v>11.999999999999957</v>
      </c>
      <c r="N1464" s="16">
        <f>Flights[[#This Row],[Length (min)]]/60</f>
        <v>3.0666666666666669</v>
      </c>
      <c r="O1464">
        <v>184</v>
      </c>
      <c r="P1464">
        <v>954</v>
      </c>
      <c r="Q1464" s="18">
        <f>IFERROR(Flights[[#This Row],[Distance]]/Flights[[#This Row],[Length (hr)]], "")</f>
        <v>311.08695652173913</v>
      </c>
      <c r="R1464" s="1">
        <v>0.85902777777777772</v>
      </c>
      <c r="S1464" s="1" t="str">
        <f>IF(Flights[[#This Row],[Length (hr)]]&lt;2, "No meal", IF(Flights[[#This Row],[Length (hr)]]&lt;3.5, "Light meal", "Full meal"))</f>
        <v>Light meal</v>
      </c>
      <c r="T1464" s="1" t="str">
        <f>IF(AND(Flights[[#This Row],[Airline]]="US Airways", Flights[[#This Row],[Meal]]="Full Meal"), "Yes", "No")</f>
        <v>No</v>
      </c>
      <c r="U1464" s="1">
        <v>0.87222222222222223</v>
      </c>
      <c r="V1464">
        <v>19</v>
      </c>
      <c r="W1464" s="1" t="str">
        <f>IF(Flights[[#This Row],[Arrival Delay]] = "", "Cancelled", IF(Flights[[#This Row],[Arrival Delay]]&gt;15, "Delayed", "On time"))</f>
        <v>Delayed</v>
      </c>
      <c r="X1464" t="str">
        <f>IF(Flights[[#This Row],[Status]]&lt;&gt;"Delayed","", IF(Flights[[#This Row],[Arrival Delay]]&gt;120, "Severe", IF(Flights[[#This Row],[Arrival Delay]]&gt;60, "Major", "Moderate")))</f>
        <v>Moderate</v>
      </c>
      <c r="Y1464" t="b">
        <v>0</v>
      </c>
      <c r="AA1464" t="str">
        <f>IF(OR(AND(Flights[[#This Row],[Status]]="Cancelled", Flights[[#This Row],[Cancellation Reason]]="Airline/Carrier"), Flights[[#This Row],[Delay Type]]="Severe"), "Yes", "No")</f>
        <v>No</v>
      </c>
    </row>
    <row r="1465" spans="1:27" x14ac:dyDescent="0.3">
      <c r="A1465" s="3">
        <v>42119</v>
      </c>
      <c r="B1465" s="22">
        <f>WEEKNUM(Flights[[#This Row],[Date]], 1)</f>
        <v>17</v>
      </c>
      <c r="C1465" s="22">
        <f>WEEKDAY(Flights[[#This Row],[Date]],1)</f>
        <v>7</v>
      </c>
      <c r="D1465" t="s">
        <v>1367</v>
      </c>
      <c r="E1465" t="s">
        <v>1995</v>
      </c>
      <c r="F1465" t="s">
        <v>0</v>
      </c>
      <c r="G1465" t="s">
        <v>351</v>
      </c>
      <c r="H1465" t="str">
        <f>_xlfn.XLOOKUP(Flights[[#This Row],[Destination]], Airports!$A$2:$A$78, Airports!$D$2:$D$78)</f>
        <v>Sacramento</v>
      </c>
      <c r="I1465" t="str" cm="1">
        <f t="array" ref="I1465">_xlfn.XLOOKUP(Flights[[#This Row],[Destination]],_xlfn._TRO_TRAILING( Airports!A:A),_xlfn._TRO_TRAILING( Airports!E:E), "Not found")</f>
        <v>CA</v>
      </c>
      <c r="J1465" s="1">
        <v>0.79166666666666663</v>
      </c>
      <c r="K1465" s="22">
        <f>HOUR(Flights[[#This Row],[Scheduled Departure]])</f>
        <v>19</v>
      </c>
      <c r="L1465" s="1">
        <v>0.80069444444444449</v>
      </c>
      <c r="M1465">
        <f>(L1465-J1465)*24*60</f>
        <v>13.000000000000114</v>
      </c>
      <c r="N1465" s="16">
        <f>Flights[[#This Row],[Length (min)]]/60</f>
        <v>1.4166666666666667</v>
      </c>
      <c r="O1465">
        <v>85</v>
      </c>
      <c r="P1465">
        <v>373</v>
      </c>
      <c r="Q1465" s="18">
        <f>IFERROR(Flights[[#This Row],[Distance]]/Flights[[#This Row],[Length (hr)]], "")</f>
        <v>263.29411764705878</v>
      </c>
      <c r="R1465" s="1">
        <v>0.84375</v>
      </c>
      <c r="S1465" s="1" t="str">
        <f>IF(Flights[[#This Row],[Length (hr)]]&lt;2, "No meal", IF(Flights[[#This Row],[Length (hr)]]&lt;3.5, "Light meal", "Full meal"))</f>
        <v>No meal</v>
      </c>
      <c r="T1465" s="1" t="str">
        <f>IF(AND(Flights[[#This Row],[Airline]]="US Airways", Flights[[#This Row],[Meal]]="Full Meal"), "Yes", "No")</f>
        <v>No</v>
      </c>
      <c r="U1465" s="1">
        <v>0.85972222222222228</v>
      </c>
      <c r="V1465">
        <v>23</v>
      </c>
      <c r="W1465" s="1" t="str">
        <f>IF(Flights[[#This Row],[Arrival Delay]] = "", "Cancelled", IF(Flights[[#This Row],[Arrival Delay]]&gt;15, "Delayed", "On time"))</f>
        <v>Delayed</v>
      </c>
      <c r="X1465" t="str">
        <f>IF(Flights[[#This Row],[Status]]&lt;&gt;"Delayed","", IF(Flights[[#This Row],[Arrival Delay]]&gt;120, "Severe", IF(Flights[[#This Row],[Arrival Delay]]&gt;60, "Major", "Moderate")))</f>
        <v>Moderate</v>
      </c>
      <c r="Y1465" t="b">
        <v>0</v>
      </c>
      <c r="AA1465" t="str">
        <f>IF(OR(AND(Flights[[#This Row],[Status]]="Cancelled", Flights[[#This Row],[Cancellation Reason]]="Airline/Carrier"), Flights[[#This Row],[Delay Type]]="Severe"), "Yes", "No")</f>
        <v>No</v>
      </c>
    </row>
    <row r="1466" spans="1:27" x14ac:dyDescent="0.3">
      <c r="A1466" s="3">
        <v>42119</v>
      </c>
      <c r="B1466" s="22">
        <f>WEEKNUM(Flights[[#This Row],[Date]], 1)</f>
        <v>17</v>
      </c>
      <c r="C1466" s="22">
        <f>WEEKDAY(Flights[[#This Row],[Date]],1)</f>
        <v>7</v>
      </c>
      <c r="D1466" t="s">
        <v>618</v>
      </c>
      <c r="E1466" t="s">
        <v>1991</v>
      </c>
      <c r="F1466" t="s">
        <v>0</v>
      </c>
      <c r="G1466" t="s">
        <v>344</v>
      </c>
      <c r="H1466" t="str">
        <f>_xlfn.XLOOKUP(Flights[[#This Row],[Destination]], Airports!$A$2:$A$78, Airports!$D$2:$D$78)</f>
        <v>Seattle</v>
      </c>
      <c r="I1466" t="str" cm="1">
        <f t="array" ref="I1466">_xlfn.XLOOKUP(Flights[[#This Row],[Destination]],_xlfn._TRO_TRAILING( Airports!A:A),_xlfn._TRO_TRAILING( Airports!E:E), "Not found")</f>
        <v>WA</v>
      </c>
      <c r="J1466" s="1">
        <v>0.81597222222222221</v>
      </c>
      <c r="K1466" s="22">
        <f>HOUR(Flights[[#This Row],[Scheduled Departure]])</f>
        <v>19</v>
      </c>
      <c r="L1466" s="1">
        <v>0.81041666666666667</v>
      </c>
      <c r="M1466">
        <f>(L1466-J1466)*24*60</f>
        <v>-7.9999999999999716</v>
      </c>
      <c r="N1466" s="16">
        <f>Flights[[#This Row],[Length (min)]]/60</f>
        <v>3.0666666666666669</v>
      </c>
      <c r="O1466">
        <v>184</v>
      </c>
      <c r="P1466">
        <v>954</v>
      </c>
      <c r="Q1466" s="18">
        <f>IFERROR(Flights[[#This Row],[Distance]]/Flights[[#This Row],[Length (hr)]], "")</f>
        <v>311.08695652173913</v>
      </c>
      <c r="R1466" s="1">
        <v>0.93055555555555558</v>
      </c>
      <c r="S1466" s="1" t="str">
        <f>IF(Flights[[#This Row],[Length (hr)]]&lt;2, "No meal", IF(Flights[[#This Row],[Length (hr)]]&lt;3.5, "Light meal", "Full meal"))</f>
        <v>Light meal</v>
      </c>
      <c r="T1466" s="1" t="str">
        <f>IF(AND(Flights[[#This Row],[Airline]]="US Airways", Flights[[#This Row],[Meal]]="Full Meal"), "Yes", "No")</f>
        <v>No</v>
      </c>
      <c r="U1466" s="1">
        <v>0.93819444444444444</v>
      </c>
      <c r="V1466">
        <v>11</v>
      </c>
      <c r="W1466" s="1" t="str">
        <f>IF(Flights[[#This Row],[Arrival Delay]] = "", "Cancelled", IF(Flights[[#This Row],[Arrival Delay]]&gt;15, "Delayed", "On time"))</f>
        <v>On time</v>
      </c>
      <c r="X1466" t="str">
        <f>IF(Flights[[#This Row],[Status]]&lt;&gt;"Delayed","", IF(Flights[[#This Row],[Arrival Delay]]&gt;120, "Severe", IF(Flights[[#This Row],[Arrival Delay]]&gt;60, "Major", "Moderate")))</f>
        <v/>
      </c>
      <c r="Y1466" t="b">
        <v>0</v>
      </c>
      <c r="AA1466" t="str">
        <f>IF(OR(AND(Flights[[#This Row],[Status]]="Cancelled", Flights[[#This Row],[Cancellation Reason]]="Airline/Carrier"), Flights[[#This Row],[Delay Type]]="Severe"), "Yes", "No")</f>
        <v>No</v>
      </c>
    </row>
    <row r="1467" spans="1:27" x14ac:dyDescent="0.3">
      <c r="A1467" s="3">
        <v>42119</v>
      </c>
      <c r="B1467" s="22">
        <f>WEEKNUM(Flights[[#This Row],[Date]], 1)</f>
        <v>17</v>
      </c>
      <c r="C1467" s="22">
        <f>WEEKDAY(Flights[[#This Row],[Date]],1)</f>
        <v>7</v>
      </c>
      <c r="D1467" t="s">
        <v>1243</v>
      </c>
      <c r="E1467" t="s">
        <v>1994</v>
      </c>
      <c r="F1467" t="s">
        <v>0</v>
      </c>
      <c r="G1467" t="s">
        <v>246</v>
      </c>
      <c r="H1467" t="str">
        <f>_xlfn.XLOOKUP(Flights[[#This Row],[Destination]], Airports!$A$2:$A$78, Airports!$D$2:$D$78)</f>
        <v>Albuquerque</v>
      </c>
      <c r="I1467" t="str" cm="1">
        <f t="array" ref="I1467">_xlfn.XLOOKUP(Flights[[#This Row],[Destination]],_xlfn._TRO_TRAILING( Airports!A:A),_xlfn._TRO_TRAILING( Airports!E:E), "Not found")</f>
        <v>NM</v>
      </c>
      <c r="J1467" s="1">
        <v>0.84722222222222221</v>
      </c>
      <c r="K1467" s="22">
        <f>HOUR(Flights[[#This Row],[Scheduled Departure]])</f>
        <v>20</v>
      </c>
      <c r="L1467" s="1">
        <v>0.85902777777777772</v>
      </c>
      <c r="M1467">
        <f>(L1467-J1467)*24*60</f>
        <v>16.99999999999994</v>
      </c>
      <c r="N1467" s="16">
        <f>Flights[[#This Row],[Length (min)]]/60</f>
        <v>1.6833333333333333</v>
      </c>
      <c r="O1467">
        <v>101</v>
      </c>
      <c r="P1467">
        <v>677</v>
      </c>
      <c r="Q1467" s="18">
        <f>IFERROR(Flights[[#This Row],[Distance]]/Flights[[#This Row],[Length (hr)]], "")</f>
        <v>402.1782178217822</v>
      </c>
      <c r="R1467" s="1">
        <v>0.96527777777777779</v>
      </c>
      <c r="S1467" s="1" t="str">
        <f>IF(Flights[[#This Row],[Length (hr)]]&lt;2, "No meal", IF(Flights[[#This Row],[Length (hr)]]&lt;3.5, "Light meal", "Full meal"))</f>
        <v>No meal</v>
      </c>
      <c r="T1467" s="1" t="str">
        <f>IF(AND(Flights[[#This Row],[Airline]]="US Airways", Flights[[#This Row],[Meal]]="Full Meal"), "Yes", "No")</f>
        <v>No</v>
      </c>
      <c r="U1467" s="1">
        <v>0.97083333333333333</v>
      </c>
      <c r="V1467">
        <v>8</v>
      </c>
      <c r="W1467" s="1" t="str">
        <f>IF(Flights[[#This Row],[Arrival Delay]] = "", "Cancelled", IF(Flights[[#This Row],[Arrival Delay]]&gt;15, "Delayed", "On time"))</f>
        <v>On time</v>
      </c>
      <c r="X1467" t="str">
        <f>IF(Flights[[#This Row],[Status]]&lt;&gt;"Delayed","", IF(Flights[[#This Row],[Arrival Delay]]&gt;120, "Severe", IF(Flights[[#This Row],[Arrival Delay]]&gt;60, "Major", "Moderate")))</f>
        <v/>
      </c>
      <c r="Y1467" t="b">
        <v>0</v>
      </c>
      <c r="AA1467" t="str">
        <f>IF(OR(AND(Flights[[#This Row],[Status]]="Cancelled", Flights[[#This Row],[Cancellation Reason]]="Airline/Carrier"), Flights[[#This Row],[Delay Type]]="Severe"), "Yes", "No")</f>
        <v>No</v>
      </c>
    </row>
    <row r="1468" spans="1:27" x14ac:dyDescent="0.3">
      <c r="A1468" s="3">
        <v>42119</v>
      </c>
      <c r="B1468" s="22">
        <f>WEEKNUM(Flights[[#This Row],[Date]], 1)</f>
        <v>17</v>
      </c>
      <c r="C1468" s="22">
        <f>WEEKDAY(Flights[[#This Row],[Date]],1)</f>
        <v>7</v>
      </c>
      <c r="D1468" t="s">
        <v>1101</v>
      </c>
      <c r="E1468" t="s">
        <v>1994</v>
      </c>
      <c r="F1468" t="s">
        <v>0</v>
      </c>
      <c r="G1468" t="s">
        <v>347</v>
      </c>
      <c r="H1468" t="str">
        <f>_xlfn.XLOOKUP(Flights[[#This Row],[Destination]], Airports!$A$2:$A$78, Airports!$D$2:$D$78)</f>
        <v>San Jose</v>
      </c>
      <c r="I1468" t="str" cm="1">
        <f t="array" ref="I1468">_xlfn.XLOOKUP(Flights[[#This Row],[Destination]],_xlfn._TRO_TRAILING( Airports!A:A),_xlfn._TRO_TRAILING( Airports!E:E), "Not found")</f>
        <v>CA</v>
      </c>
      <c r="J1468" s="1">
        <v>0.89236111111111116</v>
      </c>
      <c r="K1468" s="22">
        <f>HOUR(Flights[[#This Row],[Scheduled Departure]])</f>
        <v>21</v>
      </c>
      <c r="L1468" s="1">
        <v>0.88888888888888884</v>
      </c>
      <c r="M1468">
        <f>(L1468-J1468)*24*60</f>
        <v>-5.0000000000001421</v>
      </c>
      <c r="N1468" s="16">
        <f>Flights[[#This Row],[Length (min)]]/60</f>
        <v>1.2333333333333334</v>
      </c>
      <c r="O1468">
        <v>74</v>
      </c>
      <c r="P1468">
        <v>308</v>
      </c>
      <c r="Q1468" s="18">
        <f>IFERROR(Flights[[#This Row],[Distance]]/Flights[[#This Row],[Length (hr)]], "")</f>
        <v>249.72972972972971</v>
      </c>
      <c r="R1468" s="1">
        <v>0.94027777777777777</v>
      </c>
      <c r="S1468" s="1" t="str">
        <f>IF(Flights[[#This Row],[Length (hr)]]&lt;2, "No meal", IF(Flights[[#This Row],[Length (hr)]]&lt;3.5, "Light meal", "Full meal"))</f>
        <v>No meal</v>
      </c>
      <c r="T1468" s="1" t="str">
        <f>IF(AND(Flights[[#This Row],[Airline]]="US Airways", Flights[[#This Row],[Meal]]="Full Meal"), "Yes", "No")</f>
        <v>No</v>
      </c>
      <c r="U1468" s="1">
        <v>0.94027777777777777</v>
      </c>
      <c r="V1468">
        <v>0</v>
      </c>
      <c r="W1468" s="1" t="str">
        <f>IF(Flights[[#This Row],[Arrival Delay]] = "", "Cancelled", IF(Flights[[#This Row],[Arrival Delay]]&gt;15, "Delayed", "On time"))</f>
        <v>On time</v>
      </c>
      <c r="X1468" t="str">
        <f>IF(Flights[[#This Row],[Status]]&lt;&gt;"Delayed","", IF(Flights[[#This Row],[Arrival Delay]]&gt;120, "Severe", IF(Flights[[#This Row],[Arrival Delay]]&gt;60, "Major", "Moderate")))</f>
        <v/>
      </c>
      <c r="Y1468" t="b">
        <v>0</v>
      </c>
      <c r="AA1468" t="str">
        <f>IF(OR(AND(Flights[[#This Row],[Status]]="Cancelled", Flights[[#This Row],[Cancellation Reason]]="Airline/Carrier"), Flights[[#This Row],[Delay Type]]="Severe"), "Yes", "No")</f>
        <v>No</v>
      </c>
    </row>
    <row r="1469" spans="1:27" x14ac:dyDescent="0.3">
      <c r="A1469" s="3">
        <v>42119</v>
      </c>
      <c r="B1469" s="22">
        <f>WEEKNUM(Flights[[#This Row],[Date]], 1)</f>
        <v>17</v>
      </c>
      <c r="C1469" s="22">
        <f>WEEKDAY(Flights[[#This Row],[Date]],1)</f>
        <v>7</v>
      </c>
      <c r="D1469" t="s">
        <v>824</v>
      </c>
      <c r="E1469" t="s">
        <v>1994</v>
      </c>
      <c r="F1469" t="s">
        <v>0</v>
      </c>
      <c r="G1469" t="s">
        <v>29</v>
      </c>
      <c r="H1469" t="str">
        <f>_xlfn.XLOOKUP(Flights[[#This Row],[Destination]], Airports!$A$2:$A$78, Airports!$D$2:$D$78)</f>
        <v>Phoenix</v>
      </c>
      <c r="I1469" t="str" cm="1">
        <f t="array" ref="I1469">_xlfn.XLOOKUP(Flights[[#This Row],[Destination]],_xlfn._TRO_TRAILING( Airports!A:A),_xlfn._TRO_TRAILING( Airports!E:E), "Not found")</f>
        <v>AZ</v>
      </c>
      <c r="J1469" s="1">
        <v>0.89930555555555558</v>
      </c>
      <c r="K1469" s="22">
        <f>HOUR(Flights[[#This Row],[Scheduled Departure]])</f>
        <v>21</v>
      </c>
      <c r="L1469" s="1">
        <v>0.89930555555555558</v>
      </c>
      <c r="M1469">
        <f>(L1469-J1469)*24*60</f>
        <v>0</v>
      </c>
      <c r="N1469" s="16">
        <f>Flights[[#This Row],[Length (min)]]/60</f>
        <v>1.45</v>
      </c>
      <c r="O1469">
        <v>87</v>
      </c>
      <c r="P1469">
        <v>370</v>
      </c>
      <c r="Q1469" s="18">
        <f>IFERROR(Flights[[#This Row],[Distance]]/Flights[[#This Row],[Length (hr)]], "")</f>
        <v>255.17241379310346</v>
      </c>
      <c r="R1469" s="1">
        <v>0.9555555555555556</v>
      </c>
      <c r="S1469" s="1" t="str">
        <f>IF(Flights[[#This Row],[Length (hr)]]&lt;2, "No meal", IF(Flights[[#This Row],[Length (hr)]]&lt;3.5, "Light meal", "Full meal"))</f>
        <v>No meal</v>
      </c>
      <c r="T1469" s="1" t="str">
        <f>IF(AND(Flights[[#This Row],[Airline]]="US Airways", Flights[[#This Row],[Meal]]="Full Meal"), "Yes", "No")</f>
        <v>No</v>
      </c>
      <c r="U1469" s="1">
        <v>0.95972222222222225</v>
      </c>
      <c r="V1469">
        <v>6</v>
      </c>
      <c r="W1469" s="1" t="str">
        <f>IF(Flights[[#This Row],[Arrival Delay]] = "", "Cancelled", IF(Flights[[#This Row],[Arrival Delay]]&gt;15, "Delayed", "On time"))</f>
        <v>On time</v>
      </c>
      <c r="X1469" t="str">
        <f>IF(Flights[[#This Row],[Status]]&lt;&gt;"Delayed","", IF(Flights[[#This Row],[Arrival Delay]]&gt;120, "Severe", IF(Flights[[#This Row],[Arrival Delay]]&gt;60, "Major", "Moderate")))</f>
        <v/>
      </c>
      <c r="Y1469" t="b">
        <v>0</v>
      </c>
      <c r="AA1469" t="str">
        <f>IF(OR(AND(Flights[[#This Row],[Status]]="Cancelled", Flights[[#This Row],[Cancellation Reason]]="Airline/Carrier"), Flights[[#This Row],[Delay Type]]="Severe"), "Yes", "No")</f>
        <v>No</v>
      </c>
    </row>
    <row r="1470" spans="1:27" x14ac:dyDescent="0.3">
      <c r="A1470" s="3">
        <v>42120</v>
      </c>
      <c r="B1470" s="22">
        <f>WEEKNUM(Flights[[#This Row],[Date]], 1)</f>
        <v>18</v>
      </c>
      <c r="C1470" s="22">
        <f>WEEKDAY(Flights[[#This Row],[Date]],1)</f>
        <v>1</v>
      </c>
      <c r="D1470" t="s">
        <v>689</v>
      </c>
      <c r="E1470" t="s">
        <v>1990</v>
      </c>
      <c r="F1470" t="s">
        <v>0</v>
      </c>
      <c r="G1470" t="s">
        <v>9</v>
      </c>
      <c r="H1470" t="str">
        <f>_xlfn.XLOOKUP(Flights[[#This Row],[Destination]], Airports!$A$2:$A$78, Airports!$D$2:$D$78)</f>
        <v>San Francisco</v>
      </c>
      <c r="I1470" t="str" cm="1">
        <f t="array" ref="I1470">_xlfn.XLOOKUP(Flights[[#This Row],[Destination]],_xlfn._TRO_TRAILING( Airports!A:A),_xlfn._TRO_TRAILING( Airports!E:E), "Not found")</f>
        <v>CA</v>
      </c>
      <c r="J1470" s="1">
        <v>0.25347222222222221</v>
      </c>
      <c r="K1470" s="22">
        <f>HOUR(Flights[[#This Row],[Scheduled Departure]])</f>
        <v>6</v>
      </c>
      <c r="L1470" s="1">
        <v>0.25</v>
      </c>
      <c r="M1470">
        <f>(L1470-J1470)*24*60</f>
        <v>-4.9999999999999822</v>
      </c>
      <c r="N1470" s="16">
        <f>Flights[[#This Row],[Length (min)]]/60</f>
        <v>1.3666666666666667</v>
      </c>
      <c r="O1470">
        <v>82</v>
      </c>
      <c r="P1470">
        <v>337</v>
      </c>
      <c r="Q1470" s="18">
        <f>IFERROR(Flights[[#This Row],[Distance]]/Flights[[#This Row],[Length (hr)]], "")</f>
        <v>246.58536585365854</v>
      </c>
      <c r="R1470" s="1">
        <v>0.31388888888888888</v>
      </c>
      <c r="S1470" s="1" t="str">
        <f>IF(Flights[[#This Row],[Length (hr)]]&lt;2, "No meal", IF(Flights[[#This Row],[Length (hr)]]&lt;3.5, "Light meal", "Full meal"))</f>
        <v>No meal</v>
      </c>
      <c r="T1470" s="1" t="str">
        <f>IF(AND(Flights[[#This Row],[Airline]]="US Airways", Flights[[#This Row],[Meal]]="Full Meal"), "Yes", "No")</f>
        <v>No</v>
      </c>
      <c r="U1470" s="1">
        <v>0.30694444444444446</v>
      </c>
      <c r="V1470">
        <v>-10</v>
      </c>
      <c r="W1470" s="1" t="str">
        <f>IF(Flights[[#This Row],[Arrival Delay]] = "", "Cancelled", IF(Flights[[#This Row],[Arrival Delay]]&gt;15, "Delayed", "On time"))</f>
        <v>On time</v>
      </c>
      <c r="X1470" t="str">
        <f>IF(Flights[[#This Row],[Status]]&lt;&gt;"Delayed","", IF(Flights[[#This Row],[Arrival Delay]]&gt;120, "Severe", IF(Flights[[#This Row],[Arrival Delay]]&gt;60, "Major", "Moderate")))</f>
        <v/>
      </c>
      <c r="Y1470" t="b">
        <v>0</v>
      </c>
      <c r="AA1470" t="str">
        <f>IF(OR(AND(Flights[[#This Row],[Status]]="Cancelled", Flights[[#This Row],[Cancellation Reason]]="Airline/Carrier"), Flights[[#This Row],[Delay Type]]="Severe"), "Yes", "No")</f>
        <v>No</v>
      </c>
    </row>
    <row r="1471" spans="1:27" x14ac:dyDescent="0.3">
      <c r="A1471" s="3">
        <v>42120</v>
      </c>
      <c r="B1471" s="22">
        <f>WEEKNUM(Flights[[#This Row],[Date]], 1)</f>
        <v>18</v>
      </c>
      <c r="C1471" s="22">
        <f>WEEKDAY(Flights[[#This Row],[Date]],1)</f>
        <v>1</v>
      </c>
      <c r="D1471" t="s">
        <v>723</v>
      </c>
      <c r="E1471" t="s">
        <v>1990</v>
      </c>
      <c r="F1471" t="s">
        <v>0</v>
      </c>
      <c r="G1471" t="s">
        <v>9</v>
      </c>
      <c r="H1471" t="str">
        <f>_xlfn.XLOOKUP(Flights[[#This Row],[Destination]], Airports!$A$2:$A$78, Airports!$D$2:$D$78)</f>
        <v>San Francisco</v>
      </c>
      <c r="I1471" t="str" cm="1">
        <f t="array" ref="I1471">_xlfn.XLOOKUP(Flights[[#This Row],[Destination]],_xlfn._TRO_TRAILING( Airports!A:A),_xlfn._TRO_TRAILING( Airports!E:E), "Not found")</f>
        <v>CA</v>
      </c>
      <c r="J1471" s="1">
        <v>0.45347222222222222</v>
      </c>
      <c r="K1471" s="22">
        <f>HOUR(Flights[[#This Row],[Scheduled Departure]])</f>
        <v>10</v>
      </c>
      <c r="L1471" s="1">
        <v>0.45208333333333334</v>
      </c>
      <c r="M1471">
        <f>(L1471-J1471)*24*60</f>
        <v>-1.9999999999999929</v>
      </c>
      <c r="N1471" s="16">
        <f>Flights[[#This Row],[Length (min)]]/60</f>
        <v>1.3333333333333333</v>
      </c>
      <c r="O1471">
        <v>80</v>
      </c>
      <c r="P1471">
        <v>337</v>
      </c>
      <c r="Q1471" s="18">
        <f>IFERROR(Flights[[#This Row],[Distance]]/Flights[[#This Row],[Length (hr)]], "")</f>
        <v>252.75</v>
      </c>
      <c r="R1471" s="1">
        <v>0.52083333333333337</v>
      </c>
      <c r="S1471" s="1" t="str">
        <f>IF(Flights[[#This Row],[Length (hr)]]&lt;2, "No meal", IF(Flights[[#This Row],[Length (hr)]]&lt;3.5, "Light meal", "Full meal"))</f>
        <v>No meal</v>
      </c>
      <c r="T1471" s="1" t="str">
        <f>IF(AND(Flights[[#This Row],[Airline]]="US Airways", Flights[[#This Row],[Meal]]="Full Meal"), "Yes", "No")</f>
        <v>No</v>
      </c>
      <c r="U1471" s="1">
        <v>0.50763888888888886</v>
      </c>
      <c r="V1471">
        <v>-19</v>
      </c>
      <c r="W1471" s="1" t="str">
        <f>IF(Flights[[#This Row],[Arrival Delay]] = "", "Cancelled", IF(Flights[[#This Row],[Arrival Delay]]&gt;15, "Delayed", "On time"))</f>
        <v>On time</v>
      </c>
      <c r="X1471" t="str">
        <f>IF(Flights[[#This Row],[Status]]&lt;&gt;"Delayed","", IF(Flights[[#This Row],[Arrival Delay]]&gt;120, "Severe", IF(Flights[[#This Row],[Arrival Delay]]&gt;60, "Major", "Moderate")))</f>
        <v/>
      </c>
      <c r="Y1471" t="b">
        <v>0</v>
      </c>
      <c r="AA1471" t="str">
        <f>IF(OR(AND(Flights[[#This Row],[Status]]="Cancelled", Flights[[#This Row],[Cancellation Reason]]="Airline/Carrier"), Flights[[#This Row],[Delay Type]]="Severe"), "Yes", "No")</f>
        <v>No</v>
      </c>
    </row>
    <row r="1472" spans="1:27" x14ac:dyDescent="0.3">
      <c r="A1472" s="3">
        <v>42120</v>
      </c>
      <c r="B1472" s="22">
        <f>WEEKNUM(Flights[[#This Row],[Date]], 1)</f>
        <v>18</v>
      </c>
      <c r="C1472" s="22">
        <f>WEEKDAY(Flights[[#This Row],[Date]],1)</f>
        <v>1</v>
      </c>
      <c r="D1472" t="s">
        <v>1303</v>
      </c>
      <c r="E1472" t="s">
        <v>1995</v>
      </c>
      <c r="F1472" t="s">
        <v>0</v>
      </c>
      <c r="G1472" t="s">
        <v>29</v>
      </c>
      <c r="H1472" t="str">
        <f>_xlfn.XLOOKUP(Flights[[#This Row],[Destination]], Airports!$A$2:$A$78, Airports!$D$2:$D$78)</f>
        <v>Phoenix</v>
      </c>
      <c r="I1472" t="str" cm="1">
        <f t="array" ref="I1472">_xlfn.XLOOKUP(Flights[[#This Row],[Destination]],_xlfn._TRO_TRAILING( Airports!A:A),_xlfn._TRO_TRAILING( Airports!E:E), "Not found")</f>
        <v>AZ</v>
      </c>
      <c r="J1472" s="1">
        <v>0.4826388888888889</v>
      </c>
      <c r="K1472" s="22">
        <f>HOUR(Flights[[#This Row],[Scheduled Departure]])</f>
        <v>11</v>
      </c>
      <c r="L1472" s="1">
        <v>0.4777777777777778</v>
      </c>
      <c r="M1472">
        <f>(L1472-J1472)*24*60</f>
        <v>-6.9999999999999751</v>
      </c>
      <c r="N1472" s="16">
        <f>Flights[[#This Row],[Length (min)]]/60</f>
        <v>1.1499999999999999</v>
      </c>
      <c r="O1472">
        <v>69</v>
      </c>
      <c r="P1472">
        <v>370</v>
      </c>
      <c r="Q1472" s="18">
        <f>IFERROR(Flights[[#This Row],[Distance]]/Flights[[#This Row],[Length (hr)]], "")</f>
        <v>321.73913043478262</v>
      </c>
      <c r="R1472" s="1">
        <v>0.53472222222222221</v>
      </c>
      <c r="S1472" s="1" t="str">
        <f>IF(Flights[[#This Row],[Length (hr)]]&lt;2, "No meal", IF(Flights[[#This Row],[Length (hr)]]&lt;3.5, "Light meal", "Full meal"))</f>
        <v>No meal</v>
      </c>
      <c r="T1472" s="1" t="str">
        <f>IF(AND(Flights[[#This Row],[Airline]]="US Airways", Flights[[#This Row],[Meal]]="Full Meal"), "Yes", "No")</f>
        <v>No</v>
      </c>
      <c r="U1472" s="1">
        <v>0.52569444444444446</v>
      </c>
      <c r="V1472">
        <v>-13</v>
      </c>
      <c r="W1472" s="1" t="str">
        <f>IF(Flights[[#This Row],[Arrival Delay]] = "", "Cancelled", IF(Flights[[#This Row],[Arrival Delay]]&gt;15, "Delayed", "On time"))</f>
        <v>On time</v>
      </c>
      <c r="X1472" t="str">
        <f>IF(Flights[[#This Row],[Status]]&lt;&gt;"Delayed","", IF(Flights[[#This Row],[Arrival Delay]]&gt;120, "Severe", IF(Flights[[#This Row],[Arrival Delay]]&gt;60, "Major", "Moderate")))</f>
        <v/>
      </c>
      <c r="Y1472" t="b">
        <v>0</v>
      </c>
      <c r="AA1472" t="str">
        <f>IF(OR(AND(Flights[[#This Row],[Status]]="Cancelled", Flights[[#This Row],[Cancellation Reason]]="Airline/Carrier"), Flights[[#This Row],[Delay Type]]="Severe"), "Yes", "No")</f>
        <v>No</v>
      </c>
    </row>
    <row r="1473" spans="1:27" x14ac:dyDescent="0.3">
      <c r="A1473" s="3">
        <v>42120</v>
      </c>
      <c r="B1473" s="22">
        <f>WEEKNUM(Flights[[#This Row],[Date]], 1)</f>
        <v>18</v>
      </c>
      <c r="C1473" s="22">
        <f>WEEKDAY(Flights[[#This Row],[Date]],1)</f>
        <v>1</v>
      </c>
      <c r="D1473" t="s">
        <v>1037</v>
      </c>
      <c r="E1473" t="s">
        <v>1990</v>
      </c>
      <c r="F1473" t="s">
        <v>0</v>
      </c>
      <c r="G1473" t="s">
        <v>273</v>
      </c>
      <c r="H1473" t="str">
        <f>_xlfn.XLOOKUP(Flights[[#This Row],[Destination]], Airports!$A$2:$A$78, Airports!$D$2:$D$78)</f>
        <v>Denver</v>
      </c>
      <c r="I1473" t="str" cm="1">
        <f t="array" ref="I1473">_xlfn.XLOOKUP(Flights[[#This Row],[Destination]],_xlfn._TRO_TRAILING( Airports!A:A),_xlfn._TRO_TRAILING( Airports!E:E), "Not found")</f>
        <v>CO</v>
      </c>
      <c r="J1473" s="1">
        <v>0.53819444444444442</v>
      </c>
      <c r="K1473" s="22">
        <f>HOUR(Flights[[#This Row],[Scheduled Departure]])</f>
        <v>12</v>
      </c>
      <c r="L1473" s="1">
        <v>0.53333333333333333</v>
      </c>
      <c r="M1473">
        <f>(L1473-J1473)*24*60</f>
        <v>-6.9999999999999751</v>
      </c>
      <c r="N1473" s="16">
        <f>Flights[[#This Row],[Length (min)]]/60</f>
        <v>2.6166666666666667</v>
      </c>
      <c r="O1473">
        <v>157</v>
      </c>
      <c r="P1473">
        <v>862</v>
      </c>
      <c r="Q1473" s="18">
        <f>IFERROR(Flights[[#This Row],[Distance]]/Flights[[#This Row],[Length (hr)]], "")</f>
        <v>329.42675159235671</v>
      </c>
      <c r="R1473" s="1">
        <v>0.67569444444444449</v>
      </c>
      <c r="S1473" s="1" t="str">
        <f>IF(Flights[[#This Row],[Length (hr)]]&lt;2, "No meal", IF(Flights[[#This Row],[Length (hr)]]&lt;3.5, "Light meal", "Full meal"))</f>
        <v>Light meal</v>
      </c>
      <c r="T1473" s="1" t="str">
        <f>IF(AND(Flights[[#This Row],[Airline]]="US Airways", Flights[[#This Row],[Meal]]="Full Meal"), "Yes", "No")</f>
        <v>No</v>
      </c>
      <c r="U1473" s="1">
        <v>0.68402777777777779</v>
      </c>
      <c r="V1473">
        <v>12</v>
      </c>
      <c r="W1473" s="1" t="str">
        <f>IF(Flights[[#This Row],[Arrival Delay]] = "", "Cancelled", IF(Flights[[#This Row],[Arrival Delay]]&gt;15, "Delayed", "On time"))</f>
        <v>On time</v>
      </c>
      <c r="X1473" t="str">
        <f>IF(Flights[[#This Row],[Status]]&lt;&gt;"Delayed","", IF(Flights[[#This Row],[Arrival Delay]]&gt;120, "Severe", IF(Flights[[#This Row],[Arrival Delay]]&gt;60, "Major", "Moderate")))</f>
        <v/>
      </c>
      <c r="Y1473" t="b">
        <v>0</v>
      </c>
      <c r="AA1473" t="str">
        <f>IF(OR(AND(Flights[[#This Row],[Status]]="Cancelled", Flights[[#This Row],[Cancellation Reason]]="Airline/Carrier"), Flights[[#This Row],[Delay Type]]="Severe"), "Yes", "No")</f>
        <v>No</v>
      </c>
    </row>
    <row r="1474" spans="1:27" x14ac:dyDescent="0.3">
      <c r="A1474" s="3">
        <v>42120</v>
      </c>
      <c r="B1474" s="22">
        <f>WEEKNUM(Flights[[#This Row],[Date]], 1)</f>
        <v>18</v>
      </c>
      <c r="C1474" s="22">
        <f>WEEKDAY(Flights[[#This Row],[Date]],1)</f>
        <v>1</v>
      </c>
      <c r="D1474" t="s">
        <v>526</v>
      </c>
      <c r="E1474" t="s">
        <v>1996</v>
      </c>
      <c r="F1474" t="s">
        <v>0</v>
      </c>
      <c r="G1474" t="s">
        <v>9</v>
      </c>
      <c r="H1474" t="str">
        <f>_xlfn.XLOOKUP(Flights[[#This Row],[Destination]], Airports!$A$2:$A$78, Airports!$D$2:$D$78)</f>
        <v>San Francisco</v>
      </c>
      <c r="I1474" t="str" cm="1">
        <f t="array" ref="I1474">_xlfn.XLOOKUP(Flights[[#This Row],[Destination]],_xlfn._TRO_TRAILING( Airports!A:A),_xlfn._TRO_TRAILING( Airports!E:E), "Not found")</f>
        <v>CA</v>
      </c>
      <c r="J1474" s="1">
        <v>0.5625</v>
      </c>
      <c r="K1474" s="22">
        <f>HOUR(Flights[[#This Row],[Scheduled Departure]])</f>
        <v>13</v>
      </c>
      <c r="L1474" s="1">
        <v>0.56041666666666667</v>
      </c>
      <c r="M1474">
        <f>(L1474-J1474)*24*60</f>
        <v>-2.9999999999999893</v>
      </c>
      <c r="N1474" s="16">
        <f>Flights[[#This Row],[Length (min)]]/60</f>
        <v>1.2</v>
      </c>
      <c r="O1474">
        <v>72</v>
      </c>
      <c r="P1474">
        <v>337</v>
      </c>
      <c r="Q1474" s="18">
        <f>IFERROR(Flights[[#This Row],[Distance]]/Flights[[#This Row],[Length (hr)]], "")</f>
        <v>280.83333333333337</v>
      </c>
      <c r="R1474" s="1">
        <v>0.61458333333333337</v>
      </c>
      <c r="S1474" s="1" t="str">
        <f>IF(Flights[[#This Row],[Length (hr)]]&lt;2, "No meal", IF(Flights[[#This Row],[Length (hr)]]&lt;3.5, "Light meal", "Full meal"))</f>
        <v>No meal</v>
      </c>
      <c r="T1474" s="1" t="str">
        <f>IF(AND(Flights[[#This Row],[Airline]]="US Airways", Flights[[#This Row],[Meal]]="Full Meal"), "Yes", "No")</f>
        <v>No</v>
      </c>
      <c r="U1474" s="1">
        <v>0.61041666666666672</v>
      </c>
      <c r="V1474">
        <v>-6</v>
      </c>
      <c r="W1474" s="1" t="str">
        <f>IF(Flights[[#This Row],[Arrival Delay]] = "", "Cancelled", IF(Flights[[#This Row],[Arrival Delay]]&gt;15, "Delayed", "On time"))</f>
        <v>On time</v>
      </c>
      <c r="X1474" t="str">
        <f>IF(Flights[[#This Row],[Status]]&lt;&gt;"Delayed","", IF(Flights[[#This Row],[Arrival Delay]]&gt;120, "Severe", IF(Flights[[#This Row],[Arrival Delay]]&gt;60, "Major", "Moderate")))</f>
        <v/>
      </c>
      <c r="Y1474" t="b">
        <v>0</v>
      </c>
      <c r="AA1474" t="str">
        <f>IF(OR(AND(Flights[[#This Row],[Status]]="Cancelled", Flights[[#This Row],[Cancellation Reason]]="Airline/Carrier"), Flights[[#This Row],[Delay Type]]="Severe"), "Yes", "No")</f>
        <v>No</v>
      </c>
    </row>
    <row r="1475" spans="1:27" x14ac:dyDescent="0.3">
      <c r="A1475" s="3">
        <v>42120</v>
      </c>
      <c r="B1475" s="22">
        <f>WEEKNUM(Flights[[#This Row],[Date]], 1)</f>
        <v>18</v>
      </c>
      <c r="C1475" s="22">
        <f>WEEKDAY(Flights[[#This Row],[Date]],1)</f>
        <v>1</v>
      </c>
      <c r="D1475" t="s">
        <v>1313</v>
      </c>
      <c r="E1475" t="s">
        <v>1995</v>
      </c>
      <c r="F1475" t="s">
        <v>0</v>
      </c>
      <c r="G1475" t="s">
        <v>15</v>
      </c>
      <c r="H1475" t="str">
        <f>_xlfn.XLOOKUP(Flights[[#This Row],[Destination]], Airports!$A$2:$A$78, Airports!$D$2:$D$78)</f>
        <v>Las Vegas</v>
      </c>
      <c r="I1475" t="str" cm="1">
        <f t="array" ref="I1475">_xlfn.XLOOKUP(Flights[[#This Row],[Destination]],_xlfn._TRO_TRAILING( Airports!A:A),_xlfn._TRO_TRAILING( Airports!E:E), "Not found")</f>
        <v>NV</v>
      </c>
      <c r="J1475" s="1">
        <v>0.60763888888888884</v>
      </c>
      <c r="K1475" s="22">
        <f>HOUR(Flights[[#This Row],[Scheduled Departure]])</f>
        <v>14</v>
      </c>
      <c r="L1475" s="1">
        <v>0.60624999999999996</v>
      </c>
      <c r="M1475">
        <f>(L1475-J1475)*24*60</f>
        <v>-1.9999999999999929</v>
      </c>
      <c r="N1475" s="16">
        <f>Flights[[#This Row],[Length (min)]]/60</f>
        <v>1.05</v>
      </c>
      <c r="O1475">
        <v>63</v>
      </c>
      <c r="P1475">
        <v>236</v>
      </c>
      <c r="Q1475" s="18">
        <f>IFERROR(Flights[[#This Row],[Distance]]/Flights[[#This Row],[Length (hr)]], "")</f>
        <v>224.76190476190476</v>
      </c>
      <c r="R1475" s="1">
        <v>0.65277777777777779</v>
      </c>
      <c r="S1475" s="1" t="str">
        <f>IF(Flights[[#This Row],[Length (hr)]]&lt;2, "No meal", IF(Flights[[#This Row],[Length (hr)]]&lt;3.5, "Light meal", "Full meal"))</f>
        <v>No meal</v>
      </c>
      <c r="T1475" s="1" t="str">
        <f>IF(AND(Flights[[#This Row],[Airline]]="US Airways", Flights[[#This Row],[Meal]]="Full Meal"), "Yes", "No")</f>
        <v>No</v>
      </c>
      <c r="U1475" s="1">
        <v>0.65</v>
      </c>
      <c r="V1475">
        <v>-4</v>
      </c>
      <c r="W1475" s="1" t="str">
        <f>IF(Flights[[#This Row],[Arrival Delay]] = "", "Cancelled", IF(Flights[[#This Row],[Arrival Delay]]&gt;15, "Delayed", "On time"))</f>
        <v>On time</v>
      </c>
      <c r="X1475" t="str">
        <f>IF(Flights[[#This Row],[Status]]&lt;&gt;"Delayed","", IF(Flights[[#This Row],[Arrival Delay]]&gt;120, "Severe", IF(Flights[[#This Row],[Arrival Delay]]&gt;60, "Major", "Moderate")))</f>
        <v/>
      </c>
      <c r="Y1475" t="b">
        <v>0</v>
      </c>
      <c r="AA1475" t="str">
        <f>IF(OR(AND(Flights[[#This Row],[Status]]="Cancelled", Flights[[#This Row],[Cancellation Reason]]="Airline/Carrier"), Flights[[#This Row],[Delay Type]]="Severe"), "Yes", "No")</f>
        <v>No</v>
      </c>
    </row>
    <row r="1476" spans="1:27" x14ac:dyDescent="0.3">
      <c r="A1476" s="3">
        <v>42120</v>
      </c>
      <c r="B1476" s="22">
        <f>WEEKNUM(Flights[[#This Row],[Date]], 1)</f>
        <v>18</v>
      </c>
      <c r="C1476" s="22">
        <f>WEEKDAY(Flights[[#This Row],[Date]],1)</f>
        <v>1</v>
      </c>
      <c r="D1476" t="s">
        <v>610</v>
      </c>
      <c r="E1476" t="s">
        <v>1996</v>
      </c>
      <c r="F1476" t="s">
        <v>0</v>
      </c>
      <c r="G1476" t="s">
        <v>9</v>
      </c>
      <c r="H1476" t="str">
        <f>_xlfn.XLOOKUP(Flights[[#This Row],[Destination]], Airports!$A$2:$A$78, Airports!$D$2:$D$78)</f>
        <v>San Francisco</v>
      </c>
      <c r="I1476" t="str" cm="1">
        <f t="array" ref="I1476">_xlfn.XLOOKUP(Flights[[#This Row],[Destination]],_xlfn._TRO_TRAILING( Airports!A:A),_xlfn._TRO_TRAILING( Airports!E:E), "Not found")</f>
        <v>CA</v>
      </c>
      <c r="J1476" s="1">
        <v>0.76736111111111116</v>
      </c>
      <c r="K1476" s="22">
        <f>HOUR(Flights[[#This Row],[Scheduled Departure]])</f>
        <v>18</v>
      </c>
      <c r="L1476" s="1">
        <v>0.76944444444444449</v>
      </c>
      <c r="M1476">
        <f>(L1476-J1476)*24*60</f>
        <v>2.9999999999999893</v>
      </c>
      <c r="N1476" s="16">
        <f>Flights[[#This Row],[Length (min)]]/60</f>
        <v>1.25</v>
      </c>
      <c r="O1476">
        <v>75</v>
      </c>
      <c r="P1476">
        <v>337</v>
      </c>
      <c r="Q1476" s="18">
        <f>IFERROR(Flights[[#This Row],[Distance]]/Flights[[#This Row],[Length (hr)]], "")</f>
        <v>269.60000000000002</v>
      </c>
      <c r="R1476" s="1">
        <v>0.81944444444444442</v>
      </c>
      <c r="S1476" s="1" t="str">
        <f>IF(Flights[[#This Row],[Length (hr)]]&lt;2, "No meal", IF(Flights[[#This Row],[Length (hr)]]&lt;3.5, "Light meal", "Full meal"))</f>
        <v>No meal</v>
      </c>
      <c r="T1476" s="1" t="str">
        <f>IF(AND(Flights[[#This Row],[Airline]]="US Airways", Flights[[#This Row],[Meal]]="Full Meal"), "Yes", "No")</f>
        <v>No</v>
      </c>
      <c r="U1476" s="1">
        <v>0.82152777777777775</v>
      </c>
      <c r="V1476">
        <v>3</v>
      </c>
      <c r="W1476" s="1" t="str">
        <f>IF(Flights[[#This Row],[Arrival Delay]] = "", "Cancelled", IF(Flights[[#This Row],[Arrival Delay]]&gt;15, "Delayed", "On time"))</f>
        <v>On time</v>
      </c>
      <c r="X1476" t="str">
        <f>IF(Flights[[#This Row],[Status]]&lt;&gt;"Delayed","", IF(Flights[[#This Row],[Arrival Delay]]&gt;120, "Severe", IF(Flights[[#This Row],[Arrival Delay]]&gt;60, "Major", "Moderate")))</f>
        <v/>
      </c>
      <c r="Y1476" t="b">
        <v>0</v>
      </c>
      <c r="AA1476" t="str">
        <f>IF(OR(AND(Flights[[#This Row],[Status]]="Cancelled", Flights[[#This Row],[Cancellation Reason]]="Airline/Carrier"), Flights[[#This Row],[Delay Type]]="Severe"), "Yes", "No")</f>
        <v>No</v>
      </c>
    </row>
    <row r="1477" spans="1:27" x14ac:dyDescent="0.3">
      <c r="A1477" s="3">
        <v>42120</v>
      </c>
      <c r="B1477" s="22">
        <f>WEEKNUM(Flights[[#This Row],[Date]], 1)</f>
        <v>18</v>
      </c>
      <c r="C1477" s="22">
        <f>WEEKDAY(Flights[[#This Row],[Date]],1)</f>
        <v>1</v>
      </c>
      <c r="D1477" t="s">
        <v>653</v>
      </c>
      <c r="E1477" t="s">
        <v>1994</v>
      </c>
      <c r="F1477" t="s">
        <v>0</v>
      </c>
      <c r="G1477" t="s">
        <v>353</v>
      </c>
      <c r="H1477" t="str">
        <f>_xlfn.XLOOKUP(Flights[[#This Row],[Destination]], Airports!$A$2:$A$78, Airports!$D$2:$D$78)</f>
        <v>Santa Maria</v>
      </c>
      <c r="I1477" t="str" cm="1">
        <f t="array" ref="I1477">_xlfn.XLOOKUP(Flights[[#This Row],[Destination]],_xlfn._TRO_TRAILING( Airports!A:A),_xlfn._TRO_TRAILING( Airports!E:E), "Not found")</f>
        <v>CA</v>
      </c>
      <c r="J1477" s="1">
        <v>0.79305555555555551</v>
      </c>
      <c r="K1477" s="22">
        <f>HOUR(Flights[[#This Row],[Scheduled Departure]])</f>
        <v>19</v>
      </c>
      <c r="L1477" s="1">
        <v>0.78888888888888886</v>
      </c>
      <c r="M1477">
        <f>(L1477-J1477)*24*60</f>
        <v>-5.9999999999999787</v>
      </c>
      <c r="N1477" s="16">
        <f>Flights[[#This Row],[Length (min)]]/60</f>
        <v>0.9</v>
      </c>
      <c r="O1477">
        <v>54</v>
      </c>
      <c r="P1477">
        <v>134</v>
      </c>
      <c r="Q1477" s="18">
        <f>IFERROR(Flights[[#This Row],[Distance]]/Flights[[#This Row],[Length (hr)]], "")</f>
        <v>148.88888888888889</v>
      </c>
      <c r="R1477" s="1">
        <v>0.83263888888888893</v>
      </c>
      <c r="S1477" s="1" t="str">
        <f>IF(Flights[[#This Row],[Length (hr)]]&lt;2, "No meal", IF(Flights[[#This Row],[Length (hr)]]&lt;3.5, "Light meal", "Full meal"))</f>
        <v>No meal</v>
      </c>
      <c r="T1477" s="1" t="str">
        <f>IF(AND(Flights[[#This Row],[Airline]]="US Airways", Flights[[#This Row],[Meal]]="Full Meal"), "Yes", "No")</f>
        <v>No</v>
      </c>
      <c r="U1477" s="1">
        <v>0.82638888888888884</v>
      </c>
      <c r="V1477">
        <v>-9</v>
      </c>
      <c r="W1477" s="1" t="str">
        <f>IF(Flights[[#This Row],[Arrival Delay]] = "", "Cancelled", IF(Flights[[#This Row],[Arrival Delay]]&gt;15, "Delayed", "On time"))</f>
        <v>On time</v>
      </c>
      <c r="X1477" t="str">
        <f>IF(Flights[[#This Row],[Status]]&lt;&gt;"Delayed","", IF(Flights[[#This Row],[Arrival Delay]]&gt;120, "Severe", IF(Flights[[#This Row],[Arrival Delay]]&gt;60, "Major", "Moderate")))</f>
        <v/>
      </c>
      <c r="Y1477" t="b">
        <v>0</v>
      </c>
      <c r="AA1477" t="str">
        <f>IF(OR(AND(Flights[[#This Row],[Status]]="Cancelled", Flights[[#This Row],[Cancellation Reason]]="Airline/Carrier"), Flights[[#This Row],[Delay Type]]="Severe"), "Yes", "No")</f>
        <v>No</v>
      </c>
    </row>
    <row r="1478" spans="1:27" x14ac:dyDescent="0.3">
      <c r="A1478" s="3">
        <v>42120</v>
      </c>
      <c r="B1478" s="22">
        <f>WEEKNUM(Flights[[#This Row],[Date]], 1)</f>
        <v>18</v>
      </c>
      <c r="C1478" s="22">
        <f>WEEKDAY(Flights[[#This Row],[Date]],1)</f>
        <v>1</v>
      </c>
      <c r="D1478" t="s">
        <v>580</v>
      </c>
      <c r="E1478" t="s">
        <v>1991</v>
      </c>
      <c r="F1478" t="s">
        <v>0</v>
      </c>
      <c r="G1478" t="s">
        <v>344</v>
      </c>
      <c r="H1478" t="str">
        <f>_xlfn.XLOOKUP(Flights[[#This Row],[Destination]], Airports!$A$2:$A$78, Airports!$D$2:$D$78)</f>
        <v>Seattle</v>
      </c>
      <c r="I1478" t="str" cm="1">
        <f t="array" ref="I1478">_xlfn.XLOOKUP(Flights[[#This Row],[Destination]],_xlfn._TRO_TRAILING( Airports!A:A),_xlfn._TRO_TRAILING( Airports!E:E), "Not found")</f>
        <v>WA</v>
      </c>
      <c r="J1478" s="1">
        <v>0.85069444444444442</v>
      </c>
      <c r="K1478" s="22">
        <f>HOUR(Flights[[#This Row],[Scheduled Departure]])</f>
        <v>20</v>
      </c>
      <c r="L1478" s="1">
        <v>0.84444444444444444</v>
      </c>
      <c r="M1478">
        <f>(L1478-J1478)*24*60</f>
        <v>-8.999999999999968</v>
      </c>
      <c r="N1478" s="16">
        <f>Flights[[#This Row],[Length (min)]]/60</f>
        <v>2.7166666666666668</v>
      </c>
      <c r="O1478">
        <v>163</v>
      </c>
      <c r="P1478">
        <v>954</v>
      </c>
      <c r="Q1478" s="18">
        <f>IFERROR(Flights[[#This Row],[Distance]]/Flights[[#This Row],[Length (hr)]], "")</f>
        <v>351.16564417177915</v>
      </c>
      <c r="R1478" s="1">
        <v>0.96180555555555558</v>
      </c>
      <c r="S1478" s="1" t="str">
        <f>IF(Flights[[#This Row],[Length (hr)]]&lt;2, "No meal", IF(Flights[[#This Row],[Length (hr)]]&lt;3.5, "Light meal", "Full meal"))</f>
        <v>Light meal</v>
      </c>
      <c r="T1478" s="1" t="str">
        <f>IF(AND(Flights[[#This Row],[Airline]]="US Airways", Flights[[#This Row],[Meal]]="Full Meal"), "Yes", "No")</f>
        <v>No</v>
      </c>
      <c r="U1478" s="1">
        <v>0.95763888888888893</v>
      </c>
      <c r="V1478">
        <v>-6</v>
      </c>
      <c r="W1478" s="1" t="str">
        <f>IF(Flights[[#This Row],[Arrival Delay]] = "", "Cancelled", IF(Flights[[#This Row],[Arrival Delay]]&gt;15, "Delayed", "On time"))</f>
        <v>On time</v>
      </c>
      <c r="X1478" t="str">
        <f>IF(Flights[[#This Row],[Status]]&lt;&gt;"Delayed","", IF(Flights[[#This Row],[Arrival Delay]]&gt;120, "Severe", IF(Flights[[#This Row],[Arrival Delay]]&gt;60, "Major", "Moderate")))</f>
        <v/>
      </c>
      <c r="Y1478" t="b">
        <v>0</v>
      </c>
      <c r="AA1478" t="str">
        <f>IF(OR(AND(Flights[[#This Row],[Status]]="Cancelled", Flights[[#This Row],[Cancellation Reason]]="Airline/Carrier"), Flights[[#This Row],[Delay Type]]="Severe"), "Yes", "No")</f>
        <v>No</v>
      </c>
    </row>
    <row r="1479" spans="1:27" x14ac:dyDescent="0.3">
      <c r="A1479" s="3">
        <v>42120</v>
      </c>
      <c r="B1479" s="22">
        <f>WEEKNUM(Flights[[#This Row],[Date]], 1)</f>
        <v>18</v>
      </c>
      <c r="C1479" s="22">
        <f>WEEKDAY(Flights[[#This Row],[Date]],1)</f>
        <v>1</v>
      </c>
      <c r="D1479" t="s">
        <v>156</v>
      </c>
      <c r="E1479" t="s">
        <v>1987</v>
      </c>
      <c r="F1479" t="s">
        <v>0</v>
      </c>
      <c r="G1479" t="s">
        <v>13</v>
      </c>
      <c r="H1479" t="str">
        <f>_xlfn.XLOOKUP(Flights[[#This Row],[Destination]], Airports!$A$2:$A$78, Airports!$D$2:$D$78)</f>
        <v>Orlando</v>
      </c>
      <c r="I1479" t="str" cm="1">
        <f t="array" ref="I1479">_xlfn.XLOOKUP(Flights[[#This Row],[Destination]],_xlfn._TRO_TRAILING( Airports!A:A),_xlfn._TRO_TRAILING( Airports!E:E), "Not found")</f>
        <v>FL</v>
      </c>
      <c r="J1479" s="1">
        <v>0.93055555555555558</v>
      </c>
      <c r="K1479" s="22">
        <f>HOUR(Flights[[#This Row],[Scheduled Departure]])</f>
        <v>22</v>
      </c>
      <c r="L1479" s="1">
        <v>0.93402777777777779</v>
      </c>
      <c r="M1479">
        <f>(L1479-J1479)*24*60</f>
        <v>4.9999999999999822</v>
      </c>
      <c r="N1479" s="16">
        <f>Flights[[#This Row],[Length (min)]]/60</f>
        <v>5.0333333333333332</v>
      </c>
      <c r="O1479">
        <v>302</v>
      </c>
      <c r="P1479">
        <v>2218</v>
      </c>
      <c r="Q1479" s="18">
        <f>IFERROR(Flights[[#This Row],[Distance]]/Flights[[#This Row],[Length (hr)]], "")</f>
        <v>440.66225165562918</v>
      </c>
      <c r="R1479" s="1">
        <v>0.25624999999999998</v>
      </c>
      <c r="S1479" s="1" t="str">
        <f>IF(Flights[[#This Row],[Length (hr)]]&lt;2, "No meal", IF(Flights[[#This Row],[Length (hr)]]&lt;3.5, "Light meal", "Full meal"))</f>
        <v>Full meal</v>
      </c>
      <c r="T1479" s="1" t="str">
        <f>IF(AND(Flights[[#This Row],[Airline]]="US Airways", Flights[[#This Row],[Meal]]="Full Meal"), "Yes", "No")</f>
        <v>No</v>
      </c>
      <c r="U1479" s="1">
        <v>0.26874999999999999</v>
      </c>
      <c r="V1479">
        <v>18</v>
      </c>
      <c r="W1479" s="1" t="str">
        <f>IF(Flights[[#This Row],[Arrival Delay]] = "", "Cancelled", IF(Flights[[#This Row],[Arrival Delay]]&gt;15, "Delayed", "On time"))</f>
        <v>Delayed</v>
      </c>
      <c r="X1479" t="str">
        <f>IF(Flights[[#This Row],[Status]]&lt;&gt;"Delayed","", IF(Flights[[#This Row],[Arrival Delay]]&gt;120, "Severe", IF(Flights[[#This Row],[Arrival Delay]]&gt;60, "Major", "Moderate")))</f>
        <v>Moderate</v>
      </c>
      <c r="Y1479" t="b">
        <v>0</v>
      </c>
      <c r="AA1479" t="str">
        <f>IF(OR(AND(Flights[[#This Row],[Status]]="Cancelled", Flights[[#This Row],[Cancellation Reason]]="Airline/Carrier"), Flights[[#This Row],[Delay Type]]="Severe"), "Yes", "No")</f>
        <v>No</v>
      </c>
    </row>
    <row r="1480" spans="1:27" x14ac:dyDescent="0.3">
      <c r="A1480" s="3">
        <v>42121</v>
      </c>
      <c r="B1480" s="22">
        <f>WEEKNUM(Flights[[#This Row],[Date]], 1)</f>
        <v>18</v>
      </c>
      <c r="C1480" s="22">
        <f>WEEKDAY(Flights[[#This Row],[Date]],1)</f>
        <v>2</v>
      </c>
      <c r="D1480" t="s">
        <v>1280</v>
      </c>
      <c r="E1480" t="s">
        <v>1995</v>
      </c>
      <c r="F1480" t="s">
        <v>0</v>
      </c>
      <c r="G1480" t="s">
        <v>351</v>
      </c>
      <c r="H1480" t="str">
        <f>_xlfn.XLOOKUP(Flights[[#This Row],[Destination]], Airports!$A$2:$A$78, Airports!$D$2:$D$78)</f>
        <v>Sacramento</v>
      </c>
      <c r="I1480" t="str" cm="1">
        <f t="array" ref="I1480">_xlfn.XLOOKUP(Flights[[#This Row],[Destination]],_xlfn._TRO_TRAILING( Airports!A:A),_xlfn._TRO_TRAILING( Airports!E:E), "Not found")</f>
        <v>CA</v>
      </c>
      <c r="J1480" s="1">
        <v>0.25347222222222221</v>
      </c>
      <c r="K1480" s="22">
        <f>HOUR(Flights[[#This Row],[Scheduled Departure]])</f>
        <v>6</v>
      </c>
      <c r="L1480" s="1">
        <v>0.24930555555555556</v>
      </c>
      <c r="M1480">
        <f>(L1480-J1480)*24*60</f>
        <v>-5.9999999999999787</v>
      </c>
      <c r="N1480" s="16">
        <f>Flights[[#This Row],[Length (min)]]/60</f>
        <v>1.3666666666666667</v>
      </c>
      <c r="O1480">
        <v>82</v>
      </c>
      <c r="P1480">
        <v>373</v>
      </c>
      <c r="Q1480" s="18">
        <f>IFERROR(Flights[[#This Row],[Distance]]/Flights[[#This Row],[Length (hr)]], "")</f>
        <v>272.92682926829269</v>
      </c>
      <c r="R1480" s="1">
        <v>0.31597222222222221</v>
      </c>
      <c r="S1480" s="1" t="str">
        <f>IF(Flights[[#This Row],[Length (hr)]]&lt;2, "No meal", IF(Flights[[#This Row],[Length (hr)]]&lt;3.5, "Light meal", "Full meal"))</f>
        <v>No meal</v>
      </c>
      <c r="T1480" s="1" t="str">
        <f>IF(AND(Flights[[#This Row],[Airline]]="US Airways", Flights[[#This Row],[Meal]]="Full Meal"), "Yes", "No")</f>
        <v>No</v>
      </c>
      <c r="U1480" s="1">
        <v>0.30625000000000002</v>
      </c>
      <c r="V1480">
        <v>-14</v>
      </c>
      <c r="W1480" s="1" t="str">
        <f>IF(Flights[[#This Row],[Arrival Delay]] = "", "Cancelled", IF(Flights[[#This Row],[Arrival Delay]]&gt;15, "Delayed", "On time"))</f>
        <v>On time</v>
      </c>
      <c r="X1480" t="str">
        <f>IF(Flights[[#This Row],[Status]]&lt;&gt;"Delayed","", IF(Flights[[#This Row],[Arrival Delay]]&gt;120, "Severe", IF(Flights[[#This Row],[Arrival Delay]]&gt;60, "Major", "Moderate")))</f>
        <v/>
      </c>
      <c r="Y1480" t="b">
        <v>0</v>
      </c>
      <c r="AA1480" t="str">
        <f>IF(OR(AND(Flights[[#This Row],[Status]]="Cancelled", Flights[[#This Row],[Cancellation Reason]]="Airline/Carrier"), Flights[[#This Row],[Delay Type]]="Severe"), "Yes", "No")</f>
        <v>No</v>
      </c>
    </row>
    <row r="1481" spans="1:27" x14ac:dyDescent="0.3">
      <c r="A1481" s="3">
        <v>42121</v>
      </c>
      <c r="B1481" s="22">
        <f>WEEKNUM(Flights[[#This Row],[Date]], 1)</f>
        <v>18</v>
      </c>
      <c r="C1481" s="22">
        <f>WEEKDAY(Flights[[#This Row],[Date]],1)</f>
        <v>2</v>
      </c>
      <c r="D1481" t="s">
        <v>441</v>
      </c>
      <c r="E1481" t="s">
        <v>1989</v>
      </c>
      <c r="F1481" t="s">
        <v>0</v>
      </c>
      <c r="G1481" t="s">
        <v>13</v>
      </c>
      <c r="H1481" t="str">
        <f>_xlfn.XLOOKUP(Flights[[#This Row],[Destination]], Airports!$A$2:$A$78, Airports!$D$2:$D$78)</f>
        <v>Orlando</v>
      </c>
      <c r="I1481" t="str" cm="1">
        <f t="array" ref="I1481">_xlfn.XLOOKUP(Flights[[#This Row],[Destination]],_xlfn._TRO_TRAILING( Airports!A:A),_xlfn._TRO_TRAILING( Airports!E:E), "Not found")</f>
        <v>FL</v>
      </c>
      <c r="J1481" s="1">
        <v>0.43402777777777779</v>
      </c>
      <c r="K1481" s="22">
        <f>HOUR(Flights[[#This Row],[Scheduled Departure]])</f>
        <v>10</v>
      </c>
      <c r="L1481" s="1">
        <v>0.43402777777777779</v>
      </c>
      <c r="M1481">
        <f>(L1481-J1481)*24*60</f>
        <v>0</v>
      </c>
      <c r="N1481" s="16">
        <f>Flights[[#This Row],[Length (min)]]/60</f>
        <v>4.9666666666666668</v>
      </c>
      <c r="O1481">
        <v>298</v>
      </c>
      <c r="P1481">
        <v>2218</v>
      </c>
      <c r="Q1481" s="18">
        <f>IFERROR(Flights[[#This Row],[Distance]]/Flights[[#This Row],[Length (hr)]], "")</f>
        <v>446.57718120805367</v>
      </c>
      <c r="R1481" s="1">
        <v>0.75208333333333333</v>
      </c>
      <c r="S1481" s="1" t="str">
        <f>IF(Flights[[#This Row],[Length (hr)]]&lt;2, "No meal", IF(Flights[[#This Row],[Length (hr)]]&lt;3.5, "Light meal", "Full meal"))</f>
        <v>Full meal</v>
      </c>
      <c r="T1481" s="1" t="str">
        <f>IF(AND(Flights[[#This Row],[Airline]]="US Airways", Flights[[#This Row],[Meal]]="Full Meal"), "Yes", "No")</f>
        <v>No</v>
      </c>
      <c r="U1481" s="1">
        <v>0.76597222222222228</v>
      </c>
      <c r="V1481">
        <v>20</v>
      </c>
      <c r="W1481" s="1" t="str">
        <f>IF(Flights[[#This Row],[Arrival Delay]] = "", "Cancelled", IF(Flights[[#This Row],[Arrival Delay]]&gt;15, "Delayed", "On time"))</f>
        <v>Delayed</v>
      </c>
      <c r="X1481" t="str">
        <f>IF(Flights[[#This Row],[Status]]&lt;&gt;"Delayed","", IF(Flights[[#This Row],[Arrival Delay]]&gt;120, "Severe", IF(Flights[[#This Row],[Arrival Delay]]&gt;60, "Major", "Moderate")))</f>
        <v>Moderate</v>
      </c>
      <c r="Y1481" t="b">
        <v>0</v>
      </c>
      <c r="AA1481" t="str">
        <f>IF(OR(AND(Flights[[#This Row],[Status]]="Cancelled", Flights[[#This Row],[Cancellation Reason]]="Airline/Carrier"), Flights[[#This Row],[Delay Type]]="Severe"), "Yes", "No")</f>
        <v>No</v>
      </c>
    </row>
    <row r="1482" spans="1:27" x14ac:dyDescent="0.3">
      <c r="A1482" s="3">
        <v>42121</v>
      </c>
      <c r="B1482" s="22">
        <f>WEEKNUM(Flights[[#This Row],[Date]], 1)</f>
        <v>18</v>
      </c>
      <c r="C1482" s="22">
        <f>WEEKDAY(Flights[[#This Row],[Date]],1)</f>
        <v>2</v>
      </c>
      <c r="D1482" t="s">
        <v>797</v>
      </c>
      <c r="E1482" t="s">
        <v>1989</v>
      </c>
      <c r="F1482" t="s">
        <v>0</v>
      </c>
      <c r="G1482" t="s">
        <v>12</v>
      </c>
      <c r="H1482" t="str">
        <f>_xlfn.XLOOKUP(Flights[[#This Row],[Destination]], Airports!$A$2:$A$78, Airports!$D$2:$D$78)</f>
        <v>New York</v>
      </c>
      <c r="I1482" t="str" cm="1">
        <f t="array" ref="I1482">_xlfn.XLOOKUP(Flights[[#This Row],[Destination]],_xlfn._TRO_TRAILING( Airports!A:A),_xlfn._TRO_TRAILING( Airports!E:E), "Not found")</f>
        <v>NY</v>
      </c>
      <c r="J1482" s="1">
        <v>0.47916666666666669</v>
      </c>
      <c r="K1482" s="22">
        <f>HOUR(Flights[[#This Row],[Scheduled Departure]])</f>
        <v>11</v>
      </c>
      <c r="L1482" s="1">
        <v>0.47638888888888886</v>
      </c>
      <c r="M1482">
        <f>(L1482-J1482)*24*60</f>
        <v>-4.0000000000000657</v>
      </c>
      <c r="N1482" s="16">
        <f>Flights[[#This Row],[Length (min)]]/60</f>
        <v>5.9333333333333336</v>
      </c>
      <c r="O1482">
        <v>356</v>
      </c>
      <c r="P1482">
        <v>2475</v>
      </c>
      <c r="Q1482" s="18">
        <f>IFERROR(Flights[[#This Row],[Distance]]/Flights[[#This Row],[Length (hr)]], "")</f>
        <v>417.13483146067415</v>
      </c>
      <c r="R1482" s="1">
        <v>0.83402777777777781</v>
      </c>
      <c r="S1482" s="1" t="str">
        <f>IF(Flights[[#This Row],[Length (hr)]]&lt;2, "No meal", IF(Flights[[#This Row],[Length (hr)]]&lt;3.5, "Light meal", "Full meal"))</f>
        <v>Full meal</v>
      </c>
      <c r="T1482" s="1" t="str">
        <f>IF(AND(Flights[[#This Row],[Airline]]="US Airways", Flights[[#This Row],[Meal]]="Full Meal"), "Yes", "No")</f>
        <v>No</v>
      </c>
      <c r="U1482" s="1">
        <v>0.84861111111111109</v>
      </c>
      <c r="V1482">
        <v>21</v>
      </c>
      <c r="W1482" s="1" t="str">
        <f>IF(Flights[[#This Row],[Arrival Delay]] = "", "Cancelled", IF(Flights[[#This Row],[Arrival Delay]]&gt;15, "Delayed", "On time"))</f>
        <v>Delayed</v>
      </c>
      <c r="X1482" t="str">
        <f>IF(Flights[[#This Row],[Status]]&lt;&gt;"Delayed","", IF(Flights[[#This Row],[Arrival Delay]]&gt;120, "Severe", IF(Flights[[#This Row],[Arrival Delay]]&gt;60, "Major", "Moderate")))</f>
        <v>Moderate</v>
      </c>
      <c r="Y1482" t="b">
        <v>0</v>
      </c>
      <c r="AA1482" t="str">
        <f>IF(OR(AND(Flights[[#This Row],[Status]]="Cancelled", Flights[[#This Row],[Cancellation Reason]]="Airline/Carrier"), Flights[[#This Row],[Delay Type]]="Severe"), "Yes", "No")</f>
        <v>No</v>
      </c>
    </row>
    <row r="1483" spans="1:27" x14ac:dyDescent="0.3">
      <c r="A1483" s="3">
        <v>42121</v>
      </c>
      <c r="B1483" s="22">
        <f>WEEKNUM(Flights[[#This Row],[Date]], 1)</f>
        <v>18</v>
      </c>
      <c r="C1483" s="22">
        <f>WEEKDAY(Flights[[#This Row],[Date]],1)</f>
        <v>2</v>
      </c>
      <c r="D1483" t="s">
        <v>1302</v>
      </c>
      <c r="E1483" t="s">
        <v>1995</v>
      </c>
      <c r="F1483" t="s">
        <v>0</v>
      </c>
      <c r="G1483" t="s">
        <v>278</v>
      </c>
      <c r="H1483" t="str">
        <f>_xlfn.XLOOKUP(Flights[[#This Row],[Destination]], Airports!$A$2:$A$78, Airports!$D$2:$D$78)</f>
        <v>El Paso</v>
      </c>
      <c r="I1483" t="str" cm="1">
        <f t="array" ref="I1483">_xlfn.XLOOKUP(Flights[[#This Row],[Destination]],_xlfn._TRO_TRAILING( Airports!A:A),_xlfn._TRO_TRAILING( Airports!E:E), "Not found")</f>
        <v>TX</v>
      </c>
      <c r="J1483" s="1">
        <v>0.4826388888888889</v>
      </c>
      <c r="K1483" s="22">
        <f>HOUR(Flights[[#This Row],[Scheduled Departure]])</f>
        <v>11</v>
      </c>
      <c r="L1483" s="1">
        <v>0.48680555555555555</v>
      </c>
      <c r="M1483">
        <f>(L1483-J1483)*24*60</f>
        <v>5.9999999999999787</v>
      </c>
      <c r="N1483" s="16">
        <f>Flights[[#This Row],[Length (min)]]/60</f>
        <v>1.85</v>
      </c>
      <c r="O1483">
        <v>111</v>
      </c>
      <c r="P1483">
        <v>715</v>
      </c>
      <c r="Q1483" s="18">
        <f>IFERROR(Flights[[#This Row],[Distance]]/Flights[[#This Row],[Length (hr)]], "")</f>
        <v>386.48648648648646</v>
      </c>
      <c r="R1483" s="1">
        <v>0.60069444444444442</v>
      </c>
      <c r="S1483" s="1" t="str">
        <f>IF(Flights[[#This Row],[Length (hr)]]&lt;2, "No meal", IF(Flights[[#This Row],[Length (hr)]]&lt;3.5, "Light meal", "Full meal"))</f>
        <v>No meal</v>
      </c>
      <c r="T1483" s="1" t="str">
        <f>IF(AND(Flights[[#This Row],[Airline]]="US Airways", Flights[[#This Row],[Meal]]="Full Meal"), "Yes", "No")</f>
        <v>No</v>
      </c>
      <c r="U1483" s="1">
        <v>0.60555555555555551</v>
      </c>
      <c r="V1483">
        <v>7</v>
      </c>
      <c r="W1483" s="1" t="str">
        <f>IF(Flights[[#This Row],[Arrival Delay]] = "", "Cancelled", IF(Flights[[#This Row],[Arrival Delay]]&gt;15, "Delayed", "On time"))</f>
        <v>On time</v>
      </c>
      <c r="X1483" t="str">
        <f>IF(Flights[[#This Row],[Status]]&lt;&gt;"Delayed","", IF(Flights[[#This Row],[Arrival Delay]]&gt;120, "Severe", IF(Flights[[#This Row],[Arrival Delay]]&gt;60, "Major", "Moderate")))</f>
        <v/>
      </c>
      <c r="Y1483" t="b">
        <v>0</v>
      </c>
      <c r="AA1483" t="str">
        <f>IF(OR(AND(Flights[[#This Row],[Status]]="Cancelled", Flights[[#This Row],[Cancellation Reason]]="Airline/Carrier"), Flights[[#This Row],[Delay Type]]="Severe"), "Yes", "No")</f>
        <v>No</v>
      </c>
    </row>
    <row r="1484" spans="1:27" x14ac:dyDescent="0.3">
      <c r="A1484" s="3">
        <v>42121</v>
      </c>
      <c r="B1484" s="22">
        <f>WEEKNUM(Flights[[#This Row],[Date]], 1)</f>
        <v>18</v>
      </c>
      <c r="C1484" s="22">
        <f>WEEKDAY(Flights[[#This Row],[Date]],1)</f>
        <v>2</v>
      </c>
      <c r="D1484" t="s">
        <v>508</v>
      </c>
      <c r="E1484" t="s">
        <v>1990</v>
      </c>
      <c r="F1484" t="s">
        <v>0</v>
      </c>
      <c r="G1484" t="s">
        <v>17</v>
      </c>
      <c r="H1484" t="str">
        <f>_xlfn.XLOOKUP(Flights[[#This Row],[Destination]], Airports!$A$2:$A$78, Airports!$D$2:$D$78)</f>
        <v>Honolulu</v>
      </c>
      <c r="I1484" t="str" cm="1">
        <f t="array" ref="I1484">_xlfn.XLOOKUP(Flights[[#This Row],[Destination]],_xlfn._TRO_TRAILING( Airports!A:A),_xlfn._TRO_TRAILING( Airports!E:E), "Not found")</f>
        <v>HI</v>
      </c>
      <c r="J1484" s="1">
        <v>0.5625</v>
      </c>
      <c r="K1484" s="22">
        <f>HOUR(Flights[[#This Row],[Scheduled Departure]])</f>
        <v>13</v>
      </c>
      <c r="L1484" s="1">
        <v>0.55833333333333335</v>
      </c>
      <c r="M1484">
        <f>(L1484-J1484)*24*60</f>
        <v>-5.9999999999999787</v>
      </c>
      <c r="N1484" s="16">
        <f>Flights[[#This Row],[Length (min)]]/60</f>
        <v>5.85</v>
      </c>
      <c r="O1484">
        <v>351</v>
      </c>
      <c r="P1484">
        <v>2556</v>
      </c>
      <c r="Q1484" s="18">
        <f>IFERROR(Flights[[#This Row],[Distance]]/Flights[[#This Row],[Length (hr)]], "")</f>
        <v>436.92307692307696</v>
      </c>
      <c r="R1484" s="1">
        <v>0.6791666666666667</v>
      </c>
      <c r="S1484" s="1" t="str">
        <f>IF(Flights[[#This Row],[Length (hr)]]&lt;2, "No meal", IF(Flights[[#This Row],[Length (hr)]]&lt;3.5, "Light meal", "Full meal"))</f>
        <v>Full meal</v>
      </c>
      <c r="T1484" s="1" t="str">
        <f>IF(AND(Flights[[#This Row],[Airline]]="US Airways", Flights[[#This Row],[Meal]]="Full Meal"), "Yes", "No")</f>
        <v>No</v>
      </c>
      <c r="U1484" s="1">
        <v>0.67708333333333337</v>
      </c>
      <c r="V1484">
        <v>-3</v>
      </c>
      <c r="W1484" s="1" t="str">
        <f>IF(Flights[[#This Row],[Arrival Delay]] = "", "Cancelled", IF(Flights[[#This Row],[Arrival Delay]]&gt;15, "Delayed", "On time"))</f>
        <v>On time</v>
      </c>
      <c r="X1484" t="str">
        <f>IF(Flights[[#This Row],[Status]]&lt;&gt;"Delayed","", IF(Flights[[#This Row],[Arrival Delay]]&gt;120, "Severe", IF(Flights[[#This Row],[Arrival Delay]]&gt;60, "Major", "Moderate")))</f>
        <v/>
      </c>
      <c r="Y1484" t="b">
        <v>0</v>
      </c>
      <c r="AA1484" t="str">
        <f>IF(OR(AND(Flights[[#This Row],[Status]]="Cancelled", Flights[[#This Row],[Cancellation Reason]]="Airline/Carrier"), Flights[[#This Row],[Delay Type]]="Severe"), "Yes", "No")</f>
        <v>No</v>
      </c>
    </row>
    <row r="1485" spans="1:27" x14ac:dyDescent="0.3">
      <c r="A1485" s="3">
        <v>42121</v>
      </c>
      <c r="B1485" s="22">
        <f>WEEKNUM(Flights[[#This Row],[Date]], 1)</f>
        <v>18</v>
      </c>
      <c r="C1485" s="22">
        <f>WEEKDAY(Flights[[#This Row],[Date]],1)</f>
        <v>2</v>
      </c>
      <c r="D1485" t="s">
        <v>1074</v>
      </c>
      <c r="E1485" t="s">
        <v>1994</v>
      </c>
      <c r="F1485" t="s">
        <v>0</v>
      </c>
      <c r="G1485" t="s">
        <v>339</v>
      </c>
      <c r="H1485" t="str">
        <f>_xlfn.XLOOKUP(Flights[[#This Row],[Destination]], Airports!$A$2:$A$78, Airports!$D$2:$D$78)</f>
        <v>San Diego</v>
      </c>
      <c r="I1485" t="str" cm="1">
        <f t="array" ref="I1485">_xlfn.XLOOKUP(Flights[[#This Row],[Destination]],_xlfn._TRO_TRAILING( Airports!A:A),_xlfn._TRO_TRAILING( Airports!E:E), "Not found")</f>
        <v>CA</v>
      </c>
      <c r="J1485" s="1">
        <v>0.65277777777777779</v>
      </c>
      <c r="K1485" s="22">
        <f>HOUR(Flights[[#This Row],[Scheduled Departure]])</f>
        <v>15</v>
      </c>
      <c r="L1485" s="1">
        <v>0.64861111111111114</v>
      </c>
      <c r="M1485">
        <f>(L1485-J1485)*24*60</f>
        <v>-5.9999999999999787</v>
      </c>
      <c r="N1485" s="16">
        <f>Flights[[#This Row],[Length (min)]]/60</f>
        <v>0.95</v>
      </c>
      <c r="O1485">
        <v>57</v>
      </c>
      <c r="P1485">
        <v>109</v>
      </c>
      <c r="Q1485" s="18">
        <f>IFERROR(Flights[[#This Row],[Distance]]/Flights[[#This Row],[Length (hr)]], "")</f>
        <v>114.73684210526316</v>
      </c>
      <c r="R1485" s="1">
        <v>0.68472222222222223</v>
      </c>
      <c r="S1485" s="1" t="str">
        <f>IF(Flights[[#This Row],[Length (hr)]]&lt;2, "No meal", IF(Flights[[#This Row],[Length (hr)]]&lt;3.5, "Light meal", "Full meal"))</f>
        <v>No meal</v>
      </c>
      <c r="T1485" s="1" t="str">
        <f>IF(AND(Flights[[#This Row],[Airline]]="US Airways", Flights[[#This Row],[Meal]]="Full Meal"), "Yes", "No")</f>
        <v>No</v>
      </c>
      <c r="U1485" s="1">
        <v>0.68819444444444444</v>
      </c>
      <c r="V1485">
        <v>5</v>
      </c>
      <c r="W1485" s="1" t="str">
        <f>IF(Flights[[#This Row],[Arrival Delay]] = "", "Cancelled", IF(Flights[[#This Row],[Arrival Delay]]&gt;15, "Delayed", "On time"))</f>
        <v>On time</v>
      </c>
      <c r="X1485" t="str">
        <f>IF(Flights[[#This Row],[Status]]&lt;&gt;"Delayed","", IF(Flights[[#This Row],[Arrival Delay]]&gt;120, "Severe", IF(Flights[[#This Row],[Arrival Delay]]&gt;60, "Major", "Moderate")))</f>
        <v/>
      </c>
      <c r="Y1485" t="b">
        <v>0</v>
      </c>
      <c r="AA1485" t="str">
        <f>IF(OR(AND(Flights[[#This Row],[Status]]="Cancelled", Flights[[#This Row],[Cancellation Reason]]="Airline/Carrier"), Flights[[#This Row],[Delay Type]]="Severe"), "Yes", "No")</f>
        <v>No</v>
      </c>
    </row>
    <row r="1486" spans="1:27" x14ac:dyDescent="0.3">
      <c r="A1486" s="3">
        <v>42121</v>
      </c>
      <c r="B1486" s="22">
        <f>WEEKNUM(Flights[[#This Row],[Date]], 1)</f>
        <v>18</v>
      </c>
      <c r="C1486" s="22">
        <f>WEEKDAY(Flights[[#This Row],[Date]],1)</f>
        <v>2</v>
      </c>
      <c r="D1486" t="s">
        <v>549</v>
      </c>
      <c r="E1486" t="s">
        <v>1989</v>
      </c>
      <c r="F1486" t="s">
        <v>0</v>
      </c>
      <c r="G1486" t="s">
        <v>13</v>
      </c>
      <c r="H1486" t="str">
        <f>_xlfn.XLOOKUP(Flights[[#This Row],[Destination]], Airports!$A$2:$A$78, Airports!$D$2:$D$78)</f>
        <v>Orlando</v>
      </c>
      <c r="I1486" t="str" cm="1">
        <f t="array" ref="I1486">_xlfn.XLOOKUP(Flights[[#This Row],[Destination]],_xlfn._TRO_TRAILING( Airports!A:A),_xlfn._TRO_TRAILING( Airports!E:E), "Not found")</f>
        <v>FL</v>
      </c>
      <c r="J1486" s="1">
        <v>0.67708333333333337</v>
      </c>
      <c r="K1486" s="22">
        <f>HOUR(Flights[[#This Row],[Scheduled Departure]])</f>
        <v>16</v>
      </c>
      <c r="L1486" s="1">
        <v>0.67569444444444449</v>
      </c>
      <c r="M1486">
        <f>(L1486-J1486)*24*60</f>
        <v>-1.9999999999999929</v>
      </c>
      <c r="N1486" s="16">
        <f>Flights[[#This Row],[Length (min)]]/60</f>
        <v>4.6166666666666663</v>
      </c>
      <c r="O1486">
        <v>277</v>
      </c>
      <c r="P1486">
        <v>2218</v>
      </c>
      <c r="Q1486" s="18">
        <f>IFERROR(Flights[[#This Row],[Distance]]/Flights[[#This Row],[Length (hr)]], "")</f>
        <v>480.43321299638995</v>
      </c>
      <c r="R1486" s="1">
        <v>0.99444444444444446</v>
      </c>
      <c r="S1486" s="1" t="str">
        <f>IF(Flights[[#This Row],[Length (hr)]]&lt;2, "No meal", IF(Flights[[#This Row],[Length (hr)]]&lt;3.5, "Light meal", "Full meal"))</f>
        <v>Full meal</v>
      </c>
      <c r="T1486" s="1" t="str">
        <f>IF(AND(Flights[[#This Row],[Airline]]="US Airways", Flights[[#This Row],[Meal]]="Full Meal"), "Yes", "No")</f>
        <v>No</v>
      </c>
      <c r="U1486" s="1">
        <v>0.99305555555555558</v>
      </c>
      <c r="V1486">
        <v>-2</v>
      </c>
      <c r="W1486" s="1" t="str">
        <f>IF(Flights[[#This Row],[Arrival Delay]] = "", "Cancelled", IF(Flights[[#This Row],[Arrival Delay]]&gt;15, "Delayed", "On time"))</f>
        <v>On time</v>
      </c>
      <c r="X1486" t="str">
        <f>IF(Flights[[#This Row],[Status]]&lt;&gt;"Delayed","", IF(Flights[[#This Row],[Arrival Delay]]&gt;120, "Severe", IF(Flights[[#This Row],[Arrival Delay]]&gt;60, "Major", "Moderate")))</f>
        <v/>
      </c>
      <c r="Y1486" t="b">
        <v>0</v>
      </c>
      <c r="AA1486" t="str">
        <f>IF(OR(AND(Flights[[#This Row],[Status]]="Cancelled", Flights[[#This Row],[Cancellation Reason]]="Airline/Carrier"), Flights[[#This Row],[Delay Type]]="Severe"), "Yes", "No")</f>
        <v>No</v>
      </c>
    </row>
    <row r="1487" spans="1:27" x14ac:dyDescent="0.3">
      <c r="A1487" s="3">
        <v>42121</v>
      </c>
      <c r="B1487" s="22">
        <f>WEEKNUM(Flights[[#This Row],[Date]], 1)</f>
        <v>18</v>
      </c>
      <c r="C1487" s="22">
        <f>WEEKDAY(Flights[[#This Row],[Date]],1)</f>
        <v>2</v>
      </c>
      <c r="D1487" t="s">
        <v>87</v>
      </c>
      <c r="E1487" t="s">
        <v>1987</v>
      </c>
      <c r="F1487" t="s">
        <v>0</v>
      </c>
      <c r="G1487" t="s">
        <v>12</v>
      </c>
      <c r="H1487" t="str">
        <f>_xlfn.XLOOKUP(Flights[[#This Row],[Destination]], Airports!$A$2:$A$78, Airports!$D$2:$D$78)</f>
        <v>New York</v>
      </c>
      <c r="I1487" t="str" cm="1">
        <f t="array" ref="I1487">_xlfn.XLOOKUP(Flights[[#This Row],[Destination]],_xlfn._TRO_TRAILING( Airports!A:A),_xlfn._TRO_TRAILING( Airports!E:E), "Not found")</f>
        <v>NY</v>
      </c>
      <c r="J1487" s="1">
        <v>0.70138888888888884</v>
      </c>
      <c r="K1487" s="22">
        <f>HOUR(Flights[[#This Row],[Scheduled Departure]])</f>
        <v>16</v>
      </c>
      <c r="L1487" s="1">
        <v>0.69861111111111107</v>
      </c>
      <c r="M1487">
        <f>(L1487-J1487)*24*60</f>
        <v>-3.9999999999999858</v>
      </c>
      <c r="N1487" s="16">
        <f>Flights[[#This Row],[Length (min)]]/60</f>
        <v>5.95</v>
      </c>
      <c r="O1487">
        <v>357</v>
      </c>
      <c r="P1487">
        <v>2475</v>
      </c>
      <c r="Q1487" s="18">
        <f>IFERROR(Flights[[#This Row],[Distance]]/Flights[[#This Row],[Length (hr)]], "")</f>
        <v>415.96638655462186</v>
      </c>
      <c r="R1487" s="1">
        <v>5.347222222222222E-2</v>
      </c>
      <c r="S1487" s="1" t="str">
        <f>IF(Flights[[#This Row],[Length (hr)]]&lt;2, "No meal", IF(Flights[[#This Row],[Length (hr)]]&lt;3.5, "Light meal", "Full meal"))</f>
        <v>Full meal</v>
      </c>
      <c r="T1487" s="1" t="str">
        <f>IF(AND(Flights[[#This Row],[Airline]]="US Airways", Flights[[#This Row],[Meal]]="Full Meal"), "Yes", "No")</f>
        <v>No</v>
      </c>
      <c r="U1487" s="1">
        <v>7.1527777777777773E-2</v>
      </c>
      <c r="V1487">
        <v>26</v>
      </c>
      <c r="W1487" s="1" t="str">
        <f>IF(Flights[[#This Row],[Arrival Delay]] = "", "Cancelled", IF(Flights[[#This Row],[Arrival Delay]]&gt;15, "Delayed", "On time"))</f>
        <v>Delayed</v>
      </c>
      <c r="X1487" t="str">
        <f>IF(Flights[[#This Row],[Status]]&lt;&gt;"Delayed","", IF(Flights[[#This Row],[Arrival Delay]]&gt;120, "Severe", IF(Flights[[#This Row],[Arrival Delay]]&gt;60, "Major", "Moderate")))</f>
        <v>Moderate</v>
      </c>
      <c r="Y1487" t="b">
        <v>0</v>
      </c>
      <c r="AA1487" t="str">
        <f>IF(OR(AND(Flights[[#This Row],[Status]]="Cancelled", Flights[[#This Row],[Cancellation Reason]]="Airline/Carrier"), Flights[[#This Row],[Delay Type]]="Severe"), "Yes", "No")</f>
        <v>No</v>
      </c>
    </row>
    <row r="1488" spans="1:27" x14ac:dyDescent="0.3">
      <c r="A1488" s="3">
        <v>42121</v>
      </c>
      <c r="B1488" s="22">
        <f>WEEKNUM(Flights[[#This Row],[Date]], 1)</f>
        <v>18</v>
      </c>
      <c r="C1488" s="22">
        <f>WEEKDAY(Flights[[#This Row],[Date]],1)</f>
        <v>2</v>
      </c>
      <c r="D1488" t="s">
        <v>633</v>
      </c>
      <c r="E1488" t="s">
        <v>1990</v>
      </c>
      <c r="F1488" t="s">
        <v>0</v>
      </c>
      <c r="G1488" t="s">
        <v>273</v>
      </c>
      <c r="H1488" t="str">
        <f>_xlfn.XLOOKUP(Flights[[#This Row],[Destination]], Airports!$A$2:$A$78, Airports!$D$2:$D$78)</f>
        <v>Denver</v>
      </c>
      <c r="I1488" t="str" cm="1">
        <f t="array" ref="I1488">_xlfn.XLOOKUP(Flights[[#This Row],[Destination]],_xlfn._TRO_TRAILING( Airports!A:A),_xlfn._TRO_TRAILING( Airports!E:E), "Not found")</f>
        <v>CO</v>
      </c>
      <c r="J1488" s="1">
        <v>0.74305555555555558</v>
      </c>
      <c r="K1488" s="22">
        <f>HOUR(Flights[[#This Row],[Scheduled Departure]])</f>
        <v>17</v>
      </c>
      <c r="L1488" s="1">
        <v>0.75972222222222219</v>
      </c>
      <c r="M1488">
        <f>(L1488-J1488)*24*60</f>
        <v>23.999999999999915</v>
      </c>
      <c r="N1488" s="16">
        <f>Flights[[#This Row],[Length (min)]]/60</f>
        <v>2.2333333333333334</v>
      </c>
      <c r="O1488">
        <v>134</v>
      </c>
      <c r="P1488">
        <v>862</v>
      </c>
      <c r="Q1488" s="18">
        <f>IFERROR(Flights[[#This Row],[Distance]]/Flights[[#This Row],[Length (hr)]], "")</f>
        <v>385.97014925373134</v>
      </c>
      <c r="R1488" s="1">
        <v>0.88055555555555554</v>
      </c>
      <c r="S1488" s="1" t="str">
        <f>IF(Flights[[#This Row],[Length (hr)]]&lt;2, "No meal", IF(Flights[[#This Row],[Length (hr)]]&lt;3.5, "Light meal", "Full meal"))</f>
        <v>Light meal</v>
      </c>
      <c r="T1488" s="1" t="str">
        <f>IF(AND(Flights[[#This Row],[Airline]]="US Airways", Flights[[#This Row],[Meal]]="Full Meal"), "Yes", "No")</f>
        <v>No</v>
      </c>
      <c r="U1488" s="1">
        <v>0.89444444444444449</v>
      </c>
      <c r="V1488">
        <v>20</v>
      </c>
      <c r="W1488" s="1" t="str">
        <f>IF(Flights[[#This Row],[Arrival Delay]] = "", "Cancelled", IF(Flights[[#This Row],[Arrival Delay]]&gt;15, "Delayed", "On time"))</f>
        <v>Delayed</v>
      </c>
      <c r="X1488" t="str">
        <f>IF(Flights[[#This Row],[Status]]&lt;&gt;"Delayed","", IF(Flights[[#This Row],[Arrival Delay]]&gt;120, "Severe", IF(Flights[[#This Row],[Arrival Delay]]&gt;60, "Major", "Moderate")))</f>
        <v>Moderate</v>
      </c>
      <c r="Y1488" t="b">
        <v>0</v>
      </c>
      <c r="AA1488" t="str">
        <f>IF(OR(AND(Flights[[#This Row],[Status]]="Cancelled", Flights[[#This Row],[Cancellation Reason]]="Airline/Carrier"), Flights[[#This Row],[Delay Type]]="Severe"), "Yes", "No")</f>
        <v>No</v>
      </c>
    </row>
    <row r="1489" spans="1:27" x14ac:dyDescent="0.3">
      <c r="A1489" s="3">
        <v>42121</v>
      </c>
      <c r="B1489" s="22">
        <f>WEEKNUM(Flights[[#This Row],[Date]], 1)</f>
        <v>18</v>
      </c>
      <c r="C1489" s="22">
        <f>WEEKDAY(Flights[[#This Row],[Date]],1)</f>
        <v>2</v>
      </c>
      <c r="D1489" t="s">
        <v>566</v>
      </c>
      <c r="E1489" t="s">
        <v>1994</v>
      </c>
      <c r="F1489" t="s">
        <v>0</v>
      </c>
      <c r="G1489" t="s">
        <v>339</v>
      </c>
      <c r="H1489" t="str">
        <f>_xlfn.XLOOKUP(Flights[[#This Row],[Destination]], Airports!$A$2:$A$78, Airports!$D$2:$D$78)</f>
        <v>San Diego</v>
      </c>
      <c r="I1489" t="str" cm="1">
        <f t="array" ref="I1489">_xlfn.XLOOKUP(Flights[[#This Row],[Destination]],_xlfn._TRO_TRAILING( Airports!A:A),_xlfn._TRO_TRAILING( Airports!E:E), "Not found")</f>
        <v>CA</v>
      </c>
      <c r="J1489" s="1">
        <v>0.8618055555555556</v>
      </c>
      <c r="K1489" s="22">
        <f>HOUR(Flights[[#This Row],[Scheduled Departure]])</f>
        <v>20</v>
      </c>
      <c r="L1489" s="1">
        <v>0.86527777777777781</v>
      </c>
      <c r="M1489">
        <f>(L1489-J1489)*24*60</f>
        <v>4.9999999999999822</v>
      </c>
      <c r="N1489" s="16">
        <f>Flights[[#This Row],[Length (min)]]/60</f>
        <v>0.71666666666666667</v>
      </c>
      <c r="O1489">
        <v>43</v>
      </c>
      <c r="P1489">
        <v>109</v>
      </c>
      <c r="Q1489" s="18">
        <f>IFERROR(Flights[[#This Row],[Distance]]/Flights[[#This Row],[Length (hr)]], "")</f>
        <v>152.09302325581396</v>
      </c>
      <c r="R1489" s="1">
        <v>0.89861111111111114</v>
      </c>
      <c r="S1489" s="1" t="str">
        <f>IF(Flights[[#This Row],[Length (hr)]]&lt;2, "No meal", IF(Flights[[#This Row],[Length (hr)]]&lt;3.5, "Light meal", "Full meal"))</f>
        <v>No meal</v>
      </c>
      <c r="T1489" s="1" t="str">
        <f>IF(AND(Flights[[#This Row],[Airline]]="US Airways", Flights[[#This Row],[Meal]]="Full Meal"), "Yes", "No")</f>
        <v>No</v>
      </c>
      <c r="U1489" s="1">
        <v>0.89513888888888893</v>
      </c>
      <c r="V1489">
        <v>-5</v>
      </c>
      <c r="W1489" s="1" t="str">
        <f>IF(Flights[[#This Row],[Arrival Delay]] = "", "Cancelled", IF(Flights[[#This Row],[Arrival Delay]]&gt;15, "Delayed", "On time"))</f>
        <v>On time</v>
      </c>
      <c r="X1489" t="str">
        <f>IF(Flights[[#This Row],[Status]]&lt;&gt;"Delayed","", IF(Flights[[#This Row],[Arrival Delay]]&gt;120, "Severe", IF(Flights[[#This Row],[Arrival Delay]]&gt;60, "Major", "Moderate")))</f>
        <v/>
      </c>
      <c r="Y1489" t="b">
        <v>0</v>
      </c>
      <c r="AA1489" t="str">
        <f>IF(OR(AND(Flights[[#This Row],[Status]]="Cancelled", Flights[[#This Row],[Cancellation Reason]]="Airline/Carrier"), Flights[[#This Row],[Delay Type]]="Severe"), "Yes", "No")</f>
        <v>No</v>
      </c>
    </row>
    <row r="1490" spans="1:27" x14ac:dyDescent="0.3">
      <c r="A1490" s="3">
        <v>42121</v>
      </c>
      <c r="B1490" s="22">
        <f>WEEKNUM(Flights[[#This Row],[Date]], 1)</f>
        <v>18</v>
      </c>
      <c r="C1490" s="22">
        <f>WEEKDAY(Flights[[#This Row],[Date]],1)</f>
        <v>2</v>
      </c>
      <c r="D1490" t="s">
        <v>557</v>
      </c>
      <c r="E1490" t="s">
        <v>1992</v>
      </c>
      <c r="F1490" t="s">
        <v>0</v>
      </c>
      <c r="G1490" t="s">
        <v>12</v>
      </c>
      <c r="H1490" t="str">
        <f>_xlfn.XLOOKUP(Flights[[#This Row],[Destination]], Airports!$A$2:$A$78, Airports!$D$2:$D$78)</f>
        <v>New York</v>
      </c>
      <c r="I1490" t="str" cm="1">
        <f t="array" ref="I1490">_xlfn.XLOOKUP(Flights[[#This Row],[Destination]],_xlfn._TRO_TRAILING( Airports!A:A),_xlfn._TRO_TRAILING( Airports!E:E), "Not found")</f>
        <v>NY</v>
      </c>
      <c r="J1490" s="1">
        <v>0.88888888888888884</v>
      </c>
      <c r="K1490" s="22">
        <f>HOUR(Flights[[#This Row],[Scheduled Departure]])</f>
        <v>21</v>
      </c>
      <c r="L1490" s="1">
        <v>0.88402777777777775</v>
      </c>
      <c r="M1490">
        <f>(L1490-J1490)*24*60</f>
        <v>-6.9999999999999751</v>
      </c>
      <c r="N1490" s="16">
        <f>Flights[[#This Row],[Length (min)]]/60</f>
        <v>5.6</v>
      </c>
      <c r="O1490">
        <v>336</v>
      </c>
      <c r="P1490">
        <v>2475</v>
      </c>
      <c r="Q1490" s="18">
        <f>IFERROR(Flights[[#This Row],[Distance]]/Flights[[#This Row],[Length (hr)]], "")</f>
        <v>441.96428571428572</v>
      </c>
      <c r="R1490" s="1">
        <v>0.23125000000000001</v>
      </c>
      <c r="S1490" s="1" t="str">
        <f>IF(Flights[[#This Row],[Length (hr)]]&lt;2, "No meal", IF(Flights[[#This Row],[Length (hr)]]&lt;3.5, "Light meal", "Full meal"))</f>
        <v>Full meal</v>
      </c>
      <c r="T1490" s="1" t="str">
        <f>IF(AND(Flights[[#This Row],[Airline]]="US Airways", Flights[[#This Row],[Meal]]="Full Meal"), "Yes", "No")</f>
        <v>No</v>
      </c>
      <c r="U1490" s="1">
        <v>0.24236111111111111</v>
      </c>
      <c r="V1490">
        <v>16</v>
      </c>
      <c r="W1490" s="1" t="str">
        <f>IF(Flights[[#This Row],[Arrival Delay]] = "", "Cancelled", IF(Flights[[#This Row],[Arrival Delay]]&gt;15, "Delayed", "On time"))</f>
        <v>Delayed</v>
      </c>
      <c r="X1490" t="str">
        <f>IF(Flights[[#This Row],[Status]]&lt;&gt;"Delayed","", IF(Flights[[#This Row],[Arrival Delay]]&gt;120, "Severe", IF(Flights[[#This Row],[Arrival Delay]]&gt;60, "Major", "Moderate")))</f>
        <v>Moderate</v>
      </c>
      <c r="Y1490" t="b">
        <v>0</v>
      </c>
      <c r="AA1490" t="str">
        <f>IF(OR(AND(Flights[[#This Row],[Status]]="Cancelled", Flights[[#This Row],[Cancellation Reason]]="Airline/Carrier"), Flights[[#This Row],[Delay Type]]="Severe"), "Yes", "No")</f>
        <v>No</v>
      </c>
    </row>
    <row r="1491" spans="1:27" x14ac:dyDescent="0.3">
      <c r="A1491" s="3">
        <v>42121</v>
      </c>
      <c r="B1491" s="22">
        <f>WEEKNUM(Flights[[#This Row],[Date]], 1)</f>
        <v>18</v>
      </c>
      <c r="C1491" s="22">
        <f>WEEKDAY(Flights[[#This Row],[Date]],1)</f>
        <v>2</v>
      </c>
      <c r="D1491" t="s">
        <v>664</v>
      </c>
      <c r="E1491" t="s">
        <v>1989</v>
      </c>
      <c r="F1491" t="s">
        <v>0</v>
      </c>
      <c r="G1491" t="s">
        <v>10</v>
      </c>
      <c r="H1491" t="str">
        <f>_xlfn.XLOOKUP(Flights[[#This Row],[Destination]], Airports!$A$2:$A$78, Airports!$D$2:$D$78)</f>
        <v>Boston</v>
      </c>
      <c r="I1491" t="str" cm="1">
        <f t="array" ref="I1491">_xlfn.XLOOKUP(Flights[[#This Row],[Destination]],_xlfn._TRO_TRAILING( Airports!A:A),_xlfn._TRO_TRAILING( Airports!E:E), "Not found")</f>
        <v>MA</v>
      </c>
      <c r="J1491" s="1">
        <v>0.89861111111111114</v>
      </c>
      <c r="K1491" s="22">
        <f>HOUR(Flights[[#This Row],[Scheduled Departure]])</f>
        <v>21</v>
      </c>
      <c r="L1491" s="1">
        <v>0.89375000000000004</v>
      </c>
      <c r="M1491">
        <f>(L1491-J1491)*24*60</f>
        <v>-6.9999999999999751</v>
      </c>
      <c r="N1491" s="16">
        <f>Flights[[#This Row],[Length (min)]]/60</f>
        <v>5.6333333333333337</v>
      </c>
      <c r="O1491">
        <v>338</v>
      </c>
      <c r="P1491">
        <v>2611</v>
      </c>
      <c r="Q1491" s="18">
        <f>IFERROR(Flights[[#This Row],[Distance]]/Flights[[#This Row],[Length (hr)]], "")</f>
        <v>463.49112426035498</v>
      </c>
      <c r="R1491" s="1">
        <v>0.25</v>
      </c>
      <c r="S1491" s="1" t="str">
        <f>IF(Flights[[#This Row],[Length (hr)]]&lt;2, "No meal", IF(Flights[[#This Row],[Length (hr)]]&lt;3.5, "Light meal", "Full meal"))</f>
        <v>Full meal</v>
      </c>
      <c r="T1491" s="1" t="str">
        <f>IF(AND(Flights[[#This Row],[Airline]]="US Airways", Flights[[#This Row],[Meal]]="Full Meal"), "Yes", "No")</f>
        <v>No</v>
      </c>
      <c r="U1491" s="1">
        <v>0.25347222222222221</v>
      </c>
      <c r="V1491">
        <v>5</v>
      </c>
      <c r="W1491" s="1" t="str">
        <f>IF(Flights[[#This Row],[Arrival Delay]] = "", "Cancelled", IF(Flights[[#This Row],[Arrival Delay]]&gt;15, "Delayed", "On time"))</f>
        <v>On time</v>
      </c>
      <c r="X1491" t="str">
        <f>IF(Flights[[#This Row],[Status]]&lt;&gt;"Delayed","", IF(Flights[[#This Row],[Arrival Delay]]&gt;120, "Severe", IF(Flights[[#This Row],[Arrival Delay]]&gt;60, "Major", "Moderate")))</f>
        <v/>
      </c>
      <c r="Y1491" t="b">
        <v>0</v>
      </c>
      <c r="AA1491" t="str">
        <f>IF(OR(AND(Flights[[#This Row],[Status]]="Cancelled", Flights[[#This Row],[Cancellation Reason]]="Airline/Carrier"), Flights[[#This Row],[Delay Type]]="Severe"), "Yes", "No")</f>
        <v>No</v>
      </c>
    </row>
    <row r="1492" spans="1:27" x14ac:dyDescent="0.3">
      <c r="A1492" s="3">
        <v>42121</v>
      </c>
      <c r="B1492" s="22">
        <f>WEEKNUM(Flights[[#This Row],[Date]], 1)</f>
        <v>18</v>
      </c>
      <c r="C1492" s="22">
        <f>WEEKDAY(Flights[[#This Row],[Date]],1)</f>
        <v>2</v>
      </c>
      <c r="D1492" t="s">
        <v>662</v>
      </c>
      <c r="E1492" t="s">
        <v>1994</v>
      </c>
      <c r="F1492" t="s">
        <v>0</v>
      </c>
      <c r="G1492" t="s">
        <v>331</v>
      </c>
      <c r="H1492" t="str">
        <f>_xlfn.XLOOKUP(Flights[[#This Row],[Destination]], Airports!$A$2:$A$78, Airports!$D$2:$D$78)</f>
        <v>Palm Springs</v>
      </c>
      <c r="I1492" t="str" cm="1">
        <f t="array" ref="I1492">_xlfn.XLOOKUP(Flights[[#This Row],[Destination]],_xlfn._TRO_TRAILING( Airports!A:A),_xlfn._TRO_TRAILING( Airports!E:E), "Not found")</f>
        <v>CA</v>
      </c>
      <c r="J1492" s="1">
        <v>0.92291666666666672</v>
      </c>
      <c r="K1492" s="22">
        <f>HOUR(Flights[[#This Row],[Scheduled Departure]])</f>
        <v>22</v>
      </c>
      <c r="L1492" s="1">
        <v>0.9194444444444444</v>
      </c>
      <c r="M1492">
        <f>(L1492-J1492)*24*60</f>
        <v>-5.0000000000001421</v>
      </c>
      <c r="N1492" s="16">
        <f>Flights[[#This Row],[Length (min)]]/60</f>
        <v>0.75</v>
      </c>
      <c r="O1492">
        <v>45</v>
      </c>
      <c r="P1492">
        <v>110</v>
      </c>
      <c r="Q1492" s="18">
        <f>IFERROR(Flights[[#This Row],[Distance]]/Flights[[#This Row],[Length (hr)]], "")</f>
        <v>146.66666666666666</v>
      </c>
      <c r="R1492" s="1">
        <v>0.95902777777777781</v>
      </c>
      <c r="S1492" s="1" t="str">
        <f>IF(Flights[[#This Row],[Length (hr)]]&lt;2, "No meal", IF(Flights[[#This Row],[Length (hr)]]&lt;3.5, "Light meal", "Full meal"))</f>
        <v>No meal</v>
      </c>
      <c r="T1492" s="1" t="str">
        <f>IF(AND(Flights[[#This Row],[Airline]]="US Airways", Flights[[#This Row],[Meal]]="Full Meal"), "Yes", "No")</f>
        <v>No</v>
      </c>
      <c r="U1492" s="1">
        <v>0.9506944444444444</v>
      </c>
      <c r="V1492">
        <v>-12</v>
      </c>
      <c r="W1492" s="1" t="str">
        <f>IF(Flights[[#This Row],[Arrival Delay]] = "", "Cancelled", IF(Flights[[#This Row],[Arrival Delay]]&gt;15, "Delayed", "On time"))</f>
        <v>On time</v>
      </c>
      <c r="X1492" t="str">
        <f>IF(Flights[[#This Row],[Status]]&lt;&gt;"Delayed","", IF(Flights[[#This Row],[Arrival Delay]]&gt;120, "Severe", IF(Flights[[#This Row],[Arrival Delay]]&gt;60, "Major", "Moderate")))</f>
        <v/>
      </c>
      <c r="Y1492" t="b">
        <v>0</v>
      </c>
      <c r="AA1492" t="str">
        <f>IF(OR(AND(Flights[[#This Row],[Status]]="Cancelled", Flights[[#This Row],[Cancellation Reason]]="Airline/Carrier"), Flights[[#This Row],[Delay Type]]="Severe"), "Yes", "No")</f>
        <v>No</v>
      </c>
    </row>
    <row r="1493" spans="1:27" x14ac:dyDescent="0.3">
      <c r="A1493" s="3">
        <v>42121</v>
      </c>
      <c r="B1493" s="22">
        <f>WEEKNUM(Flights[[#This Row],[Date]], 1)</f>
        <v>18</v>
      </c>
      <c r="C1493" s="22">
        <f>WEEKDAY(Flights[[#This Row],[Date]],1)</f>
        <v>2</v>
      </c>
      <c r="D1493" t="s">
        <v>665</v>
      </c>
      <c r="E1493" t="s">
        <v>1989</v>
      </c>
      <c r="F1493" t="s">
        <v>0</v>
      </c>
      <c r="G1493" t="s">
        <v>13</v>
      </c>
      <c r="H1493" t="str">
        <f>_xlfn.XLOOKUP(Flights[[#This Row],[Destination]], Airports!$A$2:$A$78, Airports!$D$2:$D$78)</f>
        <v>Orlando</v>
      </c>
      <c r="I1493" t="str" cm="1">
        <f t="array" ref="I1493">_xlfn.XLOOKUP(Flights[[#This Row],[Destination]],_xlfn._TRO_TRAILING( Airports!A:A),_xlfn._TRO_TRAILING( Airports!E:E), "Not found")</f>
        <v>FL</v>
      </c>
      <c r="J1493" s="1">
        <v>0.92708333333333337</v>
      </c>
      <c r="K1493" s="22">
        <f>HOUR(Flights[[#This Row],[Scheduled Departure]])</f>
        <v>22</v>
      </c>
      <c r="L1493" s="1">
        <v>0.93402777777777779</v>
      </c>
      <c r="M1493">
        <f>(L1493-J1493)*24*60</f>
        <v>9.9999999999999645</v>
      </c>
      <c r="N1493" s="16">
        <f>Flights[[#This Row],[Length (min)]]/60</f>
        <v>4.5</v>
      </c>
      <c r="O1493">
        <v>270</v>
      </c>
      <c r="P1493">
        <v>2218</v>
      </c>
      <c r="Q1493" s="18">
        <f>IFERROR(Flights[[#This Row],[Distance]]/Flights[[#This Row],[Length (hr)]], "")</f>
        <v>492.88888888888891</v>
      </c>
      <c r="R1493" s="1">
        <v>0.24166666666666667</v>
      </c>
      <c r="S1493" s="1" t="str">
        <f>IF(Flights[[#This Row],[Length (hr)]]&lt;2, "No meal", IF(Flights[[#This Row],[Length (hr)]]&lt;3.5, "Light meal", "Full meal"))</f>
        <v>Full meal</v>
      </c>
      <c r="T1493" s="1" t="str">
        <f>IF(AND(Flights[[#This Row],[Airline]]="US Airways", Flights[[#This Row],[Meal]]="Full Meal"), "Yes", "No")</f>
        <v>No</v>
      </c>
      <c r="U1493" s="1">
        <v>0.24652777777777779</v>
      </c>
      <c r="V1493">
        <v>7</v>
      </c>
      <c r="W1493" s="1" t="str">
        <f>IF(Flights[[#This Row],[Arrival Delay]] = "", "Cancelled", IF(Flights[[#This Row],[Arrival Delay]]&gt;15, "Delayed", "On time"))</f>
        <v>On time</v>
      </c>
      <c r="X1493" t="str">
        <f>IF(Flights[[#This Row],[Status]]&lt;&gt;"Delayed","", IF(Flights[[#This Row],[Arrival Delay]]&gt;120, "Severe", IF(Flights[[#This Row],[Arrival Delay]]&gt;60, "Major", "Moderate")))</f>
        <v/>
      </c>
      <c r="Y1493" t="b">
        <v>0</v>
      </c>
      <c r="AA1493" t="str">
        <f>IF(OR(AND(Flights[[#This Row],[Status]]="Cancelled", Flights[[#This Row],[Cancellation Reason]]="Airline/Carrier"), Flights[[#This Row],[Delay Type]]="Severe"), "Yes", "No")</f>
        <v>No</v>
      </c>
    </row>
    <row r="1494" spans="1:27" x14ac:dyDescent="0.3">
      <c r="A1494" s="3">
        <v>42122</v>
      </c>
      <c r="B1494" s="22">
        <f>WEEKNUM(Flights[[#This Row],[Date]], 1)</f>
        <v>18</v>
      </c>
      <c r="C1494" s="22">
        <f>WEEKDAY(Flights[[#This Row],[Date]],1)</f>
        <v>3</v>
      </c>
      <c r="D1494" t="s">
        <v>714</v>
      </c>
      <c r="E1494" t="s">
        <v>1995</v>
      </c>
      <c r="F1494" t="s">
        <v>0</v>
      </c>
      <c r="G1494" t="s">
        <v>340</v>
      </c>
      <c r="H1494" t="str">
        <f>_xlfn.XLOOKUP(Flights[[#This Row],[Destination]], Airports!$A$2:$A$78, Airports!$D$2:$D$78)</f>
        <v>San Antonio</v>
      </c>
      <c r="I1494" t="str" cm="1">
        <f t="array" ref="I1494">_xlfn.XLOOKUP(Flights[[#This Row],[Destination]],_xlfn._TRO_TRAILING( Airports!A:A),_xlfn._TRO_TRAILING( Airports!E:E), "Not found")</f>
        <v>TX</v>
      </c>
      <c r="J1494" s="1">
        <v>0.30902777777777779</v>
      </c>
      <c r="K1494" s="22">
        <f>HOUR(Flights[[#This Row],[Scheduled Departure]])</f>
        <v>7</v>
      </c>
      <c r="L1494" s="1">
        <v>0.30486111111111114</v>
      </c>
      <c r="M1494">
        <f>(L1494-J1494)*24*60</f>
        <v>-5.9999999999999787</v>
      </c>
      <c r="N1494" s="16">
        <f>Flights[[#This Row],[Length (min)]]/60</f>
        <v>2.6666666666666665</v>
      </c>
      <c r="O1494">
        <v>160</v>
      </c>
      <c r="P1494">
        <v>1211</v>
      </c>
      <c r="Q1494" s="18">
        <f>IFERROR(Flights[[#This Row],[Distance]]/Flights[[#This Row],[Length (hr)]], "")</f>
        <v>454.125</v>
      </c>
      <c r="R1494" s="1">
        <v>0.50347222222222221</v>
      </c>
      <c r="S1494" s="1" t="str">
        <f>IF(Flights[[#This Row],[Length (hr)]]&lt;2, "No meal", IF(Flights[[#This Row],[Length (hr)]]&lt;3.5, "Light meal", "Full meal"))</f>
        <v>Light meal</v>
      </c>
      <c r="T1494" s="1" t="str">
        <f>IF(AND(Flights[[#This Row],[Airline]]="US Airways", Flights[[#This Row],[Meal]]="Full Meal"), "Yes", "No")</f>
        <v>No</v>
      </c>
      <c r="U1494" s="1">
        <v>0.49930555555555556</v>
      </c>
      <c r="V1494">
        <v>-6</v>
      </c>
      <c r="W1494" s="1" t="str">
        <f>IF(Flights[[#This Row],[Arrival Delay]] = "", "Cancelled", IF(Flights[[#This Row],[Arrival Delay]]&gt;15, "Delayed", "On time"))</f>
        <v>On time</v>
      </c>
      <c r="X1494" t="str">
        <f>IF(Flights[[#This Row],[Status]]&lt;&gt;"Delayed","", IF(Flights[[#This Row],[Arrival Delay]]&gt;120, "Severe", IF(Flights[[#This Row],[Arrival Delay]]&gt;60, "Major", "Moderate")))</f>
        <v/>
      </c>
      <c r="Y1494" t="b">
        <v>0</v>
      </c>
      <c r="AA1494" t="str">
        <f>IF(OR(AND(Flights[[#This Row],[Status]]="Cancelled", Flights[[#This Row],[Cancellation Reason]]="Airline/Carrier"), Flights[[#This Row],[Delay Type]]="Severe"), "Yes", "No")</f>
        <v>No</v>
      </c>
    </row>
    <row r="1495" spans="1:27" x14ac:dyDescent="0.3">
      <c r="A1495" s="3">
        <v>42122</v>
      </c>
      <c r="B1495" s="22">
        <f>WEEKNUM(Flights[[#This Row],[Date]], 1)</f>
        <v>18</v>
      </c>
      <c r="C1495" s="22">
        <f>WEEKDAY(Flights[[#This Row],[Date]],1)</f>
        <v>3</v>
      </c>
      <c r="D1495" t="s">
        <v>389</v>
      </c>
      <c r="E1495" t="s">
        <v>1989</v>
      </c>
      <c r="F1495" t="s">
        <v>0</v>
      </c>
      <c r="G1495" t="s">
        <v>12</v>
      </c>
      <c r="H1495" t="str">
        <f>_xlfn.XLOOKUP(Flights[[#This Row],[Destination]], Airports!$A$2:$A$78, Airports!$D$2:$D$78)</f>
        <v>New York</v>
      </c>
      <c r="I1495" t="str" cm="1">
        <f t="array" ref="I1495">_xlfn.XLOOKUP(Flights[[#This Row],[Destination]],_xlfn._TRO_TRAILING( Airports!A:A),_xlfn._TRO_TRAILING( Airports!E:E), "Not found")</f>
        <v>NY</v>
      </c>
      <c r="J1495" s="1">
        <v>0.375</v>
      </c>
      <c r="K1495" s="22">
        <f>HOUR(Flights[[#This Row],[Scheduled Departure]])</f>
        <v>9</v>
      </c>
      <c r="L1495" s="1">
        <v>0.90555555555555556</v>
      </c>
      <c r="M1495">
        <f>(L1495-J1495)*24*60</f>
        <v>764</v>
      </c>
      <c r="N1495" s="16">
        <f>Flights[[#This Row],[Length (min)]]/60</f>
        <v>5.7</v>
      </c>
      <c r="O1495">
        <v>342</v>
      </c>
      <c r="P1495">
        <v>2475</v>
      </c>
      <c r="Q1495" s="18">
        <f>IFERROR(Flights[[#This Row],[Distance]]/Flights[[#This Row],[Length (hr)]], "")</f>
        <v>434.21052631578948</v>
      </c>
      <c r="R1495" s="1">
        <v>0.73333333333333328</v>
      </c>
      <c r="S1495" s="1" t="str">
        <f>IF(Flights[[#This Row],[Length (hr)]]&lt;2, "No meal", IF(Flights[[#This Row],[Length (hr)]]&lt;3.5, "Light meal", "Full meal"))</f>
        <v>Full meal</v>
      </c>
      <c r="T1495" s="1" t="str">
        <f>IF(AND(Flights[[#This Row],[Airline]]="US Airways", Flights[[#This Row],[Meal]]="Full Meal"), "Yes", "No")</f>
        <v>No</v>
      </c>
      <c r="U1495" s="1">
        <v>0.26805555555555555</v>
      </c>
      <c r="V1495">
        <v>770</v>
      </c>
      <c r="W1495" s="1" t="str">
        <f>IF(Flights[[#This Row],[Arrival Delay]] = "", "Cancelled", IF(Flights[[#This Row],[Arrival Delay]]&gt;15, "Delayed", "On time"))</f>
        <v>Delayed</v>
      </c>
      <c r="X1495" t="str">
        <f>IF(Flights[[#This Row],[Status]]&lt;&gt;"Delayed","", IF(Flights[[#This Row],[Arrival Delay]]&gt;120, "Severe", IF(Flights[[#This Row],[Arrival Delay]]&gt;60, "Major", "Moderate")))</f>
        <v>Severe</v>
      </c>
      <c r="Y1495" t="b">
        <v>0</v>
      </c>
      <c r="AA1495" t="str">
        <f>IF(OR(AND(Flights[[#This Row],[Status]]="Cancelled", Flights[[#This Row],[Cancellation Reason]]="Airline/Carrier"), Flights[[#This Row],[Delay Type]]="Severe"), "Yes", "No")</f>
        <v>Yes</v>
      </c>
    </row>
    <row r="1496" spans="1:27" x14ac:dyDescent="0.3">
      <c r="A1496" s="3">
        <v>42122</v>
      </c>
      <c r="B1496" s="22">
        <f>WEEKNUM(Flights[[#This Row],[Date]], 1)</f>
        <v>18</v>
      </c>
      <c r="C1496" s="22">
        <f>WEEKDAY(Flights[[#This Row],[Date]],1)</f>
        <v>3</v>
      </c>
      <c r="D1496" t="s">
        <v>1372</v>
      </c>
      <c r="E1496" t="s">
        <v>1993</v>
      </c>
      <c r="F1496" t="s">
        <v>0</v>
      </c>
      <c r="G1496" t="s">
        <v>273</v>
      </c>
      <c r="H1496" t="str">
        <f>_xlfn.XLOOKUP(Flights[[#This Row],[Destination]], Airports!$A$2:$A$78, Airports!$D$2:$D$78)</f>
        <v>Denver</v>
      </c>
      <c r="I1496" t="str" cm="1">
        <f t="array" ref="I1496">_xlfn.XLOOKUP(Flights[[#This Row],[Destination]],_xlfn._TRO_TRAILING( Airports!A:A),_xlfn._TRO_TRAILING( Airports!E:E), "Not found")</f>
        <v>CO</v>
      </c>
      <c r="J1496" s="1">
        <v>0.39930555555555558</v>
      </c>
      <c r="K1496" s="22">
        <f>HOUR(Flights[[#This Row],[Scheduled Departure]])</f>
        <v>9</v>
      </c>
      <c r="L1496" s="1">
        <v>0.39513888888888887</v>
      </c>
      <c r="M1496">
        <f>(L1496-J1496)*24*60</f>
        <v>-6.0000000000000586</v>
      </c>
      <c r="N1496" s="16">
        <f>Flights[[#This Row],[Length (min)]]/60</f>
        <v>2.4</v>
      </c>
      <c r="O1496">
        <v>144</v>
      </c>
      <c r="P1496">
        <v>862</v>
      </c>
      <c r="Q1496" s="18">
        <f>IFERROR(Flights[[#This Row],[Distance]]/Flights[[#This Row],[Length (hr)]], "")</f>
        <v>359.16666666666669</v>
      </c>
      <c r="R1496" s="1">
        <v>0.53888888888888886</v>
      </c>
      <c r="S1496" s="1" t="str">
        <f>IF(Flights[[#This Row],[Length (hr)]]&lt;2, "No meal", IF(Flights[[#This Row],[Length (hr)]]&lt;3.5, "Light meal", "Full meal"))</f>
        <v>Light meal</v>
      </c>
      <c r="T1496" s="1" t="str">
        <f>IF(AND(Flights[[#This Row],[Airline]]="US Airways", Flights[[#This Row],[Meal]]="Full Meal"), "Yes", "No")</f>
        <v>No</v>
      </c>
      <c r="U1496" s="1">
        <v>0.53680555555555554</v>
      </c>
      <c r="V1496">
        <v>-3</v>
      </c>
      <c r="W1496" s="1" t="str">
        <f>IF(Flights[[#This Row],[Arrival Delay]] = "", "Cancelled", IF(Flights[[#This Row],[Arrival Delay]]&gt;15, "Delayed", "On time"))</f>
        <v>On time</v>
      </c>
      <c r="X1496" t="str">
        <f>IF(Flights[[#This Row],[Status]]&lt;&gt;"Delayed","", IF(Flights[[#This Row],[Arrival Delay]]&gt;120, "Severe", IF(Flights[[#This Row],[Arrival Delay]]&gt;60, "Major", "Moderate")))</f>
        <v/>
      </c>
      <c r="Y1496" t="b">
        <v>0</v>
      </c>
      <c r="AA1496" t="str">
        <f>IF(OR(AND(Flights[[#This Row],[Status]]="Cancelled", Flights[[#This Row],[Cancellation Reason]]="Airline/Carrier"), Flights[[#This Row],[Delay Type]]="Severe"), "Yes", "No")</f>
        <v>No</v>
      </c>
    </row>
    <row r="1497" spans="1:27" x14ac:dyDescent="0.3">
      <c r="A1497" s="3">
        <v>42122</v>
      </c>
      <c r="B1497" s="22">
        <f>WEEKNUM(Flights[[#This Row],[Date]], 1)</f>
        <v>18</v>
      </c>
      <c r="C1497" s="22">
        <f>WEEKDAY(Flights[[#This Row],[Date]],1)</f>
        <v>3</v>
      </c>
      <c r="D1497" t="s">
        <v>1373</v>
      </c>
      <c r="E1497" t="s">
        <v>1993</v>
      </c>
      <c r="F1497" t="s">
        <v>0</v>
      </c>
      <c r="G1497" t="s">
        <v>3</v>
      </c>
      <c r="H1497" t="str">
        <f>_xlfn.XLOOKUP(Flights[[#This Row],[Destination]], Airports!$A$2:$A$78, Airports!$D$2:$D$78)</f>
        <v>Dallas</v>
      </c>
      <c r="I1497" t="str" cm="1">
        <f t="array" ref="I1497">_xlfn.XLOOKUP(Flights[[#This Row],[Destination]],_xlfn._TRO_TRAILING( Airports!A:A),_xlfn._TRO_TRAILING( Airports!E:E), "Not found")</f>
        <v>TX</v>
      </c>
      <c r="J1497" s="1">
        <v>0.40625</v>
      </c>
      <c r="K1497" s="22">
        <f>HOUR(Flights[[#This Row],[Scheduled Departure]])</f>
        <v>9</v>
      </c>
      <c r="L1497" s="1">
        <v>0.42499999999999999</v>
      </c>
      <c r="M1497">
        <f>(L1497-J1497)*24*60</f>
        <v>26.999999999999986</v>
      </c>
      <c r="N1497" s="16">
        <f>Flights[[#This Row],[Length (min)]]/60</f>
        <v>2.9333333333333331</v>
      </c>
      <c r="O1497">
        <v>176</v>
      </c>
      <c r="P1497">
        <v>1235</v>
      </c>
      <c r="Q1497" s="18">
        <f>IFERROR(Flights[[#This Row],[Distance]]/Flights[[#This Row],[Length (hr)]], "")</f>
        <v>421.02272727272731</v>
      </c>
      <c r="R1497" s="1">
        <v>0.60972222222222228</v>
      </c>
      <c r="S1497" s="1" t="str">
        <f>IF(Flights[[#This Row],[Length (hr)]]&lt;2, "No meal", IF(Flights[[#This Row],[Length (hr)]]&lt;3.5, "Light meal", "Full meal"))</f>
        <v>Light meal</v>
      </c>
      <c r="T1497" s="1" t="str">
        <f>IF(AND(Flights[[#This Row],[Airline]]="US Airways", Flights[[#This Row],[Meal]]="Full Meal"), "Yes", "No")</f>
        <v>No</v>
      </c>
      <c r="U1497" s="1">
        <v>0.63055555555555554</v>
      </c>
      <c r="V1497">
        <v>30</v>
      </c>
      <c r="W1497" s="1" t="str">
        <f>IF(Flights[[#This Row],[Arrival Delay]] = "", "Cancelled", IF(Flights[[#This Row],[Arrival Delay]]&gt;15, "Delayed", "On time"))</f>
        <v>Delayed</v>
      </c>
      <c r="X1497" t="str">
        <f>IF(Flights[[#This Row],[Status]]&lt;&gt;"Delayed","", IF(Flights[[#This Row],[Arrival Delay]]&gt;120, "Severe", IF(Flights[[#This Row],[Arrival Delay]]&gt;60, "Major", "Moderate")))</f>
        <v>Moderate</v>
      </c>
      <c r="Y1497" t="b">
        <v>0</v>
      </c>
      <c r="AA1497" t="str">
        <f>IF(OR(AND(Flights[[#This Row],[Status]]="Cancelled", Flights[[#This Row],[Cancellation Reason]]="Airline/Carrier"), Flights[[#This Row],[Delay Type]]="Severe"), "Yes", "No")</f>
        <v>No</v>
      </c>
    </row>
    <row r="1498" spans="1:27" x14ac:dyDescent="0.3">
      <c r="A1498" s="3">
        <v>42122</v>
      </c>
      <c r="B1498" s="22">
        <f>WEEKNUM(Flights[[#This Row],[Date]], 1)</f>
        <v>18</v>
      </c>
      <c r="C1498" s="22">
        <f>WEEKDAY(Flights[[#This Row],[Date]],1)</f>
        <v>3</v>
      </c>
      <c r="D1498" t="s">
        <v>136</v>
      </c>
      <c r="E1498" t="s">
        <v>1987</v>
      </c>
      <c r="F1498" t="s">
        <v>0</v>
      </c>
      <c r="G1498" t="s">
        <v>26</v>
      </c>
      <c r="H1498" t="str">
        <f>_xlfn.XLOOKUP(Flights[[#This Row],[Destination]], Airports!$A$2:$A$78, Airports!$D$2:$D$78)</f>
        <v>Atlanta</v>
      </c>
      <c r="I1498" t="str" cm="1">
        <f t="array" ref="I1498">_xlfn.XLOOKUP(Flights[[#This Row],[Destination]],_xlfn._TRO_TRAILING( Airports!A:A),_xlfn._TRO_TRAILING( Airports!E:E), "Not found")</f>
        <v>GA</v>
      </c>
      <c r="J1498" s="1">
        <v>0.43402777777777779</v>
      </c>
      <c r="K1498" s="22">
        <f>HOUR(Flights[[#This Row],[Scheduled Departure]])</f>
        <v>10</v>
      </c>
      <c r="L1498" s="1">
        <v>0.43125000000000002</v>
      </c>
      <c r="M1498">
        <f>(L1498-J1498)*24*60</f>
        <v>-3.9999999999999858</v>
      </c>
      <c r="N1498" s="16">
        <f>Flights[[#This Row],[Length (min)]]/60</f>
        <v>4.0999999999999996</v>
      </c>
      <c r="O1498">
        <v>246</v>
      </c>
      <c r="P1498">
        <v>1947</v>
      </c>
      <c r="Q1498" s="18">
        <f>IFERROR(Flights[[#This Row],[Distance]]/Flights[[#This Row],[Length (hr)]], "")</f>
        <v>474.87804878048786</v>
      </c>
      <c r="R1498" s="1">
        <v>0.74097222222222225</v>
      </c>
      <c r="S1498" s="1" t="str">
        <f>IF(Flights[[#This Row],[Length (hr)]]&lt;2, "No meal", IF(Flights[[#This Row],[Length (hr)]]&lt;3.5, "Light meal", "Full meal"))</f>
        <v>Full meal</v>
      </c>
      <c r="T1498" s="1" t="str">
        <f>IF(AND(Flights[[#This Row],[Airline]]="US Airways", Flights[[#This Row],[Meal]]="Full Meal"), "Yes", "No")</f>
        <v>No</v>
      </c>
      <c r="U1498" s="1">
        <v>0.7270833333333333</v>
      </c>
      <c r="V1498">
        <v>-20</v>
      </c>
      <c r="W1498" s="1" t="str">
        <f>IF(Flights[[#This Row],[Arrival Delay]] = "", "Cancelled", IF(Flights[[#This Row],[Arrival Delay]]&gt;15, "Delayed", "On time"))</f>
        <v>On time</v>
      </c>
      <c r="X1498" t="str">
        <f>IF(Flights[[#This Row],[Status]]&lt;&gt;"Delayed","", IF(Flights[[#This Row],[Arrival Delay]]&gt;120, "Severe", IF(Flights[[#This Row],[Arrival Delay]]&gt;60, "Major", "Moderate")))</f>
        <v/>
      </c>
      <c r="Y1498" t="b">
        <v>0</v>
      </c>
      <c r="AA1498" t="str">
        <f>IF(OR(AND(Flights[[#This Row],[Status]]="Cancelled", Flights[[#This Row],[Cancellation Reason]]="Airline/Carrier"), Flights[[#This Row],[Delay Type]]="Severe"), "Yes", "No")</f>
        <v>No</v>
      </c>
    </row>
    <row r="1499" spans="1:27" x14ac:dyDescent="0.3">
      <c r="A1499" s="3">
        <v>42122</v>
      </c>
      <c r="B1499" s="22">
        <f>WEEKNUM(Flights[[#This Row],[Date]], 1)</f>
        <v>18</v>
      </c>
      <c r="C1499" s="22">
        <f>WEEKDAY(Flights[[#This Row],[Date]],1)</f>
        <v>3</v>
      </c>
      <c r="D1499" t="s">
        <v>1307</v>
      </c>
      <c r="E1499" t="s">
        <v>1995</v>
      </c>
      <c r="F1499" t="s">
        <v>0</v>
      </c>
      <c r="G1499" t="s">
        <v>9</v>
      </c>
      <c r="H1499" t="str">
        <f>_xlfn.XLOOKUP(Flights[[#This Row],[Destination]], Airports!$A$2:$A$78, Airports!$D$2:$D$78)</f>
        <v>San Francisco</v>
      </c>
      <c r="I1499" t="str" cm="1">
        <f t="array" ref="I1499">_xlfn.XLOOKUP(Flights[[#This Row],[Destination]],_xlfn._TRO_TRAILING( Airports!A:A),_xlfn._TRO_TRAILING( Airports!E:E), "Not found")</f>
        <v>CA</v>
      </c>
      <c r="J1499" s="1">
        <v>0.52430555555555558</v>
      </c>
      <c r="K1499" s="22">
        <f>HOUR(Flights[[#This Row],[Scheduled Departure]])</f>
        <v>12</v>
      </c>
      <c r="L1499" s="1">
        <v>0.53472222222222221</v>
      </c>
      <c r="M1499">
        <f>(L1499-J1499)*24*60</f>
        <v>14.999999999999947</v>
      </c>
      <c r="N1499" s="16">
        <f>Flights[[#This Row],[Length (min)]]/60</f>
        <v>1.4</v>
      </c>
      <c r="O1499">
        <v>84</v>
      </c>
      <c r="P1499">
        <v>337</v>
      </c>
      <c r="Q1499" s="18">
        <f>IFERROR(Flights[[#This Row],[Distance]]/Flights[[#This Row],[Length (hr)]], "")</f>
        <v>240.71428571428572</v>
      </c>
      <c r="R1499" s="1">
        <v>0.57986111111111116</v>
      </c>
      <c r="S1499" s="1" t="str">
        <f>IF(Flights[[#This Row],[Length (hr)]]&lt;2, "No meal", IF(Flights[[#This Row],[Length (hr)]]&lt;3.5, "Light meal", "Full meal"))</f>
        <v>No meal</v>
      </c>
      <c r="T1499" s="1" t="str">
        <f>IF(AND(Flights[[#This Row],[Airline]]="US Airways", Flights[[#This Row],[Meal]]="Full Meal"), "Yes", "No")</f>
        <v>No</v>
      </c>
      <c r="U1499" s="1">
        <v>0.59305555555555556</v>
      </c>
      <c r="V1499">
        <v>19</v>
      </c>
      <c r="W1499" s="1" t="str">
        <f>IF(Flights[[#This Row],[Arrival Delay]] = "", "Cancelled", IF(Flights[[#This Row],[Arrival Delay]]&gt;15, "Delayed", "On time"))</f>
        <v>Delayed</v>
      </c>
      <c r="X1499" t="str">
        <f>IF(Flights[[#This Row],[Status]]&lt;&gt;"Delayed","", IF(Flights[[#This Row],[Arrival Delay]]&gt;120, "Severe", IF(Flights[[#This Row],[Arrival Delay]]&gt;60, "Major", "Moderate")))</f>
        <v>Moderate</v>
      </c>
      <c r="Y1499" t="b">
        <v>0</v>
      </c>
      <c r="AA1499" t="str">
        <f>IF(OR(AND(Flights[[#This Row],[Status]]="Cancelled", Flights[[#This Row],[Cancellation Reason]]="Airline/Carrier"), Flights[[#This Row],[Delay Type]]="Severe"), "Yes", "No")</f>
        <v>No</v>
      </c>
    </row>
    <row r="1500" spans="1:27" x14ac:dyDescent="0.3">
      <c r="A1500" s="3">
        <v>42122</v>
      </c>
      <c r="B1500" s="22">
        <f>WEEKNUM(Flights[[#This Row],[Date]], 1)</f>
        <v>18</v>
      </c>
      <c r="C1500" s="22">
        <f>WEEKDAY(Flights[[#This Row],[Date]],1)</f>
        <v>3</v>
      </c>
      <c r="D1500" t="s">
        <v>1081</v>
      </c>
      <c r="E1500" t="s">
        <v>1994</v>
      </c>
      <c r="F1500" t="s">
        <v>0</v>
      </c>
      <c r="G1500" t="s">
        <v>339</v>
      </c>
      <c r="H1500" t="str">
        <f>_xlfn.XLOOKUP(Flights[[#This Row],[Destination]], Airports!$A$2:$A$78, Airports!$D$2:$D$78)</f>
        <v>San Diego</v>
      </c>
      <c r="I1500" t="str" cm="1">
        <f t="array" ref="I1500">_xlfn.XLOOKUP(Flights[[#This Row],[Destination]],_xlfn._TRO_TRAILING( Airports!A:A),_xlfn._TRO_TRAILING( Airports!E:E), "Not found")</f>
        <v>CA</v>
      </c>
      <c r="J1500" s="1">
        <v>0.53819444444444442</v>
      </c>
      <c r="K1500" s="22">
        <f>HOUR(Flights[[#This Row],[Scheduled Departure]])</f>
        <v>12</v>
      </c>
      <c r="L1500" s="1">
        <v>0.53541666666666665</v>
      </c>
      <c r="M1500">
        <f>(L1500-J1500)*24*60</f>
        <v>-3.9999999999999858</v>
      </c>
      <c r="N1500" s="16">
        <f>Flights[[#This Row],[Length (min)]]/60</f>
        <v>0.9</v>
      </c>
      <c r="O1500">
        <v>54</v>
      </c>
      <c r="P1500">
        <v>109</v>
      </c>
      <c r="Q1500" s="18">
        <f>IFERROR(Flights[[#This Row],[Distance]]/Flights[[#This Row],[Length (hr)]], "")</f>
        <v>121.11111111111111</v>
      </c>
      <c r="R1500" s="1">
        <v>0.57013888888888886</v>
      </c>
      <c r="S1500" s="1" t="str">
        <f>IF(Flights[[#This Row],[Length (hr)]]&lt;2, "No meal", IF(Flights[[#This Row],[Length (hr)]]&lt;3.5, "Light meal", "Full meal"))</f>
        <v>No meal</v>
      </c>
      <c r="T1500" s="1" t="str">
        <f>IF(AND(Flights[[#This Row],[Airline]]="US Airways", Flights[[#This Row],[Meal]]="Full Meal"), "Yes", "No")</f>
        <v>No</v>
      </c>
      <c r="U1500" s="1">
        <v>0.57291666666666663</v>
      </c>
      <c r="V1500">
        <v>4</v>
      </c>
      <c r="W1500" s="1" t="str">
        <f>IF(Flights[[#This Row],[Arrival Delay]] = "", "Cancelled", IF(Flights[[#This Row],[Arrival Delay]]&gt;15, "Delayed", "On time"))</f>
        <v>On time</v>
      </c>
      <c r="X1500" t="str">
        <f>IF(Flights[[#This Row],[Status]]&lt;&gt;"Delayed","", IF(Flights[[#This Row],[Arrival Delay]]&gt;120, "Severe", IF(Flights[[#This Row],[Arrival Delay]]&gt;60, "Major", "Moderate")))</f>
        <v/>
      </c>
      <c r="Y1500" t="b">
        <v>0</v>
      </c>
      <c r="AA1500" t="str">
        <f>IF(OR(AND(Flights[[#This Row],[Status]]="Cancelled", Flights[[#This Row],[Cancellation Reason]]="Airline/Carrier"), Flights[[#This Row],[Delay Type]]="Severe"), "Yes", "No")</f>
        <v>No</v>
      </c>
    </row>
    <row r="1501" spans="1:27" x14ac:dyDescent="0.3">
      <c r="A1501" s="3">
        <v>42122</v>
      </c>
      <c r="B1501" s="22">
        <f>WEEKNUM(Flights[[#This Row],[Date]], 1)</f>
        <v>18</v>
      </c>
      <c r="C1501" s="22">
        <f>WEEKDAY(Flights[[#This Row],[Date]],1)</f>
        <v>3</v>
      </c>
      <c r="D1501" t="s">
        <v>937</v>
      </c>
      <c r="E1501" t="s">
        <v>1988</v>
      </c>
      <c r="F1501" t="s">
        <v>0</v>
      </c>
      <c r="G1501" t="s">
        <v>27</v>
      </c>
      <c r="H1501" t="str">
        <f>_xlfn.XLOOKUP(Flights[[#This Row],[Destination]], Airports!$A$2:$A$78, Airports!$D$2:$D$78)</f>
        <v>Charlotte</v>
      </c>
      <c r="I1501" t="str" cm="1">
        <f t="array" ref="I1501">_xlfn.XLOOKUP(Flights[[#This Row],[Destination]],_xlfn._TRO_TRAILING( Airports!A:A),_xlfn._TRO_TRAILING( Airports!E:E), "Not found")</f>
        <v>NC</v>
      </c>
      <c r="J1501" s="1">
        <v>0.55277777777777781</v>
      </c>
      <c r="K1501" s="22">
        <f>HOUR(Flights[[#This Row],[Scheduled Departure]])</f>
        <v>13</v>
      </c>
      <c r="L1501" s="1">
        <v>0.59791666666666665</v>
      </c>
      <c r="M1501">
        <f>(L1501-J1501)*24*60</f>
        <v>64.999999999999929</v>
      </c>
      <c r="N1501" s="16">
        <f>Flights[[#This Row],[Length (min)]]/60</f>
        <v>4.4666666666666668</v>
      </c>
      <c r="O1501">
        <v>268</v>
      </c>
      <c r="P1501">
        <v>2125</v>
      </c>
      <c r="Q1501" s="18">
        <f>IFERROR(Flights[[#This Row],[Distance]]/Flights[[#This Row],[Length (hr)]], "")</f>
        <v>475.74626865671638</v>
      </c>
      <c r="R1501" s="1">
        <v>0.87708333333333333</v>
      </c>
      <c r="S1501" s="1" t="str">
        <f>IF(Flights[[#This Row],[Length (hr)]]&lt;2, "No meal", IF(Flights[[#This Row],[Length (hr)]]&lt;3.5, "Light meal", "Full meal"))</f>
        <v>Full meal</v>
      </c>
      <c r="T1501" s="1" t="str">
        <f>IF(AND(Flights[[#This Row],[Airline]]="US Airways", Flights[[#This Row],[Meal]]="Full Meal"), "Yes", "No")</f>
        <v>Yes</v>
      </c>
      <c r="U1501" s="1">
        <v>0.90902777777777777</v>
      </c>
      <c r="V1501">
        <v>46</v>
      </c>
      <c r="W1501" s="1" t="str">
        <f>IF(Flights[[#This Row],[Arrival Delay]] = "", "Cancelled", IF(Flights[[#This Row],[Arrival Delay]]&gt;15, "Delayed", "On time"))</f>
        <v>Delayed</v>
      </c>
      <c r="X1501" t="str">
        <f>IF(Flights[[#This Row],[Status]]&lt;&gt;"Delayed","", IF(Flights[[#This Row],[Arrival Delay]]&gt;120, "Severe", IF(Flights[[#This Row],[Arrival Delay]]&gt;60, "Major", "Moderate")))</f>
        <v>Moderate</v>
      </c>
      <c r="Y1501" t="b">
        <v>0</v>
      </c>
      <c r="AA1501" t="str">
        <f>IF(OR(AND(Flights[[#This Row],[Status]]="Cancelled", Flights[[#This Row],[Cancellation Reason]]="Airline/Carrier"), Flights[[#This Row],[Delay Type]]="Severe"), "Yes", "No")</f>
        <v>No</v>
      </c>
    </row>
    <row r="1502" spans="1:27" x14ac:dyDescent="0.3">
      <c r="A1502" s="3">
        <v>42122</v>
      </c>
      <c r="B1502" s="22">
        <f>WEEKNUM(Flights[[#This Row],[Date]], 1)</f>
        <v>18</v>
      </c>
      <c r="C1502" s="22">
        <f>WEEKDAY(Flights[[#This Row],[Date]],1)</f>
        <v>3</v>
      </c>
      <c r="D1502" t="s">
        <v>1093</v>
      </c>
      <c r="E1502" t="s">
        <v>1994</v>
      </c>
      <c r="F1502" t="s">
        <v>0</v>
      </c>
      <c r="G1502" t="s">
        <v>313</v>
      </c>
      <c r="H1502" t="str">
        <f>_xlfn.XLOOKUP(Flights[[#This Row],[Destination]], Airports!$A$2:$A$78, Airports!$D$2:$D$78)</f>
        <v>Monterey</v>
      </c>
      <c r="I1502" t="str" cm="1">
        <f t="array" ref="I1502">_xlfn.XLOOKUP(Flights[[#This Row],[Destination]],_xlfn._TRO_TRAILING( Airports!A:A),_xlfn._TRO_TRAILING( Airports!E:E), "Not found")</f>
        <v>CA</v>
      </c>
      <c r="J1502" s="1">
        <v>0.68055555555555558</v>
      </c>
      <c r="K1502" s="22">
        <f>HOUR(Flights[[#This Row],[Scheduled Departure]])</f>
        <v>16</v>
      </c>
      <c r="L1502" s="1">
        <v>0.67708333333333337</v>
      </c>
      <c r="M1502">
        <f>(L1502-J1502)*24*60</f>
        <v>-4.9999999999999822</v>
      </c>
      <c r="N1502" s="16">
        <f>Flights[[#This Row],[Length (min)]]/60</f>
        <v>1.0333333333333334</v>
      </c>
      <c r="O1502">
        <v>62</v>
      </c>
      <c r="P1502">
        <v>266</v>
      </c>
      <c r="Q1502" s="18">
        <f>IFERROR(Flights[[#This Row],[Distance]]/Flights[[#This Row],[Length (hr)]], "")</f>
        <v>257.41935483870964</v>
      </c>
      <c r="R1502" s="1">
        <v>0.72638888888888886</v>
      </c>
      <c r="S1502" s="1" t="str">
        <f>IF(Flights[[#This Row],[Length (hr)]]&lt;2, "No meal", IF(Flights[[#This Row],[Length (hr)]]&lt;3.5, "Light meal", "Full meal"))</f>
        <v>No meal</v>
      </c>
      <c r="T1502" s="1" t="str">
        <f>IF(AND(Flights[[#This Row],[Airline]]="US Airways", Flights[[#This Row],[Meal]]="Full Meal"), "Yes", "No")</f>
        <v>No</v>
      </c>
      <c r="U1502" s="1">
        <v>0.72013888888888888</v>
      </c>
      <c r="V1502">
        <v>-9</v>
      </c>
      <c r="W1502" s="1" t="str">
        <f>IF(Flights[[#This Row],[Arrival Delay]] = "", "Cancelled", IF(Flights[[#This Row],[Arrival Delay]]&gt;15, "Delayed", "On time"))</f>
        <v>On time</v>
      </c>
      <c r="X1502" t="str">
        <f>IF(Flights[[#This Row],[Status]]&lt;&gt;"Delayed","", IF(Flights[[#This Row],[Arrival Delay]]&gt;120, "Severe", IF(Flights[[#This Row],[Arrival Delay]]&gt;60, "Major", "Moderate")))</f>
        <v/>
      </c>
      <c r="Y1502" t="b">
        <v>0</v>
      </c>
      <c r="AA1502" t="str">
        <f>IF(OR(AND(Flights[[#This Row],[Status]]="Cancelled", Flights[[#This Row],[Cancellation Reason]]="Airline/Carrier"), Flights[[#This Row],[Delay Type]]="Severe"), "Yes", "No")</f>
        <v>No</v>
      </c>
    </row>
    <row r="1503" spans="1:27" x14ac:dyDescent="0.3">
      <c r="A1503" s="3">
        <v>42122</v>
      </c>
      <c r="B1503" s="22">
        <f>WEEKNUM(Flights[[#This Row],[Date]], 1)</f>
        <v>18</v>
      </c>
      <c r="C1503" s="22">
        <f>WEEKDAY(Flights[[#This Row],[Date]],1)</f>
        <v>3</v>
      </c>
      <c r="D1503" t="s">
        <v>152</v>
      </c>
      <c r="E1503" t="s">
        <v>1987</v>
      </c>
      <c r="F1503" t="s">
        <v>0</v>
      </c>
      <c r="G1503" t="s">
        <v>4</v>
      </c>
      <c r="H1503" t="str">
        <f>_xlfn.XLOOKUP(Flights[[#This Row],[Destination]], Airports!$A$2:$A$78, Airports!$D$2:$D$78)</f>
        <v>Chicago</v>
      </c>
      <c r="I1503" t="str" cm="1">
        <f t="array" ref="I1503">_xlfn.XLOOKUP(Flights[[#This Row],[Destination]],_xlfn._TRO_TRAILING( Airports!A:A),_xlfn._TRO_TRAILING( Airports!E:E), "Not found")</f>
        <v>IL</v>
      </c>
      <c r="J1503" s="1">
        <v>0.73958333333333337</v>
      </c>
      <c r="K1503" s="22">
        <f>HOUR(Flights[[#This Row],[Scheduled Departure]])</f>
        <v>17</v>
      </c>
      <c r="L1503" s="1">
        <v>0.73541666666666672</v>
      </c>
      <c r="M1503">
        <f>(L1503-J1503)*24*60</f>
        <v>-5.9999999999999787</v>
      </c>
      <c r="N1503" s="16">
        <f>Flights[[#This Row],[Length (min)]]/60</f>
        <v>4.083333333333333</v>
      </c>
      <c r="O1503">
        <v>245</v>
      </c>
      <c r="P1503">
        <v>1744</v>
      </c>
      <c r="Q1503" s="18">
        <f>IFERROR(Flights[[#This Row],[Distance]]/Flights[[#This Row],[Length (hr)]], "")</f>
        <v>427.10204081632656</v>
      </c>
      <c r="R1503" s="1">
        <v>0.99097222222222225</v>
      </c>
      <c r="S1503" s="1" t="str">
        <f>IF(Flights[[#This Row],[Length (hr)]]&lt;2, "No meal", IF(Flights[[#This Row],[Length (hr)]]&lt;3.5, "Light meal", "Full meal"))</f>
        <v>Full meal</v>
      </c>
      <c r="T1503" s="1" t="str">
        <f>IF(AND(Flights[[#This Row],[Airline]]="US Airways", Flights[[#This Row],[Meal]]="Full Meal"), "Yes", "No")</f>
        <v>No</v>
      </c>
      <c r="U1503" s="1">
        <v>0.98888888888888893</v>
      </c>
      <c r="V1503">
        <v>-3</v>
      </c>
      <c r="W1503" s="1" t="str">
        <f>IF(Flights[[#This Row],[Arrival Delay]] = "", "Cancelled", IF(Flights[[#This Row],[Arrival Delay]]&gt;15, "Delayed", "On time"))</f>
        <v>On time</v>
      </c>
      <c r="X1503" t="str">
        <f>IF(Flights[[#This Row],[Status]]&lt;&gt;"Delayed","", IF(Flights[[#This Row],[Arrival Delay]]&gt;120, "Severe", IF(Flights[[#This Row],[Arrival Delay]]&gt;60, "Major", "Moderate")))</f>
        <v/>
      </c>
      <c r="Y1503" t="b">
        <v>0</v>
      </c>
      <c r="AA1503" t="str">
        <f>IF(OR(AND(Flights[[#This Row],[Status]]="Cancelled", Flights[[#This Row],[Cancellation Reason]]="Airline/Carrier"), Flights[[#This Row],[Delay Type]]="Severe"), "Yes", "No")</f>
        <v>No</v>
      </c>
    </row>
    <row r="1504" spans="1:27" x14ac:dyDescent="0.3">
      <c r="A1504" s="3">
        <v>42122</v>
      </c>
      <c r="B1504" s="22">
        <f>WEEKNUM(Flights[[#This Row],[Date]], 1)</f>
        <v>18</v>
      </c>
      <c r="C1504" s="22">
        <f>WEEKDAY(Flights[[#This Row],[Date]],1)</f>
        <v>3</v>
      </c>
      <c r="D1504" t="s">
        <v>1057</v>
      </c>
      <c r="E1504" t="s">
        <v>1994</v>
      </c>
      <c r="F1504" t="s">
        <v>0</v>
      </c>
      <c r="G1504" t="s">
        <v>313</v>
      </c>
      <c r="H1504" t="str">
        <f>_xlfn.XLOOKUP(Flights[[#This Row],[Destination]], Airports!$A$2:$A$78, Airports!$D$2:$D$78)</f>
        <v>Monterey</v>
      </c>
      <c r="I1504" t="str" cm="1">
        <f t="array" ref="I1504">_xlfn.XLOOKUP(Flights[[#This Row],[Destination]],_xlfn._TRO_TRAILING( Airports!A:A),_xlfn._TRO_TRAILING( Airports!E:E), "Not found")</f>
        <v>CA</v>
      </c>
      <c r="J1504" s="1">
        <v>0.86805555555555558</v>
      </c>
      <c r="K1504" s="22">
        <f>HOUR(Flights[[#This Row],[Scheduled Departure]])</f>
        <v>20</v>
      </c>
      <c r="L1504" s="1">
        <v>0.87222222222222223</v>
      </c>
      <c r="M1504">
        <f>(L1504-J1504)*24*60</f>
        <v>5.9999999999999787</v>
      </c>
      <c r="N1504" s="16">
        <f>Flights[[#This Row],[Length (min)]]/60</f>
        <v>1.2166666666666666</v>
      </c>
      <c r="O1504">
        <v>73</v>
      </c>
      <c r="P1504">
        <v>266</v>
      </c>
      <c r="Q1504" s="18">
        <f>IFERROR(Flights[[#This Row],[Distance]]/Flights[[#This Row],[Length (hr)]], "")</f>
        <v>218.63013698630138</v>
      </c>
      <c r="R1504" s="1">
        <v>0.9145833333333333</v>
      </c>
      <c r="S1504" s="1" t="str">
        <f>IF(Flights[[#This Row],[Length (hr)]]&lt;2, "No meal", IF(Flights[[#This Row],[Length (hr)]]&lt;3.5, "Light meal", "Full meal"))</f>
        <v>No meal</v>
      </c>
      <c r="T1504" s="1" t="str">
        <f>IF(AND(Flights[[#This Row],[Airline]]="US Airways", Flights[[#This Row],[Meal]]="Full Meal"), "Yes", "No")</f>
        <v>No</v>
      </c>
      <c r="U1504" s="1">
        <v>0.92291666666666672</v>
      </c>
      <c r="V1504">
        <v>12</v>
      </c>
      <c r="W1504" s="1" t="str">
        <f>IF(Flights[[#This Row],[Arrival Delay]] = "", "Cancelled", IF(Flights[[#This Row],[Arrival Delay]]&gt;15, "Delayed", "On time"))</f>
        <v>On time</v>
      </c>
      <c r="X1504" t="str">
        <f>IF(Flights[[#This Row],[Status]]&lt;&gt;"Delayed","", IF(Flights[[#This Row],[Arrival Delay]]&gt;120, "Severe", IF(Flights[[#This Row],[Arrival Delay]]&gt;60, "Major", "Moderate")))</f>
        <v/>
      </c>
      <c r="Y1504" t="b">
        <v>0</v>
      </c>
      <c r="AA1504" t="str">
        <f>IF(OR(AND(Flights[[#This Row],[Status]]="Cancelled", Flights[[#This Row],[Cancellation Reason]]="Airline/Carrier"), Flights[[#This Row],[Delay Type]]="Severe"), "Yes", "No")</f>
        <v>No</v>
      </c>
    </row>
    <row r="1505" spans="1:27" x14ac:dyDescent="0.3">
      <c r="A1505" s="3">
        <v>42122</v>
      </c>
      <c r="B1505" s="22">
        <f>WEEKNUM(Flights[[#This Row],[Date]], 1)</f>
        <v>18</v>
      </c>
      <c r="C1505" s="22">
        <f>WEEKDAY(Flights[[#This Row],[Date]],1)</f>
        <v>3</v>
      </c>
      <c r="D1505" t="s">
        <v>619</v>
      </c>
      <c r="E1505" t="s">
        <v>1996</v>
      </c>
      <c r="F1505" t="s">
        <v>0</v>
      </c>
      <c r="G1505" t="s">
        <v>15</v>
      </c>
      <c r="H1505" t="str">
        <f>_xlfn.XLOOKUP(Flights[[#This Row],[Destination]], Airports!$A$2:$A$78, Airports!$D$2:$D$78)</f>
        <v>Las Vegas</v>
      </c>
      <c r="I1505" t="str" cm="1">
        <f t="array" ref="I1505">_xlfn.XLOOKUP(Flights[[#This Row],[Destination]],_xlfn._TRO_TRAILING( Airports!A:A),_xlfn._TRO_TRAILING( Airports!E:E), "Not found")</f>
        <v>NV</v>
      </c>
      <c r="J1505" s="1">
        <v>0.86805555555555558</v>
      </c>
      <c r="K1505" s="22">
        <f>HOUR(Flights[[#This Row],[Scheduled Departure]])</f>
        <v>20</v>
      </c>
      <c r="L1505" s="1">
        <v>0.86250000000000004</v>
      </c>
      <c r="M1505">
        <f>(L1505-J1505)*24*60</f>
        <v>-7.9999999999999716</v>
      </c>
      <c r="N1505" s="16">
        <f>Flights[[#This Row],[Length (min)]]/60</f>
        <v>1.0666666666666667</v>
      </c>
      <c r="O1505">
        <v>64</v>
      </c>
      <c r="P1505">
        <v>236</v>
      </c>
      <c r="Q1505" s="18">
        <f>IFERROR(Flights[[#This Row],[Distance]]/Flights[[#This Row],[Length (hr)]], "")</f>
        <v>221.25</v>
      </c>
      <c r="R1505" s="1">
        <v>0.91319444444444442</v>
      </c>
      <c r="S1505" s="1" t="str">
        <f>IF(Flights[[#This Row],[Length (hr)]]&lt;2, "No meal", IF(Flights[[#This Row],[Length (hr)]]&lt;3.5, "Light meal", "Full meal"))</f>
        <v>No meal</v>
      </c>
      <c r="T1505" s="1" t="str">
        <f>IF(AND(Flights[[#This Row],[Airline]]="US Airways", Flights[[#This Row],[Meal]]="Full Meal"), "Yes", "No")</f>
        <v>No</v>
      </c>
      <c r="U1505" s="1">
        <v>0.90694444444444444</v>
      </c>
      <c r="V1505">
        <v>-9</v>
      </c>
      <c r="W1505" s="1" t="str">
        <f>IF(Flights[[#This Row],[Arrival Delay]] = "", "Cancelled", IF(Flights[[#This Row],[Arrival Delay]]&gt;15, "Delayed", "On time"))</f>
        <v>On time</v>
      </c>
      <c r="X1505" t="str">
        <f>IF(Flights[[#This Row],[Status]]&lt;&gt;"Delayed","", IF(Flights[[#This Row],[Arrival Delay]]&gt;120, "Severe", IF(Flights[[#This Row],[Arrival Delay]]&gt;60, "Major", "Moderate")))</f>
        <v/>
      </c>
      <c r="Y1505" t="b">
        <v>0</v>
      </c>
      <c r="AA1505" t="str">
        <f>IF(OR(AND(Flights[[#This Row],[Status]]="Cancelled", Flights[[#This Row],[Cancellation Reason]]="Airline/Carrier"), Flights[[#This Row],[Delay Type]]="Severe"), "Yes", "No")</f>
        <v>No</v>
      </c>
    </row>
    <row r="1506" spans="1:27" x14ac:dyDescent="0.3">
      <c r="A1506" s="3">
        <v>42122</v>
      </c>
      <c r="B1506" s="22">
        <f>WEEKNUM(Flights[[#This Row],[Date]], 1)</f>
        <v>18</v>
      </c>
      <c r="C1506" s="22">
        <f>WEEKDAY(Flights[[#This Row],[Date]],1)</f>
        <v>3</v>
      </c>
      <c r="D1506" t="s">
        <v>656</v>
      </c>
      <c r="E1506" t="s">
        <v>1994</v>
      </c>
      <c r="F1506" t="s">
        <v>0</v>
      </c>
      <c r="G1506" t="s">
        <v>283</v>
      </c>
      <c r="H1506" t="str">
        <f>_xlfn.XLOOKUP(Flights[[#This Row],[Destination]], Airports!$A$2:$A$78, Airports!$D$2:$D$78)</f>
        <v>Fresno</v>
      </c>
      <c r="I1506" t="str" cm="1">
        <f t="array" ref="I1506">_xlfn.XLOOKUP(Flights[[#This Row],[Destination]],_xlfn._TRO_TRAILING( Airports!A:A),_xlfn._TRO_TRAILING( Airports!E:E), "Not found")</f>
        <v>CA</v>
      </c>
      <c r="J1506" s="1">
        <v>0.95486111111111116</v>
      </c>
      <c r="K1506" s="22">
        <f>HOUR(Flights[[#This Row],[Scheduled Departure]])</f>
        <v>22</v>
      </c>
      <c r="L1506" s="1">
        <v>0.97777777777777775</v>
      </c>
      <c r="M1506">
        <f>(L1506-J1506)*24*60</f>
        <v>32.999999999999886</v>
      </c>
      <c r="N1506" s="16">
        <f>Flights[[#This Row],[Length (min)]]/60</f>
        <v>0.91666666666666663</v>
      </c>
      <c r="O1506">
        <v>55</v>
      </c>
      <c r="P1506">
        <v>209</v>
      </c>
      <c r="Q1506" s="18">
        <f>IFERROR(Flights[[#This Row],[Distance]]/Flights[[#This Row],[Length (hr)]], "")</f>
        <v>228</v>
      </c>
      <c r="R1506" s="1">
        <v>0.99930555555555556</v>
      </c>
      <c r="S1506" s="1" t="str">
        <f>IF(Flights[[#This Row],[Length (hr)]]&lt;2, "No meal", IF(Flights[[#This Row],[Length (hr)]]&lt;3.5, "Light meal", "Full meal"))</f>
        <v>No meal</v>
      </c>
      <c r="T1506" s="1" t="str">
        <f>IF(AND(Flights[[#This Row],[Airline]]="US Airways", Flights[[#This Row],[Meal]]="Full Meal"), "Yes", "No")</f>
        <v>No</v>
      </c>
      <c r="U1506" s="1">
        <v>1.5972222222222221E-2</v>
      </c>
      <c r="V1506">
        <v>24</v>
      </c>
      <c r="W1506" s="1" t="str">
        <f>IF(Flights[[#This Row],[Arrival Delay]] = "", "Cancelled", IF(Flights[[#This Row],[Arrival Delay]]&gt;15, "Delayed", "On time"))</f>
        <v>Delayed</v>
      </c>
      <c r="X1506" t="str">
        <f>IF(Flights[[#This Row],[Status]]&lt;&gt;"Delayed","", IF(Flights[[#This Row],[Arrival Delay]]&gt;120, "Severe", IF(Flights[[#This Row],[Arrival Delay]]&gt;60, "Major", "Moderate")))</f>
        <v>Moderate</v>
      </c>
      <c r="Y1506" t="b">
        <v>0</v>
      </c>
      <c r="AA1506" t="str">
        <f>IF(OR(AND(Flights[[#This Row],[Status]]="Cancelled", Flights[[#This Row],[Cancellation Reason]]="Airline/Carrier"), Flights[[#This Row],[Delay Type]]="Severe"), "Yes", "No")</f>
        <v>No</v>
      </c>
    </row>
    <row r="1507" spans="1:27" x14ac:dyDescent="0.3">
      <c r="A1507" s="3">
        <v>42122</v>
      </c>
      <c r="B1507" s="22">
        <f>WEEKNUM(Flights[[#This Row],[Date]], 1)</f>
        <v>18</v>
      </c>
      <c r="C1507" s="22">
        <f>WEEKDAY(Flights[[#This Row],[Date]],1)</f>
        <v>3</v>
      </c>
      <c r="D1507" t="s">
        <v>160</v>
      </c>
      <c r="E1507" t="s">
        <v>1987</v>
      </c>
      <c r="F1507" t="s">
        <v>0</v>
      </c>
      <c r="G1507" t="s">
        <v>2</v>
      </c>
      <c r="H1507" t="str">
        <f>_xlfn.XLOOKUP(Flights[[#This Row],[Destination]], Airports!$A$2:$A$78, Airports!$D$2:$D$78)</f>
        <v>Miami</v>
      </c>
      <c r="I1507" t="str" cm="1">
        <f t="array" ref="I1507">_xlfn.XLOOKUP(Flights[[#This Row],[Destination]],_xlfn._TRO_TRAILING( Airports!A:A),_xlfn._TRO_TRAILING( Airports!E:E), "Not found")</f>
        <v>FL</v>
      </c>
      <c r="J1507" s="1">
        <v>0.98958333333333337</v>
      </c>
      <c r="K1507" s="22">
        <f>HOUR(Flights[[#This Row],[Scheduled Departure]])</f>
        <v>23</v>
      </c>
      <c r="L1507" s="1">
        <v>1.3888888888888889E-3</v>
      </c>
      <c r="M1507">
        <f>(L1507-J1507)*24*60</f>
        <v>-1423</v>
      </c>
      <c r="N1507" s="16">
        <f>Flights[[#This Row],[Length (min)]]/60</f>
        <v>4.8499999999999996</v>
      </c>
      <c r="O1507">
        <v>291</v>
      </c>
      <c r="P1507">
        <v>2342</v>
      </c>
      <c r="Q1507" s="18">
        <f>IFERROR(Flights[[#This Row],[Distance]]/Flights[[#This Row],[Length (hr)]], "")</f>
        <v>482.88659793814435</v>
      </c>
      <c r="R1507" s="1">
        <v>0.31944444444444442</v>
      </c>
      <c r="S1507" s="1" t="str">
        <f>IF(Flights[[#This Row],[Length (hr)]]&lt;2, "No meal", IF(Flights[[#This Row],[Length (hr)]]&lt;3.5, "Light meal", "Full meal"))</f>
        <v>Full meal</v>
      </c>
      <c r="T1507" s="1" t="str">
        <f>IF(AND(Flights[[#This Row],[Airline]]="US Airways", Flights[[#This Row],[Meal]]="Full Meal"), "Yes", "No")</f>
        <v>No</v>
      </c>
      <c r="U1507" s="1">
        <v>0.32847222222222222</v>
      </c>
      <c r="V1507">
        <v>13</v>
      </c>
      <c r="W1507" s="1" t="str">
        <f>IF(Flights[[#This Row],[Arrival Delay]] = "", "Cancelled", IF(Flights[[#This Row],[Arrival Delay]]&gt;15, "Delayed", "On time"))</f>
        <v>On time</v>
      </c>
      <c r="X1507" t="str">
        <f>IF(Flights[[#This Row],[Status]]&lt;&gt;"Delayed","", IF(Flights[[#This Row],[Arrival Delay]]&gt;120, "Severe", IF(Flights[[#This Row],[Arrival Delay]]&gt;60, "Major", "Moderate")))</f>
        <v/>
      </c>
      <c r="Y1507" t="b">
        <v>0</v>
      </c>
      <c r="AA1507" t="str">
        <f>IF(OR(AND(Flights[[#This Row],[Status]]="Cancelled", Flights[[#This Row],[Cancellation Reason]]="Airline/Carrier"), Flights[[#This Row],[Delay Type]]="Severe"), "Yes", "No")</f>
        <v>No</v>
      </c>
    </row>
    <row r="1508" spans="1:27" x14ac:dyDescent="0.3">
      <c r="A1508" s="3">
        <v>42123</v>
      </c>
      <c r="B1508" s="22">
        <f>WEEKNUM(Flights[[#This Row],[Date]], 1)</f>
        <v>18</v>
      </c>
      <c r="C1508" s="22">
        <f>WEEKDAY(Flights[[#This Row],[Date]],1)</f>
        <v>4</v>
      </c>
      <c r="D1508" t="s">
        <v>1061</v>
      </c>
      <c r="E1508" t="s">
        <v>1994</v>
      </c>
      <c r="F1508" t="s">
        <v>0</v>
      </c>
      <c r="G1508" t="s">
        <v>339</v>
      </c>
      <c r="H1508" t="str">
        <f>_xlfn.XLOOKUP(Flights[[#This Row],[Destination]], Airports!$A$2:$A$78, Airports!$D$2:$D$78)</f>
        <v>San Diego</v>
      </c>
      <c r="I1508" t="str" cm="1">
        <f t="array" ref="I1508">_xlfn.XLOOKUP(Flights[[#This Row],[Destination]],_xlfn._TRO_TRAILING( Airports!A:A),_xlfn._TRO_TRAILING( Airports!E:E), "Not found")</f>
        <v>CA</v>
      </c>
      <c r="J1508" s="1">
        <v>0.32291666666666669</v>
      </c>
      <c r="K1508" s="22">
        <f>HOUR(Flights[[#This Row],[Scheduled Departure]])</f>
        <v>7</v>
      </c>
      <c r="L1508" s="1">
        <v>0.32291666666666669</v>
      </c>
      <c r="M1508">
        <f>(L1508-J1508)*24*60</f>
        <v>0</v>
      </c>
      <c r="N1508" s="16">
        <f>Flights[[#This Row],[Length (min)]]/60</f>
        <v>0.68333333333333335</v>
      </c>
      <c r="O1508">
        <v>41</v>
      </c>
      <c r="P1508">
        <v>109</v>
      </c>
      <c r="Q1508" s="18">
        <f>IFERROR(Flights[[#This Row],[Distance]]/Flights[[#This Row],[Length (hr)]], "")</f>
        <v>159.51219512195121</v>
      </c>
      <c r="R1508" s="1">
        <v>0.35625000000000001</v>
      </c>
      <c r="S1508" s="1" t="str">
        <f>IF(Flights[[#This Row],[Length (hr)]]&lt;2, "No meal", IF(Flights[[#This Row],[Length (hr)]]&lt;3.5, "Light meal", "Full meal"))</f>
        <v>No meal</v>
      </c>
      <c r="T1508" s="1" t="str">
        <f>IF(AND(Flights[[#This Row],[Airline]]="US Airways", Flights[[#This Row],[Meal]]="Full Meal"), "Yes", "No")</f>
        <v>No</v>
      </c>
      <c r="U1508" s="1">
        <v>0.35138888888888886</v>
      </c>
      <c r="V1508">
        <v>-7</v>
      </c>
      <c r="W1508" s="1" t="str">
        <f>IF(Flights[[#This Row],[Arrival Delay]] = "", "Cancelled", IF(Flights[[#This Row],[Arrival Delay]]&gt;15, "Delayed", "On time"))</f>
        <v>On time</v>
      </c>
      <c r="X1508" t="str">
        <f>IF(Flights[[#This Row],[Status]]&lt;&gt;"Delayed","", IF(Flights[[#This Row],[Arrival Delay]]&gt;120, "Severe", IF(Flights[[#This Row],[Arrival Delay]]&gt;60, "Major", "Moderate")))</f>
        <v/>
      </c>
      <c r="Y1508" t="b">
        <v>0</v>
      </c>
      <c r="AA1508" t="str">
        <f>IF(OR(AND(Flights[[#This Row],[Status]]="Cancelled", Flights[[#This Row],[Cancellation Reason]]="Airline/Carrier"), Flights[[#This Row],[Delay Type]]="Severe"), "Yes", "No")</f>
        <v>No</v>
      </c>
    </row>
    <row r="1509" spans="1:27" x14ac:dyDescent="0.3">
      <c r="A1509" s="3">
        <v>42123</v>
      </c>
      <c r="B1509" s="22">
        <f>WEEKNUM(Flights[[#This Row],[Date]], 1)</f>
        <v>18</v>
      </c>
      <c r="C1509" s="22">
        <f>WEEKDAY(Flights[[#This Row],[Date]],1)</f>
        <v>4</v>
      </c>
      <c r="D1509" t="s">
        <v>429</v>
      </c>
      <c r="E1509" t="s">
        <v>1994</v>
      </c>
      <c r="F1509" t="s">
        <v>0</v>
      </c>
      <c r="G1509" t="s">
        <v>335</v>
      </c>
      <c r="H1509" t="str">
        <f>_xlfn.XLOOKUP(Flights[[#This Row],[Destination]], Airports!$A$2:$A$78, Airports!$D$2:$D$78)</f>
        <v>Reno</v>
      </c>
      <c r="I1509" t="str" cm="1">
        <f t="array" ref="I1509">_xlfn.XLOOKUP(Flights[[#This Row],[Destination]],_xlfn._TRO_TRAILING( Airports!A:A),_xlfn._TRO_TRAILING( Airports!E:E), "Not found")</f>
        <v>NV</v>
      </c>
      <c r="J1509" s="1">
        <v>0.35416666666666669</v>
      </c>
      <c r="K1509" s="22">
        <f>HOUR(Flights[[#This Row],[Scheduled Departure]])</f>
        <v>8</v>
      </c>
      <c r="L1509" s="1">
        <v>0.35</v>
      </c>
      <c r="M1509">
        <f>(L1509-J1509)*24*60</f>
        <v>-6.0000000000000586</v>
      </c>
      <c r="N1509" s="16">
        <f>Flights[[#This Row],[Length (min)]]/60</f>
        <v>1.5666666666666667</v>
      </c>
      <c r="O1509">
        <v>94</v>
      </c>
      <c r="P1509">
        <v>391</v>
      </c>
      <c r="Q1509" s="18">
        <f>IFERROR(Flights[[#This Row],[Distance]]/Flights[[#This Row],[Length (hr)]], "")</f>
        <v>249.57446808510639</v>
      </c>
      <c r="R1509" s="1">
        <v>0.4201388888888889</v>
      </c>
      <c r="S1509" s="1" t="str">
        <f>IF(Flights[[#This Row],[Length (hr)]]&lt;2, "No meal", IF(Flights[[#This Row],[Length (hr)]]&lt;3.5, "Light meal", "Full meal"))</f>
        <v>No meal</v>
      </c>
      <c r="T1509" s="1" t="str">
        <f>IF(AND(Flights[[#This Row],[Airline]]="US Airways", Flights[[#This Row],[Meal]]="Full Meal"), "Yes", "No")</f>
        <v>No</v>
      </c>
      <c r="U1509" s="1">
        <v>0.4152777777777778</v>
      </c>
      <c r="V1509">
        <v>-7</v>
      </c>
      <c r="W1509" s="1" t="str">
        <f>IF(Flights[[#This Row],[Arrival Delay]] = "", "Cancelled", IF(Flights[[#This Row],[Arrival Delay]]&gt;15, "Delayed", "On time"))</f>
        <v>On time</v>
      </c>
      <c r="X1509" t="str">
        <f>IF(Flights[[#This Row],[Status]]&lt;&gt;"Delayed","", IF(Flights[[#This Row],[Arrival Delay]]&gt;120, "Severe", IF(Flights[[#This Row],[Arrival Delay]]&gt;60, "Major", "Moderate")))</f>
        <v/>
      </c>
      <c r="Y1509" t="b">
        <v>0</v>
      </c>
      <c r="AA1509" t="str">
        <f>IF(OR(AND(Flights[[#This Row],[Status]]="Cancelled", Flights[[#This Row],[Cancellation Reason]]="Airline/Carrier"), Flights[[#This Row],[Delay Type]]="Severe"), "Yes", "No")</f>
        <v>No</v>
      </c>
    </row>
    <row r="1510" spans="1:27" x14ac:dyDescent="0.3">
      <c r="A1510" s="3">
        <v>42123</v>
      </c>
      <c r="B1510" s="22">
        <f>WEEKNUM(Flights[[#This Row],[Date]], 1)</f>
        <v>18</v>
      </c>
      <c r="C1510" s="22">
        <f>WEEKDAY(Flights[[#This Row],[Date]],1)</f>
        <v>4</v>
      </c>
      <c r="D1510" t="s">
        <v>423</v>
      </c>
      <c r="E1510" t="s">
        <v>1997</v>
      </c>
      <c r="F1510" t="s">
        <v>0</v>
      </c>
      <c r="G1510" t="s">
        <v>17</v>
      </c>
      <c r="H1510" t="str">
        <f>_xlfn.XLOOKUP(Flights[[#This Row],[Destination]], Airports!$A$2:$A$78, Airports!$D$2:$D$78)</f>
        <v>Honolulu</v>
      </c>
      <c r="I1510" t="str" cm="1">
        <f t="array" ref="I1510">_xlfn.XLOOKUP(Flights[[#This Row],[Destination]],_xlfn._TRO_TRAILING( Airports!A:A),_xlfn._TRO_TRAILING( Airports!E:E), "Not found")</f>
        <v>HI</v>
      </c>
      <c r="J1510" s="1">
        <v>0.3611111111111111</v>
      </c>
      <c r="K1510" s="22">
        <f>HOUR(Flights[[#This Row],[Scheduled Departure]])</f>
        <v>8</v>
      </c>
      <c r="L1510" s="1">
        <v>0.35486111111111113</v>
      </c>
      <c r="M1510">
        <f>(L1510-J1510)*24*60</f>
        <v>-8.999999999999968</v>
      </c>
      <c r="N1510" s="16">
        <f>Flights[[#This Row],[Length (min)]]/60</f>
        <v>5.6833333333333336</v>
      </c>
      <c r="O1510">
        <v>341</v>
      </c>
      <c r="P1510">
        <v>2556</v>
      </c>
      <c r="Q1510" s="18">
        <f>IFERROR(Flights[[#This Row],[Distance]]/Flights[[#This Row],[Length (hr)]], "")</f>
        <v>449.73607038123163</v>
      </c>
      <c r="R1510" s="1">
        <v>0.47569444444444442</v>
      </c>
      <c r="S1510" s="1" t="str">
        <f>IF(Flights[[#This Row],[Length (hr)]]&lt;2, "No meal", IF(Flights[[#This Row],[Length (hr)]]&lt;3.5, "Light meal", "Full meal"))</f>
        <v>Full meal</v>
      </c>
      <c r="T1510" s="1" t="str">
        <f>IF(AND(Flights[[#This Row],[Airline]]="US Airways", Flights[[#This Row],[Meal]]="Full Meal"), "Yes", "No")</f>
        <v>No</v>
      </c>
      <c r="U1510" s="1">
        <v>0.46666666666666667</v>
      </c>
      <c r="V1510">
        <v>-13</v>
      </c>
      <c r="W1510" s="1" t="str">
        <f>IF(Flights[[#This Row],[Arrival Delay]] = "", "Cancelled", IF(Flights[[#This Row],[Arrival Delay]]&gt;15, "Delayed", "On time"))</f>
        <v>On time</v>
      </c>
      <c r="X1510" t="str">
        <f>IF(Flights[[#This Row],[Status]]&lt;&gt;"Delayed","", IF(Flights[[#This Row],[Arrival Delay]]&gt;120, "Severe", IF(Flights[[#This Row],[Arrival Delay]]&gt;60, "Major", "Moderate")))</f>
        <v/>
      </c>
      <c r="Y1510" t="b">
        <v>0</v>
      </c>
      <c r="AA1510" t="str">
        <f>IF(OR(AND(Flights[[#This Row],[Status]]="Cancelled", Flights[[#This Row],[Cancellation Reason]]="Airline/Carrier"), Flights[[#This Row],[Delay Type]]="Severe"), "Yes", "No")</f>
        <v>No</v>
      </c>
    </row>
    <row r="1511" spans="1:27" x14ac:dyDescent="0.3">
      <c r="A1511" s="3">
        <v>42123</v>
      </c>
      <c r="B1511" s="22">
        <f>WEEKNUM(Flights[[#This Row],[Date]], 1)</f>
        <v>18</v>
      </c>
      <c r="C1511" s="22">
        <f>WEEKDAY(Flights[[#This Row],[Date]],1)</f>
        <v>4</v>
      </c>
      <c r="D1511" t="s">
        <v>53</v>
      </c>
      <c r="E1511" t="s">
        <v>1987</v>
      </c>
      <c r="F1511" t="s">
        <v>0</v>
      </c>
      <c r="G1511" t="s">
        <v>20</v>
      </c>
      <c r="H1511" t="str">
        <f>_xlfn.XLOOKUP(Flights[[#This Row],[Destination]], Airports!$A$2:$A$78, Airports!$D$2:$D$78)</f>
        <v>Kahului</v>
      </c>
      <c r="I1511" t="str" cm="1">
        <f t="array" ref="I1511">_xlfn.XLOOKUP(Flights[[#This Row],[Destination]],_xlfn._TRO_TRAILING( Airports!A:A),_xlfn._TRO_TRAILING( Airports!E:E), "Not found")</f>
        <v>HI</v>
      </c>
      <c r="J1511" s="1">
        <v>0.375</v>
      </c>
      <c r="K1511" s="22">
        <f>HOUR(Flights[[#This Row],[Scheduled Departure]])</f>
        <v>9</v>
      </c>
      <c r="L1511" s="1">
        <v>0.36805555555555558</v>
      </c>
      <c r="M1511">
        <f>(L1511-J1511)*24*60</f>
        <v>-9.9999999999999645</v>
      </c>
      <c r="N1511" s="16">
        <f>Flights[[#This Row],[Length (min)]]/60</f>
        <v>5.7666666666666666</v>
      </c>
      <c r="O1511">
        <v>346</v>
      </c>
      <c r="P1511">
        <v>2486</v>
      </c>
      <c r="Q1511" s="18">
        <f>IFERROR(Flights[[#This Row],[Distance]]/Flights[[#This Row],[Length (hr)]], "")</f>
        <v>431.09826589595377</v>
      </c>
      <c r="R1511" s="1">
        <v>0.49166666666666664</v>
      </c>
      <c r="S1511" s="1" t="str">
        <f>IF(Flights[[#This Row],[Length (hr)]]&lt;2, "No meal", IF(Flights[[#This Row],[Length (hr)]]&lt;3.5, "Light meal", "Full meal"))</f>
        <v>Full meal</v>
      </c>
      <c r="T1511" s="1" t="str">
        <f>IF(AND(Flights[[#This Row],[Airline]]="US Airways", Flights[[#This Row],[Meal]]="Full Meal"), "Yes", "No")</f>
        <v>No</v>
      </c>
      <c r="U1511" s="1">
        <v>0.48333333333333334</v>
      </c>
      <c r="V1511">
        <v>-12</v>
      </c>
      <c r="W1511" s="1" t="str">
        <f>IF(Flights[[#This Row],[Arrival Delay]] = "", "Cancelled", IF(Flights[[#This Row],[Arrival Delay]]&gt;15, "Delayed", "On time"))</f>
        <v>On time</v>
      </c>
      <c r="X1511" t="str">
        <f>IF(Flights[[#This Row],[Status]]&lt;&gt;"Delayed","", IF(Flights[[#This Row],[Arrival Delay]]&gt;120, "Severe", IF(Flights[[#This Row],[Arrival Delay]]&gt;60, "Major", "Moderate")))</f>
        <v/>
      </c>
      <c r="Y1511" t="b">
        <v>0</v>
      </c>
      <c r="AA1511" t="str">
        <f>IF(OR(AND(Flights[[#This Row],[Status]]="Cancelled", Flights[[#This Row],[Cancellation Reason]]="Airline/Carrier"), Flights[[#This Row],[Delay Type]]="Severe"), "Yes", "No")</f>
        <v>No</v>
      </c>
    </row>
    <row r="1512" spans="1:27" x14ac:dyDescent="0.3">
      <c r="A1512" s="3">
        <v>42123</v>
      </c>
      <c r="B1512" s="22">
        <f>WEEKNUM(Flights[[#This Row],[Date]], 1)</f>
        <v>18</v>
      </c>
      <c r="C1512" s="22">
        <f>WEEKDAY(Flights[[#This Row],[Date]],1)</f>
        <v>4</v>
      </c>
      <c r="D1512" t="s">
        <v>161</v>
      </c>
      <c r="E1512" t="s">
        <v>1987</v>
      </c>
      <c r="F1512" t="s">
        <v>0</v>
      </c>
      <c r="G1512" t="s">
        <v>15</v>
      </c>
      <c r="H1512" t="str">
        <f>_xlfn.XLOOKUP(Flights[[#This Row],[Destination]], Airports!$A$2:$A$78, Airports!$D$2:$D$78)</f>
        <v>Las Vegas</v>
      </c>
      <c r="I1512" t="str" cm="1">
        <f t="array" ref="I1512">_xlfn.XLOOKUP(Flights[[#This Row],[Destination]],_xlfn._TRO_TRAILING( Airports!A:A),_xlfn._TRO_TRAILING( Airports!E:E), "Not found")</f>
        <v>NV</v>
      </c>
      <c r="J1512" s="1">
        <v>0.3888888888888889</v>
      </c>
      <c r="K1512" s="22">
        <f>HOUR(Flights[[#This Row],[Scheduled Departure]])</f>
        <v>9</v>
      </c>
      <c r="L1512" s="1">
        <v>0.38611111111111113</v>
      </c>
      <c r="M1512">
        <f>(L1512-J1512)*24*60</f>
        <v>-3.9999999999999858</v>
      </c>
      <c r="N1512" s="16">
        <f>Flights[[#This Row],[Length (min)]]/60</f>
        <v>1.1833333333333333</v>
      </c>
      <c r="O1512">
        <v>71</v>
      </c>
      <c r="P1512">
        <v>236</v>
      </c>
      <c r="Q1512" s="18">
        <f>IFERROR(Flights[[#This Row],[Distance]]/Flights[[#This Row],[Length (hr)]], "")</f>
        <v>199.43661971830986</v>
      </c>
      <c r="R1512" s="1">
        <v>0.43819444444444444</v>
      </c>
      <c r="S1512" s="1" t="str">
        <f>IF(Flights[[#This Row],[Length (hr)]]&lt;2, "No meal", IF(Flights[[#This Row],[Length (hr)]]&lt;3.5, "Light meal", "Full meal"))</f>
        <v>No meal</v>
      </c>
      <c r="T1512" s="1" t="str">
        <f>IF(AND(Flights[[#This Row],[Airline]]="US Airways", Flights[[#This Row],[Meal]]="Full Meal"), "Yes", "No")</f>
        <v>No</v>
      </c>
      <c r="U1512" s="1">
        <v>0.43541666666666667</v>
      </c>
      <c r="V1512">
        <v>-4</v>
      </c>
      <c r="W1512" s="1" t="str">
        <f>IF(Flights[[#This Row],[Arrival Delay]] = "", "Cancelled", IF(Flights[[#This Row],[Arrival Delay]]&gt;15, "Delayed", "On time"))</f>
        <v>On time</v>
      </c>
      <c r="X1512" t="str">
        <f>IF(Flights[[#This Row],[Status]]&lt;&gt;"Delayed","", IF(Flights[[#This Row],[Arrival Delay]]&gt;120, "Severe", IF(Flights[[#This Row],[Arrival Delay]]&gt;60, "Major", "Moderate")))</f>
        <v/>
      </c>
      <c r="Y1512" t="b">
        <v>0</v>
      </c>
      <c r="AA1512" t="str">
        <f>IF(OR(AND(Flights[[#This Row],[Status]]="Cancelled", Flights[[#This Row],[Cancellation Reason]]="Airline/Carrier"), Flights[[#This Row],[Delay Type]]="Severe"), "Yes", "No")</f>
        <v>No</v>
      </c>
    </row>
    <row r="1513" spans="1:27" x14ac:dyDescent="0.3">
      <c r="A1513" s="3">
        <v>42123</v>
      </c>
      <c r="B1513" s="22">
        <f>WEEKNUM(Flights[[#This Row],[Date]], 1)</f>
        <v>18</v>
      </c>
      <c r="C1513" s="22">
        <f>WEEKDAY(Flights[[#This Row],[Date]],1)</f>
        <v>4</v>
      </c>
      <c r="D1513" t="s">
        <v>1259</v>
      </c>
      <c r="E1513" t="s">
        <v>1989</v>
      </c>
      <c r="F1513" t="s">
        <v>0</v>
      </c>
      <c r="G1513" t="s">
        <v>31</v>
      </c>
      <c r="H1513" t="str">
        <f>_xlfn.XLOOKUP(Flights[[#This Row],[Destination]], Airports!$A$2:$A$78, Airports!$D$2:$D$78)</f>
        <v>Raleigh</v>
      </c>
      <c r="I1513" t="str" cm="1">
        <f t="array" ref="I1513">_xlfn.XLOOKUP(Flights[[#This Row],[Destination]],_xlfn._TRO_TRAILING( Airports!A:A),_xlfn._TRO_TRAILING( Airports!E:E), "Not found")</f>
        <v>NC</v>
      </c>
      <c r="J1513" s="1">
        <v>0.43055555555555558</v>
      </c>
      <c r="K1513" s="22">
        <f>HOUR(Flights[[#This Row],[Scheduled Departure]])</f>
        <v>10</v>
      </c>
      <c r="L1513" s="1">
        <v>0.42916666666666664</v>
      </c>
      <c r="M1513">
        <f>(L1513-J1513)*24*60</f>
        <v>-2.0000000000000728</v>
      </c>
      <c r="N1513" s="16">
        <f>Flights[[#This Row],[Length (min)]]/60</f>
        <v>4.75</v>
      </c>
      <c r="O1513">
        <v>285</v>
      </c>
      <c r="P1513">
        <v>2239</v>
      </c>
      <c r="Q1513" s="18">
        <f>IFERROR(Flights[[#This Row],[Distance]]/Flights[[#This Row],[Length (hr)]], "")</f>
        <v>471.36842105263156</v>
      </c>
      <c r="R1513" s="1">
        <v>0.75208333333333333</v>
      </c>
      <c r="S1513" s="1" t="str">
        <f>IF(Flights[[#This Row],[Length (hr)]]&lt;2, "No meal", IF(Flights[[#This Row],[Length (hr)]]&lt;3.5, "Light meal", "Full meal"))</f>
        <v>Full meal</v>
      </c>
      <c r="T1513" s="1" t="str">
        <f>IF(AND(Flights[[#This Row],[Airline]]="US Airways", Flights[[#This Row],[Meal]]="Full Meal"), "Yes", "No")</f>
        <v>No</v>
      </c>
      <c r="U1513" s="1">
        <v>0.75208333333333333</v>
      </c>
      <c r="V1513">
        <v>0</v>
      </c>
      <c r="W1513" s="1" t="str">
        <f>IF(Flights[[#This Row],[Arrival Delay]] = "", "Cancelled", IF(Flights[[#This Row],[Arrival Delay]]&gt;15, "Delayed", "On time"))</f>
        <v>On time</v>
      </c>
      <c r="X1513" t="str">
        <f>IF(Flights[[#This Row],[Status]]&lt;&gt;"Delayed","", IF(Flights[[#This Row],[Arrival Delay]]&gt;120, "Severe", IF(Flights[[#This Row],[Arrival Delay]]&gt;60, "Major", "Moderate")))</f>
        <v/>
      </c>
      <c r="Y1513" t="b">
        <v>0</v>
      </c>
      <c r="AA1513" t="str">
        <f>IF(OR(AND(Flights[[#This Row],[Status]]="Cancelled", Flights[[#This Row],[Cancellation Reason]]="Airline/Carrier"), Flights[[#This Row],[Delay Type]]="Severe"), "Yes", "No")</f>
        <v>No</v>
      </c>
    </row>
    <row r="1514" spans="1:27" x14ac:dyDescent="0.3">
      <c r="A1514" s="3">
        <v>42123</v>
      </c>
      <c r="B1514" s="22">
        <f>WEEKNUM(Flights[[#This Row],[Date]], 1)</f>
        <v>18</v>
      </c>
      <c r="C1514" s="22">
        <f>WEEKDAY(Flights[[#This Row],[Date]],1)</f>
        <v>4</v>
      </c>
      <c r="D1514" t="s">
        <v>1301</v>
      </c>
      <c r="E1514" t="s">
        <v>1995</v>
      </c>
      <c r="F1514" t="s">
        <v>0</v>
      </c>
      <c r="G1514" t="s">
        <v>318</v>
      </c>
      <c r="H1514" t="str">
        <f>_xlfn.XLOOKUP(Flights[[#This Row],[Destination]], Airports!$A$2:$A$78, Airports!$D$2:$D$78)</f>
        <v>Oakland</v>
      </c>
      <c r="I1514" t="str" cm="1">
        <f t="array" ref="I1514">_xlfn.XLOOKUP(Flights[[#This Row],[Destination]],_xlfn._TRO_TRAILING( Airports!A:A),_xlfn._TRO_TRAILING( Airports!E:E), "Not found")</f>
        <v>CA</v>
      </c>
      <c r="J1514" s="1">
        <v>0.46875</v>
      </c>
      <c r="K1514" s="22">
        <f>HOUR(Flights[[#This Row],[Scheduled Departure]])</f>
        <v>11</v>
      </c>
      <c r="L1514" s="1">
        <v>0.46944444444444444</v>
      </c>
      <c r="M1514">
        <f>(L1514-J1514)*24*60</f>
        <v>0.99999999999999645</v>
      </c>
      <c r="N1514" s="16">
        <f>Flights[[#This Row],[Length (min)]]/60</f>
        <v>1.0666666666666667</v>
      </c>
      <c r="O1514">
        <v>64</v>
      </c>
      <c r="P1514">
        <v>337</v>
      </c>
      <c r="Q1514" s="18">
        <f>IFERROR(Flights[[#This Row],[Distance]]/Flights[[#This Row],[Length (hr)]], "")</f>
        <v>315.9375</v>
      </c>
      <c r="R1514" s="1">
        <v>0.52083333333333337</v>
      </c>
      <c r="S1514" s="1" t="str">
        <f>IF(Flights[[#This Row],[Length (hr)]]&lt;2, "No meal", IF(Flights[[#This Row],[Length (hr)]]&lt;3.5, "Light meal", "Full meal"))</f>
        <v>No meal</v>
      </c>
      <c r="T1514" s="1" t="str">
        <f>IF(AND(Flights[[#This Row],[Airline]]="US Airways", Flights[[#This Row],[Meal]]="Full Meal"), "Yes", "No")</f>
        <v>No</v>
      </c>
      <c r="U1514" s="1">
        <v>0.51388888888888884</v>
      </c>
      <c r="V1514">
        <v>-10</v>
      </c>
      <c r="W1514" s="1" t="str">
        <f>IF(Flights[[#This Row],[Arrival Delay]] = "", "Cancelled", IF(Flights[[#This Row],[Arrival Delay]]&gt;15, "Delayed", "On time"))</f>
        <v>On time</v>
      </c>
      <c r="X1514" t="str">
        <f>IF(Flights[[#This Row],[Status]]&lt;&gt;"Delayed","", IF(Flights[[#This Row],[Arrival Delay]]&gt;120, "Severe", IF(Flights[[#This Row],[Arrival Delay]]&gt;60, "Major", "Moderate")))</f>
        <v/>
      </c>
      <c r="Y1514" t="b">
        <v>0</v>
      </c>
      <c r="AA1514" t="str">
        <f>IF(OR(AND(Flights[[#This Row],[Status]]="Cancelled", Flights[[#This Row],[Cancellation Reason]]="Airline/Carrier"), Flights[[#This Row],[Delay Type]]="Severe"), "Yes", "No")</f>
        <v>No</v>
      </c>
    </row>
    <row r="1515" spans="1:27" x14ac:dyDescent="0.3">
      <c r="A1515" s="3">
        <v>42123</v>
      </c>
      <c r="B1515" s="22">
        <f>WEEKNUM(Flights[[#This Row],[Date]], 1)</f>
        <v>18</v>
      </c>
      <c r="C1515" s="22">
        <f>WEEKDAY(Flights[[#This Row],[Date]],1)</f>
        <v>4</v>
      </c>
      <c r="D1515" t="s">
        <v>1037</v>
      </c>
      <c r="E1515" t="s">
        <v>1990</v>
      </c>
      <c r="F1515" t="s">
        <v>0</v>
      </c>
      <c r="G1515" t="s">
        <v>273</v>
      </c>
      <c r="H1515" t="str">
        <f>_xlfn.XLOOKUP(Flights[[#This Row],[Destination]], Airports!$A$2:$A$78, Airports!$D$2:$D$78)</f>
        <v>Denver</v>
      </c>
      <c r="I1515" t="str" cm="1">
        <f t="array" ref="I1515">_xlfn.XLOOKUP(Flights[[#This Row],[Destination]],_xlfn._TRO_TRAILING( Airports!A:A),_xlfn._TRO_TRAILING( Airports!E:E), "Not found")</f>
        <v>CO</v>
      </c>
      <c r="J1515" s="1">
        <v>0.53194444444444444</v>
      </c>
      <c r="K1515" s="22">
        <f>HOUR(Flights[[#This Row],[Scheduled Departure]])</f>
        <v>12</v>
      </c>
      <c r="L1515" s="1">
        <v>0.52847222222222223</v>
      </c>
      <c r="M1515">
        <f>(L1515-J1515)*24*60</f>
        <v>-4.9999999999999822</v>
      </c>
      <c r="N1515" s="16">
        <f>Flights[[#This Row],[Length (min)]]/60</f>
        <v>2.25</v>
      </c>
      <c r="O1515">
        <v>135</v>
      </c>
      <c r="P1515">
        <v>862</v>
      </c>
      <c r="Q1515" s="18">
        <f>IFERROR(Flights[[#This Row],[Distance]]/Flights[[#This Row],[Length (hr)]], "")</f>
        <v>383.11111111111109</v>
      </c>
      <c r="R1515" s="1">
        <v>0.66874999999999996</v>
      </c>
      <c r="S1515" s="1" t="str">
        <f>IF(Flights[[#This Row],[Length (hr)]]&lt;2, "No meal", IF(Flights[[#This Row],[Length (hr)]]&lt;3.5, "Light meal", "Full meal"))</f>
        <v>Light meal</v>
      </c>
      <c r="T1515" s="1" t="str">
        <f>IF(AND(Flights[[#This Row],[Airline]]="US Airways", Flights[[#This Row],[Meal]]="Full Meal"), "Yes", "No")</f>
        <v>No</v>
      </c>
      <c r="U1515" s="1">
        <v>0.66388888888888886</v>
      </c>
      <c r="V1515">
        <v>-7</v>
      </c>
      <c r="W1515" s="1" t="str">
        <f>IF(Flights[[#This Row],[Arrival Delay]] = "", "Cancelled", IF(Flights[[#This Row],[Arrival Delay]]&gt;15, "Delayed", "On time"))</f>
        <v>On time</v>
      </c>
      <c r="X1515" t="str">
        <f>IF(Flights[[#This Row],[Status]]&lt;&gt;"Delayed","", IF(Flights[[#This Row],[Arrival Delay]]&gt;120, "Severe", IF(Flights[[#This Row],[Arrival Delay]]&gt;60, "Major", "Moderate")))</f>
        <v/>
      </c>
      <c r="Y1515" t="b">
        <v>0</v>
      </c>
      <c r="AA1515" t="str">
        <f>IF(OR(AND(Flights[[#This Row],[Status]]="Cancelled", Flights[[#This Row],[Cancellation Reason]]="Airline/Carrier"), Flights[[#This Row],[Delay Type]]="Severe"), "Yes", "No")</f>
        <v>No</v>
      </c>
    </row>
    <row r="1516" spans="1:27" x14ac:dyDescent="0.3">
      <c r="A1516" s="3">
        <v>42123</v>
      </c>
      <c r="B1516" s="22">
        <f>WEEKNUM(Flights[[#This Row],[Date]], 1)</f>
        <v>18</v>
      </c>
      <c r="C1516" s="22">
        <f>WEEKDAY(Flights[[#This Row],[Date]],1)</f>
        <v>4</v>
      </c>
      <c r="D1516" t="s">
        <v>67</v>
      </c>
      <c r="E1516" t="s">
        <v>1987</v>
      </c>
      <c r="F1516" t="s">
        <v>0</v>
      </c>
      <c r="G1516" t="s">
        <v>6</v>
      </c>
      <c r="H1516" t="str">
        <f>_xlfn.XLOOKUP(Flights[[#This Row],[Destination]], Airports!$A$2:$A$78, Airports!$D$2:$D$78)</f>
        <v>Nashville</v>
      </c>
      <c r="I1516" t="str" cm="1">
        <f t="array" ref="I1516">_xlfn.XLOOKUP(Flights[[#This Row],[Destination]],_xlfn._TRO_TRAILING( Airports!A:A),_xlfn._TRO_TRAILING( Airports!E:E), "Not found")</f>
        <v>TN</v>
      </c>
      <c r="J1516" s="1">
        <v>0.55902777777777779</v>
      </c>
      <c r="K1516" s="22">
        <f>HOUR(Flights[[#This Row],[Scheduled Departure]])</f>
        <v>13</v>
      </c>
      <c r="L1516" s="1">
        <v>0.55555555555555558</v>
      </c>
      <c r="M1516">
        <f>(L1516-J1516)*24*60</f>
        <v>-4.9999999999999822</v>
      </c>
      <c r="N1516" s="16">
        <f>Flights[[#This Row],[Length (min)]]/60</f>
        <v>4.0666666666666664</v>
      </c>
      <c r="O1516">
        <v>244</v>
      </c>
      <c r="P1516">
        <v>1797</v>
      </c>
      <c r="Q1516" s="18">
        <f>IFERROR(Flights[[#This Row],[Distance]]/Flights[[#This Row],[Length (hr)]], "")</f>
        <v>441.88524590163939</v>
      </c>
      <c r="R1516" s="1">
        <v>0.80972222222222223</v>
      </c>
      <c r="S1516" s="1" t="str">
        <f>IF(Flights[[#This Row],[Length (hr)]]&lt;2, "No meal", IF(Flights[[#This Row],[Length (hr)]]&lt;3.5, "Light meal", "Full meal"))</f>
        <v>Full meal</v>
      </c>
      <c r="T1516" s="1" t="str">
        <f>IF(AND(Flights[[#This Row],[Airline]]="US Airways", Flights[[#This Row],[Meal]]="Full Meal"), "Yes", "No")</f>
        <v>No</v>
      </c>
      <c r="U1516" s="1">
        <v>0.80833333333333335</v>
      </c>
      <c r="V1516">
        <v>-2</v>
      </c>
      <c r="W1516" s="1" t="str">
        <f>IF(Flights[[#This Row],[Arrival Delay]] = "", "Cancelled", IF(Flights[[#This Row],[Arrival Delay]]&gt;15, "Delayed", "On time"))</f>
        <v>On time</v>
      </c>
      <c r="X1516" t="str">
        <f>IF(Flights[[#This Row],[Status]]&lt;&gt;"Delayed","", IF(Flights[[#This Row],[Arrival Delay]]&gt;120, "Severe", IF(Flights[[#This Row],[Arrival Delay]]&gt;60, "Major", "Moderate")))</f>
        <v/>
      </c>
      <c r="Y1516" t="b">
        <v>0</v>
      </c>
      <c r="AA1516" t="str">
        <f>IF(OR(AND(Flights[[#This Row],[Status]]="Cancelled", Flights[[#This Row],[Cancellation Reason]]="Airline/Carrier"), Flights[[#This Row],[Delay Type]]="Severe"), "Yes", "No")</f>
        <v>No</v>
      </c>
    </row>
    <row r="1517" spans="1:27" x14ac:dyDescent="0.3">
      <c r="A1517" s="3">
        <v>42123</v>
      </c>
      <c r="B1517" s="22">
        <f>WEEKNUM(Flights[[#This Row],[Date]], 1)</f>
        <v>18</v>
      </c>
      <c r="C1517" s="22">
        <f>WEEKDAY(Flights[[#This Row],[Date]],1)</f>
        <v>4</v>
      </c>
      <c r="D1517" t="s">
        <v>563</v>
      </c>
      <c r="E1517" t="s">
        <v>1990</v>
      </c>
      <c r="F1517" t="s">
        <v>0</v>
      </c>
      <c r="G1517" t="s">
        <v>4</v>
      </c>
      <c r="H1517" t="str">
        <f>_xlfn.XLOOKUP(Flights[[#This Row],[Destination]], Airports!$A$2:$A$78, Airports!$D$2:$D$78)</f>
        <v>Chicago</v>
      </c>
      <c r="I1517" t="str" cm="1">
        <f t="array" ref="I1517">_xlfn.XLOOKUP(Flights[[#This Row],[Destination]],_xlfn._TRO_TRAILING( Airports!A:A),_xlfn._TRO_TRAILING( Airports!E:E), "Not found")</f>
        <v>IL</v>
      </c>
      <c r="J1517" s="1">
        <v>0.70625000000000004</v>
      </c>
      <c r="K1517" s="22">
        <f>HOUR(Flights[[#This Row],[Scheduled Departure]])</f>
        <v>16</v>
      </c>
      <c r="L1517" s="1">
        <v>0.7</v>
      </c>
      <c r="M1517">
        <f>(L1517-J1517)*24*60</f>
        <v>-9.0000000000001279</v>
      </c>
      <c r="N1517" s="16">
        <f>Flights[[#This Row],[Length (min)]]/60</f>
        <v>4.25</v>
      </c>
      <c r="O1517">
        <v>255</v>
      </c>
      <c r="P1517">
        <v>1744</v>
      </c>
      <c r="Q1517" s="18">
        <f>IFERROR(Flights[[#This Row],[Distance]]/Flights[[#This Row],[Length (hr)]], "")</f>
        <v>410.35294117647061</v>
      </c>
      <c r="R1517" s="1">
        <v>0.96527777777777779</v>
      </c>
      <c r="S1517" s="1" t="str">
        <f>IF(Flights[[#This Row],[Length (hr)]]&lt;2, "No meal", IF(Flights[[#This Row],[Length (hr)]]&lt;3.5, "Light meal", "Full meal"))</f>
        <v>Full meal</v>
      </c>
      <c r="T1517" s="1" t="str">
        <f>IF(AND(Flights[[#This Row],[Airline]]="US Airways", Flights[[#This Row],[Meal]]="Full Meal"), "Yes", "No")</f>
        <v>No</v>
      </c>
      <c r="U1517" s="1">
        <v>0.9604166666666667</v>
      </c>
      <c r="V1517">
        <v>-7</v>
      </c>
      <c r="W1517" s="1" t="str">
        <f>IF(Flights[[#This Row],[Arrival Delay]] = "", "Cancelled", IF(Flights[[#This Row],[Arrival Delay]]&gt;15, "Delayed", "On time"))</f>
        <v>On time</v>
      </c>
      <c r="X1517" t="str">
        <f>IF(Flights[[#This Row],[Status]]&lt;&gt;"Delayed","", IF(Flights[[#This Row],[Arrival Delay]]&gt;120, "Severe", IF(Flights[[#This Row],[Arrival Delay]]&gt;60, "Major", "Moderate")))</f>
        <v/>
      </c>
      <c r="Y1517" t="b">
        <v>0</v>
      </c>
      <c r="AA1517" t="str">
        <f>IF(OR(AND(Flights[[#This Row],[Status]]="Cancelled", Flights[[#This Row],[Cancellation Reason]]="Airline/Carrier"), Flights[[#This Row],[Delay Type]]="Severe"), "Yes", "No")</f>
        <v>No</v>
      </c>
    </row>
    <row r="1518" spans="1:27" x14ac:dyDescent="0.3">
      <c r="A1518" s="3">
        <v>42123</v>
      </c>
      <c r="B1518" s="22">
        <f>WEEKNUM(Flights[[#This Row],[Date]], 1)</f>
        <v>18</v>
      </c>
      <c r="C1518" s="22">
        <f>WEEKDAY(Flights[[#This Row],[Date]],1)</f>
        <v>4</v>
      </c>
      <c r="D1518" t="s">
        <v>1323</v>
      </c>
      <c r="E1518" t="s">
        <v>1995</v>
      </c>
      <c r="F1518" t="s">
        <v>0</v>
      </c>
      <c r="G1518" t="s">
        <v>9</v>
      </c>
      <c r="H1518" t="str">
        <f>_xlfn.XLOOKUP(Flights[[#This Row],[Destination]], Airports!$A$2:$A$78, Airports!$D$2:$D$78)</f>
        <v>San Francisco</v>
      </c>
      <c r="I1518" t="str" cm="1">
        <f t="array" ref="I1518">_xlfn.XLOOKUP(Flights[[#This Row],[Destination]],_xlfn._TRO_TRAILING( Airports!A:A),_xlfn._TRO_TRAILING( Airports!E:E), "Not found")</f>
        <v>CA</v>
      </c>
      <c r="J1518" s="1">
        <v>0.71180555555555558</v>
      </c>
      <c r="K1518" s="22">
        <f>HOUR(Flights[[#This Row],[Scheduled Departure]])</f>
        <v>17</v>
      </c>
      <c r="L1518" s="1">
        <v>0.70972222222222225</v>
      </c>
      <c r="M1518">
        <f>(L1518-J1518)*24*60</f>
        <v>-2.9999999999999893</v>
      </c>
      <c r="N1518" s="16">
        <f>Flights[[#This Row],[Length (min)]]/60</f>
        <v>1.0333333333333334</v>
      </c>
      <c r="O1518">
        <v>62</v>
      </c>
      <c r="P1518">
        <v>337</v>
      </c>
      <c r="Q1518" s="18">
        <f>IFERROR(Flights[[#This Row],[Distance]]/Flights[[#This Row],[Length (hr)]], "")</f>
        <v>326.12903225806446</v>
      </c>
      <c r="R1518" s="1">
        <v>0.76388888888888884</v>
      </c>
      <c r="S1518" s="1" t="str">
        <f>IF(Flights[[#This Row],[Length (hr)]]&lt;2, "No meal", IF(Flights[[#This Row],[Length (hr)]]&lt;3.5, "Light meal", "Full meal"))</f>
        <v>No meal</v>
      </c>
      <c r="T1518" s="1" t="str">
        <f>IF(AND(Flights[[#This Row],[Airline]]="US Airways", Flights[[#This Row],[Meal]]="Full Meal"), "Yes", "No")</f>
        <v>No</v>
      </c>
      <c r="U1518" s="1">
        <v>0.75277777777777777</v>
      </c>
      <c r="V1518">
        <v>-16</v>
      </c>
      <c r="W1518" s="1" t="str">
        <f>IF(Flights[[#This Row],[Arrival Delay]] = "", "Cancelled", IF(Flights[[#This Row],[Arrival Delay]]&gt;15, "Delayed", "On time"))</f>
        <v>On time</v>
      </c>
      <c r="X1518" t="str">
        <f>IF(Flights[[#This Row],[Status]]&lt;&gt;"Delayed","", IF(Flights[[#This Row],[Arrival Delay]]&gt;120, "Severe", IF(Flights[[#This Row],[Arrival Delay]]&gt;60, "Major", "Moderate")))</f>
        <v/>
      </c>
      <c r="Y1518" t="b">
        <v>0</v>
      </c>
      <c r="AA1518" t="str">
        <f>IF(OR(AND(Flights[[#This Row],[Status]]="Cancelled", Flights[[#This Row],[Cancellation Reason]]="Airline/Carrier"), Flights[[#This Row],[Delay Type]]="Severe"), "Yes", "No")</f>
        <v>No</v>
      </c>
    </row>
    <row r="1519" spans="1:27" x14ac:dyDescent="0.3">
      <c r="A1519" s="3">
        <v>42123</v>
      </c>
      <c r="B1519" s="22">
        <f>WEEKNUM(Flights[[#This Row],[Date]], 1)</f>
        <v>18</v>
      </c>
      <c r="C1519" s="22">
        <f>WEEKDAY(Flights[[#This Row],[Date]],1)</f>
        <v>4</v>
      </c>
      <c r="D1519" t="s">
        <v>753</v>
      </c>
      <c r="E1519" t="s">
        <v>1995</v>
      </c>
      <c r="F1519" t="s">
        <v>0</v>
      </c>
      <c r="G1519" t="s">
        <v>278</v>
      </c>
      <c r="H1519" t="str">
        <f>_xlfn.XLOOKUP(Flights[[#This Row],[Destination]], Airports!$A$2:$A$78, Airports!$D$2:$D$78)</f>
        <v>El Paso</v>
      </c>
      <c r="I1519" t="str" cm="1">
        <f t="array" ref="I1519">_xlfn.XLOOKUP(Flights[[#This Row],[Destination]],_xlfn._TRO_TRAILING( Airports!A:A),_xlfn._TRO_TRAILING( Airports!E:E), "Not found")</f>
        <v>TX</v>
      </c>
      <c r="J1519" s="1">
        <v>0.84027777777777779</v>
      </c>
      <c r="K1519" s="22">
        <f>HOUR(Flights[[#This Row],[Scheduled Departure]])</f>
        <v>20</v>
      </c>
      <c r="L1519" s="1">
        <v>0.85486111111111107</v>
      </c>
      <c r="M1519">
        <f>(L1519-J1519)*24*60</f>
        <v>20.999999999999925</v>
      </c>
      <c r="N1519" s="16">
        <f>Flights[[#This Row],[Length (min)]]/60</f>
        <v>1.7833333333333334</v>
      </c>
      <c r="O1519">
        <v>107</v>
      </c>
      <c r="P1519">
        <v>715</v>
      </c>
      <c r="Q1519" s="18">
        <f>IFERROR(Flights[[#This Row],[Distance]]/Flights[[#This Row],[Length (hr)]], "")</f>
        <v>400.93457943925233</v>
      </c>
      <c r="R1519" s="1">
        <v>0.95833333333333337</v>
      </c>
      <c r="S1519" s="1" t="str">
        <f>IF(Flights[[#This Row],[Length (hr)]]&lt;2, "No meal", IF(Flights[[#This Row],[Length (hr)]]&lt;3.5, "Light meal", "Full meal"))</f>
        <v>No meal</v>
      </c>
      <c r="T1519" s="1" t="str">
        <f>IF(AND(Flights[[#This Row],[Airline]]="US Airways", Flights[[#This Row],[Meal]]="Full Meal"), "Yes", "No")</f>
        <v>No</v>
      </c>
      <c r="U1519" s="1">
        <v>0.97083333333333333</v>
      </c>
      <c r="V1519">
        <v>18</v>
      </c>
      <c r="W1519" s="1" t="str">
        <f>IF(Flights[[#This Row],[Arrival Delay]] = "", "Cancelled", IF(Flights[[#This Row],[Arrival Delay]]&gt;15, "Delayed", "On time"))</f>
        <v>Delayed</v>
      </c>
      <c r="X1519" t="str">
        <f>IF(Flights[[#This Row],[Status]]&lt;&gt;"Delayed","", IF(Flights[[#This Row],[Arrival Delay]]&gt;120, "Severe", IF(Flights[[#This Row],[Arrival Delay]]&gt;60, "Major", "Moderate")))</f>
        <v>Moderate</v>
      </c>
      <c r="Y1519" t="b">
        <v>0</v>
      </c>
      <c r="AA1519" t="str">
        <f>IF(OR(AND(Flights[[#This Row],[Status]]="Cancelled", Flights[[#This Row],[Cancellation Reason]]="Airline/Carrier"), Flights[[#This Row],[Delay Type]]="Severe"), "Yes", "No")</f>
        <v>No</v>
      </c>
    </row>
    <row r="1520" spans="1:27" x14ac:dyDescent="0.3">
      <c r="A1520" s="3">
        <v>42123</v>
      </c>
      <c r="B1520" s="22">
        <f>WEEKNUM(Flights[[#This Row],[Date]], 1)</f>
        <v>18</v>
      </c>
      <c r="C1520" s="22">
        <f>WEEKDAY(Flights[[#This Row],[Date]],1)</f>
        <v>4</v>
      </c>
      <c r="D1520" t="s">
        <v>1275</v>
      </c>
      <c r="E1520" t="s">
        <v>1989</v>
      </c>
      <c r="F1520" t="s">
        <v>0</v>
      </c>
      <c r="G1520" t="s">
        <v>22</v>
      </c>
      <c r="H1520" t="str">
        <f>_xlfn.XLOOKUP(Flights[[#This Row],[Destination]], Airports!$A$2:$A$78, Airports!$D$2:$D$78)</f>
        <v>Columbus</v>
      </c>
      <c r="I1520" t="str" cm="1">
        <f t="array" ref="I1520">_xlfn.XLOOKUP(Flights[[#This Row],[Destination]],_xlfn._TRO_TRAILING( Airports!A:A),_xlfn._TRO_TRAILING( Airports!E:E), "Not found")</f>
        <v>OH</v>
      </c>
      <c r="J1520" s="1">
        <v>0.92708333333333337</v>
      </c>
      <c r="K1520" s="22">
        <f>HOUR(Flights[[#This Row],[Scheduled Departure]])</f>
        <v>22</v>
      </c>
      <c r="L1520" s="1">
        <v>0.92708333333333337</v>
      </c>
      <c r="M1520">
        <f>(L1520-J1520)*24*60</f>
        <v>0</v>
      </c>
      <c r="N1520" s="16">
        <f>Flights[[#This Row],[Length (min)]]/60</f>
        <v>4.3166666666666664</v>
      </c>
      <c r="O1520">
        <v>259</v>
      </c>
      <c r="P1520">
        <v>1995</v>
      </c>
      <c r="Q1520" s="18">
        <f>IFERROR(Flights[[#This Row],[Distance]]/Flights[[#This Row],[Length (hr)]], "")</f>
        <v>462.16216216216219</v>
      </c>
      <c r="R1520" s="1">
        <v>0.22916666666666666</v>
      </c>
      <c r="S1520" s="1" t="str">
        <f>IF(Flights[[#This Row],[Length (hr)]]&lt;2, "No meal", IF(Flights[[#This Row],[Length (hr)]]&lt;3.5, "Light meal", "Full meal"))</f>
        <v>Full meal</v>
      </c>
      <c r="T1520" s="1" t="str">
        <f>IF(AND(Flights[[#This Row],[Airline]]="US Airways", Flights[[#This Row],[Meal]]="Full Meal"), "Yes", "No")</f>
        <v>No</v>
      </c>
      <c r="U1520" s="1">
        <v>0.23194444444444445</v>
      </c>
      <c r="V1520">
        <v>4</v>
      </c>
      <c r="W1520" s="1" t="str">
        <f>IF(Flights[[#This Row],[Arrival Delay]] = "", "Cancelled", IF(Flights[[#This Row],[Arrival Delay]]&gt;15, "Delayed", "On time"))</f>
        <v>On time</v>
      </c>
      <c r="X1520" t="str">
        <f>IF(Flights[[#This Row],[Status]]&lt;&gt;"Delayed","", IF(Flights[[#This Row],[Arrival Delay]]&gt;120, "Severe", IF(Flights[[#This Row],[Arrival Delay]]&gt;60, "Major", "Moderate")))</f>
        <v/>
      </c>
      <c r="Y1520" t="b">
        <v>0</v>
      </c>
      <c r="AA1520" t="str">
        <f>IF(OR(AND(Flights[[#This Row],[Status]]="Cancelled", Flights[[#This Row],[Cancellation Reason]]="Airline/Carrier"), Flights[[#This Row],[Delay Type]]="Severe"), "Yes", "No")</f>
        <v>No</v>
      </c>
    </row>
    <row r="1521" spans="1:27" x14ac:dyDescent="0.3">
      <c r="A1521" s="3">
        <v>42124</v>
      </c>
      <c r="B1521" s="22">
        <f>WEEKNUM(Flights[[#This Row],[Date]], 1)</f>
        <v>18</v>
      </c>
      <c r="C1521" s="22">
        <f>WEEKDAY(Flights[[#This Row],[Date]],1)</f>
        <v>5</v>
      </c>
      <c r="D1521" t="s">
        <v>841</v>
      </c>
      <c r="E1521" t="s">
        <v>1994</v>
      </c>
      <c r="F1521" t="s">
        <v>0</v>
      </c>
      <c r="G1521" t="s">
        <v>29</v>
      </c>
      <c r="H1521" t="str">
        <f>_xlfn.XLOOKUP(Flights[[#This Row],[Destination]], Airports!$A$2:$A$78, Airports!$D$2:$D$78)</f>
        <v>Phoenix</v>
      </c>
      <c r="I1521" t="str" cm="1">
        <f t="array" ref="I1521">_xlfn.XLOOKUP(Flights[[#This Row],[Destination]],_xlfn._TRO_TRAILING( Airports!A:A),_xlfn._TRO_TRAILING( Airports!E:E), "Not found")</f>
        <v>AZ</v>
      </c>
      <c r="J1521" s="1">
        <v>0.2951388888888889</v>
      </c>
      <c r="K1521" s="22">
        <f>HOUR(Flights[[#This Row],[Scheduled Departure]])</f>
        <v>7</v>
      </c>
      <c r="L1521" s="1">
        <v>0.28958333333333336</v>
      </c>
      <c r="M1521">
        <f>(L1521-J1521)*24*60</f>
        <v>-7.9999999999999716</v>
      </c>
      <c r="N1521" s="16">
        <f>Flights[[#This Row],[Length (min)]]/60</f>
        <v>1.5166666666666666</v>
      </c>
      <c r="O1521">
        <v>91</v>
      </c>
      <c r="P1521">
        <v>370</v>
      </c>
      <c r="Q1521" s="18">
        <f>IFERROR(Flights[[#This Row],[Distance]]/Flights[[#This Row],[Length (hr)]], "")</f>
        <v>243.95604395604397</v>
      </c>
      <c r="R1521" s="1">
        <v>0.3576388888888889</v>
      </c>
      <c r="S1521" s="1" t="str">
        <f>IF(Flights[[#This Row],[Length (hr)]]&lt;2, "No meal", IF(Flights[[#This Row],[Length (hr)]]&lt;3.5, "Light meal", "Full meal"))</f>
        <v>No meal</v>
      </c>
      <c r="T1521" s="1" t="str">
        <f>IF(AND(Flights[[#This Row],[Airline]]="US Airways", Flights[[#This Row],[Meal]]="Full Meal"), "Yes", "No")</f>
        <v>No</v>
      </c>
      <c r="U1521" s="1">
        <v>0.3527777777777778</v>
      </c>
      <c r="V1521">
        <v>-7</v>
      </c>
      <c r="W1521" s="1" t="str">
        <f>IF(Flights[[#This Row],[Arrival Delay]] = "", "Cancelled", IF(Flights[[#This Row],[Arrival Delay]]&gt;15, "Delayed", "On time"))</f>
        <v>On time</v>
      </c>
      <c r="X1521" t="str">
        <f>IF(Flights[[#This Row],[Status]]&lt;&gt;"Delayed","", IF(Flights[[#This Row],[Arrival Delay]]&gt;120, "Severe", IF(Flights[[#This Row],[Arrival Delay]]&gt;60, "Major", "Moderate")))</f>
        <v/>
      </c>
      <c r="Y1521" t="b">
        <v>0</v>
      </c>
      <c r="AA1521" t="str">
        <f>IF(OR(AND(Flights[[#This Row],[Status]]="Cancelled", Flights[[#This Row],[Cancellation Reason]]="Airline/Carrier"), Flights[[#This Row],[Delay Type]]="Severe"), "Yes", "No")</f>
        <v>No</v>
      </c>
    </row>
    <row r="1522" spans="1:27" x14ac:dyDescent="0.3">
      <c r="A1522" s="3">
        <v>42124</v>
      </c>
      <c r="B1522" s="22">
        <f>WEEKNUM(Flights[[#This Row],[Date]], 1)</f>
        <v>18</v>
      </c>
      <c r="C1522" s="22">
        <f>WEEKDAY(Flights[[#This Row],[Date]],1)</f>
        <v>5</v>
      </c>
      <c r="D1522" t="s">
        <v>1291</v>
      </c>
      <c r="E1522" t="s">
        <v>1995</v>
      </c>
      <c r="F1522" t="s">
        <v>0</v>
      </c>
      <c r="G1522" t="s">
        <v>303</v>
      </c>
      <c r="H1522" t="str">
        <f>_xlfn.XLOOKUP(Flights[[#This Row],[Destination]], Airports!$A$2:$A$78, Airports!$D$2:$D$78)</f>
        <v>Kansas City</v>
      </c>
      <c r="I1522" t="str" cm="1">
        <f t="array" ref="I1522">_xlfn.XLOOKUP(Flights[[#This Row],[Destination]],_xlfn._TRO_TRAILING( Airports!A:A),_xlfn._TRO_TRAILING( Airports!E:E), "Not found")</f>
        <v>MO</v>
      </c>
      <c r="J1522" s="1">
        <v>0.35416666666666669</v>
      </c>
      <c r="K1522" s="22">
        <f>HOUR(Flights[[#This Row],[Scheduled Departure]])</f>
        <v>8</v>
      </c>
      <c r="L1522" s="1">
        <v>0.35416666666666669</v>
      </c>
      <c r="M1522">
        <f>(L1522-J1522)*24*60</f>
        <v>0</v>
      </c>
      <c r="N1522" s="16">
        <f>Flights[[#This Row],[Length (min)]]/60</f>
        <v>3.2666666666666666</v>
      </c>
      <c r="O1522">
        <v>196</v>
      </c>
      <c r="P1522">
        <v>1363</v>
      </c>
      <c r="Q1522" s="18">
        <f>IFERROR(Flights[[#This Row],[Distance]]/Flights[[#This Row],[Length (hr)]], "")</f>
        <v>417.24489795918367</v>
      </c>
      <c r="R1522" s="1">
        <v>0.56944444444444442</v>
      </c>
      <c r="S1522" s="1" t="str">
        <f>IF(Flights[[#This Row],[Length (hr)]]&lt;2, "No meal", IF(Flights[[#This Row],[Length (hr)]]&lt;3.5, "Light meal", "Full meal"))</f>
        <v>Light meal</v>
      </c>
      <c r="T1522" s="1" t="str">
        <f>IF(AND(Flights[[#This Row],[Airline]]="US Airways", Flights[[#This Row],[Meal]]="Full Meal"), "Yes", "No")</f>
        <v>No</v>
      </c>
      <c r="U1522" s="1">
        <v>0.57361111111111107</v>
      </c>
      <c r="V1522">
        <v>6</v>
      </c>
      <c r="W1522" s="1" t="str">
        <f>IF(Flights[[#This Row],[Arrival Delay]] = "", "Cancelled", IF(Flights[[#This Row],[Arrival Delay]]&gt;15, "Delayed", "On time"))</f>
        <v>On time</v>
      </c>
      <c r="X1522" t="str">
        <f>IF(Flights[[#This Row],[Status]]&lt;&gt;"Delayed","", IF(Flights[[#This Row],[Arrival Delay]]&gt;120, "Severe", IF(Flights[[#This Row],[Arrival Delay]]&gt;60, "Major", "Moderate")))</f>
        <v/>
      </c>
      <c r="Y1522" t="b">
        <v>0</v>
      </c>
      <c r="AA1522" t="str">
        <f>IF(OR(AND(Flights[[#This Row],[Status]]="Cancelled", Flights[[#This Row],[Cancellation Reason]]="Airline/Carrier"), Flights[[#This Row],[Delay Type]]="Severe"), "Yes", "No")</f>
        <v>No</v>
      </c>
    </row>
    <row r="1523" spans="1:27" x14ac:dyDescent="0.3">
      <c r="A1523" s="3">
        <v>42124</v>
      </c>
      <c r="B1523" s="22">
        <f>WEEKNUM(Flights[[#This Row],[Date]], 1)</f>
        <v>18</v>
      </c>
      <c r="C1523" s="22">
        <f>WEEKDAY(Flights[[#This Row],[Date]],1)</f>
        <v>5</v>
      </c>
      <c r="D1523" t="s">
        <v>1206</v>
      </c>
      <c r="E1523" t="s">
        <v>1990</v>
      </c>
      <c r="F1523" t="s">
        <v>0</v>
      </c>
      <c r="G1523" t="s">
        <v>16</v>
      </c>
      <c r="H1523" t="str">
        <f>_xlfn.XLOOKUP(Flights[[#This Row],[Destination]], Airports!$A$2:$A$78, Airports!$D$2:$D$78)</f>
        <v>Dulles</v>
      </c>
      <c r="I1523" t="str" cm="1">
        <f t="array" ref="I1523">_xlfn.XLOOKUP(Flights[[#This Row],[Destination]],_xlfn._TRO_TRAILING( Airports!A:A),_xlfn._TRO_TRAILING( Airports!E:E), "Not found")</f>
        <v>VA</v>
      </c>
      <c r="J1523" s="1">
        <v>0.3923611111111111</v>
      </c>
      <c r="K1523" s="22">
        <f>HOUR(Flights[[#This Row],[Scheduled Departure]])</f>
        <v>9</v>
      </c>
      <c r="L1523" s="1">
        <v>0.41805555555555557</v>
      </c>
      <c r="M1523">
        <f>(L1523-J1523)*24*60</f>
        <v>37.000000000000028</v>
      </c>
      <c r="N1523" s="16">
        <f>Flights[[#This Row],[Length (min)]]/60</f>
        <v>4.8166666666666664</v>
      </c>
      <c r="O1523">
        <v>289</v>
      </c>
      <c r="P1523">
        <v>2288</v>
      </c>
      <c r="Q1523" s="18">
        <f>IFERROR(Flights[[#This Row],[Distance]]/Flights[[#This Row],[Length (hr)]], "")</f>
        <v>475.01730103806233</v>
      </c>
      <c r="R1523" s="1">
        <v>0.72499999999999998</v>
      </c>
      <c r="S1523" s="1" t="str">
        <f>IF(Flights[[#This Row],[Length (hr)]]&lt;2, "No meal", IF(Flights[[#This Row],[Length (hr)]]&lt;3.5, "Light meal", "Full meal"))</f>
        <v>Full meal</v>
      </c>
      <c r="T1523" s="1" t="str">
        <f>IF(AND(Flights[[#This Row],[Airline]]="US Airways", Flights[[#This Row],[Meal]]="Full Meal"), "Yes", "No")</f>
        <v>No</v>
      </c>
      <c r="U1523" s="1">
        <v>0.74375000000000002</v>
      </c>
      <c r="V1523">
        <v>27</v>
      </c>
      <c r="W1523" s="1" t="str">
        <f>IF(Flights[[#This Row],[Arrival Delay]] = "", "Cancelled", IF(Flights[[#This Row],[Arrival Delay]]&gt;15, "Delayed", "On time"))</f>
        <v>Delayed</v>
      </c>
      <c r="X1523" t="str">
        <f>IF(Flights[[#This Row],[Status]]&lt;&gt;"Delayed","", IF(Flights[[#This Row],[Arrival Delay]]&gt;120, "Severe", IF(Flights[[#This Row],[Arrival Delay]]&gt;60, "Major", "Moderate")))</f>
        <v>Moderate</v>
      </c>
      <c r="Y1523" t="b">
        <v>0</v>
      </c>
      <c r="AA1523" t="str">
        <f>IF(OR(AND(Flights[[#This Row],[Status]]="Cancelled", Flights[[#This Row],[Cancellation Reason]]="Airline/Carrier"), Flights[[#This Row],[Delay Type]]="Severe"), "Yes", "No")</f>
        <v>No</v>
      </c>
    </row>
    <row r="1524" spans="1:27" x14ac:dyDescent="0.3">
      <c r="A1524" s="3">
        <v>42124</v>
      </c>
      <c r="B1524" s="22">
        <f>WEEKNUM(Flights[[#This Row],[Date]], 1)</f>
        <v>18</v>
      </c>
      <c r="C1524" s="22">
        <f>WEEKDAY(Flights[[#This Row],[Date]],1)</f>
        <v>5</v>
      </c>
      <c r="D1524" t="s">
        <v>857</v>
      </c>
      <c r="E1524" t="s">
        <v>1988</v>
      </c>
      <c r="F1524" t="s">
        <v>0</v>
      </c>
      <c r="G1524" t="s">
        <v>29</v>
      </c>
      <c r="H1524" t="str">
        <f>_xlfn.XLOOKUP(Flights[[#This Row],[Destination]], Airports!$A$2:$A$78, Airports!$D$2:$D$78)</f>
        <v>Phoenix</v>
      </c>
      <c r="I1524" t="str" cm="1">
        <f t="array" ref="I1524">_xlfn.XLOOKUP(Flights[[#This Row],[Destination]],_xlfn._TRO_TRAILING( Airports!A:A),_xlfn._TRO_TRAILING( Airports!E:E), "Not found")</f>
        <v>AZ</v>
      </c>
      <c r="J1524" s="1">
        <v>0.41736111111111113</v>
      </c>
      <c r="K1524" s="22">
        <f>HOUR(Flights[[#This Row],[Scheduled Departure]])</f>
        <v>10</v>
      </c>
      <c r="L1524" s="1">
        <v>0.41944444444444445</v>
      </c>
      <c r="M1524">
        <f>(L1524-J1524)*24*60</f>
        <v>2.9999999999999893</v>
      </c>
      <c r="N1524" s="16">
        <f>Flights[[#This Row],[Length (min)]]/60</f>
        <v>1.3</v>
      </c>
      <c r="O1524">
        <v>78</v>
      </c>
      <c r="P1524">
        <v>370</v>
      </c>
      <c r="Q1524" s="18">
        <f>IFERROR(Flights[[#This Row],[Distance]]/Flights[[#This Row],[Length (hr)]], "")</f>
        <v>284.61538461538458</v>
      </c>
      <c r="R1524" s="1">
        <v>0.47291666666666665</v>
      </c>
      <c r="S1524" s="1" t="str">
        <f>IF(Flights[[#This Row],[Length (hr)]]&lt;2, "No meal", IF(Flights[[#This Row],[Length (hr)]]&lt;3.5, "Light meal", "Full meal"))</f>
        <v>No meal</v>
      </c>
      <c r="T1524" s="1" t="str">
        <f>IF(AND(Flights[[#This Row],[Airline]]="US Airways", Flights[[#This Row],[Meal]]="Full Meal"), "Yes", "No")</f>
        <v>No</v>
      </c>
      <c r="U1524" s="1">
        <v>0.47361111111111109</v>
      </c>
      <c r="V1524">
        <v>1</v>
      </c>
      <c r="W1524" s="1" t="str">
        <f>IF(Flights[[#This Row],[Arrival Delay]] = "", "Cancelled", IF(Flights[[#This Row],[Arrival Delay]]&gt;15, "Delayed", "On time"))</f>
        <v>On time</v>
      </c>
      <c r="X1524" t="str">
        <f>IF(Flights[[#This Row],[Status]]&lt;&gt;"Delayed","", IF(Flights[[#This Row],[Arrival Delay]]&gt;120, "Severe", IF(Flights[[#This Row],[Arrival Delay]]&gt;60, "Major", "Moderate")))</f>
        <v/>
      </c>
      <c r="Y1524" t="b">
        <v>0</v>
      </c>
      <c r="AA1524" t="str">
        <f>IF(OR(AND(Flights[[#This Row],[Status]]="Cancelled", Flights[[#This Row],[Cancellation Reason]]="Airline/Carrier"), Flights[[#This Row],[Delay Type]]="Severe"), "Yes", "No")</f>
        <v>No</v>
      </c>
    </row>
    <row r="1525" spans="1:27" x14ac:dyDescent="0.3">
      <c r="A1525" s="3">
        <v>42124</v>
      </c>
      <c r="B1525" s="22">
        <f>WEEKNUM(Flights[[#This Row],[Date]], 1)</f>
        <v>18</v>
      </c>
      <c r="C1525" s="22">
        <f>WEEKDAY(Flights[[#This Row],[Date]],1)</f>
        <v>5</v>
      </c>
      <c r="D1525" t="s">
        <v>1259</v>
      </c>
      <c r="E1525" t="s">
        <v>1989</v>
      </c>
      <c r="F1525" t="s">
        <v>0</v>
      </c>
      <c r="G1525" t="s">
        <v>31</v>
      </c>
      <c r="H1525" t="str">
        <f>_xlfn.XLOOKUP(Flights[[#This Row],[Destination]], Airports!$A$2:$A$78, Airports!$D$2:$D$78)</f>
        <v>Raleigh</v>
      </c>
      <c r="I1525" t="str" cm="1">
        <f t="array" ref="I1525">_xlfn.XLOOKUP(Flights[[#This Row],[Destination]],_xlfn._TRO_TRAILING( Airports!A:A),_xlfn._TRO_TRAILING( Airports!E:E), "Not found")</f>
        <v>NC</v>
      </c>
      <c r="J1525" s="1">
        <v>0.43055555555555558</v>
      </c>
      <c r="K1525" s="22">
        <f>HOUR(Flights[[#This Row],[Scheduled Departure]])</f>
        <v>10</v>
      </c>
      <c r="L1525" s="1">
        <v>0.43055555555555558</v>
      </c>
      <c r="M1525">
        <f>(L1525-J1525)*24*60</f>
        <v>0</v>
      </c>
      <c r="N1525" s="16">
        <f>Flights[[#This Row],[Length (min)]]/60</f>
        <v>4.8</v>
      </c>
      <c r="O1525">
        <v>288</v>
      </c>
      <c r="P1525">
        <v>2239</v>
      </c>
      <c r="Q1525" s="18">
        <f>IFERROR(Flights[[#This Row],[Distance]]/Flights[[#This Row],[Length (hr)]], "")</f>
        <v>466.45833333333337</v>
      </c>
      <c r="R1525" s="1">
        <v>0.75208333333333333</v>
      </c>
      <c r="S1525" s="1" t="str">
        <f>IF(Flights[[#This Row],[Length (hr)]]&lt;2, "No meal", IF(Flights[[#This Row],[Length (hr)]]&lt;3.5, "Light meal", "Full meal"))</f>
        <v>Full meal</v>
      </c>
      <c r="T1525" s="1" t="str">
        <f>IF(AND(Flights[[#This Row],[Airline]]="US Airways", Flights[[#This Row],[Meal]]="Full Meal"), "Yes", "No")</f>
        <v>No</v>
      </c>
      <c r="U1525" s="1">
        <v>0.75555555555555554</v>
      </c>
      <c r="V1525">
        <v>5</v>
      </c>
      <c r="W1525" s="1" t="str">
        <f>IF(Flights[[#This Row],[Arrival Delay]] = "", "Cancelled", IF(Flights[[#This Row],[Arrival Delay]]&gt;15, "Delayed", "On time"))</f>
        <v>On time</v>
      </c>
      <c r="X1525" t="str">
        <f>IF(Flights[[#This Row],[Status]]&lt;&gt;"Delayed","", IF(Flights[[#This Row],[Arrival Delay]]&gt;120, "Severe", IF(Flights[[#This Row],[Arrival Delay]]&gt;60, "Major", "Moderate")))</f>
        <v/>
      </c>
      <c r="Y1525" t="b">
        <v>0</v>
      </c>
      <c r="AA1525" t="str">
        <f>IF(OR(AND(Flights[[#This Row],[Status]]="Cancelled", Flights[[#This Row],[Cancellation Reason]]="Airline/Carrier"), Flights[[#This Row],[Delay Type]]="Severe"), "Yes", "No")</f>
        <v>No</v>
      </c>
    </row>
    <row r="1526" spans="1:27" x14ac:dyDescent="0.3">
      <c r="A1526" s="3">
        <v>42124</v>
      </c>
      <c r="B1526" s="22">
        <f>WEEKNUM(Flights[[#This Row],[Date]], 1)</f>
        <v>18</v>
      </c>
      <c r="C1526" s="22">
        <f>WEEKDAY(Flights[[#This Row],[Date]],1)</f>
        <v>5</v>
      </c>
      <c r="D1526" t="s">
        <v>1303</v>
      </c>
      <c r="E1526" t="s">
        <v>1995</v>
      </c>
      <c r="F1526" t="s">
        <v>0</v>
      </c>
      <c r="G1526" t="s">
        <v>29</v>
      </c>
      <c r="H1526" t="str">
        <f>_xlfn.XLOOKUP(Flights[[#This Row],[Destination]], Airports!$A$2:$A$78, Airports!$D$2:$D$78)</f>
        <v>Phoenix</v>
      </c>
      <c r="I1526" t="str" cm="1">
        <f t="array" ref="I1526">_xlfn.XLOOKUP(Flights[[#This Row],[Destination]],_xlfn._TRO_TRAILING( Airports!A:A),_xlfn._TRO_TRAILING( Airports!E:E), "Not found")</f>
        <v>AZ</v>
      </c>
      <c r="J1526" s="1">
        <v>0.4826388888888889</v>
      </c>
      <c r="K1526" s="22">
        <f>HOUR(Flights[[#This Row],[Scheduled Departure]])</f>
        <v>11</v>
      </c>
      <c r="L1526" s="1">
        <v>0.4826388888888889</v>
      </c>
      <c r="M1526">
        <f>(L1526-J1526)*24*60</f>
        <v>0</v>
      </c>
      <c r="N1526" s="16">
        <f>Flights[[#This Row],[Length (min)]]/60</f>
        <v>1.4166666666666667</v>
      </c>
      <c r="O1526">
        <v>85</v>
      </c>
      <c r="P1526">
        <v>370</v>
      </c>
      <c r="Q1526" s="18">
        <f>IFERROR(Flights[[#This Row],[Distance]]/Flights[[#This Row],[Length (hr)]], "")</f>
        <v>261.1764705882353</v>
      </c>
      <c r="R1526" s="1">
        <v>0.53472222222222221</v>
      </c>
      <c r="S1526" s="1" t="str">
        <f>IF(Flights[[#This Row],[Length (hr)]]&lt;2, "No meal", IF(Flights[[#This Row],[Length (hr)]]&lt;3.5, "Light meal", "Full meal"))</f>
        <v>No meal</v>
      </c>
      <c r="T1526" s="1" t="str">
        <f>IF(AND(Flights[[#This Row],[Airline]]="US Airways", Flights[[#This Row],[Meal]]="Full Meal"), "Yes", "No")</f>
        <v>No</v>
      </c>
      <c r="U1526" s="1">
        <v>0.54166666666666663</v>
      </c>
      <c r="V1526">
        <v>10</v>
      </c>
      <c r="W1526" s="1" t="str">
        <f>IF(Flights[[#This Row],[Arrival Delay]] = "", "Cancelled", IF(Flights[[#This Row],[Arrival Delay]]&gt;15, "Delayed", "On time"))</f>
        <v>On time</v>
      </c>
      <c r="X1526" t="str">
        <f>IF(Flights[[#This Row],[Status]]&lt;&gt;"Delayed","", IF(Flights[[#This Row],[Arrival Delay]]&gt;120, "Severe", IF(Flights[[#This Row],[Arrival Delay]]&gt;60, "Major", "Moderate")))</f>
        <v/>
      </c>
      <c r="Y1526" t="b">
        <v>0</v>
      </c>
      <c r="AA1526" t="str">
        <f>IF(OR(AND(Flights[[#This Row],[Status]]="Cancelled", Flights[[#This Row],[Cancellation Reason]]="Airline/Carrier"), Flights[[#This Row],[Delay Type]]="Severe"), "Yes", "No")</f>
        <v>No</v>
      </c>
    </row>
    <row r="1527" spans="1:27" x14ac:dyDescent="0.3">
      <c r="A1527" s="3">
        <v>42124</v>
      </c>
      <c r="B1527" s="22">
        <f>WEEKNUM(Flights[[#This Row],[Date]], 1)</f>
        <v>18</v>
      </c>
      <c r="C1527" s="22">
        <f>WEEKDAY(Flights[[#This Row],[Date]],1)</f>
        <v>5</v>
      </c>
      <c r="D1527" t="s">
        <v>80</v>
      </c>
      <c r="E1527" t="s">
        <v>1987</v>
      </c>
      <c r="F1527" t="s">
        <v>0</v>
      </c>
      <c r="G1527" t="s">
        <v>2</v>
      </c>
      <c r="H1527" t="str">
        <f>_xlfn.XLOOKUP(Flights[[#This Row],[Destination]], Airports!$A$2:$A$78, Airports!$D$2:$D$78)</f>
        <v>Miami</v>
      </c>
      <c r="I1527" t="str" cm="1">
        <f t="array" ref="I1527">_xlfn.XLOOKUP(Flights[[#This Row],[Destination]],_xlfn._TRO_TRAILING( Airports!A:A),_xlfn._TRO_TRAILING( Airports!E:E), "Not found")</f>
        <v>FL</v>
      </c>
      <c r="J1527" s="1">
        <v>0.51388888888888884</v>
      </c>
      <c r="K1527" s="22">
        <f>HOUR(Flights[[#This Row],[Scheduled Departure]])</f>
        <v>12</v>
      </c>
      <c r="L1527" s="1">
        <v>0.51180555555555551</v>
      </c>
      <c r="M1527">
        <f>(L1527-J1527)*24*60</f>
        <v>-2.9999999999999893</v>
      </c>
      <c r="N1527" s="16">
        <f>Flights[[#This Row],[Length (min)]]/60</f>
        <v>4.916666666666667</v>
      </c>
      <c r="O1527">
        <v>295</v>
      </c>
      <c r="P1527">
        <v>2342</v>
      </c>
      <c r="Q1527" s="18">
        <f>IFERROR(Flights[[#This Row],[Distance]]/Flights[[#This Row],[Length (hr)]], "")</f>
        <v>476.33898305084745</v>
      </c>
      <c r="R1527" s="1">
        <v>0.84583333333333333</v>
      </c>
      <c r="S1527" s="1" t="str">
        <f>IF(Flights[[#This Row],[Length (hr)]]&lt;2, "No meal", IF(Flights[[#This Row],[Length (hr)]]&lt;3.5, "Light meal", "Full meal"))</f>
        <v>Full meal</v>
      </c>
      <c r="T1527" s="1" t="str">
        <f>IF(AND(Flights[[#This Row],[Airline]]="US Airways", Flights[[#This Row],[Meal]]="Full Meal"), "Yes", "No")</f>
        <v>No</v>
      </c>
      <c r="U1527" s="1">
        <v>0.84166666666666667</v>
      </c>
      <c r="V1527">
        <v>-6</v>
      </c>
      <c r="W1527" s="1" t="str">
        <f>IF(Flights[[#This Row],[Arrival Delay]] = "", "Cancelled", IF(Flights[[#This Row],[Arrival Delay]]&gt;15, "Delayed", "On time"))</f>
        <v>On time</v>
      </c>
      <c r="X1527" t="str">
        <f>IF(Flights[[#This Row],[Status]]&lt;&gt;"Delayed","", IF(Flights[[#This Row],[Arrival Delay]]&gt;120, "Severe", IF(Flights[[#This Row],[Arrival Delay]]&gt;60, "Major", "Moderate")))</f>
        <v/>
      </c>
      <c r="Y1527" t="b">
        <v>0</v>
      </c>
      <c r="AA1527" t="str">
        <f>IF(OR(AND(Flights[[#This Row],[Status]]="Cancelled", Flights[[#This Row],[Cancellation Reason]]="Airline/Carrier"), Flights[[#This Row],[Delay Type]]="Severe"), "Yes", "No")</f>
        <v>No</v>
      </c>
    </row>
    <row r="1528" spans="1:27" x14ac:dyDescent="0.3">
      <c r="A1528" s="3">
        <v>42124</v>
      </c>
      <c r="B1528" s="22">
        <f>WEEKNUM(Flights[[#This Row],[Date]], 1)</f>
        <v>18</v>
      </c>
      <c r="C1528" s="22">
        <f>WEEKDAY(Flights[[#This Row],[Date]],1)</f>
        <v>5</v>
      </c>
      <c r="D1528" t="s">
        <v>482</v>
      </c>
      <c r="E1528" t="s">
        <v>1989</v>
      </c>
      <c r="F1528" t="s">
        <v>0</v>
      </c>
      <c r="G1528" t="s">
        <v>26</v>
      </c>
      <c r="H1528" t="str">
        <f>_xlfn.XLOOKUP(Flights[[#This Row],[Destination]], Airports!$A$2:$A$78, Airports!$D$2:$D$78)</f>
        <v>Atlanta</v>
      </c>
      <c r="I1528" t="str" cm="1">
        <f t="array" ref="I1528">_xlfn.XLOOKUP(Flights[[#This Row],[Destination]],_xlfn._TRO_TRAILING( Airports!A:A),_xlfn._TRO_TRAILING( Airports!E:E), "Not found")</f>
        <v>GA</v>
      </c>
      <c r="J1528" s="1">
        <v>0.52430555555555558</v>
      </c>
      <c r="K1528" s="22">
        <f>HOUR(Flights[[#This Row],[Scheduled Departure]])</f>
        <v>12</v>
      </c>
      <c r="L1528" s="1">
        <v>0.5229166666666667</v>
      </c>
      <c r="M1528">
        <f>(L1528-J1528)*24*60</f>
        <v>-1.9999999999999929</v>
      </c>
      <c r="N1528" s="16">
        <f>Flights[[#This Row],[Length (min)]]/60</f>
        <v>4.2833333333333332</v>
      </c>
      <c r="O1528">
        <v>257</v>
      </c>
      <c r="P1528">
        <v>1947</v>
      </c>
      <c r="Q1528" s="18">
        <f>IFERROR(Flights[[#This Row],[Distance]]/Flights[[#This Row],[Length (hr)]], "")</f>
        <v>454.55252918287937</v>
      </c>
      <c r="R1528" s="1">
        <v>0.82986111111111116</v>
      </c>
      <c r="S1528" s="1" t="str">
        <f>IF(Flights[[#This Row],[Length (hr)]]&lt;2, "No meal", IF(Flights[[#This Row],[Length (hr)]]&lt;3.5, "Light meal", "Full meal"))</f>
        <v>Full meal</v>
      </c>
      <c r="T1528" s="1" t="str">
        <f>IF(AND(Flights[[#This Row],[Airline]]="US Airways", Flights[[#This Row],[Meal]]="Full Meal"), "Yes", "No")</f>
        <v>No</v>
      </c>
      <c r="U1528" s="1">
        <v>0.82638888888888884</v>
      </c>
      <c r="V1528">
        <v>-5</v>
      </c>
      <c r="W1528" s="1" t="str">
        <f>IF(Flights[[#This Row],[Arrival Delay]] = "", "Cancelled", IF(Flights[[#This Row],[Arrival Delay]]&gt;15, "Delayed", "On time"))</f>
        <v>On time</v>
      </c>
      <c r="X1528" t="str">
        <f>IF(Flights[[#This Row],[Status]]&lt;&gt;"Delayed","", IF(Flights[[#This Row],[Arrival Delay]]&gt;120, "Severe", IF(Flights[[#This Row],[Arrival Delay]]&gt;60, "Major", "Moderate")))</f>
        <v/>
      </c>
      <c r="Y1528" t="b">
        <v>0</v>
      </c>
      <c r="AA1528" t="str">
        <f>IF(OR(AND(Flights[[#This Row],[Status]]="Cancelled", Flights[[#This Row],[Cancellation Reason]]="Airline/Carrier"), Flights[[#This Row],[Delay Type]]="Severe"), "Yes", "No")</f>
        <v>No</v>
      </c>
    </row>
    <row r="1529" spans="1:27" x14ac:dyDescent="0.3">
      <c r="A1529" s="3">
        <v>42124</v>
      </c>
      <c r="B1529" s="22">
        <f>WEEKNUM(Flights[[#This Row],[Date]], 1)</f>
        <v>18</v>
      </c>
      <c r="C1529" s="22">
        <f>WEEKDAY(Flights[[#This Row],[Date]],1)</f>
        <v>5</v>
      </c>
      <c r="D1529" t="s">
        <v>523</v>
      </c>
      <c r="E1529" t="s">
        <v>1989</v>
      </c>
      <c r="F1529" t="s">
        <v>0</v>
      </c>
      <c r="G1529" t="s">
        <v>349</v>
      </c>
      <c r="H1529" t="str">
        <f>_xlfn.XLOOKUP(Flights[[#This Row],[Destination]], Airports!$A$2:$A$78, Airports!$D$2:$D$78)</f>
        <v>Salt Lake City</v>
      </c>
      <c r="I1529" t="str" cm="1">
        <f t="array" ref="I1529">_xlfn.XLOOKUP(Flights[[#This Row],[Destination]],_xlfn._TRO_TRAILING( Airports!A:A),_xlfn._TRO_TRAILING( Airports!E:E), "Not found")</f>
        <v>UT</v>
      </c>
      <c r="J1529" s="1">
        <v>0.55555555555555558</v>
      </c>
      <c r="K1529" s="22">
        <f>HOUR(Flights[[#This Row],[Scheduled Departure]])</f>
        <v>13</v>
      </c>
      <c r="L1529" s="1">
        <v>0.5541666666666667</v>
      </c>
      <c r="M1529">
        <f>(L1529-J1529)*24*60</f>
        <v>-1.9999999999999929</v>
      </c>
      <c r="N1529" s="16">
        <f>Flights[[#This Row],[Length (min)]]/60</f>
        <v>1.7333333333333334</v>
      </c>
      <c r="O1529">
        <v>104</v>
      </c>
      <c r="P1529">
        <v>590</v>
      </c>
      <c r="Q1529" s="18">
        <f>IFERROR(Flights[[#This Row],[Distance]]/Flights[[#This Row],[Length (hr)]], "")</f>
        <v>340.38461538461536</v>
      </c>
      <c r="R1529" s="1">
        <v>0.6743055555555556</v>
      </c>
      <c r="S1529" s="1" t="str">
        <f>IF(Flights[[#This Row],[Length (hr)]]&lt;2, "No meal", IF(Flights[[#This Row],[Length (hr)]]&lt;3.5, "Light meal", "Full meal"))</f>
        <v>No meal</v>
      </c>
      <c r="T1529" s="1" t="str">
        <f>IF(AND(Flights[[#This Row],[Airline]]="US Airways", Flights[[#This Row],[Meal]]="Full Meal"), "Yes", "No")</f>
        <v>No</v>
      </c>
      <c r="U1529" s="1">
        <v>0.66805555555555551</v>
      </c>
      <c r="V1529">
        <v>-9</v>
      </c>
      <c r="W1529" s="1" t="str">
        <f>IF(Flights[[#This Row],[Arrival Delay]] = "", "Cancelled", IF(Flights[[#This Row],[Arrival Delay]]&gt;15, "Delayed", "On time"))</f>
        <v>On time</v>
      </c>
      <c r="X1529" t="str">
        <f>IF(Flights[[#This Row],[Status]]&lt;&gt;"Delayed","", IF(Flights[[#This Row],[Arrival Delay]]&gt;120, "Severe", IF(Flights[[#This Row],[Arrival Delay]]&gt;60, "Major", "Moderate")))</f>
        <v/>
      </c>
      <c r="Y1529" t="b">
        <v>0</v>
      </c>
      <c r="AA1529" t="str">
        <f>IF(OR(AND(Flights[[#This Row],[Status]]="Cancelled", Flights[[#This Row],[Cancellation Reason]]="Airline/Carrier"), Flights[[#This Row],[Delay Type]]="Severe"), "Yes", "No")</f>
        <v>No</v>
      </c>
    </row>
    <row r="1530" spans="1:27" x14ac:dyDescent="0.3">
      <c r="A1530" s="3">
        <v>42124</v>
      </c>
      <c r="B1530" s="22">
        <f>WEEKNUM(Flights[[#This Row],[Date]], 1)</f>
        <v>18</v>
      </c>
      <c r="C1530" s="22">
        <f>WEEKDAY(Flights[[#This Row],[Date]],1)</f>
        <v>5</v>
      </c>
      <c r="D1530" t="s">
        <v>526</v>
      </c>
      <c r="E1530" t="s">
        <v>1996</v>
      </c>
      <c r="F1530" t="s">
        <v>0</v>
      </c>
      <c r="G1530" t="s">
        <v>9</v>
      </c>
      <c r="H1530" t="str">
        <f>_xlfn.XLOOKUP(Flights[[#This Row],[Destination]], Airports!$A$2:$A$78, Airports!$D$2:$D$78)</f>
        <v>San Francisco</v>
      </c>
      <c r="I1530" t="str" cm="1">
        <f t="array" ref="I1530">_xlfn.XLOOKUP(Flights[[#This Row],[Destination]],_xlfn._TRO_TRAILING( Airports!A:A),_xlfn._TRO_TRAILING( Airports!E:E), "Not found")</f>
        <v>CA</v>
      </c>
      <c r="J1530" s="1">
        <v>0.56597222222222221</v>
      </c>
      <c r="K1530" s="22">
        <f>HOUR(Flights[[#This Row],[Scheduled Departure]])</f>
        <v>13</v>
      </c>
      <c r="L1530" s="1">
        <v>0.56319444444444444</v>
      </c>
      <c r="M1530">
        <f>(L1530-J1530)*24*60</f>
        <v>-3.9999999999999858</v>
      </c>
      <c r="N1530" s="16">
        <f>Flights[[#This Row],[Length (min)]]/60</f>
        <v>1.0833333333333333</v>
      </c>
      <c r="O1530">
        <v>65</v>
      </c>
      <c r="P1530">
        <v>337</v>
      </c>
      <c r="Q1530" s="18">
        <f>IFERROR(Flights[[#This Row],[Distance]]/Flights[[#This Row],[Length (hr)]], "")</f>
        <v>311.07692307692309</v>
      </c>
      <c r="R1530" s="1">
        <v>0.61805555555555558</v>
      </c>
      <c r="S1530" s="1" t="str">
        <f>IF(Flights[[#This Row],[Length (hr)]]&lt;2, "No meal", IF(Flights[[#This Row],[Length (hr)]]&lt;3.5, "Light meal", "Full meal"))</f>
        <v>No meal</v>
      </c>
      <c r="T1530" s="1" t="str">
        <f>IF(AND(Flights[[#This Row],[Airline]]="US Airways", Flights[[#This Row],[Meal]]="Full Meal"), "Yes", "No")</f>
        <v>No</v>
      </c>
      <c r="U1530" s="1">
        <v>0.60833333333333328</v>
      </c>
      <c r="V1530">
        <v>-14</v>
      </c>
      <c r="W1530" s="1" t="str">
        <f>IF(Flights[[#This Row],[Arrival Delay]] = "", "Cancelled", IF(Flights[[#This Row],[Arrival Delay]]&gt;15, "Delayed", "On time"))</f>
        <v>On time</v>
      </c>
      <c r="X1530" t="str">
        <f>IF(Flights[[#This Row],[Status]]&lt;&gt;"Delayed","", IF(Flights[[#This Row],[Arrival Delay]]&gt;120, "Severe", IF(Flights[[#This Row],[Arrival Delay]]&gt;60, "Major", "Moderate")))</f>
        <v/>
      </c>
      <c r="Y1530" t="b">
        <v>0</v>
      </c>
      <c r="AA1530" t="str">
        <f>IF(OR(AND(Flights[[#This Row],[Status]]="Cancelled", Flights[[#This Row],[Cancellation Reason]]="Airline/Carrier"), Flights[[#This Row],[Delay Type]]="Severe"), "Yes", "No")</f>
        <v>No</v>
      </c>
    </row>
    <row r="1531" spans="1:27" x14ac:dyDescent="0.3">
      <c r="A1531" s="3">
        <v>42124</v>
      </c>
      <c r="B1531" s="22">
        <f>WEEKNUM(Flights[[#This Row],[Date]], 1)</f>
        <v>18</v>
      </c>
      <c r="C1531" s="22">
        <f>WEEKDAY(Flights[[#This Row],[Date]],1)</f>
        <v>5</v>
      </c>
      <c r="D1531" t="s">
        <v>145</v>
      </c>
      <c r="E1531" t="s">
        <v>1987</v>
      </c>
      <c r="F1531" t="s">
        <v>0</v>
      </c>
      <c r="G1531" t="s">
        <v>3</v>
      </c>
      <c r="H1531" t="str">
        <f>_xlfn.XLOOKUP(Flights[[#This Row],[Destination]], Airports!$A$2:$A$78, Airports!$D$2:$D$78)</f>
        <v>Dallas</v>
      </c>
      <c r="I1531" t="str" cm="1">
        <f t="array" ref="I1531">_xlfn.XLOOKUP(Flights[[#This Row],[Destination]],_xlfn._TRO_TRAILING( Airports!A:A),_xlfn._TRO_TRAILING( Airports!E:E), "Not found")</f>
        <v>TX</v>
      </c>
      <c r="J1531" s="1">
        <v>0.60555555555555551</v>
      </c>
      <c r="K1531" s="22">
        <f>HOUR(Flights[[#This Row],[Scheduled Departure]])</f>
        <v>14</v>
      </c>
      <c r="L1531" s="1">
        <v>0.60833333333333328</v>
      </c>
      <c r="M1531">
        <f>(L1531-J1531)*24*60</f>
        <v>3.9999999999999858</v>
      </c>
      <c r="N1531" s="16">
        <f>Flights[[#This Row],[Length (min)]]/60</f>
        <v>3.0333333333333332</v>
      </c>
      <c r="O1531">
        <v>182</v>
      </c>
      <c r="P1531">
        <v>1235</v>
      </c>
      <c r="Q1531" s="18">
        <f>IFERROR(Flights[[#This Row],[Distance]]/Flights[[#This Row],[Length (hr)]], "")</f>
        <v>407.14285714285717</v>
      </c>
      <c r="R1531" s="1">
        <v>0.82013888888888886</v>
      </c>
      <c r="S1531" s="1" t="str">
        <f>IF(Flights[[#This Row],[Length (hr)]]&lt;2, "No meal", IF(Flights[[#This Row],[Length (hr)]]&lt;3.5, "Light meal", "Full meal"))</f>
        <v>Light meal</v>
      </c>
      <c r="T1531" s="1" t="str">
        <f>IF(AND(Flights[[#This Row],[Airline]]="US Airways", Flights[[#This Row],[Meal]]="Full Meal"), "Yes", "No")</f>
        <v>No</v>
      </c>
      <c r="U1531" s="1">
        <v>0.81805555555555554</v>
      </c>
      <c r="V1531">
        <v>-3</v>
      </c>
      <c r="W1531" s="1" t="str">
        <f>IF(Flights[[#This Row],[Arrival Delay]] = "", "Cancelled", IF(Flights[[#This Row],[Arrival Delay]]&gt;15, "Delayed", "On time"))</f>
        <v>On time</v>
      </c>
      <c r="X1531" t="str">
        <f>IF(Flights[[#This Row],[Status]]&lt;&gt;"Delayed","", IF(Flights[[#This Row],[Arrival Delay]]&gt;120, "Severe", IF(Flights[[#This Row],[Arrival Delay]]&gt;60, "Major", "Moderate")))</f>
        <v/>
      </c>
      <c r="Y1531" t="b">
        <v>0</v>
      </c>
      <c r="AA1531" t="str">
        <f>IF(OR(AND(Flights[[#This Row],[Status]]="Cancelled", Flights[[#This Row],[Cancellation Reason]]="Airline/Carrier"), Flights[[#This Row],[Delay Type]]="Severe"), "Yes", "No")</f>
        <v>No</v>
      </c>
    </row>
    <row r="1532" spans="1:27" x14ac:dyDescent="0.3">
      <c r="A1532" s="3">
        <v>42124</v>
      </c>
      <c r="B1532" s="22">
        <f>WEEKNUM(Flights[[#This Row],[Date]], 1)</f>
        <v>18</v>
      </c>
      <c r="C1532" s="22">
        <f>WEEKDAY(Flights[[#This Row],[Date]],1)</f>
        <v>5</v>
      </c>
      <c r="D1532" t="s">
        <v>150</v>
      </c>
      <c r="E1532" t="s">
        <v>1987</v>
      </c>
      <c r="F1532" t="s">
        <v>0</v>
      </c>
      <c r="G1532" t="s">
        <v>3</v>
      </c>
      <c r="H1532" t="str">
        <f>_xlfn.XLOOKUP(Flights[[#This Row],[Destination]], Airports!$A$2:$A$78, Airports!$D$2:$D$78)</f>
        <v>Dallas</v>
      </c>
      <c r="I1532" t="str" cm="1">
        <f t="array" ref="I1532">_xlfn.XLOOKUP(Flights[[#This Row],[Destination]],_xlfn._TRO_TRAILING( Airports!A:A),_xlfn._TRO_TRAILING( Airports!E:E), "Not found")</f>
        <v>TX</v>
      </c>
      <c r="J1532" s="1">
        <v>0.64583333333333337</v>
      </c>
      <c r="K1532" s="22">
        <f>HOUR(Flights[[#This Row],[Scheduled Departure]])</f>
        <v>15</v>
      </c>
      <c r="L1532" s="1">
        <v>0.6430555555555556</v>
      </c>
      <c r="M1532">
        <f>(L1532-J1532)*24*60</f>
        <v>-3.9999999999999858</v>
      </c>
      <c r="N1532" s="16">
        <f>Flights[[#This Row],[Length (min)]]/60</f>
        <v>3.0666666666666669</v>
      </c>
      <c r="O1532">
        <v>184</v>
      </c>
      <c r="P1532">
        <v>1235</v>
      </c>
      <c r="Q1532" s="18">
        <f>IFERROR(Flights[[#This Row],[Distance]]/Flights[[#This Row],[Length (hr)]], "")</f>
        <v>402.71739130434781</v>
      </c>
      <c r="R1532" s="1">
        <v>0.85763888888888884</v>
      </c>
      <c r="S1532" s="1" t="str">
        <f>IF(Flights[[#This Row],[Length (hr)]]&lt;2, "No meal", IF(Flights[[#This Row],[Length (hr)]]&lt;3.5, "Light meal", "Full meal"))</f>
        <v>Light meal</v>
      </c>
      <c r="T1532" s="1" t="str">
        <f>IF(AND(Flights[[#This Row],[Airline]]="US Airways", Flights[[#This Row],[Meal]]="Full Meal"), "Yes", "No")</f>
        <v>No</v>
      </c>
      <c r="U1532" s="1">
        <v>0.85416666666666663</v>
      </c>
      <c r="V1532">
        <v>-5</v>
      </c>
      <c r="W1532" s="1" t="str">
        <f>IF(Flights[[#This Row],[Arrival Delay]] = "", "Cancelled", IF(Flights[[#This Row],[Arrival Delay]]&gt;15, "Delayed", "On time"))</f>
        <v>On time</v>
      </c>
      <c r="X1532" t="str">
        <f>IF(Flights[[#This Row],[Status]]&lt;&gt;"Delayed","", IF(Flights[[#This Row],[Arrival Delay]]&gt;120, "Severe", IF(Flights[[#This Row],[Arrival Delay]]&gt;60, "Major", "Moderate")))</f>
        <v/>
      </c>
      <c r="Y1532" t="b">
        <v>0</v>
      </c>
      <c r="AA1532" t="str">
        <f>IF(OR(AND(Flights[[#This Row],[Status]]="Cancelled", Flights[[#This Row],[Cancellation Reason]]="Airline/Carrier"), Flights[[#This Row],[Delay Type]]="Severe"), "Yes", "No")</f>
        <v>No</v>
      </c>
    </row>
    <row r="1533" spans="1:27" x14ac:dyDescent="0.3">
      <c r="A1533" s="3">
        <v>42124</v>
      </c>
      <c r="B1533" s="22">
        <f>WEEKNUM(Flights[[#This Row],[Date]], 1)</f>
        <v>18</v>
      </c>
      <c r="C1533" s="22">
        <f>WEEKDAY(Flights[[#This Row],[Date]],1)</f>
        <v>5</v>
      </c>
      <c r="D1533" t="s">
        <v>1321</v>
      </c>
      <c r="E1533" t="s">
        <v>1995</v>
      </c>
      <c r="F1533" t="s">
        <v>0</v>
      </c>
      <c r="G1533" t="s">
        <v>347</v>
      </c>
      <c r="H1533" t="str">
        <f>_xlfn.XLOOKUP(Flights[[#This Row],[Destination]], Airports!$A$2:$A$78, Airports!$D$2:$D$78)</f>
        <v>San Jose</v>
      </c>
      <c r="I1533" t="str" cm="1">
        <f t="array" ref="I1533">_xlfn.XLOOKUP(Flights[[#This Row],[Destination]],_xlfn._TRO_TRAILING( Airports!A:A),_xlfn._TRO_TRAILING( Airports!E:E), "Not found")</f>
        <v>CA</v>
      </c>
      <c r="J1533" s="1">
        <v>0.67708333333333337</v>
      </c>
      <c r="K1533" s="22">
        <f>HOUR(Flights[[#This Row],[Scheduled Departure]])</f>
        <v>16</v>
      </c>
      <c r="L1533" s="1">
        <v>0.68541666666666667</v>
      </c>
      <c r="M1533">
        <f>(L1533-J1533)*24*60</f>
        <v>11.999999999999957</v>
      </c>
      <c r="N1533" s="16">
        <f>Flights[[#This Row],[Length (min)]]/60</f>
        <v>0.96666666666666667</v>
      </c>
      <c r="O1533">
        <v>58</v>
      </c>
      <c r="P1533">
        <v>308</v>
      </c>
      <c r="Q1533" s="18">
        <f>IFERROR(Flights[[#This Row],[Distance]]/Flights[[#This Row],[Length (hr)]], "")</f>
        <v>318.62068965517238</v>
      </c>
      <c r="R1533" s="1">
        <v>0.72222222222222221</v>
      </c>
      <c r="S1533" s="1" t="str">
        <f>IF(Flights[[#This Row],[Length (hr)]]&lt;2, "No meal", IF(Flights[[#This Row],[Length (hr)]]&lt;3.5, "Light meal", "Full meal"))</f>
        <v>No meal</v>
      </c>
      <c r="T1533" s="1" t="str">
        <f>IF(AND(Flights[[#This Row],[Airline]]="US Airways", Flights[[#This Row],[Meal]]="Full Meal"), "Yes", "No")</f>
        <v>No</v>
      </c>
      <c r="U1533" s="1">
        <v>0.72569444444444442</v>
      </c>
      <c r="V1533">
        <v>5</v>
      </c>
      <c r="W1533" s="1" t="str">
        <f>IF(Flights[[#This Row],[Arrival Delay]] = "", "Cancelled", IF(Flights[[#This Row],[Arrival Delay]]&gt;15, "Delayed", "On time"))</f>
        <v>On time</v>
      </c>
      <c r="X1533" t="str">
        <f>IF(Flights[[#This Row],[Status]]&lt;&gt;"Delayed","", IF(Flights[[#This Row],[Arrival Delay]]&gt;120, "Severe", IF(Flights[[#This Row],[Arrival Delay]]&gt;60, "Major", "Moderate")))</f>
        <v/>
      </c>
      <c r="Y1533" t="b">
        <v>0</v>
      </c>
      <c r="AA1533" t="str">
        <f>IF(OR(AND(Flights[[#This Row],[Status]]="Cancelled", Flights[[#This Row],[Cancellation Reason]]="Airline/Carrier"), Flights[[#This Row],[Delay Type]]="Severe"), "Yes", "No")</f>
        <v>No</v>
      </c>
    </row>
    <row r="1534" spans="1:27" x14ac:dyDescent="0.3">
      <c r="A1534" s="3">
        <v>42124</v>
      </c>
      <c r="B1534" s="22">
        <f>WEEKNUM(Flights[[#This Row],[Date]], 1)</f>
        <v>18</v>
      </c>
      <c r="C1534" s="22">
        <f>WEEKDAY(Flights[[#This Row],[Date]],1)</f>
        <v>5</v>
      </c>
      <c r="D1534" t="s">
        <v>1016</v>
      </c>
      <c r="E1534" t="s">
        <v>1994</v>
      </c>
      <c r="F1534" t="s">
        <v>0</v>
      </c>
      <c r="G1534" t="s">
        <v>347</v>
      </c>
      <c r="H1534" t="str">
        <f>_xlfn.XLOOKUP(Flights[[#This Row],[Destination]], Airports!$A$2:$A$78, Airports!$D$2:$D$78)</f>
        <v>San Jose</v>
      </c>
      <c r="I1534" t="str" cm="1">
        <f t="array" ref="I1534">_xlfn.XLOOKUP(Flights[[#This Row],[Destination]],_xlfn._TRO_TRAILING( Airports!A:A),_xlfn._TRO_TRAILING( Airports!E:E), "Not found")</f>
        <v>CA</v>
      </c>
      <c r="J1534" s="1">
        <v>0.68402777777777779</v>
      </c>
      <c r="K1534" s="22">
        <f>HOUR(Flights[[#This Row],[Scheduled Departure]])</f>
        <v>16</v>
      </c>
      <c r="L1534" s="1">
        <v>0.69027777777777777</v>
      </c>
      <c r="M1534">
        <f>(L1534-J1534)*24*60</f>
        <v>8.999999999999968</v>
      </c>
      <c r="N1534" s="16">
        <f>Flights[[#This Row],[Length (min)]]/60</f>
        <v>1.1333333333333333</v>
      </c>
      <c r="O1534">
        <v>68</v>
      </c>
      <c r="P1534">
        <v>308</v>
      </c>
      <c r="Q1534" s="18">
        <f>IFERROR(Flights[[#This Row],[Distance]]/Flights[[#This Row],[Length (hr)]], "")</f>
        <v>271.76470588235293</v>
      </c>
      <c r="R1534" s="1">
        <v>0.73958333333333337</v>
      </c>
      <c r="S1534" s="1" t="str">
        <f>IF(Flights[[#This Row],[Length (hr)]]&lt;2, "No meal", IF(Flights[[#This Row],[Length (hr)]]&lt;3.5, "Light meal", "Full meal"))</f>
        <v>No meal</v>
      </c>
      <c r="T1534" s="1" t="str">
        <f>IF(AND(Flights[[#This Row],[Airline]]="US Airways", Flights[[#This Row],[Meal]]="Full Meal"), "Yes", "No")</f>
        <v>No</v>
      </c>
      <c r="U1534" s="1">
        <v>0.73750000000000004</v>
      </c>
      <c r="V1534">
        <v>-3</v>
      </c>
      <c r="W1534" s="1" t="str">
        <f>IF(Flights[[#This Row],[Arrival Delay]] = "", "Cancelled", IF(Flights[[#This Row],[Arrival Delay]]&gt;15, "Delayed", "On time"))</f>
        <v>On time</v>
      </c>
      <c r="X1534" t="str">
        <f>IF(Flights[[#This Row],[Status]]&lt;&gt;"Delayed","", IF(Flights[[#This Row],[Arrival Delay]]&gt;120, "Severe", IF(Flights[[#This Row],[Arrival Delay]]&gt;60, "Major", "Moderate")))</f>
        <v/>
      </c>
      <c r="Y1534" t="b">
        <v>0</v>
      </c>
      <c r="AA1534" t="str">
        <f>IF(OR(AND(Flights[[#This Row],[Status]]="Cancelled", Flights[[#This Row],[Cancellation Reason]]="Airline/Carrier"), Flights[[#This Row],[Delay Type]]="Severe"), "Yes", "No")</f>
        <v>No</v>
      </c>
    </row>
    <row r="1535" spans="1:27" x14ac:dyDescent="0.3">
      <c r="A1535" s="3">
        <v>42124</v>
      </c>
      <c r="B1535" s="22">
        <f>WEEKNUM(Flights[[#This Row],[Date]], 1)</f>
        <v>18</v>
      </c>
      <c r="C1535" s="22">
        <f>WEEKDAY(Flights[[#This Row],[Date]],1)</f>
        <v>5</v>
      </c>
      <c r="D1535" t="s">
        <v>622</v>
      </c>
      <c r="E1535" t="s">
        <v>1994</v>
      </c>
      <c r="F1535" t="s">
        <v>0</v>
      </c>
      <c r="G1535" t="s">
        <v>314</v>
      </c>
      <c r="H1535" t="str">
        <f>_xlfn.XLOOKUP(Flights[[#This Row],[Destination]], Airports!$A$2:$A$78, Airports!$D$2:$D$78)</f>
        <v>Minneapolis</v>
      </c>
      <c r="I1535" t="str" cm="1">
        <f t="array" ref="I1535">_xlfn.XLOOKUP(Flights[[#This Row],[Destination]],_xlfn._TRO_TRAILING( Airports!A:A),_xlfn._TRO_TRAILING( Airports!E:E), "Not found")</f>
        <v>MN</v>
      </c>
      <c r="J1535" s="1">
        <v>0.7631944444444444</v>
      </c>
      <c r="K1535" s="22">
        <f>HOUR(Flights[[#This Row],[Scheduled Departure]])</f>
        <v>18</v>
      </c>
      <c r="L1535" s="1">
        <v>0.7583333333333333</v>
      </c>
      <c r="M1535">
        <f>(L1535-J1535)*24*60</f>
        <v>-6.9999999999999751</v>
      </c>
      <c r="N1535" s="16">
        <f>Flights[[#This Row],[Length (min)]]/60</f>
        <v>3.6</v>
      </c>
      <c r="O1535">
        <v>216</v>
      </c>
      <c r="P1535">
        <v>1535</v>
      </c>
      <c r="Q1535" s="18">
        <f>IFERROR(Flights[[#This Row],[Distance]]/Flights[[#This Row],[Length (hr)]], "")</f>
        <v>426.38888888888886</v>
      </c>
      <c r="R1535" s="1">
        <v>1.3888888888888889E-3</v>
      </c>
      <c r="S1535" s="1" t="str">
        <f>IF(Flights[[#This Row],[Length (hr)]]&lt;2, "No meal", IF(Flights[[#This Row],[Length (hr)]]&lt;3.5, "Light meal", "Full meal"))</f>
        <v>Full meal</v>
      </c>
      <c r="T1535" s="1" t="str">
        <f>IF(AND(Flights[[#This Row],[Airline]]="US Airways", Flights[[#This Row],[Meal]]="Full Meal"), "Yes", "No")</f>
        <v>No</v>
      </c>
      <c r="U1535" s="1">
        <v>0.9916666666666667</v>
      </c>
      <c r="V1535">
        <v>-14</v>
      </c>
      <c r="W1535" s="1" t="str">
        <f>IF(Flights[[#This Row],[Arrival Delay]] = "", "Cancelled", IF(Flights[[#This Row],[Arrival Delay]]&gt;15, "Delayed", "On time"))</f>
        <v>On time</v>
      </c>
      <c r="X1535" t="str">
        <f>IF(Flights[[#This Row],[Status]]&lt;&gt;"Delayed","", IF(Flights[[#This Row],[Arrival Delay]]&gt;120, "Severe", IF(Flights[[#This Row],[Arrival Delay]]&gt;60, "Major", "Moderate")))</f>
        <v/>
      </c>
      <c r="Y1535" t="b">
        <v>0</v>
      </c>
      <c r="AA1535" t="str">
        <f>IF(OR(AND(Flights[[#This Row],[Status]]="Cancelled", Flights[[#This Row],[Cancellation Reason]]="Airline/Carrier"), Flights[[#This Row],[Delay Type]]="Severe"), "Yes", "No")</f>
        <v>No</v>
      </c>
    </row>
    <row r="1536" spans="1:27" x14ac:dyDescent="0.3">
      <c r="A1536" s="3">
        <v>42124</v>
      </c>
      <c r="B1536" s="22">
        <f>WEEKNUM(Flights[[#This Row],[Date]], 1)</f>
        <v>18</v>
      </c>
      <c r="C1536" s="22">
        <f>WEEKDAY(Flights[[#This Row],[Date]],1)</f>
        <v>5</v>
      </c>
      <c r="D1536" t="s">
        <v>819</v>
      </c>
      <c r="E1536" t="s">
        <v>1989</v>
      </c>
      <c r="F1536" t="s">
        <v>0</v>
      </c>
      <c r="G1536" t="s">
        <v>15</v>
      </c>
      <c r="H1536" t="str">
        <f>_xlfn.XLOOKUP(Flights[[#This Row],[Destination]], Airports!$A$2:$A$78, Airports!$D$2:$D$78)</f>
        <v>Las Vegas</v>
      </c>
      <c r="I1536" t="str" cm="1">
        <f t="array" ref="I1536">_xlfn.XLOOKUP(Flights[[#This Row],[Destination]],_xlfn._TRO_TRAILING( Airports!A:A),_xlfn._TRO_TRAILING( Airports!E:E), "Not found")</f>
        <v>NV</v>
      </c>
      <c r="J1536" s="1">
        <v>0.80208333333333337</v>
      </c>
      <c r="K1536" s="22">
        <f>HOUR(Flights[[#This Row],[Scheduled Departure]])</f>
        <v>19</v>
      </c>
      <c r="L1536" s="1">
        <v>0.79791666666666672</v>
      </c>
      <c r="M1536">
        <f>(L1536-J1536)*24*60</f>
        <v>-5.9999999999999787</v>
      </c>
      <c r="N1536" s="16">
        <f>Flights[[#This Row],[Length (min)]]/60</f>
        <v>1.2666666666666666</v>
      </c>
      <c r="O1536">
        <v>76</v>
      </c>
      <c r="P1536">
        <v>236</v>
      </c>
      <c r="Q1536" s="18">
        <f>IFERROR(Flights[[#This Row],[Distance]]/Flights[[#This Row],[Length (hr)]], "")</f>
        <v>186.31578947368422</v>
      </c>
      <c r="R1536" s="1">
        <v>0.85277777777777775</v>
      </c>
      <c r="S1536" s="1" t="str">
        <f>IF(Flights[[#This Row],[Length (hr)]]&lt;2, "No meal", IF(Flights[[#This Row],[Length (hr)]]&lt;3.5, "Light meal", "Full meal"))</f>
        <v>No meal</v>
      </c>
      <c r="T1536" s="1" t="str">
        <f>IF(AND(Flights[[#This Row],[Airline]]="US Airways", Flights[[#This Row],[Meal]]="Full Meal"), "Yes", "No")</f>
        <v>No</v>
      </c>
      <c r="U1536" s="1">
        <v>0.85069444444444442</v>
      </c>
      <c r="V1536">
        <v>-3</v>
      </c>
      <c r="W1536" s="1" t="str">
        <f>IF(Flights[[#This Row],[Arrival Delay]] = "", "Cancelled", IF(Flights[[#This Row],[Arrival Delay]]&gt;15, "Delayed", "On time"))</f>
        <v>On time</v>
      </c>
      <c r="X1536" t="str">
        <f>IF(Flights[[#This Row],[Status]]&lt;&gt;"Delayed","", IF(Flights[[#This Row],[Arrival Delay]]&gt;120, "Severe", IF(Flights[[#This Row],[Arrival Delay]]&gt;60, "Major", "Moderate")))</f>
        <v/>
      </c>
      <c r="Y1536" t="b">
        <v>0</v>
      </c>
      <c r="AA1536" t="str">
        <f>IF(OR(AND(Flights[[#This Row],[Status]]="Cancelled", Flights[[#This Row],[Cancellation Reason]]="Airline/Carrier"), Flights[[#This Row],[Delay Type]]="Severe"), "Yes", "No")</f>
        <v>No</v>
      </c>
    </row>
    <row r="1537" spans="1:27" x14ac:dyDescent="0.3">
      <c r="A1537" s="3">
        <v>42124</v>
      </c>
      <c r="B1537" s="22">
        <f>WEEKNUM(Flights[[#This Row],[Date]], 1)</f>
        <v>18</v>
      </c>
      <c r="C1537" s="22">
        <f>WEEKDAY(Flights[[#This Row],[Date]],1)</f>
        <v>5</v>
      </c>
      <c r="D1537" t="s">
        <v>630</v>
      </c>
      <c r="E1537" t="s">
        <v>1991</v>
      </c>
      <c r="F1537" t="s">
        <v>0</v>
      </c>
      <c r="G1537" t="s">
        <v>248</v>
      </c>
      <c r="H1537" t="str">
        <f>_xlfn.XLOOKUP(Flights[[#This Row],[Destination]], Airports!$A$2:$A$78, Airports!$D$2:$D$78)</f>
        <v>Anchorage</v>
      </c>
      <c r="I1537" t="str" cm="1">
        <f t="array" ref="I1537">_xlfn.XLOOKUP(Flights[[#This Row],[Destination]],_xlfn._TRO_TRAILING( Airports!A:A),_xlfn._TRO_TRAILING( Airports!E:E), "Not found")</f>
        <v>AK</v>
      </c>
      <c r="J1537" s="1">
        <v>0.82986111111111116</v>
      </c>
      <c r="K1537" s="22">
        <f>HOUR(Flights[[#This Row],[Scheduled Departure]])</f>
        <v>19</v>
      </c>
      <c r="L1537" s="1">
        <v>0.82361111111111107</v>
      </c>
      <c r="M1537">
        <f>(L1537-J1537)*24*60</f>
        <v>-9.0000000000001279</v>
      </c>
      <c r="N1537" s="16">
        <f>Flights[[#This Row],[Length (min)]]/60</f>
        <v>5.3</v>
      </c>
      <c r="O1537">
        <v>318</v>
      </c>
      <c r="P1537">
        <v>2345</v>
      </c>
      <c r="Q1537" s="18">
        <f>IFERROR(Flights[[#This Row],[Distance]]/Flights[[#This Row],[Length (hr)]], "")</f>
        <v>442.45283018867929</v>
      </c>
      <c r="R1537" s="1">
        <v>2.0833333333333332E-2</v>
      </c>
      <c r="S1537" s="1" t="str">
        <f>IF(Flights[[#This Row],[Length (hr)]]&lt;2, "No meal", IF(Flights[[#This Row],[Length (hr)]]&lt;3.5, "Light meal", "Full meal"))</f>
        <v>Full meal</v>
      </c>
      <c r="T1537" s="1" t="str">
        <f>IF(AND(Flights[[#This Row],[Airline]]="US Airways", Flights[[#This Row],[Meal]]="Full Meal"), "Yes", "No")</f>
        <v>No</v>
      </c>
      <c r="U1537" s="1">
        <v>2.7777777777777779E-3</v>
      </c>
      <c r="V1537">
        <v>-26</v>
      </c>
      <c r="W1537" s="1" t="str">
        <f>IF(Flights[[#This Row],[Arrival Delay]] = "", "Cancelled", IF(Flights[[#This Row],[Arrival Delay]]&gt;15, "Delayed", "On time"))</f>
        <v>On time</v>
      </c>
      <c r="X1537" t="str">
        <f>IF(Flights[[#This Row],[Status]]&lt;&gt;"Delayed","", IF(Flights[[#This Row],[Arrival Delay]]&gt;120, "Severe", IF(Flights[[#This Row],[Arrival Delay]]&gt;60, "Major", "Moderate")))</f>
        <v/>
      </c>
      <c r="Y1537" t="b">
        <v>0</v>
      </c>
      <c r="AA1537" t="str">
        <f>IF(OR(AND(Flights[[#This Row],[Status]]="Cancelled", Flights[[#This Row],[Cancellation Reason]]="Airline/Carrier"), Flights[[#This Row],[Delay Type]]="Severe"), "Yes", "No")</f>
        <v>No</v>
      </c>
    </row>
    <row r="1538" spans="1:27" x14ac:dyDescent="0.3">
      <c r="A1538" s="3">
        <v>42124</v>
      </c>
      <c r="B1538" s="22">
        <f>WEEKNUM(Flights[[#This Row],[Date]], 1)</f>
        <v>18</v>
      </c>
      <c r="C1538" s="22">
        <f>WEEKDAY(Flights[[#This Row],[Date]],1)</f>
        <v>5</v>
      </c>
      <c r="D1538" t="s">
        <v>1337</v>
      </c>
      <c r="E1538" t="s">
        <v>1995</v>
      </c>
      <c r="F1538" t="s">
        <v>0</v>
      </c>
      <c r="G1538" t="s">
        <v>351</v>
      </c>
      <c r="H1538" t="str">
        <f>_xlfn.XLOOKUP(Flights[[#This Row],[Destination]], Airports!$A$2:$A$78, Airports!$D$2:$D$78)</f>
        <v>Sacramento</v>
      </c>
      <c r="I1538" t="str" cm="1">
        <f t="array" ref="I1538">_xlfn.XLOOKUP(Flights[[#This Row],[Destination]],_xlfn._TRO_TRAILING( Airports!A:A),_xlfn._TRO_TRAILING( Airports!E:E), "Not found")</f>
        <v>CA</v>
      </c>
      <c r="J1538" s="1">
        <v>0.86805555555555558</v>
      </c>
      <c r="K1538" s="22">
        <f>HOUR(Flights[[#This Row],[Scheduled Departure]])</f>
        <v>20</v>
      </c>
      <c r="L1538" s="1">
        <v>0.88888888888888884</v>
      </c>
      <c r="M1538">
        <f>(L1538-J1538)*24*60</f>
        <v>29.999999999999893</v>
      </c>
      <c r="N1538" s="16">
        <f>Flights[[#This Row],[Length (min)]]/60</f>
        <v>1.1499999999999999</v>
      </c>
      <c r="O1538">
        <v>69</v>
      </c>
      <c r="P1538">
        <v>373</v>
      </c>
      <c r="Q1538" s="18">
        <f>IFERROR(Flights[[#This Row],[Distance]]/Flights[[#This Row],[Length (hr)]], "")</f>
        <v>324.34782608695656</v>
      </c>
      <c r="R1538" s="1">
        <v>0.92013888888888884</v>
      </c>
      <c r="S1538" s="1" t="str">
        <f>IF(Flights[[#This Row],[Length (hr)]]&lt;2, "No meal", IF(Flights[[#This Row],[Length (hr)]]&lt;3.5, "Light meal", "Full meal"))</f>
        <v>No meal</v>
      </c>
      <c r="T1538" s="1" t="str">
        <f>IF(AND(Flights[[#This Row],[Airline]]="US Airways", Flights[[#This Row],[Meal]]="Full Meal"), "Yes", "No")</f>
        <v>No</v>
      </c>
      <c r="U1538" s="1">
        <v>0.93680555555555556</v>
      </c>
      <c r="V1538">
        <v>24</v>
      </c>
      <c r="W1538" s="1" t="str">
        <f>IF(Flights[[#This Row],[Arrival Delay]] = "", "Cancelled", IF(Flights[[#This Row],[Arrival Delay]]&gt;15, "Delayed", "On time"))</f>
        <v>Delayed</v>
      </c>
      <c r="X1538" t="str">
        <f>IF(Flights[[#This Row],[Status]]&lt;&gt;"Delayed","", IF(Flights[[#This Row],[Arrival Delay]]&gt;120, "Severe", IF(Flights[[#This Row],[Arrival Delay]]&gt;60, "Major", "Moderate")))</f>
        <v>Moderate</v>
      </c>
      <c r="Y1538" t="b">
        <v>0</v>
      </c>
      <c r="AA1538" t="str">
        <f>IF(OR(AND(Flights[[#This Row],[Status]]="Cancelled", Flights[[#This Row],[Cancellation Reason]]="Airline/Carrier"), Flights[[#This Row],[Delay Type]]="Severe"), "Yes", "No")</f>
        <v>No</v>
      </c>
    </row>
    <row r="1539" spans="1:27" x14ac:dyDescent="0.3">
      <c r="A1539" s="3">
        <v>42124</v>
      </c>
      <c r="B1539" s="22">
        <f>WEEKNUM(Flights[[#This Row],[Date]], 1)</f>
        <v>18</v>
      </c>
      <c r="C1539" s="22">
        <f>WEEKDAY(Flights[[#This Row],[Date]],1)</f>
        <v>5</v>
      </c>
      <c r="D1539" t="s">
        <v>824</v>
      </c>
      <c r="E1539" t="s">
        <v>1994</v>
      </c>
      <c r="F1539" t="s">
        <v>0</v>
      </c>
      <c r="G1539" t="s">
        <v>29</v>
      </c>
      <c r="H1539" t="str">
        <f>_xlfn.XLOOKUP(Flights[[#This Row],[Destination]], Airports!$A$2:$A$78, Airports!$D$2:$D$78)</f>
        <v>Phoenix</v>
      </c>
      <c r="I1539" t="str" cm="1">
        <f t="array" ref="I1539">_xlfn.XLOOKUP(Flights[[#This Row],[Destination]],_xlfn._TRO_TRAILING( Airports!A:A),_xlfn._TRO_TRAILING( Airports!E:E), "Not found")</f>
        <v>AZ</v>
      </c>
      <c r="J1539" s="1">
        <v>0.88888888888888884</v>
      </c>
      <c r="K1539" s="22">
        <f>HOUR(Flights[[#This Row],[Scheduled Departure]])</f>
        <v>21</v>
      </c>
      <c r="L1539" s="1">
        <v>0.88611111111111107</v>
      </c>
      <c r="M1539">
        <f>(L1539-J1539)*24*60</f>
        <v>-3.9999999999999858</v>
      </c>
      <c r="N1539" s="16">
        <f>Flights[[#This Row],[Length (min)]]/60</f>
        <v>1.35</v>
      </c>
      <c r="O1539">
        <v>81</v>
      </c>
      <c r="P1539">
        <v>370</v>
      </c>
      <c r="Q1539" s="18">
        <f>IFERROR(Flights[[#This Row],[Distance]]/Flights[[#This Row],[Length (hr)]], "")</f>
        <v>274.07407407407408</v>
      </c>
      <c r="R1539" s="1">
        <v>0.9458333333333333</v>
      </c>
      <c r="S1539" s="1" t="str">
        <f>IF(Flights[[#This Row],[Length (hr)]]&lt;2, "No meal", IF(Flights[[#This Row],[Length (hr)]]&lt;3.5, "Light meal", "Full meal"))</f>
        <v>No meal</v>
      </c>
      <c r="T1539" s="1" t="str">
        <f>IF(AND(Flights[[#This Row],[Airline]]="US Airways", Flights[[#This Row],[Meal]]="Full Meal"), "Yes", "No")</f>
        <v>No</v>
      </c>
      <c r="U1539" s="1">
        <v>0.94236111111111109</v>
      </c>
      <c r="V1539">
        <v>-5</v>
      </c>
      <c r="W1539" s="1" t="str">
        <f>IF(Flights[[#This Row],[Arrival Delay]] = "", "Cancelled", IF(Flights[[#This Row],[Arrival Delay]]&gt;15, "Delayed", "On time"))</f>
        <v>On time</v>
      </c>
      <c r="X1539" t="str">
        <f>IF(Flights[[#This Row],[Status]]&lt;&gt;"Delayed","", IF(Flights[[#This Row],[Arrival Delay]]&gt;120, "Severe", IF(Flights[[#This Row],[Arrival Delay]]&gt;60, "Major", "Moderate")))</f>
        <v/>
      </c>
      <c r="Y1539" t="b">
        <v>0</v>
      </c>
      <c r="AA1539" t="str">
        <f>IF(OR(AND(Flights[[#This Row],[Status]]="Cancelled", Flights[[#This Row],[Cancellation Reason]]="Airline/Carrier"), Flights[[#This Row],[Delay Type]]="Severe"), "Yes", "No")</f>
        <v>No</v>
      </c>
    </row>
    <row r="1540" spans="1:27" x14ac:dyDescent="0.3">
      <c r="A1540" s="3">
        <v>42124</v>
      </c>
      <c r="B1540" s="22">
        <f>WEEKNUM(Flights[[#This Row],[Date]], 1)</f>
        <v>18</v>
      </c>
      <c r="C1540" s="22">
        <f>WEEKDAY(Flights[[#This Row],[Date]],1)</f>
        <v>5</v>
      </c>
      <c r="D1540" t="s">
        <v>1340</v>
      </c>
      <c r="E1540" t="s">
        <v>1995</v>
      </c>
      <c r="F1540" t="s">
        <v>0</v>
      </c>
      <c r="G1540" t="s">
        <v>318</v>
      </c>
      <c r="H1540" t="str">
        <f>_xlfn.XLOOKUP(Flights[[#This Row],[Destination]], Airports!$A$2:$A$78, Airports!$D$2:$D$78)</f>
        <v>Oakland</v>
      </c>
      <c r="I1540" t="str" cm="1">
        <f t="array" ref="I1540">_xlfn.XLOOKUP(Flights[[#This Row],[Destination]],_xlfn._TRO_TRAILING( Airports!A:A),_xlfn._TRO_TRAILING( Airports!E:E), "Not found")</f>
        <v>CA</v>
      </c>
      <c r="J1540" s="1">
        <v>0.90625</v>
      </c>
      <c r="K1540" s="22">
        <f>HOUR(Flights[[#This Row],[Scheduled Departure]])</f>
        <v>21</v>
      </c>
      <c r="L1540" s="1">
        <v>0.90347222222222223</v>
      </c>
      <c r="M1540">
        <f>(L1540-J1540)*24*60</f>
        <v>-3.9999999999999858</v>
      </c>
      <c r="N1540" s="16">
        <f>Flights[[#This Row],[Length (min)]]/60</f>
        <v>1.1666666666666667</v>
      </c>
      <c r="O1540">
        <v>70</v>
      </c>
      <c r="P1540">
        <v>337</v>
      </c>
      <c r="Q1540" s="18">
        <f>IFERROR(Flights[[#This Row],[Distance]]/Flights[[#This Row],[Length (hr)]], "")</f>
        <v>288.85714285714283</v>
      </c>
      <c r="R1540" s="1">
        <v>0.95833333333333337</v>
      </c>
      <c r="S1540" s="1" t="str">
        <f>IF(Flights[[#This Row],[Length (hr)]]&lt;2, "No meal", IF(Flights[[#This Row],[Length (hr)]]&lt;3.5, "Light meal", "Full meal"))</f>
        <v>No meal</v>
      </c>
      <c r="T1540" s="1" t="str">
        <f>IF(AND(Flights[[#This Row],[Airline]]="US Airways", Flights[[#This Row],[Meal]]="Full Meal"), "Yes", "No")</f>
        <v>No</v>
      </c>
      <c r="U1540" s="1">
        <v>0.95208333333333328</v>
      </c>
      <c r="V1540">
        <v>-9</v>
      </c>
      <c r="W1540" s="1" t="str">
        <f>IF(Flights[[#This Row],[Arrival Delay]] = "", "Cancelled", IF(Flights[[#This Row],[Arrival Delay]]&gt;15, "Delayed", "On time"))</f>
        <v>On time</v>
      </c>
      <c r="X1540" t="str">
        <f>IF(Flights[[#This Row],[Status]]&lt;&gt;"Delayed","", IF(Flights[[#This Row],[Arrival Delay]]&gt;120, "Severe", IF(Flights[[#This Row],[Arrival Delay]]&gt;60, "Major", "Moderate")))</f>
        <v/>
      </c>
      <c r="Y1540" t="b">
        <v>0</v>
      </c>
      <c r="AA1540" t="str">
        <f>IF(OR(AND(Flights[[#This Row],[Status]]="Cancelled", Flights[[#This Row],[Cancellation Reason]]="Airline/Carrier"), Flights[[#This Row],[Delay Type]]="Severe"), "Yes", "No")</f>
        <v>No</v>
      </c>
    </row>
    <row r="1541" spans="1:27" x14ac:dyDescent="0.3">
      <c r="A1541" s="3">
        <v>42124</v>
      </c>
      <c r="B1541" s="22">
        <f>WEEKNUM(Flights[[#This Row],[Date]], 1)</f>
        <v>18</v>
      </c>
      <c r="C1541" s="22">
        <f>WEEKDAY(Flights[[#This Row],[Date]],1)</f>
        <v>5</v>
      </c>
      <c r="D1541" t="s">
        <v>1275</v>
      </c>
      <c r="E1541" t="s">
        <v>1989</v>
      </c>
      <c r="F1541" t="s">
        <v>0</v>
      </c>
      <c r="G1541" t="s">
        <v>22</v>
      </c>
      <c r="H1541" t="str">
        <f>_xlfn.XLOOKUP(Flights[[#This Row],[Destination]], Airports!$A$2:$A$78, Airports!$D$2:$D$78)</f>
        <v>Columbus</v>
      </c>
      <c r="I1541" t="str" cm="1">
        <f t="array" ref="I1541">_xlfn.XLOOKUP(Flights[[#This Row],[Destination]],_xlfn._TRO_TRAILING( Airports!A:A),_xlfn._TRO_TRAILING( Airports!E:E), "Not found")</f>
        <v>OH</v>
      </c>
      <c r="J1541" s="1">
        <v>0.92361111111111116</v>
      </c>
      <c r="K1541" s="22">
        <f>HOUR(Flights[[#This Row],[Scheduled Departure]])</f>
        <v>22</v>
      </c>
      <c r="L1541" s="1">
        <v>0.92083333333333328</v>
      </c>
      <c r="M1541">
        <f>(L1541-J1541)*24*60</f>
        <v>-4.0000000000001457</v>
      </c>
      <c r="N1541" s="16">
        <f>Flights[[#This Row],[Length (min)]]/60</f>
        <v>4.2833333333333332</v>
      </c>
      <c r="O1541">
        <v>257</v>
      </c>
      <c r="P1541">
        <v>1995</v>
      </c>
      <c r="Q1541" s="18">
        <f>IFERROR(Flights[[#This Row],[Distance]]/Flights[[#This Row],[Length (hr)]], "")</f>
        <v>465.75875486381324</v>
      </c>
      <c r="R1541" s="1">
        <v>0.22569444444444445</v>
      </c>
      <c r="S1541" s="1" t="str">
        <f>IF(Flights[[#This Row],[Length (hr)]]&lt;2, "No meal", IF(Flights[[#This Row],[Length (hr)]]&lt;3.5, "Light meal", "Full meal"))</f>
        <v>Full meal</v>
      </c>
      <c r="T1541" s="1" t="str">
        <f>IF(AND(Flights[[#This Row],[Airline]]="US Airways", Flights[[#This Row],[Meal]]="Full Meal"), "Yes", "No")</f>
        <v>No</v>
      </c>
      <c r="U1541" s="1">
        <v>0.22430555555555556</v>
      </c>
      <c r="V1541">
        <v>-2</v>
      </c>
      <c r="W1541" s="1" t="str">
        <f>IF(Flights[[#This Row],[Arrival Delay]] = "", "Cancelled", IF(Flights[[#This Row],[Arrival Delay]]&gt;15, "Delayed", "On time"))</f>
        <v>On time</v>
      </c>
      <c r="X1541" t="str">
        <f>IF(Flights[[#This Row],[Status]]&lt;&gt;"Delayed","", IF(Flights[[#This Row],[Arrival Delay]]&gt;120, "Severe", IF(Flights[[#This Row],[Arrival Delay]]&gt;60, "Major", "Moderate")))</f>
        <v/>
      </c>
      <c r="Y1541" t="b">
        <v>0</v>
      </c>
      <c r="AA1541" t="str">
        <f>IF(OR(AND(Flights[[#This Row],[Status]]="Cancelled", Flights[[#This Row],[Cancellation Reason]]="Airline/Carrier"), Flights[[#This Row],[Delay Type]]="Severe"), "Yes", "No")</f>
        <v>No</v>
      </c>
    </row>
    <row r="1542" spans="1:27" x14ac:dyDescent="0.3">
      <c r="A1542" s="3">
        <v>42124</v>
      </c>
      <c r="B1542" s="22">
        <f>WEEKNUM(Flights[[#This Row],[Date]], 1)</f>
        <v>18</v>
      </c>
      <c r="C1542" s="22">
        <f>WEEKDAY(Flights[[#This Row],[Date]],1)</f>
        <v>5</v>
      </c>
      <c r="D1542" t="s">
        <v>676</v>
      </c>
      <c r="E1542" t="s">
        <v>1996</v>
      </c>
      <c r="F1542" t="s">
        <v>0</v>
      </c>
      <c r="G1542" t="s">
        <v>12</v>
      </c>
      <c r="H1542" t="str">
        <f>_xlfn.XLOOKUP(Flights[[#This Row],[Destination]], Airports!$A$2:$A$78, Airports!$D$2:$D$78)</f>
        <v>New York</v>
      </c>
      <c r="I1542" t="str" cm="1">
        <f t="array" ref="I1542">_xlfn.XLOOKUP(Flights[[#This Row],[Destination]],_xlfn._TRO_TRAILING( Airports!A:A),_xlfn._TRO_TRAILING( Airports!E:E), "Not found")</f>
        <v>NY</v>
      </c>
      <c r="J1542" s="1">
        <v>0.95833333333333337</v>
      </c>
      <c r="K1542" s="22">
        <f>HOUR(Flights[[#This Row],[Scheduled Departure]])</f>
        <v>23</v>
      </c>
      <c r="L1542" s="1">
        <v>0.95625000000000004</v>
      </c>
      <c r="M1542">
        <f>(L1542-J1542)*24*60</f>
        <v>-2.9999999999999893</v>
      </c>
      <c r="N1542" s="16">
        <f>Flights[[#This Row],[Length (min)]]/60</f>
        <v>5.2666666666666666</v>
      </c>
      <c r="O1542">
        <v>316</v>
      </c>
      <c r="P1542">
        <v>2475</v>
      </c>
      <c r="Q1542" s="18">
        <f>IFERROR(Flights[[#This Row],[Distance]]/Flights[[#This Row],[Length (hr)]], "")</f>
        <v>469.9367088607595</v>
      </c>
      <c r="R1542" s="1">
        <v>0.30902777777777779</v>
      </c>
      <c r="S1542" s="1" t="str">
        <f>IF(Flights[[#This Row],[Length (hr)]]&lt;2, "No meal", IF(Flights[[#This Row],[Length (hr)]]&lt;3.5, "Light meal", "Full meal"))</f>
        <v>Full meal</v>
      </c>
      <c r="T1542" s="1" t="str">
        <f>IF(AND(Flights[[#This Row],[Airline]]="US Airways", Flights[[#This Row],[Meal]]="Full Meal"), "Yes", "No")</f>
        <v>No</v>
      </c>
      <c r="U1542" s="1">
        <v>0.30069444444444443</v>
      </c>
      <c r="V1542">
        <v>-12</v>
      </c>
      <c r="W1542" s="1" t="str">
        <f>IF(Flights[[#This Row],[Arrival Delay]] = "", "Cancelled", IF(Flights[[#This Row],[Arrival Delay]]&gt;15, "Delayed", "On time"))</f>
        <v>On time</v>
      </c>
      <c r="X1542" t="str">
        <f>IF(Flights[[#This Row],[Status]]&lt;&gt;"Delayed","", IF(Flights[[#This Row],[Arrival Delay]]&gt;120, "Severe", IF(Flights[[#This Row],[Arrival Delay]]&gt;60, "Major", "Moderate")))</f>
        <v/>
      </c>
      <c r="Y1542" t="b">
        <v>0</v>
      </c>
      <c r="AA1542" t="str">
        <f>IF(OR(AND(Flights[[#This Row],[Status]]="Cancelled", Flights[[#This Row],[Cancellation Reason]]="Airline/Carrier"), Flights[[#This Row],[Delay Type]]="Severe"), "Yes", "No")</f>
        <v>No</v>
      </c>
    </row>
    <row r="1543" spans="1:27" x14ac:dyDescent="0.3">
      <c r="A1543" s="3">
        <v>42125</v>
      </c>
      <c r="B1543" s="22">
        <f>WEEKNUM(Flights[[#This Row],[Date]], 1)</f>
        <v>18</v>
      </c>
      <c r="C1543" s="22">
        <f>WEEKDAY(Flights[[#This Row],[Date]],1)</f>
        <v>6</v>
      </c>
      <c r="D1543" t="s">
        <v>1282</v>
      </c>
      <c r="E1543" t="s">
        <v>1995</v>
      </c>
      <c r="F1543" t="s">
        <v>0</v>
      </c>
      <c r="G1543" t="s">
        <v>9</v>
      </c>
      <c r="H1543" t="str">
        <f>_xlfn.XLOOKUP(Flights[[#This Row],[Destination]], Airports!$A$2:$A$78, Airports!$D$2:$D$78)</f>
        <v>San Francisco</v>
      </c>
      <c r="I1543" t="str" cm="1">
        <f t="array" ref="I1543">_xlfn.XLOOKUP(Flights[[#This Row],[Destination]],_xlfn._TRO_TRAILING( Airports!A:A),_xlfn._TRO_TRAILING( Airports!E:E), "Not found")</f>
        <v>CA</v>
      </c>
      <c r="J1543" s="1">
        <v>0.26041666666666669</v>
      </c>
      <c r="K1543" s="22">
        <f>HOUR(Flights[[#This Row],[Scheduled Departure]])</f>
        <v>6</v>
      </c>
      <c r="L1543" s="1">
        <v>0.26041666666666669</v>
      </c>
      <c r="M1543">
        <f>(L1543-J1543)*24*60</f>
        <v>0</v>
      </c>
      <c r="N1543" s="16">
        <f>Flights[[#This Row],[Length (min)]]/60</f>
        <v>1.1833333333333333</v>
      </c>
      <c r="O1543">
        <v>71</v>
      </c>
      <c r="P1543">
        <v>337</v>
      </c>
      <c r="Q1543" s="18">
        <f>IFERROR(Flights[[#This Row],[Distance]]/Flights[[#This Row],[Length (hr)]], "")</f>
        <v>284.78873239436621</v>
      </c>
      <c r="R1543" s="1">
        <v>0.31944444444444442</v>
      </c>
      <c r="S1543" s="1" t="str">
        <f>IF(Flights[[#This Row],[Length (hr)]]&lt;2, "No meal", IF(Flights[[#This Row],[Length (hr)]]&lt;3.5, "Light meal", "Full meal"))</f>
        <v>No meal</v>
      </c>
      <c r="T1543" s="1" t="str">
        <f>IF(AND(Flights[[#This Row],[Airline]]="US Airways", Flights[[#This Row],[Meal]]="Full Meal"), "Yes", "No")</f>
        <v>No</v>
      </c>
      <c r="U1543" s="1">
        <v>0.30972222222222223</v>
      </c>
      <c r="V1543">
        <v>-14</v>
      </c>
      <c r="W1543" s="1" t="str">
        <f>IF(Flights[[#This Row],[Arrival Delay]] = "", "Cancelled", IF(Flights[[#This Row],[Arrival Delay]]&gt;15, "Delayed", "On time"))</f>
        <v>On time</v>
      </c>
      <c r="X1543" t="str">
        <f>IF(Flights[[#This Row],[Status]]&lt;&gt;"Delayed","", IF(Flights[[#This Row],[Arrival Delay]]&gt;120, "Severe", IF(Flights[[#This Row],[Arrival Delay]]&gt;60, "Major", "Moderate")))</f>
        <v/>
      </c>
      <c r="Y1543" t="b">
        <v>0</v>
      </c>
      <c r="AA1543" t="str">
        <f>IF(OR(AND(Flights[[#This Row],[Status]]="Cancelled", Flights[[#This Row],[Cancellation Reason]]="Airline/Carrier"), Flights[[#This Row],[Delay Type]]="Severe"), "Yes", "No")</f>
        <v>No</v>
      </c>
    </row>
    <row r="1544" spans="1:27" x14ac:dyDescent="0.3">
      <c r="A1544" s="3">
        <v>42125</v>
      </c>
      <c r="B1544" s="22">
        <f>WEEKNUM(Flights[[#This Row],[Date]], 1)</f>
        <v>18</v>
      </c>
      <c r="C1544" s="22">
        <f>WEEKDAY(Flights[[#This Row],[Date]],1)</f>
        <v>6</v>
      </c>
      <c r="D1544" t="s">
        <v>39</v>
      </c>
      <c r="E1544" t="s">
        <v>1987</v>
      </c>
      <c r="F1544" t="s">
        <v>0</v>
      </c>
      <c r="G1544" t="s">
        <v>9</v>
      </c>
      <c r="H1544" t="str">
        <f>_xlfn.XLOOKUP(Flights[[#This Row],[Destination]], Airports!$A$2:$A$78, Airports!$D$2:$D$78)</f>
        <v>San Francisco</v>
      </c>
      <c r="I1544" t="str" cm="1">
        <f t="array" ref="I1544">_xlfn.XLOOKUP(Flights[[#This Row],[Destination]],_xlfn._TRO_TRAILING( Airports!A:A),_xlfn._TRO_TRAILING( Airports!E:E), "Not found")</f>
        <v>CA</v>
      </c>
      <c r="J1544" s="1">
        <v>0.28125</v>
      </c>
      <c r="K1544" s="22">
        <f>HOUR(Flights[[#This Row],[Scheduled Departure]])</f>
        <v>6</v>
      </c>
      <c r="L1544" s="1">
        <v>0.27777777777777779</v>
      </c>
      <c r="M1544">
        <f>(L1544-J1544)*24*60</f>
        <v>-4.9999999999999822</v>
      </c>
      <c r="N1544" s="16">
        <f>Flights[[#This Row],[Length (min)]]/60</f>
        <v>1.2166666666666666</v>
      </c>
      <c r="O1544">
        <v>73</v>
      </c>
      <c r="P1544">
        <v>337</v>
      </c>
      <c r="Q1544" s="18">
        <f>IFERROR(Flights[[#This Row],[Distance]]/Flights[[#This Row],[Length (hr)]], "")</f>
        <v>276.98630136986304</v>
      </c>
      <c r="R1544" s="1">
        <v>0.33819444444444446</v>
      </c>
      <c r="S1544" s="1" t="str">
        <f>IF(Flights[[#This Row],[Length (hr)]]&lt;2, "No meal", IF(Flights[[#This Row],[Length (hr)]]&lt;3.5, "Light meal", "Full meal"))</f>
        <v>No meal</v>
      </c>
      <c r="T1544" s="1" t="str">
        <f>IF(AND(Flights[[#This Row],[Airline]]="US Airways", Flights[[#This Row],[Meal]]="Full Meal"), "Yes", "No")</f>
        <v>No</v>
      </c>
      <c r="U1544" s="1">
        <v>0.32847222222222222</v>
      </c>
      <c r="V1544">
        <v>-14</v>
      </c>
      <c r="W1544" s="1" t="str">
        <f>IF(Flights[[#This Row],[Arrival Delay]] = "", "Cancelled", IF(Flights[[#This Row],[Arrival Delay]]&gt;15, "Delayed", "On time"))</f>
        <v>On time</v>
      </c>
      <c r="X1544" t="str">
        <f>IF(Flights[[#This Row],[Status]]&lt;&gt;"Delayed","", IF(Flights[[#This Row],[Arrival Delay]]&gt;120, "Severe", IF(Flights[[#This Row],[Arrival Delay]]&gt;60, "Major", "Moderate")))</f>
        <v/>
      </c>
      <c r="Y1544" t="b">
        <v>0</v>
      </c>
      <c r="AA1544" t="str">
        <f>IF(OR(AND(Flights[[#This Row],[Status]]="Cancelled", Flights[[#This Row],[Cancellation Reason]]="Airline/Carrier"), Flights[[#This Row],[Delay Type]]="Severe"), "Yes", "No")</f>
        <v>No</v>
      </c>
    </row>
    <row r="1545" spans="1:27" x14ac:dyDescent="0.3">
      <c r="A1545" s="3">
        <v>42125</v>
      </c>
      <c r="B1545" s="22">
        <f>WEEKNUM(Flights[[#This Row],[Date]], 1)</f>
        <v>18</v>
      </c>
      <c r="C1545" s="22">
        <f>WEEKDAY(Flights[[#This Row],[Date]],1)</f>
        <v>6</v>
      </c>
      <c r="D1545" t="s">
        <v>1384</v>
      </c>
      <c r="E1545" t="s">
        <v>1989</v>
      </c>
      <c r="F1545" t="s">
        <v>0</v>
      </c>
      <c r="G1545" t="s">
        <v>349</v>
      </c>
      <c r="H1545" t="str">
        <f>_xlfn.XLOOKUP(Flights[[#This Row],[Destination]], Airports!$A$2:$A$78, Airports!$D$2:$D$78)</f>
        <v>Salt Lake City</v>
      </c>
      <c r="I1545" t="str" cm="1">
        <f t="array" ref="I1545">_xlfn.XLOOKUP(Flights[[#This Row],[Destination]],_xlfn._TRO_TRAILING( Airports!A:A),_xlfn._TRO_TRAILING( Airports!E:E), "Not found")</f>
        <v>UT</v>
      </c>
      <c r="J1545" s="1">
        <v>0.30902777777777779</v>
      </c>
      <c r="K1545" s="22">
        <f>HOUR(Flights[[#This Row],[Scheduled Departure]])</f>
        <v>7</v>
      </c>
      <c r="L1545" s="1">
        <v>0.31388888888888888</v>
      </c>
      <c r="M1545">
        <f>(L1545-J1545)*24*60</f>
        <v>6.9999999999999751</v>
      </c>
      <c r="N1545" s="16">
        <f>Flights[[#This Row],[Length (min)]]/60</f>
        <v>1.6666666666666667</v>
      </c>
      <c r="O1545">
        <v>100</v>
      </c>
      <c r="P1545">
        <v>590</v>
      </c>
      <c r="Q1545" s="18">
        <f>IFERROR(Flights[[#This Row],[Distance]]/Flights[[#This Row],[Length (hr)]], "")</f>
        <v>354</v>
      </c>
      <c r="R1545" s="1">
        <v>0.42638888888888887</v>
      </c>
      <c r="S1545" s="1" t="str">
        <f>IF(Flights[[#This Row],[Length (hr)]]&lt;2, "No meal", IF(Flights[[#This Row],[Length (hr)]]&lt;3.5, "Light meal", "Full meal"))</f>
        <v>No meal</v>
      </c>
      <c r="T1545" s="1" t="str">
        <f>IF(AND(Flights[[#This Row],[Airline]]="US Airways", Flights[[#This Row],[Meal]]="Full Meal"), "Yes", "No")</f>
        <v>No</v>
      </c>
      <c r="U1545" s="1">
        <v>0.42499999999999999</v>
      </c>
      <c r="V1545">
        <v>-2</v>
      </c>
      <c r="W1545" s="1" t="str">
        <f>IF(Flights[[#This Row],[Arrival Delay]] = "", "Cancelled", IF(Flights[[#This Row],[Arrival Delay]]&gt;15, "Delayed", "On time"))</f>
        <v>On time</v>
      </c>
      <c r="X1545" t="str">
        <f>IF(Flights[[#This Row],[Status]]&lt;&gt;"Delayed","", IF(Flights[[#This Row],[Arrival Delay]]&gt;120, "Severe", IF(Flights[[#This Row],[Arrival Delay]]&gt;60, "Major", "Moderate")))</f>
        <v/>
      </c>
      <c r="Y1545" t="b">
        <v>0</v>
      </c>
      <c r="AA1545" t="str">
        <f>IF(OR(AND(Flights[[#This Row],[Status]]="Cancelled", Flights[[#This Row],[Cancellation Reason]]="Airline/Carrier"), Flights[[#This Row],[Delay Type]]="Severe"), "Yes", "No")</f>
        <v>No</v>
      </c>
    </row>
    <row r="1546" spans="1:27" x14ac:dyDescent="0.3">
      <c r="A1546" s="3">
        <v>42125</v>
      </c>
      <c r="B1546" s="22">
        <f>WEEKNUM(Flights[[#This Row],[Date]], 1)</f>
        <v>18</v>
      </c>
      <c r="C1546" s="22">
        <f>WEEKDAY(Flights[[#This Row],[Date]],1)</f>
        <v>6</v>
      </c>
      <c r="D1546" t="s">
        <v>938</v>
      </c>
      <c r="E1546" t="s">
        <v>1988</v>
      </c>
      <c r="F1546" t="s">
        <v>0</v>
      </c>
      <c r="G1546" t="s">
        <v>31</v>
      </c>
      <c r="H1546" t="str">
        <f>_xlfn.XLOOKUP(Flights[[#This Row],[Destination]], Airports!$A$2:$A$78, Airports!$D$2:$D$78)</f>
        <v>Raleigh</v>
      </c>
      <c r="I1546" t="str" cm="1">
        <f t="array" ref="I1546">_xlfn.XLOOKUP(Flights[[#This Row],[Destination]],_xlfn._TRO_TRAILING( Airports!A:A),_xlfn._TRO_TRAILING( Airports!E:E), "Not found")</f>
        <v>NC</v>
      </c>
      <c r="J1546" s="1">
        <v>0.34097222222222223</v>
      </c>
      <c r="K1546" s="22">
        <f>HOUR(Flights[[#This Row],[Scheduled Departure]])</f>
        <v>8</v>
      </c>
      <c r="L1546" s="1">
        <v>0.33541666666666664</v>
      </c>
      <c r="M1546">
        <f>(L1546-J1546)*24*60</f>
        <v>-8.0000000000000515</v>
      </c>
      <c r="N1546" s="16">
        <f>Flights[[#This Row],[Length (min)]]/60</f>
        <v>4.9333333333333336</v>
      </c>
      <c r="O1546">
        <v>296</v>
      </c>
      <c r="P1546">
        <v>2239</v>
      </c>
      <c r="Q1546" s="18">
        <f>IFERROR(Flights[[#This Row],[Distance]]/Flights[[#This Row],[Length (hr)]], "")</f>
        <v>453.85135135135135</v>
      </c>
      <c r="R1546" s="1">
        <v>0.67152777777777772</v>
      </c>
      <c r="S1546" s="1" t="str">
        <f>IF(Flights[[#This Row],[Length (hr)]]&lt;2, "No meal", IF(Flights[[#This Row],[Length (hr)]]&lt;3.5, "Light meal", "Full meal"))</f>
        <v>Full meal</v>
      </c>
      <c r="T1546" s="1" t="str">
        <f>IF(AND(Flights[[#This Row],[Airline]]="US Airways", Flights[[#This Row],[Meal]]="Full Meal"), "Yes", "No")</f>
        <v>Yes</v>
      </c>
      <c r="U1546" s="1">
        <v>0.66597222222222219</v>
      </c>
      <c r="V1546">
        <v>-8</v>
      </c>
      <c r="W1546" s="1" t="str">
        <f>IF(Flights[[#This Row],[Arrival Delay]] = "", "Cancelled", IF(Flights[[#This Row],[Arrival Delay]]&gt;15, "Delayed", "On time"))</f>
        <v>On time</v>
      </c>
      <c r="X1546" t="str">
        <f>IF(Flights[[#This Row],[Status]]&lt;&gt;"Delayed","", IF(Flights[[#This Row],[Arrival Delay]]&gt;120, "Severe", IF(Flights[[#This Row],[Arrival Delay]]&gt;60, "Major", "Moderate")))</f>
        <v/>
      </c>
      <c r="Y1546" t="b">
        <v>0</v>
      </c>
      <c r="AA1546" t="str">
        <f>IF(OR(AND(Flights[[#This Row],[Status]]="Cancelled", Flights[[#This Row],[Cancellation Reason]]="Airline/Carrier"), Flights[[#This Row],[Delay Type]]="Severe"), "Yes", "No")</f>
        <v>No</v>
      </c>
    </row>
    <row r="1547" spans="1:27" x14ac:dyDescent="0.3">
      <c r="A1547" s="3">
        <v>42125</v>
      </c>
      <c r="B1547" s="22">
        <f>WEEKNUM(Flights[[#This Row],[Date]], 1)</f>
        <v>18</v>
      </c>
      <c r="C1547" s="22">
        <f>WEEKDAY(Flights[[#This Row],[Date]],1)</f>
        <v>6</v>
      </c>
      <c r="D1547" t="s">
        <v>1385</v>
      </c>
      <c r="E1547" t="s">
        <v>1989</v>
      </c>
      <c r="F1547" t="s">
        <v>0</v>
      </c>
      <c r="G1547" t="s">
        <v>344</v>
      </c>
      <c r="H1547" t="str">
        <f>_xlfn.XLOOKUP(Flights[[#This Row],[Destination]], Airports!$A$2:$A$78, Airports!$D$2:$D$78)</f>
        <v>Seattle</v>
      </c>
      <c r="I1547" t="str" cm="1">
        <f t="array" ref="I1547">_xlfn.XLOOKUP(Flights[[#This Row],[Destination]],_xlfn._TRO_TRAILING( Airports!A:A),_xlfn._TRO_TRAILING( Airports!E:E), "Not found")</f>
        <v>WA</v>
      </c>
      <c r="J1547" s="1">
        <v>0.37152777777777779</v>
      </c>
      <c r="K1547" s="22">
        <f>HOUR(Flights[[#This Row],[Scheduled Departure]])</f>
        <v>8</v>
      </c>
      <c r="L1547" s="1">
        <v>0.36875000000000002</v>
      </c>
      <c r="M1547">
        <f>(L1547-J1547)*24*60</f>
        <v>-3.9999999999999858</v>
      </c>
      <c r="N1547" s="16">
        <f>Flights[[#This Row],[Length (min)]]/60</f>
        <v>2.5333333333333332</v>
      </c>
      <c r="O1547">
        <v>152</v>
      </c>
      <c r="P1547">
        <v>954</v>
      </c>
      <c r="Q1547" s="18">
        <f>IFERROR(Flights[[#This Row],[Distance]]/Flights[[#This Row],[Length (hr)]], "")</f>
        <v>376.5789473684211</v>
      </c>
      <c r="R1547" s="1">
        <v>0.4861111111111111</v>
      </c>
      <c r="S1547" s="1" t="str">
        <f>IF(Flights[[#This Row],[Length (hr)]]&lt;2, "No meal", IF(Flights[[#This Row],[Length (hr)]]&lt;3.5, "Light meal", "Full meal"))</f>
        <v>Light meal</v>
      </c>
      <c r="T1547" s="1" t="str">
        <f>IF(AND(Flights[[#This Row],[Airline]]="US Airways", Flights[[#This Row],[Meal]]="Full Meal"), "Yes", "No")</f>
        <v>No</v>
      </c>
      <c r="U1547" s="1">
        <v>0.47430555555555554</v>
      </c>
      <c r="V1547">
        <v>-17</v>
      </c>
      <c r="W1547" s="1" t="str">
        <f>IF(Flights[[#This Row],[Arrival Delay]] = "", "Cancelled", IF(Flights[[#This Row],[Arrival Delay]]&gt;15, "Delayed", "On time"))</f>
        <v>On time</v>
      </c>
      <c r="X1547" t="str">
        <f>IF(Flights[[#This Row],[Status]]&lt;&gt;"Delayed","", IF(Flights[[#This Row],[Arrival Delay]]&gt;120, "Severe", IF(Flights[[#This Row],[Arrival Delay]]&gt;60, "Major", "Moderate")))</f>
        <v/>
      </c>
      <c r="Y1547" t="b">
        <v>0</v>
      </c>
      <c r="AA1547" t="str">
        <f>IF(OR(AND(Flights[[#This Row],[Status]]="Cancelled", Flights[[#This Row],[Cancellation Reason]]="Airline/Carrier"), Flights[[#This Row],[Delay Type]]="Severe"), "Yes", "No")</f>
        <v>No</v>
      </c>
    </row>
    <row r="1548" spans="1:27" x14ac:dyDescent="0.3">
      <c r="A1548" s="3">
        <v>42125</v>
      </c>
      <c r="B1548" s="22">
        <f>WEEKNUM(Flights[[#This Row],[Date]], 1)</f>
        <v>18</v>
      </c>
      <c r="C1548" s="22">
        <f>WEEKDAY(Flights[[#This Row],[Date]],1)</f>
        <v>6</v>
      </c>
      <c r="D1548" t="s">
        <v>748</v>
      </c>
      <c r="E1548" t="s">
        <v>1990</v>
      </c>
      <c r="F1548" t="s">
        <v>0</v>
      </c>
      <c r="G1548" t="s">
        <v>257</v>
      </c>
      <c r="H1548" t="str">
        <f>_xlfn.XLOOKUP(Flights[[#This Row],[Destination]], Airports!$A$2:$A$78, Airports!$D$2:$D$78)</f>
        <v>Baltimore</v>
      </c>
      <c r="I1548" t="str" cm="1">
        <f t="array" ref="I1548">_xlfn.XLOOKUP(Flights[[#This Row],[Destination]],_xlfn._TRO_TRAILING( Airports!A:A),_xlfn._TRO_TRAILING( Airports!E:E), "Not found")</f>
        <v>MD</v>
      </c>
      <c r="J1548" s="1">
        <v>0.37916666666666665</v>
      </c>
      <c r="K1548" s="22">
        <f>HOUR(Flights[[#This Row],[Scheduled Departure]])</f>
        <v>9</v>
      </c>
      <c r="L1548" s="1">
        <v>0.37569444444444444</v>
      </c>
      <c r="M1548">
        <f>(L1548-J1548)*24*60</f>
        <v>-4.9999999999999822</v>
      </c>
      <c r="N1548" s="16">
        <f>Flights[[#This Row],[Length (min)]]/60</f>
        <v>4.95</v>
      </c>
      <c r="O1548">
        <v>297</v>
      </c>
      <c r="P1548">
        <v>2329</v>
      </c>
      <c r="Q1548" s="18">
        <f>IFERROR(Flights[[#This Row],[Distance]]/Flights[[#This Row],[Length (hr)]], "")</f>
        <v>470.50505050505046</v>
      </c>
      <c r="R1548" s="1">
        <v>0.71458333333333335</v>
      </c>
      <c r="S1548" s="1" t="str">
        <f>IF(Flights[[#This Row],[Length (hr)]]&lt;2, "No meal", IF(Flights[[#This Row],[Length (hr)]]&lt;3.5, "Light meal", "Full meal"))</f>
        <v>Full meal</v>
      </c>
      <c r="T1548" s="1" t="str">
        <f>IF(AND(Flights[[#This Row],[Airline]]="US Airways", Flights[[#This Row],[Meal]]="Full Meal"), "Yes", "No")</f>
        <v>No</v>
      </c>
      <c r="U1548" s="1">
        <v>0.70694444444444449</v>
      </c>
      <c r="V1548">
        <v>-11</v>
      </c>
      <c r="W1548" s="1" t="str">
        <f>IF(Flights[[#This Row],[Arrival Delay]] = "", "Cancelled", IF(Flights[[#This Row],[Arrival Delay]]&gt;15, "Delayed", "On time"))</f>
        <v>On time</v>
      </c>
      <c r="X1548" t="str">
        <f>IF(Flights[[#This Row],[Status]]&lt;&gt;"Delayed","", IF(Flights[[#This Row],[Arrival Delay]]&gt;120, "Severe", IF(Flights[[#This Row],[Arrival Delay]]&gt;60, "Major", "Moderate")))</f>
        <v/>
      </c>
      <c r="Y1548" t="b">
        <v>0</v>
      </c>
      <c r="AA1548" t="str">
        <f>IF(OR(AND(Flights[[#This Row],[Status]]="Cancelled", Flights[[#This Row],[Cancellation Reason]]="Airline/Carrier"), Flights[[#This Row],[Delay Type]]="Severe"), "Yes", "No")</f>
        <v>No</v>
      </c>
    </row>
    <row r="1549" spans="1:27" x14ac:dyDescent="0.3">
      <c r="A1549" s="3">
        <v>42125</v>
      </c>
      <c r="B1549" s="22">
        <f>WEEKNUM(Flights[[#This Row],[Date]], 1)</f>
        <v>18</v>
      </c>
      <c r="C1549" s="22">
        <f>WEEKDAY(Flights[[#This Row],[Date]],1)</f>
        <v>6</v>
      </c>
      <c r="D1549" t="s">
        <v>840</v>
      </c>
      <c r="E1549" t="s">
        <v>1995</v>
      </c>
      <c r="F1549" t="s">
        <v>0</v>
      </c>
      <c r="G1549" t="s">
        <v>335</v>
      </c>
      <c r="H1549" t="str">
        <f>_xlfn.XLOOKUP(Flights[[#This Row],[Destination]], Airports!$A$2:$A$78, Airports!$D$2:$D$78)</f>
        <v>Reno</v>
      </c>
      <c r="I1549" t="str" cm="1">
        <f t="array" ref="I1549">_xlfn.XLOOKUP(Flights[[#This Row],[Destination]],_xlfn._TRO_TRAILING( Airports!A:A),_xlfn._TRO_TRAILING( Airports!E:E), "Not found")</f>
        <v>NV</v>
      </c>
      <c r="J1549" s="1">
        <v>0.40972222222222221</v>
      </c>
      <c r="K1549" s="22">
        <f>HOUR(Flights[[#This Row],[Scheduled Departure]])</f>
        <v>9</v>
      </c>
      <c r="L1549" s="1">
        <v>0.40833333333333333</v>
      </c>
      <c r="M1549">
        <f>(L1549-J1549)*24*60</f>
        <v>-1.9999999999999929</v>
      </c>
      <c r="N1549" s="16">
        <f>Flights[[#This Row],[Length (min)]]/60</f>
        <v>1.1833333333333333</v>
      </c>
      <c r="O1549">
        <v>71</v>
      </c>
      <c r="P1549">
        <v>391</v>
      </c>
      <c r="Q1549" s="18">
        <f>IFERROR(Flights[[#This Row],[Distance]]/Flights[[#This Row],[Length (hr)]], "")</f>
        <v>330.42253521126759</v>
      </c>
      <c r="R1549" s="1">
        <v>0.46527777777777779</v>
      </c>
      <c r="S1549" s="1" t="str">
        <f>IF(Flights[[#This Row],[Length (hr)]]&lt;2, "No meal", IF(Flights[[#This Row],[Length (hr)]]&lt;3.5, "Light meal", "Full meal"))</f>
        <v>No meal</v>
      </c>
      <c r="T1549" s="1" t="str">
        <f>IF(AND(Flights[[#This Row],[Airline]]="US Airways", Flights[[#This Row],[Meal]]="Full Meal"), "Yes", "No")</f>
        <v>No</v>
      </c>
      <c r="U1549" s="1">
        <v>0.45763888888888887</v>
      </c>
      <c r="V1549">
        <v>-11</v>
      </c>
      <c r="W1549" s="1" t="str">
        <f>IF(Flights[[#This Row],[Arrival Delay]] = "", "Cancelled", IF(Flights[[#This Row],[Arrival Delay]]&gt;15, "Delayed", "On time"))</f>
        <v>On time</v>
      </c>
      <c r="X1549" t="str">
        <f>IF(Flights[[#This Row],[Status]]&lt;&gt;"Delayed","", IF(Flights[[#This Row],[Arrival Delay]]&gt;120, "Severe", IF(Flights[[#This Row],[Arrival Delay]]&gt;60, "Major", "Moderate")))</f>
        <v/>
      </c>
      <c r="Y1549" t="b">
        <v>0</v>
      </c>
      <c r="AA1549" t="str">
        <f>IF(OR(AND(Flights[[#This Row],[Status]]="Cancelled", Flights[[#This Row],[Cancellation Reason]]="Airline/Carrier"), Flights[[#This Row],[Delay Type]]="Severe"), "Yes", "No")</f>
        <v>No</v>
      </c>
    </row>
    <row r="1550" spans="1:27" x14ac:dyDescent="0.3">
      <c r="A1550" s="3">
        <v>42125</v>
      </c>
      <c r="B1550" s="22">
        <f>WEEKNUM(Flights[[#This Row],[Date]], 1)</f>
        <v>18</v>
      </c>
      <c r="C1550" s="22">
        <f>WEEKDAY(Flights[[#This Row],[Date]],1)</f>
        <v>6</v>
      </c>
      <c r="D1550" t="s">
        <v>1233</v>
      </c>
      <c r="E1550" t="s">
        <v>1994</v>
      </c>
      <c r="F1550" t="s">
        <v>0</v>
      </c>
      <c r="G1550" t="s">
        <v>280</v>
      </c>
      <c r="H1550" t="str">
        <f>_xlfn.XLOOKUP(Flights[[#This Row],[Destination]], Airports!$A$2:$A$78, Airports!$D$2:$D$78)</f>
        <v>Eugene</v>
      </c>
      <c r="I1550" t="str" cm="1">
        <f t="array" ref="I1550">_xlfn.XLOOKUP(Flights[[#This Row],[Destination]],_xlfn._TRO_TRAILING( Airports!A:A),_xlfn._TRO_TRAILING( Airports!E:E), "Not found")</f>
        <v>OR</v>
      </c>
      <c r="J1550" s="1">
        <v>0.43055555555555558</v>
      </c>
      <c r="K1550" s="22">
        <f>HOUR(Flights[[#This Row],[Scheduled Departure]])</f>
        <v>10</v>
      </c>
      <c r="L1550" s="1">
        <v>0.42986111111111114</v>
      </c>
      <c r="M1550">
        <f>(L1550-J1550)*24*60</f>
        <v>-0.99999999999999645</v>
      </c>
      <c r="N1550" s="16">
        <f>Flights[[#This Row],[Length (min)]]/60</f>
        <v>2.15</v>
      </c>
      <c r="O1550">
        <v>129</v>
      </c>
      <c r="P1550">
        <v>748</v>
      </c>
      <c r="Q1550" s="18">
        <f>IFERROR(Flights[[#This Row],[Distance]]/Flights[[#This Row],[Length (hr)]], "")</f>
        <v>347.90697674418607</v>
      </c>
      <c r="R1550" s="1">
        <v>0.52083333333333337</v>
      </c>
      <c r="S1550" s="1" t="str">
        <f>IF(Flights[[#This Row],[Length (hr)]]&lt;2, "No meal", IF(Flights[[#This Row],[Length (hr)]]&lt;3.5, "Light meal", "Full meal"))</f>
        <v>Light meal</v>
      </c>
      <c r="T1550" s="1" t="str">
        <f>IF(AND(Flights[[#This Row],[Airline]]="US Airways", Flights[[#This Row],[Meal]]="Full Meal"), "Yes", "No")</f>
        <v>No</v>
      </c>
      <c r="U1550" s="1">
        <v>0.51944444444444449</v>
      </c>
      <c r="V1550">
        <v>-2</v>
      </c>
      <c r="W1550" s="1" t="str">
        <f>IF(Flights[[#This Row],[Arrival Delay]] = "", "Cancelled", IF(Flights[[#This Row],[Arrival Delay]]&gt;15, "Delayed", "On time"))</f>
        <v>On time</v>
      </c>
      <c r="X1550" t="str">
        <f>IF(Flights[[#This Row],[Status]]&lt;&gt;"Delayed","", IF(Flights[[#This Row],[Arrival Delay]]&gt;120, "Severe", IF(Flights[[#This Row],[Arrival Delay]]&gt;60, "Major", "Moderate")))</f>
        <v/>
      </c>
      <c r="Y1550" t="b">
        <v>0</v>
      </c>
      <c r="AA1550" t="str">
        <f>IF(OR(AND(Flights[[#This Row],[Status]]="Cancelled", Flights[[#This Row],[Cancellation Reason]]="Airline/Carrier"), Flights[[#This Row],[Delay Type]]="Severe"), "Yes", "No")</f>
        <v>No</v>
      </c>
    </row>
    <row r="1551" spans="1:27" x14ac:dyDescent="0.3">
      <c r="A1551" s="3">
        <v>42125</v>
      </c>
      <c r="B1551" s="22">
        <f>WEEKNUM(Flights[[#This Row],[Date]], 1)</f>
        <v>18</v>
      </c>
      <c r="C1551" s="22">
        <f>WEEKDAY(Flights[[#This Row],[Date]],1)</f>
        <v>6</v>
      </c>
      <c r="D1551" t="s">
        <v>451</v>
      </c>
      <c r="E1551" t="s">
        <v>1996</v>
      </c>
      <c r="F1551" t="s">
        <v>0</v>
      </c>
      <c r="G1551" t="s">
        <v>4</v>
      </c>
      <c r="H1551" t="str">
        <f>_xlfn.XLOOKUP(Flights[[#This Row],[Destination]], Airports!$A$2:$A$78, Airports!$D$2:$D$78)</f>
        <v>Chicago</v>
      </c>
      <c r="I1551" t="str" cm="1">
        <f t="array" ref="I1551">_xlfn.XLOOKUP(Flights[[#This Row],[Destination]],_xlfn._TRO_TRAILING( Airports!A:A),_xlfn._TRO_TRAILING( Airports!E:E), "Not found")</f>
        <v>IL</v>
      </c>
      <c r="J1551" s="1">
        <v>0.4375</v>
      </c>
      <c r="K1551" s="22">
        <f>HOUR(Flights[[#This Row],[Scheduled Departure]])</f>
        <v>10</v>
      </c>
      <c r="L1551" s="1">
        <v>0.44027777777777777</v>
      </c>
      <c r="M1551">
        <f>(L1551-J1551)*24*60</f>
        <v>3.9999999999999858</v>
      </c>
      <c r="N1551" s="16">
        <f>Flights[[#This Row],[Length (min)]]/60</f>
        <v>3.8666666666666667</v>
      </c>
      <c r="O1551">
        <v>232</v>
      </c>
      <c r="P1551">
        <v>1744</v>
      </c>
      <c r="Q1551" s="18">
        <f>IFERROR(Flights[[#This Row],[Distance]]/Flights[[#This Row],[Length (hr)]], "")</f>
        <v>451.0344827586207</v>
      </c>
      <c r="R1551" s="1">
        <v>0.6875</v>
      </c>
      <c r="S1551" s="1" t="str">
        <f>IF(Flights[[#This Row],[Length (hr)]]&lt;2, "No meal", IF(Flights[[#This Row],[Length (hr)]]&lt;3.5, "Light meal", "Full meal"))</f>
        <v>Full meal</v>
      </c>
      <c r="T1551" s="1" t="str">
        <f>IF(AND(Flights[[#This Row],[Airline]]="US Airways", Flights[[#This Row],[Meal]]="Full Meal"), "Yes", "No")</f>
        <v>No</v>
      </c>
      <c r="U1551" s="1">
        <v>0.68472222222222223</v>
      </c>
      <c r="V1551">
        <v>-4</v>
      </c>
      <c r="W1551" s="1" t="str">
        <f>IF(Flights[[#This Row],[Arrival Delay]] = "", "Cancelled", IF(Flights[[#This Row],[Arrival Delay]]&gt;15, "Delayed", "On time"))</f>
        <v>On time</v>
      </c>
      <c r="X1551" t="str">
        <f>IF(Flights[[#This Row],[Status]]&lt;&gt;"Delayed","", IF(Flights[[#This Row],[Arrival Delay]]&gt;120, "Severe", IF(Flights[[#This Row],[Arrival Delay]]&gt;60, "Major", "Moderate")))</f>
        <v/>
      </c>
      <c r="Y1551" t="b">
        <v>0</v>
      </c>
      <c r="AA1551" t="str">
        <f>IF(OR(AND(Flights[[#This Row],[Status]]="Cancelled", Flights[[#This Row],[Cancellation Reason]]="Airline/Carrier"), Flights[[#This Row],[Delay Type]]="Severe"), "Yes", "No")</f>
        <v>No</v>
      </c>
    </row>
    <row r="1552" spans="1:27" x14ac:dyDescent="0.3">
      <c r="A1552" s="3">
        <v>42125</v>
      </c>
      <c r="B1552" s="22">
        <f>WEEKNUM(Flights[[#This Row],[Date]], 1)</f>
        <v>18</v>
      </c>
      <c r="C1552" s="22">
        <f>WEEKDAY(Flights[[#This Row],[Date]],1)</f>
        <v>6</v>
      </c>
      <c r="D1552" t="s">
        <v>434</v>
      </c>
      <c r="E1552" t="s">
        <v>1994</v>
      </c>
      <c r="F1552" t="s">
        <v>0</v>
      </c>
      <c r="G1552" t="s">
        <v>250</v>
      </c>
      <c r="H1552" t="str">
        <f>_xlfn.XLOOKUP(Flights[[#This Row],[Destination]], Airports!$A$2:$A$78, Airports!$D$2:$D$78)</f>
        <v>Aspen</v>
      </c>
      <c r="I1552" t="str" cm="1">
        <f t="array" ref="I1552">_xlfn.XLOOKUP(Flights[[#This Row],[Destination]],_xlfn._TRO_TRAILING( Airports!A:A),_xlfn._TRO_TRAILING( Airports!E:E), "Not found")</f>
        <v>CO</v>
      </c>
      <c r="J1552" s="1">
        <v>0.4513888888888889</v>
      </c>
      <c r="K1552" s="22">
        <f>HOUR(Flights[[#This Row],[Scheduled Departure]])</f>
        <v>10</v>
      </c>
      <c r="L1552" s="1">
        <v>0.45069444444444445</v>
      </c>
      <c r="M1552">
        <f>(L1552-J1552)*24*60</f>
        <v>-0.99999999999999645</v>
      </c>
      <c r="N1552" s="16">
        <f>Flights[[#This Row],[Length (min)]]/60</f>
        <v>2.0499999999999998</v>
      </c>
      <c r="O1552">
        <v>123</v>
      </c>
      <c r="P1552">
        <v>737</v>
      </c>
      <c r="Q1552" s="18">
        <f>IFERROR(Flights[[#This Row],[Distance]]/Flights[[#This Row],[Length (hr)]], "")</f>
        <v>359.51219512195127</v>
      </c>
      <c r="R1552" s="1">
        <v>0.57916666666666672</v>
      </c>
      <c r="S1552" s="1" t="str">
        <f>IF(Flights[[#This Row],[Length (hr)]]&lt;2, "No meal", IF(Flights[[#This Row],[Length (hr)]]&lt;3.5, "Light meal", "Full meal"))</f>
        <v>Light meal</v>
      </c>
      <c r="T1552" s="1" t="str">
        <f>IF(AND(Flights[[#This Row],[Airline]]="US Airways", Flights[[#This Row],[Meal]]="Full Meal"), "Yes", "No")</f>
        <v>No</v>
      </c>
      <c r="U1552" s="1">
        <v>0.57777777777777772</v>
      </c>
      <c r="V1552">
        <v>-2</v>
      </c>
      <c r="W1552" s="1" t="str">
        <f>IF(Flights[[#This Row],[Arrival Delay]] = "", "Cancelled", IF(Flights[[#This Row],[Arrival Delay]]&gt;15, "Delayed", "On time"))</f>
        <v>On time</v>
      </c>
      <c r="X1552" t="str">
        <f>IF(Flights[[#This Row],[Status]]&lt;&gt;"Delayed","", IF(Flights[[#This Row],[Arrival Delay]]&gt;120, "Severe", IF(Flights[[#This Row],[Arrival Delay]]&gt;60, "Major", "Moderate")))</f>
        <v/>
      </c>
      <c r="Y1552" t="b">
        <v>0</v>
      </c>
      <c r="AA1552" t="str">
        <f>IF(OR(AND(Flights[[#This Row],[Status]]="Cancelled", Flights[[#This Row],[Cancellation Reason]]="Airline/Carrier"), Flights[[#This Row],[Delay Type]]="Severe"), "Yes", "No")</f>
        <v>No</v>
      </c>
    </row>
    <row r="1553" spans="1:27" x14ac:dyDescent="0.3">
      <c r="A1553" s="3">
        <v>42125</v>
      </c>
      <c r="B1553" s="22">
        <f>WEEKNUM(Flights[[#This Row],[Date]], 1)</f>
        <v>18</v>
      </c>
      <c r="C1553" s="22">
        <f>WEEKDAY(Flights[[#This Row],[Date]],1)</f>
        <v>6</v>
      </c>
      <c r="D1553" t="s">
        <v>478</v>
      </c>
      <c r="E1553" t="s">
        <v>1997</v>
      </c>
      <c r="F1553" t="s">
        <v>0</v>
      </c>
      <c r="G1553" t="s">
        <v>20</v>
      </c>
      <c r="H1553" t="str">
        <f>_xlfn.XLOOKUP(Flights[[#This Row],[Destination]], Airports!$A$2:$A$78, Airports!$D$2:$D$78)</f>
        <v>Kahului</v>
      </c>
      <c r="I1553" t="str" cm="1">
        <f t="array" ref="I1553">_xlfn.XLOOKUP(Flights[[#This Row],[Destination]],_xlfn._TRO_TRAILING( Airports!A:A),_xlfn._TRO_TRAILING( Airports!E:E), "Not found")</f>
        <v>HI</v>
      </c>
      <c r="J1553" s="1">
        <v>0.46875</v>
      </c>
      <c r="K1553" s="22">
        <f>HOUR(Flights[[#This Row],[Scheduled Departure]])</f>
        <v>11</v>
      </c>
      <c r="L1553" s="1">
        <v>0.46875</v>
      </c>
      <c r="M1553">
        <f>(L1553-J1553)*24*60</f>
        <v>0</v>
      </c>
      <c r="N1553" s="16">
        <f>Flights[[#This Row],[Length (min)]]/60</f>
        <v>0</v>
      </c>
      <c r="P1553">
        <v>2486</v>
      </c>
      <c r="Q1553" s="18" t="str">
        <f>IFERROR(Flights[[#This Row],[Distance]]/Flights[[#This Row],[Length (hr)]], "")</f>
        <v/>
      </c>
      <c r="R1553" s="1">
        <v>0.57638888888888884</v>
      </c>
      <c r="S1553" s="1" t="str">
        <f>IF(Flights[[#This Row],[Length (hr)]]&lt;2, "No meal", IF(Flights[[#This Row],[Length (hr)]]&lt;3.5, "Light meal", "Full meal"))</f>
        <v>No meal</v>
      </c>
      <c r="T1553" s="1" t="str">
        <f>IF(AND(Flights[[#This Row],[Airline]]="US Airways", Flights[[#This Row],[Meal]]="Full Meal"), "Yes", "No")</f>
        <v>No</v>
      </c>
      <c r="U1553" s="1">
        <v>0</v>
      </c>
      <c r="W1553" s="1" t="str">
        <f>IF(Flights[[#This Row],[Arrival Delay]] = "", "Cancelled", IF(Flights[[#This Row],[Arrival Delay]]&gt;15, "Delayed", "On time"))</f>
        <v>Cancelled</v>
      </c>
      <c r="X1553" t="str">
        <f>IF(Flights[[#This Row],[Status]]&lt;&gt;"Delayed","", IF(Flights[[#This Row],[Arrival Delay]]&gt;120, "Severe", IF(Flights[[#This Row],[Arrival Delay]]&gt;60, "Major", "Moderate")))</f>
        <v/>
      </c>
      <c r="Y1553" t="b">
        <v>1</v>
      </c>
      <c r="Z1553" t="s">
        <v>8</v>
      </c>
      <c r="AA1553" t="str">
        <f>IF(OR(AND(Flights[[#This Row],[Status]]="Cancelled", Flights[[#This Row],[Cancellation Reason]]="Airline/Carrier"), Flights[[#This Row],[Delay Type]]="Severe"), "Yes", "No")</f>
        <v>Yes</v>
      </c>
    </row>
    <row r="1554" spans="1:27" x14ac:dyDescent="0.3">
      <c r="A1554" s="3">
        <v>42125</v>
      </c>
      <c r="B1554" s="22">
        <f>WEEKNUM(Flights[[#This Row],[Date]], 1)</f>
        <v>18</v>
      </c>
      <c r="C1554" s="22">
        <f>WEEKDAY(Flights[[#This Row],[Date]],1)</f>
        <v>6</v>
      </c>
      <c r="D1554" t="s">
        <v>80</v>
      </c>
      <c r="E1554" t="s">
        <v>1987</v>
      </c>
      <c r="F1554" t="s">
        <v>0</v>
      </c>
      <c r="G1554" t="s">
        <v>2</v>
      </c>
      <c r="H1554" t="str">
        <f>_xlfn.XLOOKUP(Flights[[#This Row],[Destination]], Airports!$A$2:$A$78, Airports!$D$2:$D$78)</f>
        <v>Miami</v>
      </c>
      <c r="I1554" t="str" cm="1">
        <f t="array" ref="I1554">_xlfn.XLOOKUP(Flights[[#This Row],[Destination]],_xlfn._TRO_TRAILING( Airports!A:A),_xlfn._TRO_TRAILING( Airports!E:E), "Not found")</f>
        <v>FL</v>
      </c>
      <c r="J1554" s="1">
        <v>0.51388888888888884</v>
      </c>
      <c r="K1554" s="22">
        <f>HOUR(Flights[[#This Row],[Scheduled Departure]])</f>
        <v>12</v>
      </c>
      <c r="L1554" s="1">
        <v>0.50972222222222219</v>
      </c>
      <c r="M1554">
        <f>(L1554-J1554)*24*60</f>
        <v>-5.9999999999999787</v>
      </c>
      <c r="N1554" s="16">
        <f>Flights[[#This Row],[Length (min)]]/60</f>
        <v>5.0666666666666664</v>
      </c>
      <c r="O1554">
        <v>304</v>
      </c>
      <c r="P1554">
        <v>2342</v>
      </c>
      <c r="Q1554" s="18">
        <f>IFERROR(Flights[[#This Row],[Distance]]/Flights[[#This Row],[Length (hr)]], "")</f>
        <v>462.23684210526318</v>
      </c>
      <c r="R1554" s="1">
        <v>0.84583333333333333</v>
      </c>
      <c r="S1554" s="1" t="str">
        <f>IF(Flights[[#This Row],[Length (hr)]]&lt;2, "No meal", IF(Flights[[#This Row],[Length (hr)]]&lt;3.5, "Light meal", "Full meal"))</f>
        <v>Full meal</v>
      </c>
      <c r="T1554" s="1" t="str">
        <f>IF(AND(Flights[[#This Row],[Airline]]="US Airways", Flights[[#This Row],[Meal]]="Full Meal"), "Yes", "No")</f>
        <v>No</v>
      </c>
      <c r="U1554" s="1">
        <v>0.84583333333333333</v>
      </c>
      <c r="V1554">
        <v>0</v>
      </c>
      <c r="W1554" s="1" t="str">
        <f>IF(Flights[[#This Row],[Arrival Delay]] = "", "Cancelled", IF(Flights[[#This Row],[Arrival Delay]]&gt;15, "Delayed", "On time"))</f>
        <v>On time</v>
      </c>
      <c r="X1554" t="str">
        <f>IF(Flights[[#This Row],[Status]]&lt;&gt;"Delayed","", IF(Flights[[#This Row],[Arrival Delay]]&gt;120, "Severe", IF(Flights[[#This Row],[Arrival Delay]]&gt;60, "Major", "Moderate")))</f>
        <v/>
      </c>
      <c r="Y1554" t="b">
        <v>0</v>
      </c>
      <c r="AA1554" t="str">
        <f>IF(OR(AND(Flights[[#This Row],[Status]]="Cancelled", Flights[[#This Row],[Cancellation Reason]]="Airline/Carrier"), Flights[[#This Row],[Delay Type]]="Severe"), "Yes", "No")</f>
        <v>No</v>
      </c>
    </row>
    <row r="1555" spans="1:27" x14ac:dyDescent="0.3">
      <c r="A1555" s="3">
        <v>42125</v>
      </c>
      <c r="B1555" s="22">
        <f>WEEKNUM(Flights[[#This Row],[Date]], 1)</f>
        <v>18</v>
      </c>
      <c r="C1555" s="22">
        <f>WEEKDAY(Flights[[#This Row],[Date]],1)</f>
        <v>6</v>
      </c>
      <c r="D1555" t="s">
        <v>1059</v>
      </c>
      <c r="E1555" t="s">
        <v>1994</v>
      </c>
      <c r="F1555" t="s">
        <v>0</v>
      </c>
      <c r="G1555" t="s">
        <v>347</v>
      </c>
      <c r="H1555" t="str">
        <f>_xlfn.XLOOKUP(Flights[[#This Row],[Destination]], Airports!$A$2:$A$78, Airports!$D$2:$D$78)</f>
        <v>San Jose</v>
      </c>
      <c r="I1555" t="str" cm="1">
        <f t="array" ref="I1555">_xlfn.XLOOKUP(Flights[[#This Row],[Destination]],_xlfn._TRO_TRAILING( Airports!A:A),_xlfn._TRO_TRAILING( Airports!E:E), "Not found")</f>
        <v>CA</v>
      </c>
      <c r="J1555" s="1">
        <v>0.64583333333333337</v>
      </c>
      <c r="K1555" s="22">
        <f>HOUR(Flights[[#This Row],[Scheduled Departure]])</f>
        <v>15</v>
      </c>
      <c r="L1555" s="1">
        <v>0.64444444444444449</v>
      </c>
      <c r="M1555">
        <f>(L1555-J1555)*24*60</f>
        <v>-1.9999999999999929</v>
      </c>
      <c r="N1555" s="16">
        <f>Flights[[#This Row],[Length (min)]]/60</f>
        <v>1.2166666666666666</v>
      </c>
      <c r="O1555">
        <v>73</v>
      </c>
      <c r="P1555">
        <v>308</v>
      </c>
      <c r="Q1555" s="18">
        <f>IFERROR(Flights[[#This Row],[Distance]]/Flights[[#This Row],[Length (hr)]], "")</f>
        <v>253.15068493150687</v>
      </c>
      <c r="R1555" s="1">
        <v>0.69374999999999998</v>
      </c>
      <c r="S1555" s="1" t="str">
        <f>IF(Flights[[#This Row],[Length (hr)]]&lt;2, "No meal", IF(Flights[[#This Row],[Length (hr)]]&lt;3.5, "Light meal", "Full meal"))</f>
        <v>No meal</v>
      </c>
      <c r="T1555" s="1" t="str">
        <f>IF(AND(Flights[[#This Row],[Airline]]="US Airways", Flights[[#This Row],[Meal]]="Full Meal"), "Yes", "No")</f>
        <v>No</v>
      </c>
      <c r="U1555" s="1">
        <v>0.69513888888888886</v>
      </c>
      <c r="V1555">
        <v>2</v>
      </c>
      <c r="W1555" s="1" t="str">
        <f>IF(Flights[[#This Row],[Arrival Delay]] = "", "Cancelled", IF(Flights[[#This Row],[Arrival Delay]]&gt;15, "Delayed", "On time"))</f>
        <v>On time</v>
      </c>
      <c r="X1555" t="str">
        <f>IF(Flights[[#This Row],[Status]]&lt;&gt;"Delayed","", IF(Flights[[#This Row],[Arrival Delay]]&gt;120, "Severe", IF(Flights[[#This Row],[Arrival Delay]]&gt;60, "Major", "Moderate")))</f>
        <v/>
      </c>
      <c r="Y1555" t="b">
        <v>0</v>
      </c>
      <c r="AA1555" t="str">
        <f>IF(OR(AND(Flights[[#This Row],[Status]]="Cancelled", Flights[[#This Row],[Cancellation Reason]]="Airline/Carrier"), Flights[[#This Row],[Delay Type]]="Severe"), "Yes", "No")</f>
        <v>No</v>
      </c>
    </row>
    <row r="1556" spans="1:27" x14ac:dyDescent="0.3">
      <c r="A1556" s="3">
        <v>42125</v>
      </c>
      <c r="B1556" s="22">
        <f>WEEKNUM(Flights[[#This Row],[Date]], 1)</f>
        <v>18</v>
      </c>
      <c r="C1556" s="22">
        <f>WEEKDAY(Flights[[#This Row],[Date]],1)</f>
        <v>6</v>
      </c>
      <c r="D1556" t="s">
        <v>509</v>
      </c>
      <c r="E1556" t="s">
        <v>1990</v>
      </c>
      <c r="F1556" t="s">
        <v>0</v>
      </c>
      <c r="G1556" t="s">
        <v>12</v>
      </c>
      <c r="H1556" t="str">
        <f>_xlfn.XLOOKUP(Flights[[#This Row],[Destination]], Airports!$A$2:$A$78, Airports!$D$2:$D$78)</f>
        <v>New York</v>
      </c>
      <c r="I1556" t="str" cm="1">
        <f t="array" ref="I1556">_xlfn.XLOOKUP(Flights[[#This Row],[Destination]],_xlfn._TRO_TRAILING( Airports!A:A),_xlfn._TRO_TRAILING( Airports!E:E), "Not found")</f>
        <v>NY</v>
      </c>
      <c r="J1556" s="1">
        <v>0.67361111111111116</v>
      </c>
      <c r="K1556" s="22">
        <f>HOUR(Flights[[#This Row],[Scheduled Departure]])</f>
        <v>16</v>
      </c>
      <c r="L1556" s="1">
        <v>0.67013888888888884</v>
      </c>
      <c r="M1556">
        <f>(L1556-J1556)*24*60</f>
        <v>-5.0000000000001421</v>
      </c>
      <c r="N1556" s="16">
        <f>Flights[[#This Row],[Length (min)]]/60</f>
        <v>5.4333333333333336</v>
      </c>
      <c r="O1556">
        <v>326</v>
      </c>
      <c r="P1556">
        <v>2475</v>
      </c>
      <c r="Q1556" s="18">
        <f>IFERROR(Flights[[#This Row],[Distance]]/Flights[[#This Row],[Length (hr)]], "")</f>
        <v>455.52147239263803</v>
      </c>
      <c r="R1556" s="1">
        <v>2.6388888888888889E-2</v>
      </c>
      <c r="S1556" s="1" t="str">
        <f>IF(Flights[[#This Row],[Length (hr)]]&lt;2, "No meal", IF(Flights[[#This Row],[Length (hr)]]&lt;3.5, "Light meal", "Full meal"))</f>
        <v>Full meal</v>
      </c>
      <c r="T1556" s="1" t="str">
        <f>IF(AND(Flights[[#This Row],[Airline]]="US Airways", Flights[[#This Row],[Meal]]="Full Meal"), "Yes", "No")</f>
        <v>No</v>
      </c>
      <c r="U1556" s="1">
        <v>2.1527777777777778E-2</v>
      </c>
      <c r="V1556">
        <v>-7</v>
      </c>
      <c r="W1556" s="1" t="str">
        <f>IF(Flights[[#This Row],[Arrival Delay]] = "", "Cancelled", IF(Flights[[#This Row],[Arrival Delay]]&gt;15, "Delayed", "On time"))</f>
        <v>On time</v>
      </c>
      <c r="X1556" t="str">
        <f>IF(Flights[[#This Row],[Status]]&lt;&gt;"Delayed","", IF(Flights[[#This Row],[Arrival Delay]]&gt;120, "Severe", IF(Flights[[#This Row],[Arrival Delay]]&gt;60, "Major", "Moderate")))</f>
        <v/>
      </c>
      <c r="Y1556" t="b">
        <v>0</v>
      </c>
      <c r="AA1556" t="str">
        <f>IF(OR(AND(Flights[[#This Row],[Status]]="Cancelled", Flights[[#This Row],[Cancellation Reason]]="Airline/Carrier"), Flights[[#This Row],[Delay Type]]="Severe"), "Yes", "No")</f>
        <v>No</v>
      </c>
    </row>
    <row r="1557" spans="1:27" x14ac:dyDescent="0.3">
      <c r="A1557" s="3">
        <v>42125</v>
      </c>
      <c r="B1557" s="22">
        <f>WEEKNUM(Flights[[#This Row],[Date]], 1)</f>
        <v>18</v>
      </c>
      <c r="C1557" s="22">
        <f>WEEKDAY(Flights[[#This Row],[Date]],1)</f>
        <v>6</v>
      </c>
      <c r="D1557" t="s">
        <v>1066</v>
      </c>
      <c r="E1557" t="s">
        <v>1994</v>
      </c>
      <c r="F1557" t="s">
        <v>0</v>
      </c>
      <c r="G1557" t="s">
        <v>351</v>
      </c>
      <c r="H1557" t="str">
        <f>_xlfn.XLOOKUP(Flights[[#This Row],[Destination]], Airports!$A$2:$A$78, Airports!$D$2:$D$78)</f>
        <v>Sacramento</v>
      </c>
      <c r="I1557" t="str" cm="1">
        <f t="array" ref="I1557">_xlfn.XLOOKUP(Flights[[#This Row],[Destination]],_xlfn._TRO_TRAILING( Airports!A:A),_xlfn._TRO_TRAILING( Airports!E:E), "Not found")</f>
        <v>CA</v>
      </c>
      <c r="J1557" s="1">
        <v>0.70138888888888884</v>
      </c>
      <c r="K1557" s="22">
        <f>HOUR(Flights[[#This Row],[Scheduled Departure]])</f>
        <v>16</v>
      </c>
      <c r="L1557" s="1">
        <v>0.69861111111111107</v>
      </c>
      <c r="M1557">
        <f>(L1557-J1557)*24*60</f>
        <v>-3.9999999999999858</v>
      </c>
      <c r="N1557" s="16">
        <f>Flights[[#This Row],[Length (min)]]/60</f>
        <v>1.3166666666666667</v>
      </c>
      <c r="O1557">
        <v>79</v>
      </c>
      <c r="P1557">
        <v>373</v>
      </c>
      <c r="Q1557" s="18">
        <f>IFERROR(Flights[[#This Row],[Distance]]/Flights[[#This Row],[Length (hr)]], "")</f>
        <v>283.29113924050631</v>
      </c>
      <c r="R1557" s="1">
        <v>0.75972222222222219</v>
      </c>
      <c r="S1557" s="1" t="str">
        <f>IF(Flights[[#This Row],[Length (hr)]]&lt;2, "No meal", IF(Flights[[#This Row],[Length (hr)]]&lt;3.5, "Light meal", "Full meal"))</f>
        <v>No meal</v>
      </c>
      <c r="T1557" s="1" t="str">
        <f>IF(AND(Flights[[#This Row],[Airline]]="US Airways", Flights[[#This Row],[Meal]]="Full Meal"), "Yes", "No")</f>
        <v>No</v>
      </c>
      <c r="U1557" s="1">
        <v>0.75347222222222221</v>
      </c>
      <c r="V1557">
        <v>-9</v>
      </c>
      <c r="W1557" s="1" t="str">
        <f>IF(Flights[[#This Row],[Arrival Delay]] = "", "Cancelled", IF(Flights[[#This Row],[Arrival Delay]]&gt;15, "Delayed", "On time"))</f>
        <v>On time</v>
      </c>
      <c r="X1557" t="str">
        <f>IF(Flights[[#This Row],[Status]]&lt;&gt;"Delayed","", IF(Flights[[#This Row],[Arrival Delay]]&gt;120, "Severe", IF(Flights[[#This Row],[Arrival Delay]]&gt;60, "Major", "Moderate")))</f>
        <v/>
      </c>
      <c r="Y1557" t="b">
        <v>0</v>
      </c>
      <c r="AA1557" t="str">
        <f>IF(OR(AND(Flights[[#This Row],[Status]]="Cancelled", Flights[[#This Row],[Cancellation Reason]]="Airline/Carrier"), Flights[[#This Row],[Delay Type]]="Severe"), "Yes", "No")</f>
        <v>No</v>
      </c>
    </row>
    <row r="1558" spans="1:27" x14ac:dyDescent="0.3">
      <c r="A1558" s="3">
        <v>42125</v>
      </c>
      <c r="B1558" s="22">
        <f>WEEKNUM(Flights[[#This Row],[Date]], 1)</f>
        <v>18</v>
      </c>
      <c r="C1558" s="22">
        <f>WEEKDAY(Flights[[#This Row],[Date]],1)</f>
        <v>6</v>
      </c>
      <c r="D1558" t="s">
        <v>603</v>
      </c>
      <c r="E1558" t="s">
        <v>1989</v>
      </c>
      <c r="F1558" t="s">
        <v>0</v>
      </c>
      <c r="G1558" t="s">
        <v>20</v>
      </c>
      <c r="H1558" t="str">
        <f>_xlfn.XLOOKUP(Flights[[#This Row],[Destination]], Airports!$A$2:$A$78, Airports!$D$2:$D$78)</f>
        <v>Kahului</v>
      </c>
      <c r="I1558" t="str" cm="1">
        <f t="array" ref="I1558">_xlfn.XLOOKUP(Flights[[#This Row],[Destination]],_xlfn._TRO_TRAILING( Airports!A:A),_xlfn._TRO_TRAILING( Airports!E:E), "Not found")</f>
        <v>HI</v>
      </c>
      <c r="J1558" s="1">
        <v>0.70486111111111116</v>
      </c>
      <c r="K1558" s="22">
        <f>HOUR(Flights[[#This Row],[Scheduled Departure]])</f>
        <v>16</v>
      </c>
      <c r="L1558" s="1">
        <v>0.70763888888888893</v>
      </c>
      <c r="M1558">
        <f>(L1558-J1558)*24*60</f>
        <v>3.9999999999999858</v>
      </c>
      <c r="N1558" s="16">
        <f>Flights[[#This Row],[Length (min)]]/60</f>
        <v>5.6166666666666663</v>
      </c>
      <c r="O1558">
        <v>337</v>
      </c>
      <c r="P1558">
        <v>2486</v>
      </c>
      <c r="Q1558" s="18">
        <f>IFERROR(Flights[[#This Row],[Distance]]/Flights[[#This Row],[Length (hr)]], "")</f>
        <v>442.61127596439172</v>
      </c>
      <c r="R1558" s="1">
        <v>0.81388888888888888</v>
      </c>
      <c r="S1558" s="1" t="str">
        <f>IF(Flights[[#This Row],[Length (hr)]]&lt;2, "No meal", IF(Flights[[#This Row],[Length (hr)]]&lt;3.5, "Light meal", "Full meal"))</f>
        <v>Full meal</v>
      </c>
      <c r="T1558" s="1" t="str">
        <f>IF(AND(Flights[[#This Row],[Airline]]="US Airways", Flights[[#This Row],[Meal]]="Full Meal"), "Yes", "No")</f>
        <v>No</v>
      </c>
      <c r="U1558" s="1">
        <v>0.81666666666666665</v>
      </c>
      <c r="V1558">
        <v>4</v>
      </c>
      <c r="W1558" s="1" t="str">
        <f>IF(Flights[[#This Row],[Arrival Delay]] = "", "Cancelled", IF(Flights[[#This Row],[Arrival Delay]]&gt;15, "Delayed", "On time"))</f>
        <v>On time</v>
      </c>
      <c r="X1558" t="str">
        <f>IF(Flights[[#This Row],[Status]]&lt;&gt;"Delayed","", IF(Flights[[#This Row],[Arrival Delay]]&gt;120, "Severe", IF(Flights[[#This Row],[Arrival Delay]]&gt;60, "Major", "Moderate")))</f>
        <v/>
      </c>
      <c r="Y1558" t="b">
        <v>0</v>
      </c>
      <c r="AA1558" t="str">
        <f>IF(OR(AND(Flights[[#This Row],[Status]]="Cancelled", Flights[[#This Row],[Cancellation Reason]]="Airline/Carrier"), Flights[[#This Row],[Delay Type]]="Severe"), "Yes", "No")</f>
        <v>No</v>
      </c>
    </row>
    <row r="1559" spans="1:27" x14ac:dyDescent="0.3">
      <c r="A1559" s="3">
        <v>42125</v>
      </c>
      <c r="B1559" s="22">
        <f>WEEKNUM(Flights[[#This Row],[Date]], 1)</f>
        <v>18</v>
      </c>
      <c r="C1559" s="22">
        <f>WEEKDAY(Flights[[#This Row],[Date]],1)</f>
        <v>6</v>
      </c>
      <c r="D1559" t="s">
        <v>1323</v>
      </c>
      <c r="E1559" t="s">
        <v>1995</v>
      </c>
      <c r="F1559" t="s">
        <v>0</v>
      </c>
      <c r="G1559" t="s">
        <v>9</v>
      </c>
      <c r="H1559" t="str">
        <f>_xlfn.XLOOKUP(Flights[[#This Row],[Destination]], Airports!$A$2:$A$78, Airports!$D$2:$D$78)</f>
        <v>San Francisco</v>
      </c>
      <c r="I1559" t="str" cm="1">
        <f t="array" ref="I1559">_xlfn.XLOOKUP(Flights[[#This Row],[Destination]],_xlfn._TRO_TRAILING( Airports!A:A),_xlfn._TRO_TRAILING( Airports!E:E), "Not found")</f>
        <v>CA</v>
      </c>
      <c r="J1559" s="1">
        <v>0.71180555555555558</v>
      </c>
      <c r="K1559" s="22">
        <f>HOUR(Flights[[#This Row],[Scheduled Departure]])</f>
        <v>17</v>
      </c>
      <c r="L1559" s="1">
        <v>0.70833333333333337</v>
      </c>
      <c r="M1559">
        <f>(L1559-J1559)*24*60</f>
        <v>-4.9999999999999822</v>
      </c>
      <c r="N1559" s="16">
        <f>Flights[[#This Row],[Length (min)]]/60</f>
        <v>1.0833333333333333</v>
      </c>
      <c r="O1559">
        <v>65</v>
      </c>
      <c r="P1559">
        <v>337</v>
      </c>
      <c r="Q1559" s="18">
        <f>IFERROR(Flights[[#This Row],[Distance]]/Flights[[#This Row],[Length (hr)]], "")</f>
        <v>311.07692307692309</v>
      </c>
      <c r="R1559" s="1">
        <v>0.76388888888888884</v>
      </c>
      <c r="S1559" s="1" t="str">
        <f>IF(Flights[[#This Row],[Length (hr)]]&lt;2, "No meal", IF(Flights[[#This Row],[Length (hr)]]&lt;3.5, "Light meal", "Full meal"))</f>
        <v>No meal</v>
      </c>
      <c r="T1559" s="1" t="str">
        <f>IF(AND(Flights[[#This Row],[Airline]]="US Airways", Flights[[#This Row],[Meal]]="Full Meal"), "Yes", "No")</f>
        <v>No</v>
      </c>
      <c r="U1559" s="1">
        <v>0.75347222222222221</v>
      </c>
      <c r="V1559">
        <v>-15</v>
      </c>
      <c r="W1559" s="1" t="str">
        <f>IF(Flights[[#This Row],[Arrival Delay]] = "", "Cancelled", IF(Flights[[#This Row],[Arrival Delay]]&gt;15, "Delayed", "On time"))</f>
        <v>On time</v>
      </c>
      <c r="X1559" t="str">
        <f>IF(Flights[[#This Row],[Status]]&lt;&gt;"Delayed","", IF(Flights[[#This Row],[Arrival Delay]]&gt;120, "Severe", IF(Flights[[#This Row],[Arrival Delay]]&gt;60, "Major", "Moderate")))</f>
        <v/>
      </c>
      <c r="Y1559" t="b">
        <v>0</v>
      </c>
      <c r="AA1559" t="str">
        <f>IF(OR(AND(Flights[[#This Row],[Status]]="Cancelled", Flights[[#This Row],[Cancellation Reason]]="Airline/Carrier"), Flights[[#This Row],[Delay Type]]="Severe"), "Yes", "No")</f>
        <v>No</v>
      </c>
    </row>
    <row r="1560" spans="1:27" x14ac:dyDescent="0.3">
      <c r="A1560" s="3">
        <v>42125</v>
      </c>
      <c r="B1560" s="22">
        <f>WEEKNUM(Flights[[#This Row],[Date]], 1)</f>
        <v>18</v>
      </c>
      <c r="C1560" s="22">
        <f>WEEKDAY(Flights[[#This Row],[Date]],1)</f>
        <v>6</v>
      </c>
      <c r="D1560" t="s">
        <v>1324</v>
      </c>
      <c r="E1560" t="s">
        <v>1995</v>
      </c>
      <c r="F1560" t="s">
        <v>0</v>
      </c>
      <c r="G1560" t="s">
        <v>306</v>
      </c>
      <c r="H1560" t="str">
        <f>_xlfn.XLOOKUP(Flights[[#This Row],[Destination]], Airports!$A$2:$A$78, Airports!$D$2:$D$78)</f>
        <v>Chicago</v>
      </c>
      <c r="I1560" t="str" cm="1">
        <f t="array" ref="I1560">_xlfn.XLOOKUP(Flights[[#This Row],[Destination]],_xlfn._TRO_TRAILING( Airports!A:A),_xlfn._TRO_TRAILING( Airports!E:E), "Not found")</f>
        <v>IL</v>
      </c>
      <c r="J1560" s="1">
        <v>0.71875</v>
      </c>
      <c r="K1560" s="22">
        <f>HOUR(Flights[[#This Row],[Scheduled Departure]])</f>
        <v>17</v>
      </c>
      <c r="L1560" s="1">
        <v>0.72291666666666665</v>
      </c>
      <c r="M1560">
        <f>(L1560-J1560)*24*60</f>
        <v>5.9999999999999787</v>
      </c>
      <c r="N1560" s="16">
        <f>Flights[[#This Row],[Length (min)]]/60</f>
        <v>3.6166666666666667</v>
      </c>
      <c r="O1560">
        <v>217</v>
      </c>
      <c r="P1560">
        <v>1750</v>
      </c>
      <c r="Q1560" s="18">
        <f>IFERROR(Flights[[#This Row],[Distance]]/Flights[[#This Row],[Length (hr)]], "")</f>
        <v>483.87096774193549</v>
      </c>
      <c r="R1560" s="1">
        <v>0.96527777777777779</v>
      </c>
      <c r="S1560" s="1" t="str">
        <f>IF(Flights[[#This Row],[Length (hr)]]&lt;2, "No meal", IF(Flights[[#This Row],[Length (hr)]]&lt;3.5, "Light meal", "Full meal"))</f>
        <v>Full meal</v>
      </c>
      <c r="T1560" s="1" t="str">
        <f>IF(AND(Flights[[#This Row],[Airline]]="US Airways", Flights[[#This Row],[Meal]]="Full Meal"), "Yes", "No")</f>
        <v>No</v>
      </c>
      <c r="U1560" s="1">
        <v>0.95694444444444449</v>
      </c>
      <c r="V1560">
        <v>-12</v>
      </c>
      <c r="W1560" s="1" t="str">
        <f>IF(Flights[[#This Row],[Arrival Delay]] = "", "Cancelled", IF(Flights[[#This Row],[Arrival Delay]]&gt;15, "Delayed", "On time"))</f>
        <v>On time</v>
      </c>
      <c r="X1560" t="str">
        <f>IF(Flights[[#This Row],[Status]]&lt;&gt;"Delayed","", IF(Flights[[#This Row],[Arrival Delay]]&gt;120, "Severe", IF(Flights[[#This Row],[Arrival Delay]]&gt;60, "Major", "Moderate")))</f>
        <v/>
      </c>
      <c r="Y1560" t="b">
        <v>0</v>
      </c>
      <c r="AA1560" t="str">
        <f>IF(OR(AND(Flights[[#This Row],[Status]]="Cancelled", Flights[[#This Row],[Cancellation Reason]]="Airline/Carrier"), Flights[[#This Row],[Delay Type]]="Severe"), "Yes", "No")</f>
        <v>No</v>
      </c>
    </row>
    <row r="1561" spans="1:27" x14ac:dyDescent="0.3">
      <c r="A1561" s="3">
        <v>42125</v>
      </c>
      <c r="B1561" s="22">
        <f>WEEKNUM(Flights[[#This Row],[Date]], 1)</f>
        <v>18</v>
      </c>
      <c r="C1561" s="22">
        <f>WEEKDAY(Flights[[#This Row],[Date]],1)</f>
        <v>6</v>
      </c>
      <c r="D1561" t="s">
        <v>1326</v>
      </c>
      <c r="E1561" t="s">
        <v>1995</v>
      </c>
      <c r="F1561" t="s">
        <v>0</v>
      </c>
      <c r="G1561" t="s">
        <v>347</v>
      </c>
      <c r="H1561" t="str">
        <f>_xlfn.XLOOKUP(Flights[[#This Row],[Destination]], Airports!$A$2:$A$78, Airports!$D$2:$D$78)</f>
        <v>San Jose</v>
      </c>
      <c r="I1561" t="str" cm="1">
        <f t="array" ref="I1561">_xlfn.XLOOKUP(Flights[[#This Row],[Destination]],_xlfn._TRO_TRAILING( Airports!A:A),_xlfn._TRO_TRAILING( Airports!E:E), "Not found")</f>
        <v>CA</v>
      </c>
      <c r="J1561" s="1">
        <v>0.76041666666666663</v>
      </c>
      <c r="K1561" s="22">
        <f>HOUR(Flights[[#This Row],[Scheduled Departure]])</f>
        <v>18</v>
      </c>
      <c r="L1561" s="1">
        <v>0.75902777777777775</v>
      </c>
      <c r="M1561">
        <f>(L1561-J1561)*24*60</f>
        <v>-1.9999999999999929</v>
      </c>
      <c r="N1561" s="16">
        <f>Flights[[#This Row],[Length (min)]]/60</f>
        <v>0.93333333333333335</v>
      </c>
      <c r="O1561">
        <v>56</v>
      </c>
      <c r="P1561">
        <v>308</v>
      </c>
      <c r="Q1561" s="18">
        <f>IFERROR(Flights[[#This Row],[Distance]]/Flights[[#This Row],[Length (hr)]], "")</f>
        <v>330</v>
      </c>
      <c r="R1561" s="1">
        <v>0.80555555555555558</v>
      </c>
      <c r="S1561" s="1" t="str">
        <f>IF(Flights[[#This Row],[Length (hr)]]&lt;2, "No meal", IF(Flights[[#This Row],[Length (hr)]]&lt;3.5, "Light meal", "Full meal"))</f>
        <v>No meal</v>
      </c>
      <c r="T1561" s="1" t="str">
        <f>IF(AND(Flights[[#This Row],[Airline]]="US Airways", Flights[[#This Row],[Meal]]="Full Meal"), "Yes", "No")</f>
        <v>No</v>
      </c>
      <c r="U1561" s="1">
        <v>0.79791666666666672</v>
      </c>
      <c r="V1561">
        <v>-11</v>
      </c>
      <c r="W1561" s="1" t="str">
        <f>IF(Flights[[#This Row],[Arrival Delay]] = "", "Cancelled", IF(Flights[[#This Row],[Arrival Delay]]&gt;15, "Delayed", "On time"))</f>
        <v>On time</v>
      </c>
      <c r="X1561" t="str">
        <f>IF(Flights[[#This Row],[Status]]&lt;&gt;"Delayed","", IF(Flights[[#This Row],[Arrival Delay]]&gt;120, "Severe", IF(Flights[[#This Row],[Arrival Delay]]&gt;60, "Major", "Moderate")))</f>
        <v/>
      </c>
      <c r="Y1561" t="b">
        <v>0</v>
      </c>
      <c r="AA1561" t="str">
        <f>IF(OR(AND(Flights[[#This Row],[Status]]="Cancelled", Flights[[#This Row],[Cancellation Reason]]="Airline/Carrier"), Flights[[#This Row],[Delay Type]]="Severe"), "Yes", "No")</f>
        <v>No</v>
      </c>
    </row>
    <row r="1562" spans="1:27" x14ac:dyDescent="0.3">
      <c r="A1562" s="3">
        <v>42125</v>
      </c>
      <c r="B1562" s="22">
        <f>WEEKNUM(Flights[[#This Row],[Date]], 1)</f>
        <v>18</v>
      </c>
      <c r="C1562" s="22">
        <f>WEEKDAY(Flights[[#This Row],[Date]],1)</f>
        <v>6</v>
      </c>
      <c r="D1562" t="s">
        <v>1133</v>
      </c>
      <c r="E1562" t="s">
        <v>1995</v>
      </c>
      <c r="F1562" t="s">
        <v>0</v>
      </c>
      <c r="G1562" t="s">
        <v>335</v>
      </c>
      <c r="H1562" t="str">
        <f>_xlfn.XLOOKUP(Flights[[#This Row],[Destination]], Airports!$A$2:$A$78, Airports!$D$2:$D$78)</f>
        <v>Reno</v>
      </c>
      <c r="I1562" t="str" cm="1">
        <f t="array" ref="I1562">_xlfn.XLOOKUP(Flights[[#This Row],[Destination]],_xlfn._TRO_TRAILING( Airports!A:A),_xlfn._TRO_TRAILING( Airports!E:E), "Not found")</f>
        <v>NV</v>
      </c>
      <c r="J1562" s="1">
        <v>0.80902777777777779</v>
      </c>
      <c r="K1562" s="22">
        <f>HOUR(Flights[[#This Row],[Scheduled Departure]])</f>
        <v>19</v>
      </c>
      <c r="L1562" s="1">
        <v>0.83125000000000004</v>
      </c>
      <c r="M1562">
        <f>(L1562-J1562)*24*60</f>
        <v>32.000000000000043</v>
      </c>
      <c r="N1562" s="16">
        <f>Flights[[#This Row],[Length (min)]]/60</f>
        <v>1.1166666666666667</v>
      </c>
      <c r="O1562">
        <v>67</v>
      </c>
      <c r="P1562">
        <v>391</v>
      </c>
      <c r="Q1562" s="18">
        <f>IFERROR(Flights[[#This Row],[Distance]]/Flights[[#This Row],[Length (hr)]], "")</f>
        <v>350.14925373134326</v>
      </c>
      <c r="R1562" s="1">
        <v>0.86458333333333337</v>
      </c>
      <c r="S1562" s="1" t="str">
        <f>IF(Flights[[#This Row],[Length (hr)]]&lt;2, "No meal", IF(Flights[[#This Row],[Length (hr)]]&lt;3.5, "Light meal", "Full meal"))</f>
        <v>No meal</v>
      </c>
      <c r="T1562" s="1" t="str">
        <f>IF(AND(Flights[[#This Row],[Airline]]="US Airways", Flights[[#This Row],[Meal]]="Full Meal"), "Yes", "No")</f>
        <v>No</v>
      </c>
      <c r="U1562" s="1">
        <v>0.87777777777777777</v>
      </c>
      <c r="V1562">
        <v>19</v>
      </c>
      <c r="W1562" s="1" t="str">
        <f>IF(Flights[[#This Row],[Arrival Delay]] = "", "Cancelled", IF(Flights[[#This Row],[Arrival Delay]]&gt;15, "Delayed", "On time"))</f>
        <v>Delayed</v>
      </c>
      <c r="X1562" t="str">
        <f>IF(Flights[[#This Row],[Status]]&lt;&gt;"Delayed","", IF(Flights[[#This Row],[Arrival Delay]]&gt;120, "Severe", IF(Flights[[#This Row],[Arrival Delay]]&gt;60, "Major", "Moderate")))</f>
        <v>Moderate</v>
      </c>
      <c r="Y1562" t="b">
        <v>0</v>
      </c>
      <c r="AA1562" t="str">
        <f>IF(OR(AND(Flights[[#This Row],[Status]]="Cancelled", Flights[[#This Row],[Cancellation Reason]]="Airline/Carrier"), Flights[[#This Row],[Delay Type]]="Severe"), "Yes", "No")</f>
        <v>No</v>
      </c>
    </row>
    <row r="1563" spans="1:27" x14ac:dyDescent="0.3">
      <c r="A1563" s="3">
        <v>42125</v>
      </c>
      <c r="B1563" s="22">
        <f>WEEKNUM(Flights[[#This Row],[Date]], 1)</f>
        <v>18</v>
      </c>
      <c r="C1563" s="22">
        <f>WEEKDAY(Flights[[#This Row],[Date]],1)</f>
        <v>6</v>
      </c>
      <c r="D1563" t="s">
        <v>1048</v>
      </c>
      <c r="E1563" t="s">
        <v>1990</v>
      </c>
      <c r="F1563" t="s">
        <v>0</v>
      </c>
      <c r="G1563" t="s">
        <v>273</v>
      </c>
      <c r="H1563" t="str">
        <f>_xlfn.XLOOKUP(Flights[[#This Row],[Destination]], Airports!$A$2:$A$78, Airports!$D$2:$D$78)</f>
        <v>Denver</v>
      </c>
      <c r="I1563" t="str" cm="1">
        <f t="array" ref="I1563">_xlfn.XLOOKUP(Flights[[#This Row],[Destination]],_xlfn._TRO_TRAILING( Airports!A:A),_xlfn._TRO_TRAILING( Airports!E:E), "Not found")</f>
        <v>CO</v>
      </c>
      <c r="J1563" s="1">
        <v>0.82708333333333328</v>
      </c>
      <c r="K1563" s="22">
        <f>HOUR(Flights[[#This Row],[Scheduled Departure]])</f>
        <v>19</v>
      </c>
      <c r="L1563" s="1">
        <v>0.84861111111111109</v>
      </c>
      <c r="M1563">
        <f>(L1563-J1563)*24*60</f>
        <v>31.00000000000005</v>
      </c>
      <c r="N1563" s="16">
        <f>Flights[[#This Row],[Length (min)]]/60</f>
        <v>2.1166666666666667</v>
      </c>
      <c r="O1563">
        <v>127</v>
      </c>
      <c r="P1563">
        <v>862</v>
      </c>
      <c r="Q1563" s="18">
        <f>IFERROR(Flights[[#This Row],[Distance]]/Flights[[#This Row],[Length (hr)]], "")</f>
        <v>407.24409448818898</v>
      </c>
      <c r="R1563" s="1">
        <v>0.96458333333333335</v>
      </c>
      <c r="S1563" s="1" t="str">
        <f>IF(Flights[[#This Row],[Length (hr)]]&lt;2, "No meal", IF(Flights[[#This Row],[Length (hr)]]&lt;3.5, "Light meal", "Full meal"))</f>
        <v>Light meal</v>
      </c>
      <c r="T1563" s="1" t="str">
        <f>IF(AND(Flights[[#This Row],[Airline]]="US Airways", Flights[[#This Row],[Meal]]="Full Meal"), "Yes", "No")</f>
        <v>No</v>
      </c>
      <c r="U1563" s="1">
        <v>0.97847222222222219</v>
      </c>
      <c r="V1563">
        <v>20</v>
      </c>
      <c r="W1563" s="1" t="str">
        <f>IF(Flights[[#This Row],[Arrival Delay]] = "", "Cancelled", IF(Flights[[#This Row],[Arrival Delay]]&gt;15, "Delayed", "On time"))</f>
        <v>Delayed</v>
      </c>
      <c r="X1563" t="str">
        <f>IF(Flights[[#This Row],[Status]]&lt;&gt;"Delayed","", IF(Flights[[#This Row],[Arrival Delay]]&gt;120, "Severe", IF(Flights[[#This Row],[Arrival Delay]]&gt;60, "Major", "Moderate")))</f>
        <v>Moderate</v>
      </c>
      <c r="Y1563" t="b">
        <v>0</v>
      </c>
      <c r="AA1563" t="str">
        <f>IF(OR(AND(Flights[[#This Row],[Status]]="Cancelled", Flights[[#This Row],[Cancellation Reason]]="Airline/Carrier"), Flights[[#This Row],[Delay Type]]="Severe"), "Yes", "No")</f>
        <v>No</v>
      </c>
    </row>
    <row r="1564" spans="1:27" x14ac:dyDescent="0.3">
      <c r="A1564" s="3">
        <v>42125</v>
      </c>
      <c r="B1564" s="22">
        <f>WEEKNUM(Flights[[#This Row],[Date]], 1)</f>
        <v>18</v>
      </c>
      <c r="C1564" s="22">
        <f>WEEKDAY(Flights[[#This Row],[Date]],1)</f>
        <v>6</v>
      </c>
      <c r="D1564" t="s">
        <v>1339</v>
      </c>
      <c r="E1564" t="s">
        <v>1995</v>
      </c>
      <c r="F1564" t="s">
        <v>0</v>
      </c>
      <c r="G1564" t="s">
        <v>347</v>
      </c>
      <c r="H1564" t="str">
        <f>_xlfn.XLOOKUP(Flights[[#This Row],[Destination]], Airports!$A$2:$A$78, Airports!$D$2:$D$78)</f>
        <v>San Jose</v>
      </c>
      <c r="I1564" t="str" cm="1">
        <f t="array" ref="I1564">_xlfn.XLOOKUP(Flights[[#This Row],[Destination]],_xlfn._TRO_TRAILING( Airports!A:A),_xlfn._TRO_TRAILING( Airports!E:E), "Not found")</f>
        <v>CA</v>
      </c>
      <c r="J1564" s="1">
        <v>0.87152777777777779</v>
      </c>
      <c r="K1564" s="22">
        <f>HOUR(Flights[[#This Row],[Scheduled Departure]])</f>
        <v>20</v>
      </c>
      <c r="L1564" s="1">
        <v>0.875</v>
      </c>
      <c r="M1564">
        <f>(L1564-J1564)*24*60</f>
        <v>4.9999999999999822</v>
      </c>
      <c r="N1564" s="16">
        <f>Flights[[#This Row],[Length (min)]]/60</f>
        <v>1</v>
      </c>
      <c r="O1564">
        <v>60</v>
      </c>
      <c r="P1564">
        <v>308</v>
      </c>
      <c r="Q1564" s="18">
        <f>IFERROR(Flights[[#This Row],[Distance]]/Flights[[#This Row],[Length (hr)]], "")</f>
        <v>308</v>
      </c>
      <c r="R1564" s="1">
        <v>0.91666666666666663</v>
      </c>
      <c r="S1564" s="1" t="str">
        <f>IF(Flights[[#This Row],[Length (hr)]]&lt;2, "No meal", IF(Flights[[#This Row],[Length (hr)]]&lt;3.5, "Light meal", "Full meal"))</f>
        <v>No meal</v>
      </c>
      <c r="T1564" s="1" t="str">
        <f>IF(AND(Flights[[#This Row],[Airline]]="US Airways", Flights[[#This Row],[Meal]]="Full Meal"), "Yes", "No")</f>
        <v>No</v>
      </c>
      <c r="U1564" s="1">
        <v>0.91666666666666663</v>
      </c>
      <c r="V1564">
        <v>0</v>
      </c>
      <c r="W1564" s="1" t="str">
        <f>IF(Flights[[#This Row],[Arrival Delay]] = "", "Cancelled", IF(Flights[[#This Row],[Arrival Delay]]&gt;15, "Delayed", "On time"))</f>
        <v>On time</v>
      </c>
      <c r="X1564" t="str">
        <f>IF(Flights[[#This Row],[Status]]&lt;&gt;"Delayed","", IF(Flights[[#This Row],[Arrival Delay]]&gt;120, "Severe", IF(Flights[[#This Row],[Arrival Delay]]&gt;60, "Major", "Moderate")))</f>
        <v/>
      </c>
      <c r="Y1564" t="b">
        <v>0</v>
      </c>
      <c r="AA1564" t="str">
        <f>IF(OR(AND(Flights[[#This Row],[Status]]="Cancelled", Flights[[#This Row],[Cancellation Reason]]="Airline/Carrier"), Flights[[#This Row],[Delay Type]]="Severe"), "Yes", "No")</f>
        <v>No</v>
      </c>
    </row>
    <row r="1565" spans="1:27" x14ac:dyDescent="0.3">
      <c r="A1565" s="3">
        <v>42125</v>
      </c>
      <c r="B1565" s="22">
        <f>WEEKNUM(Flights[[#This Row],[Date]], 1)</f>
        <v>18</v>
      </c>
      <c r="C1565" s="22">
        <f>WEEKDAY(Flights[[#This Row],[Date]],1)</f>
        <v>6</v>
      </c>
      <c r="D1565" t="s">
        <v>1340</v>
      </c>
      <c r="E1565" t="s">
        <v>1995</v>
      </c>
      <c r="F1565" t="s">
        <v>0</v>
      </c>
      <c r="G1565" t="s">
        <v>318</v>
      </c>
      <c r="H1565" t="str">
        <f>_xlfn.XLOOKUP(Flights[[#This Row],[Destination]], Airports!$A$2:$A$78, Airports!$D$2:$D$78)</f>
        <v>Oakland</v>
      </c>
      <c r="I1565" t="str" cm="1">
        <f t="array" ref="I1565">_xlfn.XLOOKUP(Flights[[#This Row],[Destination]],_xlfn._TRO_TRAILING( Airports!A:A),_xlfn._TRO_TRAILING( Airports!E:E), "Not found")</f>
        <v>CA</v>
      </c>
      <c r="J1565" s="1">
        <v>0.90625</v>
      </c>
      <c r="K1565" s="22">
        <f>HOUR(Flights[[#This Row],[Scheduled Departure]])</f>
        <v>21</v>
      </c>
      <c r="L1565" s="1">
        <v>0.90416666666666667</v>
      </c>
      <c r="M1565">
        <f>(L1565-J1565)*24*60</f>
        <v>-2.9999999999999893</v>
      </c>
      <c r="N1565" s="16">
        <f>Flights[[#This Row],[Length (min)]]/60</f>
        <v>1.2</v>
      </c>
      <c r="O1565">
        <v>72</v>
      </c>
      <c r="P1565">
        <v>337</v>
      </c>
      <c r="Q1565" s="18">
        <f>IFERROR(Flights[[#This Row],[Distance]]/Flights[[#This Row],[Length (hr)]], "")</f>
        <v>280.83333333333337</v>
      </c>
      <c r="R1565" s="1">
        <v>0.95833333333333337</v>
      </c>
      <c r="S1565" s="1" t="str">
        <f>IF(Flights[[#This Row],[Length (hr)]]&lt;2, "No meal", IF(Flights[[#This Row],[Length (hr)]]&lt;3.5, "Light meal", "Full meal"))</f>
        <v>No meal</v>
      </c>
      <c r="T1565" s="1" t="str">
        <f>IF(AND(Flights[[#This Row],[Airline]]="US Airways", Flights[[#This Row],[Meal]]="Full Meal"), "Yes", "No")</f>
        <v>No</v>
      </c>
      <c r="U1565" s="1">
        <v>0.95416666666666672</v>
      </c>
      <c r="V1565">
        <v>-6</v>
      </c>
      <c r="W1565" s="1" t="str">
        <f>IF(Flights[[#This Row],[Arrival Delay]] = "", "Cancelled", IF(Flights[[#This Row],[Arrival Delay]]&gt;15, "Delayed", "On time"))</f>
        <v>On time</v>
      </c>
      <c r="X1565" t="str">
        <f>IF(Flights[[#This Row],[Status]]&lt;&gt;"Delayed","", IF(Flights[[#This Row],[Arrival Delay]]&gt;120, "Severe", IF(Flights[[#This Row],[Arrival Delay]]&gt;60, "Major", "Moderate")))</f>
        <v/>
      </c>
      <c r="Y1565" t="b">
        <v>0</v>
      </c>
      <c r="AA1565" t="str">
        <f>IF(OR(AND(Flights[[#This Row],[Status]]="Cancelled", Flights[[#This Row],[Cancellation Reason]]="Airline/Carrier"), Flights[[#This Row],[Delay Type]]="Severe"), "Yes", "No")</f>
        <v>No</v>
      </c>
    </row>
    <row r="1566" spans="1:27" x14ac:dyDescent="0.3">
      <c r="A1566" s="3">
        <v>42125</v>
      </c>
      <c r="B1566" s="22">
        <f>WEEKNUM(Flights[[#This Row],[Date]], 1)</f>
        <v>18</v>
      </c>
      <c r="C1566" s="22">
        <f>WEEKDAY(Flights[[#This Row],[Date]],1)</f>
        <v>6</v>
      </c>
      <c r="D1566" t="s">
        <v>822</v>
      </c>
      <c r="E1566" t="s">
        <v>1994</v>
      </c>
      <c r="F1566" t="s">
        <v>0</v>
      </c>
      <c r="G1566" t="s">
        <v>15</v>
      </c>
      <c r="H1566" t="str">
        <f>_xlfn.XLOOKUP(Flights[[#This Row],[Destination]], Airports!$A$2:$A$78, Airports!$D$2:$D$78)</f>
        <v>Las Vegas</v>
      </c>
      <c r="I1566" t="str" cm="1">
        <f t="array" ref="I1566">_xlfn.XLOOKUP(Flights[[#This Row],[Destination]],_xlfn._TRO_TRAILING( Airports!A:A),_xlfn._TRO_TRAILING( Airports!E:E), "Not found")</f>
        <v>NV</v>
      </c>
      <c r="J1566" s="1">
        <v>0.90625</v>
      </c>
      <c r="K1566" s="22">
        <f>HOUR(Flights[[#This Row],[Scheduled Departure]])</f>
        <v>21</v>
      </c>
      <c r="L1566" s="1">
        <v>0.90833333333333333</v>
      </c>
      <c r="M1566">
        <f>(L1566-J1566)*24*60</f>
        <v>2.9999999999999893</v>
      </c>
      <c r="N1566" s="16">
        <f>Flights[[#This Row],[Length (min)]]/60</f>
        <v>1.2833333333333334</v>
      </c>
      <c r="O1566">
        <v>77</v>
      </c>
      <c r="P1566">
        <v>236</v>
      </c>
      <c r="Q1566" s="18">
        <f>IFERROR(Flights[[#This Row],[Distance]]/Flights[[#This Row],[Length (hr)]], "")</f>
        <v>183.89610389610388</v>
      </c>
      <c r="R1566" s="1">
        <v>0.96250000000000002</v>
      </c>
      <c r="S1566" s="1" t="str">
        <f>IF(Flights[[#This Row],[Length (hr)]]&lt;2, "No meal", IF(Flights[[#This Row],[Length (hr)]]&lt;3.5, "Light meal", "Full meal"))</f>
        <v>No meal</v>
      </c>
      <c r="T1566" s="1" t="str">
        <f>IF(AND(Flights[[#This Row],[Airline]]="US Airways", Flights[[#This Row],[Meal]]="Full Meal"), "Yes", "No")</f>
        <v>No</v>
      </c>
      <c r="U1566" s="1">
        <v>0.96180555555555558</v>
      </c>
      <c r="V1566">
        <v>-1</v>
      </c>
      <c r="W1566" s="1" t="str">
        <f>IF(Flights[[#This Row],[Arrival Delay]] = "", "Cancelled", IF(Flights[[#This Row],[Arrival Delay]]&gt;15, "Delayed", "On time"))</f>
        <v>On time</v>
      </c>
      <c r="X1566" t="str">
        <f>IF(Flights[[#This Row],[Status]]&lt;&gt;"Delayed","", IF(Flights[[#This Row],[Arrival Delay]]&gt;120, "Severe", IF(Flights[[#This Row],[Arrival Delay]]&gt;60, "Major", "Moderate")))</f>
        <v/>
      </c>
      <c r="Y1566" t="b">
        <v>0</v>
      </c>
      <c r="AA1566" t="str">
        <f>IF(OR(AND(Flights[[#This Row],[Status]]="Cancelled", Flights[[#This Row],[Cancellation Reason]]="Airline/Carrier"), Flights[[#This Row],[Delay Type]]="Severe"), "Yes", "No")</f>
        <v>No</v>
      </c>
    </row>
    <row r="1567" spans="1:27" x14ac:dyDescent="0.3">
      <c r="A1567" s="3">
        <v>42125</v>
      </c>
      <c r="B1567" s="22">
        <f>WEEKNUM(Flights[[#This Row],[Date]], 1)</f>
        <v>18</v>
      </c>
      <c r="C1567" s="22">
        <f>WEEKDAY(Flights[[#This Row],[Date]],1)</f>
        <v>6</v>
      </c>
      <c r="D1567" t="s">
        <v>985</v>
      </c>
      <c r="E1567" t="s">
        <v>1990</v>
      </c>
      <c r="F1567" t="s">
        <v>0</v>
      </c>
      <c r="G1567" t="s">
        <v>4</v>
      </c>
      <c r="H1567" t="str">
        <f>_xlfn.XLOOKUP(Flights[[#This Row],[Destination]], Airports!$A$2:$A$78, Airports!$D$2:$D$78)</f>
        <v>Chicago</v>
      </c>
      <c r="I1567" t="str" cm="1">
        <f t="array" ref="I1567">_xlfn.XLOOKUP(Flights[[#This Row],[Destination]],_xlfn._TRO_TRAILING( Airports!A:A),_xlfn._TRO_TRAILING( Airports!E:E), "Not found")</f>
        <v>IL</v>
      </c>
      <c r="J1567" s="1">
        <v>0.97916666666666663</v>
      </c>
      <c r="K1567" s="22">
        <f>HOUR(Flights[[#This Row],[Scheduled Departure]])</f>
        <v>23</v>
      </c>
      <c r="L1567" s="1">
        <v>0.99930555555555556</v>
      </c>
      <c r="M1567">
        <f>(L1567-J1567)*24*60</f>
        <v>29.000000000000057</v>
      </c>
      <c r="N1567" s="16">
        <f>Flights[[#This Row],[Length (min)]]/60</f>
        <v>3.8666666666666667</v>
      </c>
      <c r="O1567">
        <v>232</v>
      </c>
      <c r="P1567">
        <v>1744</v>
      </c>
      <c r="Q1567" s="18">
        <f>IFERROR(Flights[[#This Row],[Distance]]/Flights[[#This Row],[Length (hr)]], "")</f>
        <v>451.0344827586207</v>
      </c>
      <c r="R1567" s="1">
        <v>0.22638888888888889</v>
      </c>
      <c r="S1567" s="1" t="str">
        <f>IF(Flights[[#This Row],[Length (hr)]]&lt;2, "No meal", IF(Flights[[#This Row],[Length (hr)]]&lt;3.5, "Light meal", "Full meal"))</f>
        <v>Full meal</v>
      </c>
      <c r="T1567" s="1" t="str">
        <f>IF(AND(Flights[[#This Row],[Airline]]="US Airways", Flights[[#This Row],[Meal]]="Full Meal"), "Yes", "No")</f>
        <v>No</v>
      </c>
      <c r="U1567" s="1">
        <v>0.24374999999999999</v>
      </c>
      <c r="V1567">
        <v>25</v>
      </c>
      <c r="W1567" s="1" t="str">
        <f>IF(Flights[[#This Row],[Arrival Delay]] = "", "Cancelled", IF(Flights[[#This Row],[Arrival Delay]]&gt;15, "Delayed", "On time"))</f>
        <v>Delayed</v>
      </c>
      <c r="X1567" t="str">
        <f>IF(Flights[[#This Row],[Status]]&lt;&gt;"Delayed","", IF(Flights[[#This Row],[Arrival Delay]]&gt;120, "Severe", IF(Flights[[#This Row],[Arrival Delay]]&gt;60, "Major", "Moderate")))</f>
        <v>Moderate</v>
      </c>
      <c r="Y1567" t="b">
        <v>0</v>
      </c>
      <c r="AA1567" t="str">
        <f>IF(OR(AND(Flights[[#This Row],[Status]]="Cancelled", Flights[[#This Row],[Cancellation Reason]]="Airline/Carrier"), Flights[[#This Row],[Delay Type]]="Severe"), "Yes", "No")</f>
        <v>No</v>
      </c>
    </row>
    <row r="1568" spans="1:27" x14ac:dyDescent="0.3">
      <c r="A1568" s="3">
        <v>42126</v>
      </c>
      <c r="B1568" s="22">
        <f>WEEKNUM(Flights[[#This Row],[Date]], 1)</f>
        <v>18</v>
      </c>
      <c r="C1568" s="22">
        <f>WEEKDAY(Flights[[#This Row],[Date]],1)</f>
        <v>7</v>
      </c>
      <c r="D1568" t="s">
        <v>430</v>
      </c>
      <c r="E1568" t="s">
        <v>1989</v>
      </c>
      <c r="F1568" t="s">
        <v>0</v>
      </c>
      <c r="G1568" t="s">
        <v>26</v>
      </c>
      <c r="H1568" t="str">
        <f>_xlfn.XLOOKUP(Flights[[#This Row],[Destination]], Airports!$A$2:$A$78, Airports!$D$2:$D$78)</f>
        <v>Atlanta</v>
      </c>
      <c r="I1568" t="str" cm="1">
        <f t="array" ref="I1568">_xlfn.XLOOKUP(Flights[[#This Row],[Destination]],_xlfn._TRO_TRAILING( Airports!A:A),_xlfn._TRO_TRAILING( Airports!E:E), "Not found")</f>
        <v>GA</v>
      </c>
      <c r="J1568" s="1">
        <v>0.38194444444444442</v>
      </c>
      <c r="K1568" s="22">
        <f>HOUR(Flights[[#This Row],[Scheduled Departure]])</f>
        <v>9</v>
      </c>
      <c r="L1568" s="1">
        <v>0.38055555555555554</v>
      </c>
      <c r="M1568">
        <f>(L1568-J1568)*24*60</f>
        <v>-1.9999999999999929</v>
      </c>
      <c r="N1568" s="16">
        <f>Flights[[#This Row],[Length (min)]]/60</f>
        <v>4.2833333333333332</v>
      </c>
      <c r="O1568">
        <v>257</v>
      </c>
      <c r="P1568">
        <v>1947</v>
      </c>
      <c r="Q1568" s="18">
        <f>IFERROR(Flights[[#This Row],[Distance]]/Flights[[#This Row],[Length (hr)]], "")</f>
        <v>454.55252918287937</v>
      </c>
      <c r="R1568" s="1">
        <v>0.6875</v>
      </c>
      <c r="S1568" s="1" t="str">
        <f>IF(Flights[[#This Row],[Length (hr)]]&lt;2, "No meal", IF(Flights[[#This Row],[Length (hr)]]&lt;3.5, "Light meal", "Full meal"))</f>
        <v>Full meal</v>
      </c>
      <c r="T1568" s="1" t="str">
        <f>IF(AND(Flights[[#This Row],[Airline]]="US Airways", Flights[[#This Row],[Meal]]="Full Meal"), "Yes", "No")</f>
        <v>No</v>
      </c>
      <c r="U1568" s="1">
        <v>0.68402777777777779</v>
      </c>
      <c r="V1568">
        <v>-5</v>
      </c>
      <c r="W1568" s="1" t="str">
        <f>IF(Flights[[#This Row],[Arrival Delay]] = "", "Cancelled", IF(Flights[[#This Row],[Arrival Delay]]&gt;15, "Delayed", "On time"))</f>
        <v>On time</v>
      </c>
      <c r="X1568" t="str">
        <f>IF(Flights[[#This Row],[Status]]&lt;&gt;"Delayed","", IF(Flights[[#This Row],[Arrival Delay]]&gt;120, "Severe", IF(Flights[[#This Row],[Arrival Delay]]&gt;60, "Major", "Moderate")))</f>
        <v/>
      </c>
      <c r="Y1568" t="b">
        <v>0</v>
      </c>
      <c r="AA1568" t="str">
        <f>IF(OR(AND(Flights[[#This Row],[Status]]="Cancelled", Flights[[#This Row],[Cancellation Reason]]="Airline/Carrier"), Flights[[#This Row],[Delay Type]]="Severe"), "Yes", "No")</f>
        <v>No</v>
      </c>
    </row>
    <row r="1569" spans="1:27" x14ac:dyDescent="0.3">
      <c r="A1569" s="3">
        <v>42126</v>
      </c>
      <c r="B1569" s="22">
        <f>WEEKNUM(Flights[[#This Row],[Date]], 1)</f>
        <v>18</v>
      </c>
      <c r="C1569" s="22">
        <f>WEEKDAY(Flights[[#This Row],[Date]],1)</f>
        <v>7</v>
      </c>
      <c r="D1569" t="s">
        <v>712</v>
      </c>
      <c r="E1569" t="s">
        <v>1994</v>
      </c>
      <c r="F1569" t="s">
        <v>0</v>
      </c>
      <c r="G1569" t="s">
        <v>342</v>
      </c>
      <c r="H1569" t="str">
        <f>_xlfn.XLOOKUP(Flights[[#This Row],[Destination]], Airports!$A$2:$A$78, Airports!$D$2:$D$78)</f>
        <v>Santa Barbara</v>
      </c>
      <c r="I1569" t="str" cm="1">
        <f t="array" ref="I1569">_xlfn.XLOOKUP(Flights[[#This Row],[Destination]],_xlfn._TRO_TRAILING( Airports!A:A),_xlfn._TRO_TRAILING( Airports!E:E), "Not found")</f>
        <v>CA</v>
      </c>
      <c r="J1569" s="1">
        <v>0.40416666666666667</v>
      </c>
      <c r="K1569" s="22">
        <f>HOUR(Flights[[#This Row],[Scheduled Departure]])</f>
        <v>9</v>
      </c>
      <c r="L1569" s="1">
        <v>0.39791666666666664</v>
      </c>
      <c r="M1569">
        <f>(L1569-J1569)*24*60</f>
        <v>-9.000000000000048</v>
      </c>
      <c r="N1569" s="16">
        <f>Flights[[#This Row],[Length (min)]]/60</f>
        <v>0.65</v>
      </c>
      <c r="O1569">
        <v>39</v>
      </c>
      <c r="P1569">
        <v>89</v>
      </c>
      <c r="Q1569" s="18">
        <f>IFERROR(Flights[[#This Row],[Distance]]/Flights[[#This Row],[Length (hr)]], "")</f>
        <v>136.92307692307691</v>
      </c>
      <c r="R1569" s="1">
        <v>0.43888888888888888</v>
      </c>
      <c r="S1569" s="1" t="str">
        <f>IF(Flights[[#This Row],[Length (hr)]]&lt;2, "No meal", IF(Flights[[#This Row],[Length (hr)]]&lt;3.5, "Light meal", "Full meal"))</f>
        <v>No meal</v>
      </c>
      <c r="T1569" s="1" t="str">
        <f>IF(AND(Flights[[#This Row],[Airline]]="US Airways", Flights[[#This Row],[Meal]]="Full Meal"), "Yes", "No")</f>
        <v>No</v>
      </c>
      <c r="U1569" s="1">
        <v>0.42499999999999999</v>
      </c>
      <c r="V1569">
        <v>-20</v>
      </c>
      <c r="W1569" s="1" t="str">
        <f>IF(Flights[[#This Row],[Arrival Delay]] = "", "Cancelled", IF(Flights[[#This Row],[Arrival Delay]]&gt;15, "Delayed", "On time"))</f>
        <v>On time</v>
      </c>
      <c r="X1569" t="str">
        <f>IF(Flights[[#This Row],[Status]]&lt;&gt;"Delayed","", IF(Flights[[#This Row],[Arrival Delay]]&gt;120, "Severe", IF(Flights[[#This Row],[Arrival Delay]]&gt;60, "Major", "Moderate")))</f>
        <v/>
      </c>
      <c r="Y1569" t="b">
        <v>0</v>
      </c>
      <c r="AA1569" t="str">
        <f>IF(OR(AND(Flights[[#This Row],[Status]]="Cancelled", Flights[[#This Row],[Cancellation Reason]]="Airline/Carrier"), Flights[[#This Row],[Delay Type]]="Severe"), "Yes", "No")</f>
        <v>No</v>
      </c>
    </row>
    <row r="1570" spans="1:27" x14ac:dyDescent="0.3">
      <c r="A1570" s="3">
        <v>42126</v>
      </c>
      <c r="B1570" s="22">
        <f>WEEKNUM(Flights[[#This Row],[Date]], 1)</f>
        <v>18</v>
      </c>
      <c r="C1570" s="22">
        <f>WEEKDAY(Flights[[#This Row],[Date]],1)</f>
        <v>7</v>
      </c>
      <c r="D1570" t="s">
        <v>1260</v>
      </c>
      <c r="E1570" t="s">
        <v>1994</v>
      </c>
      <c r="F1570" t="s">
        <v>0</v>
      </c>
      <c r="G1570" t="s">
        <v>313</v>
      </c>
      <c r="H1570" t="str">
        <f>_xlfn.XLOOKUP(Flights[[#This Row],[Destination]], Airports!$A$2:$A$78, Airports!$D$2:$D$78)</f>
        <v>Monterey</v>
      </c>
      <c r="I1570" t="str" cm="1">
        <f t="array" ref="I1570">_xlfn.XLOOKUP(Flights[[#This Row],[Destination]],_xlfn._TRO_TRAILING( Airports!A:A),_xlfn._TRO_TRAILING( Airports!E:E), "Not found")</f>
        <v>CA</v>
      </c>
      <c r="J1570" s="1">
        <v>0.46597222222222223</v>
      </c>
      <c r="K1570" s="22">
        <f>HOUR(Flights[[#This Row],[Scheduled Departure]])</f>
        <v>11</v>
      </c>
      <c r="L1570" s="1">
        <v>0.5131944444444444</v>
      </c>
      <c r="M1570">
        <f>(L1570-J1570)*24*60</f>
        <v>67.999999999999915</v>
      </c>
      <c r="N1570" s="16">
        <f>Flights[[#This Row],[Length (min)]]/60</f>
        <v>1.0166666666666666</v>
      </c>
      <c r="O1570">
        <v>61</v>
      </c>
      <c r="P1570">
        <v>266</v>
      </c>
      <c r="Q1570" s="18">
        <f>IFERROR(Flights[[#This Row],[Distance]]/Flights[[#This Row],[Length (hr)]], "")</f>
        <v>261.63934426229508</v>
      </c>
      <c r="R1570" s="1">
        <v>0.52083333333333337</v>
      </c>
      <c r="S1570" s="1" t="str">
        <f>IF(Flights[[#This Row],[Length (hr)]]&lt;2, "No meal", IF(Flights[[#This Row],[Length (hr)]]&lt;3.5, "Light meal", "Full meal"))</f>
        <v>No meal</v>
      </c>
      <c r="T1570" s="1" t="str">
        <f>IF(AND(Flights[[#This Row],[Airline]]="US Airways", Flights[[#This Row],[Meal]]="Full Meal"), "Yes", "No")</f>
        <v>No</v>
      </c>
      <c r="U1570" s="1">
        <v>0.55555555555555558</v>
      </c>
      <c r="V1570">
        <v>50</v>
      </c>
      <c r="W1570" s="1" t="str">
        <f>IF(Flights[[#This Row],[Arrival Delay]] = "", "Cancelled", IF(Flights[[#This Row],[Arrival Delay]]&gt;15, "Delayed", "On time"))</f>
        <v>Delayed</v>
      </c>
      <c r="X1570" t="str">
        <f>IF(Flights[[#This Row],[Status]]&lt;&gt;"Delayed","", IF(Flights[[#This Row],[Arrival Delay]]&gt;120, "Severe", IF(Flights[[#This Row],[Arrival Delay]]&gt;60, "Major", "Moderate")))</f>
        <v>Moderate</v>
      </c>
      <c r="Y1570" t="b">
        <v>0</v>
      </c>
      <c r="AA1570" t="str">
        <f>IF(OR(AND(Flights[[#This Row],[Status]]="Cancelled", Flights[[#This Row],[Cancellation Reason]]="Airline/Carrier"), Flights[[#This Row],[Delay Type]]="Severe"), "Yes", "No")</f>
        <v>No</v>
      </c>
    </row>
    <row r="1571" spans="1:27" x14ac:dyDescent="0.3">
      <c r="A1571" s="3">
        <v>42126</v>
      </c>
      <c r="B1571" s="22">
        <f>WEEKNUM(Flights[[#This Row],[Date]], 1)</f>
        <v>18</v>
      </c>
      <c r="C1571" s="22">
        <f>WEEKDAY(Flights[[#This Row],[Date]],1)</f>
        <v>7</v>
      </c>
      <c r="D1571" t="s">
        <v>1356</v>
      </c>
      <c r="E1571" t="s">
        <v>1995</v>
      </c>
      <c r="F1571" t="s">
        <v>0</v>
      </c>
      <c r="G1571" t="s">
        <v>290</v>
      </c>
      <c r="H1571" t="str">
        <f>_xlfn.XLOOKUP(Flights[[#This Row],[Destination]], Airports!$A$2:$A$78, Airports!$D$2:$D$78)</f>
        <v>Houston</v>
      </c>
      <c r="I1571" t="str" cm="1">
        <f t="array" ref="I1571">_xlfn.XLOOKUP(Flights[[#This Row],[Destination]],_xlfn._TRO_TRAILING( Airports!A:A),_xlfn._TRO_TRAILING( Airports!E:E), "Not found")</f>
        <v>TX</v>
      </c>
      <c r="J1571" s="1">
        <v>0.50694444444444442</v>
      </c>
      <c r="K1571" s="22">
        <f>HOUR(Flights[[#This Row],[Scheduled Departure]])</f>
        <v>12</v>
      </c>
      <c r="L1571" s="1">
        <v>0.50624999999999998</v>
      </c>
      <c r="M1571">
        <f>(L1571-J1571)*24*60</f>
        <v>-0.99999999999999645</v>
      </c>
      <c r="N1571" s="16">
        <f>Flights[[#This Row],[Length (min)]]/60</f>
        <v>2.9833333333333334</v>
      </c>
      <c r="O1571">
        <v>179</v>
      </c>
      <c r="P1571">
        <v>1390</v>
      </c>
      <c r="Q1571" s="18">
        <f>IFERROR(Flights[[#This Row],[Distance]]/Flights[[#This Row],[Length (hr)]], "")</f>
        <v>465.92178770949721</v>
      </c>
      <c r="R1571" s="1">
        <v>0.72222222222222221</v>
      </c>
      <c r="S1571" s="1" t="str">
        <f>IF(Flights[[#This Row],[Length (hr)]]&lt;2, "No meal", IF(Flights[[#This Row],[Length (hr)]]&lt;3.5, "Light meal", "Full meal"))</f>
        <v>Light meal</v>
      </c>
      <c r="T1571" s="1" t="str">
        <f>IF(AND(Flights[[#This Row],[Airline]]="US Airways", Flights[[#This Row],[Meal]]="Full Meal"), "Yes", "No")</f>
        <v>No</v>
      </c>
      <c r="U1571" s="1">
        <v>0.71388888888888891</v>
      </c>
      <c r="V1571">
        <v>-12</v>
      </c>
      <c r="W1571" s="1" t="str">
        <f>IF(Flights[[#This Row],[Arrival Delay]] = "", "Cancelled", IF(Flights[[#This Row],[Arrival Delay]]&gt;15, "Delayed", "On time"))</f>
        <v>On time</v>
      </c>
      <c r="X1571" t="str">
        <f>IF(Flights[[#This Row],[Status]]&lt;&gt;"Delayed","", IF(Flights[[#This Row],[Arrival Delay]]&gt;120, "Severe", IF(Flights[[#This Row],[Arrival Delay]]&gt;60, "Major", "Moderate")))</f>
        <v/>
      </c>
      <c r="Y1571" t="b">
        <v>0</v>
      </c>
      <c r="AA1571" t="str">
        <f>IF(OR(AND(Flights[[#This Row],[Status]]="Cancelled", Flights[[#This Row],[Cancellation Reason]]="Airline/Carrier"), Flights[[#This Row],[Delay Type]]="Severe"), "Yes", "No")</f>
        <v>No</v>
      </c>
    </row>
    <row r="1572" spans="1:27" x14ac:dyDescent="0.3">
      <c r="A1572" s="3">
        <v>42126</v>
      </c>
      <c r="B1572" s="22">
        <f>WEEKNUM(Flights[[#This Row],[Date]], 1)</f>
        <v>18</v>
      </c>
      <c r="C1572" s="22">
        <f>WEEKDAY(Flights[[#This Row],[Date]],1)</f>
        <v>7</v>
      </c>
      <c r="D1572" t="s">
        <v>482</v>
      </c>
      <c r="E1572" t="s">
        <v>1989</v>
      </c>
      <c r="F1572" t="s">
        <v>0</v>
      </c>
      <c r="G1572" t="s">
        <v>26</v>
      </c>
      <c r="H1572" t="str">
        <f>_xlfn.XLOOKUP(Flights[[#This Row],[Destination]], Airports!$A$2:$A$78, Airports!$D$2:$D$78)</f>
        <v>Atlanta</v>
      </c>
      <c r="I1572" t="str" cm="1">
        <f t="array" ref="I1572">_xlfn.XLOOKUP(Flights[[#This Row],[Destination]],_xlfn._TRO_TRAILING( Airports!A:A),_xlfn._TRO_TRAILING( Airports!E:E), "Not found")</f>
        <v>GA</v>
      </c>
      <c r="J1572" s="1">
        <v>0.57291666666666663</v>
      </c>
      <c r="K1572" s="22">
        <f>HOUR(Flights[[#This Row],[Scheduled Departure]])</f>
        <v>13</v>
      </c>
      <c r="L1572" s="1">
        <v>0.6020833333333333</v>
      </c>
      <c r="M1572">
        <f>(L1572-J1572)*24*60</f>
        <v>42.000000000000014</v>
      </c>
      <c r="N1572" s="16">
        <f>Flights[[#This Row],[Length (min)]]/60</f>
        <v>4.1500000000000004</v>
      </c>
      <c r="O1572">
        <v>249</v>
      </c>
      <c r="P1572">
        <v>1947</v>
      </c>
      <c r="Q1572" s="18">
        <f>IFERROR(Flights[[#This Row],[Distance]]/Flights[[#This Row],[Length (hr)]], "")</f>
        <v>469.15662650602405</v>
      </c>
      <c r="R1572" s="1">
        <v>0.88263888888888886</v>
      </c>
      <c r="S1572" s="1" t="str">
        <f>IF(Flights[[#This Row],[Length (hr)]]&lt;2, "No meal", IF(Flights[[#This Row],[Length (hr)]]&lt;3.5, "Light meal", "Full meal"))</f>
        <v>Full meal</v>
      </c>
      <c r="T1572" s="1" t="str">
        <f>IF(AND(Flights[[#This Row],[Airline]]="US Airways", Flights[[#This Row],[Meal]]="Full Meal"), "Yes", "No")</f>
        <v>No</v>
      </c>
      <c r="U1572" s="1">
        <v>0.9</v>
      </c>
      <c r="V1572">
        <v>25</v>
      </c>
      <c r="W1572" s="1" t="str">
        <f>IF(Flights[[#This Row],[Arrival Delay]] = "", "Cancelled", IF(Flights[[#This Row],[Arrival Delay]]&gt;15, "Delayed", "On time"))</f>
        <v>Delayed</v>
      </c>
      <c r="X1572" t="str">
        <f>IF(Flights[[#This Row],[Status]]&lt;&gt;"Delayed","", IF(Flights[[#This Row],[Arrival Delay]]&gt;120, "Severe", IF(Flights[[#This Row],[Arrival Delay]]&gt;60, "Major", "Moderate")))</f>
        <v>Moderate</v>
      </c>
      <c r="Y1572" t="b">
        <v>0</v>
      </c>
      <c r="AA1572" t="str">
        <f>IF(OR(AND(Flights[[#This Row],[Status]]="Cancelled", Flights[[#This Row],[Cancellation Reason]]="Airline/Carrier"), Flights[[#This Row],[Delay Type]]="Severe"), "Yes", "No")</f>
        <v>No</v>
      </c>
    </row>
    <row r="1573" spans="1:27" x14ac:dyDescent="0.3">
      <c r="A1573" s="3">
        <v>42126</v>
      </c>
      <c r="B1573" s="22">
        <f>WEEKNUM(Flights[[#This Row],[Date]], 1)</f>
        <v>18</v>
      </c>
      <c r="C1573" s="22">
        <f>WEEKDAY(Flights[[#This Row],[Date]],1)</f>
        <v>7</v>
      </c>
      <c r="D1573" t="s">
        <v>1380</v>
      </c>
      <c r="E1573" t="s">
        <v>1998</v>
      </c>
      <c r="F1573" t="s">
        <v>0</v>
      </c>
      <c r="G1573" t="s">
        <v>273</v>
      </c>
      <c r="H1573" t="str">
        <f>_xlfn.XLOOKUP(Flights[[#This Row],[Destination]], Airports!$A$2:$A$78, Airports!$D$2:$D$78)</f>
        <v>Denver</v>
      </c>
      <c r="I1573" t="str" cm="1">
        <f t="array" ref="I1573">_xlfn.XLOOKUP(Flights[[#This Row],[Destination]],_xlfn._TRO_TRAILING( Airports!A:A),_xlfn._TRO_TRAILING( Airports!E:E), "Not found")</f>
        <v>CO</v>
      </c>
      <c r="J1573" s="1">
        <v>0.83333333333333337</v>
      </c>
      <c r="K1573" s="22">
        <f>HOUR(Flights[[#This Row],[Scheduled Departure]])</f>
        <v>20</v>
      </c>
      <c r="L1573" s="1">
        <v>0.82847222222222228</v>
      </c>
      <c r="M1573">
        <f>(L1573-J1573)*24*60</f>
        <v>-6.9999999999999751</v>
      </c>
      <c r="N1573" s="16">
        <f>Flights[[#This Row],[Length (min)]]/60</f>
        <v>2.1833333333333331</v>
      </c>
      <c r="O1573">
        <v>131</v>
      </c>
      <c r="P1573">
        <v>862</v>
      </c>
      <c r="Q1573" s="18">
        <f>IFERROR(Flights[[#This Row],[Distance]]/Flights[[#This Row],[Length (hr)]], "")</f>
        <v>394.80916030534354</v>
      </c>
      <c r="R1573" s="1">
        <v>0.96736111111111112</v>
      </c>
      <c r="S1573" s="1" t="str">
        <f>IF(Flights[[#This Row],[Length (hr)]]&lt;2, "No meal", IF(Flights[[#This Row],[Length (hr)]]&lt;3.5, "Light meal", "Full meal"))</f>
        <v>Light meal</v>
      </c>
      <c r="T1573" s="1" t="str">
        <f>IF(AND(Flights[[#This Row],[Airline]]="US Airways", Flights[[#This Row],[Meal]]="Full Meal"), "Yes", "No")</f>
        <v>No</v>
      </c>
      <c r="U1573" s="1">
        <v>0.96111111111111114</v>
      </c>
      <c r="V1573">
        <v>-9</v>
      </c>
      <c r="W1573" s="1" t="str">
        <f>IF(Flights[[#This Row],[Arrival Delay]] = "", "Cancelled", IF(Flights[[#This Row],[Arrival Delay]]&gt;15, "Delayed", "On time"))</f>
        <v>On time</v>
      </c>
      <c r="X1573" t="str">
        <f>IF(Flights[[#This Row],[Status]]&lt;&gt;"Delayed","", IF(Flights[[#This Row],[Arrival Delay]]&gt;120, "Severe", IF(Flights[[#This Row],[Arrival Delay]]&gt;60, "Major", "Moderate")))</f>
        <v/>
      </c>
      <c r="Y1573" t="b">
        <v>0</v>
      </c>
      <c r="AA1573" t="str">
        <f>IF(OR(AND(Flights[[#This Row],[Status]]="Cancelled", Flights[[#This Row],[Cancellation Reason]]="Airline/Carrier"), Flights[[#This Row],[Delay Type]]="Severe"), "Yes", "No")</f>
        <v>No</v>
      </c>
    </row>
    <row r="1574" spans="1:27" x14ac:dyDescent="0.3">
      <c r="A1574" s="3">
        <v>42126</v>
      </c>
      <c r="B1574" s="22">
        <f>WEEKNUM(Flights[[#This Row],[Date]], 1)</f>
        <v>18</v>
      </c>
      <c r="C1574" s="22">
        <f>WEEKDAY(Flights[[#This Row],[Date]],1)</f>
        <v>7</v>
      </c>
      <c r="D1574" t="s">
        <v>101</v>
      </c>
      <c r="E1574" t="s">
        <v>1987</v>
      </c>
      <c r="F1574" t="s">
        <v>0</v>
      </c>
      <c r="G1574" t="s">
        <v>12</v>
      </c>
      <c r="H1574" t="str">
        <f>_xlfn.XLOOKUP(Flights[[#This Row],[Destination]], Airports!$A$2:$A$78, Airports!$D$2:$D$78)</f>
        <v>New York</v>
      </c>
      <c r="I1574" t="str" cm="1">
        <f t="array" ref="I1574">_xlfn.XLOOKUP(Flights[[#This Row],[Destination]],_xlfn._TRO_TRAILING( Airports!A:A),_xlfn._TRO_TRAILING( Airports!E:E), "Not found")</f>
        <v>NY</v>
      </c>
      <c r="J1574" s="1">
        <v>0.91319444444444442</v>
      </c>
      <c r="K1574" s="22">
        <f>HOUR(Flights[[#This Row],[Scheduled Departure]])</f>
        <v>21</v>
      </c>
      <c r="L1574" s="1">
        <v>0.90833333333333333</v>
      </c>
      <c r="M1574">
        <f>(L1574-J1574)*24*60</f>
        <v>-6.9999999999999751</v>
      </c>
      <c r="N1574" s="16">
        <f>Flights[[#This Row],[Length (min)]]/60</f>
        <v>5.166666666666667</v>
      </c>
      <c r="O1574">
        <v>310</v>
      </c>
      <c r="P1574">
        <v>2475</v>
      </c>
      <c r="Q1574" s="18">
        <f>IFERROR(Flights[[#This Row],[Distance]]/Flights[[#This Row],[Length (hr)]], "")</f>
        <v>479.0322580645161</v>
      </c>
      <c r="R1574" s="1">
        <v>0.26597222222222222</v>
      </c>
      <c r="S1574" s="1" t="str">
        <f>IF(Flights[[#This Row],[Length (hr)]]&lt;2, "No meal", IF(Flights[[#This Row],[Length (hr)]]&lt;3.5, "Light meal", "Full meal"))</f>
        <v>Full meal</v>
      </c>
      <c r="T1574" s="1" t="str">
        <f>IF(AND(Flights[[#This Row],[Airline]]="US Airways", Flights[[#This Row],[Meal]]="Full Meal"), "Yes", "No")</f>
        <v>No</v>
      </c>
      <c r="U1574" s="1">
        <v>0.24861111111111112</v>
      </c>
      <c r="V1574">
        <v>-25</v>
      </c>
      <c r="W1574" s="1" t="str">
        <f>IF(Flights[[#This Row],[Arrival Delay]] = "", "Cancelled", IF(Flights[[#This Row],[Arrival Delay]]&gt;15, "Delayed", "On time"))</f>
        <v>On time</v>
      </c>
      <c r="X1574" t="str">
        <f>IF(Flights[[#This Row],[Status]]&lt;&gt;"Delayed","", IF(Flights[[#This Row],[Arrival Delay]]&gt;120, "Severe", IF(Flights[[#This Row],[Arrival Delay]]&gt;60, "Major", "Moderate")))</f>
        <v/>
      </c>
      <c r="Y1574" t="b">
        <v>0</v>
      </c>
      <c r="AA1574" t="str">
        <f>IF(OR(AND(Flights[[#This Row],[Status]]="Cancelled", Flights[[#This Row],[Cancellation Reason]]="Airline/Carrier"), Flights[[#This Row],[Delay Type]]="Severe"), "Yes", "No")</f>
        <v>No</v>
      </c>
    </row>
    <row r="1575" spans="1:27" x14ac:dyDescent="0.3">
      <c r="A1575" s="3">
        <v>42126</v>
      </c>
      <c r="B1575" s="22">
        <f>WEEKNUM(Flights[[#This Row],[Date]], 1)</f>
        <v>18</v>
      </c>
      <c r="C1575" s="22">
        <f>WEEKDAY(Flights[[#This Row],[Date]],1)</f>
        <v>7</v>
      </c>
      <c r="D1575" t="s">
        <v>1395</v>
      </c>
      <c r="E1575" t="s">
        <v>1989</v>
      </c>
      <c r="F1575" t="s">
        <v>0</v>
      </c>
      <c r="G1575" t="s">
        <v>10</v>
      </c>
      <c r="H1575" t="str">
        <f>_xlfn.XLOOKUP(Flights[[#This Row],[Destination]], Airports!$A$2:$A$78, Airports!$D$2:$D$78)</f>
        <v>Boston</v>
      </c>
      <c r="I1575" t="str" cm="1">
        <f t="array" ref="I1575">_xlfn.XLOOKUP(Flights[[#This Row],[Destination]],_xlfn._TRO_TRAILING( Airports!A:A),_xlfn._TRO_TRAILING( Airports!E:E), "Not found")</f>
        <v>MA</v>
      </c>
      <c r="J1575" s="1">
        <v>0.91666666666666663</v>
      </c>
      <c r="K1575" s="22">
        <f>HOUR(Flights[[#This Row],[Scheduled Departure]])</f>
        <v>22</v>
      </c>
      <c r="L1575" s="1">
        <v>0.91527777777777775</v>
      </c>
      <c r="M1575">
        <f>(L1575-J1575)*24*60</f>
        <v>-1.9999999999999929</v>
      </c>
      <c r="N1575" s="16">
        <f>Flights[[#This Row],[Length (min)]]/60</f>
        <v>5.55</v>
      </c>
      <c r="O1575">
        <v>333</v>
      </c>
      <c r="P1575">
        <v>2611</v>
      </c>
      <c r="Q1575" s="18">
        <f>IFERROR(Flights[[#This Row],[Distance]]/Flights[[#This Row],[Length (hr)]], "")</f>
        <v>470.45045045045049</v>
      </c>
      <c r="R1575" s="1">
        <v>0.2722222222222222</v>
      </c>
      <c r="S1575" s="1" t="str">
        <f>IF(Flights[[#This Row],[Length (hr)]]&lt;2, "No meal", IF(Flights[[#This Row],[Length (hr)]]&lt;3.5, "Light meal", "Full meal"))</f>
        <v>Full meal</v>
      </c>
      <c r="T1575" s="1" t="str">
        <f>IF(AND(Flights[[#This Row],[Airline]]="US Airways", Flights[[#This Row],[Meal]]="Full Meal"), "Yes", "No")</f>
        <v>No</v>
      </c>
      <c r="U1575" s="1">
        <v>0.27152777777777776</v>
      </c>
      <c r="V1575">
        <v>-1</v>
      </c>
      <c r="W1575" s="1" t="str">
        <f>IF(Flights[[#This Row],[Arrival Delay]] = "", "Cancelled", IF(Flights[[#This Row],[Arrival Delay]]&gt;15, "Delayed", "On time"))</f>
        <v>On time</v>
      </c>
      <c r="X1575" t="str">
        <f>IF(Flights[[#This Row],[Status]]&lt;&gt;"Delayed","", IF(Flights[[#This Row],[Arrival Delay]]&gt;120, "Severe", IF(Flights[[#This Row],[Arrival Delay]]&gt;60, "Major", "Moderate")))</f>
        <v/>
      </c>
      <c r="Y1575" t="b">
        <v>0</v>
      </c>
      <c r="AA1575" t="str">
        <f>IF(OR(AND(Flights[[#This Row],[Status]]="Cancelled", Flights[[#This Row],[Cancellation Reason]]="Airline/Carrier"), Flights[[#This Row],[Delay Type]]="Severe"), "Yes", "No")</f>
        <v>No</v>
      </c>
    </row>
    <row r="1576" spans="1:27" x14ac:dyDescent="0.3">
      <c r="A1576" s="3">
        <v>42126</v>
      </c>
      <c r="B1576" s="22">
        <f>WEEKNUM(Flights[[#This Row],[Date]], 1)</f>
        <v>18</v>
      </c>
      <c r="C1576" s="22">
        <f>WEEKDAY(Flights[[#This Row],[Date]],1)</f>
        <v>7</v>
      </c>
      <c r="D1576" t="s">
        <v>1046</v>
      </c>
      <c r="E1576" t="s">
        <v>1990</v>
      </c>
      <c r="F1576" t="s">
        <v>0</v>
      </c>
      <c r="G1576" t="s">
        <v>16</v>
      </c>
      <c r="H1576" t="str">
        <f>_xlfn.XLOOKUP(Flights[[#This Row],[Destination]], Airports!$A$2:$A$78, Airports!$D$2:$D$78)</f>
        <v>Dulles</v>
      </c>
      <c r="I1576" t="str" cm="1">
        <f t="array" ref="I1576">_xlfn.XLOOKUP(Flights[[#This Row],[Destination]],_xlfn._TRO_TRAILING( Airports!A:A),_xlfn._TRO_TRAILING( Airports!E:E), "Not found")</f>
        <v>VA</v>
      </c>
      <c r="J1576" s="1">
        <v>0.96875</v>
      </c>
      <c r="K1576" s="22">
        <f>HOUR(Flights[[#This Row],[Scheduled Departure]])</f>
        <v>23</v>
      </c>
      <c r="L1576" s="1">
        <v>0.97777777777777775</v>
      </c>
      <c r="M1576">
        <f>(L1576-J1576)*24*60</f>
        <v>12.999999999999954</v>
      </c>
      <c r="N1576" s="16">
        <f>Flights[[#This Row],[Length (min)]]/60</f>
        <v>5.05</v>
      </c>
      <c r="O1576">
        <v>303</v>
      </c>
      <c r="P1576">
        <v>2288</v>
      </c>
      <c r="Q1576" s="18">
        <f>IFERROR(Flights[[#This Row],[Distance]]/Flights[[#This Row],[Length (hr)]], "")</f>
        <v>453.06930693069307</v>
      </c>
      <c r="R1576" s="1">
        <v>0.2986111111111111</v>
      </c>
      <c r="S1576" s="1" t="str">
        <f>IF(Flights[[#This Row],[Length (hr)]]&lt;2, "No meal", IF(Flights[[#This Row],[Length (hr)]]&lt;3.5, "Light meal", "Full meal"))</f>
        <v>Full meal</v>
      </c>
      <c r="T1576" s="1" t="str">
        <f>IF(AND(Flights[[#This Row],[Airline]]="US Airways", Flights[[#This Row],[Meal]]="Full Meal"), "Yes", "No")</f>
        <v>No</v>
      </c>
      <c r="U1576" s="1">
        <v>0.31319444444444444</v>
      </c>
      <c r="V1576">
        <v>21</v>
      </c>
      <c r="W1576" s="1" t="str">
        <f>IF(Flights[[#This Row],[Arrival Delay]] = "", "Cancelled", IF(Flights[[#This Row],[Arrival Delay]]&gt;15, "Delayed", "On time"))</f>
        <v>Delayed</v>
      </c>
      <c r="X1576" t="str">
        <f>IF(Flights[[#This Row],[Status]]&lt;&gt;"Delayed","", IF(Flights[[#This Row],[Arrival Delay]]&gt;120, "Severe", IF(Flights[[#This Row],[Arrival Delay]]&gt;60, "Major", "Moderate")))</f>
        <v>Moderate</v>
      </c>
      <c r="Y1576" t="b">
        <v>0</v>
      </c>
      <c r="AA1576" t="str">
        <f>IF(OR(AND(Flights[[#This Row],[Status]]="Cancelled", Flights[[#This Row],[Cancellation Reason]]="Airline/Carrier"), Flights[[#This Row],[Delay Type]]="Severe"), "Yes", "No")</f>
        <v>No</v>
      </c>
    </row>
    <row r="1577" spans="1:27" x14ac:dyDescent="0.3">
      <c r="A1577" s="3">
        <v>42126</v>
      </c>
      <c r="B1577" s="22">
        <f>WEEKNUM(Flights[[#This Row],[Date]], 1)</f>
        <v>18</v>
      </c>
      <c r="C1577" s="22">
        <f>WEEKDAY(Flights[[#This Row],[Date]],1)</f>
        <v>7</v>
      </c>
      <c r="D1577" t="s">
        <v>658</v>
      </c>
      <c r="E1577" t="s">
        <v>1990</v>
      </c>
      <c r="F1577" t="s">
        <v>0</v>
      </c>
      <c r="G1577" t="s">
        <v>281</v>
      </c>
      <c r="H1577" t="str">
        <f>_xlfn.XLOOKUP(Flights[[#This Row],[Destination]], Airports!$A$2:$A$78, Airports!$D$2:$D$78)</f>
        <v>Newark</v>
      </c>
      <c r="I1577" t="str" cm="1">
        <f t="array" ref="I1577">_xlfn.XLOOKUP(Flights[[#This Row],[Destination]],_xlfn._TRO_TRAILING( Airports!A:A),_xlfn._TRO_TRAILING( Airports!E:E), "Not found")</f>
        <v>NJ</v>
      </c>
      <c r="J1577" s="1">
        <v>0.99027777777777781</v>
      </c>
      <c r="K1577" s="22">
        <f>HOUR(Flights[[#This Row],[Scheduled Departure]])</f>
        <v>23</v>
      </c>
      <c r="L1577" s="1">
        <v>0.99097222222222225</v>
      </c>
      <c r="M1577">
        <f>(L1577-J1577)*24*60</f>
        <v>0.99999999999999645</v>
      </c>
      <c r="N1577" s="16">
        <f>Flights[[#This Row],[Length (min)]]/60</f>
        <v>5.0666666666666664</v>
      </c>
      <c r="O1577">
        <v>304</v>
      </c>
      <c r="P1577">
        <v>2454</v>
      </c>
      <c r="Q1577" s="18">
        <f>IFERROR(Flights[[#This Row],[Distance]]/Flights[[#This Row],[Length (hr)]], "")</f>
        <v>484.34210526315792</v>
      </c>
      <c r="R1577" s="1">
        <v>0.33888888888888891</v>
      </c>
      <c r="S1577" s="1" t="str">
        <f>IF(Flights[[#This Row],[Length (hr)]]&lt;2, "No meal", IF(Flights[[#This Row],[Length (hr)]]&lt;3.5, "Light meal", "Full meal"))</f>
        <v>Full meal</v>
      </c>
      <c r="T1577" s="1" t="str">
        <f>IF(AND(Flights[[#This Row],[Airline]]="US Airways", Flights[[#This Row],[Meal]]="Full Meal"), "Yes", "No")</f>
        <v>No</v>
      </c>
      <c r="U1577" s="1">
        <v>0.32708333333333334</v>
      </c>
      <c r="V1577">
        <v>-17</v>
      </c>
      <c r="W1577" s="1" t="str">
        <f>IF(Flights[[#This Row],[Arrival Delay]] = "", "Cancelled", IF(Flights[[#This Row],[Arrival Delay]]&gt;15, "Delayed", "On time"))</f>
        <v>On time</v>
      </c>
      <c r="X1577" t="str">
        <f>IF(Flights[[#This Row],[Status]]&lt;&gt;"Delayed","", IF(Flights[[#This Row],[Arrival Delay]]&gt;120, "Severe", IF(Flights[[#This Row],[Arrival Delay]]&gt;60, "Major", "Moderate")))</f>
        <v/>
      </c>
      <c r="Y1577" t="b">
        <v>0</v>
      </c>
      <c r="AA1577" t="str">
        <f>IF(OR(AND(Flights[[#This Row],[Status]]="Cancelled", Flights[[#This Row],[Cancellation Reason]]="Airline/Carrier"), Flights[[#This Row],[Delay Type]]="Severe"), "Yes", "No")</f>
        <v>No</v>
      </c>
    </row>
    <row r="1578" spans="1:27" x14ac:dyDescent="0.3">
      <c r="A1578" s="3">
        <v>42127</v>
      </c>
      <c r="B1578" s="22">
        <f>WEEKNUM(Flights[[#This Row],[Date]], 1)</f>
        <v>19</v>
      </c>
      <c r="C1578" s="22">
        <f>WEEKDAY(Flights[[#This Row],[Date]],1)</f>
        <v>1</v>
      </c>
      <c r="D1578" t="s">
        <v>1041</v>
      </c>
      <c r="E1578" t="s">
        <v>1989</v>
      </c>
      <c r="F1578" t="s">
        <v>0</v>
      </c>
      <c r="G1578" t="s">
        <v>26</v>
      </c>
      <c r="H1578" t="str">
        <f>_xlfn.XLOOKUP(Flights[[#This Row],[Destination]], Airports!$A$2:$A$78, Airports!$D$2:$D$78)</f>
        <v>Atlanta</v>
      </c>
      <c r="I1578" t="str" cm="1">
        <f t="array" ref="I1578">_xlfn.XLOOKUP(Flights[[#This Row],[Destination]],_xlfn._TRO_TRAILING( Airports!A:A),_xlfn._TRO_TRAILING( Airports!E:E), "Not found")</f>
        <v>GA</v>
      </c>
      <c r="J1578" s="1">
        <v>0.2326388888888889</v>
      </c>
      <c r="K1578" s="22">
        <f>HOUR(Flights[[#This Row],[Scheduled Departure]])</f>
        <v>5</v>
      </c>
      <c r="L1578" s="1">
        <v>0.24791666666666667</v>
      </c>
      <c r="M1578">
        <f>(L1578-J1578)*24*60</f>
        <v>22</v>
      </c>
      <c r="N1578" s="16">
        <f>Flights[[#This Row],[Length (min)]]/60</f>
        <v>4.166666666666667</v>
      </c>
      <c r="O1578">
        <v>250</v>
      </c>
      <c r="P1578">
        <v>1947</v>
      </c>
      <c r="Q1578" s="18">
        <f>IFERROR(Flights[[#This Row],[Distance]]/Flights[[#This Row],[Length (hr)]], "")</f>
        <v>467.28</v>
      </c>
      <c r="R1578" s="1">
        <v>0.53819444444444442</v>
      </c>
      <c r="S1578" s="1" t="str">
        <f>IF(Flights[[#This Row],[Length (hr)]]&lt;2, "No meal", IF(Flights[[#This Row],[Length (hr)]]&lt;3.5, "Light meal", "Full meal"))</f>
        <v>Full meal</v>
      </c>
      <c r="T1578" s="1" t="str">
        <f>IF(AND(Flights[[#This Row],[Airline]]="US Airways", Flights[[#This Row],[Meal]]="Full Meal"), "Yes", "No")</f>
        <v>No</v>
      </c>
      <c r="U1578" s="1">
        <v>0.54652777777777772</v>
      </c>
      <c r="V1578">
        <v>12</v>
      </c>
      <c r="W1578" s="1" t="str">
        <f>IF(Flights[[#This Row],[Arrival Delay]] = "", "Cancelled", IF(Flights[[#This Row],[Arrival Delay]]&gt;15, "Delayed", "On time"))</f>
        <v>On time</v>
      </c>
      <c r="X1578" t="str">
        <f>IF(Flights[[#This Row],[Status]]&lt;&gt;"Delayed","", IF(Flights[[#This Row],[Arrival Delay]]&gt;120, "Severe", IF(Flights[[#This Row],[Arrival Delay]]&gt;60, "Major", "Moderate")))</f>
        <v/>
      </c>
      <c r="Y1578" t="b">
        <v>0</v>
      </c>
      <c r="AA1578" t="str">
        <f>IF(OR(AND(Flights[[#This Row],[Status]]="Cancelled", Flights[[#This Row],[Cancellation Reason]]="Airline/Carrier"), Flights[[#This Row],[Delay Type]]="Severe"), "Yes", "No")</f>
        <v>No</v>
      </c>
    </row>
    <row r="1579" spans="1:27" x14ac:dyDescent="0.3">
      <c r="A1579" s="3">
        <v>42127</v>
      </c>
      <c r="B1579" s="22">
        <f>WEEKNUM(Flights[[#This Row],[Date]], 1)</f>
        <v>19</v>
      </c>
      <c r="C1579" s="22">
        <f>WEEKDAY(Flights[[#This Row],[Date]],1)</f>
        <v>1</v>
      </c>
      <c r="D1579" t="s">
        <v>796</v>
      </c>
      <c r="E1579" t="s">
        <v>1994</v>
      </c>
      <c r="F1579" t="s">
        <v>0</v>
      </c>
      <c r="G1579" t="s">
        <v>347</v>
      </c>
      <c r="H1579" t="str">
        <f>_xlfn.XLOOKUP(Flights[[#This Row],[Destination]], Airports!$A$2:$A$78, Airports!$D$2:$D$78)</f>
        <v>San Jose</v>
      </c>
      <c r="I1579" t="str" cm="1">
        <f t="array" ref="I1579">_xlfn.XLOOKUP(Flights[[#This Row],[Destination]],_xlfn._TRO_TRAILING( Airports!A:A),_xlfn._TRO_TRAILING( Airports!E:E), "Not found")</f>
        <v>CA</v>
      </c>
      <c r="J1579" s="1">
        <v>0.28125</v>
      </c>
      <c r="K1579" s="22">
        <f>HOUR(Flights[[#This Row],[Scheduled Departure]])</f>
        <v>6</v>
      </c>
      <c r="L1579" s="1">
        <v>0.28263888888888888</v>
      </c>
      <c r="M1579">
        <f>(L1579-J1579)*24*60</f>
        <v>1.9999999999999929</v>
      </c>
      <c r="N1579" s="16">
        <f>Flights[[#This Row],[Length (min)]]/60</f>
        <v>1.4333333333333333</v>
      </c>
      <c r="O1579">
        <v>86</v>
      </c>
      <c r="P1579">
        <v>308</v>
      </c>
      <c r="Q1579" s="18">
        <f>IFERROR(Flights[[#This Row],[Distance]]/Flights[[#This Row],[Length (hr)]], "")</f>
        <v>214.88372093023256</v>
      </c>
      <c r="R1579" s="1">
        <v>0.33750000000000002</v>
      </c>
      <c r="S1579" s="1" t="str">
        <f>IF(Flights[[#This Row],[Length (hr)]]&lt;2, "No meal", IF(Flights[[#This Row],[Length (hr)]]&lt;3.5, "Light meal", "Full meal"))</f>
        <v>No meal</v>
      </c>
      <c r="T1579" s="1" t="str">
        <f>IF(AND(Flights[[#This Row],[Airline]]="US Airways", Flights[[#This Row],[Meal]]="Full Meal"), "Yes", "No")</f>
        <v>No</v>
      </c>
      <c r="U1579" s="1">
        <v>0.34236111111111112</v>
      </c>
      <c r="V1579">
        <v>7</v>
      </c>
      <c r="W1579" s="1" t="str">
        <f>IF(Flights[[#This Row],[Arrival Delay]] = "", "Cancelled", IF(Flights[[#This Row],[Arrival Delay]]&gt;15, "Delayed", "On time"))</f>
        <v>On time</v>
      </c>
      <c r="X1579" t="str">
        <f>IF(Flights[[#This Row],[Status]]&lt;&gt;"Delayed","", IF(Flights[[#This Row],[Arrival Delay]]&gt;120, "Severe", IF(Flights[[#This Row],[Arrival Delay]]&gt;60, "Major", "Moderate")))</f>
        <v/>
      </c>
      <c r="Y1579" t="b">
        <v>0</v>
      </c>
      <c r="AA1579" t="str">
        <f>IF(OR(AND(Flights[[#This Row],[Status]]="Cancelled", Flights[[#This Row],[Cancellation Reason]]="Airline/Carrier"), Flights[[#This Row],[Delay Type]]="Severe"), "Yes", "No")</f>
        <v>No</v>
      </c>
    </row>
    <row r="1580" spans="1:27" x14ac:dyDescent="0.3">
      <c r="A1580" s="3">
        <v>42127</v>
      </c>
      <c r="B1580" s="22">
        <f>WEEKNUM(Flights[[#This Row],[Date]], 1)</f>
        <v>19</v>
      </c>
      <c r="C1580" s="22">
        <f>WEEKDAY(Flights[[#This Row],[Date]],1)</f>
        <v>1</v>
      </c>
      <c r="D1580" t="s">
        <v>391</v>
      </c>
      <c r="E1580" t="s">
        <v>1992</v>
      </c>
      <c r="F1580" t="s">
        <v>0</v>
      </c>
      <c r="G1580" t="s">
        <v>10</v>
      </c>
      <c r="H1580" t="str">
        <f>_xlfn.XLOOKUP(Flights[[#This Row],[Destination]], Airports!$A$2:$A$78, Airports!$D$2:$D$78)</f>
        <v>Boston</v>
      </c>
      <c r="I1580" t="str" cm="1">
        <f t="array" ref="I1580">_xlfn.XLOOKUP(Flights[[#This Row],[Destination]],_xlfn._TRO_TRAILING( Airports!A:A),_xlfn._TRO_TRAILING( Airports!E:E), "Not found")</f>
        <v>MA</v>
      </c>
      <c r="J1580" s="1">
        <v>0.29166666666666669</v>
      </c>
      <c r="K1580" s="22">
        <f>HOUR(Flights[[#This Row],[Scheduled Departure]])</f>
        <v>7</v>
      </c>
      <c r="L1580" s="1">
        <v>0.2902777777777778</v>
      </c>
      <c r="M1580">
        <f>(L1580-J1580)*24*60</f>
        <v>-1.9999999999999929</v>
      </c>
      <c r="N1580" s="16">
        <f>Flights[[#This Row],[Length (min)]]/60</f>
        <v>5.3666666666666663</v>
      </c>
      <c r="O1580">
        <v>322</v>
      </c>
      <c r="P1580">
        <v>2611</v>
      </c>
      <c r="Q1580" s="18">
        <f>IFERROR(Flights[[#This Row],[Distance]]/Flights[[#This Row],[Length (hr)]], "")</f>
        <v>486.52173913043481</v>
      </c>
      <c r="R1580" s="1">
        <v>0.64861111111111114</v>
      </c>
      <c r="S1580" s="1" t="str">
        <f>IF(Flights[[#This Row],[Length (hr)]]&lt;2, "No meal", IF(Flights[[#This Row],[Length (hr)]]&lt;3.5, "Light meal", "Full meal"))</f>
        <v>Full meal</v>
      </c>
      <c r="T1580" s="1" t="str">
        <f>IF(AND(Flights[[#This Row],[Airline]]="US Airways", Flights[[#This Row],[Meal]]="Full Meal"), "Yes", "No")</f>
        <v>No</v>
      </c>
      <c r="U1580" s="1">
        <v>0.63888888888888884</v>
      </c>
      <c r="V1580">
        <v>-14</v>
      </c>
      <c r="W1580" s="1" t="str">
        <f>IF(Flights[[#This Row],[Arrival Delay]] = "", "Cancelled", IF(Flights[[#This Row],[Arrival Delay]]&gt;15, "Delayed", "On time"))</f>
        <v>On time</v>
      </c>
      <c r="X1580" t="str">
        <f>IF(Flights[[#This Row],[Status]]&lt;&gt;"Delayed","", IF(Flights[[#This Row],[Arrival Delay]]&gt;120, "Severe", IF(Flights[[#This Row],[Arrival Delay]]&gt;60, "Major", "Moderate")))</f>
        <v/>
      </c>
      <c r="Y1580" t="b">
        <v>0</v>
      </c>
      <c r="AA1580" t="str">
        <f>IF(OR(AND(Flights[[#This Row],[Status]]="Cancelled", Flights[[#This Row],[Cancellation Reason]]="Airline/Carrier"), Flights[[#This Row],[Delay Type]]="Severe"), "Yes", "No")</f>
        <v>No</v>
      </c>
    </row>
    <row r="1581" spans="1:27" x14ac:dyDescent="0.3">
      <c r="A1581" s="3">
        <v>42127</v>
      </c>
      <c r="B1581" s="22">
        <f>WEEKNUM(Flights[[#This Row],[Date]], 1)</f>
        <v>19</v>
      </c>
      <c r="C1581" s="22">
        <f>WEEKDAY(Flights[[#This Row],[Date]],1)</f>
        <v>1</v>
      </c>
      <c r="D1581" t="s">
        <v>941</v>
      </c>
      <c r="E1581" t="s">
        <v>1990</v>
      </c>
      <c r="F1581" t="s">
        <v>0</v>
      </c>
      <c r="G1581" t="s">
        <v>4</v>
      </c>
      <c r="H1581" t="str">
        <f>_xlfn.XLOOKUP(Flights[[#This Row],[Destination]], Airports!$A$2:$A$78, Airports!$D$2:$D$78)</f>
        <v>Chicago</v>
      </c>
      <c r="I1581" t="str" cm="1">
        <f t="array" ref="I1581">_xlfn.XLOOKUP(Flights[[#This Row],[Destination]],_xlfn._TRO_TRAILING( Airports!A:A),_xlfn._TRO_TRAILING( Airports!E:E), "Not found")</f>
        <v>IL</v>
      </c>
      <c r="J1581" s="1">
        <v>0.29166666666666669</v>
      </c>
      <c r="K1581" s="22">
        <f>HOUR(Flights[[#This Row],[Scheduled Departure]])</f>
        <v>7</v>
      </c>
      <c r="L1581" s="1">
        <v>0.28888888888888886</v>
      </c>
      <c r="M1581">
        <f>(L1581-J1581)*24*60</f>
        <v>-4.0000000000000657</v>
      </c>
      <c r="N1581" s="16">
        <f>Flights[[#This Row],[Length (min)]]/60</f>
        <v>3.9</v>
      </c>
      <c r="O1581">
        <v>234</v>
      </c>
      <c r="P1581">
        <v>1744</v>
      </c>
      <c r="Q1581" s="18">
        <f>IFERROR(Flights[[#This Row],[Distance]]/Flights[[#This Row],[Length (hr)]], "")</f>
        <v>447.17948717948718</v>
      </c>
      <c r="R1581" s="1">
        <v>0.54722222222222228</v>
      </c>
      <c r="S1581" s="1" t="str">
        <f>IF(Flights[[#This Row],[Length (hr)]]&lt;2, "No meal", IF(Flights[[#This Row],[Length (hr)]]&lt;3.5, "Light meal", "Full meal"))</f>
        <v>Full meal</v>
      </c>
      <c r="T1581" s="1" t="str">
        <f>IF(AND(Flights[[#This Row],[Airline]]="US Airways", Flights[[#This Row],[Meal]]="Full Meal"), "Yes", "No")</f>
        <v>No</v>
      </c>
      <c r="U1581" s="1">
        <v>0.53472222222222221</v>
      </c>
      <c r="V1581">
        <v>-18</v>
      </c>
      <c r="W1581" s="1" t="str">
        <f>IF(Flights[[#This Row],[Arrival Delay]] = "", "Cancelled", IF(Flights[[#This Row],[Arrival Delay]]&gt;15, "Delayed", "On time"))</f>
        <v>On time</v>
      </c>
      <c r="X1581" t="str">
        <f>IF(Flights[[#This Row],[Status]]&lt;&gt;"Delayed","", IF(Flights[[#This Row],[Arrival Delay]]&gt;120, "Severe", IF(Flights[[#This Row],[Arrival Delay]]&gt;60, "Major", "Moderate")))</f>
        <v/>
      </c>
      <c r="Y1581" t="b">
        <v>0</v>
      </c>
      <c r="AA1581" t="str">
        <f>IF(OR(AND(Flights[[#This Row],[Status]]="Cancelled", Flights[[#This Row],[Cancellation Reason]]="Airline/Carrier"), Flights[[#This Row],[Delay Type]]="Severe"), "Yes", "No")</f>
        <v>No</v>
      </c>
    </row>
    <row r="1582" spans="1:27" x14ac:dyDescent="0.3">
      <c r="A1582" s="3">
        <v>42127</v>
      </c>
      <c r="B1582" s="22">
        <f>WEEKNUM(Flights[[#This Row],[Date]], 1)</f>
        <v>19</v>
      </c>
      <c r="C1582" s="22">
        <f>WEEKDAY(Flights[[#This Row],[Date]],1)</f>
        <v>1</v>
      </c>
      <c r="D1582" t="s">
        <v>395</v>
      </c>
      <c r="E1582" t="s">
        <v>1996</v>
      </c>
      <c r="F1582" t="s">
        <v>0</v>
      </c>
      <c r="G1582" t="s">
        <v>12</v>
      </c>
      <c r="H1582" t="str">
        <f>_xlfn.XLOOKUP(Flights[[#This Row],[Destination]], Airports!$A$2:$A$78, Airports!$D$2:$D$78)</f>
        <v>New York</v>
      </c>
      <c r="I1582" t="str" cm="1">
        <f t="array" ref="I1582">_xlfn.XLOOKUP(Flights[[#This Row],[Destination]],_xlfn._TRO_TRAILING( Airports!A:A),_xlfn._TRO_TRAILING( Airports!E:E), "Not found")</f>
        <v>NY</v>
      </c>
      <c r="J1582" s="1">
        <v>0.3125</v>
      </c>
      <c r="K1582" s="22">
        <f>HOUR(Flights[[#This Row],[Scheduled Departure]])</f>
        <v>7</v>
      </c>
      <c r="L1582" s="1">
        <v>0.31111111111111112</v>
      </c>
      <c r="M1582">
        <f>(L1582-J1582)*24*60</f>
        <v>-1.9999999999999929</v>
      </c>
      <c r="N1582" s="16">
        <f>Flights[[#This Row],[Length (min)]]/60</f>
        <v>5.3833333333333337</v>
      </c>
      <c r="O1582">
        <v>323</v>
      </c>
      <c r="P1582">
        <v>2475</v>
      </c>
      <c r="Q1582" s="18">
        <f>IFERROR(Flights[[#This Row],[Distance]]/Flights[[#This Row],[Length (hr)]], "")</f>
        <v>459.75232198142413</v>
      </c>
      <c r="R1582" s="1">
        <v>0.66319444444444442</v>
      </c>
      <c r="S1582" s="1" t="str">
        <f>IF(Flights[[#This Row],[Length (hr)]]&lt;2, "No meal", IF(Flights[[#This Row],[Length (hr)]]&lt;3.5, "Light meal", "Full meal"))</f>
        <v>Full meal</v>
      </c>
      <c r="T1582" s="1" t="str">
        <f>IF(AND(Flights[[#This Row],[Airline]]="US Airways", Flights[[#This Row],[Meal]]="Full Meal"), "Yes", "No")</f>
        <v>No</v>
      </c>
      <c r="U1582" s="1">
        <v>0.66041666666666665</v>
      </c>
      <c r="V1582">
        <v>-4</v>
      </c>
      <c r="W1582" s="1" t="str">
        <f>IF(Flights[[#This Row],[Arrival Delay]] = "", "Cancelled", IF(Flights[[#This Row],[Arrival Delay]]&gt;15, "Delayed", "On time"))</f>
        <v>On time</v>
      </c>
      <c r="X1582" t="str">
        <f>IF(Flights[[#This Row],[Status]]&lt;&gt;"Delayed","", IF(Flights[[#This Row],[Arrival Delay]]&gt;120, "Severe", IF(Flights[[#This Row],[Arrival Delay]]&gt;60, "Major", "Moderate")))</f>
        <v/>
      </c>
      <c r="Y1582" t="b">
        <v>0</v>
      </c>
      <c r="AA1582" t="str">
        <f>IF(OR(AND(Flights[[#This Row],[Status]]="Cancelled", Flights[[#This Row],[Cancellation Reason]]="Airline/Carrier"), Flights[[#This Row],[Delay Type]]="Severe"), "Yes", "No")</f>
        <v>No</v>
      </c>
    </row>
    <row r="1583" spans="1:27" x14ac:dyDescent="0.3">
      <c r="A1583" s="3">
        <v>42127</v>
      </c>
      <c r="B1583" s="22">
        <f>WEEKNUM(Flights[[#This Row],[Date]], 1)</f>
        <v>19</v>
      </c>
      <c r="C1583" s="22">
        <f>WEEKDAY(Flights[[#This Row],[Date]],1)</f>
        <v>1</v>
      </c>
      <c r="D1583" t="s">
        <v>1305</v>
      </c>
      <c r="E1583" t="s">
        <v>1995</v>
      </c>
      <c r="F1583" t="s">
        <v>0</v>
      </c>
      <c r="G1583" t="s">
        <v>356</v>
      </c>
      <c r="H1583" t="str">
        <f>_xlfn.XLOOKUP(Flights[[#This Row],[Destination]], Airports!$A$2:$A$78, Airports!$D$2:$D$78)</f>
        <v>Tucson</v>
      </c>
      <c r="I1583" t="str" cm="1">
        <f t="array" ref="I1583">_xlfn.XLOOKUP(Flights[[#This Row],[Destination]],_xlfn._TRO_TRAILING( Airports!A:A),_xlfn._TRO_TRAILING( Airports!E:E), "Not found")</f>
        <v>AZ</v>
      </c>
      <c r="J1583" s="1">
        <v>0.52083333333333337</v>
      </c>
      <c r="K1583" s="22">
        <f>HOUR(Flights[[#This Row],[Scheduled Departure]])</f>
        <v>12</v>
      </c>
      <c r="L1583" s="1">
        <v>0.52152777777777781</v>
      </c>
      <c r="M1583">
        <f>(L1583-J1583)*24*60</f>
        <v>0.99999999999999645</v>
      </c>
      <c r="N1583" s="16">
        <f>Flights[[#This Row],[Length (min)]]/60</f>
        <v>1.2</v>
      </c>
      <c r="O1583">
        <v>72</v>
      </c>
      <c r="P1583">
        <v>451</v>
      </c>
      <c r="Q1583" s="18">
        <f>IFERROR(Flights[[#This Row],[Distance]]/Flights[[#This Row],[Length (hr)]], "")</f>
        <v>375.83333333333337</v>
      </c>
      <c r="R1583" s="1">
        <v>0.57638888888888884</v>
      </c>
      <c r="S1583" s="1" t="str">
        <f>IF(Flights[[#This Row],[Length (hr)]]&lt;2, "No meal", IF(Flights[[#This Row],[Length (hr)]]&lt;3.5, "Light meal", "Full meal"))</f>
        <v>No meal</v>
      </c>
      <c r="T1583" s="1" t="str">
        <f>IF(AND(Flights[[#This Row],[Airline]]="US Airways", Flights[[#This Row],[Meal]]="Full Meal"), "Yes", "No")</f>
        <v>No</v>
      </c>
      <c r="U1583" s="1">
        <v>0.57152777777777775</v>
      </c>
      <c r="V1583">
        <v>-7</v>
      </c>
      <c r="W1583" s="1" t="str">
        <f>IF(Flights[[#This Row],[Arrival Delay]] = "", "Cancelled", IF(Flights[[#This Row],[Arrival Delay]]&gt;15, "Delayed", "On time"))</f>
        <v>On time</v>
      </c>
      <c r="X1583" t="str">
        <f>IF(Flights[[#This Row],[Status]]&lt;&gt;"Delayed","", IF(Flights[[#This Row],[Arrival Delay]]&gt;120, "Severe", IF(Flights[[#This Row],[Arrival Delay]]&gt;60, "Major", "Moderate")))</f>
        <v/>
      </c>
      <c r="Y1583" t="b">
        <v>0</v>
      </c>
      <c r="AA1583" t="str">
        <f>IF(OR(AND(Flights[[#This Row],[Status]]="Cancelled", Flights[[#This Row],[Cancellation Reason]]="Airline/Carrier"), Flights[[#This Row],[Delay Type]]="Severe"), "Yes", "No")</f>
        <v>No</v>
      </c>
    </row>
    <row r="1584" spans="1:27" x14ac:dyDescent="0.3">
      <c r="A1584" s="3">
        <v>42127</v>
      </c>
      <c r="B1584" s="22">
        <f>WEEKNUM(Flights[[#This Row],[Date]], 1)</f>
        <v>19</v>
      </c>
      <c r="C1584" s="22">
        <f>WEEKDAY(Flights[[#This Row],[Date]],1)</f>
        <v>1</v>
      </c>
      <c r="D1584" t="s">
        <v>534</v>
      </c>
      <c r="E1584" t="s">
        <v>1988</v>
      </c>
      <c r="F1584" t="s">
        <v>0</v>
      </c>
      <c r="G1584" t="s">
        <v>28</v>
      </c>
      <c r="H1584" t="str">
        <f>_xlfn.XLOOKUP(Flights[[#This Row],[Destination]], Airports!$A$2:$A$78, Airports!$D$2:$D$78)</f>
        <v>Philadelphia</v>
      </c>
      <c r="I1584" t="str" cm="1">
        <f t="array" ref="I1584">_xlfn.XLOOKUP(Flights[[#This Row],[Destination]],_xlfn._TRO_TRAILING( Airports!A:A),_xlfn._TRO_TRAILING( Airports!E:E), "Not found")</f>
        <v>PA</v>
      </c>
      <c r="J1584" s="1">
        <v>0.58402777777777781</v>
      </c>
      <c r="K1584" s="22">
        <f>HOUR(Flights[[#This Row],[Scheduled Departure]])</f>
        <v>14</v>
      </c>
      <c r="L1584" s="1">
        <v>0.58125000000000004</v>
      </c>
      <c r="M1584">
        <f>(L1584-J1584)*24*60</f>
        <v>-3.9999999999999858</v>
      </c>
      <c r="N1584" s="16">
        <f>Flights[[#This Row],[Length (min)]]/60</f>
        <v>5.05</v>
      </c>
      <c r="O1584">
        <v>303</v>
      </c>
      <c r="P1584">
        <v>2402</v>
      </c>
      <c r="Q1584" s="18">
        <f>IFERROR(Flights[[#This Row],[Distance]]/Flights[[#This Row],[Length (hr)]], "")</f>
        <v>475.64356435643566</v>
      </c>
      <c r="R1584" s="1">
        <v>0.92708333333333337</v>
      </c>
      <c r="S1584" s="1" t="str">
        <f>IF(Flights[[#This Row],[Length (hr)]]&lt;2, "No meal", IF(Flights[[#This Row],[Length (hr)]]&lt;3.5, "Light meal", "Full meal"))</f>
        <v>Full meal</v>
      </c>
      <c r="T1584" s="1" t="str">
        <f>IF(AND(Flights[[#This Row],[Airline]]="US Airways", Flights[[#This Row],[Meal]]="Full Meal"), "Yes", "No")</f>
        <v>Yes</v>
      </c>
      <c r="U1584" s="1">
        <v>0.91666666666666663</v>
      </c>
      <c r="V1584">
        <v>-15</v>
      </c>
      <c r="W1584" s="1" t="str">
        <f>IF(Flights[[#This Row],[Arrival Delay]] = "", "Cancelled", IF(Flights[[#This Row],[Arrival Delay]]&gt;15, "Delayed", "On time"))</f>
        <v>On time</v>
      </c>
      <c r="X1584" t="str">
        <f>IF(Flights[[#This Row],[Status]]&lt;&gt;"Delayed","", IF(Flights[[#This Row],[Arrival Delay]]&gt;120, "Severe", IF(Flights[[#This Row],[Arrival Delay]]&gt;60, "Major", "Moderate")))</f>
        <v/>
      </c>
      <c r="Y1584" t="b">
        <v>0</v>
      </c>
      <c r="AA1584" t="str">
        <f>IF(OR(AND(Flights[[#This Row],[Status]]="Cancelled", Flights[[#This Row],[Cancellation Reason]]="Airline/Carrier"), Flights[[#This Row],[Delay Type]]="Severe"), "Yes", "No")</f>
        <v>No</v>
      </c>
    </row>
    <row r="1585" spans="1:27" x14ac:dyDescent="0.3">
      <c r="A1585" s="3">
        <v>42127</v>
      </c>
      <c r="B1585" s="22">
        <f>WEEKNUM(Flights[[#This Row],[Date]], 1)</f>
        <v>19</v>
      </c>
      <c r="C1585" s="22">
        <f>WEEKDAY(Flights[[#This Row],[Date]],1)</f>
        <v>1</v>
      </c>
      <c r="D1585" t="s">
        <v>1059</v>
      </c>
      <c r="E1585" t="s">
        <v>1994</v>
      </c>
      <c r="F1585" t="s">
        <v>0</v>
      </c>
      <c r="G1585" t="s">
        <v>347</v>
      </c>
      <c r="H1585" t="str">
        <f>_xlfn.XLOOKUP(Flights[[#This Row],[Destination]], Airports!$A$2:$A$78, Airports!$D$2:$D$78)</f>
        <v>San Jose</v>
      </c>
      <c r="I1585" t="str" cm="1">
        <f t="array" ref="I1585">_xlfn.XLOOKUP(Flights[[#This Row],[Destination]],_xlfn._TRO_TRAILING( Airports!A:A),_xlfn._TRO_TRAILING( Airports!E:E), "Not found")</f>
        <v>CA</v>
      </c>
      <c r="J1585" s="1">
        <v>0.64583333333333337</v>
      </c>
      <c r="K1585" s="22">
        <f>HOUR(Flights[[#This Row],[Scheduled Departure]])</f>
        <v>15</v>
      </c>
      <c r="L1585" s="1">
        <v>0.64583333333333337</v>
      </c>
      <c r="M1585">
        <f>(L1585-J1585)*24*60</f>
        <v>0</v>
      </c>
      <c r="N1585" s="16">
        <f>Flights[[#This Row],[Length (min)]]/60</f>
        <v>1.3</v>
      </c>
      <c r="O1585">
        <v>78</v>
      </c>
      <c r="P1585">
        <v>308</v>
      </c>
      <c r="Q1585" s="18">
        <f>IFERROR(Flights[[#This Row],[Distance]]/Flights[[#This Row],[Length (hr)]], "")</f>
        <v>236.92307692307691</v>
      </c>
      <c r="R1585" s="1">
        <v>0.69374999999999998</v>
      </c>
      <c r="S1585" s="1" t="str">
        <f>IF(Flights[[#This Row],[Length (hr)]]&lt;2, "No meal", IF(Flights[[#This Row],[Length (hr)]]&lt;3.5, "Light meal", "Full meal"))</f>
        <v>No meal</v>
      </c>
      <c r="T1585" s="1" t="str">
        <f>IF(AND(Flights[[#This Row],[Airline]]="US Airways", Flights[[#This Row],[Meal]]="Full Meal"), "Yes", "No")</f>
        <v>No</v>
      </c>
      <c r="U1585" s="1">
        <v>0.7</v>
      </c>
      <c r="V1585">
        <v>9</v>
      </c>
      <c r="W1585" s="1" t="str">
        <f>IF(Flights[[#This Row],[Arrival Delay]] = "", "Cancelled", IF(Flights[[#This Row],[Arrival Delay]]&gt;15, "Delayed", "On time"))</f>
        <v>On time</v>
      </c>
      <c r="X1585" t="str">
        <f>IF(Flights[[#This Row],[Status]]&lt;&gt;"Delayed","", IF(Flights[[#This Row],[Arrival Delay]]&gt;120, "Severe", IF(Flights[[#This Row],[Arrival Delay]]&gt;60, "Major", "Moderate")))</f>
        <v/>
      </c>
      <c r="Y1585" t="b">
        <v>0</v>
      </c>
      <c r="AA1585" t="str">
        <f>IF(OR(AND(Flights[[#This Row],[Status]]="Cancelled", Flights[[#This Row],[Cancellation Reason]]="Airline/Carrier"), Flights[[#This Row],[Delay Type]]="Severe"), "Yes", "No")</f>
        <v>No</v>
      </c>
    </row>
    <row r="1586" spans="1:27" x14ac:dyDescent="0.3">
      <c r="A1586" s="3">
        <v>42127</v>
      </c>
      <c r="B1586" s="22">
        <f>WEEKNUM(Flights[[#This Row],[Date]], 1)</f>
        <v>19</v>
      </c>
      <c r="C1586" s="22">
        <f>WEEKDAY(Flights[[#This Row],[Date]],1)</f>
        <v>1</v>
      </c>
      <c r="D1586" t="s">
        <v>608</v>
      </c>
      <c r="E1586" t="s">
        <v>1989</v>
      </c>
      <c r="F1586" t="s">
        <v>0</v>
      </c>
      <c r="G1586" t="s">
        <v>316</v>
      </c>
      <c r="H1586" t="str">
        <f>_xlfn.XLOOKUP(Flights[[#This Row],[Destination]], Airports!$A$2:$A$78, Airports!$D$2:$D$78)</f>
        <v>New Orleans</v>
      </c>
      <c r="I1586" t="str" cm="1">
        <f t="array" ref="I1586">_xlfn.XLOOKUP(Flights[[#This Row],[Destination]],_xlfn._TRO_TRAILING( Airports!A:A),_xlfn._TRO_TRAILING( Airports!E:E), "Not found")</f>
        <v>LA</v>
      </c>
      <c r="J1586" s="1">
        <v>0.74305555555555558</v>
      </c>
      <c r="K1586" s="22">
        <f>HOUR(Flights[[#This Row],[Scheduled Departure]])</f>
        <v>17</v>
      </c>
      <c r="L1586" s="1">
        <v>0.75555555555555554</v>
      </c>
      <c r="M1586">
        <f>(L1586-J1586)*24*60</f>
        <v>17.999999999999936</v>
      </c>
      <c r="N1586" s="16">
        <f>Flights[[#This Row],[Length (min)]]/60</f>
        <v>3.65</v>
      </c>
      <c r="O1586">
        <v>219</v>
      </c>
      <c r="P1586">
        <v>1670</v>
      </c>
      <c r="Q1586" s="18">
        <f>IFERROR(Flights[[#This Row],[Distance]]/Flights[[#This Row],[Length (hr)]], "")</f>
        <v>457.53424657534248</v>
      </c>
      <c r="R1586" s="1">
        <v>0.97916666666666663</v>
      </c>
      <c r="S1586" s="1" t="str">
        <f>IF(Flights[[#This Row],[Length (hr)]]&lt;2, "No meal", IF(Flights[[#This Row],[Length (hr)]]&lt;3.5, "Light meal", "Full meal"))</f>
        <v>Full meal</v>
      </c>
      <c r="T1586" s="1" t="str">
        <f>IF(AND(Flights[[#This Row],[Airline]]="US Airways", Flights[[#This Row],[Meal]]="Full Meal"), "Yes", "No")</f>
        <v>No</v>
      </c>
      <c r="U1586" s="1">
        <v>0.99097222222222225</v>
      </c>
      <c r="V1586">
        <v>17</v>
      </c>
      <c r="W1586" s="1" t="str">
        <f>IF(Flights[[#This Row],[Arrival Delay]] = "", "Cancelled", IF(Flights[[#This Row],[Arrival Delay]]&gt;15, "Delayed", "On time"))</f>
        <v>Delayed</v>
      </c>
      <c r="X1586" t="str">
        <f>IF(Flights[[#This Row],[Status]]&lt;&gt;"Delayed","", IF(Flights[[#This Row],[Arrival Delay]]&gt;120, "Severe", IF(Flights[[#This Row],[Arrival Delay]]&gt;60, "Major", "Moderate")))</f>
        <v>Moderate</v>
      </c>
      <c r="Y1586" t="b">
        <v>0</v>
      </c>
      <c r="AA1586" t="str">
        <f>IF(OR(AND(Flights[[#This Row],[Status]]="Cancelled", Flights[[#This Row],[Cancellation Reason]]="Airline/Carrier"), Flights[[#This Row],[Delay Type]]="Severe"), "Yes", "No")</f>
        <v>No</v>
      </c>
    </row>
    <row r="1587" spans="1:27" x14ac:dyDescent="0.3">
      <c r="A1587" s="3">
        <v>42127</v>
      </c>
      <c r="B1587" s="22">
        <f>WEEKNUM(Flights[[#This Row],[Date]], 1)</f>
        <v>19</v>
      </c>
      <c r="C1587" s="22">
        <f>WEEKDAY(Flights[[#This Row],[Date]],1)</f>
        <v>1</v>
      </c>
      <c r="D1587" t="s">
        <v>903</v>
      </c>
      <c r="E1587" t="s">
        <v>1995</v>
      </c>
      <c r="F1587" t="s">
        <v>0</v>
      </c>
      <c r="G1587" t="s">
        <v>311</v>
      </c>
      <c r="H1587" t="str">
        <f>_xlfn.XLOOKUP(Flights[[#This Row],[Destination]], Airports!$A$2:$A$78, Airports!$D$2:$D$78)</f>
        <v>Milwaukee</v>
      </c>
      <c r="I1587" t="str" cm="1">
        <f t="array" ref="I1587">_xlfn.XLOOKUP(Flights[[#This Row],[Destination]],_xlfn._TRO_TRAILING( Airports!A:A),_xlfn._TRO_TRAILING( Airports!E:E), "Not found")</f>
        <v>WI</v>
      </c>
      <c r="J1587" s="1">
        <v>0.74305555555555558</v>
      </c>
      <c r="K1587" s="22">
        <f>HOUR(Flights[[#This Row],[Scheduled Departure]])</f>
        <v>17</v>
      </c>
      <c r="L1587" s="1">
        <v>0.75972222222222219</v>
      </c>
      <c r="M1587">
        <f>(L1587-J1587)*24*60</f>
        <v>23.999999999999915</v>
      </c>
      <c r="N1587" s="16">
        <f>Flights[[#This Row],[Length (min)]]/60</f>
        <v>3.8333333333333335</v>
      </c>
      <c r="O1587">
        <v>230</v>
      </c>
      <c r="P1587">
        <v>1756</v>
      </c>
      <c r="Q1587" s="18">
        <f>IFERROR(Flights[[#This Row],[Distance]]/Flights[[#This Row],[Length (hr)]], "")</f>
        <v>458.08695652173913</v>
      </c>
      <c r="R1587" s="1">
        <v>0.98958333333333337</v>
      </c>
      <c r="S1587" s="1" t="str">
        <f>IF(Flights[[#This Row],[Length (hr)]]&lt;2, "No meal", IF(Flights[[#This Row],[Length (hr)]]&lt;3.5, "Light meal", "Full meal"))</f>
        <v>Full meal</v>
      </c>
      <c r="T1587" s="1" t="str">
        <f>IF(AND(Flights[[#This Row],[Airline]]="US Airways", Flights[[#This Row],[Meal]]="Full Meal"), "Yes", "No")</f>
        <v>No</v>
      </c>
      <c r="U1587" s="1">
        <v>2.7777777777777779E-3</v>
      </c>
      <c r="V1587">
        <v>19</v>
      </c>
      <c r="W1587" s="1" t="str">
        <f>IF(Flights[[#This Row],[Arrival Delay]] = "", "Cancelled", IF(Flights[[#This Row],[Arrival Delay]]&gt;15, "Delayed", "On time"))</f>
        <v>Delayed</v>
      </c>
      <c r="X1587" t="str">
        <f>IF(Flights[[#This Row],[Status]]&lt;&gt;"Delayed","", IF(Flights[[#This Row],[Arrival Delay]]&gt;120, "Severe", IF(Flights[[#This Row],[Arrival Delay]]&gt;60, "Major", "Moderate")))</f>
        <v>Moderate</v>
      </c>
      <c r="Y1587" t="b">
        <v>0</v>
      </c>
      <c r="AA1587" t="str">
        <f>IF(OR(AND(Flights[[#This Row],[Status]]="Cancelled", Flights[[#This Row],[Cancellation Reason]]="Airline/Carrier"), Flights[[#This Row],[Delay Type]]="Severe"), "Yes", "No")</f>
        <v>No</v>
      </c>
    </row>
    <row r="1588" spans="1:27" x14ac:dyDescent="0.3">
      <c r="A1588" s="3">
        <v>42127</v>
      </c>
      <c r="B1588" s="22">
        <f>WEEKNUM(Flights[[#This Row],[Date]], 1)</f>
        <v>19</v>
      </c>
      <c r="C1588" s="22">
        <f>WEEKDAY(Flights[[#This Row],[Date]],1)</f>
        <v>1</v>
      </c>
      <c r="D1588" t="s">
        <v>1333</v>
      </c>
      <c r="E1588" t="s">
        <v>1995</v>
      </c>
      <c r="F1588" t="s">
        <v>0</v>
      </c>
      <c r="G1588" t="s">
        <v>29</v>
      </c>
      <c r="H1588" t="str">
        <f>_xlfn.XLOOKUP(Flights[[#This Row],[Destination]], Airports!$A$2:$A$78, Airports!$D$2:$D$78)</f>
        <v>Phoenix</v>
      </c>
      <c r="I1588" t="str" cm="1">
        <f t="array" ref="I1588">_xlfn.XLOOKUP(Flights[[#This Row],[Destination]],_xlfn._TRO_TRAILING( Airports!A:A),_xlfn._TRO_TRAILING( Airports!E:E), "Not found")</f>
        <v>AZ</v>
      </c>
      <c r="J1588" s="1">
        <v>0.79513888888888884</v>
      </c>
      <c r="K1588" s="22">
        <f>HOUR(Flights[[#This Row],[Scheduled Departure]])</f>
        <v>19</v>
      </c>
      <c r="L1588" s="1">
        <v>0.82986111111111116</v>
      </c>
      <c r="M1588">
        <f>(L1588-J1588)*24*60</f>
        <v>50.000000000000142</v>
      </c>
      <c r="N1588" s="16">
        <f>Flights[[#This Row],[Length (min)]]/60</f>
        <v>1.2333333333333334</v>
      </c>
      <c r="O1588">
        <v>74</v>
      </c>
      <c r="P1588">
        <v>370</v>
      </c>
      <c r="Q1588" s="18">
        <f>IFERROR(Flights[[#This Row],[Distance]]/Flights[[#This Row],[Length (hr)]], "")</f>
        <v>300</v>
      </c>
      <c r="R1588" s="1">
        <v>0.84722222222222221</v>
      </c>
      <c r="S1588" s="1" t="str">
        <f>IF(Flights[[#This Row],[Length (hr)]]&lt;2, "No meal", IF(Flights[[#This Row],[Length (hr)]]&lt;3.5, "Light meal", "Full meal"))</f>
        <v>No meal</v>
      </c>
      <c r="T1588" s="1" t="str">
        <f>IF(AND(Flights[[#This Row],[Airline]]="US Airways", Flights[[#This Row],[Meal]]="Full Meal"), "Yes", "No")</f>
        <v>No</v>
      </c>
      <c r="U1588" s="1">
        <v>0.88124999999999998</v>
      </c>
      <c r="V1588">
        <v>49</v>
      </c>
      <c r="W1588" s="1" t="str">
        <f>IF(Flights[[#This Row],[Arrival Delay]] = "", "Cancelled", IF(Flights[[#This Row],[Arrival Delay]]&gt;15, "Delayed", "On time"))</f>
        <v>Delayed</v>
      </c>
      <c r="X1588" t="str">
        <f>IF(Flights[[#This Row],[Status]]&lt;&gt;"Delayed","", IF(Flights[[#This Row],[Arrival Delay]]&gt;120, "Severe", IF(Flights[[#This Row],[Arrival Delay]]&gt;60, "Major", "Moderate")))</f>
        <v>Moderate</v>
      </c>
      <c r="Y1588" t="b">
        <v>0</v>
      </c>
      <c r="AA1588" t="str">
        <f>IF(OR(AND(Flights[[#This Row],[Status]]="Cancelled", Flights[[#This Row],[Cancellation Reason]]="Airline/Carrier"), Flights[[#This Row],[Delay Type]]="Severe"), "Yes", "No")</f>
        <v>No</v>
      </c>
    </row>
    <row r="1589" spans="1:27" x14ac:dyDescent="0.3">
      <c r="A1589" s="3">
        <v>42127</v>
      </c>
      <c r="B1589" s="22">
        <f>WEEKNUM(Flights[[#This Row],[Date]], 1)</f>
        <v>19</v>
      </c>
      <c r="C1589" s="22">
        <f>WEEKDAY(Flights[[#This Row],[Date]],1)</f>
        <v>1</v>
      </c>
      <c r="D1589" t="s">
        <v>677</v>
      </c>
      <c r="E1589" t="s">
        <v>1994</v>
      </c>
      <c r="F1589" t="s">
        <v>0</v>
      </c>
      <c r="G1589" t="s">
        <v>339</v>
      </c>
      <c r="H1589" t="str">
        <f>_xlfn.XLOOKUP(Flights[[#This Row],[Destination]], Airports!$A$2:$A$78, Airports!$D$2:$D$78)</f>
        <v>San Diego</v>
      </c>
      <c r="I1589" t="str" cm="1">
        <f t="array" ref="I1589">_xlfn.XLOOKUP(Flights[[#This Row],[Destination]],_xlfn._TRO_TRAILING( Airports!A:A),_xlfn._TRO_TRAILING( Airports!E:E), "Not found")</f>
        <v>CA</v>
      </c>
      <c r="J1589" s="1">
        <v>0.95763888888888893</v>
      </c>
      <c r="K1589" s="22">
        <f>HOUR(Flights[[#This Row],[Scheduled Departure]])</f>
        <v>22</v>
      </c>
      <c r="L1589" s="1">
        <v>0.95625000000000004</v>
      </c>
      <c r="M1589">
        <f>(L1589-J1589)*24*60</f>
        <v>-1.9999999999999929</v>
      </c>
      <c r="N1589" s="16">
        <f>Flights[[#This Row],[Length (min)]]/60</f>
        <v>0.95</v>
      </c>
      <c r="O1589">
        <v>57</v>
      </c>
      <c r="P1589">
        <v>109</v>
      </c>
      <c r="Q1589" s="18">
        <f>IFERROR(Flights[[#This Row],[Distance]]/Flights[[#This Row],[Length (hr)]], "")</f>
        <v>114.73684210526316</v>
      </c>
      <c r="R1589" s="1">
        <v>0.99583333333333335</v>
      </c>
      <c r="S1589" s="1" t="str">
        <f>IF(Flights[[#This Row],[Length (hr)]]&lt;2, "No meal", IF(Flights[[#This Row],[Length (hr)]]&lt;3.5, "Light meal", "Full meal"))</f>
        <v>No meal</v>
      </c>
      <c r="T1589" s="1" t="str">
        <f>IF(AND(Flights[[#This Row],[Airline]]="US Airways", Flights[[#This Row],[Meal]]="Full Meal"), "Yes", "No")</f>
        <v>No</v>
      </c>
      <c r="U1589" s="1">
        <v>0.99583333333333335</v>
      </c>
      <c r="V1589">
        <v>0</v>
      </c>
      <c r="W1589" s="1" t="str">
        <f>IF(Flights[[#This Row],[Arrival Delay]] = "", "Cancelled", IF(Flights[[#This Row],[Arrival Delay]]&gt;15, "Delayed", "On time"))</f>
        <v>On time</v>
      </c>
      <c r="X1589" t="str">
        <f>IF(Flights[[#This Row],[Status]]&lt;&gt;"Delayed","", IF(Flights[[#This Row],[Arrival Delay]]&gt;120, "Severe", IF(Flights[[#This Row],[Arrival Delay]]&gt;60, "Major", "Moderate")))</f>
        <v/>
      </c>
      <c r="Y1589" t="b">
        <v>0</v>
      </c>
      <c r="AA1589" t="str">
        <f>IF(OR(AND(Flights[[#This Row],[Status]]="Cancelled", Flights[[#This Row],[Cancellation Reason]]="Airline/Carrier"), Flights[[#This Row],[Delay Type]]="Severe"), "Yes", "No")</f>
        <v>No</v>
      </c>
    </row>
    <row r="1590" spans="1:27" x14ac:dyDescent="0.3">
      <c r="A1590" s="3">
        <v>42127</v>
      </c>
      <c r="B1590" s="22">
        <f>WEEKNUM(Flights[[#This Row],[Date]], 1)</f>
        <v>19</v>
      </c>
      <c r="C1590" s="22">
        <f>WEEKDAY(Flights[[#This Row],[Date]],1)</f>
        <v>1</v>
      </c>
      <c r="D1590" t="s">
        <v>95</v>
      </c>
      <c r="E1590" t="s">
        <v>1987</v>
      </c>
      <c r="F1590" t="s">
        <v>0</v>
      </c>
      <c r="G1590" t="s">
        <v>4</v>
      </c>
      <c r="H1590" t="str">
        <f>_xlfn.XLOOKUP(Flights[[#This Row],[Destination]], Airports!$A$2:$A$78, Airports!$D$2:$D$78)</f>
        <v>Chicago</v>
      </c>
      <c r="I1590" t="str" cm="1">
        <f t="array" ref="I1590">_xlfn.XLOOKUP(Flights[[#This Row],[Destination]],_xlfn._TRO_TRAILING( Airports!A:A),_xlfn._TRO_TRAILING( Airports!E:E), "Not found")</f>
        <v>IL</v>
      </c>
      <c r="J1590" s="1">
        <v>0.99930555555555556</v>
      </c>
      <c r="K1590" s="22">
        <f>HOUR(Flights[[#This Row],[Scheduled Departure]])</f>
        <v>23</v>
      </c>
      <c r="L1590" s="1">
        <v>0.99791666666666667</v>
      </c>
      <c r="M1590">
        <f>(L1590-J1590)*24*60</f>
        <v>-1.9999999999999929</v>
      </c>
      <c r="N1590" s="16">
        <f>Flights[[#This Row],[Length (min)]]/60</f>
        <v>4.3</v>
      </c>
      <c r="O1590">
        <v>258</v>
      </c>
      <c r="P1590">
        <v>1744</v>
      </c>
      <c r="Q1590" s="18">
        <f>IFERROR(Flights[[#This Row],[Distance]]/Flights[[#This Row],[Length (hr)]], "")</f>
        <v>405.58139534883725</v>
      </c>
      <c r="R1590" s="1">
        <v>0.25</v>
      </c>
      <c r="S1590" s="1" t="str">
        <f>IF(Flights[[#This Row],[Length (hr)]]&lt;2, "No meal", IF(Flights[[#This Row],[Length (hr)]]&lt;3.5, "Light meal", "Full meal"))</f>
        <v>Full meal</v>
      </c>
      <c r="T1590" s="1" t="str">
        <f>IF(AND(Flights[[#This Row],[Airline]]="US Airways", Flights[[#This Row],[Meal]]="Full Meal"), "Yes", "No")</f>
        <v>No</v>
      </c>
      <c r="U1590" s="1">
        <v>0.26041666666666669</v>
      </c>
      <c r="V1590">
        <v>15</v>
      </c>
      <c r="W1590" s="1" t="str">
        <f>IF(Flights[[#This Row],[Arrival Delay]] = "", "Cancelled", IF(Flights[[#This Row],[Arrival Delay]]&gt;15, "Delayed", "On time"))</f>
        <v>On time</v>
      </c>
      <c r="X1590" t="str">
        <f>IF(Flights[[#This Row],[Status]]&lt;&gt;"Delayed","", IF(Flights[[#This Row],[Arrival Delay]]&gt;120, "Severe", IF(Flights[[#This Row],[Arrival Delay]]&gt;60, "Major", "Moderate")))</f>
        <v/>
      </c>
      <c r="Y1590" t="b">
        <v>0</v>
      </c>
      <c r="AA1590" t="str">
        <f>IF(OR(AND(Flights[[#This Row],[Status]]="Cancelled", Flights[[#This Row],[Cancellation Reason]]="Airline/Carrier"), Flights[[#This Row],[Delay Type]]="Severe"), "Yes", "No")</f>
        <v>No</v>
      </c>
    </row>
    <row r="1591" spans="1:27" x14ac:dyDescent="0.3">
      <c r="A1591" s="3">
        <v>42128</v>
      </c>
      <c r="B1591" s="22">
        <f>WEEKNUM(Flights[[#This Row],[Date]], 1)</f>
        <v>19</v>
      </c>
      <c r="C1591" s="22">
        <f>WEEKDAY(Flights[[#This Row],[Date]],1)</f>
        <v>2</v>
      </c>
      <c r="D1591" t="s">
        <v>124</v>
      </c>
      <c r="E1591" t="s">
        <v>1987</v>
      </c>
      <c r="F1591" t="s">
        <v>0</v>
      </c>
      <c r="G1591" t="s">
        <v>2</v>
      </c>
      <c r="H1591" t="str">
        <f>_xlfn.XLOOKUP(Flights[[#This Row],[Destination]], Airports!$A$2:$A$78, Airports!$D$2:$D$78)</f>
        <v>Miami</v>
      </c>
      <c r="I1591" t="str" cm="1">
        <f t="array" ref="I1591">_xlfn.XLOOKUP(Flights[[#This Row],[Destination]],_xlfn._TRO_TRAILING( Airports!A:A),_xlfn._TRO_TRAILING( Airports!E:E), "Not found")</f>
        <v>FL</v>
      </c>
      <c r="J1591" s="1">
        <v>2.7777777777777776E-2</v>
      </c>
      <c r="K1591" s="22">
        <f>HOUR(Flights[[#This Row],[Scheduled Departure]])</f>
        <v>0</v>
      </c>
      <c r="L1591" s="1">
        <v>8.6805555555555552E-2</v>
      </c>
      <c r="M1591">
        <f>(L1591-J1591)*24*60</f>
        <v>84.999999999999986</v>
      </c>
      <c r="N1591" s="16">
        <f>Flights[[#This Row],[Length (min)]]/60</f>
        <v>4.8</v>
      </c>
      <c r="O1591">
        <v>288</v>
      </c>
      <c r="P1591">
        <v>2342</v>
      </c>
      <c r="Q1591" s="18">
        <f>IFERROR(Flights[[#This Row],[Distance]]/Flights[[#This Row],[Length (hr)]], "")</f>
        <v>487.91666666666669</v>
      </c>
      <c r="R1591" s="1">
        <v>0.35833333333333334</v>
      </c>
      <c r="S1591" s="1" t="str">
        <f>IF(Flights[[#This Row],[Length (hr)]]&lt;2, "No meal", IF(Flights[[#This Row],[Length (hr)]]&lt;3.5, "Light meal", "Full meal"))</f>
        <v>Full meal</v>
      </c>
      <c r="T1591" s="1" t="str">
        <f>IF(AND(Flights[[#This Row],[Airline]]="US Airways", Flights[[#This Row],[Meal]]="Full Meal"), "Yes", "No")</f>
        <v>No</v>
      </c>
      <c r="U1591" s="1">
        <v>0.41180555555555554</v>
      </c>
      <c r="V1591">
        <v>77</v>
      </c>
      <c r="W1591" s="1" t="str">
        <f>IF(Flights[[#This Row],[Arrival Delay]] = "", "Cancelled", IF(Flights[[#This Row],[Arrival Delay]]&gt;15, "Delayed", "On time"))</f>
        <v>Delayed</v>
      </c>
      <c r="X1591" t="str">
        <f>IF(Flights[[#This Row],[Status]]&lt;&gt;"Delayed","", IF(Flights[[#This Row],[Arrival Delay]]&gt;120, "Severe", IF(Flights[[#This Row],[Arrival Delay]]&gt;60, "Major", "Moderate")))</f>
        <v>Major</v>
      </c>
      <c r="Y1591" t="b">
        <v>0</v>
      </c>
      <c r="AA1591" t="str">
        <f>IF(OR(AND(Flights[[#This Row],[Status]]="Cancelled", Flights[[#This Row],[Cancellation Reason]]="Airline/Carrier"), Flights[[#This Row],[Delay Type]]="Severe"), "Yes", "No")</f>
        <v>No</v>
      </c>
    </row>
    <row r="1592" spans="1:27" x14ac:dyDescent="0.3">
      <c r="A1592" s="3">
        <v>42128</v>
      </c>
      <c r="B1592" s="22">
        <f>WEEKNUM(Flights[[#This Row],[Date]], 1)</f>
        <v>19</v>
      </c>
      <c r="C1592" s="22">
        <f>WEEKDAY(Flights[[#This Row],[Date]],1)</f>
        <v>2</v>
      </c>
      <c r="D1592" t="s">
        <v>129</v>
      </c>
      <c r="E1592" t="s">
        <v>1987</v>
      </c>
      <c r="F1592" t="s">
        <v>0</v>
      </c>
      <c r="G1592" t="s">
        <v>5</v>
      </c>
      <c r="H1592" t="str">
        <f>_xlfn.XLOOKUP(Flights[[#This Row],[Destination]], Airports!$A$2:$A$78, Airports!$D$2:$D$78)</f>
        <v>St. Louis</v>
      </c>
      <c r="I1592" t="str" cm="1">
        <f t="array" ref="I1592">_xlfn.XLOOKUP(Flights[[#This Row],[Destination]],_xlfn._TRO_TRAILING( Airports!A:A),_xlfn._TRO_TRAILING( Airports!E:E), "Not found")</f>
        <v>MO</v>
      </c>
      <c r="J1592" s="1">
        <v>0.25694444444444442</v>
      </c>
      <c r="K1592" s="22">
        <f>HOUR(Flights[[#This Row],[Scheduled Departure]])</f>
        <v>6</v>
      </c>
      <c r="L1592" s="1">
        <v>0.25208333333333333</v>
      </c>
      <c r="M1592">
        <f>(L1592-J1592)*24*60</f>
        <v>-6.9999999999999751</v>
      </c>
      <c r="N1592" s="16">
        <f>Flights[[#This Row],[Length (min)]]/60</f>
        <v>3.7</v>
      </c>
      <c r="O1592">
        <v>222</v>
      </c>
      <c r="P1592">
        <v>1592</v>
      </c>
      <c r="Q1592" s="18">
        <f>IFERROR(Flights[[#This Row],[Distance]]/Flights[[#This Row],[Length (hr)]], "")</f>
        <v>430.27027027027026</v>
      </c>
      <c r="R1592" s="1">
        <v>0.49236111111111114</v>
      </c>
      <c r="S1592" s="1" t="str">
        <f>IF(Flights[[#This Row],[Length (hr)]]&lt;2, "No meal", IF(Flights[[#This Row],[Length (hr)]]&lt;3.5, "Light meal", "Full meal"))</f>
        <v>Full meal</v>
      </c>
      <c r="T1592" s="1" t="str">
        <f>IF(AND(Flights[[#This Row],[Airline]]="US Airways", Flights[[#This Row],[Meal]]="Full Meal"), "Yes", "No")</f>
        <v>No</v>
      </c>
      <c r="U1592" s="1">
        <v>0.48958333333333331</v>
      </c>
      <c r="V1592">
        <v>-4</v>
      </c>
      <c r="W1592" s="1" t="str">
        <f>IF(Flights[[#This Row],[Arrival Delay]] = "", "Cancelled", IF(Flights[[#This Row],[Arrival Delay]]&gt;15, "Delayed", "On time"))</f>
        <v>On time</v>
      </c>
      <c r="X1592" t="str">
        <f>IF(Flights[[#This Row],[Status]]&lt;&gt;"Delayed","", IF(Flights[[#This Row],[Arrival Delay]]&gt;120, "Severe", IF(Flights[[#This Row],[Arrival Delay]]&gt;60, "Major", "Moderate")))</f>
        <v/>
      </c>
      <c r="Y1592" t="b">
        <v>0</v>
      </c>
      <c r="AA1592" t="str">
        <f>IF(OR(AND(Flights[[#This Row],[Status]]="Cancelled", Flights[[#This Row],[Cancellation Reason]]="Airline/Carrier"), Flights[[#This Row],[Delay Type]]="Severe"), "Yes", "No")</f>
        <v>No</v>
      </c>
    </row>
    <row r="1593" spans="1:27" x14ac:dyDescent="0.3">
      <c r="A1593" s="3">
        <v>42128</v>
      </c>
      <c r="B1593" s="22">
        <f>WEEKNUM(Flights[[#This Row],[Date]], 1)</f>
        <v>19</v>
      </c>
      <c r="C1593" s="22">
        <f>WEEKDAY(Flights[[#This Row],[Date]],1)</f>
        <v>2</v>
      </c>
      <c r="D1593" t="s">
        <v>390</v>
      </c>
      <c r="E1593" t="s">
        <v>1991</v>
      </c>
      <c r="F1593" t="s">
        <v>0</v>
      </c>
      <c r="G1593" t="s">
        <v>344</v>
      </c>
      <c r="H1593" t="str">
        <f>_xlfn.XLOOKUP(Flights[[#This Row],[Destination]], Airports!$A$2:$A$78, Airports!$D$2:$D$78)</f>
        <v>Seattle</v>
      </c>
      <c r="I1593" t="str" cm="1">
        <f t="array" ref="I1593">_xlfn.XLOOKUP(Flights[[#This Row],[Destination]],_xlfn._TRO_TRAILING( Airports!A:A),_xlfn._TRO_TRAILING( Airports!E:E), "Not found")</f>
        <v>WA</v>
      </c>
      <c r="J1593" s="1">
        <v>0.29166666666666669</v>
      </c>
      <c r="K1593" s="22">
        <f>HOUR(Flights[[#This Row],[Scheduled Departure]])</f>
        <v>7</v>
      </c>
      <c r="L1593" s="1">
        <v>0.28888888888888886</v>
      </c>
      <c r="M1593">
        <f>(L1593-J1593)*24*60</f>
        <v>-4.0000000000000657</v>
      </c>
      <c r="N1593" s="16">
        <f>Flights[[#This Row],[Length (min)]]/60</f>
        <v>2.5499999999999998</v>
      </c>
      <c r="O1593">
        <v>153</v>
      </c>
      <c r="P1593">
        <v>954</v>
      </c>
      <c r="Q1593" s="18">
        <f>IFERROR(Flights[[#This Row],[Distance]]/Flights[[#This Row],[Length (hr)]], "")</f>
        <v>374.11764705882354</v>
      </c>
      <c r="R1593" s="1">
        <v>0.40625</v>
      </c>
      <c r="S1593" s="1" t="str">
        <f>IF(Flights[[#This Row],[Length (hr)]]&lt;2, "No meal", IF(Flights[[#This Row],[Length (hr)]]&lt;3.5, "Light meal", "Full meal"))</f>
        <v>Light meal</v>
      </c>
      <c r="T1593" s="1" t="str">
        <f>IF(AND(Flights[[#This Row],[Airline]]="US Airways", Flights[[#This Row],[Meal]]="Full Meal"), "Yes", "No")</f>
        <v>No</v>
      </c>
      <c r="U1593" s="1">
        <v>0.39513888888888887</v>
      </c>
      <c r="V1593">
        <v>-16</v>
      </c>
      <c r="W1593" s="1" t="str">
        <f>IF(Flights[[#This Row],[Arrival Delay]] = "", "Cancelled", IF(Flights[[#This Row],[Arrival Delay]]&gt;15, "Delayed", "On time"))</f>
        <v>On time</v>
      </c>
      <c r="X1593" t="str">
        <f>IF(Flights[[#This Row],[Status]]&lt;&gt;"Delayed","", IF(Flights[[#This Row],[Arrival Delay]]&gt;120, "Severe", IF(Flights[[#This Row],[Arrival Delay]]&gt;60, "Major", "Moderate")))</f>
        <v/>
      </c>
      <c r="Y1593" t="b">
        <v>0</v>
      </c>
      <c r="AA1593" t="str">
        <f>IF(OR(AND(Flights[[#This Row],[Status]]="Cancelled", Flights[[#This Row],[Cancellation Reason]]="Airline/Carrier"), Flights[[#This Row],[Delay Type]]="Severe"), "Yes", "No")</f>
        <v>No</v>
      </c>
    </row>
    <row r="1594" spans="1:27" x14ac:dyDescent="0.3">
      <c r="A1594" s="3">
        <v>42128</v>
      </c>
      <c r="B1594" s="22">
        <f>WEEKNUM(Flights[[#This Row],[Date]], 1)</f>
        <v>19</v>
      </c>
      <c r="C1594" s="22">
        <f>WEEKDAY(Flights[[#This Row],[Date]],1)</f>
        <v>2</v>
      </c>
      <c r="D1594" t="s">
        <v>132</v>
      </c>
      <c r="E1594" t="s">
        <v>1987</v>
      </c>
      <c r="F1594" t="s">
        <v>0</v>
      </c>
      <c r="G1594" t="s">
        <v>2</v>
      </c>
      <c r="H1594" t="str">
        <f>_xlfn.XLOOKUP(Flights[[#This Row],[Destination]], Airports!$A$2:$A$78, Airports!$D$2:$D$78)</f>
        <v>Miami</v>
      </c>
      <c r="I1594" t="str" cm="1">
        <f t="array" ref="I1594">_xlfn.XLOOKUP(Flights[[#This Row],[Destination]],_xlfn._TRO_TRAILING( Airports!A:A),_xlfn._TRO_TRAILING( Airports!E:E), "Not found")</f>
        <v>FL</v>
      </c>
      <c r="J1594" s="1">
        <v>0.33263888888888887</v>
      </c>
      <c r="K1594" s="22">
        <f>HOUR(Flights[[#This Row],[Scheduled Departure]])</f>
        <v>7</v>
      </c>
      <c r="L1594" s="1">
        <v>0.3298611111111111</v>
      </c>
      <c r="M1594">
        <f>(L1594-J1594)*24*60</f>
        <v>-3.9999999999999858</v>
      </c>
      <c r="N1594" s="16">
        <f>Flights[[#This Row],[Length (min)]]/60</f>
        <v>4.916666666666667</v>
      </c>
      <c r="O1594">
        <v>295</v>
      </c>
      <c r="P1594">
        <v>2342</v>
      </c>
      <c r="Q1594" s="18">
        <f>IFERROR(Flights[[#This Row],[Distance]]/Flights[[#This Row],[Length (hr)]], "")</f>
        <v>476.33898305084745</v>
      </c>
      <c r="R1594" s="1">
        <v>0.66319444444444442</v>
      </c>
      <c r="S1594" s="1" t="str">
        <f>IF(Flights[[#This Row],[Length (hr)]]&lt;2, "No meal", IF(Flights[[#This Row],[Length (hr)]]&lt;3.5, "Light meal", "Full meal"))</f>
        <v>Full meal</v>
      </c>
      <c r="T1594" s="1" t="str">
        <f>IF(AND(Flights[[#This Row],[Airline]]="US Airways", Flights[[#This Row],[Meal]]="Full Meal"), "Yes", "No")</f>
        <v>No</v>
      </c>
      <c r="U1594" s="1">
        <v>0.65972222222222221</v>
      </c>
      <c r="V1594">
        <v>-5</v>
      </c>
      <c r="W1594" s="1" t="str">
        <f>IF(Flights[[#This Row],[Arrival Delay]] = "", "Cancelled", IF(Flights[[#This Row],[Arrival Delay]]&gt;15, "Delayed", "On time"))</f>
        <v>On time</v>
      </c>
      <c r="X1594" t="str">
        <f>IF(Flights[[#This Row],[Status]]&lt;&gt;"Delayed","", IF(Flights[[#This Row],[Arrival Delay]]&gt;120, "Severe", IF(Flights[[#This Row],[Arrival Delay]]&gt;60, "Major", "Moderate")))</f>
        <v/>
      </c>
      <c r="Y1594" t="b">
        <v>0</v>
      </c>
      <c r="AA1594" t="str">
        <f>IF(OR(AND(Flights[[#This Row],[Status]]="Cancelled", Flights[[#This Row],[Cancellation Reason]]="Airline/Carrier"), Flights[[#This Row],[Delay Type]]="Severe"), "Yes", "No")</f>
        <v>No</v>
      </c>
    </row>
    <row r="1595" spans="1:27" x14ac:dyDescent="0.3">
      <c r="A1595" s="3">
        <v>42128</v>
      </c>
      <c r="B1595" s="22">
        <f>WEEKNUM(Flights[[#This Row],[Date]], 1)</f>
        <v>19</v>
      </c>
      <c r="C1595" s="22">
        <f>WEEKDAY(Flights[[#This Row],[Date]],1)</f>
        <v>2</v>
      </c>
      <c r="D1595" t="s">
        <v>1288</v>
      </c>
      <c r="E1595" t="s">
        <v>1995</v>
      </c>
      <c r="F1595" t="s">
        <v>0</v>
      </c>
      <c r="G1595" t="s">
        <v>273</v>
      </c>
      <c r="H1595" t="str">
        <f>_xlfn.XLOOKUP(Flights[[#This Row],[Destination]], Airports!$A$2:$A$78, Airports!$D$2:$D$78)</f>
        <v>Denver</v>
      </c>
      <c r="I1595" t="str" cm="1">
        <f t="array" ref="I1595">_xlfn.XLOOKUP(Flights[[#This Row],[Destination]],_xlfn._TRO_TRAILING( Airports!A:A),_xlfn._TRO_TRAILING( Airports!E:E), "Not found")</f>
        <v>CO</v>
      </c>
      <c r="J1595" s="1">
        <v>0.33680555555555558</v>
      </c>
      <c r="K1595" s="22">
        <f>HOUR(Flights[[#This Row],[Scheduled Departure]])</f>
        <v>8</v>
      </c>
      <c r="L1595" s="1">
        <v>0.33958333333333335</v>
      </c>
      <c r="M1595">
        <f>(L1595-J1595)*24*60</f>
        <v>3.9999999999999858</v>
      </c>
      <c r="N1595" s="16">
        <f>Flights[[#This Row],[Length (min)]]/60</f>
        <v>2.1666666666666665</v>
      </c>
      <c r="O1595">
        <v>130</v>
      </c>
      <c r="P1595">
        <v>862</v>
      </c>
      <c r="Q1595" s="18">
        <f>IFERROR(Flights[[#This Row],[Distance]]/Flights[[#This Row],[Length (hr)]], "")</f>
        <v>397.84615384615387</v>
      </c>
      <c r="R1595" s="1">
        <v>0.4861111111111111</v>
      </c>
      <c r="S1595" s="1" t="str">
        <f>IF(Flights[[#This Row],[Length (hr)]]&lt;2, "No meal", IF(Flights[[#This Row],[Length (hr)]]&lt;3.5, "Light meal", "Full meal"))</f>
        <v>Light meal</v>
      </c>
      <c r="T1595" s="1" t="str">
        <f>IF(AND(Flights[[#This Row],[Airline]]="US Airways", Flights[[#This Row],[Meal]]="Full Meal"), "Yes", "No")</f>
        <v>No</v>
      </c>
      <c r="U1595" s="1">
        <v>0.47152777777777777</v>
      </c>
      <c r="V1595">
        <v>-21</v>
      </c>
      <c r="W1595" s="1" t="str">
        <f>IF(Flights[[#This Row],[Arrival Delay]] = "", "Cancelled", IF(Flights[[#This Row],[Arrival Delay]]&gt;15, "Delayed", "On time"))</f>
        <v>On time</v>
      </c>
      <c r="X1595" t="str">
        <f>IF(Flights[[#This Row],[Status]]&lt;&gt;"Delayed","", IF(Flights[[#This Row],[Arrival Delay]]&gt;120, "Severe", IF(Flights[[#This Row],[Arrival Delay]]&gt;60, "Major", "Moderate")))</f>
        <v/>
      </c>
      <c r="Y1595" t="b">
        <v>0</v>
      </c>
      <c r="AA1595" t="str">
        <f>IF(OR(AND(Flights[[#This Row],[Status]]="Cancelled", Flights[[#This Row],[Cancellation Reason]]="Airline/Carrier"), Flights[[#This Row],[Delay Type]]="Severe"), "Yes", "No")</f>
        <v>No</v>
      </c>
    </row>
    <row r="1596" spans="1:27" x14ac:dyDescent="0.3">
      <c r="A1596" s="3">
        <v>42128</v>
      </c>
      <c r="B1596" s="22">
        <f>WEEKNUM(Flights[[#This Row],[Date]], 1)</f>
        <v>19</v>
      </c>
      <c r="C1596" s="22">
        <f>WEEKDAY(Flights[[#This Row],[Date]],1)</f>
        <v>2</v>
      </c>
      <c r="D1596" t="s">
        <v>416</v>
      </c>
      <c r="E1596" t="s">
        <v>1989</v>
      </c>
      <c r="F1596" t="s">
        <v>0</v>
      </c>
      <c r="G1596" t="s">
        <v>17</v>
      </c>
      <c r="H1596" t="str">
        <f>_xlfn.XLOOKUP(Flights[[#This Row],[Destination]], Airports!$A$2:$A$78, Airports!$D$2:$D$78)</f>
        <v>Honolulu</v>
      </c>
      <c r="I1596" t="str" cm="1">
        <f t="array" ref="I1596">_xlfn.XLOOKUP(Flights[[#This Row],[Destination]],_xlfn._TRO_TRAILING( Airports!A:A),_xlfn._TRO_TRAILING( Airports!E:E), "Not found")</f>
        <v>HI</v>
      </c>
      <c r="J1596" s="1">
        <v>0.35416666666666669</v>
      </c>
      <c r="K1596" s="22">
        <f>HOUR(Flights[[#This Row],[Scheduled Departure]])</f>
        <v>8</v>
      </c>
      <c r="L1596" s="1">
        <v>0.35208333333333336</v>
      </c>
      <c r="M1596">
        <f>(L1596-J1596)*24*60</f>
        <v>-2.9999999999999893</v>
      </c>
      <c r="N1596" s="16">
        <f>Flights[[#This Row],[Length (min)]]/60</f>
        <v>5.8</v>
      </c>
      <c r="O1596">
        <v>348</v>
      </c>
      <c r="P1596">
        <v>2556</v>
      </c>
      <c r="Q1596" s="18">
        <f>IFERROR(Flights[[#This Row],[Distance]]/Flights[[#This Row],[Length (hr)]], "")</f>
        <v>440.68965517241378</v>
      </c>
      <c r="R1596" s="1">
        <v>0.47152777777777777</v>
      </c>
      <c r="S1596" s="1" t="str">
        <f>IF(Flights[[#This Row],[Length (hr)]]&lt;2, "No meal", IF(Flights[[#This Row],[Length (hr)]]&lt;3.5, "Light meal", "Full meal"))</f>
        <v>Full meal</v>
      </c>
      <c r="T1596" s="1" t="str">
        <f>IF(AND(Flights[[#This Row],[Airline]]="US Airways", Flights[[#This Row],[Meal]]="Full Meal"), "Yes", "No")</f>
        <v>No</v>
      </c>
      <c r="U1596" s="1">
        <v>0.46875</v>
      </c>
      <c r="V1596">
        <v>-4</v>
      </c>
      <c r="W1596" s="1" t="str">
        <f>IF(Flights[[#This Row],[Arrival Delay]] = "", "Cancelled", IF(Flights[[#This Row],[Arrival Delay]]&gt;15, "Delayed", "On time"))</f>
        <v>On time</v>
      </c>
      <c r="X1596" t="str">
        <f>IF(Flights[[#This Row],[Status]]&lt;&gt;"Delayed","", IF(Flights[[#This Row],[Arrival Delay]]&gt;120, "Severe", IF(Flights[[#This Row],[Arrival Delay]]&gt;60, "Major", "Moderate")))</f>
        <v/>
      </c>
      <c r="Y1596" t="b">
        <v>0</v>
      </c>
      <c r="AA1596" t="str">
        <f>IF(OR(AND(Flights[[#This Row],[Status]]="Cancelled", Flights[[#This Row],[Cancellation Reason]]="Airline/Carrier"), Flights[[#This Row],[Delay Type]]="Severe"), "Yes", "No")</f>
        <v>No</v>
      </c>
    </row>
    <row r="1597" spans="1:27" x14ac:dyDescent="0.3">
      <c r="A1597" s="3">
        <v>42128</v>
      </c>
      <c r="B1597" s="22">
        <f>WEEKNUM(Flights[[#This Row],[Date]], 1)</f>
        <v>19</v>
      </c>
      <c r="C1597" s="22">
        <f>WEEKDAY(Flights[[#This Row],[Date]],1)</f>
        <v>2</v>
      </c>
      <c r="D1597" t="s">
        <v>421</v>
      </c>
      <c r="E1597" t="s">
        <v>1996</v>
      </c>
      <c r="F1597" t="s">
        <v>0</v>
      </c>
      <c r="G1597" t="s">
        <v>13</v>
      </c>
      <c r="H1597" t="str">
        <f>_xlfn.XLOOKUP(Flights[[#This Row],[Destination]], Airports!$A$2:$A$78, Airports!$D$2:$D$78)</f>
        <v>Orlando</v>
      </c>
      <c r="I1597" t="str" cm="1">
        <f t="array" ref="I1597">_xlfn.XLOOKUP(Flights[[#This Row],[Destination]],_xlfn._TRO_TRAILING( Airports!A:A),_xlfn._TRO_TRAILING( Airports!E:E), "Not found")</f>
        <v>FL</v>
      </c>
      <c r="J1597" s="1">
        <v>0.36805555555555558</v>
      </c>
      <c r="K1597" s="22">
        <f>HOUR(Flights[[#This Row],[Scheduled Departure]])</f>
        <v>8</v>
      </c>
      <c r="L1597" s="1">
        <v>0.36458333333333331</v>
      </c>
      <c r="M1597">
        <f>(L1597-J1597)*24*60</f>
        <v>-5.0000000000000622</v>
      </c>
      <c r="N1597" s="16">
        <f>Flights[[#This Row],[Length (min)]]/60</f>
        <v>4.45</v>
      </c>
      <c r="O1597">
        <v>267</v>
      </c>
      <c r="P1597">
        <v>2218</v>
      </c>
      <c r="Q1597" s="18">
        <f>IFERROR(Flights[[#This Row],[Distance]]/Flights[[#This Row],[Length (hr)]], "")</f>
        <v>498.42696629213481</v>
      </c>
      <c r="R1597" s="1">
        <v>0.69444444444444442</v>
      </c>
      <c r="S1597" s="1" t="str">
        <f>IF(Flights[[#This Row],[Length (hr)]]&lt;2, "No meal", IF(Flights[[#This Row],[Length (hr)]]&lt;3.5, "Light meal", "Full meal"))</f>
        <v>Full meal</v>
      </c>
      <c r="T1597" s="1" t="str">
        <f>IF(AND(Flights[[#This Row],[Airline]]="US Airways", Flights[[#This Row],[Meal]]="Full Meal"), "Yes", "No")</f>
        <v>No</v>
      </c>
      <c r="U1597" s="1">
        <v>0.67500000000000004</v>
      </c>
      <c r="V1597">
        <v>-28</v>
      </c>
      <c r="W1597" s="1" t="str">
        <f>IF(Flights[[#This Row],[Arrival Delay]] = "", "Cancelled", IF(Flights[[#This Row],[Arrival Delay]]&gt;15, "Delayed", "On time"))</f>
        <v>On time</v>
      </c>
      <c r="X1597" t="str">
        <f>IF(Flights[[#This Row],[Status]]&lt;&gt;"Delayed","", IF(Flights[[#This Row],[Arrival Delay]]&gt;120, "Severe", IF(Flights[[#This Row],[Arrival Delay]]&gt;60, "Major", "Moderate")))</f>
        <v/>
      </c>
      <c r="Y1597" t="b">
        <v>0</v>
      </c>
      <c r="AA1597" t="str">
        <f>IF(OR(AND(Flights[[#This Row],[Status]]="Cancelled", Flights[[#This Row],[Cancellation Reason]]="Airline/Carrier"), Flights[[#This Row],[Delay Type]]="Severe"), "Yes", "No")</f>
        <v>No</v>
      </c>
    </row>
    <row r="1598" spans="1:27" x14ac:dyDescent="0.3">
      <c r="A1598" s="3">
        <v>42128</v>
      </c>
      <c r="B1598" s="22">
        <f>WEEKNUM(Flights[[#This Row],[Date]], 1)</f>
        <v>19</v>
      </c>
      <c r="C1598" s="22">
        <f>WEEKDAY(Flights[[#This Row],[Date]],1)</f>
        <v>2</v>
      </c>
      <c r="D1598" t="s">
        <v>803</v>
      </c>
      <c r="E1598" t="s">
        <v>1994</v>
      </c>
      <c r="F1598" t="s">
        <v>0</v>
      </c>
      <c r="G1598" t="s">
        <v>318</v>
      </c>
      <c r="H1598" t="str">
        <f>_xlfn.XLOOKUP(Flights[[#This Row],[Destination]], Airports!$A$2:$A$78, Airports!$D$2:$D$78)</f>
        <v>Oakland</v>
      </c>
      <c r="I1598" t="str" cm="1">
        <f t="array" ref="I1598">_xlfn.XLOOKUP(Flights[[#This Row],[Destination]],_xlfn._TRO_TRAILING( Airports!A:A),_xlfn._TRO_TRAILING( Airports!E:E), "Not found")</f>
        <v>CA</v>
      </c>
      <c r="J1598" s="1">
        <v>0.38194444444444442</v>
      </c>
      <c r="K1598" s="22">
        <f>HOUR(Flights[[#This Row],[Scheduled Departure]])</f>
        <v>9</v>
      </c>
      <c r="L1598" s="1">
        <v>0.38055555555555554</v>
      </c>
      <c r="M1598">
        <f>(L1598-J1598)*24*60</f>
        <v>-1.9999999999999929</v>
      </c>
      <c r="N1598" s="16">
        <f>Flights[[#This Row],[Length (min)]]/60</f>
        <v>1.35</v>
      </c>
      <c r="O1598">
        <v>81</v>
      </c>
      <c r="P1598">
        <v>337</v>
      </c>
      <c r="Q1598" s="18">
        <f>IFERROR(Flights[[#This Row],[Distance]]/Flights[[#This Row],[Length (hr)]], "")</f>
        <v>249.62962962962962</v>
      </c>
      <c r="R1598" s="1">
        <v>0.44166666666666665</v>
      </c>
      <c r="S1598" s="1" t="str">
        <f>IF(Flights[[#This Row],[Length (hr)]]&lt;2, "No meal", IF(Flights[[#This Row],[Length (hr)]]&lt;3.5, "Light meal", "Full meal"))</f>
        <v>No meal</v>
      </c>
      <c r="T1598" s="1" t="str">
        <f>IF(AND(Flights[[#This Row],[Airline]]="US Airways", Flights[[#This Row],[Meal]]="Full Meal"), "Yes", "No")</f>
        <v>No</v>
      </c>
      <c r="U1598" s="1">
        <v>0.43680555555555556</v>
      </c>
      <c r="V1598">
        <v>-7</v>
      </c>
      <c r="W1598" s="1" t="str">
        <f>IF(Flights[[#This Row],[Arrival Delay]] = "", "Cancelled", IF(Flights[[#This Row],[Arrival Delay]]&gt;15, "Delayed", "On time"))</f>
        <v>On time</v>
      </c>
      <c r="X1598" t="str">
        <f>IF(Flights[[#This Row],[Status]]&lt;&gt;"Delayed","", IF(Flights[[#This Row],[Arrival Delay]]&gt;120, "Severe", IF(Flights[[#This Row],[Arrival Delay]]&gt;60, "Major", "Moderate")))</f>
        <v/>
      </c>
      <c r="Y1598" t="b">
        <v>0</v>
      </c>
      <c r="AA1598" t="str">
        <f>IF(OR(AND(Flights[[#This Row],[Status]]="Cancelled", Flights[[#This Row],[Cancellation Reason]]="Airline/Carrier"), Flights[[#This Row],[Delay Type]]="Severe"), "Yes", "No")</f>
        <v>No</v>
      </c>
    </row>
    <row r="1599" spans="1:27" x14ac:dyDescent="0.3">
      <c r="A1599" s="3">
        <v>42128</v>
      </c>
      <c r="B1599" s="22">
        <f>WEEKNUM(Flights[[#This Row],[Date]], 1)</f>
        <v>19</v>
      </c>
      <c r="C1599" s="22">
        <f>WEEKDAY(Flights[[#This Row],[Date]],1)</f>
        <v>2</v>
      </c>
      <c r="D1599" t="s">
        <v>1233</v>
      </c>
      <c r="E1599" t="s">
        <v>1994</v>
      </c>
      <c r="F1599" t="s">
        <v>0</v>
      </c>
      <c r="G1599" t="s">
        <v>280</v>
      </c>
      <c r="H1599" t="str">
        <f>_xlfn.XLOOKUP(Flights[[#This Row],[Destination]], Airports!$A$2:$A$78, Airports!$D$2:$D$78)</f>
        <v>Eugene</v>
      </c>
      <c r="I1599" t="str" cm="1">
        <f t="array" ref="I1599">_xlfn.XLOOKUP(Flights[[#This Row],[Destination]],_xlfn._TRO_TRAILING( Airports!A:A),_xlfn._TRO_TRAILING( Airports!E:E), "Not found")</f>
        <v>OR</v>
      </c>
      <c r="J1599" s="1">
        <v>0.43055555555555558</v>
      </c>
      <c r="K1599" s="22">
        <f>HOUR(Flights[[#This Row],[Scheduled Departure]])</f>
        <v>10</v>
      </c>
      <c r="L1599" s="1">
        <v>0.42708333333333331</v>
      </c>
      <c r="M1599">
        <f>(L1599-J1599)*24*60</f>
        <v>-5.0000000000000622</v>
      </c>
      <c r="N1599" s="16">
        <f>Flights[[#This Row],[Length (min)]]/60</f>
        <v>2.2166666666666668</v>
      </c>
      <c r="O1599">
        <v>133</v>
      </c>
      <c r="P1599">
        <v>748</v>
      </c>
      <c r="Q1599" s="18">
        <f>IFERROR(Flights[[#This Row],[Distance]]/Flights[[#This Row],[Length (hr)]], "")</f>
        <v>337.44360902255636</v>
      </c>
      <c r="R1599" s="1">
        <v>0.52083333333333337</v>
      </c>
      <c r="S1599" s="1" t="str">
        <f>IF(Flights[[#This Row],[Length (hr)]]&lt;2, "No meal", IF(Flights[[#This Row],[Length (hr)]]&lt;3.5, "Light meal", "Full meal"))</f>
        <v>Light meal</v>
      </c>
      <c r="T1599" s="1" t="str">
        <f>IF(AND(Flights[[#This Row],[Airline]]="US Airways", Flights[[#This Row],[Meal]]="Full Meal"), "Yes", "No")</f>
        <v>No</v>
      </c>
      <c r="U1599" s="1">
        <v>0.51944444444444449</v>
      </c>
      <c r="V1599">
        <v>-2</v>
      </c>
      <c r="W1599" s="1" t="str">
        <f>IF(Flights[[#This Row],[Arrival Delay]] = "", "Cancelled", IF(Flights[[#This Row],[Arrival Delay]]&gt;15, "Delayed", "On time"))</f>
        <v>On time</v>
      </c>
      <c r="X1599" t="str">
        <f>IF(Flights[[#This Row],[Status]]&lt;&gt;"Delayed","", IF(Flights[[#This Row],[Arrival Delay]]&gt;120, "Severe", IF(Flights[[#This Row],[Arrival Delay]]&gt;60, "Major", "Moderate")))</f>
        <v/>
      </c>
      <c r="Y1599" t="b">
        <v>0</v>
      </c>
      <c r="AA1599" t="str">
        <f>IF(OR(AND(Flights[[#This Row],[Status]]="Cancelled", Flights[[#This Row],[Cancellation Reason]]="Airline/Carrier"), Flights[[#This Row],[Delay Type]]="Severe"), "Yes", "No")</f>
        <v>No</v>
      </c>
    </row>
    <row r="1600" spans="1:27" x14ac:dyDescent="0.3">
      <c r="A1600" s="3">
        <v>42128</v>
      </c>
      <c r="B1600" s="22">
        <f>WEEKNUM(Flights[[#This Row],[Date]], 1)</f>
        <v>19</v>
      </c>
      <c r="C1600" s="22">
        <f>WEEKDAY(Flights[[#This Row],[Date]],1)</f>
        <v>2</v>
      </c>
      <c r="D1600" t="s">
        <v>1260</v>
      </c>
      <c r="E1600" t="s">
        <v>1994</v>
      </c>
      <c r="F1600" t="s">
        <v>0</v>
      </c>
      <c r="G1600" t="s">
        <v>313</v>
      </c>
      <c r="H1600" t="str">
        <f>_xlfn.XLOOKUP(Flights[[#This Row],[Destination]], Airports!$A$2:$A$78, Airports!$D$2:$D$78)</f>
        <v>Monterey</v>
      </c>
      <c r="I1600" t="str" cm="1">
        <f t="array" ref="I1600">_xlfn.XLOOKUP(Flights[[#This Row],[Destination]],_xlfn._TRO_TRAILING( Airports!A:A),_xlfn._TRO_TRAILING( Airports!E:E), "Not found")</f>
        <v>CA</v>
      </c>
      <c r="J1600" s="1">
        <v>0.45416666666666666</v>
      </c>
      <c r="K1600" s="22">
        <f>HOUR(Flights[[#This Row],[Scheduled Departure]])</f>
        <v>10</v>
      </c>
      <c r="L1600" s="1">
        <v>0.45833333333333331</v>
      </c>
      <c r="M1600">
        <f>(L1600-J1600)*24*60</f>
        <v>5.9999999999999787</v>
      </c>
      <c r="N1600" s="16">
        <f>Flights[[#This Row],[Length (min)]]/60</f>
        <v>1.0666666666666667</v>
      </c>
      <c r="O1600">
        <v>64</v>
      </c>
      <c r="P1600">
        <v>266</v>
      </c>
      <c r="Q1600" s="18">
        <f>IFERROR(Flights[[#This Row],[Distance]]/Flights[[#This Row],[Length (hr)]], "")</f>
        <v>249.375</v>
      </c>
      <c r="R1600" s="1">
        <v>0.50902777777777775</v>
      </c>
      <c r="S1600" s="1" t="str">
        <f>IF(Flights[[#This Row],[Length (hr)]]&lt;2, "No meal", IF(Flights[[#This Row],[Length (hr)]]&lt;3.5, "Light meal", "Full meal"))</f>
        <v>No meal</v>
      </c>
      <c r="T1600" s="1" t="str">
        <f>IF(AND(Flights[[#This Row],[Airline]]="US Airways", Flights[[#This Row],[Meal]]="Full Meal"), "Yes", "No")</f>
        <v>No</v>
      </c>
      <c r="U1600" s="1">
        <v>0.50277777777777777</v>
      </c>
      <c r="V1600">
        <v>-9</v>
      </c>
      <c r="W1600" s="1" t="str">
        <f>IF(Flights[[#This Row],[Arrival Delay]] = "", "Cancelled", IF(Flights[[#This Row],[Arrival Delay]]&gt;15, "Delayed", "On time"))</f>
        <v>On time</v>
      </c>
      <c r="X1600" t="str">
        <f>IF(Flights[[#This Row],[Status]]&lt;&gt;"Delayed","", IF(Flights[[#This Row],[Arrival Delay]]&gt;120, "Severe", IF(Flights[[#This Row],[Arrival Delay]]&gt;60, "Major", "Moderate")))</f>
        <v/>
      </c>
      <c r="Y1600" t="b">
        <v>0</v>
      </c>
      <c r="AA1600" t="str">
        <f>IF(OR(AND(Flights[[#This Row],[Status]]="Cancelled", Flights[[#This Row],[Cancellation Reason]]="Airline/Carrier"), Flights[[#This Row],[Delay Type]]="Severe"), "Yes", "No")</f>
        <v>No</v>
      </c>
    </row>
    <row r="1601" spans="1:27" x14ac:dyDescent="0.3">
      <c r="A1601" s="3">
        <v>42128</v>
      </c>
      <c r="B1601" s="22">
        <f>WEEKNUM(Flights[[#This Row],[Date]], 1)</f>
        <v>19</v>
      </c>
      <c r="C1601" s="22">
        <f>WEEKDAY(Flights[[#This Row],[Date]],1)</f>
        <v>2</v>
      </c>
      <c r="D1601" t="s">
        <v>476</v>
      </c>
      <c r="E1601" t="s">
        <v>1988</v>
      </c>
      <c r="F1601" t="s">
        <v>0</v>
      </c>
      <c r="G1601" t="s">
        <v>28</v>
      </c>
      <c r="H1601" t="str">
        <f>_xlfn.XLOOKUP(Flights[[#This Row],[Destination]], Airports!$A$2:$A$78, Airports!$D$2:$D$78)</f>
        <v>Philadelphia</v>
      </c>
      <c r="I1601" t="str" cm="1">
        <f t="array" ref="I1601">_xlfn.XLOOKUP(Flights[[#This Row],[Destination]],_xlfn._TRO_TRAILING( Airports!A:A),_xlfn._TRO_TRAILING( Airports!E:E), "Not found")</f>
        <v>PA</v>
      </c>
      <c r="J1601" s="1">
        <v>0.46180555555555558</v>
      </c>
      <c r="K1601" s="22">
        <f>HOUR(Flights[[#This Row],[Scheduled Departure]])</f>
        <v>11</v>
      </c>
      <c r="L1601" s="1">
        <v>0.46041666666666664</v>
      </c>
      <c r="M1601">
        <f>(L1601-J1601)*24*60</f>
        <v>-2.0000000000000728</v>
      </c>
      <c r="N1601" s="16">
        <f>Flights[[#This Row],[Length (min)]]/60</f>
        <v>5.4333333333333336</v>
      </c>
      <c r="O1601">
        <v>326</v>
      </c>
      <c r="P1601">
        <v>2402</v>
      </c>
      <c r="Q1601" s="18">
        <f>IFERROR(Flights[[#This Row],[Distance]]/Flights[[#This Row],[Length (hr)]], "")</f>
        <v>442.08588957055213</v>
      </c>
      <c r="R1601" s="1">
        <v>0.80902777777777779</v>
      </c>
      <c r="S1601" s="1" t="str">
        <f>IF(Flights[[#This Row],[Length (hr)]]&lt;2, "No meal", IF(Flights[[#This Row],[Length (hr)]]&lt;3.5, "Light meal", "Full meal"))</f>
        <v>Full meal</v>
      </c>
      <c r="T1601" s="1" t="str">
        <f>IF(AND(Flights[[#This Row],[Airline]]="US Airways", Flights[[#This Row],[Meal]]="Full Meal"), "Yes", "No")</f>
        <v>Yes</v>
      </c>
      <c r="U1601" s="1">
        <v>0.81180555555555556</v>
      </c>
      <c r="V1601">
        <v>4</v>
      </c>
      <c r="W1601" s="1" t="str">
        <f>IF(Flights[[#This Row],[Arrival Delay]] = "", "Cancelled", IF(Flights[[#This Row],[Arrival Delay]]&gt;15, "Delayed", "On time"))</f>
        <v>On time</v>
      </c>
      <c r="X1601" t="str">
        <f>IF(Flights[[#This Row],[Status]]&lt;&gt;"Delayed","", IF(Flights[[#This Row],[Arrival Delay]]&gt;120, "Severe", IF(Flights[[#This Row],[Arrival Delay]]&gt;60, "Major", "Moderate")))</f>
        <v/>
      </c>
      <c r="Y1601" t="b">
        <v>0</v>
      </c>
      <c r="AA1601" t="str">
        <f>IF(OR(AND(Flights[[#This Row],[Status]]="Cancelled", Flights[[#This Row],[Cancellation Reason]]="Airline/Carrier"), Flights[[#This Row],[Delay Type]]="Severe"), "Yes", "No")</f>
        <v>No</v>
      </c>
    </row>
    <row r="1602" spans="1:27" x14ac:dyDescent="0.3">
      <c r="A1602" s="3">
        <v>42128</v>
      </c>
      <c r="B1602" s="22">
        <f>WEEKNUM(Flights[[#This Row],[Date]], 1)</f>
        <v>19</v>
      </c>
      <c r="C1602" s="22">
        <f>WEEKDAY(Flights[[#This Row],[Date]],1)</f>
        <v>2</v>
      </c>
      <c r="D1602" t="s">
        <v>138</v>
      </c>
      <c r="E1602" t="s">
        <v>1987</v>
      </c>
      <c r="F1602" t="s">
        <v>0</v>
      </c>
      <c r="G1602" t="s">
        <v>4</v>
      </c>
      <c r="H1602" t="str">
        <f>_xlfn.XLOOKUP(Flights[[#This Row],[Destination]], Airports!$A$2:$A$78, Airports!$D$2:$D$78)</f>
        <v>Chicago</v>
      </c>
      <c r="I1602" t="str" cm="1">
        <f t="array" ref="I1602">_xlfn.XLOOKUP(Flights[[#This Row],[Destination]],_xlfn._TRO_TRAILING( Airports!A:A),_xlfn._TRO_TRAILING( Airports!E:E), "Not found")</f>
        <v>IL</v>
      </c>
      <c r="J1602" s="1">
        <v>0.46527777777777779</v>
      </c>
      <c r="K1602" s="22">
        <f>HOUR(Flights[[#This Row],[Scheduled Departure]])</f>
        <v>11</v>
      </c>
      <c r="L1602" s="1">
        <v>0.46527777777777779</v>
      </c>
      <c r="M1602">
        <f>(L1602-J1602)*24*60</f>
        <v>0</v>
      </c>
      <c r="N1602" s="16">
        <f>Flights[[#This Row],[Length (min)]]/60</f>
        <v>4.25</v>
      </c>
      <c r="O1602">
        <v>255</v>
      </c>
      <c r="P1602">
        <v>1744</v>
      </c>
      <c r="Q1602" s="18">
        <f>IFERROR(Flights[[#This Row],[Distance]]/Flights[[#This Row],[Length (hr)]], "")</f>
        <v>410.35294117647061</v>
      </c>
      <c r="R1602" s="1">
        <v>0.72291666666666665</v>
      </c>
      <c r="S1602" s="1" t="str">
        <f>IF(Flights[[#This Row],[Length (hr)]]&lt;2, "No meal", IF(Flights[[#This Row],[Length (hr)]]&lt;3.5, "Light meal", "Full meal"))</f>
        <v>Full meal</v>
      </c>
      <c r="T1602" s="1" t="str">
        <f>IF(AND(Flights[[#This Row],[Airline]]="US Airways", Flights[[#This Row],[Meal]]="Full Meal"), "Yes", "No")</f>
        <v>No</v>
      </c>
      <c r="U1602" s="1">
        <v>0.72569444444444442</v>
      </c>
      <c r="V1602">
        <v>4</v>
      </c>
      <c r="W1602" s="1" t="str">
        <f>IF(Flights[[#This Row],[Arrival Delay]] = "", "Cancelled", IF(Flights[[#This Row],[Arrival Delay]]&gt;15, "Delayed", "On time"))</f>
        <v>On time</v>
      </c>
      <c r="X1602" t="str">
        <f>IF(Flights[[#This Row],[Status]]&lt;&gt;"Delayed","", IF(Flights[[#This Row],[Arrival Delay]]&gt;120, "Severe", IF(Flights[[#This Row],[Arrival Delay]]&gt;60, "Major", "Moderate")))</f>
        <v/>
      </c>
      <c r="Y1602" t="b">
        <v>0</v>
      </c>
      <c r="AA1602" t="str">
        <f>IF(OR(AND(Flights[[#This Row],[Status]]="Cancelled", Flights[[#This Row],[Cancellation Reason]]="Airline/Carrier"), Flights[[#This Row],[Delay Type]]="Severe"), "Yes", "No")</f>
        <v>No</v>
      </c>
    </row>
    <row r="1603" spans="1:27" x14ac:dyDescent="0.3">
      <c r="A1603" s="3">
        <v>42128</v>
      </c>
      <c r="B1603" s="22">
        <f>WEEKNUM(Flights[[#This Row],[Date]], 1)</f>
        <v>19</v>
      </c>
      <c r="C1603" s="22">
        <f>WEEKDAY(Flights[[#This Row],[Date]],1)</f>
        <v>2</v>
      </c>
      <c r="D1603" t="s">
        <v>1215</v>
      </c>
      <c r="E1603" t="s">
        <v>1990</v>
      </c>
      <c r="F1603" t="s">
        <v>0</v>
      </c>
      <c r="G1603" t="s">
        <v>293</v>
      </c>
      <c r="H1603" t="str">
        <f>_xlfn.XLOOKUP(Flights[[#This Row],[Destination]], Airports!$A$2:$A$78, Airports!$D$2:$D$78)</f>
        <v>Houston</v>
      </c>
      <c r="I1603" t="str" cm="1">
        <f t="array" ref="I1603">_xlfn.XLOOKUP(Flights[[#This Row],[Destination]],_xlfn._TRO_TRAILING( Airports!A:A),_xlfn._TRO_TRAILING( Airports!E:E), "Not found")</f>
        <v>TX</v>
      </c>
      <c r="J1603" s="1">
        <v>0.48472222222222222</v>
      </c>
      <c r="K1603" s="22">
        <f>HOUR(Flights[[#This Row],[Scheduled Departure]])</f>
        <v>11</v>
      </c>
      <c r="L1603" s="1">
        <v>0.49305555555555558</v>
      </c>
      <c r="M1603">
        <f>(L1603-J1603)*24*60</f>
        <v>12.000000000000037</v>
      </c>
      <c r="N1603" s="16">
        <f>Flights[[#This Row],[Length (min)]]/60</f>
        <v>3.0333333333333332</v>
      </c>
      <c r="O1603">
        <v>182</v>
      </c>
      <c r="P1603">
        <v>1379</v>
      </c>
      <c r="Q1603" s="18">
        <f>IFERROR(Flights[[#This Row],[Distance]]/Flights[[#This Row],[Length (hr)]], "")</f>
        <v>454.61538461538464</v>
      </c>
      <c r="R1603" s="1">
        <v>0.70416666666666672</v>
      </c>
      <c r="S1603" s="1" t="str">
        <f>IF(Flights[[#This Row],[Length (hr)]]&lt;2, "No meal", IF(Flights[[#This Row],[Length (hr)]]&lt;3.5, "Light meal", "Full meal"))</f>
        <v>Light meal</v>
      </c>
      <c r="T1603" s="1" t="str">
        <f>IF(AND(Flights[[#This Row],[Airline]]="US Airways", Flights[[#This Row],[Meal]]="Full Meal"), "Yes", "No")</f>
        <v>No</v>
      </c>
      <c r="U1603" s="1">
        <v>0.70277777777777772</v>
      </c>
      <c r="V1603">
        <v>-2</v>
      </c>
      <c r="W1603" s="1" t="str">
        <f>IF(Flights[[#This Row],[Arrival Delay]] = "", "Cancelled", IF(Flights[[#This Row],[Arrival Delay]]&gt;15, "Delayed", "On time"))</f>
        <v>On time</v>
      </c>
      <c r="X1603" t="str">
        <f>IF(Flights[[#This Row],[Status]]&lt;&gt;"Delayed","", IF(Flights[[#This Row],[Arrival Delay]]&gt;120, "Severe", IF(Flights[[#This Row],[Arrival Delay]]&gt;60, "Major", "Moderate")))</f>
        <v/>
      </c>
      <c r="Y1603" t="b">
        <v>0</v>
      </c>
      <c r="AA1603" t="str">
        <f>IF(OR(AND(Flights[[#This Row],[Status]]="Cancelled", Flights[[#This Row],[Cancellation Reason]]="Airline/Carrier"), Flights[[#This Row],[Delay Type]]="Severe"), "Yes", "No")</f>
        <v>No</v>
      </c>
    </row>
    <row r="1604" spans="1:27" x14ac:dyDescent="0.3">
      <c r="A1604" s="3">
        <v>42128</v>
      </c>
      <c r="B1604" s="22">
        <f>WEEKNUM(Flights[[#This Row],[Date]], 1)</f>
        <v>19</v>
      </c>
      <c r="C1604" s="22">
        <f>WEEKDAY(Flights[[#This Row],[Date]],1)</f>
        <v>2</v>
      </c>
      <c r="D1604" t="s">
        <v>68</v>
      </c>
      <c r="E1604" t="s">
        <v>1987</v>
      </c>
      <c r="F1604" t="s">
        <v>0</v>
      </c>
      <c r="G1604" t="s">
        <v>3</v>
      </c>
      <c r="H1604" t="str">
        <f>_xlfn.XLOOKUP(Flights[[#This Row],[Destination]], Airports!$A$2:$A$78, Airports!$D$2:$D$78)</f>
        <v>Dallas</v>
      </c>
      <c r="I1604" t="str" cm="1">
        <f t="array" ref="I1604">_xlfn.XLOOKUP(Flights[[#This Row],[Destination]],_xlfn._TRO_TRAILING( Airports!A:A),_xlfn._TRO_TRAILING( Airports!E:E), "Not found")</f>
        <v>TX</v>
      </c>
      <c r="J1604" s="1">
        <v>0.48958333333333331</v>
      </c>
      <c r="K1604" s="22">
        <f>HOUR(Flights[[#This Row],[Scheduled Departure]])</f>
        <v>11</v>
      </c>
      <c r="L1604" s="1">
        <v>0.51597222222222228</v>
      </c>
      <c r="M1604">
        <f>(L1604-J1604)*24*60</f>
        <v>38.000000000000107</v>
      </c>
      <c r="N1604" s="16">
        <f>Flights[[#This Row],[Length (min)]]/60</f>
        <v>2.9666666666666668</v>
      </c>
      <c r="O1604">
        <v>178</v>
      </c>
      <c r="P1604">
        <v>1235</v>
      </c>
      <c r="Q1604" s="18">
        <f>IFERROR(Flights[[#This Row],[Distance]]/Flights[[#This Row],[Length (hr)]], "")</f>
        <v>416.29213483146066</v>
      </c>
      <c r="R1604" s="1">
        <v>0.70138888888888884</v>
      </c>
      <c r="S1604" s="1" t="str">
        <f>IF(Flights[[#This Row],[Length (hr)]]&lt;2, "No meal", IF(Flights[[#This Row],[Length (hr)]]&lt;3.5, "Light meal", "Full meal"))</f>
        <v>Light meal</v>
      </c>
      <c r="T1604" s="1" t="str">
        <f>IF(AND(Flights[[#This Row],[Airline]]="US Airways", Flights[[#This Row],[Meal]]="Full Meal"), "Yes", "No")</f>
        <v>No</v>
      </c>
      <c r="U1604" s="1">
        <v>0.72291666666666665</v>
      </c>
      <c r="V1604">
        <v>31</v>
      </c>
      <c r="W1604" s="1" t="str">
        <f>IF(Flights[[#This Row],[Arrival Delay]] = "", "Cancelled", IF(Flights[[#This Row],[Arrival Delay]]&gt;15, "Delayed", "On time"))</f>
        <v>Delayed</v>
      </c>
      <c r="X1604" t="str">
        <f>IF(Flights[[#This Row],[Status]]&lt;&gt;"Delayed","", IF(Flights[[#This Row],[Arrival Delay]]&gt;120, "Severe", IF(Flights[[#This Row],[Arrival Delay]]&gt;60, "Major", "Moderate")))</f>
        <v>Moderate</v>
      </c>
      <c r="Y1604" t="b">
        <v>0</v>
      </c>
      <c r="AA1604" t="str">
        <f>IF(OR(AND(Flights[[#This Row],[Status]]="Cancelled", Flights[[#This Row],[Cancellation Reason]]="Airline/Carrier"), Flights[[#This Row],[Delay Type]]="Severe"), "Yes", "No")</f>
        <v>No</v>
      </c>
    </row>
    <row r="1605" spans="1:27" x14ac:dyDescent="0.3">
      <c r="A1605" s="3">
        <v>42128</v>
      </c>
      <c r="B1605" s="22">
        <f>WEEKNUM(Flights[[#This Row],[Date]], 1)</f>
        <v>19</v>
      </c>
      <c r="C1605" s="22">
        <f>WEEKDAY(Flights[[#This Row],[Date]],1)</f>
        <v>2</v>
      </c>
      <c r="D1605" t="s">
        <v>70</v>
      </c>
      <c r="E1605" t="s">
        <v>1987</v>
      </c>
      <c r="F1605" t="s">
        <v>0</v>
      </c>
      <c r="G1605" t="s">
        <v>18</v>
      </c>
      <c r="H1605" t="str">
        <f>_xlfn.XLOOKUP(Flights[[#This Row],[Destination]], Airports!$A$2:$A$78, Airports!$D$2:$D$78)</f>
        <v>Arlington</v>
      </c>
      <c r="I1605" t="str" cm="1">
        <f t="array" ref="I1605">_xlfn.XLOOKUP(Flights[[#This Row],[Destination]],_xlfn._TRO_TRAILING( Airports!A:A),_xlfn._TRO_TRAILING( Airports!E:E), "Not found")</f>
        <v>VA</v>
      </c>
      <c r="J1605" s="1">
        <v>0.55208333333333337</v>
      </c>
      <c r="K1605" s="22">
        <f>HOUR(Flights[[#This Row],[Scheduled Departure]])</f>
        <v>13</v>
      </c>
      <c r="L1605" s="1">
        <v>0.56111111111111112</v>
      </c>
      <c r="M1605">
        <f>(L1605-J1605)*24*60</f>
        <v>12.999999999999954</v>
      </c>
      <c r="N1605" s="16">
        <f>Flights[[#This Row],[Length (min)]]/60</f>
        <v>4.9666666666666668</v>
      </c>
      <c r="O1605">
        <v>298</v>
      </c>
      <c r="P1605">
        <v>2311</v>
      </c>
      <c r="Q1605" s="18">
        <f>IFERROR(Flights[[#This Row],[Distance]]/Flights[[#This Row],[Length (hr)]], "")</f>
        <v>465.30201342281879</v>
      </c>
      <c r="R1605" s="1">
        <v>0.89166666666666672</v>
      </c>
      <c r="S1605" s="1" t="str">
        <f>IF(Flights[[#This Row],[Length (hr)]]&lt;2, "No meal", IF(Flights[[#This Row],[Length (hr)]]&lt;3.5, "Light meal", "Full meal"))</f>
        <v>Full meal</v>
      </c>
      <c r="T1605" s="1" t="str">
        <f>IF(AND(Flights[[#This Row],[Airline]]="US Airways", Flights[[#This Row],[Meal]]="Full Meal"), "Yes", "No")</f>
        <v>No</v>
      </c>
      <c r="U1605" s="1">
        <v>0.8930555555555556</v>
      </c>
      <c r="V1605">
        <v>2</v>
      </c>
      <c r="W1605" s="1" t="str">
        <f>IF(Flights[[#This Row],[Arrival Delay]] = "", "Cancelled", IF(Flights[[#This Row],[Arrival Delay]]&gt;15, "Delayed", "On time"))</f>
        <v>On time</v>
      </c>
      <c r="X1605" t="str">
        <f>IF(Flights[[#This Row],[Status]]&lt;&gt;"Delayed","", IF(Flights[[#This Row],[Arrival Delay]]&gt;120, "Severe", IF(Flights[[#This Row],[Arrival Delay]]&gt;60, "Major", "Moderate")))</f>
        <v/>
      </c>
      <c r="Y1605" t="b">
        <v>0</v>
      </c>
      <c r="AA1605" t="str">
        <f>IF(OR(AND(Flights[[#This Row],[Status]]="Cancelled", Flights[[#This Row],[Cancellation Reason]]="Airline/Carrier"), Flights[[#This Row],[Delay Type]]="Severe"), "Yes", "No")</f>
        <v>No</v>
      </c>
    </row>
    <row r="1606" spans="1:27" x14ac:dyDescent="0.3">
      <c r="A1606" s="3">
        <v>42128</v>
      </c>
      <c r="B1606" s="22">
        <f>WEEKNUM(Flights[[#This Row],[Date]], 1)</f>
        <v>19</v>
      </c>
      <c r="C1606" s="22">
        <f>WEEKDAY(Flights[[#This Row],[Date]],1)</f>
        <v>2</v>
      </c>
      <c r="D1606" t="s">
        <v>1038</v>
      </c>
      <c r="E1606" t="s">
        <v>1990</v>
      </c>
      <c r="F1606" t="s">
        <v>0</v>
      </c>
      <c r="G1606" t="s">
        <v>293</v>
      </c>
      <c r="H1606" t="str">
        <f>_xlfn.XLOOKUP(Flights[[#This Row],[Destination]], Airports!$A$2:$A$78, Airports!$D$2:$D$78)</f>
        <v>Houston</v>
      </c>
      <c r="I1606" t="str" cm="1">
        <f t="array" ref="I1606">_xlfn.XLOOKUP(Flights[[#This Row],[Destination]],_xlfn._TRO_TRAILING( Airports!A:A),_xlfn._TRO_TRAILING( Airports!E:E), "Not found")</f>
        <v>TX</v>
      </c>
      <c r="J1606" s="1">
        <v>0.56944444444444442</v>
      </c>
      <c r="K1606" s="22">
        <f>HOUR(Flights[[#This Row],[Scheduled Departure]])</f>
        <v>13</v>
      </c>
      <c r="L1606" s="1">
        <v>0.56736111111111109</v>
      </c>
      <c r="M1606">
        <f>(L1606-J1606)*24*60</f>
        <v>-2.9999999999999893</v>
      </c>
      <c r="N1606" s="16">
        <f>Flights[[#This Row],[Length (min)]]/60</f>
        <v>3.05</v>
      </c>
      <c r="O1606">
        <v>183</v>
      </c>
      <c r="P1606">
        <v>1379</v>
      </c>
      <c r="Q1606" s="18">
        <f>IFERROR(Flights[[#This Row],[Distance]]/Flights[[#This Row],[Length (hr)]], "")</f>
        <v>452.13114754098365</v>
      </c>
      <c r="R1606" s="1">
        <v>0.78402777777777777</v>
      </c>
      <c r="S1606" s="1" t="str">
        <f>IF(Flights[[#This Row],[Length (hr)]]&lt;2, "No meal", IF(Flights[[#This Row],[Length (hr)]]&lt;3.5, "Light meal", "Full meal"))</f>
        <v>Light meal</v>
      </c>
      <c r="T1606" s="1" t="str">
        <f>IF(AND(Flights[[#This Row],[Airline]]="US Airways", Flights[[#This Row],[Meal]]="Full Meal"), "Yes", "No")</f>
        <v>No</v>
      </c>
      <c r="U1606" s="1">
        <v>0.77777777777777779</v>
      </c>
      <c r="V1606">
        <v>-9</v>
      </c>
      <c r="W1606" s="1" t="str">
        <f>IF(Flights[[#This Row],[Arrival Delay]] = "", "Cancelled", IF(Flights[[#This Row],[Arrival Delay]]&gt;15, "Delayed", "On time"))</f>
        <v>On time</v>
      </c>
      <c r="X1606" t="str">
        <f>IF(Flights[[#This Row],[Status]]&lt;&gt;"Delayed","", IF(Flights[[#This Row],[Arrival Delay]]&gt;120, "Severe", IF(Flights[[#This Row],[Arrival Delay]]&gt;60, "Major", "Moderate")))</f>
        <v/>
      </c>
      <c r="Y1606" t="b">
        <v>0</v>
      </c>
      <c r="AA1606" t="str">
        <f>IF(OR(AND(Flights[[#This Row],[Status]]="Cancelled", Flights[[#This Row],[Cancellation Reason]]="Airline/Carrier"), Flights[[#This Row],[Delay Type]]="Severe"), "Yes", "No")</f>
        <v>No</v>
      </c>
    </row>
    <row r="1607" spans="1:27" x14ac:dyDescent="0.3">
      <c r="A1607" s="3">
        <v>42128</v>
      </c>
      <c r="B1607" s="22">
        <f>WEEKNUM(Flights[[#This Row],[Date]], 1)</f>
        <v>19</v>
      </c>
      <c r="C1607" s="22">
        <f>WEEKDAY(Flights[[#This Row],[Date]],1)</f>
        <v>2</v>
      </c>
      <c r="D1607" t="s">
        <v>1262</v>
      </c>
      <c r="E1607" t="s">
        <v>1995</v>
      </c>
      <c r="F1607" t="s">
        <v>0</v>
      </c>
      <c r="G1607" t="s">
        <v>290</v>
      </c>
      <c r="H1607" t="str">
        <f>_xlfn.XLOOKUP(Flights[[#This Row],[Destination]], Airports!$A$2:$A$78, Airports!$D$2:$D$78)</f>
        <v>Houston</v>
      </c>
      <c r="I1607" t="str" cm="1">
        <f t="array" ref="I1607">_xlfn.XLOOKUP(Flights[[#This Row],[Destination]],_xlfn._TRO_TRAILING( Airports!A:A),_xlfn._TRO_TRAILING( Airports!E:E), "Not found")</f>
        <v>TX</v>
      </c>
      <c r="J1607" s="1">
        <v>0.58680555555555558</v>
      </c>
      <c r="K1607" s="22">
        <f>HOUR(Flights[[#This Row],[Scheduled Departure]])</f>
        <v>14</v>
      </c>
      <c r="L1607" s="1">
        <v>0.58333333333333337</v>
      </c>
      <c r="M1607">
        <f>(L1607-J1607)*24*60</f>
        <v>-4.9999999999999822</v>
      </c>
      <c r="N1607" s="16">
        <f>Flights[[#This Row],[Length (min)]]/60</f>
        <v>2.8666666666666667</v>
      </c>
      <c r="O1607">
        <v>172</v>
      </c>
      <c r="P1607">
        <v>1390</v>
      </c>
      <c r="Q1607" s="18">
        <f>IFERROR(Flights[[#This Row],[Distance]]/Flights[[#This Row],[Length (hr)]], "")</f>
        <v>484.88372093023253</v>
      </c>
      <c r="R1607" s="1">
        <v>0.80208333333333337</v>
      </c>
      <c r="S1607" s="1" t="str">
        <f>IF(Flights[[#This Row],[Length (hr)]]&lt;2, "No meal", IF(Flights[[#This Row],[Length (hr)]]&lt;3.5, "Light meal", "Full meal"))</f>
        <v>Light meal</v>
      </c>
      <c r="T1607" s="1" t="str">
        <f>IF(AND(Flights[[#This Row],[Airline]]="US Airways", Flights[[#This Row],[Meal]]="Full Meal"), "Yes", "No")</f>
        <v>No</v>
      </c>
      <c r="U1607" s="1">
        <v>0.78611111111111109</v>
      </c>
      <c r="V1607">
        <v>-23</v>
      </c>
      <c r="W1607" s="1" t="str">
        <f>IF(Flights[[#This Row],[Arrival Delay]] = "", "Cancelled", IF(Flights[[#This Row],[Arrival Delay]]&gt;15, "Delayed", "On time"))</f>
        <v>On time</v>
      </c>
      <c r="X1607" t="str">
        <f>IF(Flights[[#This Row],[Status]]&lt;&gt;"Delayed","", IF(Flights[[#This Row],[Arrival Delay]]&gt;120, "Severe", IF(Flights[[#This Row],[Arrival Delay]]&gt;60, "Major", "Moderate")))</f>
        <v/>
      </c>
      <c r="Y1607" t="b">
        <v>0</v>
      </c>
      <c r="AA1607" t="str">
        <f>IF(OR(AND(Flights[[#This Row],[Status]]="Cancelled", Flights[[#This Row],[Cancellation Reason]]="Airline/Carrier"), Flights[[#This Row],[Delay Type]]="Severe"), "Yes", "No")</f>
        <v>No</v>
      </c>
    </row>
    <row r="1608" spans="1:27" x14ac:dyDescent="0.3">
      <c r="A1608" s="3">
        <v>42128</v>
      </c>
      <c r="B1608" s="22">
        <f>WEEKNUM(Flights[[#This Row],[Date]], 1)</f>
        <v>19</v>
      </c>
      <c r="C1608" s="22">
        <f>WEEKDAY(Flights[[#This Row],[Date]],1)</f>
        <v>2</v>
      </c>
      <c r="D1608" t="s">
        <v>86</v>
      </c>
      <c r="E1608" t="s">
        <v>1987</v>
      </c>
      <c r="F1608" t="s">
        <v>0</v>
      </c>
      <c r="G1608" t="s">
        <v>17</v>
      </c>
      <c r="H1608" t="str">
        <f>_xlfn.XLOOKUP(Flights[[#This Row],[Destination]], Airports!$A$2:$A$78, Airports!$D$2:$D$78)</f>
        <v>Honolulu</v>
      </c>
      <c r="I1608" t="str" cm="1">
        <f t="array" ref="I1608">_xlfn.XLOOKUP(Flights[[#This Row],[Destination]],_xlfn._TRO_TRAILING( Airports!A:A),_xlfn._TRO_TRAILING( Airports!E:E), "Not found")</f>
        <v>HI</v>
      </c>
      <c r="J1608" s="1">
        <v>0.69791666666666663</v>
      </c>
      <c r="K1608" s="22">
        <f>HOUR(Flights[[#This Row],[Scheduled Departure]])</f>
        <v>16</v>
      </c>
      <c r="L1608" s="1">
        <v>0.69652777777777775</v>
      </c>
      <c r="M1608">
        <f>(L1608-J1608)*24*60</f>
        <v>-1.9999999999999929</v>
      </c>
      <c r="N1608" s="16">
        <f>Flights[[#This Row],[Length (min)]]/60</f>
        <v>5.916666666666667</v>
      </c>
      <c r="O1608">
        <v>355</v>
      </c>
      <c r="P1608">
        <v>2556</v>
      </c>
      <c r="Q1608" s="18">
        <f>IFERROR(Flights[[#This Row],[Distance]]/Flights[[#This Row],[Length (hr)]], "")</f>
        <v>432</v>
      </c>
      <c r="R1608" s="1">
        <v>0.81874999999999998</v>
      </c>
      <c r="S1608" s="1" t="str">
        <f>IF(Flights[[#This Row],[Length (hr)]]&lt;2, "No meal", IF(Flights[[#This Row],[Length (hr)]]&lt;3.5, "Light meal", "Full meal"))</f>
        <v>Full meal</v>
      </c>
      <c r="T1608" s="1" t="str">
        <f>IF(AND(Flights[[#This Row],[Airline]]="US Airways", Flights[[#This Row],[Meal]]="Full Meal"), "Yes", "No")</f>
        <v>No</v>
      </c>
      <c r="U1608" s="1">
        <v>0.81805555555555554</v>
      </c>
      <c r="V1608">
        <v>-1</v>
      </c>
      <c r="W1608" s="1" t="str">
        <f>IF(Flights[[#This Row],[Arrival Delay]] = "", "Cancelled", IF(Flights[[#This Row],[Arrival Delay]]&gt;15, "Delayed", "On time"))</f>
        <v>On time</v>
      </c>
      <c r="X1608" t="str">
        <f>IF(Flights[[#This Row],[Status]]&lt;&gt;"Delayed","", IF(Flights[[#This Row],[Arrival Delay]]&gt;120, "Severe", IF(Flights[[#This Row],[Arrival Delay]]&gt;60, "Major", "Moderate")))</f>
        <v/>
      </c>
      <c r="Y1608" t="b">
        <v>0</v>
      </c>
      <c r="AA1608" t="str">
        <f>IF(OR(AND(Flights[[#This Row],[Status]]="Cancelled", Flights[[#This Row],[Cancellation Reason]]="Airline/Carrier"), Flights[[#This Row],[Delay Type]]="Severe"), "Yes", "No")</f>
        <v>No</v>
      </c>
    </row>
    <row r="1609" spans="1:27" x14ac:dyDescent="0.3">
      <c r="A1609" s="3">
        <v>42128</v>
      </c>
      <c r="B1609" s="22">
        <f>WEEKNUM(Flights[[#This Row],[Date]], 1)</f>
        <v>19</v>
      </c>
      <c r="C1609" s="22">
        <f>WEEKDAY(Flights[[#This Row],[Date]],1)</f>
        <v>2</v>
      </c>
      <c r="D1609" t="s">
        <v>1094</v>
      </c>
      <c r="E1609" t="s">
        <v>1994</v>
      </c>
      <c r="F1609" t="s">
        <v>0</v>
      </c>
      <c r="G1609" t="s">
        <v>283</v>
      </c>
      <c r="H1609" t="str">
        <f>_xlfn.XLOOKUP(Flights[[#This Row],[Destination]], Airports!$A$2:$A$78, Airports!$D$2:$D$78)</f>
        <v>Fresno</v>
      </c>
      <c r="I1609" t="str" cm="1">
        <f t="array" ref="I1609">_xlfn.XLOOKUP(Flights[[#This Row],[Destination]],_xlfn._TRO_TRAILING( Airports!A:A),_xlfn._TRO_TRAILING( Airports!E:E), "Not found")</f>
        <v>CA</v>
      </c>
      <c r="J1609" s="1">
        <v>0.73611111111111116</v>
      </c>
      <c r="K1609" s="22">
        <f>HOUR(Flights[[#This Row],[Scheduled Departure]])</f>
        <v>17</v>
      </c>
      <c r="L1609" s="1">
        <v>0.74930555555555556</v>
      </c>
      <c r="M1609">
        <f>(L1609-J1609)*24*60</f>
        <v>18.999999999999932</v>
      </c>
      <c r="N1609" s="16">
        <f>Flights[[#This Row],[Length (min)]]/60</f>
        <v>0.91666666666666663</v>
      </c>
      <c r="O1609">
        <v>55</v>
      </c>
      <c r="P1609">
        <v>209</v>
      </c>
      <c r="Q1609" s="18">
        <f>IFERROR(Flights[[#This Row],[Distance]]/Flights[[#This Row],[Length (hr)]], "")</f>
        <v>228</v>
      </c>
      <c r="R1609" s="1">
        <v>0.77638888888888891</v>
      </c>
      <c r="S1609" s="1" t="str">
        <f>IF(Flights[[#This Row],[Length (hr)]]&lt;2, "No meal", IF(Flights[[#This Row],[Length (hr)]]&lt;3.5, "Light meal", "Full meal"))</f>
        <v>No meal</v>
      </c>
      <c r="T1609" s="1" t="str">
        <f>IF(AND(Flights[[#This Row],[Airline]]="US Airways", Flights[[#This Row],[Meal]]="Full Meal"), "Yes", "No")</f>
        <v>No</v>
      </c>
      <c r="U1609" s="1">
        <v>0.78749999999999998</v>
      </c>
      <c r="V1609">
        <v>16</v>
      </c>
      <c r="W1609" s="1" t="str">
        <f>IF(Flights[[#This Row],[Arrival Delay]] = "", "Cancelled", IF(Flights[[#This Row],[Arrival Delay]]&gt;15, "Delayed", "On time"))</f>
        <v>Delayed</v>
      </c>
      <c r="X1609" t="str">
        <f>IF(Flights[[#This Row],[Status]]&lt;&gt;"Delayed","", IF(Flights[[#This Row],[Arrival Delay]]&gt;120, "Severe", IF(Flights[[#This Row],[Arrival Delay]]&gt;60, "Major", "Moderate")))</f>
        <v>Moderate</v>
      </c>
      <c r="Y1609" t="b">
        <v>0</v>
      </c>
      <c r="AA1609" t="str">
        <f>IF(OR(AND(Flights[[#This Row],[Status]]="Cancelled", Flights[[#This Row],[Cancellation Reason]]="Airline/Carrier"), Flights[[#This Row],[Delay Type]]="Severe"), "Yes", "No")</f>
        <v>No</v>
      </c>
    </row>
    <row r="1610" spans="1:27" x14ac:dyDescent="0.3">
      <c r="A1610" s="3">
        <v>42128</v>
      </c>
      <c r="B1610" s="22">
        <f>WEEKNUM(Flights[[#This Row],[Date]], 1)</f>
        <v>19</v>
      </c>
      <c r="C1610" s="22">
        <f>WEEKDAY(Flights[[#This Row],[Date]],1)</f>
        <v>2</v>
      </c>
      <c r="D1610" t="s">
        <v>1327</v>
      </c>
      <c r="E1610" t="s">
        <v>1995</v>
      </c>
      <c r="F1610" t="s">
        <v>0</v>
      </c>
      <c r="G1610" t="s">
        <v>316</v>
      </c>
      <c r="H1610" t="str">
        <f>_xlfn.XLOOKUP(Flights[[#This Row],[Destination]], Airports!$A$2:$A$78, Airports!$D$2:$D$78)</f>
        <v>New Orleans</v>
      </c>
      <c r="I1610" t="str" cm="1">
        <f t="array" ref="I1610">_xlfn.XLOOKUP(Flights[[#This Row],[Destination]],_xlfn._TRO_TRAILING( Airports!A:A),_xlfn._TRO_TRAILING( Airports!E:E), "Not found")</f>
        <v>LA</v>
      </c>
      <c r="J1610" s="1">
        <v>0.76388888888888884</v>
      </c>
      <c r="K1610" s="22">
        <f>HOUR(Flights[[#This Row],[Scheduled Departure]])</f>
        <v>18</v>
      </c>
      <c r="L1610" s="1">
        <v>0.76111111111111107</v>
      </c>
      <c r="M1610">
        <f>(L1610-J1610)*24*60</f>
        <v>-3.9999999999999858</v>
      </c>
      <c r="N1610" s="16">
        <f>Flights[[#This Row],[Length (min)]]/60</f>
        <v>3.4</v>
      </c>
      <c r="O1610">
        <v>204</v>
      </c>
      <c r="P1610">
        <v>1670</v>
      </c>
      <c r="Q1610" s="18">
        <f>IFERROR(Flights[[#This Row],[Distance]]/Flights[[#This Row],[Length (hr)]], "")</f>
        <v>491.1764705882353</v>
      </c>
      <c r="R1610" s="1">
        <v>0.99652777777777779</v>
      </c>
      <c r="S1610" s="1" t="str">
        <f>IF(Flights[[#This Row],[Length (hr)]]&lt;2, "No meal", IF(Flights[[#This Row],[Length (hr)]]&lt;3.5, "Light meal", "Full meal"))</f>
        <v>Light meal</v>
      </c>
      <c r="T1610" s="1" t="str">
        <f>IF(AND(Flights[[#This Row],[Airline]]="US Airways", Flights[[#This Row],[Meal]]="Full Meal"), "Yes", "No")</f>
        <v>No</v>
      </c>
      <c r="U1610" s="1">
        <v>0.98611111111111116</v>
      </c>
      <c r="V1610">
        <v>-15</v>
      </c>
      <c r="W1610" s="1" t="str">
        <f>IF(Flights[[#This Row],[Arrival Delay]] = "", "Cancelled", IF(Flights[[#This Row],[Arrival Delay]]&gt;15, "Delayed", "On time"))</f>
        <v>On time</v>
      </c>
      <c r="X1610" t="str">
        <f>IF(Flights[[#This Row],[Status]]&lt;&gt;"Delayed","", IF(Flights[[#This Row],[Arrival Delay]]&gt;120, "Severe", IF(Flights[[#This Row],[Arrival Delay]]&gt;60, "Major", "Moderate")))</f>
        <v/>
      </c>
      <c r="Y1610" t="b">
        <v>0</v>
      </c>
      <c r="AA1610" t="str">
        <f>IF(OR(AND(Flights[[#This Row],[Status]]="Cancelled", Flights[[#This Row],[Cancellation Reason]]="Airline/Carrier"), Flights[[#This Row],[Delay Type]]="Severe"), "Yes", "No")</f>
        <v>No</v>
      </c>
    </row>
    <row r="1611" spans="1:27" x14ac:dyDescent="0.3">
      <c r="A1611" s="3">
        <v>42128</v>
      </c>
      <c r="B1611" s="22">
        <f>WEEKNUM(Flights[[#This Row],[Date]], 1)</f>
        <v>19</v>
      </c>
      <c r="C1611" s="22">
        <f>WEEKDAY(Flights[[#This Row],[Date]],1)</f>
        <v>2</v>
      </c>
      <c r="D1611" t="s">
        <v>1328</v>
      </c>
      <c r="E1611" t="s">
        <v>1995</v>
      </c>
      <c r="F1611" t="s">
        <v>0</v>
      </c>
      <c r="G1611" t="s">
        <v>349</v>
      </c>
      <c r="H1611" t="str">
        <f>_xlfn.XLOOKUP(Flights[[#This Row],[Destination]], Airports!$A$2:$A$78, Airports!$D$2:$D$78)</f>
        <v>Salt Lake City</v>
      </c>
      <c r="I1611" t="str" cm="1">
        <f t="array" ref="I1611">_xlfn.XLOOKUP(Flights[[#This Row],[Destination]],_xlfn._TRO_TRAILING( Airports!A:A),_xlfn._TRO_TRAILING( Airports!E:E), "Not found")</f>
        <v>UT</v>
      </c>
      <c r="J1611" s="1">
        <v>0.76736111111111116</v>
      </c>
      <c r="K1611" s="22">
        <f>HOUR(Flights[[#This Row],[Scheduled Departure]])</f>
        <v>18</v>
      </c>
      <c r="L1611" s="1">
        <v>0.76944444444444449</v>
      </c>
      <c r="M1611">
        <f>(L1611-J1611)*24*60</f>
        <v>2.9999999999999893</v>
      </c>
      <c r="N1611" s="16">
        <f>Flights[[#This Row],[Length (min)]]/60</f>
        <v>1.6</v>
      </c>
      <c r="O1611">
        <v>96</v>
      </c>
      <c r="P1611">
        <v>590</v>
      </c>
      <c r="Q1611" s="18">
        <f>IFERROR(Flights[[#This Row],[Distance]]/Flights[[#This Row],[Length (hr)]], "")</f>
        <v>368.75</v>
      </c>
      <c r="R1611" s="1">
        <v>0.87847222222222221</v>
      </c>
      <c r="S1611" s="1" t="str">
        <f>IF(Flights[[#This Row],[Length (hr)]]&lt;2, "No meal", IF(Flights[[#This Row],[Length (hr)]]&lt;3.5, "Light meal", "Full meal"))</f>
        <v>No meal</v>
      </c>
      <c r="T1611" s="1" t="str">
        <f>IF(AND(Flights[[#This Row],[Airline]]="US Airways", Flights[[#This Row],[Meal]]="Full Meal"), "Yes", "No")</f>
        <v>No</v>
      </c>
      <c r="U1611" s="1">
        <v>0.87777777777777777</v>
      </c>
      <c r="V1611">
        <v>-1</v>
      </c>
      <c r="W1611" s="1" t="str">
        <f>IF(Flights[[#This Row],[Arrival Delay]] = "", "Cancelled", IF(Flights[[#This Row],[Arrival Delay]]&gt;15, "Delayed", "On time"))</f>
        <v>On time</v>
      </c>
      <c r="X1611" t="str">
        <f>IF(Flights[[#This Row],[Status]]&lt;&gt;"Delayed","", IF(Flights[[#This Row],[Arrival Delay]]&gt;120, "Severe", IF(Flights[[#This Row],[Arrival Delay]]&gt;60, "Major", "Moderate")))</f>
        <v/>
      </c>
      <c r="Y1611" t="b">
        <v>0</v>
      </c>
      <c r="AA1611" t="str">
        <f>IF(OR(AND(Flights[[#This Row],[Status]]="Cancelled", Flights[[#This Row],[Cancellation Reason]]="Airline/Carrier"), Flights[[#This Row],[Delay Type]]="Severe"), "Yes", "No")</f>
        <v>No</v>
      </c>
    </row>
    <row r="1612" spans="1:27" x14ac:dyDescent="0.3">
      <c r="A1612" s="3">
        <v>42128</v>
      </c>
      <c r="B1612" s="22">
        <f>WEEKNUM(Flights[[#This Row],[Date]], 1)</f>
        <v>19</v>
      </c>
      <c r="C1612" s="22">
        <f>WEEKDAY(Flights[[#This Row],[Date]],1)</f>
        <v>2</v>
      </c>
      <c r="D1612" t="s">
        <v>1393</v>
      </c>
      <c r="E1612" t="s">
        <v>1989</v>
      </c>
      <c r="F1612" t="s">
        <v>0</v>
      </c>
      <c r="G1612" t="s">
        <v>344</v>
      </c>
      <c r="H1612" t="str">
        <f>_xlfn.XLOOKUP(Flights[[#This Row],[Destination]], Airports!$A$2:$A$78, Airports!$D$2:$D$78)</f>
        <v>Seattle</v>
      </c>
      <c r="I1612" t="str" cm="1">
        <f t="array" ref="I1612">_xlfn.XLOOKUP(Flights[[#This Row],[Destination]],_xlfn._TRO_TRAILING( Airports!A:A),_xlfn._TRO_TRAILING( Airports!E:E), "Not found")</f>
        <v>WA</v>
      </c>
      <c r="J1612" s="1">
        <v>0.78819444444444442</v>
      </c>
      <c r="K1612" s="22">
        <f>HOUR(Flights[[#This Row],[Scheduled Departure]])</f>
        <v>18</v>
      </c>
      <c r="L1612" s="1">
        <v>0.78541666666666665</v>
      </c>
      <c r="M1612">
        <f>(L1612-J1612)*24*60</f>
        <v>-3.9999999999999858</v>
      </c>
      <c r="N1612" s="16">
        <f>Flights[[#This Row],[Length (min)]]/60</f>
        <v>2.7166666666666668</v>
      </c>
      <c r="O1612">
        <v>163</v>
      </c>
      <c r="P1612">
        <v>954</v>
      </c>
      <c r="Q1612" s="18">
        <f>IFERROR(Flights[[#This Row],[Distance]]/Flights[[#This Row],[Length (hr)]], "")</f>
        <v>351.16564417177915</v>
      </c>
      <c r="R1612" s="1">
        <v>0.89722222222222225</v>
      </c>
      <c r="S1612" s="1" t="str">
        <f>IF(Flights[[#This Row],[Length (hr)]]&lt;2, "No meal", IF(Flights[[#This Row],[Length (hr)]]&lt;3.5, "Light meal", "Full meal"))</f>
        <v>Light meal</v>
      </c>
      <c r="T1612" s="1" t="str">
        <f>IF(AND(Flights[[#This Row],[Airline]]="US Airways", Flights[[#This Row],[Meal]]="Full Meal"), "Yes", "No")</f>
        <v>No</v>
      </c>
      <c r="U1612" s="1">
        <v>0.89861111111111114</v>
      </c>
      <c r="V1612">
        <v>2</v>
      </c>
      <c r="W1612" s="1" t="str">
        <f>IF(Flights[[#This Row],[Arrival Delay]] = "", "Cancelled", IF(Flights[[#This Row],[Arrival Delay]]&gt;15, "Delayed", "On time"))</f>
        <v>On time</v>
      </c>
      <c r="X1612" t="str">
        <f>IF(Flights[[#This Row],[Status]]&lt;&gt;"Delayed","", IF(Flights[[#This Row],[Arrival Delay]]&gt;120, "Severe", IF(Flights[[#This Row],[Arrival Delay]]&gt;60, "Major", "Moderate")))</f>
        <v/>
      </c>
      <c r="Y1612" t="b">
        <v>0</v>
      </c>
      <c r="AA1612" t="str">
        <f>IF(OR(AND(Flights[[#This Row],[Status]]="Cancelled", Flights[[#This Row],[Cancellation Reason]]="Airline/Carrier"), Flights[[#This Row],[Delay Type]]="Severe"), "Yes", "No")</f>
        <v>No</v>
      </c>
    </row>
    <row r="1613" spans="1:27" x14ac:dyDescent="0.3">
      <c r="A1613" s="3">
        <v>42128</v>
      </c>
      <c r="B1613" s="22">
        <f>WEEKNUM(Flights[[#This Row],[Date]], 1)</f>
        <v>19</v>
      </c>
      <c r="C1613" s="22">
        <f>WEEKDAY(Flights[[#This Row],[Date]],1)</f>
        <v>2</v>
      </c>
      <c r="D1613" t="s">
        <v>1018</v>
      </c>
      <c r="E1613" t="s">
        <v>1989</v>
      </c>
      <c r="F1613" t="s">
        <v>0</v>
      </c>
      <c r="G1613" t="s">
        <v>314</v>
      </c>
      <c r="H1613" t="str">
        <f>_xlfn.XLOOKUP(Flights[[#This Row],[Destination]], Airports!$A$2:$A$78, Airports!$D$2:$D$78)</f>
        <v>Minneapolis</v>
      </c>
      <c r="I1613" t="str" cm="1">
        <f t="array" ref="I1613">_xlfn.XLOOKUP(Flights[[#This Row],[Destination]],_xlfn._TRO_TRAILING( Airports!A:A),_xlfn._TRO_TRAILING( Airports!E:E), "Not found")</f>
        <v>MN</v>
      </c>
      <c r="J1613" s="1">
        <v>0.79097222222222219</v>
      </c>
      <c r="K1613" s="22">
        <f>HOUR(Flights[[#This Row],[Scheduled Departure]])</f>
        <v>18</v>
      </c>
      <c r="L1613" s="1">
        <v>0.78888888888888886</v>
      </c>
      <c r="M1613">
        <f>(L1613-J1613)*24*60</f>
        <v>-2.9999999999999893</v>
      </c>
      <c r="N1613" s="16">
        <f>Flights[[#This Row],[Length (min)]]/60</f>
        <v>3.3166666666666669</v>
      </c>
      <c r="O1613">
        <v>199</v>
      </c>
      <c r="P1613">
        <v>1535</v>
      </c>
      <c r="Q1613" s="18">
        <f>IFERROR(Flights[[#This Row],[Distance]]/Flights[[#This Row],[Length (hr)]], "")</f>
        <v>462.81407035175874</v>
      </c>
      <c r="R1613" s="1">
        <v>2.361111111111111E-2</v>
      </c>
      <c r="S1613" s="1" t="str">
        <f>IF(Flights[[#This Row],[Length (hr)]]&lt;2, "No meal", IF(Flights[[#This Row],[Length (hr)]]&lt;3.5, "Light meal", "Full meal"))</f>
        <v>Light meal</v>
      </c>
      <c r="T1613" s="1" t="str">
        <f>IF(AND(Flights[[#This Row],[Airline]]="US Airways", Flights[[#This Row],[Meal]]="Full Meal"), "Yes", "No")</f>
        <v>No</v>
      </c>
      <c r="U1613" s="1">
        <v>1.0416666666666666E-2</v>
      </c>
      <c r="V1613">
        <v>-19</v>
      </c>
      <c r="W1613" s="1" t="str">
        <f>IF(Flights[[#This Row],[Arrival Delay]] = "", "Cancelled", IF(Flights[[#This Row],[Arrival Delay]]&gt;15, "Delayed", "On time"))</f>
        <v>On time</v>
      </c>
      <c r="X1613" t="str">
        <f>IF(Flights[[#This Row],[Status]]&lt;&gt;"Delayed","", IF(Flights[[#This Row],[Arrival Delay]]&gt;120, "Severe", IF(Flights[[#This Row],[Arrival Delay]]&gt;60, "Major", "Moderate")))</f>
        <v/>
      </c>
      <c r="Y1613" t="b">
        <v>0</v>
      </c>
      <c r="AA1613" t="str">
        <f>IF(OR(AND(Flights[[#This Row],[Status]]="Cancelled", Flights[[#This Row],[Cancellation Reason]]="Airline/Carrier"), Flights[[#This Row],[Delay Type]]="Severe"), "Yes", "No")</f>
        <v>No</v>
      </c>
    </row>
    <row r="1614" spans="1:27" x14ac:dyDescent="0.3">
      <c r="A1614" s="3">
        <v>42128</v>
      </c>
      <c r="B1614" s="22">
        <f>WEEKNUM(Flights[[#This Row],[Date]], 1)</f>
        <v>19</v>
      </c>
      <c r="C1614" s="22">
        <f>WEEKDAY(Flights[[#This Row],[Date]],1)</f>
        <v>2</v>
      </c>
      <c r="D1614" t="s">
        <v>674</v>
      </c>
      <c r="E1614" t="s">
        <v>1989</v>
      </c>
      <c r="F1614" t="s">
        <v>0</v>
      </c>
      <c r="G1614" t="s">
        <v>12</v>
      </c>
      <c r="H1614" t="str">
        <f>_xlfn.XLOOKUP(Flights[[#This Row],[Destination]], Airports!$A$2:$A$78, Airports!$D$2:$D$78)</f>
        <v>New York</v>
      </c>
      <c r="I1614" t="str" cm="1">
        <f t="array" ref="I1614">_xlfn.XLOOKUP(Flights[[#This Row],[Destination]],_xlfn._TRO_TRAILING( Airports!A:A),_xlfn._TRO_TRAILING( Airports!E:E), "Not found")</f>
        <v>NY</v>
      </c>
      <c r="J1614" s="1">
        <v>0.95486111111111116</v>
      </c>
      <c r="K1614" s="22">
        <f>HOUR(Flights[[#This Row],[Scheduled Departure]])</f>
        <v>22</v>
      </c>
      <c r="L1614" s="1">
        <v>0.9506944444444444</v>
      </c>
      <c r="M1614">
        <f>(L1614-J1614)*24*60</f>
        <v>-6.0000000000001386</v>
      </c>
      <c r="N1614" s="16">
        <f>Flights[[#This Row],[Length (min)]]/60</f>
        <v>5.4666666666666668</v>
      </c>
      <c r="O1614">
        <v>328</v>
      </c>
      <c r="P1614">
        <v>2475</v>
      </c>
      <c r="Q1614" s="18">
        <f>IFERROR(Flights[[#This Row],[Distance]]/Flights[[#This Row],[Length (hr)]], "")</f>
        <v>452.7439024390244</v>
      </c>
      <c r="R1614" s="1">
        <v>0.31111111111111112</v>
      </c>
      <c r="S1614" s="1" t="str">
        <f>IF(Flights[[#This Row],[Length (hr)]]&lt;2, "No meal", IF(Flights[[#This Row],[Length (hr)]]&lt;3.5, "Light meal", "Full meal"))</f>
        <v>Full meal</v>
      </c>
      <c r="T1614" s="1" t="str">
        <f>IF(AND(Flights[[#This Row],[Airline]]="US Airways", Flights[[#This Row],[Meal]]="Full Meal"), "Yes", "No")</f>
        <v>No</v>
      </c>
      <c r="U1614" s="1">
        <v>0.3034722222222222</v>
      </c>
      <c r="V1614">
        <v>-11</v>
      </c>
      <c r="W1614" s="1" t="str">
        <f>IF(Flights[[#This Row],[Arrival Delay]] = "", "Cancelled", IF(Flights[[#This Row],[Arrival Delay]]&gt;15, "Delayed", "On time"))</f>
        <v>On time</v>
      </c>
      <c r="X1614" t="str">
        <f>IF(Flights[[#This Row],[Status]]&lt;&gt;"Delayed","", IF(Flights[[#This Row],[Arrival Delay]]&gt;120, "Severe", IF(Flights[[#This Row],[Arrival Delay]]&gt;60, "Major", "Moderate")))</f>
        <v/>
      </c>
      <c r="Y1614" t="b">
        <v>0</v>
      </c>
      <c r="AA1614" t="str">
        <f>IF(OR(AND(Flights[[#This Row],[Status]]="Cancelled", Flights[[#This Row],[Cancellation Reason]]="Airline/Carrier"), Flights[[#This Row],[Delay Type]]="Severe"), "Yes", "No")</f>
        <v>No</v>
      </c>
    </row>
    <row r="1615" spans="1:27" x14ac:dyDescent="0.3">
      <c r="A1615" s="3">
        <v>42129</v>
      </c>
      <c r="B1615" s="22">
        <f>WEEKNUM(Flights[[#This Row],[Date]], 1)</f>
        <v>19</v>
      </c>
      <c r="C1615" s="22">
        <f>WEEKDAY(Flights[[#This Row],[Date]],1)</f>
        <v>3</v>
      </c>
      <c r="D1615" t="s">
        <v>384</v>
      </c>
      <c r="E1615" t="s">
        <v>1993</v>
      </c>
      <c r="F1615" t="s">
        <v>0</v>
      </c>
      <c r="G1615" t="s">
        <v>15</v>
      </c>
      <c r="H1615" t="str">
        <f>_xlfn.XLOOKUP(Flights[[#This Row],[Destination]], Airports!$A$2:$A$78, Airports!$D$2:$D$78)</f>
        <v>Las Vegas</v>
      </c>
      <c r="I1615" t="str" cm="1">
        <f t="array" ref="I1615">_xlfn.XLOOKUP(Flights[[#This Row],[Destination]],_xlfn._TRO_TRAILING( Airports!A:A),_xlfn._TRO_TRAILING( Airports!E:E), "Not found")</f>
        <v>NV</v>
      </c>
      <c r="J1615" s="1">
        <v>0.2673611111111111</v>
      </c>
      <c r="K1615" s="22">
        <f>HOUR(Flights[[#This Row],[Scheduled Departure]])</f>
        <v>6</v>
      </c>
      <c r="L1615" s="1">
        <v>0.26527777777777778</v>
      </c>
      <c r="M1615">
        <f>(L1615-J1615)*24*60</f>
        <v>-2.9999999999999893</v>
      </c>
      <c r="N1615" s="16">
        <f>Flights[[#This Row],[Length (min)]]/60</f>
        <v>1.0333333333333334</v>
      </c>
      <c r="O1615">
        <v>62</v>
      </c>
      <c r="P1615">
        <v>236</v>
      </c>
      <c r="Q1615" s="18">
        <f>IFERROR(Flights[[#This Row],[Distance]]/Flights[[#This Row],[Length (hr)]], "")</f>
        <v>228.38709677419354</v>
      </c>
      <c r="R1615" s="1">
        <v>0.31388888888888888</v>
      </c>
      <c r="S1615" s="1" t="str">
        <f>IF(Flights[[#This Row],[Length (hr)]]&lt;2, "No meal", IF(Flights[[#This Row],[Length (hr)]]&lt;3.5, "Light meal", "Full meal"))</f>
        <v>No meal</v>
      </c>
      <c r="T1615" s="1" t="str">
        <f>IF(AND(Flights[[#This Row],[Airline]]="US Airways", Flights[[#This Row],[Meal]]="Full Meal"), "Yes", "No")</f>
        <v>No</v>
      </c>
      <c r="U1615" s="1">
        <v>0.30833333333333335</v>
      </c>
      <c r="V1615">
        <v>-8</v>
      </c>
      <c r="W1615" s="1" t="str">
        <f>IF(Flights[[#This Row],[Arrival Delay]] = "", "Cancelled", IF(Flights[[#This Row],[Arrival Delay]]&gt;15, "Delayed", "On time"))</f>
        <v>On time</v>
      </c>
      <c r="X1615" t="str">
        <f>IF(Flights[[#This Row],[Status]]&lt;&gt;"Delayed","", IF(Flights[[#This Row],[Arrival Delay]]&gt;120, "Severe", IF(Flights[[#This Row],[Arrival Delay]]&gt;60, "Major", "Moderate")))</f>
        <v/>
      </c>
      <c r="Y1615" t="b">
        <v>0</v>
      </c>
      <c r="AA1615" t="str">
        <f>IF(OR(AND(Flights[[#This Row],[Status]]="Cancelled", Flights[[#This Row],[Cancellation Reason]]="Airline/Carrier"), Flights[[#This Row],[Delay Type]]="Severe"), "Yes", "No")</f>
        <v>No</v>
      </c>
    </row>
    <row r="1616" spans="1:27" x14ac:dyDescent="0.3">
      <c r="A1616" s="3">
        <v>42129</v>
      </c>
      <c r="B1616" s="22">
        <f>WEEKNUM(Flights[[#This Row],[Date]], 1)</f>
        <v>19</v>
      </c>
      <c r="C1616" s="22">
        <f>WEEKDAY(Flights[[#This Row],[Date]],1)</f>
        <v>3</v>
      </c>
      <c r="D1616" t="s">
        <v>1254</v>
      </c>
      <c r="E1616" t="s">
        <v>1990</v>
      </c>
      <c r="F1616" t="s">
        <v>0</v>
      </c>
      <c r="G1616" t="s">
        <v>15</v>
      </c>
      <c r="H1616" t="str">
        <f>_xlfn.XLOOKUP(Flights[[#This Row],[Destination]], Airports!$A$2:$A$78, Airports!$D$2:$D$78)</f>
        <v>Las Vegas</v>
      </c>
      <c r="I1616" t="str" cm="1">
        <f t="array" ref="I1616">_xlfn.XLOOKUP(Flights[[#This Row],[Destination]],_xlfn._TRO_TRAILING( Airports!A:A),_xlfn._TRO_TRAILING( Airports!E:E), "Not found")</f>
        <v>NV</v>
      </c>
      <c r="J1616" s="1">
        <v>0.28333333333333333</v>
      </c>
      <c r="K1616" s="22">
        <f>HOUR(Flights[[#This Row],[Scheduled Departure]])</f>
        <v>6</v>
      </c>
      <c r="L1616" s="1">
        <v>0.28055555555555556</v>
      </c>
      <c r="M1616">
        <f>(L1616-J1616)*24*60</f>
        <v>-3.9999999999999858</v>
      </c>
      <c r="N1616" s="16">
        <f>Flights[[#This Row],[Length (min)]]/60</f>
        <v>1.1333333333333333</v>
      </c>
      <c r="O1616">
        <v>68</v>
      </c>
      <c r="P1616">
        <v>236</v>
      </c>
      <c r="Q1616" s="18">
        <f>IFERROR(Flights[[#This Row],[Distance]]/Flights[[#This Row],[Length (hr)]], "")</f>
        <v>208.23529411764707</v>
      </c>
      <c r="R1616" s="1">
        <v>0.3347222222222222</v>
      </c>
      <c r="S1616" s="1" t="str">
        <f>IF(Flights[[#This Row],[Length (hr)]]&lt;2, "No meal", IF(Flights[[#This Row],[Length (hr)]]&lt;3.5, "Light meal", "Full meal"))</f>
        <v>No meal</v>
      </c>
      <c r="T1616" s="1" t="str">
        <f>IF(AND(Flights[[#This Row],[Airline]]="US Airways", Flights[[#This Row],[Meal]]="Full Meal"), "Yes", "No")</f>
        <v>No</v>
      </c>
      <c r="U1616" s="1">
        <v>0.32777777777777778</v>
      </c>
      <c r="V1616">
        <v>-10</v>
      </c>
      <c r="W1616" s="1" t="str">
        <f>IF(Flights[[#This Row],[Arrival Delay]] = "", "Cancelled", IF(Flights[[#This Row],[Arrival Delay]]&gt;15, "Delayed", "On time"))</f>
        <v>On time</v>
      </c>
      <c r="X1616" t="str">
        <f>IF(Flights[[#This Row],[Status]]&lt;&gt;"Delayed","", IF(Flights[[#This Row],[Arrival Delay]]&gt;120, "Severe", IF(Flights[[#This Row],[Arrival Delay]]&gt;60, "Major", "Moderate")))</f>
        <v/>
      </c>
      <c r="Y1616" t="b">
        <v>0</v>
      </c>
      <c r="AA1616" t="str">
        <f>IF(OR(AND(Flights[[#This Row],[Status]]="Cancelled", Flights[[#This Row],[Cancellation Reason]]="Airline/Carrier"), Flights[[#This Row],[Delay Type]]="Severe"), "Yes", "No")</f>
        <v>No</v>
      </c>
    </row>
    <row r="1617" spans="1:27" x14ac:dyDescent="0.3">
      <c r="A1617" s="3">
        <v>42129</v>
      </c>
      <c r="B1617" s="22">
        <f>WEEKNUM(Flights[[#This Row],[Date]], 1)</f>
        <v>19</v>
      </c>
      <c r="C1617" s="22">
        <f>WEEKDAY(Flights[[#This Row],[Date]],1)</f>
        <v>3</v>
      </c>
      <c r="D1617" t="s">
        <v>1226</v>
      </c>
      <c r="E1617" t="s">
        <v>1990</v>
      </c>
      <c r="F1617" t="s">
        <v>0</v>
      </c>
      <c r="G1617" t="s">
        <v>4</v>
      </c>
      <c r="H1617" t="str">
        <f>_xlfn.XLOOKUP(Flights[[#This Row],[Destination]], Airports!$A$2:$A$78, Airports!$D$2:$D$78)</f>
        <v>Chicago</v>
      </c>
      <c r="I1617" t="str" cm="1">
        <f t="array" ref="I1617">_xlfn.XLOOKUP(Flights[[#This Row],[Destination]],_xlfn._TRO_TRAILING( Airports!A:A),_xlfn._TRO_TRAILING( Airports!E:E), "Not found")</f>
        <v>IL</v>
      </c>
      <c r="J1617" s="1">
        <v>0.29166666666666669</v>
      </c>
      <c r="K1617" s="22">
        <f>HOUR(Flights[[#This Row],[Scheduled Departure]])</f>
        <v>7</v>
      </c>
      <c r="L1617" s="1">
        <v>0.30138888888888887</v>
      </c>
      <c r="M1617">
        <f>(L1617-J1617)*24*60</f>
        <v>13.99999999999995</v>
      </c>
      <c r="N1617" s="16">
        <f>Flights[[#This Row],[Length (min)]]/60</f>
        <v>3.9333333333333331</v>
      </c>
      <c r="O1617">
        <v>236</v>
      </c>
      <c r="P1617">
        <v>1744</v>
      </c>
      <c r="Q1617" s="18">
        <f>IFERROR(Flights[[#This Row],[Distance]]/Flights[[#This Row],[Length (hr)]], "")</f>
        <v>443.38983050847457</v>
      </c>
      <c r="R1617" s="1">
        <v>0.54583333333333328</v>
      </c>
      <c r="S1617" s="1" t="str">
        <f>IF(Flights[[#This Row],[Length (hr)]]&lt;2, "No meal", IF(Flights[[#This Row],[Length (hr)]]&lt;3.5, "Light meal", "Full meal"))</f>
        <v>Full meal</v>
      </c>
      <c r="T1617" s="1" t="str">
        <f>IF(AND(Flights[[#This Row],[Airline]]="US Airways", Flights[[#This Row],[Meal]]="Full Meal"), "Yes", "No")</f>
        <v>No</v>
      </c>
      <c r="U1617" s="1">
        <v>0.54861111111111116</v>
      </c>
      <c r="V1617">
        <v>4</v>
      </c>
      <c r="W1617" s="1" t="str">
        <f>IF(Flights[[#This Row],[Arrival Delay]] = "", "Cancelled", IF(Flights[[#This Row],[Arrival Delay]]&gt;15, "Delayed", "On time"))</f>
        <v>On time</v>
      </c>
      <c r="X1617" t="str">
        <f>IF(Flights[[#This Row],[Status]]&lt;&gt;"Delayed","", IF(Flights[[#This Row],[Arrival Delay]]&gt;120, "Severe", IF(Flights[[#This Row],[Arrival Delay]]&gt;60, "Major", "Moderate")))</f>
        <v/>
      </c>
      <c r="Y1617" t="b">
        <v>0</v>
      </c>
      <c r="AA1617" t="str">
        <f>IF(OR(AND(Flights[[#This Row],[Status]]="Cancelled", Flights[[#This Row],[Cancellation Reason]]="Airline/Carrier"), Flights[[#This Row],[Delay Type]]="Severe"), "Yes", "No")</f>
        <v>No</v>
      </c>
    </row>
    <row r="1618" spans="1:27" x14ac:dyDescent="0.3">
      <c r="A1618" s="3">
        <v>42129</v>
      </c>
      <c r="B1618" s="22">
        <f>WEEKNUM(Flights[[#This Row],[Date]], 1)</f>
        <v>19</v>
      </c>
      <c r="C1618" s="22">
        <f>WEEKDAY(Flights[[#This Row],[Date]],1)</f>
        <v>3</v>
      </c>
      <c r="D1618" t="s">
        <v>1288</v>
      </c>
      <c r="E1618" t="s">
        <v>1995</v>
      </c>
      <c r="F1618" t="s">
        <v>0</v>
      </c>
      <c r="G1618" t="s">
        <v>273</v>
      </c>
      <c r="H1618" t="str">
        <f>_xlfn.XLOOKUP(Flights[[#This Row],[Destination]], Airports!$A$2:$A$78, Airports!$D$2:$D$78)</f>
        <v>Denver</v>
      </c>
      <c r="I1618" t="str" cm="1">
        <f t="array" ref="I1618">_xlfn.XLOOKUP(Flights[[#This Row],[Destination]],_xlfn._TRO_TRAILING( Airports!A:A),_xlfn._TRO_TRAILING( Airports!E:E), "Not found")</f>
        <v>CO</v>
      </c>
      <c r="J1618" s="1">
        <v>0.33680555555555558</v>
      </c>
      <c r="K1618" s="22">
        <f>HOUR(Flights[[#This Row],[Scheduled Departure]])</f>
        <v>8</v>
      </c>
      <c r="L1618" s="1">
        <v>0.3347222222222222</v>
      </c>
      <c r="M1618">
        <f>(L1618-J1618)*24*60</f>
        <v>-3.0000000000000693</v>
      </c>
      <c r="N1618" s="16">
        <f>Flights[[#This Row],[Length (min)]]/60</f>
        <v>2.2333333333333334</v>
      </c>
      <c r="O1618">
        <v>134</v>
      </c>
      <c r="P1618">
        <v>862</v>
      </c>
      <c r="Q1618" s="18">
        <f>IFERROR(Flights[[#This Row],[Distance]]/Flights[[#This Row],[Length (hr)]], "")</f>
        <v>385.97014925373134</v>
      </c>
      <c r="R1618" s="1">
        <v>0.4861111111111111</v>
      </c>
      <c r="S1618" s="1" t="str">
        <f>IF(Flights[[#This Row],[Length (hr)]]&lt;2, "No meal", IF(Flights[[#This Row],[Length (hr)]]&lt;3.5, "Light meal", "Full meal"))</f>
        <v>Light meal</v>
      </c>
      <c r="T1618" s="1" t="str">
        <f>IF(AND(Flights[[#This Row],[Airline]]="US Airways", Flights[[#This Row],[Meal]]="Full Meal"), "Yes", "No")</f>
        <v>No</v>
      </c>
      <c r="U1618" s="1">
        <v>0.46944444444444444</v>
      </c>
      <c r="V1618">
        <v>-24</v>
      </c>
      <c r="W1618" s="1" t="str">
        <f>IF(Flights[[#This Row],[Arrival Delay]] = "", "Cancelled", IF(Flights[[#This Row],[Arrival Delay]]&gt;15, "Delayed", "On time"))</f>
        <v>On time</v>
      </c>
      <c r="X1618" t="str">
        <f>IF(Flights[[#This Row],[Status]]&lt;&gt;"Delayed","", IF(Flights[[#This Row],[Arrival Delay]]&gt;120, "Severe", IF(Flights[[#This Row],[Arrival Delay]]&gt;60, "Major", "Moderate")))</f>
        <v/>
      </c>
      <c r="Y1618" t="b">
        <v>0</v>
      </c>
      <c r="AA1618" t="str">
        <f>IF(OR(AND(Flights[[#This Row],[Status]]="Cancelled", Flights[[#This Row],[Cancellation Reason]]="Airline/Carrier"), Flights[[#This Row],[Delay Type]]="Severe"), "Yes", "No")</f>
        <v>No</v>
      </c>
    </row>
    <row r="1619" spans="1:27" x14ac:dyDescent="0.3">
      <c r="A1619" s="3">
        <v>42129</v>
      </c>
      <c r="B1619" s="22">
        <f>WEEKNUM(Flights[[#This Row],[Date]], 1)</f>
        <v>19</v>
      </c>
      <c r="C1619" s="22">
        <f>WEEKDAY(Flights[[#This Row],[Date]],1)</f>
        <v>3</v>
      </c>
      <c r="D1619" t="s">
        <v>1256</v>
      </c>
      <c r="E1619" t="s">
        <v>1990</v>
      </c>
      <c r="F1619" t="s">
        <v>0</v>
      </c>
      <c r="G1619" t="s">
        <v>9</v>
      </c>
      <c r="H1619" t="str">
        <f>_xlfn.XLOOKUP(Flights[[#This Row],[Destination]], Airports!$A$2:$A$78, Airports!$D$2:$D$78)</f>
        <v>San Francisco</v>
      </c>
      <c r="I1619" t="str" cm="1">
        <f t="array" ref="I1619">_xlfn.XLOOKUP(Flights[[#This Row],[Destination]],_xlfn._TRO_TRAILING( Airports!A:A),_xlfn._TRO_TRAILING( Airports!E:E), "Not found")</f>
        <v>CA</v>
      </c>
      <c r="J1619" s="1">
        <v>0.34375</v>
      </c>
      <c r="K1619" s="22">
        <f>HOUR(Flights[[#This Row],[Scheduled Departure]])</f>
        <v>8</v>
      </c>
      <c r="L1619" s="1">
        <v>0.34027777777777779</v>
      </c>
      <c r="M1619">
        <f>(L1619-J1619)*24*60</f>
        <v>-4.9999999999999822</v>
      </c>
      <c r="N1619" s="16">
        <f>Flights[[#This Row],[Length (min)]]/60</f>
        <v>1.65</v>
      </c>
      <c r="O1619">
        <v>99</v>
      </c>
      <c r="P1619">
        <v>337</v>
      </c>
      <c r="Q1619" s="18">
        <f>IFERROR(Flights[[#This Row],[Distance]]/Flights[[#This Row],[Length (hr)]], "")</f>
        <v>204.24242424242425</v>
      </c>
      <c r="R1619" s="1">
        <v>0.40625</v>
      </c>
      <c r="S1619" s="1" t="str">
        <f>IF(Flights[[#This Row],[Length (hr)]]&lt;2, "No meal", IF(Flights[[#This Row],[Length (hr)]]&lt;3.5, "Light meal", "Full meal"))</f>
        <v>No meal</v>
      </c>
      <c r="T1619" s="1" t="str">
        <f>IF(AND(Flights[[#This Row],[Airline]]="US Airways", Flights[[#This Row],[Meal]]="Full Meal"), "Yes", "No")</f>
        <v>No</v>
      </c>
      <c r="U1619" s="1">
        <v>0.40902777777777777</v>
      </c>
      <c r="V1619">
        <v>4</v>
      </c>
      <c r="W1619" s="1" t="str">
        <f>IF(Flights[[#This Row],[Arrival Delay]] = "", "Cancelled", IF(Flights[[#This Row],[Arrival Delay]]&gt;15, "Delayed", "On time"))</f>
        <v>On time</v>
      </c>
      <c r="X1619" t="str">
        <f>IF(Flights[[#This Row],[Status]]&lt;&gt;"Delayed","", IF(Flights[[#This Row],[Arrival Delay]]&gt;120, "Severe", IF(Flights[[#This Row],[Arrival Delay]]&gt;60, "Major", "Moderate")))</f>
        <v/>
      </c>
      <c r="Y1619" t="b">
        <v>0</v>
      </c>
      <c r="AA1619" t="str">
        <f>IF(OR(AND(Flights[[#This Row],[Status]]="Cancelled", Flights[[#This Row],[Cancellation Reason]]="Airline/Carrier"), Flights[[#This Row],[Delay Type]]="Severe"), "Yes", "No")</f>
        <v>No</v>
      </c>
    </row>
    <row r="1620" spans="1:27" x14ac:dyDescent="0.3">
      <c r="A1620" s="3">
        <v>42129</v>
      </c>
      <c r="B1620" s="22">
        <f>WEEKNUM(Flights[[#This Row],[Date]], 1)</f>
        <v>19</v>
      </c>
      <c r="C1620" s="22">
        <f>WEEKDAY(Flights[[#This Row],[Date]],1)</f>
        <v>3</v>
      </c>
      <c r="D1620" t="s">
        <v>1231</v>
      </c>
      <c r="E1620" t="s">
        <v>1994</v>
      </c>
      <c r="F1620" t="s">
        <v>0</v>
      </c>
      <c r="G1620" t="s">
        <v>349</v>
      </c>
      <c r="H1620" t="str">
        <f>_xlfn.XLOOKUP(Flights[[#This Row],[Destination]], Airports!$A$2:$A$78, Airports!$D$2:$D$78)</f>
        <v>Salt Lake City</v>
      </c>
      <c r="I1620" t="str" cm="1">
        <f t="array" ref="I1620">_xlfn.XLOOKUP(Flights[[#This Row],[Destination]],_xlfn._TRO_TRAILING( Airports!A:A),_xlfn._TRO_TRAILING( Airports!E:E), "Not found")</f>
        <v>UT</v>
      </c>
      <c r="J1620" s="1">
        <v>0.3576388888888889</v>
      </c>
      <c r="K1620" s="22">
        <f>HOUR(Flights[[#This Row],[Scheduled Departure]])</f>
        <v>8</v>
      </c>
      <c r="L1620" s="1">
        <v>0.35555555555555557</v>
      </c>
      <c r="M1620">
        <f>(L1620-J1620)*24*60</f>
        <v>-2.9999999999999893</v>
      </c>
      <c r="N1620" s="16">
        <f>Flights[[#This Row],[Length (min)]]/60</f>
        <v>1.6666666666666667</v>
      </c>
      <c r="O1620">
        <v>100</v>
      </c>
      <c r="P1620">
        <v>590</v>
      </c>
      <c r="Q1620" s="18">
        <f>IFERROR(Flights[[#This Row],[Distance]]/Flights[[#This Row],[Length (hr)]], "")</f>
        <v>354</v>
      </c>
      <c r="R1620" s="1">
        <v>0.47986111111111113</v>
      </c>
      <c r="S1620" s="1" t="str">
        <f>IF(Flights[[#This Row],[Length (hr)]]&lt;2, "No meal", IF(Flights[[#This Row],[Length (hr)]]&lt;3.5, "Light meal", "Full meal"))</f>
        <v>No meal</v>
      </c>
      <c r="T1620" s="1" t="str">
        <f>IF(AND(Flights[[#This Row],[Airline]]="US Airways", Flights[[#This Row],[Meal]]="Full Meal"), "Yes", "No")</f>
        <v>No</v>
      </c>
      <c r="U1620" s="1">
        <v>0.46666666666666667</v>
      </c>
      <c r="V1620">
        <v>-19</v>
      </c>
      <c r="W1620" s="1" t="str">
        <f>IF(Flights[[#This Row],[Arrival Delay]] = "", "Cancelled", IF(Flights[[#This Row],[Arrival Delay]]&gt;15, "Delayed", "On time"))</f>
        <v>On time</v>
      </c>
      <c r="X1620" t="str">
        <f>IF(Flights[[#This Row],[Status]]&lt;&gt;"Delayed","", IF(Flights[[#This Row],[Arrival Delay]]&gt;120, "Severe", IF(Flights[[#This Row],[Arrival Delay]]&gt;60, "Major", "Moderate")))</f>
        <v/>
      </c>
      <c r="Y1620" t="b">
        <v>0</v>
      </c>
      <c r="AA1620" t="str">
        <f>IF(OR(AND(Flights[[#This Row],[Status]]="Cancelled", Flights[[#This Row],[Cancellation Reason]]="Airline/Carrier"), Flights[[#This Row],[Delay Type]]="Severe"), "Yes", "No")</f>
        <v>No</v>
      </c>
    </row>
    <row r="1621" spans="1:27" x14ac:dyDescent="0.3">
      <c r="A1621" s="3">
        <v>42129</v>
      </c>
      <c r="B1621" s="22">
        <f>WEEKNUM(Flights[[#This Row],[Date]], 1)</f>
        <v>19</v>
      </c>
      <c r="C1621" s="22">
        <f>WEEKDAY(Flights[[#This Row],[Date]],1)</f>
        <v>3</v>
      </c>
      <c r="D1621" t="s">
        <v>135</v>
      </c>
      <c r="E1621" t="s">
        <v>1987</v>
      </c>
      <c r="F1621" t="s">
        <v>0</v>
      </c>
      <c r="G1621" t="s">
        <v>4</v>
      </c>
      <c r="H1621" t="str">
        <f>_xlfn.XLOOKUP(Flights[[#This Row],[Destination]], Airports!$A$2:$A$78, Airports!$D$2:$D$78)</f>
        <v>Chicago</v>
      </c>
      <c r="I1621" t="str" cm="1">
        <f t="array" ref="I1621">_xlfn.XLOOKUP(Flights[[#This Row],[Destination]],_xlfn._TRO_TRAILING( Airports!A:A),_xlfn._TRO_TRAILING( Airports!E:E), "Not found")</f>
        <v>IL</v>
      </c>
      <c r="J1621" s="1">
        <v>0.4</v>
      </c>
      <c r="K1621" s="22">
        <f>HOUR(Flights[[#This Row],[Scheduled Departure]])</f>
        <v>9</v>
      </c>
      <c r="L1621" s="1">
        <v>0.39861111111111114</v>
      </c>
      <c r="M1621">
        <f>(L1621-J1621)*24*60</f>
        <v>-1.9999999999999929</v>
      </c>
      <c r="N1621" s="16">
        <f>Flights[[#This Row],[Length (min)]]/60</f>
        <v>4.2666666666666666</v>
      </c>
      <c r="O1621">
        <v>256</v>
      </c>
      <c r="P1621">
        <v>1744</v>
      </c>
      <c r="Q1621" s="18">
        <f>IFERROR(Flights[[#This Row],[Distance]]/Flights[[#This Row],[Length (hr)]], "")</f>
        <v>408.75</v>
      </c>
      <c r="R1621" s="1">
        <v>0.65833333333333333</v>
      </c>
      <c r="S1621" s="1" t="str">
        <f>IF(Flights[[#This Row],[Length (hr)]]&lt;2, "No meal", IF(Flights[[#This Row],[Length (hr)]]&lt;3.5, "Light meal", "Full meal"))</f>
        <v>Full meal</v>
      </c>
      <c r="T1621" s="1" t="str">
        <f>IF(AND(Flights[[#This Row],[Airline]]="US Airways", Flights[[#This Row],[Meal]]="Full Meal"), "Yes", "No")</f>
        <v>No</v>
      </c>
      <c r="U1621" s="1">
        <v>0.65972222222222221</v>
      </c>
      <c r="V1621">
        <v>2</v>
      </c>
      <c r="W1621" s="1" t="str">
        <f>IF(Flights[[#This Row],[Arrival Delay]] = "", "Cancelled", IF(Flights[[#This Row],[Arrival Delay]]&gt;15, "Delayed", "On time"))</f>
        <v>On time</v>
      </c>
      <c r="X1621" t="str">
        <f>IF(Flights[[#This Row],[Status]]&lt;&gt;"Delayed","", IF(Flights[[#This Row],[Arrival Delay]]&gt;120, "Severe", IF(Flights[[#This Row],[Arrival Delay]]&gt;60, "Major", "Moderate")))</f>
        <v/>
      </c>
      <c r="Y1621" t="b">
        <v>0</v>
      </c>
      <c r="AA1621" t="str">
        <f>IF(OR(AND(Flights[[#This Row],[Status]]="Cancelled", Flights[[#This Row],[Cancellation Reason]]="Airline/Carrier"), Flights[[#This Row],[Delay Type]]="Severe"), "Yes", "No")</f>
        <v>No</v>
      </c>
    </row>
    <row r="1622" spans="1:27" x14ac:dyDescent="0.3">
      <c r="A1622" s="3">
        <v>42129</v>
      </c>
      <c r="B1622" s="22">
        <f>WEEKNUM(Flights[[#This Row],[Date]], 1)</f>
        <v>19</v>
      </c>
      <c r="C1622" s="22">
        <f>WEEKDAY(Flights[[#This Row],[Date]],1)</f>
        <v>3</v>
      </c>
      <c r="D1622" t="s">
        <v>458</v>
      </c>
      <c r="E1622" t="s">
        <v>1990</v>
      </c>
      <c r="F1622" t="s">
        <v>0</v>
      </c>
      <c r="G1622" t="s">
        <v>281</v>
      </c>
      <c r="H1622" t="str">
        <f>_xlfn.XLOOKUP(Flights[[#This Row],[Destination]], Airports!$A$2:$A$78, Airports!$D$2:$D$78)</f>
        <v>Newark</v>
      </c>
      <c r="I1622" t="str" cm="1">
        <f t="array" ref="I1622">_xlfn.XLOOKUP(Flights[[#This Row],[Destination]],_xlfn._TRO_TRAILING( Airports!A:A),_xlfn._TRO_TRAILING( Airports!E:E), "Not found")</f>
        <v>NJ</v>
      </c>
      <c r="J1622" s="1">
        <v>0.4201388888888889</v>
      </c>
      <c r="K1622" s="22">
        <f>HOUR(Flights[[#This Row],[Scheduled Departure]])</f>
        <v>10</v>
      </c>
      <c r="L1622" s="1">
        <v>0.41944444444444445</v>
      </c>
      <c r="M1622">
        <f>(L1622-J1622)*24*60</f>
        <v>-0.99999999999999645</v>
      </c>
      <c r="N1622" s="16">
        <f>Flights[[#This Row],[Length (min)]]/60</f>
        <v>5.3</v>
      </c>
      <c r="O1622">
        <v>318</v>
      </c>
      <c r="P1622">
        <v>2454</v>
      </c>
      <c r="Q1622" s="18">
        <f>IFERROR(Flights[[#This Row],[Distance]]/Flights[[#This Row],[Length (hr)]], "")</f>
        <v>463.01886792452831</v>
      </c>
      <c r="R1622" s="1">
        <v>0.77777777777777779</v>
      </c>
      <c r="S1622" s="1" t="str">
        <f>IF(Flights[[#This Row],[Length (hr)]]&lt;2, "No meal", IF(Flights[[#This Row],[Length (hr)]]&lt;3.5, "Light meal", "Full meal"))</f>
        <v>Full meal</v>
      </c>
      <c r="T1622" s="1" t="str">
        <f>IF(AND(Flights[[#This Row],[Airline]]="US Airways", Flights[[#This Row],[Meal]]="Full Meal"), "Yes", "No")</f>
        <v>No</v>
      </c>
      <c r="U1622" s="1">
        <v>0.76527777777777772</v>
      </c>
      <c r="V1622">
        <v>-18</v>
      </c>
      <c r="W1622" s="1" t="str">
        <f>IF(Flights[[#This Row],[Arrival Delay]] = "", "Cancelled", IF(Flights[[#This Row],[Arrival Delay]]&gt;15, "Delayed", "On time"))</f>
        <v>On time</v>
      </c>
      <c r="X1622" t="str">
        <f>IF(Flights[[#This Row],[Status]]&lt;&gt;"Delayed","", IF(Flights[[#This Row],[Arrival Delay]]&gt;120, "Severe", IF(Flights[[#This Row],[Arrival Delay]]&gt;60, "Major", "Moderate")))</f>
        <v/>
      </c>
      <c r="Y1622" t="b">
        <v>0</v>
      </c>
      <c r="AA1622" t="str">
        <f>IF(OR(AND(Flights[[#This Row],[Status]]="Cancelled", Flights[[#This Row],[Cancellation Reason]]="Airline/Carrier"), Flights[[#This Row],[Delay Type]]="Severe"), "Yes", "No")</f>
        <v>No</v>
      </c>
    </row>
    <row r="1623" spans="1:27" x14ac:dyDescent="0.3">
      <c r="A1623" s="3">
        <v>42129</v>
      </c>
      <c r="B1623" s="22">
        <f>WEEKNUM(Flights[[#This Row],[Date]], 1)</f>
        <v>19</v>
      </c>
      <c r="C1623" s="22">
        <f>WEEKDAY(Flights[[#This Row],[Date]],1)</f>
        <v>3</v>
      </c>
      <c r="D1623" t="s">
        <v>722</v>
      </c>
      <c r="E1623" t="s">
        <v>1994</v>
      </c>
      <c r="F1623" t="s">
        <v>0</v>
      </c>
      <c r="G1623" t="s">
        <v>321</v>
      </c>
      <c r="H1623" t="str">
        <f>_xlfn.XLOOKUP(Flights[[#This Row],[Destination]], Airports!$A$2:$A$78, Airports!$D$2:$D$78)</f>
        <v>Oklahoma City</v>
      </c>
      <c r="I1623" t="str" cm="1">
        <f t="array" ref="I1623">_xlfn.XLOOKUP(Flights[[#This Row],[Destination]],_xlfn._TRO_TRAILING( Airports!A:A),_xlfn._TRO_TRAILING( Airports!E:E), "Not found")</f>
        <v>OK</v>
      </c>
      <c r="J1623" s="1">
        <v>0.50416666666666665</v>
      </c>
      <c r="K1623" s="22">
        <f>HOUR(Flights[[#This Row],[Scheduled Departure]])</f>
        <v>12</v>
      </c>
      <c r="L1623" s="1">
        <v>0.49930555555555556</v>
      </c>
      <c r="M1623">
        <f>(L1623-J1623)*24*60</f>
        <v>-6.9999999999999751</v>
      </c>
      <c r="N1623" s="16">
        <f>Flights[[#This Row],[Length (min)]]/60</f>
        <v>2.85</v>
      </c>
      <c r="O1623">
        <v>171</v>
      </c>
      <c r="P1623">
        <v>1187</v>
      </c>
      <c r="Q1623" s="18">
        <f>IFERROR(Flights[[#This Row],[Distance]]/Flights[[#This Row],[Length (hr)]], "")</f>
        <v>416.49122807017545</v>
      </c>
      <c r="R1623" s="1">
        <v>0.70902777777777781</v>
      </c>
      <c r="S1623" s="1" t="str">
        <f>IF(Flights[[#This Row],[Length (hr)]]&lt;2, "No meal", IF(Flights[[#This Row],[Length (hr)]]&lt;3.5, "Light meal", "Full meal"))</f>
        <v>Light meal</v>
      </c>
      <c r="T1623" s="1" t="str">
        <f>IF(AND(Flights[[#This Row],[Airline]]="US Airways", Flights[[#This Row],[Meal]]="Full Meal"), "Yes", "No")</f>
        <v>No</v>
      </c>
      <c r="U1623" s="1">
        <v>0.70138888888888884</v>
      </c>
      <c r="V1623">
        <v>-11</v>
      </c>
      <c r="W1623" s="1" t="str">
        <f>IF(Flights[[#This Row],[Arrival Delay]] = "", "Cancelled", IF(Flights[[#This Row],[Arrival Delay]]&gt;15, "Delayed", "On time"))</f>
        <v>On time</v>
      </c>
      <c r="X1623" t="str">
        <f>IF(Flights[[#This Row],[Status]]&lt;&gt;"Delayed","", IF(Flights[[#This Row],[Arrival Delay]]&gt;120, "Severe", IF(Flights[[#This Row],[Arrival Delay]]&gt;60, "Major", "Moderate")))</f>
        <v/>
      </c>
      <c r="Y1623" t="b">
        <v>0</v>
      </c>
      <c r="AA1623" t="str">
        <f>IF(OR(AND(Flights[[#This Row],[Status]]="Cancelled", Flights[[#This Row],[Cancellation Reason]]="Airline/Carrier"), Flights[[#This Row],[Delay Type]]="Severe"), "Yes", "No")</f>
        <v>No</v>
      </c>
    </row>
    <row r="1624" spans="1:27" x14ac:dyDescent="0.3">
      <c r="A1624" s="3">
        <v>42129</v>
      </c>
      <c r="B1624" s="22">
        <f>WEEKNUM(Flights[[#This Row],[Date]], 1)</f>
        <v>19</v>
      </c>
      <c r="C1624" s="22">
        <f>WEEKDAY(Flights[[#This Row],[Date]],1)</f>
        <v>3</v>
      </c>
      <c r="D1624" t="s">
        <v>763</v>
      </c>
      <c r="E1624" t="s">
        <v>1990</v>
      </c>
      <c r="F1624" t="s">
        <v>0</v>
      </c>
      <c r="G1624" t="s">
        <v>4</v>
      </c>
      <c r="H1624" t="str">
        <f>_xlfn.XLOOKUP(Flights[[#This Row],[Destination]], Airports!$A$2:$A$78, Airports!$D$2:$D$78)</f>
        <v>Chicago</v>
      </c>
      <c r="I1624" t="str" cm="1">
        <f t="array" ref="I1624">_xlfn.XLOOKUP(Flights[[#This Row],[Destination]],_xlfn._TRO_TRAILING( Airports!A:A),_xlfn._TRO_TRAILING( Airports!E:E), "Not found")</f>
        <v>IL</v>
      </c>
      <c r="J1624" s="1">
        <v>0.53402777777777777</v>
      </c>
      <c r="K1624" s="22">
        <f>HOUR(Flights[[#This Row],[Scheduled Departure]])</f>
        <v>12</v>
      </c>
      <c r="L1624" s="1">
        <v>0.5395833333333333</v>
      </c>
      <c r="M1624">
        <f>(L1624-J1624)*24*60</f>
        <v>7.9999999999999716</v>
      </c>
      <c r="N1624" s="16">
        <f>Flights[[#This Row],[Length (min)]]/60</f>
        <v>4.0166666666666666</v>
      </c>
      <c r="O1624">
        <v>241</v>
      </c>
      <c r="P1624">
        <v>1744</v>
      </c>
      <c r="Q1624" s="18">
        <f>IFERROR(Flights[[#This Row],[Distance]]/Flights[[#This Row],[Length (hr)]], "")</f>
        <v>434.1908713692946</v>
      </c>
      <c r="R1624" s="1">
        <v>0.79374999999999996</v>
      </c>
      <c r="S1624" s="1" t="str">
        <f>IF(Flights[[#This Row],[Length (hr)]]&lt;2, "No meal", IF(Flights[[#This Row],[Length (hr)]]&lt;3.5, "Light meal", "Full meal"))</f>
        <v>Full meal</v>
      </c>
      <c r="T1624" s="1" t="str">
        <f>IF(AND(Flights[[#This Row],[Airline]]="US Airways", Flights[[#This Row],[Meal]]="Full Meal"), "Yes", "No")</f>
        <v>No</v>
      </c>
      <c r="U1624" s="1">
        <v>0.79027777777777775</v>
      </c>
      <c r="V1624">
        <v>-5</v>
      </c>
      <c r="W1624" s="1" t="str">
        <f>IF(Flights[[#This Row],[Arrival Delay]] = "", "Cancelled", IF(Flights[[#This Row],[Arrival Delay]]&gt;15, "Delayed", "On time"))</f>
        <v>On time</v>
      </c>
      <c r="X1624" t="str">
        <f>IF(Flights[[#This Row],[Status]]&lt;&gt;"Delayed","", IF(Flights[[#This Row],[Arrival Delay]]&gt;120, "Severe", IF(Flights[[#This Row],[Arrival Delay]]&gt;60, "Major", "Moderate")))</f>
        <v/>
      </c>
      <c r="Y1624" t="b">
        <v>0</v>
      </c>
      <c r="AA1624" t="str">
        <f>IF(OR(AND(Flights[[#This Row],[Status]]="Cancelled", Flights[[#This Row],[Cancellation Reason]]="Airline/Carrier"), Flights[[#This Row],[Delay Type]]="Severe"), "Yes", "No")</f>
        <v>No</v>
      </c>
    </row>
    <row r="1625" spans="1:27" x14ac:dyDescent="0.3">
      <c r="A1625" s="3">
        <v>42129</v>
      </c>
      <c r="B1625" s="22">
        <f>WEEKNUM(Flights[[#This Row],[Date]], 1)</f>
        <v>19</v>
      </c>
      <c r="C1625" s="22">
        <f>WEEKDAY(Flights[[#This Row],[Date]],1)</f>
        <v>3</v>
      </c>
      <c r="D1625" t="s">
        <v>1037</v>
      </c>
      <c r="E1625" t="s">
        <v>1990</v>
      </c>
      <c r="F1625" t="s">
        <v>0</v>
      </c>
      <c r="G1625" t="s">
        <v>273</v>
      </c>
      <c r="H1625" t="str">
        <f>_xlfn.XLOOKUP(Flights[[#This Row],[Destination]], Airports!$A$2:$A$78, Airports!$D$2:$D$78)</f>
        <v>Denver</v>
      </c>
      <c r="I1625" t="str" cm="1">
        <f t="array" ref="I1625">_xlfn.XLOOKUP(Flights[[#This Row],[Destination]],_xlfn._TRO_TRAILING( Airports!A:A),_xlfn._TRO_TRAILING( Airports!E:E), "Not found")</f>
        <v>CO</v>
      </c>
      <c r="J1625" s="1">
        <v>0.53819444444444442</v>
      </c>
      <c r="K1625" s="22">
        <f>HOUR(Flights[[#This Row],[Scheduled Departure]])</f>
        <v>12</v>
      </c>
      <c r="L1625" s="1">
        <v>0.53333333333333333</v>
      </c>
      <c r="M1625">
        <f>(L1625-J1625)*24*60</f>
        <v>-6.9999999999999751</v>
      </c>
      <c r="N1625" s="16">
        <f>Flights[[#This Row],[Length (min)]]/60</f>
        <v>2.3833333333333333</v>
      </c>
      <c r="O1625">
        <v>143</v>
      </c>
      <c r="P1625">
        <v>862</v>
      </c>
      <c r="Q1625" s="18">
        <f>IFERROR(Flights[[#This Row],[Distance]]/Flights[[#This Row],[Length (hr)]], "")</f>
        <v>361.67832167832171</v>
      </c>
      <c r="R1625" s="1">
        <v>0.67569444444444449</v>
      </c>
      <c r="S1625" s="1" t="str">
        <f>IF(Flights[[#This Row],[Length (hr)]]&lt;2, "No meal", IF(Flights[[#This Row],[Length (hr)]]&lt;3.5, "Light meal", "Full meal"))</f>
        <v>Light meal</v>
      </c>
      <c r="T1625" s="1" t="str">
        <f>IF(AND(Flights[[#This Row],[Airline]]="US Airways", Flights[[#This Row],[Meal]]="Full Meal"), "Yes", "No")</f>
        <v>No</v>
      </c>
      <c r="U1625" s="1">
        <v>0.6743055555555556</v>
      </c>
      <c r="V1625">
        <v>-2</v>
      </c>
      <c r="W1625" s="1" t="str">
        <f>IF(Flights[[#This Row],[Arrival Delay]] = "", "Cancelled", IF(Flights[[#This Row],[Arrival Delay]]&gt;15, "Delayed", "On time"))</f>
        <v>On time</v>
      </c>
      <c r="X1625" t="str">
        <f>IF(Flights[[#This Row],[Status]]&lt;&gt;"Delayed","", IF(Flights[[#This Row],[Arrival Delay]]&gt;120, "Severe", IF(Flights[[#This Row],[Arrival Delay]]&gt;60, "Major", "Moderate")))</f>
        <v/>
      </c>
      <c r="Y1625" t="b">
        <v>0</v>
      </c>
      <c r="AA1625" t="str">
        <f>IF(OR(AND(Flights[[#This Row],[Status]]="Cancelled", Flights[[#This Row],[Cancellation Reason]]="Airline/Carrier"), Flights[[#This Row],[Delay Type]]="Severe"), "Yes", "No")</f>
        <v>No</v>
      </c>
    </row>
    <row r="1626" spans="1:27" x14ac:dyDescent="0.3">
      <c r="A1626" s="3">
        <v>42129</v>
      </c>
      <c r="B1626" s="22">
        <f>WEEKNUM(Flights[[#This Row],[Date]], 1)</f>
        <v>19</v>
      </c>
      <c r="C1626" s="22">
        <f>WEEKDAY(Flights[[#This Row],[Date]],1)</f>
        <v>3</v>
      </c>
      <c r="D1626" t="s">
        <v>1016</v>
      </c>
      <c r="E1626" t="s">
        <v>1994</v>
      </c>
      <c r="F1626" t="s">
        <v>0</v>
      </c>
      <c r="G1626" t="s">
        <v>347</v>
      </c>
      <c r="H1626" t="str">
        <f>_xlfn.XLOOKUP(Flights[[#This Row],[Destination]], Airports!$A$2:$A$78, Airports!$D$2:$D$78)</f>
        <v>San Jose</v>
      </c>
      <c r="I1626" t="str" cm="1">
        <f t="array" ref="I1626">_xlfn.XLOOKUP(Flights[[#This Row],[Destination]],_xlfn._TRO_TRAILING( Airports!A:A),_xlfn._TRO_TRAILING( Airports!E:E), "Not found")</f>
        <v>CA</v>
      </c>
      <c r="J1626" s="1">
        <v>0.68402777777777779</v>
      </c>
      <c r="K1626" s="22">
        <f>HOUR(Flights[[#This Row],[Scheduled Departure]])</f>
        <v>16</v>
      </c>
      <c r="L1626" s="1">
        <v>0.67986111111111114</v>
      </c>
      <c r="M1626">
        <f>(L1626-J1626)*24*60</f>
        <v>-5.9999999999999787</v>
      </c>
      <c r="N1626" s="16">
        <f>Flights[[#This Row],[Length (min)]]/60</f>
        <v>1.4166666666666667</v>
      </c>
      <c r="O1626">
        <v>85</v>
      </c>
      <c r="P1626">
        <v>308</v>
      </c>
      <c r="Q1626" s="18">
        <f>IFERROR(Flights[[#This Row],[Distance]]/Flights[[#This Row],[Length (hr)]], "")</f>
        <v>217.41176470588235</v>
      </c>
      <c r="R1626" s="1">
        <v>0.73750000000000004</v>
      </c>
      <c r="S1626" s="1" t="str">
        <f>IF(Flights[[#This Row],[Length (hr)]]&lt;2, "No meal", IF(Flights[[#This Row],[Length (hr)]]&lt;3.5, "Light meal", "Full meal"))</f>
        <v>No meal</v>
      </c>
      <c r="T1626" s="1" t="str">
        <f>IF(AND(Flights[[#This Row],[Airline]]="US Airways", Flights[[#This Row],[Meal]]="Full Meal"), "Yes", "No")</f>
        <v>No</v>
      </c>
      <c r="U1626" s="1">
        <v>0.73888888888888893</v>
      </c>
      <c r="V1626">
        <v>2</v>
      </c>
      <c r="W1626" s="1" t="str">
        <f>IF(Flights[[#This Row],[Arrival Delay]] = "", "Cancelled", IF(Flights[[#This Row],[Arrival Delay]]&gt;15, "Delayed", "On time"))</f>
        <v>On time</v>
      </c>
      <c r="X1626" t="str">
        <f>IF(Flights[[#This Row],[Status]]&lt;&gt;"Delayed","", IF(Flights[[#This Row],[Arrival Delay]]&gt;120, "Severe", IF(Flights[[#This Row],[Arrival Delay]]&gt;60, "Major", "Moderate")))</f>
        <v/>
      </c>
      <c r="Y1626" t="b">
        <v>0</v>
      </c>
      <c r="AA1626" t="str">
        <f>IF(OR(AND(Flights[[#This Row],[Status]]="Cancelled", Flights[[#This Row],[Cancellation Reason]]="Airline/Carrier"), Flights[[#This Row],[Delay Type]]="Severe"), "Yes", "No")</f>
        <v>No</v>
      </c>
    </row>
    <row r="1627" spans="1:27" x14ac:dyDescent="0.3">
      <c r="A1627" s="3">
        <v>42129</v>
      </c>
      <c r="B1627" s="22">
        <f>WEEKNUM(Flights[[#This Row],[Date]], 1)</f>
        <v>19</v>
      </c>
      <c r="C1627" s="22">
        <f>WEEKDAY(Flights[[#This Row],[Date]],1)</f>
        <v>3</v>
      </c>
      <c r="D1627" t="s">
        <v>572</v>
      </c>
      <c r="E1627" t="s">
        <v>1989</v>
      </c>
      <c r="F1627" t="s">
        <v>0</v>
      </c>
      <c r="G1627" t="s">
        <v>19</v>
      </c>
      <c r="H1627" t="str">
        <f>_xlfn.XLOOKUP(Flights[[#This Row],[Destination]], Airports!$A$2:$A$78, Airports!$D$2:$D$78)</f>
        <v>Kona</v>
      </c>
      <c r="I1627" t="str" cm="1">
        <f t="array" ref="I1627">_xlfn.XLOOKUP(Flights[[#This Row],[Destination]],_xlfn._TRO_TRAILING( Airports!A:A),_xlfn._TRO_TRAILING( Airports!E:E), "Not found")</f>
        <v>HI</v>
      </c>
      <c r="J1627" s="1">
        <v>0.71875</v>
      </c>
      <c r="K1627" s="22">
        <f>HOUR(Flights[[#This Row],[Scheduled Departure]])</f>
        <v>17</v>
      </c>
      <c r="L1627" s="1">
        <v>0.72083333333333333</v>
      </c>
      <c r="M1627">
        <f>(L1627-J1627)*24*60</f>
        <v>2.9999999999999893</v>
      </c>
      <c r="N1627" s="16">
        <f>Flights[[#This Row],[Length (min)]]/60</f>
        <v>5.6</v>
      </c>
      <c r="O1627">
        <v>336</v>
      </c>
      <c r="P1627">
        <v>2504</v>
      </c>
      <c r="Q1627" s="18">
        <f>IFERROR(Flights[[#This Row],[Distance]]/Flights[[#This Row],[Length (hr)]], "")</f>
        <v>447.14285714285717</v>
      </c>
      <c r="R1627" s="1">
        <v>0.82777777777777772</v>
      </c>
      <c r="S1627" s="1" t="str">
        <f>IF(Flights[[#This Row],[Length (hr)]]&lt;2, "No meal", IF(Flights[[#This Row],[Length (hr)]]&lt;3.5, "Light meal", "Full meal"))</f>
        <v>Full meal</v>
      </c>
      <c r="T1627" s="1" t="str">
        <f>IF(AND(Flights[[#This Row],[Airline]]="US Airways", Flights[[#This Row],[Meal]]="Full Meal"), "Yes", "No")</f>
        <v>No</v>
      </c>
      <c r="U1627" s="1">
        <v>0.82916666666666672</v>
      </c>
      <c r="V1627">
        <v>2</v>
      </c>
      <c r="W1627" s="1" t="str">
        <f>IF(Flights[[#This Row],[Arrival Delay]] = "", "Cancelled", IF(Flights[[#This Row],[Arrival Delay]]&gt;15, "Delayed", "On time"))</f>
        <v>On time</v>
      </c>
      <c r="X1627" t="str">
        <f>IF(Flights[[#This Row],[Status]]&lt;&gt;"Delayed","", IF(Flights[[#This Row],[Arrival Delay]]&gt;120, "Severe", IF(Flights[[#This Row],[Arrival Delay]]&gt;60, "Major", "Moderate")))</f>
        <v/>
      </c>
      <c r="Y1627" t="b">
        <v>0</v>
      </c>
      <c r="AA1627" t="str">
        <f>IF(OR(AND(Flights[[#This Row],[Status]]="Cancelled", Flights[[#This Row],[Cancellation Reason]]="Airline/Carrier"), Flights[[#This Row],[Delay Type]]="Severe"), "Yes", "No")</f>
        <v>No</v>
      </c>
    </row>
    <row r="1628" spans="1:27" x14ac:dyDescent="0.3">
      <c r="A1628" s="3">
        <v>42129</v>
      </c>
      <c r="B1628" s="22">
        <f>WEEKNUM(Flights[[#This Row],[Date]], 1)</f>
        <v>19</v>
      </c>
      <c r="C1628" s="22">
        <f>WEEKDAY(Flights[[#This Row],[Date]],1)</f>
        <v>3</v>
      </c>
      <c r="D1628" t="s">
        <v>640</v>
      </c>
      <c r="E1628" t="s">
        <v>1994</v>
      </c>
      <c r="F1628" t="s">
        <v>0</v>
      </c>
      <c r="G1628" t="s">
        <v>349</v>
      </c>
      <c r="H1628" t="str">
        <f>_xlfn.XLOOKUP(Flights[[#This Row],[Destination]], Airports!$A$2:$A$78, Airports!$D$2:$D$78)</f>
        <v>Salt Lake City</v>
      </c>
      <c r="I1628" t="str" cm="1">
        <f t="array" ref="I1628">_xlfn.XLOOKUP(Flights[[#This Row],[Destination]],_xlfn._TRO_TRAILING( Airports!A:A),_xlfn._TRO_TRAILING( Airports!E:E), "Not found")</f>
        <v>UT</v>
      </c>
      <c r="J1628" s="1">
        <v>0.79513888888888884</v>
      </c>
      <c r="K1628" s="22">
        <f>HOUR(Flights[[#This Row],[Scheduled Departure]])</f>
        <v>19</v>
      </c>
      <c r="L1628" s="1">
        <v>0.83194444444444449</v>
      </c>
      <c r="M1628">
        <f>(L1628-J1628)*24*60</f>
        <v>53.000000000000128</v>
      </c>
      <c r="N1628" s="16">
        <f>Flights[[#This Row],[Length (min)]]/60</f>
        <v>1.65</v>
      </c>
      <c r="O1628">
        <v>99</v>
      </c>
      <c r="P1628">
        <v>590</v>
      </c>
      <c r="Q1628" s="18">
        <f>IFERROR(Flights[[#This Row],[Distance]]/Flights[[#This Row],[Length (hr)]], "")</f>
        <v>357.57575757575762</v>
      </c>
      <c r="R1628" s="1">
        <v>0.9145833333333333</v>
      </c>
      <c r="S1628" s="1" t="str">
        <f>IF(Flights[[#This Row],[Length (hr)]]&lt;2, "No meal", IF(Flights[[#This Row],[Length (hr)]]&lt;3.5, "Light meal", "Full meal"))</f>
        <v>No meal</v>
      </c>
      <c r="T1628" s="1" t="str">
        <f>IF(AND(Flights[[#This Row],[Airline]]="US Airways", Flights[[#This Row],[Meal]]="Full Meal"), "Yes", "No")</f>
        <v>No</v>
      </c>
      <c r="U1628" s="1">
        <v>0.94236111111111109</v>
      </c>
      <c r="V1628">
        <v>40</v>
      </c>
      <c r="W1628" s="1" t="str">
        <f>IF(Flights[[#This Row],[Arrival Delay]] = "", "Cancelled", IF(Flights[[#This Row],[Arrival Delay]]&gt;15, "Delayed", "On time"))</f>
        <v>Delayed</v>
      </c>
      <c r="X1628" t="str">
        <f>IF(Flights[[#This Row],[Status]]&lt;&gt;"Delayed","", IF(Flights[[#This Row],[Arrival Delay]]&gt;120, "Severe", IF(Flights[[#This Row],[Arrival Delay]]&gt;60, "Major", "Moderate")))</f>
        <v>Moderate</v>
      </c>
      <c r="Y1628" t="b">
        <v>0</v>
      </c>
      <c r="AA1628" t="str">
        <f>IF(OR(AND(Flights[[#This Row],[Status]]="Cancelled", Flights[[#This Row],[Cancellation Reason]]="Airline/Carrier"), Flights[[#This Row],[Delay Type]]="Severe"), "Yes", "No")</f>
        <v>No</v>
      </c>
    </row>
    <row r="1629" spans="1:27" x14ac:dyDescent="0.3">
      <c r="A1629" s="3">
        <v>42129</v>
      </c>
      <c r="B1629" s="22">
        <f>WEEKNUM(Flights[[#This Row],[Date]], 1)</f>
        <v>19</v>
      </c>
      <c r="C1629" s="22">
        <f>WEEKDAY(Flights[[#This Row],[Date]],1)</f>
        <v>3</v>
      </c>
      <c r="D1629" t="s">
        <v>630</v>
      </c>
      <c r="E1629" t="s">
        <v>1991</v>
      </c>
      <c r="F1629" t="s">
        <v>0</v>
      </c>
      <c r="G1629" t="s">
        <v>248</v>
      </c>
      <c r="H1629" t="str">
        <f>_xlfn.XLOOKUP(Flights[[#This Row],[Destination]], Airports!$A$2:$A$78, Airports!$D$2:$D$78)</f>
        <v>Anchorage</v>
      </c>
      <c r="I1629" t="str" cm="1">
        <f t="array" ref="I1629">_xlfn.XLOOKUP(Flights[[#This Row],[Destination]],_xlfn._TRO_TRAILING( Airports!A:A),_xlfn._TRO_TRAILING( Airports!E:E), "Not found")</f>
        <v>AK</v>
      </c>
      <c r="J1629" s="1">
        <v>0.82638888888888884</v>
      </c>
      <c r="K1629" s="22">
        <f>HOUR(Flights[[#This Row],[Scheduled Departure]])</f>
        <v>19</v>
      </c>
      <c r="L1629" s="1">
        <v>0.81874999999999998</v>
      </c>
      <c r="M1629">
        <f>(L1629-J1629)*24*60</f>
        <v>-10.999999999999961</v>
      </c>
      <c r="N1629" s="16">
        <f>Flights[[#This Row],[Length (min)]]/60</f>
        <v>5.7</v>
      </c>
      <c r="O1629">
        <v>342</v>
      </c>
      <c r="P1629">
        <v>2345</v>
      </c>
      <c r="Q1629" s="18">
        <f>IFERROR(Flights[[#This Row],[Distance]]/Flights[[#This Row],[Length (hr)]], "")</f>
        <v>411.40350877192981</v>
      </c>
      <c r="R1629" s="1">
        <v>9.0277777777777769E-3</v>
      </c>
      <c r="S1629" s="1" t="str">
        <f>IF(Flights[[#This Row],[Length (hr)]]&lt;2, "No meal", IF(Flights[[#This Row],[Length (hr)]]&lt;3.5, "Light meal", "Full meal"))</f>
        <v>Full meal</v>
      </c>
      <c r="T1629" s="1" t="str">
        <f>IF(AND(Flights[[#This Row],[Airline]]="US Airways", Flights[[#This Row],[Meal]]="Full Meal"), "Yes", "No")</f>
        <v>No</v>
      </c>
      <c r="U1629" s="1">
        <v>1.4583333333333334E-2</v>
      </c>
      <c r="V1629">
        <v>8</v>
      </c>
      <c r="W1629" s="1" t="str">
        <f>IF(Flights[[#This Row],[Arrival Delay]] = "", "Cancelled", IF(Flights[[#This Row],[Arrival Delay]]&gt;15, "Delayed", "On time"))</f>
        <v>On time</v>
      </c>
      <c r="X1629" t="str">
        <f>IF(Flights[[#This Row],[Status]]&lt;&gt;"Delayed","", IF(Flights[[#This Row],[Arrival Delay]]&gt;120, "Severe", IF(Flights[[#This Row],[Arrival Delay]]&gt;60, "Major", "Moderate")))</f>
        <v/>
      </c>
      <c r="Y1629" t="b">
        <v>0</v>
      </c>
      <c r="AA1629" t="str">
        <f>IF(OR(AND(Flights[[#This Row],[Status]]="Cancelled", Flights[[#This Row],[Cancellation Reason]]="Airline/Carrier"), Flights[[#This Row],[Delay Type]]="Severe"), "Yes", "No")</f>
        <v>No</v>
      </c>
    </row>
    <row r="1630" spans="1:27" x14ac:dyDescent="0.3">
      <c r="A1630" s="3">
        <v>42129</v>
      </c>
      <c r="B1630" s="22">
        <f>WEEKNUM(Flights[[#This Row],[Date]], 1)</f>
        <v>19</v>
      </c>
      <c r="C1630" s="22">
        <f>WEEKDAY(Flights[[#This Row],[Date]],1)</f>
        <v>3</v>
      </c>
      <c r="D1630" t="s">
        <v>665</v>
      </c>
      <c r="E1630" t="s">
        <v>1989</v>
      </c>
      <c r="F1630" t="s">
        <v>0</v>
      </c>
      <c r="G1630" t="s">
        <v>13</v>
      </c>
      <c r="H1630" t="str">
        <f>_xlfn.XLOOKUP(Flights[[#This Row],[Destination]], Airports!$A$2:$A$78, Airports!$D$2:$D$78)</f>
        <v>Orlando</v>
      </c>
      <c r="I1630" t="str" cm="1">
        <f t="array" ref="I1630">_xlfn.XLOOKUP(Flights[[#This Row],[Destination]],_xlfn._TRO_TRAILING( Airports!A:A),_xlfn._TRO_TRAILING( Airports!E:E), "Not found")</f>
        <v>FL</v>
      </c>
      <c r="J1630" s="1">
        <v>0.92708333333333337</v>
      </c>
      <c r="K1630" s="22">
        <f>HOUR(Flights[[#This Row],[Scheduled Departure]])</f>
        <v>22</v>
      </c>
      <c r="L1630" s="1">
        <v>0.9243055555555556</v>
      </c>
      <c r="M1630">
        <f>(L1630-J1630)*24*60</f>
        <v>-3.9999999999999858</v>
      </c>
      <c r="N1630" s="16">
        <f>Flights[[#This Row],[Length (min)]]/60</f>
        <v>4.4833333333333334</v>
      </c>
      <c r="O1630">
        <v>269</v>
      </c>
      <c r="P1630">
        <v>2218</v>
      </c>
      <c r="Q1630" s="18">
        <f>IFERROR(Flights[[#This Row],[Distance]]/Flights[[#This Row],[Length (hr)]], "")</f>
        <v>494.72118959107809</v>
      </c>
      <c r="R1630" s="1">
        <v>0.24861111111111112</v>
      </c>
      <c r="S1630" s="1" t="str">
        <f>IF(Flights[[#This Row],[Length (hr)]]&lt;2, "No meal", IF(Flights[[#This Row],[Length (hr)]]&lt;3.5, "Light meal", "Full meal"))</f>
        <v>Full meal</v>
      </c>
      <c r="T1630" s="1" t="str">
        <f>IF(AND(Flights[[#This Row],[Airline]]="US Airways", Flights[[#This Row],[Meal]]="Full Meal"), "Yes", "No")</f>
        <v>No</v>
      </c>
      <c r="U1630" s="1">
        <v>0.2361111111111111</v>
      </c>
      <c r="V1630">
        <v>-18</v>
      </c>
      <c r="W1630" s="1" t="str">
        <f>IF(Flights[[#This Row],[Arrival Delay]] = "", "Cancelled", IF(Flights[[#This Row],[Arrival Delay]]&gt;15, "Delayed", "On time"))</f>
        <v>On time</v>
      </c>
      <c r="X1630" t="str">
        <f>IF(Flights[[#This Row],[Status]]&lt;&gt;"Delayed","", IF(Flights[[#This Row],[Arrival Delay]]&gt;120, "Severe", IF(Flights[[#This Row],[Arrival Delay]]&gt;60, "Major", "Moderate")))</f>
        <v/>
      </c>
      <c r="Y1630" t="b">
        <v>0</v>
      </c>
      <c r="AA1630" t="str">
        <f>IF(OR(AND(Flights[[#This Row],[Status]]="Cancelled", Flights[[#This Row],[Cancellation Reason]]="Airline/Carrier"), Flights[[#This Row],[Delay Type]]="Severe"), "Yes", "No")</f>
        <v>No</v>
      </c>
    </row>
    <row r="1631" spans="1:27" x14ac:dyDescent="0.3">
      <c r="A1631" s="3">
        <v>42129</v>
      </c>
      <c r="B1631" s="22">
        <f>WEEKNUM(Flights[[#This Row],[Date]], 1)</f>
        <v>19</v>
      </c>
      <c r="C1631" s="22">
        <f>WEEKDAY(Flights[[#This Row],[Date]],1)</f>
        <v>3</v>
      </c>
      <c r="D1631" t="s">
        <v>107</v>
      </c>
      <c r="E1631" t="s">
        <v>1987</v>
      </c>
      <c r="F1631" t="s">
        <v>0</v>
      </c>
      <c r="G1631" t="s">
        <v>12</v>
      </c>
      <c r="H1631" t="str">
        <f>_xlfn.XLOOKUP(Flights[[#This Row],[Destination]], Airports!$A$2:$A$78, Airports!$D$2:$D$78)</f>
        <v>New York</v>
      </c>
      <c r="I1631" t="str" cm="1">
        <f t="array" ref="I1631">_xlfn.XLOOKUP(Flights[[#This Row],[Destination]],_xlfn._TRO_TRAILING( Airports!A:A),_xlfn._TRO_TRAILING( Airports!E:E), "Not found")</f>
        <v>NY</v>
      </c>
      <c r="J1631" s="1">
        <v>0.97569444444444442</v>
      </c>
      <c r="K1631" s="22">
        <f>HOUR(Flights[[#This Row],[Scheduled Departure]])</f>
        <v>23</v>
      </c>
      <c r="L1631" s="1">
        <v>0.97152777777777777</v>
      </c>
      <c r="M1631">
        <f>(L1631-J1631)*24*60</f>
        <v>-5.9999999999999787</v>
      </c>
      <c r="N1631" s="16">
        <f>Flights[[#This Row],[Length (min)]]/60</f>
        <v>5.4</v>
      </c>
      <c r="O1631">
        <v>324</v>
      </c>
      <c r="P1631">
        <v>2475</v>
      </c>
      <c r="Q1631" s="18">
        <f>IFERROR(Flights[[#This Row],[Distance]]/Flights[[#This Row],[Length (hr)]], "")</f>
        <v>458.33333333333331</v>
      </c>
      <c r="R1631" s="1">
        <v>0.3298611111111111</v>
      </c>
      <c r="S1631" s="1" t="str">
        <f>IF(Flights[[#This Row],[Length (hr)]]&lt;2, "No meal", IF(Flights[[#This Row],[Length (hr)]]&lt;3.5, "Light meal", "Full meal"))</f>
        <v>Full meal</v>
      </c>
      <c r="T1631" s="1" t="str">
        <f>IF(AND(Flights[[#This Row],[Airline]]="US Airways", Flights[[#This Row],[Meal]]="Full Meal"), "Yes", "No")</f>
        <v>No</v>
      </c>
      <c r="U1631" s="1">
        <v>0.3215277777777778</v>
      </c>
      <c r="V1631">
        <v>-12</v>
      </c>
      <c r="W1631" s="1" t="str">
        <f>IF(Flights[[#This Row],[Arrival Delay]] = "", "Cancelled", IF(Flights[[#This Row],[Arrival Delay]]&gt;15, "Delayed", "On time"))</f>
        <v>On time</v>
      </c>
      <c r="X1631" t="str">
        <f>IF(Flights[[#This Row],[Status]]&lt;&gt;"Delayed","", IF(Flights[[#This Row],[Arrival Delay]]&gt;120, "Severe", IF(Flights[[#This Row],[Arrival Delay]]&gt;60, "Major", "Moderate")))</f>
        <v/>
      </c>
      <c r="Y1631" t="b">
        <v>0</v>
      </c>
      <c r="AA1631" t="str">
        <f>IF(OR(AND(Flights[[#This Row],[Status]]="Cancelled", Flights[[#This Row],[Cancellation Reason]]="Airline/Carrier"), Flights[[#This Row],[Delay Type]]="Severe"), "Yes", "No")</f>
        <v>No</v>
      </c>
    </row>
    <row r="1632" spans="1:27" x14ac:dyDescent="0.3">
      <c r="A1632" s="3">
        <v>42130</v>
      </c>
      <c r="B1632" s="22">
        <f>WEEKNUM(Flights[[#This Row],[Date]], 1)</f>
        <v>19</v>
      </c>
      <c r="C1632" s="22">
        <f>WEEKDAY(Flights[[#This Row],[Date]],1)</f>
        <v>4</v>
      </c>
      <c r="D1632" t="s">
        <v>1289</v>
      </c>
      <c r="E1632" t="s">
        <v>1995</v>
      </c>
      <c r="F1632" t="s">
        <v>0</v>
      </c>
      <c r="G1632" t="s">
        <v>26</v>
      </c>
      <c r="H1632" t="str">
        <f>_xlfn.XLOOKUP(Flights[[#This Row],[Destination]], Airports!$A$2:$A$78, Airports!$D$2:$D$78)</f>
        <v>Atlanta</v>
      </c>
      <c r="I1632" t="str" cm="1">
        <f t="array" ref="I1632">_xlfn.XLOOKUP(Flights[[#This Row],[Destination]],_xlfn._TRO_TRAILING( Airports!A:A),_xlfn._TRO_TRAILING( Airports!E:E), "Not found")</f>
        <v>GA</v>
      </c>
      <c r="J1632" s="1">
        <v>0.35069444444444442</v>
      </c>
      <c r="K1632" s="22">
        <f>HOUR(Flights[[#This Row],[Scheduled Departure]])</f>
        <v>8</v>
      </c>
      <c r="L1632" s="1">
        <v>0.35833333333333334</v>
      </c>
      <c r="M1632">
        <f>(L1632-J1632)*24*60</f>
        <v>11.000000000000041</v>
      </c>
      <c r="N1632" s="16">
        <f>Flights[[#This Row],[Length (min)]]/60</f>
        <v>4.2833333333333332</v>
      </c>
      <c r="O1632">
        <v>257</v>
      </c>
      <c r="P1632">
        <v>1947</v>
      </c>
      <c r="Q1632" s="18">
        <f>IFERROR(Flights[[#This Row],[Distance]]/Flights[[#This Row],[Length (hr)]], "")</f>
        <v>454.55252918287937</v>
      </c>
      <c r="R1632" s="1">
        <v>0.65625</v>
      </c>
      <c r="S1632" s="1" t="str">
        <f>IF(Flights[[#This Row],[Length (hr)]]&lt;2, "No meal", IF(Flights[[#This Row],[Length (hr)]]&lt;3.5, "Light meal", "Full meal"))</f>
        <v>Full meal</v>
      </c>
      <c r="T1632" s="1" t="str">
        <f>IF(AND(Flights[[#This Row],[Airline]]="US Airways", Flights[[#This Row],[Meal]]="Full Meal"), "Yes", "No")</f>
        <v>No</v>
      </c>
      <c r="U1632" s="1">
        <v>0.66180555555555554</v>
      </c>
      <c r="V1632">
        <v>8</v>
      </c>
      <c r="W1632" s="1" t="str">
        <f>IF(Flights[[#This Row],[Arrival Delay]] = "", "Cancelled", IF(Flights[[#This Row],[Arrival Delay]]&gt;15, "Delayed", "On time"))</f>
        <v>On time</v>
      </c>
      <c r="X1632" t="str">
        <f>IF(Flights[[#This Row],[Status]]&lt;&gt;"Delayed","", IF(Flights[[#This Row],[Arrival Delay]]&gt;120, "Severe", IF(Flights[[#This Row],[Arrival Delay]]&gt;60, "Major", "Moderate")))</f>
        <v/>
      </c>
      <c r="Y1632" t="b">
        <v>0</v>
      </c>
      <c r="AA1632" t="str">
        <f>IF(OR(AND(Flights[[#This Row],[Status]]="Cancelled", Flights[[#This Row],[Cancellation Reason]]="Airline/Carrier"), Flights[[#This Row],[Delay Type]]="Severe"), "Yes", "No")</f>
        <v>No</v>
      </c>
    </row>
    <row r="1633" spans="1:27" x14ac:dyDescent="0.3">
      <c r="A1633" s="3">
        <v>42130</v>
      </c>
      <c r="B1633" s="22">
        <f>WEEKNUM(Flights[[#This Row],[Date]], 1)</f>
        <v>19</v>
      </c>
      <c r="C1633" s="22">
        <f>WEEKDAY(Flights[[#This Row],[Date]],1)</f>
        <v>4</v>
      </c>
      <c r="D1633" t="s">
        <v>1389</v>
      </c>
      <c r="E1633" t="s">
        <v>1989</v>
      </c>
      <c r="F1633" t="s">
        <v>0</v>
      </c>
      <c r="G1633" t="s">
        <v>22</v>
      </c>
      <c r="H1633" t="str">
        <f>_xlfn.XLOOKUP(Flights[[#This Row],[Destination]], Airports!$A$2:$A$78, Airports!$D$2:$D$78)</f>
        <v>Columbus</v>
      </c>
      <c r="I1633" t="str" cm="1">
        <f t="array" ref="I1633">_xlfn.XLOOKUP(Flights[[#This Row],[Destination]],_xlfn._TRO_TRAILING( Airports!A:A),_xlfn._TRO_TRAILING( Airports!E:E), "Not found")</f>
        <v>OH</v>
      </c>
      <c r="J1633" s="1">
        <v>0.49652777777777779</v>
      </c>
      <c r="K1633" s="22">
        <f>HOUR(Flights[[#This Row],[Scheduled Departure]])</f>
        <v>11</v>
      </c>
      <c r="L1633" s="1">
        <v>0.49375000000000002</v>
      </c>
      <c r="M1633">
        <f>(L1633-J1633)*24*60</f>
        <v>-3.9999999999999858</v>
      </c>
      <c r="N1633" s="16">
        <f>Flights[[#This Row],[Length (min)]]/60</f>
        <v>4.3166666666666664</v>
      </c>
      <c r="O1633">
        <v>259</v>
      </c>
      <c r="P1633">
        <v>1995</v>
      </c>
      <c r="Q1633" s="18">
        <f>IFERROR(Flights[[#This Row],[Distance]]/Flights[[#This Row],[Length (hr)]], "")</f>
        <v>462.16216216216219</v>
      </c>
      <c r="R1633" s="1">
        <v>0.8041666666666667</v>
      </c>
      <c r="S1633" s="1" t="str">
        <f>IF(Flights[[#This Row],[Length (hr)]]&lt;2, "No meal", IF(Flights[[#This Row],[Length (hr)]]&lt;3.5, "Light meal", "Full meal"))</f>
        <v>Full meal</v>
      </c>
      <c r="T1633" s="1" t="str">
        <f>IF(AND(Flights[[#This Row],[Airline]]="US Airways", Flights[[#This Row],[Meal]]="Full Meal"), "Yes", "No")</f>
        <v>No</v>
      </c>
      <c r="U1633" s="1">
        <v>0.79861111111111116</v>
      </c>
      <c r="V1633">
        <v>-8</v>
      </c>
      <c r="W1633" s="1" t="str">
        <f>IF(Flights[[#This Row],[Arrival Delay]] = "", "Cancelled", IF(Flights[[#This Row],[Arrival Delay]]&gt;15, "Delayed", "On time"))</f>
        <v>On time</v>
      </c>
      <c r="X1633" t="str">
        <f>IF(Flights[[#This Row],[Status]]&lt;&gt;"Delayed","", IF(Flights[[#This Row],[Arrival Delay]]&gt;120, "Severe", IF(Flights[[#This Row],[Arrival Delay]]&gt;60, "Major", "Moderate")))</f>
        <v/>
      </c>
      <c r="Y1633" t="b">
        <v>0</v>
      </c>
      <c r="AA1633" t="str">
        <f>IF(OR(AND(Flights[[#This Row],[Status]]="Cancelled", Flights[[#This Row],[Cancellation Reason]]="Airline/Carrier"), Flights[[#This Row],[Delay Type]]="Severe"), "Yes", "No")</f>
        <v>No</v>
      </c>
    </row>
    <row r="1634" spans="1:27" x14ac:dyDescent="0.3">
      <c r="A1634" s="3">
        <v>42130</v>
      </c>
      <c r="B1634" s="22">
        <f>WEEKNUM(Flights[[#This Row],[Date]], 1)</f>
        <v>19</v>
      </c>
      <c r="C1634" s="22">
        <f>WEEKDAY(Flights[[#This Row],[Date]],1)</f>
        <v>4</v>
      </c>
      <c r="D1634" t="s">
        <v>708</v>
      </c>
      <c r="E1634" t="s">
        <v>1990</v>
      </c>
      <c r="F1634" t="s">
        <v>0</v>
      </c>
      <c r="G1634" t="s">
        <v>273</v>
      </c>
      <c r="H1634" t="str">
        <f>_xlfn.XLOOKUP(Flights[[#This Row],[Destination]], Airports!$A$2:$A$78, Airports!$D$2:$D$78)</f>
        <v>Denver</v>
      </c>
      <c r="I1634" t="str" cm="1">
        <f t="array" ref="I1634">_xlfn.XLOOKUP(Flights[[#This Row],[Destination]],_xlfn._TRO_TRAILING( Airports!A:A),_xlfn._TRO_TRAILING( Airports!E:E), "Not found")</f>
        <v>CO</v>
      </c>
      <c r="J1634" s="1">
        <v>0.52777777777777779</v>
      </c>
      <c r="K1634" s="22">
        <f>HOUR(Flights[[#This Row],[Scheduled Departure]])</f>
        <v>12</v>
      </c>
      <c r="L1634" s="1">
        <v>0.53125</v>
      </c>
      <c r="M1634">
        <f>(L1634-J1634)*24*60</f>
        <v>4.9999999999999822</v>
      </c>
      <c r="N1634" s="16">
        <f>Flights[[#This Row],[Length (min)]]/60</f>
        <v>2.1833333333333331</v>
      </c>
      <c r="O1634">
        <v>131</v>
      </c>
      <c r="P1634">
        <v>862</v>
      </c>
      <c r="Q1634" s="18">
        <f>IFERROR(Flights[[#This Row],[Distance]]/Flights[[#This Row],[Length (hr)]], "")</f>
        <v>394.80916030534354</v>
      </c>
      <c r="R1634" s="1">
        <v>0.66597222222222219</v>
      </c>
      <c r="S1634" s="1" t="str">
        <f>IF(Flights[[#This Row],[Length (hr)]]&lt;2, "No meal", IF(Flights[[#This Row],[Length (hr)]]&lt;3.5, "Light meal", "Full meal"))</f>
        <v>Light meal</v>
      </c>
      <c r="T1634" s="1" t="str">
        <f>IF(AND(Flights[[#This Row],[Airline]]="US Airways", Flights[[#This Row],[Meal]]="Full Meal"), "Yes", "No")</f>
        <v>No</v>
      </c>
      <c r="U1634" s="1">
        <v>0.66388888888888886</v>
      </c>
      <c r="V1634">
        <v>-3</v>
      </c>
      <c r="W1634" s="1" t="str">
        <f>IF(Flights[[#This Row],[Arrival Delay]] = "", "Cancelled", IF(Flights[[#This Row],[Arrival Delay]]&gt;15, "Delayed", "On time"))</f>
        <v>On time</v>
      </c>
      <c r="X1634" t="str">
        <f>IF(Flights[[#This Row],[Status]]&lt;&gt;"Delayed","", IF(Flights[[#This Row],[Arrival Delay]]&gt;120, "Severe", IF(Flights[[#This Row],[Arrival Delay]]&gt;60, "Major", "Moderate")))</f>
        <v/>
      </c>
      <c r="Y1634" t="b">
        <v>0</v>
      </c>
      <c r="AA1634" t="str">
        <f>IF(OR(AND(Flights[[#This Row],[Status]]="Cancelled", Flights[[#This Row],[Cancellation Reason]]="Airline/Carrier"), Flights[[#This Row],[Delay Type]]="Severe"), "Yes", "No")</f>
        <v>No</v>
      </c>
    </row>
    <row r="1635" spans="1:27" x14ac:dyDescent="0.3">
      <c r="A1635" s="3">
        <v>42130</v>
      </c>
      <c r="B1635" s="22">
        <f>WEEKNUM(Flights[[#This Row],[Date]], 1)</f>
        <v>19</v>
      </c>
      <c r="C1635" s="22">
        <f>WEEKDAY(Flights[[#This Row],[Date]],1)</f>
        <v>4</v>
      </c>
      <c r="D1635" t="s">
        <v>529</v>
      </c>
      <c r="E1635" t="s">
        <v>1996</v>
      </c>
      <c r="F1635" t="s">
        <v>0</v>
      </c>
      <c r="G1635" t="s">
        <v>12</v>
      </c>
      <c r="H1635" t="str">
        <f>_xlfn.XLOOKUP(Flights[[#This Row],[Destination]], Airports!$A$2:$A$78, Airports!$D$2:$D$78)</f>
        <v>New York</v>
      </c>
      <c r="I1635" t="str" cm="1">
        <f t="array" ref="I1635">_xlfn.XLOOKUP(Flights[[#This Row],[Destination]],_xlfn._TRO_TRAILING( Airports!A:A),_xlfn._TRO_TRAILING( Airports!E:E), "Not found")</f>
        <v>NY</v>
      </c>
      <c r="J1635" s="1">
        <v>0.5625</v>
      </c>
      <c r="K1635" s="22">
        <f>HOUR(Flights[[#This Row],[Scheduled Departure]])</f>
        <v>13</v>
      </c>
      <c r="L1635" s="1">
        <v>0.56041666666666667</v>
      </c>
      <c r="M1635">
        <f>(L1635-J1635)*24*60</f>
        <v>-2.9999999999999893</v>
      </c>
      <c r="N1635" s="16">
        <f>Flights[[#This Row],[Length (min)]]/60</f>
        <v>5.5166666666666666</v>
      </c>
      <c r="O1635">
        <v>331</v>
      </c>
      <c r="P1635">
        <v>2475</v>
      </c>
      <c r="Q1635" s="18">
        <f>IFERROR(Flights[[#This Row],[Distance]]/Flights[[#This Row],[Length (hr)]], "")</f>
        <v>448.64048338368582</v>
      </c>
      <c r="R1635" s="1">
        <v>0.91666666666666663</v>
      </c>
      <c r="S1635" s="1" t="str">
        <f>IF(Flights[[#This Row],[Length (hr)]]&lt;2, "No meal", IF(Flights[[#This Row],[Length (hr)]]&lt;3.5, "Light meal", "Full meal"))</f>
        <v>Full meal</v>
      </c>
      <c r="T1635" s="1" t="str">
        <f>IF(AND(Flights[[#This Row],[Airline]]="US Airways", Flights[[#This Row],[Meal]]="Full Meal"), "Yes", "No")</f>
        <v>No</v>
      </c>
      <c r="U1635" s="1">
        <v>0.91527777777777775</v>
      </c>
      <c r="V1635">
        <v>-2</v>
      </c>
      <c r="W1635" s="1" t="str">
        <f>IF(Flights[[#This Row],[Arrival Delay]] = "", "Cancelled", IF(Flights[[#This Row],[Arrival Delay]]&gt;15, "Delayed", "On time"))</f>
        <v>On time</v>
      </c>
      <c r="X1635" t="str">
        <f>IF(Flights[[#This Row],[Status]]&lt;&gt;"Delayed","", IF(Flights[[#This Row],[Arrival Delay]]&gt;120, "Severe", IF(Flights[[#This Row],[Arrival Delay]]&gt;60, "Major", "Moderate")))</f>
        <v/>
      </c>
      <c r="Y1635" t="b">
        <v>0</v>
      </c>
      <c r="AA1635" t="str">
        <f>IF(OR(AND(Flights[[#This Row],[Status]]="Cancelled", Flights[[#This Row],[Cancellation Reason]]="Airline/Carrier"), Flights[[#This Row],[Delay Type]]="Severe"), "Yes", "No")</f>
        <v>No</v>
      </c>
    </row>
    <row r="1636" spans="1:27" x14ac:dyDescent="0.3">
      <c r="A1636" s="3">
        <v>42130</v>
      </c>
      <c r="B1636" s="22">
        <f>WEEKNUM(Flights[[#This Row],[Date]], 1)</f>
        <v>19</v>
      </c>
      <c r="C1636" s="22">
        <f>WEEKDAY(Flights[[#This Row],[Date]],1)</f>
        <v>4</v>
      </c>
      <c r="D1636" t="s">
        <v>556</v>
      </c>
      <c r="E1636" t="s">
        <v>1994</v>
      </c>
      <c r="F1636" t="s">
        <v>0</v>
      </c>
      <c r="G1636" t="s">
        <v>342</v>
      </c>
      <c r="H1636" t="str">
        <f>_xlfn.XLOOKUP(Flights[[#This Row],[Destination]], Airports!$A$2:$A$78, Airports!$D$2:$D$78)</f>
        <v>Santa Barbara</v>
      </c>
      <c r="I1636" t="str" cm="1">
        <f t="array" ref="I1636">_xlfn.XLOOKUP(Flights[[#This Row],[Destination]],_xlfn._TRO_TRAILING( Airports!A:A),_xlfn._TRO_TRAILING( Airports!E:E), "Not found")</f>
        <v>CA</v>
      </c>
      <c r="J1636" s="1">
        <v>0.61319444444444449</v>
      </c>
      <c r="K1636" s="22">
        <f>HOUR(Flights[[#This Row],[Scheduled Departure]])</f>
        <v>14</v>
      </c>
      <c r="L1636" s="1">
        <v>0.60833333333333328</v>
      </c>
      <c r="M1636">
        <f>(L1636-J1636)*24*60</f>
        <v>-7.000000000000135</v>
      </c>
      <c r="N1636" s="16">
        <f>Flights[[#This Row],[Length (min)]]/60</f>
        <v>1.0166666666666666</v>
      </c>
      <c r="O1636">
        <v>61</v>
      </c>
      <c r="P1636">
        <v>89</v>
      </c>
      <c r="Q1636" s="18">
        <f>IFERROR(Flights[[#This Row],[Distance]]/Flights[[#This Row],[Length (hr)]], "")</f>
        <v>87.540983606557376</v>
      </c>
      <c r="R1636" s="1">
        <v>0.64930555555555558</v>
      </c>
      <c r="S1636" s="1" t="str">
        <f>IF(Flights[[#This Row],[Length (hr)]]&lt;2, "No meal", IF(Flights[[#This Row],[Length (hr)]]&lt;3.5, "Light meal", "Full meal"))</f>
        <v>No meal</v>
      </c>
      <c r="T1636" s="1" t="str">
        <f>IF(AND(Flights[[#This Row],[Airline]]="US Airways", Flights[[#This Row],[Meal]]="Full Meal"), "Yes", "No")</f>
        <v>No</v>
      </c>
      <c r="U1636" s="1">
        <v>0.65069444444444446</v>
      </c>
      <c r="V1636">
        <v>2</v>
      </c>
      <c r="W1636" s="1" t="str">
        <f>IF(Flights[[#This Row],[Arrival Delay]] = "", "Cancelled", IF(Flights[[#This Row],[Arrival Delay]]&gt;15, "Delayed", "On time"))</f>
        <v>On time</v>
      </c>
      <c r="X1636" t="str">
        <f>IF(Flights[[#This Row],[Status]]&lt;&gt;"Delayed","", IF(Flights[[#This Row],[Arrival Delay]]&gt;120, "Severe", IF(Flights[[#This Row],[Arrival Delay]]&gt;60, "Major", "Moderate")))</f>
        <v/>
      </c>
      <c r="Y1636" t="b">
        <v>0</v>
      </c>
      <c r="AA1636" t="str">
        <f>IF(OR(AND(Flights[[#This Row],[Status]]="Cancelled", Flights[[#This Row],[Cancellation Reason]]="Airline/Carrier"), Flights[[#This Row],[Delay Type]]="Severe"), "Yes", "No")</f>
        <v>No</v>
      </c>
    </row>
    <row r="1637" spans="1:27" x14ac:dyDescent="0.3">
      <c r="A1637" s="3">
        <v>42130</v>
      </c>
      <c r="B1637" s="22">
        <f>WEEKNUM(Flights[[#This Row],[Date]], 1)</f>
        <v>19</v>
      </c>
      <c r="C1637" s="22">
        <f>WEEKDAY(Flights[[#This Row],[Date]],1)</f>
        <v>4</v>
      </c>
      <c r="D1637" t="s">
        <v>1119</v>
      </c>
      <c r="E1637" t="s">
        <v>1995</v>
      </c>
      <c r="F1637" t="s">
        <v>0</v>
      </c>
      <c r="G1637" t="s">
        <v>351</v>
      </c>
      <c r="H1637" t="str">
        <f>_xlfn.XLOOKUP(Flights[[#This Row],[Destination]], Airports!$A$2:$A$78, Airports!$D$2:$D$78)</f>
        <v>Sacramento</v>
      </c>
      <c r="I1637" t="str" cm="1">
        <f t="array" ref="I1637">_xlfn.XLOOKUP(Flights[[#This Row],[Destination]],_xlfn._TRO_TRAILING( Airports!A:A),_xlfn._TRO_TRAILING( Airports!E:E), "Not found")</f>
        <v>CA</v>
      </c>
      <c r="J1637" s="1">
        <v>0.625</v>
      </c>
      <c r="K1637" s="22">
        <f>HOUR(Flights[[#This Row],[Scheduled Departure]])</f>
        <v>15</v>
      </c>
      <c r="L1637" s="1">
        <v>0.62291666666666667</v>
      </c>
      <c r="M1637">
        <f>(L1637-J1637)*24*60</f>
        <v>-2.9999999999999893</v>
      </c>
      <c r="N1637" s="16">
        <f>Flights[[#This Row],[Length (min)]]/60</f>
        <v>1.1499999999999999</v>
      </c>
      <c r="O1637">
        <v>69</v>
      </c>
      <c r="P1637">
        <v>373</v>
      </c>
      <c r="Q1637" s="18">
        <f>IFERROR(Flights[[#This Row],[Distance]]/Flights[[#This Row],[Length (hr)]], "")</f>
        <v>324.34782608695656</v>
      </c>
      <c r="R1637" s="1">
        <v>0.67708333333333337</v>
      </c>
      <c r="S1637" s="1" t="str">
        <f>IF(Flights[[#This Row],[Length (hr)]]&lt;2, "No meal", IF(Flights[[#This Row],[Length (hr)]]&lt;3.5, "Light meal", "Full meal"))</f>
        <v>No meal</v>
      </c>
      <c r="T1637" s="1" t="str">
        <f>IF(AND(Flights[[#This Row],[Airline]]="US Airways", Flights[[#This Row],[Meal]]="Full Meal"), "Yes", "No")</f>
        <v>No</v>
      </c>
      <c r="U1637" s="1">
        <v>0.67083333333333328</v>
      </c>
      <c r="V1637">
        <v>-9</v>
      </c>
      <c r="W1637" s="1" t="str">
        <f>IF(Flights[[#This Row],[Arrival Delay]] = "", "Cancelled", IF(Flights[[#This Row],[Arrival Delay]]&gt;15, "Delayed", "On time"))</f>
        <v>On time</v>
      </c>
      <c r="X1637" t="str">
        <f>IF(Flights[[#This Row],[Status]]&lt;&gt;"Delayed","", IF(Flights[[#This Row],[Arrival Delay]]&gt;120, "Severe", IF(Flights[[#This Row],[Arrival Delay]]&gt;60, "Major", "Moderate")))</f>
        <v/>
      </c>
      <c r="Y1637" t="b">
        <v>0</v>
      </c>
      <c r="AA1637" t="str">
        <f>IF(OR(AND(Flights[[#This Row],[Status]]="Cancelled", Flights[[#This Row],[Cancellation Reason]]="Airline/Carrier"), Flights[[#This Row],[Delay Type]]="Severe"), "Yes", "No")</f>
        <v>No</v>
      </c>
    </row>
    <row r="1638" spans="1:27" x14ac:dyDescent="0.3">
      <c r="A1638" s="3">
        <v>42130</v>
      </c>
      <c r="B1638" s="22">
        <f>WEEKNUM(Flights[[#This Row],[Date]], 1)</f>
        <v>19</v>
      </c>
      <c r="C1638" s="22">
        <f>WEEKDAY(Flights[[#This Row],[Date]],1)</f>
        <v>4</v>
      </c>
      <c r="D1638" t="s">
        <v>399</v>
      </c>
      <c r="E1638" t="s">
        <v>1990</v>
      </c>
      <c r="F1638" t="s">
        <v>0</v>
      </c>
      <c r="G1638" t="s">
        <v>281</v>
      </c>
      <c r="H1638" t="str">
        <f>_xlfn.XLOOKUP(Flights[[#This Row],[Destination]], Airports!$A$2:$A$78, Airports!$D$2:$D$78)</f>
        <v>Newark</v>
      </c>
      <c r="I1638" t="str" cm="1">
        <f t="array" ref="I1638">_xlfn.XLOOKUP(Flights[[#This Row],[Destination]],_xlfn._TRO_TRAILING( Airports!A:A),_xlfn._TRO_TRAILING( Airports!E:E), "Not found")</f>
        <v>NJ</v>
      </c>
      <c r="J1638" s="1">
        <v>0.6791666666666667</v>
      </c>
      <c r="K1638" s="22">
        <f>HOUR(Flights[[#This Row],[Scheduled Departure]])</f>
        <v>16</v>
      </c>
      <c r="L1638" s="1">
        <v>0.68125000000000002</v>
      </c>
      <c r="M1638">
        <f>(L1638-J1638)*24*60</f>
        <v>2.9999999999999893</v>
      </c>
      <c r="N1638" s="16">
        <f>Flights[[#This Row],[Length (min)]]/60</f>
        <v>5.1833333333333336</v>
      </c>
      <c r="O1638">
        <v>311</v>
      </c>
      <c r="P1638">
        <v>2454</v>
      </c>
      <c r="Q1638" s="18">
        <f>IFERROR(Flights[[#This Row],[Distance]]/Flights[[#This Row],[Length (hr)]], "")</f>
        <v>473.44051446945338</v>
      </c>
      <c r="R1638" s="1">
        <v>3.0555555555555555E-2</v>
      </c>
      <c r="S1638" s="1" t="str">
        <f>IF(Flights[[#This Row],[Length (hr)]]&lt;2, "No meal", IF(Flights[[#This Row],[Length (hr)]]&lt;3.5, "Light meal", "Full meal"))</f>
        <v>Full meal</v>
      </c>
      <c r="T1638" s="1" t="str">
        <f>IF(AND(Flights[[#This Row],[Airline]]="US Airways", Flights[[#This Row],[Meal]]="Full Meal"), "Yes", "No")</f>
        <v>No</v>
      </c>
      <c r="U1638" s="1">
        <v>2.2222222222222223E-2</v>
      </c>
      <c r="V1638">
        <v>-12</v>
      </c>
      <c r="W1638" s="1" t="str">
        <f>IF(Flights[[#This Row],[Arrival Delay]] = "", "Cancelled", IF(Flights[[#This Row],[Arrival Delay]]&gt;15, "Delayed", "On time"))</f>
        <v>On time</v>
      </c>
      <c r="X1638" t="str">
        <f>IF(Flights[[#This Row],[Status]]&lt;&gt;"Delayed","", IF(Flights[[#This Row],[Arrival Delay]]&gt;120, "Severe", IF(Flights[[#This Row],[Arrival Delay]]&gt;60, "Major", "Moderate")))</f>
        <v/>
      </c>
      <c r="Y1638" t="b">
        <v>0</v>
      </c>
      <c r="AA1638" t="str">
        <f>IF(OR(AND(Flights[[#This Row],[Status]]="Cancelled", Flights[[#This Row],[Cancellation Reason]]="Airline/Carrier"), Flights[[#This Row],[Delay Type]]="Severe"), "Yes", "No")</f>
        <v>No</v>
      </c>
    </row>
    <row r="1639" spans="1:27" x14ac:dyDescent="0.3">
      <c r="A1639" s="3">
        <v>42130</v>
      </c>
      <c r="B1639" s="22">
        <f>WEEKNUM(Flights[[#This Row],[Date]], 1)</f>
        <v>19</v>
      </c>
      <c r="C1639" s="22">
        <f>WEEKDAY(Flights[[#This Row],[Date]],1)</f>
        <v>4</v>
      </c>
      <c r="D1639" t="s">
        <v>580</v>
      </c>
      <c r="E1639" t="s">
        <v>1991</v>
      </c>
      <c r="F1639" t="s">
        <v>0</v>
      </c>
      <c r="G1639" t="s">
        <v>344</v>
      </c>
      <c r="H1639" t="str">
        <f>_xlfn.XLOOKUP(Flights[[#This Row],[Destination]], Airports!$A$2:$A$78, Airports!$D$2:$D$78)</f>
        <v>Seattle</v>
      </c>
      <c r="I1639" t="str" cm="1">
        <f t="array" ref="I1639">_xlfn.XLOOKUP(Flights[[#This Row],[Destination]],_xlfn._TRO_TRAILING( Airports!A:A),_xlfn._TRO_TRAILING( Airports!E:E), "Not found")</f>
        <v>WA</v>
      </c>
      <c r="J1639" s="1">
        <v>0.85069444444444442</v>
      </c>
      <c r="K1639" s="22">
        <f>HOUR(Flights[[#This Row],[Scheduled Departure]])</f>
        <v>20</v>
      </c>
      <c r="L1639" s="1">
        <v>0.84444444444444444</v>
      </c>
      <c r="M1639">
        <f>(L1639-J1639)*24*60</f>
        <v>-8.999999999999968</v>
      </c>
      <c r="N1639" s="16">
        <f>Flights[[#This Row],[Length (min)]]/60</f>
        <v>2.4</v>
      </c>
      <c r="O1639">
        <v>144</v>
      </c>
      <c r="P1639">
        <v>954</v>
      </c>
      <c r="Q1639" s="18">
        <f>IFERROR(Flights[[#This Row],[Distance]]/Flights[[#This Row],[Length (hr)]], "")</f>
        <v>397.5</v>
      </c>
      <c r="R1639" s="1">
        <v>0.9604166666666667</v>
      </c>
      <c r="S1639" s="1" t="str">
        <f>IF(Flights[[#This Row],[Length (hr)]]&lt;2, "No meal", IF(Flights[[#This Row],[Length (hr)]]&lt;3.5, "Light meal", "Full meal"))</f>
        <v>Light meal</v>
      </c>
      <c r="T1639" s="1" t="str">
        <f>IF(AND(Flights[[#This Row],[Airline]]="US Airways", Flights[[#This Row],[Meal]]="Full Meal"), "Yes", "No")</f>
        <v>No</v>
      </c>
      <c r="U1639" s="1">
        <v>0.94444444444444442</v>
      </c>
      <c r="V1639">
        <v>-23</v>
      </c>
      <c r="W1639" s="1" t="str">
        <f>IF(Flights[[#This Row],[Arrival Delay]] = "", "Cancelled", IF(Flights[[#This Row],[Arrival Delay]]&gt;15, "Delayed", "On time"))</f>
        <v>On time</v>
      </c>
      <c r="X1639" t="str">
        <f>IF(Flights[[#This Row],[Status]]&lt;&gt;"Delayed","", IF(Flights[[#This Row],[Arrival Delay]]&gt;120, "Severe", IF(Flights[[#This Row],[Arrival Delay]]&gt;60, "Major", "Moderate")))</f>
        <v/>
      </c>
      <c r="Y1639" t="b">
        <v>0</v>
      </c>
      <c r="AA1639" t="str">
        <f>IF(OR(AND(Flights[[#This Row],[Status]]="Cancelled", Flights[[#This Row],[Cancellation Reason]]="Airline/Carrier"), Flights[[#This Row],[Delay Type]]="Severe"), "Yes", "No")</f>
        <v>No</v>
      </c>
    </row>
    <row r="1640" spans="1:27" x14ac:dyDescent="0.3">
      <c r="A1640" s="3">
        <v>42130</v>
      </c>
      <c r="B1640" s="22">
        <f>WEEKNUM(Flights[[#This Row],[Date]], 1)</f>
        <v>19</v>
      </c>
      <c r="C1640" s="22">
        <f>WEEKDAY(Flights[[#This Row],[Date]],1)</f>
        <v>4</v>
      </c>
      <c r="D1640" t="s">
        <v>1048</v>
      </c>
      <c r="E1640" t="s">
        <v>1990</v>
      </c>
      <c r="F1640" t="s">
        <v>0</v>
      </c>
      <c r="G1640" t="s">
        <v>273</v>
      </c>
      <c r="H1640" t="str">
        <f>_xlfn.XLOOKUP(Flights[[#This Row],[Destination]], Airports!$A$2:$A$78, Airports!$D$2:$D$78)</f>
        <v>Denver</v>
      </c>
      <c r="I1640" t="str" cm="1">
        <f t="array" ref="I1640">_xlfn.XLOOKUP(Flights[[#This Row],[Destination]],_xlfn._TRO_TRAILING( Airports!A:A),_xlfn._TRO_TRAILING( Airports!E:E), "Not found")</f>
        <v>CO</v>
      </c>
      <c r="J1640" s="1">
        <v>0.85347222222222219</v>
      </c>
      <c r="K1640" s="22">
        <f>HOUR(Flights[[#This Row],[Scheduled Departure]])</f>
        <v>20</v>
      </c>
      <c r="L1640" s="1">
        <v>0.84861111111111109</v>
      </c>
      <c r="M1640">
        <f>(L1640-J1640)*24*60</f>
        <v>-6.9999999999999751</v>
      </c>
      <c r="N1640" s="16">
        <f>Flights[[#This Row],[Length (min)]]/60</f>
        <v>2.0666666666666669</v>
      </c>
      <c r="O1640">
        <v>124</v>
      </c>
      <c r="P1640">
        <v>862</v>
      </c>
      <c r="Q1640" s="18">
        <f>IFERROR(Flights[[#This Row],[Distance]]/Flights[[#This Row],[Length (hr)]], "")</f>
        <v>417.09677419354836</v>
      </c>
      <c r="R1640" s="1">
        <v>0.9916666666666667</v>
      </c>
      <c r="S1640" s="1" t="str">
        <f>IF(Flights[[#This Row],[Length (hr)]]&lt;2, "No meal", IF(Flights[[#This Row],[Length (hr)]]&lt;3.5, "Light meal", "Full meal"))</f>
        <v>Light meal</v>
      </c>
      <c r="T1640" s="1" t="str">
        <f>IF(AND(Flights[[#This Row],[Airline]]="US Airways", Flights[[#This Row],[Meal]]="Full Meal"), "Yes", "No")</f>
        <v>No</v>
      </c>
      <c r="U1640" s="1">
        <v>0.97638888888888886</v>
      </c>
      <c r="V1640">
        <v>-22</v>
      </c>
      <c r="W1640" s="1" t="str">
        <f>IF(Flights[[#This Row],[Arrival Delay]] = "", "Cancelled", IF(Flights[[#This Row],[Arrival Delay]]&gt;15, "Delayed", "On time"))</f>
        <v>On time</v>
      </c>
      <c r="X1640" t="str">
        <f>IF(Flights[[#This Row],[Status]]&lt;&gt;"Delayed","", IF(Flights[[#This Row],[Arrival Delay]]&gt;120, "Severe", IF(Flights[[#This Row],[Arrival Delay]]&gt;60, "Major", "Moderate")))</f>
        <v/>
      </c>
      <c r="Y1640" t="b">
        <v>0</v>
      </c>
      <c r="AA1640" t="str">
        <f>IF(OR(AND(Flights[[#This Row],[Status]]="Cancelled", Flights[[#This Row],[Cancellation Reason]]="Airline/Carrier"), Flights[[#This Row],[Delay Type]]="Severe"), "Yes", "No")</f>
        <v>No</v>
      </c>
    </row>
    <row r="1641" spans="1:27" x14ac:dyDescent="0.3">
      <c r="A1641" s="3">
        <v>42130</v>
      </c>
      <c r="B1641" s="22">
        <f>WEEKNUM(Flights[[#This Row],[Date]], 1)</f>
        <v>19</v>
      </c>
      <c r="C1641" s="22">
        <f>WEEKDAY(Flights[[#This Row],[Date]],1)</f>
        <v>4</v>
      </c>
      <c r="D1641" t="s">
        <v>99</v>
      </c>
      <c r="E1641" t="s">
        <v>1987</v>
      </c>
      <c r="F1641" t="s">
        <v>0</v>
      </c>
      <c r="G1641" t="s">
        <v>9</v>
      </c>
      <c r="H1641" t="str">
        <f>_xlfn.XLOOKUP(Flights[[#This Row],[Destination]], Airports!$A$2:$A$78, Airports!$D$2:$D$78)</f>
        <v>San Francisco</v>
      </c>
      <c r="I1641" t="str" cm="1">
        <f t="array" ref="I1641">_xlfn.XLOOKUP(Flights[[#This Row],[Destination]],_xlfn._TRO_TRAILING( Airports!A:A),_xlfn._TRO_TRAILING( Airports!E:E), "Not found")</f>
        <v>CA</v>
      </c>
      <c r="J1641" s="1">
        <v>0.86805555555555558</v>
      </c>
      <c r="K1641" s="22">
        <f>HOUR(Flights[[#This Row],[Scheduled Departure]])</f>
        <v>20</v>
      </c>
      <c r="L1641" s="1">
        <v>0.8618055555555556</v>
      </c>
      <c r="M1641">
        <f>(L1641-J1641)*24*60</f>
        <v>-8.999999999999968</v>
      </c>
      <c r="N1641" s="16">
        <f>Flights[[#This Row],[Length (min)]]/60</f>
        <v>1.35</v>
      </c>
      <c r="O1641">
        <v>81</v>
      </c>
      <c r="P1641">
        <v>337</v>
      </c>
      <c r="Q1641" s="18">
        <f>IFERROR(Flights[[#This Row],[Distance]]/Flights[[#This Row],[Length (hr)]], "")</f>
        <v>249.62962962962962</v>
      </c>
      <c r="R1641" s="1">
        <v>0.92638888888888893</v>
      </c>
      <c r="S1641" s="1" t="str">
        <f>IF(Flights[[#This Row],[Length (hr)]]&lt;2, "No meal", IF(Flights[[#This Row],[Length (hr)]]&lt;3.5, "Light meal", "Full meal"))</f>
        <v>No meal</v>
      </c>
      <c r="T1641" s="1" t="str">
        <f>IF(AND(Flights[[#This Row],[Airline]]="US Airways", Flights[[#This Row],[Meal]]="Full Meal"), "Yes", "No")</f>
        <v>No</v>
      </c>
      <c r="U1641" s="1">
        <v>0.91805555555555551</v>
      </c>
      <c r="V1641">
        <v>-12</v>
      </c>
      <c r="W1641" s="1" t="str">
        <f>IF(Flights[[#This Row],[Arrival Delay]] = "", "Cancelled", IF(Flights[[#This Row],[Arrival Delay]]&gt;15, "Delayed", "On time"))</f>
        <v>On time</v>
      </c>
      <c r="X1641" t="str">
        <f>IF(Flights[[#This Row],[Status]]&lt;&gt;"Delayed","", IF(Flights[[#This Row],[Arrival Delay]]&gt;120, "Severe", IF(Flights[[#This Row],[Arrival Delay]]&gt;60, "Major", "Moderate")))</f>
        <v/>
      </c>
      <c r="Y1641" t="b">
        <v>0</v>
      </c>
      <c r="AA1641" t="str">
        <f>IF(OR(AND(Flights[[#This Row],[Status]]="Cancelled", Flights[[#This Row],[Cancellation Reason]]="Airline/Carrier"), Flights[[#This Row],[Delay Type]]="Severe"), "Yes", "No")</f>
        <v>No</v>
      </c>
    </row>
    <row r="1642" spans="1:27" x14ac:dyDescent="0.3">
      <c r="A1642" s="3">
        <v>42130</v>
      </c>
      <c r="B1642" s="22">
        <f>WEEKNUM(Flights[[#This Row],[Date]], 1)</f>
        <v>19</v>
      </c>
      <c r="C1642" s="22">
        <f>WEEKDAY(Flights[[#This Row],[Date]],1)</f>
        <v>4</v>
      </c>
      <c r="D1642" t="s">
        <v>1075</v>
      </c>
      <c r="E1642" t="s">
        <v>1994</v>
      </c>
      <c r="F1642" t="s">
        <v>0</v>
      </c>
      <c r="G1642" t="s">
        <v>339</v>
      </c>
      <c r="H1642" t="str">
        <f>_xlfn.XLOOKUP(Flights[[#This Row],[Destination]], Airports!$A$2:$A$78, Airports!$D$2:$D$78)</f>
        <v>San Diego</v>
      </c>
      <c r="I1642" t="str" cm="1">
        <f t="array" ref="I1642">_xlfn.XLOOKUP(Flights[[#This Row],[Destination]],_xlfn._TRO_TRAILING( Airports!A:A),_xlfn._TRO_TRAILING( Airports!E:E), "Not found")</f>
        <v>CA</v>
      </c>
      <c r="J1642" s="1">
        <v>0.875</v>
      </c>
      <c r="K1642" s="22">
        <f>HOUR(Flights[[#This Row],[Scheduled Departure]])</f>
        <v>21</v>
      </c>
      <c r="L1642" s="1">
        <v>0.88888888888888884</v>
      </c>
      <c r="M1642">
        <f>(L1642-J1642)*24*60</f>
        <v>19.999999999999929</v>
      </c>
      <c r="N1642" s="16">
        <f>Flights[[#This Row],[Length (min)]]/60</f>
        <v>0.8833333333333333</v>
      </c>
      <c r="O1642">
        <v>53</v>
      </c>
      <c r="P1642">
        <v>109</v>
      </c>
      <c r="Q1642" s="18">
        <f>IFERROR(Flights[[#This Row],[Distance]]/Flights[[#This Row],[Length (hr)]], "")</f>
        <v>123.39622641509435</v>
      </c>
      <c r="R1642" s="1">
        <v>0.90833333333333333</v>
      </c>
      <c r="S1642" s="1" t="str">
        <f>IF(Flights[[#This Row],[Length (hr)]]&lt;2, "No meal", IF(Flights[[#This Row],[Length (hr)]]&lt;3.5, "Light meal", "Full meal"))</f>
        <v>No meal</v>
      </c>
      <c r="T1642" s="1" t="str">
        <f>IF(AND(Flights[[#This Row],[Airline]]="US Airways", Flights[[#This Row],[Meal]]="Full Meal"), "Yes", "No")</f>
        <v>No</v>
      </c>
      <c r="U1642" s="1">
        <v>0.92569444444444449</v>
      </c>
      <c r="V1642">
        <v>25</v>
      </c>
      <c r="W1642" s="1" t="str">
        <f>IF(Flights[[#This Row],[Arrival Delay]] = "", "Cancelled", IF(Flights[[#This Row],[Arrival Delay]]&gt;15, "Delayed", "On time"))</f>
        <v>Delayed</v>
      </c>
      <c r="X1642" t="str">
        <f>IF(Flights[[#This Row],[Status]]&lt;&gt;"Delayed","", IF(Flights[[#This Row],[Arrival Delay]]&gt;120, "Severe", IF(Flights[[#This Row],[Arrival Delay]]&gt;60, "Major", "Moderate")))</f>
        <v>Moderate</v>
      </c>
      <c r="Y1642" t="b">
        <v>0</v>
      </c>
      <c r="AA1642" t="str">
        <f>IF(OR(AND(Flights[[#This Row],[Status]]="Cancelled", Flights[[#This Row],[Cancellation Reason]]="Airline/Carrier"), Flights[[#This Row],[Delay Type]]="Severe"), "Yes", "No")</f>
        <v>No</v>
      </c>
    </row>
    <row r="1643" spans="1:27" x14ac:dyDescent="0.3">
      <c r="A1643" s="3">
        <v>42130</v>
      </c>
      <c r="B1643" s="22">
        <f>WEEKNUM(Flights[[#This Row],[Date]], 1)</f>
        <v>19</v>
      </c>
      <c r="C1643" s="22">
        <f>WEEKDAY(Flights[[#This Row],[Date]],1)</f>
        <v>4</v>
      </c>
      <c r="D1643" t="s">
        <v>1341</v>
      </c>
      <c r="E1643" t="s">
        <v>1995</v>
      </c>
      <c r="F1643" t="s">
        <v>0</v>
      </c>
      <c r="G1643" t="s">
        <v>349</v>
      </c>
      <c r="H1643" t="str">
        <f>_xlfn.XLOOKUP(Flights[[#This Row],[Destination]], Airports!$A$2:$A$78, Airports!$D$2:$D$78)</f>
        <v>Salt Lake City</v>
      </c>
      <c r="I1643" t="str" cm="1">
        <f t="array" ref="I1643">_xlfn.XLOOKUP(Flights[[#This Row],[Destination]],_xlfn._TRO_TRAILING( Airports!A:A),_xlfn._TRO_TRAILING( Airports!E:E), "Not found")</f>
        <v>UT</v>
      </c>
      <c r="J1643" s="1">
        <v>0.90625</v>
      </c>
      <c r="K1643" s="22">
        <f>HOUR(Flights[[#This Row],[Scheduled Departure]])</f>
        <v>21</v>
      </c>
      <c r="L1643" s="1">
        <v>0.91527777777777775</v>
      </c>
      <c r="M1643">
        <f>(L1643-J1643)*24*60</f>
        <v>12.999999999999954</v>
      </c>
      <c r="N1643" s="16">
        <f>Flights[[#This Row],[Length (min)]]/60</f>
        <v>1.6166666666666667</v>
      </c>
      <c r="O1643">
        <v>97</v>
      </c>
      <c r="P1643">
        <v>590</v>
      </c>
      <c r="Q1643" s="18">
        <f>IFERROR(Flights[[#This Row],[Distance]]/Flights[[#This Row],[Length (hr)]], "")</f>
        <v>364.94845360824741</v>
      </c>
      <c r="R1643" s="1">
        <v>1.7361111111111112E-2</v>
      </c>
      <c r="S1643" s="1" t="str">
        <f>IF(Flights[[#This Row],[Length (hr)]]&lt;2, "No meal", IF(Flights[[#This Row],[Length (hr)]]&lt;3.5, "Light meal", "Full meal"))</f>
        <v>No meal</v>
      </c>
      <c r="T1643" s="1" t="str">
        <f>IF(AND(Flights[[#This Row],[Airline]]="US Airways", Flights[[#This Row],[Meal]]="Full Meal"), "Yes", "No")</f>
        <v>No</v>
      </c>
      <c r="U1643" s="1">
        <v>2.4305555555555556E-2</v>
      </c>
      <c r="V1643">
        <v>10</v>
      </c>
      <c r="W1643" s="1" t="str">
        <f>IF(Flights[[#This Row],[Arrival Delay]] = "", "Cancelled", IF(Flights[[#This Row],[Arrival Delay]]&gt;15, "Delayed", "On time"))</f>
        <v>On time</v>
      </c>
      <c r="X1643" t="str">
        <f>IF(Flights[[#This Row],[Status]]&lt;&gt;"Delayed","", IF(Flights[[#This Row],[Arrival Delay]]&gt;120, "Severe", IF(Flights[[#This Row],[Arrival Delay]]&gt;60, "Major", "Moderate")))</f>
        <v/>
      </c>
      <c r="Y1643" t="b">
        <v>0</v>
      </c>
      <c r="AA1643" t="str">
        <f>IF(OR(AND(Flights[[#This Row],[Status]]="Cancelled", Flights[[#This Row],[Cancellation Reason]]="Airline/Carrier"), Flights[[#This Row],[Delay Type]]="Severe"), "Yes", "No")</f>
        <v>No</v>
      </c>
    </row>
    <row r="1644" spans="1:27" x14ac:dyDescent="0.3">
      <c r="A1644" s="3">
        <v>42130</v>
      </c>
      <c r="B1644" s="22">
        <f>WEEKNUM(Flights[[#This Row],[Date]], 1)</f>
        <v>19</v>
      </c>
      <c r="C1644" s="22">
        <f>WEEKDAY(Flights[[#This Row],[Date]],1)</f>
        <v>4</v>
      </c>
      <c r="D1644" t="s">
        <v>158</v>
      </c>
      <c r="E1644" t="s">
        <v>1987</v>
      </c>
      <c r="F1644" t="s">
        <v>0</v>
      </c>
      <c r="G1644" t="s">
        <v>15</v>
      </c>
      <c r="H1644" t="str">
        <f>_xlfn.XLOOKUP(Flights[[#This Row],[Destination]], Airports!$A$2:$A$78, Airports!$D$2:$D$78)</f>
        <v>Las Vegas</v>
      </c>
      <c r="I1644" t="str" cm="1">
        <f t="array" ref="I1644">_xlfn.XLOOKUP(Flights[[#This Row],[Destination]],_xlfn._TRO_TRAILING( Airports!A:A),_xlfn._TRO_TRAILING( Airports!E:E), "Not found")</f>
        <v>NV</v>
      </c>
      <c r="J1644" s="1">
        <v>0.94097222222222221</v>
      </c>
      <c r="K1644" s="22">
        <f>HOUR(Flights[[#This Row],[Scheduled Departure]])</f>
        <v>22</v>
      </c>
      <c r="L1644" s="1">
        <v>0.93611111111111112</v>
      </c>
      <c r="M1644">
        <f>(L1644-J1644)*24*60</f>
        <v>-6.9999999999999751</v>
      </c>
      <c r="N1644" s="16">
        <f>Flights[[#This Row],[Length (min)]]/60</f>
        <v>1.2666666666666666</v>
      </c>
      <c r="O1644">
        <v>76</v>
      </c>
      <c r="P1644">
        <v>236</v>
      </c>
      <c r="Q1644" s="18">
        <f>IFERROR(Flights[[#This Row],[Distance]]/Flights[[#This Row],[Length (hr)]], "")</f>
        <v>186.31578947368422</v>
      </c>
      <c r="R1644" s="1">
        <v>0.99305555555555558</v>
      </c>
      <c r="S1644" s="1" t="str">
        <f>IF(Flights[[#This Row],[Length (hr)]]&lt;2, "No meal", IF(Flights[[#This Row],[Length (hr)]]&lt;3.5, "Light meal", "Full meal"))</f>
        <v>No meal</v>
      </c>
      <c r="T1644" s="1" t="str">
        <f>IF(AND(Flights[[#This Row],[Airline]]="US Airways", Flights[[#This Row],[Meal]]="Full Meal"), "Yes", "No")</f>
        <v>No</v>
      </c>
      <c r="U1644" s="1">
        <v>0.98888888888888893</v>
      </c>
      <c r="V1644">
        <v>-6</v>
      </c>
      <c r="W1644" s="1" t="str">
        <f>IF(Flights[[#This Row],[Arrival Delay]] = "", "Cancelled", IF(Flights[[#This Row],[Arrival Delay]]&gt;15, "Delayed", "On time"))</f>
        <v>On time</v>
      </c>
      <c r="X1644" t="str">
        <f>IF(Flights[[#This Row],[Status]]&lt;&gt;"Delayed","", IF(Flights[[#This Row],[Arrival Delay]]&gt;120, "Severe", IF(Flights[[#This Row],[Arrival Delay]]&gt;60, "Major", "Moderate")))</f>
        <v/>
      </c>
      <c r="Y1644" t="b">
        <v>0</v>
      </c>
      <c r="AA1644" t="str">
        <f>IF(OR(AND(Flights[[#This Row],[Status]]="Cancelled", Flights[[#This Row],[Cancellation Reason]]="Airline/Carrier"), Flights[[#This Row],[Delay Type]]="Severe"), "Yes", "No")</f>
        <v>No</v>
      </c>
    </row>
    <row r="1645" spans="1:27" x14ac:dyDescent="0.3">
      <c r="A1645" s="3">
        <v>42130</v>
      </c>
      <c r="B1645" s="22">
        <f>WEEKNUM(Flights[[#This Row],[Date]], 1)</f>
        <v>19</v>
      </c>
      <c r="C1645" s="22">
        <f>WEEKDAY(Flights[[#This Row],[Date]],1)</f>
        <v>4</v>
      </c>
      <c r="D1645" t="s">
        <v>159</v>
      </c>
      <c r="E1645" t="s">
        <v>1987</v>
      </c>
      <c r="F1645" t="s">
        <v>0</v>
      </c>
      <c r="G1645" t="s">
        <v>14</v>
      </c>
      <c r="H1645" t="str">
        <f>_xlfn.XLOOKUP(Flights[[#This Row],[Destination]], Airports!$A$2:$A$78, Airports!$D$2:$D$78)</f>
        <v>Tampa</v>
      </c>
      <c r="I1645" t="str" cm="1">
        <f t="array" ref="I1645">_xlfn.XLOOKUP(Flights[[#This Row],[Destination]],_xlfn._TRO_TRAILING( Airports!A:A),_xlfn._TRO_TRAILING( Airports!E:E), "Not found")</f>
        <v>FL</v>
      </c>
      <c r="J1645" s="1">
        <v>0.95138888888888884</v>
      </c>
      <c r="K1645" s="22">
        <f>HOUR(Flights[[#This Row],[Scheduled Departure]])</f>
        <v>22</v>
      </c>
      <c r="L1645" s="1">
        <v>0.94722222222222219</v>
      </c>
      <c r="M1645">
        <f>(L1645-J1645)*24*60</f>
        <v>-5.9999999999999787</v>
      </c>
      <c r="N1645" s="16">
        <f>Flights[[#This Row],[Length (min)]]/60</f>
        <v>4.4833333333333334</v>
      </c>
      <c r="O1645">
        <v>269</v>
      </c>
      <c r="P1645">
        <v>2158</v>
      </c>
      <c r="Q1645" s="18">
        <f>IFERROR(Flights[[#This Row],[Distance]]/Flights[[#This Row],[Length (hr)]], "")</f>
        <v>481.33828996282529</v>
      </c>
      <c r="R1645" s="1">
        <v>0.26805555555555555</v>
      </c>
      <c r="S1645" s="1" t="str">
        <f>IF(Flights[[#This Row],[Length (hr)]]&lt;2, "No meal", IF(Flights[[#This Row],[Length (hr)]]&lt;3.5, "Light meal", "Full meal"))</f>
        <v>Full meal</v>
      </c>
      <c r="T1645" s="1" t="str">
        <f>IF(AND(Flights[[#This Row],[Airline]]="US Airways", Flights[[#This Row],[Meal]]="Full Meal"), "Yes", "No")</f>
        <v>No</v>
      </c>
      <c r="U1645" s="1">
        <v>0.2590277777777778</v>
      </c>
      <c r="V1645">
        <v>-13</v>
      </c>
      <c r="W1645" s="1" t="str">
        <f>IF(Flights[[#This Row],[Arrival Delay]] = "", "Cancelled", IF(Flights[[#This Row],[Arrival Delay]]&gt;15, "Delayed", "On time"))</f>
        <v>On time</v>
      </c>
      <c r="X1645" t="str">
        <f>IF(Flights[[#This Row],[Status]]&lt;&gt;"Delayed","", IF(Flights[[#This Row],[Arrival Delay]]&gt;120, "Severe", IF(Flights[[#This Row],[Arrival Delay]]&gt;60, "Major", "Moderate")))</f>
        <v/>
      </c>
      <c r="Y1645" t="b">
        <v>0</v>
      </c>
      <c r="AA1645" t="str">
        <f>IF(OR(AND(Flights[[#This Row],[Status]]="Cancelled", Flights[[#This Row],[Cancellation Reason]]="Airline/Carrier"), Flights[[#This Row],[Delay Type]]="Severe"), "Yes", "No")</f>
        <v>No</v>
      </c>
    </row>
    <row r="1646" spans="1:27" x14ac:dyDescent="0.3">
      <c r="A1646" s="3">
        <v>42130</v>
      </c>
      <c r="B1646" s="22">
        <f>WEEKNUM(Flights[[#This Row],[Date]], 1)</f>
        <v>19</v>
      </c>
      <c r="C1646" s="22">
        <f>WEEKDAY(Flights[[#This Row],[Date]],1)</f>
        <v>4</v>
      </c>
      <c r="D1646" t="s">
        <v>1216</v>
      </c>
      <c r="E1646" t="s">
        <v>1990</v>
      </c>
      <c r="F1646" t="s">
        <v>0</v>
      </c>
      <c r="G1646" t="s">
        <v>4</v>
      </c>
      <c r="H1646" t="str">
        <f>_xlfn.XLOOKUP(Flights[[#This Row],[Destination]], Airports!$A$2:$A$78, Airports!$D$2:$D$78)</f>
        <v>Chicago</v>
      </c>
      <c r="I1646" t="str" cm="1">
        <f t="array" ref="I1646">_xlfn.XLOOKUP(Flights[[#This Row],[Destination]],_xlfn._TRO_TRAILING( Airports!A:A),_xlfn._TRO_TRAILING( Airports!E:E), "Not found")</f>
        <v>IL</v>
      </c>
      <c r="J1646" s="1">
        <v>0.95486111111111116</v>
      </c>
      <c r="K1646" s="22">
        <f>HOUR(Flights[[#This Row],[Scheduled Departure]])</f>
        <v>22</v>
      </c>
      <c r="L1646" s="1">
        <v>0.95625000000000004</v>
      </c>
      <c r="M1646">
        <f>(L1646-J1646)*24*60</f>
        <v>1.9999999999999929</v>
      </c>
      <c r="N1646" s="16">
        <f>Flights[[#This Row],[Length (min)]]/60</f>
        <v>3.7166666666666668</v>
      </c>
      <c r="O1646">
        <v>223</v>
      </c>
      <c r="P1646">
        <v>1744</v>
      </c>
      <c r="Q1646" s="18">
        <f>IFERROR(Flights[[#This Row],[Distance]]/Flights[[#This Row],[Length (hr)]], "")</f>
        <v>469.23766816143495</v>
      </c>
      <c r="R1646" s="1">
        <v>0.20624999999999999</v>
      </c>
      <c r="S1646" s="1" t="str">
        <f>IF(Flights[[#This Row],[Length (hr)]]&lt;2, "No meal", IF(Flights[[#This Row],[Length (hr)]]&lt;3.5, "Light meal", "Full meal"))</f>
        <v>Full meal</v>
      </c>
      <c r="T1646" s="1" t="str">
        <f>IF(AND(Flights[[#This Row],[Airline]]="US Airways", Flights[[#This Row],[Meal]]="Full Meal"), "Yes", "No")</f>
        <v>No</v>
      </c>
      <c r="U1646" s="1">
        <v>0.19444444444444445</v>
      </c>
      <c r="V1646">
        <v>-17</v>
      </c>
      <c r="W1646" s="1" t="str">
        <f>IF(Flights[[#This Row],[Arrival Delay]] = "", "Cancelled", IF(Flights[[#This Row],[Arrival Delay]]&gt;15, "Delayed", "On time"))</f>
        <v>On time</v>
      </c>
      <c r="X1646" t="str">
        <f>IF(Flights[[#This Row],[Status]]&lt;&gt;"Delayed","", IF(Flights[[#This Row],[Arrival Delay]]&gt;120, "Severe", IF(Flights[[#This Row],[Arrival Delay]]&gt;60, "Major", "Moderate")))</f>
        <v/>
      </c>
      <c r="Y1646" t="b">
        <v>0</v>
      </c>
      <c r="AA1646" t="str">
        <f>IF(OR(AND(Flights[[#This Row],[Status]]="Cancelled", Flights[[#This Row],[Cancellation Reason]]="Airline/Carrier"), Flights[[#This Row],[Delay Type]]="Severe"), "Yes", "No")</f>
        <v>No</v>
      </c>
    </row>
    <row r="1647" spans="1:27" x14ac:dyDescent="0.3">
      <c r="A1647" s="3">
        <v>42130</v>
      </c>
      <c r="B1647" s="22">
        <f>WEEKNUM(Flights[[#This Row],[Date]], 1)</f>
        <v>19</v>
      </c>
      <c r="C1647" s="22">
        <f>WEEKDAY(Flights[[#This Row],[Date]],1)</f>
        <v>4</v>
      </c>
      <c r="D1647" t="s">
        <v>681</v>
      </c>
      <c r="E1647" t="s">
        <v>1996</v>
      </c>
      <c r="F1647" t="s">
        <v>0</v>
      </c>
      <c r="G1647" t="s">
        <v>16</v>
      </c>
      <c r="H1647" t="str">
        <f>_xlfn.XLOOKUP(Flights[[#This Row],[Destination]], Airports!$A$2:$A$78, Airports!$D$2:$D$78)</f>
        <v>Dulles</v>
      </c>
      <c r="I1647" t="str" cm="1">
        <f t="array" ref="I1647">_xlfn.XLOOKUP(Flights[[#This Row],[Destination]],_xlfn._TRO_TRAILING( Airports!A:A),_xlfn._TRO_TRAILING( Airports!E:E), "Not found")</f>
        <v>VA</v>
      </c>
      <c r="J1647" s="1">
        <v>0.98958333333333337</v>
      </c>
      <c r="K1647" s="22">
        <f>HOUR(Flights[[#This Row],[Scheduled Departure]])</f>
        <v>23</v>
      </c>
      <c r="L1647" s="1">
        <v>0.98541666666666672</v>
      </c>
      <c r="M1647">
        <f>(L1647-J1647)*24*60</f>
        <v>-5.9999999999999787</v>
      </c>
      <c r="N1647" s="16">
        <f>Flights[[#This Row],[Length (min)]]/60</f>
        <v>5.0333333333333332</v>
      </c>
      <c r="O1647">
        <v>302</v>
      </c>
      <c r="P1647">
        <v>2288</v>
      </c>
      <c r="Q1647" s="18">
        <f>IFERROR(Flights[[#This Row],[Distance]]/Flights[[#This Row],[Length (hr)]], "")</f>
        <v>454.56953642384104</v>
      </c>
      <c r="R1647" s="1">
        <v>0.31597222222222221</v>
      </c>
      <c r="S1647" s="1" t="str">
        <f>IF(Flights[[#This Row],[Length (hr)]]&lt;2, "No meal", IF(Flights[[#This Row],[Length (hr)]]&lt;3.5, "Light meal", "Full meal"))</f>
        <v>Full meal</v>
      </c>
      <c r="T1647" s="1" t="str">
        <f>IF(AND(Flights[[#This Row],[Airline]]="US Airways", Flights[[#This Row],[Meal]]="Full Meal"), "Yes", "No")</f>
        <v>No</v>
      </c>
      <c r="U1647" s="1">
        <v>0.32013888888888886</v>
      </c>
      <c r="V1647">
        <v>6</v>
      </c>
      <c r="W1647" s="1" t="str">
        <f>IF(Flights[[#This Row],[Arrival Delay]] = "", "Cancelled", IF(Flights[[#This Row],[Arrival Delay]]&gt;15, "Delayed", "On time"))</f>
        <v>On time</v>
      </c>
      <c r="X1647" t="str">
        <f>IF(Flights[[#This Row],[Status]]&lt;&gt;"Delayed","", IF(Flights[[#This Row],[Arrival Delay]]&gt;120, "Severe", IF(Flights[[#This Row],[Arrival Delay]]&gt;60, "Major", "Moderate")))</f>
        <v/>
      </c>
      <c r="Y1647" t="b">
        <v>0</v>
      </c>
      <c r="AA1647" t="str">
        <f>IF(OR(AND(Flights[[#This Row],[Status]]="Cancelled", Flights[[#This Row],[Cancellation Reason]]="Airline/Carrier"), Flights[[#This Row],[Delay Type]]="Severe"), "Yes", "No")</f>
        <v>No</v>
      </c>
    </row>
    <row r="1648" spans="1:27" x14ac:dyDescent="0.3">
      <c r="A1648" s="3">
        <v>42131</v>
      </c>
      <c r="B1648" s="22">
        <f>WEEKNUM(Flights[[#This Row],[Date]], 1)</f>
        <v>19</v>
      </c>
      <c r="C1648" s="22">
        <f>WEEKDAY(Flights[[#This Row],[Date]],1)</f>
        <v>5</v>
      </c>
      <c r="D1648" t="s">
        <v>679</v>
      </c>
      <c r="E1648" t="s">
        <v>1990</v>
      </c>
      <c r="F1648" t="s">
        <v>0</v>
      </c>
      <c r="G1648" t="s">
        <v>293</v>
      </c>
      <c r="H1648" t="str">
        <f>_xlfn.XLOOKUP(Flights[[#This Row],[Destination]], Airports!$A$2:$A$78, Airports!$D$2:$D$78)</f>
        <v>Houston</v>
      </c>
      <c r="I1648" t="str" cm="1">
        <f t="array" ref="I1648">_xlfn.XLOOKUP(Flights[[#This Row],[Destination]],_xlfn._TRO_TRAILING( Airports!A:A),_xlfn._TRO_TRAILING( Airports!E:E), "Not found")</f>
        <v>TX</v>
      </c>
      <c r="J1648" s="1">
        <v>3.8194444444444448E-2</v>
      </c>
      <c r="K1648" s="22">
        <f>HOUR(Flights[[#This Row],[Scheduled Departure]])</f>
        <v>0</v>
      </c>
      <c r="L1648" s="1">
        <v>3.9583333333333331E-2</v>
      </c>
      <c r="M1648">
        <f>(L1648-J1648)*24*60</f>
        <v>1.9999999999999929</v>
      </c>
      <c r="N1648" s="16">
        <f>Flights[[#This Row],[Length (min)]]/60</f>
        <v>3</v>
      </c>
      <c r="O1648">
        <v>180</v>
      </c>
      <c r="P1648">
        <v>1379</v>
      </c>
      <c r="Q1648" s="18">
        <f>IFERROR(Flights[[#This Row],[Distance]]/Flights[[#This Row],[Length (hr)]], "")</f>
        <v>459.66666666666669</v>
      </c>
      <c r="R1648" s="1">
        <v>0.25208333333333333</v>
      </c>
      <c r="S1648" s="1" t="str">
        <f>IF(Flights[[#This Row],[Length (hr)]]&lt;2, "No meal", IF(Flights[[#This Row],[Length (hr)]]&lt;3.5, "Light meal", "Full meal"))</f>
        <v>Light meal</v>
      </c>
      <c r="T1648" s="1" t="str">
        <f>IF(AND(Flights[[#This Row],[Airline]]="US Airways", Flights[[#This Row],[Meal]]="Full Meal"), "Yes", "No")</f>
        <v>No</v>
      </c>
      <c r="U1648" s="1">
        <v>0.24791666666666667</v>
      </c>
      <c r="V1648">
        <v>-6</v>
      </c>
      <c r="W1648" s="1" t="str">
        <f>IF(Flights[[#This Row],[Arrival Delay]] = "", "Cancelled", IF(Flights[[#This Row],[Arrival Delay]]&gt;15, "Delayed", "On time"))</f>
        <v>On time</v>
      </c>
      <c r="X1648" t="str">
        <f>IF(Flights[[#This Row],[Status]]&lt;&gt;"Delayed","", IF(Flights[[#This Row],[Arrival Delay]]&gt;120, "Severe", IF(Flights[[#This Row],[Arrival Delay]]&gt;60, "Major", "Moderate")))</f>
        <v/>
      </c>
      <c r="Y1648" t="b">
        <v>0</v>
      </c>
      <c r="AA1648" t="str">
        <f>IF(OR(AND(Flights[[#This Row],[Status]]="Cancelled", Flights[[#This Row],[Cancellation Reason]]="Airline/Carrier"), Flights[[#This Row],[Delay Type]]="Severe"), "Yes", "No")</f>
        <v>No</v>
      </c>
    </row>
    <row r="1649" spans="1:27" x14ac:dyDescent="0.3">
      <c r="A1649" s="3">
        <v>42131</v>
      </c>
      <c r="B1649" s="22">
        <f>WEEKNUM(Flights[[#This Row],[Date]], 1)</f>
        <v>19</v>
      </c>
      <c r="C1649" s="22">
        <f>WEEKDAY(Flights[[#This Row],[Date]],1)</f>
        <v>5</v>
      </c>
      <c r="D1649" t="s">
        <v>128</v>
      </c>
      <c r="E1649" t="s">
        <v>1987</v>
      </c>
      <c r="F1649" t="s">
        <v>0</v>
      </c>
      <c r="G1649" t="s">
        <v>3</v>
      </c>
      <c r="H1649" t="str">
        <f>_xlfn.XLOOKUP(Flights[[#This Row],[Destination]], Airports!$A$2:$A$78, Airports!$D$2:$D$78)</f>
        <v>Dallas</v>
      </c>
      <c r="I1649" t="str" cm="1">
        <f t="array" ref="I1649">_xlfn.XLOOKUP(Flights[[#This Row],[Destination]],_xlfn._TRO_TRAILING( Airports!A:A),_xlfn._TRO_TRAILING( Airports!E:E), "Not found")</f>
        <v>TX</v>
      </c>
      <c r="J1649" s="1">
        <v>0.20833333333333334</v>
      </c>
      <c r="K1649" s="22">
        <f>HOUR(Flights[[#This Row],[Scheduled Departure]])</f>
        <v>5</v>
      </c>
      <c r="L1649" s="1">
        <v>0.20833333333333334</v>
      </c>
      <c r="M1649">
        <f>(L1649-J1649)*24*60</f>
        <v>0</v>
      </c>
      <c r="N1649" s="16">
        <f>Flights[[#This Row],[Length (min)]]/60</f>
        <v>2.95</v>
      </c>
      <c r="O1649">
        <v>177</v>
      </c>
      <c r="P1649">
        <v>1235</v>
      </c>
      <c r="Q1649" s="18">
        <f>IFERROR(Flights[[#This Row],[Distance]]/Flights[[#This Row],[Length (hr)]], "")</f>
        <v>418.64406779661016</v>
      </c>
      <c r="R1649" s="1">
        <v>0.41944444444444445</v>
      </c>
      <c r="S1649" s="1" t="str">
        <f>IF(Flights[[#This Row],[Length (hr)]]&lt;2, "No meal", IF(Flights[[#This Row],[Length (hr)]]&lt;3.5, "Light meal", "Full meal"))</f>
        <v>Light meal</v>
      </c>
      <c r="T1649" s="1" t="str">
        <f>IF(AND(Flights[[#This Row],[Airline]]="US Airways", Flights[[#This Row],[Meal]]="Full Meal"), "Yes", "No")</f>
        <v>No</v>
      </c>
      <c r="U1649" s="1">
        <v>0.41458333333333336</v>
      </c>
      <c r="V1649">
        <v>-7</v>
      </c>
      <c r="W1649" s="1" t="str">
        <f>IF(Flights[[#This Row],[Arrival Delay]] = "", "Cancelled", IF(Flights[[#This Row],[Arrival Delay]]&gt;15, "Delayed", "On time"))</f>
        <v>On time</v>
      </c>
      <c r="X1649" t="str">
        <f>IF(Flights[[#This Row],[Status]]&lt;&gt;"Delayed","", IF(Flights[[#This Row],[Arrival Delay]]&gt;120, "Severe", IF(Flights[[#This Row],[Arrival Delay]]&gt;60, "Major", "Moderate")))</f>
        <v/>
      </c>
      <c r="Y1649" t="b">
        <v>0</v>
      </c>
      <c r="AA1649" t="str">
        <f>IF(OR(AND(Flights[[#This Row],[Status]]="Cancelled", Flights[[#This Row],[Cancellation Reason]]="Airline/Carrier"), Flights[[#This Row],[Delay Type]]="Severe"), "Yes", "No")</f>
        <v>No</v>
      </c>
    </row>
    <row r="1650" spans="1:27" x14ac:dyDescent="0.3">
      <c r="A1650" s="3">
        <v>42131</v>
      </c>
      <c r="B1650" s="22">
        <f>WEEKNUM(Flights[[#This Row],[Date]], 1)</f>
        <v>19</v>
      </c>
      <c r="C1650" s="22">
        <f>WEEKDAY(Flights[[#This Row],[Date]],1)</f>
        <v>5</v>
      </c>
      <c r="D1650" t="s">
        <v>696</v>
      </c>
      <c r="E1650" t="s">
        <v>1996</v>
      </c>
      <c r="F1650" t="s">
        <v>0</v>
      </c>
      <c r="G1650" t="s">
        <v>9</v>
      </c>
      <c r="H1650" t="str">
        <f>_xlfn.XLOOKUP(Flights[[#This Row],[Destination]], Airports!$A$2:$A$78, Airports!$D$2:$D$78)</f>
        <v>San Francisco</v>
      </c>
      <c r="I1650" t="str" cm="1">
        <f t="array" ref="I1650">_xlfn.XLOOKUP(Flights[[#This Row],[Destination]],_xlfn._TRO_TRAILING( Airports!A:A),_xlfn._TRO_TRAILING( Airports!E:E), "Not found")</f>
        <v>CA</v>
      </c>
      <c r="J1650" s="1">
        <v>0.29166666666666669</v>
      </c>
      <c r="K1650" s="22">
        <f>HOUR(Flights[[#This Row],[Scheduled Departure]])</f>
        <v>7</v>
      </c>
      <c r="L1650" s="1">
        <v>0.29305555555555557</v>
      </c>
      <c r="M1650">
        <f>(L1650-J1650)*24*60</f>
        <v>1.9999999999999929</v>
      </c>
      <c r="N1650" s="16">
        <f>Flights[[#This Row],[Length (min)]]/60</f>
        <v>1.4666666666666666</v>
      </c>
      <c r="O1650">
        <v>88</v>
      </c>
      <c r="P1650">
        <v>337</v>
      </c>
      <c r="Q1650" s="18">
        <f>IFERROR(Flights[[#This Row],[Distance]]/Flights[[#This Row],[Length (hr)]], "")</f>
        <v>229.77272727272728</v>
      </c>
      <c r="R1650" s="1">
        <v>0.34375</v>
      </c>
      <c r="S1650" s="1" t="str">
        <f>IF(Flights[[#This Row],[Length (hr)]]&lt;2, "No meal", IF(Flights[[#This Row],[Length (hr)]]&lt;3.5, "Light meal", "Full meal"))</f>
        <v>No meal</v>
      </c>
      <c r="T1650" s="1" t="str">
        <f>IF(AND(Flights[[#This Row],[Airline]]="US Airways", Flights[[#This Row],[Meal]]="Full Meal"), "Yes", "No")</f>
        <v>No</v>
      </c>
      <c r="U1650" s="1">
        <v>0.35416666666666669</v>
      </c>
      <c r="V1650">
        <v>15</v>
      </c>
      <c r="W1650" s="1" t="str">
        <f>IF(Flights[[#This Row],[Arrival Delay]] = "", "Cancelled", IF(Flights[[#This Row],[Arrival Delay]]&gt;15, "Delayed", "On time"))</f>
        <v>On time</v>
      </c>
      <c r="X1650" t="str">
        <f>IF(Flights[[#This Row],[Status]]&lt;&gt;"Delayed","", IF(Flights[[#This Row],[Arrival Delay]]&gt;120, "Severe", IF(Flights[[#This Row],[Arrival Delay]]&gt;60, "Major", "Moderate")))</f>
        <v/>
      </c>
      <c r="Y1650" t="b">
        <v>0</v>
      </c>
      <c r="AA1650" t="str">
        <f>IF(OR(AND(Flights[[#This Row],[Status]]="Cancelled", Flights[[#This Row],[Cancellation Reason]]="Airline/Carrier"), Flights[[#This Row],[Delay Type]]="Severe"), "Yes", "No")</f>
        <v>No</v>
      </c>
    </row>
    <row r="1651" spans="1:27" x14ac:dyDescent="0.3">
      <c r="A1651" s="3">
        <v>42131</v>
      </c>
      <c r="B1651" s="22">
        <f>WEEKNUM(Flights[[#This Row],[Date]], 1)</f>
        <v>19</v>
      </c>
      <c r="C1651" s="22">
        <f>WEEKDAY(Flights[[#This Row],[Date]],1)</f>
        <v>5</v>
      </c>
      <c r="D1651" t="s">
        <v>504</v>
      </c>
      <c r="E1651" t="s">
        <v>1992</v>
      </c>
      <c r="F1651" t="s">
        <v>0</v>
      </c>
      <c r="G1651" t="s">
        <v>12</v>
      </c>
      <c r="H1651" t="str">
        <f>_xlfn.XLOOKUP(Flights[[#This Row],[Destination]], Airports!$A$2:$A$78, Airports!$D$2:$D$78)</f>
        <v>New York</v>
      </c>
      <c r="I1651" t="str" cm="1">
        <f t="array" ref="I1651">_xlfn.XLOOKUP(Flights[[#This Row],[Destination]],_xlfn._TRO_TRAILING( Airports!A:A),_xlfn._TRO_TRAILING( Airports!E:E), "Not found")</f>
        <v>NY</v>
      </c>
      <c r="J1651" s="1">
        <v>0.52083333333333337</v>
      </c>
      <c r="K1651" s="22">
        <f>HOUR(Flights[[#This Row],[Scheduled Departure]])</f>
        <v>12</v>
      </c>
      <c r="L1651" s="1">
        <v>0.51875000000000004</v>
      </c>
      <c r="M1651">
        <f>(L1651-J1651)*24*60</f>
        <v>-2.9999999999999893</v>
      </c>
      <c r="N1651" s="16">
        <f>Flights[[#This Row],[Length (min)]]/60</f>
        <v>5.3666666666666663</v>
      </c>
      <c r="O1651">
        <v>322</v>
      </c>
      <c r="P1651">
        <v>2475</v>
      </c>
      <c r="Q1651" s="18">
        <f>IFERROR(Flights[[#This Row],[Distance]]/Flights[[#This Row],[Length (hr)]], "")</f>
        <v>461.18012422360255</v>
      </c>
      <c r="R1651" s="1">
        <v>0.87847222222222221</v>
      </c>
      <c r="S1651" s="1" t="str">
        <f>IF(Flights[[#This Row],[Length (hr)]]&lt;2, "No meal", IF(Flights[[#This Row],[Length (hr)]]&lt;3.5, "Light meal", "Full meal"))</f>
        <v>Full meal</v>
      </c>
      <c r="T1651" s="1" t="str">
        <f>IF(AND(Flights[[#This Row],[Airline]]="US Airways", Flights[[#This Row],[Meal]]="Full Meal"), "Yes", "No")</f>
        <v>No</v>
      </c>
      <c r="U1651" s="1">
        <v>0.86736111111111114</v>
      </c>
      <c r="V1651">
        <v>-16</v>
      </c>
      <c r="W1651" s="1" t="str">
        <f>IF(Flights[[#This Row],[Arrival Delay]] = "", "Cancelled", IF(Flights[[#This Row],[Arrival Delay]]&gt;15, "Delayed", "On time"))</f>
        <v>On time</v>
      </c>
      <c r="X1651" t="str">
        <f>IF(Flights[[#This Row],[Status]]&lt;&gt;"Delayed","", IF(Flights[[#This Row],[Arrival Delay]]&gt;120, "Severe", IF(Flights[[#This Row],[Arrival Delay]]&gt;60, "Major", "Moderate")))</f>
        <v/>
      </c>
      <c r="Y1651" t="b">
        <v>0</v>
      </c>
      <c r="AA1651" t="str">
        <f>IF(OR(AND(Flights[[#This Row],[Status]]="Cancelled", Flights[[#This Row],[Cancellation Reason]]="Airline/Carrier"), Flights[[#This Row],[Delay Type]]="Severe"), "Yes", "No")</f>
        <v>No</v>
      </c>
    </row>
    <row r="1652" spans="1:27" x14ac:dyDescent="0.3">
      <c r="A1652" s="3">
        <v>42131</v>
      </c>
      <c r="B1652" s="22">
        <f>WEEKNUM(Flights[[#This Row],[Date]], 1)</f>
        <v>19</v>
      </c>
      <c r="C1652" s="22">
        <f>WEEKDAY(Flights[[#This Row],[Date]],1)</f>
        <v>5</v>
      </c>
      <c r="D1652" t="s">
        <v>1095</v>
      </c>
      <c r="E1652" t="s">
        <v>1994</v>
      </c>
      <c r="F1652" t="s">
        <v>0</v>
      </c>
      <c r="G1652" t="s">
        <v>339</v>
      </c>
      <c r="H1652" t="str">
        <f>_xlfn.XLOOKUP(Flights[[#This Row],[Destination]], Airports!$A$2:$A$78, Airports!$D$2:$D$78)</f>
        <v>San Diego</v>
      </c>
      <c r="I1652" t="str" cm="1">
        <f t="array" ref="I1652">_xlfn.XLOOKUP(Flights[[#This Row],[Destination]],_xlfn._TRO_TRAILING( Airports!A:A),_xlfn._TRO_TRAILING( Airports!E:E), "Not found")</f>
        <v>CA</v>
      </c>
      <c r="J1652" s="1">
        <v>0.71527777777777779</v>
      </c>
      <c r="K1652" s="22">
        <f>HOUR(Flights[[#This Row],[Scheduled Departure]])</f>
        <v>17</v>
      </c>
      <c r="L1652" s="1">
        <v>0.71388888888888891</v>
      </c>
      <c r="M1652">
        <f>(L1652-J1652)*24*60</f>
        <v>-1.9999999999999929</v>
      </c>
      <c r="N1652" s="16">
        <f>Flights[[#This Row],[Length (min)]]/60</f>
        <v>0.93333333333333335</v>
      </c>
      <c r="O1652">
        <v>56</v>
      </c>
      <c r="P1652">
        <v>109</v>
      </c>
      <c r="Q1652" s="18">
        <f>IFERROR(Flights[[#This Row],[Distance]]/Flights[[#This Row],[Length (hr)]], "")</f>
        <v>116.78571428571428</v>
      </c>
      <c r="R1652" s="1">
        <v>0.74722222222222223</v>
      </c>
      <c r="S1652" s="1" t="str">
        <f>IF(Flights[[#This Row],[Length (hr)]]&lt;2, "No meal", IF(Flights[[#This Row],[Length (hr)]]&lt;3.5, "Light meal", "Full meal"))</f>
        <v>No meal</v>
      </c>
      <c r="T1652" s="1" t="str">
        <f>IF(AND(Flights[[#This Row],[Airline]]="US Airways", Flights[[#This Row],[Meal]]="Full Meal"), "Yes", "No")</f>
        <v>No</v>
      </c>
      <c r="U1652" s="1">
        <v>0.75277777777777777</v>
      </c>
      <c r="V1652">
        <v>8</v>
      </c>
      <c r="W1652" s="1" t="str">
        <f>IF(Flights[[#This Row],[Arrival Delay]] = "", "Cancelled", IF(Flights[[#This Row],[Arrival Delay]]&gt;15, "Delayed", "On time"))</f>
        <v>On time</v>
      </c>
      <c r="X1652" t="str">
        <f>IF(Flights[[#This Row],[Status]]&lt;&gt;"Delayed","", IF(Flights[[#This Row],[Arrival Delay]]&gt;120, "Severe", IF(Flights[[#This Row],[Arrival Delay]]&gt;60, "Major", "Moderate")))</f>
        <v/>
      </c>
      <c r="Y1652" t="b">
        <v>0</v>
      </c>
      <c r="AA1652" t="str">
        <f>IF(OR(AND(Flights[[#This Row],[Status]]="Cancelled", Flights[[#This Row],[Cancellation Reason]]="Airline/Carrier"), Flights[[#This Row],[Delay Type]]="Severe"), "Yes", "No")</f>
        <v>No</v>
      </c>
    </row>
    <row r="1653" spans="1:27" x14ac:dyDescent="0.3">
      <c r="A1653" s="3">
        <v>42131</v>
      </c>
      <c r="B1653" s="22">
        <f>WEEKNUM(Flights[[#This Row],[Date]], 1)</f>
        <v>19</v>
      </c>
      <c r="C1653" s="22">
        <f>WEEKDAY(Flights[[#This Row],[Date]],1)</f>
        <v>5</v>
      </c>
      <c r="D1653" t="s">
        <v>1344</v>
      </c>
      <c r="E1653" t="s">
        <v>1995</v>
      </c>
      <c r="F1653" t="s">
        <v>0</v>
      </c>
      <c r="G1653" t="s">
        <v>15</v>
      </c>
      <c r="H1653" t="str">
        <f>_xlfn.XLOOKUP(Flights[[#This Row],[Destination]], Airports!$A$2:$A$78, Airports!$D$2:$D$78)</f>
        <v>Las Vegas</v>
      </c>
      <c r="I1653" t="str" cm="1">
        <f t="array" ref="I1653">_xlfn.XLOOKUP(Flights[[#This Row],[Destination]],_xlfn._TRO_TRAILING( Airports!A:A),_xlfn._TRO_TRAILING( Airports!E:E), "Not found")</f>
        <v>NV</v>
      </c>
      <c r="J1653" s="1">
        <v>0.91666666666666663</v>
      </c>
      <c r="K1653" s="22">
        <f>HOUR(Flights[[#This Row],[Scheduled Departure]])</f>
        <v>22</v>
      </c>
      <c r="L1653" s="1">
        <v>0.95625000000000004</v>
      </c>
      <c r="M1653">
        <f>(L1653-J1653)*24*60</f>
        <v>57.000000000000114</v>
      </c>
      <c r="N1653" s="16">
        <f>Flights[[#This Row],[Length (min)]]/60</f>
        <v>1.05</v>
      </c>
      <c r="O1653">
        <v>63</v>
      </c>
      <c r="P1653">
        <v>236</v>
      </c>
      <c r="Q1653" s="18">
        <f>IFERROR(Flights[[#This Row],[Distance]]/Flights[[#This Row],[Length (hr)]], "")</f>
        <v>224.76190476190476</v>
      </c>
      <c r="R1653" s="1">
        <v>0.96875</v>
      </c>
      <c r="S1653" s="1" t="str">
        <f>IF(Flights[[#This Row],[Length (hr)]]&lt;2, "No meal", IF(Flights[[#This Row],[Length (hr)]]&lt;3.5, "Light meal", "Full meal"))</f>
        <v>No meal</v>
      </c>
      <c r="T1653" s="1" t="str">
        <f>IF(AND(Flights[[#This Row],[Airline]]="US Airways", Flights[[#This Row],[Meal]]="Full Meal"), "Yes", "No")</f>
        <v>No</v>
      </c>
      <c r="U1653" s="1">
        <v>0</v>
      </c>
      <c r="V1653">
        <v>45</v>
      </c>
      <c r="W1653" s="1" t="str">
        <f>IF(Flights[[#This Row],[Arrival Delay]] = "", "Cancelled", IF(Flights[[#This Row],[Arrival Delay]]&gt;15, "Delayed", "On time"))</f>
        <v>Delayed</v>
      </c>
      <c r="X1653" t="str">
        <f>IF(Flights[[#This Row],[Status]]&lt;&gt;"Delayed","", IF(Flights[[#This Row],[Arrival Delay]]&gt;120, "Severe", IF(Flights[[#This Row],[Arrival Delay]]&gt;60, "Major", "Moderate")))</f>
        <v>Moderate</v>
      </c>
      <c r="Y1653" t="b">
        <v>0</v>
      </c>
      <c r="AA1653" t="str">
        <f>IF(OR(AND(Flights[[#This Row],[Status]]="Cancelled", Flights[[#This Row],[Cancellation Reason]]="Airline/Carrier"), Flights[[#This Row],[Delay Type]]="Severe"), "Yes", "No")</f>
        <v>No</v>
      </c>
    </row>
    <row r="1654" spans="1:27" x14ac:dyDescent="0.3">
      <c r="A1654" s="3">
        <v>42131</v>
      </c>
      <c r="B1654" s="22">
        <f>WEEKNUM(Flights[[#This Row],[Date]], 1)</f>
        <v>19</v>
      </c>
      <c r="C1654" s="22">
        <f>WEEKDAY(Flights[[#This Row],[Date]],1)</f>
        <v>5</v>
      </c>
      <c r="D1654" t="s">
        <v>1416</v>
      </c>
      <c r="E1654" t="s">
        <v>1990</v>
      </c>
      <c r="F1654" t="s">
        <v>0</v>
      </c>
      <c r="G1654" t="s">
        <v>15</v>
      </c>
      <c r="H1654" t="str">
        <f>_xlfn.XLOOKUP(Flights[[#This Row],[Destination]], Airports!$A$2:$A$78, Airports!$D$2:$D$78)</f>
        <v>Las Vegas</v>
      </c>
      <c r="I1654" t="str" cm="1">
        <f t="array" ref="I1654">_xlfn.XLOOKUP(Flights[[#This Row],[Destination]],_xlfn._TRO_TRAILING( Airports!A:A),_xlfn._TRO_TRAILING( Airports!E:E), "Not found")</f>
        <v>NV</v>
      </c>
      <c r="J1654" s="1">
        <v>0.94166666666666665</v>
      </c>
      <c r="K1654" s="22">
        <f>HOUR(Flights[[#This Row],[Scheduled Departure]])</f>
        <v>22</v>
      </c>
      <c r="L1654" s="1">
        <v>0.93888888888888888</v>
      </c>
      <c r="M1654">
        <f>(L1654-J1654)*24*60</f>
        <v>-3.9999999999999858</v>
      </c>
      <c r="N1654" s="16">
        <f>Flights[[#This Row],[Length (min)]]/60</f>
        <v>1.2333333333333334</v>
      </c>
      <c r="O1654">
        <v>74</v>
      </c>
      <c r="P1654">
        <v>236</v>
      </c>
      <c r="Q1654" s="18">
        <f>IFERROR(Flights[[#This Row],[Distance]]/Flights[[#This Row],[Length (hr)]], "")</f>
        <v>191.35135135135135</v>
      </c>
      <c r="R1654" s="1">
        <v>0.99375000000000002</v>
      </c>
      <c r="S1654" s="1" t="str">
        <f>IF(Flights[[#This Row],[Length (hr)]]&lt;2, "No meal", IF(Flights[[#This Row],[Length (hr)]]&lt;3.5, "Light meal", "Full meal"))</f>
        <v>No meal</v>
      </c>
      <c r="T1654" s="1" t="str">
        <f>IF(AND(Flights[[#This Row],[Airline]]="US Airways", Flights[[#This Row],[Meal]]="Full Meal"), "Yes", "No")</f>
        <v>No</v>
      </c>
      <c r="U1654" s="1">
        <v>0.99027777777777781</v>
      </c>
      <c r="V1654">
        <v>-5</v>
      </c>
      <c r="W1654" s="1" t="str">
        <f>IF(Flights[[#This Row],[Arrival Delay]] = "", "Cancelled", IF(Flights[[#This Row],[Arrival Delay]]&gt;15, "Delayed", "On time"))</f>
        <v>On time</v>
      </c>
      <c r="X1654" t="str">
        <f>IF(Flights[[#This Row],[Status]]&lt;&gt;"Delayed","", IF(Flights[[#This Row],[Arrival Delay]]&gt;120, "Severe", IF(Flights[[#This Row],[Arrival Delay]]&gt;60, "Major", "Moderate")))</f>
        <v/>
      </c>
      <c r="Y1654" t="b">
        <v>0</v>
      </c>
      <c r="AA1654" t="str">
        <f>IF(OR(AND(Flights[[#This Row],[Status]]="Cancelled", Flights[[#This Row],[Cancellation Reason]]="Airline/Carrier"), Flights[[#This Row],[Delay Type]]="Severe"), "Yes", "No")</f>
        <v>No</v>
      </c>
    </row>
    <row r="1655" spans="1:27" x14ac:dyDescent="0.3">
      <c r="A1655" s="3">
        <v>42132</v>
      </c>
      <c r="B1655" s="22">
        <f>WEEKNUM(Flights[[#This Row],[Date]], 1)</f>
        <v>19</v>
      </c>
      <c r="C1655" s="22">
        <f>WEEKDAY(Flights[[#This Row],[Date]],1)</f>
        <v>6</v>
      </c>
      <c r="D1655" t="s">
        <v>1404</v>
      </c>
      <c r="E1655" t="s">
        <v>1990</v>
      </c>
      <c r="F1655" t="s">
        <v>0</v>
      </c>
      <c r="G1655" t="s">
        <v>4</v>
      </c>
      <c r="H1655" t="str">
        <f>_xlfn.XLOOKUP(Flights[[#This Row],[Destination]], Airports!$A$2:$A$78, Airports!$D$2:$D$78)</f>
        <v>Chicago</v>
      </c>
      <c r="I1655" t="str" cm="1">
        <f t="array" ref="I1655">_xlfn.XLOOKUP(Flights[[#This Row],[Destination]],_xlfn._TRO_TRAILING( Airports!A:A),_xlfn._TRO_TRAILING( Airports!E:E), "Not found")</f>
        <v>IL</v>
      </c>
      <c r="J1655" s="1">
        <v>0.25</v>
      </c>
      <c r="K1655" s="22">
        <f>HOUR(Flights[[#This Row],[Scheduled Departure]])</f>
        <v>6</v>
      </c>
      <c r="L1655" s="1">
        <v>0.24722222222222223</v>
      </c>
      <c r="M1655">
        <f>(L1655-J1655)*24*60</f>
        <v>-3.9999999999999858</v>
      </c>
      <c r="N1655" s="16">
        <f>Flights[[#This Row],[Length (min)]]/60</f>
        <v>3.9333333333333331</v>
      </c>
      <c r="O1655">
        <v>236</v>
      </c>
      <c r="P1655">
        <v>1744</v>
      </c>
      <c r="Q1655" s="18">
        <f>IFERROR(Flights[[#This Row],[Distance]]/Flights[[#This Row],[Length (hr)]], "")</f>
        <v>443.38983050847457</v>
      </c>
      <c r="R1655" s="1">
        <v>0.50416666666666665</v>
      </c>
      <c r="S1655" s="1" t="str">
        <f>IF(Flights[[#This Row],[Length (hr)]]&lt;2, "No meal", IF(Flights[[#This Row],[Length (hr)]]&lt;3.5, "Light meal", "Full meal"))</f>
        <v>Full meal</v>
      </c>
      <c r="T1655" s="1" t="str">
        <f>IF(AND(Flights[[#This Row],[Airline]]="US Airways", Flights[[#This Row],[Meal]]="Full Meal"), "Yes", "No")</f>
        <v>No</v>
      </c>
      <c r="U1655" s="1">
        <v>0.49444444444444446</v>
      </c>
      <c r="V1655">
        <v>-14</v>
      </c>
      <c r="W1655" s="1" t="str">
        <f>IF(Flights[[#This Row],[Arrival Delay]] = "", "Cancelled", IF(Flights[[#This Row],[Arrival Delay]]&gt;15, "Delayed", "On time"))</f>
        <v>On time</v>
      </c>
      <c r="X1655" t="str">
        <f>IF(Flights[[#This Row],[Status]]&lt;&gt;"Delayed","", IF(Flights[[#This Row],[Arrival Delay]]&gt;120, "Severe", IF(Flights[[#This Row],[Arrival Delay]]&gt;60, "Major", "Moderate")))</f>
        <v/>
      </c>
      <c r="Y1655" t="b">
        <v>0</v>
      </c>
      <c r="AA1655" t="str">
        <f>IF(OR(AND(Flights[[#This Row],[Status]]="Cancelled", Flights[[#This Row],[Cancellation Reason]]="Airline/Carrier"), Flights[[#This Row],[Delay Type]]="Severe"), "Yes", "No")</f>
        <v>No</v>
      </c>
    </row>
    <row r="1656" spans="1:27" x14ac:dyDescent="0.3">
      <c r="A1656" s="3">
        <v>42132</v>
      </c>
      <c r="B1656" s="22">
        <f>WEEKNUM(Flights[[#This Row],[Date]], 1)</f>
        <v>19</v>
      </c>
      <c r="C1656" s="22">
        <f>WEEKDAY(Flights[[#This Row],[Date]],1)</f>
        <v>6</v>
      </c>
      <c r="D1656" t="s">
        <v>1405</v>
      </c>
      <c r="E1656" t="s">
        <v>1990</v>
      </c>
      <c r="F1656" t="s">
        <v>0</v>
      </c>
      <c r="G1656" t="s">
        <v>281</v>
      </c>
      <c r="H1656" t="str">
        <f>_xlfn.XLOOKUP(Flights[[#This Row],[Destination]], Airports!$A$2:$A$78, Airports!$D$2:$D$78)</f>
        <v>Newark</v>
      </c>
      <c r="I1656" t="str" cm="1">
        <f t="array" ref="I1656">_xlfn.XLOOKUP(Flights[[#This Row],[Destination]],_xlfn._TRO_TRAILING( Airports!A:A),_xlfn._TRO_TRAILING( Airports!E:E), "Not found")</f>
        <v>NJ</v>
      </c>
      <c r="J1656" s="1">
        <v>0.25</v>
      </c>
      <c r="K1656" s="22">
        <f>HOUR(Flights[[#This Row],[Scheduled Departure]])</f>
        <v>6</v>
      </c>
      <c r="L1656" s="1">
        <v>0.25069444444444444</v>
      </c>
      <c r="M1656">
        <f>(L1656-J1656)*24*60</f>
        <v>0.99999999999999645</v>
      </c>
      <c r="N1656" s="16">
        <f>Flights[[#This Row],[Length (min)]]/60</f>
        <v>5.4333333333333336</v>
      </c>
      <c r="O1656">
        <v>326</v>
      </c>
      <c r="P1656">
        <v>2454</v>
      </c>
      <c r="Q1656" s="18">
        <f>IFERROR(Flights[[#This Row],[Distance]]/Flights[[#This Row],[Length (hr)]], "")</f>
        <v>451.65644171779138</v>
      </c>
      <c r="R1656" s="1">
        <v>0.60555555555555551</v>
      </c>
      <c r="S1656" s="1" t="str">
        <f>IF(Flights[[#This Row],[Length (hr)]]&lt;2, "No meal", IF(Flights[[#This Row],[Length (hr)]]&lt;3.5, "Light meal", "Full meal"))</f>
        <v>Full meal</v>
      </c>
      <c r="T1656" s="1" t="str">
        <f>IF(AND(Flights[[#This Row],[Airline]]="US Airways", Flights[[#This Row],[Meal]]="Full Meal"), "Yes", "No")</f>
        <v>No</v>
      </c>
      <c r="U1656" s="1">
        <v>0.6020833333333333</v>
      </c>
      <c r="V1656">
        <v>-5</v>
      </c>
      <c r="W1656" s="1" t="str">
        <f>IF(Flights[[#This Row],[Arrival Delay]] = "", "Cancelled", IF(Flights[[#This Row],[Arrival Delay]]&gt;15, "Delayed", "On time"))</f>
        <v>On time</v>
      </c>
      <c r="X1656" t="str">
        <f>IF(Flights[[#This Row],[Status]]&lt;&gt;"Delayed","", IF(Flights[[#This Row],[Arrival Delay]]&gt;120, "Severe", IF(Flights[[#This Row],[Arrival Delay]]&gt;60, "Major", "Moderate")))</f>
        <v/>
      </c>
      <c r="Y1656" t="b">
        <v>0</v>
      </c>
      <c r="AA1656" t="str">
        <f>IF(OR(AND(Flights[[#This Row],[Status]]="Cancelled", Flights[[#This Row],[Cancellation Reason]]="Airline/Carrier"), Flights[[#This Row],[Delay Type]]="Severe"), "Yes", "No")</f>
        <v>No</v>
      </c>
    </row>
    <row r="1657" spans="1:27" x14ac:dyDescent="0.3">
      <c r="A1657" s="3">
        <v>42132</v>
      </c>
      <c r="B1657" s="22">
        <f>WEEKNUM(Flights[[#This Row],[Date]], 1)</f>
        <v>19</v>
      </c>
      <c r="C1657" s="22">
        <f>WEEKDAY(Flights[[#This Row],[Date]],1)</f>
        <v>6</v>
      </c>
      <c r="D1657" t="s">
        <v>37</v>
      </c>
      <c r="E1657" t="s">
        <v>1987</v>
      </c>
      <c r="F1657" t="s">
        <v>0</v>
      </c>
      <c r="G1657" t="s">
        <v>3</v>
      </c>
      <c r="H1657" t="str">
        <f>_xlfn.XLOOKUP(Flights[[#This Row],[Destination]], Airports!$A$2:$A$78, Airports!$D$2:$D$78)</f>
        <v>Dallas</v>
      </c>
      <c r="I1657" t="str" cm="1">
        <f t="array" ref="I1657">_xlfn.XLOOKUP(Flights[[#This Row],[Destination]],_xlfn._TRO_TRAILING( Airports!A:A),_xlfn._TRO_TRAILING( Airports!E:E), "Not found")</f>
        <v>TX</v>
      </c>
      <c r="J1657" s="1">
        <v>0.27083333333333331</v>
      </c>
      <c r="K1657" s="22">
        <f>HOUR(Flights[[#This Row],[Scheduled Departure]])</f>
        <v>6</v>
      </c>
      <c r="L1657" s="1">
        <v>0.26944444444444443</v>
      </c>
      <c r="M1657">
        <f>(L1657-J1657)*24*60</f>
        <v>-1.9999999999999929</v>
      </c>
      <c r="N1657" s="16">
        <f>Flights[[#This Row],[Length (min)]]/60</f>
        <v>2.9333333333333331</v>
      </c>
      <c r="O1657">
        <v>176</v>
      </c>
      <c r="P1657">
        <v>1235</v>
      </c>
      <c r="Q1657" s="18">
        <f>IFERROR(Flights[[#This Row],[Distance]]/Flights[[#This Row],[Length (hr)]], "")</f>
        <v>421.02272727272731</v>
      </c>
      <c r="R1657" s="1">
        <v>0.48333333333333334</v>
      </c>
      <c r="S1657" s="1" t="str">
        <f>IF(Flights[[#This Row],[Length (hr)]]&lt;2, "No meal", IF(Flights[[#This Row],[Length (hr)]]&lt;3.5, "Light meal", "Full meal"))</f>
        <v>Light meal</v>
      </c>
      <c r="T1657" s="1" t="str">
        <f>IF(AND(Flights[[#This Row],[Airline]]="US Airways", Flights[[#This Row],[Meal]]="Full Meal"), "Yes", "No")</f>
        <v>No</v>
      </c>
      <c r="U1657" s="1">
        <v>0.47499999999999998</v>
      </c>
      <c r="V1657">
        <v>-12</v>
      </c>
      <c r="W1657" s="1" t="str">
        <f>IF(Flights[[#This Row],[Arrival Delay]] = "", "Cancelled", IF(Flights[[#This Row],[Arrival Delay]]&gt;15, "Delayed", "On time"))</f>
        <v>On time</v>
      </c>
      <c r="X1657" t="str">
        <f>IF(Flights[[#This Row],[Status]]&lt;&gt;"Delayed","", IF(Flights[[#This Row],[Arrival Delay]]&gt;120, "Severe", IF(Flights[[#This Row],[Arrival Delay]]&gt;60, "Major", "Moderate")))</f>
        <v/>
      </c>
      <c r="Y1657" t="b">
        <v>0</v>
      </c>
      <c r="AA1657" t="str">
        <f>IF(OR(AND(Flights[[#This Row],[Status]]="Cancelled", Flights[[#This Row],[Cancellation Reason]]="Airline/Carrier"), Flights[[#This Row],[Delay Type]]="Severe"), "Yes", "No")</f>
        <v>No</v>
      </c>
    </row>
    <row r="1658" spans="1:27" x14ac:dyDescent="0.3">
      <c r="A1658" s="3">
        <v>42132</v>
      </c>
      <c r="B1658" s="22">
        <f>WEEKNUM(Flights[[#This Row],[Date]], 1)</f>
        <v>19</v>
      </c>
      <c r="C1658" s="22">
        <f>WEEKDAY(Flights[[#This Row],[Date]],1)</f>
        <v>6</v>
      </c>
      <c r="D1658" t="s">
        <v>387</v>
      </c>
      <c r="E1658" t="s">
        <v>1991</v>
      </c>
      <c r="F1658" t="s">
        <v>0</v>
      </c>
      <c r="G1658" t="s">
        <v>24</v>
      </c>
      <c r="H1658" t="str">
        <f>_xlfn.XLOOKUP(Flights[[#This Row],[Destination]], Airports!$A$2:$A$78, Airports!$D$2:$D$78)</f>
        <v>Portland</v>
      </c>
      <c r="I1658" t="str" cm="1">
        <f t="array" ref="I1658">_xlfn.XLOOKUP(Flights[[#This Row],[Destination]],_xlfn._TRO_TRAILING( Airports!A:A),_xlfn._TRO_TRAILING( Airports!E:E), "Not found")</f>
        <v>OR</v>
      </c>
      <c r="J1658" s="1">
        <v>0.27430555555555558</v>
      </c>
      <c r="K1658" s="22">
        <f>HOUR(Flights[[#This Row],[Scheduled Departure]])</f>
        <v>6</v>
      </c>
      <c r="L1658" s="1">
        <v>0.27152777777777776</v>
      </c>
      <c r="M1658">
        <f>(L1658-J1658)*24*60</f>
        <v>-4.0000000000000657</v>
      </c>
      <c r="N1658" s="16">
        <f>Flights[[#This Row],[Length (min)]]/60</f>
        <v>2.5666666666666669</v>
      </c>
      <c r="O1658">
        <v>154</v>
      </c>
      <c r="P1658">
        <v>834</v>
      </c>
      <c r="Q1658" s="18">
        <f>IFERROR(Flights[[#This Row],[Distance]]/Flights[[#This Row],[Length (hr)]], "")</f>
        <v>324.93506493506493</v>
      </c>
      <c r="R1658" s="1">
        <v>0.375</v>
      </c>
      <c r="S1658" s="1" t="str">
        <f>IF(Flights[[#This Row],[Length (hr)]]&lt;2, "No meal", IF(Flights[[#This Row],[Length (hr)]]&lt;3.5, "Light meal", "Full meal"))</f>
        <v>Light meal</v>
      </c>
      <c r="T1658" s="1" t="str">
        <f>IF(AND(Flights[[#This Row],[Airline]]="US Airways", Flights[[#This Row],[Meal]]="Full Meal"), "Yes", "No")</f>
        <v>No</v>
      </c>
      <c r="U1658" s="1">
        <v>0.37847222222222221</v>
      </c>
      <c r="V1658">
        <v>5</v>
      </c>
      <c r="W1658" s="1" t="str">
        <f>IF(Flights[[#This Row],[Arrival Delay]] = "", "Cancelled", IF(Flights[[#This Row],[Arrival Delay]]&gt;15, "Delayed", "On time"))</f>
        <v>On time</v>
      </c>
      <c r="X1658" t="str">
        <f>IF(Flights[[#This Row],[Status]]&lt;&gt;"Delayed","", IF(Flights[[#This Row],[Arrival Delay]]&gt;120, "Severe", IF(Flights[[#This Row],[Arrival Delay]]&gt;60, "Major", "Moderate")))</f>
        <v/>
      </c>
      <c r="Y1658" t="b">
        <v>0</v>
      </c>
      <c r="AA1658" t="str">
        <f>IF(OR(AND(Flights[[#This Row],[Status]]="Cancelled", Flights[[#This Row],[Cancellation Reason]]="Airline/Carrier"), Flights[[#This Row],[Delay Type]]="Severe"), "Yes", "No")</f>
        <v>No</v>
      </c>
    </row>
    <row r="1659" spans="1:27" x14ac:dyDescent="0.3">
      <c r="A1659" s="3">
        <v>42132</v>
      </c>
      <c r="B1659" s="22">
        <f>WEEKNUM(Flights[[#This Row],[Date]], 1)</f>
        <v>19</v>
      </c>
      <c r="C1659" s="22">
        <f>WEEKDAY(Flights[[#This Row],[Date]],1)</f>
        <v>6</v>
      </c>
      <c r="D1659" t="s">
        <v>390</v>
      </c>
      <c r="E1659" t="s">
        <v>1991</v>
      </c>
      <c r="F1659" t="s">
        <v>0</v>
      </c>
      <c r="G1659" t="s">
        <v>344</v>
      </c>
      <c r="H1659" t="str">
        <f>_xlfn.XLOOKUP(Flights[[#This Row],[Destination]], Airports!$A$2:$A$78, Airports!$D$2:$D$78)</f>
        <v>Seattle</v>
      </c>
      <c r="I1659" t="str" cm="1">
        <f t="array" ref="I1659">_xlfn.XLOOKUP(Flights[[#This Row],[Destination]],_xlfn._TRO_TRAILING( Airports!A:A),_xlfn._TRO_TRAILING( Airports!E:E), "Not found")</f>
        <v>WA</v>
      </c>
      <c r="J1659" s="1">
        <v>0.29166666666666669</v>
      </c>
      <c r="K1659" s="22">
        <f>HOUR(Flights[[#This Row],[Scheduled Departure]])</f>
        <v>7</v>
      </c>
      <c r="L1659" s="1">
        <v>0.29097222222222224</v>
      </c>
      <c r="M1659">
        <f>(L1659-J1659)*24*60</f>
        <v>-0.99999999999999645</v>
      </c>
      <c r="N1659" s="16">
        <f>Flights[[#This Row],[Length (min)]]/60</f>
        <v>2.9</v>
      </c>
      <c r="O1659">
        <v>174</v>
      </c>
      <c r="P1659">
        <v>954</v>
      </c>
      <c r="Q1659" s="18">
        <f>IFERROR(Flights[[#This Row],[Distance]]/Flights[[#This Row],[Length (hr)]], "")</f>
        <v>328.9655172413793</v>
      </c>
      <c r="R1659" s="1">
        <v>0.40625</v>
      </c>
      <c r="S1659" s="1" t="str">
        <f>IF(Flights[[#This Row],[Length (hr)]]&lt;2, "No meal", IF(Flights[[#This Row],[Length (hr)]]&lt;3.5, "Light meal", "Full meal"))</f>
        <v>Light meal</v>
      </c>
      <c r="T1659" s="1" t="str">
        <f>IF(AND(Flights[[#This Row],[Airline]]="US Airways", Flights[[#This Row],[Meal]]="Full Meal"), "Yes", "No")</f>
        <v>No</v>
      </c>
      <c r="U1659" s="1">
        <v>0.41180555555555554</v>
      </c>
      <c r="V1659">
        <v>8</v>
      </c>
      <c r="W1659" s="1" t="str">
        <f>IF(Flights[[#This Row],[Arrival Delay]] = "", "Cancelled", IF(Flights[[#This Row],[Arrival Delay]]&gt;15, "Delayed", "On time"))</f>
        <v>On time</v>
      </c>
      <c r="X1659" t="str">
        <f>IF(Flights[[#This Row],[Status]]&lt;&gt;"Delayed","", IF(Flights[[#This Row],[Arrival Delay]]&gt;120, "Severe", IF(Flights[[#This Row],[Arrival Delay]]&gt;60, "Major", "Moderate")))</f>
        <v/>
      </c>
      <c r="Y1659" t="b">
        <v>0</v>
      </c>
      <c r="AA1659" t="str">
        <f>IF(OR(AND(Flights[[#This Row],[Status]]="Cancelled", Flights[[#This Row],[Cancellation Reason]]="Airline/Carrier"), Flights[[#This Row],[Delay Type]]="Severe"), "Yes", "No")</f>
        <v>No</v>
      </c>
    </row>
    <row r="1660" spans="1:27" x14ac:dyDescent="0.3">
      <c r="A1660" s="3">
        <v>42132</v>
      </c>
      <c r="B1660" s="22">
        <f>WEEKNUM(Flights[[#This Row],[Date]], 1)</f>
        <v>19</v>
      </c>
      <c r="C1660" s="22">
        <f>WEEKDAY(Flights[[#This Row],[Date]],1)</f>
        <v>6</v>
      </c>
      <c r="D1660" t="s">
        <v>429</v>
      </c>
      <c r="E1660" t="s">
        <v>1994</v>
      </c>
      <c r="F1660" t="s">
        <v>0</v>
      </c>
      <c r="G1660" t="s">
        <v>335</v>
      </c>
      <c r="H1660" t="str">
        <f>_xlfn.XLOOKUP(Flights[[#This Row],[Destination]], Airports!$A$2:$A$78, Airports!$D$2:$D$78)</f>
        <v>Reno</v>
      </c>
      <c r="I1660" t="str" cm="1">
        <f t="array" ref="I1660">_xlfn.XLOOKUP(Flights[[#This Row],[Destination]],_xlfn._TRO_TRAILING( Airports!A:A),_xlfn._TRO_TRAILING( Airports!E:E), "Not found")</f>
        <v>NV</v>
      </c>
      <c r="J1660" s="1">
        <v>0.3611111111111111</v>
      </c>
      <c r="K1660" s="22">
        <f>HOUR(Flights[[#This Row],[Scheduled Departure]])</f>
        <v>8</v>
      </c>
      <c r="L1660" s="1">
        <v>0.35555555555555557</v>
      </c>
      <c r="M1660">
        <f>(L1660-J1660)*24*60</f>
        <v>-7.9999999999999716</v>
      </c>
      <c r="N1660" s="16">
        <f>Flights[[#This Row],[Length (min)]]/60</f>
        <v>1.5833333333333333</v>
      </c>
      <c r="O1660">
        <v>95</v>
      </c>
      <c r="P1660">
        <v>391</v>
      </c>
      <c r="Q1660" s="18">
        <f>IFERROR(Flights[[#This Row],[Distance]]/Flights[[#This Row],[Length (hr)]], "")</f>
        <v>246.94736842105263</v>
      </c>
      <c r="R1660" s="1">
        <v>0.42986111111111114</v>
      </c>
      <c r="S1660" s="1" t="str">
        <f>IF(Flights[[#This Row],[Length (hr)]]&lt;2, "No meal", IF(Flights[[#This Row],[Length (hr)]]&lt;3.5, "Light meal", "Full meal"))</f>
        <v>No meal</v>
      </c>
      <c r="T1660" s="1" t="str">
        <f>IF(AND(Flights[[#This Row],[Airline]]="US Airways", Flights[[#This Row],[Meal]]="Full Meal"), "Yes", "No")</f>
        <v>No</v>
      </c>
      <c r="U1660" s="1">
        <v>0.42152777777777778</v>
      </c>
      <c r="V1660">
        <v>-12</v>
      </c>
      <c r="W1660" s="1" t="str">
        <f>IF(Flights[[#This Row],[Arrival Delay]] = "", "Cancelled", IF(Flights[[#This Row],[Arrival Delay]]&gt;15, "Delayed", "On time"))</f>
        <v>On time</v>
      </c>
      <c r="X1660" t="str">
        <f>IF(Flights[[#This Row],[Status]]&lt;&gt;"Delayed","", IF(Flights[[#This Row],[Arrival Delay]]&gt;120, "Severe", IF(Flights[[#This Row],[Arrival Delay]]&gt;60, "Major", "Moderate")))</f>
        <v/>
      </c>
      <c r="Y1660" t="b">
        <v>0</v>
      </c>
      <c r="AA1660" t="str">
        <f>IF(OR(AND(Flights[[#This Row],[Status]]="Cancelled", Flights[[#This Row],[Cancellation Reason]]="Airline/Carrier"), Flights[[#This Row],[Delay Type]]="Severe"), "Yes", "No")</f>
        <v>No</v>
      </c>
    </row>
    <row r="1661" spans="1:27" x14ac:dyDescent="0.3">
      <c r="A1661" s="3">
        <v>42132</v>
      </c>
      <c r="B1661" s="22">
        <f>WEEKNUM(Flights[[#This Row],[Date]], 1)</f>
        <v>19</v>
      </c>
      <c r="C1661" s="22">
        <f>WEEKDAY(Flights[[#This Row],[Date]],1)</f>
        <v>6</v>
      </c>
      <c r="D1661" t="s">
        <v>1294</v>
      </c>
      <c r="E1661" t="s">
        <v>1995</v>
      </c>
      <c r="F1661" t="s">
        <v>0</v>
      </c>
      <c r="G1661" t="s">
        <v>306</v>
      </c>
      <c r="H1661" t="str">
        <f>_xlfn.XLOOKUP(Flights[[#This Row],[Destination]], Airports!$A$2:$A$78, Airports!$D$2:$D$78)</f>
        <v>Chicago</v>
      </c>
      <c r="I1661" t="str" cm="1">
        <f t="array" ref="I1661">_xlfn.XLOOKUP(Flights[[#This Row],[Destination]],_xlfn._TRO_TRAILING( Airports!A:A),_xlfn._TRO_TRAILING( Airports!E:E), "Not found")</f>
        <v>IL</v>
      </c>
      <c r="J1661" s="1">
        <v>0.37847222222222221</v>
      </c>
      <c r="K1661" s="22">
        <f>HOUR(Flights[[#This Row],[Scheduled Departure]])</f>
        <v>9</v>
      </c>
      <c r="L1661" s="1">
        <v>0.38055555555555554</v>
      </c>
      <c r="M1661">
        <f>(L1661-J1661)*24*60</f>
        <v>2.9999999999999893</v>
      </c>
      <c r="N1661" s="16">
        <f>Flights[[#This Row],[Length (min)]]/60</f>
        <v>3.7833333333333332</v>
      </c>
      <c r="O1661">
        <v>227</v>
      </c>
      <c r="P1661">
        <v>1750</v>
      </c>
      <c r="Q1661" s="18">
        <f>IFERROR(Flights[[#This Row],[Distance]]/Flights[[#This Row],[Length (hr)]], "")</f>
        <v>462.55506607929516</v>
      </c>
      <c r="R1661" s="1">
        <v>0.625</v>
      </c>
      <c r="S1661" s="1" t="str">
        <f>IF(Flights[[#This Row],[Length (hr)]]&lt;2, "No meal", IF(Flights[[#This Row],[Length (hr)]]&lt;3.5, "Light meal", "Full meal"))</f>
        <v>Full meal</v>
      </c>
      <c r="T1661" s="1" t="str">
        <f>IF(AND(Flights[[#This Row],[Airline]]="US Airways", Flights[[#This Row],[Meal]]="Full Meal"), "Yes", "No")</f>
        <v>No</v>
      </c>
      <c r="U1661" s="1">
        <v>0.62152777777777779</v>
      </c>
      <c r="V1661">
        <v>-5</v>
      </c>
      <c r="W1661" s="1" t="str">
        <f>IF(Flights[[#This Row],[Arrival Delay]] = "", "Cancelled", IF(Flights[[#This Row],[Arrival Delay]]&gt;15, "Delayed", "On time"))</f>
        <v>On time</v>
      </c>
      <c r="X1661" t="str">
        <f>IF(Flights[[#This Row],[Status]]&lt;&gt;"Delayed","", IF(Flights[[#This Row],[Arrival Delay]]&gt;120, "Severe", IF(Flights[[#This Row],[Arrival Delay]]&gt;60, "Major", "Moderate")))</f>
        <v/>
      </c>
      <c r="Y1661" t="b">
        <v>0</v>
      </c>
      <c r="AA1661" t="str">
        <f>IF(OR(AND(Flights[[#This Row],[Status]]="Cancelled", Flights[[#This Row],[Cancellation Reason]]="Airline/Carrier"), Flights[[#This Row],[Delay Type]]="Severe"), "Yes", "No")</f>
        <v>No</v>
      </c>
    </row>
    <row r="1662" spans="1:27" x14ac:dyDescent="0.3">
      <c r="A1662" s="3">
        <v>42132</v>
      </c>
      <c r="B1662" s="22">
        <f>WEEKNUM(Flights[[#This Row],[Date]], 1)</f>
        <v>19</v>
      </c>
      <c r="C1662" s="22">
        <f>WEEKDAY(Flights[[#This Row],[Date]],1)</f>
        <v>6</v>
      </c>
      <c r="D1662" t="s">
        <v>456</v>
      </c>
      <c r="E1662" t="s">
        <v>1990</v>
      </c>
      <c r="F1662" t="s">
        <v>0</v>
      </c>
      <c r="G1662" t="s">
        <v>293</v>
      </c>
      <c r="H1662" t="str">
        <f>_xlfn.XLOOKUP(Flights[[#This Row],[Destination]], Airports!$A$2:$A$78, Airports!$D$2:$D$78)</f>
        <v>Houston</v>
      </c>
      <c r="I1662" t="str" cm="1">
        <f t="array" ref="I1662">_xlfn.XLOOKUP(Flights[[#This Row],[Destination]],_xlfn._TRO_TRAILING( Airports!A:A),_xlfn._TRO_TRAILING( Airports!E:E), "Not found")</f>
        <v>TX</v>
      </c>
      <c r="J1662" s="1">
        <v>0.43333333333333335</v>
      </c>
      <c r="K1662" s="22">
        <f>HOUR(Flights[[#This Row],[Scheduled Departure]])</f>
        <v>10</v>
      </c>
      <c r="L1662" s="1">
        <v>0.43125000000000002</v>
      </c>
      <c r="M1662">
        <f>(L1662-J1662)*24*60</f>
        <v>-2.9999999999999893</v>
      </c>
      <c r="N1662" s="16">
        <f>Flights[[#This Row],[Length (min)]]/60</f>
        <v>3.1333333333333333</v>
      </c>
      <c r="O1662">
        <v>188</v>
      </c>
      <c r="P1662">
        <v>1379</v>
      </c>
      <c r="Q1662" s="18">
        <f>IFERROR(Flights[[#This Row],[Distance]]/Flights[[#This Row],[Length (hr)]], "")</f>
        <v>440.10638297872339</v>
      </c>
      <c r="R1662" s="1">
        <v>0.65347222222222223</v>
      </c>
      <c r="S1662" s="1" t="str">
        <f>IF(Flights[[#This Row],[Length (hr)]]&lt;2, "No meal", IF(Flights[[#This Row],[Length (hr)]]&lt;3.5, "Light meal", "Full meal"))</f>
        <v>Light meal</v>
      </c>
      <c r="T1662" s="1" t="str">
        <f>IF(AND(Flights[[#This Row],[Airline]]="US Airways", Flights[[#This Row],[Meal]]="Full Meal"), "Yes", "No")</f>
        <v>No</v>
      </c>
      <c r="U1662" s="1">
        <v>0.64513888888888893</v>
      </c>
      <c r="V1662">
        <v>-12</v>
      </c>
      <c r="W1662" s="1" t="str">
        <f>IF(Flights[[#This Row],[Arrival Delay]] = "", "Cancelled", IF(Flights[[#This Row],[Arrival Delay]]&gt;15, "Delayed", "On time"))</f>
        <v>On time</v>
      </c>
      <c r="X1662" t="str">
        <f>IF(Flights[[#This Row],[Status]]&lt;&gt;"Delayed","", IF(Flights[[#This Row],[Arrival Delay]]&gt;120, "Severe", IF(Flights[[#This Row],[Arrival Delay]]&gt;60, "Major", "Moderate")))</f>
        <v/>
      </c>
      <c r="Y1662" t="b">
        <v>0</v>
      </c>
      <c r="AA1662" t="str">
        <f>IF(OR(AND(Flights[[#This Row],[Status]]="Cancelled", Flights[[#This Row],[Cancellation Reason]]="Airline/Carrier"), Flights[[#This Row],[Delay Type]]="Severe"), "Yes", "No")</f>
        <v>No</v>
      </c>
    </row>
    <row r="1663" spans="1:27" x14ac:dyDescent="0.3">
      <c r="A1663" s="3">
        <v>42132</v>
      </c>
      <c r="B1663" s="22">
        <f>WEEKNUM(Flights[[#This Row],[Date]], 1)</f>
        <v>19</v>
      </c>
      <c r="C1663" s="22">
        <f>WEEKDAY(Flights[[#This Row],[Date]],1)</f>
        <v>6</v>
      </c>
      <c r="D1663" t="s">
        <v>842</v>
      </c>
      <c r="E1663" t="s">
        <v>1995</v>
      </c>
      <c r="F1663" t="s">
        <v>0</v>
      </c>
      <c r="G1663" t="s">
        <v>5</v>
      </c>
      <c r="H1663" t="str">
        <f>_xlfn.XLOOKUP(Flights[[#This Row],[Destination]], Airports!$A$2:$A$78, Airports!$D$2:$D$78)</f>
        <v>St. Louis</v>
      </c>
      <c r="I1663" t="str" cm="1">
        <f t="array" ref="I1663">_xlfn.XLOOKUP(Flights[[#This Row],[Destination]],_xlfn._TRO_TRAILING( Airports!A:A),_xlfn._TRO_TRAILING( Airports!E:E), "Not found")</f>
        <v>MO</v>
      </c>
      <c r="J1663" s="1">
        <v>0.44097222222222221</v>
      </c>
      <c r="K1663" s="22">
        <f>HOUR(Flights[[#This Row],[Scheduled Departure]])</f>
        <v>10</v>
      </c>
      <c r="L1663" s="1">
        <v>0.44236111111111109</v>
      </c>
      <c r="M1663">
        <f>(L1663-J1663)*24*60</f>
        <v>1.9999999999999929</v>
      </c>
      <c r="N1663" s="16">
        <f>Flights[[#This Row],[Length (min)]]/60</f>
        <v>3.4</v>
      </c>
      <c r="O1663">
        <v>204</v>
      </c>
      <c r="P1663">
        <v>1592</v>
      </c>
      <c r="Q1663" s="18">
        <f>IFERROR(Flights[[#This Row],[Distance]]/Flights[[#This Row],[Length (hr)]], "")</f>
        <v>468.23529411764707</v>
      </c>
      <c r="R1663" s="1">
        <v>0.67361111111111116</v>
      </c>
      <c r="S1663" s="1" t="str">
        <f>IF(Flights[[#This Row],[Length (hr)]]&lt;2, "No meal", IF(Flights[[#This Row],[Length (hr)]]&lt;3.5, "Light meal", "Full meal"))</f>
        <v>Light meal</v>
      </c>
      <c r="T1663" s="1" t="str">
        <f>IF(AND(Flights[[#This Row],[Airline]]="US Airways", Flights[[#This Row],[Meal]]="Full Meal"), "Yes", "No")</f>
        <v>No</v>
      </c>
      <c r="U1663" s="1">
        <v>0.66736111111111107</v>
      </c>
      <c r="V1663">
        <v>-9</v>
      </c>
      <c r="W1663" s="1" t="str">
        <f>IF(Flights[[#This Row],[Arrival Delay]] = "", "Cancelled", IF(Flights[[#This Row],[Arrival Delay]]&gt;15, "Delayed", "On time"))</f>
        <v>On time</v>
      </c>
      <c r="X1663" t="str">
        <f>IF(Flights[[#This Row],[Status]]&lt;&gt;"Delayed","", IF(Flights[[#This Row],[Arrival Delay]]&gt;120, "Severe", IF(Flights[[#This Row],[Arrival Delay]]&gt;60, "Major", "Moderate")))</f>
        <v/>
      </c>
      <c r="Y1663" t="b">
        <v>0</v>
      </c>
      <c r="AA1663" t="str">
        <f>IF(OR(AND(Flights[[#This Row],[Status]]="Cancelled", Flights[[#This Row],[Cancellation Reason]]="Airline/Carrier"), Flights[[#This Row],[Delay Type]]="Severe"), "Yes", "No")</f>
        <v>No</v>
      </c>
    </row>
    <row r="1664" spans="1:27" x14ac:dyDescent="0.3">
      <c r="A1664" s="3">
        <v>42132</v>
      </c>
      <c r="B1664" s="22">
        <f>WEEKNUM(Flights[[#This Row],[Date]], 1)</f>
        <v>19</v>
      </c>
      <c r="C1664" s="22">
        <f>WEEKDAY(Flights[[#This Row],[Date]],1)</f>
        <v>6</v>
      </c>
      <c r="D1664" t="s">
        <v>1371</v>
      </c>
      <c r="E1664" t="s">
        <v>1994</v>
      </c>
      <c r="F1664" t="s">
        <v>0</v>
      </c>
      <c r="G1664" t="s">
        <v>339</v>
      </c>
      <c r="H1664" t="str">
        <f>_xlfn.XLOOKUP(Flights[[#This Row],[Destination]], Airports!$A$2:$A$78, Airports!$D$2:$D$78)</f>
        <v>San Diego</v>
      </c>
      <c r="I1664" t="str" cm="1">
        <f t="array" ref="I1664">_xlfn.XLOOKUP(Flights[[#This Row],[Destination]],_xlfn._TRO_TRAILING( Airports!A:A),_xlfn._TRO_TRAILING( Airports!E:E), "Not found")</f>
        <v>CA</v>
      </c>
      <c r="J1664" s="1">
        <v>0.44791666666666669</v>
      </c>
      <c r="K1664" s="22">
        <f>HOUR(Flights[[#This Row],[Scheduled Departure]])</f>
        <v>10</v>
      </c>
      <c r="L1664" s="1">
        <v>0.44166666666666665</v>
      </c>
      <c r="M1664">
        <f>(L1664-J1664)*24*60</f>
        <v>-9.000000000000048</v>
      </c>
      <c r="N1664" s="16">
        <f>Flights[[#This Row],[Length (min)]]/60</f>
        <v>1.0666666666666667</v>
      </c>
      <c r="O1664">
        <v>64</v>
      </c>
      <c r="P1664">
        <v>109</v>
      </c>
      <c r="Q1664" s="18">
        <f>IFERROR(Flights[[#This Row],[Distance]]/Flights[[#This Row],[Length (hr)]], "")</f>
        <v>102.1875</v>
      </c>
      <c r="R1664" s="1">
        <v>0.48680555555555555</v>
      </c>
      <c r="S1664" s="1" t="str">
        <f>IF(Flights[[#This Row],[Length (hr)]]&lt;2, "No meal", IF(Flights[[#This Row],[Length (hr)]]&lt;3.5, "Light meal", "Full meal"))</f>
        <v>No meal</v>
      </c>
      <c r="T1664" s="1" t="str">
        <f>IF(AND(Flights[[#This Row],[Airline]]="US Airways", Flights[[#This Row],[Meal]]="Full Meal"), "Yes", "No")</f>
        <v>No</v>
      </c>
      <c r="U1664" s="1">
        <v>0.4861111111111111</v>
      </c>
      <c r="V1664">
        <v>-1</v>
      </c>
      <c r="W1664" s="1" t="str">
        <f>IF(Flights[[#This Row],[Arrival Delay]] = "", "Cancelled", IF(Flights[[#This Row],[Arrival Delay]]&gt;15, "Delayed", "On time"))</f>
        <v>On time</v>
      </c>
      <c r="X1664" t="str">
        <f>IF(Flights[[#This Row],[Status]]&lt;&gt;"Delayed","", IF(Flights[[#This Row],[Arrival Delay]]&gt;120, "Severe", IF(Flights[[#This Row],[Arrival Delay]]&gt;60, "Major", "Moderate")))</f>
        <v/>
      </c>
      <c r="Y1664" t="b">
        <v>0</v>
      </c>
      <c r="AA1664" t="str">
        <f>IF(OR(AND(Flights[[#This Row],[Status]]="Cancelled", Flights[[#This Row],[Cancellation Reason]]="Airline/Carrier"), Flights[[#This Row],[Delay Type]]="Severe"), "Yes", "No")</f>
        <v>No</v>
      </c>
    </row>
    <row r="1665" spans="1:27" x14ac:dyDescent="0.3">
      <c r="A1665" s="3">
        <v>42132</v>
      </c>
      <c r="B1665" s="22">
        <f>WEEKNUM(Flights[[#This Row],[Date]], 1)</f>
        <v>19</v>
      </c>
      <c r="C1665" s="22">
        <f>WEEKDAY(Flights[[#This Row],[Date]],1)</f>
        <v>6</v>
      </c>
      <c r="D1665" t="s">
        <v>742</v>
      </c>
      <c r="E1665" t="s">
        <v>1989</v>
      </c>
      <c r="F1665" t="s">
        <v>0</v>
      </c>
      <c r="G1665" t="s">
        <v>12</v>
      </c>
      <c r="H1665" t="str">
        <f>_xlfn.XLOOKUP(Flights[[#This Row],[Destination]], Airports!$A$2:$A$78, Airports!$D$2:$D$78)</f>
        <v>New York</v>
      </c>
      <c r="I1665" t="str" cm="1">
        <f t="array" ref="I1665">_xlfn.XLOOKUP(Flights[[#This Row],[Destination]],_xlfn._TRO_TRAILING( Airports!A:A),_xlfn._TRO_TRAILING( Airports!E:E), "Not found")</f>
        <v>NY</v>
      </c>
      <c r="J1665" s="1">
        <v>0.89583333333333337</v>
      </c>
      <c r="K1665" s="22">
        <f>HOUR(Flights[[#This Row],[Scheduled Departure]])</f>
        <v>21</v>
      </c>
      <c r="L1665" s="1">
        <v>0.89375000000000004</v>
      </c>
      <c r="M1665">
        <f>(L1665-J1665)*24*60</f>
        <v>-2.9999999999999893</v>
      </c>
      <c r="N1665" s="16">
        <f>Flights[[#This Row],[Length (min)]]/60</f>
        <v>5.45</v>
      </c>
      <c r="O1665">
        <v>327</v>
      </c>
      <c r="P1665">
        <v>2475</v>
      </c>
      <c r="Q1665" s="18">
        <f>IFERROR(Flights[[#This Row],[Distance]]/Flights[[#This Row],[Length (hr)]], "")</f>
        <v>454.12844036697248</v>
      </c>
      <c r="R1665" s="1">
        <v>0.24652777777777779</v>
      </c>
      <c r="S1665" s="1" t="str">
        <f>IF(Flights[[#This Row],[Length (hr)]]&lt;2, "No meal", IF(Flights[[#This Row],[Length (hr)]]&lt;3.5, "Light meal", "Full meal"))</f>
        <v>Full meal</v>
      </c>
      <c r="T1665" s="1" t="str">
        <f>IF(AND(Flights[[#This Row],[Airline]]="US Airways", Flights[[#This Row],[Meal]]="Full Meal"), "Yes", "No")</f>
        <v>No</v>
      </c>
      <c r="U1665" s="1">
        <v>0.24583333333333332</v>
      </c>
      <c r="V1665">
        <v>-1</v>
      </c>
      <c r="W1665" s="1" t="str">
        <f>IF(Flights[[#This Row],[Arrival Delay]] = "", "Cancelled", IF(Flights[[#This Row],[Arrival Delay]]&gt;15, "Delayed", "On time"))</f>
        <v>On time</v>
      </c>
      <c r="X1665" t="str">
        <f>IF(Flights[[#This Row],[Status]]&lt;&gt;"Delayed","", IF(Flights[[#This Row],[Arrival Delay]]&gt;120, "Severe", IF(Flights[[#This Row],[Arrival Delay]]&gt;60, "Major", "Moderate")))</f>
        <v/>
      </c>
      <c r="Y1665" t="b">
        <v>0</v>
      </c>
      <c r="AA1665" t="str">
        <f>IF(OR(AND(Flights[[#This Row],[Status]]="Cancelled", Flights[[#This Row],[Cancellation Reason]]="Airline/Carrier"), Flights[[#This Row],[Delay Type]]="Severe"), "Yes", "No")</f>
        <v>No</v>
      </c>
    </row>
    <row r="1666" spans="1:27" x14ac:dyDescent="0.3">
      <c r="A1666" s="3">
        <v>42132</v>
      </c>
      <c r="B1666" s="22">
        <f>WEEKNUM(Flights[[#This Row],[Date]], 1)</f>
        <v>19</v>
      </c>
      <c r="C1666" s="22">
        <f>WEEKDAY(Flights[[#This Row],[Date]],1)</f>
        <v>6</v>
      </c>
      <c r="D1666" t="s">
        <v>1101</v>
      </c>
      <c r="E1666" t="s">
        <v>1994</v>
      </c>
      <c r="F1666" t="s">
        <v>0</v>
      </c>
      <c r="G1666" t="s">
        <v>347</v>
      </c>
      <c r="H1666" t="str">
        <f>_xlfn.XLOOKUP(Flights[[#This Row],[Destination]], Airports!$A$2:$A$78, Airports!$D$2:$D$78)</f>
        <v>San Jose</v>
      </c>
      <c r="I1666" t="str" cm="1">
        <f t="array" ref="I1666">_xlfn.XLOOKUP(Flights[[#This Row],[Destination]],_xlfn._TRO_TRAILING( Airports!A:A),_xlfn._TRO_TRAILING( Airports!E:E), "Not found")</f>
        <v>CA</v>
      </c>
      <c r="J1666" s="1">
        <v>0.90972222222222221</v>
      </c>
      <c r="K1666" s="22">
        <f>HOUR(Flights[[#This Row],[Scheduled Departure]])</f>
        <v>21</v>
      </c>
      <c r="L1666" s="1">
        <v>0.90625</v>
      </c>
      <c r="M1666">
        <f>(L1666-J1666)*24*60</f>
        <v>-4.9999999999999822</v>
      </c>
      <c r="N1666" s="16">
        <f>Flights[[#This Row],[Length (min)]]/60</f>
        <v>1.1666666666666667</v>
      </c>
      <c r="O1666">
        <v>70</v>
      </c>
      <c r="P1666">
        <v>308</v>
      </c>
      <c r="Q1666" s="18">
        <f>IFERROR(Flights[[#This Row],[Distance]]/Flights[[#This Row],[Length (hr)]], "")</f>
        <v>264</v>
      </c>
      <c r="R1666" s="1">
        <v>0.95763888888888893</v>
      </c>
      <c r="S1666" s="1" t="str">
        <f>IF(Flights[[#This Row],[Length (hr)]]&lt;2, "No meal", IF(Flights[[#This Row],[Length (hr)]]&lt;3.5, "Light meal", "Full meal"))</f>
        <v>No meal</v>
      </c>
      <c r="T1666" s="1" t="str">
        <f>IF(AND(Flights[[#This Row],[Airline]]="US Airways", Flights[[#This Row],[Meal]]="Full Meal"), "Yes", "No")</f>
        <v>No</v>
      </c>
      <c r="U1666" s="1">
        <v>0.95486111111111116</v>
      </c>
      <c r="V1666">
        <v>-4</v>
      </c>
      <c r="W1666" s="1" t="str">
        <f>IF(Flights[[#This Row],[Arrival Delay]] = "", "Cancelled", IF(Flights[[#This Row],[Arrival Delay]]&gt;15, "Delayed", "On time"))</f>
        <v>On time</v>
      </c>
      <c r="X1666" t="str">
        <f>IF(Flights[[#This Row],[Status]]&lt;&gt;"Delayed","", IF(Flights[[#This Row],[Arrival Delay]]&gt;120, "Severe", IF(Flights[[#This Row],[Arrival Delay]]&gt;60, "Major", "Moderate")))</f>
        <v/>
      </c>
      <c r="Y1666" t="b">
        <v>0</v>
      </c>
      <c r="AA1666" t="str">
        <f>IF(OR(AND(Flights[[#This Row],[Status]]="Cancelled", Flights[[#This Row],[Cancellation Reason]]="Airline/Carrier"), Flights[[#This Row],[Delay Type]]="Severe"), "Yes", "No")</f>
        <v>No</v>
      </c>
    </row>
    <row r="1667" spans="1:27" x14ac:dyDescent="0.3">
      <c r="A1667" s="3">
        <v>42132</v>
      </c>
      <c r="B1667" s="22">
        <f>WEEKNUM(Flights[[#This Row],[Date]], 1)</f>
        <v>19</v>
      </c>
      <c r="C1667" s="22">
        <f>WEEKDAY(Flights[[#This Row],[Date]],1)</f>
        <v>6</v>
      </c>
      <c r="D1667" t="s">
        <v>1272</v>
      </c>
      <c r="E1667" t="s">
        <v>1994</v>
      </c>
      <c r="F1667" t="s">
        <v>0</v>
      </c>
      <c r="G1667" t="s">
        <v>313</v>
      </c>
      <c r="H1667" t="str">
        <f>_xlfn.XLOOKUP(Flights[[#This Row],[Destination]], Airports!$A$2:$A$78, Airports!$D$2:$D$78)</f>
        <v>Monterey</v>
      </c>
      <c r="I1667" t="str" cm="1">
        <f t="array" ref="I1667">_xlfn.XLOOKUP(Flights[[#This Row],[Destination]],_xlfn._TRO_TRAILING( Airports!A:A),_xlfn._TRO_TRAILING( Airports!E:E), "Not found")</f>
        <v>CA</v>
      </c>
      <c r="J1667" s="1">
        <v>0.93055555555555558</v>
      </c>
      <c r="K1667" s="22">
        <f>HOUR(Flights[[#This Row],[Scheduled Departure]])</f>
        <v>22</v>
      </c>
      <c r="L1667" s="1">
        <v>0.93194444444444446</v>
      </c>
      <c r="M1667">
        <f>(L1667-J1667)*24*60</f>
        <v>1.9999999999999929</v>
      </c>
      <c r="N1667" s="16">
        <f>Flights[[#This Row],[Length (min)]]/60</f>
        <v>1.3833333333333333</v>
      </c>
      <c r="O1667">
        <v>83</v>
      </c>
      <c r="P1667">
        <v>266</v>
      </c>
      <c r="Q1667" s="18">
        <f>IFERROR(Flights[[#This Row],[Distance]]/Flights[[#This Row],[Length (hr)]], "")</f>
        <v>192.28915662650604</v>
      </c>
      <c r="R1667" s="1">
        <v>0.97916666666666663</v>
      </c>
      <c r="S1667" s="1" t="str">
        <f>IF(Flights[[#This Row],[Length (hr)]]&lt;2, "No meal", IF(Flights[[#This Row],[Length (hr)]]&lt;3.5, "Light meal", "Full meal"))</f>
        <v>No meal</v>
      </c>
      <c r="T1667" s="1" t="str">
        <f>IF(AND(Flights[[#This Row],[Airline]]="US Airways", Flights[[#This Row],[Meal]]="Full Meal"), "Yes", "No")</f>
        <v>No</v>
      </c>
      <c r="U1667" s="1">
        <v>0.98958333333333337</v>
      </c>
      <c r="V1667">
        <v>15</v>
      </c>
      <c r="W1667" s="1" t="str">
        <f>IF(Flights[[#This Row],[Arrival Delay]] = "", "Cancelled", IF(Flights[[#This Row],[Arrival Delay]]&gt;15, "Delayed", "On time"))</f>
        <v>On time</v>
      </c>
      <c r="X1667" t="str">
        <f>IF(Flights[[#This Row],[Status]]&lt;&gt;"Delayed","", IF(Flights[[#This Row],[Arrival Delay]]&gt;120, "Severe", IF(Flights[[#This Row],[Arrival Delay]]&gt;60, "Major", "Moderate")))</f>
        <v/>
      </c>
      <c r="Y1667" t="b">
        <v>0</v>
      </c>
      <c r="AA1667" t="str">
        <f>IF(OR(AND(Flights[[#This Row],[Status]]="Cancelled", Flights[[#This Row],[Cancellation Reason]]="Airline/Carrier"), Flights[[#This Row],[Delay Type]]="Severe"), "Yes", "No")</f>
        <v>No</v>
      </c>
    </row>
    <row r="1668" spans="1:27" x14ac:dyDescent="0.3">
      <c r="A1668" s="3">
        <v>42132</v>
      </c>
      <c r="B1668" s="22">
        <f>WEEKNUM(Flights[[#This Row],[Date]], 1)</f>
        <v>19</v>
      </c>
      <c r="C1668" s="22">
        <f>WEEKDAY(Flights[[#This Row],[Date]],1)</f>
        <v>6</v>
      </c>
      <c r="D1668" t="s">
        <v>1416</v>
      </c>
      <c r="E1668" t="s">
        <v>1990</v>
      </c>
      <c r="F1668" t="s">
        <v>0</v>
      </c>
      <c r="G1668" t="s">
        <v>15</v>
      </c>
      <c r="H1668" t="str">
        <f>_xlfn.XLOOKUP(Flights[[#This Row],[Destination]], Airports!$A$2:$A$78, Airports!$D$2:$D$78)</f>
        <v>Las Vegas</v>
      </c>
      <c r="I1668" t="str" cm="1">
        <f t="array" ref="I1668">_xlfn.XLOOKUP(Flights[[#This Row],[Destination]],_xlfn._TRO_TRAILING( Airports!A:A),_xlfn._TRO_TRAILING( Airports!E:E), "Not found")</f>
        <v>NV</v>
      </c>
      <c r="J1668" s="1">
        <v>0.94166666666666665</v>
      </c>
      <c r="K1668" s="22">
        <f>HOUR(Flights[[#This Row],[Scheduled Departure]])</f>
        <v>22</v>
      </c>
      <c r="L1668" s="1">
        <v>0.93888888888888888</v>
      </c>
      <c r="M1668">
        <f>(L1668-J1668)*24*60</f>
        <v>-3.9999999999999858</v>
      </c>
      <c r="N1668" s="16">
        <f>Flights[[#This Row],[Length (min)]]/60</f>
        <v>1.3333333333333333</v>
      </c>
      <c r="O1668">
        <v>80</v>
      </c>
      <c r="P1668">
        <v>236</v>
      </c>
      <c r="Q1668" s="18">
        <f>IFERROR(Flights[[#This Row],[Distance]]/Flights[[#This Row],[Length (hr)]], "")</f>
        <v>177</v>
      </c>
      <c r="R1668" s="1">
        <v>0.99375000000000002</v>
      </c>
      <c r="S1668" s="1" t="str">
        <f>IF(Flights[[#This Row],[Length (hr)]]&lt;2, "No meal", IF(Flights[[#This Row],[Length (hr)]]&lt;3.5, "Light meal", "Full meal"))</f>
        <v>No meal</v>
      </c>
      <c r="T1668" s="1" t="str">
        <f>IF(AND(Flights[[#This Row],[Airline]]="US Airways", Flights[[#This Row],[Meal]]="Full Meal"), "Yes", "No")</f>
        <v>No</v>
      </c>
      <c r="U1668" s="1">
        <v>0.99444444444444446</v>
      </c>
      <c r="V1668">
        <v>1</v>
      </c>
      <c r="W1668" s="1" t="str">
        <f>IF(Flights[[#This Row],[Arrival Delay]] = "", "Cancelled", IF(Flights[[#This Row],[Arrival Delay]]&gt;15, "Delayed", "On time"))</f>
        <v>On time</v>
      </c>
      <c r="X1668" t="str">
        <f>IF(Flights[[#This Row],[Status]]&lt;&gt;"Delayed","", IF(Flights[[#This Row],[Arrival Delay]]&gt;120, "Severe", IF(Flights[[#This Row],[Arrival Delay]]&gt;60, "Major", "Moderate")))</f>
        <v/>
      </c>
      <c r="Y1668" t="b">
        <v>0</v>
      </c>
      <c r="AA1668" t="str">
        <f>IF(OR(AND(Flights[[#This Row],[Status]]="Cancelled", Flights[[#This Row],[Cancellation Reason]]="Airline/Carrier"), Flights[[#This Row],[Delay Type]]="Severe"), "Yes", "No")</f>
        <v>No</v>
      </c>
    </row>
    <row r="1669" spans="1:27" x14ac:dyDescent="0.3">
      <c r="A1669" s="3">
        <v>42132</v>
      </c>
      <c r="B1669" s="22">
        <f>WEEKNUM(Flights[[#This Row],[Date]], 1)</f>
        <v>19</v>
      </c>
      <c r="C1669" s="22">
        <f>WEEKDAY(Flights[[#This Row],[Date]],1)</f>
        <v>6</v>
      </c>
      <c r="D1669" t="s">
        <v>159</v>
      </c>
      <c r="E1669" t="s">
        <v>1987</v>
      </c>
      <c r="F1669" t="s">
        <v>0</v>
      </c>
      <c r="G1669" t="s">
        <v>14</v>
      </c>
      <c r="H1669" t="str">
        <f>_xlfn.XLOOKUP(Flights[[#This Row],[Destination]], Airports!$A$2:$A$78, Airports!$D$2:$D$78)</f>
        <v>Tampa</v>
      </c>
      <c r="I1669" t="str" cm="1">
        <f t="array" ref="I1669">_xlfn.XLOOKUP(Flights[[#This Row],[Destination]],_xlfn._TRO_TRAILING( Airports!A:A),_xlfn._TRO_TRAILING( Airports!E:E), "Not found")</f>
        <v>FL</v>
      </c>
      <c r="J1669" s="1">
        <v>0.95138888888888884</v>
      </c>
      <c r="K1669" s="22">
        <f>HOUR(Flights[[#This Row],[Scheduled Departure]])</f>
        <v>22</v>
      </c>
      <c r="L1669" s="1">
        <v>0.94861111111111107</v>
      </c>
      <c r="M1669">
        <f>(L1669-J1669)*24*60</f>
        <v>-3.9999999999999858</v>
      </c>
      <c r="N1669" s="16">
        <f>Flights[[#This Row],[Length (min)]]/60</f>
        <v>4.7666666666666666</v>
      </c>
      <c r="O1669">
        <v>286</v>
      </c>
      <c r="P1669">
        <v>2158</v>
      </c>
      <c r="Q1669" s="18">
        <f>IFERROR(Flights[[#This Row],[Distance]]/Flights[[#This Row],[Length (hr)]], "")</f>
        <v>452.72727272727275</v>
      </c>
      <c r="R1669" s="1">
        <v>0.26805555555555555</v>
      </c>
      <c r="S1669" s="1" t="str">
        <f>IF(Flights[[#This Row],[Length (hr)]]&lt;2, "No meal", IF(Flights[[#This Row],[Length (hr)]]&lt;3.5, "Light meal", "Full meal"))</f>
        <v>Full meal</v>
      </c>
      <c r="T1669" s="1" t="str">
        <f>IF(AND(Flights[[#This Row],[Airline]]="US Airways", Flights[[#This Row],[Meal]]="Full Meal"), "Yes", "No")</f>
        <v>No</v>
      </c>
      <c r="U1669" s="1">
        <v>0.2722222222222222</v>
      </c>
      <c r="V1669">
        <v>6</v>
      </c>
      <c r="W1669" s="1" t="str">
        <f>IF(Flights[[#This Row],[Arrival Delay]] = "", "Cancelled", IF(Flights[[#This Row],[Arrival Delay]]&gt;15, "Delayed", "On time"))</f>
        <v>On time</v>
      </c>
      <c r="X1669" t="str">
        <f>IF(Flights[[#This Row],[Status]]&lt;&gt;"Delayed","", IF(Flights[[#This Row],[Arrival Delay]]&gt;120, "Severe", IF(Flights[[#This Row],[Arrival Delay]]&gt;60, "Major", "Moderate")))</f>
        <v/>
      </c>
      <c r="Y1669" t="b">
        <v>0</v>
      </c>
      <c r="AA1669" t="str">
        <f>IF(OR(AND(Flights[[#This Row],[Status]]="Cancelled", Flights[[#This Row],[Cancellation Reason]]="Airline/Carrier"), Flights[[#This Row],[Delay Type]]="Severe"), "Yes", "No")</f>
        <v>No</v>
      </c>
    </row>
    <row r="1670" spans="1:27" x14ac:dyDescent="0.3">
      <c r="A1670" s="3">
        <v>42132</v>
      </c>
      <c r="B1670" s="22">
        <f>WEEKNUM(Flights[[#This Row],[Date]], 1)</f>
        <v>19</v>
      </c>
      <c r="C1670" s="22">
        <f>WEEKDAY(Flights[[#This Row],[Date]],1)</f>
        <v>6</v>
      </c>
      <c r="D1670" t="s">
        <v>668</v>
      </c>
      <c r="E1670" t="s">
        <v>1989</v>
      </c>
      <c r="F1670" t="s">
        <v>0</v>
      </c>
      <c r="G1670" t="s">
        <v>276</v>
      </c>
      <c r="H1670" t="str">
        <f>_xlfn.XLOOKUP(Flights[[#This Row],[Destination]], Airports!$A$2:$A$78, Airports!$D$2:$D$78)</f>
        <v>Detroit</v>
      </c>
      <c r="I1670" t="str" cm="1">
        <f t="array" ref="I1670">_xlfn.XLOOKUP(Flights[[#This Row],[Destination]],_xlfn._TRO_TRAILING( Airports!A:A),_xlfn._TRO_TRAILING( Airports!E:E), "Not found")</f>
        <v>MI</v>
      </c>
      <c r="J1670" s="1">
        <v>0.96875</v>
      </c>
      <c r="K1670" s="22">
        <f>HOUR(Flights[[#This Row],[Scheduled Departure]])</f>
        <v>23</v>
      </c>
      <c r="L1670" s="1">
        <v>0.98263888888888884</v>
      </c>
      <c r="M1670">
        <f>(L1670-J1670)*24*60</f>
        <v>19.999999999999929</v>
      </c>
      <c r="N1670" s="16">
        <f>Flights[[#This Row],[Length (min)]]/60</f>
        <v>4.416666666666667</v>
      </c>
      <c r="O1670">
        <v>265</v>
      </c>
      <c r="P1670">
        <v>1979</v>
      </c>
      <c r="Q1670" s="18">
        <f>IFERROR(Flights[[#This Row],[Distance]]/Flights[[#This Row],[Length (hr)]], "")</f>
        <v>448.07547169811318</v>
      </c>
      <c r="R1670" s="1">
        <v>0.28125</v>
      </c>
      <c r="S1670" s="1" t="str">
        <f>IF(Flights[[#This Row],[Length (hr)]]&lt;2, "No meal", IF(Flights[[#This Row],[Length (hr)]]&lt;3.5, "Light meal", "Full meal"))</f>
        <v>Full meal</v>
      </c>
      <c r="T1670" s="1" t="str">
        <f>IF(AND(Flights[[#This Row],[Airline]]="US Airways", Flights[[#This Row],[Meal]]="Full Meal"), "Yes", "No")</f>
        <v>No</v>
      </c>
      <c r="U1670" s="1">
        <v>0.29166666666666669</v>
      </c>
      <c r="V1670">
        <v>15</v>
      </c>
      <c r="W1670" s="1" t="str">
        <f>IF(Flights[[#This Row],[Arrival Delay]] = "", "Cancelled", IF(Flights[[#This Row],[Arrival Delay]]&gt;15, "Delayed", "On time"))</f>
        <v>On time</v>
      </c>
      <c r="X1670" t="str">
        <f>IF(Flights[[#This Row],[Status]]&lt;&gt;"Delayed","", IF(Flights[[#This Row],[Arrival Delay]]&gt;120, "Severe", IF(Flights[[#This Row],[Arrival Delay]]&gt;60, "Major", "Moderate")))</f>
        <v/>
      </c>
      <c r="Y1670" t="b">
        <v>0</v>
      </c>
      <c r="AA1670" t="str">
        <f>IF(OR(AND(Flights[[#This Row],[Status]]="Cancelled", Flights[[#This Row],[Cancellation Reason]]="Airline/Carrier"), Flights[[#This Row],[Delay Type]]="Severe"), "Yes", "No")</f>
        <v>No</v>
      </c>
    </row>
    <row r="1671" spans="1:27" x14ac:dyDescent="0.3">
      <c r="A1671" s="3">
        <v>42132</v>
      </c>
      <c r="B1671" s="22">
        <f>WEEKNUM(Flights[[#This Row],[Date]], 1)</f>
        <v>19</v>
      </c>
      <c r="C1671" s="22">
        <f>WEEKDAY(Flights[[#This Row],[Date]],1)</f>
        <v>6</v>
      </c>
      <c r="D1671" t="s">
        <v>1396</v>
      </c>
      <c r="E1671" t="s">
        <v>1992</v>
      </c>
      <c r="F1671" t="s">
        <v>0</v>
      </c>
      <c r="G1671" t="s">
        <v>12</v>
      </c>
      <c r="H1671" t="str">
        <f>_xlfn.XLOOKUP(Flights[[#This Row],[Destination]], Airports!$A$2:$A$78, Airports!$D$2:$D$78)</f>
        <v>New York</v>
      </c>
      <c r="I1671" t="str" cm="1">
        <f t="array" ref="I1671">_xlfn.XLOOKUP(Flights[[#This Row],[Destination]],_xlfn._TRO_TRAILING( Airports!A:A),_xlfn._TRO_TRAILING( Airports!E:E), "Not found")</f>
        <v>NY</v>
      </c>
      <c r="J1671" s="1">
        <v>0.98055555555555551</v>
      </c>
      <c r="K1671" s="22">
        <f>HOUR(Flights[[#This Row],[Scheduled Departure]])</f>
        <v>23</v>
      </c>
      <c r="L1671" s="1">
        <v>0.9819444444444444</v>
      </c>
      <c r="M1671">
        <f>(L1671-J1671)*24*60</f>
        <v>1.9999999999999929</v>
      </c>
      <c r="N1671" s="16">
        <f>Flights[[#This Row],[Length (min)]]/60</f>
        <v>5.8666666666666663</v>
      </c>
      <c r="O1671">
        <v>352</v>
      </c>
      <c r="P1671">
        <v>2475</v>
      </c>
      <c r="Q1671" s="18">
        <f>IFERROR(Flights[[#This Row],[Distance]]/Flights[[#This Row],[Length (hr)]], "")</f>
        <v>421.87500000000006</v>
      </c>
      <c r="R1671" s="1">
        <v>0.33333333333333331</v>
      </c>
      <c r="S1671" s="1" t="str">
        <f>IF(Flights[[#This Row],[Length (hr)]]&lt;2, "No meal", IF(Flights[[#This Row],[Length (hr)]]&lt;3.5, "Light meal", "Full meal"))</f>
        <v>Full meal</v>
      </c>
      <c r="T1671" s="1" t="str">
        <f>IF(AND(Flights[[#This Row],[Airline]]="US Airways", Flights[[#This Row],[Meal]]="Full Meal"), "Yes", "No")</f>
        <v>No</v>
      </c>
      <c r="U1671" s="1">
        <v>0.35138888888888886</v>
      </c>
      <c r="V1671">
        <v>26</v>
      </c>
      <c r="W1671" s="1" t="str">
        <f>IF(Flights[[#This Row],[Arrival Delay]] = "", "Cancelled", IF(Flights[[#This Row],[Arrival Delay]]&gt;15, "Delayed", "On time"))</f>
        <v>Delayed</v>
      </c>
      <c r="X1671" t="str">
        <f>IF(Flights[[#This Row],[Status]]&lt;&gt;"Delayed","", IF(Flights[[#This Row],[Arrival Delay]]&gt;120, "Severe", IF(Flights[[#This Row],[Arrival Delay]]&gt;60, "Major", "Moderate")))</f>
        <v>Moderate</v>
      </c>
      <c r="Y1671" t="b">
        <v>0</v>
      </c>
      <c r="AA1671" t="str">
        <f>IF(OR(AND(Flights[[#This Row],[Status]]="Cancelled", Flights[[#This Row],[Cancellation Reason]]="Airline/Carrier"), Flights[[#This Row],[Delay Type]]="Severe"), "Yes", "No")</f>
        <v>No</v>
      </c>
    </row>
    <row r="1672" spans="1:27" x14ac:dyDescent="0.3">
      <c r="A1672" s="3">
        <v>42132</v>
      </c>
      <c r="B1672" s="22">
        <f>WEEKNUM(Flights[[#This Row],[Date]], 1)</f>
        <v>19</v>
      </c>
      <c r="C1672" s="22">
        <f>WEEKDAY(Flights[[#This Row],[Date]],1)</f>
        <v>6</v>
      </c>
      <c r="D1672" t="s">
        <v>1050</v>
      </c>
      <c r="E1672" t="s">
        <v>1988</v>
      </c>
      <c r="F1672" t="s">
        <v>0</v>
      </c>
      <c r="G1672" t="s">
        <v>28</v>
      </c>
      <c r="H1672" t="str">
        <f>_xlfn.XLOOKUP(Flights[[#This Row],[Destination]], Airports!$A$2:$A$78, Airports!$D$2:$D$78)</f>
        <v>Philadelphia</v>
      </c>
      <c r="I1672" t="str" cm="1">
        <f t="array" ref="I1672">_xlfn.XLOOKUP(Flights[[#This Row],[Destination]],_xlfn._TRO_TRAILING( Airports!A:A),_xlfn._TRO_TRAILING( Airports!E:E), "Not found")</f>
        <v>PA</v>
      </c>
      <c r="J1672" s="1">
        <v>0.99930555555555556</v>
      </c>
      <c r="K1672" s="22">
        <f>HOUR(Flights[[#This Row],[Scheduled Departure]])</f>
        <v>23</v>
      </c>
      <c r="L1672" s="1">
        <v>0.99791666666666667</v>
      </c>
      <c r="M1672">
        <f>(L1672-J1672)*24*60</f>
        <v>-1.9999999999999929</v>
      </c>
      <c r="N1672" s="16">
        <f>Flights[[#This Row],[Length (min)]]/60</f>
        <v>5.2166666666666668</v>
      </c>
      <c r="O1672">
        <v>313</v>
      </c>
      <c r="P1672">
        <v>2402</v>
      </c>
      <c r="Q1672" s="18">
        <f>IFERROR(Flights[[#This Row],[Distance]]/Flights[[#This Row],[Length (hr)]], "")</f>
        <v>460.44728434504793</v>
      </c>
      <c r="R1672" s="1">
        <v>0.34513888888888888</v>
      </c>
      <c r="S1672" s="1" t="str">
        <f>IF(Flights[[#This Row],[Length (hr)]]&lt;2, "No meal", IF(Flights[[#This Row],[Length (hr)]]&lt;3.5, "Light meal", "Full meal"))</f>
        <v>Full meal</v>
      </c>
      <c r="T1672" s="1" t="str">
        <f>IF(AND(Flights[[#This Row],[Airline]]="US Airways", Flights[[#This Row],[Meal]]="Full Meal"), "Yes", "No")</f>
        <v>Yes</v>
      </c>
      <c r="U1672" s="1">
        <v>0.34027777777777779</v>
      </c>
      <c r="V1672">
        <v>-7</v>
      </c>
      <c r="W1672" s="1" t="str">
        <f>IF(Flights[[#This Row],[Arrival Delay]] = "", "Cancelled", IF(Flights[[#This Row],[Arrival Delay]]&gt;15, "Delayed", "On time"))</f>
        <v>On time</v>
      </c>
      <c r="X1672" t="str">
        <f>IF(Flights[[#This Row],[Status]]&lt;&gt;"Delayed","", IF(Flights[[#This Row],[Arrival Delay]]&gt;120, "Severe", IF(Flights[[#This Row],[Arrival Delay]]&gt;60, "Major", "Moderate")))</f>
        <v/>
      </c>
      <c r="Y1672" t="b">
        <v>0</v>
      </c>
      <c r="AA1672" t="str">
        <f>IF(OR(AND(Flights[[#This Row],[Status]]="Cancelled", Flights[[#This Row],[Cancellation Reason]]="Airline/Carrier"), Flights[[#This Row],[Delay Type]]="Severe"), "Yes", "No")</f>
        <v>No</v>
      </c>
    </row>
    <row r="1673" spans="1:27" x14ac:dyDescent="0.3">
      <c r="A1673" s="3">
        <v>42133</v>
      </c>
      <c r="B1673" s="22">
        <f>WEEKNUM(Flights[[#This Row],[Date]], 1)</f>
        <v>19</v>
      </c>
      <c r="C1673" s="22">
        <f>WEEKDAY(Flights[[#This Row],[Date]],1)</f>
        <v>7</v>
      </c>
      <c r="D1673" t="s">
        <v>1376</v>
      </c>
      <c r="E1673" t="s">
        <v>1988</v>
      </c>
      <c r="F1673" t="s">
        <v>0</v>
      </c>
      <c r="G1673" t="s">
        <v>29</v>
      </c>
      <c r="H1673" t="str">
        <f>_xlfn.XLOOKUP(Flights[[#This Row],[Destination]], Airports!$A$2:$A$78, Airports!$D$2:$D$78)</f>
        <v>Phoenix</v>
      </c>
      <c r="I1673" t="str" cm="1">
        <f t="array" ref="I1673">_xlfn.XLOOKUP(Flights[[#This Row],[Destination]],_xlfn._TRO_TRAILING( Airports!A:A),_xlfn._TRO_TRAILING( Airports!E:E), "Not found")</f>
        <v>AZ</v>
      </c>
      <c r="J1673" s="1">
        <v>0.2673611111111111</v>
      </c>
      <c r="K1673" s="22">
        <f>HOUR(Flights[[#This Row],[Scheduled Departure]])</f>
        <v>6</v>
      </c>
      <c r="L1673" s="1">
        <v>0.26041666666666669</v>
      </c>
      <c r="M1673">
        <f>(L1673-J1673)*24*60</f>
        <v>-9.9999999999999645</v>
      </c>
      <c r="N1673" s="16">
        <f>Flights[[#This Row],[Length (min)]]/60</f>
        <v>1.6666666666666667</v>
      </c>
      <c r="O1673">
        <v>100</v>
      </c>
      <c r="P1673">
        <v>370</v>
      </c>
      <c r="Q1673" s="18">
        <f>IFERROR(Flights[[#This Row],[Distance]]/Flights[[#This Row],[Length (hr)]], "")</f>
        <v>222</v>
      </c>
      <c r="R1673" s="1">
        <v>0.32847222222222222</v>
      </c>
      <c r="S1673" s="1" t="str">
        <f>IF(Flights[[#This Row],[Length (hr)]]&lt;2, "No meal", IF(Flights[[#This Row],[Length (hr)]]&lt;3.5, "Light meal", "Full meal"))</f>
        <v>No meal</v>
      </c>
      <c r="T1673" s="1" t="str">
        <f>IF(AND(Flights[[#This Row],[Airline]]="US Airways", Flights[[#This Row],[Meal]]="Full Meal"), "Yes", "No")</f>
        <v>No</v>
      </c>
      <c r="U1673" s="1">
        <v>0.3298611111111111</v>
      </c>
      <c r="V1673">
        <v>2</v>
      </c>
      <c r="W1673" s="1" t="str">
        <f>IF(Flights[[#This Row],[Arrival Delay]] = "", "Cancelled", IF(Flights[[#This Row],[Arrival Delay]]&gt;15, "Delayed", "On time"))</f>
        <v>On time</v>
      </c>
      <c r="X1673" t="str">
        <f>IF(Flights[[#This Row],[Status]]&lt;&gt;"Delayed","", IF(Flights[[#This Row],[Arrival Delay]]&gt;120, "Severe", IF(Flights[[#This Row],[Arrival Delay]]&gt;60, "Major", "Moderate")))</f>
        <v/>
      </c>
      <c r="Y1673" t="b">
        <v>0</v>
      </c>
      <c r="AA1673" t="str">
        <f>IF(OR(AND(Flights[[#This Row],[Status]]="Cancelled", Flights[[#This Row],[Cancellation Reason]]="Airline/Carrier"), Flights[[#This Row],[Delay Type]]="Severe"), "Yes", "No")</f>
        <v>No</v>
      </c>
    </row>
    <row r="1674" spans="1:27" x14ac:dyDescent="0.3">
      <c r="A1674" s="3">
        <v>42133</v>
      </c>
      <c r="B1674" s="22">
        <f>WEEKNUM(Flights[[#This Row],[Date]], 1)</f>
        <v>19</v>
      </c>
      <c r="C1674" s="22">
        <f>WEEKDAY(Flights[[#This Row],[Date]],1)</f>
        <v>7</v>
      </c>
      <c r="D1674" t="s">
        <v>131</v>
      </c>
      <c r="E1674" t="s">
        <v>1987</v>
      </c>
      <c r="F1674" t="s">
        <v>0</v>
      </c>
      <c r="G1674" t="s">
        <v>3</v>
      </c>
      <c r="H1674" t="str">
        <f>_xlfn.XLOOKUP(Flights[[#This Row],[Destination]], Airports!$A$2:$A$78, Airports!$D$2:$D$78)</f>
        <v>Dallas</v>
      </c>
      <c r="I1674" t="str" cm="1">
        <f t="array" ref="I1674">_xlfn.XLOOKUP(Flights[[#This Row],[Destination]],_xlfn._TRO_TRAILING( Airports!A:A),_xlfn._TRO_TRAILING( Airports!E:E), "Not found")</f>
        <v>TX</v>
      </c>
      <c r="J1674" s="1">
        <v>0.33263888888888887</v>
      </c>
      <c r="K1674" s="22">
        <f>HOUR(Flights[[#This Row],[Scheduled Departure]])</f>
        <v>7</v>
      </c>
      <c r="L1674" s="1">
        <v>0.33680555555555558</v>
      </c>
      <c r="M1674">
        <f>(L1674-J1674)*24*60</f>
        <v>6.0000000000000586</v>
      </c>
      <c r="N1674" s="16">
        <f>Flights[[#This Row],[Length (min)]]/60</f>
        <v>3.4833333333333334</v>
      </c>
      <c r="O1674">
        <v>209</v>
      </c>
      <c r="P1674">
        <v>1235</v>
      </c>
      <c r="Q1674" s="18">
        <f>IFERROR(Flights[[#This Row],[Distance]]/Flights[[#This Row],[Length (hr)]], "")</f>
        <v>354.54545454545456</v>
      </c>
      <c r="R1674" s="1">
        <v>0.54236111111111107</v>
      </c>
      <c r="S1674" s="1" t="str">
        <f>IF(Flights[[#This Row],[Length (hr)]]&lt;2, "No meal", IF(Flights[[#This Row],[Length (hr)]]&lt;3.5, "Light meal", "Full meal"))</f>
        <v>Light meal</v>
      </c>
      <c r="T1674" s="1" t="str">
        <f>IF(AND(Flights[[#This Row],[Airline]]="US Airways", Flights[[#This Row],[Meal]]="Full Meal"), "Yes", "No")</f>
        <v>No</v>
      </c>
      <c r="U1674" s="1">
        <v>0.56527777777777777</v>
      </c>
      <c r="V1674">
        <v>33</v>
      </c>
      <c r="W1674" s="1" t="str">
        <f>IF(Flights[[#This Row],[Arrival Delay]] = "", "Cancelled", IF(Flights[[#This Row],[Arrival Delay]]&gt;15, "Delayed", "On time"))</f>
        <v>Delayed</v>
      </c>
      <c r="X1674" t="str">
        <f>IF(Flights[[#This Row],[Status]]&lt;&gt;"Delayed","", IF(Flights[[#This Row],[Arrival Delay]]&gt;120, "Severe", IF(Flights[[#This Row],[Arrival Delay]]&gt;60, "Major", "Moderate")))</f>
        <v>Moderate</v>
      </c>
      <c r="Y1674" t="b">
        <v>0</v>
      </c>
      <c r="AA1674" t="str">
        <f>IF(OR(AND(Flights[[#This Row],[Status]]="Cancelled", Flights[[#This Row],[Cancellation Reason]]="Airline/Carrier"), Flights[[#This Row],[Delay Type]]="Severe"), "Yes", "No")</f>
        <v>No</v>
      </c>
    </row>
    <row r="1675" spans="1:27" x14ac:dyDescent="0.3">
      <c r="A1675" s="3">
        <v>42133</v>
      </c>
      <c r="B1675" s="22">
        <f>WEEKNUM(Flights[[#This Row],[Date]], 1)</f>
        <v>19</v>
      </c>
      <c r="C1675" s="22">
        <f>WEEKDAY(Flights[[#This Row],[Date]],1)</f>
        <v>7</v>
      </c>
      <c r="D1675" t="s">
        <v>407</v>
      </c>
      <c r="E1675" t="s">
        <v>1990</v>
      </c>
      <c r="F1675" t="s">
        <v>0</v>
      </c>
      <c r="G1675" t="s">
        <v>12</v>
      </c>
      <c r="H1675" t="str">
        <f>_xlfn.XLOOKUP(Flights[[#This Row],[Destination]], Airports!$A$2:$A$78, Airports!$D$2:$D$78)</f>
        <v>New York</v>
      </c>
      <c r="I1675" t="str" cm="1">
        <f t="array" ref="I1675">_xlfn.XLOOKUP(Flights[[#This Row],[Destination]],_xlfn._TRO_TRAILING( Airports!A:A),_xlfn._TRO_TRAILING( Airports!E:E), "Not found")</f>
        <v>NY</v>
      </c>
      <c r="J1675" s="1">
        <v>0.33333333333333331</v>
      </c>
      <c r="K1675" s="22">
        <f>HOUR(Flights[[#This Row],[Scheduled Departure]])</f>
        <v>8</v>
      </c>
      <c r="L1675" s="1">
        <v>0.32916666666666666</v>
      </c>
      <c r="M1675">
        <f>(L1675-J1675)*24*60</f>
        <v>-5.9999999999999787</v>
      </c>
      <c r="N1675" s="16">
        <f>Flights[[#This Row],[Length (min)]]/60</f>
        <v>5.2333333333333334</v>
      </c>
      <c r="O1675">
        <v>314</v>
      </c>
      <c r="P1675">
        <v>2475</v>
      </c>
      <c r="Q1675" s="18">
        <f>IFERROR(Flights[[#This Row],[Distance]]/Flights[[#This Row],[Length (hr)]], "")</f>
        <v>472.9299363057325</v>
      </c>
      <c r="R1675" s="1">
        <v>0.69027777777777777</v>
      </c>
      <c r="S1675" s="1" t="str">
        <f>IF(Flights[[#This Row],[Length (hr)]]&lt;2, "No meal", IF(Flights[[#This Row],[Length (hr)]]&lt;3.5, "Light meal", "Full meal"))</f>
        <v>Full meal</v>
      </c>
      <c r="T1675" s="1" t="str">
        <f>IF(AND(Flights[[#This Row],[Airline]]="US Airways", Flights[[#This Row],[Meal]]="Full Meal"), "Yes", "No")</f>
        <v>No</v>
      </c>
      <c r="U1675" s="1">
        <v>0.67222222222222228</v>
      </c>
      <c r="V1675">
        <v>-26</v>
      </c>
      <c r="W1675" s="1" t="str">
        <f>IF(Flights[[#This Row],[Arrival Delay]] = "", "Cancelled", IF(Flights[[#This Row],[Arrival Delay]]&gt;15, "Delayed", "On time"))</f>
        <v>On time</v>
      </c>
      <c r="X1675" t="str">
        <f>IF(Flights[[#This Row],[Status]]&lt;&gt;"Delayed","", IF(Flights[[#This Row],[Arrival Delay]]&gt;120, "Severe", IF(Flights[[#This Row],[Arrival Delay]]&gt;60, "Major", "Moderate")))</f>
        <v/>
      </c>
      <c r="Y1675" t="b">
        <v>0</v>
      </c>
      <c r="AA1675" t="str">
        <f>IF(OR(AND(Flights[[#This Row],[Status]]="Cancelled", Flights[[#This Row],[Cancellation Reason]]="Airline/Carrier"), Flights[[#This Row],[Delay Type]]="Severe"), "Yes", "No")</f>
        <v>No</v>
      </c>
    </row>
    <row r="1676" spans="1:27" x14ac:dyDescent="0.3">
      <c r="A1676" s="3">
        <v>42133</v>
      </c>
      <c r="B1676" s="22">
        <f>WEEKNUM(Flights[[#This Row],[Date]], 1)</f>
        <v>19</v>
      </c>
      <c r="C1676" s="22">
        <f>WEEKDAY(Flights[[#This Row],[Date]],1)</f>
        <v>7</v>
      </c>
      <c r="D1676" t="s">
        <v>441</v>
      </c>
      <c r="E1676" t="s">
        <v>1989</v>
      </c>
      <c r="F1676" t="s">
        <v>0</v>
      </c>
      <c r="G1676" t="s">
        <v>13</v>
      </c>
      <c r="H1676" t="str">
        <f>_xlfn.XLOOKUP(Flights[[#This Row],[Destination]], Airports!$A$2:$A$78, Airports!$D$2:$D$78)</f>
        <v>Orlando</v>
      </c>
      <c r="I1676" t="str" cm="1">
        <f t="array" ref="I1676">_xlfn.XLOOKUP(Flights[[#This Row],[Destination]],_xlfn._TRO_TRAILING( Airports!A:A),_xlfn._TRO_TRAILING( Airports!E:E), "Not found")</f>
        <v>FL</v>
      </c>
      <c r="J1676" s="1">
        <v>0.39791666666666664</v>
      </c>
      <c r="K1676" s="22">
        <f>HOUR(Flights[[#This Row],[Scheduled Departure]])</f>
        <v>9</v>
      </c>
      <c r="L1676" s="1">
        <v>0.39583333333333331</v>
      </c>
      <c r="M1676">
        <f>(L1676-J1676)*24*60</f>
        <v>-2.9999999999999893</v>
      </c>
      <c r="N1676" s="16">
        <f>Flights[[#This Row],[Length (min)]]/60</f>
        <v>4.5166666666666666</v>
      </c>
      <c r="O1676">
        <v>271</v>
      </c>
      <c r="P1676">
        <v>2218</v>
      </c>
      <c r="Q1676" s="18">
        <f>IFERROR(Flights[[#This Row],[Distance]]/Flights[[#This Row],[Length (hr)]], "")</f>
        <v>491.07011070110701</v>
      </c>
      <c r="R1676" s="1">
        <v>0.72013888888888888</v>
      </c>
      <c r="S1676" s="1" t="str">
        <f>IF(Flights[[#This Row],[Length (hr)]]&lt;2, "No meal", IF(Flights[[#This Row],[Length (hr)]]&lt;3.5, "Light meal", "Full meal"))</f>
        <v>Full meal</v>
      </c>
      <c r="T1676" s="1" t="str">
        <f>IF(AND(Flights[[#This Row],[Airline]]="US Airways", Flights[[#This Row],[Meal]]="Full Meal"), "Yes", "No")</f>
        <v>No</v>
      </c>
      <c r="U1676" s="1">
        <v>0.70902777777777781</v>
      </c>
      <c r="V1676">
        <v>-16</v>
      </c>
      <c r="W1676" s="1" t="str">
        <f>IF(Flights[[#This Row],[Arrival Delay]] = "", "Cancelled", IF(Flights[[#This Row],[Arrival Delay]]&gt;15, "Delayed", "On time"))</f>
        <v>On time</v>
      </c>
      <c r="X1676" t="str">
        <f>IF(Flights[[#This Row],[Status]]&lt;&gt;"Delayed","", IF(Flights[[#This Row],[Arrival Delay]]&gt;120, "Severe", IF(Flights[[#This Row],[Arrival Delay]]&gt;60, "Major", "Moderate")))</f>
        <v/>
      </c>
      <c r="Y1676" t="b">
        <v>0</v>
      </c>
      <c r="AA1676" t="str">
        <f>IF(OR(AND(Flights[[#This Row],[Status]]="Cancelled", Flights[[#This Row],[Cancellation Reason]]="Airline/Carrier"), Flights[[#This Row],[Delay Type]]="Severe"), "Yes", "No")</f>
        <v>No</v>
      </c>
    </row>
    <row r="1677" spans="1:27" x14ac:dyDescent="0.3">
      <c r="A1677" s="3">
        <v>42133</v>
      </c>
      <c r="B1677" s="22">
        <f>WEEKNUM(Flights[[#This Row],[Date]], 1)</f>
        <v>19</v>
      </c>
      <c r="C1677" s="22">
        <f>WEEKDAY(Flights[[#This Row],[Date]],1)</f>
        <v>7</v>
      </c>
      <c r="D1677" t="s">
        <v>1373</v>
      </c>
      <c r="E1677" t="s">
        <v>1993</v>
      </c>
      <c r="F1677" t="s">
        <v>0</v>
      </c>
      <c r="G1677" t="s">
        <v>3</v>
      </c>
      <c r="H1677" t="str">
        <f>_xlfn.XLOOKUP(Flights[[#This Row],[Destination]], Airports!$A$2:$A$78, Airports!$D$2:$D$78)</f>
        <v>Dallas</v>
      </c>
      <c r="I1677" t="str" cm="1">
        <f t="array" ref="I1677">_xlfn.XLOOKUP(Flights[[#This Row],[Destination]],_xlfn._TRO_TRAILING( Airports!A:A),_xlfn._TRO_TRAILING( Airports!E:E), "Not found")</f>
        <v>TX</v>
      </c>
      <c r="J1677" s="1">
        <v>0.40625</v>
      </c>
      <c r="K1677" s="22">
        <f>HOUR(Flights[[#This Row],[Scheduled Departure]])</f>
        <v>9</v>
      </c>
      <c r="L1677" s="1">
        <v>0.40347222222222223</v>
      </c>
      <c r="M1677">
        <f>(L1677-J1677)*24*60</f>
        <v>-3.9999999999999858</v>
      </c>
      <c r="N1677" s="16">
        <f>Flights[[#This Row],[Length (min)]]/60</f>
        <v>2.95</v>
      </c>
      <c r="O1677">
        <v>177</v>
      </c>
      <c r="P1677">
        <v>1235</v>
      </c>
      <c r="Q1677" s="18">
        <f>IFERROR(Flights[[#This Row],[Distance]]/Flights[[#This Row],[Length (hr)]], "")</f>
        <v>418.64406779661016</v>
      </c>
      <c r="R1677" s="1">
        <v>0.60972222222222228</v>
      </c>
      <c r="S1677" s="1" t="str">
        <f>IF(Flights[[#This Row],[Length (hr)]]&lt;2, "No meal", IF(Flights[[#This Row],[Length (hr)]]&lt;3.5, "Light meal", "Full meal"))</f>
        <v>Light meal</v>
      </c>
      <c r="T1677" s="1" t="str">
        <f>IF(AND(Flights[[#This Row],[Airline]]="US Airways", Flights[[#This Row],[Meal]]="Full Meal"), "Yes", "No")</f>
        <v>No</v>
      </c>
      <c r="U1677" s="1">
        <v>0.60972222222222228</v>
      </c>
      <c r="V1677">
        <v>0</v>
      </c>
      <c r="W1677" s="1" t="str">
        <f>IF(Flights[[#This Row],[Arrival Delay]] = "", "Cancelled", IF(Flights[[#This Row],[Arrival Delay]]&gt;15, "Delayed", "On time"))</f>
        <v>On time</v>
      </c>
      <c r="X1677" t="str">
        <f>IF(Flights[[#This Row],[Status]]&lt;&gt;"Delayed","", IF(Flights[[#This Row],[Arrival Delay]]&gt;120, "Severe", IF(Flights[[#This Row],[Arrival Delay]]&gt;60, "Major", "Moderate")))</f>
        <v/>
      </c>
      <c r="Y1677" t="b">
        <v>0</v>
      </c>
      <c r="AA1677" t="str">
        <f>IF(OR(AND(Flights[[#This Row],[Status]]="Cancelled", Flights[[#This Row],[Cancellation Reason]]="Airline/Carrier"), Flights[[#This Row],[Delay Type]]="Severe"), "Yes", "No")</f>
        <v>No</v>
      </c>
    </row>
    <row r="1678" spans="1:27" x14ac:dyDescent="0.3">
      <c r="A1678" s="3">
        <v>42133</v>
      </c>
      <c r="B1678" s="22">
        <f>WEEKNUM(Flights[[#This Row],[Date]], 1)</f>
        <v>19</v>
      </c>
      <c r="C1678" s="22">
        <f>WEEKDAY(Flights[[#This Row],[Date]],1)</f>
        <v>7</v>
      </c>
      <c r="D1678" t="s">
        <v>473</v>
      </c>
      <c r="E1678" t="s">
        <v>1992</v>
      </c>
      <c r="F1678" t="s">
        <v>0</v>
      </c>
      <c r="G1678" t="s">
        <v>12</v>
      </c>
      <c r="H1678" t="str">
        <f>_xlfn.XLOOKUP(Flights[[#This Row],[Destination]], Airports!$A$2:$A$78, Airports!$D$2:$D$78)</f>
        <v>New York</v>
      </c>
      <c r="I1678" t="str" cm="1">
        <f t="array" ref="I1678">_xlfn.XLOOKUP(Flights[[#This Row],[Destination]],_xlfn._TRO_TRAILING( Airports!A:A),_xlfn._TRO_TRAILING( Airports!E:E), "Not found")</f>
        <v>NY</v>
      </c>
      <c r="J1678" s="1">
        <v>0.4513888888888889</v>
      </c>
      <c r="K1678" s="22">
        <f>HOUR(Flights[[#This Row],[Scheduled Departure]])</f>
        <v>10</v>
      </c>
      <c r="L1678" s="1">
        <v>0.45624999999999999</v>
      </c>
      <c r="M1678">
        <f>(L1678-J1678)*24*60</f>
        <v>6.9999999999999751</v>
      </c>
      <c r="N1678" s="16">
        <f>Flights[[#This Row],[Length (min)]]/60</f>
        <v>5.3666666666666663</v>
      </c>
      <c r="O1678">
        <v>322</v>
      </c>
      <c r="P1678">
        <v>2475</v>
      </c>
      <c r="Q1678" s="18">
        <f>IFERROR(Flights[[#This Row],[Distance]]/Flights[[#This Row],[Length (hr)]], "")</f>
        <v>461.18012422360255</v>
      </c>
      <c r="R1678" s="1">
        <v>0.81111111111111112</v>
      </c>
      <c r="S1678" s="1" t="str">
        <f>IF(Flights[[#This Row],[Length (hr)]]&lt;2, "No meal", IF(Flights[[#This Row],[Length (hr)]]&lt;3.5, "Light meal", "Full meal"))</f>
        <v>Full meal</v>
      </c>
      <c r="T1678" s="1" t="str">
        <f>IF(AND(Flights[[#This Row],[Airline]]="US Airways", Flights[[#This Row],[Meal]]="Full Meal"), "Yes", "No")</f>
        <v>No</v>
      </c>
      <c r="U1678" s="1">
        <v>0.80486111111111114</v>
      </c>
      <c r="V1678">
        <v>-9</v>
      </c>
      <c r="W1678" s="1" t="str">
        <f>IF(Flights[[#This Row],[Arrival Delay]] = "", "Cancelled", IF(Flights[[#This Row],[Arrival Delay]]&gt;15, "Delayed", "On time"))</f>
        <v>On time</v>
      </c>
      <c r="X1678" t="str">
        <f>IF(Flights[[#This Row],[Status]]&lt;&gt;"Delayed","", IF(Flights[[#This Row],[Arrival Delay]]&gt;120, "Severe", IF(Flights[[#This Row],[Arrival Delay]]&gt;60, "Major", "Moderate")))</f>
        <v/>
      </c>
      <c r="Y1678" t="b">
        <v>0</v>
      </c>
      <c r="AA1678" t="str">
        <f>IF(OR(AND(Flights[[#This Row],[Status]]="Cancelled", Flights[[#This Row],[Cancellation Reason]]="Airline/Carrier"), Flights[[#This Row],[Delay Type]]="Severe"), "Yes", "No")</f>
        <v>No</v>
      </c>
    </row>
    <row r="1679" spans="1:27" x14ac:dyDescent="0.3">
      <c r="A1679" s="3">
        <v>42133</v>
      </c>
      <c r="B1679" s="22">
        <f>WEEKNUM(Flights[[#This Row],[Date]], 1)</f>
        <v>19</v>
      </c>
      <c r="C1679" s="22">
        <f>WEEKDAY(Flights[[#This Row],[Date]],1)</f>
        <v>7</v>
      </c>
      <c r="D1679" t="s">
        <v>142</v>
      </c>
      <c r="E1679" t="s">
        <v>1987</v>
      </c>
      <c r="F1679" t="s">
        <v>0</v>
      </c>
      <c r="G1679" t="s">
        <v>9</v>
      </c>
      <c r="H1679" t="str">
        <f>_xlfn.XLOOKUP(Flights[[#This Row],[Destination]], Airports!$A$2:$A$78, Airports!$D$2:$D$78)</f>
        <v>San Francisco</v>
      </c>
      <c r="I1679" t="str" cm="1">
        <f t="array" ref="I1679">_xlfn.XLOOKUP(Flights[[#This Row],[Destination]],_xlfn._TRO_TRAILING( Airports!A:A),_xlfn._TRO_TRAILING( Airports!E:E), "Not found")</f>
        <v>CA</v>
      </c>
      <c r="J1679" s="1">
        <v>0.51388888888888884</v>
      </c>
      <c r="K1679" s="22">
        <f>HOUR(Flights[[#This Row],[Scheduled Departure]])</f>
        <v>12</v>
      </c>
      <c r="L1679" s="1">
        <v>0.51041666666666663</v>
      </c>
      <c r="M1679">
        <f>(L1679-J1679)*24*60</f>
        <v>-4.9999999999999822</v>
      </c>
      <c r="N1679" s="16">
        <f>Flights[[#This Row],[Length (min)]]/60</f>
        <v>1.45</v>
      </c>
      <c r="O1679">
        <v>87</v>
      </c>
      <c r="P1679">
        <v>337</v>
      </c>
      <c r="Q1679" s="18">
        <f>IFERROR(Flights[[#This Row],[Distance]]/Flights[[#This Row],[Length (hr)]], "")</f>
        <v>232.41379310344828</v>
      </c>
      <c r="R1679" s="1">
        <v>0.5708333333333333</v>
      </c>
      <c r="S1679" s="1" t="str">
        <f>IF(Flights[[#This Row],[Length (hr)]]&lt;2, "No meal", IF(Flights[[#This Row],[Length (hr)]]&lt;3.5, "Light meal", "Full meal"))</f>
        <v>No meal</v>
      </c>
      <c r="T1679" s="1" t="str">
        <f>IF(AND(Flights[[#This Row],[Airline]]="US Airways", Flights[[#This Row],[Meal]]="Full Meal"), "Yes", "No")</f>
        <v>No</v>
      </c>
      <c r="U1679" s="1">
        <v>0.5708333333333333</v>
      </c>
      <c r="V1679">
        <v>0</v>
      </c>
      <c r="W1679" s="1" t="str">
        <f>IF(Flights[[#This Row],[Arrival Delay]] = "", "Cancelled", IF(Flights[[#This Row],[Arrival Delay]]&gt;15, "Delayed", "On time"))</f>
        <v>On time</v>
      </c>
      <c r="X1679" t="str">
        <f>IF(Flights[[#This Row],[Status]]&lt;&gt;"Delayed","", IF(Flights[[#This Row],[Arrival Delay]]&gt;120, "Severe", IF(Flights[[#This Row],[Arrival Delay]]&gt;60, "Major", "Moderate")))</f>
        <v/>
      </c>
      <c r="Y1679" t="b">
        <v>0</v>
      </c>
      <c r="AA1679" t="str">
        <f>IF(OR(AND(Flights[[#This Row],[Status]]="Cancelled", Flights[[#This Row],[Cancellation Reason]]="Airline/Carrier"), Flights[[#This Row],[Delay Type]]="Severe"), "Yes", "No")</f>
        <v>No</v>
      </c>
    </row>
    <row r="1680" spans="1:27" x14ac:dyDescent="0.3">
      <c r="A1680" s="3">
        <v>42133</v>
      </c>
      <c r="B1680" s="22">
        <f>WEEKNUM(Flights[[#This Row],[Date]], 1)</f>
        <v>19</v>
      </c>
      <c r="C1680" s="22">
        <f>WEEKDAY(Flights[[#This Row],[Date]],1)</f>
        <v>7</v>
      </c>
      <c r="D1680" t="s">
        <v>1411</v>
      </c>
      <c r="E1680" t="s">
        <v>1994</v>
      </c>
      <c r="F1680" t="s">
        <v>0</v>
      </c>
      <c r="G1680" t="s">
        <v>9</v>
      </c>
      <c r="H1680" t="str">
        <f>_xlfn.XLOOKUP(Flights[[#This Row],[Destination]], Airports!$A$2:$A$78, Airports!$D$2:$D$78)</f>
        <v>San Francisco</v>
      </c>
      <c r="I1680" t="str" cm="1">
        <f t="array" ref="I1680">_xlfn.XLOOKUP(Flights[[#This Row],[Destination]],_xlfn._TRO_TRAILING( Airports!A:A),_xlfn._TRO_TRAILING( Airports!E:E), "Not found")</f>
        <v>CA</v>
      </c>
      <c r="J1680" s="1">
        <v>0.51527777777777772</v>
      </c>
      <c r="K1680" s="22">
        <f>HOUR(Flights[[#This Row],[Scheduled Departure]])</f>
        <v>12</v>
      </c>
      <c r="L1680" s="1">
        <v>0.52013888888888893</v>
      </c>
      <c r="M1680">
        <f>(L1680-J1680)*24*60</f>
        <v>7.000000000000135</v>
      </c>
      <c r="N1680" s="16">
        <f>Flights[[#This Row],[Length (min)]]/60</f>
        <v>1.4166666666666667</v>
      </c>
      <c r="O1680">
        <v>85</v>
      </c>
      <c r="P1680">
        <v>337</v>
      </c>
      <c r="Q1680" s="18">
        <f>IFERROR(Flights[[#This Row],[Distance]]/Flights[[#This Row],[Length (hr)]], "")</f>
        <v>237.88235294117646</v>
      </c>
      <c r="R1680" s="1">
        <v>0.57916666666666672</v>
      </c>
      <c r="S1680" s="1" t="str">
        <f>IF(Flights[[#This Row],[Length (hr)]]&lt;2, "No meal", IF(Flights[[#This Row],[Length (hr)]]&lt;3.5, "Light meal", "Full meal"))</f>
        <v>No meal</v>
      </c>
      <c r="T1680" s="1" t="str">
        <f>IF(AND(Flights[[#This Row],[Airline]]="US Airways", Flights[[#This Row],[Meal]]="Full Meal"), "Yes", "No")</f>
        <v>No</v>
      </c>
      <c r="U1680" s="1">
        <v>0.57916666666666672</v>
      </c>
      <c r="V1680">
        <v>0</v>
      </c>
      <c r="W1680" s="1" t="str">
        <f>IF(Flights[[#This Row],[Arrival Delay]] = "", "Cancelled", IF(Flights[[#This Row],[Arrival Delay]]&gt;15, "Delayed", "On time"))</f>
        <v>On time</v>
      </c>
      <c r="X1680" t="str">
        <f>IF(Flights[[#This Row],[Status]]&lt;&gt;"Delayed","", IF(Flights[[#This Row],[Arrival Delay]]&gt;120, "Severe", IF(Flights[[#This Row],[Arrival Delay]]&gt;60, "Major", "Moderate")))</f>
        <v/>
      </c>
      <c r="Y1680" t="b">
        <v>0</v>
      </c>
      <c r="AA1680" t="str">
        <f>IF(OR(AND(Flights[[#This Row],[Status]]="Cancelled", Flights[[#This Row],[Cancellation Reason]]="Airline/Carrier"), Flights[[#This Row],[Delay Type]]="Severe"), "Yes", "No")</f>
        <v>No</v>
      </c>
    </row>
    <row r="1681" spans="1:27" x14ac:dyDescent="0.3">
      <c r="A1681" s="3">
        <v>42133</v>
      </c>
      <c r="B1681" s="22">
        <f>WEEKNUM(Flights[[#This Row],[Date]], 1)</f>
        <v>19</v>
      </c>
      <c r="C1681" s="22">
        <f>WEEKDAY(Flights[[#This Row],[Date]],1)</f>
        <v>7</v>
      </c>
      <c r="D1681" t="s">
        <v>648</v>
      </c>
      <c r="E1681" t="s">
        <v>1992</v>
      </c>
      <c r="F1681" t="s">
        <v>0</v>
      </c>
      <c r="G1681" t="s">
        <v>12</v>
      </c>
      <c r="H1681" t="str">
        <f>_xlfn.XLOOKUP(Flights[[#This Row],[Destination]], Airports!$A$2:$A$78, Airports!$D$2:$D$78)</f>
        <v>New York</v>
      </c>
      <c r="I1681" t="str" cm="1">
        <f t="array" ref="I1681">_xlfn.XLOOKUP(Flights[[#This Row],[Destination]],_xlfn._TRO_TRAILING( Airports!A:A),_xlfn._TRO_TRAILING( Airports!E:E), "Not found")</f>
        <v>NY</v>
      </c>
      <c r="J1681" s="1">
        <v>0.89583333333333337</v>
      </c>
      <c r="K1681" s="22">
        <f>HOUR(Flights[[#This Row],[Scheduled Departure]])</f>
        <v>21</v>
      </c>
      <c r="L1681" s="1">
        <v>0.89444444444444449</v>
      </c>
      <c r="M1681">
        <f>(L1681-J1681)*24*60</f>
        <v>-1.9999999999999929</v>
      </c>
      <c r="N1681" s="16">
        <f>Flights[[#This Row],[Length (min)]]/60</f>
        <v>5.0666666666666664</v>
      </c>
      <c r="O1681">
        <v>304</v>
      </c>
      <c r="P1681">
        <v>2475</v>
      </c>
      <c r="Q1681" s="18">
        <f>IFERROR(Flights[[#This Row],[Distance]]/Flights[[#This Row],[Length (hr)]], "")</f>
        <v>488.48684210526318</v>
      </c>
      <c r="R1681" s="1">
        <v>0.24722222222222223</v>
      </c>
      <c r="S1681" s="1" t="str">
        <f>IF(Flights[[#This Row],[Length (hr)]]&lt;2, "No meal", IF(Flights[[#This Row],[Length (hr)]]&lt;3.5, "Light meal", "Full meal"))</f>
        <v>Full meal</v>
      </c>
      <c r="T1681" s="1" t="str">
        <f>IF(AND(Flights[[#This Row],[Airline]]="US Airways", Flights[[#This Row],[Meal]]="Full Meal"), "Yes", "No")</f>
        <v>No</v>
      </c>
      <c r="U1681" s="1">
        <v>0.23055555555555557</v>
      </c>
      <c r="V1681">
        <v>-24</v>
      </c>
      <c r="W1681" s="1" t="str">
        <f>IF(Flights[[#This Row],[Arrival Delay]] = "", "Cancelled", IF(Flights[[#This Row],[Arrival Delay]]&gt;15, "Delayed", "On time"))</f>
        <v>On time</v>
      </c>
      <c r="X1681" t="str">
        <f>IF(Flights[[#This Row],[Status]]&lt;&gt;"Delayed","", IF(Flights[[#This Row],[Arrival Delay]]&gt;120, "Severe", IF(Flights[[#This Row],[Arrival Delay]]&gt;60, "Major", "Moderate")))</f>
        <v/>
      </c>
      <c r="Y1681" t="b">
        <v>0</v>
      </c>
      <c r="AA1681" t="str">
        <f>IF(OR(AND(Flights[[#This Row],[Status]]="Cancelled", Flights[[#This Row],[Cancellation Reason]]="Airline/Carrier"), Flights[[#This Row],[Delay Type]]="Severe"), "Yes", "No")</f>
        <v>No</v>
      </c>
    </row>
    <row r="1682" spans="1:27" x14ac:dyDescent="0.3">
      <c r="A1682" s="3">
        <v>42133</v>
      </c>
      <c r="B1682" s="22">
        <f>WEEKNUM(Flights[[#This Row],[Date]], 1)</f>
        <v>19</v>
      </c>
      <c r="C1682" s="22">
        <f>WEEKDAY(Flights[[#This Row],[Date]],1)</f>
        <v>7</v>
      </c>
      <c r="D1682" t="s">
        <v>774</v>
      </c>
      <c r="E1682" t="s">
        <v>1990</v>
      </c>
      <c r="F1682" t="s">
        <v>0</v>
      </c>
      <c r="G1682" t="s">
        <v>4</v>
      </c>
      <c r="H1682" t="str">
        <f>_xlfn.XLOOKUP(Flights[[#This Row],[Destination]], Airports!$A$2:$A$78, Airports!$D$2:$D$78)</f>
        <v>Chicago</v>
      </c>
      <c r="I1682" t="str" cm="1">
        <f t="array" ref="I1682">_xlfn.XLOOKUP(Flights[[#This Row],[Destination]],_xlfn._TRO_TRAILING( Airports!A:A),_xlfn._TRO_TRAILING( Airports!E:E), "Not found")</f>
        <v>IL</v>
      </c>
      <c r="J1682" s="1">
        <v>0.96458333333333335</v>
      </c>
      <c r="K1682" s="22">
        <f>HOUR(Flights[[#This Row],[Scheduled Departure]])</f>
        <v>23</v>
      </c>
      <c r="L1682" s="1">
        <v>0.97222222222222221</v>
      </c>
      <c r="M1682">
        <f>(L1682-J1682)*24*60</f>
        <v>10.999999999999961</v>
      </c>
      <c r="N1682" s="16">
        <f>Flights[[#This Row],[Length (min)]]/60</f>
        <v>3.6833333333333331</v>
      </c>
      <c r="O1682">
        <v>221</v>
      </c>
      <c r="P1682">
        <v>1744</v>
      </c>
      <c r="Q1682" s="18">
        <f>IFERROR(Flights[[#This Row],[Distance]]/Flights[[#This Row],[Length (hr)]], "")</f>
        <v>473.48416289592762</v>
      </c>
      <c r="R1682" s="1">
        <v>0.21597222222222223</v>
      </c>
      <c r="S1682" s="1" t="str">
        <f>IF(Flights[[#This Row],[Length (hr)]]&lt;2, "No meal", IF(Flights[[#This Row],[Length (hr)]]&lt;3.5, "Light meal", "Full meal"))</f>
        <v>Full meal</v>
      </c>
      <c r="T1682" s="1" t="str">
        <f>IF(AND(Flights[[#This Row],[Airline]]="US Airways", Flights[[#This Row],[Meal]]="Full Meal"), "Yes", "No")</f>
        <v>No</v>
      </c>
      <c r="U1682" s="1">
        <v>0.20902777777777778</v>
      </c>
      <c r="V1682">
        <v>-10</v>
      </c>
      <c r="W1682" s="1" t="str">
        <f>IF(Flights[[#This Row],[Arrival Delay]] = "", "Cancelled", IF(Flights[[#This Row],[Arrival Delay]]&gt;15, "Delayed", "On time"))</f>
        <v>On time</v>
      </c>
      <c r="X1682" t="str">
        <f>IF(Flights[[#This Row],[Status]]&lt;&gt;"Delayed","", IF(Flights[[#This Row],[Arrival Delay]]&gt;120, "Severe", IF(Flights[[#This Row],[Arrival Delay]]&gt;60, "Major", "Moderate")))</f>
        <v/>
      </c>
      <c r="Y1682" t="b">
        <v>0</v>
      </c>
      <c r="AA1682" t="str">
        <f>IF(OR(AND(Flights[[#This Row],[Status]]="Cancelled", Flights[[#This Row],[Cancellation Reason]]="Airline/Carrier"), Flights[[#This Row],[Delay Type]]="Severe"), "Yes", "No")</f>
        <v>No</v>
      </c>
    </row>
    <row r="1683" spans="1:27" x14ac:dyDescent="0.3">
      <c r="A1683" s="3">
        <v>42134</v>
      </c>
      <c r="B1683" s="22">
        <f>WEEKNUM(Flights[[#This Row],[Date]], 1)</f>
        <v>20</v>
      </c>
      <c r="C1683" s="22">
        <f>WEEKDAY(Flights[[#This Row],[Date]],1)</f>
        <v>1</v>
      </c>
      <c r="D1683" t="s">
        <v>1388</v>
      </c>
      <c r="E1683" t="s">
        <v>1989</v>
      </c>
      <c r="F1683" t="s">
        <v>0</v>
      </c>
      <c r="G1683" t="s">
        <v>17</v>
      </c>
      <c r="H1683" t="str">
        <f>_xlfn.XLOOKUP(Flights[[#This Row],[Destination]], Airports!$A$2:$A$78, Airports!$D$2:$D$78)</f>
        <v>Honolulu</v>
      </c>
      <c r="I1683" t="str" cm="1">
        <f t="array" ref="I1683">_xlfn.XLOOKUP(Flights[[#This Row],[Destination]],_xlfn._TRO_TRAILING( Airports!A:A),_xlfn._TRO_TRAILING( Airports!E:E), "Not found")</f>
        <v>HI</v>
      </c>
      <c r="J1683" s="1">
        <v>0.46527777777777779</v>
      </c>
      <c r="K1683" s="22">
        <f>HOUR(Flights[[#This Row],[Scheduled Departure]])</f>
        <v>11</v>
      </c>
      <c r="L1683" s="1">
        <v>0.49722222222222223</v>
      </c>
      <c r="M1683">
        <f>(L1683-J1683)*24*60</f>
        <v>46</v>
      </c>
      <c r="N1683" s="16">
        <f>Flights[[#This Row],[Length (min)]]/60</f>
        <v>5.45</v>
      </c>
      <c r="O1683">
        <v>327</v>
      </c>
      <c r="P1683">
        <v>2556</v>
      </c>
      <c r="Q1683" s="18">
        <f>IFERROR(Flights[[#This Row],[Distance]]/Flights[[#This Row],[Length (hr)]], "")</f>
        <v>468.99082568807336</v>
      </c>
      <c r="R1683" s="1">
        <v>0.57847222222222228</v>
      </c>
      <c r="S1683" s="1" t="str">
        <f>IF(Flights[[#This Row],[Length (hr)]]&lt;2, "No meal", IF(Flights[[#This Row],[Length (hr)]]&lt;3.5, "Light meal", "Full meal"))</f>
        <v>Full meal</v>
      </c>
      <c r="T1683" s="1" t="str">
        <f>IF(AND(Flights[[#This Row],[Airline]]="US Airways", Flights[[#This Row],[Meal]]="Full Meal"), "Yes", "No")</f>
        <v>No</v>
      </c>
      <c r="U1683" s="1">
        <v>0.59930555555555554</v>
      </c>
      <c r="V1683">
        <v>30</v>
      </c>
      <c r="W1683" s="1" t="str">
        <f>IF(Flights[[#This Row],[Arrival Delay]] = "", "Cancelled", IF(Flights[[#This Row],[Arrival Delay]]&gt;15, "Delayed", "On time"))</f>
        <v>Delayed</v>
      </c>
      <c r="X1683" t="str">
        <f>IF(Flights[[#This Row],[Status]]&lt;&gt;"Delayed","", IF(Flights[[#This Row],[Arrival Delay]]&gt;120, "Severe", IF(Flights[[#This Row],[Arrival Delay]]&gt;60, "Major", "Moderate")))</f>
        <v>Moderate</v>
      </c>
      <c r="Y1683" t="b">
        <v>0</v>
      </c>
      <c r="AA1683" t="str">
        <f>IF(OR(AND(Flights[[#This Row],[Status]]="Cancelled", Flights[[#This Row],[Cancellation Reason]]="Airline/Carrier"), Flights[[#This Row],[Delay Type]]="Severe"), "Yes", "No")</f>
        <v>No</v>
      </c>
    </row>
    <row r="1684" spans="1:27" x14ac:dyDescent="0.3">
      <c r="A1684" s="3">
        <v>42134</v>
      </c>
      <c r="B1684" s="22">
        <f>WEEKNUM(Flights[[#This Row],[Date]], 1)</f>
        <v>20</v>
      </c>
      <c r="C1684" s="22">
        <f>WEEKDAY(Flights[[#This Row],[Date]],1)</f>
        <v>1</v>
      </c>
      <c r="D1684" t="s">
        <v>143</v>
      </c>
      <c r="E1684" t="s">
        <v>1987</v>
      </c>
      <c r="F1684" t="s">
        <v>0</v>
      </c>
      <c r="G1684" t="s">
        <v>3</v>
      </c>
      <c r="H1684" t="str">
        <f>_xlfn.XLOOKUP(Flights[[#This Row],[Destination]], Airports!$A$2:$A$78, Airports!$D$2:$D$78)</f>
        <v>Dallas</v>
      </c>
      <c r="I1684" t="str" cm="1">
        <f t="array" ref="I1684">_xlfn.XLOOKUP(Flights[[#This Row],[Destination]],_xlfn._TRO_TRAILING( Airports!A:A),_xlfn._TRO_TRAILING( Airports!E:E), "Not found")</f>
        <v>TX</v>
      </c>
      <c r="J1684" s="1">
        <v>0.5444444444444444</v>
      </c>
      <c r="K1684" s="22">
        <f>HOUR(Flights[[#This Row],[Scheduled Departure]])</f>
        <v>13</v>
      </c>
      <c r="L1684" s="1">
        <v>0.56874999999999998</v>
      </c>
      <c r="M1684">
        <f>(L1684-J1684)*24*60</f>
        <v>35.000000000000036</v>
      </c>
      <c r="N1684" s="16">
        <f>Flights[[#This Row],[Length (min)]]/60</f>
        <v>2.9166666666666665</v>
      </c>
      <c r="O1684">
        <v>175</v>
      </c>
      <c r="P1684">
        <v>1235</v>
      </c>
      <c r="Q1684" s="18">
        <f>IFERROR(Flights[[#This Row],[Distance]]/Flights[[#This Row],[Length (hr)]], "")</f>
        <v>423.42857142857144</v>
      </c>
      <c r="R1684" s="1">
        <v>0.76041666666666663</v>
      </c>
      <c r="S1684" s="1" t="str">
        <f>IF(Flights[[#This Row],[Length (hr)]]&lt;2, "No meal", IF(Flights[[#This Row],[Length (hr)]]&lt;3.5, "Light meal", "Full meal"))</f>
        <v>Light meal</v>
      </c>
      <c r="T1684" s="1" t="str">
        <f>IF(AND(Flights[[#This Row],[Airline]]="US Airways", Flights[[#This Row],[Meal]]="Full Meal"), "Yes", "No")</f>
        <v>No</v>
      </c>
      <c r="U1684" s="1">
        <v>0.77361111111111114</v>
      </c>
      <c r="V1684">
        <v>19</v>
      </c>
      <c r="W1684" s="1" t="str">
        <f>IF(Flights[[#This Row],[Arrival Delay]] = "", "Cancelled", IF(Flights[[#This Row],[Arrival Delay]]&gt;15, "Delayed", "On time"))</f>
        <v>Delayed</v>
      </c>
      <c r="X1684" t="str">
        <f>IF(Flights[[#This Row],[Status]]&lt;&gt;"Delayed","", IF(Flights[[#This Row],[Arrival Delay]]&gt;120, "Severe", IF(Flights[[#This Row],[Arrival Delay]]&gt;60, "Major", "Moderate")))</f>
        <v>Moderate</v>
      </c>
      <c r="Y1684" t="b">
        <v>0</v>
      </c>
      <c r="AA1684" t="str">
        <f>IF(OR(AND(Flights[[#This Row],[Status]]="Cancelled", Flights[[#This Row],[Cancellation Reason]]="Airline/Carrier"), Flights[[#This Row],[Delay Type]]="Severe"), "Yes", "No")</f>
        <v>No</v>
      </c>
    </row>
    <row r="1685" spans="1:27" x14ac:dyDescent="0.3">
      <c r="A1685" s="3">
        <v>42134</v>
      </c>
      <c r="B1685" s="22">
        <f>WEEKNUM(Flights[[#This Row],[Date]], 1)</f>
        <v>20</v>
      </c>
      <c r="C1685" s="22">
        <f>WEEKDAY(Flights[[#This Row],[Date]],1)</f>
        <v>1</v>
      </c>
      <c r="D1685" t="s">
        <v>544</v>
      </c>
      <c r="E1685" t="s">
        <v>1998</v>
      </c>
      <c r="F1685" t="s">
        <v>0</v>
      </c>
      <c r="G1685" t="s">
        <v>273</v>
      </c>
      <c r="H1685" t="str">
        <f>_xlfn.XLOOKUP(Flights[[#This Row],[Destination]], Airports!$A$2:$A$78, Airports!$D$2:$D$78)</f>
        <v>Denver</v>
      </c>
      <c r="I1685" t="str" cm="1">
        <f t="array" ref="I1685">_xlfn.XLOOKUP(Flights[[#This Row],[Destination]],_xlfn._TRO_TRAILING( Airports!A:A),_xlfn._TRO_TRAILING( Airports!E:E), "Not found")</f>
        <v>CO</v>
      </c>
      <c r="J1685" s="1">
        <v>0.61111111111111116</v>
      </c>
      <c r="K1685" s="22">
        <f>HOUR(Flights[[#This Row],[Scheduled Departure]])</f>
        <v>14</v>
      </c>
      <c r="L1685" s="1">
        <v>0.6166666666666667</v>
      </c>
      <c r="M1685">
        <f>(L1685-J1685)*24*60</f>
        <v>7.9999999999999716</v>
      </c>
      <c r="N1685" s="16">
        <f>Flights[[#This Row],[Length (min)]]/60</f>
        <v>2.2000000000000002</v>
      </c>
      <c r="O1685">
        <v>132</v>
      </c>
      <c r="P1685">
        <v>862</v>
      </c>
      <c r="Q1685" s="18">
        <f>IFERROR(Flights[[#This Row],[Distance]]/Flights[[#This Row],[Length (hr)]], "")</f>
        <v>391.81818181818181</v>
      </c>
      <c r="R1685" s="1">
        <v>0.74652777777777779</v>
      </c>
      <c r="S1685" s="1" t="str">
        <f>IF(Flights[[#This Row],[Length (hr)]]&lt;2, "No meal", IF(Flights[[#This Row],[Length (hr)]]&lt;3.5, "Light meal", "Full meal"))</f>
        <v>Light meal</v>
      </c>
      <c r="T1685" s="1" t="str">
        <f>IF(AND(Flights[[#This Row],[Airline]]="US Airways", Flights[[#This Row],[Meal]]="Full Meal"), "Yes", "No")</f>
        <v>No</v>
      </c>
      <c r="U1685" s="1">
        <v>0.75</v>
      </c>
      <c r="V1685">
        <v>5</v>
      </c>
      <c r="W1685" s="1" t="str">
        <f>IF(Flights[[#This Row],[Arrival Delay]] = "", "Cancelled", IF(Flights[[#This Row],[Arrival Delay]]&gt;15, "Delayed", "On time"))</f>
        <v>On time</v>
      </c>
      <c r="X1685" t="str">
        <f>IF(Flights[[#This Row],[Status]]&lt;&gt;"Delayed","", IF(Flights[[#This Row],[Arrival Delay]]&gt;120, "Severe", IF(Flights[[#This Row],[Arrival Delay]]&gt;60, "Major", "Moderate")))</f>
        <v/>
      </c>
      <c r="Y1685" t="b">
        <v>0</v>
      </c>
      <c r="AA1685" t="str">
        <f>IF(OR(AND(Flights[[#This Row],[Status]]="Cancelled", Flights[[#This Row],[Cancellation Reason]]="Airline/Carrier"), Flights[[#This Row],[Delay Type]]="Severe"), "Yes", "No")</f>
        <v>No</v>
      </c>
    </row>
    <row r="1686" spans="1:27" x14ac:dyDescent="0.3">
      <c r="A1686" s="3">
        <v>42134</v>
      </c>
      <c r="B1686" s="22">
        <f>WEEKNUM(Flights[[#This Row],[Date]], 1)</f>
        <v>20</v>
      </c>
      <c r="C1686" s="22">
        <f>WEEKDAY(Flights[[#This Row],[Date]],1)</f>
        <v>1</v>
      </c>
      <c r="D1686" t="s">
        <v>1318</v>
      </c>
      <c r="E1686" t="s">
        <v>1995</v>
      </c>
      <c r="F1686" t="s">
        <v>0</v>
      </c>
      <c r="G1686" t="s">
        <v>9</v>
      </c>
      <c r="H1686" t="str">
        <f>_xlfn.XLOOKUP(Flights[[#This Row],[Destination]], Airports!$A$2:$A$78, Airports!$D$2:$D$78)</f>
        <v>San Francisco</v>
      </c>
      <c r="I1686" t="str" cm="1">
        <f t="array" ref="I1686">_xlfn.XLOOKUP(Flights[[#This Row],[Destination]],_xlfn._TRO_TRAILING( Airports!A:A),_xlfn._TRO_TRAILING( Airports!E:E), "Not found")</f>
        <v>CA</v>
      </c>
      <c r="J1686" s="1">
        <v>0.64930555555555558</v>
      </c>
      <c r="K1686" s="22">
        <f>HOUR(Flights[[#This Row],[Scheduled Departure]])</f>
        <v>15</v>
      </c>
      <c r="L1686" s="1">
        <v>0.64583333333333337</v>
      </c>
      <c r="M1686">
        <f>(L1686-J1686)*24*60</f>
        <v>-4.9999999999999822</v>
      </c>
      <c r="N1686" s="16">
        <f>Flights[[#This Row],[Length (min)]]/60</f>
        <v>1.4</v>
      </c>
      <c r="O1686">
        <v>84</v>
      </c>
      <c r="P1686">
        <v>337</v>
      </c>
      <c r="Q1686" s="18">
        <f>IFERROR(Flights[[#This Row],[Distance]]/Flights[[#This Row],[Length (hr)]], "")</f>
        <v>240.71428571428572</v>
      </c>
      <c r="R1686" s="1">
        <v>0.70138888888888884</v>
      </c>
      <c r="S1686" s="1" t="str">
        <f>IF(Flights[[#This Row],[Length (hr)]]&lt;2, "No meal", IF(Flights[[#This Row],[Length (hr)]]&lt;3.5, "Light meal", "Full meal"))</f>
        <v>No meal</v>
      </c>
      <c r="T1686" s="1" t="str">
        <f>IF(AND(Flights[[#This Row],[Airline]]="US Airways", Flights[[#This Row],[Meal]]="Full Meal"), "Yes", "No")</f>
        <v>No</v>
      </c>
      <c r="U1686" s="1">
        <v>0.70416666666666672</v>
      </c>
      <c r="V1686">
        <v>4</v>
      </c>
      <c r="W1686" s="1" t="str">
        <f>IF(Flights[[#This Row],[Arrival Delay]] = "", "Cancelled", IF(Flights[[#This Row],[Arrival Delay]]&gt;15, "Delayed", "On time"))</f>
        <v>On time</v>
      </c>
      <c r="X1686" t="str">
        <f>IF(Flights[[#This Row],[Status]]&lt;&gt;"Delayed","", IF(Flights[[#This Row],[Arrival Delay]]&gt;120, "Severe", IF(Flights[[#This Row],[Arrival Delay]]&gt;60, "Major", "Moderate")))</f>
        <v/>
      </c>
      <c r="Y1686" t="b">
        <v>0</v>
      </c>
      <c r="AA1686" t="str">
        <f>IF(OR(AND(Flights[[#This Row],[Status]]="Cancelled", Flights[[#This Row],[Cancellation Reason]]="Airline/Carrier"), Flights[[#This Row],[Delay Type]]="Severe"), "Yes", "No")</f>
        <v>No</v>
      </c>
    </row>
    <row r="1687" spans="1:27" x14ac:dyDescent="0.3">
      <c r="A1687" s="3">
        <v>42134</v>
      </c>
      <c r="B1687" s="22">
        <f>WEEKNUM(Flights[[#This Row],[Date]], 1)</f>
        <v>20</v>
      </c>
      <c r="C1687" s="22">
        <f>WEEKDAY(Flights[[#This Row],[Date]],1)</f>
        <v>1</v>
      </c>
      <c r="D1687" t="s">
        <v>1016</v>
      </c>
      <c r="E1687" t="s">
        <v>1994</v>
      </c>
      <c r="F1687" t="s">
        <v>0</v>
      </c>
      <c r="G1687" t="s">
        <v>347</v>
      </c>
      <c r="H1687" t="str">
        <f>_xlfn.XLOOKUP(Flights[[#This Row],[Destination]], Airports!$A$2:$A$78, Airports!$D$2:$D$78)</f>
        <v>San Jose</v>
      </c>
      <c r="I1687" t="str" cm="1">
        <f t="array" ref="I1687">_xlfn.XLOOKUP(Flights[[#This Row],[Destination]],_xlfn._TRO_TRAILING( Airports!A:A),_xlfn._TRO_TRAILING( Airports!E:E), "Not found")</f>
        <v>CA</v>
      </c>
      <c r="J1687" s="1">
        <v>0.69791666666666663</v>
      </c>
      <c r="K1687" s="22">
        <f>HOUR(Flights[[#This Row],[Scheduled Departure]])</f>
        <v>16</v>
      </c>
      <c r="L1687" s="1">
        <v>0</v>
      </c>
      <c r="M1687">
        <f>(L1687-J1687)*24*60</f>
        <v>-1005</v>
      </c>
      <c r="N1687" s="16">
        <f>Flights[[#This Row],[Length (min)]]/60</f>
        <v>0</v>
      </c>
      <c r="P1687">
        <v>308</v>
      </c>
      <c r="Q1687" s="18" t="str">
        <f>IFERROR(Flights[[#This Row],[Distance]]/Flights[[#This Row],[Length (hr)]], "")</f>
        <v/>
      </c>
      <c r="R1687" s="1">
        <v>0.75138888888888888</v>
      </c>
      <c r="S1687" s="1" t="str">
        <f>IF(Flights[[#This Row],[Length (hr)]]&lt;2, "No meal", IF(Flights[[#This Row],[Length (hr)]]&lt;3.5, "Light meal", "Full meal"))</f>
        <v>No meal</v>
      </c>
      <c r="T1687" s="1" t="str">
        <f>IF(AND(Flights[[#This Row],[Airline]]="US Airways", Flights[[#This Row],[Meal]]="Full Meal"), "Yes", "No")</f>
        <v>No</v>
      </c>
      <c r="U1687" s="1">
        <v>0</v>
      </c>
      <c r="W1687" s="1" t="str">
        <f>IF(Flights[[#This Row],[Arrival Delay]] = "", "Cancelled", IF(Flights[[#This Row],[Arrival Delay]]&gt;15, "Delayed", "On time"))</f>
        <v>Cancelled</v>
      </c>
      <c r="X1687" t="str">
        <f>IF(Flights[[#This Row],[Status]]&lt;&gt;"Delayed","", IF(Flights[[#This Row],[Arrival Delay]]&gt;120, "Severe", IF(Flights[[#This Row],[Arrival Delay]]&gt;60, "Major", "Moderate")))</f>
        <v/>
      </c>
      <c r="Y1687" t="b">
        <v>1</v>
      </c>
      <c r="Z1687" t="s">
        <v>8</v>
      </c>
      <c r="AA1687" t="str">
        <f>IF(OR(AND(Flights[[#This Row],[Status]]="Cancelled", Flights[[#This Row],[Cancellation Reason]]="Airline/Carrier"), Flights[[#This Row],[Delay Type]]="Severe"), "Yes", "No")</f>
        <v>Yes</v>
      </c>
    </row>
    <row r="1688" spans="1:27" x14ac:dyDescent="0.3">
      <c r="A1688" s="3">
        <v>42134</v>
      </c>
      <c r="B1688" s="22">
        <f>WEEKNUM(Flights[[#This Row],[Date]], 1)</f>
        <v>20</v>
      </c>
      <c r="C1688" s="22">
        <f>WEEKDAY(Flights[[#This Row],[Date]],1)</f>
        <v>1</v>
      </c>
      <c r="D1688" t="s">
        <v>1379</v>
      </c>
      <c r="E1688" t="s">
        <v>1996</v>
      </c>
      <c r="F1688" t="s">
        <v>0</v>
      </c>
      <c r="G1688" t="s">
        <v>15</v>
      </c>
      <c r="H1688" t="str">
        <f>_xlfn.XLOOKUP(Flights[[#This Row],[Destination]], Airports!$A$2:$A$78, Airports!$D$2:$D$78)</f>
        <v>Las Vegas</v>
      </c>
      <c r="I1688" t="str" cm="1">
        <f t="array" ref="I1688">_xlfn.XLOOKUP(Flights[[#This Row],[Destination]],_xlfn._TRO_TRAILING( Airports!A:A),_xlfn._TRO_TRAILING( Airports!E:E), "Not found")</f>
        <v>NV</v>
      </c>
      <c r="J1688" s="1">
        <v>0.70833333333333337</v>
      </c>
      <c r="K1688" s="22">
        <f>HOUR(Flights[[#This Row],[Scheduled Departure]])</f>
        <v>17</v>
      </c>
      <c r="L1688" s="1">
        <v>0.70694444444444449</v>
      </c>
      <c r="M1688">
        <f>(L1688-J1688)*24*60</f>
        <v>-1.9999999999999929</v>
      </c>
      <c r="N1688" s="16">
        <f>Flights[[#This Row],[Length (min)]]/60</f>
        <v>1</v>
      </c>
      <c r="O1688">
        <v>60</v>
      </c>
      <c r="P1688">
        <v>236</v>
      </c>
      <c r="Q1688" s="18">
        <f>IFERROR(Flights[[#This Row],[Distance]]/Flights[[#This Row],[Length (hr)]], "")</f>
        <v>236</v>
      </c>
      <c r="R1688" s="1">
        <v>0.75347222222222221</v>
      </c>
      <c r="S1688" s="1" t="str">
        <f>IF(Flights[[#This Row],[Length (hr)]]&lt;2, "No meal", IF(Flights[[#This Row],[Length (hr)]]&lt;3.5, "Light meal", "Full meal"))</f>
        <v>No meal</v>
      </c>
      <c r="T1688" s="1" t="str">
        <f>IF(AND(Flights[[#This Row],[Airline]]="US Airways", Flights[[#This Row],[Meal]]="Full Meal"), "Yes", "No")</f>
        <v>No</v>
      </c>
      <c r="U1688" s="1">
        <v>0.74861111111111112</v>
      </c>
      <c r="V1688">
        <v>-7</v>
      </c>
      <c r="W1688" s="1" t="str">
        <f>IF(Flights[[#This Row],[Arrival Delay]] = "", "Cancelled", IF(Flights[[#This Row],[Arrival Delay]]&gt;15, "Delayed", "On time"))</f>
        <v>On time</v>
      </c>
      <c r="X1688" t="str">
        <f>IF(Flights[[#This Row],[Status]]&lt;&gt;"Delayed","", IF(Flights[[#This Row],[Arrival Delay]]&gt;120, "Severe", IF(Flights[[#This Row],[Arrival Delay]]&gt;60, "Major", "Moderate")))</f>
        <v/>
      </c>
      <c r="Y1688" t="b">
        <v>0</v>
      </c>
      <c r="AA1688" t="str">
        <f>IF(OR(AND(Flights[[#This Row],[Status]]="Cancelled", Flights[[#This Row],[Cancellation Reason]]="Airline/Carrier"), Flights[[#This Row],[Delay Type]]="Severe"), "Yes", "No")</f>
        <v>No</v>
      </c>
    </row>
    <row r="1689" spans="1:27" x14ac:dyDescent="0.3">
      <c r="A1689" s="3">
        <v>42134</v>
      </c>
      <c r="B1689" s="22">
        <f>WEEKNUM(Flights[[#This Row],[Date]], 1)</f>
        <v>20</v>
      </c>
      <c r="C1689" s="22">
        <f>WEEKDAY(Flights[[#This Row],[Date]],1)</f>
        <v>1</v>
      </c>
      <c r="D1689" t="s">
        <v>1087</v>
      </c>
      <c r="E1689" t="s">
        <v>1994</v>
      </c>
      <c r="F1689" t="s">
        <v>0</v>
      </c>
      <c r="G1689" t="s">
        <v>335</v>
      </c>
      <c r="H1689" t="str">
        <f>_xlfn.XLOOKUP(Flights[[#This Row],[Destination]], Airports!$A$2:$A$78, Airports!$D$2:$D$78)</f>
        <v>Reno</v>
      </c>
      <c r="I1689" t="str" cm="1">
        <f t="array" ref="I1689">_xlfn.XLOOKUP(Flights[[#This Row],[Destination]],_xlfn._TRO_TRAILING( Airports!A:A),_xlfn._TRO_TRAILING( Airports!E:E), "Not found")</f>
        <v>NV</v>
      </c>
      <c r="J1689" s="1">
        <v>0.70902777777777781</v>
      </c>
      <c r="K1689" s="22">
        <f>HOUR(Flights[[#This Row],[Scheduled Departure]])</f>
        <v>17</v>
      </c>
      <c r="L1689" s="1">
        <v>0.70625000000000004</v>
      </c>
      <c r="M1689">
        <f>(L1689-J1689)*24*60</f>
        <v>-3.9999999999999858</v>
      </c>
      <c r="N1689" s="16">
        <f>Flights[[#This Row],[Length (min)]]/60</f>
        <v>1.2833333333333334</v>
      </c>
      <c r="O1689">
        <v>77</v>
      </c>
      <c r="P1689">
        <v>391</v>
      </c>
      <c r="Q1689" s="18">
        <f>IFERROR(Flights[[#This Row],[Distance]]/Flights[[#This Row],[Length (hr)]], "")</f>
        <v>304.67532467532465</v>
      </c>
      <c r="R1689" s="1">
        <v>0.76527777777777772</v>
      </c>
      <c r="S1689" s="1" t="str">
        <f>IF(Flights[[#This Row],[Length (hr)]]&lt;2, "No meal", IF(Flights[[#This Row],[Length (hr)]]&lt;3.5, "Light meal", "Full meal"))</f>
        <v>No meal</v>
      </c>
      <c r="T1689" s="1" t="str">
        <f>IF(AND(Flights[[#This Row],[Airline]]="US Airways", Flights[[#This Row],[Meal]]="Full Meal"), "Yes", "No")</f>
        <v>No</v>
      </c>
      <c r="U1689" s="1">
        <v>0.75972222222222219</v>
      </c>
      <c r="V1689">
        <v>-8</v>
      </c>
      <c r="W1689" s="1" t="str">
        <f>IF(Flights[[#This Row],[Arrival Delay]] = "", "Cancelled", IF(Flights[[#This Row],[Arrival Delay]]&gt;15, "Delayed", "On time"))</f>
        <v>On time</v>
      </c>
      <c r="X1689" t="str">
        <f>IF(Flights[[#This Row],[Status]]&lt;&gt;"Delayed","", IF(Flights[[#This Row],[Arrival Delay]]&gt;120, "Severe", IF(Flights[[#This Row],[Arrival Delay]]&gt;60, "Major", "Moderate")))</f>
        <v/>
      </c>
      <c r="Y1689" t="b">
        <v>0</v>
      </c>
      <c r="AA1689" t="str">
        <f>IF(OR(AND(Flights[[#This Row],[Status]]="Cancelled", Flights[[#This Row],[Cancellation Reason]]="Airline/Carrier"), Flights[[#This Row],[Delay Type]]="Severe"), "Yes", "No")</f>
        <v>No</v>
      </c>
    </row>
    <row r="1690" spans="1:27" x14ac:dyDescent="0.3">
      <c r="A1690" s="3">
        <v>42134</v>
      </c>
      <c r="B1690" s="22">
        <f>WEEKNUM(Flights[[#This Row],[Date]], 1)</f>
        <v>20</v>
      </c>
      <c r="C1690" s="22">
        <f>WEEKDAY(Flights[[#This Row],[Date]],1)</f>
        <v>1</v>
      </c>
      <c r="D1690" t="s">
        <v>608</v>
      </c>
      <c r="E1690" t="s">
        <v>1989</v>
      </c>
      <c r="F1690" t="s">
        <v>0</v>
      </c>
      <c r="G1690" t="s">
        <v>316</v>
      </c>
      <c r="H1690" t="str">
        <f>_xlfn.XLOOKUP(Flights[[#This Row],[Destination]], Airports!$A$2:$A$78, Airports!$D$2:$D$78)</f>
        <v>New Orleans</v>
      </c>
      <c r="I1690" t="str" cm="1">
        <f t="array" ref="I1690">_xlfn.XLOOKUP(Flights[[#This Row],[Destination]],_xlfn._TRO_TRAILING( Airports!A:A),_xlfn._TRO_TRAILING( Airports!E:E), "Not found")</f>
        <v>LA</v>
      </c>
      <c r="J1690" s="1">
        <v>0.75</v>
      </c>
      <c r="K1690" s="22">
        <f>HOUR(Flights[[#This Row],[Scheduled Departure]])</f>
        <v>18</v>
      </c>
      <c r="L1690" s="1">
        <v>0.75555555555555554</v>
      </c>
      <c r="M1690">
        <f>(L1690-J1690)*24*60</f>
        <v>7.9999999999999716</v>
      </c>
      <c r="N1690" s="16">
        <f>Flights[[#This Row],[Length (min)]]/60</f>
        <v>3.3666666666666667</v>
      </c>
      <c r="O1690">
        <v>202</v>
      </c>
      <c r="P1690">
        <v>1670</v>
      </c>
      <c r="Q1690" s="18">
        <f>IFERROR(Flights[[#This Row],[Distance]]/Flights[[#This Row],[Length (hr)]], "")</f>
        <v>496.03960396039605</v>
      </c>
      <c r="R1690" s="1">
        <v>0.98611111111111116</v>
      </c>
      <c r="S1690" s="1" t="str">
        <f>IF(Flights[[#This Row],[Length (hr)]]&lt;2, "No meal", IF(Flights[[#This Row],[Length (hr)]]&lt;3.5, "Light meal", "Full meal"))</f>
        <v>Light meal</v>
      </c>
      <c r="T1690" s="1" t="str">
        <f>IF(AND(Flights[[#This Row],[Airline]]="US Airways", Flights[[#This Row],[Meal]]="Full Meal"), "Yes", "No")</f>
        <v>No</v>
      </c>
      <c r="U1690" s="1">
        <v>0.97916666666666663</v>
      </c>
      <c r="V1690">
        <v>-10</v>
      </c>
      <c r="W1690" s="1" t="str">
        <f>IF(Flights[[#This Row],[Arrival Delay]] = "", "Cancelled", IF(Flights[[#This Row],[Arrival Delay]]&gt;15, "Delayed", "On time"))</f>
        <v>On time</v>
      </c>
      <c r="X1690" t="str">
        <f>IF(Flights[[#This Row],[Status]]&lt;&gt;"Delayed","", IF(Flights[[#This Row],[Arrival Delay]]&gt;120, "Severe", IF(Flights[[#This Row],[Arrival Delay]]&gt;60, "Major", "Moderate")))</f>
        <v/>
      </c>
      <c r="Y1690" t="b">
        <v>0</v>
      </c>
      <c r="AA1690" t="str">
        <f>IF(OR(AND(Flights[[#This Row],[Status]]="Cancelled", Flights[[#This Row],[Cancellation Reason]]="Airline/Carrier"), Flights[[#This Row],[Delay Type]]="Severe"), "Yes", "No")</f>
        <v>No</v>
      </c>
    </row>
    <row r="1691" spans="1:27" x14ac:dyDescent="0.3">
      <c r="A1691" s="3">
        <v>42134</v>
      </c>
      <c r="B1691" s="22">
        <f>WEEKNUM(Flights[[#This Row],[Date]], 1)</f>
        <v>20</v>
      </c>
      <c r="C1691" s="22">
        <f>WEEKDAY(Flights[[#This Row],[Date]],1)</f>
        <v>1</v>
      </c>
      <c r="D1691" t="s">
        <v>1240</v>
      </c>
      <c r="E1691" t="s">
        <v>1994</v>
      </c>
      <c r="F1691" t="s">
        <v>0</v>
      </c>
      <c r="G1691" t="s">
        <v>337</v>
      </c>
      <c r="H1691" t="str">
        <f>_xlfn.XLOOKUP(Flights[[#This Row],[Destination]], Airports!$A$2:$A$78, Airports!$D$2:$D$78)</f>
        <v>Santa Fe</v>
      </c>
      <c r="I1691" t="str" cm="1">
        <f t="array" ref="I1691">_xlfn.XLOOKUP(Flights[[#This Row],[Destination]],_xlfn._TRO_TRAILING( Airports!A:A),_xlfn._TRO_TRAILING( Airports!E:E), "Not found")</f>
        <v>NM</v>
      </c>
      <c r="J1691" s="1">
        <v>0.75</v>
      </c>
      <c r="K1691" s="22">
        <f>HOUR(Flights[[#This Row],[Scheduled Departure]])</f>
        <v>18</v>
      </c>
      <c r="L1691" s="1">
        <v>0.74791666666666667</v>
      </c>
      <c r="M1691">
        <f>(L1691-J1691)*24*60</f>
        <v>-2.9999999999999893</v>
      </c>
      <c r="N1691" s="16">
        <f>Flights[[#This Row],[Length (min)]]/60</f>
        <v>2</v>
      </c>
      <c r="O1691">
        <v>120</v>
      </c>
      <c r="P1691">
        <v>710</v>
      </c>
      <c r="Q1691" s="18">
        <f>IFERROR(Flights[[#This Row],[Distance]]/Flights[[#This Row],[Length (hr)]], "")</f>
        <v>355</v>
      </c>
      <c r="R1691" s="1">
        <v>0.87013888888888891</v>
      </c>
      <c r="S1691" s="1" t="str">
        <f>IF(Flights[[#This Row],[Length (hr)]]&lt;2, "No meal", IF(Flights[[#This Row],[Length (hr)]]&lt;3.5, "Light meal", "Full meal"))</f>
        <v>Light meal</v>
      </c>
      <c r="T1691" s="1" t="str">
        <f>IF(AND(Flights[[#This Row],[Airline]]="US Airways", Flights[[#This Row],[Meal]]="Full Meal"), "Yes", "No")</f>
        <v>No</v>
      </c>
      <c r="U1691" s="1">
        <v>0.87291666666666667</v>
      </c>
      <c r="V1691">
        <v>4</v>
      </c>
      <c r="W1691" s="1" t="str">
        <f>IF(Flights[[#This Row],[Arrival Delay]] = "", "Cancelled", IF(Flights[[#This Row],[Arrival Delay]]&gt;15, "Delayed", "On time"))</f>
        <v>On time</v>
      </c>
      <c r="X1691" t="str">
        <f>IF(Flights[[#This Row],[Status]]&lt;&gt;"Delayed","", IF(Flights[[#This Row],[Arrival Delay]]&gt;120, "Severe", IF(Flights[[#This Row],[Arrival Delay]]&gt;60, "Major", "Moderate")))</f>
        <v/>
      </c>
      <c r="Y1691" t="b">
        <v>0</v>
      </c>
      <c r="AA1691" t="str">
        <f>IF(OR(AND(Flights[[#This Row],[Status]]="Cancelled", Flights[[#This Row],[Cancellation Reason]]="Airline/Carrier"), Flights[[#This Row],[Delay Type]]="Severe"), "Yes", "No")</f>
        <v>No</v>
      </c>
    </row>
    <row r="1692" spans="1:27" x14ac:dyDescent="0.3">
      <c r="A1692" s="3">
        <v>42134</v>
      </c>
      <c r="B1692" s="22">
        <f>WEEKNUM(Flights[[#This Row],[Date]], 1)</f>
        <v>20</v>
      </c>
      <c r="C1692" s="22">
        <f>WEEKDAY(Flights[[#This Row],[Date]],1)</f>
        <v>1</v>
      </c>
      <c r="D1692" t="s">
        <v>1329</v>
      </c>
      <c r="E1692" t="s">
        <v>1995</v>
      </c>
      <c r="F1692" t="s">
        <v>0</v>
      </c>
      <c r="G1692" t="s">
        <v>273</v>
      </c>
      <c r="H1692" t="str">
        <f>_xlfn.XLOOKUP(Flights[[#This Row],[Destination]], Airports!$A$2:$A$78, Airports!$D$2:$D$78)</f>
        <v>Denver</v>
      </c>
      <c r="I1692" t="str" cm="1">
        <f t="array" ref="I1692">_xlfn.XLOOKUP(Flights[[#This Row],[Destination]],_xlfn._TRO_TRAILING( Airports!A:A),_xlfn._TRO_TRAILING( Airports!E:E), "Not found")</f>
        <v>CO</v>
      </c>
      <c r="J1692" s="1">
        <v>0.77430555555555558</v>
      </c>
      <c r="K1692" s="22">
        <f>HOUR(Flights[[#This Row],[Scheduled Departure]])</f>
        <v>18</v>
      </c>
      <c r="L1692" s="1">
        <v>0.78819444444444442</v>
      </c>
      <c r="M1692">
        <f>(L1692-J1692)*24*60</f>
        <v>19.999999999999929</v>
      </c>
      <c r="N1692" s="16">
        <f>Flights[[#This Row],[Length (min)]]/60</f>
        <v>2.0499999999999998</v>
      </c>
      <c r="O1692">
        <v>123</v>
      </c>
      <c r="P1692">
        <v>862</v>
      </c>
      <c r="Q1692" s="18">
        <f>IFERROR(Flights[[#This Row],[Distance]]/Flights[[#This Row],[Length (hr)]], "")</f>
        <v>420.48780487804879</v>
      </c>
      <c r="R1692" s="1">
        <v>0.90972222222222221</v>
      </c>
      <c r="S1692" s="1" t="str">
        <f>IF(Flights[[#This Row],[Length (hr)]]&lt;2, "No meal", IF(Flights[[#This Row],[Length (hr)]]&lt;3.5, "Light meal", "Full meal"))</f>
        <v>Light meal</v>
      </c>
      <c r="T1692" s="1" t="str">
        <f>IF(AND(Flights[[#This Row],[Airline]]="US Airways", Flights[[#This Row],[Meal]]="Full Meal"), "Yes", "No")</f>
        <v>No</v>
      </c>
      <c r="U1692" s="1">
        <v>0.91527777777777775</v>
      </c>
      <c r="V1692">
        <v>8</v>
      </c>
      <c r="W1692" s="1" t="str">
        <f>IF(Flights[[#This Row],[Arrival Delay]] = "", "Cancelled", IF(Flights[[#This Row],[Arrival Delay]]&gt;15, "Delayed", "On time"))</f>
        <v>On time</v>
      </c>
      <c r="X1692" t="str">
        <f>IF(Flights[[#This Row],[Status]]&lt;&gt;"Delayed","", IF(Flights[[#This Row],[Arrival Delay]]&gt;120, "Severe", IF(Flights[[#This Row],[Arrival Delay]]&gt;60, "Major", "Moderate")))</f>
        <v/>
      </c>
      <c r="Y1692" t="b">
        <v>0</v>
      </c>
      <c r="AA1692" t="str">
        <f>IF(OR(AND(Flights[[#This Row],[Status]]="Cancelled", Flights[[#This Row],[Cancellation Reason]]="Airline/Carrier"), Flights[[#This Row],[Delay Type]]="Severe"), "Yes", "No")</f>
        <v>No</v>
      </c>
    </row>
    <row r="1693" spans="1:27" x14ac:dyDescent="0.3">
      <c r="A1693" s="3">
        <v>42134</v>
      </c>
      <c r="B1693" s="22">
        <f>WEEKNUM(Flights[[#This Row],[Date]], 1)</f>
        <v>20</v>
      </c>
      <c r="C1693" s="22">
        <f>WEEKDAY(Flights[[#This Row],[Date]],1)</f>
        <v>1</v>
      </c>
      <c r="D1693" t="s">
        <v>626</v>
      </c>
      <c r="E1693" t="s">
        <v>1994</v>
      </c>
      <c r="F1693" t="s">
        <v>0</v>
      </c>
      <c r="G1693" t="s">
        <v>339</v>
      </c>
      <c r="H1693" t="str">
        <f>_xlfn.XLOOKUP(Flights[[#This Row],[Destination]], Airports!$A$2:$A$78, Airports!$D$2:$D$78)</f>
        <v>San Diego</v>
      </c>
      <c r="I1693" t="str" cm="1">
        <f t="array" ref="I1693">_xlfn.XLOOKUP(Flights[[#This Row],[Destination]],_xlfn._TRO_TRAILING( Airports!A:A),_xlfn._TRO_TRAILING( Airports!E:E), "Not found")</f>
        <v>CA</v>
      </c>
      <c r="J1693" s="1">
        <v>0.79236111111111107</v>
      </c>
      <c r="K1693" s="22">
        <f>HOUR(Flights[[#This Row],[Scheduled Departure]])</f>
        <v>19</v>
      </c>
      <c r="L1693" s="1">
        <v>0.79097222222222219</v>
      </c>
      <c r="M1693">
        <f>(L1693-J1693)*24*60</f>
        <v>-1.9999999999999929</v>
      </c>
      <c r="N1693" s="16">
        <f>Flights[[#This Row],[Length (min)]]/60</f>
        <v>0.81666666666666665</v>
      </c>
      <c r="O1693">
        <v>49</v>
      </c>
      <c r="P1693">
        <v>109</v>
      </c>
      <c r="Q1693" s="18">
        <f>IFERROR(Flights[[#This Row],[Distance]]/Flights[[#This Row],[Length (hr)]], "")</f>
        <v>133.46938775510205</v>
      </c>
      <c r="R1693" s="1">
        <v>0.82986111111111116</v>
      </c>
      <c r="S1693" s="1" t="str">
        <f>IF(Flights[[#This Row],[Length (hr)]]&lt;2, "No meal", IF(Flights[[#This Row],[Length (hr)]]&lt;3.5, "Light meal", "Full meal"))</f>
        <v>No meal</v>
      </c>
      <c r="T1693" s="1" t="str">
        <f>IF(AND(Flights[[#This Row],[Airline]]="US Airways", Flights[[#This Row],[Meal]]="Full Meal"), "Yes", "No")</f>
        <v>No</v>
      </c>
      <c r="U1693" s="1">
        <v>0.82499999999999996</v>
      </c>
      <c r="V1693">
        <v>-7</v>
      </c>
      <c r="W1693" s="1" t="str">
        <f>IF(Flights[[#This Row],[Arrival Delay]] = "", "Cancelled", IF(Flights[[#This Row],[Arrival Delay]]&gt;15, "Delayed", "On time"))</f>
        <v>On time</v>
      </c>
      <c r="X1693" t="str">
        <f>IF(Flights[[#This Row],[Status]]&lt;&gt;"Delayed","", IF(Flights[[#This Row],[Arrival Delay]]&gt;120, "Severe", IF(Flights[[#This Row],[Arrival Delay]]&gt;60, "Major", "Moderate")))</f>
        <v/>
      </c>
      <c r="Y1693" t="b">
        <v>0</v>
      </c>
      <c r="AA1693" t="str">
        <f>IF(OR(AND(Flights[[#This Row],[Status]]="Cancelled", Flights[[#This Row],[Cancellation Reason]]="Airline/Carrier"), Flights[[#This Row],[Delay Type]]="Severe"), "Yes", "No")</f>
        <v>No</v>
      </c>
    </row>
    <row r="1694" spans="1:27" x14ac:dyDescent="0.3">
      <c r="A1694" s="3">
        <v>42134</v>
      </c>
      <c r="B1694" s="22">
        <f>WEEKNUM(Flights[[#This Row],[Date]], 1)</f>
        <v>20</v>
      </c>
      <c r="C1694" s="22">
        <f>WEEKDAY(Flights[[#This Row],[Date]],1)</f>
        <v>1</v>
      </c>
      <c r="D1694" t="s">
        <v>1334</v>
      </c>
      <c r="E1694" t="s">
        <v>1995</v>
      </c>
      <c r="F1694" t="s">
        <v>0</v>
      </c>
      <c r="G1694" t="s">
        <v>5</v>
      </c>
      <c r="H1694" t="str">
        <f>_xlfn.XLOOKUP(Flights[[#This Row],[Destination]], Airports!$A$2:$A$78, Airports!$D$2:$D$78)</f>
        <v>St. Louis</v>
      </c>
      <c r="I1694" t="str" cm="1">
        <f t="array" ref="I1694">_xlfn.XLOOKUP(Flights[[#This Row],[Destination]],_xlfn._TRO_TRAILING( Airports!A:A),_xlfn._TRO_TRAILING( Airports!E:E), "Not found")</f>
        <v>MO</v>
      </c>
      <c r="J1694" s="1">
        <v>0.80902777777777779</v>
      </c>
      <c r="K1694" s="22">
        <f>HOUR(Flights[[#This Row],[Scheduled Departure]])</f>
        <v>19</v>
      </c>
      <c r="L1694" s="1">
        <v>0.88611111111111107</v>
      </c>
      <c r="M1694">
        <f>(L1694-J1694)*24*60</f>
        <v>110.99999999999993</v>
      </c>
      <c r="N1694" s="16">
        <f>Flights[[#This Row],[Length (min)]]/60</f>
        <v>3.2833333333333332</v>
      </c>
      <c r="O1694">
        <v>197</v>
      </c>
      <c r="P1694">
        <v>1592</v>
      </c>
      <c r="Q1694" s="18">
        <f>IFERROR(Flights[[#This Row],[Distance]]/Flights[[#This Row],[Length (hr)]], "")</f>
        <v>484.87309644670052</v>
      </c>
      <c r="R1694" s="1">
        <v>3.8194444444444448E-2</v>
      </c>
      <c r="S1694" s="1" t="str">
        <f>IF(Flights[[#This Row],[Length (hr)]]&lt;2, "No meal", IF(Flights[[#This Row],[Length (hr)]]&lt;3.5, "Light meal", "Full meal"))</f>
        <v>Light meal</v>
      </c>
      <c r="T1694" s="1" t="str">
        <f>IF(AND(Flights[[#This Row],[Airline]]="US Airways", Flights[[#This Row],[Meal]]="Full Meal"), "Yes", "No")</f>
        <v>No</v>
      </c>
      <c r="U1694" s="1">
        <v>0.10625</v>
      </c>
      <c r="V1694">
        <v>98</v>
      </c>
      <c r="W1694" s="1" t="str">
        <f>IF(Flights[[#This Row],[Arrival Delay]] = "", "Cancelled", IF(Flights[[#This Row],[Arrival Delay]]&gt;15, "Delayed", "On time"))</f>
        <v>Delayed</v>
      </c>
      <c r="X1694" t="str">
        <f>IF(Flights[[#This Row],[Status]]&lt;&gt;"Delayed","", IF(Flights[[#This Row],[Arrival Delay]]&gt;120, "Severe", IF(Flights[[#This Row],[Arrival Delay]]&gt;60, "Major", "Moderate")))</f>
        <v>Major</v>
      </c>
      <c r="Y1694" t="b">
        <v>0</v>
      </c>
      <c r="AA1694" t="str">
        <f>IF(OR(AND(Flights[[#This Row],[Status]]="Cancelled", Flights[[#This Row],[Cancellation Reason]]="Airline/Carrier"), Flights[[#This Row],[Delay Type]]="Severe"), "Yes", "No")</f>
        <v>No</v>
      </c>
    </row>
    <row r="1695" spans="1:27" x14ac:dyDescent="0.3">
      <c r="A1695" s="3">
        <v>42134</v>
      </c>
      <c r="B1695" s="22">
        <f>WEEKNUM(Flights[[#This Row],[Date]], 1)</f>
        <v>20</v>
      </c>
      <c r="C1695" s="22">
        <f>WEEKDAY(Flights[[#This Row],[Date]],1)</f>
        <v>1</v>
      </c>
      <c r="D1695" t="s">
        <v>156</v>
      </c>
      <c r="E1695" t="s">
        <v>1987</v>
      </c>
      <c r="F1695" t="s">
        <v>0</v>
      </c>
      <c r="G1695" t="s">
        <v>13</v>
      </c>
      <c r="H1695" t="str">
        <f>_xlfn.XLOOKUP(Flights[[#This Row],[Destination]], Airports!$A$2:$A$78, Airports!$D$2:$D$78)</f>
        <v>Orlando</v>
      </c>
      <c r="I1695" t="str" cm="1">
        <f t="array" ref="I1695">_xlfn.XLOOKUP(Flights[[#This Row],[Destination]],_xlfn._TRO_TRAILING( Airports!A:A),_xlfn._TRO_TRAILING( Airports!E:E), "Not found")</f>
        <v>FL</v>
      </c>
      <c r="J1695" s="1">
        <v>0.93055555555555558</v>
      </c>
      <c r="K1695" s="22">
        <f>HOUR(Flights[[#This Row],[Scheduled Departure]])</f>
        <v>22</v>
      </c>
      <c r="L1695" s="1">
        <v>0.93472222222222223</v>
      </c>
      <c r="M1695">
        <f>(L1695-J1695)*24*60</f>
        <v>5.9999999999999787</v>
      </c>
      <c r="N1695" s="16">
        <f>Flights[[#This Row],[Length (min)]]/60</f>
        <v>5.0166666666666666</v>
      </c>
      <c r="O1695">
        <v>301</v>
      </c>
      <c r="P1695">
        <v>2218</v>
      </c>
      <c r="Q1695" s="18">
        <f>IFERROR(Flights[[#This Row],[Distance]]/Flights[[#This Row],[Length (hr)]], "")</f>
        <v>442.12624584717611</v>
      </c>
      <c r="R1695" s="1">
        <v>0.25624999999999998</v>
      </c>
      <c r="S1695" s="1" t="str">
        <f>IF(Flights[[#This Row],[Length (hr)]]&lt;2, "No meal", IF(Flights[[#This Row],[Length (hr)]]&lt;3.5, "Light meal", "Full meal"))</f>
        <v>Full meal</v>
      </c>
      <c r="T1695" s="1" t="str">
        <f>IF(AND(Flights[[#This Row],[Airline]]="US Airways", Flights[[#This Row],[Meal]]="Full Meal"), "Yes", "No")</f>
        <v>No</v>
      </c>
      <c r="U1695" s="1">
        <v>0.26874999999999999</v>
      </c>
      <c r="V1695">
        <v>18</v>
      </c>
      <c r="W1695" s="1" t="str">
        <f>IF(Flights[[#This Row],[Arrival Delay]] = "", "Cancelled", IF(Flights[[#This Row],[Arrival Delay]]&gt;15, "Delayed", "On time"))</f>
        <v>Delayed</v>
      </c>
      <c r="X1695" t="str">
        <f>IF(Flights[[#This Row],[Status]]&lt;&gt;"Delayed","", IF(Flights[[#This Row],[Arrival Delay]]&gt;120, "Severe", IF(Flights[[#This Row],[Arrival Delay]]&gt;60, "Major", "Moderate")))</f>
        <v>Moderate</v>
      </c>
      <c r="Y1695" t="b">
        <v>0</v>
      </c>
      <c r="AA1695" t="str">
        <f>IF(OR(AND(Flights[[#This Row],[Status]]="Cancelled", Flights[[#This Row],[Cancellation Reason]]="Airline/Carrier"), Flights[[#This Row],[Delay Type]]="Severe"), "Yes", "No")</f>
        <v>No</v>
      </c>
    </row>
    <row r="1696" spans="1:27" x14ac:dyDescent="0.3">
      <c r="A1696" s="3">
        <v>42135</v>
      </c>
      <c r="B1696" s="22">
        <f>WEEKNUM(Flights[[#This Row],[Date]], 1)</f>
        <v>20</v>
      </c>
      <c r="C1696" s="22">
        <f>WEEKDAY(Flights[[#This Row],[Date]],1)</f>
        <v>2</v>
      </c>
      <c r="D1696" t="s">
        <v>1287</v>
      </c>
      <c r="E1696" t="s">
        <v>1995</v>
      </c>
      <c r="F1696" t="s">
        <v>0</v>
      </c>
      <c r="G1696" t="s">
        <v>318</v>
      </c>
      <c r="H1696" t="str">
        <f>_xlfn.XLOOKUP(Flights[[#This Row],[Destination]], Airports!$A$2:$A$78, Airports!$D$2:$D$78)</f>
        <v>Oakland</v>
      </c>
      <c r="I1696" t="str" cm="1">
        <f t="array" ref="I1696">_xlfn.XLOOKUP(Flights[[#This Row],[Destination]],_xlfn._TRO_TRAILING( Airports!A:A),_xlfn._TRO_TRAILING( Airports!E:E), "Not found")</f>
        <v>CA</v>
      </c>
      <c r="J1696" s="1">
        <v>0.32291666666666669</v>
      </c>
      <c r="K1696" s="22">
        <f>HOUR(Flights[[#This Row],[Scheduled Departure]])</f>
        <v>7</v>
      </c>
      <c r="L1696" s="1">
        <v>0.32222222222222224</v>
      </c>
      <c r="M1696">
        <f>(L1696-J1696)*24*60</f>
        <v>-0.99999999999999645</v>
      </c>
      <c r="N1696" s="16">
        <f>Flights[[#This Row],[Length (min)]]/60</f>
        <v>1.1499999999999999</v>
      </c>
      <c r="O1696">
        <v>69</v>
      </c>
      <c r="P1696">
        <v>337</v>
      </c>
      <c r="Q1696" s="18">
        <f>IFERROR(Flights[[#This Row],[Distance]]/Flights[[#This Row],[Length (hr)]], "")</f>
        <v>293.04347826086956</v>
      </c>
      <c r="R1696" s="1">
        <v>0.375</v>
      </c>
      <c r="S1696" s="1" t="str">
        <f>IF(Flights[[#This Row],[Length (hr)]]&lt;2, "No meal", IF(Flights[[#This Row],[Length (hr)]]&lt;3.5, "Light meal", "Full meal"))</f>
        <v>No meal</v>
      </c>
      <c r="T1696" s="1" t="str">
        <f>IF(AND(Flights[[#This Row],[Airline]]="US Airways", Flights[[#This Row],[Meal]]="Full Meal"), "Yes", "No")</f>
        <v>No</v>
      </c>
      <c r="U1696" s="1">
        <v>0.37013888888888891</v>
      </c>
      <c r="V1696">
        <v>-7</v>
      </c>
      <c r="W1696" s="1" t="str">
        <f>IF(Flights[[#This Row],[Arrival Delay]] = "", "Cancelled", IF(Flights[[#This Row],[Arrival Delay]]&gt;15, "Delayed", "On time"))</f>
        <v>On time</v>
      </c>
      <c r="X1696" t="str">
        <f>IF(Flights[[#This Row],[Status]]&lt;&gt;"Delayed","", IF(Flights[[#This Row],[Arrival Delay]]&gt;120, "Severe", IF(Flights[[#This Row],[Arrival Delay]]&gt;60, "Major", "Moderate")))</f>
        <v/>
      </c>
      <c r="Y1696" t="b">
        <v>0</v>
      </c>
      <c r="AA1696" t="str">
        <f>IF(OR(AND(Flights[[#This Row],[Status]]="Cancelled", Flights[[#This Row],[Cancellation Reason]]="Airline/Carrier"), Flights[[#This Row],[Delay Type]]="Severe"), "Yes", "No")</f>
        <v>No</v>
      </c>
    </row>
    <row r="1697" spans="1:27" x14ac:dyDescent="0.3">
      <c r="A1697" s="3">
        <v>42135</v>
      </c>
      <c r="B1697" s="22">
        <f>WEEKNUM(Flights[[#This Row],[Date]], 1)</f>
        <v>20</v>
      </c>
      <c r="C1697" s="22">
        <f>WEEKDAY(Flights[[#This Row],[Date]],1)</f>
        <v>2</v>
      </c>
      <c r="D1697" t="s">
        <v>113</v>
      </c>
      <c r="E1697" t="s">
        <v>1987</v>
      </c>
      <c r="F1697" t="s">
        <v>0</v>
      </c>
      <c r="G1697" t="s">
        <v>12</v>
      </c>
      <c r="H1697" t="str">
        <f>_xlfn.XLOOKUP(Flights[[#This Row],[Destination]], Airports!$A$2:$A$78, Airports!$D$2:$D$78)</f>
        <v>New York</v>
      </c>
      <c r="I1697" t="str" cm="1">
        <f t="array" ref="I1697">_xlfn.XLOOKUP(Flights[[#This Row],[Destination]],_xlfn._TRO_TRAILING( Airports!A:A),_xlfn._TRO_TRAILING( Airports!E:E), "Not found")</f>
        <v>NY</v>
      </c>
      <c r="J1697" s="1">
        <v>0.33333333333333331</v>
      </c>
      <c r="K1697" s="22">
        <f>HOUR(Flights[[#This Row],[Scheduled Departure]])</f>
        <v>8</v>
      </c>
      <c r="L1697" s="1">
        <v>0.32916666666666666</v>
      </c>
      <c r="M1697">
        <f>(L1697-J1697)*24*60</f>
        <v>-5.9999999999999787</v>
      </c>
      <c r="N1697" s="16">
        <f>Flights[[#This Row],[Length (min)]]/60</f>
        <v>5.666666666666667</v>
      </c>
      <c r="O1697">
        <v>340</v>
      </c>
      <c r="P1697">
        <v>2475</v>
      </c>
      <c r="Q1697" s="18">
        <f>IFERROR(Flights[[#This Row],[Distance]]/Flights[[#This Row],[Length (hr)]], "")</f>
        <v>436.76470588235293</v>
      </c>
      <c r="R1697" s="1">
        <v>0.69513888888888886</v>
      </c>
      <c r="S1697" s="1" t="str">
        <f>IF(Flights[[#This Row],[Length (hr)]]&lt;2, "No meal", IF(Flights[[#This Row],[Length (hr)]]&lt;3.5, "Light meal", "Full meal"))</f>
        <v>Full meal</v>
      </c>
      <c r="T1697" s="1" t="str">
        <f>IF(AND(Flights[[#This Row],[Airline]]="US Airways", Flights[[#This Row],[Meal]]="Full Meal"), "Yes", "No")</f>
        <v>No</v>
      </c>
      <c r="U1697" s="1">
        <v>0.69027777777777777</v>
      </c>
      <c r="V1697">
        <v>-7</v>
      </c>
      <c r="W1697" s="1" t="str">
        <f>IF(Flights[[#This Row],[Arrival Delay]] = "", "Cancelled", IF(Flights[[#This Row],[Arrival Delay]]&gt;15, "Delayed", "On time"))</f>
        <v>On time</v>
      </c>
      <c r="X1697" t="str">
        <f>IF(Flights[[#This Row],[Status]]&lt;&gt;"Delayed","", IF(Flights[[#This Row],[Arrival Delay]]&gt;120, "Severe", IF(Flights[[#This Row],[Arrival Delay]]&gt;60, "Major", "Moderate")))</f>
        <v/>
      </c>
      <c r="Y1697" t="b">
        <v>0</v>
      </c>
      <c r="AA1697" t="str">
        <f>IF(OR(AND(Flights[[#This Row],[Status]]="Cancelled", Flights[[#This Row],[Cancellation Reason]]="Airline/Carrier"), Flights[[#This Row],[Delay Type]]="Severe"), "Yes", "No")</f>
        <v>No</v>
      </c>
    </row>
    <row r="1698" spans="1:27" x14ac:dyDescent="0.3">
      <c r="A1698" s="3">
        <v>42135</v>
      </c>
      <c r="B1698" s="22">
        <f>WEEKNUM(Flights[[#This Row],[Date]], 1)</f>
        <v>20</v>
      </c>
      <c r="C1698" s="22">
        <f>WEEKDAY(Flights[[#This Row],[Date]],1)</f>
        <v>2</v>
      </c>
      <c r="D1698" t="s">
        <v>1234</v>
      </c>
      <c r="E1698" t="s">
        <v>1994</v>
      </c>
      <c r="F1698" t="s">
        <v>0</v>
      </c>
      <c r="G1698" t="s">
        <v>278</v>
      </c>
      <c r="H1698" t="str">
        <f>_xlfn.XLOOKUP(Flights[[#This Row],[Destination]], Airports!$A$2:$A$78, Airports!$D$2:$D$78)</f>
        <v>El Paso</v>
      </c>
      <c r="I1698" t="str" cm="1">
        <f t="array" ref="I1698">_xlfn.XLOOKUP(Flights[[#This Row],[Destination]],_xlfn._TRO_TRAILING( Airports!A:A),_xlfn._TRO_TRAILING( Airports!E:E), "Not found")</f>
        <v>TX</v>
      </c>
      <c r="J1698" s="1">
        <v>0.3611111111111111</v>
      </c>
      <c r="K1698" s="22">
        <f>HOUR(Flights[[#This Row],[Scheduled Departure]])</f>
        <v>8</v>
      </c>
      <c r="L1698" s="1">
        <v>0.35486111111111113</v>
      </c>
      <c r="M1698">
        <f>(L1698-J1698)*24*60</f>
        <v>-8.999999999999968</v>
      </c>
      <c r="N1698" s="16">
        <f>Flights[[#This Row],[Length (min)]]/60</f>
        <v>2.1833333333333331</v>
      </c>
      <c r="O1698">
        <v>131</v>
      </c>
      <c r="P1698">
        <v>715</v>
      </c>
      <c r="Q1698" s="18">
        <f>IFERROR(Flights[[#This Row],[Distance]]/Flights[[#This Row],[Length (hr)]], "")</f>
        <v>327.48091603053439</v>
      </c>
      <c r="R1698" s="1">
        <v>0.48194444444444445</v>
      </c>
      <c r="S1698" s="1" t="str">
        <f>IF(Flights[[#This Row],[Length (hr)]]&lt;2, "No meal", IF(Flights[[#This Row],[Length (hr)]]&lt;3.5, "Light meal", "Full meal"))</f>
        <v>Light meal</v>
      </c>
      <c r="T1698" s="1" t="str">
        <f>IF(AND(Flights[[#This Row],[Airline]]="US Airways", Flights[[#This Row],[Meal]]="Full Meal"), "Yes", "No")</f>
        <v>No</v>
      </c>
      <c r="U1698" s="1">
        <v>0.48749999999999999</v>
      </c>
      <c r="V1698">
        <v>8</v>
      </c>
      <c r="W1698" s="1" t="str">
        <f>IF(Flights[[#This Row],[Arrival Delay]] = "", "Cancelled", IF(Flights[[#This Row],[Arrival Delay]]&gt;15, "Delayed", "On time"))</f>
        <v>On time</v>
      </c>
      <c r="X1698" t="str">
        <f>IF(Flights[[#This Row],[Status]]&lt;&gt;"Delayed","", IF(Flights[[#This Row],[Arrival Delay]]&gt;120, "Severe", IF(Flights[[#This Row],[Arrival Delay]]&gt;60, "Major", "Moderate")))</f>
        <v/>
      </c>
      <c r="Y1698" t="b">
        <v>0</v>
      </c>
      <c r="AA1698" t="str">
        <f>IF(OR(AND(Flights[[#This Row],[Status]]="Cancelled", Flights[[#This Row],[Cancellation Reason]]="Airline/Carrier"), Flights[[#This Row],[Delay Type]]="Severe"), "Yes", "No")</f>
        <v>No</v>
      </c>
    </row>
    <row r="1699" spans="1:27" x14ac:dyDescent="0.3">
      <c r="A1699" s="3">
        <v>42135</v>
      </c>
      <c r="B1699" s="22">
        <f>WEEKNUM(Flights[[#This Row],[Date]], 1)</f>
        <v>20</v>
      </c>
      <c r="C1699" s="22">
        <f>WEEKDAY(Flights[[#This Row],[Date]],1)</f>
        <v>2</v>
      </c>
      <c r="D1699" t="s">
        <v>1386</v>
      </c>
      <c r="E1699" t="s">
        <v>1989</v>
      </c>
      <c r="F1699" t="s">
        <v>0</v>
      </c>
      <c r="G1699" t="s">
        <v>316</v>
      </c>
      <c r="H1699" t="str">
        <f>_xlfn.XLOOKUP(Flights[[#This Row],[Destination]], Airports!$A$2:$A$78, Airports!$D$2:$D$78)</f>
        <v>New Orleans</v>
      </c>
      <c r="I1699" t="str" cm="1">
        <f t="array" ref="I1699">_xlfn.XLOOKUP(Flights[[#This Row],[Destination]],_xlfn._TRO_TRAILING( Airports!A:A),_xlfn._TRO_TRAILING( Airports!E:E), "Not found")</f>
        <v>LA</v>
      </c>
      <c r="J1699" s="1">
        <v>0.3888888888888889</v>
      </c>
      <c r="K1699" s="22">
        <f>HOUR(Flights[[#This Row],[Scheduled Departure]])</f>
        <v>9</v>
      </c>
      <c r="L1699" s="1">
        <v>0.38541666666666669</v>
      </c>
      <c r="M1699">
        <f>(L1699-J1699)*24*60</f>
        <v>-4.9999999999999822</v>
      </c>
      <c r="N1699" s="16">
        <f>Flights[[#This Row],[Length (min)]]/60</f>
        <v>4.0166666666666666</v>
      </c>
      <c r="O1699">
        <v>241</v>
      </c>
      <c r="P1699">
        <v>1670</v>
      </c>
      <c r="Q1699" s="18">
        <f>IFERROR(Flights[[#This Row],[Distance]]/Flights[[#This Row],[Length (hr)]], "")</f>
        <v>415.76763485477181</v>
      </c>
      <c r="R1699" s="1">
        <v>0.62638888888888888</v>
      </c>
      <c r="S1699" s="1" t="str">
        <f>IF(Flights[[#This Row],[Length (hr)]]&lt;2, "No meal", IF(Flights[[#This Row],[Length (hr)]]&lt;3.5, "Light meal", "Full meal"))</f>
        <v>Full meal</v>
      </c>
      <c r="T1699" s="1" t="str">
        <f>IF(AND(Flights[[#This Row],[Airline]]="US Airways", Flights[[#This Row],[Meal]]="Full Meal"), "Yes", "No")</f>
        <v>No</v>
      </c>
      <c r="U1699" s="1">
        <v>0.63611111111111107</v>
      </c>
      <c r="V1699">
        <v>14</v>
      </c>
      <c r="W1699" s="1" t="str">
        <f>IF(Flights[[#This Row],[Arrival Delay]] = "", "Cancelled", IF(Flights[[#This Row],[Arrival Delay]]&gt;15, "Delayed", "On time"))</f>
        <v>On time</v>
      </c>
      <c r="X1699" t="str">
        <f>IF(Flights[[#This Row],[Status]]&lt;&gt;"Delayed","", IF(Flights[[#This Row],[Arrival Delay]]&gt;120, "Severe", IF(Flights[[#This Row],[Arrival Delay]]&gt;60, "Major", "Moderate")))</f>
        <v/>
      </c>
      <c r="Y1699" t="b">
        <v>0</v>
      </c>
      <c r="AA1699" t="str">
        <f>IF(OR(AND(Flights[[#This Row],[Status]]="Cancelled", Flights[[#This Row],[Cancellation Reason]]="Airline/Carrier"), Flights[[#This Row],[Delay Type]]="Severe"), "Yes", "No")</f>
        <v>No</v>
      </c>
    </row>
    <row r="1700" spans="1:27" x14ac:dyDescent="0.3">
      <c r="A1700" s="3">
        <v>42135</v>
      </c>
      <c r="B1700" s="22">
        <f>WEEKNUM(Flights[[#This Row],[Date]], 1)</f>
        <v>20</v>
      </c>
      <c r="C1700" s="22">
        <f>WEEKDAY(Flights[[#This Row],[Date]],1)</f>
        <v>2</v>
      </c>
      <c r="D1700" t="s">
        <v>1373</v>
      </c>
      <c r="E1700" t="s">
        <v>1993</v>
      </c>
      <c r="F1700" t="s">
        <v>0</v>
      </c>
      <c r="G1700" t="s">
        <v>3</v>
      </c>
      <c r="H1700" t="str">
        <f>_xlfn.XLOOKUP(Flights[[#This Row],[Destination]], Airports!$A$2:$A$78, Airports!$D$2:$D$78)</f>
        <v>Dallas</v>
      </c>
      <c r="I1700" t="str" cm="1">
        <f t="array" ref="I1700">_xlfn.XLOOKUP(Flights[[#This Row],[Destination]],_xlfn._TRO_TRAILING( Airports!A:A),_xlfn._TRO_TRAILING( Airports!E:E), "Not found")</f>
        <v>TX</v>
      </c>
      <c r="J1700" s="1">
        <v>0.40625</v>
      </c>
      <c r="K1700" s="22">
        <f>HOUR(Flights[[#This Row],[Scheduled Departure]])</f>
        <v>9</v>
      </c>
      <c r="L1700" s="1">
        <v>0.4201388888888889</v>
      </c>
      <c r="M1700">
        <f>(L1700-J1700)*24*60</f>
        <v>20.000000000000007</v>
      </c>
      <c r="N1700" s="16">
        <f>Flights[[#This Row],[Length (min)]]/60</f>
        <v>3.0333333333333332</v>
      </c>
      <c r="O1700">
        <v>182</v>
      </c>
      <c r="P1700">
        <v>1235</v>
      </c>
      <c r="Q1700" s="18">
        <f>IFERROR(Flights[[#This Row],[Distance]]/Flights[[#This Row],[Length (hr)]], "")</f>
        <v>407.14285714285717</v>
      </c>
      <c r="R1700" s="1">
        <v>0.60972222222222228</v>
      </c>
      <c r="S1700" s="1" t="str">
        <f>IF(Flights[[#This Row],[Length (hr)]]&lt;2, "No meal", IF(Flights[[#This Row],[Length (hr)]]&lt;3.5, "Light meal", "Full meal"))</f>
        <v>Light meal</v>
      </c>
      <c r="T1700" s="1" t="str">
        <f>IF(AND(Flights[[#This Row],[Airline]]="US Airways", Flights[[#This Row],[Meal]]="Full Meal"), "Yes", "No")</f>
        <v>No</v>
      </c>
      <c r="U1700" s="1">
        <v>0.62986111111111109</v>
      </c>
      <c r="V1700">
        <v>29</v>
      </c>
      <c r="W1700" s="1" t="str">
        <f>IF(Flights[[#This Row],[Arrival Delay]] = "", "Cancelled", IF(Flights[[#This Row],[Arrival Delay]]&gt;15, "Delayed", "On time"))</f>
        <v>Delayed</v>
      </c>
      <c r="X1700" t="str">
        <f>IF(Flights[[#This Row],[Status]]&lt;&gt;"Delayed","", IF(Flights[[#This Row],[Arrival Delay]]&gt;120, "Severe", IF(Flights[[#This Row],[Arrival Delay]]&gt;60, "Major", "Moderate")))</f>
        <v>Moderate</v>
      </c>
      <c r="Y1700" t="b">
        <v>0</v>
      </c>
      <c r="AA1700" t="str">
        <f>IF(OR(AND(Flights[[#This Row],[Status]]="Cancelled", Flights[[#This Row],[Cancellation Reason]]="Airline/Carrier"), Flights[[#This Row],[Delay Type]]="Severe"), "Yes", "No")</f>
        <v>No</v>
      </c>
    </row>
    <row r="1701" spans="1:27" x14ac:dyDescent="0.3">
      <c r="A1701" s="3">
        <v>42135</v>
      </c>
      <c r="B1701" s="22">
        <f>WEEKNUM(Flights[[#This Row],[Date]], 1)</f>
        <v>20</v>
      </c>
      <c r="C1701" s="22">
        <f>WEEKDAY(Flights[[#This Row],[Date]],1)</f>
        <v>2</v>
      </c>
      <c r="D1701" t="s">
        <v>450</v>
      </c>
      <c r="E1701" t="s">
        <v>1998</v>
      </c>
      <c r="F1701" t="s">
        <v>0</v>
      </c>
      <c r="G1701" t="s">
        <v>273</v>
      </c>
      <c r="H1701" t="str">
        <f>_xlfn.XLOOKUP(Flights[[#This Row],[Destination]], Airports!$A$2:$A$78, Airports!$D$2:$D$78)</f>
        <v>Denver</v>
      </c>
      <c r="I1701" t="str" cm="1">
        <f t="array" ref="I1701">_xlfn.XLOOKUP(Flights[[#This Row],[Destination]],_xlfn._TRO_TRAILING( Airports!A:A),_xlfn._TRO_TRAILING( Airports!E:E), "Not found")</f>
        <v>CO</v>
      </c>
      <c r="J1701" s="1">
        <v>0.4236111111111111</v>
      </c>
      <c r="K1701" s="22">
        <f>HOUR(Flights[[#This Row],[Scheduled Departure]])</f>
        <v>10</v>
      </c>
      <c r="L1701" s="1">
        <v>0.43055555555555558</v>
      </c>
      <c r="M1701">
        <f>(L1701-J1701)*24*60</f>
        <v>10.000000000000044</v>
      </c>
      <c r="N1701" s="16">
        <f>Flights[[#This Row],[Length (min)]]/60</f>
        <v>2.25</v>
      </c>
      <c r="O1701">
        <v>135</v>
      </c>
      <c r="P1701">
        <v>862</v>
      </c>
      <c r="Q1701" s="18">
        <f>IFERROR(Flights[[#This Row],[Distance]]/Flights[[#This Row],[Length (hr)]], "")</f>
        <v>383.11111111111109</v>
      </c>
      <c r="R1701" s="1">
        <v>0.55902777777777779</v>
      </c>
      <c r="S1701" s="1" t="str">
        <f>IF(Flights[[#This Row],[Length (hr)]]&lt;2, "No meal", IF(Flights[[#This Row],[Length (hr)]]&lt;3.5, "Light meal", "Full meal"))</f>
        <v>Light meal</v>
      </c>
      <c r="T1701" s="1" t="str">
        <f>IF(AND(Flights[[#This Row],[Airline]]="US Airways", Flights[[#This Row],[Meal]]="Full Meal"), "Yes", "No")</f>
        <v>No</v>
      </c>
      <c r="U1701" s="1">
        <v>0.56597222222222221</v>
      </c>
      <c r="V1701">
        <v>10</v>
      </c>
      <c r="W1701" s="1" t="str">
        <f>IF(Flights[[#This Row],[Arrival Delay]] = "", "Cancelled", IF(Flights[[#This Row],[Arrival Delay]]&gt;15, "Delayed", "On time"))</f>
        <v>On time</v>
      </c>
      <c r="X1701" t="str">
        <f>IF(Flights[[#This Row],[Status]]&lt;&gt;"Delayed","", IF(Flights[[#This Row],[Arrival Delay]]&gt;120, "Severe", IF(Flights[[#This Row],[Arrival Delay]]&gt;60, "Major", "Moderate")))</f>
        <v/>
      </c>
      <c r="Y1701" t="b">
        <v>0</v>
      </c>
      <c r="AA1701" t="str">
        <f>IF(OR(AND(Flights[[#This Row],[Status]]="Cancelled", Flights[[#This Row],[Cancellation Reason]]="Airline/Carrier"), Flights[[#This Row],[Delay Type]]="Severe"), "Yes", "No")</f>
        <v>No</v>
      </c>
    </row>
    <row r="1702" spans="1:27" x14ac:dyDescent="0.3">
      <c r="A1702" s="3">
        <v>42135</v>
      </c>
      <c r="B1702" s="22">
        <f>WEEKNUM(Flights[[#This Row],[Date]], 1)</f>
        <v>20</v>
      </c>
      <c r="C1702" s="22">
        <f>WEEKDAY(Flights[[#This Row],[Date]],1)</f>
        <v>2</v>
      </c>
      <c r="D1702" t="s">
        <v>1162</v>
      </c>
      <c r="E1702" t="s">
        <v>1991</v>
      </c>
      <c r="F1702" t="s">
        <v>0</v>
      </c>
      <c r="G1702" t="s">
        <v>344</v>
      </c>
      <c r="H1702" t="str">
        <f>_xlfn.XLOOKUP(Flights[[#This Row],[Destination]], Airports!$A$2:$A$78, Airports!$D$2:$D$78)</f>
        <v>Seattle</v>
      </c>
      <c r="I1702" t="str" cm="1">
        <f t="array" ref="I1702">_xlfn.XLOOKUP(Flights[[#This Row],[Destination]],_xlfn._TRO_TRAILING( Airports!A:A),_xlfn._TRO_TRAILING( Airports!E:E), "Not found")</f>
        <v>WA</v>
      </c>
      <c r="J1702" s="1">
        <v>0.68055555555555558</v>
      </c>
      <c r="K1702" s="22">
        <f>HOUR(Flights[[#This Row],[Scheduled Departure]])</f>
        <v>16</v>
      </c>
      <c r="L1702" s="1">
        <v>0.67569444444444449</v>
      </c>
      <c r="M1702">
        <f>(L1702-J1702)*24*60</f>
        <v>-6.9999999999999751</v>
      </c>
      <c r="N1702" s="16">
        <f>Flights[[#This Row],[Length (min)]]/60</f>
        <v>2.4833333333333334</v>
      </c>
      <c r="O1702">
        <v>149</v>
      </c>
      <c r="P1702">
        <v>954</v>
      </c>
      <c r="Q1702" s="18">
        <f>IFERROR(Flights[[#This Row],[Distance]]/Flights[[#This Row],[Length (hr)]], "")</f>
        <v>384.16107382550337</v>
      </c>
      <c r="R1702" s="1">
        <v>0.79097222222222219</v>
      </c>
      <c r="S1702" s="1" t="str">
        <f>IF(Flights[[#This Row],[Length (hr)]]&lt;2, "No meal", IF(Flights[[#This Row],[Length (hr)]]&lt;3.5, "Light meal", "Full meal"))</f>
        <v>Light meal</v>
      </c>
      <c r="T1702" s="1" t="str">
        <f>IF(AND(Flights[[#This Row],[Airline]]="US Airways", Flights[[#This Row],[Meal]]="Full Meal"), "Yes", "No")</f>
        <v>No</v>
      </c>
      <c r="U1702" s="1">
        <v>0.77916666666666667</v>
      </c>
      <c r="V1702">
        <v>-17</v>
      </c>
      <c r="W1702" s="1" t="str">
        <f>IF(Flights[[#This Row],[Arrival Delay]] = "", "Cancelled", IF(Flights[[#This Row],[Arrival Delay]]&gt;15, "Delayed", "On time"))</f>
        <v>On time</v>
      </c>
      <c r="X1702" t="str">
        <f>IF(Flights[[#This Row],[Status]]&lt;&gt;"Delayed","", IF(Flights[[#This Row],[Arrival Delay]]&gt;120, "Severe", IF(Flights[[#This Row],[Arrival Delay]]&gt;60, "Major", "Moderate")))</f>
        <v/>
      </c>
      <c r="Y1702" t="b">
        <v>0</v>
      </c>
      <c r="AA1702" t="str">
        <f>IF(OR(AND(Flights[[#This Row],[Status]]="Cancelled", Flights[[#This Row],[Cancellation Reason]]="Airline/Carrier"), Flights[[#This Row],[Delay Type]]="Severe"), "Yes", "No")</f>
        <v>No</v>
      </c>
    </row>
    <row r="1703" spans="1:27" x14ac:dyDescent="0.3">
      <c r="A1703" s="3">
        <v>42135</v>
      </c>
      <c r="B1703" s="22">
        <f>WEEKNUM(Flights[[#This Row],[Date]], 1)</f>
        <v>20</v>
      </c>
      <c r="C1703" s="22">
        <f>WEEKDAY(Flights[[#This Row],[Date]],1)</f>
        <v>2</v>
      </c>
      <c r="D1703" t="s">
        <v>509</v>
      </c>
      <c r="E1703" t="s">
        <v>1990</v>
      </c>
      <c r="F1703" t="s">
        <v>0</v>
      </c>
      <c r="G1703" t="s">
        <v>12</v>
      </c>
      <c r="H1703" t="str">
        <f>_xlfn.XLOOKUP(Flights[[#This Row],[Destination]], Airports!$A$2:$A$78, Airports!$D$2:$D$78)</f>
        <v>New York</v>
      </c>
      <c r="I1703" t="str" cm="1">
        <f t="array" ref="I1703">_xlfn.XLOOKUP(Flights[[#This Row],[Destination]],_xlfn._TRO_TRAILING( Airports!A:A),_xlfn._TRO_TRAILING( Airports!E:E), "Not found")</f>
        <v>NY</v>
      </c>
      <c r="J1703" s="1">
        <v>0.68055555555555558</v>
      </c>
      <c r="K1703" s="22">
        <f>HOUR(Flights[[#This Row],[Scheduled Departure]])</f>
        <v>16</v>
      </c>
      <c r="L1703" s="1">
        <v>0.68819444444444444</v>
      </c>
      <c r="M1703">
        <f>(L1703-J1703)*24*60</f>
        <v>10.999999999999961</v>
      </c>
      <c r="N1703" s="16">
        <f>Flights[[#This Row],[Length (min)]]/60</f>
        <v>5.8666666666666663</v>
      </c>
      <c r="O1703">
        <v>352</v>
      </c>
      <c r="P1703">
        <v>2475</v>
      </c>
      <c r="Q1703" s="18">
        <f>IFERROR(Flights[[#This Row],[Distance]]/Flights[[#This Row],[Length (hr)]], "")</f>
        <v>421.87500000000006</v>
      </c>
      <c r="R1703" s="1">
        <v>3.125E-2</v>
      </c>
      <c r="S1703" s="1" t="str">
        <f>IF(Flights[[#This Row],[Length (hr)]]&lt;2, "No meal", IF(Flights[[#This Row],[Length (hr)]]&lt;3.5, "Light meal", "Full meal"))</f>
        <v>Full meal</v>
      </c>
      <c r="T1703" s="1" t="str">
        <f>IF(AND(Flights[[#This Row],[Airline]]="US Airways", Flights[[#This Row],[Meal]]="Full Meal"), "Yes", "No")</f>
        <v>No</v>
      </c>
      <c r="U1703" s="1">
        <v>5.7638888888888892E-2</v>
      </c>
      <c r="V1703">
        <v>38</v>
      </c>
      <c r="W1703" s="1" t="str">
        <f>IF(Flights[[#This Row],[Arrival Delay]] = "", "Cancelled", IF(Flights[[#This Row],[Arrival Delay]]&gt;15, "Delayed", "On time"))</f>
        <v>Delayed</v>
      </c>
      <c r="X1703" t="str">
        <f>IF(Flights[[#This Row],[Status]]&lt;&gt;"Delayed","", IF(Flights[[#This Row],[Arrival Delay]]&gt;120, "Severe", IF(Flights[[#This Row],[Arrival Delay]]&gt;60, "Major", "Moderate")))</f>
        <v>Moderate</v>
      </c>
      <c r="Y1703" t="b">
        <v>0</v>
      </c>
      <c r="AA1703" t="str">
        <f>IF(OR(AND(Flights[[#This Row],[Status]]="Cancelled", Flights[[#This Row],[Cancellation Reason]]="Airline/Carrier"), Flights[[#This Row],[Delay Type]]="Severe"), "Yes", "No")</f>
        <v>No</v>
      </c>
    </row>
    <row r="1704" spans="1:27" x14ac:dyDescent="0.3">
      <c r="A1704" s="3">
        <v>42135</v>
      </c>
      <c r="B1704" s="22">
        <f>WEEKNUM(Flights[[#This Row],[Date]], 1)</f>
        <v>20</v>
      </c>
      <c r="C1704" s="22">
        <f>WEEKDAY(Flights[[#This Row],[Date]],1)</f>
        <v>2</v>
      </c>
      <c r="D1704" t="s">
        <v>515</v>
      </c>
      <c r="E1704" t="s">
        <v>1991</v>
      </c>
      <c r="F1704" t="s">
        <v>0</v>
      </c>
      <c r="G1704" t="s">
        <v>344</v>
      </c>
      <c r="H1704" t="str">
        <f>_xlfn.XLOOKUP(Flights[[#This Row],[Destination]], Airports!$A$2:$A$78, Airports!$D$2:$D$78)</f>
        <v>Seattle</v>
      </c>
      <c r="I1704" t="str" cm="1">
        <f t="array" ref="I1704">_xlfn.XLOOKUP(Flights[[#This Row],[Destination]],_xlfn._TRO_TRAILING( Airports!A:A),_xlfn._TRO_TRAILING( Airports!E:E), "Not found")</f>
        <v>WA</v>
      </c>
      <c r="J1704" s="1">
        <v>0.77083333333333337</v>
      </c>
      <c r="K1704" s="22">
        <f>HOUR(Flights[[#This Row],[Scheduled Departure]])</f>
        <v>18</v>
      </c>
      <c r="L1704" s="1">
        <v>0.77361111111111114</v>
      </c>
      <c r="M1704">
        <f>(L1704-J1704)*24*60</f>
        <v>3.9999999999999858</v>
      </c>
      <c r="N1704" s="16">
        <f>Flights[[#This Row],[Length (min)]]/60</f>
        <v>2.5166666666666666</v>
      </c>
      <c r="O1704">
        <v>151</v>
      </c>
      <c r="P1704">
        <v>954</v>
      </c>
      <c r="Q1704" s="18">
        <f>IFERROR(Flights[[#This Row],[Distance]]/Flights[[#This Row],[Length (hr)]], "")</f>
        <v>379.07284768211923</v>
      </c>
      <c r="R1704" s="1">
        <v>0.87777777777777777</v>
      </c>
      <c r="S1704" s="1" t="str">
        <f>IF(Flights[[#This Row],[Length (hr)]]&lt;2, "No meal", IF(Flights[[#This Row],[Length (hr)]]&lt;3.5, "Light meal", "Full meal"))</f>
        <v>Light meal</v>
      </c>
      <c r="T1704" s="1" t="str">
        <f>IF(AND(Flights[[#This Row],[Airline]]="US Airways", Flights[[#This Row],[Meal]]="Full Meal"), "Yes", "No")</f>
        <v>No</v>
      </c>
      <c r="U1704" s="1">
        <v>0.87847222222222221</v>
      </c>
      <c r="V1704">
        <v>1</v>
      </c>
      <c r="W1704" s="1" t="str">
        <f>IF(Flights[[#This Row],[Arrival Delay]] = "", "Cancelled", IF(Flights[[#This Row],[Arrival Delay]]&gt;15, "Delayed", "On time"))</f>
        <v>On time</v>
      </c>
      <c r="X1704" t="str">
        <f>IF(Flights[[#This Row],[Status]]&lt;&gt;"Delayed","", IF(Flights[[#This Row],[Arrival Delay]]&gt;120, "Severe", IF(Flights[[#This Row],[Arrival Delay]]&gt;60, "Major", "Moderate")))</f>
        <v/>
      </c>
      <c r="Y1704" t="b">
        <v>0</v>
      </c>
      <c r="AA1704" t="str">
        <f>IF(OR(AND(Flights[[#This Row],[Status]]="Cancelled", Flights[[#This Row],[Cancellation Reason]]="Airline/Carrier"), Flights[[#This Row],[Delay Type]]="Severe"), "Yes", "No")</f>
        <v>No</v>
      </c>
    </row>
    <row r="1705" spans="1:27" x14ac:dyDescent="0.3">
      <c r="A1705" s="3">
        <v>42135</v>
      </c>
      <c r="B1705" s="22">
        <f>WEEKNUM(Flights[[#This Row],[Date]], 1)</f>
        <v>20</v>
      </c>
      <c r="C1705" s="22">
        <f>WEEKDAY(Flights[[#This Row],[Date]],1)</f>
        <v>2</v>
      </c>
      <c r="D1705" t="s">
        <v>1027</v>
      </c>
      <c r="E1705" t="s">
        <v>1990</v>
      </c>
      <c r="F1705" t="s">
        <v>0</v>
      </c>
      <c r="G1705" t="s">
        <v>4</v>
      </c>
      <c r="H1705" t="str">
        <f>_xlfn.XLOOKUP(Flights[[#This Row],[Destination]], Airports!$A$2:$A$78, Airports!$D$2:$D$78)</f>
        <v>Chicago</v>
      </c>
      <c r="I1705" t="str" cm="1">
        <f t="array" ref="I1705">_xlfn.XLOOKUP(Flights[[#This Row],[Destination]],_xlfn._TRO_TRAILING( Airports!A:A),_xlfn._TRO_TRAILING( Airports!E:E), "Not found")</f>
        <v>IL</v>
      </c>
      <c r="J1705" s="1">
        <v>0.79236111111111107</v>
      </c>
      <c r="K1705" s="22">
        <f>HOUR(Flights[[#This Row],[Scheduled Departure]])</f>
        <v>19</v>
      </c>
      <c r="L1705" s="1">
        <v>0.80625000000000002</v>
      </c>
      <c r="M1705">
        <f>(L1705-J1705)*24*60</f>
        <v>20.000000000000089</v>
      </c>
      <c r="N1705" s="16">
        <f>Flights[[#This Row],[Length (min)]]/60</f>
        <v>3.8666666666666667</v>
      </c>
      <c r="O1705">
        <v>232</v>
      </c>
      <c r="P1705">
        <v>1744</v>
      </c>
      <c r="Q1705" s="18">
        <f>IFERROR(Flights[[#This Row],[Distance]]/Flights[[#This Row],[Length (hr)]], "")</f>
        <v>451.0344827586207</v>
      </c>
      <c r="R1705" s="1">
        <v>4.1666666666666664E-2</v>
      </c>
      <c r="S1705" s="1" t="str">
        <f>IF(Flights[[#This Row],[Length (hr)]]&lt;2, "No meal", IF(Flights[[#This Row],[Length (hr)]]&lt;3.5, "Light meal", "Full meal"))</f>
        <v>Full meal</v>
      </c>
      <c r="T1705" s="1" t="str">
        <f>IF(AND(Flights[[#This Row],[Airline]]="US Airways", Flights[[#This Row],[Meal]]="Full Meal"), "Yes", "No")</f>
        <v>No</v>
      </c>
      <c r="U1705" s="1">
        <v>5.0694444444444445E-2</v>
      </c>
      <c r="V1705">
        <v>13</v>
      </c>
      <c r="W1705" s="1" t="str">
        <f>IF(Flights[[#This Row],[Arrival Delay]] = "", "Cancelled", IF(Flights[[#This Row],[Arrival Delay]]&gt;15, "Delayed", "On time"))</f>
        <v>On time</v>
      </c>
      <c r="X1705" t="str">
        <f>IF(Flights[[#This Row],[Status]]&lt;&gt;"Delayed","", IF(Flights[[#This Row],[Arrival Delay]]&gt;120, "Severe", IF(Flights[[#This Row],[Arrival Delay]]&gt;60, "Major", "Moderate")))</f>
        <v/>
      </c>
      <c r="Y1705" t="b">
        <v>0</v>
      </c>
      <c r="AA1705" t="str">
        <f>IF(OR(AND(Flights[[#This Row],[Status]]="Cancelled", Flights[[#This Row],[Cancellation Reason]]="Airline/Carrier"), Flights[[#This Row],[Delay Type]]="Severe"), "Yes", "No")</f>
        <v>No</v>
      </c>
    </row>
    <row r="1706" spans="1:27" x14ac:dyDescent="0.3">
      <c r="A1706" s="3">
        <v>42135</v>
      </c>
      <c r="B1706" s="22">
        <f>WEEKNUM(Flights[[#This Row],[Date]], 1)</f>
        <v>20</v>
      </c>
      <c r="C1706" s="22">
        <f>WEEKDAY(Flights[[#This Row],[Date]],1)</f>
        <v>2</v>
      </c>
      <c r="D1706" t="s">
        <v>644</v>
      </c>
      <c r="E1706" t="s">
        <v>1994</v>
      </c>
      <c r="F1706" t="s">
        <v>0</v>
      </c>
      <c r="G1706" t="s">
        <v>283</v>
      </c>
      <c r="H1706" t="str">
        <f>_xlfn.XLOOKUP(Flights[[#This Row],[Destination]], Airports!$A$2:$A$78, Airports!$D$2:$D$78)</f>
        <v>Fresno</v>
      </c>
      <c r="I1706" t="str" cm="1">
        <f t="array" ref="I1706">_xlfn.XLOOKUP(Flights[[#This Row],[Destination]],_xlfn._TRO_TRAILING( Airports!A:A),_xlfn._TRO_TRAILING( Airports!E:E), "Not found")</f>
        <v>CA</v>
      </c>
      <c r="J1706" s="1">
        <v>0.84722222222222221</v>
      </c>
      <c r="K1706" s="22">
        <f>HOUR(Flights[[#This Row],[Scheduled Departure]])</f>
        <v>20</v>
      </c>
      <c r="L1706" s="1">
        <v>0.84722222222222221</v>
      </c>
      <c r="M1706">
        <f>(L1706-J1706)*24*60</f>
        <v>0</v>
      </c>
      <c r="N1706" s="16">
        <f>Flights[[#This Row],[Length (min)]]/60</f>
        <v>1</v>
      </c>
      <c r="O1706">
        <v>60</v>
      </c>
      <c r="P1706">
        <v>209</v>
      </c>
      <c r="Q1706" s="18">
        <f>IFERROR(Flights[[#This Row],[Distance]]/Flights[[#This Row],[Length (hr)]], "")</f>
        <v>209</v>
      </c>
      <c r="R1706" s="1">
        <v>0.88888888888888884</v>
      </c>
      <c r="S1706" s="1" t="str">
        <f>IF(Flights[[#This Row],[Length (hr)]]&lt;2, "No meal", IF(Flights[[#This Row],[Length (hr)]]&lt;3.5, "Light meal", "Full meal"))</f>
        <v>No meal</v>
      </c>
      <c r="T1706" s="1" t="str">
        <f>IF(AND(Flights[[#This Row],[Airline]]="US Airways", Flights[[#This Row],[Meal]]="Full Meal"), "Yes", "No")</f>
        <v>No</v>
      </c>
      <c r="U1706" s="1">
        <v>0.88888888888888884</v>
      </c>
      <c r="V1706">
        <v>0</v>
      </c>
      <c r="W1706" s="1" t="str">
        <f>IF(Flights[[#This Row],[Arrival Delay]] = "", "Cancelled", IF(Flights[[#This Row],[Arrival Delay]]&gt;15, "Delayed", "On time"))</f>
        <v>On time</v>
      </c>
      <c r="X1706" t="str">
        <f>IF(Flights[[#This Row],[Status]]&lt;&gt;"Delayed","", IF(Flights[[#This Row],[Arrival Delay]]&gt;120, "Severe", IF(Flights[[#This Row],[Arrival Delay]]&gt;60, "Major", "Moderate")))</f>
        <v/>
      </c>
      <c r="Y1706" t="b">
        <v>0</v>
      </c>
      <c r="AA1706" t="str">
        <f>IF(OR(AND(Flights[[#This Row],[Status]]="Cancelled", Flights[[#This Row],[Cancellation Reason]]="Airline/Carrier"), Flights[[#This Row],[Delay Type]]="Severe"), "Yes", "No")</f>
        <v>No</v>
      </c>
    </row>
    <row r="1707" spans="1:27" x14ac:dyDescent="0.3">
      <c r="A1707" s="3">
        <v>42135</v>
      </c>
      <c r="B1707" s="22">
        <f>WEEKNUM(Flights[[#This Row],[Date]], 1)</f>
        <v>20</v>
      </c>
      <c r="C1707" s="22">
        <f>WEEKDAY(Flights[[#This Row],[Date]],1)</f>
        <v>2</v>
      </c>
      <c r="D1707" t="s">
        <v>665</v>
      </c>
      <c r="E1707" t="s">
        <v>1989</v>
      </c>
      <c r="F1707" t="s">
        <v>0</v>
      </c>
      <c r="G1707" t="s">
        <v>13</v>
      </c>
      <c r="H1707" t="str">
        <f>_xlfn.XLOOKUP(Flights[[#This Row],[Destination]], Airports!$A$2:$A$78, Airports!$D$2:$D$78)</f>
        <v>Orlando</v>
      </c>
      <c r="I1707" t="str" cm="1">
        <f t="array" ref="I1707">_xlfn.XLOOKUP(Flights[[#This Row],[Destination]],_xlfn._TRO_TRAILING( Airports!A:A),_xlfn._TRO_TRAILING( Airports!E:E), "Not found")</f>
        <v>FL</v>
      </c>
      <c r="J1707" s="1">
        <v>0.92708333333333337</v>
      </c>
      <c r="K1707" s="22">
        <f>HOUR(Flights[[#This Row],[Scheduled Departure]])</f>
        <v>22</v>
      </c>
      <c r="L1707" s="1">
        <v>0.92569444444444449</v>
      </c>
      <c r="M1707">
        <f>(L1707-J1707)*24*60</f>
        <v>-1.9999999999999929</v>
      </c>
      <c r="N1707" s="16">
        <f>Flights[[#This Row],[Length (min)]]/60</f>
        <v>4.6500000000000004</v>
      </c>
      <c r="O1707">
        <v>279</v>
      </c>
      <c r="P1707">
        <v>2218</v>
      </c>
      <c r="Q1707" s="18">
        <f>IFERROR(Flights[[#This Row],[Distance]]/Flights[[#This Row],[Length (hr)]], "")</f>
        <v>476.98924731182791</v>
      </c>
      <c r="R1707" s="1">
        <v>0.24861111111111112</v>
      </c>
      <c r="S1707" s="1" t="str">
        <f>IF(Flights[[#This Row],[Length (hr)]]&lt;2, "No meal", IF(Flights[[#This Row],[Length (hr)]]&lt;3.5, "Light meal", "Full meal"))</f>
        <v>Full meal</v>
      </c>
      <c r="T1707" s="1" t="str">
        <f>IF(AND(Flights[[#This Row],[Airline]]="US Airways", Flights[[#This Row],[Meal]]="Full Meal"), "Yes", "No")</f>
        <v>No</v>
      </c>
      <c r="U1707" s="1">
        <v>0.24444444444444444</v>
      </c>
      <c r="V1707">
        <v>-6</v>
      </c>
      <c r="W1707" s="1" t="str">
        <f>IF(Flights[[#This Row],[Arrival Delay]] = "", "Cancelled", IF(Flights[[#This Row],[Arrival Delay]]&gt;15, "Delayed", "On time"))</f>
        <v>On time</v>
      </c>
      <c r="X1707" t="str">
        <f>IF(Flights[[#This Row],[Status]]&lt;&gt;"Delayed","", IF(Flights[[#This Row],[Arrival Delay]]&gt;120, "Severe", IF(Flights[[#This Row],[Arrival Delay]]&gt;60, "Major", "Moderate")))</f>
        <v/>
      </c>
      <c r="Y1707" t="b">
        <v>0</v>
      </c>
      <c r="AA1707" t="str">
        <f>IF(OR(AND(Flights[[#This Row],[Status]]="Cancelled", Flights[[#This Row],[Cancellation Reason]]="Airline/Carrier"), Flights[[#This Row],[Delay Type]]="Severe"), "Yes", "No")</f>
        <v>No</v>
      </c>
    </row>
    <row r="1708" spans="1:27" x14ac:dyDescent="0.3">
      <c r="A1708" s="3">
        <v>42136</v>
      </c>
      <c r="B1708" s="22">
        <f>WEEKNUM(Flights[[#This Row],[Date]], 1)</f>
        <v>20</v>
      </c>
      <c r="C1708" s="22">
        <f>WEEKDAY(Flights[[#This Row],[Date]],1)</f>
        <v>3</v>
      </c>
      <c r="D1708" t="s">
        <v>380</v>
      </c>
      <c r="E1708" t="s">
        <v>1991</v>
      </c>
      <c r="F1708" t="s">
        <v>0</v>
      </c>
      <c r="G1708" t="s">
        <v>344</v>
      </c>
      <c r="H1708" t="str">
        <f>_xlfn.XLOOKUP(Flights[[#This Row],[Destination]], Airports!$A$2:$A$78, Airports!$D$2:$D$78)</f>
        <v>Seattle</v>
      </c>
      <c r="I1708" t="str" cm="1">
        <f t="array" ref="I1708">_xlfn.XLOOKUP(Flights[[#This Row],[Destination]],_xlfn._TRO_TRAILING( Airports!A:A),_xlfn._TRO_TRAILING( Airports!E:E), "Not found")</f>
        <v>WA</v>
      </c>
      <c r="J1708" s="1">
        <v>0.25</v>
      </c>
      <c r="K1708" s="22">
        <f>HOUR(Flights[[#This Row],[Scheduled Departure]])</f>
        <v>6</v>
      </c>
      <c r="L1708" s="1">
        <v>0.24305555555555555</v>
      </c>
      <c r="M1708">
        <f>(L1708-J1708)*24*60</f>
        <v>-10.000000000000004</v>
      </c>
      <c r="N1708" s="16">
        <f>Flights[[#This Row],[Length (min)]]/60</f>
        <v>3.0166666666666666</v>
      </c>
      <c r="O1708">
        <v>181</v>
      </c>
      <c r="P1708">
        <v>954</v>
      </c>
      <c r="Q1708" s="18">
        <f>IFERROR(Flights[[#This Row],[Distance]]/Flights[[#This Row],[Length (hr)]], "")</f>
        <v>316.24309392265195</v>
      </c>
      <c r="R1708" s="1">
        <v>0.36458333333333331</v>
      </c>
      <c r="S1708" s="1" t="str">
        <f>IF(Flights[[#This Row],[Length (hr)]]&lt;2, "No meal", IF(Flights[[#This Row],[Length (hr)]]&lt;3.5, "Light meal", "Full meal"))</f>
        <v>Light meal</v>
      </c>
      <c r="T1708" s="1" t="str">
        <f>IF(AND(Flights[[#This Row],[Airline]]="US Airways", Flights[[#This Row],[Meal]]="Full Meal"), "Yes", "No")</f>
        <v>No</v>
      </c>
      <c r="U1708" s="1">
        <v>0.36875000000000002</v>
      </c>
      <c r="V1708">
        <v>6</v>
      </c>
      <c r="W1708" s="1" t="str">
        <f>IF(Flights[[#This Row],[Arrival Delay]] = "", "Cancelled", IF(Flights[[#This Row],[Arrival Delay]]&gt;15, "Delayed", "On time"))</f>
        <v>On time</v>
      </c>
      <c r="X1708" t="str">
        <f>IF(Flights[[#This Row],[Status]]&lt;&gt;"Delayed","", IF(Flights[[#This Row],[Arrival Delay]]&gt;120, "Severe", IF(Flights[[#This Row],[Arrival Delay]]&gt;60, "Major", "Moderate")))</f>
        <v/>
      </c>
      <c r="Y1708" t="b">
        <v>0</v>
      </c>
      <c r="AA1708" t="str">
        <f>IF(OR(AND(Flights[[#This Row],[Status]]="Cancelled", Flights[[#This Row],[Cancellation Reason]]="Airline/Carrier"), Flights[[#This Row],[Delay Type]]="Severe"), "Yes", "No")</f>
        <v>No</v>
      </c>
    </row>
    <row r="1709" spans="1:27" x14ac:dyDescent="0.3">
      <c r="A1709" s="3">
        <v>42136</v>
      </c>
      <c r="B1709" s="22">
        <f>WEEKNUM(Flights[[#This Row],[Date]], 1)</f>
        <v>20</v>
      </c>
      <c r="C1709" s="22">
        <f>WEEKDAY(Flights[[#This Row],[Date]],1)</f>
        <v>3</v>
      </c>
      <c r="D1709" t="s">
        <v>714</v>
      </c>
      <c r="E1709" t="s">
        <v>1995</v>
      </c>
      <c r="F1709" t="s">
        <v>0</v>
      </c>
      <c r="G1709" t="s">
        <v>340</v>
      </c>
      <c r="H1709" t="str">
        <f>_xlfn.XLOOKUP(Flights[[#This Row],[Destination]], Airports!$A$2:$A$78, Airports!$D$2:$D$78)</f>
        <v>San Antonio</v>
      </c>
      <c r="I1709" t="str" cm="1">
        <f t="array" ref="I1709">_xlfn.XLOOKUP(Flights[[#This Row],[Destination]],_xlfn._TRO_TRAILING( Airports!A:A),_xlfn._TRO_TRAILING( Airports!E:E), "Not found")</f>
        <v>TX</v>
      </c>
      <c r="J1709" s="1">
        <v>0.30902777777777779</v>
      </c>
      <c r="K1709" s="22">
        <f>HOUR(Flights[[#This Row],[Scheduled Departure]])</f>
        <v>7</v>
      </c>
      <c r="L1709" s="1">
        <v>0.30833333333333335</v>
      </c>
      <c r="M1709">
        <f>(L1709-J1709)*24*60</f>
        <v>-0.99999999999999645</v>
      </c>
      <c r="N1709" s="16">
        <f>Flights[[#This Row],[Length (min)]]/60</f>
        <v>2.6833333333333331</v>
      </c>
      <c r="O1709">
        <v>161</v>
      </c>
      <c r="P1709">
        <v>1211</v>
      </c>
      <c r="Q1709" s="18">
        <f>IFERROR(Flights[[#This Row],[Distance]]/Flights[[#This Row],[Length (hr)]], "")</f>
        <v>451.304347826087</v>
      </c>
      <c r="R1709" s="1">
        <v>0.50347222222222221</v>
      </c>
      <c r="S1709" s="1" t="str">
        <f>IF(Flights[[#This Row],[Length (hr)]]&lt;2, "No meal", IF(Flights[[#This Row],[Length (hr)]]&lt;3.5, "Light meal", "Full meal"))</f>
        <v>Light meal</v>
      </c>
      <c r="T1709" s="1" t="str">
        <f>IF(AND(Flights[[#This Row],[Airline]]="US Airways", Flights[[#This Row],[Meal]]="Full Meal"), "Yes", "No")</f>
        <v>No</v>
      </c>
      <c r="U1709" s="1">
        <v>0.50347222222222221</v>
      </c>
      <c r="V1709">
        <v>0</v>
      </c>
      <c r="W1709" s="1" t="str">
        <f>IF(Flights[[#This Row],[Arrival Delay]] = "", "Cancelled", IF(Flights[[#This Row],[Arrival Delay]]&gt;15, "Delayed", "On time"))</f>
        <v>On time</v>
      </c>
      <c r="X1709" t="str">
        <f>IF(Flights[[#This Row],[Status]]&lt;&gt;"Delayed","", IF(Flights[[#This Row],[Arrival Delay]]&gt;120, "Severe", IF(Flights[[#This Row],[Arrival Delay]]&gt;60, "Major", "Moderate")))</f>
        <v/>
      </c>
      <c r="Y1709" t="b">
        <v>0</v>
      </c>
      <c r="AA1709" t="str">
        <f>IF(OR(AND(Flights[[#This Row],[Status]]="Cancelled", Flights[[#This Row],[Cancellation Reason]]="Airline/Carrier"), Flights[[#This Row],[Delay Type]]="Severe"), "Yes", "No")</f>
        <v>No</v>
      </c>
    </row>
    <row r="1710" spans="1:27" x14ac:dyDescent="0.3">
      <c r="A1710" s="3">
        <v>42136</v>
      </c>
      <c r="B1710" s="22">
        <f>WEEKNUM(Flights[[#This Row],[Date]], 1)</f>
        <v>20</v>
      </c>
      <c r="C1710" s="22">
        <f>WEEKDAY(Flights[[#This Row],[Date]],1)</f>
        <v>3</v>
      </c>
      <c r="D1710" t="s">
        <v>406</v>
      </c>
      <c r="E1710" t="s">
        <v>1996</v>
      </c>
      <c r="F1710" t="s">
        <v>0</v>
      </c>
      <c r="G1710" t="s">
        <v>281</v>
      </c>
      <c r="H1710" t="str">
        <f>_xlfn.XLOOKUP(Flights[[#This Row],[Destination]], Airports!$A$2:$A$78, Airports!$D$2:$D$78)</f>
        <v>Newark</v>
      </c>
      <c r="I1710" t="str" cm="1">
        <f t="array" ref="I1710">_xlfn.XLOOKUP(Flights[[#This Row],[Destination]],_xlfn._TRO_TRAILING( Airports!A:A),_xlfn._TRO_TRAILING( Airports!E:E), "Not found")</f>
        <v>NJ</v>
      </c>
      <c r="J1710" s="1">
        <v>0.33680555555555558</v>
      </c>
      <c r="K1710" s="22">
        <f>HOUR(Flights[[#This Row],[Scheduled Departure]])</f>
        <v>8</v>
      </c>
      <c r="L1710" s="1">
        <v>0.33680555555555558</v>
      </c>
      <c r="M1710">
        <f>(L1710-J1710)*24*60</f>
        <v>0</v>
      </c>
      <c r="N1710" s="16">
        <f>Flights[[#This Row],[Length (min)]]/60</f>
        <v>4.7666666666666666</v>
      </c>
      <c r="O1710">
        <v>286</v>
      </c>
      <c r="P1710">
        <v>2454</v>
      </c>
      <c r="Q1710" s="18">
        <f>IFERROR(Flights[[#This Row],[Distance]]/Flights[[#This Row],[Length (hr)]], "")</f>
        <v>514.82517482517483</v>
      </c>
      <c r="R1710" s="1">
        <v>0.6875</v>
      </c>
      <c r="S1710" s="1" t="str">
        <f>IF(Flights[[#This Row],[Length (hr)]]&lt;2, "No meal", IF(Flights[[#This Row],[Length (hr)]]&lt;3.5, "Light meal", "Full meal"))</f>
        <v>Full meal</v>
      </c>
      <c r="T1710" s="1" t="str">
        <f>IF(AND(Flights[[#This Row],[Airline]]="US Airways", Flights[[#This Row],[Meal]]="Full Meal"), "Yes", "No")</f>
        <v>No</v>
      </c>
      <c r="U1710" s="1">
        <v>0.66041666666666665</v>
      </c>
      <c r="V1710">
        <v>-39</v>
      </c>
      <c r="W1710" s="1" t="str">
        <f>IF(Flights[[#This Row],[Arrival Delay]] = "", "Cancelled", IF(Flights[[#This Row],[Arrival Delay]]&gt;15, "Delayed", "On time"))</f>
        <v>On time</v>
      </c>
      <c r="X1710" t="str">
        <f>IF(Flights[[#This Row],[Status]]&lt;&gt;"Delayed","", IF(Flights[[#This Row],[Arrival Delay]]&gt;120, "Severe", IF(Flights[[#This Row],[Arrival Delay]]&gt;60, "Major", "Moderate")))</f>
        <v/>
      </c>
      <c r="Y1710" t="b">
        <v>0</v>
      </c>
      <c r="AA1710" t="str">
        <f>IF(OR(AND(Flights[[#This Row],[Status]]="Cancelled", Flights[[#This Row],[Cancellation Reason]]="Airline/Carrier"), Flights[[#This Row],[Delay Type]]="Severe"), "Yes", "No")</f>
        <v>No</v>
      </c>
    </row>
    <row r="1711" spans="1:27" x14ac:dyDescent="0.3">
      <c r="A1711" s="3">
        <v>42136</v>
      </c>
      <c r="B1711" s="22">
        <f>WEEKNUM(Flights[[#This Row],[Date]], 1)</f>
        <v>20</v>
      </c>
      <c r="C1711" s="22">
        <f>WEEKDAY(Flights[[#This Row],[Date]],1)</f>
        <v>3</v>
      </c>
      <c r="D1711" t="s">
        <v>1212</v>
      </c>
      <c r="E1711" t="s">
        <v>1995</v>
      </c>
      <c r="F1711" t="s">
        <v>0</v>
      </c>
      <c r="G1711" t="s">
        <v>7</v>
      </c>
      <c r="H1711" t="str">
        <f>_xlfn.XLOOKUP(Flights[[#This Row],[Destination]], Airports!$A$2:$A$78, Airports!$D$2:$D$78)</f>
        <v>Austin</v>
      </c>
      <c r="I1711" t="str" cm="1">
        <f t="array" ref="I1711">_xlfn.XLOOKUP(Flights[[#This Row],[Destination]],_xlfn._TRO_TRAILING( Airports!A:A),_xlfn._TRO_TRAILING( Airports!E:E), "Not found")</f>
        <v>TX</v>
      </c>
      <c r="J1711" s="1">
        <v>0.34375</v>
      </c>
      <c r="K1711" s="22">
        <f>HOUR(Flights[[#This Row],[Scheduled Departure]])</f>
        <v>8</v>
      </c>
      <c r="L1711" s="1">
        <v>0.34236111111111112</v>
      </c>
      <c r="M1711">
        <f>(L1711-J1711)*24*60</f>
        <v>-1.9999999999999929</v>
      </c>
      <c r="N1711" s="16">
        <f>Flights[[#This Row],[Length (min)]]/60</f>
        <v>2.9166666666666665</v>
      </c>
      <c r="O1711">
        <v>175</v>
      </c>
      <c r="P1711">
        <v>1242</v>
      </c>
      <c r="Q1711" s="18">
        <f>IFERROR(Flights[[#This Row],[Distance]]/Flights[[#This Row],[Length (hr)]], "")</f>
        <v>425.82857142857142</v>
      </c>
      <c r="R1711" s="1">
        <v>0.54861111111111116</v>
      </c>
      <c r="S1711" s="1" t="str">
        <f>IF(Flights[[#This Row],[Length (hr)]]&lt;2, "No meal", IF(Flights[[#This Row],[Length (hr)]]&lt;3.5, "Light meal", "Full meal"))</f>
        <v>Light meal</v>
      </c>
      <c r="T1711" s="1" t="str">
        <f>IF(AND(Flights[[#This Row],[Airline]]="US Airways", Flights[[#This Row],[Meal]]="Full Meal"), "Yes", "No")</f>
        <v>No</v>
      </c>
      <c r="U1711" s="1">
        <v>0.54722222222222228</v>
      </c>
      <c r="V1711">
        <v>-2</v>
      </c>
      <c r="W1711" s="1" t="str">
        <f>IF(Flights[[#This Row],[Arrival Delay]] = "", "Cancelled", IF(Flights[[#This Row],[Arrival Delay]]&gt;15, "Delayed", "On time"))</f>
        <v>On time</v>
      </c>
      <c r="X1711" t="str">
        <f>IF(Flights[[#This Row],[Status]]&lt;&gt;"Delayed","", IF(Flights[[#This Row],[Arrival Delay]]&gt;120, "Severe", IF(Flights[[#This Row],[Arrival Delay]]&gt;60, "Major", "Moderate")))</f>
        <v/>
      </c>
      <c r="Y1711" t="b">
        <v>0</v>
      </c>
      <c r="AA1711" t="str">
        <f>IF(OR(AND(Flights[[#This Row],[Status]]="Cancelled", Flights[[#This Row],[Cancellation Reason]]="Airline/Carrier"), Flights[[#This Row],[Delay Type]]="Severe"), "Yes", "No")</f>
        <v>No</v>
      </c>
    </row>
    <row r="1712" spans="1:27" x14ac:dyDescent="0.3">
      <c r="A1712" s="3">
        <v>42136</v>
      </c>
      <c r="B1712" s="22">
        <f>WEEKNUM(Flights[[#This Row],[Date]], 1)</f>
        <v>20</v>
      </c>
      <c r="C1712" s="22">
        <f>WEEKDAY(Flights[[#This Row],[Date]],1)</f>
        <v>3</v>
      </c>
      <c r="D1712" t="s">
        <v>1295</v>
      </c>
      <c r="E1712" t="s">
        <v>1995</v>
      </c>
      <c r="F1712" t="s">
        <v>0</v>
      </c>
      <c r="G1712" t="s">
        <v>15</v>
      </c>
      <c r="H1712" t="str">
        <f>_xlfn.XLOOKUP(Flights[[#This Row],[Destination]], Airports!$A$2:$A$78, Airports!$D$2:$D$78)</f>
        <v>Las Vegas</v>
      </c>
      <c r="I1712" t="str" cm="1">
        <f t="array" ref="I1712">_xlfn.XLOOKUP(Flights[[#This Row],[Destination]],_xlfn._TRO_TRAILING( Airports!A:A),_xlfn._TRO_TRAILING( Airports!E:E), "Not found")</f>
        <v>NV</v>
      </c>
      <c r="J1712" s="1">
        <v>0.38541666666666669</v>
      </c>
      <c r="K1712" s="22">
        <f>HOUR(Flights[[#This Row],[Scheduled Departure]])</f>
        <v>9</v>
      </c>
      <c r="L1712" s="1">
        <v>0.3840277777777778</v>
      </c>
      <c r="M1712">
        <f>(L1712-J1712)*24*60</f>
        <v>-1.9999999999999929</v>
      </c>
      <c r="N1712" s="16">
        <f>Flights[[#This Row],[Length (min)]]/60</f>
        <v>1.0666666666666667</v>
      </c>
      <c r="O1712">
        <v>64</v>
      </c>
      <c r="P1712">
        <v>236</v>
      </c>
      <c r="Q1712" s="18">
        <f>IFERROR(Flights[[#This Row],[Distance]]/Flights[[#This Row],[Length (hr)]], "")</f>
        <v>221.25</v>
      </c>
      <c r="R1712" s="1">
        <v>0.43055555555555558</v>
      </c>
      <c r="S1712" s="1" t="str">
        <f>IF(Flights[[#This Row],[Length (hr)]]&lt;2, "No meal", IF(Flights[[#This Row],[Length (hr)]]&lt;3.5, "Light meal", "Full meal"))</f>
        <v>No meal</v>
      </c>
      <c r="T1712" s="1" t="str">
        <f>IF(AND(Flights[[#This Row],[Airline]]="US Airways", Flights[[#This Row],[Meal]]="Full Meal"), "Yes", "No")</f>
        <v>No</v>
      </c>
      <c r="U1712" s="1">
        <v>0.4284722222222222</v>
      </c>
      <c r="V1712">
        <v>-3</v>
      </c>
      <c r="W1712" s="1" t="str">
        <f>IF(Flights[[#This Row],[Arrival Delay]] = "", "Cancelled", IF(Flights[[#This Row],[Arrival Delay]]&gt;15, "Delayed", "On time"))</f>
        <v>On time</v>
      </c>
      <c r="X1712" t="str">
        <f>IF(Flights[[#This Row],[Status]]&lt;&gt;"Delayed","", IF(Flights[[#This Row],[Arrival Delay]]&gt;120, "Severe", IF(Flights[[#This Row],[Arrival Delay]]&gt;60, "Major", "Moderate")))</f>
        <v/>
      </c>
      <c r="Y1712" t="b">
        <v>0</v>
      </c>
      <c r="AA1712" t="str">
        <f>IF(OR(AND(Flights[[#This Row],[Status]]="Cancelled", Flights[[#This Row],[Cancellation Reason]]="Airline/Carrier"), Flights[[#This Row],[Delay Type]]="Severe"), "Yes", "No")</f>
        <v>No</v>
      </c>
    </row>
    <row r="1713" spans="1:27" x14ac:dyDescent="0.3">
      <c r="A1713" s="3">
        <v>42136</v>
      </c>
      <c r="B1713" s="22">
        <f>WEEKNUM(Flights[[#This Row],[Date]], 1)</f>
        <v>20</v>
      </c>
      <c r="C1713" s="22">
        <f>WEEKDAY(Flights[[#This Row],[Date]],1)</f>
        <v>3</v>
      </c>
      <c r="D1713" t="s">
        <v>1309</v>
      </c>
      <c r="E1713" t="s">
        <v>1995</v>
      </c>
      <c r="F1713" t="s">
        <v>0</v>
      </c>
      <c r="G1713" t="s">
        <v>273</v>
      </c>
      <c r="H1713" t="str">
        <f>_xlfn.XLOOKUP(Flights[[#This Row],[Destination]], Airports!$A$2:$A$78, Airports!$D$2:$D$78)</f>
        <v>Denver</v>
      </c>
      <c r="I1713" t="str" cm="1">
        <f t="array" ref="I1713">_xlfn.XLOOKUP(Flights[[#This Row],[Destination]],_xlfn._TRO_TRAILING( Airports!A:A),_xlfn._TRO_TRAILING( Airports!E:E), "Not found")</f>
        <v>CO</v>
      </c>
      <c r="J1713" s="1">
        <v>0.54513888888888884</v>
      </c>
      <c r="K1713" s="22">
        <f>HOUR(Flights[[#This Row],[Scheduled Departure]])</f>
        <v>13</v>
      </c>
      <c r="L1713" s="1">
        <v>0.55833333333333335</v>
      </c>
      <c r="M1713">
        <f>(L1713-J1713)*24*60</f>
        <v>19.000000000000092</v>
      </c>
      <c r="N1713" s="16">
        <f>Flights[[#This Row],[Length (min)]]/60</f>
        <v>2.1666666666666665</v>
      </c>
      <c r="O1713">
        <v>130</v>
      </c>
      <c r="P1713">
        <v>862</v>
      </c>
      <c r="Q1713" s="18">
        <f>IFERROR(Flights[[#This Row],[Distance]]/Flights[[#This Row],[Length (hr)]], "")</f>
        <v>397.84615384615387</v>
      </c>
      <c r="R1713" s="1">
        <v>0.68402777777777779</v>
      </c>
      <c r="S1713" s="1" t="str">
        <f>IF(Flights[[#This Row],[Length (hr)]]&lt;2, "No meal", IF(Flights[[#This Row],[Length (hr)]]&lt;3.5, "Light meal", "Full meal"))</f>
        <v>Light meal</v>
      </c>
      <c r="T1713" s="1" t="str">
        <f>IF(AND(Flights[[#This Row],[Airline]]="US Airways", Flights[[#This Row],[Meal]]="Full Meal"), "Yes", "No")</f>
        <v>No</v>
      </c>
      <c r="U1713" s="1">
        <v>0.69027777777777777</v>
      </c>
      <c r="V1713">
        <v>9</v>
      </c>
      <c r="W1713" s="1" t="str">
        <f>IF(Flights[[#This Row],[Arrival Delay]] = "", "Cancelled", IF(Flights[[#This Row],[Arrival Delay]]&gt;15, "Delayed", "On time"))</f>
        <v>On time</v>
      </c>
      <c r="X1713" t="str">
        <f>IF(Flights[[#This Row],[Status]]&lt;&gt;"Delayed","", IF(Flights[[#This Row],[Arrival Delay]]&gt;120, "Severe", IF(Flights[[#This Row],[Arrival Delay]]&gt;60, "Major", "Moderate")))</f>
        <v/>
      </c>
      <c r="Y1713" t="b">
        <v>0</v>
      </c>
      <c r="AA1713" t="str">
        <f>IF(OR(AND(Flights[[#This Row],[Status]]="Cancelled", Flights[[#This Row],[Cancellation Reason]]="Airline/Carrier"), Flights[[#This Row],[Delay Type]]="Severe"), "Yes", "No")</f>
        <v>No</v>
      </c>
    </row>
    <row r="1714" spans="1:27" x14ac:dyDescent="0.3">
      <c r="A1714" s="3">
        <v>42136</v>
      </c>
      <c r="B1714" s="22">
        <f>WEEKNUM(Flights[[#This Row],[Date]], 1)</f>
        <v>20</v>
      </c>
      <c r="C1714" s="22">
        <f>WEEKDAY(Flights[[#This Row],[Date]],1)</f>
        <v>3</v>
      </c>
      <c r="D1714" t="s">
        <v>1090</v>
      </c>
      <c r="E1714" t="s">
        <v>1994</v>
      </c>
      <c r="F1714" t="s">
        <v>0</v>
      </c>
      <c r="G1714" t="s">
        <v>347</v>
      </c>
      <c r="H1714" t="str">
        <f>_xlfn.XLOOKUP(Flights[[#This Row],[Destination]], Airports!$A$2:$A$78, Airports!$D$2:$D$78)</f>
        <v>San Jose</v>
      </c>
      <c r="I1714" t="str" cm="1">
        <f t="array" ref="I1714">_xlfn.XLOOKUP(Flights[[#This Row],[Destination]],_xlfn._TRO_TRAILING( Airports!A:A),_xlfn._TRO_TRAILING( Airports!E:E), "Not found")</f>
        <v>CA</v>
      </c>
      <c r="J1714" s="1">
        <v>0.54861111111111116</v>
      </c>
      <c r="K1714" s="22">
        <f>HOUR(Flights[[#This Row],[Scheduled Departure]])</f>
        <v>13</v>
      </c>
      <c r="L1714" s="1">
        <v>0.5444444444444444</v>
      </c>
      <c r="M1714">
        <f>(L1714-J1714)*24*60</f>
        <v>-6.0000000000001386</v>
      </c>
      <c r="N1714" s="16">
        <f>Flights[[#This Row],[Length (min)]]/60</f>
        <v>1.3333333333333333</v>
      </c>
      <c r="O1714">
        <v>80</v>
      </c>
      <c r="P1714">
        <v>308</v>
      </c>
      <c r="Q1714" s="18">
        <f>IFERROR(Flights[[#This Row],[Distance]]/Flights[[#This Row],[Length (hr)]], "")</f>
        <v>231</v>
      </c>
      <c r="R1714" s="1">
        <v>0.59930555555555554</v>
      </c>
      <c r="S1714" s="1" t="str">
        <f>IF(Flights[[#This Row],[Length (hr)]]&lt;2, "No meal", IF(Flights[[#This Row],[Length (hr)]]&lt;3.5, "Light meal", "Full meal"))</f>
        <v>No meal</v>
      </c>
      <c r="T1714" s="1" t="str">
        <f>IF(AND(Flights[[#This Row],[Airline]]="US Airways", Flights[[#This Row],[Meal]]="Full Meal"), "Yes", "No")</f>
        <v>No</v>
      </c>
      <c r="U1714" s="1">
        <v>0.6</v>
      </c>
      <c r="V1714">
        <v>1</v>
      </c>
      <c r="W1714" s="1" t="str">
        <f>IF(Flights[[#This Row],[Arrival Delay]] = "", "Cancelled", IF(Flights[[#This Row],[Arrival Delay]]&gt;15, "Delayed", "On time"))</f>
        <v>On time</v>
      </c>
      <c r="X1714" t="str">
        <f>IF(Flights[[#This Row],[Status]]&lt;&gt;"Delayed","", IF(Flights[[#This Row],[Arrival Delay]]&gt;120, "Severe", IF(Flights[[#This Row],[Arrival Delay]]&gt;60, "Major", "Moderate")))</f>
        <v/>
      </c>
      <c r="Y1714" t="b">
        <v>0</v>
      </c>
      <c r="AA1714" t="str">
        <f>IF(OR(AND(Flights[[#This Row],[Status]]="Cancelled", Flights[[#This Row],[Cancellation Reason]]="Airline/Carrier"), Flights[[#This Row],[Delay Type]]="Severe"), "Yes", "No")</f>
        <v>No</v>
      </c>
    </row>
    <row r="1715" spans="1:27" x14ac:dyDescent="0.3">
      <c r="A1715" s="3">
        <v>42136</v>
      </c>
      <c r="B1715" s="22">
        <f>WEEKNUM(Flights[[#This Row],[Date]], 1)</f>
        <v>20</v>
      </c>
      <c r="C1715" s="22">
        <f>WEEKDAY(Flights[[#This Row],[Date]],1)</f>
        <v>3</v>
      </c>
      <c r="D1715" t="s">
        <v>989</v>
      </c>
      <c r="E1715" t="s">
        <v>1990</v>
      </c>
      <c r="F1715" t="s">
        <v>0</v>
      </c>
      <c r="G1715" t="s">
        <v>293</v>
      </c>
      <c r="H1715" t="str">
        <f>_xlfn.XLOOKUP(Flights[[#This Row],[Destination]], Airports!$A$2:$A$78, Airports!$D$2:$D$78)</f>
        <v>Houston</v>
      </c>
      <c r="I1715" t="str" cm="1">
        <f t="array" ref="I1715">_xlfn.XLOOKUP(Flights[[#This Row],[Destination]],_xlfn._TRO_TRAILING( Airports!A:A),_xlfn._TRO_TRAILING( Airports!E:E), "Not found")</f>
        <v>TX</v>
      </c>
      <c r="J1715" s="1">
        <v>0.60416666666666663</v>
      </c>
      <c r="K1715" s="22">
        <f>HOUR(Flights[[#This Row],[Scheduled Departure]])</f>
        <v>14</v>
      </c>
      <c r="L1715" s="1">
        <v>0.60486111111111107</v>
      </c>
      <c r="M1715">
        <f>(L1715-J1715)*24*60</f>
        <v>0.99999999999999645</v>
      </c>
      <c r="N1715" s="16">
        <f>Flights[[#This Row],[Length (min)]]/60</f>
        <v>3.2333333333333334</v>
      </c>
      <c r="O1715">
        <v>194</v>
      </c>
      <c r="P1715">
        <v>1379</v>
      </c>
      <c r="Q1715" s="18">
        <f>IFERROR(Flights[[#This Row],[Distance]]/Flights[[#This Row],[Length (hr)]], "")</f>
        <v>426.49484536082474</v>
      </c>
      <c r="R1715" s="1">
        <v>0.81874999999999998</v>
      </c>
      <c r="S1715" s="1" t="str">
        <f>IF(Flights[[#This Row],[Length (hr)]]&lt;2, "No meal", IF(Flights[[#This Row],[Length (hr)]]&lt;3.5, "Light meal", "Full meal"))</f>
        <v>Light meal</v>
      </c>
      <c r="T1715" s="1" t="str">
        <f>IF(AND(Flights[[#This Row],[Airline]]="US Airways", Flights[[#This Row],[Meal]]="Full Meal"), "Yes", "No")</f>
        <v>No</v>
      </c>
      <c r="U1715" s="1">
        <v>0.82291666666666663</v>
      </c>
      <c r="V1715">
        <v>6</v>
      </c>
      <c r="W1715" s="1" t="str">
        <f>IF(Flights[[#This Row],[Arrival Delay]] = "", "Cancelled", IF(Flights[[#This Row],[Arrival Delay]]&gt;15, "Delayed", "On time"))</f>
        <v>On time</v>
      </c>
      <c r="X1715" t="str">
        <f>IF(Flights[[#This Row],[Status]]&lt;&gt;"Delayed","", IF(Flights[[#This Row],[Arrival Delay]]&gt;120, "Severe", IF(Flights[[#This Row],[Arrival Delay]]&gt;60, "Major", "Moderate")))</f>
        <v/>
      </c>
      <c r="Y1715" t="b">
        <v>0</v>
      </c>
      <c r="AA1715" t="str">
        <f>IF(OR(AND(Flights[[#This Row],[Status]]="Cancelled", Flights[[#This Row],[Cancellation Reason]]="Airline/Carrier"), Flights[[#This Row],[Delay Type]]="Severe"), "Yes", "No")</f>
        <v>No</v>
      </c>
    </row>
    <row r="1716" spans="1:27" x14ac:dyDescent="0.3">
      <c r="A1716" s="3">
        <v>42136</v>
      </c>
      <c r="B1716" s="22">
        <f>WEEKNUM(Flights[[#This Row],[Date]], 1)</f>
        <v>20</v>
      </c>
      <c r="C1716" s="22">
        <f>WEEKDAY(Flights[[#This Row],[Date]],1)</f>
        <v>3</v>
      </c>
      <c r="D1716" t="s">
        <v>1239</v>
      </c>
      <c r="E1716" t="s">
        <v>1994</v>
      </c>
      <c r="F1716" t="s">
        <v>0</v>
      </c>
      <c r="G1716" t="s">
        <v>349</v>
      </c>
      <c r="H1716" t="str">
        <f>_xlfn.XLOOKUP(Flights[[#This Row],[Destination]], Airports!$A$2:$A$78, Airports!$D$2:$D$78)</f>
        <v>Salt Lake City</v>
      </c>
      <c r="I1716" t="str" cm="1">
        <f t="array" ref="I1716">_xlfn.XLOOKUP(Flights[[#This Row],[Destination]],_xlfn._TRO_TRAILING( Airports!A:A),_xlfn._TRO_TRAILING( Airports!E:E), "Not found")</f>
        <v>UT</v>
      </c>
      <c r="J1716" s="1">
        <v>0.64583333333333337</v>
      </c>
      <c r="K1716" s="22">
        <f>HOUR(Flights[[#This Row],[Scheduled Departure]])</f>
        <v>15</v>
      </c>
      <c r="L1716" s="1">
        <v>0.64583333333333337</v>
      </c>
      <c r="M1716">
        <f>(L1716-J1716)*24*60</f>
        <v>0</v>
      </c>
      <c r="N1716" s="16">
        <f>Flights[[#This Row],[Length (min)]]/60</f>
        <v>2.1666666666666665</v>
      </c>
      <c r="O1716">
        <v>130</v>
      </c>
      <c r="P1716">
        <v>590</v>
      </c>
      <c r="Q1716" s="18">
        <f>IFERROR(Flights[[#This Row],[Distance]]/Flights[[#This Row],[Length (hr)]], "")</f>
        <v>272.30769230769232</v>
      </c>
      <c r="R1716" s="1">
        <v>0.7631944444444444</v>
      </c>
      <c r="S1716" s="1" t="str">
        <f>IF(Flights[[#This Row],[Length (hr)]]&lt;2, "No meal", IF(Flights[[#This Row],[Length (hr)]]&lt;3.5, "Light meal", "Full meal"))</f>
        <v>Light meal</v>
      </c>
      <c r="T1716" s="1" t="str">
        <f>IF(AND(Flights[[#This Row],[Airline]]="US Airways", Flights[[#This Row],[Meal]]="Full Meal"), "Yes", "No")</f>
        <v>No</v>
      </c>
      <c r="U1716" s="1">
        <v>0.77777777777777779</v>
      </c>
      <c r="V1716">
        <v>21</v>
      </c>
      <c r="W1716" s="1" t="str">
        <f>IF(Flights[[#This Row],[Arrival Delay]] = "", "Cancelled", IF(Flights[[#This Row],[Arrival Delay]]&gt;15, "Delayed", "On time"))</f>
        <v>Delayed</v>
      </c>
      <c r="X1716" t="str">
        <f>IF(Flights[[#This Row],[Status]]&lt;&gt;"Delayed","", IF(Flights[[#This Row],[Arrival Delay]]&gt;120, "Severe", IF(Flights[[#This Row],[Arrival Delay]]&gt;60, "Major", "Moderate")))</f>
        <v>Moderate</v>
      </c>
      <c r="Y1716" t="b">
        <v>0</v>
      </c>
      <c r="AA1716" t="str">
        <f>IF(OR(AND(Flights[[#This Row],[Status]]="Cancelled", Flights[[#This Row],[Cancellation Reason]]="Airline/Carrier"), Flights[[#This Row],[Delay Type]]="Severe"), "Yes", "No")</f>
        <v>No</v>
      </c>
    </row>
    <row r="1717" spans="1:27" x14ac:dyDescent="0.3">
      <c r="A1717" s="3">
        <v>42136</v>
      </c>
      <c r="B1717" s="22">
        <f>WEEKNUM(Flights[[#This Row],[Date]], 1)</f>
        <v>20</v>
      </c>
      <c r="C1717" s="22">
        <f>WEEKDAY(Flights[[#This Row],[Date]],1)</f>
        <v>3</v>
      </c>
      <c r="D1717" t="s">
        <v>649</v>
      </c>
      <c r="E1717" t="s">
        <v>1993</v>
      </c>
      <c r="F1717" t="s">
        <v>0</v>
      </c>
      <c r="G1717" t="s">
        <v>285</v>
      </c>
      <c r="H1717" t="str">
        <f>_xlfn.XLOOKUP(Flights[[#This Row],[Destination]], Airports!$A$2:$A$78, Airports!$D$2:$D$78)</f>
        <v>Fort Lauderdale</v>
      </c>
      <c r="I1717" t="str" cm="1">
        <f t="array" ref="I1717">_xlfn.XLOOKUP(Flights[[#This Row],[Destination]],_xlfn._TRO_TRAILING( Airports!A:A),_xlfn._TRO_TRAILING( Airports!E:E), "Not found")</f>
        <v>FL</v>
      </c>
      <c r="J1717" s="1">
        <v>0.87152777777777779</v>
      </c>
      <c r="K1717" s="22">
        <f>HOUR(Flights[[#This Row],[Scheduled Departure]])</f>
        <v>20</v>
      </c>
      <c r="L1717" s="1">
        <v>0.87638888888888888</v>
      </c>
      <c r="M1717">
        <f>(L1717-J1717)*24*60</f>
        <v>6.9999999999999751</v>
      </c>
      <c r="N1717" s="16">
        <f>Flights[[#This Row],[Length (min)]]/60</f>
        <v>4.9000000000000004</v>
      </c>
      <c r="O1717">
        <v>294</v>
      </c>
      <c r="P1717">
        <v>2343</v>
      </c>
      <c r="Q1717" s="18">
        <f>IFERROR(Flights[[#This Row],[Distance]]/Flights[[#This Row],[Length (hr)]], "")</f>
        <v>478.16326530612241</v>
      </c>
      <c r="R1717" s="1">
        <v>0.19722222222222222</v>
      </c>
      <c r="S1717" s="1" t="str">
        <f>IF(Flights[[#This Row],[Length (hr)]]&lt;2, "No meal", IF(Flights[[#This Row],[Length (hr)]]&lt;3.5, "Light meal", "Full meal"))</f>
        <v>Full meal</v>
      </c>
      <c r="T1717" s="1" t="str">
        <f>IF(AND(Flights[[#This Row],[Airline]]="US Airways", Flights[[#This Row],[Meal]]="Full Meal"), "Yes", "No")</f>
        <v>No</v>
      </c>
      <c r="U1717" s="1">
        <v>0.20555555555555555</v>
      </c>
      <c r="V1717">
        <v>12</v>
      </c>
      <c r="W1717" s="1" t="str">
        <f>IF(Flights[[#This Row],[Arrival Delay]] = "", "Cancelled", IF(Flights[[#This Row],[Arrival Delay]]&gt;15, "Delayed", "On time"))</f>
        <v>On time</v>
      </c>
      <c r="X1717" t="str">
        <f>IF(Flights[[#This Row],[Status]]&lt;&gt;"Delayed","", IF(Flights[[#This Row],[Arrival Delay]]&gt;120, "Severe", IF(Flights[[#This Row],[Arrival Delay]]&gt;60, "Major", "Moderate")))</f>
        <v/>
      </c>
      <c r="Y1717" t="b">
        <v>0</v>
      </c>
      <c r="AA1717" t="str">
        <f>IF(OR(AND(Flights[[#This Row],[Status]]="Cancelled", Flights[[#This Row],[Cancellation Reason]]="Airline/Carrier"), Flights[[#This Row],[Delay Type]]="Severe"), "Yes", "No")</f>
        <v>No</v>
      </c>
    </row>
    <row r="1718" spans="1:27" x14ac:dyDescent="0.3">
      <c r="A1718" s="3">
        <v>42136</v>
      </c>
      <c r="B1718" s="22">
        <f>WEEKNUM(Flights[[#This Row],[Date]], 1)</f>
        <v>20</v>
      </c>
      <c r="C1718" s="22">
        <f>WEEKDAY(Flights[[#This Row],[Date]],1)</f>
        <v>3</v>
      </c>
      <c r="D1718" t="s">
        <v>1343</v>
      </c>
      <c r="E1718" t="s">
        <v>1995</v>
      </c>
      <c r="F1718" t="s">
        <v>0</v>
      </c>
      <c r="G1718" t="s">
        <v>246</v>
      </c>
      <c r="H1718" t="str">
        <f>_xlfn.XLOOKUP(Flights[[#This Row],[Destination]], Airports!$A$2:$A$78, Airports!$D$2:$D$78)</f>
        <v>Albuquerque</v>
      </c>
      <c r="I1718" t="str" cm="1">
        <f t="array" ref="I1718">_xlfn.XLOOKUP(Flights[[#This Row],[Destination]],_xlfn._TRO_TRAILING( Airports!A:A),_xlfn._TRO_TRAILING( Airports!E:E), "Not found")</f>
        <v>NM</v>
      </c>
      <c r="J1718" s="1">
        <v>0.91666666666666663</v>
      </c>
      <c r="K1718" s="22">
        <f>HOUR(Flights[[#This Row],[Scheduled Departure]])</f>
        <v>22</v>
      </c>
      <c r="L1718" s="1">
        <v>0.92361111111111116</v>
      </c>
      <c r="M1718">
        <f>(L1718-J1718)*24*60</f>
        <v>10.000000000000124</v>
      </c>
      <c r="N1718" s="16">
        <f>Flights[[#This Row],[Length (min)]]/60</f>
        <v>1.6166666666666667</v>
      </c>
      <c r="O1718">
        <v>97</v>
      </c>
      <c r="P1718">
        <v>677</v>
      </c>
      <c r="Q1718" s="18">
        <f>IFERROR(Flights[[#This Row],[Distance]]/Flights[[#This Row],[Length (hr)]], "")</f>
        <v>418.76288659793812</v>
      </c>
      <c r="R1718" s="1">
        <v>3.125E-2</v>
      </c>
      <c r="S1718" s="1" t="str">
        <f>IF(Flights[[#This Row],[Length (hr)]]&lt;2, "No meal", IF(Flights[[#This Row],[Length (hr)]]&lt;3.5, "Light meal", "Full meal"))</f>
        <v>No meal</v>
      </c>
      <c r="T1718" s="1" t="str">
        <f>IF(AND(Flights[[#This Row],[Airline]]="US Airways", Flights[[#This Row],[Meal]]="Full Meal"), "Yes", "No")</f>
        <v>No</v>
      </c>
      <c r="U1718" s="1">
        <v>3.2638888888888891E-2</v>
      </c>
      <c r="V1718">
        <v>2</v>
      </c>
      <c r="W1718" s="1" t="str">
        <f>IF(Flights[[#This Row],[Arrival Delay]] = "", "Cancelled", IF(Flights[[#This Row],[Arrival Delay]]&gt;15, "Delayed", "On time"))</f>
        <v>On time</v>
      </c>
      <c r="X1718" t="str">
        <f>IF(Flights[[#This Row],[Status]]&lt;&gt;"Delayed","", IF(Flights[[#This Row],[Arrival Delay]]&gt;120, "Severe", IF(Flights[[#This Row],[Arrival Delay]]&gt;60, "Major", "Moderate")))</f>
        <v/>
      </c>
      <c r="Y1718" t="b">
        <v>0</v>
      </c>
      <c r="AA1718" t="str">
        <f>IF(OR(AND(Flights[[#This Row],[Status]]="Cancelled", Flights[[#This Row],[Cancellation Reason]]="Airline/Carrier"), Flights[[#This Row],[Delay Type]]="Severe"), "Yes", "No")</f>
        <v>No</v>
      </c>
    </row>
    <row r="1719" spans="1:27" x14ac:dyDescent="0.3">
      <c r="A1719" s="3">
        <v>42136</v>
      </c>
      <c r="B1719" s="22">
        <f>WEEKNUM(Flights[[#This Row],[Date]], 1)</f>
        <v>20</v>
      </c>
      <c r="C1719" s="22">
        <f>WEEKDAY(Flights[[#This Row],[Date]],1)</f>
        <v>3</v>
      </c>
      <c r="D1719" t="s">
        <v>1103</v>
      </c>
      <c r="E1719" t="s">
        <v>1989</v>
      </c>
      <c r="F1719" t="s">
        <v>0</v>
      </c>
      <c r="G1719" t="s">
        <v>23</v>
      </c>
      <c r="H1719" t="str">
        <f>_xlfn.XLOOKUP(Flights[[#This Row],[Destination]], Airports!$A$2:$A$78, Airports!$D$2:$D$78)</f>
        <v>Indianapolis</v>
      </c>
      <c r="I1719" t="str" cm="1">
        <f t="array" ref="I1719">_xlfn.XLOOKUP(Flights[[#This Row],[Destination]],_xlfn._TRO_TRAILING( Airports!A:A),_xlfn._TRO_TRAILING( Airports!E:E), "Not found")</f>
        <v>IN</v>
      </c>
      <c r="J1719" s="1">
        <v>0.98958333333333337</v>
      </c>
      <c r="K1719" s="22">
        <f>HOUR(Flights[[#This Row],[Scheduled Departure]])</f>
        <v>23</v>
      </c>
      <c r="L1719" s="1">
        <v>0.98750000000000004</v>
      </c>
      <c r="M1719">
        <f>(L1719-J1719)*24*60</f>
        <v>-2.9999999999999893</v>
      </c>
      <c r="N1719" s="16">
        <f>Flights[[#This Row],[Length (min)]]/60</f>
        <v>3.7</v>
      </c>
      <c r="O1719">
        <v>222</v>
      </c>
      <c r="P1719">
        <v>1814</v>
      </c>
      <c r="Q1719" s="18">
        <f>IFERROR(Flights[[#This Row],[Distance]]/Flights[[#This Row],[Length (hr)]], "")</f>
        <v>490.27027027027026</v>
      </c>
      <c r="R1719" s="1">
        <v>0.28125</v>
      </c>
      <c r="S1719" s="1" t="str">
        <f>IF(Flights[[#This Row],[Length (hr)]]&lt;2, "No meal", IF(Flights[[#This Row],[Length (hr)]]&lt;3.5, "Light meal", "Full meal"))</f>
        <v>Full meal</v>
      </c>
      <c r="T1719" s="1" t="str">
        <f>IF(AND(Flights[[#This Row],[Airline]]="US Airways", Flights[[#This Row],[Meal]]="Full Meal"), "Yes", "No")</f>
        <v>No</v>
      </c>
      <c r="U1719" s="1">
        <v>0.26666666666666666</v>
      </c>
      <c r="V1719">
        <v>-21</v>
      </c>
      <c r="W1719" s="1" t="str">
        <f>IF(Flights[[#This Row],[Arrival Delay]] = "", "Cancelled", IF(Flights[[#This Row],[Arrival Delay]]&gt;15, "Delayed", "On time"))</f>
        <v>On time</v>
      </c>
      <c r="X1719" t="str">
        <f>IF(Flights[[#This Row],[Status]]&lt;&gt;"Delayed","", IF(Flights[[#This Row],[Arrival Delay]]&gt;120, "Severe", IF(Flights[[#This Row],[Arrival Delay]]&gt;60, "Major", "Moderate")))</f>
        <v/>
      </c>
      <c r="Y1719" t="b">
        <v>0</v>
      </c>
      <c r="AA1719" t="str">
        <f>IF(OR(AND(Flights[[#This Row],[Status]]="Cancelled", Flights[[#This Row],[Cancellation Reason]]="Airline/Carrier"), Flights[[#This Row],[Delay Type]]="Severe"), "Yes", "No")</f>
        <v>No</v>
      </c>
    </row>
    <row r="1720" spans="1:27" x14ac:dyDescent="0.3">
      <c r="A1720" s="3">
        <v>42137</v>
      </c>
      <c r="B1720" s="22">
        <f>WEEKNUM(Flights[[#This Row],[Date]], 1)</f>
        <v>20</v>
      </c>
      <c r="C1720" s="22">
        <f>WEEKDAY(Flights[[#This Row],[Date]],1)</f>
        <v>4</v>
      </c>
      <c r="D1720" t="s">
        <v>34</v>
      </c>
      <c r="E1720" t="s">
        <v>1987</v>
      </c>
      <c r="F1720" t="s">
        <v>0</v>
      </c>
      <c r="G1720" t="s">
        <v>2</v>
      </c>
      <c r="H1720" t="str">
        <f>_xlfn.XLOOKUP(Flights[[#This Row],[Destination]], Airports!$A$2:$A$78, Airports!$D$2:$D$78)</f>
        <v>Miami</v>
      </c>
      <c r="I1720" t="str" cm="1">
        <f t="array" ref="I1720">_xlfn.XLOOKUP(Flights[[#This Row],[Destination]],_xlfn._TRO_TRAILING( Airports!A:A),_xlfn._TRO_TRAILING( Airports!E:E), "Not found")</f>
        <v>FL</v>
      </c>
      <c r="J1720" s="1">
        <v>4.5138888888888888E-2</v>
      </c>
      <c r="K1720" s="22">
        <f>HOUR(Flights[[#This Row],[Scheduled Departure]])</f>
        <v>1</v>
      </c>
      <c r="L1720" s="1">
        <v>4.0972222222222222E-2</v>
      </c>
      <c r="M1720">
        <f>(L1720-J1720)*24*60</f>
        <v>-5.9999999999999982</v>
      </c>
      <c r="N1720" s="16">
        <f>Flights[[#This Row],[Length (min)]]/60</f>
        <v>5.2</v>
      </c>
      <c r="O1720">
        <v>312</v>
      </c>
      <c r="P1720">
        <v>2342</v>
      </c>
      <c r="Q1720" s="18">
        <f>IFERROR(Flights[[#This Row],[Distance]]/Flights[[#This Row],[Length (hr)]], "")</f>
        <v>450.38461538461536</v>
      </c>
      <c r="R1720" s="1">
        <v>0.37361111111111112</v>
      </c>
      <c r="S1720" s="1" t="str">
        <f>IF(Flights[[#This Row],[Length (hr)]]&lt;2, "No meal", IF(Flights[[#This Row],[Length (hr)]]&lt;3.5, "Light meal", "Full meal"))</f>
        <v>Full meal</v>
      </c>
      <c r="T1720" s="1" t="str">
        <f>IF(AND(Flights[[#This Row],[Airline]]="US Airways", Flights[[#This Row],[Meal]]="Full Meal"), "Yes", "No")</f>
        <v>No</v>
      </c>
      <c r="U1720" s="1">
        <v>0.38263888888888886</v>
      </c>
      <c r="V1720">
        <v>13</v>
      </c>
      <c r="W1720" s="1" t="str">
        <f>IF(Flights[[#This Row],[Arrival Delay]] = "", "Cancelled", IF(Flights[[#This Row],[Arrival Delay]]&gt;15, "Delayed", "On time"))</f>
        <v>On time</v>
      </c>
      <c r="X1720" t="str">
        <f>IF(Flights[[#This Row],[Status]]&lt;&gt;"Delayed","", IF(Flights[[#This Row],[Arrival Delay]]&gt;120, "Severe", IF(Flights[[#This Row],[Arrival Delay]]&gt;60, "Major", "Moderate")))</f>
        <v/>
      </c>
      <c r="Y1720" t="b">
        <v>0</v>
      </c>
      <c r="AA1720" t="str">
        <f>IF(OR(AND(Flights[[#This Row],[Status]]="Cancelled", Flights[[#This Row],[Cancellation Reason]]="Airline/Carrier"), Flights[[#This Row],[Delay Type]]="Severe"), "Yes", "No")</f>
        <v>No</v>
      </c>
    </row>
    <row r="1721" spans="1:27" x14ac:dyDescent="0.3">
      <c r="A1721" s="3">
        <v>42137</v>
      </c>
      <c r="B1721" s="22">
        <f>WEEKNUM(Flights[[#This Row],[Date]], 1)</f>
        <v>20</v>
      </c>
      <c r="C1721" s="22">
        <f>WEEKDAY(Flights[[#This Row],[Date]],1)</f>
        <v>4</v>
      </c>
      <c r="D1721" t="s">
        <v>126</v>
      </c>
      <c r="E1721" t="s">
        <v>1987</v>
      </c>
      <c r="F1721" t="s">
        <v>0</v>
      </c>
      <c r="G1721" t="s">
        <v>4</v>
      </c>
      <c r="H1721" t="str">
        <f>_xlfn.XLOOKUP(Flights[[#This Row],[Destination]], Airports!$A$2:$A$78, Airports!$D$2:$D$78)</f>
        <v>Chicago</v>
      </c>
      <c r="I1721" t="str" cm="1">
        <f t="array" ref="I1721">_xlfn.XLOOKUP(Flights[[#This Row],[Destination]],_xlfn._TRO_TRAILING( Airports!A:A),_xlfn._TRO_TRAILING( Airports!E:E), "Not found")</f>
        <v>IL</v>
      </c>
      <c r="J1721" s="1">
        <v>6.5972222222222224E-2</v>
      </c>
      <c r="K1721" s="22">
        <f>HOUR(Flights[[#This Row],[Scheduled Departure]])</f>
        <v>1</v>
      </c>
      <c r="L1721" s="1">
        <v>5.9722222222222225E-2</v>
      </c>
      <c r="M1721">
        <f>(L1721-J1721)*24*60</f>
        <v>-8.9999999999999982</v>
      </c>
      <c r="N1721" s="16">
        <f>Flights[[#This Row],[Length (min)]]/60</f>
        <v>3.7333333333333334</v>
      </c>
      <c r="O1721">
        <v>224</v>
      </c>
      <c r="P1721">
        <v>1744</v>
      </c>
      <c r="Q1721" s="18">
        <f>IFERROR(Flights[[#This Row],[Distance]]/Flights[[#This Row],[Length (hr)]], "")</f>
        <v>467.14285714285711</v>
      </c>
      <c r="R1721" s="1">
        <v>0.3215277777777778</v>
      </c>
      <c r="S1721" s="1" t="str">
        <f>IF(Flights[[#This Row],[Length (hr)]]&lt;2, "No meal", IF(Flights[[#This Row],[Length (hr)]]&lt;3.5, "Light meal", "Full meal"))</f>
        <v>Full meal</v>
      </c>
      <c r="T1721" s="1" t="str">
        <f>IF(AND(Flights[[#This Row],[Airline]]="US Airways", Flights[[#This Row],[Meal]]="Full Meal"), "Yes", "No")</f>
        <v>No</v>
      </c>
      <c r="U1721" s="1">
        <v>0.2986111111111111</v>
      </c>
      <c r="V1721">
        <v>-33</v>
      </c>
      <c r="W1721" s="1" t="str">
        <f>IF(Flights[[#This Row],[Arrival Delay]] = "", "Cancelled", IF(Flights[[#This Row],[Arrival Delay]]&gt;15, "Delayed", "On time"))</f>
        <v>On time</v>
      </c>
      <c r="X1721" t="str">
        <f>IF(Flights[[#This Row],[Status]]&lt;&gt;"Delayed","", IF(Flights[[#This Row],[Arrival Delay]]&gt;120, "Severe", IF(Flights[[#This Row],[Arrival Delay]]&gt;60, "Major", "Moderate")))</f>
        <v/>
      </c>
      <c r="Y1721" t="b">
        <v>0</v>
      </c>
      <c r="AA1721" t="str">
        <f>IF(OR(AND(Flights[[#This Row],[Status]]="Cancelled", Flights[[#This Row],[Cancellation Reason]]="Airline/Carrier"), Flights[[#This Row],[Delay Type]]="Severe"), "Yes", "No")</f>
        <v>No</v>
      </c>
    </row>
    <row r="1722" spans="1:27" x14ac:dyDescent="0.3">
      <c r="A1722" s="3">
        <v>42137</v>
      </c>
      <c r="B1722" s="22">
        <f>WEEKNUM(Flights[[#This Row],[Date]], 1)</f>
        <v>20</v>
      </c>
      <c r="C1722" s="22">
        <f>WEEKDAY(Flights[[#This Row],[Date]],1)</f>
        <v>4</v>
      </c>
      <c r="D1722" t="s">
        <v>1279</v>
      </c>
      <c r="E1722" t="s">
        <v>1994</v>
      </c>
      <c r="F1722" t="s">
        <v>0</v>
      </c>
      <c r="G1722" t="s">
        <v>9</v>
      </c>
      <c r="H1722" t="str">
        <f>_xlfn.XLOOKUP(Flights[[#This Row],[Destination]], Airports!$A$2:$A$78, Airports!$D$2:$D$78)</f>
        <v>San Francisco</v>
      </c>
      <c r="I1722" t="str" cm="1">
        <f t="array" ref="I1722">_xlfn.XLOOKUP(Flights[[#This Row],[Destination]],_xlfn._TRO_TRAILING( Airports!A:A),_xlfn._TRO_TRAILING( Airports!E:E), "Not found")</f>
        <v>CA</v>
      </c>
      <c r="J1722" s="1">
        <v>0.25138888888888888</v>
      </c>
      <c r="K1722" s="22">
        <f>HOUR(Flights[[#This Row],[Scheduled Departure]])</f>
        <v>6</v>
      </c>
      <c r="L1722" s="1">
        <v>0.25486111111111109</v>
      </c>
      <c r="M1722">
        <f>(L1722-J1722)*24*60</f>
        <v>4.9999999999999822</v>
      </c>
      <c r="N1722" s="16">
        <f>Flights[[#This Row],[Length (min)]]/60</f>
        <v>1.6</v>
      </c>
      <c r="O1722">
        <v>96</v>
      </c>
      <c r="P1722">
        <v>337</v>
      </c>
      <c r="Q1722" s="18">
        <f>IFERROR(Flights[[#This Row],[Distance]]/Flights[[#This Row],[Length (hr)]], "")</f>
        <v>210.625</v>
      </c>
      <c r="R1722" s="1">
        <v>0.31319444444444444</v>
      </c>
      <c r="S1722" s="1" t="str">
        <f>IF(Flights[[#This Row],[Length (hr)]]&lt;2, "No meal", IF(Flights[[#This Row],[Length (hr)]]&lt;3.5, "Light meal", "Full meal"))</f>
        <v>No meal</v>
      </c>
      <c r="T1722" s="1" t="str">
        <f>IF(AND(Flights[[#This Row],[Airline]]="US Airways", Flights[[#This Row],[Meal]]="Full Meal"), "Yes", "No")</f>
        <v>No</v>
      </c>
      <c r="U1722" s="1">
        <v>0.3215277777777778</v>
      </c>
      <c r="V1722">
        <v>12</v>
      </c>
      <c r="W1722" s="1" t="str">
        <f>IF(Flights[[#This Row],[Arrival Delay]] = "", "Cancelled", IF(Flights[[#This Row],[Arrival Delay]]&gt;15, "Delayed", "On time"))</f>
        <v>On time</v>
      </c>
      <c r="X1722" t="str">
        <f>IF(Flights[[#This Row],[Status]]&lt;&gt;"Delayed","", IF(Flights[[#This Row],[Arrival Delay]]&gt;120, "Severe", IF(Flights[[#This Row],[Arrival Delay]]&gt;60, "Major", "Moderate")))</f>
        <v/>
      </c>
      <c r="Y1722" t="b">
        <v>0</v>
      </c>
      <c r="AA1722" t="str">
        <f>IF(OR(AND(Flights[[#This Row],[Status]]="Cancelled", Flights[[#This Row],[Cancellation Reason]]="Airline/Carrier"), Flights[[#This Row],[Delay Type]]="Severe"), "Yes", "No")</f>
        <v>No</v>
      </c>
    </row>
    <row r="1723" spans="1:27" x14ac:dyDescent="0.3">
      <c r="A1723" s="3">
        <v>42137</v>
      </c>
      <c r="B1723" s="22">
        <f>WEEKNUM(Flights[[#This Row],[Date]], 1)</f>
        <v>20</v>
      </c>
      <c r="C1723" s="22">
        <f>WEEKDAY(Flights[[#This Row],[Date]],1)</f>
        <v>4</v>
      </c>
      <c r="D1723" t="s">
        <v>392</v>
      </c>
      <c r="E1723" t="s">
        <v>1989</v>
      </c>
      <c r="F1723" t="s">
        <v>0</v>
      </c>
      <c r="G1723" t="s">
        <v>276</v>
      </c>
      <c r="H1723" t="str">
        <f>_xlfn.XLOOKUP(Flights[[#This Row],[Destination]], Airports!$A$2:$A$78, Airports!$D$2:$D$78)</f>
        <v>Detroit</v>
      </c>
      <c r="I1723" t="str" cm="1">
        <f t="array" ref="I1723">_xlfn.XLOOKUP(Flights[[#This Row],[Destination]],_xlfn._TRO_TRAILING( Airports!A:A),_xlfn._TRO_TRAILING( Airports!E:E), "Not found")</f>
        <v>MI</v>
      </c>
      <c r="J1723" s="1">
        <v>0.28472222222222221</v>
      </c>
      <c r="K1723" s="22">
        <f>HOUR(Flights[[#This Row],[Scheduled Departure]])</f>
        <v>6</v>
      </c>
      <c r="L1723" s="1">
        <v>0.38124999999999998</v>
      </c>
      <c r="M1723">
        <f>(L1723-J1723)*24*60</f>
        <v>139</v>
      </c>
      <c r="N1723" s="16">
        <f>Flights[[#This Row],[Length (min)]]/60</f>
        <v>4.25</v>
      </c>
      <c r="O1723">
        <v>255</v>
      </c>
      <c r="P1723">
        <v>1979</v>
      </c>
      <c r="Q1723" s="18">
        <f>IFERROR(Flights[[#This Row],[Distance]]/Flights[[#This Row],[Length (hr)]], "")</f>
        <v>465.64705882352939</v>
      </c>
      <c r="R1723" s="1">
        <v>0.59513888888888888</v>
      </c>
      <c r="S1723" s="1" t="str">
        <f>IF(Flights[[#This Row],[Length (hr)]]&lt;2, "No meal", IF(Flights[[#This Row],[Length (hr)]]&lt;3.5, "Light meal", "Full meal"))</f>
        <v>Full meal</v>
      </c>
      <c r="T1723" s="1" t="str">
        <f>IF(AND(Flights[[#This Row],[Airline]]="US Airways", Flights[[#This Row],[Meal]]="Full Meal"), "Yes", "No")</f>
        <v>No</v>
      </c>
      <c r="U1723" s="1">
        <v>0.68333333333333335</v>
      </c>
      <c r="V1723">
        <v>127</v>
      </c>
      <c r="W1723" s="1" t="str">
        <f>IF(Flights[[#This Row],[Arrival Delay]] = "", "Cancelled", IF(Flights[[#This Row],[Arrival Delay]]&gt;15, "Delayed", "On time"))</f>
        <v>Delayed</v>
      </c>
      <c r="X1723" t="str">
        <f>IF(Flights[[#This Row],[Status]]&lt;&gt;"Delayed","", IF(Flights[[#This Row],[Arrival Delay]]&gt;120, "Severe", IF(Flights[[#This Row],[Arrival Delay]]&gt;60, "Major", "Moderate")))</f>
        <v>Severe</v>
      </c>
      <c r="Y1723" t="b">
        <v>0</v>
      </c>
      <c r="AA1723" t="str">
        <f>IF(OR(AND(Flights[[#This Row],[Status]]="Cancelled", Flights[[#This Row],[Cancellation Reason]]="Airline/Carrier"), Flights[[#This Row],[Delay Type]]="Severe"), "Yes", "No")</f>
        <v>Yes</v>
      </c>
    </row>
    <row r="1724" spans="1:27" x14ac:dyDescent="0.3">
      <c r="A1724" s="3">
        <v>42137</v>
      </c>
      <c r="B1724" s="22">
        <f>WEEKNUM(Flights[[#This Row],[Date]], 1)</f>
        <v>20</v>
      </c>
      <c r="C1724" s="22">
        <f>WEEKDAY(Flights[[#This Row],[Date]],1)</f>
        <v>4</v>
      </c>
      <c r="D1724" t="s">
        <v>1293</v>
      </c>
      <c r="E1724" t="s">
        <v>1995</v>
      </c>
      <c r="F1724" t="s">
        <v>0</v>
      </c>
      <c r="G1724" t="s">
        <v>9</v>
      </c>
      <c r="H1724" t="str">
        <f>_xlfn.XLOOKUP(Flights[[#This Row],[Destination]], Airports!$A$2:$A$78, Airports!$D$2:$D$78)</f>
        <v>San Francisco</v>
      </c>
      <c r="I1724" t="str" cm="1">
        <f t="array" ref="I1724">_xlfn.XLOOKUP(Flights[[#This Row],[Destination]],_xlfn._TRO_TRAILING( Airports!A:A),_xlfn._TRO_TRAILING( Airports!E:E), "Not found")</f>
        <v>CA</v>
      </c>
      <c r="J1724" s="1">
        <v>0.36805555555555558</v>
      </c>
      <c r="K1724" s="22">
        <f>HOUR(Flights[[#This Row],[Scheduled Departure]])</f>
        <v>8</v>
      </c>
      <c r="L1724" s="1">
        <v>0.36805555555555558</v>
      </c>
      <c r="M1724">
        <f>(L1724-J1724)*24*60</f>
        <v>0</v>
      </c>
      <c r="N1724" s="16">
        <f>Flights[[#This Row],[Length (min)]]/60</f>
        <v>1.4</v>
      </c>
      <c r="O1724">
        <v>84</v>
      </c>
      <c r="P1724">
        <v>337</v>
      </c>
      <c r="Q1724" s="18">
        <f>IFERROR(Flights[[#This Row],[Distance]]/Flights[[#This Row],[Length (hr)]], "")</f>
        <v>240.71428571428572</v>
      </c>
      <c r="R1724" s="1">
        <v>0.4236111111111111</v>
      </c>
      <c r="S1724" s="1" t="str">
        <f>IF(Flights[[#This Row],[Length (hr)]]&lt;2, "No meal", IF(Flights[[#This Row],[Length (hr)]]&lt;3.5, "Light meal", "Full meal"))</f>
        <v>No meal</v>
      </c>
      <c r="T1724" s="1" t="str">
        <f>IF(AND(Flights[[#This Row],[Airline]]="US Airways", Flights[[#This Row],[Meal]]="Full Meal"), "Yes", "No")</f>
        <v>No</v>
      </c>
      <c r="U1724" s="1">
        <v>0.42638888888888887</v>
      </c>
      <c r="V1724">
        <v>4</v>
      </c>
      <c r="W1724" s="1" t="str">
        <f>IF(Flights[[#This Row],[Arrival Delay]] = "", "Cancelled", IF(Flights[[#This Row],[Arrival Delay]]&gt;15, "Delayed", "On time"))</f>
        <v>On time</v>
      </c>
      <c r="X1724" t="str">
        <f>IF(Flights[[#This Row],[Status]]&lt;&gt;"Delayed","", IF(Flights[[#This Row],[Arrival Delay]]&gt;120, "Severe", IF(Flights[[#This Row],[Arrival Delay]]&gt;60, "Major", "Moderate")))</f>
        <v/>
      </c>
      <c r="Y1724" t="b">
        <v>0</v>
      </c>
      <c r="AA1724" t="str">
        <f>IF(OR(AND(Flights[[#This Row],[Status]]="Cancelled", Flights[[#This Row],[Cancellation Reason]]="Airline/Carrier"), Flights[[#This Row],[Delay Type]]="Severe"), "Yes", "No")</f>
        <v>No</v>
      </c>
    </row>
    <row r="1725" spans="1:27" x14ac:dyDescent="0.3">
      <c r="A1725" s="3">
        <v>42137</v>
      </c>
      <c r="B1725" s="22">
        <f>WEEKNUM(Flights[[#This Row],[Date]], 1)</f>
        <v>20</v>
      </c>
      <c r="C1725" s="22">
        <f>WEEKDAY(Flights[[#This Row],[Date]],1)</f>
        <v>4</v>
      </c>
      <c r="D1725" t="s">
        <v>441</v>
      </c>
      <c r="E1725" t="s">
        <v>1989</v>
      </c>
      <c r="F1725" t="s">
        <v>0</v>
      </c>
      <c r="G1725" t="s">
        <v>13</v>
      </c>
      <c r="H1725" t="str">
        <f>_xlfn.XLOOKUP(Flights[[#This Row],[Destination]], Airports!$A$2:$A$78, Airports!$D$2:$D$78)</f>
        <v>Orlando</v>
      </c>
      <c r="I1725" t="str" cm="1">
        <f t="array" ref="I1725">_xlfn.XLOOKUP(Flights[[#This Row],[Destination]],_xlfn._TRO_TRAILING( Airports!A:A),_xlfn._TRO_TRAILING( Airports!E:E), "Not found")</f>
        <v>FL</v>
      </c>
      <c r="J1725" s="1">
        <v>0.43055555555555558</v>
      </c>
      <c r="K1725" s="22">
        <f>HOUR(Flights[[#This Row],[Scheduled Departure]])</f>
        <v>10</v>
      </c>
      <c r="L1725" s="1">
        <v>0.43611111111111112</v>
      </c>
      <c r="M1725">
        <f>(L1725-J1725)*24*60</f>
        <v>7.9999999999999716</v>
      </c>
      <c r="N1725" s="16">
        <f>Flights[[#This Row],[Length (min)]]/60</f>
        <v>4.9333333333333336</v>
      </c>
      <c r="O1725">
        <v>296</v>
      </c>
      <c r="P1725">
        <v>2218</v>
      </c>
      <c r="Q1725" s="18">
        <f>IFERROR(Flights[[#This Row],[Distance]]/Flights[[#This Row],[Length (hr)]], "")</f>
        <v>449.59459459459458</v>
      </c>
      <c r="R1725" s="1">
        <v>0.75555555555555554</v>
      </c>
      <c r="S1725" s="1" t="str">
        <f>IF(Flights[[#This Row],[Length (hr)]]&lt;2, "No meal", IF(Flights[[#This Row],[Length (hr)]]&lt;3.5, "Light meal", "Full meal"))</f>
        <v>Full meal</v>
      </c>
      <c r="T1725" s="1" t="str">
        <f>IF(AND(Flights[[#This Row],[Airline]]="US Airways", Flights[[#This Row],[Meal]]="Full Meal"), "Yes", "No")</f>
        <v>No</v>
      </c>
      <c r="U1725" s="1">
        <v>0.76666666666666672</v>
      </c>
      <c r="V1725">
        <v>16</v>
      </c>
      <c r="W1725" s="1" t="str">
        <f>IF(Flights[[#This Row],[Arrival Delay]] = "", "Cancelled", IF(Flights[[#This Row],[Arrival Delay]]&gt;15, "Delayed", "On time"))</f>
        <v>Delayed</v>
      </c>
      <c r="X1725" t="str">
        <f>IF(Flights[[#This Row],[Status]]&lt;&gt;"Delayed","", IF(Flights[[#This Row],[Arrival Delay]]&gt;120, "Severe", IF(Flights[[#This Row],[Arrival Delay]]&gt;60, "Major", "Moderate")))</f>
        <v>Moderate</v>
      </c>
      <c r="Y1725" t="b">
        <v>0</v>
      </c>
      <c r="AA1725" t="str">
        <f>IF(OR(AND(Flights[[#This Row],[Status]]="Cancelled", Flights[[#This Row],[Cancellation Reason]]="Airline/Carrier"), Flights[[#This Row],[Delay Type]]="Severe"), "Yes", "No")</f>
        <v>No</v>
      </c>
    </row>
    <row r="1726" spans="1:27" x14ac:dyDescent="0.3">
      <c r="A1726" s="3">
        <v>42137</v>
      </c>
      <c r="B1726" s="22">
        <f>WEEKNUM(Flights[[#This Row],[Date]], 1)</f>
        <v>20</v>
      </c>
      <c r="C1726" s="22">
        <f>WEEKDAY(Flights[[#This Row],[Date]],1)</f>
        <v>4</v>
      </c>
      <c r="D1726" t="s">
        <v>1388</v>
      </c>
      <c r="E1726" t="s">
        <v>1989</v>
      </c>
      <c r="F1726" t="s">
        <v>0</v>
      </c>
      <c r="G1726" t="s">
        <v>17</v>
      </c>
      <c r="H1726" t="str">
        <f>_xlfn.XLOOKUP(Flights[[#This Row],[Destination]], Airports!$A$2:$A$78, Airports!$D$2:$D$78)</f>
        <v>Honolulu</v>
      </c>
      <c r="I1726" t="str" cm="1">
        <f t="array" ref="I1726">_xlfn.XLOOKUP(Flights[[#This Row],[Destination]],_xlfn._TRO_TRAILING( Airports!A:A),_xlfn._TRO_TRAILING( Airports!E:E), "Not found")</f>
        <v>HI</v>
      </c>
      <c r="J1726" s="1">
        <v>0.4513888888888889</v>
      </c>
      <c r="K1726" s="22">
        <f>HOUR(Flights[[#This Row],[Scheduled Departure]])</f>
        <v>10</v>
      </c>
      <c r="L1726" s="1">
        <v>0.46666666666666667</v>
      </c>
      <c r="M1726">
        <f>(L1726-J1726)*24*60</f>
        <v>22</v>
      </c>
      <c r="N1726" s="16">
        <f>Flights[[#This Row],[Length (min)]]/60</f>
        <v>5.6833333333333336</v>
      </c>
      <c r="O1726">
        <v>341</v>
      </c>
      <c r="P1726">
        <v>2556</v>
      </c>
      <c r="Q1726" s="18">
        <f>IFERROR(Flights[[#This Row],[Distance]]/Flights[[#This Row],[Length (hr)]], "")</f>
        <v>449.73607038123163</v>
      </c>
      <c r="R1726" s="1">
        <v>0.56458333333333333</v>
      </c>
      <c r="S1726" s="1" t="str">
        <f>IF(Flights[[#This Row],[Length (hr)]]&lt;2, "No meal", IF(Flights[[#This Row],[Length (hr)]]&lt;3.5, "Light meal", "Full meal"))</f>
        <v>Full meal</v>
      </c>
      <c r="T1726" s="1" t="str">
        <f>IF(AND(Flights[[#This Row],[Airline]]="US Airways", Flights[[#This Row],[Meal]]="Full Meal"), "Yes", "No")</f>
        <v>No</v>
      </c>
      <c r="U1726" s="1">
        <v>0.57847222222222228</v>
      </c>
      <c r="V1726">
        <v>20</v>
      </c>
      <c r="W1726" s="1" t="str">
        <f>IF(Flights[[#This Row],[Arrival Delay]] = "", "Cancelled", IF(Flights[[#This Row],[Arrival Delay]]&gt;15, "Delayed", "On time"))</f>
        <v>Delayed</v>
      </c>
      <c r="X1726" t="str">
        <f>IF(Flights[[#This Row],[Status]]&lt;&gt;"Delayed","", IF(Flights[[#This Row],[Arrival Delay]]&gt;120, "Severe", IF(Flights[[#This Row],[Arrival Delay]]&gt;60, "Major", "Moderate")))</f>
        <v>Moderate</v>
      </c>
      <c r="Y1726" t="b">
        <v>0</v>
      </c>
      <c r="AA1726" t="str">
        <f>IF(OR(AND(Flights[[#This Row],[Status]]="Cancelled", Flights[[#This Row],[Cancellation Reason]]="Airline/Carrier"), Flights[[#This Row],[Delay Type]]="Severe"), "Yes", "No")</f>
        <v>No</v>
      </c>
    </row>
    <row r="1727" spans="1:27" x14ac:dyDescent="0.3">
      <c r="A1727" s="3">
        <v>42137</v>
      </c>
      <c r="B1727" s="22">
        <f>WEEKNUM(Flights[[#This Row],[Date]], 1)</f>
        <v>20</v>
      </c>
      <c r="C1727" s="22">
        <f>WEEKDAY(Flights[[#This Row],[Date]],1)</f>
        <v>4</v>
      </c>
      <c r="D1727" t="s">
        <v>1307</v>
      </c>
      <c r="E1727" t="s">
        <v>1995</v>
      </c>
      <c r="F1727" t="s">
        <v>0</v>
      </c>
      <c r="G1727" t="s">
        <v>9</v>
      </c>
      <c r="H1727" t="str">
        <f>_xlfn.XLOOKUP(Flights[[#This Row],[Destination]], Airports!$A$2:$A$78, Airports!$D$2:$D$78)</f>
        <v>San Francisco</v>
      </c>
      <c r="I1727" t="str" cm="1">
        <f t="array" ref="I1727">_xlfn.XLOOKUP(Flights[[#This Row],[Destination]],_xlfn._TRO_TRAILING( Airports!A:A),_xlfn._TRO_TRAILING( Airports!E:E), "Not found")</f>
        <v>CA</v>
      </c>
      <c r="J1727" s="1">
        <v>0.52430555555555558</v>
      </c>
      <c r="K1727" s="22">
        <f>HOUR(Flights[[#This Row],[Scheduled Departure]])</f>
        <v>12</v>
      </c>
      <c r="L1727" s="1">
        <v>0</v>
      </c>
      <c r="M1727">
        <f>(L1727-J1727)*24*60</f>
        <v>-755</v>
      </c>
      <c r="N1727" s="16">
        <f>Flights[[#This Row],[Length (min)]]/60</f>
        <v>0</v>
      </c>
      <c r="P1727">
        <v>337</v>
      </c>
      <c r="Q1727" s="18" t="str">
        <f>IFERROR(Flights[[#This Row],[Distance]]/Flights[[#This Row],[Length (hr)]], "")</f>
        <v/>
      </c>
      <c r="R1727" s="1">
        <v>0.57986111111111116</v>
      </c>
      <c r="S1727" s="1" t="str">
        <f>IF(Flights[[#This Row],[Length (hr)]]&lt;2, "No meal", IF(Flights[[#This Row],[Length (hr)]]&lt;3.5, "Light meal", "Full meal"))</f>
        <v>No meal</v>
      </c>
      <c r="T1727" s="1" t="str">
        <f>IF(AND(Flights[[#This Row],[Airline]]="US Airways", Flights[[#This Row],[Meal]]="Full Meal"), "Yes", "No")</f>
        <v>No</v>
      </c>
      <c r="U1727" s="1">
        <v>0</v>
      </c>
      <c r="W1727" s="1" t="str">
        <f>IF(Flights[[#This Row],[Arrival Delay]] = "", "Cancelled", IF(Flights[[#This Row],[Arrival Delay]]&gt;15, "Delayed", "On time"))</f>
        <v>Cancelled</v>
      </c>
      <c r="X1727" t="str">
        <f>IF(Flights[[#This Row],[Status]]&lt;&gt;"Delayed","", IF(Flights[[#This Row],[Arrival Delay]]&gt;120, "Severe", IF(Flights[[#This Row],[Arrival Delay]]&gt;60, "Major", "Moderate")))</f>
        <v/>
      </c>
      <c r="Y1727" t="b">
        <v>1</v>
      </c>
      <c r="Z1727" t="s">
        <v>8</v>
      </c>
      <c r="AA1727" t="str">
        <f>IF(OR(AND(Flights[[#This Row],[Status]]="Cancelled", Flights[[#This Row],[Cancellation Reason]]="Airline/Carrier"), Flights[[#This Row],[Delay Type]]="Severe"), "Yes", "No")</f>
        <v>Yes</v>
      </c>
    </row>
    <row r="1728" spans="1:27" x14ac:dyDescent="0.3">
      <c r="A1728" s="3">
        <v>42137</v>
      </c>
      <c r="B1728" s="22">
        <f>WEEKNUM(Flights[[#This Row],[Date]], 1)</f>
        <v>20</v>
      </c>
      <c r="C1728" s="22">
        <f>WEEKDAY(Flights[[#This Row],[Date]],1)</f>
        <v>4</v>
      </c>
      <c r="D1728" t="s">
        <v>510</v>
      </c>
      <c r="E1728" t="s">
        <v>1996</v>
      </c>
      <c r="F1728" t="s">
        <v>0</v>
      </c>
      <c r="G1728" t="s">
        <v>281</v>
      </c>
      <c r="H1728" t="str">
        <f>_xlfn.XLOOKUP(Flights[[#This Row],[Destination]], Airports!$A$2:$A$78, Airports!$D$2:$D$78)</f>
        <v>Newark</v>
      </c>
      <c r="I1728" t="str" cm="1">
        <f t="array" ref="I1728">_xlfn.XLOOKUP(Flights[[#This Row],[Destination]],_xlfn._TRO_TRAILING( Airports!A:A),_xlfn._TRO_TRAILING( Airports!E:E), "Not found")</f>
        <v>NJ</v>
      </c>
      <c r="J1728" s="1">
        <v>0.52777777777777779</v>
      </c>
      <c r="K1728" s="22">
        <f>HOUR(Flights[[#This Row],[Scheduled Departure]])</f>
        <v>12</v>
      </c>
      <c r="L1728" s="1">
        <v>0.53333333333333333</v>
      </c>
      <c r="M1728">
        <f>(L1728-J1728)*24*60</f>
        <v>7.9999999999999716</v>
      </c>
      <c r="N1728" s="16">
        <f>Flights[[#This Row],[Length (min)]]/60</f>
        <v>5.1166666666666663</v>
      </c>
      <c r="O1728">
        <v>307</v>
      </c>
      <c r="P1728">
        <v>2454</v>
      </c>
      <c r="Q1728" s="18">
        <f>IFERROR(Flights[[#This Row],[Distance]]/Flights[[#This Row],[Length (hr)]], "")</f>
        <v>479.60912052117266</v>
      </c>
      <c r="R1728" s="1">
        <v>0.875</v>
      </c>
      <c r="S1728" s="1" t="str">
        <f>IF(Flights[[#This Row],[Length (hr)]]&lt;2, "No meal", IF(Flights[[#This Row],[Length (hr)]]&lt;3.5, "Light meal", "Full meal"))</f>
        <v>Full meal</v>
      </c>
      <c r="T1728" s="1" t="str">
        <f>IF(AND(Flights[[#This Row],[Airline]]="US Airways", Flights[[#This Row],[Meal]]="Full Meal"), "Yes", "No")</f>
        <v>No</v>
      </c>
      <c r="U1728" s="1">
        <v>0.87152777777777779</v>
      </c>
      <c r="V1728">
        <v>-5</v>
      </c>
      <c r="W1728" s="1" t="str">
        <f>IF(Flights[[#This Row],[Arrival Delay]] = "", "Cancelled", IF(Flights[[#This Row],[Arrival Delay]]&gt;15, "Delayed", "On time"))</f>
        <v>On time</v>
      </c>
      <c r="X1728" t="str">
        <f>IF(Flights[[#This Row],[Status]]&lt;&gt;"Delayed","", IF(Flights[[#This Row],[Arrival Delay]]&gt;120, "Severe", IF(Flights[[#This Row],[Arrival Delay]]&gt;60, "Major", "Moderate")))</f>
        <v/>
      </c>
      <c r="Y1728" t="b">
        <v>0</v>
      </c>
      <c r="AA1728" t="str">
        <f>IF(OR(AND(Flights[[#This Row],[Status]]="Cancelled", Flights[[#This Row],[Cancellation Reason]]="Airline/Carrier"), Flights[[#This Row],[Delay Type]]="Severe"), "Yes", "No")</f>
        <v>No</v>
      </c>
    </row>
    <row r="1729" spans="1:27" x14ac:dyDescent="0.3">
      <c r="A1729" s="3">
        <v>42137</v>
      </c>
      <c r="B1729" s="22">
        <f>WEEKNUM(Flights[[#This Row],[Date]], 1)</f>
        <v>20</v>
      </c>
      <c r="C1729" s="22">
        <f>WEEKDAY(Flights[[#This Row],[Date]],1)</f>
        <v>4</v>
      </c>
      <c r="D1729" t="s">
        <v>1310</v>
      </c>
      <c r="E1729" t="s">
        <v>1995</v>
      </c>
      <c r="F1729" t="s">
        <v>0</v>
      </c>
      <c r="G1729" t="s">
        <v>257</v>
      </c>
      <c r="H1729" t="str">
        <f>_xlfn.XLOOKUP(Flights[[#This Row],[Destination]], Airports!$A$2:$A$78, Airports!$D$2:$D$78)</f>
        <v>Baltimore</v>
      </c>
      <c r="I1729" t="str" cm="1">
        <f t="array" ref="I1729">_xlfn.XLOOKUP(Flights[[#This Row],[Destination]],_xlfn._TRO_TRAILING( Airports!A:A),_xlfn._TRO_TRAILING( Airports!E:E), "Not found")</f>
        <v>MD</v>
      </c>
      <c r="J1729" s="1">
        <v>0.54861111111111116</v>
      </c>
      <c r="K1729" s="22">
        <f>HOUR(Flights[[#This Row],[Scheduled Departure]])</f>
        <v>13</v>
      </c>
      <c r="L1729" s="1">
        <v>0.55347222222222225</v>
      </c>
      <c r="M1729">
        <f>(L1729-J1729)*24*60</f>
        <v>6.9999999999999751</v>
      </c>
      <c r="N1729" s="16">
        <f>Flights[[#This Row],[Length (min)]]/60</f>
        <v>4.7666666666666666</v>
      </c>
      <c r="O1729">
        <v>286</v>
      </c>
      <c r="P1729">
        <v>2329</v>
      </c>
      <c r="Q1729" s="18">
        <f>IFERROR(Flights[[#This Row],[Distance]]/Flights[[#This Row],[Length (hr)]], "")</f>
        <v>488.60139860139861</v>
      </c>
      <c r="R1729" s="1">
        <v>0.88888888888888884</v>
      </c>
      <c r="S1729" s="1" t="str">
        <f>IF(Flights[[#This Row],[Length (hr)]]&lt;2, "No meal", IF(Flights[[#This Row],[Length (hr)]]&lt;3.5, "Light meal", "Full meal"))</f>
        <v>Full meal</v>
      </c>
      <c r="T1729" s="1" t="str">
        <f>IF(AND(Flights[[#This Row],[Airline]]="US Airways", Flights[[#This Row],[Meal]]="Full Meal"), "Yes", "No")</f>
        <v>No</v>
      </c>
      <c r="U1729" s="1">
        <v>0.87708333333333333</v>
      </c>
      <c r="V1729">
        <v>-17</v>
      </c>
      <c r="W1729" s="1" t="str">
        <f>IF(Flights[[#This Row],[Arrival Delay]] = "", "Cancelled", IF(Flights[[#This Row],[Arrival Delay]]&gt;15, "Delayed", "On time"))</f>
        <v>On time</v>
      </c>
      <c r="X1729" t="str">
        <f>IF(Flights[[#This Row],[Status]]&lt;&gt;"Delayed","", IF(Flights[[#This Row],[Arrival Delay]]&gt;120, "Severe", IF(Flights[[#This Row],[Arrival Delay]]&gt;60, "Major", "Moderate")))</f>
        <v/>
      </c>
      <c r="Y1729" t="b">
        <v>0</v>
      </c>
      <c r="AA1729" t="str">
        <f>IF(OR(AND(Flights[[#This Row],[Status]]="Cancelled", Flights[[#This Row],[Cancellation Reason]]="Airline/Carrier"), Flights[[#This Row],[Delay Type]]="Severe"), "Yes", "No")</f>
        <v>No</v>
      </c>
    </row>
    <row r="1730" spans="1:27" x14ac:dyDescent="0.3">
      <c r="A1730" s="3">
        <v>42137</v>
      </c>
      <c r="B1730" s="22">
        <f>WEEKNUM(Flights[[#This Row],[Date]], 1)</f>
        <v>20</v>
      </c>
      <c r="C1730" s="22">
        <f>WEEKDAY(Flights[[#This Row],[Date]],1)</f>
        <v>4</v>
      </c>
      <c r="D1730" t="s">
        <v>1412</v>
      </c>
      <c r="E1730" t="s">
        <v>1990</v>
      </c>
      <c r="F1730" t="s">
        <v>0</v>
      </c>
      <c r="G1730" t="s">
        <v>4</v>
      </c>
      <c r="H1730" t="str">
        <f>_xlfn.XLOOKUP(Flights[[#This Row],[Destination]], Airports!$A$2:$A$78, Airports!$D$2:$D$78)</f>
        <v>Chicago</v>
      </c>
      <c r="I1730" t="str" cm="1">
        <f t="array" ref="I1730">_xlfn.XLOOKUP(Flights[[#This Row],[Destination]],_xlfn._TRO_TRAILING( Airports!A:A),_xlfn._TRO_TRAILING( Airports!E:E), "Not found")</f>
        <v>IL</v>
      </c>
      <c r="J1730" s="1">
        <v>0.62847222222222221</v>
      </c>
      <c r="K1730" s="22">
        <f>HOUR(Flights[[#This Row],[Scheduled Departure]])</f>
        <v>15</v>
      </c>
      <c r="L1730" s="1">
        <v>0.65555555555555556</v>
      </c>
      <c r="M1730">
        <f>(L1730-J1730)*24*60</f>
        <v>39.000000000000021</v>
      </c>
      <c r="N1730" s="16">
        <f>Flights[[#This Row],[Length (min)]]/60</f>
        <v>3.7333333333333334</v>
      </c>
      <c r="O1730">
        <v>224</v>
      </c>
      <c r="P1730">
        <v>1744</v>
      </c>
      <c r="Q1730" s="18">
        <f>IFERROR(Flights[[#This Row],[Distance]]/Flights[[#This Row],[Length (hr)]], "")</f>
        <v>467.14285714285711</v>
      </c>
      <c r="R1730" s="1">
        <v>0.88958333333333328</v>
      </c>
      <c r="S1730" s="1" t="str">
        <f>IF(Flights[[#This Row],[Length (hr)]]&lt;2, "No meal", IF(Flights[[#This Row],[Length (hr)]]&lt;3.5, "Light meal", "Full meal"))</f>
        <v>Full meal</v>
      </c>
      <c r="T1730" s="1" t="str">
        <f>IF(AND(Flights[[#This Row],[Airline]]="US Airways", Flights[[#This Row],[Meal]]="Full Meal"), "Yes", "No")</f>
        <v>No</v>
      </c>
      <c r="U1730" s="1">
        <v>0.89444444444444449</v>
      </c>
      <c r="V1730">
        <v>7</v>
      </c>
      <c r="W1730" s="1" t="str">
        <f>IF(Flights[[#This Row],[Arrival Delay]] = "", "Cancelled", IF(Flights[[#This Row],[Arrival Delay]]&gt;15, "Delayed", "On time"))</f>
        <v>On time</v>
      </c>
      <c r="X1730" t="str">
        <f>IF(Flights[[#This Row],[Status]]&lt;&gt;"Delayed","", IF(Flights[[#This Row],[Arrival Delay]]&gt;120, "Severe", IF(Flights[[#This Row],[Arrival Delay]]&gt;60, "Major", "Moderate")))</f>
        <v/>
      </c>
      <c r="Y1730" t="b">
        <v>0</v>
      </c>
      <c r="AA1730" t="str">
        <f>IF(OR(AND(Flights[[#This Row],[Status]]="Cancelled", Flights[[#This Row],[Cancellation Reason]]="Airline/Carrier"), Flights[[#This Row],[Delay Type]]="Severe"), "Yes", "No")</f>
        <v>No</v>
      </c>
    </row>
    <row r="1731" spans="1:27" x14ac:dyDescent="0.3">
      <c r="A1731" s="3">
        <v>42137</v>
      </c>
      <c r="B1731" s="22">
        <f>WEEKNUM(Flights[[#This Row],[Date]], 1)</f>
        <v>20</v>
      </c>
      <c r="C1731" s="22">
        <f>WEEKDAY(Flights[[#This Row],[Date]],1)</f>
        <v>4</v>
      </c>
      <c r="D1731" t="s">
        <v>551</v>
      </c>
      <c r="E1731" t="s">
        <v>1993</v>
      </c>
      <c r="F1731" t="s">
        <v>0</v>
      </c>
      <c r="G1731" t="s">
        <v>15</v>
      </c>
      <c r="H1731" t="str">
        <f>_xlfn.XLOOKUP(Flights[[#This Row],[Destination]], Airports!$A$2:$A$78, Airports!$D$2:$D$78)</f>
        <v>Las Vegas</v>
      </c>
      <c r="I1731" t="str" cm="1">
        <f t="array" ref="I1731">_xlfn.XLOOKUP(Flights[[#This Row],[Destination]],_xlfn._TRO_TRAILING( Airports!A:A),_xlfn._TRO_TRAILING( Airports!E:E), "Not found")</f>
        <v>NV</v>
      </c>
      <c r="J1731" s="1">
        <v>0.64583333333333337</v>
      </c>
      <c r="K1731" s="22">
        <f>HOUR(Flights[[#This Row],[Scheduled Departure]])</f>
        <v>15</v>
      </c>
      <c r="L1731" s="1">
        <v>0.65486111111111112</v>
      </c>
      <c r="M1731">
        <f>(L1731-J1731)*24*60</f>
        <v>12.999999999999954</v>
      </c>
      <c r="N1731" s="16">
        <f>Flights[[#This Row],[Length (min)]]/60</f>
        <v>1</v>
      </c>
      <c r="O1731">
        <v>60</v>
      </c>
      <c r="P1731">
        <v>236</v>
      </c>
      <c r="Q1731" s="18">
        <f>IFERROR(Flights[[#This Row],[Distance]]/Flights[[#This Row],[Length (hr)]], "")</f>
        <v>236</v>
      </c>
      <c r="R1731" s="1">
        <v>0.69097222222222221</v>
      </c>
      <c r="S1731" s="1" t="str">
        <f>IF(Flights[[#This Row],[Length (hr)]]&lt;2, "No meal", IF(Flights[[#This Row],[Length (hr)]]&lt;3.5, "Light meal", "Full meal"))</f>
        <v>No meal</v>
      </c>
      <c r="T1731" s="1" t="str">
        <f>IF(AND(Flights[[#This Row],[Airline]]="US Airways", Flights[[#This Row],[Meal]]="Full Meal"), "Yes", "No")</f>
        <v>No</v>
      </c>
      <c r="U1731" s="1">
        <v>0.69652777777777775</v>
      </c>
      <c r="V1731">
        <v>8</v>
      </c>
      <c r="W1731" s="1" t="str">
        <f>IF(Flights[[#This Row],[Arrival Delay]] = "", "Cancelled", IF(Flights[[#This Row],[Arrival Delay]]&gt;15, "Delayed", "On time"))</f>
        <v>On time</v>
      </c>
      <c r="X1731" t="str">
        <f>IF(Flights[[#This Row],[Status]]&lt;&gt;"Delayed","", IF(Flights[[#This Row],[Arrival Delay]]&gt;120, "Severe", IF(Flights[[#This Row],[Arrival Delay]]&gt;60, "Major", "Moderate")))</f>
        <v/>
      </c>
      <c r="Y1731" t="b">
        <v>0</v>
      </c>
      <c r="AA1731" t="str">
        <f>IF(OR(AND(Flights[[#This Row],[Status]]="Cancelled", Flights[[#This Row],[Cancellation Reason]]="Airline/Carrier"), Flights[[#This Row],[Delay Type]]="Severe"), "Yes", "No")</f>
        <v>No</v>
      </c>
    </row>
    <row r="1732" spans="1:27" x14ac:dyDescent="0.3">
      <c r="A1732" s="3">
        <v>42137</v>
      </c>
      <c r="B1732" s="22">
        <f>WEEKNUM(Flights[[#This Row],[Date]], 1)</f>
        <v>20</v>
      </c>
      <c r="C1732" s="22">
        <f>WEEKDAY(Flights[[#This Row],[Date]],1)</f>
        <v>4</v>
      </c>
      <c r="D1732" t="s">
        <v>85</v>
      </c>
      <c r="E1732" t="s">
        <v>1987</v>
      </c>
      <c r="F1732" t="s">
        <v>0</v>
      </c>
      <c r="G1732" t="s">
        <v>9</v>
      </c>
      <c r="H1732" t="str">
        <f>_xlfn.XLOOKUP(Flights[[#This Row],[Destination]], Airports!$A$2:$A$78, Airports!$D$2:$D$78)</f>
        <v>San Francisco</v>
      </c>
      <c r="I1732" t="str" cm="1">
        <f t="array" ref="I1732">_xlfn.XLOOKUP(Flights[[#This Row],[Destination]],_xlfn._TRO_TRAILING( Airports!A:A),_xlfn._TRO_TRAILING( Airports!E:E), "Not found")</f>
        <v>CA</v>
      </c>
      <c r="J1732" s="1">
        <v>0.68402777777777779</v>
      </c>
      <c r="K1732" s="22">
        <f>HOUR(Flights[[#This Row],[Scheduled Departure]])</f>
        <v>16</v>
      </c>
      <c r="L1732" s="1">
        <v>0.67847222222222225</v>
      </c>
      <c r="M1732">
        <f>(L1732-J1732)*24*60</f>
        <v>-7.9999999999999716</v>
      </c>
      <c r="N1732" s="16">
        <f>Flights[[#This Row],[Length (min)]]/60</f>
        <v>1.3333333333333333</v>
      </c>
      <c r="O1732">
        <v>80</v>
      </c>
      <c r="P1732">
        <v>337</v>
      </c>
      <c r="Q1732" s="18">
        <f>IFERROR(Flights[[#This Row],[Distance]]/Flights[[#This Row],[Length (hr)]], "")</f>
        <v>252.75</v>
      </c>
      <c r="R1732" s="1">
        <v>0.74027777777777781</v>
      </c>
      <c r="S1732" s="1" t="str">
        <f>IF(Flights[[#This Row],[Length (hr)]]&lt;2, "No meal", IF(Flights[[#This Row],[Length (hr)]]&lt;3.5, "Light meal", "Full meal"))</f>
        <v>No meal</v>
      </c>
      <c r="T1732" s="1" t="str">
        <f>IF(AND(Flights[[#This Row],[Airline]]="US Airways", Flights[[#This Row],[Meal]]="Full Meal"), "Yes", "No")</f>
        <v>No</v>
      </c>
      <c r="U1732" s="1">
        <v>0.73402777777777772</v>
      </c>
      <c r="V1732">
        <v>-9</v>
      </c>
      <c r="W1732" s="1" t="str">
        <f>IF(Flights[[#This Row],[Arrival Delay]] = "", "Cancelled", IF(Flights[[#This Row],[Arrival Delay]]&gt;15, "Delayed", "On time"))</f>
        <v>On time</v>
      </c>
      <c r="X1732" t="str">
        <f>IF(Flights[[#This Row],[Status]]&lt;&gt;"Delayed","", IF(Flights[[#This Row],[Arrival Delay]]&gt;120, "Severe", IF(Flights[[#This Row],[Arrival Delay]]&gt;60, "Major", "Moderate")))</f>
        <v/>
      </c>
      <c r="Y1732" t="b">
        <v>0</v>
      </c>
      <c r="AA1732" t="str">
        <f>IF(OR(AND(Flights[[#This Row],[Status]]="Cancelled", Flights[[#This Row],[Cancellation Reason]]="Airline/Carrier"), Flights[[#This Row],[Delay Type]]="Severe"), "Yes", "No")</f>
        <v>No</v>
      </c>
    </row>
    <row r="1733" spans="1:27" x14ac:dyDescent="0.3">
      <c r="A1733" s="3">
        <v>42137</v>
      </c>
      <c r="B1733" s="22">
        <f>WEEKNUM(Flights[[#This Row],[Date]], 1)</f>
        <v>20</v>
      </c>
      <c r="C1733" s="22">
        <f>WEEKDAY(Flights[[#This Row],[Date]],1)</f>
        <v>4</v>
      </c>
      <c r="D1733" t="s">
        <v>409</v>
      </c>
      <c r="E1733" t="s">
        <v>1990</v>
      </c>
      <c r="F1733" t="s">
        <v>0</v>
      </c>
      <c r="G1733" t="s">
        <v>17</v>
      </c>
      <c r="H1733" t="str">
        <f>_xlfn.XLOOKUP(Flights[[#This Row],[Destination]], Airports!$A$2:$A$78, Airports!$D$2:$D$78)</f>
        <v>Honolulu</v>
      </c>
      <c r="I1733" t="str" cm="1">
        <f t="array" ref="I1733">_xlfn.XLOOKUP(Flights[[#This Row],[Destination]],_xlfn._TRO_TRAILING( Airports!A:A),_xlfn._TRO_TRAILING( Airports!E:E), "Not found")</f>
        <v>HI</v>
      </c>
      <c r="J1733" s="1">
        <v>0.73958333333333337</v>
      </c>
      <c r="K1733" s="22">
        <f>HOUR(Flights[[#This Row],[Scheduled Departure]])</f>
        <v>17</v>
      </c>
      <c r="L1733" s="1">
        <v>0.75069444444444444</v>
      </c>
      <c r="M1733">
        <f>(L1733-J1733)*24*60</f>
        <v>15.999999999999943</v>
      </c>
      <c r="N1733" s="16">
        <f>Flights[[#This Row],[Length (min)]]/60</f>
        <v>5.4833333333333334</v>
      </c>
      <c r="O1733">
        <v>329</v>
      </c>
      <c r="P1733">
        <v>2556</v>
      </c>
      <c r="Q1733" s="18">
        <f>IFERROR(Flights[[#This Row],[Distance]]/Flights[[#This Row],[Length (hr)]], "")</f>
        <v>466.13981762917933</v>
      </c>
      <c r="R1733" s="1">
        <v>0.8569444444444444</v>
      </c>
      <c r="S1733" s="1" t="str">
        <f>IF(Flights[[#This Row],[Length (hr)]]&lt;2, "No meal", IF(Flights[[#This Row],[Length (hr)]]&lt;3.5, "Light meal", "Full meal"))</f>
        <v>Full meal</v>
      </c>
      <c r="T1733" s="1" t="str">
        <f>IF(AND(Flights[[#This Row],[Airline]]="US Airways", Flights[[#This Row],[Meal]]="Full Meal"), "Yes", "No")</f>
        <v>No</v>
      </c>
      <c r="U1733" s="1">
        <v>0.85416666666666663</v>
      </c>
      <c r="V1733">
        <v>-4</v>
      </c>
      <c r="W1733" s="1" t="str">
        <f>IF(Flights[[#This Row],[Arrival Delay]] = "", "Cancelled", IF(Flights[[#This Row],[Arrival Delay]]&gt;15, "Delayed", "On time"))</f>
        <v>On time</v>
      </c>
      <c r="X1733" t="str">
        <f>IF(Flights[[#This Row],[Status]]&lt;&gt;"Delayed","", IF(Flights[[#This Row],[Arrival Delay]]&gt;120, "Severe", IF(Flights[[#This Row],[Arrival Delay]]&gt;60, "Major", "Moderate")))</f>
        <v/>
      </c>
      <c r="Y1733" t="b">
        <v>0</v>
      </c>
      <c r="AA1733" t="str">
        <f>IF(OR(AND(Flights[[#This Row],[Status]]="Cancelled", Flights[[#This Row],[Cancellation Reason]]="Airline/Carrier"), Flights[[#This Row],[Delay Type]]="Severe"), "Yes", "No")</f>
        <v>No</v>
      </c>
    </row>
    <row r="1734" spans="1:27" x14ac:dyDescent="0.3">
      <c r="A1734" s="3">
        <v>42137</v>
      </c>
      <c r="B1734" s="22">
        <f>WEEKNUM(Flights[[#This Row],[Date]], 1)</f>
        <v>20</v>
      </c>
      <c r="C1734" s="22">
        <f>WEEKDAY(Flights[[#This Row],[Date]],1)</f>
        <v>4</v>
      </c>
      <c r="D1734" t="s">
        <v>740</v>
      </c>
      <c r="E1734" t="s">
        <v>1994</v>
      </c>
      <c r="F1734" t="s">
        <v>0</v>
      </c>
      <c r="G1734" t="s">
        <v>347</v>
      </c>
      <c r="H1734" t="str">
        <f>_xlfn.XLOOKUP(Flights[[#This Row],[Destination]], Airports!$A$2:$A$78, Airports!$D$2:$D$78)</f>
        <v>San Jose</v>
      </c>
      <c r="I1734" t="str" cm="1">
        <f t="array" ref="I1734">_xlfn.XLOOKUP(Flights[[#This Row],[Destination]],_xlfn._TRO_TRAILING( Airports!A:A),_xlfn._TRO_TRAILING( Airports!E:E), "Not found")</f>
        <v>CA</v>
      </c>
      <c r="J1734" s="1">
        <v>0.78819444444444442</v>
      </c>
      <c r="K1734" s="22">
        <f>HOUR(Flights[[#This Row],[Scheduled Departure]])</f>
        <v>18</v>
      </c>
      <c r="L1734" s="1">
        <v>0.78402777777777777</v>
      </c>
      <c r="M1734">
        <f>(L1734-J1734)*24*60</f>
        <v>-5.9999999999999787</v>
      </c>
      <c r="N1734" s="16">
        <f>Flights[[#This Row],[Length (min)]]/60</f>
        <v>1.1833333333333333</v>
      </c>
      <c r="O1734">
        <v>71</v>
      </c>
      <c r="P1734">
        <v>308</v>
      </c>
      <c r="Q1734" s="18">
        <f>IFERROR(Flights[[#This Row],[Distance]]/Flights[[#This Row],[Length (hr)]], "")</f>
        <v>260.28169014084506</v>
      </c>
      <c r="R1734" s="1">
        <v>0.84236111111111112</v>
      </c>
      <c r="S1734" s="1" t="str">
        <f>IF(Flights[[#This Row],[Length (hr)]]&lt;2, "No meal", IF(Flights[[#This Row],[Length (hr)]]&lt;3.5, "Light meal", "Full meal"))</f>
        <v>No meal</v>
      </c>
      <c r="T1734" s="1" t="str">
        <f>IF(AND(Flights[[#This Row],[Airline]]="US Airways", Flights[[#This Row],[Meal]]="Full Meal"), "Yes", "No")</f>
        <v>No</v>
      </c>
      <c r="U1734" s="1">
        <v>0.83333333333333337</v>
      </c>
      <c r="V1734">
        <v>-13</v>
      </c>
      <c r="W1734" s="1" t="str">
        <f>IF(Flights[[#This Row],[Arrival Delay]] = "", "Cancelled", IF(Flights[[#This Row],[Arrival Delay]]&gt;15, "Delayed", "On time"))</f>
        <v>On time</v>
      </c>
      <c r="X1734" t="str">
        <f>IF(Flights[[#This Row],[Status]]&lt;&gt;"Delayed","", IF(Flights[[#This Row],[Arrival Delay]]&gt;120, "Severe", IF(Flights[[#This Row],[Arrival Delay]]&gt;60, "Major", "Moderate")))</f>
        <v/>
      </c>
      <c r="Y1734" t="b">
        <v>0</v>
      </c>
      <c r="AA1734" t="str">
        <f>IF(OR(AND(Flights[[#This Row],[Status]]="Cancelled", Flights[[#This Row],[Cancellation Reason]]="Airline/Carrier"), Flights[[#This Row],[Delay Type]]="Severe"), "Yes", "No")</f>
        <v>No</v>
      </c>
    </row>
    <row r="1735" spans="1:27" x14ac:dyDescent="0.3">
      <c r="A1735" s="3">
        <v>42137</v>
      </c>
      <c r="B1735" s="22">
        <f>WEEKNUM(Flights[[#This Row],[Date]], 1)</f>
        <v>20</v>
      </c>
      <c r="C1735" s="22">
        <f>WEEKDAY(Flights[[#This Row],[Date]],1)</f>
        <v>4</v>
      </c>
      <c r="D1735" t="s">
        <v>628</v>
      </c>
      <c r="E1735" t="s">
        <v>1993</v>
      </c>
      <c r="F1735" t="s">
        <v>0</v>
      </c>
      <c r="G1735" t="s">
        <v>3</v>
      </c>
      <c r="H1735" t="str">
        <f>_xlfn.XLOOKUP(Flights[[#This Row],[Destination]], Airports!$A$2:$A$78, Airports!$D$2:$D$78)</f>
        <v>Dallas</v>
      </c>
      <c r="I1735" t="str" cm="1">
        <f t="array" ref="I1735">_xlfn.XLOOKUP(Flights[[#This Row],[Destination]],_xlfn._TRO_TRAILING( Airports!A:A),_xlfn._TRO_TRAILING( Airports!E:E), "Not found")</f>
        <v>TX</v>
      </c>
      <c r="J1735" s="1">
        <v>0.85069444444444442</v>
      </c>
      <c r="K1735" s="22">
        <f>HOUR(Flights[[#This Row],[Scheduled Departure]])</f>
        <v>20</v>
      </c>
      <c r="L1735" s="1">
        <v>0.91736111111111107</v>
      </c>
      <c r="M1735">
        <f>(L1735-J1735)*24*60</f>
        <v>95.999999999999972</v>
      </c>
      <c r="N1735" s="16">
        <f>Flights[[#This Row],[Length (min)]]/60</f>
        <v>2.7833333333333332</v>
      </c>
      <c r="O1735">
        <v>167</v>
      </c>
      <c r="P1735">
        <v>1235</v>
      </c>
      <c r="Q1735" s="18">
        <f>IFERROR(Flights[[#This Row],[Distance]]/Flights[[#This Row],[Length (hr)]], "")</f>
        <v>443.7125748502994</v>
      </c>
      <c r="R1735" s="1">
        <v>5.4166666666666669E-2</v>
      </c>
      <c r="S1735" s="1" t="str">
        <f>IF(Flights[[#This Row],[Length (hr)]]&lt;2, "No meal", IF(Flights[[#This Row],[Length (hr)]]&lt;3.5, "Light meal", "Full meal"))</f>
        <v>Light meal</v>
      </c>
      <c r="T1735" s="1" t="str">
        <f>IF(AND(Flights[[#This Row],[Airline]]="US Airways", Flights[[#This Row],[Meal]]="Full Meal"), "Yes", "No")</f>
        <v>No</v>
      </c>
      <c r="U1735" s="1">
        <v>0.11666666666666667</v>
      </c>
      <c r="V1735">
        <v>90</v>
      </c>
      <c r="W1735" s="1" t="str">
        <f>IF(Flights[[#This Row],[Arrival Delay]] = "", "Cancelled", IF(Flights[[#This Row],[Arrival Delay]]&gt;15, "Delayed", "On time"))</f>
        <v>Delayed</v>
      </c>
      <c r="X1735" t="str">
        <f>IF(Flights[[#This Row],[Status]]&lt;&gt;"Delayed","", IF(Flights[[#This Row],[Arrival Delay]]&gt;120, "Severe", IF(Flights[[#This Row],[Arrival Delay]]&gt;60, "Major", "Moderate")))</f>
        <v>Major</v>
      </c>
      <c r="Y1735" t="b">
        <v>0</v>
      </c>
      <c r="AA1735" t="str">
        <f>IF(OR(AND(Flights[[#This Row],[Status]]="Cancelled", Flights[[#This Row],[Cancellation Reason]]="Airline/Carrier"), Flights[[#This Row],[Delay Type]]="Severe"), "Yes", "No")</f>
        <v>No</v>
      </c>
    </row>
    <row r="1736" spans="1:27" x14ac:dyDescent="0.3">
      <c r="A1736" s="3">
        <v>42138</v>
      </c>
      <c r="B1736" s="22">
        <f>WEEKNUM(Flights[[#This Row],[Date]], 1)</f>
        <v>20</v>
      </c>
      <c r="C1736" s="22">
        <f>WEEKDAY(Flights[[#This Row],[Date]],1)</f>
        <v>5</v>
      </c>
      <c r="D1736" t="s">
        <v>1281</v>
      </c>
      <c r="E1736" t="s">
        <v>1995</v>
      </c>
      <c r="F1736" t="s">
        <v>0</v>
      </c>
      <c r="G1736" t="s">
        <v>306</v>
      </c>
      <c r="H1736" t="str">
        <f>_xlfn.XLOOKUP(Flights[[#This Row],[Destination]], Airports!$A$2:$A$78, Airports!$D$2:$D$78)</f>
        <v>Chicago</v>
      </c>
      <c r="I1736" t="str" cm="1">
        <f t="array" ref="I1736">_xlfn.XLOOKUP(Flights[[#This Row],[Destination]],_xlfn._TRO_TRAILING( Airports!A:A),_xlfn._TRO_TRAILING( Airports!E:E), "Not found")</f>
        <v>IL</v>
      </c>
      <c r="J1736" s="1">
        <v>0.25694444444444442</v>
      </c>
      <c r="K1736" s="22">
        <f>HOUR(Flights[[#This Row],[Scheduled Departure]])</f>
        <v>6</v>
      </c>
      <c r="L1736" s="1">
        <v>0.25624999999999998</v>
      </c>
      <c r="M1736">
        <f>(L1736-J1736)*24*60</f>
        <v>-0.99999999999999645</v>
      </c>
      <c r="N1736" s="16">
        <f>Flights[[#This Row],[Length (min)]]/60</f>
        <v>3.9166666666666665</v>
      </c>
      <c r="O1736">
        <v>235</v>
      </c>
      <c r="P1736">
        <v>1750</v>
      </c>
      <c r="Q1736" s="18">
        <f>IFERROR(Flights[[#This Row],[Distance]]/Flights[[#This Row],[Length (hr)]], "")</f>
        <v>446.80851063829789</v>
      </c>
      <c r="R1736" s="1">
        <v>0.51388888888888884</v>
      </c>
      <c r="S1736" s="1" t="str">
        <f>IF(Flights[[#This Row],[Length (hr)]]&lt;2, "No meal", IF(Flights[[#This Row],[Length (hr)]]&lt;3.5, "Light meal", "Full meal"))</f>
        <v>Full meal</v>
      </c>
      <c r="T1736" s="1" t="str">
        <f>IF(AND(Flights[[#This Row],[Airline]]="US Airways", Flights[[#This Row],[Meal]]="Full Meal"), "Yes", "No")</f>
        <v>No</v>
      </c>
      <c r="U1736" s="1">
        <v>0.50277777777777777</v>
      </c>
      <c r="V1736">
        <v>-16</v>
      </c>
      <c r="W1736" s="1" t="str">
        <f>IF(Flights[[#This Row],[Arrival Delay]] = "", "Cancelled", IF(Flights[[#This Row],[Arrival Delay]]&gt;15, "Delayed", "On time"))</f>
        <v>On time</v>
      </c>
      <c r="X1736" t="str">
        <f>IF(Flights[[#This Row],[Status]]&lt;&gt;"Delayed","", IF(Flights[[#This Row],[Arrival Delay]]&gt;120, "Severe", IF(Flights[[#This Row],[Arrival Delay]]&gt;60, "Major", "Moderate")))</f>
        <v/>
      </c>
      <c r="Y1736" t="b">
        <v>0</v>
      </c>
      <c r="AA1736" t="str">
        <f>IF(OR(AND(Flights[[#This Row],[Status]]="Cancelled", Flights[[#This Row],[Cancellation Reason]]="Airline/Carrier"), Flights[[#This Row],[Delay Type]]="Severe"), "Yes", "No")</f>
        <v>No</v>
      </c>
    </row>
    <row r="1737" spans="1:27" x14ac:dyDescent="0.3">
      <c r="A1737" s="3">
        <v>42138</v>
      </c>
      <c r="B1737" s="22">
        <f>WEEKNUM(Flights[[#This Row],[Date]], 1)</f>
        <v>20</v>
      </c>
      <c r="C1737" s="22">
        <f>WEEKDAY(Flights[[#This Row],[Date]],1)</f>
        <v>5</v>
      </c>
      <c r="D1737" t="s">
        <v>38</v>
      </c>
      <c r="E1737" t="s">
        <v>1987</v>
      </c>
      <c r="F1737" t="s">
        <v>0</v>
      </c>
      <c r="G1737" t="s">
        <v>7</v>
      </c>
      <c r="H1737" t="str">
        <f>_xlfn.XLOOKUP(Flights[[#This Row],[Destination]], Airports!$A$2:$A$78, Airports!$D$2:$D$78)</f>
        <v>Austin</v>
      </c>
      <c r="I1737" t="str" cm="1">
        <f t="array" ref="I1737">_xlfn.XLOOKUP(Flights[[#This Row],[Destination]],_xlfn._TRO_TRAILING( Airports!A:A),_xlfn._TRO_TRAILING( Airports!E:E), "Not found")</f>
        <v>TX</v>
      </c>
      <c r="J1737" s="1">
        <v>0.27083333333333331</v>
      </c>
      <c r="K1737" s="22">
        <f>HOUR(Flights[[#This Row],[Scheduled Departure]])</f>
        <v>6</v>
      </c>
      <c r="L1737" s="1">
        <v>0.26666666666666666</v>
      </c>
      <c r="M1737">
        <f>(L1737-J1737)*24*60</f>
        <v>-5.9999999999999787</v>
      </c>
      <c r="N1737" s="16">
        <f>Flights[[#This Row],[Length (min)]]/60</f>
        <v>3.05</v>
      </c>
      <c r="O1737">
        <v>183</v>
      </c>
      <c r="P1737">
        <v>1242</v>
      </c>
      <c r="Q1737" s="18">
        <f>IFERROR(Flights[[#This Row],[Distance]]/Flights[[#This Row],[Length (hr)]], "")</f>
        <v>407.2131147540984</v>
      </c>
      <c r="R1737" s="1">
        <v>0.47986111111111113</v>
      </c>
      <c r="S1737" s="1" t="str">
        <f>IF(Flights[[#This Row],[Length (hr)]]&lt;2, "No meal", IF(Flights[[#This Row],[Length (hr)]]&lt;3.5, "Light meal", "Full meal"))</f>
        <v>Light meal</v>
      </c>
      <c r="T1737" s="1" t="str">
        <f>IF(AND(Flights[[#This Row],[Airline]]="US Airways", Flights[[#This Row],[Meal]]="Full Meal"), "Yes", "No")</f>
        <v>No</v>
      </c>
      <c r="U1737" s="1">
        <v>0.47708333333333336</v>
      </c>
      <c r="V1737">
        <v>-4</v>
      </c>
      <c r="W1737" s="1" t="str">
        <f>IF(Flights[[#This Row],[Arrival Delay]] = "", "Cancelled", IF(Flights[[#This Row],[Arrival Delay]]&gt;15, "Delayed", "On time"))</f>
        <v>On time</v>
      </c>
      <c r="X1737" t="str">
        <f>IF(Flights[[#This Row],[Status]]&lt;&gt;"Delayed","", IF(Flights[[#This Row],[Arrival Delay]]&gt;120, "Severe", IF(Flights[[#This Row],[Arrival Delay]]&gt;60, "Major", "Moderate")))</f>
        <v/>
      </c>
      <c r="Y1737" t="b">
        <v>0</v>
      </c>
      <c r="AA1737" t="str">
        <f>IF(OR(AND(Flights[[#This Row],[Status]]="Cancelled", Flights[[#This Row],[Cancellation Reason]]="Airline/Carrier"), Flights[[#This Row],[Delay Type]]="Severe"), "Yes", "No")</f>
        <v>No</v>
      </c>
    </row>
    <row r="1738" spans="1:27" x14ac:dyDescent="0.3">
      <c r="A1738" s="3">
        <v>42138</v>
      </c>
      <c r="B1738" s="22">
        <f>WEEKNUM(Flights[[#This Row],[Date]], 1)</f>
        <v>20</v>
      </c>
      <c r="C1738" s="22">
        <f>WEEKDAY(Flights[[#This Row],[Date]],1)</f>
        <v>5</v>
      </c>
      <c r="D1738" t="s">
        <v>972</v>
      </c>
      <c r="E1738" t="s">
        <v>1990</v>
      </c>
      <c r="F1738" t="s">
        <v>0</v>
      </c>
      <c r="G1738" t="s">
        <v>9</v>
      </c>
      <c r="H1738" t="str">
        <f>_xlfn.XLOOKUP(Flights[[#This Row],[Destination]], Airports!$A$2:$A$78, Airports!$D$2:$D$78)</f>
        <v>San Francisco</v>
      </c>
      <c r="I1738" t="str" cm="1">
        <f t="array" ref="I1738">_xlfn.XLOOKUP(Flights[[#This Row],[Destination]],_xlfn._TRO_TRAILING( Airports!A:A),_xlfn._TRO_TRAILING( Airports!E:E), "Not found")</f>
        <v>CA</v>
      </c>
      <c r="J1738" s="1">
        <v>0.33541666666666664</v>
      </c>
      <c r="K1738" s="22">
        <f>HOUR(Flights[[#This Row],[Scheduled Departure]])</f>
        <v>8</v>
      </c>
      <c r="L1738" s="1">
        <v>0.34513888888888888</v>
      </c>
      <c r="M1738">
        <f>(L1738-J1738)*24*60</f>
        <v>14.00000000000003</v>
      </c>
      <c r="N1738" s="16">
        <f>Flights[[#This Row],[Length (min)]]/60</f>
        <v>1.1499999999999999</v>
      </c>
      <c r="O1738">
        <v>69</v>
      </c>
      <c r="P1738">
        <v>337</v>
      </c>
      <c r="Q1738" s="18">
        <f>IFERROR(Flights[[#This Row],[Distance]]/Flights[[#This Row],[Length (hr)]], "")</f>
        <v>293.04347826086956</v>
      </c>
      <c r="R1738" s="1">
        <v>0.39930555555555558</v>
      </c>
      <c r="S1738" s="1" t="str">
        <f>IF(Flights[[#This Row],[Length (hr)]]&lt;2, "No meal", IF(Flights[[#This Row],[Length (hr)]]&lt;3.5, "Light meal", "Full meal"))</f>
        <v>No meal</v>
      </c>
      <c r="T1738" s="1" t="str">
        <f>IF(AND(Flights[[#This Row],[Airline]]="US Airways", Flights[[#This Row],[Meal]]="Full Meal"), "Yes", "No")</f>
        <v>No</v>
      </c>
      <c r="U1738" s="1">
        <v>0.39305555555555555</v>
      </c>
      <c r="V1738">
        <v>-9</v>
      </c>
      <c r="W1738" s="1" t="str">
        <f>IF(Flights[[#This Row],[Arrival Delay]] = "", "Cancelled", IF(Flights[[#This Row],[Arrival Delay]]&gt;15, "Delayed", "On time"))</f>
        <v>On time</v>
      </c>
      <c r="X1738" t="str">
        <f>IF(Flights[[#This Row],[Status]]&lt;&gt;"Delayed","", IF(Flights[[#This Row],[Arrival Delay]]&gt;120, "Severe", IF(Flights[[#This Row],[Arrival Delay]]&gt;60, "Major", "Moderate")))</f>
        <v/>
      </c>
      <c r="Y1738" t="b">
        <v>0</v>
      </c>
      <c r="AA1738" t="str">
        <f>IF(OR(AND(Flights[[#This Row],[Status]]="Cancelled", Flights[[#This Row],[Cancellation Reason]]="Airline/Carrier"), Flights[[#This Row],[Delay Type]]="Severe"), "Yes", "No")</f>
        <v>No</v>
      </c>
    </row>
    <row r="1739" spans="1:27" x14ac:dyDescent="0.3">
      <c r="A1739" s="3">
        <v>42138</v>
      </c>
      <c r="B1739" s="22">
        <f>WEEKNUM(Flights[[#This Row],[Date]], 1)</f>
        <v>20</v>
      </c>
      <c r="C1739" s="22">
        <f>WEEKDAY(Flights[[#This Row],[Date]],1)</f>
        <v>5</v>
      </c>
      <c r="D1739" t="s">
        <v>803</v>
      </c>
      <c r="E1739" t="s">
        <v>1994</v>
      </c>
      <c r="F1739" t="s">
        <v>0</v>
      </c>
      <c r="G1739" t="s">
        <v>318</v>
      </c>
      <c r="H1739" t="str">
        <f>_xlfn.XLOOKUP(Flights[[#This Row],[Destination]], Airports!$A$2:$A$78, Airports!$D$2:$D$78)</f>
        <v>Oakland</v>
      </c>
      <c r="I1739" t="str" cm="1">
        <f t="array" ref="I1739">_xlfn.XLOOKUP(Flights[[#This Row],[Destination]],_xlfn._TRO_TRAILING( Airports!A:A),_xlfn._TRO_TRAILING( Airports!E:E), "Not found")</f>
        <v>CA</v>
      </c>
      <c r="J1739" s="1">
        <v>0.38194444444444442</v>
      </c>
      <c r="K1739" s="22">
        <f>HOUR(Flights[[#This Row],[Scheduled Departure]])</f>
        <v>9</v>
      </c>
      <c r="L1739" s="1">
        <v>0.39027777777777778</v>
      </c>
      <c r="M1739">
        <f>(L1739-J1739)*24*60</f>
        <v>12.000000000000037</v>
      </c>
      <c r="N1739" s="16">
        <f>Flights[[#This Row],[Length (min)]]/60</f>
        <v>1.35</v>
      </c>
      <c r="O1739">
        <v>81</v>
      </c>
      <c r="P1739">
        <v>337</v>
      </c>
      <c r="Q1739" s="18">
        <f>IFERROR(Flights[[#This Row],[Distance]]/Flights[[#This Row],[Length (hr)]], "")</f>
        <v>249.62962962962962</v>
      </c>
      <c r="R1739" s="1">
        <v>0.44166666666666665</v>
      </c>
      <c r="S1739" s="1" t="str">
        <f>IF(Flights[[#This Row],[Length (hr)]]&lt;2, "No meal", IF(Flights[[#This Row],[Length (hr)]]&lt;3.5, "Light meal", "Full meal"))</f>
        <v>No meal</v>
      </c>
      <c r="T1739" s="1" t="str">
        <f>IF(AND(Flights[[#This Row],[Airline]]="US Airways", Flights[[#This Row],[Meal]]="Full Meal"), "Yes", "No")</f>
        <v>No</v>
      </c>
      <c r="U1739" s="1">
        <v>0.4465277777777778</v>
      </c>
      <c r="V1739">
        <v>7</v>
      </c>
      <c r="W1739" s="1" t="str">
        <f>IF(Flights[[#This Row],[Arrival Delay]] = "", "Cancelled", IF(Flights[[#This Row],[Arrival Delay]]&gt;15, "Delayed", "On time"))</f>
        <v>On time</v>
      </c>
      <c r="X1739" t="str">
        <f>IF(Flights[[#This Row],[Status]]&lt;&gt;"Delayed","", IF(Flights[[#This Row],[Arrival Delay]]&gt;120, "Severe", IF(Flights[[#This Row],[Arrival Delay]]&gt;60, "Major", "Moderate")))</f>
        <v/>
      </c>
      <c r="Y1739" t="b">
        <v>0</v>
      </c>
      <c r="AA1739" t="str">
        <f>IF(OR(AND(Flights[[#This Row],[Status]]="Cancelled", Flights[[#This Row],[Cancellation Reason]]="Airline/Carrier"), Flights[[#This Row],[Delay Type]]="Severe"), "Yes", "No")</f>
        <v>No</v>
      </c>
    </row>
    <row r="1740" spans="1:27" x14ac:dyDescent="0.3">
      <c r="A1740" s="3">
        <v>42138</v>
      </c>
      <c r="B1740" s="22">
        <f>WEEKNUM(Flights[[#This Row],[Date]], 1)</f>
        <v>20</v>
      </c>
      <c r="C1740" s="22">
        <f>WEEKDAY(Flights[[#This Row],[Date]],1)</f>
        <v>5</v>
      </c>
      <c r="D1740" t="s">
        <v>405</v>
      </c>
      <c r="E1740" t="s">
        <v>1988</v>
      </c>
      <c r="F1740" t="s">
        <v>0</v>
      </c>
      <c r="G1740" t="s">
        <v>22</v>
      </c>
      <c r="H1740" t="str">
        <f>_xlfn.XLOOKUP(Flights[[#This Row],[Destination]], Airports!$A$2:$A$78, Airports!$D$2:$D$78)</f>
        <v>Columbus</v>
      </c>
      <c r="I1740" t="str" cm="1">
        <f t="array" ref="I1740">_xlfn.XLOOKUP(Flights[[#This Row],[Destination]],_xlfn._TRO_TRAILING( Airports!A:A),_xlfn._TRO_TRAILING( Airports!E:E), "Not found")</f>
        <v>OH</v>
      </c>
      <c r="J1740" s="1">
        <v>0.39583333333333331</v>
      </c>
      <c r="K1740" s="22">
        <f>HOUR(Flights[[#This Row],[Scheduled Departure]])</f>
        <v>9</v>
      </c>
      <c r="L1740" s="1">
        <v>0.39652777777777776</v>
      </c>
      <c r="M1740">
        <f>(L1740-J1740)*24*60</f>
        <v>0.99999999999999645</v>
      </c>
      <c r="N1740" s="16">
        <f>Flights[[#This Row],[Length (min)]]/60</f>
        <v>4.2</v>
      </c>
      <c r="O1740">
        <v>252</v>
      </c>
      <c r="P1740">
        <v>1995</v>
      </c>
      <c r="Q1740" s="18">
        <f>IFERROR(Flights[[#This Row],[Distance]]/Flights[[#This Row],[Length (hr)]], "")</f>
        <v>475</v>
      </c>
      <c r="R1740" s="1">
        <v>0.70694444444444449</v>
      </c>
      <c r="S1740" s="1" t="str">
        <f>IF(Flights[[#This Row],[Length (hr)]]&lt;2, "No meal", IF(Flights[[#This Row],[Length (hr)]]&lt;3.5, "Light meal", "Full meal"))</f>
        <v>Full meal</v>
      </c>
      <c r="T1740" s="1" t="str">
        <f>IF(AND(Flights[[#This Row],[Airline]]="US Airways", Flights[[#This Row],[Meal]]="Full Meal"), "Yes", "No")</f>
        <v>Yes</v>
      </c>
      <c r="U1740" s="1">
        <v>0.69652777777777775</v>
      </c>
      <c r="V1740">
        <v>-15</v>
      </c>
      <c r="W1740" s="1" t="str">
        <f>IF(Flights[[#This Row],[Arrival Delay]] = "", "Cancelled", IF(Flights[[#This Row],[Arrival Delay]]&gt;15, "Delayed", "On time"))</f>
        <v>On time</v>
      </c>
      <c r="X1740" t="str">
        <f>IF(Flights[[#This Row],[Status]]&lt;&gt;"Delayed","", IF(Flights[[#This Row],[Arrival Delay]]&gt;120, "Severe", IF(Flights[[#This Row],[Arrival Delay]]&gt;60, "Major", "Moderate")))</f>
        <v/>
      </c>
      <c r="Y1740" t="b">
        <v>0</v>
      </c>
      <c r="AA1740" t="str">
        <f>IF(OR(AND(Flights[[#This Row],[Status]]="Cancelled", Flights[[#This Row],[Cancellation Reason]]="Airline/Carrier"), Flights[[#This Row],[Delay Type]]="Severe"), "Yes", "No")</f>
        <v>No</v>
      </c>
    </row>
    <row r="1741" spans="1:27" x14ac:dyDescent="0.3">
      <c r="A1741" s="3">
        <v>42138</v>
      </c>
      <c r="B1741" s="22">
        <f>WEEKNUM(Flights[[#This Row],[Date]], 1)</f>
        <v>20</v>
      </c>
      <c r="C1741" s="22">
        <f>WEEKDAY(Flights[[#This Row],[Date]],1)</f>
        <v>5</v>
      </c>
      <c r="D1741" t="s">
        <v>1373</v>
      </c>
      <c r="E1741" t="s">
        <v>1993</v>
      </c>
      <c r="F1741" t="s">
        <v>0</v>
      </c>
      <c r="G1741" t="s">
        <v>3</v>
      </c>
      <c r="H1741" t="str">
        <f>_xlfn.XLOOKUP(Flights[[#This Row],[Destination]], Airports!$A$2:$A$78, Airports!$D$2:$D$78)</f>
        <v>Dallas</v>
      </c>
      <c r="I1741" t="str" cm="1">
        <f t="array" ref="I1741">_xlfn.XLOOKUP(Flights[[#This Row],[Destination]],_xlfn._TRO_TRAILING( Airports!A:A),_xlfn._TRO_TRAILING( Airports!E:E), "Not found")</f>
        <v>TX</v>
      </c>
      <c r="J1741" s="1">
        <v>0.40625</v>
      </c>
      <c r="K1741" s="22">
        <f>HOUR(Flights[[#This Row],[Scheduled Departure]])</f>
        <v>9</v>
      </c>
      <c r="L1741" s="1">
        <v>0.40763888888888888</v>
      </c>
      <c r="M1741">
        <f>(L1741-J1741)*24*60</f>
        <v>1.9999999999999929</v>
      </c>
      <c r="N1741" s="16">
        <f>Flights[[#This Row],[Length (min)]]/60</f>
        <v>2.7833333333333332</v>
      </c>
      <c r="O1741">
        <v>167</v>
      </c>
      <c r="P1741">
        <v>1235</v>
      </c>
      <c r="Q1741" s="18">
        <f>IFERROR(Flights[[#This Row],[Distance]]/Flights[[#This Row],[Length (hr)]], "")</f>
        <v>443.7125748502994</v>
      </c>
      <c r="R1741" s="1">
        <v>0.60972222222222228</v>
      </c>
      <c r="S1741" s="1" t="str">
        <f>IF(Flights[[#This Row],[Length (hr)]]&lt;2, "No meal", IF(Flights[[#This Row],[Length (hr)]]&lt;3.5, "Light meal", "Full meal"))</f>
        <v>Light meal</v>
      </c>
      <c r="T1741" s="1" t="str">
        <f>IF(AND(Flights[[#This Row],[Airline]]="US Airways", Flights[[#This Row],[Meal]]="Full Meal"), "Yes", "No")</f>
        <v>No</v>
      </c>
      <c r="U1741" s="1">
        <v>0.6069444444444444</v>
      </c>
      <c r="V1741">
        <v>-4</v>
      </c>
      <c r="W1741" s="1" t="str">
        <f>IF(Flights[[#This Row],[Arrival Delay]] = "", "Cancelled", IF(Flights[[#This Row],[Arrival Delay]]&gt;15, "Delayed", "On time"))</f>
        <v>On time</v>
      </c>
      <c r="X1741" t="str">
        <f>IF(Flights[[#This Row],[Status]]&lt;&gt;"Delayed","", IF(Flights[[#This Row],[Arrival Delay]]&gt;120, "Severe", IF(Flights[[#This Row],[Arrival Delay]]&gt;60, "Major", "Moderate")))</f>
        <v/>
      </c>
      <c r="Y1741" t="b">
        <v>0</v>
      </c>
      <c r="AA1741" t="str">
        <f>IF(OR(AND(Flights[[#This Row],[Status]]="Cancelled", Flights[[#This Row],[Cancellation Reason]]="Airline/Carrier"), Flights[[#This Row],[Delay Type]]="Severe"), "Yes", "No")</f>
        <v>No</v>
      </c>
    </row>
    <row r="1742" spans="1:27" x14ac:dyDescent="0.3">
      <c r="A1742" s="3">
        <v>42138</v>
      </c>
      <c r="B1742" s="22">
        <f>WEEKNUM(Flights[[#This Row],[Date]], 1)</f>
        <v>20</v>
      </c>
      <c r="C1742" s="22">
        <f>WEEKDAY(Flights[[#This Row],[Date]],1)</f>
        <v>5</v>
      </c>
      <c r="D1742" t="s">
        <v>877</v>
      </c>
      <c r="E1742" t="s">
        <v>1994</v>
      </c>
      <c r="F1742" t="s">
        <v>0</v>
      </c>
      <c r="G1742" t="s">
        <v>342</v>
      </c>
      <c r="H1742" t="str">
        <f>_xlfn.XLOOKUP(Flights[[#This Row],[Destination]], Airports!$A$2:$A$78, Airports!$D$2:$D$78)</f>
        <v>Santa Barbara</v>
      </c>
      <c r="I1742" t="str" cm="1">
        <f t="array" ref="I1742">_xlfn.XLOOKUP(Flights[[#This Row],[Destination]],_xlfn._TRO_TRAILING( Airports!A:A),_xlfn._TRO_TRAILING( Airports!E:E), "Not found")</f>
        <v>CA</v>
      </c>
      <c r="J1742" s="1">
        <v>0.55902777777777779</v>
      </c>
      <c r="K1742" s="22">
        <f>HOUR(Flights[[#This Row],[Scheduled Departure]])</f>
        <v>13</v>
      </c>
      <c r="L1742" s="1">
        <v>0</v>
      </c>
      <c r="M1742">
        <f>(L1742-J1742)*24*60</f>
        <v>-805.00000000000011</v>
      </c>
      <c r="N1742" s="16">
        <f>Flights[[#This Row],[Length (min)]]/60</f>
        <v>0</v>
      </c>
      <c r="P1742">
        <v>89</v>
      </c>
      <c r="Q1742" s="18" t="str">
        <f>IFERROR(Flights[[#This Row],[Distance]]/Flights[[#This Row],[Length (hr)]], "")</f>
        <v/>
      </c>
      <c r="R1742" s="1">
        <v>0.59513888888888888</v>
      </c>
      <c r="S1742" s="1" t="str">
        <f>IF(Flights[[#This Row],[Length (hr)]]&lt;2, "No meal", IF(Flights[[#This Row],[Length (hr)]]&lt;3.5, "Light meal", "Full meal"))</f>
        <v>No meal</v>
      </c>
      <c r="T1742" s="1" t="str">
        <f>IF(AND(Flights[[#This Row],[Airline]]="US Airways", Flights[[#This Row],[Meal]]="Full Meal"), "Yes", "No")</f>
        <v>No</v>
      </c>
      <c r="U1742" s="1">
        <v>0</v>
      </c>
      <c r="W1742" s="1" t="str">
        <f>IF(Flights[[#This Row],[Arrival Delay]] = "", "Cancelled", IF(Flights[[#This Row],[Arrival Delay]]&gt;15, "Delayed", "On time"))</f>
        <v>Cancelled</v>
      </c>
      <c r="X1742" t="str">
        <f>IF(Flights[[#This Row],[Status]]&lt;&gt;"Delayed","", IF(Flights[[#This Row],[Arrival Delay]]&gt;120, "Severe", IF(Flights[[#This Row],[Arrival Delay]]&gt;60, "Major", "Moderate")))</f>
        <v/>
      </c>
      <c r="Y1742" t="b">
        <v>1</v>
      </c>
      <c r="Z1742" t="s">
        <v>8</v>
      </c>
      <c r="AA1742" t="str">
        <f>IF(OR(AND(Flights[[#This Row],[Status]]="Cancelled", Flights[[#This Row],[Cancellation Reason]]="Airline/Carrier"), Flights[[#This Row],[Delay Type]]="Severe"), "Yes", "No")</f>
        <v>Yes</v>
      </c>
    </row>
    <row r="1743" spans="1:27" x14ac:dyDescent="0.3">
      <c r="A1743" s="3">
        <v>42138</v>
      </c>
      <c r="B1743" s="22">
        <f>WEEKNUM(Flights[[#This Row],[Date]], 1)</f>
        <v>20</v>
      </c>
      <c r="C1743" s="22">
        <f>WEEKDAY(Flights[[#This Row],[Date]],1)</f>
        <v>5</v>
      </c>
      <c r="D1743" t="s">
        <v>78</v>
      </c>
      <c r="E1743" t="s">
        <v>1987</v>
      </c>
      <c r="F1743" t="s">
        <v>0</v>
      </c>
      <c r="G1743" t="s">
        <v>12</v>
      </c>
      <c r="H1743" t="str">
        <f>_xlfn.XLOOKUP(Flights[[#This Row],[Destination]], Airports!$A$2:$A$78, Airports!$D$2:$D$78)</f>
        <v>New York</v>
      </c>
      <c r="I1743" t="str" cm="1">
        <f t="array" ref="I1743">_xlfn.XLOOKUP(Flights[[#This Row],[Destination]],_xlfn._TRO_TRAILING( Airports!A:A),_xlfn._TRO_TRAILING( Airports!E:E), "Not found")</f>
        <v>NY</v>
      </c>
      <c r="J1743" s="1">
        <v>0.59722222222222221</v>
      </c>
      <c r="K1743" s="22">
        <f>HOUR(Flights[[#This Row],[Scheduled Departure]])</f>
        <v>14</v>
      </c>
      <c r="L1743" s="1">
        <v>0.59305555555555556</v>
      </c>
      <c r="M1743">
        <f>(L1743-J1743)*24*60</f>
        <v>-5.9999999999999787</v>
      </c>
      <c r="N1743" s="16">
        <f>Flights[[#This Row],[Length (min)]]/60</f>
        <v>5.45</v>
      </c>
      <c r="O1743">
        <v>327</v>
      </c>
      <c r="P1743">
        <v>2475</v>
      </c>
      <c r="Q1743" s="18">
        <f>IFERROR(Flights[[#This Row],[Distance]]/Flights[[#This Row],[Length (hr)]], "")</f>
        <v>454.12844036697248</v>
      </c>
      <c r="R1743" s="1">
        <v>0.95902777777777781</v>
      </c>
      <c r="S1743" s="1" t="str">
        <f>IF(Flights[[#This Row],[Length (hr)]]&lt;2, "No meal", IF(Flights[[#This Row],[Length (hr)]]&lt;3.5, "Light meal", "Full meal"))</f>
        <v>Full meal</v>
      </c>
      <c r="T1743" s="1" t="str">
        <f>IF(AND(Flights[[#This Row],[Airline]]="US Airways", Flights[[#This Row],[Meal]]="Full Meal"), "Yes", "No")</f>
        <v>No</v>
      </c>
      <c r="U1743" s="1">
        <v>0.94513888888888886</v>
      </c>
      <c r="V1743">
        <v>-20</v>
      </c>
      <c r="W1743" s="1" t="str">
        <f>IF(Flights[[#This Row],[Arrival Delay]] = "", "Cancelled", IF(Flights[[#This Row],[Arrival Delay]]&gt;15, "Delayed", "On time"))</f>
        <v>On time</v>
      </c>
      <c r="X1743" t="str">
        <f>IF(Flights[[#This Row],[Status]]&lt;&gt;"Delayed","", IF(Flights[[#This Row],[Arrival Delay]]&gt;120, "Severe", IF(Flights[[#This Row],[Arrival Delay]]&gt;60, "Major", "Moderate")))</f>
        <v/>
      </c>
      <c r="Y1743" t="b">
        <v>0</v>
      </c>
      <c r="AA1743" t="str">
        <f>IF(OR(AND(Flights[[#This Row],[Status]]="Cancelled", Flights[[#This Row],[Cancellation Reason]]="Airline/Carrier"), Flights[[#This Row],[Delay Type]]="Severe"), "Yes", "No")</f>
        <v>No</v>
      </c>
    </row>
    <row r="1744" spans="1:27" x14ac:dyDescent="0.3">
      <c r="A1744" s="3">
        <v>42138</v>
      </c>
      <c r="B1744" s="22">
        <f>WEEKNUM(Flights[[#This Row],[Date]], 1)</f>
        <v>20</v>
      </c>
      <c r="C1744" s="22">
        <f>WEEKDAY(Flights[[#This Row],[Date]],1)</f>
        <v>5</v>
      </c>
      <c r="D1744" t="s">
        <v>585</v>
      </c>
      <c r="E1744" t="s">
        <v>1996</v>
      </c>
      <c r="F1744" t="s">
        <v>0</v>
      </c>
      <c r="G1744" t="s">
        <v>344</v>
      </c>
      <c r="H1744" t="str">
        <f>_xlfn.XLOOKUP(Flights[[#This Row],[Destination]], Airports!$A$2:$A$78, Airports!$D$2:$D$78)</f>
        <v>Seattle</v>
      </c>
      <c r="I1744" t="str" cm="1">
        <f t="array" ref="I1744">_xlfn.XLOOKUP(Flights[[#This Row],[Destination]],_xlfn._TRO_TRAILING( Airports!A:A),_xlfn._TRO_TRAILING( Airports!E:E), "Not found")</f>
        <v>WA</v>
      </c>
      <c r="J1744" s="1">
        <v>0.59722222222222221</v>
      </c>
      <c r="K1744" s="22">
        <f>HOUR(Flights[[#This Row],[Scheduled Departure]])</f>
        <v>14</v>
      </c>
      <c r="L1744" s="1">
        <v>0.59444444444444444</v>
      </c>
      <c r="M1744">
        <f>(L1744-J1744)*24*60</f>
        <v>-3.9999999999999858</v>
      </c>
      <c r="N1744" s="16">
        <f>Flights[[#This Row],[Length (min)]]/60</f>
        <v>2.3166666666666669</v>
      </c>
      <c r="O1744">
        <v>139</v>
      </c>
      <c r="P1744">
        <v>954</v>
      </c>
      <c r="Q1744" s="18">
        <f>IFERROR(Flights[[#This Row],[Distance]]/Flights[[#This Row],[Length (hr)]], "")</f>
        <v>411.79856115107913</v>
      </c>
      <c r="R1744" s="1">
        <v>0.70486111111111116</v>
      </c>
      <c r="S1744" s="1" t="str">
        <f>IF(Flights[[#This Row],[Length (hr)]]&lt;2, "No meal", IF(Flights[[#This Row],[Length (hr)]]&lt;3.5, "Light meal", "Full meal"))</f>
        <v>Light meal</v>
      </c>
      <c r="T1744" s="1" t="str">
        <f>IF(AND(Flights[[#This Row],[Airline]]="US Airways", Flights[[#This Row],[Meal]]="Full Meal"), "Yes", "No")</f>
        <v>No</v>
      </c>
      <c r="U1744" s="1">
        <v>0.69097222222222221</v>
      </c>
      <c r="V1744">
        <v>-20</v>
      </c>
      <c r="W1744" s="1" t="str">
        <f>IF(Flights[[#This Row],[Arrival Delay]] = "", "Cancelled", IF(Flights[[#This Row],[Arrival Delay]]&gt;15, "Delayed", "On time"))</f>
        <v>On time</v>
      </c>
      <c r="X1744" t="str">
        <f>IF(Flights[[#This Row],[Status]]&lt;&gt;"Delayed","", IF(Flights[[#This Row],[Arrival Delay]]&gt;120, "Severe", IF(Flights[[#This Row],[Arrival Delay]]&gt;60, "Major", "Moderate")))</f>
        <v/>
      </c>
      <c r="Y1744" t="b">
        <v>0</v>
      </c>
      <c r="AA1744" t="str">
        <f>IF(OR(AND(Flights[[#This Row],[Status]]="Cancelled", Flights[[#This Row],[Cancellation Reason]]="Airline/Carrier"), Flights[[#This Row],[Delay Type]]="Severe"), "Yes", "No")</f>
        <v>No</v>
      </c>
    </row>
    <row r="1745" spans="1:27" x14ac:dyDescent="0.3">
      <c r="A1745" s="3">
        <v>42138</v>
      </c>
      <c r="B1745" s="22">
        <f>WEEKNUM(Flights[[#This Row],[Date]], 1)</f>
        <v>20</v>
      </c>
      <c r="C1745" s="22">
        <f>WEEKDAY(Flights[[#This Row],[Date]],1)</f>
        <v>5</v>
      </c>
      <c r="D1745" t="s">
        <v>1312</v>
      </c>
      <c r="E1745" t="s">
        <v>1995</v>
      </c>
      <c r="F1745" t="s">
        <v>0</v>
      </c>
      <c r="G1745" t="s">
        <v>347</v>
      </c>
      <c r="H1745" t="str">
        <f>_xlfn.XLOOKUP(Flights[[#This Row],[Destination]], Airports!$A$2:$A$78, Airports!$D$2:$D$78)</f>
        <v>San Jose</v>
      </c>
      <c r="I1745" t="str" cm="1">
        <f t="array" ref="I1745">_xlfn.XLOOKUP(Flights[[#This Row],[Destination]],_xlfn._TRO_TRAILING( Airports!A:A),_xlfn._TRO_TRAILING( Airports!E:E), "Not found")</f>
        <v>CA</v>
      </c>
      <c r="J1745" s="1">
        <v>0.59722222222222221</v>
      </c>
      <c r="K1745" s="22">
        <f>HOUR(Flights[[#This Row],[Scheduled Departure]])</f>
        <v>14</v>
      </c>
      <c r="L1745" s="1">
        <v>0.61250000000000004</v>
      </c>
      <c r="M1745">
        <f>(L1745-J1745)*24*60</f>
        <v>22.000000000000082</v>
      </c>
      <c r="N1745" s="16">
        <f>Flights[[#This Row],[Length (min)]]/60</f>
        <v>0.98333333333333328</v>
      </c>
      <c r="O1745">
        <v>59</v>
      </c>
      <c r="P1745">
        <v>308</v>
      </c>
      <c r="Q1745" s="18">
        <f>IFERROR(Flights[[#This Row],[Distance]]/Flights[[#This Row],[Length (hr)]], "")</f>
        <v>313.22033898305085</v>
      </c>
      <c r="R1745" s="1">
        <v>0.64236111111111116</v>
      </c>
      <c r="S1745" s="1" t="str">
        <f>IF(Flights[[#This Row],[Length (hr)]]&lt;2, "No meal", IF(Flights[[#This Row],[Length (hr)]]&lt;3.5, "Light meal", "Full meal"))</f>
        <v>No meal</v>
      </c>
      <c r="T1745" s="1" t="str">
        <f>IF(AND(Flights[[#This Row],[Airline]]="US Airways", Flights[[#This Row],[Meal]]="Full Meal"), "Yes", "No")</f>
        <v>No</v>
      </c>
      <c r="U1745" s="1">
        <v>0.65347222222222223</v>
      </c>
      <c r="V1745">
        <v>16</v>
      </c>
      <c r="W1745" s="1" t="str">
        <f>IF(Flights[[#This Row],[Arrival Delay]] = "", "Cancelled", IF(Flights[[#This Row],[Arrival Delay]]&gt;15, "Delayed", "On time"))</f>
        <v>Delayed</v>
      </c>
      <c r="X1745" t="str">
        <f>IF(Flights[[#This Row],[Status]]&lt;&gt;"Delayed","", IF(Flights[[#This Row],[Arrival Delay]]&gt;120, "Severe", IF(Flights[[#This Row],[Arrival Delay]]&gt;60, "Major", "Moderate")))</f>
        <v>Moderate</v>
      </c>
      <c r="Y1745" t="b">
        <v>0</v>
      </c>
      <c r="AA1745" t="str">
        <f>IF(OR(AND(Flights[[#This Row],[Status]]="Cancelled", Flights[[#This Row],[Cancellation Reason]]="Airline/Carrier"), Flights[[#This Row],[Delay Type]]="Severe"), "Yes", "No")</f>
        <v>No</v>
      </c>
    </row>
    <row r="1746" spans="1:27" x14ac:dyDescent="0.3">
      <c r="A1746" s="3">
        <v>42138</v>
      </c>
      <c r="B1746" s="22">
        <f>WEEKNUM(Flights[[#This Row],[Date]], 1)</f>
        <v>20</v>
      </c>
      <c r="C1746" s="22">
        <f>WEEKDAY(Flights[[#This Row],[Date]],1)</f>
        <v>5</v>
      </c>
      <c r="D1746" t="s">
        <v>1392</v>
      </c>
      <c r="E1746" t="s">
        <v>1989</v>
      </c>
      <c r="F1746" t="s">
        <v>0</v>
      </c>
      <c r="G1746" t="s">
        <v>17</v>
      </c>
      <c r="H1746" t="str">
        <f>_xlfn.XLOOKUP(Flights[[#This Row],[Destination]], Airports!$A$2:$A$78, Airports!$D$2:$D$78)</f>
        <v>Honolulu</v>
      </c>
      <c r="I1746" t="str" cm="1">
        <f t="array" ref="I1746">_xlfn.XLOOKUP(Flights[[#This Row],[Destination]],_xlfn._TRO_TRAILING( Airports!A:A),_xlfn._TRO_TRAILING( Airports!E:E), "Not found")</f>
        <v>HI</v>
      </c>
      <c r="J1746" s="1">
        <v>0.62152777777777779</v>
      </c>
      <c r="K1746" s="22">
        <f>HOUR(Flights[[#This Row],[Scheduled Departure]])</f>
        <v>14</v>
      </c>
      <c r="L1746" s="1">
        <v>0.63888888888888884</v>
      </c>
      <c r="M1746">
        <f>(L1746-J1746)*24*60</f>
        <v>24.999999999999911</v>
      </c>
      <c r="N1746" s="16">
        <f>Flights[[#This Row],[Length (min)]]/60</f>
        <v>5.75</v>
      </c>
      <c r="O1746">
        <v>345</v>
      </c>
      <c r="P1746">
        <v>2556</v>
      </c>
      <c r="Q1746" s="18">
        <f>IFERROR(Flights[[#This Row],[Distance]]/Flights[[#This Row],[Length (hr)]], "")</f>
        <v>444.52173913043481</v>
      </c>
      <c r="R1746" s="1">
        <v>0.7319444444444444</v>
      </c>
      <c r="S1746" s="1" t="str">
        <f>IF(Flights[[#This Row],[Length (hr)]]&lt;2, "No meal", IF(Flights[[#This Row],[Length (hr)]]&lt;3.5, "Light meal", "Full meal"))</f>
        <v>Full meal</v>
      </c>
      <c r="T1746" s="1" t="str">
        <f>IF(AND(Flights[[#This Row],[Airline]]="US Airways", Flights[[#This Row],[Meal]]="Full Meal"), "Yes", "No")</f>
        <v>No</v>
      </c>
      <c r="U1746" s="1">
        <v>0.75347222222222221</v>
      </c>
      <c r="V1746">
        <v>31</v>
      </c>
      <c r="W1746" s="1" t="str">
        <f>IF(Flights[[#This Row],[Arrival Delay]] = "", "Cancelled", IF(Flights[[#This Row],[Arrival Delay]]&gt;15, "Delayed", "On time"))</f>
        <v>Delayed</v>
      </c>
      <c r="X1746" t="str">
        <f>IF(Flights[[#This Row],[Status]]&lt;&gt;"Delayed","", IF(Flights[[#This Row],[Arrival Delay]]&gt;120, "Severe", IF(Flights[[#This Row],[Arrival Delay]]&gt;60, "Major", "Moderate")))</f>
        <v>Moderate</v>
      </c>
      <c r="Y1746" t="b">
        <v>0</v>
      </c>
      <c r="AA1746" t="str">
        <f>IF(OR(AND(Flights[[#This Row],[Status]]="Cancelled", Flights[[#This Row],[Cancellation Reason]]="Airline/Carrier"), Flights[[#This Row],[Delay Type]]="Severe"), "Yes", "No")</f>
        <v>No</v>
      </c>
    </row>
    <row r="1747" spans="1:27" x14ac:dyDescent="0.3">
      <c r="A1747" s="3">
        <v>42138</v>
      </c>
      <c r="B1747" s="22">
        <f>WEEKNUM(Flights[[#This Row],[Date]], 1)</f>
        <v>20</v>
      </c>
      <c r="C1747" s="22">
        <f>WEEKDAY(Flights[[#This Row],[Date]],1)</f>
        <v>5</v>
      </c>
      <c r="D1747" t="s">
        <v>88</v>
      </c>
      <c r="E1747" t="s">
        <v>1987</v>
      </c>
      <c r="F1747" t="s">
        <v>0</v>
      </c>
      <c r="G1747" t="s">
        <v>15</v>
      </c>
      <c r="H1747" t="str">
        <f>_xlfn.XLOOKUP(Flights[[#This Row],[Destination]], Airports!$A$2:$A$78, Airports!$D$2:$D$78)</f>
        <v>Las Vegas</v>
      </c>
      <c r="I1747" t="str" cm="1">
        <f t="array" ref="I1747">_xlfn.XLOOKUP(Flights[[#This Row],[Destination]],_xlfn._TRO_TRAILING( Airports!A:A),_xlfn._TRO_TRAILING( Airports!E:E), "Not found")</f>
        <v>NV</v>
      </c>
      <c r="J1747" s="1">
        <v>0.68402777777777779</v>
      </c>
      <c r="K1747" s="22">
        <f>HOUR(Flights[[#This Row],[Scheduled Departure]])</f>
        <v>16</v>
      </c>
      <c r="L1747" s="1">
        <v>0.68055555555555558</v>
      </c>
      <c r="M1747">
        <f>(L1747-J1747)*24*60</f>
        <v>-4.9999999999999822</v>
      </c>
      <c r="N1747" s="16">
        <f>Flights[[#This Row],[Length (min)]]/60</f>
        <v>1.4666666666666666</v>
      </c>
      <c r="O1747">
        <v>88</v>
      </c>
      <c r="P1747">
        <v>236</v>
      </c>
      <c r="Q1747" s="18">
        <f>IFERROR(Flights[[#This Row],[Distance]]/Flights[[#This Row],[Length (hr)]], "")</f>
        <v>160.90909090909091</v>
      </c>
      <c r="R1747" s="1">
        <v>0.73263888888888884</v>
      </c>
      <c r="S1747" s="1" t="str">
        <f>IF(Flights[[#This Row],[Length (hr)]]&lt;2, "No meal", IF(Flights[[#This Row],[Length (hr)]]&lt;3.5, "Light meal", "Full meal"))</f>
        <v>No meal</v>
      </c>
      <c r="T1747" s="1" t="str">
        <f>IF(AND(Flights[[#This Row],[Airline]]="US Airways", Flights[[#This Row],[Meal]]="Full Meal"), "Yes", "No")</f>
        <v>No</v>
      </c>
      <c r="U1747" s="1">
        <v>0.7416666666666667</v>
      </c>
      <c r="V1747">
        <v>13</v>
      </c>
      <c r="W1747" s="1" t="str">
        <f>IF(Flights[[#This Row],[Arrival Delay]] = "", "Cancelled", IF(Flights[[#This Row],[Arrival Delay]]&gt;15, "Delayed", "On time"))</f>
        <v>On time</v>
      </c>
      <c r="X1747" t="str">
        <f>IF(Flights[[#This Row],[Status]]&lt;&gt;"Delayed","", IF(Flights[[#This Row],[Arrival Delay]]&gt;120, "Severe", IF(Flights[[#This Row],[Arrival Delay]]&gt;60, "Major", "Moderate")))</f>
        <v/>
      </c>
      <c r="Y1747" t="b">
        <v>0</v>
      </c>
      <c r="AA1747" t="str">
        <f>IF(OR(AND(Flights[[#This Row],[Status]]="Cancelled", Flights[[#This Row],[Cancellation Reason]]="Airline/Carrier"), Flights[[#This Row],[Delay Type]]="Severe"), "Yes", "No")</f>
        <v>No</v>
      </c>
    </row>
    <row r="1748" spans="1:27" x14ac:dyDescent="0.3">
      <c r="A1748" s="3">
        <v>42138</v>
      </c>
      <c r="B1748" s="22">
        <f>WEEKNUM(Flights[[#This Row],[Date]], 1)</f>
        <v>20</v>
      </c>
      <c r="C1748" s="22">
        <f>WEEKDAY(Flights[[#This Row],[Date]],1)</f>
        <v>5</v>
      </c>
      <c r="D1748" t="s">
        <v>1014</v>
      </c>
      <c r="E1748" t="s">
        <v>1988</v>
      </c>
      <c r="F1748" t="s">
        <v>0</v>
      </c>
      <c r="G1748" t="s">
        <v>29</v>
      </c>
      <c r="H1748" t="str">
        <f>_xlfn.XLOOKUP(Flights[[#This Row],[Destination]], Airports!$A$2:$A$78, Airports!$D$2:$D$78)</f>
        <v>Phoenix</v>
      </c>
      <c r="I1748" t="str" cm="1">
        <f t="array" ref="I1748">_xlfn.XLOOKUP(Flights[[#This Row],[Destination]],_xlfn._TRO_TRAILING( Airports!A:A),_xlfn._TRO_TRAILING( Airports!E:E), "Not found")</f>
        <v>AZ</v>
      </c>
      <c r="J1748" s="1">
        <v>0.68402777777777779</v>
      </c>
      <c r="K1748" s="22">
        <f>HOUR(Flights[[#This Row],[Scheduled Departure]])</f>
        <v>16</v>
      </c>
      <c r="L1748" s="1">
        <v>0.68263888888888891</v>
      </c>
      <c r="M1748">
        <f>(L1748-J1748)*24*60</f>
        <v>-1.9999999999999929</v>
      </c>
      <c r="N1748" s="16">
        <f>Flights[[#This Row],[Length (min)]]/60</f>
        <v>1.4833333333333334</v>
      </c>
      <c r="O1748">
        <v>89</v>
      </c>
      <c r="P1748">
        <v>370</v>
      </c>
      <c r="Q1748" s="18">
        <f>IFERROR(Flights[[#This Row],[Distance]]/Flights[[#This Row],[Length (hr)]], "")</f>
        <v>249.43820224719101</v>
      </c>
      <c r="R1748" s="1">
        <v>0.74513888888888891</v>
      </c>
      <c r="S1748" s="1" t="str">
        <f>IF(Flights[[#This Row],[Length (hr)]]&lt;2, "No meal", IF(Flights[[#This Row],[Length (hr)]]&lt;3.5, "Light meal", "Full meal"))</f>
        <v>No meal</v>
      </c>
      <c r="T1748" s="1" t="str">
        <f>IF(AND(Flights[[#This Row],[Airline]]="US Airways", Flights[[#This Row],[Meal]]="Full Meal"), "Yes", "No")</f>
        <v>No</v>
      </c>
      <c r="U1748" s="1">
        <v>0.74444444444444446</v>
      </c>
      <c r="V1748">
        <v>-1</v>
      </c>
      <c r="W1748" s="1" t="str">
        <f>IF(Flights[[#This Row],[Arrival Delay]] = "", "Cancelled", IF(Flights[[#This Row],[Arrival Delay]]&gt;15, "Delayed", "On time"))</f>
        <v>On time</v>
      </c>
      <c r="X1748" t="str">
        <f>IF(Flights[[#This Row],[Status]]&lt;&gt;"Delayed","", IF(Flights[[#This Row],[Arrival Delay]]&gt;120, "Severe", IF(Flights[[#This Row],[Arrival Delay]]&gt;60, "Major", "Moderate")))</f>
        <v/>
      </c>
      <c r="Y1748" t="b">
        <v>0</v>
      </c>
      <c r="AA1748" t="str">
        <f>IF(OR(AND(Flights[[#This Row],[Status]]="Cancelled", Flights[[#This Row],[Cancellation Reason]]="Airline/Carrier"), Flights[[#This Row],[Delay Type]]="Severe"), "Yes", "No")</f>
        <v>No</v>
      </c>
    </row>
    <row r="1749" spans="1:27" x14ac:dyDescent="0.3">
      <c r="A1749" s="3">
        <v>42138</v>
      </c>
      <c r="B1749" s="22">
        <f>WEEKNUM(Flights[[#This Row],[Date]], 1)</f>
        <v>20</v>
      </c>
      <c r="C1749" s="22">
        <f>WEEKDAY(Flights[[#This Row],[Date]],1)</f>
        <v>5</v>
      </c>
      <c r="D1749" t="s">
        <v>92</v>
      </c>
      <c r="E1749" t="s">
        <v>1987</v>
      </c>
      <c r="F1749" t="s">
        <v>0</v>
      </c>
      <c r="G1749" t="s">
        <v>20</v>
      </c>
      <c r="H1749" t="str">
        <f>_xlfn.XLOOKUP(Flights[[#This Row],[Destination]], Airports!$A$2:$A$78, Airports!$D$2:$D$78)</f>
        <v>Kahului</v>
      </c>
      <c r="I1749" t="str" cm="1">
        <f t="array" ref="I1749">_xlfn.XLOOKUP(Flights[[#This Row],[Destination]],_xlfn._TRO_TRAILING( Airports!A:A),_xlfn._TRO_TRAILING( Airports!E:E), "Not found")</f>
        <v>HI</v>
      </c>
      <c r="J1749" s="1">
        <v>0.72916666666666663</v>
      </c>
      <c r="K1749" s="22">
        <f>HOUR(Flights[[#This Row],[Scheduled Departure]])</f>
        <v>17</v>
      </c>
      <c r="L1749" s="1">
        <v>0.72638888888888886</v>
      </c>
      <c r="M1749">
        <f>(L1749-J1749)*24*60</f>
        <v>-3.9999999999999858</v>
      </c>
      <c r="N1749" s="16">
        <f>Flights[[#This Row],[Length (min)]]/60</f>
        <v>6.0166666666666666</v>
      </c>
      <c r="O1749">
        <v>361</v>
      </c>
      <c r="P1749">
        <v>2486</v>
      </c>
      <c r="Q1749" s="18">
        <f>IFERROR(Flights[[#This Row],[Distance]]/Flights[[#This Row],[Length (hr)]], "")</f>
        <v>413.18559556786704</v>
      </c>
      <c r="R1749" s="1">
        <v>0.84444444444444444</v>
      </c>
      <c r="S1749" s="1" t="str">
        <f>IF(Flights[[#This Row],[Length (hr)]]&lt;2, "No meal", IF(Flights[[#This Row],[Length (hr)]]&lt;3.5, "Light meal", "Full meal"))</f>
        <v>Full meal</v>
      </c>
      <c r="T1749" s="1" t="str">
        <f>IF(AND(Flights[[#This Row],[Airline]]="US Airways", Flights[[#This Row],[Meal]]="Full Meal"), "Yes", "No")</f>
        <v>No</v>
      </c>
      <c r="U1749" s="1">
        <v>0.8520833333333333</v>
      </c>
      <c r="V1749">
        <v>11</v>
      </c>
      <c r="W1749" s="1" t="str">
        <f>IF(Flights[[#This Row],[Arrival Delay]] = "", "Cancelled", IF(Flights[[#This Row],[Arrival Delay]]&gt;15, "Delayed", "On time"))</f>
        <v>On time</v>
      </c>
      <c r="X1749" t="str">
        <f>IF(Flights[[#This Row],[Status]]&lt;&gt;"Delayed","", IF(Flights[[#This Row],[Arrival Delay]]&gt;120, "Severe", IF(Flights[[#This Row],[Arrival Delay]]&gt;60, "Major", "Moderate")))</f>
        <v/>
      </c>
      <c r="Y1749" t="b">
        <v>0</v>
      </c>
      <c r="AA1749" t="str">
        <f>IF(OR(AND(Flights[[#This Row],[Status]]="Cancelled", Flights[[#This Row],[Cancellation Reason]]="Airline/Carrier"), Flights[[#This Row],[Delay Type]]="Severe"), "Yes", "No")</f>
        <v>No</v>
      </c>
    </row>
    <row r="1750" spans="1:27" x14ac:dyDescent="0.3">
      <c r="A1750" s="3">
        <v>42138</v>
      </c>
      <c r="B1750" s="22">
        <f>WEEKNUM(Flights[[#This Row],[Date]], 1)</f>
        <v>20</v>
      </c>
      <c r="C1750" s="22">
        <f>WEEKDAY(Flights[[#This Row],[Date]],1)</f>
        <v>5</v>
      </c>
      <c r="D1750" t="s">
        <v>1332</v>
      </c>
      <c r="E1750" t="s">
        <v>1995</v>
      </c>
      <c r="F1750" t="s">
        <v>0</v>
      </c>
      <c r="G1750" t="s">
        <v>270</v>
      </c>
      <c r="H1750" t="str">
        <f>_xlfn.XLOOKUP(Flights[[#This Row],[Destination]], Airports!$A$2:$A$78, Airports!$D$2:$D$78)</f>
        <v>Dallas</v>
      </c>
      <c r="I1750" t="str" cm="1">
        <f t="array" ref="I1750">_xlfn.XLOOKUP(Flights[[#This Row],[Destination]],_xlfn._TRO_TRAILING( Airports!A:A),_xlfn._TRO_TRAILING( Airports!E:E), "Not found")</f>
        <v>TX</v>
      </c>
      <c r="J1750" s="1">
        <v>0.79166666666666663</v>
      </c>
      <c r="K1750" s="22">
        <f>HOUR(Flights[[#This Row],[Scheduled Departure]])</f>
        <v>19</v>
      </c>
      <c r="L1750" s="1">
        <v>0.80694444444444446</v>
      </c>
      <c r="M1750">
        <f>(L1750-J1750)*24*60</f>
        <v>22.000000000000082</v>
      </c>
      <c r="N1750" s="16">
        <f>Flights[[#This Row],[Length (min)]]/60</f>
        <v>2.9333333333333331</v>
      </c>
      <c r="O1750">
        <v>176</v>
      </c>
      <c r="P1750">
        <v>1246</v>
      </c>
      <c r="Q1750" s="18">
        <f>IFERROR(Flights[[#This Row],[Distance]]/Flights[[#This Row],[Length (hr)]], "")</f>
        <v>424.77272727272731</v>
      </c>
      <c r="R1750" s="1">
        <v>0.99652777777777779</v>
      </c>
      <c r="S1750" s="1" t="str">
        <f>IF(Flights[[#This Row],[Length (hr)]]&lt;2, "No meal", IF(Flights[[#This Row],[Length (hr)]]&lt;3.5, "Light meal", "Full meal"))</f>
        <v>Light meal</v>
      </c>
      <c r="T1750" s="1" t="str">
        <f>IF(AND(Flights[[#This Row],[Airline]]="US Airways", Flights[[#This Row],[Meal]]="Full Meal"), "Yes", "No")</f>
        <v>No</v>
      </c>
      <c r="U1750" s="1">
        <v>1.2500000000000001E-2</v>
      </c>
      <c r="V1750">
        <v>23</v>
      </c>
      <c r="W1750" s="1" t="str">
        <f>IF(Flights[[#This Row],[Arrival Delay]] = "", "Cancelled", IF(Flights[[#This Row],[Arrival Delay]]&gt;15, "Delayed", "On time"))</f>
        <v>Delayed</v>
      </c>
      <c r="X1750" t="str">
        <f>IF(Flights[[#This Row],[Status]]&lt;&gt;"Delayed","", IF(Flights[[#This Row],[Arrival Delay]]&gt;120, "Severe", IF(Flights[[#This Row],[Arrival Delay]]&gt;60, "Major", "Moderate")))</f>
        <v>Moderate</v>
      </c>
      <c r="Y1750" t="b">
        <v>0</v>
      </c>
      <c r="AA1750" t="str">
        <f>IF(OR(AND(Flights[[#This Row],[Status]]="Cancelled", Flights[[#This Row],[Cancellation Reason]]="Airline/Carrier"), Flights[[#This Row],[Delay Type]]="Severe"), "Yes", "No")</f>
        <v>No</v>
      </c>
    </row>
    <row r="1751" spans="1:27" x14ac:dyDescent="0.3">
      <c r="A1751" s="3">
        <v>42138</v>
      </c>
      <c r="B1751" s="22">
        <f>WEEKNUM(Flights[[#This Row],[Date]], 1)</f>
        <v>20</v>
      </c>
      <c r="C1751" s="22">
        <f>WEEKDAY(Flights[[#This Row],[Date]],1)</f>
        <v>5</v>
      </c>
      <c r="D1751" t="s">
        <v>819</v>
      </c>
      <c r="E1751" t="s">
        <v>1989</v>
      </c>
      <c r="F1751" t="s">
        <v>0</v>
      </c>
      <c r="G1751" t="s">
        <v>15</v>
      </c>
      <c r="H1751" t="str">
        <f>_xlfn.XLOOKUP(Flights[[#This Row],[Destination]], Airports!$A$2:$A$78, Airports!$D$2:$D$78)</f>
        <v>Las Vegas</v>
      </c>
      <c r="I1751" t="str" cm="1">
        <f t="array" ref="I1751">_xlfn.XLOOKUP(Flights[[#This Row],[Destination]],_xlfn._TRO_TRAILING( Airports!A:A),_xlfn._TRO_TRAILING( Airports!E:E), "Not found")</f>
        <v>NV</v>
      </c>
      <c r="J1751" s="1">
        <v>0.83125000000000004</v>
      </c>
      <c r="K1751" s="22">
        <f>HOUR(Flights[[#This Row],[Scheduled Departure]])</f>
        <v>19</v>
      </c>
      <c r="L1751" s="1">
        <v>0.83194444444444449</v>
      </c>
      <c r="M1751">
        <f>(L1751-J1751)*24*60</f>
        <v>0.99999999999999645</v>
      </c>
      <c r="N1751" s="16">
        <f>Flights[[#This Row],[Length (min)]]/60</f>
        <v>1.25</v>
      </c>
      <c r="O1751">
        <v>75</v>
      </c>
      <c r="P1751">
        <v>236</v>
      </c>
      <c r="Q1751" s="18">
        <f>IFERROR(Flights[[#This Row],[Distance]]/Flights[[#This Row],[Length (hr)]], "")</f>
        <v>188.8</v>
      </c>
      <c r="R1751" s="1">
        <v>0.8833333333333333</v>
      </c>
      <c r="S1751" s="1" t="str">
        <f>IF(Flights[[#This Row],[Length (hr)]]&lt;2, "No meal", IF(Flights[[#This Row],[Length (hr)]]&lt;3.5, "Light meal", "Full meal"))</f>
        <v>No meal</v>
      </c>
      <c r="T1751" s="1" t="str">
        <f>IF(AND(Flights[[#This Row],[Airline]]="US Airways", Flights[[#This Row],[Meal]]="Full Meal"), "Yes", "No")</f>
        <v>No</v>
      </c>
      <c r="U1751" s="1">
        <v>0.88402777777777775</v>
      </c>
      <c r="V1751">
        <v>1</v>
      </c>
      <c r="W1751" s="1" t="str">
        <f>IF(Flights[[#This Row],[Arrival Delay]] = "", "Cancelled", IF(Flights[[#This Row],[Arrival Delay]]&gt;15, "Delayed", "On time"))</f>
        <v>On time</v>
      </c>
      <c r="X1751" t="str">
        <f>IF(Flights[[#This Row],[Status]]&lt;&gt;"Delayed","", IF(Flights[[#This Row],[Arrival Delay]]&gt;120, "Severe", IF(Flights[[#This Row],[Arrival Delay]]&gt;60, "Major", "Moderate")))</f>
        <v/>
      </c>
      <c r="Y1751" t="b">
        <v>0</v>
      </c>
      <c r="AA1751" t="str">
        <f>IF(OR(AND(Flights[[#This Row],[Status]]="Cancelled", Flights[[#This Row],[Cancellation Reason]]="Airline/Carrier"), Flights[[#This Row],[Delay Type]]="Severe"), "Yes", "No")</f>
        <v>No</v>
      </c>
    </row>
    <row r="1752" spans="1:27" x14ac:dyDescent="0.3">
      <c r="A1752" s="3">
        <v>42138</v>
      </c>
      <c r="B1752" s="22">
        <f>WEEKNUM(Flights[[#This Row],[Date]], 1)</f>
        <v>20</v>
      </c>
      <c r="C1752" s="22">
        <f>WEEKDAY(Flights[[#This Row],[Date]],1)</f>
        <v>5</v>
      </c>
      <c r="D1752" t="s">
        <v>821</v>
      </c>
      <c r="E1752" t="s">
        <v>1994</v>
      </c>
      <c r="F1752" t="s">
        <v>0</v>
      </c>
      <c r="G1752" t="s">
        <v>318</v>
      </c>
      <c r="H1752" t="str">
        <f>_xlfn.XLOOKUP(Flights[[#This Row],[Destination]], Airports!$A$2:$A$78, Airports!$D$2:$D$78)</f>
        <v>Oakland</v>
      </c>
      <c r="I1752" t="str" cm="1">
        <f t="array" ref="I1752">_xlfn.XLOOKUP(Flights[[#This Row],[Destination]],_xlfn._TRO_TRAILING( Airports!A:A),_xlfn._TRO_TRAILING( Airports!E:E), "Not found")</f>
        <v>CA</v>
      </c>
      <c r="J1752" s="1">
        <v>0.85763888888888884</v>
      </c>
      <c r="K1752" s="22">
        <f>HOUR(Flights[[#This Row],[Scheduled Departure]])</f>
        <v>20</v>
      </c>
      <c r="L1752" s="1">
        <v>0.85624999999999996</v>
      </c>
      <c r="M1752">
        <f>(L1752-J1752)*24*60</f>
        <v>-1.9999999999999929</v>
      </c>
      <c r="N1752" s="16">
        <f>Flights[[#This Row],[Length (min)]]/60</f>
        <v>1.3833333333333333</v>
      </c>
      <c r="O1752">
        <v>83</v>
      </c>
      <c r="P1752">
        <v>337</v>
      </c>
      <c r="Q1752" s="18">
        <f>IFERROR(Flights[[#This Row],[Distance]]/Flights[[#This Row],[Length (hr)]], "")</f>
        <v>243.6144578313253</v>
      </c>
      <c r="R1752" s="1">
        <v>0.9194444444444444</v>
      </c>
      <c r="S1752" s="1" t="str">
        <f>IF(Flights[[#This Row],[Length (hr)]]&lt;2, "No meal", IF(Flights[[#This Row],[Length (hr)]]&lt;3.5, "Light meal", "Full meal"))</f>
        <v>No meal</v>
      </c>
      <c r="T1752" s="1" t="str">
        <f>IF(AND(Flights[[#This Row],[Airline]]="US Airways", Flights[[#This Row],[Meal]]="Full Meal"), "Yes", "No")</f>
        <v>No</v>
      </c>
      <c r="U1752" s="1">
        <v>0.91388888888888886</v>
      </c>
      <c r="V1752">
        <v>-8</v>
      </c>
      <c r="W1752" s="1" t="str">
        <f>IF(Flights[[#This Row],[Arrival Delay]] = "", "Cancelled", IF(Flights[[#This Row],[Arrival Delay]]&gt;15, "Delayed", "On time"))</f>
        <v>On time</v>
      </c>
      <c r="X1752" t="str">
        <f>IF(Flights[[#This Row],[Status]]&lt;&gt;"Delayed","", IF(Flights[[#This Row],[Arrival Delay]]&gt;120, "Severe", IF(Flights[[#This Row],[Arrival Delay]]&gt;60, "Major", "Moderate")))</f>
        <v/>
      </c>
      <c r="Y1752" t="b">
        <v>0</v>
      </c>
      <c r="AA1752" t="str">
        <f>IF(OR(AND(Flights[[#This Row],[Status]]="Cancelled", Flights[[#This Row],[Cancellation Reason]]="Airline/Carrier"), Flights[[#This Row],[Delay Type]]="Severe"), "Yes", "No")</f>
        <v>No</v>
      </c>
    </row>
    <row r="1753" spans="1:27" x14ac:dyDescent="0.3">
      <c r="A1753" s="3">
        <v>42138</v>
      </c>
      <c r="B1753" s="22">
        <f>WEEKNUM(Flights[[#This Row],[Date]], 1)</f>
        <v>20</v>
      </c>
      <c r="C1753" s="22">
        <f>WEEKDAY(Flights[[#This Row],[Date]],1)</f>
        <v>5</v>
      </c>
      <c r="D1753" t="s">
        <v>1337</v>
      </c>
      <c r="E1753" t="s">
        <v>1995</v>
      </c>
      <c r="F1753" t="s">
        <v>0</v>
      </c>
      <c r="G1753" t="s">
        <v>351</v>
      </c>
      <c r="H1753" t="str">
        <f>_xlfn.XLOOKUP(Flights[[#This Row],[Destination]], Airports!$A$2:$A$78, Airports!$D$2:$D$78)</f>
        <v>Sacramento</v>
      </c>
      <c r="I1753" t="str" cm="1">
        <f t="array" ref="I1753">_xlfn.XLOOKUP(Flights[[#This Row],[Destination]],_xlfn._TRO_TRAILING( Airports!A:A),_xlfn._TRO_TRAILING( Airports!E:E), "Not found")</f>
        <v>CA</v>
      </c>
      <c r="J1753" s="1">
        <v>0.86805555555555558</v>
      </c>
      <c r="K1753" s="22">
        <f>HOUR(Flights[[#This Row],[Scheduled Departure]])</f>
        <v>20</v>
      </c>
      <c r="L1753" s="1">
        <v>0.94930555555555551</v>
      </c>
      <c r="M1753">
        <f>(L1753-J1753)*24*60</f>
        <v>116.9999999999999</v>
      </c>
      <c r="N1753" s="16">
        <f>Flights[[#This Row],[Length (min)]]/60</f>
        <v>1.2166666666666666</v>
      </c>
      <c r="O1753">
        <v>73</v>
      </c>
      <c r="P1753">
        <v>373</v>
      </c>
      <c r="Q1753" s="18">
        <f>IFERROR(Flights[[#This Row],[Distance]]/Flights[[#This Row],[Length (hr)]], "")</f>
        <v>306.57534246575347</v>
      </c>
      <c r="R1753" s="1">
        <v>0.92013888888888884</v>
      </c>
      <c r="S1753" s="1" t="str">
        <f>IF(Flights[[#This Row],[Length (hr)]]&lt;2, "No meal", IF(Flights[[#This Row],[Length (hr)]]&lt;3.5, "Light meal", "Full meal"))</f>
        <v>No meal</v>
      </c>
      <c r="T1753" s="1" t="str">
        <f>IF(AND(Flights[[#This Row],[Airline]]="US Airways", Flights[[#This Row],[Meal]]="Full Meal"), "Yes", "No")</f>
        <v>No</v>
      </c>
      <c r="U1753" s="1">
        <v>0</v>
      </c>
      <c r="V1753">
        <v>115</v>
      </c>
      <c r="W1753" s="1" t="str">
        <f>IF(Flights[[#This Row],[Arrival Delay]] = "", "Cancelled", IF(Flights[[#This Row],[Arrival Delay]]&gt;15, "Delayed", "On time"))</f>
        <v>Delayed</v>
      </c>
      <c r="X1753" t="str">
        <f>IF(Flights[[#This Row],[Status]]&lt;&gt;"Delayed","", IF(Flights[[#This Row],[Arrival Delay]]&gt;120, "Severe", IF(Flights[[#This Row],[Arrival Delay]]&gt;60, "Major", "Moderate")))</f>
        <v>Major</v>
      </c>
      <c r="Y1753" t="b">
        <v>0</v>
      </c>
      <c r="AA1753" t="str">
        <f>IF(OR(AND(Flights[[#This Row],[Status]]="Cancelled", Flights[[#This Row],[Cancellation Reason]]="Airline/Carrier"), Flights[[#This Row],[Delay Type]]="Severe"), "Yes", "No")</f>
        <v>No</v>
      </c>
    </row>
    <row r="1754" spans="1:27" x14ac:dyDescent="0.3">
      <c r="A1754" s="3">
        <v>42138</v>
      </c>
      <c r="B1754" s="22">
        <f>WEEKNUM(Flights[[#This Row],[Date]], 1)</f>
        <v>20</v>
      </c>
      <c r="C1754" s="22">
        <f>WEEKDAY(Flights[[#This Row],[Date]],1)</f>
        <v>5</v>
      </c>
      <c r="D1754" t="s">
        <v>924</v>
      </c>
      <c r="E1754" t="s">
        <v>1994</v>
      </c>
      <c r="F1754" t="s">
        <v>0</v>
      </c>
      <c r="G1754" t="s">
        <v>351</v>
      </c>
      <c r="H1754" t="str">
        <f>_xlfn.XLOOKUP(Flights[[#This Row],[Destination]], Airports!$A$2:$A$78, Airports!$D$2:$D$78)</f>
        <v>Sacramento</v>
      </c>
      <c r="I1754" t="str" cm="1">
        <f t="array" ref="I1754">_xlfn.XLOOKUP(Flights[[#This Row],[Destination]],_xlfn._TRO_TRAILING( Airports!A:A),_xlfn._TRO_TRAILING( Airports!E:E), "Not found")</f>
        <v>CA</v>
      </c>
      <c r="J1754" s="1">
        <v>0.93055555555555558</v>
      </c>
      <c r="K1754" s="22">
        <f>HOUR(Flights[[#This Row],[Scheduled Departure]])</f>
        <v>22</v>
      </c>
      <c r="L1754" s="1">
        <v>0.96597222222222223</v>
      </c>
      <c r="M1754">
        <f>(L1754-J1754)*24*60</f>
        <v>50.999999999999979</v>
      </c>
      <c r="N1754" s="16">
        <f>Flights[[#This Row],[Length (min)]]/60</f>
        <v>1.5833333333333333</v>
      </c>
      <c r="O1754">
        <v>95</v>
      </c>
      <c r="P1754">
        <v>373</v>
      </c>
      <c r="Q1754" s="18">
        <f>IFERROR(Flights[[#This Row],[Distance]]/Flights[[#This Row],[Length (hr)]], "")</f>
        <v>235.57894736842107</v>
      </c>
      <c r="R1754" s="1">
        <v>0.99236111111111114</v>
      </c>
      <c r="S1754" s="1" t="str">
        <f>IF(Flights[[#This Row],[Length (hr)]]&lt;2, "No meal", IF(Flights[[#This Row],[Length (hr)]]&lt;3.5, "Light meal", "Full meal"))</f>
        <v>No meal</v>
      </c>
      <c r="T1754" s="1" t="str">
        <f>IF(AND(Flights[[#This Row],[Airline]]="US Airways", Flights[[#This Row],[Meal]]="Full Meal"), "Yes", "No")</f>
        <v>No</v>
      </c>
      <c r="U1754" s="1">
        <v>3.1944444444444442E-2</v>
      </c>
      <c r="V1754">
        <v>57</v>
      </c>
      <c r="W1754" s="1" t="str">
        <f>IF(Flights[[#This Row],[Arrival Delay]] = "", "Cancelled", IF(Flights[[#This Row],[Arrival Delay]]&gt;15, "Delayed", "On time"))</f>
        <v>Delayed</v>
      </c>
      <c r="X1754" t="str">
        <f>IF(Flights[[#This Row],[Status]]&lt;&gt;"Delayed","", IF(Flights[[#This Row],[Arrival Delay]]&gt;120, "Severe", IF(Flights[[#This Row],[Arrival Delay]]&gt;60, "Major", "Moderate")))</f>
        <v>Moderate</v>
      </c>
      <c r="Y1754" t="b">
        <v>0</v>
      </c>
      <c r="AA1754" t="str">
        <f>IF(OR(AND(Flights[[#This Row],[Status]]="Cancelled", Flights[[#This Row],[Cancellation Reason]]="Airline/Carrier"), Flights[[#This Row],[Delay Type]]="Severe"), "Yes", "No")</f>
        <v>No</v>
      </c>
    </row>
    <row r="1755" spans="1:27" x14ac:dyDescent="0.3">
      <c r="A1755" s="3">
        <v>42139</v>
      </c>
      <c r="B1755" s="22">
        <f>WEEKNUM(Flights[[#This Row],[Date]], 1)</f>
        <v>20</v>
      </c>
      <c r="C1755" s="22">
        <f>WEEKDAY(Flights[[#This Row],[Date]],1)</f>
        <v>6</v>
      </c>
      <c r="D1755" t="s">
        <v>163</v>
      </c>
      <c r="E1755" t="s">
        <v>1987</v>
      </c>
      <c r="F1755" t="s">
        <v>0</v>
      </c>
      <c r="G1755" t="s">
        <v>10</v>
      </c>
      <c r="H1755" t="str">
        <f>_xlfn.XLOOKUP(Flights[[#This Row],[Destination]], Airports!$A$2:$A$78, Airports!$D$2:$D$78)</f>
        <v>Boston</v>
      </c>
      <c r="I1755" t="str" cm="1">
        <f t="array" ref="I1755">_xlfn.XLOOKUP(Flights[[#This Row],[Destination]],_xlfn._TRO_TRAILING( Airports!A:A),_xlfn._TRO_TRAILING( Airports!E:E), "Not found")</f>
        <v>MA</v>
      </c>
      <c r="J1755" s="1">
        <v>0.29166666666666669</v>
      </c>
      <c r="K1755" s="22">
        <f>HOUR(Flights[[#This Row],[Scheduled Departure]])</f>
        <v>7</v>
      </c>
      <c r="L1755" s="1">
        <v>0.28958333333333336</v>
      </c>
      <c r="M1755">
        <f>(L1755-J1755)*24*60</f>
        <v>-2.9999999999999893</v>
      </c>
      <c r="N1755" s="16">
        <f>Flights[[#This Row],[Length (min)]]/60</f>
        <v>5.6333333333333337</v>
      </c>
      <c r="O1755">
        <v>338</v>
      </c>
      <c r="P1755">
        <v>2611</v>
      </c>
      <c r="Q1755" s="18">
        <f>IFERROR(Flights[[#This Row],[Distance]]/Flights[[#This Row],[Length (hr)]], "")</f>
        <v>463.49112426035498</v>
      </c>
      <c r="R1755" s="1">
        <v>0.65</v>
      </c>
      <c r="S1755" s="1" t="str">
        <f>IF(Flights[[#This Row],[Length (hr)]]&lt;2, "No meal", IF(Flights[[#This Row],[Length (hr)]]&lt;3.5, "Light meal", "Full meal"))</f>
        <v>Full meal</v>
      </c>
      <c r="T1755" s="1" t="str">
        <f>IF(AND(Flights[[#This Row],[Airline]]="US Airways", Flights[[#This Row],[Meal]]="Full Meal"), "Yes", "No")</f>
        <v>No</v>
      </c>
      <c r="U1755" s="1">
        <v>0.64930555555555558</v>
      </c>
      <c r="V1755">
        <v>-1</v>
      </c>
      <c r="W1755" s="1" t="str">
        <f>IF(Flights[[#This Row],[Arrival Delay]] = "", "Cancelled", IF(Flights[[#This Row],[Arrival Delay]]&gt;15, "Delayed", "On time"))</f>
        <v>On time</v>
      </c>
      <c r="X1755" t="str">
        <f>IF(Flights[[#This Row],[Status]]&lt;&gt;"Delayed","", IF(Flights[[#This Row],[Arrival Delay]]&gt;120, "Severe", IF(Flights[[#This Row],[Arrival Delay]]&gt;60, "Major", "Moderate")))</f>
        <v/>
      </c>
      <c r="Y1755" t="b">
        <v>0</v>
      </c>
      <c r="AA1755" t="str">
        <f>IF(OR(AND(Flights[[#This Row],[Status]]="Cancelled", Flights[[#This Row],[Cancellation Reason]]="Airline/Carrier"), Flights[[#This Row],[Delay Type]]="Severe"), "Yes", "No")</f>
        <v>No</v>
      </c>
    </row>
    <row r="1756" spans="1:27" x14ac:dyDescent="0.3">
      <c r="A1756" s="3">
        <v>42139</v>
      </c>
      <c r="B1756" s="22">
        <f>WEEKNUM(Flights[[#This Row],[Date]], 1)</f>
        <v>20</v>
      </c>
      <c r="C1756" s="22">
        <f>WEEKDAY(Flights[[#This Row],[Date]],1)</f>
        <v>6</v>
      </c>
      <c r="D1756" t="s">
        <v>1398</v>
      </c>
      <c r="E1756" t="s">
        <v>1994</v>
      </c>
      <c r="F1756" t="s">
        <v>0</v>
      </c>
      <c r="G1756" t="s">
        <v>29</v>
      </c>
      <c r="H1756" t="str">
        <f>_xlfn.XLOOKUP(Flights[[#This Row],[Destination]], Airports!$A$2:$A$78, Airports!$D$2:$D$78)</f>
        <v>Phoenix</v>
      </c>
      <c r="I1756" t="str" cm="1">
        <f t="array" ref="I1756">_xlfn.XLOOKUP(Flights[[#This Row],[Destination]],_xlfn._TRO_TRAILING( Airports!A:A),_xlfn._TRO_TRAILING( Airports!E:E), "Not found")</f>
        <v>AZ</v>
      </c>
      <c r="J1756" s="1">
        <v>0.34722222222222221</v>
      </c>
      <c r="K1756" s="22">
        <f>HOUR(Flights[[#This Row],[Scheduled Departure]])</f>
        <v>8</v>
      </c>
      <c r="L1756" s="1">
        <v>0.35555555555555557</v>
      </c>
      <c r="M1756">
        <f>(L1756-J1756)*24*60</f>
        <v>12.000000000000037</v>
      </c>
      <c r="N1756" s="16">
        <f>Flights[[#This Row],[Length (min)]]/60</f>
        <v>1.4333333333333333</v>
      </c>
      <c r="O1756">
        <v>86</v>
      </c>
      <c r="P1756">
        <v>370</v>
      </c>
      <c r="Q1756" s="18">
        <f>IFERROR(Flights[[#This Row],[Distance]]/Flights[[#This Row],[Length (hr)]], "")</f>
        <v>258.13953488372096</v>
      </c>
      <c r="R1756" s="1">
        <v>0.40902777777777777</v>
      </c>
      <c r="S1756" s="1" t="str">
        <f>IF(Flights[[#This Row],[Length (hr)]]&lt;2, "No meal", IF(Flights[[#This Row],[Length (hr)]]&lt;3.5, "Light meal", "Full meal"))</f>
        <v>No meal</v>
      </c>
      <c r="T1756" s="1" t="str">
        <f>IF(AND(Flights[[#This Row],[Airline]]="US Airways", Flights[[#This Row],[Meal]]="Full Meal"), "Yes", "No")</f>
        <v>No</v>
      </c>
      <c r="U1756" s="1">
        <v>0.4152777777777778</v>
      </c>
      <c r="V1756">
        <v>9</v>
      </c>
      <c r="W1756" s="1" t="str">
        <f>IF(Flights[[#This Row],[Arrival Delay]] = "", "Cancelled", IF(Flights[[#This Row],[Arrival Delay]]&gt;15, "Delayed", "On time"))</f>
        <v>On time</v>
      </c>
      <c r="X1756" t="str">
        <f>IF(Flights[[#This Row],[Status]]&lt;&gt;"Delayed","", IF(Flights[[#This Row],[Arrival Delay]]&gt;120, "Severe", IF(Flights[[#This Row],[Arrival Delay]]&gt;60, "Major", "Moderate")))</f>
        <v/>
      </c>
      <c r="Y1756" t="b">
        <v>0</v>
      </c>
      <c r="AA1756" t="str">
        <f>IF(OR(AND(Flights[[#This Row],[Status]]="Cancelled", Flights[[#This Row],[Cancellation Reason]]="Airline/Carrier"), Flights[[#This Row],[Delay Type]]="Severe"), "Yes", "No")</f>
        <v>No</v>
      </c>
    </row>
    <row r="1757" spans="1:27" x14ac:dyDescent="0.3">
      <c r="A1757" s="3">
        <v>42139</v>
      </c>
      <c r="B1757" s="22">
        <f>WEEKNUM(Flights[[#This Row],[Date]], 1)</f>
        <v>20</v>
      </c>
      <c r="C1757" s="22">
        <f>WEEKDAY(Flights[[#This Row],[Date]],1)</f>
        <v>6</v>
      </c>
      <c r="D1757" t="s">
        <v>1293</v>
      </c>
      <c r="E1757" t="s">
        <v>1995</v>
      </c>
      <c r="F1757" t="s">
        <v>0</v>
      </c>
      <c r="G1757" t="s">
        <v>9</v>
      </c>
      <c r="H1757" t="str">
        <f>_xlfn.XLOOKUP(Flights[[#This Row],[Destination]], Airports!$A$2:$A$78, Airports!$D$2:$D$78)</f>
        <v>San Francisco</v>
      </c>
      <c r="I1757" t="str" cm="1">
        <f t="array" ref="I1757">_xlfn.XLOOKUP(Flights[[#This Row],[Destination]],_xlfn._TRO_TRAILING( Airports!A:A),_xlfn._TRO_TRAILING( Airports!E:E), "Not found")</f>
        <v>CA</v>
      </c>
      <c r="J1757" s="1">
        <v>0.36805555555555558</v>
      </c>
      <c r="K1757" s="22">
        <f>HOUR(Flights[[#This Row],[Scheduled Departure]])</f>
        <v>8</v>
      </c>
      <c r="L1757" s="1">
        <v>0.42083333333333334</v>
      </c>
      <c r="M1757">
        <f>(L1757-J1757)*24*60</f>
        <v>75.999999999999972</v>
      </c>
      <c r="N1757" s="16">
        <f>Flights[[#This Row],[Length (min)]]/60</f>
        <v>1.2</v>
      </c>
      <c r="O1757">
        <v>72</v>
      </c>
      <c r="P1757">
        <v>337</v>
      </c>
      <c r="Q1757" s="18">
        <f>IFERROR(Flights[[#This Row],[Distance]]/Flights[[#This Row],[Length (hr)]], "")</f>
        <v>280.83333333333337</v>
      </c>
      <c r="R1757" s="1">
        <v>0.4236111111111111</v>
      </c>
      <c r="S1757" s="1" t="str">
        <f>IF(Flights[[#This Row],[Length (hr)]]&lt;2, "No meal", IF(Flights[[#This Row],[Length (hr)]]&lt;3.5, "Light meal", "Full meal"))</f>
        <v>No meal</v>
      </c>
      <c r="T1757" s="1" t="str">
        <f>IF(AND(Flights[[#This Row],[Airline]]="US Airways", Flights[[#This Row],[Meal]]="Full Meal"), "Yes", "No")</f>
        <v>No</v>
      </c>
      <c r="U1757" s="1">
        <v>0.47083333333333333</v>
      </c>
      <c r="V1757">
        <v>68</v>
      </c>
      <c r="W1757" s="1" t="str">
        <f>IF(Flights[[#This Row],[Arrival Delay]] = "", "Cancelled", IF(Flights[[#This Row],[Arrival Delay]]&gt;15, "Delayed", "On time"))</f>
        <v>Delayed</v>
      </c>
      <c r="X1757" t="str">
        <f>IF(Flights[[#This Row],[Status]]&lt;&gt;"Delayed","", IF(Flights[[#This Row],[Arrival Delay]]&gt;120, "Severe", IF(Flights[[#This Row],[Arrival Delay]]&gt;60, "Major", "Moderate")))</f>
        <v>Major</v>
      </c>
      <c r="Y1757" t="b">
        <v>0</v>
      </c>
      <c r="AA1757" t="str">
        <f>IF(OR(AND(Flights[[#This Row],[Status]]="Cancelled", Flights[[#This Row],[Cancellation Reason]]="Airline/Carrier"), Flights[[#This Row],[Delay Type]]="Severe"), "Yes", "No")</f>
        <v>No</v>
      </c>
    </row>
    <row r="1758" spans="1:27" x14ac:dyDescent="0.3">
      <c r="A1758" s="3">
        <v>42139</v>
      </c>
      <c r="B1758" s="22">
        <f>WEEKNUM(Flights[[#This Row],[Date]], 1)</f>
        <v>20</v>
      </c>
      <c r="C1758" s="22">
        <f>WEEKDAY(Flights[[#This Row],[Date]],1)</f>
        <v>6</v>
      </c>
      <c r="D1758" t="s">
        <v>1217</v>
      </c>
      <c r="E1758" t="s">
        <v>1990</v>
      </c>
      <c r="F1758" t="s">
        <v>0</v>
      </c>
      <c r="G1758" t="s">
        <v>293</v>
      </c>
      <c r="H1758" t="str">
        <f>_xlfn.XLOOKUP(Flights[[#This Row],[Destination]], Airports!$A$2:$A$78, Airports!$D$2:$D$78)</f>
        <v>Houston</v>
      </c>
      <c r="I1758" t="str" cm="1">
        <f t="array" ref="I1758">_xlfn.XLOOKUP(Flights[[#This Row],[Destination]],_xlfn._TRO_TRAILING( Airports!A:A),_xlfn._TRO_TRAILING( Airports!E:E), "Not found")</f>
        <v>TX</v>
      </c>
      <c r="J1758" s="1">
        <v>0.40277777777777779</v>
      </c>
      <c r="K1758" s="22">
        <f>HOUR(Flights[[#This Row],[Scheduled Departure]])</f>
        <v>9</v>
      </c>
      <c r="L1758" s="1">
        <v>0.41458333333333336</v>
      </c>
      <c r="M1758">
        <f>(L1758-J1758)*24*60</f>
        <v>17.000000000000021</v>
      </c>
      <c r="N1758" s="16">
        <f>Flights[[#This Row],[Length (min)]]/60</f>
        <v>3.3</v>
      </c>
      <c r="O1758">
        <v>198</v>
      </c>
      <c r="P1758">
        <v>1379</v>
      </c>
      <c r="Q1758" s="18">
        <f>IFERROR(Flights[[#This Row],[Distance]]/Flights[[#This Row],[Length (hr)]], "")</f>
        <v>417.87878787878788</v>
      </c>
      <c r="R1758" s="1">
        <v>0.62152777777777779</v>
      </c>
      <c r="S1758" s="1" t="str">
        <f>IF(Flights[[#This Row],[Length (hr)]]&lt;2, "No meal", IF(Flights[[#This Row],[Length (hr)]]&lt;3.5, "Light meal", "Full meal"))</f>
        <v>Light meal</v>
      </c>
      <c r="T1758" s="1" t="str">
        <f>IF(AND(Flights[[#This Row],[Airline]]="US Airways", Flights[[#This Row],[Meal]]="Full Meal"), "Yes", "No")</f>
        <v>No</v>
      </c>
      <c r="U1758" s="1">
        <v>0.63541666666666663</v>
      </c>
      <c r="V1758">
        <v>20</v>
      </c>
      <c r="W1758" s="1" t="str">
        <f>IF(Flights[[#This Row],[Arrival Delay]] = "", "Cancelled", IF(Flights[[#This Row],[Arrival Delay]]&gt;15, "Delayed", "On time"))</f>
        <v>Delayed</v>
      </c>
      <c r="X1758" t="str">
        <f>IF(Flights[[#This Row],[Status]]&lt;&gt;"Delayed","", IF(Flights[[#This Row],[Arrival Delay]]&gt;120, "Severe", IF(Flights[[#This Row],[Arrival Delay]]&gt;60, "Major", "Moderate")))</f>
        <v>Moderate</v>
      </c>
      <c r="Y1758" t="b">
        <v>0</v>
      </c>
      <c r="AA1758" t="str">
        <f>IF(OR(AND(Flights[[#This Row],[Status]]="Cancelled", Flights[[#This Row],[Cancellation Reason]]="Airline/Carrier"), Flights[[#This Row],[Delay Type]]="Severe"), "Yes", "No")</f>
        <v>No</v>
      </c>
    </row>
    <row r="1759" spans="1:27" x14ac:dyDescent="0.3">
      <c r="A1759" s="3">
        <v>42139</v>
      </c>
      <c r="B1759" s="22">
        <f>WEEKNUM(Flights[[#This Row],[Date]], 1)</f>
        <v>20</v>
      </c>
      <c r="C1759" s="22">
        <f>WEEKDAY(Flights[[#This Row],[Date]],1)</f>
        <v>6</v>
      </c>
      <c r="D1759" t="s">
        <v>137</v>
      </c>
      <c r="E1759" t="s">
        <v>1987</v>
      </c>
      <c r="F1759" t="s">
        <v>0</v>
      </c>
      <c r="G1759" t="s">
        <v>7</v>
      </c>
      <c r="H1759" t="str">
        <f>_xlfn.XLOOKUP(Flights[[#This Row],[Destination]], Airports!$A$2:$A$78, Airports!$D$2:$D$78)</f>
        <v>Austin</v>
      </c>
      <c r="I1759" t="str" cm="1">
        <f t="array" ref="I1759">_xlfn.XLOOKUP(Flights[[#This Row],[Destination]],_xlfn._TRO_TRAILING( Airports!A:A),_xlfn._TRO_TRAILING( Airports!E:E), "Not found")</f>
        <v>TX</v>
      </c>
      <c r="J1759" s="1">
        <v>0.5</v>
      </c>
      <c r="K1759" s="22">
        <f>HOUR(Flights[[#This Row],[Scheduled Departure]])</f>
        <v>12</v>
      </c>
      <c r="L1759" s="1">
        <v>0.49652777777777779</v>
      </c>
      <c r="M1759">
        <f>(L1759-J1759)*24*60</f>
        <v>-4.9999999999999822</v>
      </c>
      <c r="N1759" s="16">
        <f>Flights[[#This Row],[Length (min)]]/60</f>
        <v>2.8666666666666667</v>
      </c>
      <c r="O1759">
        <v>172</v>
      </c>
      <c r="P1759">
        <v>1242</v>
      </c>
      <c r="Q1759" s="18">
        <f>IFERROR(Flights[[#This Row],[Distance]]/Flights[[#This Row],[Length (hr)]], "")</f>
        <v>433.25581395348837</v>
      </c>
      <c r="R1759" s="1">
        <v>0.70694444444444449</v>
      </c>
      <c r="S1759" s="1" t="str">
        <f>IF(Flights[[#This Row],[Length (hr)]]&lt;2, "No meal", IF(Flights[[#This Row],[Length (hr)]]&lt;3.5, "Light meal", "Full meal"))</f>
        <v>Light meal</v>
      </c>
      <c r="T1759" s="1" t="str">
        <f>IF(AND(Flights[[#This Row],[Airline]]="US Airways", Flights[[#This Row],[Meal]]="Full Meal"), "Yes", "No")</f>
        <v>No</v>
      </c>
      <c r="U1759" s="1">
        <v>0.69930555555555551</v>
      </c>
      <c r="V1759">
        <v>-11</v>
      </c>
      <c r="W1759" s="1" t="str">
        <f>IF(Flights[[#This Row],[Arrival Delay]] = "", "Cancelled", IF(Flights[[#This Row],[Arrival Delay]]&gt;15, "Delayed", "On time"))</f>
        <v>On time</v>
      </c>
      <c r="X1759" t="str">
        <f>IF(Flights[[#This Row],[Status]]&lt;&gt;"Delayed","", IF(Flights[[#This Row],[Arrival Delay]]&gt;120, "Severe", IF(Flights[[#This Row],[Arrival Delay]]&gt;60, "Major", "Moderate")))</f>
        <v/>
      </c>
      <c r="Y1759" t="b">
        <v>0</v>
      </c>
      <c r="AA1759" t="str">
        <f>IF(OR(AND(Flights[[#This Row],[Status]]="Cancelled", Flights[[#This Row],[Cancellation Reason]]="Airline/Carrier"), Flights[[#This Row],[Delay Type]]="Severe"), "Yes", "No")</f>
        <v>No</v>
      </c>
    </row>
    <row r="1760" spans="1:27" x14ac:dyDescent="0.3">
      <c r="A1760" s="3">
        <v>42139</v>
      </c>
      <c r="B1760" s="22">
        <f>WEEKNUM(Flights[[#This Row],[Date]], 1)</f>
        <v>20</v>
      </c>
      <c r="C1760" s="22">
        <f>WEEKDAY(Flights[[#This Row],[Date]],1)</f>
        <v>6</v>
      </c>
      <c r="D1760" t="s">
        <v>149</v>
      </c>
      <c r="E1760" t="s">
        <v>1987</v>
      </c>
      <c r="F1760" t="s">
        <v>0</v>
      </c>
      <c r="G1760" t="s">
        <v>10</v>
      </c>
      <c r="H1760" t="str">
        <f>_xlfn.XLOOKUP(Flights[[#This Row],[Destination]], Airports!$A$2:$A$78, Airports!$D$2:$D$78)</f>
        <v>Boston</v>
      </c>
      <c r="I1760" t="str" cm="1">
        <f t="array" ref="I1760">_xlfn.XLOOKUP(Flights[[#This Row],[Destination]],_xlfn._TRO_TRAILING( Airports!A:A),_xlfn._TRO_TRAILING( Airports!E:E), "Not found")</f>
        <v>MA</v>
      </c>
      <c r="J1760" s="1">
        <v>0.67013888888888884</v>
      </c>
      <c r="K1760" s="22">
        <f>HOUR(Flights[[#This Row],[Scheduled Departure]])</f>
        <v>16</v>
      </c>
      <c r="L1760" s="1">
        <v>0.66805555555555551</v>
      </c>
      <c r="M1760">
        <f>(L1760-J1760)*24*60</f>
        <v>-2.9999999999999893</v>
      </c>
      <c r="N1760" s="16">
        <f>Flights[[#This Row],[Length (min)]]/60</f>
        <v>5.1333333333333337</v>
      </c>
      <c r="O1760">
        <v>308</v>
      </c>
      <c r="P1760">
        <v>2611</v>
      </c>
      <c r="Q1760" s="18">
        <f>IFERROR(Flights[[#This Row],[Distance]]/Flights[[#This Row],[Length (hr)]], "")</f>
        <v>508.63636363636357</v>
      </c>
      <c r="R1760" s="1">
        <v>2.8472222222222222E-2</v>
      </c>
      <c r="S1760" s="1" t="str">
        <f>IF(Flights[[#This Row],[Length (hr)]]&lt;2, "No meal", IF(Flights[[#This Row],[Length (hr)]]&lt;3.5, "Light meal", "Full meal"))</f>
        <v>Full meal</v>
      </c>
      <c r="T1760" s="1" t="str">
        <f>IF(AND(Flights[[#This Row],[Airline]]="US Airways", Flights[[#This Row],[Meal]]="Full Meal"), "Yes", "No")</f>
        <v>No</v>
      </c>
      <c r="U1760" s="1">
        <v>6.9444444444444441E-3</v>
      </c>
      <c r="V1760">
        <v>-31</v>
      </c>
      <c r="W1760" s="1" t="str">
        <f>IF(Flights[[#This Row],[Arrival Delay]] = "", "Cancelled", IF(Flights[[#This Row],[Arrival Delay]]&gt;15, "Delayed", "On time"))</f>
        <v>On time</v>
      </c>
      <c r="X1760" t="str">
        <f>IF(Flights[[#This Row],[Status]]&lt;&gt;"Delayed","", IF(Flights[[#This Row],[Arrival Delay]]&gt;120, "Severe", IF(Flights[[#This Row],[Arrival Delay]]&gt;60, "Major", "Moderate")))</f>
        <v/>
      </c>
      <c r="Y1760" t="b">
        <v>0</v>
      </c>
      <c r="AA1760" t="str">
        <f>IF(OR(AND(Flights[[#This Row],[Status]]="Cancelled", Flights[[#This Row],[Cancellation Reason]]="Airline/Carrier"), Flights[[#This Row],[Delay Type]]="Severe"), "Yes", "No")</f>
        <v>No</v>
      </c>
    </row>
    <row r="1761" spans="1:27" x14ac:dyDescent="0.3">
      <c r="A1761" s="3">
        <v>42139</v>
      </c>
      <c r="B1761" s="22">
        <f>WEEKNUM(Flights[[#This Row],[Date]], 1)</f>
        <v>20</v>
      </c>
      <c r="C1761" s="22">
        <f>WEEKDAY(Flights[[#This Row],[Date]],1)</f>
        <v>6</v>
      </c>
      <c r="D1761" t="s">
        <v>87</v>
      </c>
      <c r="E1761" t="s">
        <v>1987</v>
      </c>
      <c r="F1761" t="s">
        <v>0</v>
      </c>
      <c r="G1761" t="s">
        <v>12</v>
      </c>
      <c r="H1761" t="str">
        <f>_xlfn.XLOOKUP(Flights[[#This Row],[Destination]], Airports!$A$2:$A$78, Airports!$D$2:$D$78)</f>
        <v>New York</v>
      </c>
      <c r="I1761" t="str" cm="1">
        <f t="array" ref="I1761">_xlfn.XLOOKUP(Flights[[#This Row],[Destination]],_xlfn._TRO_TRAILING( Airports!A:A),_xlfn._TRO_TRAILING( Airports!E:E), "Not found")</f>
        <v>NY</v>
      </c>
      <c r="J1761" s="1">
        <v>0.70138888888888884</v>
      </c>
      <c r="K1761" s="22">
        <f>HOUR(Flights[[#This Row],[Scheduled Departure]])</f>
        <v>16</v>
      </c>
      <c r="L1761" s="1">
        <v>0.7006944444444444</v>
      </c>
      <c r="M1761">
        <f>(L1761-J1761)*24*60</f>
        <v>-0.99999999999999645</v>
      </c>
      <c r="N1761" s="16">
        <f>Flights[[#This Row],[Length (min)]]/60</f>
        <v>5.0333333333333332</v>
      </c>
      <c r="O1761">
        <v>302</v>
      </c>
      <c r="P1761">
        <v>2475</v>
      </c>
      <c r="Q1761" s="18">
        <f>IFERROR(Flights[[#This Row],[Distance]]/Flights[[#This Row],[Length (hr)]], "")</f>
        <v>491.72185430463577</v>
      </c>
      <c r="R1761" s="1">
        <v>5.347222222222222E-2</v>
      </c>
      <c r="S1761" s="1" t="str">
        <f>IF(Flights[[#This Row],[Length (hr)]]&lt;2, "No meal", IF(Flights[[#This Row],[Length (hr)]]&lt;3.5, "Light meal", "Full meal"))</f>
        <v>Full meal</v>
      </c>
      <c r="T1761" s="1" t="str">
        <f>IF(AND(Flights[[#This Row],[Airline]]="US Airways", Flights[[#This Row],[Meal]]="Full Meal"), "Yes", "No")</f>
        <v>No</v>
      </c>
      <c r="U1761" s="1">
        <v>3.5416666666666666E-2</v>
      </c>
      <c r="V1761">
        <v>-26</v>
      </c>
      <c r="W1761" s="1" t="str">
        <f>IF(Flights[[#This Row],[Arrival Delay]] = "", "Cancelled", IF(Flights[[#This Row],[Arrival Delay]]&gt;15, "Delayed", "On time"))</f>
        <v>On time</v>
      </c>
      <c r="X1761" t="str">
        <f>IF(Flights[[#This Row],[Status]]&lt;&gt;"Delayed","", IF(Flights[[#This Row],[Arrival Delay]]&gt;120, "Severe", IF(Flights[[#This Row],[Arrival Delay]]&gt;60, "Major", "Moderate")))</f>
        <v/>
      </c>
      <c r="Y1761" t="b">
        <v>0</v>
      </c>
      <c r="AA1761" t="str">
        <f>IF(OR(AND(Flights[[#This Row],[Status]]="Cancelled", Flights[[#This Row],[Cancellation Reason]]="Airline/Carrier"), Flights[[#This Row],[Delay Type]]="Severe"), "Yes", "No")</f>
        <v>No</v>
      </c>
    </row>
    <row r="1762" spans="1:27" x14ac:dyDescent="0.3">
      <c r="A1762" s="3">
        <v>42139</v>
      </c>
      <c r="B1762" s="22">
        <f>WEEKNUM(Flights[[#This Row],[Date]], 1)</f>
        <v>20</v>
      </c>
      <c r="C1762" s="22">
        <f>WEEKDAY(Flights[[#This Row],[Date]],1)</f>
        <v>6</v>
      </c>
      <c r="D1762" t="s">
        <v>818</v>
      </c>
      <c r="E1762" t="s">
        <v>1995</v>
      </c>
      <c r="F1762" t="s">
        <v>0</v>
      </c>
      <c r="G1762" t="s">
        <v>29</v>
      </c>
      <c r="H1762" t="str">
        <f>_xlfn.XLOOKUP(Flights[[#This Row],[Destination]], Airports!$A$2:$A$78, Airports!$D$2:$D$78)</f>
        <v>Phoenix</v>
      </c>
      <c r="I1762" t="str" cm="1">
        <f t="array" ref="I1762">_xlfn.XLOOKUP(Flights[[#This Row],[Destination]],_xlfn._TRO_TRAILING( Airports!A:A),_xlfn._TRO_TRAILING( Airports!E:E), "Not found")</f>
        <v>AZ</v>
      </c>
      <c r="J1762" s="1">
        <v>0.70138888888888884</v>
      </c>
      <c r="K1762" s="22">
        <f>HOUR(Flights[[#This Row],[Scheduled Departure]])</f>
        <v>16</v>
      </c>
      <c r="L1762" s="1">
        <v>0.71388888888888891</v>
      </c>
      <c r="M1762">
        <f>(L1762-J1762)*24*60</f>
        <v>18.000000000000096</v>
      </c>
      <c r="N1762" s="16">
        <f>Flights[[#This Row],[Length (min)]]/60</f>
        <v>1.3333333333333333</v>
      </c>
      <c r="O1762">
        <v>80</v>
      </c>
      <c r="P1762">
        <v>370</v>
      </c>
      <c r="Q1762" s="18">
        <f>IFERROR(Flights[[#This Row],[Distance]]/Flights[[#This Row],[Length (hr)]], "")</f>
        <v>277.5</v>
      </c>
      <c r="R1762" s="1">
        <v>0.75694444444444442</v>
      </c>
      <c r="S1762" s="1" t="str">
        <f>IF(Flights[[#This Row],[Length (hr)]]&lt;2, "No meal", IF(Flights[[#This Row],[Length (hr)]]&lt;3.5, "Light meal", "Full meal"))</f>
        <v>No meal</v>
      </c>
      <c r="T1762" s="1" t="str">
        <f>IF(AND(Flights[[#This Row],[Airline]]="US Airways", Flights[[#This Row],[Meal]]="Full Meal"), "Yes", "No")</f>
        <v>No</v>
      </c>
      <c r="U1762" s="1">
        <v>0.76944444444444449</v>
      </c>
      <c r="V1762">
        <v>18</v>
      </c>
      <c r="W1762" s="1" t="str">
        <f>IF(Flights[[#This Row],[Arrival Delay]] = "", "Cancelled", IF(Flights[[#This Row],[Arrival Delay]]&gt;15, "Delayed", "On time"))</f>
        <v>Delayed</v>
      </c>
      <c r="X1762" t="str">
        <f>IF(Flights[[#This Row],[Status]]&lt;&gt;"Delayed","", IF(Flights[[#This Row],[Arrival Delay]]&gt;120, "Severe", IF(Flights[[#This Row],[Arrival Delay]]&gt;60, "Major", "Moderate")))</f>
        <v>Moderate</v>
      </c>
      <c r="Y1762" t="b">
        <v>0</v>
      </c>
      <c r="AA1762" t="str">
        <f>IF(OR(AND(Flights[[#This Row],[Status]]="Cancelled", Flights[[#This Row],[Cancellation Reason]]="Airline/Carrier"), Flights[[#This Row],[Delay Type]]="Severe"), "Yes", "No")</f>
        <v>No</v>
      </c>
    </row>
    <row r="1763" spans="1:27" x14ac:dyDescent="0.3">
      <c r="A1763" s="3">
        <v>42139</v>
      </c>
      <c r="B1763" s="22">
        <f>WEEKNUM(Flights[[#This Row],[Date]], 1)</f>
        <v>20</v>
      </c>
      <c r="C1763" s="22">
        <f>WEEKDAY(Flights[[#This Row],[Date]],1)</f>
        <v>6</v>
      </c>
      <c r="D1763" t="s">
        <v>123</v>
      </c>
      <c r="E1763" t="s">
        <v>1987</v>
      </c>
      <c r="F1763" t="s">
        <v>0</v>
      </c>
      <c r="G1763" t="s">
        <v>16</v>
      </c>
      <c r="H1763" t="str">
        <f>_xlfn.XLOOKUP(Flights[[#This Row],[Destination]], Airports!$A$2:$A$78, Airports!$D$2:$D$78)</f>
        <v>Dulles</v>
      </c>
      <c r="I1763" t="str" cm="1">
        <f t="array" ref="I1763">_xlfn.XLOOKUP(Flights[[#This Row],[Destination]],_xlfn._TRO_TRAILING( Airports!A:A),_xlfn._TRO_TRAILING( Airports!E:E), "Not found")</f>
        <v>VA</v>
      </c>
      <c r="J1763" s="1">
        <v>0.92361111111111116</v>
      </c>
      <c r="K1763" s="22">
        <f>HOUR(Flights[[#This Row],[Scheduled Departure]])</f>
        <v>22</v>
      </c>
      <c r="L1763" s="1">
        <v>0.91805555555555551</v>
      </c>
      <c r="M1763">
        <f>(L1763-J1763)*24*60</f>
        <v>-8.0000000000001315</v>
      </c>
      <c r="N1763" s="16">
        <f>Flights[[#This Row],[Length (min)]]/60</f>
        <v>4.95</v>
      </c>
      <c r="O1763">
        <v>297</v>
      </c>
      <c r="P1763">
        <v>2288</v>
      </c>
      <c r="Q1763" s="18">
        <f>IFERROR(Flights[[#This Row],[Distance]]/Flights[[#This Row],[Length (hr)]], "")</f>
        <v>462.22222222222223</v>
      </c>
      <c r="R1763" s="1">
        <v>0.25277777777777777</v>
      </c>
      <c r="S1763" s="1" t="str">
        <f>IF(Flights[[#This Row],[Length (hr)]]&lt;2, "No meal", IF(Flights[[#This Row],[Length (hr)]]&lt;3.5, "Light meal", "Full meal"))</f>
        <v>Full meal</v>
      </c>
      <c r="T1763" s="1" t="str">
        <f>IF(AND(Flights[[#This Row],[Airline]]="US Airways", Flights[[#This Row],[Meal]]="Full Meal"), "Yes", "No")</f>
        <v>No</v>
      </c>
      <c r="U1763" s="1">
        <v>0.24930555555555556</v>
      </c>
      <c r="V1763">
        <v>-5</v>
      </c>
      <c r="W1763" s="1" t="str">
        <f>IF(Flights[[#This Row],[Arrival Delay]] = "", "Cancelled", IF(Flights[[#This Row],[Arrival Delay]]&gt;15, "Delayed", "On time"))</f>
        <v>On time</v>
      </c>
      <c r="X1763" t="str">
        <f>IF(Flights[[#This Row],[Status]]&lt;&gt;"Delayed","", IF(Flights[[#This Row],[Arrival Delay]]&gt;120, "Severe", IF(Flights[[#This Row],[Arrival Delay]]&gt;60, "Major", "Moderate")))</f>
        <v/>
      </c>
      <c r="Y1763" t="b">
        <v>0</v>
      </c>
      <c r="AA1763" t="str">
        <f>IF(OR(AND(Flights[[#This Row],[Status]]="Cancelled", Flights[[#This Row],[Cancellation Reason]]="Airline/Carrier"), Flights[[#This Row],[Delay Type]]="Severe"), "Yes", "No")</f>
        <v>No</v>
      </c>
    </row>
    <row r="1764" spans="1:27" x14ac:dyDescent="0.3">
      <c r="A1764" s="3">
        <v>42139</v>
      </c>
      <c r="B1764" s="22">
        <f>WEEKNUM(Flights[[#This Row],[Date]], 1)</f>
        <v>20</v>
      </c>
      <c r="C1764" s="22">
        <f>WEEKDAY(Flights[[#This Row],[Date]],1)</f>
        <v>6</v>
      </c>
      <c r="D1764" t="s">
        <v>676</v>
      </c>
      <c r="E1764" t="s">
        <v>1996</v>
      </c>
      <c r="F1764" t="s">
        <v>0</v>
      </c>
      <c r="G1764" t="s">
        <v>12</v>
      </c>
      <c r="H1764" t="str">
        <f>_xlfn.XLOOKUP(Flights[[#This Row],[Destination]], Airports!$A$2:$A$78, Airports!$D$2:$D$78)</f>
        <v>New York</v>
      </c>
      <c r="I1764" t="str" cm="1">
        <f t="array" ref="I1764">_xlfn.XLOOKUP(Flights[[#This Row],[Destination]],_xlfn._TRO_TRAILING( Airports!A:A),_xlfn._TRO_TRAILING( Airports!E:E), "Not found")</f>
        <v>NY</v>
      </c>
      <c r="J1764" s="1">
        <v>0.95833333333333337</v>
      </c>
      <c r="K1764" s="22">
        <f>HOUR(Flights[[#This Row],[Scheduled Departure]])</f>
        <v>23</v>
      </c>
      <c r="L1764" s="1">
        <v>0.95833333333333337</v>
      </c>
      <c r="M1764">
        <f>(L1764-J1764)*24*60</f>
        <v>0</v>
      </c>
      <c r="N1764" s="16">
        <f>Flights[[#This Row],[Length (min)]]/60</f>
        <v>5.2833333333333332</v>
      </c>
      <c r="O1764">
        <v>317</v>
      </c>
      <c r="P1764">
        <v>2475</v>
      </c>
      <c r="Q1764" s="18">
        <f>IFERROR(Flights[[#This Row],[Distance]]/Flights[[#This Row],[Length (hr)]], "")</f>
        <v>468.45425867507885</v>
      </c>
      <c r="R1764" s="1">
        <v>0.30902777777777779</v>
      </c>
      <c r="S1764" s="1" t="str">
        <f>IF(Flights[[#This Row],[Length (hr)]]&lt;2, "No meal", IF(Flights[[#This Row],[Length (hr)]]&lt;3.5, "Light meal", "Full meal"))</f>
        <v>Full meal</v>
      </c>
      <c r="T1764" s="1" t="str">
        <f>IF(AND(Flights[[#This Row],[Airline]]="US Airways", Flights[[#This Row],[Meal]]="Full Meal"), "Yes", "No")</f>
        <v>No</v>
      </c>
      <c r="U1764" s="1">
        <v>0.3034722222222222</v>
      </c>
      <c r="V1764">
        <v>-8</v>
      </c>
      <c r="W1764" s="1" t="str">
        <f>IF(Flights[[#This Row],[Arrival Delay]] = "", "Cancelled", IF(Flights[[#This Row],[Arrival Delay]]&gt;15, "Delayed", "On time"))</f>
        <v>On time</v>
      </c>
      <c r="X1764" t="str">
        <f>IF(Flights[[#This Row],[Status]]&lt;&gt;"Delayed","", IF(Flights[[#This Row],[Arrival Delay]]&gt;120, "Severe", IF(Flights[[#This Row],[Arrival Delay]]&gt;60, "Major", "Moderate")))</f>
        <v/>
      </c>
      <c r="Y1764" t="b">
        <v>0</v>
      </c>
      <c r="AA1764" t="str">
        <f>IF(OR(AND(Flights[[#This Row],[Status]]="Cancelled", Flights[[#This Row],[Cancellation Reason]]="Airline/Carrier"), Flights[[#This Row],[Delay Type]]="Severe"), "Yes", "No")</f>
        <v>No</v>
      </c>
    </row>
    <row r="1765" spans="1:27" x14ac:dyDescent="0.3">
      <c r="A1765" s="3">
        <v>42140</v>
      </c>
      <c r="B1765" s="22">
        <f>WEEKNUM(Flights[[#This Row],[Date]], 1)</f>
        <v>20</v>
      </c>
      <c r="C1765" s="22">
        <f>WEEKDAY(Flights[[#This Row],[Date]],1)</f>
        <v>7</v>
      </c>
      <c r="D1765" t="s">
        <v>1346</v>
      </c>
      <c r="E1765" t="s">
        <v>1995</v>
      </c>
      <c r="F1765" t="s">
        <v>0</v>
      </c>
      <c r="G1765" t="s">
        <v>26</v>
      </c>
      <c r="H1765" t="str">
        <f>_xlfn.XLOOKUP(Flights[[#This Row],[Destination]], Airports!$A$2:$A$78, Airports!$D$2:$D$78)</f>
        <v>Atlanta</v>
      </c>
      <c r="I1765" t="str" cm="1">
        <f t="array" ref="I1765">_xlfn.XLOOKUP(Flights[[#This Row],[Destination]],_xlfn._TRO_TRAILING( Airports!A:A),_xlfn._TRO_TRAILING( Airports!E:E), "Not found")</f>
        <v>GA</v>
      </c>
      <c r="J1765" s="1">
        <v>0.2361111111111111</v>
      </c>
      <c r="K1765" s="22">
        <f>HOUR(Flights[[#This Row],[Scheduled Departure]])</f>
        <v>5</v>
      </c>
      <c r="L1765" s="1">
        <v>0.23541666666666666</v>
      </c>
      <c r="M1765">
        <f>(L1765-J1765)*24*60</f>
        <v>-0.99999999999999645</v>
      </c>
      <c r="N1765" s="16">
        <f>Flights[[#This Row],[Length (min)]]/60</f>
        <v>4</v>
      </c>
      <c r="O1765">
        <v>240</v>
      </c>
      <c r="P1765">
        <v>1947</v>
      </c>
      <c r="Q1765" s="18">
        <f>IFERROR(Flights[[#This Row],[Distance]]/Flights[[#This Row],[Length (hr)]], "")</f>
        <v>486.75</v>
      </c>
      <c r="R1765" s="1">
        <v>0.54513888888888884</v>
      </c>
      <c r="S1765" s="1" t="str">
        <f>IF(Flights[[#This Row],[Length (hr)]]&lt;2, "No meal", IF(Flights[[#This Row],[Length (hr)]]&lt;3.5, "Light meal", "Full meal"))</f>
        <v>Full meal</v>
      </c>
      <c r="T1765" s="1" t="str">
        <f>IF(AND(Flights[[#This Row],[Airline]]="US Airways", Flights[[#This Row],[Meal]]="Full Meal"), "Yes", "No")</f>
        <v>No</v>
      </c>
      <c r="U1765" s="1">
        <v>0.52708333333333335</v>
      </c>
      <c r="V1765">
        <v>-26</v>
      </c>
      <c r="W1765" s="1" t="str">
        <f>IF(Flights[[#This Row],[Arrival Delay]] = "", "Cancelled", IF(Flights[[#This Row],[Arrival Delay]]&gt;15, "Delayed", "On time"))</f>
        <v>On time</v>
      </c>
      <c r="X1765" t="str">
        <f>IF(Flights[[#This Row],[Status]]&lt;&gt;"Delayed","", IF(Flights[[#This Row],[Arrival Delay]]&gt;120, "Severe", IF(Flights[[#This Row],[Arrival Delay]]&gt;60, "Major", "Moderate")))</f>
        <v/>
      </c>
      <c r="Y1765" t="b">
        <v>0</v>
      </c>
      <c r="AA1765" t="str">
        <f>IF(OR(AND(Flights[[#This Row],[Status]]="Cancelled", Flights[[#This Row],[Cancellation Reason]]="Airline/Carrier"), Flights[[#This Row],[Delay Type]]="Severe"), "Yes", "No")</f>
        <v>No</v>
      </c>
    </row>
    <row r="1766" spans="1:27" x14ac:dyDescent="0.3">
      <c r="A1766" s="3">
        <v>42140</v>
      </c>
      <c r="B1766" s="22">
        <f>WEEKNUM(Flights[[#This Row],[Date]], 1)</f>
        <v>20</v>
      </c>
      <c r="C1766" s="22">
        <f>WEEKDAY(Flights[[#This Row],[Date]],1)</f>
        <v>7</v>
      </c>
      <c r="D1766" t="s">
        <v>391</v>
      </c>
      <c r="E1766" t="s">
        <v>1992</v>
      </c>
      <c r="F1766" t="s">
        <v>0</v>
      </c>
      <c r="G1766" t="s">
        <v>10</v>
      </c>
      <c r="H1766" t="str">
        <f>_xlfn.XLOOKUP(Flights[[#This Row],[Destination]], Airports!$A$2:$A$78, Airports!$D$2:$D$78)</f>
        <v>Boston</v>
      </c>
      <c r="I1766" t="str" cm="1">
        <f t="array" ref="I1766">_xlfn.XLOOKUP(Flights[[#This Row],[Destination]],_xlfn._TRO_TRAILING( Airports!A:A),_xlfn._TRO_TRAILING( Airports!E:E), "Not found")</f>
        <v>MA</v>
      </c>
      <c r="J1766" s="1">
        <v>0.29166666666666669</v>
      </c>
      <c r="K1766" s="22">
        <f>HOUR(Flights[[#This Row],[Scheduled Departure]])</f>
        <v>7</v>
      </c>
      <c r="L1766" s="1">
        <v>0.28888888888888886</v>
      </c>
      <c r="M1766">
        <f>(L1766-J1766)*24*60</f>
        <v>-4.0000000000000657</v>
      </c>
      <c r="N1766" s="16">
        <f>Flights[[#This Row],[Length (min)]]/60</f>
        <v>5.2333333333333334</v>
      </c>
      <c r="O1766">
        <v>314</v>
      </c>
      <c r="P1766">
        <v>2611</v>
      </c>
      <c r="Q1766" s="18">
        <f>IFERROR(Flights[[#This Row],[Distance]]/Flights[[#This Row],[Length (hr)]], "")</f>
        <v>498.91719745222929</v>
      </c>
      <c r="R1766" s="1">
        <v>0.64861111111111114</v>
      </c>
      <c r="S1766" s="1" t="str">
        <f>IF(Flights[[#This Row],[Length (hr)]]&lt;2, "No meal", IF(Flights[[#This Row],[Length (hr)]]&lt;3.5, "Light meal", "Full meal"))</f>
        <v>Full meal</v>
      </c>
      <c r="T1766" s="1" t="str">
        <f>IF(AND(Flights[[#This Row],[Airline]]="US Airways", Flights[[#This Row],[Meal]]="Full Meal"), "Yes", "No")</f>
        <v>No</v>
      </c>
      <c r="U1766" s="1">
        <v>0.63194444444444442</v>
      </c>
      <c r="V1766">
        <v>-24</v>
      </c>
      <c r="W1766" s="1" t="str">
        <f>IF(Flights[[#This Row],[Arrival Delay]] = "", "Cancelled", IF(Flights[[#This Row],[Arrival Delay]]&gt;15, "Delayed", "On time"))</f>
        <v>On time</v>
      </c>
      <c r="X1766" t="str">
        <f>IF(Flights[[#This Row],[Status]]&lt;&gt;"Delayed","", IF(Flights[[#This Row],[Arrival Delay]]&gt;120, "Severe", IF(Flights[[#This Row],[Arrival Delay]]&gt;60, "Major", "Moderate")))</f>
        <v/>
      </c>
      <c r="Y1766" t="b">
        <v>0</v>
      </c>
      <c r="AA1766" t="str">
        <f>IF(OR(AND(Flights[[#This Row],[Status]]="Cancelled", Flights[[#This Row],[Cancellation Reason]]="Airline/Carrier"), Flights[[#This Row],[Delay Type]]="Severe"), "Yes", "No")</f>
        <v>No</v>
      </c>
    </row>
    <row r="1767" spans="1:27" x14ac:dyDescent="0.3">
      <c r="A1767" s="3">
        <v>42140</v>
      </c>
      <c r="B1767" s="22">
        <f>WEEKNUM(Flights[[#This Row],[Date]], 1)</f>
        <v>20</v>
      </c>
      <c r="C1767" s="22">
        <f>WEEKDAY(Flights[[#This Row],[Date]],1)</f>
        <v>7</v>
      </c>
      <c r="D1767" t="s">
        <v>1397</v>
      </c>
      <c r="E1767" t="s">
        <v>1994</v>
      </c>
      <c r="F1767" t="s">
        <v>0</v>
      </c>
      <c r="G1767" t="s">
        <v>349</v>
      </c>
      <c r="H1767" t="str">
        <f>_xlfn.XLOOKUP(Flights[[#This Row],[Destination]], Airports!$A$2:$A$78, Airports!$D$2:$D$78)</f>
        <v>Salt Lake City</v>
      </c>
      <c r="I1767" t="str" cm="1">
        <f t="array" ref="I1767">_xlfn.XLOOKUP(Flights[[#This Row],[Destination]],_xlfn._TRO_TRAILING( Airports!A:A),_xlfn._TRO_TRAILING( Airports!E:E), "Not found")</f>
        <v>UT</v>
      </c>
      <c r="J1767" s="1">
        <v>0.30902777777777779</v>
      </c>
      <c r="K1767" s="22">
        <f>HOUR(Flights[[#This Row],[Scheduled Departure]])</f>
        <v>7</v>
      </c>
      <c r="L1767" s="1">
        <v>0.30902777777777779</v>
      </c>
      <c r="M1767">
        <f>(L1767-J1767)*24*60</f>
        <v>0</v>
      </c>
      <c r="N1767" s="16">
        <f>Flights[[#This Row],[Length (min)]]/60</f>
        <v>1.85</v>
      </c>
      <c r="O1767">
        <v>111</v>
      </c>
      <c r="P1767">
        <v>590</v>
      </c>
      <c r="Q1767" s="18">
        <f>IFERROR(Flights[[#This Row],[Distance]]/Flights[[#This Row],[Length (hr)]], "")</f>
        <v>318.91891891891891</v>
      </c>
      <c r="R1767" s="1">
        <v>0.43055555555555558</v>
      </c>
      <c r="S1767" s="1" t="str">
        <f>IF(Flights[[#This Row],[Length (hr)]]&lt;2, "No meal", IF(Flights[[#This Row],[Length (hr)]]&lt;3.5, "Light meal", "Full meal"))</f>
        <v>No meal</v>
      </c>
      <c r="T1767" s="1" t="str">
        <f>IF(AND(Flights[[#This Row],[Airline]]="US Airways", Flights[[#This Row],[Meal]]="Full Meal"), "Yes", "No")</f>
        <v>No</v>
      </c>
      <c r="U1767" s="1">
        <v>0.42777777777777776</v>
      </c>
      <c r="V1767">
        <v>-4</v>
      </c>
      <c r="W1767" s="1" t="str">
        <f>IF(Flights[[#This Row],[Arrival Delay]] = "", "Cancelled", IF(Flights[[#This Row],[Arrival Delay]]&gt;15, "Delayed", "On time"))</f>
        <v>On time</v>
      </c>
      <c r="X1767" t="str">
        <f>IF(Flights[[#This Row],[Status]]&lt;&gt;"Delayed","", IF(Flights[[#This Row],[Arrival Delay]]&gt;120, "Severe", IF(Flights[[#This Row],[Arrival Delay]]&gt;60, "Major", "Moderate")))</f>
        <v/>
      </c>
      <c r="Y1767" t="b">
        <v>0</v>
      </c>
      <c r="AA1767" t="str">
        <f>IF(OR(AND(Flights[[#This Row],[Status]]="Cancelled", Flights[[#This Row],[Cancellation Reason]]="Airline/Carrier"), Flights[[#This Row],[Delay Type]]="Severe"), "Yes", "No")</f>
        <v>No</v>
      </c>
    </row>
    <row r="1768" spans="1:27" x14ac:dyDescent="0.3">
      <c r="A1768" s="3">
        <v>42140</v>
      </c>
      <c r="B1768" s="22">
        <f>WEEKNUM(Flights[[#This Row],[Date]], 1)</f>
        <v>20</v>
      </c>
      <c r="C1768" s="22">
        <f>WEEKDAY(Flights[[#This Row],[Date]],1)</f>
        <v>7</v>
      </c>
      <c r="D1768" t="s">
        <v>45</v>
      </c>
      <c r="E1768" t="s">
        <v>1987</v>
      </c>
      <c r="F1768" t="s">
        <v>0</v>
      </c>
      <c r="G1768" t="s">
        <v>13</v>
      </c>
      <c r="H1768" t="str">
        <f>_xlfn.XLOOKUP(Flights[[#This Row],[Destination]], Airports!$A$2:$A$78, Airports!$D$2:$D$78)</f>
        <v>Orlando</v>
      </c>
      <c r="I1768" t="str" cm="1">
        <f t="array" ref="I1768">_xlfn.XLOOKUP(Flights[[#This Row],[Destination]],_xlfn._TRO_TRAILING( Airports!A:A),_xlfn._TRO_TRAILING( Airports!E:E), "Not found")</f>
        <v>FL</v>
      </c>
      <c r="J1768" s="1">
        <v>0.33333333333333331</v>
      </c>
      <c r="K1768" s="22">
        <f>HOUR(Flights[[#This Row],[Scheduled Departure]])</f>
        <v>8</v>
      </c>
      <c r="L1768" s="1">
        <v>0.32847222222222222</v>
      </c>
      <c r="M1768">
        <f>(L1768-J1768)*24*60</f>
        <v>-6.9999999999999751</v>
      </c>
      <c r="N1768" s="16">
        <f>Flights[[#This Row],[Length (min)]]/60</f>
        <v>4.5333333333333332</v>
      </c>
      <c r="O1768">
        <v>272</v>
      </c>
      <c r="P1768">
        <v>2218</v>
      </c>
      <c r="Q1768" s="18">
        <f>IFERROR(Flights[[#This Row],[Distance]]/Flights[[#This Row],[Length (hr)]], "")</f>
        <v>489.26470588235293</v>
      </c>
      <c r="R1768" s="1">
        <v>0.66041666666666665</v>
      </c>
      <c r="S1768" s="1" t="str">
        <f>IF(Flights[[#This Row],[Length (hr)]]&lt;2, "No meal", IF(Flights[[#This Row],[Length (hr)]]&lt;3.5, "Light meal", "Full meal"))</f>
        <v>Full meal</v>
      </c>
      <c r="T1768" s="1" t="str">
        <f>IF(AND(Flights[[#This Row],[Airline]]="US Airways", Flights[[#This Row],[Meal]]="Full Meal"), "Yes", "No")</f>
        <v>No</v>
      </c>
      <c r="U1768" s="1">
        <v>0.64236111111111116</v>
      </c>
      <c r="V1768">
        <v>-26</v>
      </c>
      <c r="W1768" s="1" t="str">
        <f>IF(Flights[[#This Row],[Arrival Delay]] = "", "Cancelled", IF(Flights[[#This Row],[Arrival Delay]]&gt;15, "Delayed", "On time"))</f>
        <v>On time</v>
      </c>
      <c r="X1768" t="str">
        <f>IF(Flights[[#This Row],[Status]]&lt;&gt;"Delayed","", IF(Flights[[#This Row],[Arrival Delay]]&gt;120, "Severe", IF(Flights[[#This Row],[Arrival Delay]]&gt;60, "Major", "Moderate")))</f>
        <v/>
      </c>
      <c r="Y1768" t="b">
        <v>0</v>
      </c>
      <c r="AA1768" t="str">
        <f>IF(OR(AND(Flights[[#This Row],[Status]]="Cancelled", Flights[[#This Row],[Cancellation Reason]]="Airline/Carrier"), Flights[[#This Row],[Delay Type]]="Severe"), "Yes", "No")</f>
        <v>No</v>
      </c>
    </row>
    <row r="1769" spans="1:27" x14ac:dyDescent="0.3">
      <c r="A1769" s="3">
        <v>42140</v>
      </c>
      <c r="B1769" s="22">
        <f>WEEKNUM(Flights[[#This Row],[Date]], 1)</f>
        <v>20</v>
      </c>
      <c r="C1769" s="22">
        <f>WEEKDAY(Flights[[#This Row],[Date]],1)</f>
        <v>7</v>
      </c>
      <c r="D1769" t="s">
        <v>449</v>
      </c>
      <c r="E1769" t="s">
        <v>1994</v>
      </c>
      <c r="F1769" t="s">
        <v>0</v>
      </c>
      <c r="G1769" t="s">
        <v>314</v>
      </c>
      <c r="H1769" t="str">
        <f>_xlfn.XLOOKUP(Flights[[#This Row],[Destination]], Airports!$A$2:$A$78, Airports!$D$2:$D$78)</f>
        <v>Minneapolis</v>
      </c>
      <c r="I1769" t="str" cm="1">
        <f t="array" ref="I1769">_xlfn.XLOOKUP(Flights[[#This Row],[Destination]],_xlfn._TRO_TRAILING( Airports!A:A),_xlfn._TRO_TRAILING( Airports!E:E), "Not found")</f>
        <v>MN</v>
      </c>
      <c r="J1769" s="1">
        <v>0.38124999999999998</v>
      </c>
      <c r="K1769" s="22">
        <f>HOUR(Flights[[#This Row],[Scheduled Departure]])</f>
        <v>9</v>
      </c>
      <c r="L1769" s="1">
        <v>0.37777777777777777</v>
      </c>
      <c r="M1769">
        <f>(L1769-J1769)*24*60</f>
        <v>-4.9999999999999822</v>
      </c>
      <c r="N1769" s="16">
        <f>Flights[[#This Row],[Length (min)]]/60</f>
        <v>3.5666666666666669</v>
      </c>
      <c r="O1769">
        <v>214</v>
      </c>
      <c r="P1769">
        <v>1535</v>
      </c>
      <c r="Q1769" s="18">
        <f>IFERROR(Flights[[#This Row],[Distance]]/Flights[[#This Row],[Length (hr)]], "")</f>
        <v>430.37383177570092</v>
      </c>
      <c r="R1769" s="1">
        <v>0.62013888888888891</v>
      </c>
      <c r="S1769" s="1" t="str">
        <f>IF(Flights[[#This Row],[Length (hr)]]&lt;2, "No meal", IF(Flights[[#This Row],[Length (hr)]]&lt;3.5, "Light meal", "Full meal"))</f>
        <v>Full meal</v>
      </c>
      <c r="T1769" s="1" t="str">
        <f>IF(AND(Flights[[#This Row],[Airline]]="US Airways", Flights[[#This Row],[Meal]]="Full Meal"), "Yes", "No")</f>
        <v>No</v>
      </c>
      <c r="U1769" s="1">
        <v>0.60972222222222228</v>
      </c>
      <c r="V1769">
        <v>-15</v>
      </c>
      <c r="W1769" s="1" t="str">
        <f>IF(Flights[[#This Row],[Arrival Delay]] = "", "Cancelled", IF(Flights[[#This Row],[Arrival Delay]]&gt;15, "Delayed", "On time"))</f>
        <v>On time</v>
      </c>
      <c r="X1769" t="str">
        <f>IF(Flights[[#This Row],[Status]]&lt;&gt;"Delayed","", IF(Flights[[#This Row],[Arrival Delay]]&gt;120, "Severe", IF(Flights[[#This Row],[Arrival Delay]]&gt;60, "Major", "Moderate")))</f>
        <v/>
      </c>
      <c r="Y1769" t="b">
        <v>0</v>
      </c>
      <c r="AA1769" t="str">
        <f>IF(OR(AND(Flights[[#This Row],[Status]]="Cancelled", Flights[[#This Row],[Cancellation Reason]]="Airline/Carrier"), Flights[[#This Row],[Delay Type]]="Severe"), "Yes", "No")</f>
        <v>No</v>
      </c>
    </row>
    <row r="1770" spans="1:27" x14ac:dyDescent="0.3">
      <c r="A1770" s="3">
        <v>42140</v>
      </c>
      <c r="B1770" s="22">
        <f>WEEKNUM(Flights[[#This Row],[Date]], 1)</f>
        <v>20</v>
      </c>
      <c r="C1770" s="22">
        <f>WEEKDAY(Flights[[#This Row],[Date]],1)</f>
        <v>7</v>
      </c>
      <c r="D1770" t="s">
        <v>754</v>
      </c>
      <c r="E1770" t="s">
        <v>1995</v>
      </c>
      <c r="F1770" t="s">
        <v>0</v>
      </c>
      <c r="G1770" t="s">
        <v>351</v>
      </c>
      <c r="H1770" t="str">
        <f>_xlfn.XLOOKUP(Flights[[#This Row],[Destination]], Airports!$A$2:$A$78, Airports!$D$2:$D$78)</f>
        <v>Sacramento</v>
      </c>
      <c r="I1770" t="str" cm="1">
        <f t="array" ref="I1770">_xlfn.XLOOKUP(Flights[[#This Row],[Destination]],_xlfn._TRO_TRAILING( Airports!A:A),_xlfn._TRO_TRAILING( Airports!E:E), "Not found")</f>
        <v>CA</v>
      </c>
      <c r="J1770" s="1">
        <v>0.54861111111111116</v>
      </c>
      <c r="K1770" s="22">
        <f>HOUR(Flights[[#This Row],[Scheduled Departure]])</f>
        <v>13</v>
      </c>
      <c r="L1770" s="1">
        <v>0.55069444444444449</v>
      </c>
      <c r="M1770">
        <f>(L1770-J1770)*24*60</f>
        <v>2.9999999999999893</v>
      </c>
      <c r="N1770" s="16">
        <f>Flights[[#This Row],[Length (min)]]/60</f>
        <v>1.25</v>
      </c>
      <c r="O1770">
        <v>75</v>
      </c>
      <c r="P1770">
        <v>373</v>
      </c>
      <c r="Q1770" s="18">
        <f>IFERROR(Flights[[#This Row],[Distance]]/Flights[[#This Row],[Length (hr)]], "")</f>
        <v>298.39999999999998</v>
      </c>
      <c r="R1770" s="1">
        <v>0.60416666666666663</v>
      </c>
      <c r="S1770" s="1" t="str">
        <f>IF(Flights[[#This Row],[Length (hr)]]&lt;2, "No meal", IF(Flights[[#This Row],[Length (hr)]]&lt;3.5, "Light meal", "Full meal"))</f>
        <v>No meal</v>
      </c>
      <c r="T1770" s="1" t="str">
        <f>IF(AND(Flights[[#This Row],[Airline]]="US Airways", Flights[[#This Row],[Meal]]="Full Meal"), "Yes", "No")</f>
        <v>No</v>
      </c>
      <c r="U1770" s="1">
        <v>0.60277777777777775</v>
      </c>
      <c r="V1770">
        <v>-2</v>
      </c>
      <c r="W1770" s="1" t="str">
        <f>IF(Flights[[#This Row],[Arrival Delay]] = "", "Cancelled", IF(Flights[[#This Row],[Arrival Delay]]&gt;15, "Delayed", "On time"))</f>
        <v>On time</v>
      </c>
      <c r="X1770" t="str">
        <f>IF(Flights[[#This Row],[Status]]&lt;&gt;"Delayed","", IF(Flights[[#This Row],[Arrival Delay]]&gt;120, "Severe", IF(Flights[[#This Row],[Arrival Delay]]&gt;60, "Major", "Moderate")))</f>
        <v/>
      </c>
      <c r="Y1770" t="b">
        <v>0</v>
      </c>
      <c r="AA1770" t="str">
        <f>IF(OR(AND(Flights[[#This Row],[Status]]="Cancelled", Flights[[#This Row],[Cancellation Reason]]="Airline/Carrier"), Flights[[#This Row],[Delay Type]]="Severe"), "Yes", "No")</f>
        <v>No</v>
      </c>
    </row>
    <row r="1771" spans="1:27" x14ac:dyDescent="0.3">
      <c r="A1771" s="3">
        <v>42140</v>
      </c>
      <c r="B1771" s="22">
        <f>WEEKNUM(Flights[[#This Row],[Date]], 1)</f>
        <v>20</v>
      </c>
      <c r="C1771" s="22">
        <f>WEEKDAY(Flights[[#This Row],[Date]],1)</f>
        <v>7</v>
      </c>
      <c r="D1771" t="s">
        <v>956</v>
      </c>
      <c r="E1771" t="s">
        <v>1988</v>
      </c>
      <c r="F1771" t="s">
        <v>0</v>
      </c>
      <c r="G1771" t="s">
        <v>27</v>
      </c>
      <c r="H1771" t="str">
        <f>_xlfn.XLOOKUP(Flights[[#This Row],[Destination]], Airports!$A$2:$A$78, Airports!$D$2:$D$78)</f>
        <v>Charlotte</v>
      </c>
      <c r="I1771" t="str" cm="1">
        <f t="array" ref="I1771">_xlfn.XLOOKUP(Flights[[#This Row],[Destination]],_xlfn._TRO_TRAILING( Airports!A:A),_xlfn._TRO_TRAILING( Airports!E:E), "Not found")</f>
        <v>NC</v>
      </c>
      <c r="J1771" s="1">
        <v>0.55208333333333337</v>
      </c>
      <c r="K1771" s="22">
        <f>HOUR(Flights[[#This Row],[Scheduled Departure]])</f>
        <v>13</v>
      </c>
      <c r="L1771" s="1">
        <v>0.56111111111111112</v>
      </c>
      <c r="M1771">
        <f>(L1771-J1771)*24*60</f>
        <v>12.999999999999954</v>
      </c>
      <c r="N1771" s="16">
        <f>Flights[[#This Row],[Length (min)]]/60</f>
        <v>4.5666666666666664</v>
      </c>
      <c r="O1771">
        <v>274</v>
      </c>
      <c r="P1771">
        <v>2125</v>
      </c>
      <c r="Q1771" s="18">
        <f>IFERROR(Flights[[#This Row],[Distance]]/Flights[[#This Row],[Length (hr)]], "")</f>
        <v>465.32846715328469</v>
      </c>
      <c r="R1771" s="1">
        <v>0.87638888888888888</v>
      </c>
      <c r="S1771" s="1" t="str">
        <f>IF(Flights[[#This Row],[Length (hr)]]&lt;2, "No meal", IF(Flights[[#This Row],[Length (hr)]]&lt;3.5, "Light meal", "Full meal"))</f>
        <v>Full meal</v>
      </c>
      <c r="T1771" s="1" t="str">
        <f>IF(AND(Flights[[#This Row],[Airline]]="US Airways", Flights[[#This Row],[Meal]]="Full Meal"), "Yes", "No")</f>
        <v>Yes</v>
      </c>
      <c r="U1771" s="1">
        <v>0.87638888888888888</v>
      </c>
      <c r="V1771">
        <v>0</v>
      </c>
      <c r="W1771" s="1" t="str">
        <f>IF(Flights[[#This Row],[Arrival Delay]] = "", "Cancelled", IF(Flights[[#This Row],[Arrival Delay]]&gt;15, "Delayed", "On time"))</f>
        <v>On time</v>
      </c>
      <c r="X1771" t="str">
        <f>IF(Flights[[#This Row],[Status]]&lt;&gt;"Delayed","", IF(Flights[[#This Row],[Arrival Delay]]&gt;120, "Severe", IF(Flights[[#This Row],[Arrival Delay]]&gt;60, "Major", "Moderate")))</f>
        <v/>
      </c>
      <c r="Y1771" t="b">
        <v>0</v>
      </c>
      <c r="AA1771" t="str">
        <f>IF(OR(AND(Flights[[#This Row],[Status]]="Cancelled", Flights[[#This Row],[Cancellation Reason]]="Airline/Carrier"), Flights[[#This Row],[Delay Type]]="Severe"), "Yes", "No")</f>
        <v>No</v>
      </c>
    </row>
    <row r="1772" spans="1:27" x14ac:dyDescent="0.3">
      <c r="A1772" s="3">
        <v>42140</v>
      </c>
      <c r="B1772" s="22">
        <f>WEEKNUM(Flights[[#This Row],[Date]], 1)</f>
        <v>20</v>
      </c>
      <c r="C1772" s="22">
        <f>WEEKDAY(Flights[[#This Row],[Date]],1)</f>
        <v>7</v>
      </c>
      <c r="D1772" t="s">
        <v>730</v>
      </c>
      <c r="E1772" t="s">
        <v>1989</v>
      </c>
      <c r="F1772" t="s">
        <v>0</v>
      </c>
      <c r="G1772" t="s">
        <v>314</v>
      </c>
      <c r="H1772" t="str">
        <f>_xlfn.XLOOKUP(Flights[[#This Row],[Destination]], Airports!$A$2:$A$78, Airports!$D$2:$D$78)</f>
        <v>Minneapolis</v>
      </c>
      <c r="I1772" t="str" cm="1">
        <f t="array" ref="I1772">_xlfn.XLOOKUP(Flights[[#This Row],[Destination]],_xlfn._TRO_TRAILING( Airports!A:A),_xlfn._TRO_TRAILING( Airports!E:E), "Not found")</f>
        <v>MN</v>
      </c>
      <c r="J1772" s="1">
        <v>0.63541666666666663</v>
      </c>
      <c r="K1772" s="22">
        <f>HOUR(Flights[[#This Row],[Scheduled Departure]])</f>
        <v>15</v>
      </c>
      <c r="L1772" s="1">
        <v>0.63194444444444442</v>
      </c>
      <c r="M1772">
        <f>(L1772-J1772)*24*60</f>
        <v>-4.9999999999999822</v>
      </c>
      <c r="N1772" s="16">
        <f>Flights[[#This Row],[Length (min)]]/60</f>
        <v>3.5833333333333335</v>
      </c>
      <c r="O1772">
        <v>215</v>
      </c>
      <c r="P1772">
        <v>1535</v>
      </c>
      <c r="Q1772" s="18">
        <f>IFERROR(Flights[[#This Row],[Distance]]/Flights[[#This Row],[Length (hr)]], "")</f>
        <v>428.37209302325579</v>
      </c>
      <c r="R1772" s="1">
        <v>0.86458333333333337</v>
      </c>
      <c r="S1772" s="1" t="str">
        <f>IF(Flights[[#This Row],[Length (hr)]]&lt;2, "No meal", IF(Flights[[#This Row],[Length (hr)]]&lt;3.5, "Light meal", "Full meal"))</f>
        <v>Full meal</v>
      </c>
      <c r="T1772" s="1" t="str">
        <f>IF(AND(Flights[[#This Row],[Airline]]="US Airways", Flights[[#This Row],[Meal]]="Full Meal"), "Yes", "No")</f>
        <v>No</v>
      </c>
      <c r="U1772" s="1">
        <v>0.86458333333333337</v>
      </c>
      <c r="V1772">
        <v>0</v>
      </c>
      <c r="W1772" s="1" t="str">
        <f>IF(Flights[[#This Row],[Arrival Delay]] = "", "Cancelled", IF(Flights[[#This Row],[Arrival Delay]]&gt;15, "Delayed", "On time"))</f>
        <v>On time</v>
      </c>
      <c r="X1772" t="str">
        <f>IF(Flights[[#This Row],[Status]]&lt;&gt;"Delayed","", IF(Flights[[#This Row],[Arrival Delay]]&gt;120, "Severe", IF(Flights[[#This Row],[Arrival Delay]]&gt;60, "Major", "Moderate")))</f>
        <v/>
      </c>
      <c r="Y1772" t="b">
        <v>0</v>
      </c>
      <c r="AA1772" t="str">
        <f>IF(OR(AND(Flights[[#This Row],[Status]]="Cancelled", Flights[[#This Row],[Cancellation Reason]]="Airline/Carrier"), Flights[[#This Row],[Delay Type]]="Severe"), "Yes", "No")</f>
        <v>No</v>
      </c>
    </row>
    <row r="1773" spans="1:27" x14ac:dyDescent="0.3">
      <c r="A1773" s="3">
        <v>42140</v>
      </c>
      <c r="B1773" s="22">
        <f>WEEKNUM(Flights[[#This Row],[Date]], 1)</f>
        <v>20</v>
      </c>
      <c r="C1773" s="22">
        <f>WEEKDAY(Flights[[#This Row],[Date]],1)</f>
        <v>7</v>
      </c>
      <c r="D1773" t="s">
        <v>152</v>
      </c>
      <c r="E1773" t="s">
        <v>1987</v>
      </c>
      <c r="F1773" t="s">
        <v>0</v>
      </c>
      <c r="G1773" t="s">
        <v>4</v>
      </c>
      <c r="H1773" t="str">
        <f>_xlfn.XLOOKUP(Flights[[#This Row],[Destination]], Airports!$A$2:$A$78, Airports!$D$2:$D$78)</f>
        <v>Chicago</v>
      </c>
      <c r="I1773" t="str" cm="1">
        <f t="array" ref="I1773">_xlfn.XLOOKUP(Flights[[#This Row],[Destination]],_xlfn._TRO_TRAILING( Airports!A:A),_xlfn._TRO_TRAILING( Airports!E:E), "Not found")</f>
        <v>IL</v>
      </c>
      <c r="J1773" s="1">
        <v>0.73958333333333337</v>
      </c>
      <c r="K1773" s="22">
        <f>HOUR(Flights[[#This Row],[Scheduled Departure]])</f>
        <v>17</v>
      </c>
      <c r="L1773" s="1">
        <v>0.73888888888888893</v>
      </c>
      <c r="M1773">
        <f>(L1773-J1773)*24*60</f>
        <v>-0.99999999999999645</v>
      </c>
      <c r="N1773" s="16">
        <f>Flights[[#This Row],[Length (min)]]/60</f>
        <v>3.9666666666666668</v>
      </c>
      <c r="O1773">
        <v>238</v>
      </c>
      <c r="P1773">
        <v>1744</v>
      </c>
      <c r="Q1773" s="18">
        <f>IFERROR(Flights[[#This Row],[Distance]]/Flights[[#This Row],[Length (hr)]], "")</f>
        <v>439.66386554621846</v>
      </c>
      <c r="R1773" s="1">
        <v>0.99097222222222225</v>
      </c>
      <c r="S1773" s="1" t="str">
        <f>IF(Flights[[#This Row],[Length (hr)]]&lt;2, "No meal", IF(Flights[[#This Row],[Length (hr)]]&lt;3.5, "Light meal", "Full meal"))</f>
        <v>Full meal</v>
      </c>
      <c r="T1773" s="1" t="str">
        <f>IF(AND(Flights[[#This Row],[Airline]]="US Airways", Flights[[#This Row],[Meal]]="Full Meal"), "Yes", "No")</f>
        <v>No</v>
      </c>
      <c r="U1773" s="1">
        <v>0.98750000000000004</v>
      </c>
      <c r="V1773">
        <v>-5</v>
      </c>
      <c r="W1773" s="1" t="str">
        <f>IF(Flights[[#This Row],[Arrival Delay]] = "", "Cancelled", IF(Flights[[#This Row],[Arrival Delay]]&gt;15, "Delayed", "On time"))</f>
        <v>On time</v>
      </c>
      <c r="X1773" t="str">
        <f>IF(Flights[[#This Row],[Status]]&lt;&gt;"Delayed","", IF(Flights[[#This Row],[Arrival Delay]]&gt;120, "Severe", IF(Flights[[#This Row],[Arrival Delay]]&gt;60, "Major", "Moderate")))</f>
        <v/>
      </c>
      <c r="Y1773" t="b">
        <v>0</v>
      </c>
      <c r="AA1773" t="str">
        <f>IF(OR(AND(Flights[[#This Row],[Status]]="Cancelled", Flights[[#This Row],[Cancellation Reason]]="Airline/Carrier"), Flights[[#This Row],[Delay Type]]="Severe"), "Yes", "No")</f>
        <v>No</v>
      </c>
    </row>
    <row r="1774" spans="1:27" x14ac:dyDescent="0.3">
      <c r="A1774" s="3">
        <v>42140</v>
      </c>
      <c r="B1774" s="22">
        <f>WEEKNUM(Flights[[#This Row],[Date]], 1)</f>
        <v>20</v>
      </c>
      <c r="C1774" s="22">
        <f>WEEKDAY(Flights[[#This Row],[Date]],1)</f>
        <v>7</v>
      </c>
      <c r="D1774" t="s">
        <v>1364</v>
      </c>
      <c r="E1774" t="s">
        <v>1995</v>
      </c>
      <c r="F1774" t="s">
        <v>0</v>
      </c>
      <c r="G1774" t="s">
        <v>270</v>
      </c>
      <c r="H1774" t="str">
        <f>_xlfn.XLOOKUP(Flights[[#This Row],[Destination]], Airports!$A$2:$A$78, Airports!$D$2:$D$78)</f>
        <v>Dallas</v>
      </c>
      <c r="I1774" t="str" cm="1">
        <f t="array" ref="I1774">_xlfn.XLOOKUP(Flights[[#This Row],[Destination]],_xlfn._TRO_TRAILING( Airports!A:A),_xlfn._TRO_TRAILING( Airports!E:E), "Not found")</f>
        <v>TX</v>
      </c>
      <c r="J1774" s="1">
        <v>0.75</v>
      </c>
      <c r="K1774" s="22">
        <f>HOUR(Flights[[#This Row],[Scheduled Departure]])</f>
        <v>18</v>
      </c>
      <c r="L1774" s="1">
        <v>0.75</v>
      </c>
      <c r="M1774">
        <f>(L1774-J1774)*24*60</f>
        <v>0</v>
      </c>
      <c r="N1774" s="16">
        <f>Flights[[#This Row],[Length (min)]]/60</f>
        <v>2.9166666666666665</v>
      </c>
      <c r="O1774">
        <v>175</v>
      </c>
      <c r="P1774">
        <v>1246</v>
      </c>
      <c r="Q1774" s="18">
        <f>IFERROR(Flights[[#This Row],[Distance]]/Flights[[#This Row],[Length (hr)]], "")</f>
        <v>427.20000000000005</v>
      </c>
      <c r="R1774" s="1">
        <v>0.95486111111111116</v>
      </c>
      <c r="S1774" s="1" t="str">
        <f>IF(Flights[[#This Row],[Length (hr)]]&lt;2, "No meal", IF(Flights[[#This Row],[Length (hr)]]&lt;3.5, "Light meal", "Full meal"))</f>
        <v>Light meal</v>
      </c>
      <c r="T1774" s="1" t="str">
        <f>IF(AND(Flights[[#This Row],[Airline]]="US Airways", Flights[[#This Row],[Meal]]="Full Meal"), "Yes", "No")</f>
        <v>No</v>
      </c>
      <c r="U1774" s="1">
        <v>0.95486111111111116</v>
      </c>
      <c r="V1774">
        <v>0</v>
      </c>
      <c r="W1774" s="1" t="str">
        <f>IF(Flights[[#This Row],[Arrival Delay]] = "", "Cancelled", IF(Flights[[#This Row],[Arrival Delay]]&gt;15, "Delayed", "On time"))</f>
        <v>On time</v>
      </c>
      <c r="X1774" t="str">
        <f>IF(Flights[[#This Row],[Status]]&lt;&gt;"Delayed","", IF(Flights[[#This Row],[Arrival Delay]]&gt;120, "Severe", IF(Flights[[#This Row],[Arrival Delay]]&gt;60, "Major", "Moderate")))</f>
        <v/>
      </c>
      <c r="Y1774" t="b">
        <v>0</v>
      </c>
      <c r="AA1774" t="str">
        <f>IF(OR(AND(Flights[[#This Row],[Status]]="Cancelled", Flights[[#This Row],[Cancellation Reason]]="Airline/Carrier"), Flights[[#This Row],[Delay Type]]="Severe"), "Yes", "No")</f>
        <v>No</v>
      </c>
    </row>
    <row r="1775" spans="1:27" x14ac:dyDescent="0.3">
      <c r="A1775" s="3">
        <v>42140</v>
      </c>
      <c r="B1775" s="22">
        <f>WEEKNUM(Flights[[#This Row],[Date]], 1)</f>
        <v>20</v>
      </c>
      <c r="C1775" s="22">
        <f>WEEKDAY(Flights[[#This Row],[Date]],1)</f>
        <v>7</v>
      </c>
      <c r="D1775" t="s">
        <v>435</v>
      </c>
      <c r="E1775" t="s">
        <v>1993</v>
      </c>
      <c r="F1775" t="s">
        <v>0</v>
      </c>
      <c r="G1775" t="s">
        <v>314</v>
      </c>
      <c r="H1775" t="str">
        <f>_xlfn.XLOOKUP(Flights[[#This Row],[Destination]], Airports!$A$2:$A$78, Airports!$D$2:$D$78)</f>
        <v>Minneapolis</v>
      </c>
      <c r="I1775" t="str" cm="1">
        <f t="array" ref="I1775">_xlfn.XLOOKUP(Flights[[#This Row],[Destination]],_xlfn._TRO_TRAILING( Airports!A:A),_xlfn._TRO_TRAILING( Airports!E:E), "Not found")</f>
        <v>MN</v>
      </c>
      <c r="J1775" s="1">
        <v>0.78263888888888888</v>
      </c>
      <c r="K1775" s="22">
        <f>HOUR(Flights[[#This Row],[Scheduled Departure]])</f>
        <v>18</v>
      </c>
      <c r="L1775" s="1">
        <v>0.80069444444444449</v>
      </c>
      <c r="M1775">
        <f>(L1775-J1775)*24*60</f>
        <v>26.000000000000068</v>
      </c>
      <c r="N1775" s="16">
        <f>Flights[[#This Row],[Length (min)]]/60</f>
        <v>3.25</v>
      </c>
      <c r="O1775">
        <v>195</v>
      </c>
      <c r="P1775">
        <v>1535</v>
      </c>
      <c r="Q1775" s="18">
        <f>IFERROR(Flights[[#This Row],[Distance]]/Flights[[#This Row],[Length (hr)]], "")</f>
        <v>472.30769230769232</v>
      </c>
      <c r="R1775" s="1">
        <v>1.1805555555555555E-2</v>
      </c>
      <c r="S1775" s="1" t="str">
        <f>IF(Flights[[#This Row],[Length (hr)]]&lt;2, "No meal", IF(Flights[[#This Row],[Length (hr)]]&lt;3.5, "Light meal", "Full meal"))</f>
        <v>Light meal</v>
      </c>
      <c r="T1775" s="1" t="str">
        <f>IF(AND(Flights[[#This Row],[Airline]]="US Airways", Flights[[#This Row],[Meal]]="Full Meal"), "Yes", "No")</f>
        <v>No</v>
      </c>
      <c r="U1775" s="1">
        <v>1.9444444444444445E-2</v>
      </c>
      <c r="V1775">
        <v>11</v>
      </c>
      <c r="W1775" s="1" t="str">
        <f>IF(Flights[[#This Row],[Arrival Delay]] = "", "Cancelled", IF(Flights[[#This Row],[Arrival Delay]]&gt;15, "Delayed", "On time"))</f>
        <v>On time</v>
      </c>
      <c r="X1775" t="str">
        <f>IF(Flights[[#This Row],[Status]]&lt;&gt;"Delayed","", IF(Flights[[#This Row],[Arrival Delay]]&gt;120, "Severe", IF(Flights[[#This Row],[Arrival Delay]]&gt;60, "Major", "Moderate")))</f>
        <v/>
      </c>
      <c r="Y1775" t="b">
        <v>0</v>
      </c>
      <c r="AA1775" t="str">
        <f>IF(OR(AND(Flights[[#This Row],[Status]]="Cancelled", Flights[[#This Row],[Cancellation Reason]]="Airline/Carrier"), Flights[[#This Row],[Delay Type]]="Severe"), "Yes", "No")</f>
        <v>No</v>
      </c>
    </row>
    <row r="1776" spans="1:27" x14ac:dyDescent="0.3">
      <c r="A1776" s="3">
        <v>42140</v>
      </c>
      <c r="B1776" s="22">
        <f>WEEKNUM(Flights[[#This Row],[Date]], 1)</f>
        <v>20</v>
      </c>
      <c r="C1776" s="22">
        <f>WEEKDAY(Flights[[#This Row],[Date]],1)</f>
        <v>7</v>
      </c>
      <c r="D1776" t="s">
        <v>819</v>
      </c>
      <c r="E1776" t="s">
        <v>1989</v>
      </c>
      <c r="F1776" t="s">
        <v>0</v>
      </c>
      <c r="G1776" t="s">
        <v>15</v>
      </c>
      <c r="H1776" t="str">
        <f>_xlfn.XLOOKUP(Flights[[#This Row],[Destination]], Airports!$A$2:$A$78, Airports!$D$2:$D$78)</f>
        <v>Las Vegas</v>
      </c>
      <c r="I1776" t="str" cm="1">
        <f t="array" ref="I1776">_xlfn.XLOOKUP(Flights[[#This Row],[Destination]],_xlfn._TRO_TRAILING( Airports!A:A),_xlfn._TRO_TRAILING( Airports!E:E), "Not found")</f>
        <v>NV</v>
      </c>
      <c r="J1776" s="1">
        <v>0.82291666666666663</v>
      </c>
      <c r="K1776" s="22">
        <f>HOUR(Flights[[#This Row],[Scheduled Departure]])</f>
        <v>19</v>
      </c>
      <c r="L1776" s="1">
        <v>0.8208333333333333</v>
      </c>
      <c r="M1776">
        <f>(L1776-J1776)*24*60</f>
        <v>-2.9999999999999893</v>
      </c>
      <c r="N1776" s="16">
        <f>Flights[[#This Row],[Length (min)]]/60</f>
        <v>0.98333333333333328</v>
      </c>
      <c r="O1776">
        <v>59</v>
      </c>
      <c r="P1776">
        <v>236</v>
      </c>
      <c r="Q1776" s="18">
        <f>IFERROR(Flights[[#This Row],[Distance]]/Flights[[#This Row],[Length (hr)]], "")</f>
        <v>240</v>
      </c>
      <c r="R1776" s="1">
        <v>0.87430555555555556</v>
      </c>
      <c r="S1776" s="1" t="str">
        <f>IF(Flights[[#This Row],[Length (hr)]]&lt;2, "No meal", IF(Flights[[#This Row],[Length (hr)]]&lt;3.5, "Light meal", "Full meal"))</f>
        <v>No meal</v>
      </c>
      <c r="T1776" s="1" t="str">
        <f>IF(AND(Flights[[#This Row],[Airline]]="US Airways", Flights[[#This Row],[Meal]]="Full Meal"), "Yes", "No")</f>
        <v>No</v>
      </c>
      <c r="U1776" s="1">
        <v>0.8618055555555556</v>
      </c>
      <c r="V1776">
        <v>-18</v>
      </c>
      <c r="W1776" s="1" t="str">
        <f>IF(Flights[[#This Row],[Arrival Delay]] = "", "Cancelled", IF(Flights[[#This Row],[Arrival Delay]]&gt;15, "Delayed", "On time"))</f>
        <v>On time</v>
      </c>
      <c r="X1776" t="str">
        <f>IF(Flights[[#This Row],[Status]]&lt;&gt;"Delayed","", IF(Flights[[#This Row],[Arrival Delay]]&gt;120, "Severe", IF(Flights[[#This Row],[Arrival Delay]]&gt;60, "Major", "Moderate")))</f>
        <v/>
      </c>
      <c r="Y1776" t="b">
        <v>0</v>
      </c>
      <c r="AA1776" t="str">
        <f>IF(OR(AND(Flights[[#This Row],[Status]]="Cancelled", Flights[[#This Row],[Cancellation Reason]]="Airline/Carrier"), Flights[[#This Row],[Delay Type]]="Severe"), "Yes", "No")</f>
        <v>No</v>
      </c>
    </row>
    <row r="1777" spans="1:27" x14ac:dyDescent="0.3">
      <c r="A1777" s="3">
        <v>42140</v>
      </c>
      <c r="B1777" s="22">
        <f>WEEKNUM(Flights[[#This Row],[Date]], 1)</f>
        <v>20</v>
      </c>
      <c r="C1777" s="22">
        <f>WEEKDAY(Flights[[#This Row],[Date]],1)</f>
        <v>7</v>
      </c>
      <c r="D1777" t="s">
        <v>774</v>
      </c>
      <c r="E1777" t="s">
        <v>1990</v>
      </c>
      <c r="F1777" t="s">
        <v>0</v>
      </c>
      <c r="G1777" t="s">
        <v>4</v>
      </c>
      <c r="H1777" t="str">
        <f>_xlfn.XLOOKUP(Flights[[#This Row],[Destination]], Airports!$A$2:$A$78, Airports!$D$2:$D$78)</f>
        <v>Chicago</v>
      </c>
      <c r="I1777" t="str" cm="1">
        <f t="array" ref="I1777">_xlfn.XLOOKUP(Flights[[#This Row],[Destination]],_xlfn._TRO_TRAILING( Airports!A:A),_xlfn._TRO_TRAILING( Airports!E:E), "Not found")</f>
        <v>IL</v>
      </c>
      <c r="J1777" s="1">
        <v>0.96458333333333335</v>
      </c>
      <c r="K1777" s="22">
        <f>HOUR(Flights[[#This Row],[Scheduled Departure]])</f>
        <v>23</v>
      </c>
      <c r="L1777" s="1">
        <v>0.97152777777777777</v>
      </c>
      <c r="M1777">
        <f>(L1777-J1777)*24*60</f>
        <v>9.9999999999999645</v>
      </c>
      <c r="N1777" s="16">
        <f>Flights[[#This Row],[Length (min)]]/60</f>
        <v>3.9166666666666665</v>
      </c>
      <c r="O1777">
        <v>235</v>
      </c>
      <c r="P1777">
        <v>1744</v>
      </c>
      <c r="Q1777" s="18">
        <f>IFERROR(Flights[[#This Row],[Distance]]/Flights[[#This Row],[Length (hr)]], "")</f>
        <v>445.27659574468089</v>
      </c>
      <c r="R1777" s="1">
        <v>0.21597222222222223</v>
      </c>
      <c r="S1777" s="1" t="str">
        <f>IF(Flights[[#This Row],[Length (hr)]]&lt;2, "No meal", IF(Flights[[#This Row],[Length (hr)]]&lt;3.5, "Light meal", "Full meal"))</f>
        <v>Full meal</v>
      </c>
      <c r="T1777" s="1" t="str">
        <f>IF(AND(Flights[[#This Row],[Airline]]="US Airways", Flights[[#This Row],[Meal]]="Full Meal"), "Yes", "No")</f>
        <v>No</v>
      </c>
      <c r="U1777" s="1">
        <v>0.21805555555555556</v>
      </c>
      <c r="V1777">
        <v>3</v>
      </c>
      <c r="W1777" s="1" t="str">
        <f>IF(Flights[[#This Row],[Arrival Delay]] = "", "Cancelled", IF(Flights[[#This Row],[Arrival Delay]]&gt;15, "Delayed", "On time"))</f>
        <v>On time</v>
      </c>
      <c r="X1777" t="str">
        <f>IF(Flights[[#This Row],[Status]]&lt;&gt;"Delayed","", IF(Flights[[#This Row],[Arrival Delay]]&gt;120, "Severe", IF(Flights[[#This Row],[Arrival Delay]]&gt;60, "Major", "Moderate")))</f>
        <v/>
      </c>
      <c r="Y1777" t="b">
        <v>0</v>
      </c>
      <c r="AA1777" t="str">
        <f>IF(OR(AND(Flights[[#This Row],[Status]]="Cancelled", Flights[[#This Row],[Cancellation Reason]]="Airline/Carrier"), Flights[[#This Row],[Delay Type]]="Severe"), "Yes", "No")</f>
        <v>No</v>
      </c>
    </row>
    <row r="1778" spans="1:27" x14ac:dyDescent="0.3">
      <c r="A1778" s="3">
        <v>42141</v>
      </c>
      <c r="B1778" s="22">
        <f>WEEKNUM(Flights[[#This Row],[Date]], 1)</f>
        <v>21</v>
      </c>
      <c r="C1778" s="22">
        <f>WEEKDAY(Flights[[#This Row],[Date]],1)</f>
        <v>1</v>
      </c>
      <c r="D1778" t="s">
        <v>1230</v>
      </c>
      <c r="E1778" t="s">
        <v>1988</v>
      </c>
      <c r="F1778" t="s">
        <v>0</v>
      </c>
      <c r="G1778" t="s">
        <v>27</v>
      </c>
      <c r="H1778" t="str">
        <f>_xlfn.XLOOKUP(Flights[[#This Row],[Destination]], Airports!$A$2:$A$78, Airports!$D$2:$D$78)</f>
        <v>Charlotte</v>
      </c>
      <c r="I1778" t="str" cm="1">
        <f t="array" ref="I1778">_xlfn.XLOOKUP(Flights[[#This Row],[Destination]],_xlfn._TRO_TRAILING( Airports!A:A),_xlfn._TRO_TRAILING( Airports!E:E), "Not found")</f>
        <v>NC</v>
      </c>
      <c r="J1778" s="1">
        <v>2.7777777777777776E-2</v>
      </c>
      <c r="K1778" s="22">
        <f>HOUR(Flights[[#This Row],[Scheduled Departure]])</f>
        <v>0</v>
      </c>
      <c r="L1778" s="1">
        <v>2.7777777777777776E-2</v>
      </c>
      <c r="M1778">
        <f>(L1778-J1778)*24*60</f>
        <v>0</v>
      </c>
      <c r="N1778" s="16">
        <f>Flights[[#This Row],[Length (min)]]/60</f>
        <v>4.7</v>
      </c>
      <c r="O1778">
        <v>282</v>
      </c>
      <c r="P1778">
        <v>2125</v>
      </c>
      <c r="Q1778" s="18">
        <f>IFERROR(Flights[[#This Row],[Distance]]/Flights[[#This Row],[Length (hr)]], "")</f>
        <v>452.12765957446805</v>
      </c>
      <c r="R1778" s="1">
        <v>0.35208333333333336</v>
      </c>
      <c r="S1778" s="1" t="str">
        <f>IF(Flights[[#This Row],[Length (hr)]]&lt;2, "No meal", IF(Flights[[#This Row],[Length (hr)]]&lt;3.5, "Light meal", "Full meal"))</f>
        <v>Full meal</v>
      </c>
      <c r="T1778" s="1" t="str">
        <f>IF(AND(Flights[[#This Row],[Airline]]="US Airways", Flights[[#This Row],[Meal]]="Full Meal"), "Yes", "No")</f>
        <v>Yes</v>
      </c>
      <c r="U1778" s="1">
        <v>0.34861111111111109</v>
      </c>
      <c r="V1778">
        <v>-5</v>
      </c>
      <c r="W1778" s="1" t="str">
        <f>IF(Flights[[#This Row],[Arrival Delay]] = "", "Cancelled", IF(Flights[[#This Row],[Arrival Delay]]&gt;15, "Delayed", "On time"))</f>
        <v>On time</v>
      </c>
      <c r="X1778" t="str">
        <f>IF(Flights[[#This Row],[Status]]&lt;&gt;"Delayed","", IF(Flights[[#This Row],[Arrival Delay]]&gt;120, "Severe", IF(Flights[[#This Row],[Arrival Delay]]&gt;60, "Major", "Moderate")))</f>
        <v/>
      </c>
      <c r="Y1778" t="b">
        <v>0</v>
      </c>
      <c r="AA1778" t="str">
        <f>IF(OR(AND(Flights[[#This Row],[Status]]="Cancelled", Flights[[#This Row],[Cancellation Reason]]="Airline/Carrier"), Flights[[#This Row],[Delay Type]]="Severe"), "Yes", "No")</f>
        <v>No</v>
      </c>
    </row>
    <row r="1779" spans="1:27" x14ac:dyDescent="0.3">
      <c r="A1779" s="3">
        <v>42141</v>
      </c>
      <c r="B1779" s="22">
        <f>WEEKNUM(Flights[[#This Row],[Date]], 1)</f>
        <v>21</v>
      </c>
      <c r="C1779" s="22">
        <f>WEEKDAY(Flights[[#This Row],[Date]],1)</f>
        <v>1</v>
      </c>
      <c r="D1779" t="s">
        <v>1383</v>
      </c>
      <c r="E1779" t="s">
        <v>1989</v>
      </c>
      <c r="F1779" t="s">
        <v>0</v>
      </c>
      <c r="G1779" t="s">
        <v>12</v>
      </c>
      <c r="H1779" t="str">
        <f>_xlfn.XLOOKUP(Flights[[#This Row],[Destination]], Airports!$A$2:$A$78, Airports!$D$2:$D$78)</f>
        <v>New York</v>
      </c>
      <c r="I1779" t="str" cm="1">
        <f t="array" ref="I1779">_xlfn.XLOOKUP(Flights[[#This Row],[Destination]],_xlfn._TRO_TRAILING( Airports!A:A),_xlfn._TRO_TRAILING( Airports!E:E), "Not found")</f>
        <v>NY</v>
      </c>
      <c r="J1779" s="1">
        <v>0.25347222222222221</v>
      </c>
      <c r="K1779" s="22">
        <f>HOUR(Flights[[#This Row],[Scheduled Departure]])</f>
        <v>6</v>
      </c>
      <c r="L1779" s="1">
        <v>0.25277777777777777</v>
      </c>
      <c r="M1779">
        <f>(L1779-J1779)*24*60</f>
        <v>-0.99999999999999645</v>
      </c>
      <c r="N1779" s="16">
        <f>Flights[[#This Row],[Length (min)]]/60</f>
        <v>5.3166666666666664</v>
      </c>
      <c r="O1779">
        <v>319</v>
      </c>
      <c r="P1779">
        <v>2475</v>
      </c>
      <c r="Q1779" s="18">
        <f>IFERROR(Flights[[#This Row],[Distance]]/Flights[[#This Row],[Length (hr)]], "")</f>
        <v>465.51724137931035</v>
      </c>
      <c r="R1779" s="1">
        <v>0.60763888888888884</v>
      </c>
      <c r="S1779" s="1" t="str">
        <f>IF(Flights[[#This Row],[Length (hr)]]&lt;2, "No meal", IF(Flights[[#This Row],[Length (hr)]]&lt;3.5, "Light meal", "Full meal"))</f>
        <v>Full meal</v>
      </c>
      <c r="T1779" s="1" t="str">
        <f>IF(AND(Flights[[#This Row],[Airline]]="US Airways", Flights[[#This Row],[Meal]]="Full Meal"), "Yes", "No")</f>
        <v>No</v>
      </c>
      <c r="U1779" s="1">
        <v>0.59930555555555554</v>
      </c>
      <c r="V1779">
        <v>-12</v>
      </c>
      <c r="W1779" s="1" t="str">
        <f>IF(Flights[[#This Row],[Arrival Delay]] = "", "Cancelled", IF(Flights[[#This Row],[Arrival Delay]]&gt;15, "Delayed", "On time"))</f>
        <v>On time</v>
      </c>
      <c r="X1779" t="str">
        <f>IF(Flights[[#This Row],[Status]]&lt;&gt;"Delayed","", IF(Flights[[#This Row],[Arrival Delay]]&gt;120, "Severe", IF(Flights[[#This Row],[Arrival Delay]]&gt;60, "Major", "Moderate")))</f>
        <v/>
      </c>
      <c r="Y1779" t="b">
        <v>0</v>
      </c>
      <c r="AA1779" t="str">
        <f>IF(OR(AND(Flights[[#This Row],[Status]]="Cancelled", Flights[[#This Row],[Cancellation Reason]]="Airline/Carrier"), Flights[[#This Row],[Delay Type]]="Severe"), "Yes", "No")</f>
        <v>No</v>
      </c>
    </row>
    <row r="1780" spans="1:27" x14ac:dyDescent="0.3">
      <c r="A1780" s="3">
        <v>42141</v>
      </c>
      <c r="B1780" s="22">
        <f>WEEKNUM(Flights[[#This Row],[Date]], 1)</f>
        <v>21</v>
      </c>
      <c r="C1780" s="22">
        <f>WEEKDAY(Flights[[#This Row],[Date]],1)</f>
        <v>1</v>
      </c>
      <c r="D1780" t="s">
        <v>840</v>
      </c>
      <c r="E1780" t="s">
        <v>1995</v>
      </c>
      <c r="F1780" t="s">
        <v>0</v>
      </c>
      <c r="G1780" t="s">
        <v>335</v>
      </c>
      <c r="H1780" t="str">
        <f>_xlfn.XLOOKUP(Flights[[#This Row],[Destination]], Airports!$A$2:$A$78, Airports!$D$2:$D$78)</f>
        <v>Reno</v>
      </c>
      <c r="I1780" t="str" cm="1">
        <f t="array" ref="I1780">_xlfn.XLOOKUP(Flights[[#This Row],[Destination]],_xlfn._TRO_TRAILING( Airports!A:A),_xlfn._TRO_TRAILING( Airports!E:E), "Not found")</f>
        <v>NV</v>
      </c>
      <c r="J1780" s="1">
        <v>0.40972222222222221</v>
      </c>
      <c r="K1780" s="22">
        <f>HOUR(Flights[[#This Row],[Scheduled Departure]])</f>
        <v>9</v>
      </c>
      <c r="L1780" s="1">
        <v>0.41805555555555557</v>
      </c>
      <c r="M1780">
        <f>(L1780-J1780)*24*60</f>
        <v>12.000000000000037</v>
      </c>
      <c r="N1780" s="16">
        <f>Flights[[#This Row],[Length (min)]]/60</f>
        <v>1.0833333333333333</v>
      </c>
      <c r="O1780">
        <v>65</v>
      </c>
      <c r="P1780">
        <v>391</v>
      </c>
      <c r="Q1780" s="18">
        <f>IFERROR(Flights[[#This Row],[Distance]]/Flights[[#This Row],[Length (hr)]], "")</f>
        <v>360.92307692307696</v>
      </c>
      <c r="R1780" s="1">
        <v>0.46527777777777779</v>
      </c>
      <c r="S1780" s="1" t="str">
        <f>IF(Flights[[#This Row],[Length (hr)]]&lt;2, "No meal", IF(Flights[[#This Row],[Length (hr)]]&lt;3.5, "Light meal", "Full meal"))</f>
        <v>No meal</v>
      </c>
      <c r="T1780" s="1" t="str">
        <f>IF(AND(Flights[[#This Row],[Airline]]="US Airways", Flights[[#This Row],[Meal]]="Full Meal"), "Yes", "No")</f>
        <v>No</v>
      </c>
      <c r="U1780" s="1">
        <v>0.46319444444444446</v>
      </c>
      <c r="V1780">
        <v>-3</v>
      </c>
      <c r="W1780" s="1" t="str">
        <f>IF(Flights[[#This Row],[Arrival Delay]] = "", "Cancelled", IF(Flights[[#This Row],[Arrival Delay]]&gt;15, "Delayed", "On time"))</f>
        <v>On time</v>
      </c>
      <c r="X1780" t="str">
        <f>IF(Flights[[#This Row],[Status]]&lt;&gt;"Delayed","", IF(Flights[[#This Row],[Arrival Delay]]&gt;120, "Severe", IF(Flights[[#This Row],[Arrival Delay]]&gt;60, "Major", "Moderate")))</f>
        <v/>
      </c>
      <c r="Y1780" t="b">
        <v>0</v>
      </c>
      <c r="AA1780" t="str">
        <f>IF(OR(AND(Flights[[#This Row],[Status]]="Cancelled", Flights[[#This Row],[Cancellation Reason]]="Airline/Carrier"), Flights[[#This Row],[Delay Type]]="Severe"), "Yes", "No")</f>
        <v>No</v>
      </c>
    </row>
    <row r="1781" spans="1:27" x14ac:dyDescent="0.3">
      <c r="A1781" s="3">
        <v>42141</v>
      </c>
      <c r="B1781" s="22">
        <f>WEEKNUM(Flights[[#This Row],[Date]], 1)</f>
        <v>21</v>
      </c>
      <c r="C1781" s="22">
        <f>WEEKDAY(Flights[[#This Row],[Date]],1)</f>
        <v>1</v>
      </c>
      <c r="D1781" t="s">
        <v>136</v>
      </c>
      <c r="E1781" t="s">
        <v>1987</v>
      </c>
      <c r="F1781" t="s">
        <v>0</v>
      </c>
      <c r="G1781" t="s">
        <v>26</v>
      </c>
      <c r="H1781" t="str">
        <f>_xlfn.XLOOKUP(Flights[[#This Row],[Destination]], Airports!$A$2:$A$78, Airports!$D$2:$D$78)</f>
        <v>Atlanta</v>
      </c>
      <c r="I1781" t="str" cm="1">
        <f t="array" ref="I1781">_xlfn.XLOOKUP(Flights[[#This Row],[Destination]],_xlfn._TRO_TRAILING( Airports!A:A),_xlfn._TRO_TRAILING( Airports!E:E), "Not found")</f>
        <v>GA</v>
      </c>
      <c r="J1781" s="1">
        <v>0.42708333333333331</v>
      </c>
      <c r="K1781" s="22">
        <f>HOUR(Flights[[#This Row],[Scheduled Departure]])</f>
        <v>10</v>
      </c>
      <c r="L1781" s="1">
        <v>0.4236111111111111</v>
      </c>
      <c r="M1781">
        <f>(L1781-J1781)*24*60</f>
        <v>-4.9999999999999822</v>
      </c>
      <c r="N1781" s="16">
        <f>Flights[[#This Row],[Length (min)]]/60</f>
        <v>4.4833333333333334</v>
      </c>
      <c r="O1781">
        <v>269</v>
      </c>
      <c r="P1781">
        <v>1947</v>
      </c>
      <c r="Q1781" s="18">
        <f>IFERROR(Flights[[#This Row],[Distance]]/Flights[[#This Row],[Length (hr)]], "")</f>
        <v>434.27509293680299</v>
      </c>
      <c r="R1781" s="1">
        <v>0.73402777777777772</v>
      </c>
      <c r="S1781" s="1" t="str">
        <f>IF(Flights[[#This Row],[Length (hr)]]&lt;2, "No meal", IF(Flights[[#This Row],[Length (hr)]]&lt;3.5, "Light meal", "Full meal"))</f>
        <v>Full meal</v>
      </c>
      <c r="T1781" s="1" t="str">
        <f>IF(AND(Flights[[#This Row],[Airline]]="US Airways", Flights[[#This Row],[Meal]]="Full Meal"), "Yes", "No")</f>
        <v>No</v>
      </c>
      <c r="U1781" s="1">
        <v>0.73541666666666672</v>
      </c>
      <c r="V1781">
        <v>2</v>
      </c>
      <c r="W1781" s="1" t="str">
        <f>IF(Flights[[#This Row],[Arrival Delay]] = "", "Cancelled", IF(Flights[[#This Row],[Arrival Delay]]&gt;15, "Delayed", "On time"))</f>
        <v>On time</v>
      </c>
      <c r="X1781" t="str">
        <f>IF(Flights[[#This Row],[Status]]&lt;&gt;"Delayed","", IF(Flights[[#This Row],[Arrival Delay]]&gt;120, "Severe", IF(Flights[[#This Row],[Arrival Delay]]&gt;60, "Major", "Moderate")))</f>
        <v/>
      </c>
      <c r="Y1781" t="b">
        <v>0</v>
      </c>
      <c r="AA1781" t="str">
        <f>IF(OR(AND(Flights[[#This Row],[Status]]="Cancelled", Flights[[#This Row],[Cancellation Reason]]="Airline/Carrier"), Flights[[#This Row],[Delay Type]]="Severe"), "Yes", "No")</f>
        <v>No</v>
      </c>
    </row>
    <row r="1782" spans="1:27" x14ac:dyDescent="0.3">
      <c r="A1782" s="3">
        <v>42141</v>
      </c>
      <c r="B1782" s="22">
        <f>WEEKNUM(Flights[[#This Row],[Date]], 1)</f>
        <v>21</v>
      </c>
      <c r="C1782" s="22">
        <f>WEEKDAY(Flights[[#This Row],[Date]],1)</f>
        <v>1</v>
      </c>
      <c r="D1782" t="s">
        <v>439</v>
      </c>
      <c r="E1782" t="s">
        <v>1990</v>
      </c>
      <c r="F1782" t="s">
        <v>0</v>
      </c>
      <c r="G1782" t="s">
        <v>4</v>
      </c>
      <c r="H1782" t="str">
        <f>_xlfn.XLOOKUP(Flights[[#This Row],[Destination]], Airports!$A$2:$A$78, Airports!$D$2:$D$78)</f>
        <v>Chicago</v>
      </c>
      <c r="I1782" t="str" cm="1">
        <f t="array" ref="I1782">_xlfn.XLOOKUP(Flights[[#This Row],[Destination]],_xlfn._TRO_TRAILING( Airports!A:A),_xlfn._TRO_TRAILING( Airports!E:E), "Not found")</f>
        <v>IL</v>
      </c>
      <c r="J1782" s="1">
        <v>0.48680555555555555</v>
      </c>
      <c r="K1782" s="22">
        <f>HOUR(Flights[[#This Row],[Scheduled Departure]])</f>
        <v>11</v>
      </c>
      <c r="L1782" s="1">
        <v>0.49305555555555558</v>
      </c>
      <c r="M1782">
        <f>(L1782-J1782)*24*60</f>
        <v>9.000000000000048</v>
      </c>
      <c r="N1782" s="16">
        <f>Flights[[#This Row],[Length (min)]]/60</f>
        <v>3.7666666666666666</v>
      </c>
      <c r="O1782">
        <v>226</v>
      </c>
      <c r="P1782">
        <v>1744</v>
      </c>
      <c r="Q1782" s="18">
        <f>IFERROR(Flights[[#This Row],[Distance]]/Flights[[#This Row],[Length (hr)]], "")</f>
        <v>463.00884955752213</v>
      </c>
      <c r="R1782" s="1">
        <v>0.74930555555555556</v>
      </c>
      <c r="S1782" s="1" t="str">
        <f>IF(Flights[[#This Row],[Length (hr)]]&lt;2, "No meal", IF(Flights[[#This Row],[Length (hr)]]&lt;3.5, "Light meal", "Full meal"))</f>
        <v>Full meal</v>
      </c>
      <c r="T1782" s="1" t="str">
        <f>IF(AND(Flights[[#This Row],[Airline]]="US Airways", Flights[[#This Row],[Meal]]="Full Meal"), "Yes", "No")</f>
        <v>No</v>
      </c>
      <c r="U1782" s="1">
        <v>0.73333333333333328</v>
      </c>
      <c r="V1782">
        <v>-23</v>
      </c>
      <c r="W1782" s="1" t="str">
        <f>IF(Flights[[#This Row],[Arrival Delay]] = "", "Cancelled", IF(Flights[[#This Row],[Arrival Delay]]&gt;15, "Delayed", "On time"))</f>
        <v>On time</v>
      </c>
      <c r="X1782" t="str">
        <f>IF(Flights[[#This Row],[Status]]&lt;&gt;"Delayed","", IF(Flights[[#This Row],[Arrival Delay]]&gt;120, "Severe", IF(Flights[[#This Row],[Arrival Delay]]&gt;60, "Major", "Moderate")))</f>
        <v/>
      </c>
      <c r="Y1782" t="b">
        <v>0</v>
      </c>
      <c r="AA1782" t="str">
        <f>IF(OR(AND(Flights[[#This Row],[Status]]="Cancelled", Flights[[#This Row],[Cancellation Reason]]="Airline/Carrier"), Flights[[#This Row],[Delay Type]]="Severe"), "Yes", "No")</f>
        <v>No</v>
      </c>
    </row>
    <row r="1783" spans="1:27" x14ac:dyDescent="0.3">
      <c r="A1783" s="3">
        <v>42141</v>
      </c>
      <c r="B1783" s="22">
        <f>WEEKNUM(Flights[[#This Row],[Date]], 1)</f>
        <v>21</v>
      </c>
      <c r="C1783" s="22">
        <f>WEEKDAY(Flights[[#This Row],[Date]],1)</f>
        <v>1</v>
      </c>
      <c r="D1783" t="s">
        <v>752</v>
      </c>
      <c r="E1783" t="s">
        <v>1990</v>
      </c>
      <c r="F1783" t="s">
        <v>0</v>
      </c>
      <c r="G1783" t="s">
        <v>293</v>
      </c>
      <c r="H1783" t="str">
        <f>_xlfn.XLOOKUP(Flights[[#This Row],[Destination]], Airports!$A$2:$A$78, Airports!$D$2:$D$78)</f>
        <v>Houston</v>
      </c>
      <c r="I1783" t="str" cm="1">
        <f t="array" ref="I1783">_xlfn.XLOOKUP(Flights[[#This Row],[Destination]],_xlfn._TRO_TRAILING( Airports!A:A),_xlfn._TRO_TRAILING( Airports!E:E), "Not found")</f>
        <v>TX</v>
      </c>
      <c r="J1783" s="1">
        <v>0.55833333333333335</v>
      </c>
      <c r="K1783" s="22">
        <f>HOUR(Flights[[#This Row],[Scheduled Departure]])</f>
        <v>13</v>
      </c>
      <c r="L1783" s="1">
        <v>0.55763888888888891</v>
      </c>
      <c r="M1783">
        <f>(L1783-J1783)*24*60</f>
        <v>-0.99999999999999645</v>
      </c>
      <c r="N1783" s="16">
        <f>Flights[[#This Row],[Length (min)]]/60</f>
        <v>3.1</v>
      </c>
      <c r="O1783">
        <v>186</v>
      </c>
      <c r="P1783">
        <v>1379</v>
      </c>
      <c r="Q1783" s="18">
        <f>IFERROR(Flights[[#This Row],[Distance]]/Flights[[#This Row],[Length (hr)]], "")</f>
        <v>444.83870967741933</v>
      </c>
      <c r="R1783" s="1">
        <v>0.77916666666666667</v>
      </c>
      <c r="S1783" s="1" t="str">
        <f>IF(Flights[[#This Row],[Length (hr)]]&lt;2, "No meal", IF(Flights[[#This Row],[Length (hr)]]&lt;3.5, "Light meal", "Full meal"))</f>
        <v>Light meal</v>
      </c>
      <c r="T1783" s="1" t="str">
        <f>IF(AND(Flights[[#This Row],[Airline]]="US Airways", Flights[[#This Row],[Meal]]="Full Meal"), "Yes", "No")</f>
        <v>No</v>
      </c>
      <c r="U1783" s="1">
        <v>0.77013888888888893</v>
      </c>
      <c r="V1783">
        <v>-13</v>
      </c>
      <c r="W1783" s="1" t="str">
        <f>IF(Flights[[#This Row],[Arrival Delay]] = "", "Cancelled", IF(Flights[[#This Row],[Arrival Delay]]&gt;15, "Delayed", "On time"))</f>
        <v>On time</v>
      </c>
      <c r="X1783" t="str">
        <f>IF(Flights[[#This Row],[Status]]&lt;&gt;"Delayed","", IF(Flights[[#This Row],[Arrival Delay]]&gt;120, "Severe", IF(Flights[[#This Row],[Arrival Delay]]&gt;60, "Major", "Moderate")))</f>
        <v/>
      </c>
      <c r="Y1783" t="b">
        <v>0</v>
      </c>
      <c r="AA1783" t="str">
        <f>IF(OR(AND(Flights[[#This Row],[Status]]="Cancelled", Flights[[#This Row],[Cancellation Reason]]="Airline/Carrier"), Flights[[#This Row],[Delay Type]]="Severe"), "Yes", "No")</f>
        <v>No</v>
      </c>
    </row>
    <row r="1784" spans="1:27" x14ac:dyDescent="0.3">
      <c r="A1784" s="3">
        <v>42141</v>
      </c>
      <c r="B1784" s="22">
        <f>WEEKNUM(Flights[[#This Row],[Date]], 1)</f>
        <v>21</v>
      </c>
      <c r="C1784" s="22">
        <f>WEEKDAY(Flights[[#This Row],[Date]],1)</f>
        <v>1</v>
      </c>
      <c r="D1784" t="s">
        <v>577</v>
      </c>
      <c r="E1784" t="s">
        <v>1994</v>
      </c>
      <c r="F1784" t="s">
        <v>0</v>
      </c>
      <c r="G1784" t="s">
        <v>29</v>
      </c>
      <c r="H1784" t="str">
        <f>_xlfn.XLOOKUP(Flights[[#This Row],[Destination]], Airports!$A$2:$A$78, Airports!$D$2:$D$78)</f>
        <v>Phoenix</v>
      </c>
      <c r="I1784" t="str" cm="1">
        <f t="array" ref="I1784">_xlfn.XLOOKUP(Flights[[#This Row],[Destination]],_xlfn._TRO_TRAILING( Airports!A:A),_xlfn._TRO_TRAILING( Airports!E:E), "Not found")</f>
        <v>AZ</v>
      </c>
      <c r="J1784" s="1">
        <v>0.72222222222222221</v>
      </c>
      <c r="K1784" s="22">
        <f>HOUR(Flights[[#This Row],[Scheduled Departure]])</f>
        <v>17</v>
      </c>
      <c r="L1784" s="1">
        <v>0.71875</v>
      </c>
      <c r="M1784">
        <f>(L1784-J1784)*24*60</f>
        <v>-4.9999999999999822</v>
      </c>
      <c r="N1784" s="16">
        <f>Flights[[#This Row],[Length (min)]]/60</f>
        <v>1.35</v>
      </c>
      <c r="O1784">
        <v>81</v>
      </c>
      <c r="P1784">
        <v>370</v>
      </c>
      <c r="Q1784" s="18">
        <f>IFERROR(Flights[[#This Row],[Distance]]/Flights[[#This Row],[Length (hr)]], "")</f>
        <v>274.07407407407408</v>
      </c>
      <c r="R1784" s="1">
        <v>0.78194444444444444</v>
      </c>
      <c r="S1784" s="1" t="str">
        <f>IF(Flights[[#This Row],[Length (hr)]]&lt;2, "No meal", IF(Flights[[#This Row],[Length (hr)]]&lt;3.5, "Light meal", "Full meal"))</f>
        <v>No meal</v>
      </c>
      <c r="T1784" s="1" t="str">
        <f>IF(AND(Flights[[#This Row],[Airline]]="US Airways", Flights[[#This Row],[Meal]]="Full Meal"), "Yes", "No")</f>
        <v>No</v>
      </c>
      <c r="U1784" s="1">
        <v>0.77500000000000002</v>
      </c>
      <c r="V1784">
        <v>-10</v>
      </c>
      <c r="W1784" s="1" t="str">
        <f>IF(Flights[[#This Row],[Arrival Delay]] = "", "Cancelled", IF(Flights[[#This Row],[Arrival Delay]]&gt;15, "Delayed", "On time"))</f>
        <v>On time</v>
      </c>
      <c r="X1784" t="str">
        <f>IF(Flights[[#This Row],[Status]]&lt;&gt;"Delayed","", IF(Flights[[#This Row],[Arrival Delay]]&gt;120, "Severe", IF(Flights[[#This Row],[Arrival Delay]]&gt;60, "Major", "Moderate")))</f>
        <v/>
      </c>
      <c r="Y1784" t="b">
        <v>0</v>
      </c>
      <c r="AA1784" t="str">
        <f>IF(OR(AND(Flights[[#This Row],[Status]]="Cancelled", Flights[[#This Row],[Cancellation Reason]]="Airline/Carrier"), Flights[[#This Row],[Delay Type]]="Severe"), "Yes", "No")</f>
        <v>No</v>
      </c>
    </row>
    <row r="1785" spans="1:27" x14ac:dyDescent="0.3">
      <c r="A1785" s="3">
        <v>42141</v>
      </c>
      <c r="B1785" s="22">
        <f>WEEKNUM(Flights[[#This Row],[Date]], 1)</f>
        <v>21</v>
      </c>
      <c r="C1785" s="22">
        <f>WEEKDAY(Flights[[#This Row],[Date]],1)</f>
        <v>1</v>
      </c>
      <c r="D1785" t="s">
        <v>760</v>
      </c>
      <c r="E1785" t="s">
        <v>1990</v>
      </c>
      <c r="F1785" t="s">
        <v>0</v>
      </c>
      <c r="G1785" t="s">
        <v>9</v>
      </c>
      <c r="H1785" t="str">
        <f>_xlfn.XLOOKUP(Flights[[#This Row],[Destination]], Airports!$A$2:$A$78, Airports!$D$2:$D$78)</f>
        <v>San Francisco</v>
      </c>
      <c r="I1785" t="str" cm="1">
        <f t="array" ref="I1785">_xlfn.XLOOKUP(Flights[[#This Row],[Destination]],_xlfn._TRO_TRAILING( Airports!A:A),_xlfn._TRO_TRAILING( Airports!E:E), "Not found")</f>
        <v>CA</v>
      </c>
      <c r="J1785" s="1">
        <v>0.82291666666666663</v>
      </c>
      <c r="K1785" s="22">
        <f>HOUR(Flights[[#This Row],[Scheduled Departure]])</f>
        <v>19</v>
      </c>
      <c r="L1785" s="1">
        <v>0.81944444444444442</v>
      </c>
      <c r="M1785">
        <f>(L1785-J1785)*24*60</f>
        <v>-4.9999999999999822</v>
      </c>
      <c r="N1785" s="16">
        <f>Flights[[#This Row],[Length (min)]]/60</f>
        <v>1.65</v>
      </c>
      <c r="O1785">
        <v>99</v>
      </c>
      <c r="P1785">
        <v>337</v>
      </c>
      <c r="Q1785" s="18">
        <f>IFERROR(Flights[[#This Row],[Distance]]/Flights[[#This Row],[Length (hr)]], "")</f>
        <v>204.24242424242425</v>
      </c>
      <c r="R1785" s="1">
        <v>0.88055555555555554</v>
      </c>
      <c r="S1785" s="1" t="str">
        <f>IF(Flights[[#This Row],[Length (hr)]]&lt;2, "No meal", IF(Flights[[#This Row],[Length (hr)]]&lt;3.5, "Light meal", "Full meal"))</f>
        <v>No meal</v>
      </c>
      <c r="T1785" s="1" t="str">
        <f>IF(AND(Flights[[#This Row],[Airline]]="US Airways", Flights[[#This Row],[Meal]]="Full Meal"), "Yes", "No")</f>
        <v>No</v>
      </c>
      <c r="U1785" s="1">
        <v>0.8881944444444444</v>
      </c>
      <c r="V1785">
        <v>11</v>
      </c>
      <c r="W1785" s="1" t="str">
        <f>IF(Flights[[#This Row],[Arrival Delay]] = "", "Cancelled", IF(Flights[[#This Row],[Arrival Delay]]&gt;15, "Delayed", "On time"))</f>
        <v>On time</v>
      </c>
      <c r="X1785" t="str">
        <f>IF(Flights[[#This Row],[Status]]&lt;&gt;"Delayed","", IF(Flights[[#This Row],[Arrival Delay]]&gt;120, "Severe", IF(Flights[[#This Row],[Arrival Delay]]&gt;60, "Major", "Moderate")))</f>
        <v/>
      </c>
      <c r="Y1785" t="b">
        <v>0</v>
      </c>
      <c r="AA1785" t="str">
        <f>IF(OR(AND(Flights[[#This Row],[Status]]="Cancelled", Flights[[#This Row],[Cancellation Reason]]="Airline/Carrier"), Flights[[#This Row],[Delay Type]]="Severe"), "Yes", "No")</f>
        <v>No</v>
      </c>
    </row>
    <row r="1786" spans="1:27" x14ac:dyDescent="0.3">
      <c r="A1786" s="3">
        <v>42141</v>
      </c>
      <c r="B1786" s="22">
        <f>WEEKNUM(Flights[[#This Row],[Date]], 1)</f>
        <v>21</v>
      </c>
      <c r="C1786" s="22">
        <f>WEEKDAY(Flights[[#This Row],[Date]],1)</f>
        <v>1</v>
      </c>
      <c r="D1786" t="s">
        <v>669</v>
      </c>
      <c r="E1786" t="s">
        <v>1992</v>
      </c>
      <c r="F1786" t="s">
        <v>0</v>
      </c>
      <c r="G1786" t="s">
        <v>285</v>
      </c>
      <c r="H1786" t="str">
        <f>_xlfn.XLOOKUP(Flights[[#This Row],[Destination]], Airports!$A$2:$A$78, Airports!$D$2:$D$78)</f>
        <v>Fort Lauderdale</v>
      </c>
      <c r="I1786" t="str" cm="1">
        <f t="array" ref="I1786">_xlfn.XLOOKUP(Flights[[#This Row],[Destination]],_xlfn._TRO_TRAILING( Airports!A:A),_xlfn._TRO_TRAILING( Airports!E:E), "Not found")</f>
        <v>FL</v>
      </c>
      <c r="J1786" s="1">
        <v>0.9194444444444444</v>
      </c>
      <c r="K1786" s="22">
        <f>HOUR(Flights[[#This Row],[Scheduled Departure]])</f>
        <v>22</v>
      </c>
      <c r="L1786" s="1">
        <v>0.9194444444444444</v>
      </c>
      <c r="M1786">
        <f>(L1786-J1786)*24*60</f>
        <v>0</v>
      </c>
      <c r="N1786" s="16">
        <f>Flights[[#This Row],[Length (min)]]/60</f>
        <v>5.0166666666666666</v>
      </c>
      <c r="O1786">
        <v>301</v>
      </c>
      <c r="P1786">
        <v>2343</v>
      </c>
      <c r="Q1786" s="18">
        <f>IFERROR(Flights[[#This Row],[Distance]]/Flights[[#This Row],[Length (hr)]], "")</f>
        <v>467.04318936877075</v>
      </c>
      <c r="R1786" s="1">
        <v>0.25</v>
      </c>
      <c r="S1786" s="1" t="str">
        <f>IF(Flights[[#This Row],[Length (hr)]]&lt;2, "No meal", IF(Flights[[#This Row],[Length (hr)]]&lt;3.5, "Light meal", "Full meal"))</f>
        <v>Full meal</v>
      </c>
      <c r="T1786" s="1" t="str">
        <f>IF(AND(Flights[[#This Row],[Airline]]="US Airways", Flights[[#This Row],[Meal]]="Full Meal"), "Yes", "No")</f>
        <v>No</v>
      </c>
      <c r="U1786" s="1">
        <v>0.25347222222222221</v>
      </c>
      <c r="V1786">
        <v>5</v>
      </c>
      <c r="W1786" s="1" t="str">
        <f>IF(Flights[[#This Row],[Arrival Delay]] = "", "Cancelled", IF(Flights[[#This Row],[Arrival Delay]]&gt;15, "Delayed", "On time"))</f>
        <v>On time</v>
      </c>
      <c r="X1786" t="str">
        <f>IF(Flights[[#This Row],[Status]]&lt;&gt;"Delayed","", IF(Flights[[#This Row],[Arrival Delay]]&gt;120, "Severe", IF(Flights[[#This Row],[Arrival Delay]]&gt;60, "Major", "Moderate")))</f>
        <v/>
      </c>
      <c r="Y1786" t="b">
        <v>0</v>
      </c>
      <c r="AA1786" t="str">
        <f>IF(OR(AND(Flights[[#This Row],[Status]]="Cancelled", Flights[[#This Row],[Cancellation Reason]]="Airline/Carrier"), Flights[[#This Row],[Delay Type]]="Severe"), "Yes", "No")</f>
        <v>No</v>
      </c>
    </row>
    <row r="1787" spans="1:27" x14ac:dyDescent="0.3">
      <c r="A1787" s="3">
        <v>42141</v>
      </c>
      <c r="B1787" s="22">
        <f>WEEKNUM(Flights[[#This Row],[Date]], 1)</f>
        <v>21</v>
      </c>
      <c r="C1787" s="22">
        <f>WEEKDAY(Flights[[#This Row],[Date]],1)</f>
        <v>1</v>
      </c>
      <c r="D1787" t="s">
        <v>682</v>
      </c>
      <c r="E1787" t="s">
        <v>1992</v>
      </c>
      <c r="F1787" t="s">
        <v>0</v>
      </c>
      <c r="G1787" t="s">
        <v>10</v>
      </c>
      <c r="H1787" t="str">
        <f>_xlfn.XLOOKUP(Flights[[#This Row],[Destination]], Airports!$A$2:$A$78, Airports!$D$2:$D$78)</f>
        <v>Boston</v>
      </c>
      <c r="I1787" t="str" cm="1">
        <f t="array" ref="I1787">_xlfn.XLOOKUP(Flights[[#This Row],[Destination]],_xlfn._TRO_TRAILING( Airports!A:A),_xlfn._TRO_TRAILING( Airports!E:E), "Not found")</f>
        <v>MA</v>
      </c>
      <c r="J1787" s="1">
        <v>0.96805555555555556</v>
      </c>
      <c r="K1787" s="22">
        <f>HOUR(Flights[[#This Row],[Scheduled Departure]])</f>
        <v>23</v>
      </c>
      <c r="L1787" s="1">
        <v>0.96527777777777779</v>
      </c>
      <c r="M1787">
        <f>(L1787-J1787)*24*60</f>
        <v>-3.9999999999999858</v>
      </c>
      <c r="N1787" s="16">
        <f>Flights[[#This Row],[Length (min)]]/60</f>
        <v>5.55</v>
      </c>
      <c r="O1787">
        <v>333</v>
      </c>
      <c r="P1787">
        <v>2611</v>
      </c>
      <c r="Q1787" s="18">
        <f>IFERROR(Flights[[#This Row],[Distance]]/Flights[[#This Row],[Length (hr)]], "")</f>
        <v>470.45045045045049</v>
      </c>
      <c r="R1787" s="1">
        <v>0.32569444444444445</v>
      </c>
      <c r="S1787" s="1" t="str">
        <f>IF(Flights[[#This Row],[Length (hr)]]&lt;2, "No meal", IF(Flights[[#This Row],[Length (hr)]]&lt;3.5, "Light meal", "Full meal"))</f>
        <v>Full meal</v>
      </c>
      <c r="T1787" s="1" t="str">
        <f>IF(AND(Flights[[#This Row],[Airline]]="US Airways", Flights[[#This Row],[Meal]]="Full Meal"), "Yes", "No")</f>
        <v>No</v>
      </c>
      <c r="U1787" s="1">
        <v>0.3215277777777778</v>
      </c>
      <c r="V1787">
        <v>-6</v>
      </c>
      <c r="W1787" s="1" t="str">
        <f>IF(Flights[[#This Row],[Arrival Delay]] = "", "Cancelled", IF(Flights[[#This Row],[Arrival Delay]]&gt;15, "Delayed", "On time"))</f>
        <v>On time</v>
      </c>
      <c r="X1787" t="str">
        <f>IF(Flights[[#This Row],[Status]]&lt;&gt;"Delayed","", IF(Flights[[#This Row],[Arrival Delay]]&gt;120, "Severe", IF(Flights[[#This Row],[Arrival Delay]]&gt;60, "Major", "Moderate")))</f>
        <v/>
      </c>
      <c r="Y1787" t="b">
        <v>0</v>
      </c>
      <c r="AA1787" t="str">
        <f>IF(OR(AND(Flights[[#This Row],[Status]]="Cancelled", Flights[[#This Row],[Cancellation Reason]]="Airline/Carrier"), Flights[[#This Row],[Delay Type]]="Severe"), "Yes", "No")</f>
        <v>No</v>
      </c>
    </row>
    <row r="1788" spans="1:27" x14ac:dyDescent="0.3">
      <c r="A1788" s="3">
        <v>42142</v>
      </c>
      <c r="B1788" s="22">
        <f>WEEKNUM(Flights[[#This Row],[Date]], 1)</f>
        <v>21</v>
      </c>
      <c r="C1788" s="22">
        <f>WEEKDAY(Flights[[#This Row],[Date]],1)</f>
        <v>2</v>
      </c>
      <c r="D1788" t="s">
        <v>1278</v>
      </c>
      <c r="E1788" t="s">
        <v>1995</v>
      </c>
      <c r="F1788" t="s">
        <v>0</v>
      </c>
      <c r="G1788" t="s">
        <v>26</v>
      </c>
      <c r="H1788" t="str">
        <f>_xlfn.XLOOKUP(Flights[[#This Row],[Destination]], Airports!$A$2:$A$78, Airports!$D$2:$D$78)</f>
        <v>Atlanta</v>
      </c>
      <c r="I1788" t="str" cm="1">
        <f t="array" ref="I1788">_xlfn.XLOOKUP(Flights[[#This Row],[Destination]],_xlfn._TRO_TRAILING( Airports!A:A),_xlfn._TRO_TRAILING( Airports!E:E), "Not found")</f>
        <v>GA</v>
      </c>
      <c r="J1788" s="1">
        <v>0.2361111111111111</v>
      </c>
      <c r="K1788" s="22">
        <f>HOUR(Flights[[#This Row],[Scheduled Departure]])</f>
        <v>5</v>
      </c>
      <c r="L1788" s="1">
        <v>0.23472222222222222</v>
      </c>
      <c r="M1788">
        <f>(L1788-J1788)*24*60</f>
        <v>-1.9999999999999929</v>
      </c>
      <c r="N1788" s="16">
        <f>Flights[[#This Row],[Length (min)]]/60</f>
        <v>4.2166666666666668</v>
      </c>
      <c r="O1788">
        <v>253</v>
      </c>
      <c r="P1788">
        <v>1947</v>
      </c>
      <c r="Q1788" s="18">
        <f>IFERROR(Flights[[#This Row],[Distance]]/Flights[[#This Row],[Length (hr)]], "")</f>
        <v>461.73913043478262</v>
      </c>
      <c r="R1788" s="1">
        <v>0.54513888888888884</v>
      </c>
      <c r="S1788" s="1" t="str">
        <f>IF(Flights[[#This Row],[Length (hr)]]&lt;2, "No meal", IF(Flights[[#This Row],[Length (hr)]]&lt;3.5, "Light meal", "Full meal"))</f>
        <v>Full meal</v>
      </c>
      <c r="T1788" s="1" t="str">
        <f>IF(AND(Flights[[#This Row],[Airline]]="US Airways", Flights[[#This Row],[Meal]]="Full Meal"), "Yes", "No")</f>
        <v>No</v>
      </c>
      <c r="U1788" s="1">
        <v>0.53541666666666665</v>
      </c>
      <c r="V1788">
        <v>-14</v>
      </c>
      <c r="W1788" s="1" t="str">
        <f>IF(Flights[[#This Row],[Arrival Delay]] = "", "Cancelled", IF(Flights[[#This Row],[Arrival Delay]]&gt;15, "Delayed", "On time"))</f>
        <v>On time</v>
      </c>
      <c r="X1788" t="str">
        <f>IF(Flights[[#This Row],[Status]]&lt;&gt;"Delayed","", IF(Flights[[#This Row],[Arrival Delay]]&gt;120, "Severe", IF(Flights[[#This Row],[Arrival Delay]]&gt;60, "Major", "Moderate")))</f>
        <v/>
      </c>
      <c r="Y1788" t="b">
        <v>0</v>
      </c>
      <c r="AA1788" t="str">
        <f>IF(OR(AND(Flights[[#This Row],[Status]]="Cancelled", Flights[[#This Row],[Cancellation Reason]]="Airline/Carrier"), Flights[[#This Row],[Delay Type]]="Severe"), "Yes", "No")</f>
        <v>No</v>
      </c>
    </row>
    <row r="1789" spans="1:27" x14ac:dyDescent="0.3">
      <c r="A1789" s="3">
        <v>42142</v>
      </c>
      <c r="B1789" s="22">
        <f>WEEKNUM(Flights[[#This Row],[Date]], 1)</f>
        <v>21</v>
      </c>
      <c r="C1789" s="22">
        <f>WEEKDAY(Flights[[#This Row],[Date]],1)</f>
        <v>2</v>
      </c>
      <c r="D1789" t="s">
        <v>129</v>
      </c>
      <c r="E1789" t="s">
        <v>1987</v>
      </c>
      <c r="F1789" t="s">
        <v>0</v>
      </c>
      <c r="G1789" t="s">
        <v>5</v>
      </c>
      <c r="H1789" t="str">
        <f>_xlfn.XLOOKUP(Flights[[#This Row],[Destination]], Airports!$A$2:$A$78, Airports!$D$2:$D$78)</f>
        <v>St. Louis</v>
      </c>
      <c r="I1789" t="str" cm="1">
        <f t="array" ref="I1789">_xlfn.XLOOKUP(Flights[[#This Row],[Destination]],_xlfn._TRO_TRAILING( Airports!A:A),_xlfn._TRO_TRAILING( Airports!E:E), "Not found")</f>
        <v>MO</v>
      </c>
      <c r="J1789" s="1">
        <v>0.25694444444444442</v>
      </c>
      <c r="K1789" s="22">
        <f>HOUR(Flights[[#This Row],[Scheduled Departure]])</f>
        <v>6</v>
      </c>
      <c r="L1789" s="1">
        <v>0.25486111111111109</v>
      </c>
      <c r="M1789">
        <f>(L1789-J1789)*24*60</f>
        <v>-2.9999999999999893</v>
      </c>
      <c r="N1789" s="16">
        <f>Flights[[#This Row],[Length (min)]]/60</f>
        <v>3.5333333333333332</v>
      </c>
      <c r="O1789">
        <v>212</v>
      </c>
      <c r="P1789">
        <v>1592</v>
      </c>
      <c r="Q1789" s="18">
        <f>IFERROR(Flights[[#This Row],[Distance]]/Flights[[#This Row],[Length (hr)]], "")</f>
        <v>450.56603773584908</v>
      </c>
      <c r="R1789" s="1">
        <v>0.49236111111111114</v>
      </c>
      <c r="S1789" s="1" t="str">
        <f>IF(Flights[[#This Row],[Length (hr)]]&lt;2, "No meal", IF(Flights[[#This Row],[Length (hr)]]&lt;3.5, "Light meal", "Full meal"))</f>
        <v>Full meal</v>
      </c>
      <c r="T1789" s="1" t="str">
        <f>IF(AND(Flights[[#This Row],[Airline]]="US Airways", Flights[[#This Row],[Meal]]="Full Meal"), "Yes", "No")</f>
        <v>No</v>
      </c>
      <c r="U1789" s="1">
        <v>0.48541666666666666</v>
      </c>
      <c r="V1789">
        <v>-10</v>
      </c>
      <c r="W1789" s="1" t="str">
        <f>IF(Flights[[#This Row],[Arrival Delay]] = "", "Cancelled", IF(Flights[[#This Row],[Arrival Delay]]&gt;15, "Delayed", "On time"))</f>
        <v>On time</v>
      </c>
      <c r="X1789" t="str">
        <f>IF(Flights[[#This Row],[Status]]&lt;&gt;"Delayed","", IF(Flights[[#This Row],[Arrival Delay]]&gt;120, "Severe", IF(Flights[[#This Row],[Arrival Delay]]&gt;60, "Major", "Moderate")))</f>
        <v/>
      </c>
      <c r="Y1789" t="b">
        <v>0</v>
      </c>
      <c r="AA1789" t="str">
        <f>IF(OR(AND(Flights[[#This Row],[Status]]="Cancelled", Flights[[#This Row],[Cancellation Reason]]="Airline/Carrier"), Flights[[#This Row],[Delay Type]]="Severe"), "Yes", "No")</f>
        <v>No</v>
      </c>
    </row>
    <row r="1790" spans="1:27" x14ac:dyDescent="0.3">
      <c r="A1790" s="3">
        <v>42142</v>
      </c>
      <c r="B1790" s="22">
        <f>WEEKNUM(Flights[[#This Row],[Date]], 1)</f>
        <v>21</v>
      </c>
      <c r="C1790" s="22">
        <f>WEEKDAY(Flights[[#This Row],[Date]],1)</f>
        <v>2</v>
      </c>
      <c r="D1790" t="s">
        <v>1384</v>
      </c>
      <c r="E1790" t="s">
        <v>1989</v>
      </c>
      <c r="F1790" t="s">
        <v>0</v>
      </c>
      <c r="G1790" t="s">
        <v>349</v>
      </c>
      <c r="H1790" t="str">
        <f>_xlfn.XLOOKUP(Flights[[#This Row],[Destination]], Airports!$A$2:$A$78, Airports!$D$2:$D$78)</f>
        <v>Salt Lake City</v>
      </c>
      <c r="I1790" t="str" cm="1">
        <f t="array" ref="I1790">_xlfn.XLOOKUP(Flights[[#This Row],[Destination]],_xlfn._TRO_TRAILING( Airports!A:A),_xlfn._TRO_TRAILING( Airports!E:E), "Not found")</f>
        <v>UT</v>
      </c>
      <c r="J1790" s="1">
        <v>0.30902777777777779</v>
      </c>
      <c r="K1790" s="22">
        <f>HOUR(Flights[[#This Row],[Scheduled Departure]])</f>
        <v>7</v>
      </c>
      <c r="L1790" s="1">
        <v>0.30555555555555558</v>
      </c>
      <c r="M1790">
        <f>(L1790-J1790)*24*60</f>
        <v>-4.9999999999999822</v>
      </c>
      <c r="N1790" s="16">
        <f>Flights[[#This Row],[Length (min)]]/60</f>
        <v>1.6166666666666667</v>
      </c>
      <c r="O1790">
        <v>97</v>
      </c>
      <c r="P1790">
        <v>590</v>
      </c>
      <c r="Q1790" s="18">
        <f>IFERROR(Flights[[#This Row],[Distance]]/Flights[[#This Row],[Length (hr)]], "")</f>
        <v>364.94845360824741</v>
      </c>
      <c r="R1790" s="1">
        <v>0.42638888888888887</v>
      </c>
      <c r="S1790" s="1" t="str">
        <f>IF(Flights[[#This Row],[Length (hr)]]&lt;2, "No meal", IF(Flights[[#This Row],[Length (hr)]]&lt;3.5, "Light meal", "Full meal"))</f>
        <v>No meal</v>
      </c>
      <c r="T1790" s="1" t="str">
        <f>IF(AND(Flights[[#This Row],[Airline]]="US Airways", Flights[[#This Row],[Meal]]="Full Meal"), "Yes", "No")</f>
        <v>No</v>
      </c>
      <c r="U1790" s="1">
        <v>0.41458333333333336</v>
      </c>
      <c r="V1790">
        <v>-17</v>
      </c>
      <c r="W1790" s="1" t="str">
        <f>IF(Flights[[#This Row],[Arrival Delay]] = "", "Cancelled", IF(Flights[[#This Row],[Arrival Delay]]&gt;15, "Delayed", "On time"))</f>
        <v>On time</v>
      </c>
      <c r="X1790" t="str">
        <f>IF(Flights[[#This Row],[Status]]&lt;&gt;"Delayed","", IF(Flights[[#This Row],[Arrival Delay]]&gt;120, "Severe", IF(Flights[[#This Row],[Arrival Delay]]&gt;60, "Major", "Moderate")))</f>
        <v/>
      </c>
      <c r="Y1790" t="b">
        <v>0</v>
      </c>
      <c r="AA1790" t="str">
        <f>IF(OR(AND(Flights[[#This Row],[Status]]="Cancelled", Flights[[#This Row],[Cancellation Reason]]="Airline/Carrier"), Flights[[#This Row],[Delay Type]]="Severe"), "Yes", "No")</f>
        <v>No</v>
      </c>
    </row>
    <row r="1791" spans="1:27" x14ac:dyDescent="0.3">
      <c r="A1791" s="3">
        <v>42142</v>
      </c>
      <c r="B1791" s="22">
        <f>WEEKNUM(Flights[[#This Row],[Date]], 1)</f>
        <v>21</v>
      </c>
      <c r="C1791" s="22">
        <f>WEEKDAY(Flights[[#This Row],[Date]],1)</f>
        <v>2</v>
      </c>
      <c r="D1791" t="s">
        <v>415</v>
      </c>
      <c r="E1791" t="s">
        <v>1996</v>
      </c>
      <c r="F1791" t="s">
        <v>0</v>
      </c>
      <c r="G1791" t="s">
        <v>10</v>
      </c>
      <c r="H1791" t="str">
        <f>_xlfn.XLOOKUP(Flights[[#This Row],[Destination]], Airports!$A$2:$A$78, Airports!$D$2:$D$78)</f>
        <v>Boston</v>
      </c>
      <c r="I1791" t="str" cm="1">
        <f t="array" ref="I1791">_xlfn.XLOOKUP(Flights[[#This Row],[Destination]],_xlfn._TRO_TRAILING( Airports!A:A),_xlfn._TRO_TRAILING( Airports!E:E), "Not found")</f>
        <v>MA</v>
      </c>
      <c r="J1791" s="1">
        <v>0.34375</v>
      </c>
      <c r="K1791" s="22">
        <f>HOUR(Flights[[#This Row],[Scheduled Departure]])</f>
        <v>8</v>
      </c>
      <c r="L1791" s="1">
        <v>0.34375</v>
      </c>
      <c r="M1791">
        <f>(L1791-J1791)*24*60</f>
        <v>0</v>
      </c>
      <c r="N1791" s="16">
        <f>Flights[[#This Row],[Length (min)]]/60</f>
        <v>5.2166666666666668</v>
      </c>
      <c r="O1791">
        <v>313</v>
      </c>
      <c r="P1791">
        <v>2611</v>
      </c>
      <c r="Q1791" s="18">
        <f>IFERROR(Flights[[#This Row],[Distance]]/Flights[[#This Row],[Length (hr)]], "")</f>
        <v>500.5111821086262</v>
      </c>
      <c r="R1791" s="1">
        <v>0.70138888888888884</v>
      </c>
      <c r="S1791" s="1" t="str">
        <f>IF(Flights[[#This Row],[Length (hr)]]&lt;2, "No meal", IF(Flights[[#This Row],[Length (hr)]]&lt;3.5, "Light meal", "Full meal"))</f>
        <v>Full meal</v>
      </c>
      <c r="T1791" s="1" t="str">
        <f>IF(AND(Flights[[#This Row],[Airline]]="US Airways", Flights[[#This Row],[Meal]]="Full Meal"), "Yes", "No")</f>
        <v>No</v>
      </c>
      <c r="U1791" s="1">
        <v>0.68611111111111112</v>
      </c>
      <c r="V1791">
        <v>-22</v>
      </c>
      <c r="W1791" s="1" t="str">
        <f>IF(Flights[[#This Row],[Arrival Delay]] = "", "Cancelled", IF(Flights[[#This Row],[Arrival Delay]]&gt;15, "Delayed", "On time"))</f>
        <v>On time</v>
      </c>
      <c r="X1791" t="str">
        <f>IF(Flights[[#This Row],[Status]]&lt;&gt;"Delayed","", IF(Flights[[#This Row],[Arrival Delay]]&gt;120, "Severe", IF(Flights[[#This Row],[Arrival Delay]]&gt;60, "Major", "Moderate")))</f>
        <v/>
      </c>
      <c r="Y1791" t="b">
        <v>0</v>
      </c>
      <c r="AA1791" t="str">
        <f>IF(OR(AND(Flights[[#This Row],[Status]]="Cancelled", Flights[[#This Row],[Cancellation Reason]]="Airline/Carrier"), Flights[[#This Row],[Delay Type]]="Severe"), "Yes", "No")</f>
        <v>No</v>
      </c>
    </row>
    <row r="1792" spans="1:27" x14ac:dyDescent="0.3">
      <c r="A1792" s="3">
        <v>42142</v>
      </c>
      <c r="B1792" s="22">
        <f>WEEKNUM(Flights[[#This Row],[Date]], 1)</f>
        <v>21</v>
      </c>
      <c r="C1792" s="22">
        <f>WEEKDAY(Flights[[#This Row],[Date]],1)</f>
        <v>2</v>
      </c>
      <c r="D1792" t="s">
        <v>62</v>
      </c>
      <c r="E1792" t="s">
        <v>1987</v>
      </c>
      <c r="F1792" t="s">
        <v>0</v>
      </c>
      <c r="G1792" t="s">
        <v>17</v>
      </c>
      <c r="H1792" t="str">
        <f>_xlfn.XLOOKUP(Flights[[#This Row],[Destination]], Airports!$A$2:$A$78, Airports!$D$2:$D$78)</f>
        <v>Honolulu</v>
      </c>
      <c r="I1792" t="str" cm="1">
        <f t="array" ref="I1792">_xlfn.XLOOKUP(Flights[[#This Row],[Destination]],_xlfn._TRO_TRAILING( Airports!A:A),_xlfn._TRO_TRAILING( Airports!E:E), "Not found")</f>
        <v>HI</v>
      </c>
      <c r="J1792" s="1">
        <v>0.40972222222222221</v>
      </c>
      <c r="K1792" s="22">
        <f>HOUR(Flights[[#This Row],[Scheduled Departure]])</f>
        <v>9</v>
      </c>
      <c r="L1792" s="1">
        <v>0.40902777777777777</v>
      </c>
      <c r="M1792">
        <f>(L1792-J1792)*24*60</f>
        <v>-0.99999999999999645</v>
      </c>
      <c r="N1792" s="16">
        <f>Flights[[#This Row],[Length (min)]]/60</f>
        <v>6.1166666666666663</v>
      </c>
      <c r="O1792">
        <v>367</v>
      </c>
      <c r="P1792">
        <v>2556</v>
      </c>
      <c r="Q1792" s="18">
        <f>IFERROR(Flights[[#This Row],[Distance]]/Flights[[#This Row],[Length (hr)]], "")</f>
        <v>417.874659400545</v>
      </c>
      <c r="R1792" s="1">
        <v>0.53055555555555556</v>
      </c>
      <c r="S1792" s="1" t="str">
        <f>IF(Flights[[#This Row],[Length (hr)]]&lt;2, "No meal", IF(Flights[[#This Row],[Length (hr)]]&lt;3.5, "Light meal", "Full meal"))</f>
        <v>Full meal</v>
      </c>
      <c r="T1792" s="1" t="str">
        <f>IF(AND(Flights[[#This Row],[Airline]]="US Airways", Flights[[#This Row],[Meal]]="Full Meal"), "Yes", "No")</f>
        <v>No</v>
      </c>
      <c r="U1792" s="1">
        <v>0.53888888888888886</v>
      </c>
      <c r="V1792">
        <v>12</v>
      </c>
      <c r="W1792" s="1" t="str">
        <f>IF(Flights[[#This Row],[Arrival Delay]] = "", "Cancelled", IF(Flights[[#This Row],[Arrival Delay]]&gt;15, "Delayed", "On time"))</f>
        <v>On time</v>
      </c>
      <c r="X1792" t="str">
        <f>IF(Flights[[#This Row],[Status]]&lt;&gt;"Delayed","", IF(Flights[[#This Row],[Arrival Delay]]&gt;120, "Severe", IF(Flights[[#This Row],[Arrival Delay]]&gt;60, "Major", "Moderate")))</f>
        <v/>
      </c>
      <c r="Y1792" t="b">
        <v>0</v>
      </c>
      <c r="AA1792" t="str">
        <f>IF(OR(AND(Flights[[#This Row],[Status]]="Cancelled", Flights[[#This Row],[Cancellation Reason]]="Airline/Carrier"), Flights[[#This Row],[Delay Type]]="Severe"), "Yes", "No")</f>
        <v>No</v>
      </c>
    </row>
    <row r="1793" spans="1:27" x14ac:dyDescent="0.3">
      <c r="A1793" s="3">
        <v>42142</v>
      </c>
      <c r="B1793" s="22">
        <f>WEEKNUM(Flights[[#This Row],[Date]], 1)</f>
        <v>21</v>
      </c>
      <c r="C1793" s="22">
        <f>WEEKDAY(Flights[[#This Row],[Date]],1)</f>
        <v>2</v>
      </c>
      <c r="D1793" t="s">
        <v>1428</v>
      </c>
      <c r="E1793" t="s">
        <v>1989</v>
      </c>
      <c r="F1793" t="s">
        <v>0</v>
      </c>
      <c r="G1793" t="s">
        <v>349</v>
      </c>
      <c r="H1793" t="str">
        <f>_xlfn.XLOOKUP(Flights[[#This Row],[Destination]], Airports!$A$2:$A$78, Airports!$D$2:$D$78)</f>
        <v>Salt Lake City</v>
      </c>
      <c r="I1793" t="str" cm="1">
        <f t="array" ref="I1793">_xlfn.XLOOKUP(Flights[[#This Row],[Destination]],_xlfn._TRO_TRAILING( Airports!A:A),_xlfn._TRO_TRAILING( Airports!E:E), "Not found")</f>
        <v>UT</v>
      </c>
      <c r="J1793" s="1">
        <v>0.4826388888888889</v>
      </c>
      <c r="K1793" s="22">
        <f>HOUR(Flights[[#This Row],[Scheduled Departure]])</f>
        <v>11</v>
      </c>
      <c r="L1793" s="1">
        <v>0.48819444444444443</v>
      </c>
      <c r="M1793">
        <f>(L1793-J1793)*24*60</f>
        <v>7.9999999999999716</v>
      </c>
      <c r="N1793" s="16">
        <f>Flights[[#This Row],[Length (min)]]/60</f>
        <v>1.7333333333333334</v>
      </c>
      <c r="O1793">
        <v>104</v>
      </c>
      <c r="P1793">
        <v>590</v>
      </c>
      <c r="Q1793" s="18">
        <f>IFERROR(Flights[[#This Row],[Distance]]/Flights[[#This Row],[Length (hr)]], "")</f>
        <v>340.38461538461536</v>
      </c>
      <c r="R1793" s="1">
        <v>0.60069444444444442</v>
      </c>
      <c r="S1793" s="1" t="str">
        <f>IF(Flights[[#This Row],[Length (hr)]]&lt;2, "No meal", IF(Flights[[#This Row],[Length (hr)]]&lt;3.5, "Light meal", "Full meal"))</f>
        <v>No meal</v>
      </c>
      <c r="T1793" s="1" t="str">
        <f>IF(AND(Flights[[#This Row],[Airline]]="US Airways", Flights[[#This Row],[Meal]]="Full Meal"), "Yes", "No")</f>
        <v>No</v>
      </c>
      <c r="U1793" s="1">
        <v>0.6020833333333333</v>
      </c>
      <c r="V1793">
        <v>2</v>
      </c>
      <c r="W1793" s="1" t="str">
        <f>IF(Flights[[#This Row],[Arrival Delay]] = "", "Cancelled", IF(Flights[[#This Row],[Arrival Delay]]&gt;15, "Delayed", "On time"))</f>
        <v>On time</v>
      </c>
      <c r="X1793" t="str">
        <f>IF(Flights[[#This Row],[Status]]&lt;&gt;"Delayed","", IF(Flights[[#This Row],[Arrival Delay]]&gt;120, "Severe", IF(Flights[[#This Row],[Arrival Delay]]&gt;60, "Major", "Moderate")))</f>
        <v/>
      </c>
      <c r="Y1793" t="b">
        <v>0</v>
      </c>
      <c r="AA1793" t="str">
        <f>IF(OR(AND(Flights[[#This Row],[Status]]="Cancelled", Flights[[#This Row],[Cancellation Reason]]="Airline/Carrier"), Flights[[#This Row],[Delay Type]]="Severe"), "Yes", "No")</f>
        <v>No</v>
      </c>
    </row>
    <row r="1794" spans="1:27" x14ac:dyDescent="0.3">
      <c r="A1794" s="3">
        <v>42142</v>
      </c>
      <c r="B1794" s="22">
        <f>WEEKNUM(Flights[[#This Row],[Date]], 1)</f>
        <v>21</v>
      </c>
      <c r="C1794" s="22">
        <f>WEEKDAY(Flights[[#This Row],[Date]],1)</f>
        <v>2</v>
      </c>
      <c r="D1794" t="s">
        <v>1304</v>
      </c>
      <c r="E1794" t="s">
        <v>1995</v>
      </c>
      <c r="F1794" t="s">
        <v>0</v>
      </c>
      <c r="G1794" t="s">
        <v>347</v>
      </c>
      <c r="H1794" t="str">
        <f>_xlfn.XLOOKUP(Flights[[#This Row],[Destination]], Airports!$A$2:$A$78, Airports!$D$2:$D$78)</f>
        <v>San Jose</v>
      </c>
      <c r="I1794" t="str" cm="1">
        <f t="array" ref="I1794">_xlfn.XLOOKUP(Flights[[#This Row],[Destination]],_xlfn._TRO_TRAILING( Airports!A:A),_xlfn._TRO_TRAILING( Airports!E:E), "Not found")</f>
        <v>CA</v>
      </c>
      <c r="J1794" s="1">
        <v>0.50694444444444442</v>
      </c>
      <c r="K1794" s="22">
        <f>HOUR(Flights[[#This Row],[Scheduled Departure]])</f>
        <v>12</v>
      </c>
      <c r="L1794" s="1">
        <v>0.50416666666666665</v>
      </c>
      <c r="M1794">
        <f>(L1794-J1794)*24*60</f>
        <v>-3.9999999999999858</v>
      </c>
      <c r="N1794" s="16">
        <f>Flights[[#This Row],[Length (min)]]/60</f>
        <v>1.1333333333333333</v>
      </c>
      <c r="O1794">
        <v>68</v>
      </c>
      <c r="P1794">
        <v>308</v>
      </c>
      <c r="Q1794" s="18">
        <f>IFERROR(Flights[[#This Row],[Distance]]/Flights[[#This Row],[Length (hr)]], "")</f>
        <v>271.76470588235293</v>
      </c>
      <c r="R1794" s="1">
        <v>0.55208333333333337</v>
      </c>
      <c r="S1794" s="1" t="str">
        <f>IF(Flights[[#This Row],[Length (hr)]]&lt;2, "No meal", IF(Flights[[#This Row],[Length (hr)]]&lt;3.5, "Light meal", "Full meal"))</f>
        <v>No meal</v>
      </c>
      <c r="T1794" s="1" t="str">
        <f>IF(AND(Flights[[#This Row],[Airline]]="US Airways", Flights[[#This Row],[Meal]]="Full Meal"), "Yes", "No")</f>
        <v>No</v>
      </c>
      <c r="U1794" s="1">
        <v>0.55138888888888893</v>
      </c>
      <c r="V1794">
        <v>-1</v>
      </c>
      <c r="W1794" s="1" t="str">
        <f>IF(Flights[[#This Row],[Arrival Delay]] = "", "Cancelled", IF(Flights[[#This Row],[Arrival Delay]]&gt;15, "Delayed", "On time"))</f>
        <v>On time</v>
      </c>
      <c r="X1794" t="str">
        <f>IF(Flights[[#This Row],[Status]]&lt;&gt;"Delayed","", IF(Flights[[#This Row],[Arrival Delay]]&gt;120, "Severe", IF(Flights[[#This Row],[Arrival Delay]]&gt;60, "Major", "Moderate")))</f>
        <v/>
      </c>
      <c r="Y1794" t="b">
        <v>0</v>
      </c>
      <c r="AA1794" t="str">
        <f>IF(OR(AND(Flights[[#This Row],[Status]]="Cancelled", Flights[[#This Row],[Cancellation Reason]]="Airline/Carrier"), Flights[[#This Row],[Delay Type]]="Severe"), "Yes", "No")</f>
        <v>No</v>
      </c>
    </row>
    <row r="1795" spans="1:27" x14ac:dyDescent="0.3">
      <c r="A1795" s="3">
        <v>42142</v>
      </c>
      <c r="B1795" s="22">
        <f>WEEKNUM(Flights[[#This Row],[Date]], 1)</f>
        <v>21</v>
      </c>
      <c r="C1795" s="22">
        <f>WEEKDAY(Flights[[#This Row],[Date]],1)</f>
        <v>2</v>
      </c>
      <c r="D1795" t="s">
        <v>778</v>
      </c>
      <c r="E1795" t="s">
        <v>1994</v>
      </c>
      <c r="F1795" t="s">
        <v>0</v>
      </c>
      <c r="G1795" t="s">
        <v>356</v>
      </c>
      <c r="H1795" t="str">
        <f>_xlfn.XLOOKUP(Flights[[#This Row],[Destination]], Airports!$A$2:$A$78, Airports!$D$2:$D$78)</f>
        <v>Tucson</v>
      </c>
      <c r="I1795" t="str" cm="1">
        <f t="array" ref="I1795">_xlfn.XLOOKUP(Flights[[#This Row],[Destination]],_xlfn._TRO_TRAILING( Airports!A:A),_xlfn._TRO_TRAILING( Airports!E:E), "Not found")</f>
        <v>AZ</v>
      </c>
      <c r="J1795" s="1">
        <v>0.56944444444444442</v>
      </c>
      <c r="K1795" s="22">
        <f>HOUR(Flights[[#This Row],[Scheduled Departure]])</f>
        <v>13</v>
      </c>
      <c r="L1795" s="1">
        <v>0.57222222222222219</v>
      </c>
      <c r="M1795">
        <f>(L1795-J1795)*24*60</f>
        <v>3.9999999999999858</v>
      </c>
      <c r="N1795" s="16">
        <f>Flights[[#This Row],[Length (min)]]/60</f>
        <v>1.5666666666666667</v>
      </c>
      <c r="O1795">
        <v>94</v>
      </c>
      <c r="P1795">
        <v>451</v>
      </c>
      <c r="Q1795" s="18">
        <f>IFERROR(Flights[[#This Row],[Distance]]/Flights[[#This Row],[Length (hr)]], "")</f>
        <v>287.87234042553195</v>
      </c>
      <c r="R1795" s="1">
        <v>0.63194444444444442</v>
      </c>
      <c r="S1795" s="1" t="str">
        <f>IF(Flights[[#This Row],[Length (hr)]]&lt;2, "No meal", IF(Flights[[#This Row],[Length (hr)]]&lt;3.5, "Light meal", "Full meal"))</f>
        <v>No meal</v>
      </c>
      <c r="T1795" s="1" t="str">
        <f>IF(AND(Flights[[#This Row],[Airline]]="US Airways", Flights[[#This Row],[Meal]]="Full Meal"), "Yes", "No")</f>
        <v>No</v>
      </c>
      <c r="U1795" s="1">
        <v>0.63749999999999996</v>
      </c>
      <c r="V1795">
        <v>8</v>
      </c>
      <c r="W1795" s="1" t="str">
        <f>IF(Flights[[#This Row],[Arrival Delay]] = "", "Cancelled", IF(Flights[[#This Row],[Arrival Delay]]&gt;15, "Delayed", "On time"))</f>
        <v>On time</v>
      </c>
      <c r="X1795" t="str">
        <f>IF(Flights[[#This Row],[Status]]&lt;&gt;"Delayed","", IF(Flights[[#This Row],[Arrival Delay]]&gt;120, "Severe", IF(Flights[[#This Row],[Arrival Delay]]&gt;60, "Major", "Moderate")))</f>
        <v/>
      </c>
      <c r="Y1795" t="b">
        <v>0</v>
      </c>
      <c r="AA1795" t="str">
        <f>IF(OR(AND(Flights[[#This Row],[Status]]="Cancelled", Flights[[#This Row],[Cancellation Reason]]="Airline/Carrier"), Flights[[#This Row],[Delay Type]]="Severe"), "Yes", "No")</f>
        <v>No</v>
      </c>
    </row>
    <row r="1796" spans="1:27" x14ac:dyDescent="0.3">
      <c r="A1796" s="3">
        <v>42142</v>
      </c>
      <c r="B1796" s="22">
        <f>WEEKNUM(Flights[[#This Row],[Date]], 1)</f>
        <v>21</v>
      </c>
      <c r="C1796" s="22">
        <f>WEEKDAY(Flights[[#This Row],[Date]],1)</f>
        <v>2</v>
      </c>
      <c r="D1796" t="s">
        <v>1311</v>
      </c>
      <c r="E1796" t="s">
        <v>1995</v>
      </c>
      <c r="F1796" t="s">
        <v>0</v>
      </c>
      <c r="G1796" t="s">
        <v>273</v>
      </c>
      <c r="H1796" t="str">
        <f>_xlfn.XLOOKUP(Flights[[#This Row],[Destination]], Airports!$A$2:$A$78, Airports!$D$2:$D$78)</f>
        <v>Denver</v>
      </c>
      <c r="I1796" t="str" cm="1">
        <f t="array" ref="I1796">_xlfn.XLOOKUP(Flights[[#This Row],[Destination]],_xlfn._TRO_TRAILING( Airports!A:A),_xlfn._TRO_TRAILING( Airports!E:E), "Not found")</f>
        <v>CO</v>
      </c>
      <c r="J1796" s="1">
        <v>0.58333333333333337</v>
      </c>
      <c r="K1796" s="22">
        <f>HOUR(Flights[[#This Row],[Scheduled Departure]])</f>
        <v>14</v>
      </c>
      <c r="L1796" s="1">
        <v>0.58819444444444446</v>
      </c>
      <c r="M1796">
        <f>(L1796-J1796)*24*60</f>
        <v>6.9999999999999751</v>
      </c>
      <c r="N1796" s="16">
        <f>Flights[[#This Row],[Length (min)]]/60</f>
        <v>2.1833333333333331</v>
      </c>
      <c r="O1796">
        <v>131</v>
      </c>
      <c r="P1796">
        <v>862</v>
      </c>
      <c r="Q1796" s="18">
        <f>IFERROR(Flights[[#This Row],[Distance]]/Flights[[#This Row],[Length (hr)]], "")</f>
        <v>394.80916030534354</v>
      </c>
      <c r="R1796" s="1">
        <v>0.71875</v>
      </c>
      <c r="S1796" s="1" t="str">
        <f>IF(Flights[[#This Row],[Length (hr)]]&lt;2, "No meal", IF(Flights[[#This Row],[Length (hr)]]&lt;3.5, "Light meal", "Full meal"))</f>
        <v>Light meal</v>
      </c>
      <c r="T1796" s="1" t="str">
        <f>IF(AND(Flights[[#This Row],[Airline]]="US Airways", Flights[[#This Row],[Meal]]="Full Meal"), "Yes", "No")</f>
        <v>No</v>
      </c>
      <c r="U1796" s="1">
        <v>0.72083333333333333</v>
      </c>
      <c r="V1796">
        <v>3</v>
      </c>
      <c r="W1796" s="1" t="str">
        <f>IF(Flights[[#This Row],[Arrival Delay]] = "", "Cancelled", IF(Flights[[#This Row],[Arrival Delay]]&gt;15, "Delayed", "On time"))</f>
        <v>On time</v>
      </c>
      <c r="X1796" t="str">
        <f>IF(Flights[[#This Row],[Status]]&lt;&gt;"Delayed","", IF(Flights[[#This Row],[Arrival Delay]]&gt;120, "Severe", IF(Flights[[#This Row],[Arrival Delay]]&gt;60, "Major", "Moderate")))</f>
        <v/>
      </c>
      <c r="Y1796" t="b">
        <v>0</v>
      </c>
      <c r="AA1796" t="str">
        <f>IF(OR(AND(Flights[[#This Row],[Status]]="Cancelled", Flights[[#This Row],[Cancellation Reason]]="Airline/Carrier"), Flights[[#This Row],[Delay Type]]="Severe"), "Yes", "No")</f>
        <v>No</v>
      </c>
    </row>
    <row r="1797" spans="1:27" x14ac:dyDescent="0.3">
      <c r="A1797" s="3">
        <v>42142</v>
      </c>
      <c r="B1797" s="22">
        <f>WEEKNUM(Flights[[#This Row],[Date]], 1)</f>
        <v>21</v>
      </c>
      <c r="C1797" s="22">
        <f>WEEKDAY(Flights[[#This Row],[Date]],1)</f>
        <v>2</v>
      </c>
      <c r="D1797" t="s">
        <v>545</v>
      </c>
      <c r="E1797" t="s">
        <v>1994</v>
      </c>
      <c r="F1797" t="s">
        <v>0</v>
      </c>
      <c r="G1797" t="s">
        <v>347</v>
      </c>
      <c r="H1797" t="str">
        <f>_xlfn.XLOOKUP(Flights[[#This Row],[Destination]], Airports!$A$2:$A$78, Airports!$D$2:$D$78)</f>
        <v>San Jose</v>
      </c>
      <c r="I1797" t="str" cm="1">
        <f t="array" ref="I1797">_xlfn.XLOOKUP(Flights[[#This Row],[Destination]],_xlfn._TRO_TRAILING( Airports!A:A),_xlfn._TRO_TRAILING( Airports!E:E), "Not found")</f>
        <v>CA</v>
      </c>
      <c r="J1797" s="1">
        <v>0.61111111111111116</v>
      </c>
      <c r="K1797" s="22">
        <f>HOUR(Flights[[#This Row],[Scheduled Departure]])</f>
        <v>14</v>
      </c>
      <c r="L1797" s="1">
        <v>0.60833333333333328</v>
      </c>
      <c r="M1797">
        <f>(L1797-J1797)*24*60</f>
        <v>-4.0000000000001457</v>
      </c>
      <c r="N1797" s="16">
        <f>Flights[[#This Row],[Length (min)]]/60</f>
        <v>1.2666666666666666</v>
      </c>
      <c r="O1797">
        <v>76</v>
      </c>
      <c r="P1797">
        <v>308</v>
      </c>
      <c r="Q1797" s="18">
        <f>IFERROR(Flights[[#This Row],[Distance]]/Flights[[#This Row],[Length (hr)]], "")</f>
        <v>243.15789473684211</v>
      </c>
      <c r="R1797" s="1">
        <v>0.6645833333333333</v>
      </c>
      <c r="S1797" s="1" t="str">
        <f>IF(Flights[[#This Row],[Length (hr)]]&lt;2, "No meal", IF(Flights[[#This Row],[Length (hr)]]&lt;3.5, "Light meal", "Full meal"))</f>
        <v>No meal</v>
      </c>
      <c r="T1797" s="1" t="str">
        <f>IF(AND(Flights[[#This Row],[Airline]]="US Airways", Flights[[#This Row],[Meal]]="Full Meal"), "Yes", "No")</f>
        <v>No</v>
      </c>
      <c r="U1797" s="1">
        <v>0.66111111111111109</v>
      </c>
      <c r="V1797">
        <v>-5</v>
      </c>
      <c r="W1797" s="1" t="str">
        <f>IF(Flights[[#This Row],[Arrival Delay]] = "", "Cancelled", IF(Flights[[#This Row],[Arrival Delay]]&gt;15, "Delayed", "On time"))</f>
        <v>On time</v>
      </c>
      <c r="X1797" t="str">
        <f>IF(Flights[[#This Row],[Status]]&lt;&gt;"Delayed","", IF(Flights[[#This Row],[Arrival Delay]]&gt;120, "Severe", IF(Flights[[#This Row],[Arrival Delay]]&gt;60, "Major", "Moderate")))</f>
        <v/>
      </c>
      <c r="Y1797" t="b">
        <v>0</v>
      </c>
      <c r="AA1797" t="str">
        <f>IF(OR(AND(Flights[[#This Row],[Status]]="Cancelled", Flights[[#This Row],[Cancellation Reason]]="Airline/Carrier"), Flights[[#This Row],[Delay Type]]="Severe"), "Yes", "No")</f>
        <v>No</v>
      </c>
    </row>
    <row r="1798" spans="1:27" x14ac:dyDescent="0.3">
      <c r="A1798" s="3">
        <v>42142</v>
      </c>
      <c r="B1798" s="22">
        <f>WEEKNUM(Flights[[#This Row],[Date]], 1)</f>
        <v>21</v>
      </c>
      <c r="C1798" s="22">
        <f>WEEKDAY(Flights[[#This Row],[Date]],1)</f>
        <v>2</v>
      </c>
      <c r="D1798" t="s">
        <v>88</v>
      </c>
      <c r="E1798" t="s">
        <v>1987</v>
      </c>
      <c r="F1798" t="s">
        <v>0</v>
      </c>
      <c r="G1798" t="s">
        <v>15</v>
      </c>
      <c r="H1798" t="str">
        <f>_xlfn.XLOOKUP(Flights[[#This Row],[Destination]], Airports!$A$2:$A$78, Airports!$D$2:$D$78)</f>
        <v>Las Vegas</v>
      </c>
      <c r="I1798" t="str" cm="1">
        <f t="array" ref="I1798">_xlfn.XLOOKUP(Flights[[#This Row],[Destination]],_xlfn._TRO_TRAILING( Airports!A:A),_xlfn._TRO_TRAILING( Airports!E:E), "Not found")</f>
        <v>NV</v>
      </c>
      <c r="J1798" s="1">
        <v>0.68402777777777779</v>
      </c>
      <c r="K1798" s="22">
        <f>HOUR(Flights[[#This Row],[Scheduled Departure]])</f>
        <v>16</v>
      </c>
      <c r="L1798" s="1">
        <v>0.68125000000000002</v>
      </c>
      <c r="M1798">
        <f>(L1798-J1798)*24*60</f>
        <v>-3.9999999999999858</v>
      </c>
      <c r="N1798" s="16">
        <f>Flights[[#This Row],[Length (min)]]/60</f>
        <v>1.2</v>
      </c>
      <c r="O1798">
        <v>72</v>
      </c>
      <c r="P1798">
        <v>236</v>
      </c>
      <c r="Q1798" s="18">
        <f>IFERROR(Flights[[#This Row],[Distance]]/Flights[[#This Row],[Length (hr)]], "")</f>
        <v>196.66666666666669</v>
      </c>
      <c r="R1798" s="1">
        <v>0.73263888888888884</v>
      </c>
      <c r="S1798" s="1" t="str">
        <f>IF(Flights[[#This Row],[Length (hr)]]&lt;2, "No meal", IF(Flights[[#This Row],[Length (hr)]]&lt;3.5, "Light meal", "Full meal"))</f>
        <v>No meal</v>
      </c>
      <c r="T1798" s="1" t="str">
        <f>IF(AND(Flights[[#This Row],[Airline]]="US Airways", Flights[[#This Row],[Meal]]="Full Meal"), "Yes", "No")</f>
        <v>No</v>
      </c>
      <c r="U1798" s="1">
        <v>0.73124999999999996</v>
      </c>
      <c r="V1798">
        <v>-2</v>
      </c>
      <c r="W1798" s="1" t="str">
        <f>IF(Flights[[#This Row],[Arrival Delay]] = "", "Cancelled", IF(Flights[[#This Row],[Arrival Delay]]&gt;15, "Delayed", "On time"))</f>
        <v>On time</v>
      </c>
      <c r="X1798" t="str">
        <f>IF(Flights[[#This Row],[Status]]&lt;&gt;"Delayed","", IF(Flights[[#This Row],[Arrival Delay]]&gt;120, "Severe", IF(Flights[[#This Row],[Arrival Delay]]&gt;60, "Major", "Moderate")))</f>
        <v/>
      </c>
      <c r="Y1798" t="b">
        <v>0</v>
      </c>
      <c r="AA1798" t="str">
        <f>IF(OR(AND(Flights[[#This Row],[Status]]="Cancelled", Flights[[#This Row],[Cancellation Reason]]="Airline/Carrier"), Flights[[#This Row],[Delay Type]]="Severe"), "Yes", "No")</f>
        <v>No</v>
      </c>
    </row>
    <row r="1799" spans="1:27" x14ac:dyDescent="0.3">
      <c r="A1799" s="3">
        <v>42142</v>
      </c>
      <c r="B1799" s="22">
        <f>WEEKNUM(Flights[[#This Row],[Date]], 1)</f>
        <v>21</v>
      </c>
      <c r="C1799" s="22">
        <f>WEEKDAY(Flights[[#This Row],[Date]],1)</f>
        <v>2</v>
      </c>
      <c r="D1799" t="s">
        <v>771</v>
      </c>
      <c r="E1799" t="s">
        <v>1990</v>
      </c>
      <c r="F1799" t="s">
        <v>0</v>
      </c>
      <c r="G1799" t="s">
        <v>281</v>
      </c>
      <c r="H1799" t="str">
        <f>_xlfn.XLOOKUP(Flights[[#This Row],[Destination]], Airports!$A$2:$A$78, Airports!$D$2:$D$78)</f>
        <v>Newark</v>
      </c>
      <c r="I1799" t="str" cm="1">
        <f t="array" ref="I1799">_xlfn.XLOOKUP(Flights[[#This Row],[Destination]],_xlfn._TRO_TRAILING( Airports!A:A),_xlfn._TRO_TRAILING( Airports!E:E), "Not found")</f>
        <v>NJ</v>
      </c>
      <c r="J1799" s="1">
        <v>0.72569444444444442</v>
      </c>
      <c r="K1799" s="22">
        <f>HOUR(Flights[[#This Row],[Scheduled Departure]])</f>
        <v>17</v>
      </c>
      <c r="L1799" s="1">
        <v>0.72638888888888886</v>
      </c>
      <c r="M1799">
        <f>(L1799-J1799)*24*60</f>
        <v>0.99999999999999645</v>
      </c>
      <c r="N1799" s="16">
        <f>Flights[[#This Row],[Length (min)]]/60</f>
        <v>5.333333333333333</v>
      </c>
      <c r="O1799">
        <v>320</v>
      </c>
      <c r="P1799">
        <v>2454</v>
      </c>
      <c r="Q1799" s="18">
        <f>IFERROR(Flights[[#This Row],[Distance]]/Flights[[#This Row],[Length (hr)]], "")</f>
        <v>460.125</v>
      </c>
      <c r="R1799" s="1">
        <v>7.7777777777777779E-2</v>
      </c>
      <c r="S1799" s="1" t="str">
        <f>IF(Flights[[#This Row],[Length (hr)]]&lt;2, "No meal", IF(Flights[[#This Row],[Length (hr)]]&lt;3.5, "Light meal", "Full meal"))</f>
        <v>Full meal</v>
      </c>
      <c r="T1799" s="1" t="str">
        <f>IF(AND(Flights[[#This Row],[Airline]]="US Airways", Flights[[#This Row],[Meal]]="Full Meal"), "Yes", "No")</f>
        <v>No</v>
      </c>
      <c r="U1799" s="1">
        <v>7.3611111111111113E-2</v>
      </c>
      <c r="V1799">
        <v>-6</v>
      </c>
      <c r="W1799" s="1" t="str">
        <f>IF(Flights[[#This Row],[Arrival Delay]] = "", "Cancelled", IF(Flights[[#This Row],[Arrival Delay]]&gt;15, "Delayed", "On time"))</f>
        <v>On time</v>
      </c>
      <c r="X1799" t="str">
        <f>IF(Flights[[#This Row],[Status]]&lt;&gt;"Delayed","", IF(Flights[[#This Row],[Arrival Delay]]&gt;120, "Severe", IF(Flights[[#This Row],[Arrival Delay]]&gt;60, "Major", "Moderate")))</f>
        <v/>
      </c>
      <c r="Y1799" t="b">
        <v>0</v>
      </c>
      <c r="AA1799" t="str">
        <f>IF(OR(AND(Flights[[#This Row],[Status]]="Cancelled", Flights[[#This Row],[Cancellation Reason]]="Airline/Carrier"), Flights[[#This Row],[Delay Type]]="Severe"), "Yes", "No")</f>
        <v>No</v>
      </c>
    </row>
    <row r="1800" spans="1:27" x14ac:dyDescent="0.3">
      <c r="A1800" s="3">
        <v>42142</v>
      </c>
      <c r="B1800" s="22">
        <f>WEEKNUM(Flights[[#This Row],[Date]], 1)</f>
        <v>21</v>
      </c>
      <c r="C1800" s="22">
        <f>WEEKDAY(Flights[[#This Row],[Date]],1)</f>
        <v>2</v>
      </c>
      <c r="D1800" t="s">
        <v>644</v>
      </c>
      <c r="E1800" t="s">
        <v>1994</v>
      </c>
      <c r="F1800" t="s">
        <v>0</v>
      </c>
      <c r="G1800" t="s">
        <v>283</v>
      </c>
      <c r="H1800" t="str">
        <f>_xlfn.XLOOKUP(Flights[[#This Row],[Destination]], Airports!$A$2:$A$78, Airports!$D$2:$D$78)</f>
        <v>Fresno</v>
      </c>
      <c r="I1800" t="str" cm="1">
        <f t="array" ref="I1800">_xlfn.XLOOKUP(Flights[[#This Row],[Destination]],_xlfn._TRO_TRAILING( Airports!A:A),_xlfn._TRO_TRAILING( Airports!E:E), "Not found")</f>
        <v>CA</v>
      </c>
      <c r="J1800" s="1">
        <v>0.84722222222222221</v>
      </c>
      <c r="K1800" s="22">
        <f>HOUR(Flights[[#This Row],[Scheduled Departure]])</f>
        <v>20</v>
      </c>
      <c r="L1800" s="1">
        <v>0.84652777777777777</v>
      </c>
      <c r="M1800">
        <f>(L1800-J1800)*24*60</f>
        <v>-0.99999999999999645</v>
      </c>
      <c r="N1800" s="16">
        <f>Flights[[#This Row],[Length (min)]]/60</f>
        <v>1.0333333333333334</v>
      </c>
      <c r="O1800">
        <v>62</v>
      </c>
      <c r="P1800">
        <v>209</v>
      </c>
      <c r="Q1800" s="18">
        <f>IFERROR(Flights[[#This Row],[Distance]]/Flights[[#This Row],[Length (hr)]], "")</f>
        <v>202.25806451612902</v>
      </c>
      <c r="R1800" s="1">
        <v>0.88888888888888884</v>
      </c>
      <c r="S1800" s="1" t="str">
        <f>IF(Flights[[#This Row],[Length (hr)]]&lt;2, "No meal", IF(Flights[[#This Row],[Length (hr)]]&lt;3.5, "Light meal", "Full meal"))</f>
        <v>No meal</v>
      </c>
      <c r="T1800" s="1" t="str">
        <f>IF(AND(Flights[[#This Row],[Airline]]="US Airways", Flights[[#This Row],[Meal]]="Full Meal"), "Yes", "No")</f>
        <v>No</v>
      </c>
      <c r="U1800" s="1">
        <v>0.88958333333333328</v>
      </c>
      <c r="V1800">
        <v>1</v>
      </c>
      <c r="W1800" s="1" t="str">
        <f>IF(Flights[[#This Row],[Arrival Delay]] = "", "Cancelled", IF(Flights[[#This Row],[Arrival Delay]]&gt;15, "Delayed", "On time"))</f>
        <v>On time</v>
      </c>
      <c r="X1800" t="str">
        <f>IF(Flights[[#This Row],[Status]]&lt;&gt;"Delayed","", IF(Flights[[#This Row],[Arrival Delay]]&gt;120, "Severe", IF(Flights[[#This Row],[Arrival Delay]]&gt;60, "Major", "Moderate")))</f>
        <v/>
      </c>
      <c r="Y1800" t="b">
        <v>0</v>
      </c>
      <c r="AA1800" t="str">
        <f>IF(OR(AND(Flights[[#This Row],[Status]]="Cancelled", Flights[[#This Row],[Cancellation Reason]]="Airline/Carrier"), Flights[[#This Row],[Delay Type]]="Severe"), "Yes", "No")</f>
        <v>No</v>
      </c>
    </row>
    <row r="1801" spans="1:27" x14ac:dyDescent="0.3">
      <c r="A1801" s="3">
        <v>42143</v>
      </c>
      <c r="B1801" s="22">
        <f>WEEKNUM(Flights[[#This Row],[Date]], 1)</f>
        <v>21</v>
      </c>
      <c r="C1801" s="22">
        <f>WEEKDAY(Flights[[#This Row],[Date]],1)</f>
        <v>3</v>
      </c>
      <c r="D1801" t="s">
        <v>1278</v>
      </c>
      <c r="E1801" t="s">
        <v>1995</v>
      </c>
      <c r="F1801" t="s">
        <v>0</v>
      </c>
      <c r="G1801" t="s">
        <v>26</v>
      </c>
      <c r="H1801" t="str">
        <f>_xlfn.XLOOKUP(Flights[[#This Row],[Destination]], Airports!$A$2:$A$78, Airports!$D$2:$D$78)</f>
        <v>Atlanta</v>
      </c>
      <c r="I1801" t="str" cm="1">
        <f t="array" ref="I1801">_xlfn.XLOOKUP(Flights[[#This Row],[Destination]],_xlfn._TRO_TRAILING( Airports!A:A),_xlfn._TRO_TRAILING( Airports!E:E), "Not found")</f>
        <v>GA</v>
      </c>
      <c r="J1801" s="1">
        <v>0.2361111111111111</v>
      </c>
      <c r="K1801" s="22">
        <f>HOUR(Flights[[#This Row],[Scheduled Departure]])</f>
        <v>5</v>
      </c>
      <c r="L1801" s="1">
        <v>0.2388888888888889</v>
      </c>
      <c r="M1801">
        <f>(L1801-J1801)*24*60</f>
        <v>4.0000000000000258</v>
      </c>
      <c r="N1801" s="16">
        <f>Flights[[#This Row],[Length (min)]]/60</f>
        <v>4.25</v>
      </c>
      <c r="O1801">
        <v>255</v>
      </c>
      <c r="P1801">
        <v>1947</v>
      </c>
      <c r="Q1801" s="18">
        <f>IFERROR(Flights[[#This Row],[Distance]]/Flights[[#This Row],[Length (hr)]], "")</f>
        <v>458.11764705882354</v>
      </c>
      <c r="R1801" s="1">
        <v>0.54513888888888884</v>
      </c>
      <c r="S1801" s="1" t="str">
        <f>IF(Flights[[#This Row],[Length (hr)]]&lt;2, "No meal", IF(Flights[[#This Row],[Length (hr)]]&lt;3.5, "Light meal", "Full meal"))</f>
        <v>Full meal</v>
      </c>
      <c r="T1801" s="1" t="str">
        <f>IF(AND(Flights[[#This Row],[Airline]]="US Airways", Flights[[#This Row],[Meal]]="Full Meal"), "Yes", "No")</f>
        <v>No</v>
      </c>
      <c r="U1801" s="1">
        <v>0.54097222222222219</v>
      </c>
      <c r="V1801">
        <v>-6</v>
      </c>
      <c r="W1801" s="1" t="str">
        <f>IF(Flights[[#This Row],[Arrival Delay]] = "", "Cancelled", IF(Flights[[#This Row],[Arrival Delay]]&gt;15, "Delayed", "On time"))</f>
        <v>On time</v>
      </c>
      <c r="X1801" t="str">
        <f>IF(Flights[[#This Row],[Status]]&lt;&gt;"Delayed","", IF(Flights[[#This Row],[Arrival Delay]]&gt;120, "Severe", IF(Flights[[#This Row],[Arrival Delay]]&gt;60, "Major", "Moderate")))</f>
        <v/>
      </c>
      <c r="Y1801" t="b">
        <v>0</v>
      </c>
      <c r="AA1801" t="str">
        <f>IF(OR(AND(Flights[[#This Row],[Status]]="Cancelled", Flights[[#This Row],[Cancellation Reason]]="Airline/Carrier"), Flights[[#This Row],[Delay Type]]="Severe"), "Yes", "No")</f>
        <v>No</v>
      </c>
    </row>
    <row r="1802" spans="1:27" x14ac:dyDescent="0.3">
      <c r="A1802" s="3">
        <v>42143</v>
      </c>
      <c r="B1802" s="22">
        <f>WEEKNUM(Flights[[#This Row],[Date]], 1)</f>
        <v>21</v>
      </c>
      <c r="C1802" s="22">
        <f>WEEKDAY(Flights[[#This Row],[Date]],1)</f>
        <v>3</v>
      </c>
      <c r="D1802" t="s">
        <v>1418</v>
      </c>
      <c r="E1802" t="s">
        <v>1988</v>
      </c>
      <c r="F1802" t="s">
        <v>0</v>
      </c>
      <c r="G1802" t="s">
        <v>28</v>
      </c>
      <c r="H1802" t="str">
        <f>_xlfn.XLOOKUP(Flights[[#This Row],[Destination]], Airports!$A$2:$A$78, Airports!$D$2:$D$78)</f>
        <v>Philadelphia</v>
      </c>
      <c r="I1802" t="str" cm="1">
        <f t="array" ref="I1802">_xlfn.XLOOKUP(Flights[[#This Row],[Destination]],_xlfn._TRO_TRAILING( Airports!A:A),_xlfn._TRO_TRAILING( Airports!E:E), "Not found")</f>
        <v>PA</v>
      </c>
      <c r="J1802" s="1">
        <v>0.35069444444444442</v>
      </c>
      <c r="K1802" s="22">
        <f>HOUR(Flights[[#This Row],[Scheduled Departure]])</f>
        <v>8</v>
      </c>
      <c r="L1802" s="1">
        <v>0.34930555555555554</v>
      </c>
      <c r="M1802">
        <f>(L1802-J1802)*24*60</f>
        <v>-1.9999999999999929</v>
      </c>
      <c r="N1802" s="16">
        <f>Flights[[#This Row],[Length (min)]]/60</f>
        <v>5.7</v>
      </c>
      <c r="O1802">
        <v>342</v>
      </c>
      <c r="P1802">
        <v>2402</v>
      </c>
      <c r="Q1802" s="18">
        <f>IFERROR(Flights[[#This Row],[Distance]]/Flights[[#This Row],[Length (hr)]], "")</f>
        <v>421.40350877192981</v>
      </c>
      <c r="R1802" s="1">
        <v>0.69930555555555551</v>
      </c>
      <c r="S1802" s="1" t="str">
        <f>IF(Flights[[#This Row],[Length (hr)]]&lt;2, "No meal", IF(Flights[[#This Row],[Length (hr)]]&lt;3.5, "Light meal", "Full meal"))</f>
        <v>Full meal</v>
      </c>
      <c r="T1802" s="1" t="str">
        <f>IF(AND(Flights[[#This Row],[Airline]]="US Airways", Flights[[#This Row],[Meal]]="Full Meal"), "Yes", "No")</f>
        <v>Yes</v>
      </c>
      <c r="U1802" s="1">
        <v>0.71180555555555558</v>
      </c>
      <c r="V1802">
        <v>18</v>
      </c>
      <c r="W1802" s="1" t="str">
        <f>IF(Flights[[#This Row],[Arrival Delay]] = "", "Cancelled", IF(Flights[[#This Row],[Arrival Delay]]&gt;15, "Delayed", "On time"))</f>
        <v>Delayed</v>
      </c>
      <c r="X1802" t="str">
        <f>IF(Flights[[#This Row],[Status]]&lt;&gt;"Delayed","", IF(Flights[[#This Row],[Arrival Delay]]&gt;120, "Severe", IF(Flights[[#This Row],[Arrival Delay]]&gt;60, "Major", "Moderate")))</f>
        <v>Moderate</v>
      </c>
      <c r="Y1802" t="b">
        <v>0</v>
      </c>
      <c r="AA1802" t="str">
        <f>IF(OR(AND(Flights[[#This Row],[Status]]="Cancelled", Flights[[#This Row],[Cancellation Reason]]="Airline/Carrier"), Flights[[#This Row],[Delay Type]]="Severe"), "Yes", "No")</f>
        <v>No</v>
      </c>
    </row>
    <row r="1803" spans="1:27" x14ac:dyDescent="0.3">
      <c r="A1803" s="3">
        <v>42143</v>
      </c>
      <c r="B1803" s="22">
        <f>WEEKNUM(Flights[[#This Row],[Date]], 1)</f>
        <v>21</v>
      </c>
      <c r="C1803" s="22">
        <f>WEEKDAY(Flights[[#This Row],[Date]],1)</f>
        <v>3</v>
      </c>
      <c r="D1803" t="s">
        <v>507</v>
      </c>
      <c r="E1803" t="s">
        <v>1990</v>
      </c>
      <c r="F1803" t="s">
        <v>0</v>
      </c>
      <c r="G1803" t="s">
        <v>262</v>
      </c>
      <c r="H1803" t="str">
        <f>_xlfn.XLOOKUP(Flights[[#This Row],[Destination]], Airports!$A$2:$A$78, Airports!$D$2:$D$78)</f>
        <v>Cleveland</v>
      </c>
      <c r="I1803" t="str" cm="1">
        <f t="array" ref="I1803">_xlfn.XLOOKUP(Flights[[#This Row],[Destination]],_xlfn._TRO_TRAILING( Airports!A:A),_xlfn._TRO_TRAILING( Airports!E:E), "Not found")</f>
        <v>OH</v>
      </c>
      <c r="J1803" s="1">
        <v>0.40555555555555556</v>
      </c>
      <c r="K1803" s="22">
        <f>HOUR(Flights[[#This Row],[Scheduled Departure]])</f>
        <v>9</v>
      </c>
      <c r="L1803" s="1">
        <v>0.40277777777777779</v>
      </c>
      <c r="M1803">
        <f>(L1803-J1803)*24*60</f>
        <v>-3.9999999999999858</v>
      </c>
      <c r="N1803" s="16">
        <f>Flights[[#This Row],[Length (min)]]/60</f>
        <v>4.4000000000000004</v>
      </c>
      <c r="O1803">
        <v>264</v>
      </c>
      <c r="P1803">
        <v>2052</v>
      </c>
      <c r="Q1803" s="18">
        <f>IFERROR(Flights[[#This Row],[Distance]]/Flights[[#This Row],[Length (hr)]], "")</f>
        <v>466.36363636363632</v>
      </c>
      <c r="R1803" s="1">
        <v>0.71944444444444444</v>
      </c>
      <c r="S1803" s="1" t="str">
        <f>IF(Flights[[#This Row],[Length (hr)]]&lt;2, "No meal", IF(Flights[[#This Row],[Length (hr)]]&lt;3.5, "Light meal", "Full meal"))</f>
        <v>Full meal</v>
      </c>
      <c r="T1803" s="1" t="str">
        <f>IF(AND(Flights[[#This Row],[Airline]]="US Airways", Flights[[#This Row],[Meal]]="Full Meal"), "Yes", "No")</f>
        <v>No</v>
      </c>
      <c r="U1803" s="1">
        <v>0.71111111111111114</v>
      </c>
      <c r="V1803">
        <v>-12</v>
      </c>
      <c r="W1803" s="1" t="str">
        <f>IF(Flights[[#This Row],[Arrival Delay]] = "", "Cancelled", IF(Flights[[#This Row],[Arrival Delay]]&gt;15, "Delayed", "On time"))</f>
        <v>On time</v>
      </c>
      <c r="X1803" t="str">
        <f>IF(Flights[[#This Row],[Status]]&lt;&gt;"Delayed","", IF(Flights[[#This Row],[Arrival Delay]]&gt;120, "Severe", IF(Flights[[#This Row],[Arrival Delay]]&gt;60, "Major", "Moderate")))</f>
        <v/>
      </c>
      <c r="Y1803" t="b">
        <v>0</v>
      </c>
      <c r="AA1803" t="str">
        <f>IF(OR(AND(Flights[[#This Row],[Status]]="Cancelled", Flights[[#This Row],[Cancellation Reason]]="Airline/Carrier"), Flights[[#This Row],[Delay Type]]="Severe"), "Yes", "No")</f>
        <v>No</v>
      </c>
    </row>
    <row r="1804" spans="1:27" x14ac:dyDescent="0.3">
      <c r="A1804" s="3">
        <v>42143</v>
      </c>
      <c r="B1804" s="22">
        <f>WEEKNUM(Flights[[#This Row],[Date]], 1)</f>
        <v>21</v>
      </c>
      <c r="C1804" s="22">
        <f>WEEKDAY(Flights[[#This Row],[Date]],1)</f>
        <v>3</v>
      </c>
      <c r="D1804" t="s">
        <v>698</v>
      </c>
      <c r="E1804" t="s">
        <v>1996</v>
      </c>
      <c r="F1804" t="s">
        <v>0</v>
      </c>
      <c r="G1804" t="s">
        <v>270</v>
      </c>
      <c r="H1804" t="str">
        <f>_xlfn.XLOOKUP(Flights[[#This Row],[Destination]], Airports!$A$2:$A$78, Airports!$D$2:$D$78)</f>
        <v>Dallas</v>
      </c>
      <c r="I1804" t="str" cm="1">
        <f t="array" ref="I1804">_xlfn.XLOOKUP(Flights[[#This Row],[Destination]],_xlfn._TRO_TRAILING( Airports!A:A),_xlfn._TRO_TRAILING( Airports!E:E), "Not found")</f>
        <v>TX</v>
      </c>
      <c r="J1804" s="1">
        <v>0.4548611111111111</v>
      </c>
      <c r="K1804" s="22">
        <f>HOUR(Flights[[#This Row],[Scheduled Departure]])</f>
        <v>10</v>
      </c>
      <c r="L1804" s="1">
        <v>0.45208333333333334</v>
      </c>
      <c r="M1804">
        <f>(L1804-J1804)*24*60</f>
        <v>-3.9999999999999858</v>
      </c>
      <c r="N1804" s="16">
        <f>Flights[[#This Row],[Length (min)]]/60</f>
        <v>3.05</v>
      </c>
      <c r="O1804">
        <v>183</v>
      </c>
      <c r="P1804">
        <v>1246</v>
      </c>
      <c r="Q1804" s="18">
        <f>IFERROR(Flights[[#This Row],[Distance]]/Flights[[#This Row],[Length (hr)]], "")</f>
        <v>408.52459016393448</v>
      </c>
      <c r="R1804" s="1">
        <v>0.65972222222222221</v>
      </c>
      <c r="S1804" s="1" t="str">
        <f>IF(Flights[[#This Row],[Length (hr)]]&lt;2, "No meal", IF(Flights[[#This Row],[Length (hr)]]&lt;3.5, "Light meal", "Full meal"))</f>
        <v>Light meal</v>
      </c>
      <c r="T1804" s="1" t="str">
        <f>IF(AND(Flights[[#This Row],[Airline]]="US Airways", Flights[[#This Row],[Meal]]="Full Meal"), "Yes", "No")</f>
        <v>No</v>
      </c>
      <c r="U1804" s="1">
        <v>0.66249999999999998</v>
      </c>
      <c r="V1804">
        <v>4</v>
      </c>
      <c r="W1804" s="1" t="str">
        <f>IF(Flights[[#This Row],[Arrival Delay]] = "", "Cancelled", IF(Flights[[#This Row],[Arrival Delay]]&gt;15, "Delayed", "On time"))</f>
        <v>On time</v>
      </c>
      <c r="X1804" t="str">
        <f>IF(Flights[[#This Row],[Status]]&lt;&gt;"Delayed","", IF(Flights[[#This Row],[Arrival Delay]]&gt;120, "Severe", IF(Flights[[#This Row],[Arrival Delay]]&gt;60, "Major", "Moderate")))</f>
        <v/>
      </c>
      <c r="Y1804" t="b">
        <v>0</v>
      </c>
      <c r="AA1804" t="str">
        <f>IF(OR(AND(Flights[[#This Row],[Status]]="Cancelled", Flights[[#This Row],[Cancellation Reason]]="Airline/Carrier"), Flights[[#This Row],[Delay Type]]="Severe"), "Yes", "No")</f>
        <v>No</v>
      </c>
    </row>
    <row r="1805" spans="1:27" x14ac:dyDescent="0.3">
      <c r="A1805" s="3">
        <v>42143</v>
      </c>
      <c r="B1805" s="22">
        <f>WEEKNUM(Flights[[#This Row],[Date]], 1)</f>
        <v>21</v>
      </c>
      <c r="C1805" s="22">
        <f>WEEKDAY(Flights[[#This Row],[Date]],1)</f>
        <v>3</v>
      </c>
      <c r="D1805" t="s">
        <v>766</v>
      </c>
      <c r="E1805" t="s">
        <v>1994</v>
      </c>
      <c r="F1805" t="s">
        <v>0</v>
      </c>
      <c r="G1805" t="s">
        <v>343</v>
      </c>
      <c r="H1805" t="str">
        <f>_xlfn.XLOOKUP(Flights[[#This Row],[Destination]], Airports!$A$2:$A$78, Airports!$D$2:$D$78)</f>
        <v>San Luis Obispo</v>
      </c>
      <c r="I1805" t="str" cm="1">
        <f t="array" ref="I1805">_xlfn.XLOOKUP(Flights[[#This Row],[Destination]],_xlfn._TRO_TRAILING( Airports!A:A),_xlfn._TRO_TRAILING( Airports!E:E), "Not found")</f>
        <v>CA</v>
      </c>
      <c r="J1805" s="1">
        <v>0.55000000000000004</v>
      </c>
      <c r="K1805" s="22">
        <f>HOUR(Flights[[#This Row],[Scheduled Departure]])</f>
        <v>13</v>
      </c>
      <c r="L1805" s="1">
        <v>0.54097222222222219</v>
      </c>
      <c r="M1805">
        <f>(L1805-J1805)*24*60</f>
        <v>-13.000000000000114</v>
      </c>
      <c r="N1805" s="16">
        <f>Flights[[#This Row],[Length (min)]]/60</f>
        <v>1.05</v>
      </c>
      <c r="O1805">
        <v>63</v>
      </c>
      <c r="P1805">
        <v>156</v>
      </c>
      <c r="Q1805" s="18">
        <f>IFERROR(Flights[[#This Row],[Distance]]/Flights[[#This Row],[Length (hr)]], "")</f>
        <v>148.57142857142856</v>
      </c>
      <c r="R1805" s="1">
        <v>0.59166666666666667</v>
      </c>
      <c r="S1805" s="1" t="str">
        <f>IF(Flights[[#This Row],[Length (hr)]]&lt;2, "No meal", IF(Flights[[#This Row],[Length (hr)]]&lt;3.5, "Light meal", "Full meal"))</f>
        <v>No meal</v>
      </c>
      <c r="T1805" s="1" t="str">
        <f>IF(AND(Flights[[#This Row],[Airline]]="US Airways", Flights[[#This Row],[Meal]]="Full Meal"), "Yes", "No")</f>
        <v>No</v>
      </c>
      <c r="U1805" s="1">
        <v>0.58472222222222225</v>
      </c>
      <c r="V1805">
        <v>-10</v>
      </c>
      <c r="W1805" s="1" t="str">
        <f>IF(Flights[[#This Row],[Arrival Delay]] = "", "Cancelled", IF(Flights[[#This Row],[Arrival Delay]]&gt;15, "Delayed", "On time"))</f>
        <v>On time</v>
      </c>
      <c r="X1805" t="str">
        <f>IF(Flights[[#This Row],[Status]]&lt;&gt;"Delayed","", IF(Flights[[#This Row],[Arrival Delay]]&gt;120, "Severe", IF(Flights[[#This Row],[Arrival Delay]]&gt;60, "Major", "Moderate")))</f>
        <v/>
      </c>
      <c r="Y1805" t="b">
        <v>0</v>
      </c>
      <c r="AA1805" t="str">
        <f>IF(OR(AND(Flights[[#This Row],[Status]]="Cancelled", Flights[[#This Row],[Cancellation Reason]]="Airline/Carrier"), Flights[[#This Row],[Delay Type]]="Severe"), "Yes", "No")</f>
        <v>No</v>
      </c>
    </row>
    <row r="1806" spans="1:27" x14ac:dyDescent="0.3">
      <c r="A1806" s="3">
        <v>42143</v>
      </c>
      <c r="B1806" s="22">
        <f>WEEKNUM(Flights[[#This Row],[Date]], 1)</f>
        <v>21</v>
      </c>
      <c r="C1806" s="22">
        <f>WEEKDAY(Flights[[#This Row],[Date]],1)</f>
        <v>3</v>
      </c>
      <c r="D1806" t="s">
        <v>1311</v>
      </c>
      <c r="E1806" t="s">
        <v>1995</v>
      </c>
      <c r="F1806" t="s">
        <v>0</v>
      </c>
      <c r="G1806" t="s">
        <v>273</v>
      </c>
      <c r="H1806" t="str">
        <f>_xlfn.XLOOKUP(Flights[[#This Row],[Destination]], Airports!$A$2:$A$78, Airports!$D$2:$D$78)</f>
        <v>Denver</v>
      </c>
      <c r="I1806" t="str" cm="1">
        <f t="array" ref="I1806">_xlfn.XLOOKUP(Flights[[#This Row],[Destination]],_xlfn._TRO_TRAILING( Airports!A:A),_xlfn._TRO_TRAILING( Airports!E:E), "Not found")</f>
        <v>CO</v>
      </c>
      <c r="J1806" s="1">
        <v>0.58333333333333337</v>
      </c>
      <c r="K1806" s="22">
        <f>HOUR(Flights[[#This Row],[Scheduled Departure]])</f>
        <v>14</v>
      </c>
      <c r="L1806" s="1">
        <v>0.61458333333333337</v>
      </c>
      <c r="M1806">
        <f>(L1806-J1806)*24*60</f>
        <v>45</v>
      </c>
      <c r="N1806" s="16">
        <f>Flights[[#This Row],[Length (min)]]/60</f>
        <v>2</v>
      </c>
      <c r="O1806">
        <v>120</v>
      </c>
      <c r="P1806">
        <v>862</v>
      </c>
      <c r="Q1806" s="18">
        <f>IFERROR(Flights[[#This Row],[Distance]]/Flights[[#This Row],[Length (hr)]], "")</f>
        <v>431</v>
      </c>
      <c r="R1806" s="1">
        <v>0.71875</v>
      </c>
      <c r="S1806" s="1" t="str">
        <f>IF(Flights[[#This Row],[Length (hr)]]&lt;2, "No meal", IF(Flights[[#This Row],[Length (hr)]]&lt;3.5, "Light meal", "Full meal"))</f>
        <v>Light meal</v>
      </c>
      <c r="T1806" s="1" t="str">
        <f>IF(AND(Flights[[#This Row],[Airline]]="US Airways", Flights[[#This Row],[Meal]]="Full Meal"), "Yes", "No")</f>
        <v>No</v>
      </c>
      <c r="U1806" s="1">
        <v>0.73958333333333337</v>
      </c>
      <c r="V1806">
        <v>30</v>
      </c>
      <c r="W1806" s="1" t="str">
        <f>IF(Flights[[#This Row],[Arrival Delay]] = "", "Cancelled", IF(Flights[[#This Row],[Arrival Delay]]&gt;15, "Delayed", "On time"))</f>
        <v>Delayed</v>
      </c>
      <c r="X1806" t="str">
        <f>IF(Flights[[#This Row],[Status]]&lt;&gt;"Delayed","", IF(Flights[[#This Row],[Arrival Delay]]&gt;120, "Severe", IF(Flights[[#This Row],[Arrival Delay]]&gt;60, "Major", "Moderate")))</f>
        <v>Moderate</v>
      </c>
      <c r="Y1806" t="b">
        <v>0</v>
      </c>
      <c r="AA1806" t="str">
        <f>IF(OR(AND(Flights[[#This Row],[Status]]="Cancelled", Flights[[#This Row],[Cancellation Reason]]="Airline/Carrier"), Flights[[#This Row],[Delay Type]]="Severe"), "Yes", "No")</f>
        <v>No</v>
      </c>
    </row>
    <row r="1807" spans="1:27" x14ac:dyDescent="0.3">
      <c r="A1807" s="3">
        <v>42143</v>
      </c>
      <c r="B1807" s="22">
        <f>WEEKNUM(Flights[[#This Row],[Date]], 1)</f>
        <v>21</v>
      </c>
      <c r="C1807" s="22">
        <f>WEEKDAY(Flights[[#This Row],[Date]],1)</f>
        <v>3</v>
      </c>
      <c r="D1807" t="s">
        <v>562</v>
      </c>
      <c r="E1807" t="s">
        <v>1989</v>
      </c>
      <c r="F1807" t="s">
        <v>0</v>
      </c>
      <c r="G1807" t="s">
        <v>12</v>
      </c>
      <c r="H1807" t="str">
        <f>_xlfn.XLOOKUP(Flights[[#This Row],[Destination]], Airports!$A$2:$A$78, Airports!$D$2:$D$78)</f>
        <v>New York</v>
      </c>
      <c r="I1807" t="str" cm="1">
        <f t="array" ref="I1807">_xlfn.XLOOKUP(Flights[[#This Row],[Destination]],_xlfn._TRO_TRAILING( Airports!A:A),_xlfn._TRO_TRAILING( Airports!E:E), "Not found")</f>
        <v>NY</v>
      </c>
      <c r="J1807" s="1">
        <v>0.66666666666666663</v>
      </c>
      <c r="K1807" s="22">
        <f>HOUR(Flights[[#This Row],[Scheduled Departure]])</f>
        <v>16</v>
      </c>
      <c r="L1807" s="1">
        <v>0.66874999999999996</v>
      </c>
      <c r="M1807">
        <f>(L1807-J1807)*24*60</f>
        <v>2.9999999999999893</v>
      </c>
      <c r="N1807" s="16">
        <f>Flights[[#This Row],[Length (min)]]/60</f>
        <v>4.9000000000000004</v>
      </c>
      <c r="O1807">
        <v>294</v>
      </c>
      <c r="P1807">
        <v>2475</v>
      </c>
      <c r="Q1807" s="18">
        <f>IFERROR(Flights[[#This Row],[Distance]]/Flights[[#This Row],[Length (hr)]], "")</f>
        <v>505.10204081632651</v>
      </c>
      <c r="R1807" s="1">
        <v>2.0833333333333332E-2</v>
      </c>
      <c r="S1807" s="1" t="str">
        <f>IF(Flights[[#This Row],[Length (hr)]]&lt;2, "No meal", IF(Flights[[#This Row],[Length (hr)]]&lt;3.5, "Light meal", "Full meal"))</f>
        <v>Full meal</v>
      </c>
      <c r="T1807" s="1" t="str">
        <f>IF(AND(Flights[[#This Row],[Airline]]="US Airways", Flights[[#This Row],[Meal]]="Full Meal"), "Yes", "No")</f>
        <v>No</v>
      </c>
      <c r="U1807" s="1">
        <v>0.99791666666666667</v>
      </c>
      <c r="V1807">
        <v>-33</v>
      </c>
      <c r="W1807" s="1" t="str">
        <f>IF(Flights[[#This Row],[Arrival Delay]] = "", "Cancelled", IF(Flights[[#This Row],[Arrival Delay]]&gt;15, "Delayed", "On time"))</f>
        <v>On time</v>
      </c>
      <c r="X1807" t="str">
        <f>IF(Flights[[#This Row],[Status]]&lt;&gt;"Delayed","", IF(Flights[[#This Row],[Arrival Delay]]&gt;120, "Severe", IF(Flights[[#This Row],[Arrival Delay]]&gt;60, "Major", "Moderate")))</f>
        <v/>
      </c>
      <c r="Y1807" t="b">
        <v>0</v>
      </c>
      <c r="AA1807" t="str">
        <f>IF(OR(AND(Flights[[#This Row],[Status]]="Cancelled", Flights[[#This Row],[Cancellation Reason]]="Airline/Carrier"), Flights[[#This Row],[Delay Type]]="Severe"), "Yes", "No")</f>
        <v>No</v>
      </c>
    </row>
    <row r="1808" spans="1:27" x14ac:dyDescent="0.3">
      <c r="A1808" s="3">
        <v>42143</v>
      </c>
      <c r="B1808" s="22">
        <f>WEEKNUM(Flights[[#This Row],[Date]], 1)</f>
        <v>21</v>
      </c>
      <c r="C1808" s="22">
        <f>WEEKDAY(Flights[[#This Row],[Date]],1)</f>
        <v>3</v>
      </c>
      <c r="D1808" t="s">
        <v>1015</v>
      </c>
      <c r="E1808" t="s">
        <v>1994</v>
      </c>
      <c r="F1808" t="s">
        <v>0</v>
      </c>
      <c r="G1808" t="s">
        <v>313</v>
      </c>
      <c r="H1808" t="str">
        <f>_xlfn.XLOOKUP(Flights[[#This Row],[Destination]], Airports!$A$2:$A$78, Airports!$D$2:$D$78)</f>
        <v>Monterey</v>
      </c>
      <c r="I1808" t="str" cm="1">
        <f t="array" ref="I1808">_xlfn.XLOOKUP(Flights[[#This Row],[Destination]],_xlfn._TRO_TRAILING( Airports!A:A),_xlfn._TRO_TRAILING( Airports!E:E), "Not found")</f>
        <v>CA</v>
      </c>
      <c r="J1808" s="1">
        <v>0.6875</v>
      </c>
      <c r="K1808" s="22">
        <f>HOUR(Flights[[#This Row],[Scheduled Departure]])</f>
        <v>16</v>
      </c>
      <c r="L1808" s="1">
        <v>0.68472222222222223</v>
      </c>
      <c r="M1808">
        <f>(L1808-J1808)*24*60</f>
        <v>-3.9999999999999858</v>
      </c>
      <c r="N1808" s="16">
        <f>Flights[[#This Row],[Length (min)]]/60</f>
        <v>1.1000000000000001</v>
      </c>
      <c r="O1808">
        <v>66</v>
      </c>
      <c r="P1808">
        <v>266</v>
      </c>
      <c r="Q1808" s="18">
        <f>IFERROR(Flights[[#This Row],[Distance]]/Flights[[#This Row],[Length (hr)]], "")</f>
        <v>241.81818181818178</v>
      </c>
      <c r="R1808" s="1">
        <v>0.73958333333333337</v>
      </c>
      <c r="S1808" s="1" t="str">
        <f>IF(Flights[[#This Row],[Length (hr)]]&lt;2, "No meal", IF(Flights[[#This Row],[Length (hr)]]&lt;3.5, "Light meal", "Full meal"))</f>
        <v>No meal</v>
      </c>
      <c r="T1808" s="1" t="str">
        <f>IF(AND(Flights[[#This Row],[Airline]]="US Airways", Flights[[#This Row],[Meal]]="Full Meal"), "Yes", "No")</f>
        <v>No</v>
      </c>
      <c r="U1808" s="1">
        <v>0.73055555555555551</v>
      </c>
      <c r="V1808">
        <v>-13</v>
      </c>
      <c r="W1808" s="1" t="str">
        <f>IF(Flights[[#This Row],[Arrival Delay]] = "", "Cancelled", IF(Flights[[#This Row],[Arrival Delay]]&gt;15, "Delayed", "On time"))</f>
        <v>On time</v>
      </c>
      <c r="X1808" t="str">
        <f>IF(Flights[[#This Row],[Status]]&lt;&gt;"Delayed","", IF(Flights[[#This Row],[Arrival Delay]]&gt;120, "Severe", IF(Flights[[#This Row],[Arrival Delay]]&gt;60, "Major", "Moderate")))</f>
        <v/>
      </c>
      <c r="Y1808" t="b">
        <v>0</v>
      </c>
      <c r="AA1808" t="str">
        <f>IF(OR(AND(Flights[[#This Row],[Status]]="Cancelled", Flights[[#This Row],[Cancellation Reason]]="Airline/Carrier"), Flights[[#This Row],[Delay Type]]="Severe"), "Yes", "No")</f>
        <v>No</v>
      </c>
    </row>
    <row r="1809" spans="1:27" x14ac:dyDescent="0.3">
      <c r="A1809" s="3">
        <v>42143</v>
      </c>
      <c r="B1809" s="22">
        <f>WEEKNUM(Flights[[#This Row],[Date]], 1)</f>
        <v>21</v>
      </c>
      <c r="C1809" s="22">
        <f>WEEKDAY(Flights[[#This Row],[Date]],1)</f>
        <v>3</v>
      </c>
      <c r="D1809" t="s">
        <v>1066</v>
      </c>
      <c r="E1809" t="s">
        <v>1994</v>
      </c>
      <c r="F1809" t="s">
        <v>0</v>
      </c>
      <c r="G1809" t="s">
        <v>351</v>
      </c>
      <c r="H1809" t="str">
        <f>_xlfn.XLOOKUP(Flights[[#This Row],[Destination]], Airports!$A$2:$A$78, Airports!$D$2:$D$78)</f>
        <v>Sacramento</v>
      </c>
      <c r="I1809" t="str" cm="1">
        <f t="array" ref="I1809">_xlfn.XLOOKUP(Flights[[#This Row],[Destination]],_xlfn._TRO_TRAILING( Airports!A:A),_xlfn._TRO_TRAILING( Airports!E:E), "Not found")</f>
        <v>CA</v>
      </c>
      <c r="J1809" s="1">
        <v>0.70208333333333328</v>
      </c>
      <c r="K1809" s="22">
        <f>HOUR(Flights[[#This Row],[Scheduled Departure]])</f>
        <v>16</v>
      </c>
      <c r="L1809" s="1">
        <v>0.69791666666666663</v>
      </c>
      <c r="M1809">
        <f>(L1809-J1809)*24*60</f>
        <v>-5.9999999999999787</v>
      </c>
      <c r="N1809" s="16">
        <f>Flights[[#This Row],[Length (min)]]/60</f>
        <v>1.25</v>
      </c>
      <c r="O1809">
        <v>75</v>
      </c>
      <c r="P1809">
        <v>373</v>
      </c>
      <c r="Q1809" s="18">
        <f>IFERROR(Flights[[#This Row],[Distance]]/Flights[[#This Row],[Length (hr)]], "")</f>
        <v>298.39999999999998</v>
      </c>
      <c r="R1809" s="1">
        <v>0.76041666666666663</v>
      </c>
      <c r="S1809" s="1" t="str">
        <f>IF(Flights[[#This Row],[Length (hr)]]&lt;2, "No meal", IF(Flights[[#This Row],[Length (hr)]]&lt;3.5, "Light meal", "Full meal"))</f>
        <v>No meal</v>
      </c>
      <c r="T1809" s="1" t="str">
        <f>IF(AND(Flights[[#This Row],[Airline]]="US Airways", Flights[[#This Row],[Meal]]="Full Meal"), "Yes", "No")</f>
        <v>No</v>
      </c>
      <c r="U1809" s="1">
        <v>0.75</v>
      </c>
      <c r="V1809">
        <v>-15</v>
      </c>
      <c r="W1809" s="1" t="str">
        <f>IF(Flights[[#This Row],[Arrival Delay]] = "", "Cancelled", IF(Flights[[#This Row],[Arrival Delay]]&gt;15, "Delayed", "On time"))</f>
        <v>On time</v>
      </c>
      <c r="X1809" t="str">
        <f>IF(Flights[[#This Row],[Status]]&lt;&gt;"Delayed","", IF(Flights[[#This Row],[Arrival Delay]]&gt;120, "Severe", IF(Flights[[#This Row],[Arrival Delay]]&gt;60, "Major", "Moderate")))</f>
        <v/>
      </c>
      <c r="Y1809" t="b">
        <v>0</v>
      </c>
      <c r="AA1809" t="str">
        <f>IF(OR(AND(Flights[[#This Row],[Status]]="Cancelled", Flights[[#This Row],[Cancellation Reason]]="Airline/Carrier"), Flights[[#This Row],[Delay Type]]="Severe"), "Yes", "No")</f>
        <v>No</v>
      </c>
    </row>
    <row r="1810" spans="1:27" x14ac:dyDescent="0.3">
      <c r="A1810" s="3">
        <v>42143</v>
      </c>
      <c r="B1810" s="22">
        <f>WEEKNUM(Flights[[#This Row],[Date]], 1)</f>
        <v>21</v>
      </c>
      <c r="C1810" s="22">
        <f>WEEKDAY(Flights[[#This Row],[Date]],1)</f>
        <v>3</v>
      </c>
      <c r="D1810" t="s">
        <v>1325</v>
      </c>
      <c r="E1810" t="s">
        <v>1995</v>
      </c>
      <c r="F1810" t="s">
        <v>0</v>
      </c>
      <c r="G1810" t="s">
        <v>15</v>
      </c>
      <c r="H1810" t="str">
        <f>_xlfn.XLOOKUP(Flights[[#This Row],[Destination]], Airports!$A$2:$A$78, Airports!$D$2:$D$78)</f>
        <v>Las Vegas</v>
      </c>
      <c r="I1810" t="str" cm="1">
        <f t="array" ref="I1810">_xlfn.XLOOKUP(Flights[[#This Row],[Destination]],_xlfn._TRO_TRAILING( Airports!A:A),_xlfn._TRO_TRAILING( Airports!E:E), "Not found")</f>
        <v>NV</v>
      </c>
      <c r="J1810" s="1">
        <v>0.76041666666666663</v>
      </c>
      <c r="K1810" s="22">
        <f>HOUR(Flights[[#This Row],[Scheduled Departure]])</f>
        <v>18</v>
      </c>
      <c r="L1810" s="1">
        <v>0.76041666666666663</v>
      </c>
      <c r="M1810">
        <f>(L1810-J1810)*24*60</f>
        <v>0</v>
      </c>
      <c r="N1810" s="16">
        <f>Flights[[#This Row],[Length (min)]]/60</f>
        <v>1</v>
      </c>
      <c r="O1810">
        <v>60</v>
      </c>
      <c r="P1810">
        <v>236</v>
      </c>
      <c r="Q1810" s="18">
        <f>IFERROR(Flights[[#This Row],[Distance]]/Flights[[#This Row],[Length (hr)]], "")</f>
        <v>236</v>
      </c>
      <c r="R1810" s="1">
        <v>0.79861111111111116</v>
      </c>
      <c r="S1810" s="1" t="str">
        <f>IF(Flights[[#This Row],[Length (hr)]]&lt;2, "No meal", IF(Flights[[#This Row],[Length (hr)]]&lt;3.5, "Light meal", "Full meal"))</f>
        <v>No meal</v>
      </c>
      <c r="T1810" s="1" t="str">
        <f>IF(AND(Flights[[#This Row],[Airline]]="US Airways", Flights[[#This Row],[Meal]]="Full Meal"), "Yes", "No")</f>
        <v>No</v>
      </c>
      <c r="U1810" s="1">
        <v>0.80208333333333337</v>
      </c>
      <c r="V1810">
        <v>5</v>
      </c>
      <c r="W1810" s="1" t="str">
        <f>IF(Flights[[#This Row],[Arrival Delay]] = "", "Cancelled", IF(Flights[[#This Row],[Arrival Delay]]&gt;15, "Delayed", "On time"))</f>
        <v>On time</v>
      </c>
      <c r="X1810" t="str">
        <f>IF(Flights[[#This Row],[Status]]&lt;&gt;"Delayed","", IF(Flights[[#This Row],[Arrival Delay]]&gt;120, "Severe", IF(Flights[[#This Row],[Arrival Delay]]&gt;60, "Major", "Moderate")))</f>
        <v/>
      </c>
      <c r="Y1810" t="b">
        <v>0</v>
      </c>
      <c r="AA1810" t="str">
        <f>IF(OR(AND(Flights[[#This Row],[Status]]="Cancelled", Flights[[#This Row],[Cancellation Reason]]="Airline/Carrier"), Flights[[#This Row],[Delay Type]]="Severe"), "Yes", "No")</f>
        <v>No</v>
      </c>
    </row>
    <row r="1811" spans="1:27" x14ac:dyDescent="0.3">
      <c r="A1811" s="3">
        <v>42143</v>
      </c>
      <c r="B1811" s="22">
        <f>WEEKNUM(Flights[[#This Row],[Date]], 1)</f>
        <v>21</v>
      </c>
      <c r="C1811" s="22">
        <f>WEEKDAY(Flights[[#This Row],[Date]],1)</f>
        <v>3</v>
      </c>
      <c r="D1811" t="s">
        <v>1335</v>
      </c>
      <c r="E1811" t="s">
        <v>1995</v>
      </c>
      <c r="F1811" t="s">
        <v>0</v>
      </c>
      <c r="G1811" t="s">
        <v>290</v>
      </c>
      <c r="H1811" t="str">
        <f>_xlfn.XLOOKUP(Flights[[#This Row],[Destination]], Airports!$A$2:$A$78, Airports!$D$2:$D$78)</f>
        <v>Houston</v>
      </c>
      <c r="I1811" t="str" cm="1">
        <f t="array" ref="I1811">_xlfn.XLOOKUP(Flights[[#This Row],[Destination]],_xlfn._TRO_TRAILING( Airports!A:A),_xlfn._TRO_TRAILING( Airports!E:E), "Not found")</f>
        <v>TX</v>
      </c>
      <c r="J1811" s="1">
        <v>0.81597222222222221</v>
      </c>
      <c r="K1811" s="22">
        <f>HOUR(Flights[[#This Row],[Scheduled Departure]])</f>
        <v>19</v>
      </c>
      <c r="L1811" s="1">
        <v>0.82222222222222219</v>
      </c>
      <c r="M1811">
        <f>(L1811-J1811)*24*60</f>
        <v>8.999999999999968</v>
      </c>
      <c r="N1811" s="16">
        <f>Flights[[#This Row],[Length (min)]]/60</f>
        <v>2.8166666666666669</v>
      </c>
      <c r="O1811">
        <v>169</v>
      </c>
      <c r="P1811">
        <v>1390</v>
      </c>
      <c r="Q1811" s="18">
        <f>IFERROR(Flights[[#This Row],[Distance]]/Flights[[#This Row],[Length (hr)]], "")</f>
        <v>493.49112426035498</v>
      </c>
      <c r="R1811" s="1">
        <v>2.7777777777777776E-2</v>
      </c>
      <c r="S1811" s="1" t="str">
        <f>IF(Flights[[#This Row],[Length (hr)]]&lt;2, "No meal", IF(Flights[[#This Row],[Length (hr)]]&lt;3.5, "Light meal", "Full meal"))</f>
        <v>Light meal</v>
      </c>
      <c r="T1811" s="1" t="str">
        <f>IF(AND(Flights[[#This Row],[Airline]]="US Airways", Flights[[#This Row],[Meal]]="Full Meal"), "Yes", "No")</f>
        <v>No</v>
      </c>
      <c r="U1811" s="1">
        <v>2.2916666666666665E-2</v>
      </c>
      <c r="V1811">
        <v>-7</v>
      </c>
      <c r="W1811" s="1" t="str">
        <f>IF(Flights[[#This Row],[Arrival Delay]] = "", "Cancelled", IF(Flights[[#This Row],[Arrival Delay]]&gt;15, "Delayed", "On time"))</f>
        <v>On time</v>
      </c>
      <c r="X1811" t="str">
        <f>IF(Flights[[#This Row],[Status]]&lt;&gt;"Delayed","", IF(Flights[[#This Row],[Arrival Delay]]&gt;120, "Severe", IF(Flights[[#This Row],[Arrival Delay]]&gt;60, "Major", "Moderate")))</f>
        <v/>
      </c>
      <c r="Y1811" t="b">
        <v>0</v>
      </c>
      <c r="AA1811" t="str">
        <f>IF(OR(AND(Flights[[#This Row],[Status]]="Cancelled", Flights[[#This Row],[Cancellation Reason]]="Airline/Carrier"), Flights[[#This Row],[Delay Type]]="Severe"), "Yes", "No")</f>
        <v>No</v>
      </c>
    </row>
    <row r="1812" spans="1:27" x14ac:dyDescent="0.3">
      <c r="A1812" s="3">
        <v>42143</v>
      </c>
      <c r="B1812" s="22">
        <f>WEEKNUM(Flights[[#This Row],[Date]], 1)</f>
        <v>21</v>
      </c>
      <c r="C1812" s="22">
        <f>WEEKDAY(Flights[[#This Row],[Date]],1)</f>
        <v>3</v>
      </c>
      <c r="D1812" t="s">
        <v>1343</v>
      </c>
      <c r="E1812" t="s">
        <v>1995</v>
      </c>
      <c r="F1812" t="s">
        <v>0</v>
      </c>
      <c r="G1812" t="s">
        <v>246</v>
      </c>
      <c r="H1812" t="str">
        <f>_xlfn.XLOOKUP(Flights[[#This Row],[Destination]], Airports!$A$2:$A$78, Airports!$D$2:$D$78)</f>
        <v>Albuquerque</v>
      </c>
      <c r="I1812" t="str" cm="1">
        <f t="array" ref="I1812">_xlfn.XLOOKUP(Flights[[#This Row],[Destination]],_xlfn._TRO_TRAILING( Airports!A:A),_xlfn._TRO_TRAILING( Airports!E:E), "Not found")</f>
        <v>NM</v>
      </c>
      <c r="J1812" s="1">
        <v>0.91666666666666663</v>
      </c>
      <c r="K1812" s="22">
        <f>HOUR(Flights[[#This Row],[Scheduled Departure]])</f>
        <v>22</v>
      </c>
      <c r="L1812" s="1">
        <v>0.95972222222222225</v>
      </c>
      <c r="M1812">
        <f>(L1812-J1812)*24*60</f>
        <v>62.000000000000099</v>
      </c>
      <c r="N1812" s="16">
        <f>Flights[[#This Row],[Length (min)]]/60</f>
        <v>1.4833333333333334</v>
      </c>
      <c r="O1812">
        <v>89</v>
      </c>
      <c r="P1812">
        <v>677</v>
      </c>
      <c r="Q1812" s="18">
        <f>IFERROR(Flights[[#This Row],[Distance]]/Flights[[#This Row],[Length (hr)]], "")</f>
        <v>456.40449438202245</v>
      </c>
      <c r="R1812" s="1">
        <v>3.125E-2</v>
      </c>
      <c r="S1812" s="1" t="str">
        <f>IF(Flights[[#This Row],[Length (hr)]]&lt;2, "No meal", IF(Flights[[#This Row],[Length (hr)]]&lt;3.5, "Light meal", "Full meal"))</f>
        <v>No meal</v>
      </c>
      <c r="T1812" s="1" t="str">
        <f>IF(AND(Flights[[#This Row],[Airline]]="US Airways", Flights[[#This Row],[Meal]]="Full Meal"), "Yes", "No")</f>
        <v>No</v>
      </c>
      <c r="U1812" s="1">
        <v>6.3194444444444442E-2</v>
      </c>
      <c r="V1812">
        <v>46</v>
      </c>
      <c r="W1812" s="1" t="str">
        <f>IF(Flights[[#This Row],[Arrival Delay]] = "", "Cancelled", IF(Flights[[#This Row],[Arrival Delay]]&gt;15, "Delayed", "On time"))</f>
        <v>Delayed</v>
      </c>
      <c r="X1812" t="str">
        <f>IF(Flights[[#This Row],[Status]]&lt;&gt;"Delayed","", IF(Flights[[#This Row],[Arrival Delay]]&gt;120, "Severe", IF(Flights[[#This Row],[Arrival Delay]]&gt;60, "Major", "Moderate")))</f>
        <v>Moderate</v>
      </c>
      <c r="Y1812" t="b">
        <v>0</v>
      </c>
      <c r="AA1812" t="str">
        <f>IF(OR(AND(Flights[[#This Row],[Status]]="Cancelled", Flights[[#This Row],[Cancellation Reason]]="Airline/Carrier"), Flights[[#This Row],[Delay Type]]="Severe"), "Yes", "No")</f>
        <v>No</v>
      </c>
    </row>
    <row r="1813" spans="1:27" x14ac:dyDescent="0.3">
      <c r="A1813" s="3">
        <v>42143</v>
      </c>
      <c r="B1813" s="22">
        <f>WEEKNUM(Flights[[#This Row],[Date]], 1)</f>
        <v>21</v>
      </c>
      <c r="C1813" s="22">
        <f>WEEKDAY(Flights[[#This Row],[Date]],1)</f>
        <v>3</v>
      </c>
      <c r="D1813" t="s">
        <v>490</v>
      </c>
      <c r="E1813" t="s">
        <v>1990</v>
      </c>
      <c r="F1813" t="s">
        <v>0</v>
      </c>
      <c r="G1813" t="s">
        <v>281</v>
      </c>
      <c r="H1813" t="str">
        <f>_xlfn.XLOOKUP(Flights[[#This Row],[Destination]], Airports!$A$2:$A$78, Airports!$D$2:$D$78)</f>
        <v>Newark</v>
      </c>
      <c r="I1813" t="str" cm="1">
        <f t="array" ref="I1813">_xlfn.XLOOKUP(Flights[[#This Row],[Destination]],_xlfn._TRO_TRAILING( Airports!A:A),_xlfn._TRO_TRAILING( Airports!E:E), "Not found")</f>
        <v>NJ</v>
      </c>
      <c r="J1813" s="1">
        <v>0.94791666666666663</v>
      </c>
      <c r="K1813" s="22">
        <f>HOUR(Flights[[#This Row],[Scheduled Departure]])</f>
        <v>22</v>
      </c>
      <c r="L1813" s="1">
        <v>0.96805555555555556</v>
      </c>
      <c r="M1813">
        <f>(L1813-J1813)*24*60</f>
        <v>29.000000000000057</v>
      </c>
      <c r="N1813" s="16">
        <f>Flights[[#This Row],[Length (min)]]/60</f>
        <v>4.8166666666666664</v>
      </c>
      <c r="O1813">
        <v>289</v>
      </c>
      <c r="P1813">
        <v>2454</v>
      </c>
      <c r="Q1813" s="18">
        <f>IFERROR(Flights[[#This Row],[Distance]]/Flights[[#This Row],[Length (hr)]], "")</f>
        <v>509.48096885813152</v>
      </c>
      <c r="R1813" s="1">
        <v>0.29652777777777778</v>
      </c>
      <c r="S1813" s="1" t="str">
        <f>IF(Flights[[#This Row],[Length (hr)]]&lt;2, "No meal", IF(Flights[[#This Row],[Length (hr)]]&lt;3.5, "Light meal", "Full meal"))</f>
        <v>Full meal</v>
      </c>
      <c r="T1813" s="1" t="str">
        <f>IF(AND(Flights[[#This Row],[Airline]]="US Airways", Flights[[#This Row],[Meal]]="Full Meal"), "Yes", "No")</f>
        <v>No</v>
      </c>
      <c r="U1813" s="1">
        <v>0.29375000000000001</v>
      </c>
      <c r="V1813">
        <v>-4</v>
      </c>
      <c r="W1813" s="1" t="str">
        <f>IF(Flights[[#This Row],[Arrival Delay]] = "", "Cancelled", IF(Flights[[#This Row],[Arrival Delay]]&gt;15, "Delayed", "On time"))</f>
        <v>On time</v>
      </c>
      <c r="X1813" t="str">
        <f>IF(Flights[[#This Row],[Status]]&lt;&gt;"Delayed","", IF(Flights[[#This Row],[Arrival Delay]]&gt;120, "Severe", IF(Flights[[#This Row],[Arrival Delay]]&gt;60, "Major", "Moderate")))</f>
        <v/>
      </c>
      <c r="Y1813" t="b">
        <v>0</v>
      </c>
      <c r="AA1813" t="str">
        <f>IF(OR(AND(Flights[[#This Row],[Status]]="Cancelled", Flights[[#This Row],[Cancellation Reason]]="Airline/Carrier"), Flights[[#This Row],[Delay Type]]="Severe"), "Yes", "No")</f>
        <v>No</v>
      </c>
    </row>
    <row r="1814" spans="1:27" x14ac:dyDescent="0.3">
      <c r="A1814" s="3">
        <v>42144</v>
      </c>
      <c r="B1814" s="22">
        <f>WEEKNUM(Flights[[#This Row],[Date]], 1)</f>
        <v>21</v>
      </c>
      <c r="C1814" s="22">
        <f>WEEKDAY(Flights[[#This Row],[Date]],1)</f>
        <v>4</v>
      </c>
      <c r="D1814" t="s">
        <v>560</v>
      </c>
      <c r="E1814" t="s">
        <v>1995</v>
      </c>
      <c r="F1814" t="s">
        <v>0</v>
      </c>
      <c r="G1814" t="s">
        <v>290</v>
      </c>
      <c r="H1814" t="str">
        <f>_xlfn.XLOOKUP(Flights[[#This Row],[Destination]], Airports!$A$2:$A$78, Airports!$D$2:$D$78)</f>
        <v>Houston</v>
      </c>
      <c r="I1814" t="str" cm="1">
        <f t="array" ref="I1814">_xlfn.XLOOKUP(Flights[[#This Row],[Destination]],_xlfn._TRO_TRAILING( Airports!A:A),_xlfn._TRO_TRAILING( Airports!E:E), "Not found")</f>
        <v>TX</v>
      </c>
      <c r="J1814" s="1">
        <v>0.27083333333333331</v>
      </c>
      <c r="K1814" s="22">
        <f>HOUR(Flights[[#This Row],[Scheduled Departure]])</f>
        <v>6</v>
      </c>
      <c r="L1814" s="1">
        <v>0.26944444444444443</v>
      </c>
      <c r="M1814">
        <f>(L1814-J1814)*24*60</f>
        <v>-1.9999999999999929</v>
      </c>
      <c r="N1814" s="16">
        <f>Flights[[#This Row],[Length (min)]]/60</f>
        <v>3.1333333333333333</v>
      </c>
      <c r="O1814">
        <v>188</v>
      </c>
      <c r="P1814">
        <v>1390</v>
      </c>
      <c r="Q1814" s="18">
        <f>IFERROR(Flights[[#This Row],[Distance]]/Flights[[#This Row],[Length (hr)]], "")</f>
        <v>443.61702127659572</v>
      </c>
      <c r="R1814" s="1">
        <v>0.48958333333333331</v>
      </c>
      <c r="S1814" s="1" t="str">
        <f>IF(Flights[[#This Row],[Length (hr)]]&lt;2, "No meal", IF(Flights[[#This Row],[Length (hr)]]&lt;3.5, "Light meal", "Full meal"))</f>
        <v>Light meal</v>
      </c>
      <c r="T1814" s="1" t="str">
        <f>IF(AND(Flights[[#This Row],[Airline]]="US Airways", Flights[[#This Row],[Meal]]="Full Meal"), "Yes", "No")</f>
        <v>No</v>
      </c>
      <c r="U1814" s="1">
        <v>0.48333333333333334</v>
      </c>
      <c r="V1814">
        <v>-9</v>
      </c>
      <c r="W1814" s="1" t="str">
        <f>IF(Flights[[#This Row],[Arrival Delay]] = "", "Cancelled", IF(Flights[[#This Row],[Arrival Delay]]&gt;15, "Delayed", "On time"))</f>
        <v>On time</v>
      </c>
      <c r="X1814" t="str">
        <f>IF(Flights[[#This Row],[Status]]&lt;&gt;"Delayed","", IF(Flights[[#This Row],[Arrival Delay]]&gt;120, "Severe", IF(Flights[[#This Row],[Arrival Delay]]&gt;60, "Major", "Moderate")))</f>
        <v/>
      </c>
      <c r="Y1814" t="b">
        <v>0</v>
      </c>
      <c r="AA1814" t="str">
        <f>IF(OR(AND(Flights[[#This Row],[Status]]="Cancelled", Flights[[#This Row],[Cancellation Reason]]="Airline/Carrier"), Flights[[#This Row],[Delay Type]]="Severe"), "Yes", "No")</f>
        <v>No</v>
      </c>
    </row>
    <row r="1815" spans="1:27" x14ac:dyDescent="0.3">
      <c r="A1815" s="3">
        <v>42144</v>
      </c>
      <c r="B1815" s="22">
        <f>WEEKNUM(Flights[[#This Row],[Date]], 1)</f>
        <v>21</v>
      </c>
      <c r="C1815" s="22">
        <f>WEEKDAY(Flights[[#This Row],[Date]],1)</f>
        <v>4</v>
      </c>
      <c r="D1815" t="s">
        <v>388</v>
      </c>
      <c r="E1815" t="s">
        <v>1989</v>
      </c>
      <c r="F1815" t="s">
        <v>0</v>
      </c>
      <c r="G1815" t="s">
        <v>314</v>
      </c>
      <c r="H1815" t="str">
        <f>_xlfn.XLOOKUP(Flights[[#This Row],[Destination]], Airports!$A$2:$A$78, Airports!$D$2:$D$78)</f>
        <v>Minneapolis</v>
      </c>
      <c r="I1815" t="str" cm="1">
        <f t="array" ref="I1815">_xlfn.XLOOKUP(Flights[[#This Row],[Destination]],_xlfn._TRO_TRAILING( Airports!A:A),_xlfn._TRO_TRAILING( Airports!E:E), "Not found")</f>
        <v>MN</v>
      </c>
      <c r="J1815" s="1">
        <v>0.28125</v>
      </c>
      <c r="K1815" s="22">
        <f>HOUR(Flights[[#This Row],[Scheduled Departure]])</f>
        <v>6</v>
      </c>
      <c r="L1815" s="1">
        <v>0.28194444444444444</v>
      </c>
      <c r="M1815">
        <f>(L1815-J1815)*24*60</f>
        <v>0.99999999999999645</v>
      </c>
      <c r="N1815" s="16">
        <f>Flights[[#This Row],[Length (min)]]/60</f>
        <v>3.4166666666666665</v>
      </c>
      <c r="O1815">
        <v>205</v>
      </c>
      <c r="P1815">
        <v>1535</v>
      </c>
      <c r="Q1815" s="18">
        <f>IFERROR(Flights[[#This Row],[Distance]]/Flights[[#This Row],[Length (hr)]], "")</f>
        <v>449.26829268292687</v>
      </c>
      <c r="R1815" s="1">
        <v>0.51180555555555551</v>
      </c>
      <c r="S1815" s="1" t="str">
        <f>IF(Flights[[#This Row],[Length (hr)]]&lt;2, "No meal", IF(Flights[[#This Row],[Length (hr)]]&lt;3.5, "Light meal", "Full meal"))</f>
        <v>Light meal</v>
      </c>
      <c r="T1815" s="1" t="str">
        <f>IF(AND(Flights[[#This Row],[Airline]]="US Airways", Flights[[#This Row],[Meal]]="Full Meal"), "Yes", "No")</f>
        <v>No</v>
      </c>
      <c r="U1815" s="1">
        <v>0.50763888888888886</v>
      </c>
      <c r="V1815">
        <v>-6</v>
      </c>
      <c r="W1815" s="1" t="str">
        <f>IF(Flights[[#This Row],[Arrival Delay]] = "", "Cancelled", IF(Flights[[#This Row],[Arrival Delay]]&gt;15, "Delayed", "On time"))</f>
        <v>On time</v>
      </c>
      <c r="X1815" t="str">
        <f>IF(Flights[[#This Row],[Status]]&lt;&gt;"Delayed","", IF(Flights[[#This Row],[Arrival Delay]]&gt;120, "Severe", IF(Flights[[#This Row],[Arrival Delay]]&gt;60, "Major", "Moderate")))</f>
        <v/>
      </c>
      <c r="Y1815" t="b">
        <v>0</v>
      </c>
      <c r="AA1815" t="str">
        <f>IF(OR(AND(Flights[[#This Row],[Status]]="Cancelled", Flights[[#This Row],[Cancellation Reason]]="Airline/Carrier"), Flights[[#This Row],[Delay Type]]="Severe"), "Yes", "No")</f>
        <v>No</v>
      </c>
    </row>
    <row r="1816" spans="1:27" x14ac:dyDescent="0.3">
      <c r="A1816" s="3">
        <v>42144</v>
      </c>
      <c r="B1816" s="22">
        <f>WEEKNUM(Flights[[#This Row],[Date]], 1)</f>
        <v>21</v>
      </c>
      <c r="C1816" s="22">
        <f>WEEKDAY(Flights[[#This Row],[Date]],1)</f>
        <v>4</v>
      </c>
      <c r="D1816" t="s">
        <v>1205</v>
      </c>
      <c r="E1816" t="s">
        <v>1990</v>
      </c>
      <c r="F1816" t="s">
        <v>0</v>
      </c>
      <c r="G1816" t="s">
        <v>273</v>
      </c>
      <c r="H1816" t="str">
        <f>_xlfn.XLOOKUP(Flights[[#This Row],[Destination]], Airports!$A$2:$A$78, Airports!$D$2:$D$78)</f>
        <v>Denver</v>
      </c>
      <c r="I1816" t="str" cm="1">
        <f t="array" ref="I1816">_xlfn.XLOOKUP(Flights[[#This Row],[Destination]],_xlfn._TRO_TRAILING( Airports!A:A),_xlfn._TRO_TRAILING( Airports!E:E), "Not found")</f>
        <v>CO</v>
      </c>
      <c r="J1816" s="1">
        <v>0.28819444444444442</v>
      </c>
      <c r="K1816" s="22">
        <f>HOUR(Flights[[#This Row],[Scheduled Departure]])</f>
        <v>6</v>
      </c>
      <c r="L1816" s="1">
        <v>0.28888888888888886</v>
      </c>
      <c r="M1816">
        <f>(L1816-J1816)*24*60</f>
        <v>0.99999999999999645</v>
      </c>
      <c r="N1816" s="16">
        <f>Flights[[#This Row],[Length (min)]]/60</f>
        <v>2.1833333333333331</v>
      </c>
      <c r="O1816">
        <v>131</v>
      </c>
      <c r="P1816">
        <v>862</v>
      </c>
      <c r="Q1816" s="18">
        <f>IFERROR(Flights[[#This Row],[Distance]]/Flights[[#This Row],[Length (hr)]], "")</f>
        <v>394.80916030534354</v>
      </c>
      <c r="R1816" s="1">
        <v>0.43055555555555558</v>
      </c>
      <c r="S1816" s="1" t="str">
        <f>IF(Flights[[#This Row],[Length (hr)]]&lt;2, "No meal", IF(Flights[[#This Row],[Length (hr)]]&lt;3.5, "Light meal", "Full meal"))</f>
        <v>Light meal</v>
      </c>
      <c r="T1816" s="1" t="str">
        <f>IF(AND(Flights[[#This Row],[Airline]]="US Airways", Flights[[#This Row],[Meal]]="Full Meal"), "Yes", "No")</f>
        <v>No</v>
      </c>
      <c r="U1816" s="1">
        <v>0.42152777777777778</v>
      </c>
      <c r="V1816">
        <v>-13</v>
      </c>
      <c r="W1816" s="1" t="str">
        <f>IF(Flights[[#This Row],[Arrival Delay]] = "", "Cancelled", IF(Flights[[#This Row],[Arrival Delay]]&gt;15, "Delayed", "On time"))</f>
        <v>On time</v>
      </c>
      <c r="X1816" t="str">
        <f>IF(Flights[[#This Row],[Status]]&lt;&gt;"Delayed","", IF(Flights[[#This Row],[Arrival Delay]]&gt;120, "Severe", IF(Flights[[#This Row],[Arrival Delay]]&gt;60, "Major", "Moderate")))</f>
        <v/>
      </c>
      <c r="Y1816" t="b">
        <v>0</v>
      </c>
      <c r="AA1816" t="str">
        <f>IF(OR(AND(Flights[[#This Row],[Status]]="Cancelled", Flights[[#This Row],[Cancellation Reason]]="Airline/Carrier"), Flights[[#This Row],[Delay Type]]="Severe"), "Yes", "No")</f>
        <v>No</v>
      </c>
    </row>
    <row r="1817" spans="1:27" x14ac:dyDescent="0.3">
      <c r="A1817" s="3">
        <v>42144</v>
      </c>
      <c r="B1817" s="22">
        <f>WEEKNUM(Flights[[#This Row],[Date]], 1)</f>
        <v>21</v>
      </c>
      <c r="C1817" s="22">
        <f>WEEKDAY(Flights[[#This Row],[Date]],1)</f>
        <v>4</v>
      </c>
      <c r="D1817" t="s">
        <v>406</v>
      </c>
      <c r="E1817" t="s">
        <v>1996</v>
      </c>
      <c r="F1817" t="s">
        <v>0</v>
      </c>
      <c r="G1817" t="s">
        <v>281</v>
      </c>
      <c r="H1817" t="str">
        <f>_xlfn.XLOOKUP(Flights[[#This Row],[Destination]], Airports!$A$2:$A$78, Airports!$D$2:$D$78)</f>
        <v>Newark</v>
      </c>
      <c r="I1817" t="str" cm="1">
        <f t="array" ref="I1817">_xlfn.XLOOKUP(Flights[[#This Row],[Destination]],_xlfn._TRO_TRAILING( Airports!A:A),_xlfn._TRO_TRAILING( Airports!E:E), "Not found")</f>
        <v>NJ</v>
      </c>
      <c r="J1817" s="1">
        <v>0.33680555555555558</v>
      </c>
      <c r="K1817" s="22">
        <f>HOUR(Flights[[#This Row],[Scheduled Departure]])</f>
        <v>8</v>
      </c>
      <c r="L1817" s="1">
        <v>0.33611111111111114</v>
      </c>
      <c r="M1817">
        <f>(L1817-J1817)*24*60</f>
        <v>-0.99999999999999645</v>
      </c>
      <c r="N1817" s="16">
        <f>Flights[[#This Row],[Length (min)]]/60</f>
        <v>4.7666666666666666</v>
      </c>
      <c r="O1817">
        <v>286</v>
      </c>
      <c r="P1817">
        <v>2454</v>
      </c>
      <c r="Q1817" s="18">
        <f>IFERROR(Flights[[#This Row],[Distance]]/Flights[[#This Row],[Length (hr)]], "")</f>
        <v>514.82517482517483</v>
      </c>
      <c r="R1817" s="1">
        <v>0.6875</v>
      </c>
      <c r="S1817" s="1" t="str">
        <f>IF(Flights[[#This Row],[Length (hr)]]&lt;2, "No meal", IF(Flights[[#This Row],[Length (hr)]]&lt;3.5, "Light meal", "Full meal"))</f>
        <v>Full meal</v>
      </c>
      <c r="T1817" s="1" t="str">
        <f>IF(AND(Flights[[#This Row],[Airline]]="US Airways", Flights[[#This Row],[Meal]]="Full Meal"), "Yes", "No")</f>
        <v>No</v>
      </c>
      <c r="U1817" s="1">
        <v>0.65972222222222221</v>
      </c>
      <c r="V1817">
        <v>-40</v>
      </c>
      <c r="W1817" s="1" t="str">
        <f>IF(Flights[[#This Row],[Arrival Delay]] = "", "Cancelled", IF(Flights[[#This Row],[Arrival Delay]]&gt;15, "Delayed", "On time"))</f>
        <v>On time</v>
      </c>
      <c r="X1817" t="str">
        <f>IF(Flights[[#This Row],[Status]]&lt;&gt;"Delayed","", IF(Flights[[#This Row],[Arrival Delay]]&gt;120, "Severe", IF(Flights[[#This Row],[Arrival Delay]]&gt;60, "Major", "Moderate")))</f>
        <v/>
      </c>
      <c r="Y1817" t="b">
        <v>0</v>
      </c>
      <c r="AA1817" t="str">
        <f>IF(OR(AND(Flights[[#This Row],[Status]]="Cancelled", Flights[[#This Row],[Cancellation Reason]]="Airline/Carrier"), Flights[[#This Row],[Delay Type]]="Severe"), "Yes", "No")</f>
        <v>No</v>
      </c>
    </row>
    <row r="1818" spans="1:27" x14ac:dyDescent="0.3">
      <c r="A1818" s="3">
        <v>42144</v>
      </c>
      <c r="B1818" s="22">
        <f>WEEKNUM(Flights[[#This Row],[Date]], 1)</f>
        <v>21</v>
      </c>
      <c r="C1818" s="22">
        <f>WEEKDAY(Flights[[#This Row],[Date]],1)</f>
        <v>4</v>
      </c>
      <c r="D1818" t="s">
        <v>1291</v>
      </c>
      <c r="E1818" t="s">
        <v>1995</v>
      </c>
      <c r="F1818" t="s">
        <v>0</v>
      </c>
      <c r="G1818" t="s">
        <v>303</v>
      </c>
      <c r="H1818" t="str">
        <f>_xlfn.XLOOKUP(Flights[[#This Row],[Destination]], Airports!$A$2:$A$78, Airports!$D$2:$D$78)</f>
        <v>Kansas City</v>
      </c>
      <c r="I1818" t="str" cm="1">
        <f t="array" ref="I1818">_xlfn.XLOOKUP(Flights[[#This Row],[Destination]],_xlfn._TRO_TRAILING( Airports!A:A),_xlfn._TRO_TRAILING( Airports!E:E), "Not found")</f>
        <v>MO</v>
      </c>
      <c r="J1818" s="1">
        <v>0.35416666666666669</v>
      </c>
      <c r="K1818" s="22">
        <f>HOUR(Flights[[#This Row],[Scheduled Departure]])</f>
        <v>8</v>
      </c>
      <c r="L1818" s="1">
        <v>0.37847222222222221</v>
      </c>
      <c r="M1818">
        <f>(L1818-J1818)*24*60</f>
        <v>34.999999999999957</v>
      </c>
      <c r="N1818" s="16">
        <f>Flights[[#This Row],[Length (min)]]/60</f>
        <v>2.9</v>
      </c>
      <c r="O1818">
        <v>174</v>
      </c>
      <c r="P1818">
        <v>1363</v>
      </c>
      <c r="Q1818" s="18">
        <f>IFERROR(Flights[[#This Row],[Distance]]/Flights[[#This Row],[Length (hr)]], "")</f>
        <v>470</v>
      </c>
      <c r="R1818" s="1">
        <v>0.56944444444444442</v>
      </c>
      <c r="S1818" s="1" t="str">
        <f>IF(Flights[[#This Row],[Length (hr)]]&lt;2, "No meal", IF(Flights[[#This Row],[Length (hr)]]&lt;3.5, "Light meal", "Full meal"))</f>
        <v>Light meal</v>
      </c>
      <c r="T1818" s="1" t="str">
        <f>IF(AND(Flights[[#This Row],[Airline]]="US Airways", Flights[[#This Row],[Meal]]="Full Meal"), "Yes", "No")</f>
        <v>No</v>
      </c>
      <c r="U1818" s="1">
        <v>0.58263888888888893</v>
      </c>
      <c r="V1818">
        <v>19</v>
      </c>
      <c r="W1818" s="1" t="str">
        <f>IF(Flights[[#This Row],[Arrival Delay]] = "", "Cancelled", IF(Flights[[#This Row],[Arrival Delay]]&gt;15, "Delayed", "On time"))</f>
        <v>Delayed</v>
      </c>
      <c r="X1818" t="str">
        <f>IF(Flights[[#This Row],[Status]]&lt;&gt;"Delayed","", IF(Flights[[#This Row],[Arrival Delay]]&gt;120, "Severe", IF(Flights[[#This Row],[Arrival Delay]]&gt;60, "Major", "Moderate")))</f>
        <v>Moderate</v>
      </c>
      <c r="Y1818" t="b">
        <v>0</v>
      </c>
      <c r="AA1818" t="str">
        <f>IF(OR(AND(Flights[[#This Row],[Status]]="Cancelled", Flights[[#This Row],[Cancellation Reason]]="Airline/Carrier"), Flights[[#This Row],[Delay Type]]="Severe"), "Yes", "No")</f>
        <v>No</v>
      </c>
    </row>
    <row r="1819" spans="1:27" x14ac:dyDescent="0.3">
      <c r="A1819" s="3">
        <v>42144</v>
      </c>
      <c r="B1819" s="22">
        <f>WEEKNUM(Flights[[#This Row],[Date]], 1)</f>
        <v>21</v>
      </c>
      <c r="C1819" s="22">
        <f>WEEKDAY(Flights[[#This Row],[Date]],1)</f>
        <v>4</v>
      </c>
      <c r="D1819" t="s">
        <v>62</v>
      </c>
      <c r="E1819" t="s">
        <v>1987</v>
      </c>
      <c r="F1819" t="s">
        <v>0</v>
      </c>
      <c r="G1819" t="s">
        <v>17</v>
      </c>
      <c r="H1819" t="str">
        <f>_xlfn.XLOOKUP(Flights[[#This Row],[Destination]], Airports!$A$2:$A$78, Airports!$D$2:$D$78)</f>
        <v>Honolulu</v>
      </c>
      <c r="I1819" t="str" cm="1">
        <f t="array" ref="I1819">_xlfn.XLOOKUP(Flights[[#This Row],[Destination]],_xlfn._TRO_TRAILING( Airports!A:A),_xlfn._TRO_TRAILING( Airports!E:E), "Not found")</f>
        <v>HI</v>
      </c>
      <c r="J1819" s="1">
        <v>0.40972222222222221</v>
      </c>
      <c r="K1819" s="22">
        <f>HOUR(Flights[[#This Row],[Scheduled Departure]])</f>
        <v>9</v>
      </c>
      <c r="L1819" s="1">
        <v>0.40416666666666667</v>
      </c>
      <c r="M1819">
        <f>(L1819-J1819)*24*60</f>
        <v>-7.9999999999999716</v>
      </c>
      <c r="N1819" s="16">
        <f>Flights[[#This Row],[Length (min)]]/60</f>
        <v>5.8166666666666664</v>
      </c>
      <c r="O1819">
        <v>349</v>
      </c>
      <c r="P1819">
        <v>2556</v>
      </c>
      <c r="Q1819" s="18">
        <f>IFERROR(Flights[[#This Row],[Distance]]/Flights[[#This Row],[Length (hr)]], "")</f>
        <v>439.42693409742122</v>
      </c>
      <c r="R1819" s="1">
        <v>0.53055555555555556</v>
      </c>
      <c r="S1819" s="1" t="str">
        <f>IF(Flights[[#This Row],[Length (hr)]]&lt;2, "No meal", IF(Flights[[#This Row],[Length (hr)]]&lt;3.5, "Light meal", "Full meal"))</f>
        <v>Full meal</v>
      </c>
      <c r="T1819" s="1" t="str">
        <f>IF(AND(Flights[[#This Row],[Airline]]="US Airways", Flights[[#This Row],[Meal]]="Full Meal"), "Yes", "No")</f>
        <v>No</v>
      </c>
      <c r="U1819" s="1">
        <v>0.52152777777777781</v>
      </c>
      <c r="V1819">
        <v>-13</v>
      </c>
      <c r="W1819" s="1" t="str">
        <f>IF(Flights[[#This Row],[Arrival Delay]] = "", "Cancelled", IF(Flights[[#This Row],[Arrival Delay]]&gt;15, "Delayed", "On time"))</f>
        <v>On time</v>
      </c>
      <c r="X1819" t="str">
        <f>IF(Flights[[#This Row],[Status]]&lt;&gt;"Delayed","", IF(Flights[[#This Row],[Arrival Delay]]&gt;120, "Severe", IF(Flights[[#This Row],[Arrival Delay]]&gt;60, "Major", "Moderate")))</f>
        <v/>
      </c>
      <c r="Y1819" t="b">
        <v>0</v>
      </c>
      <c r="AA1819" t="str">
        <f>IF(OR(AND(Flights[[#This Row],[Status]]="Cancelled", Flights[[#This Row],[Cancellation Reason]]="Airline/Carrier"), Flights[[#This Row],[Delay Type]]="Severe"), "Yes", "No")</f>
        <v>No</v>
      </c>
    </row>
    <row r="1820" spans="1:27" x14ac:dyDescent="0.3">
      <c r="A1820" s="3">
        <v>42144</v>
      </c>
      <c r="B1820" s="22">
        <f>WEEKNUM(Flights[[#This Row],[Date]], 1)</f>
        <v>21</v>
      </c>
      <c r="C1820" s="22">
        <f>WEEKDAY(Flights[[#This Row],[Date]],1)</f>
        <v>4</v>
      </c>
      <c r="D1820" t="s">
        <v>1147</v>
      </c>
      <c r="E1820" t="s">
        <v>1991</v>
      </c>
      <c r="F1820" t="s">
        <v>0</v>
      </c>
      <c r="G1820" t="s">
        <v>344</v>
      </c>
      <c r="H1820" t="str">
        <f>_xlfn.XLOOKUP(Flights[[#This Row],[Destination]], Airports!$A$2:$A$78, Airports!$D$2:$D$78)</f>
        <v>Seattle</v>
      </c>
      <c r="I1820" t="str" cm="1">
        <f t="array" ref="I1820">_xlfn.XLOOKUP(Flights[[#This Row],[Destination]],_xlfn._TRO_TRAILING( Airports!A:A),_xlfn._TRO_TRAILING( Airports!E:E), "Not found")</f>
        <v>WA</v>
      </c>
      <c r="J1820" s="1">
        <v>0.57638888888888884</v>
      </c>
      <c r="K1820" s="22">
        <f>HOUR(Flights[[#This Row],[Scheduled Departure]])</f>
        <v>13</v>
      </c>
      <c r="L1820" s="1">
        <v>0.57013888888888886</v>
      </c>
      <c r="M1820">
        <f>(L1820-J1820)*24*60</f>
        <v>-8.999999999999968</v>
      </c>
      <c r="N1820" s="16">
        <f>Flights[[#This Row],[Length (min)]]/60</f>
        <v>2.5166666666666666</v>
      </c>
      <c r="O1820">
        <v>151</v>
      </c>
      <c r="P1820">
        <v>954</v>
      </c>
      <c r="Q1820" s="18">
        <f>IFERROR(Flights[[#This Row],[Distance]]/Flights[[#This Row],[Length (hr)]], "")</f>
        <v>379.07284768211923</v>
      </c>
      <c r="R1820" s="1">
        <v>0.68333333333333335</v>
      </c>
      <c r="S1820" s="1" t="str">
        <f>IF(Flights[[#This Row],[Length (hr)]]&lt;2, "No meal", IF(Flights[[#This Row],[Length (hr)]]&lt;3.5, "Light meal", "Full meal"))</f>
        <v>Light meal</v>
      </c>
      <c r="T1820" s="1" t="str">
        <f>IF(AND(Flights[[#This Row],[Airline]]="US Airways", Flights[[#This Row],[Meal]]="Full Meal"), "Yes", "No")</f>
        <v>No</v>
      </c>
      <c r="U1820" s="1">
        <v>0.67500000000000004</v>
      </c>
      <c r="V1820">
        <v>-12</v>
      </c>
      <c r="W1820" s="1" t="str">
        <f>IF(Flights[[#This Row],[Arrival Delay]] = "", "Cancelled", IF(Flights[[#This Row],[Arrival Delay]]&gt;15, "Delayed", "On time"))</f>
        <v>On time</v>
      </c>
      <c r="X1820" t="str">
        <f>IF(Flights[[#This Row],[Status]]&lt;&gt;"Delayed","", IF(Flights[[#This Row],[Arrival Delay]]&gt;120, "Severe", IF(Flights[[#This Row],[Arrival Delay]]&gt;60, "Major", "Moderate")))</f>
        <v/>
      </c>
      <c r="Y1820" t="b">
        <v>0</v>
      </c>
      <c r="AA1820" t="str">
        <f>IF(OR(AND(Flights[[#This Row],[Status]]="Cancelled", Flights[[#This Row],[Cancellation Reason]]="Airline/Carrier"), Flights[[#This Row],[Delay Type]]="Severe"), "Yes", "No")</f>
        <v>No</v>
      </c>
    </row>
    <row r="1821" spans="1:27" x14ac:dyDescent="0.3">
      <c r="A1821" s="3">
        <v>42144</v>
      </c>
      <c r="B1821" s="22">
        <f>WEEKNUM(Flights[[#This Row],[Date]], 1)</f>
        <v>21</v>
      </c>
      <c r="C1821" s="22">
        <f>WEEKDAY(Flights[[#This Row],[Date]],1)</f>
        <v>4</v>
      </c>
      <c r="D1821" t="s">
        <v>906</v>
      </c>
      <c r="E1821" t="s">
        <v>1994</v>
      </c>
      <c r="F1821" t="s">
        <v>0</v>
      </c>
      <c r="G1821" t="s">
        <v>15</v>
      </c>
      <c r="H1821" t="str">
        <f>_xlfn.XLOOKUP(Flights[[#This Row],[Destination]], Airports!$A$2:$A$78, Airports!$D$2:$D$78)</f>
        <v>Las Vegas</v>
      </c>
      <c r="I1821" t="str" cm="1">
        <f t="array" ref="I1821">_xlfn.XLOOKUP(Flights[[#This Row],[Destination]],_xlfn._TRO_TRAILING( Airports!A:A),_xlfn._TRO_TRAILING( Airports!E:E), "Not found")</f>
        <v>NV</v>
      </c>
      <c r="J1821" s="1">
        <v>0.71180555555555558</v>
      </c>
      <c r="K1821" s="22">
        <f>HOUR(Flights[[#This Row],[Scheduled Departure]])</f>
        <v>17</v>
      </c>
      <c r="L1821" s="1">
        <v>0.71666666666666667</v>
      </c>
      <c r="M1821">
        <f>(L1821-J1821)*24*60</f>
        <v>6.9999999999999751</v>
      </c>
      <c r="N1821" s="16">
        <f>Flights[[#This Row],[Length (min)]]/60</f>
        <v>1.1333333333333333</v>
      </c>
      <c r="O1821">
        <v>68</v>
      </c>
      <c r="P1821">
        <v>236</v>
      </c>
      <c r="Q1821" s="18">
        <f>IFERROR(Flights[[#This Row],[Distance]]/Flights[[#This Row],[Length (hr)]], "")</f>
        <v>208.23529411764707</v>
      </c>
      <c r="R1821" s="1">
        <v>0.76527777777777772</v>
      </c>
      <c r="S1821" s="1" t="str">
        <f>IF(Flights[[#This Row],[Length (hr)]]&lt;2, "No meal", IF(Flights[[#This Row],[Length (hr)]]&lt;3.5, "Light meal", "Full meal"))</f>
        <v>No meal</v>
      </c>
      <c r="T1821" s="1" t="str">
        <f>IF(AND(Flights[[#This Row],[Airline]]="US Airways", Flights[[#This Row],[Meal]]="Full Meal"), "Yes", "No")</f>
        <v>No</v>
      </c>
      <c r="U1821" s="1">
        <v>0.76388888888888884</v>
      </c>
      <c r="V1821">
        <v>-2</v>
      </c>
      <c r="W1821" s="1" t="str">
        <f>IF(Flights[[#This Row],[Arrival Delay]] = "", "Cancelled", IF(Flights[[#This Row],[Arrival Delay]]&gt;15, "Delayed", "On time"))</f>
        <v>On time</v>
      </c>
      <c r="X1821" t="str">
        <f>IF(Flights[[#This Row],[Status]]&lt;&gt;"Delayed","", IF(Flights[[#This Row],[Arrival Delay]]&gt;120, "Severe", IF(Flights[[#This Row],[Arrival Delay]]&gt;60, "Major", "Moderate")))</f>
        <v/>
      </c>
      <c r="Y1821" t="b">
        <v>0</v>
      </c>
      <c r="AA1821" t="str">
        <f>IF(OR(AND(Flights[[#This Row],[Status]]="Cancelled", Flights[[#This Row],[Cancellation Reason]]="Airline/Carrier"), Flights[[#This Row],[Delay Type]]="Severe"), "Yes", "No")</f>
        <v>No</v>
      </c>
    </row>
    <row r="1822" spans="1:27" x14ac:dyDescent="0.3">
      <c r="A1822" s="3">
        <v>42144</v>
      </c>
      <c r="B1822" s="22">
        <f>WEEKNUM(Flights[[#This Row],[Date]], 1)</f>
        <v>21</v>
      </c>
      <c r="C1822" s="22">
        <f>WEEKDAY(Flights[[#This Row],[Date]],1)</f>
        <v>4</v>
      </c>
      <c r="D1822" t="s">
        <v>1330</v>
      </c>
      <c r="E1822" t="s">
        <v>1995</v>
      </c>
      <c r="F1822" t="s">
        <v>0</v>
      </c>
      <c r="G1822" t="s">
        <v>351</v>
      </c>
      <c r="H1822" t="str">
        <f>_xlfn.XLOOKUP(Flights[[#This Row],[Destination]], Airports!$A$2:$A$78, Airports!$D$2:$D$78)</f>
        <v>Sacramento</v>
      </c>
      <c r="I1822" t="str" cm="1">
        <f t="array" ref="I1822">_xlfn.XLOOKUP(Flights[[#This Row],[Destination]],_xlfn._TRO_TRAILING( Airports!A:A),_xlfn._TRO_TRAILING( Airports!E:E), "Not found")</f>
        <v>CA</v>
      </c>
      <c r="J1822" s="1">
        <v>0.77777777777777779</v>
      </c>
      <c r="K1822" s="22">
        <f>HOUR(Flights[[#This Row],[Scheduled Departure]])</f>
        <v>18</v>
      </c>
      <c r="L1822" s="1">
        <v>0.80833333333333335</v>
      </c>
      <c r="M1822">
        <f>(L1822-J1822)*24*60</f>
        <v>44</v>
      </c>
      <c r="N1822" s="16">
        <f>Flights[[#This Row],[Length (min)]]/60</f>
        <v>1.1833333333333333</v>
      </c>
      <c r="O1822">
        <v>71</v>
      </c>
      <c r="P1822">
        <v>373</v>
      </c>
      <c r="Q1822" s="18">
        <f>IFERROR(Flights[[#This Row],[Distance]]/Flights[[#This Row],[Length (hr)]], "")</f>
        <v>315.21126760563379</v>
      </c>
      <c r="R1822" s="1">
        <v>0.82986111111111116</v>
      </c>
      <c r="S1822" s="1" t="str">
        <f>IF(Flights[[#This Row],[Length (hr)]]&lt;2, "No meal", IF(Flights[[#This Row],[Length (hr)]]&lt;3.5, "Light meal", "Full meal"))</f>
        <v>No meal</v>
      </c>
      <c r="T1822" s="1" t="str">
        <f>IF(AND(Flights[[#This Row],[Airline]]="US Airways", Flights[[#This Row],[Meal]]="Full Meal"), "Yes", "No")</f>
        <v>No</v>
      </c>
      <c r="U1822" s="1">
        <v>0.85763888888888884</v>
      </c>
      <c r="V1822">
        <v>40</v>
      </c>
      <c r="W1822" s="1" t="str">
        <f>IF(Flights[[#This Row],[Arrival Delay]] = "", "Cancelled", IF(Flights[[#This Row],[Arrival Delay]]&gt;15, "Delayed", "On time"))</f>
        <v>Delayed</v>
      </c>
      <c r="X1822" t="str">
        <f>IF(Flights[[#This Row],[Status]]&lt;&gt;"Delayed","", IF(Flights[[#This Row],[Arrival Delay]]&gt;120, "Severe", IF(Flights[[#This Row],[Arrival Delay]]&gt;60, "Major", "Moderate")))</f>
        <v>Moderate</v>
      </c>
      <c r="Y1822" t="b">
        <v>0</v>
      </c>
      <c r="AA1822" t="str">
        <f>IF(OR(AND(Flights[[#This Row],[Status]]="Cancelled", Flights[[#This Row],[Cancellation Reason]]="Airline/Carrier"), Flights[[#This Row],[Delay Type]]="Severe"), "Yes", "No")</f>
        <v>No</v>
      </c>
    </row>
    <row r="1823" spans="1:27" x14ac:dyDescent="0.3">
      <c r="A1823" s="3">
        <v>42144</v>
      </c>
      <c r="B1823" s="22">
        <f>WEEKNUM(Flights[[#This Row],[Date]], 1)</f>
        <v>21</v>
      </c>
      <c r="C1823" s="22">
        <f>WEEKDAY(Flights[[#This Row],[Date]],1)</f>
        <v>4</v>
      </c>
      <c r="D1823" t="s">
        <v>1331</v>
      </c>
      <c r="E1823" t="s">
        <v>1995</v>
      </c>
      <c r="F1823" t="s">
        <v>0</v>
      </c>
      <c r="G1823" t="s">
        <v>9</v>
      </c>
      <c r="H1823" t="str">
        <f>_xlfn.XLOOKUP(Flights[[#This Row],[Destination]], Airports!$A$2:$A$78, Airports!$D$2:$D$78)</f>
        <v>San Francisco</v>
      </c>
      <c r="I1823" t="str" cm="1">
        <f t="array" ref="I1823">_xlfn.XLOOKUP(Flights[[#This Row],[Destination]],_xlfn._TRO_TRAILING( Airports!A:A),_xlfn._TRO_TRAILING( Airports!E:E), "Not found")</f>
        <v>CA</v>
      </c>
      <c r="J1823" s="1">
        <v>0.78819444444444442</v>
      </c>
      <c r="K1823" s="22">
        <f>HOUR(Flights[[#This Row],[Scheduled Departure]])</f>
        <v>18</v>
      </c>
      <c r="L1823" s="1">
        <v>0.79513888888888884</v>
      </c>
      <c r="M1823">
        <f>(L1823-J1823)*24*60</f>
        <v>9.9999999999999645</v>
      </c>
      <c r="N1823" s="16">
        <f>Flights[[#This Row],[Length (min)]]/60</f>
        <v>1.2</v>
      </c>
      <c r="O1823">
        <v>72</v>
      </c>
      <c r="P1823">
        <v>337</v>
      </c>
      <c r="Q1823" s="18">
        <f>IFERROR(Flights[[#This Row],[Distance]]/Flights[[#This Row],[Length (hr)]], "")</f>
        <v>280.83333333333337</v>
      </c>
      <c r="R1823" s="1">
        <v>0.84027777777777779</v>
      </c>
      <c r="S1823" s="1" t="str">
        <f>IF(Flights[[#This Row],[Length (hr)]]&lt;2, "No meal", IF(Flights[[#This Row],[Length (hr)]]&lt;3.5, "Light meal", "Full meal"))</f>
        <v>No meal</v>
      </c>
      <c r="T1823" s="1" t="str">
        <f>IF(AND(Flights[[#This Row],[Airline]]="US Airways", Flights[[#This Row],[Meal]]="Full Meal"), "Yes", "No")</f>
        <v>No</v>
      </c>
      <c r="U1823" s="1">
        <v>0.84513888888888888</v>
      </c>
      <c r="V1823">
        <v>7</v>
      </c>
      <c r="W1823" s="1" t="str">
        <f>IF(Flights[[#This Row],[Arrival Delay]] = "", "Cancelled", IF(Flights[[#This Row],[Arrival Delay]]&gt;15, "Delayed", "On time"))</f>
        <v>On time</v>
      </c>
      <c r="X1823" t="str">
        <f>IF(Flights[[#This Row],[Status]]&lt;&gt;"Delayed","", IF(Flights[[#This Row],[Arrival Delay]]&gt;120, "Severe", IF(Flights[[#This Row],[Arrival Delay]]&gt;60, "Major", "Moderate")))</f>
        <v/>
      </c>
      <c r="Y1823" t="b">
        <v>0</v>
      </c>
      <c r="AA1823" t="str">
        <f>IF(OR(AND(Flights[[#This Row],[Status]]="Cancelled", Flights[[#This Row],[Cancellation Reason]]="Airline/Carrier"), Flights[[#This Row],[Delay Type]]="Severe"), "Yes", "No")</f>
        <v>No</v>
      </c>
    </row>
    <row r="1824" spans="1:27" x14ac:dyDescent="0.3">
      <c r="A1824" s="3">
        <v>42144</v>
      </c>
      <c r="B1824" s="22">
        <f>WEEKNUM(Flights[[#This Row],[Date]], 1)</f>
        <v>21</v>
      </c>
      <c r="C1824" s="22">
        <f>WEEKDAY(Flights[[#This Row],[Date]],1)</f>
        <v>4</v>
      </c>
      <c r="D1824" t="s">
        <v>1332</v>
      </c>
      <c r="E1824" t="s">
        <v>1995</v>
      </c>
      <c r="F1824" t="s">
        <v>0</v>
      </c>
      <c r="G1824" t="s">
        <v>270</v>
      </c>
      <c r="H1824" t="str">
        <f>_xlfn.XLOOKUP(Flights[[#This Row],[Destination]], Airports!$A$2:$A$78, Airports!$D$2:$D$78)</f>
        <v>Dallas</v>
      </c>
      <c r="I1824" t="str" cm="1">
        <f t="array" ref="I1824">_xlfn.XLOOKUP(Flights[[#This Row],[Destination]],_xlfn._TRO_TRAILING( Airports!A:A),_xlfn._TRO_TRAILING( Airports!E:E), "Not found")</f>
        <v>TX</v>
      </c>
      <c r="J1824" s="1">
        <v>0.79166666666666663</v>
      </c>
      <c r="K1824" s="22">
        <f>HOUR(Flights[[#This Row],[Scheduled Departure]])</f>
        <v>19</v>
      </c>
      <c r="L1824" s="1">
        <v>0.83472222222222225</v>
      </c>
      <c r="M1824">
        <f>(L1824-J1824)*24*60</f>
        <v>62.000000000000099</v>
      </c>
      <c r="N1824" s="16">
        <f>Flights[[#This Row],[Length (min)]]/60</f>
        <v>2.8</v>
      </c>
      <c r="O1824">
        <v>168</v>
      </c>
      <c r="P1824">
        <v>1246</v>
      </c>
      <c r="Q1824" s="18">
        <f>IFERROR(Flights[[#This Row],[Distance]]/Flights[[#This Row],[Length (hr)]], "")</f>
        <v>445</v>
      </c>
      <c r="R1824" s="1">
        <v>0.99652777777777779</v>
      </c>
      <c r="S1824" s="1" t="str">
        <f>IF(Flights[[#This Row],[Length (hr)]]&lt;2, "No meal", IF(Flights[[#This Row],[Length (hr)]]&lt;3.5, "Light meal", "Full meal"))</f>
        <v>Light meal</v>
      </c>
      <c r="T1824" s="1" t="str">
        <f>IF(AND(Flights[[#This Row],[Airline]]="US Airways", Flights[[#This Row],[Meal]]="Full Meal"), "Yes", "No")</f>
        <v>No</v>
      </c>
      <c r="U1824" s="1">
        <v>3.4722222222222224E-2</v>
      </c>
      <c r="V1824">
        <v>55</v>
      </c>
      <c r="W1824" s="1" t="str">
        <f>IF(Flights[[#This Row],[Arrival Delay]] = "", "Cancelled", IF(Flights[[#This Row],[Arrival Delay]]&gt;15, "Delayed", "On time"))</f>
        <v>Delayed</v>
      </c>
      <c r="X1824" t="str">
        <f>IF(Flights[[#This Row],[Status]]&lt;&gt;"Delayed","", IF(Flights[[#This Row],[Arrival Delay]]&gt;120, "Severe", IF(Flights[[#This Row],[Arrival Delay]]&gt;60, "Major", "Moderate")))</f>
        <v>Moderate</v>
      </c>
      <c r="Y1824" t="b">
        <v>0</v>
      </c>
      <c r="AA1824" t="str">
        <f>IF(OR(AND(Flights[[#This Row],[Status]]="Cancelled", Flights[[#This Row],[Cancellation Reason]]="Airline/Carrier"), Flights[[#This Row],[Delay Type]]="Severe"), "Yes", "No")</f>
        <v>No</v>
      </c>
    </row>
    <row r="1825" spans="1:27" x14ac:dyDescent="0.3">
      <c r="A1825" s="3">
        <v>42144</v>
      </c>
      <c r="B1825" s="22">
        <f>WEEKNUM(Flights[[#This Row],[Date]], 1)</f>
        <v>21</v>
      </c>
      <c r="C1825" s="22">
        <f>WEEKDAY(Flights[[#This Row],[Date]],1)</f>
        <v>4</v>
      </c>
      <c r="D1825" t="s">
        <v>630</v>
      </c>
      <c r="E1825" t="s">
        <v>1991</v>
      </c>
      <c r="F1825" t="s">
        <v>0</v>
      </c>
      <c r="G1825" t="s">
        <v>248</v>
      </c>
      <c r="H1825" t="str">
        <f>_xlfn.XLOOKUP(Flights[[#This Row],[Destination]], Airports!$A$2:$A$78, Airports!$D$2:$D$78)</f>
        <v>Anchorage</v>
      </c>
      <c r="I1825" t="str" cm="1">
        <f t="array" ref="I1825">_xlfn.XLOOKUP(Flights[[#This Row],[Destination]],_xlfn._TRO_TRAILING( Airports!A:A),_xlfn._TRO_TRAILING( Airports!E:E), "Not found")</f>
        <v>AK</v>
      </c>
      <c r="J1825" s="1">
        <v>0.82638888888888884</v>
      </c>
      <c r="K1825" s="22">
        <f>HOUR(Flights[[#This Row],[Scheduled Departure]])</f>
        <v>19</v>
      </c>
      <c r="L1825" s="1">
        <v>0.82291666666666663</v>
      </c>
      <c r="M1825">
        <f>(L1825-J1825)*24*60</f>
        <v>-4.9999999999999822</v>
      </c>
      <c r="N1825" s="16">
        <f>Flights[[#This Row],[Length (min)]]/60</f>
        <v>5.3</v>
      </c>
      <c r="O1825">
        <v>318</v>
      </c>
      <c r="P1825">
        <v>2345</v>
      </c>
      <c r="Q1825" s="18">
        <f>IFERROR(Flights[[#This Row],[Distance]]/Flights[[#This Row],[Length (hr)]], "")</f>
        <v>442.45283018867929</v>
      </c>
      <c r="R1825" s="1">
        <v>9.0277777777777769E-3</v>
      </c>
      <c r="S1825" s="1" t="str">
        <f>IF(Flights[[#This Row],[Length (hr)]]&lt;2, "No meal", IF(Flights[[#This Row],[Length (hr)]]&lt;3.5, "Light meal", "Full meal"))</f>
        <v>Full meal</v>
      </c>
      <c r="T1825" s="1" t="str">
        <f>IF(AND(Flights[[#This Row],[Airline]]="US Airways", Flights[[#This Row],[Meal]]="Full Meal"), "Yes", "No")</f>
        <v>No</v>
      </c>
      <c r="U1825" s="1">
        <v>2.0833333333333333E-3</v>
      </c>
      <c r="V1825">
        <v>-10</v>
      </c>
      <c r="W1825" s="1" t="str">
        <f>IF(Flights[[#This Row],[Arrival Delay]] = "", "Cancelled", IF(Flights[[#This Row],[Arrival Delay]]&gt;15, "Delayed", "On time"))</f>
        <v>On time</v>
      </c>
      <c r="X1825" t="str">
        <f>IF(Flights[[#This Row],[Status]]&lt;&gt;"Delayed","", IF(Flights[[#This Row],[Arrival Delay]]&gt;120, "Severe", IF(Flights[[#This Row],[Arrival Delay]]&gt;60, "Major", "Moderate")))</f>
        <v/>
      </c>
      <c r="Y1825" t="b">
        <v>0</v>
      </c>
      <c r="AA1825" t="str">
        <f>IF(OR(AND(Flights[[#This Row],[Status]]="Cancelled", Flights[[#This Row],[Cancellation Reason]]="Airline/Carrier"), Flights[[#This Row],[Delay Type]]="Severe"), "Yes", "No")</f>
        <v>No</v>
      </c>
    </row>
    <row r="1826" spans="1:27" x14ac:dyDescent="0.3">
      <c r="A1826" s="3">
        <v>42144</v>
      </c>
      <c r="B1826" s="22">
        <f>WEEKNUM(Flights[[#This Row],[Date]], 1)</f>
        <v>21</v>
      </c>
      <c r="C1826" s="22">
        <f>WEEKDAY(Flights[[#This Row],[Date]],1)</f>
        <v>4</v>
      </c>
      <c r="D1826" t="s">
        <v>666</v>
      </c>
      <c r="E1826" t="s">
        <v>1993</v>
      </c>
      <c r="F1826" t="s">
        <v>0</v>
      </c>
      <c r="G1826" t="s">
        <v>276</v>
      </c>
      <c r="H1826" t="str">
        <f>_xlfn.XLOOKUP(Flights[[#This Row],[Destination]], Airports!$A$2:$A$78, Airports!$D$2:$D$78)</f>
        <v>Detroit</v>
      </c>
      <c r="I1826" t="str" cm="1">
        <f t="array" ref="I1826">_xlfn.XLOOKUP(Flights[[#This Row],[Destination]],_xlfn._TRO_TRAILING( Airports!A:A),_xlfn._TRO_TRAILING( Airports!E:E), "Not found")</f>
        <v>MI</v>
      </c>
      <c r="J1826" s="1">
        <v>0.91527777777777775</v>
      </c>
      <c r="K1826" s="22">
        <f>HOUR(Flights[[#This Row],[Scheduled Departure]])</f>
        <v>21</v>
      </c>
      <c r="L1826" s="1">
        <v>0.9243055555555556</v>
      </c>
      <c r="M1826">
        <f>(L1826-J1826)*24*60</f>
        <v>13.000000000000114</v>
      </c>
      <c r="N1826" s="16">
        <f>Flights[[#This Row],[Length (min)]]/60</f>
        <v>4</v>
      </c>
      <c r="O1826">
        <v>240</v>
      </c>
      <c r="P1826">
        <v>1979</v>
      </c>
      <c r="Q1826" s="18">
        <f>IFERROR(Flights[[#This Row],[Distance]]/Flights[[#This Row],[Length (hr)]], "")</f>
        <v>494.75</v>
      </c>
      <c r="R1826" s="1">
        <v>0.21875</v>
      </c>
      <c r="S1826" s="1" t="str">
        <f>IF(Flights[[#This Row],[Length (hr)]]&lt;2, "No meal", IF(Flights[[#This Row],[Length (hr)]]&lt;3.5, "Light meal", "Full meal"))</f>
        <v>Full meal</v>
      </c>
      <c r="T1826" s="1" t="str">
        <f>IF(AND(Flights[[#This Row],[Airline]]="US Airways", Flights[[#This Row],[Meal]]="Full Meal"), "Yes", "No")</f>
        <v>No</v>
      </c>
      <c r="U1826" s="1">
        <v>0.21597222222222223</v>
      </c>
      <c r="V1826">
        <v>-4</v>
      </c>
      <c r="W1826" s="1" t="str">
        <f>IF(Flights[[#This Row],[Arrival Delay]] = "", "Cancelled", IF(Flights[[#This Row],[Arrival Delay]]&gt;15, "Delayed", "On time"))</f>
        <v>On time</v>
      </c>
      <c r="X1826" t="str">
        <f>IF(Flights[[#This Row],[Status]]&lt;&gt;"Delayed","", IF(Flights[[#This Row],[Arrival Delay]]&gt;120, "Severe", IF(Flights[[#This Row],[Arrival Delay]]&gt;60, "Major", "Moderate")))</f>
        <v/>
      </c>
      <c r="Y1826" t="b">
        <v>0</v>
      </c>
      <c r="AA1826" t="str">
        <f>IF(OR(AND(Flights[[#This Row],[Status]]="Cancelled", Flights[[#This Row],[Cancellation Reason]]="Airline/Carrier"), Flights[[#This Row],[Delay Type]]="Severe"), "Yes", "No")</f>
        <v>No</v>
      </c>
    </row>
    <row r="1827" spans="1:27" x14ac:dyDescent="0.3">
      <c r="A1827" s="3">
        <v>42144</v>
      </c>
      <c r="B1827" s="22">
        <f>WEEKNUM(Flights[[#This Row],[Date]], 1)</f>
        <v>21</v>
      </c>
      <c r="C1827" s="22">
        <f>WEEKDAY(Flights[[#This Row],[Date]],1)</f>
        <v>4</v>
      </c>
      <c r="D1827" t="s">
        <v>661</v>
      </c>
      <c r="E1827" t="s">
        <v>1996</v>
      </c>
      <c r="F1827" t="s">
        <v>0</v>
      </c>
      <c r="G1827" t="s">
        <v>285</v>
      </c>
      <c r="H1827" t="str">
        <f>_xlfn.XLOOKUP(Flights[[#This Row],[Destination]], Airports!$A$2:$A$78, Airports!$D$2:$D$78)</f>
        <v>Fort Lauderdale</v>
      </c>
      <c r="I1827" t="str" cm="1">
        <f t="array" ref="I1827">_xlfn.XLOOKUP(Flights[[#This Row],[Destination]],_xlfn._TRO_TRAILING( Airports!A:A),_xlfn._TRO_TRAILING( Airports!E:E), "Not found")</f>
        <v>FL</v>
      </c>
      <c r="J1827" s="1">
        <v>0.91666666666666663</v>
      </c>
      <c r="K1827" s="22">
        <f>HOUR(Flights[[#This Row],[Scheduled Departure]])</f>
        <v>22</v>
      </c>
      <c r="L1827" s="1">
        <v>0.91388888888888886</v>
      </c>
      <c r="M1827">
        <f>(L1827-J1827)*24*60</f>
        <v>-3.9999999999999858</v>
      </c>
      <c r="N1827" s="16">
        <f>Flights[[#This Row],[Length (min)]]/60</f>
        <v>4.75</v>
      </c>
      <c r="O1827">
        <v>285</v>
      </c>
      <c r="P1827">
        <v>2343</v>
      </c>
      <c r="Q1827" s="18">
        <f>IFERROR(Flights[[#This Row],[Distance]]/Flights[[#This Row],[Length (hr)]], "")</f>
        <v>493.26315789473682</v>
      </c>
      <c r="R1827" s="1">
        <v>0.24305555555555555</v>
      </c>
      <c r="S1827" s="1" t="str">
        <f>IF(Flights[[#This Row],[Length (hr)]]&lt;2, "No meal", IF(Flights[[#This Row],[Length (hr)]]&lt;3.5, "Light meal", "Full meal"))</f>
        <v>Full meal</v>
      </c>
      <c r="T1827" s="1" t="str">
        <f>IF(AND(Flights[[#This Row],[Airline]]="US Airways", Flights[[#This Row],[Meal]]="Full Meal"), "Yes", "No")</f>
        <v>No</v>
      </c>
      <c r="U1827" s="1">
        <v>0.23680555555555555</v>
      </c>
      <c r="V1827">
        <v>-9</v>
      </c>
      <c r="W1827" s="1" t="str">
        <f>IF(Flights[[#This Row],[Arrival Delay]] = "", "Cancelled", IF(Flights[[#This Row],[Arrival Delay]]&gt;15, "Delayed", "On time"))</f>
        <v>On time</v>
      </c>
      <c r="X1827" t="str">
        <f>IF(Flights[[#This Row],[Status]]&lt;&gt;"Delayed","", IF(Flights[[#This Row],[Arrival Delay]]&gt;120, "Severe", IF(Flights[[#This Row],[Arrival Delay]]&gt;60, "Major", "Moderate")))</f>
        <v/>
      </c>
      <c r="Y1827" t="b">
        <v>0</v>
      </c>
      <c r="AA1827" t="str">
        <f>IF(OR(AND(Flights[[#This Row],[Status]]="Cancelled", Flights[[#This Row],[Cancellation Reason]]="Airline/Carrier"), Flights[[#This Row],[Delay Type]]="Severe"), "Yes", "No")</f>
        <v>No</v>
      </c>
    </row>
    <row r="1828" spans="1:27" x14ac:dyDescent="0.3">
      <c r="A1828" s="3">
        <v>42144</v>
      </c>
      <c r="B1828" s="22">
        <f>WEEKNUM(Flights[[#This Row],[Date]], 1)</f>
        <v>21</v>
      </c>
      <c r="C1828" s="22">
        <f>WEEKDAY(Flights[[#This Row],[Date]],1)</f>
        <v>4</v>
      </c>
      <c r="D1828" t="s">
        <v>1401</v>
      </c>
      <c r="E1828" t="s">
        <v>1989</v>
      </c>
      <c r="F1828" t="s">
        <v>0</v>
      </c>
      <c r="G1828" t="s">
        <v>268</v>
      </c>
      <c r="H1828" t="str">
        <f>_xlfn.XLOOKUP(Flights[[#This Row],[Destination]], Airports!$A$2:$A$78, Airports!$D$2:$D$78)</f>
        <v>Convington</v>
      </c>
      <c r="I1828" t="str" cm="1">
        <f t="array" ref="I1828">_xlfn.XLOOKUP(Flights[[#This Row],[Destination]],_xlfn._TRO_TRAILING( Airports!A:A),_xlfn._TRO_TRAILING( Airports!E:E), "Not found")</f>
        <v>KY</v>
      </c>
      <c r="J1828" s="1">
        <v>0.96527777777777779</v>
      </c>
      <c r="K1828" s="22">
        <f>HOUR(Flights[[#This Row],[Scheduled Departure]])</f>
        <v>23</v>
      </c>
      <c r="L1828" s="1">
        <v>0.96180555555555558</v>
      </c>
      <c r="M1828">
        <f>(L1828-J1828)*24*60</f>
        <v>-4.9999999999999822</v>
      </c>
      <c r="N1828" s="16">
        <f>Flights[[#This Row],[Length (min)]]/60</f>
        <v>3.8166666666666669</v>
      </c>
      <c r="O1828">
        <v>229</v>
      </c>
      <c r="P1828">
        <v>1900</v>
      </c>
      <c r="Q1828" s="18">
        <f>IFERROR(Flights[[#This Row],[Distance]]/Flights[[#This Row],[Length (hr)]], "")</f>
        <v>497.81659388646284</v>
      </c>
      <c r="R1828" s="1">
        <v>0.26250000000000001</v>
      </c>
      <c r="S1828" s="1" t="str">
        <f>IF(Flights[[#This Row],[Length (hr)]]&lt;2, "No meal", IF(Flights[[#This Row],[Length (hr)]]&lt;3.5, "Light meal", "Full meal"))</f>
        <v>Full meal</v>
      </c>
      <c r="T1828" s="1" t="str">
        <f>IF(AND(Flights[[#This Row],[Airline]]="US Airways", Flights[[#This Row],[Meal]]="Full Meal"), "Yes", "No")</f>
        <v>No</v>
      </c>
      <c r="U1828" s="1">
        <v>0.24583333333333332</v>
      </c>
      <c r="V1828">
        <v>-24</v>
      </c>
      <c r="W1828" s="1" t="str">
        <f>IF(Flights[[#This Row],[Arrival Delay]] = "", "Cancelled", IF(Flights[[#This Row],[Arrival Delay]]&gt;15, "Delayed", "On time"))</f>
        <v>On time</v>
      </c>
      <c r="X1828" t="str">
        <f>IF(Flights[[#This Row],[Status]]&lt;&gt;"Delayed","", IF(Flights[[#This Row],[Arrival Delay]]&gt;120, "Severe", IF(Flights[[#This Row],[Arrival Delay]]&gt;60, "Major", "Moderate")))</f>
        <v/>
      </c>
      <c r="Y1828" t="b">
        <v>0</v>
      </c>
      <c r="AA1828" t="str">
        <f>IF(OR(AND(Flights[[#This Row],[Status]]="Cancelled", Flights[[#This Row],[Cancellation Reason]]="Airline/Carrier"), Flights[[#This Row],[Delay Type]]="Severe"), "Yes", "No")</f>
        <v>No</v>
      </c>
    </row>
    <row r="1829" spans="1:27" x14ac:dyDescent="0.3">
      <c r="A1829" s="3">
        <v>42144</v>
      </c>
      <c r="B1829" s="22">
        <f>WEEKNUM(Flights[[#This Row],[Date]], 1)</f>
        <v>21</v>
      </c>
      <c r="C1829" s="22">
        <f>WEEKDAY(Flights[[#This Row],[Date]],1)</f>
        <v>4</v>
      </c>
      <c r="D1829" t="s">
        <v>1050</v>
      </c>
      <c r="E1829" t="s">
        <v>1988</v>
      </c>
      <c r="F1829" t="s">
        <v>0</v>
      </c>
      <c r="G1829" t="s">
        <v>28</v>
      </c>
      <c r="H1829" t="str">
        <f>_xlfn.XLOOKUP(Flights[[#This Row],[Destination]], Airports!$A$2:$A$78, Airports!$D$2:$D$78)</f>
        <v>Philadelphia</v>
      </c>
      <c r="I1829" t="str" cm="1">
        <f t="array" ref="I1829">_xlfn.XLOOKUP(Flights[[#This Row],[Destination]],_xlfn._TRO_TRAILING( Airports!A:A),_xlfn._TRO_TRAILING( Airports!E:E), "Not found")</f>
        <v>PA</v>
      </c>
      <c r="J1829" s="1">
        <v>0.99930555555555556</v>
      </c>
      <c r="K1829" s="22">
        <f>HOUR(Flights[[#This Row],[Scheduled Departure]])</f>
        <v>23</v>
      </c>
      <c r="L1829" s="1">
        <v>0.99722222222222223</v>
      </c>
      <c r="M1829">
        <f>(L1829-J1829)*24*60</f>
        <v>-2.9999999999999893</v>
      </c>
      <c r="N1829" s="16">
        <f>Flights[[#This Row],[Length (min)]]/60</f>
        <v>4.7166666666666668</v>
      </c>
      <c r="O1829">
        <v>283</v>
      </c>
      <c r="P1829">
        <v>2402</v>
      </c>
      <c r="Q1829" s="18">
        <f>IFERROR(Flights[[#This Row],[Distance]]/Flights[[#This Row],[Length (hr)]], "")</f>
        <v>509.25795053003532</v>
      </c>
      <c r="R1829" s="1">
        <v>0.34513888888888888</v>
      </c>
      <c r="S1829" s="1" t="str">
        <f>IF(Flights[[#This Row],[Length (hr)]]&lt;2, "No meal", IF(Flights[[#This Row],[Length (hr)]]&lt;3.5, "Light meal", "Full meal"))</f>
        <v>Full meal</v>
      </c>
      <c r="T1829" s="1" t="str">
        <f>IF(AND(Flights[[#This Row],[Airline]]="US Airways", Flights[[#This Row],[Meal]]="Full Meal"), "Yes", "No")</f>
        <v>Yes</v>
      </c>
      <c r="U1829" s="1">
        <v>0.31874999999999998</v>
      </c>
      <c r="V1829">
        <v>-38</v>
      </c>
      <c r="W1829" s="1" t="str">
        <f>IF(Flights[[#This Row],[Arrival Delay]] = "", "Cancelled", IF(Flights[[#This Row],[Arrival Delay]]&gt;15, "Delayed", "On time"))</f>
        <v>On time</v>
      </c>
      <c r="X1829" t="str">
        <f>IF(Flights[[#This Row],[Status]]&lt;&gt;"Delayed","", IF(Flights[[#This Row],[Arrival Delay]]&gt;120, "Severe", IF(Flights[[#This Row],[Arrival Delay]]&gt;60, "Major", "Moderate")))</f>
        <v/>
      </c>
      <c r="Y1829" t="b">
        <v>0</v>
      </c>
      <c r="AA1829" t="str">
        <f>IF(OR(AND(Flights[[#This Row],[Status]]="Cancelled", Flights[[#This Row],[Cancellation Reason]]="Airline/Carrier"), Flights[[#This Row],[Delay Type]]="Severe"), "Yes", "No")</f>
        <v>No</v>
      </c>
    </row>
    <row r="1830" spans="1:27" x14ac:dyDescent="0.3">
      <c r="A1830" s="3">
        <v>42145</v>
      </c>
      <c r="B1830" s="22">
        <f>WEEKNUM(Flights[[#This Row],[Date]], 1)</f>
        <v>21</v>
      </c>
      <c r="C1830" s="22">
        <f>WEEKDAY(Flights[[#This Row],[Date]],1)</f>
        <v>5</v>
      </c>
      <c r="D1830" t="s">
        <v>437</v>
      </c>
      <c r="E1830" t="s">
        <v>1995</v>
      </c>
      <c r="F1830" t="s">
        <v>0</v>
      </c>
      <c r="G1830" t="s">
        <v>273</v>
      </c>
      <c r="H1830" t="str">
        <f>_xlfn.XLOOKUP(Flights[[#This Row],[Destination]], Airports!$A$2:$A$78, Airports!$D$2:$D$78)</f>
        <v>Denver</v>
      </c>
      <c r="I1830" t="str" cm="1">
        <f t="array" ref="I1830">_xlfn.XLOOKUP(Flights[[#This Row],[Destination]],_xlfn._TRO_TRAILING( Airports!A:A),_xlfn._TRO_TRAILING( Airports!E:E), "Not found")</f>
        <v>CO</v>
      </c>
      <c r="J1830" s="1">
        <v>0.24305555555555555</v>
      </c>
      <c r="K1830" s="22">
        <f>HOUR(Flights[[#This Row],[Scheduled Departure]])</f>
        <v>5</v>
      </c>
      <c r="L1830" s="1">
        <v>0.24305555555555555</v>
      </c>
      <c r="M1830">
        <f>(L1830-J1830)*24*60</f>
        <v>0</v>
      </c>
      <c r="N1830" s="16">
        <f>Flights[[#This Row],[Length (min)]]/60</f>
        <v>2.3666666666666667</v>
      </c>
      <c r="O1830">
        <v>142</v>
      </c>
      <c r="P1830">
        <v>862</v>
      </c>
      <c r="Q1830" s="18">
        <f>IFERROR(Flights[[#This Row],[Distance]]/Flights[[#This Row],[Length (hr)]], "")</f>
        <v>364.22535211267603</v>
      </c>
      <c r="R1830" s="1">
        <v>0.3923611111111111</v>
      </c>
      <c r="S1830" s="1" t="str">
        <f>IF(Flights[[#This Row],[Length (hr)]]&lt;2, "No meal", IF(Flights[[#This Row],[Length (hr)]]&lt;3.5, "Light meal", "Full meal"))</f>
        <v>Light meal</v>
      </c>
      <c r="T1830" s="1" t="str">
        <f>IF(AND(Flights[[#This Row],[Airline]]="US Airways", Flights[[#This Row],[Meal]]="Full Meal"), "Yes", "No")</f>
        <v>No</v>
      </c>
      <c r="U1830" s="1">
        <v>0.38333333333333336</v>
      </c>
      <c r="V1830">
        <v>-13</v>
      </c>
      <c r="W1830" s="1" t="str">
        <f>IF(Flights[[#This Row],[Arrival Delay]] = "", "Cancelled", IF(Flights[[#This Row],[Arrival Delay]]&gt;15, "Delayed", "On time"))</f>
        <v>On time</v>
      </c>
      <c r="X1830" t="str">
        <f>IF(Flights[[#This Row],[Status]]&lt;&gt;"Delayed","", IF(Flights[[#This Row],[Arrival Delay]]&gt;120, "Severe", IF(Flights[[#This Row],[Arrival Delay]]&gt;60, "Major", "Moderate")))</f>
        <v/>
      </c>
      <c r="Y1830" t="b">
        <v>0</v>
      </c>
      <c r="AA1830" t="str">
        <f>IF(OR(AND(Flights[[#This Row],[Status]]="Cancelled", Flights[[#This Row],[Cancellation Reason]]="Airline/Carrier"), Flights[[#This Row],[Delay Type]]="Severe"), "Yes", "No")</f>
        <v>No</v>
      </c>
    </row>
    <row r="1831" spans="1:27" x14ac:dyDescent="0.3">
      <c r="A1831" s="3">
        <v>42145</v>
      </c>
      <c r="B1831" s="22">
        <f>WEEKNUM(Flights[[#This Row],[Date]], 1)</f>
        <v>21</v>
      </c>
      <c r="C1831" s="22">
        <f>WEEKDAY(Flights[[#This Row],[Date]],1)</f>
        <v>5</v>
      </c>
      <c r="D1831" t="s">
        <v>1290</v>
      </c>
      <c r="E1831" t="s">
        <v>1995</v>
      </c>
      <c r="F1831" t="s">
        <v>0</v>
      </c>
      <c r="G1831" t="s">
        <v>246</v>
      </c>
      <c r="H1831" t="str">
        <f>_xlfn.XLOOKUP(Flights[[#This Row],[Destination]], Airports!$A$2:$A$78, Airports!$D$2:$D$78)</f>
        <v>Albuquerque</v>
      </c>
      <c r="I1831" t="str" cm="1">
        <f t="array" ref="I1831">_xlfn.XLOOKUP(Flights[[#This Row],[Destination]],_xlfn._TRO_TRAILING( Airports!A:A),_xlfn._TRO_TRAILING( Airports!E:E), "Not found")</f>
        <v>NM</v>
      </c>
      <c r="J1831" s="1">
        <v>0.35416666666666669</v>
      </c>
      <c r="K1831" s="22">
        <f>HOUR(Flights[[#This Row],[Scheduled Departure]])</f>
        <v>8</v>
      </c>
      <c r="L1831" s="1">
        <v>0.35138888888888886</v>
      </c>
      <c r="M1831">
        <f>(L1831-J1831)*24*60</f>
        <v>-4.0000000000000657</v>
      </c>
      <c r="N1831" s="16">
        <f>Flights[[#This Row],[Length (min)]]/60</f>
        <v>1.6833333333333333</v>
      </c>
      <c r="O1831">
        <v>101</v>
      </c>
      <c r="P1831">
        <v>677</v>
      </c>
      <c r="Q1831" s="18">
        <f>IFERROR(Flights[[#This Row],[Distance]]/Flights[[#This Row],[Length (hr)]], "")</f>
        <v>402.1782178217822</v>
      </c>
      <c r="R1831" s="1">
        <v>0.47222222222222221</v>
      </c>
      <c r="S1831" s="1" t="str">
        <f>IF(Flights[[#This Row],[Length (hr)]]&lt;2, "No meal", IF(Flights[[#This Row],[Length (hr)]]&lt;3.5, "Light meal", "Full meal"))</f>
        <v>No meal</v>
      </c>
      <c r="T1831" s="1" t="str">
        <f>IF(AND(Flights[[#This Row],[Airline]]="US Airways", Flights[[#This Row],[Meal]]="Full Meal"), "Yes", "No")</f>
        <v>No</v>
      </c>
      <c r="U1831" s="1">
        <v>0.46319444444444446</v>
      </c>
      <c r="V1831">
        <v>-13</v>
      </c>
      <c r="W1831" s="1" t="str">
        <f>IF(Flights[[#This Row],[Arrival Delay]] = "", "Cancelled", IF(Flights[[#This Row],[Arrival Delay]]&gt;15, "Delayed", "On time"))</f>
        <v>On time</v>
      </c>
      <c r="X1831" t="str">
        <f>IF(Flights[[#This Row],[Status]]&lt;&gt;"Delayed","", IF(Flights[[#This Row],[Arrival Delay]]&gt;120, "Severe", IF(Flights[[#This Row],[Arrival Delay]]&gt;60, "Major", "Moderate")))</f>
        <v/>
      </c>
      <c r="Y1831" t="b">
        <v>0</v>
      </c>
      <c r="AA1831" t="str">
        <f>IF(OR(AND(Flights[[#This Row],[Status]]="Cancelled", Flights[[#This Row],[Cancellation Reason]]="Airline/Carrier"), Flights[[#This Row],[Delay Type]]="Severe"), "Yes", "No")</f>
        <v>No</v>
      </c>
    </row>
    <row r="1832" spans="1:27" x14ac:dyDescent="0.3">
      <c r="A1832" s="3">
        <v>42145</v>
      </c>
      <c r="B1832" s="22">
        <f>WEEKNUM(Flights[[#This Row],[Date]], 1)</f>
        <v>21</v>
      </c>
      <c r="C1832" s="22">
        <f>WEEKDAY(Flights[[#This Row],[Date]],1)</f>
        <v>5</v>
      </c>
      <c r="D1832" t="s">
        <v>621</v>
      </c>
      <c r="E1832" t="s">
        <v>1994</v>
      </c>
      <c r="F1832" t="s">
        <v>0</v>
      </c>
      <c r="G1832" t="s">
        <v>15</v>
      </c>
      <c r="H1832" t="str">
        <f>_xlfn.XLOOKUP(Flights[[#This Row],[Destination]], Airports!$A$2:$A$78, Airports!$D$2:$D$78)</f>
        <v>Las Vegas</v>
      </c>
      <c r="I1832" t="str" cm="1">
        <f t="array" ref="I1832">_xlfn.XLOOKUP(Flights[[#This Row],[Destination]],_xlfn._TRO_TRAILING( Airports!A:A),_xlfn._TRO_TRAILING( Airports!E:E), "Not found")</f>
        <v>NV</v>
      </c>
      <c r="J1832" s="1">
        <v>0.4</v>
      </c>
      <c r="K1832" s="22">
        <f>HOUR(Flights[[#This Row],[Scheduled Departure]])</f>
        <v>9</v>
      </c>
      <c r="L1832" s="1">
        <v>0.39791666666666664</v>
      </c>
      <c r="M1832">
        <f>(L1832-J1832)*24*60</f>
        <v>-3.0000000000000693</v>
      </c>
      <c r="N1832" s="16">
        <f>Flights[[#This Row],[Length (min)]]/60</f>
        <v>1.2666666666666666</v>
      </c>
      <c r="O1832">
        <v>76</v>
      </c>
      <c r="P1832">
        <v>236</v>
      </c>
      <c r="Q1832" s="18">
        <f>IFERROR(Flights[[#This Row],[Distance]]/Flights[[#This Row],[Length (hr)]], "")</f>
        <v>186.31578947368422</v>
      </c>
      <c r="R1832" s="1">
        <v>0.45347222222222222</v>
      </c>
      <c r="S1832" s="1" t="str">
        <f>IF(Flights[[#This Row],[Length (hr)]]&lt;2, "No meal", IF(Flights[[#This Row],[Length (hr)]]&lt;3.5, "Light meal", "Full meal"))</f>
        <v>No meal</v>
      </c>
      <c r="T1832" s="1" t="str">
        <f>IF(AND(Flights[[#This Row],[Airline]]="US Airways", Flights[[#This Row],[Meal]]="Full Meal"), "Yes", "No")</f>
        <v>No</v>
      </c>
      <c r="U1832" s="1">
        <v>0.45069444444444445</v>
      </c>
      <c r="V1832">
        <v>-4</v>
      </c>
      <c r="W1832" s="1" t="str">
        <f>IF(Flights[[#This Row],[Arrival Delay]] = "", "Cancelled", IF(Flights[[#This Row],[Arrival Delay]]&gt;15, "Delayed", "On time"))</f>
        <v>On time</v>
      </c>
      <c r="X1832" t="str">
        <f>IF(Flights[[#This Row],[Status]]&lt;&gt;"Delayed","", IF(Flights[[#This Row],[Arrival Delay]]&gt;120, "Severe", IF(Flights[[#This Row],[Arrival Delay]]&gt;60, "Major", "Moderate")))</f>
        <v/>
      </c>
      <c r="Y1832" t="b">
        <v>0</v>
      </c>
      <c r="AA1832" t="str">
        <f>IF(OR(AND(Flights[[#This Row],[Status]]="Cancelled", Flights[[#This Row],[Cancellation Reason]]="Airline/Carrier"), Flights[[#This Row],[Delay Type]]="Severe"), "Yes", "No")</f>
        <v>No</v>
      </c>
    </row>
    <row r="1833" spans="1:27" x14ac:dyDescent="0.3">
      <c r="A1833" s="3">
        <v>42145</v>
      </c>
      <c r="B1833" s="22">
        <f>WEEKNUM(Flights[[#This Row],[Date]], 1)</f>
        <v>21</v>
      </c>
      <c r="C1833" s="22">
        <f>WEEKDAY(Flights[[#This Row],[Date]],1)</f>
        <v>5</v>
      </c>
      <c r="D1833" t="s">
        <v>1299</v>
      </c>
      <c r="E1833" t="s">
        <v>1995</v>
      </c>
      <c r="F1833" t="s">
        <v>0</v>
      </c>
      <c r="G1833" t="s">
        <v>347</v>
      </c>
      <c r="H1833" t="str">
        <f>_xlfn.XLOOKUP(Flights[[#This Row],[Destination]], Airports!$A$2:$A$78, Airports!$D$2:$D$78)</f>
        <v>San Jose</v>
      </c>
      <c r="I1833" t="str" cm="1">
        <f t="array" ref="I1833">_xlfn.XLOOKUP(Flights[[#This Row],[Destination]],_xlfn._TRO_TRAILING( Airports!A:A),_xlfn._TRO_TRAILING( Airports!E:E), "Not found")</f>
        <v>CA</v>
      </c>
      <c r="J1833" s="1">
        <v>0.4513888888888889</v>
      </c>
      <c r="K1833" s="22">
        <f>HOUR(Flights[[#This Row],[Scheduled Departure]])</f>
        <v>10</v>
      </c>
      <c r="L1833" s="1">
        <v>0.45347222222222222</v>
      </c>
      <c r="M1833">
        <f>(L1833-J1833)*24*60</f>
        <v>2.9999999999999893</v>
      </c>
      <c r="N1833" s="16">
        <f>Flights[[#This Row],[Length (min)]]/60</f>
        <v>1</v>
      </c>
      <c r="O1833">
        <v>60</v>
      </c>
      <c r="P1833">
        <v>308</v>
      </c>
      <c r="Q1833" s="18">
        <f>IFERROR(Flights[[#This Row],[Distance]]/Flights[[#This Row],[Length (hr)]], "")</f>
        <v>308</v>
      </c>
      <c r="R1833" s="1">
        <v>0.49652777777777779</v>
      </c>
      <c r="S1833" s="1" t="str">
        <f>IF(Flights[[#This Row],[Length (hr)]]&lt;2, "No meal", IF(Flights[[#This Row],[Length (hr)]]&lt;3.5, "Light meal", "Full meal"))</f>
        <v>No meal</v>
      </c>
      <c r="T1833" s="1" t="str">
        <f>IF(AND(Flights[[#This Row],[Airline]]="US Airways", Flights[[#This Row],[Meal]]="Full Meal"), "Yes", "No")</f>
        <v>No</v>
      </c>
      <c r="U1833" s="1">
        <v>0.49513888888888891</v>
      </c>
      <c r="V1833">
        <v>-2</v>
      </c>
      <c r="W1833" s="1" t="str">
        <f>IF(Flights[[#This Row],[Arrival Delay]] = "", "Cancelled", IF(Flights[[#This Row],[Arrival Delay]]&gt;15, "Delayed", "On time"))</f>
        <v>On time</v>
      </c>
      <c r="X1833" t="str">
        <f>IF(Flights[[#This Row],[Status]]&lt;&gt;"Delayed","", IF(Flights[[#This Row],[Arrival Delay]]&gt;120, "Severe", IF(Flights[[#This Row],[Arrival Delay]]&gt;60, "Major", "Moderate")))</f>
        <v/>
      </c>
      <c r="Y1833" t="b">
        <v>0</v>
      </c>
      <c r="AA1833" t="str">
        <f>IF(OR(AND(Flights[[#This Row],[Status]]="Cancelled", Flights[[#This Row],[Cancellation Reason]]="Airline/Carrier"), Flights[[#This Row],[Delay Type]]="Severe"), "Yes", "No")</f>
        <v>No</v>
      </c>
    </row>
    <row r="1834" spans="1:27" x14ac:dyDescent="0.3">
      <c r="A1834" s="3">
        <v>42145</v>
      </c>
      <c r="B1834" s="22">
        <f>WEEKNUM(Flights[[#This Row],[Date]], 1)</f>
        <v>21</v>
      </c>
      <c r="C1834" s="22">
        <f>WEEKDAY(Flights[[#This Row],[Date]],1)</f>
        <v>5</v>
      </c>
      <c r="D1834" t="s">
        <v>1419</v>
      </c>
      <c r="E1834" t="s">
        <v>1988</v>
      </c>
      <c r="F1834" t="s">
        <v>0</v>
      </c>
      <c r="G1834" t="s">
        <v>28</v>
      </c>
      <c r="H1834" t="str">
        <f>_xlfn.XLOOKUP(Flights[[#This Row],[Destination]], Airports!$A$2:$A$78, Airports!$D$2:$D$78)</f>
        <v>Philadelphia</v>
      </c>
      <c r="I1834" t="str" cm="1">
        <f t="array" ref="I1834">_xlfn.XLOOKUP(Flights[[#This Row],[Destination]],_xlfn._TRO_TRAILING( Airports!A:A),_xlfn._TRO_TRAILING( Airports!E:E), "Not found")</f>
        <v>PA</v>
      </c>
      <c r="J1834" s="1">
        <v>0.46180555555555558</v>
      </c>
      <c r="K1834" s="22">
        <f>HOUR(Flights[[#This Row],[Scheduled Departure]])</f>
        <v>11</v>
      </c>
      <c r="L1834" s="1">
        <v>0.45694444444444443</v>
      </c>
      <c r="M1834">
        <f>(L1834-J1834)*24*60</f>
        <v>-7.0000000000000551</v>
      </c>
      <c r="N1834" s="16">
        <f>Flights[[#This Row],[Length (min)]]/60</f>
        <v>5.0999999999999996</v>
      </c>
      <c r="O1834">
        <v>306</v>
      </c>
      <c r="P1834">
        <v>2402</v>
      </c>
      <c r="Q1834" s="18">
        <f>IFERROR(Flights[[#This Row],[Distance]]/Flights[[#This Row],[Length (hr)]], "")</f>
        <v>470.98039215686276</v>
      </c>
      <c r="R1834" s="1">
        <v>0.80902777777777779</v>
      </c>
      <c r="S1834" s="1" t="str">
        <f>IF(Flights[[#This Row],[Length (hr)]]&lt;2, "No meal", IF(Flights[[#This Row],[Length (hr)]]&lt;3.5, "Light meal", "Full meal"))</f>
        <v>Full meal</v>
      </c>
      <c r="T1834" s="1" t="str">
        <f>IF(AND(Flights[[#This Row],[Airline]]="US Airways", Flights[[#This Row],[Meal]]="Full Meal"), "Yes", "No")</f>
        <v>Yes</v>
      </c>
      <c r="U1834" s="1">
        <v>0.7944444444444444</v>
      </c>
      <c r="V1834">
        <v>-21</v>
      </c>
      <c r="W1834" s="1" t="str">
        <f>IF(Flights[[#This Row],[Arrival Delay]] = "", "Cancelled", IF(Flights[[#This Row],[Arrival Delay]]&gt;15, "Delayed", "On time"))</f>
        <v>On time</v>
      </c>
      <c r="X1834" t="str">
        <f>IF(Flights[[#This Row],[Status]]&lt;&gt;"Delayed","", IF(Flights[[#This Row],[Arrival Delay]]&gt;120, "Severe", IF(Flights[[#This Row],[Arrival Delay]]&gt;60, "Major", "Moderate")))</f>
        <v/>
      </c>
      <c r="Y1834" t="b">
        <v>0</v>
      </c>
      <c r="AA1834" t="str">
        <f>IF(OR(AND(Flights[[#This Row],[Status]]="Cancelled", Flights[[#This Row],[Cancellation Reason]]="Airline/Carrier"), Flights[[#This Row],[Delay Type]]="Severe"), "Yes", "No")</f>
        <v>No</v>
      </c>
    </row>
    <row r="1835" spans="1:27" x14ac:dyDescent="0.3">
      <c r="A1835" s="3">
        <v>42145</v>
      </c>
      <c r="B1835" s="22">
        <f>WEEKNUM(Flights[[#This Row],[Date]], 1)</f>
        <v>21</v>
      </c>
      <c r="C1835" s="22">
        <f>WEEKDAY(Flights[[#This Row],[Date]],1)</f>
        <v>5</v>
      </c>
      <c r="D1835" t="s">
        <v>1312</v>
      </c>
      <c r="E1835" t="s">
        <v>1995</v>
      </c>
      <c r="F1835" t="s">
        <v>0</v>
      </c>
      <c r="G1835" t="s">
        <v>347</v>
      </c>
      <c r="H1835" t="str">
        <f>_xlfn.XLOOKUP(Flights[[#This Row],[Destination]], Airports!$A$2:$A$78, Airports!$D$2:$D$78)</f>
        <v>San Jose</v>
      </c>
      <c r="I1835" t="str" cm="1">
        <f t="array" ref="I1835">_xlfn.XLOOKUP(Flights[[#This Row],[Destination]],_xlfn._TRO_TRAILING( Airports!A:A),_xlfn._TRO_TRAILING( Airports!E:E), "Not found")</f>
        <v>CA</v>
      </c>
      <c r="J1835" s="1">
        <v>0.59722222222222221</v>
      </c>
      <c r="K1835" s="22">
        <f>HOUR(Flights[[#This Row],[Scheduled Departure]])</f>
        <v>14</v>
      </c>
      <c r="L1835" s="1">
        <v>0.59583333333333333</v>
      </c>
      <c r="M1835">
        <f>(L1835-J1835)*24*60</f>
        <v>-1.9999999999999929</v>
      </c>
      <c r="N1835" s="16">
        <f>Flights[[#This Row],[Length (min)]]/60</f>
        <v>0.98333333333333328</v>
      </c>
      <c r="O1835">
        <v>59</v>
      </c>
      <c r="P1835">
        <v>308</v>
      </c>
      <c r="Q1835" s="18">
        <f>IFERROR(Flights[[#This Row],[Distance]]/Flights[[#This Row],[Length (hr)]], "")</f>
        <v>313.22033898305085</v>
      </c>
      <c r="R1835" s="1">
        <v>0.64236111111111116</v>
      </c>
      <c r="S1835" s="1" t="str">
        <f>IF(Flights[[#This Row],[Length (hr)]]&lt;2, "No meal", IF(Flights[[#This Row],[Length (hr)]]&lt;3.5, "Light meal", "Full meal"))</f>
        <v>No meal</v>
      </c>
      <c r="T1835" s="1" t="str">
        <f>IF(AND(Flights[[#This Row],[Airline]]="US Airways", Flights[[#This Row],[Meal]]="Full Meal"), "Yes", "No")</f>
        <v>No</v>
      </c>
      <c r="U1835" s="1">
        <v>0.63680555555555551</v>
      </c>
      <c r="V1835">
        <v>-8</v>
      </c>
      <c r="W1835" s="1" t="str">
        <f>IF(Flights[[#This Row],[Arrival Delay]] = "", "Cancelled", IF(Flights[[#This Row],[Arrival Delay]]&gt;15, "Delayed", "On time"))</f>
        <v>On time</v>
      </c>
      <c r="X1835" t="str">
        <f>IF(Flights[[#This Row],[Status]]&lt;&gt;"Delayed","", IF(Flights[[#This Row],[Arrival Delay]]&gt;120, "Severe", IF(Flights[[#This Row],[Arrival Delay]]&gt;60, "Major", "Moderate")))</f>
        <v/>
      </c>
      <c r="Y1835" t="b">
        <v>0</v>
      </c>
      <c r="AA1835" t="str">
        <f>IF(OR(AND(Flights[[#This Row],[Status]]="Cancelled", Flights[[#This Row],[Cancellation Reason]]="Airline/Carrier"), Flights[[#This Row],[Delay Type]]="Severe"), "Yes", "No")</f>
        <v>No</v>
      </c>
    </row>
    <row r="1836" spans="1:27" x14ac:dyDescent="0.3">
      <c r="A1836" s="3">
        <v>42145</v>
      </c>
      <c r="B1836" s="22">
        <f>WEEKNUM(Flights[[#This Row],[Date]], 1)</f>
        <v>21</v>
      </c>
      <c r="C1836" s="22">
        <f>WEEKDAY(Flights[[#This Row],[Date]],1)</f>
        <v>5</v>
      </c>
      <c r="D1836" t="s">
        <v>1374</v>
      </c>
      <c r="E1836" t="s">
        <v>1993</v>
      </c>
      <c r="F1836" t="s">
        <v>0</v>
      </c>
      <c r="G1836" t="s">
        <v>4</v>
      </c>
      <c r="H1836" t="str">
        <f>_xlfn.XLOOKUP(Flights[[#This Row],[Destination]], Airports!$A$2:$A$78, Airports!$D$2:$D$78)</f>
        <v>Chicago</v>
      </c>
      <c r="I1836" t="str" cm="1">
        <f t="array" ref="I1836">_xlfn.XLOOKUP(Flights[[#This Row],[Destination]],_xlfn._TRO_TRAILING( Airports!A:A),_xlfn._TRO_TRAILING( Airports!E:E), "Not found")</f>
        <v>IL</v>
      </c>
      <c r="J1836" s="1">
        <v>0.70833333333333337</v>
      </c>
      <c r="K1836" s="22">
        <f>HOUR(Flights[[#This Row],[Scheduled Departure]])</f>
        <v>17</v>
      </c>
      <c r="L1836" s="1">
        <v>0.73819444444444449</v>
      </c>
      <c r="M1836">
        <f>(L1836-J1836)*24*60</f>
        <v>43.000000000000007</v>
      </c>
      <c r="N1836" s="16">
        <f>Flights[[#This Row],[Length (min)]]/60</f>
        <v>3.7666666666666666</v>
      </c>
      <c r="O1836">
        <v>226</v>
      </c>
      <c r="P1836">
        <v>1744</v>
      </c>
      <c r="Q1836" s="18">
        <f>IFERROR(Flights[[#This Row],[Distance]]/Flights[[#This Row],[Length (hr)]], "")</f>
        <v>463.00884955752213</v>
      </c>
      <c r="R1836" s="1">
        <v>0.95694444444444449</v>
      </c>
      <c r="S1836" s="1" t="str">
        <f>IF(Flights[[#This Row],[Length (hr)]]&lt;2, "No meal", IF(Flights[[#This Row],[Length (hr)]]&lt;3.5, "Light meal", "Full meal"))</f>
        <v>Full meal</v>
      </c>
      <c r="T1836" s="1" t="str">
        <f>IF(AND(Flights[[#This Row],[Airline]]="US Airways", Flights[[#This Row],[Meal]]="Full Meal"), "Yes", "No")</f>
        <v>No</v>
      </c>
      <c r="U1836" s="1">
        <v>0.97847222222222219</v>
      </c>
      <c r="V1836">
        <v>31</v>
      </c>
      <c r="W1836" s="1" t="str">
        <f>IF(Flights[[#This Row],[Arrival Delay]] = "", "Cancelled", IF(Flights[[#This Row],[Arrival Delay]]&gt;15, "Delayed", "On time"))</f>
        <v>Delayed</v>
      </c>
      <c r="X1836" t="str">
        <f>IF(Flights[[#This Row],[Status]]&lt;&gt;"Delayed","", IF(Flights[[#This Row],[Arrival Delay]]&gt;120, "Severe", IF(Flights[[#This Row],[Arrival Delay]]&gt;60, "Major", "Moderate")))</f>
        <v>Moderate</v>
      </c>
      <c r="Y1836" t="b">
        <v>0</v>
      </c>
      <c r="AA1836" t="str">
        <f>IF(OR(AND(Flights[[#This Row],[Status]]="Cancelled", Flights[[#This Row],[Cancellation Reason]]="Airline/Carrier"), Flights[[#This Row],[Delay Type]]="Severe"), "Yes", "No")</f>
        <v>No</v>
      </c>
    </row>
    <row r="1837" spans="1:27" x14ac:dyDescent="0.3">
      <c r="A1837" s="3">
        <v>42145</v>
      </c>
      <c r="B1837" s="22">
        <f>WEEKNUM(Flights[[#This Row],[Date]], 1)</f>
        <v>21</v>
      </c>
      <c r="C1837" s="22">
        <f>WEEKDAY(Flights[[#This Row],[Date]],1)</f>
        <v>5</v>
      </c>
      <c r="D1837" t="s">
        <v>608</v>
      </c>
      <c r="E1837" t="s">
        <v>1989</v>
      </c>
      <c r="F1837" t="s">
        <v>0</v>
      </c>
      <c r="G1837" t="s">
        <v>316</v>
      </c>
      <c r="H1837" t="str">
        <f>_xlfn.XLOOKUP(Flights[[#This Row],[Destination]], Airports!$A$2:$A$78, Airports!$D$2:$D$78)</f>
        <v>New Orleans</v>
      </c>
      <c r="I1837" t="str" cm="1">
        <f t="array" ref="I1837">_xlfn.XLOOKUP(Flights[[#This Row],[Destination]],_xlfn._TRO_TRAILING( Airports!A:A),_xlfn._TRO_TRAILING( Airports!E:E), "Not found")</f>
        <v>LA</v>
      </c>
      <c r="J1837" s="1">
        <v>0.74305555555555558</v>
      </c>
      <c r="K1837" s="22">
        <f>HOUR(Flights[[#This Row],[Scheduled Departure]])</f>
        <v>17</v>
      </c>
      <c r="L1837" s="1">
        <v>0.73888888888888893</v>
      </c>
      <c r="M1837">
        <f>(L1837-J1837)*24*60</f>
        <v>-5.9999999999999787</v>
      </c>
      <c r="N1837" s="16">
        <f>Flights[[#This Row],[Length (min)]]/60</f>
        <v>3.2833333333333332</v>
      </c>
      <c r="O1837">
        <v>197</v>
      </c>
      <c r="P1837">
        <v>1670</v>
      </c>
      <c r="Q1837" s="18">
        <f>IFERROR(Flights[[#This Row],[Distance]]/Flights[[#This Row],[Length (hr)]], "")</f>
        <v>508.62944162436548</v>
      </c>
      <c r="R1837" s="1">
        <v>0.97916666666666663</v>
      </c>
      <c r="S1837" s="1" t="str">
        <f>IF(Flights[[#This Row],[Length (hr)]]&lt;2, "No meal", IF(Flights[[#This Row],[Length (hr)]]&lt;3.5, "Light meal", "Full meal"))</f>
        <v>Light meal</v>
      </c>
      <c r="T1837" s="1" t="str">
        <f>IF(AND(Flights[[#This Row],[Airline]]="US Airways", Flights[[#This Row],[Meal]]="Full Meal"), "Yes", "No")</f>
        <v>No</v>
      </c>
      <c r="U1837" s="1">
        <v>0.95902777777777781</v>
      </c>
      <c r="V1837">
        <v>-29</v>
      </c>
      <c r="W1837" s="1" t="str">
        <f>IF(Flights[[#This Row],[Arrival Delay]] = "", "Cancelled", IF(Flights[[#This Row],[Arrival Delay]]&gt;15, "Delayed", "On time"))</f>
        <v>On time</v>
      </c>
      <c r="X1837" t="str">
        <f>IF(Flights[[#This Row],[Status]]&lt;&gt;"Delayed","", IF(Flights[[#This Row],[Arrival Delay]]&gt;120, "Severe", IF(Flights[[#This Row],[Arrival Delay]]&gt;60, "Major", "Moderate")))</f>
        <v/>
      </c>
      <c r="Y1837" t="b">
        <v>0</v>
      </c>
      <c r="AA1837" t="str">
        <f>IF(OR(AND(Flights[[#This Row],[Status]]="Cancelled", Flights[[#This Row],[Cancellation Reason]]="Airline/Carrier"), Flights[[#This Row],[Delay Type]]="Severe"), "Yes", "No")</f>
        <v>No</v>
      </c>
    </row>
    <row r="1838" spans="1:27" x14ac:dyDescent="0.3">
      <c r="A1838" s="3">
        <v>42145</v>
      </c>
      <c r="B1838" s="22">
        <f>WEEKNUM(Flights[[#This Row],[Date]], 1)</f>
        <v>21</v>
      </c>
      <c r="C1838" s="22">
        <f>WEEKDAY(Flights[[#This Row],[Date]],1)</f>
        <v>5</v>
      </c>
      <c r="D1838" t="s">
        <v>614</v>
      </c>
      <c r="E1838" t="s">
        <v>1994</v>
      </c>
      <c r="F1838" t="s">
        <v>0</v>
      </c>
      <c r="G1838" t="s">
        <v>3</v>
      </c>
      <c r="H1838" t="str">
        <f>_xlfn.XLOOKUP(Flights[[#This Row],[Destination]], Airports!$A$2:$A$78, Airports!$D$2:$D$78)</f>
        <v>Dallas</v>
      </c>
      <c r="I1838" t="str" cm="1">
        <f t="array" ref="I1838">_xlfn.XLOOKUP(Flights[[#This Row],[Destination]],_xlfn._TRO_TRAILING( Airports!A:A),_xlfn._TRO_TRAILING( Airports!E:E), "Not found")</f>
        <v>TX</v>
      </c>
      <c r="J1838" s="1">
        <v>0.77083333333333337</v>
      </c>
      <c r="K1838" s="22">
        <f>HOUR(Flights[[#This Row],[Scheduled Departure]])</f>
        <v>18</v>
      </c>
      <c r="L1838" s="1">
        <v>0.77361111111111114</v>
      </c>
      <c r="M1838">
        <f>(L1838-J1838)*24*60</f>
        <v>3.9999999999999858</v>
      </c>
      <c r="N1838" s="16">
        <f>Flights[[#This Row],[Length (min)]]/60</f>
        <v>2.9666666666666668</v>
      </c>
      <c r="O1838">
        <v>178</v>
      </c>
      <c r="P1838">
        <v>1235</v>
      </c>
      <c r="Q1838" s="18">
        <f>IFERROR(Flights[[#This Row],[Distance]]/Flights[[#This Row],[Length (hr)]], "")</f>
        <v>416.29213483146066</v>
      </c>
      <c r="R1838" s="1">
        <v>0.9770833333333333</v>
      </c>
      <c r="S1838" s="1" t="str">
        <f>IF(Flights[[#This Row],[Length (hr)]]&lt;2, "No meal", IF(Flights[[#This Row],[Length (hr)]]&lt;3.5, "Light meal", "Full meal"))</f>
        <v>Light meal</v>
      </c>
      <c r="T1838" s="1" t="str">
        <f>IF(AND(Flights[[#This Row],[Airline]]="US Airways", Flights[[#This Row],[Meal]]="Full Meal"), "Yes", "No")</f>
        <v>No</v>
      </c>
      <c r="U1838" s="1">
        <v>0.98055555555555551</v>
      </c>
      <c r="V1838">
        <v>5</v>
      </c>
      <c r="W1838" s="1" t="str">
        <f>IF(Flights[[#This Row],[Arrival Delay]] = "", "Cancelled", IF(Flights[[#This Row],[Arrival Delay]]&gt;15, "Delayed", "On time"))</f>
        <v>On time</v>
      </c>
      <c r="X1838" t="str">
        <f>IF(Flights[[#This Row],[Status]]&lt;&gt;"Delayed","", IF(Flights[[#This Row],[Arrival Delay]]&gt;120, "Severe", IF(Flights[[#This Row],[Arrival Delay]]&gt;60, "Major", "Moderate")))</f>
        <v/>
      </c>
      <c r="Y1838" t="b">
        <v>0</v>
      </c>
      <c r="AA1838" t="str">
        <f>IF(OR(AND(Flights[[#This Row],[Status]]="Cancelled", Flights[[#This Row],[Cancellation Reason]]="Airline/Carrier"), Flights[[#This Row],[Delay Type]]="Severe"), "Yes", "No")</f>
        <v>No</v>
      </c>
    </row>
    <row r="1839" spans="1:27" x14ac:dyDescent="0.3">
      <c r="A1839" s="3">
        <v>42145</v>
      </c>
      <c r="B1839" s="22">
        <f>WEEKNUM(Flights[[#This Row],[Date]], 1)</f>
        <v>21</v>
      </c>
      <c r="C1839" s="22">
        <f>WEEKDAY(Flights[[#This Row],[Date]],1)</f>
        <v>5</v>
      </c>
      <c r="D1839" t="s">
        <v>613</v>
      </c>
      <c r="E1839" t="s">
        <v>1995</v>
      </c>
      <c r="F1839" t="s">
        <v>0</v>
      </c>
      <c r="G1839" t="s">
        <v>356</v>
      </c>
      <c r="H1839" t="str">
        <f>_xlfn.XLOOKUP(Flights[[#This Row],[Destination]], Airports!$A$2:$A$78, Airports!$D$2:$D$78)</f>
        <v>Tucson</v>
      </c>
      <c r="I1839" t="str" cm="1">
        <f t="array" ref="I1839">_xlfn.XLOOKUP(Flights[[#This Row],[Destination]],_xlfn._TRO_TRAILING( Airports!A:A),_xlfn._TRO_TRAILING( Airports!E:E), "Not found")</f>
        <v>AZ</v>
      </c>
      <c r="J1839" s="1">
        <v>0.875</v>
      </c>
      <c r="K1839" s="22">
        <f>HOUR(Flights[[#This Row],[Scheduled Departure]])</f>
        <v>21</v>
      </c>
      <c r="L1839" s="1">
        <v>0.94097222222222221</v>
      </c>
      <c r="M1839">
        <f>(L1839-J1839)*24*60</f>
        <v>94.999999999999986</v>
      </c>
      <c r="N1839" s="16">
        <f>Flights[[#This Row],[Length (min)]]/60</f>
        <v>1.2333333333333334</v>
      </c>
      <c r="O1839">
        <v>74</v>
      </c>
      <c r="P1839">
        <v>451</v>
      </c>
      <c r="Q1839" s="18">
        <f>IFERROR(Flights[[#This Row],[Distance]]/Flights[[#This Row],[Length (hr)]], "")</f>
        <v>365.67567567567568</v>
      </c>
      <c r="R1839" s="1">
        <v>0.93055555555555558</v>
      </c>
      <c r="S1839" s="1" t="str">
        <f>IF(Flights[[#This Row],[Length (hr)]]&lt;2, "No meal", IF(Flights[[#This Row],[Length (hr)]]&lt;3.5, "Light meal", "Full meal"))</f>
        <v>No meal</v>
      </c>
      <c r="T1839" s="1" t="str">
        <f>IF(AND(Flights[[#This Row],[Airline]]="US Airways", Flights[[#This Row],[Meal]]="Full Meal"), "Yes", "No")</f>
        <v>No</v>
      </c>
      <c r="U1839" s="1">
        <v>0.99236111111111114</v>
      </c>
      <c r="V1839">
        <v>89</v>
      </c>
      <c r="W1839" s="1" t="str">
        <f>IF(Flights[[#This Row],[Arrival Delay]] = "", "Cancelled", IF(Flights[[#This Row],[Arrival Delay]]&gt;15, "Delayed", "On time"))</f>
        <v>Delayed</v>
      </c>
      <c r="X1839" t="str">
        <f>IF(Flights[[#This Row],[Status]]&lt;&gt;"Delayed","", IF(Flights[[#This Row],[Arrival Delay]]&gt;120, "Severe", IF(Flights[[#This Row],[Arrival Delay]]&gt;60, "Major", "Moderate")))</f>
        <v>Major</v>
      </c>
      <c r="Y1839" t="b">
        <v>0</v>
      </c>
      <c r="AA1839" t="str">
        <f>IF(OR(AND(Flights[[#This Row],[Status]]="Cancelled", Flights[[#This Row],[Cancellation Reason]]="Airline/Carrier"), Flights[[#This Row],[Delay Type]]="Severe"), "Yes", "No")</f>
        <v>No</v>
      </c>
    </row>
    <row r="1840" spans="1:27" x14ac:dyDescent="0.3">
      <c r="A1840" s="3">
        <v>42145</v>
      </c>
      <c r="B1840" s="22">
        <f>WEEKNUM(Flights[[#This Row],[Date]], 1)</f>
        <v>21</v>
      </c>
      <c r="C1840" s="22">
        <f>WEEKDAY(Flights[[#This Row],[Date]],1)</f>
        <v>5</v>
      </c>
      <c r="D1840" t="s">
        <v>924</v>
      </c>
      <c r="E1840" t="s">
        <v>1994</v>
      </c>
      <c r="F1840" t="s">
        <v>0</v>
      </c>
      <c r="G1840" t="s">
        <v>351</v>
      </c>
      <c r="H1840" t="str">
        <f>_xlfn.XLOOKUP(Flights[[#This Row],[Destination]], Airports!$A$2:$A$78, Airports!$D$2:$D$78)</f>
        <v>Sacramento</v>
      </c>
      <c r="I1840" t="str" cm="1">
        <f t="array" ref="I1840">_xlfn.XLOOKUP(Flights[[#This Row],[Destination]],_xlfn._TRO_TRAILING( Airports!A:A),_xlfn._TRO_TRAILING( Airports!E:E), "Not found")</f>
        <v>CA</v>
      </c>
      <c r="J1840" s="1">
        <v>0.93055555555555558</v>
      </c>
      <c r="K1840" s="22">
        <f>HOUR(Flights[[#This Row],[Scheduled Departure]])</f>
        <v>22</v>
      </c>
      <c r="L1840" s="1">
        <v>0.94444444444444442</v>
      </c>
      <c r="M1840">
        <f>(L1840-J1840)*24*60</f>
        <v>19.999999999999929</v>
      </c>
      <c r="N1840" s="16">
        <f>Flights[[#This Row],[Length (min)]]/60</f>
        <v>1.4833333333333334</v>
      </c>
      <c r="O1840">
        <v>89</v>
      </c>
      <c r="P1840">
        <v>373</v>
      </c>
      <c r="Q1840" s="18">
        <f>IFERROR(Flights[[#This Row],[Distance]]/Flights[[#This Row],[Length (hr)]], "")</f>
        <v>251.46067415730337</v>
      </c>
      <c r="R1840" s="1">
        <v>0.99236111111111114</v>
      </c>
      <c r="S1840" s="1" t="str">
        <f>IF(Flights[[#This Row],[Length (hr)]]&lt;2, "No meal", IF(Flights[[#This Row],[Length (hr)]]&lt;3.5, "Light meal", "Full meal"))</f>
        <v>No meal</v>
      </c>
      <c r="T1840" s="1" t="str">
        <f>IF(AND(Flights[[#This Row],[Airline]]="US Airways", Flights[[#This Row],[Meal]]="Full Meal"), "Yes", "No")</f>
        <v>No</v>
      </c>
      <c r="U1840" s="1">
        <v>6.2500000000000003E-3</v>
      </c>
      <c r="V1840">
        <v>20</v>
      </c>
      <c r="W1840" s="1" t="str">
        <f>IF(Flights[[#This Row],[Arrival Delay]] = "", "Cancelled", IF(Flights[[#This Row],[Arrival Delay]]&gt;15, "Delayed", "On time"))</f>
        <v>Delayed</v>
      </c>
      <c r="X1840" t="str">
        <f>IF(Flights[[#This Row],[Status]]&lt;&gt;"Delayed","", IF(Flights[[#This Row],[Arrival Delay]]&gt;120, "Severe", IF(Flights[[#This Row],[Arrival Delay]]&gt;60, "Major", "Moderate")))</f>
        <v>Moderate</v>
      </c>
      <c r="Y1840" t="b">
        <v>0</v>
      </c>
      <c r="AA1840" t="str">
        <f>IF(OR(AND(Flights[[#This Row],[Status]]="Cancelled", Flights[[#This Row],[Cancellation Reason]]="Airline/Carrier"), Flights[[#This Row],[Delay Type]]="Severe"), "Yes", "No")</f>
        <v>No</v>
      </c>
    </row>
    <row r="1841" spans="1:27" x14ac:dyDescent="0.3">
      <c r="A1841" s="3">
        <v>42145</v>
      </c>
      <c r="B1841" s="22">
        <f>WEEKNUM(Flights[[#This Row],[Date]], 1)</f>
        <v>21</v>
      </c>
      <c r="C1841" s="22">
        <f>WEEKDAY(Flights[[#This Row],[Date]],1)</f>
        <v>5</v>
      </c>
      <c r="D1841" t="s">
        <v>656</v>
      </c>
      <c r="E1841" t="s">
        <v>1994</v>
      </c>
      <c r="F1841" t="s">
        <v>0</v>
      </c>
      <c r="G1841" t="s">
        <v>283</v>
      </c>
      <c r="H1841" t="str">
        <f>_xlfn.XLOOKUP(Flights[[#This Row],[Destination]], Airports!$A$2:$A$78, Airports!$D$2:$D$78)</f>
        <v>Fresno</v>
      </c>
      <c r="I1841" t="str" cm="1">
        <f t="array" ref="I1841">_xlfn.XLOOKUP(Flights[[#This Row],[Destination]],_xlfn._TRO_TRAILING( Airports!A:A),_xlfn._TRO_TRAILING( Airports!E:E), "Not found")</f>
        <v>CA</v>
      </c>
      <c r="J1841" s="1">
        <v>0.96388888888888891</v>
      </c>
      <c r="K1841" s="22">
        <f>HOUR(Flights[[#This Row],[Scheduled Departure]])</f>
        <v>23</v>
      </c>
      <c r="L1841" s="1">
        <v>0.96180555555555558</v>
      </c>
      <c r="M1841">
        <f>(L1841-J1841)*24*60</f>
        <v>-2.9999999999999893</v>
      </c>
      <c r="N1841" s="16">
        <f>Flights[[#This Row],[Length (min)]]/60</f>
        <v>1.1833333333333333</v>
      </c>
      <c r="O1841">
        <v>71</v>
      </c>
      <c r="P1841">
        <v>209</v>
      </c>
      <c r="Q1841" s="18">
        <f>IFERROR(Flights[[#This Row],[Distance]]/Flights[[#This Row],[Length (hr)]], "")</f>
        <v>176.61971830985917</v>
      </c>
      <c r="R1841" s="1">
        <v>1.0416666666666666E-2</v>
      </c>
      <c r="S1841" s="1" t="str">
        <f>IF(Flights[[#This Row],[Length (hr)]]&lt;2, "No meal", IF(Flights[[#This Row],[Length (hr)]]&lt;3.5, "Light meal", "Full meal"))</f>
        <v>No meal</v>
      </c>
      <c r="T1841" s="1" t="str">
        <f>IF(AND(Flights[[#This Row],[Airline]]="US Airways", Flights[[#This Row],[Meal]]="Full Meal"), "Yes", "No")</f>
        <v>No</v>
      </c>
      <c r="U1841" s="1">
        <v>1.1111111111111112E-2</v>
      </c>
      <c r="V1841">
        <v>1</v>
      </c>
      <c r="W1841" s="1" t="str">
        <f>IF(Flights[[#This Row],[Arrival Delay]] = "", "Cancelled", IF(Flights[[#This Row],[Arrival Delay]]&gt;15, "Delayed", "On time"))</f>
        <v>On time</v>
      </c>
      <c r="X1841" t="str">
        <f>IF(Flights[[#This Row],[Status]]&lt;&gt;"Delayed","", IF(Flights[[#This Row],[Arrival Delay]]&gt;120, "Severe", IF(Flights[[#This Row],[Arrival Delay]]&gt;60, "Major", "Moderate")))</f>
        <v/>
      </c>
      <c r="Y1841" t="b">
        <v>0</v>
      </c>
      <c r="AA1841" t="str">
        <f>IF(OR(AND(Flights[[#This Row],[Status]]="Cancelled", Flights[[#This Row],[Cancellation Reason]]="Airline/Carrier"), Flights[[#This Row],[Delay Type]]="Severe"), "Yes", "No")</f>
        <v>No</v>
      </c>
    </row>
    <row r="1842" spans="1:27" x14ac:dyDescent="0.3">
      <c r="A1842" s="3">
        <v>42146</v>
      </c>
      <c r="B1842" s="22">
        <f>WEEKNUM(Flights[[#This Row],[Date]], 1)</f>
        <v>21</v>
      </c>
      <c r="C1842" s="22">
        <f>WEEKDAY(Flights[[#This Row],[Date]],1)</f>
        <v>6</v>
      </c>
      <c r="D1842" t="s">
        <v>688</v>
      </c>
      <c r="E1842" t="s">
        <v>1989</v>
      </c>
      <c r="F1842" t="s">
        <v>0</v>
      </c>
      <c r="G1842" t="s">
        <v>349</v>
      </c>
      <c r="H1842" t="str">
        <f>_xlfn.XLOOKUP(Flights[[#This Row],[Destination]], Airports!$A$2:$A$78, Airports!$D$2:$D$78)</f>
        <v>Salt Lake City</v>
      </c>
      <c r="I1842" t="str" cm="1">
        <f t="array" ref="I1842">_xlfn.XLOOKUP(Flights[[#This Row],[Destination]],_xlfn._TRO_TRAILING( Airports!A:A),_xlfn._TRO_TRAILING( Airports!E:E), "Not found")</f>
        <v>UT</v>
      </c>
      <c r="J1842" s="1">
        <v>0.26041666666666669</v>
      </c>
      <c r="K1842" s="22">
        <f>HOUR(Flights[[#This Row],[Scheduled Departure]])</f>
        <v>6</v>
      </c>
      <c r="L1842" s="1">
        <v>0.2590277777777778</v>
      </c>
      <c r="M1842">
        <f>(L1842-J1842)*24*60</f>
        <v>-1.9999999999999929</v>
      </c>
      <c r="N1842" s="16">
        <f>Flights[[#This Row],[Length (min)]]/60</f>
        <v>1.6833333333333333</v>
      </c>
      <c r="O1842">
        <v>101</v>
      </c>
      <c r="P1842">
        <v>590</v>
      </c>
      <c r="Q1842" s="18">
        <f>IFERROR(Flights[[#This Row],[Distance]]/Flights[[#This Row],[Length (hr)]], "")</f>
        <v>350.49504950495049</v>
      </c>
      <c r="R1842" s="1">
        <v>0.38124999999999998</v>
      </c>
      <c r="S1842" s="1" t="str">
        <f>IF(Flights[[#This Row],[Length (hr)]]&lt;2, "No meal", IF(Flights[[#This Row],[Length (hr)]]&lt;3.5, "Light meal", "Full meal"))</f>
        <v>No meal</v>
      </c>
      <c r="T1842" s="1" t="str">
        <f>IF(AND(Flights[[#This Row],[Airline]]="US Airways", Flights[[#This Row],[Meal]]="Full Meal"), "Yes", "No")</f>
        <v>No</v>
      </c>
      <c r="U1842" s="1">
        <v>0.37083333333333335</v>
      </c>
      <c r="V1842">
        <v>-15</v>
      </c>
      <c r="W1842" s="1" t="str">
        <f>IF(Flights[[#This Row],[Arrival Delay]] = "", "Cancelled", IF(Flights[[#This Row],[Arrival Delay]]&gt;15, "Delayed", "On time"))</f>
        <v>On time</v>
      </c>
      <c r="X1842" t="str">
        <f>IF(Flights[[#This Row],[Status]]&lt;&gt;"Delayed","", IF(Flights[[#This Row],[Arrival Delay]]&gt;120, "Severe", IF(Flights[[#This Row],[Arrival Delay]]&gt;60, "Major", "Moderate")))</f>
        <v/>
      </c>
      <c r="Y1842" t="b">
        <v>0</v>
      </c>
      <c r="AA1842" t="str">
        <f>IF(OR(AND(Flights[[#This Row],[Status]]="Cancelled", Flights[[#This Row],[Cancellation Reason]]="Airline/Carrier"), Flights[[#This Row],[Delay Type]]="Severe"), "Yes", "No")</f>
        <v>No</v>
      </c>
    </row>
    <row r="1843" spans="1:27" x14ac:dyDescent="0.3">
      <c r="A1843" s="3">
        <v>42146</v>
      </c>
      <c r="B1843" s="22">
        <f>WEEKNUM(Flights[[#This Row],[Date]], 1)</f>
        <v>21</v>
      </c>
      <c r="C1843" s="22">
        <f>WEEKDAY(Flights[[#This Row],[Date]],1)</f>
        <v>6</v>
      </c>
      <c r="D1843" t="s">
        <v>693</v>
      </c>
      <c r="E1843" t="s">
        <v>1994</v>
      </c>
      <c r="F1843" t="s">
        <v>0</v>
      </c>
      <c r="G1843" t="s">
        <v>318</v>
      </c>
      <c r="H1843" t="str">
        <f>_xlfn.XLOOKUP(Flights[[#This Row],[Destination]], Airports!$A$2:$A$78, Airports!$D$2:$D$78)</f>
        <v>Oakland</v>
      </c>
      <c r="I1843" t="str" cm="1">
        <f t="array" ref="I1843">_xlfn.XLOOKUP(Flights[[#This Row],[Destination]],_xlfn._TRO_TRAILING( Airports!A:A),_xlfn._TRO_TRAILING( Airports!E:E), "Not found")</f>
        <v>CA</v>
      </c>
      <c r="J1843" s="1">
        <v>0.28819444444444442</v>
      </c>
      <c r="K1843" s="22">
        <f>HOUR(Flights[[#This Row],[Scheduled Departure]])</f>
        <v>6</v>
      </c>
      <c r="L1843" s="1">
        <v>0.3125</v>
      </c>
      <c r="M1843">
        <f>(L1843-J1843)*24*60</f>
        <v>35.000000000000036</v>
      </c>
      <c r="N1843" s="16">
        <f>Flights[[#This Row],[Length (min)]]/60</f>
        <v>1.2</v>
      </c>
      <c r="O1843">
        <v>72</v>
      </c>
      <c r="P1843">
        <v>337</v>
      </c>
      <c r="Q1843" s="18">
        <f>IFERROR(Flights[[#This Row],[Distance]]/Flights[[#This Row],[Length (hr)]], "")</f>
        <v>280.83333333333337</v>
      </c>
      <c r="R1843" s="1">
        <v>0.35</v>
      </c>
      <c r="S1843" s="1" t="str">
        <f>IF(Flights[[#This Row],[Length (hr)]]&lt;2, "No meal", IF(Flights[[#This Row],[Length (hr)]]&lt;3.5, "Light meal", "Full meal"))</f>
        <v>No meal</v>
      </c>
      <c r="T1843" s="1" t="str">
        <f>IF(AND(Flights[[#This Row],[Airline]]="US Airways", Flights[[#This Row],[Meal]]="Full Meal"), "Yes", "No")</f>
        <v>No</v>
      </c>
      <c r="U1843" s="1">
        <v>0.36249999999999999</v>
      </c>
      <c r="V1843">
        <v>18</v>
      </c>
      <c r="W1843" s="1" t="str">
        <f>IF(Flights[[#This Row],[Arrival Delay]] = "", "Cancelled", IF(Flights[[#This Row],[Arrival Delay]]&gt;15, "Delayed", "On time"))</f>
        <v>Delayed</v>
      </c>
      <c r="X1843" t="str">
        <f>IF(Flights[[#This Row],[Status]]&lt;&gt;"Delayed","", IF(Flights[[#This Row],[Arrival Delay]]&gt;120, "Severe", IF(Flights[[#This Row],[Arrival Delay]]&gt;60, "Major", "Moderate")))</f>
        <v>Moderate</v>
      </c>
      <c r="Y1843" t="b">
        <v>0</v>
      </c>
      <c r="AA1843" t="str">
        <f>IF(OR(AND(Flights[[#This Row],[Status]]="Cancelled", Flights[[#This Row],[Cancellation Reason]]="Airline/Carrier"), Flights[[#This Row],[Delay Type]]="Severe"), "Yes", "No")</f>
        <v>No</v>
      </c>
    </row>
    <row r="1844" spans="1:27" x14ac:dyDescent="0.3">
      <c r="A1844" s="3">
        <v>42146</v>
      </c>
      <c r="B1844" s="22">
        <f>WEEKNUM(Flights[[#This Row],[Date]], 1)</f>
        <v>21</v>
      </c>
      <c r="C1844" s="22">
        <f>WEEKDAY(Flights[[#This Row],[Date]],1)</f>
        <v>6</v>
      </c>
      <c r="D1844" t="s">
        <v>1061</v>
      </c>
      <c r="E1844" t="s">
        <v>1994</v>
      </c>
      <c r="F1844" t="s">
        <v>0</v>
      </c>
      <c r="G1844" t="s">
        <v>339</v>
      </c>
      <c r="H1844" t="str">
        <f>_xlfn.XLOOKUP(Flights[[#This Row],[Destination]], Airports!$A$2:$A$78, Airports!$D$2:$D$78)</f>
        <v>San Diego</v>
      </c>
      <c r="I1844" t="str" cm="1">
        <f t="array" ref="I1844">_xlfn.XLOOKUP(Flights[[#This Row],[Destination]],_xlfn._TRO_TRAILING( Airports!A:A),_xlfn._TRO_TRAILING( Airports!E:E), "Not found")</f>
        <v>CA</v>
      </c>
      <c r="J1844" s="1">
        <v>0.32291666666666669</v>
      </c>
      <c r="K1844" s="22">
        <f>HOUR(Flights[[#This Row],[Scheduled Departure]])</f>
        <v>7</v>
      </c>
      <c r="L1844" s="1">
        <v>0.31805555555555554</v>
      </c>
      <c r="M1844">
        <f>(L1844-J1844)*24*60</f>
        <v>-7.0000000000000551</v>
      </c>
      <c r="N1844" s="16">
        <f>Flights[[#This Row],[Length (min)]]/60</f>
        <v>0.73333333333333328</v>
      </c>
      <c r="O1844">
        <v>44</v>
      </c>
      <c r="P1844">
        <v>109</v>
      </c>
      <c r="Q1844" s="18">
        <f>IFERROR(Flights[[#This Row],[Distance]]/Flights[[#This Row],[Length (hr)]], "")</f>
        <v>148.63636363636365</v>
      </c>
      <c r="R1844" s="1">
        <v>0.35625000000000001</v>
      </c>
      <c r="S1844" s="1" t="str">
        <f>IF(Flights[[#This Row],[Length (hr)]]&lt;2, "No meal", IF(Flights[[#This Row],[Length (hr)]]&lt;3.5, "Light meal", "Full meal"))</f>
        <v>No meal</v>
      </c>
      <c r="T1844" s="1" t="str">
        <f>IF(AND(Flights[[#This Row],[Airline]]="US Airways", Flights[[#This Row],[Meal]]="Full Meal"), "Yes", "No")</f>
        <v>No</v>
      </c>
      <c r="U1844" s="1">
        <v>0.34861111111111109</v>
      </c>
      <c r="V1844">
        <v>-11</v>
      </c>
      <c r="W1844" s="1" t="str">
        <f>IF(Flights[[#This Row],[Arrival Delay]] = "", "Cancelled", IF(Flights[[#This Row],[Arrival Delay]]&gt;15, "Delayed", "On time"))</f>
        <v>On time</v>
      </c>
      <c r="X1844" t="str">
        <f>IF(Flights[[#This Row],[Status]]&lt;&gt;"Delayed","", IF(Flights[[#This Row],[Arrival Delay]]&gt;120, "Severe", IF(Flights[[#This Row],[Arrival Delay]]&gt;60, "Major", "Moderate")))</f>
        <v/>
      </c>
      <c r="Y1844" t="b">
        <v>0</v>
      </c>
      <c r="AA1844" t="str">
        <f>IF(OR(AND(Flights[[#This Row],[Status]]="Cancelled", Flights[[#This Row],[Cancellation Reason]]="Airline/Carrier"), Flights[[#This Row],[Delay Type]]="Severe"), "Yes", "No")</f>
        <v>No</v>
      </c>
    </row>
    <row r="1845" spans="1:27" x14ac:dyDescent="0.3">
      <c r="A1845" s="3">
        <v>42146</v>
      </c>
      <c r="B1845" s="22">
        <f>WEEKNUM(Flights[[#This Row],[Date]], 1)</f>
        <v>21</v>
      </c>
      <c r="C1845" s="22">
        <f>WEEKDAY(Flights[[#This Row],[Date]],1)</f>
        <v>6</v>
      </c>
      <c r="D1845" t="s">
        <v>1063</v>
      </c>
      <c r="E1845" t="s">
        <v>1994</v>
      </c>
      <c r="F1845" t="s">
        <v>0</v>
      </c>
      <c r="G1845" t="s">
        <v>351</v>
      </c>
      <c r="H1845" t="str">
        <f>_xlfn.XLOOKUP(Flights[[#This Row],[Destination]], Airports!$A$2:$A$78, Airports!$D$2:$D$78)</f>
        <v>Sacramento</v>
      </c>
      <c r="I1845" t="str" cm="1">
        <f t="array" ref="I1845">_xlfn.XLOOKUP(Flights[[#This Row],[Destination]],_xlfn._TRO_TRAILING( Airports!A:A),_xlfn._TRO_TRAILING( Airports!E:E), "Not found")</f>
        <v>CA</v>
      </c>
      <c r="J1845" s="1">
        <v>0.3263888888888889</v>
      </c>
      <c r="K1845" s="22">
        <f>HOUR(Flights[[#This Row],[Scheduled Departure]])</f>
        <v>7</v>
      </c>
      <c r="L1845" s="1">
        <v>0.32222222222222224</v>
      </c>
      <c r="M1845">
        <f>(L1845-J1845)*24*60</f>
        <v>-5.9999999999999787</v>
      </c>
      <c r="N1845" s="16">
        <f>Flights[[#This Row],[Length (min)]]/60</f>
        <v>1.4666666666666666</v>
      </c>
      <c r="O1845">
        <v>88</v>
      </c>
      <c r="P1845">
        <v>373</v>
      </c>
      <c r="Q1845" s="18">
        <f>IFERROR(Flights[[#This Row],[Distance]]/Flights[[#This Row],[Length (hr)]], "")</f>
        <v>254.31818181818184</v>
      </c>
      <c r="R1845" s="1">
        <v>0.38472222222222224</v>
      </c>
      <c r="S1845" s="1" t="str">
        <f>IF(Flights[[#This Row],[Length (hr)]]&lt;2, "No meal", IF(Flights[[#This Row],[Length (hr)]]&lt;3.5, "Light meal", "Full meal"))</f>
        <v>No meal</v>
      </c>
      <c r="T1845" s="1" t="str">
        <f>IF(AND(Flights[[#This Row],[Airline]]="US Airways", Flights[[#This Row],[Meal]]="Full Meal"), "Yes", "No")</f>
        <v>No</v>
      </c>
      <c r="U1845" s="1">
        <v>0.38333333333333336</v>
      </c>
      <c r="V1845">
        <v>-2</v>
      </c>
      <c r="W1845" s="1" t="str">
        <f>IF(Flights[[#This Row],[Arrival Delay]] = "", "Cancelled", IF(Flights[[#This Row],[Arrival Delay]]&gt;15, "Delayed", "On time"))</f>
        <v>On time</v>
      </c>
      <c r="X1845" t="str">
        <f>IF(Flights[[#This Row],[Status]]&lt;&gt;"Delayed","", IF(Flights[[#This Row],[Arrival Delay]]&gt;120, "Severe", IF(Flights[[#This Row],[Arrival Delay]]&gt;60, "Major", "Moderate")))</f>
        <v/>
      </c>
      <c r="Y1845" t="b">
        <v>0</v>
      </c>
      <c r="AA1845" t="str">
        <f>IF(OR(AND(Flights[[#This Row],[Status]]="Cancelled", Flights[[#This Row],[Cancellation Reason]]="Airline/Carrier"), Flights[[#This Row],[Delay Type]]="Severe"), "Yes", "No")</f>
        <v>No</v>
      </c>
    </row>
    <row r="1846" spans="1:27" x14ac:dyDescent="0.3">
      <c r="A1846" s="3">
        <v>42146</v>
      </c>
      <c r="B1846" s="22">
        <f>WEEKNUM(Flights[[#This Row],[Date]], 1)</f>
        <v>21</v>
      </c>
      <c r="C1846" s="22">
        <f>WEEKDAY(Flights[[#This Row],[Date]],1)</f>
        <v>6</v>
      </c>
      <c r="D1846" t="s">
        <v>579</v>
      </c>
      <c r="E1846" t="s">
        <v>1993</v>
      </c>
      <c r="F1846" t="s">
        <v>0</v>
      </c>
      <c r="G1846" t="s">
        <v>293</v>
      </c>
      <c r="H1846" t="str">
        <f>_xlfn.XLOOKUP(Flights[[#This Row],[Destination]], Airports!$A$2:$A$78, Airports!$D$2:$D$78)</f>
        <v>Houston</v>
      </c>
      <c r="I1846" t="str" cm="1">
        <f t="array" ref="I1846">_xlfn.XLOOKUP(Flights[[#This Row],[Destination]],_xlfn._TRO_TRAILING( Airports!A:A),_xlfn._TRO_TRAILING( Airports!E:E), "Not found")</f>
        <v>TX</v>
      </c>
      <c r="J1846" s="1">
        <v>0.35069444444444442</v>
      </c>
      <c r="K1846" s="22">
        <f>HOUR(Flights[[#This Row],[Scheduled Departure]])</f>
        <v>8</v>
      </c>
      <c r="L1846" s="1">
        <v>0.35902777777777778</v>
      </c>
      <c r="M1846">
        <f>(L1846-J1846)*24*60</f>
        <v>12.000000000000037</v>
      </c>
      <c r="N1846" s="16">
        <f>Flights[[#This Row],[Length (min)]]/60</f>
        <v>3.25</v>
      </c>
      <c r="O1846">
        <v>195</v>
      </c>
      <c r="P1846">
        <v>1379</v>
      </c>
      <c r="Q1846" s="18">
        <f>IFERROR(Flights[[#This Row],[Distance]]/Flights[[#This Row],[Length (hr)]], "")</f>
        <v>424.30769230769232</v>
      </c>
      <c r="R1846" s="1">
        <v>0.56597222222222221</v>
      </c>
      <c r="S1846" s="1" t="str">
        <f>IF(Flights[[#This Row],[Length (hr)]]&lt;2, "No meal", IF(Flights[[#This Row],[Length (hr)]]&lt;3.5, "Light meal", "Full meal"))</f>
        <v>Light meal</v>
      </c>
      <c r="T1846" s="1" t="str">
        <f>IF(AND(Flights[[#This Row],[Airline]]="US Airways", Flights[[#This Row],[Meal]]="Full Meal"), "Yes", "No")</f>
        <v>No</v>
      </c>
      <c r="U1846" s="1">
        <v>0.57777777777777772</v>
      </c>
      <c r="V1846">
        <v>17</v>
      </c>
      <c r="W1846" s="1" t="str">
        <f>IF(Flights[[#This Row],[Arrival Delay]] = "", "Cancelled", IF(Flights[[#This Row],[Arrival Delay]]&gt;15, "Delayed", "On time"))</f>
        <v>Delayed</v>
      </c>
      <c r="X1846" t="str">
        <f>IF(Flights[[#This Row],[Status]]&lt;&gt;"Delayed","", IF(Flights[[#This Row],[Arrival Delay]]&gt;120, "Severe", IF(Flights[[#This Row],[Arrival Delay]]&gt;60, "Major", "Moderate")))</f>
        <v>Moderate</v>
      </c>
      <c r="Y1846" t="b">
        <v>0</v>
      </c>
      <c r="AA1846" t="str">
        <f>IF(OR(AND(Flights[[#This Row],[Status]]="Cancelled", Flights[[#This Row],[Cancellation Reason]]="Airline/Carrier"), Flights[[#This Row],[Delay Type]]="Severe"), "Yes", "No")</f>
        <v>No</v>
      </c>
    </row>
    <row r="1847" spans="1:27" x14ac:dyDescent="0.3">
      <c r="A1847" s="3">
        <v>42146</v>
      </c>
      <c r="B1847" s="22">
        <f>WEEKNUM(Flights[[#This Row],[Date]], 1)</f>
        <v>21</v>
      </c>
      <c r="C1847" s="22">
        <f>WEEKDAY(Flights[[#This Row],[Date]],1)</f>
        <v>6</v>
      </c>
      <c r="D1847" t="s">
        <v>1011</v>
      </c>
      <c r="E1847" t="s">
        <v>1990</v>
      </c>
      <c r="F1847" t="s">
        <v>0</v>
      </c>
      <c r="G1847" t="s">
        <v>16</v>
      </c>
      <c r="H1847" t="str">
        <f>_xlfn.XLOOKUP(Flights[[#This Row],[Destination]], Airports!$A$2:$A$78, Airports!$D$2:$D$78)</f>
        <v>Dulles</v>
      </c>
      <c r="I1847" t="str" cm="1">
        <f t="array" ref="I1847">_xlfn.XLOOKUP(Flights[[#This Row],[Destination]],_xlfn._TRO_TRAILING( Airports!A:A),_xlfn._TRO_TRAILING( Airports!E:E), "Not found")</f>
        <v>VA</v>
      </c>
      <c r="J1847" s="1">
        <v>0.35625000000000001</v>
      </c>
      <c r="K1847" s="22">
        <f>HOUR(Flights[[#This Row],[Scheduled Departure]])</f>
        <v>8</v>
      </c>
      <c r="L1847" s="1">
        <v>0.3527777777777778</v>
      </c>
      <c r="M1847">
        <f>(L1847-J1847)*24*60</f>
        <v>-4.9999999999999822</v>
      </c>
      <c r="N1847" s="16">
        <f>Flights[[#This Row],[Length (min)]]/60</f>
        <v>4.55</v>
      </c>
      <c r="O1847">
        <v>273</v>
      </c>
      <c r="P1847">
        <v>2288</v>
      </c>
      <c r="Q1847" s="18">
        <f>IFERROR(Flights[[#This Row],[Distance]]/Flights[[#This Row],[Length (hr)]], "")</f>
        <v>502.85714285714289</v>
      </c>
      <c r="R1847" s="1">
        <v>0.68888888888888888</v>
      </c>
      <c r="S1847" s="1" t="str">
        <f>IF(Flights[[#This Row],[Length (hr)]]&lt;2, "No meal", IF(Flights[[#This Row],[Length (hr)]]&lt;3.5, "Light meal", "Full meal"))</f>
        <v>Full meal</v>
      </c>
      <c r="T1847" s="1" t="str">
        <f>IF(AND(Flights[[#This Row],[Airline]]="US Airways", Flights[[#This Row],[Meal]]="Full Meal"), "Yes", "No")</f>
        <v>No</v>
      </c>
      <c r="U1847" s="1">
        <v>0.66736111111111107</v>
      </c>
      <c r="V1847">
        <v>-31</v>
      </c>
      <c r="W1847" s="1" t="str">
        <f>IF(Flights[[#This Row],[Arrival Delay]] = "", "Cancelled", IF(Flights[[#This Row],[Arrival Delay]]&gt;15, "Delayed", "On time"))</f>
        <v>On time</v>
      </c>
      <c r="X1847" t="str">
        <f>IF(Flights[[#This Row],[Status]]&lt;&gt;"Delayed","", IF(Flights[[#This Row],[Arrival Delay]]&gt;120, "Severe", IF(Flights[[#This Row],[Arrival Delay]]&gt;60, "Major", "Moderate")))</f>
        <v/>
      </c>
      <c r="Y1847" t="b">
        <v>0</v>
      </c>
      <c r="AA1847" t="str">
        <f>IF(OR(AND(Flights[[#This Row],[Status]]="Cancelled", Flights[[#This Row],[Cancellation Reason]]="Airline/Carrier"), Flights[[#This Row],[Delay Type]]="Severe"), "Yes", "No")</f>
        <v>No</v>
      </c>
    </row>
    <row r="1848" spans="1:27" x14ac:dyDescent="0.3">
      <c r="A1848" s="3">
        <v>42146</v>
      </c>
      <c r="B1848" s="22">
        <f>WEEKNUM(Flights[[#This Row],[Date]], 1)</f>
        <v>21</v>
      </c>
      <c r="C1848" s="22">
        <f>WEEKDAY(Flights[[#This Row],[Date]],1)</f>
        <v>6</v>
      </c>
      <c r="D1848" t="s">
        <v>142</v>
      </c>
      <c r="E1848" t="s">
        <v>1987</v>
      </c>
      <c r="F1848" t="s">
        <v>0</v>
      </c>
      <c r="G1848" t="s">
        <v>9</v>
      </c>
      <c r="H1848" t="str">
        <f>_xlfn.XLOOKUP(Flights[[#This Row],[Destination]], Airports!$A$2:$A$78, Airports!$D$2:$D$78)</f>
        <v>San Francisco</v>
      </c>
      <c r="I1848" t="str" cm="1">
        <f t="array" ref="I1848">_xlfn.XLOOKUP(Flights[[#This Row],[Destination]],_xlfn._TRO_TRAILING( Airports!A:A),_xlfn._TRO_TRAILING( Airports!E:E), "Not found")</f>
        <v>CA</v>
      </c>
      <c r="J1848" s="1">
        <v>0.51388888888888884</v>
      </c>
      <c r="K1848" s="22">
        <f>HOUR(Flights[[#This Row],[Scheduled Departure]])</f>
        <v>12</v>
      </c>
      <c r="L1848" s="1">
        <v>0.51180555555555551</v>
      </c>
      <c r="M1848">
        <f>(L1848-J1848)*24*60</f>
        <v>-2.9999999999999893</v>
      </c>
      <c r="N1848" s="16">
        <f>Flights[[#This Row],[Length (min)]]/60</f>
        <v>1.3833333333333333</v>
      </c>
      <c r="O1848">
        <v>83</v>
      </c>
      <c r="P1848">
        <v>337</v>
      </c>
      <c r="Q1848" s="18">
        <f>IFERROR(Flights[[#This Row],[Distance]]/Flights[[#This Row],[Length (hr)]], "")</f>
        <v>243.6144578313253</v>
      </c>
      <c r="R1848" s="1">
        <v>0.5708333333333333</v>
      </c>
      <c r="S1848" s="1" t="str">
        <f>IF(Flights[[#This Row],[Length (hr)]]&lt;2, "No meal", IF(Flights[[#This Row],[Length (hr)]]&lt;3.5, "Light meal", "Full meal"))</f>
        <v>No meal</v>
      </c>
      <c r="T1848" s="1" t="str">
        <f>IF(AND(Flights[[#This Row],[Airline]]="US Airways", Flights[[#This Row],[Meal]]="Full Meal"), "Yes", "No")</f>
        <v>No</v>
      </c>
      <c r="U1848" s="1">
        <v>0.56944444444444442</v>
      </c>
      <c r="V1848">
        <v>-2</v>
      </c>
      <c r="W1848" s="1" t="str">
        <f>IF(Flights[[#This Row],[Arrival Delay]] = "", "Cancelled", IF(Flights[[#This Row],[Arrival Delay]]&gt;15, "Delayed", "On time"))</f>
        <v>On time</v>
      </c>
      <c r="X1848" t="str">
        <f>IF(Flights[[#This Row],[Status]]&lt;&gt;"Delayed","", IF(Flights[[#This Row],[Arrival Delay]]&gt;120, "Severe", IF(Flights[[#This Row],[Arrival Delay]]&gt;60, "Major", "Moderate")))</f>
        <v/>
      </c>
      <c r="Y1848" t="b">
        <v>0</v>
      </c>
      <c r="AA1848" t="str">
        <f>IF(OR(AND(Flights[[#This Row],[Status]]="Cancelled", Flights[[#This Row],[Cancellation Reason]]="Airline/Carrier"), Flights[[#This Row],[Delay Type]]="Severe"), "Yes", "No")</f>
        <v>No</v>
      </c>
    </row>
    <row r="1849" spans="1:27" x14ac:dyDescent="0.3">
      <c r="A1849" s="3">
        <v>42146</v>
      </c>
      <c r="B1849" s="22">
        <f>WEEKNUM(Flights[[#This Row],[Date]], 1)</f>
        <v>21</v>
      </c>
      <c r="C1849" s="22">
        <f>WEEKDAY(Flights[[#This Row],[Date]],1)</f>
        <v>6</v>
      </c>
      <c r="D1849" t="s">
        <v>766</v>
      </c>
      <c r="E1849" t="s">
        <v>1994</v>
      </c>
      <c r="F1849" t="s">
        <v>0</v>
      </c>
      <c r="G1849" t="s">
        <v>343</v>
      </c>
      <c r="H1849" t="str">
        <f>_xlfn.XLOOKUP(Flights[[#This Row],[Destination]], Airports!$A$2:$A$78, Airports!$D$2:$D$78)</f>
        <v>San Luis Obispo</v>
      </c>
      <c r="I1849" t="str" cm="1">
        <f t="array" ref="I1849">_xlfn.XLOOKUP(Flights[[#This Row],[Destination]],_xlfn._TRO_TRAILING( Airports!A:A),_xlfn._TRO_TRAILING( Airports!E:E), "Not found")</f>
        <v>CA</v>
      </c>
      <c r="J1849" s="1">
        <v>0.55000000000000004</v>
      </c>
      <c r="K1849" s="22">
        <f>HOUR(Flights[[#This Row],[Scheduled Departure]])</f>
        <v>13</v>
      </c>
      <c r="L1849" s="1">
        <v>0.54791666666666672</v>
      </c>
      <c r="M1849">
        <f>(L1849-J1849)*24*60</f>
        <v>-2.9999999999999893</v>
      </c>
      <c r="N1849" s="16">
        <f>Flights[[#This Row],[Length (min)]]/60</f>
        <v>0.91666666666666663</v>
      </c>
      <c r="O1849">
        <v>55</v>
      </c>
      <c r="P1849">
        <v>156</v>
      </c>
      <c r="Q1849" s="18">
        <f>IFERROR(Flights[[#This Row],[Distance]]/Flights[[#This Row],[Length (hr)]], "")</f>
        <v>170.18181818181819</v>
      </c>
      <c r="R1849" s="1">
        <v>0.59166666666666667</v>
      </c>
      <c r="S1849" s="1" t="str">
        <f>IF(Flights[[#This Row],[Length (hr)]]&lt;2, "No meal", IF(Flights[[#This Row],[Length (hr)]]&lt;3.5, "Light meal", "Full meal"))</f>
        <v>No meal</v>
      </c>
      <c r="T1849" s="1" t="str">
        <f>IF(AND(Flights[[#This Row],[Airline]]="US Airways", Flights[[#This Row],[Meal]]="Full Meal"), "Yes", "No")</f>
        <v>No</v>
      </c>
      <c r="U1849" s="1">
        <v>0.58611111111111114</v>
      </c>
      <c r="V1849">
        <v>-8</v>
      </c>
      <c r="W1849" s="1" t="str">
        <f>IF(Flights[[#This Row],[Arrival Delay]] = "", "Cancelled", IF(Flights[[#This Row],[Arrival Delay]]&gt;15, "Delayed", "On time"))</f>
        <v>On time</v>
      </c>
      <c r="X1849" t="str">
        <f>IF(Flights[[#This Row],[Status]]&lt;&gt;"Delayed","", IF(Flights[[#This Row],[Arrival Delay]]&gt;120, "Severe", IF(Flights[[#This Row],[Arrival Delay]]&gt;60, "Major", "Moderate")))</f>
        <v/>
      </c>
      <c r="Y1849" t="b">
        <v>0</v>
      </c>
      <c r="AA1849" t="str">
        <f>IF(OR(AND(Flights[[#This Row],[Status]]="Cancelled", Flights[[#This Row],[Cancellation Reason]]="Airline/Carrier"), Flights[[#This Row],[Delay Type]]="Severe"), "Yes", "No")</f>
        <v>No</v>
      </c>
    </row>
    <row r="1850" spans="1:27" x14ac:dyDescent="0.3">
      <c r="A1850" s="3">
        <v>42146</v>
      </c>
      <c r="B1850" s="22">
        <f>WEEKNUM(Flights[[#This Row],[Date]], 1)</f>
        <v>21</v>
      </c>
      <c r="C1850" s="22">
        <f>WEEKDAY(Flights[[#This Row],[Date]],1)</f>
        <v>6</v>
      </c>
      <c r="D1850" t="s">
        <v>595</v>
      </c>
      <c r="E1850" t="s">
        <v>1991</v>
      </c>
      <c r="F1850" t="s">
        <v>0</v>
      </c>
      <c r="G1850" t="s">
        <v>344</v>
      </c>
      <c r="H1850" t="str">
        <f>_xlfn.XLOOKUP(Flights[[#This Row],[Destination]], Airports!$A$2:$A$78, Airports!$D$2:$D$78)</f>
        <v>Seattle</v>
      </c>
      <c r="I1850" t="str" cm="1">
        <f t="array" ref="I1850">_xlfn.XLOOKUP(Flights[[#This Row],[Destination]],_xlfn._TRO_TRAILING( Airports!A:A),_xlfn._TRO_TRAILING( Airports!E:E), "Not found")</f>
        <v>WA</v>
      </c>
      <c r="J1850" s="1">
        <v>0.74305555555555558</v>
      </c>
      <c r="K1850" s="22">
        <f>HOUR(Flights[[#This Row],[Scheduled Departure]])</f>
        <v>17</v>
      </c>
      <c r="L1850" s="1">
        <v>0.75347222222222221</v>
      </c>
      <c r="M1850">
        <f>(L1850-J1850)*24*60</f>
        <v>14.999999999999947</v>
      </c>
      <c r="N1850" s="16">
        <f>Flights[[#This Row],[Length (min)]]/60</f>
        <v>2.7166666666666668</v>
      </c>
      <c r="O1850">
        <v>163</v>
      </c>
      <c r="P1850">
        <v>954</v>
      </c>
      <c r="Q1850" s="18">
        <f>IFERROR(Flights[[#This Row],[Distance]]/Flights[[#This Row],[Length (hr)]], "")</f>
        <v>351.16564417177915</v>
      </c>
      <c r="R1850" s="1">
        <v>0.85416666666666663</v>
      </c>
      <c r="S1850" s="1" t="str">
        <f>IF(Flights[[#This Row],[Length (hr)]]&lt;2, "No meal", IF(Flights[[#This Row],[Length (hr)]]&lt;3.5, "Light meal", "Full meal"))</f>
        <v>Light meal</v>
      </c>
      <c r="T1850" s="1" t="str">
        <f>IF(AND(Flights[[#This Row],[Airline]]="US Airways", Flights[[#This Row],[Meal]]="Full Meal"), "Yes", "No")</f>
        <v>No</v>
      </c>
      <c r="U1850" s="1">
        <v>0.8666666666666667</v>
      </c>
      <c r="V1850">
        <v>18</v>
      </c>
      <c r="W1850" s="1" t="str">
        <f>IF(Flights[[#This Row],[Arrival Delay]] = "", "Cancelled", IF(Flights[[#This Row],[Arrival Delay]]&gt;15, "Delayed", "On time"))</f>
        <v>Delayed</v>
      </c>
      <c r="X1850" t="str">
        <f>IF(Flights[[#This Row],[Status]]&lt;&gt;"Delayed","", IF(Flights[[#This Row],[Arrival Delay]]&gt;120, "Severe", IF(Flights[[#This Row],[Arrival Delay]]&gt;60, "Major", "Moderate")))</f>
        <v>Moderate</v>
      </c>
      <c r="Y1850" t="b">
        <v>0</v>
      </c>
      <c r="AA1850" t="str">
        <f>IF(OR(AND(Flights[[#This Row],[Status]]="Cancelled", Flights[[#This Row],[Cancellation Reason]]="Airline/Carrier"), Flights[[#This Row],[Delay Type]]="Severe"), "Yes", "No")</f>
        <v>No</v>
      </c>
    </row>
    <row r="1851" spans="1:27" x14ac:dyDescent="0.3">
      <c r="A1851" s="3">
        <v>42146</v>
      </c>
      <c r="B1851" s="22">
        <f>WEEKNUM(Flights[[#This Row],[Date]], 1)</f>
        <v>21</v>
      </c>
      <c r="C1851" s="22">
        <f>WEEKDAY(Flights[[#This Row],[Date]],1)</f>
        <v>6</v>
      </c>
      <c r="D1851" t="s">
        <v>1101</v>
      </c>
      <c r="E1851" t="s">
        <v>1994</v>
      </c>
      <c r="F1851" t="s">
        <v>0</v>
      </c>
      <c r="G1851" t="s">
        <v>347</v>
      </c>
      <c r="H1851" t="str">
        <f>_xlfn.XLOOKUP(Flights[[#This Row],[Destination]], Airports!$A$2:$A$78, Airports!$D$2:$D$78)</f>
        <v>San Jose</v>
      </c>
      <c r="I1851" t="str" cm="1">
        <f t="array" ref="I1851">_xlfn.XLOOKUP(Flights[[#This Row],[Destination]],_xlfn._TRO_TRAILING( Airports!A:A),_xlfn._TRO_TRAILING( Airports!E:E), "Not found")</f>
        <v>CA</v>
      </c>
      <c r="J1851" s="1">
        <v>0.90972222222222221</v>
      </c>
      <c r="K1851" s="22">
        <f>HOUR(Flights[[#This Row],[Scheduled Departure]])</f>
        <v>21</v>
      </c>
      <c r="L1851" s="1">
        <v>0.90625</v>
      </c>
      <c r="M1851">
        <f>(L1851-J1851)*24*60</f>
        <v>-4.9999999999999822</v>
      </c>
      <c r="N1851" s="16">
        <f>Flights[[#This Row],[Length (min)]]/60</f>
        <v>1.1666666666666667</v>
      </c>
      <c r="O1851">
        <v>70</v>
      </c>
      <c r="P1851">
        <v>308</v>
      </c>
      <c r="Q1851" s="18">
        <f>IFERROR(Flights[[#This Row],[Distance]]/Flights[[#This Row],[Length (hr)]], "")</f>
        <v>264</v>
      </c>
      <c r="R1851" s="1">
        <v>0.95763888888888893</v>
      </c>
      <c r="S1851" s="1" t="str">
        <f>IF(Flights[[#This Row],[Length (hr)]]&lt;2, "No meal", IF(Flights[[#This Row],[Length (hr)]]&lt;3.5, "Light meal", "Full meal"))</f>
        <v>No meal</v>
      </c>
      <c r="T1851" s="1" t="str">
        <f>IF(AND(Flights[[#This Row],[Airline]]="US Airways", Flights[[#This Row],[Meal]]="Full Meal"), "Yes", "No")</f>
        <v>No</v>
      </c>
      <c r="U1851" s="1">
        <v>0.95486111111111116</v>
      </c>
      <c r="V1851">
        <v>-4</v>
      </c>
      <c r="W1851" s="1" t="str">
        <f>IF(Flights[[#This Row],[Arrival Delay]] = "", "Cancelled", IF(Flights[[#This Row],[Arrival Delay]]&gt;15, "Delayed", "On time"))</f>
        <v>On time</v>
      </c>
      <c r="X1851" t="str">
        <f>IF(Flights[[#This Row],[Status]]&lt;&gt;"Delayed","", IF(Flights[[#This Row],[Arrival Delay]]&gt;120, "Severe", IF(Flights[[#This Row],[Arrival Delay]]&gt;60, "Major", "Moderate")))</f>
        <v/>
      </c>
      <c r="Y1851" t="b">
        <v>0</v>
      </c>
      <c r="AA1851" t="str">
        <f>IF(OR(AND(Flights[[#This Row],[Status]]="Cancelled", Flights[[#This Row],[Cancellation Reason]]="Airline/Carrier"), Flights[[#This Row],[Delay Type]]="Severe"), "Yes", "No")</f>
        <v>No</v>
      </c>
    </row>
    <row r="1852" spans="1:27" x14ac:dyDescent="0.3">
      <c r="A1852" s="3">
        <v>42146</v>
      </c>
      <c r="B1852" s="22">
        <f>WEEKNUM(Flights[[#This Row],[Date]], 1)</f>
        <v>21</v>
      </c>
      <c r="C1852" s="22">
        <f>WEEKDAY(Flights[[#This Row],[Date]],1)</f>
        <v>6</v>
      </c>
      <c r="D1852" t="s">
        <v>668</v>
      </c>
      <c r="E1852" t="s">
        <v>1989</v>
      </c>
      <c r="F1852" t="s">
        <v>0</v>
      </c>
      <c r="G1852" t="s">
        <v>276</v>
      </c>
      <c r="H1852" t="str">
        <f>_xlfn.XLOOKUP(Flights[[#This Row],[Destination]], Airports!$A$2:$A$78, Airports!$D$2:$D$78)</f>
        <v>Detroit</v>
      </c>
      <c r="I1852" t="str" cm="1">
        <f t="array" ref="I1852">_xlfn.XLOOKUP(Flights[[#This Row],[Destination]],_xlfn._TRO_TRAILING( Airports!A:A),_xlfn._TRO_TRAILING( Airports!E:E), "Not found")</f>
        <v>MI</v>
      </c>
      <c r="J1852" s="1">
        <v>0.96875</v>
      </c>
      <c r="K1852" s="22">
        <f>HOUR(Flights[[#This Row],[Scheduled Departure]])</f>
        <v>23</v>
      </c>
      <c r="L1852" s="1">
        <v>0.96875</v>
      </c>
      <c r="M1852">
        <f>(L1852-J1852)*24*60</f>
        <v>0</v>
      </c>
      <c r="N1852" s="16">
        <f>Flights[[#This Row],[Length (min)]]/60</f>
        <v>4.1500000000000004</v>
      </c>
      <c r="O1852">
        <v>249</v>
      </c>
      <c r="P1852">
        <v>1979</v>
      </c>
      <c r="Q1852" s="18">
        <f>IFERROR(Flights[[#This Row],[Distance]]/Flights[[#This Row],[Length (hr)]], "")</f>
        <v>476.86746987951801</v>
      </c>
      <c r="R1852" s="1">
        <v>0.28125</v>
      </c>
      <c r="S1852" s="1" t="str">
        <f>IF(Flights[[#This Row],[Length (hr)]]&lt;2, "No meal", IF(Flights[[#This Row],[Length (hr)]]&lt;3.5, "Light meal", "Full meal"))</f>
        <v>Full meal</v>
      </c>
      <c r="T1852" s="1" t="str">
        <f>IF(AND(Flights[[#This Row],[Airline]]="US Airways", Flights[[#This Row],[Meal]]="Full Meal"), "Yes", "No")</f>
        <v>No</v>
      </c>
      <c r="U1852" s="1">
        <v>0.26666666666666666</v>
      </c>
      <c r="V1852">
        <v>-21</v>
      </c>
      <c r="W1852" s="1" t="str">
        <f>IF(Flights[[#This Row],[Arrival Delay]] = "", "Cancelled", IF(Flights[[#This Row],[Arrival Delay]]&gt;15, "Delayed", "On time"))</f>
        <v>On time</v>
      </c>
      <c r="X1852" t="str">
        <f>IF(Flights[[#This Row],[Status]]&lt;&gt;"Delayed","", IF(Flights[[#This Row],[Arrival Delay]]&gt;120, "Severe", IF(Flights[[#This Row],[Arrival Delay]]&gt;60, "Major", "Moderate")))</f>
        <v/>
      </c>
      <c r="Y1852" t="b">
        <v>0</v>
      </c>
      <c r="AA1852" t="str">
        <f>IF(OR(AND(Flights[[#This Row],[Status]]="Cancelled", Flights[[#This Row],[Cancellation Reason]]="Airline/Carrier"), Flights[[#This Row],[Delay Type]]="Severe"), "Yes", "No")</f>
        <v>No</v>
      </c>
    </row>
    <row r="1853" spans="1:27" x14ac:dyDescent="0.3">
      <c r="A1853" s="3">
        <v>42147</v>
      </c>
      <c r="B1853" s="22">
        <f>WEEKNUM(Flights[[#This Row],[Date]], 1)</f>
        <v>21</v>
      </c>
      <c r="C1853" s="22">
        <f>WEEKDAY(Flights[[#This Row],[Date]],1)</f>
        <v>7</v>
      </c>
      <c r="D1853" t="s">
        <v>1398</v>
      </c>
      <c r="E1853" t="s">
        <v>1994</v>
      </c>
      <c r="F1853" t="s">
        <v>0</v>
      </c>
      <c r="G1853" t="s">
        <v>29</v>
      </c>
      <c r="H1853" t="str">
        <f>_xlfn.XLOOKUP(Flights[[#This Row],[Destination]], Airports!$A$2:$A$78, Airports!$D$2:$D$78)</f>
        <v>Phoenix</v>
      </c>
      <c r="I1853" t="str" cm="1">
        <f t="array" ref="I1853">_xlfn.XLOOKUP(Flights[[#This Row],[Destination]],_xlfn._TRO_TRAILING( Airports!A:A),_xlfn._TRO_TRAILING( Airports!E:E), "Not found")</f>
        <v>AZ</v>
      </c>
      <c r="J1853" s="1">
        <v>0.36458333333333331</v>
      </c>
      <c r="K1853" s="22">
        <f>HOUR(Flights[[#This Row],[Scheduled Departure]])</f>
        <v>8</v>
      </c>
      <c r="L1853" s="1">
        <v>0.36041666666666666</v>
      </c>
      <c r="M1853">
        <f>(L1853-J1853)*24*60</f>
        <v>-5.9999999999999787</v>
      </c>
      <c r="N1853" s="16">
        <f>Flights[[#This Row],[Length (min)]]/60</f>
        <v>1.2666666666666666</v>
      </c>
      <c r="O1853">
        <v>76</v>
      </c>
      <c r="P1853">
        <v>370</v>
      </c>
      <c r="Q1853" s="18">
        <f>IFERROR(Flights[[#This Row],[Distance]]/Flights[[#This Row],[Length (hr)]], "")</f>
        <v>292.10526315789474</v>
      </c>
      <c r="R1853" s="1">
        <v>0.42708333333333331</v>
      </c>
      <c r="S1853" s="1" t="str">
        <f>IF(Flights[[#This Row],[Length (hr)]]&lt;2, "No meal", IF(Flights[[#This Row],[Length (hr)]]&lt;3.5, "Light meal", "Full meal"))</f>
        <v>No meal</v>
      </c>
      <c r="T1853" s="1" t="str">
        <f>IF(AND(Flights[[#This Row],[Airline]]="US Airways", Flights[[#This Row],[Meal]]="Full Meal"), "Yes", "No")</f>
        <v>No</v>
      </c>
      <c r="U1853" s="1">
        <v>0.41319444444444442</v>
      </c>
      <c r="V1853">
        <v>-20</v>
      </c>
      <c r="W1853" s="1" t="str">
        <f>IF(Flights[[#This Row],[Arrival Delay]] = "", "Cancelled", IF(Flights[[#This Row],[Arrival Delay]]&gt;15, "Delayed", "On time"))</f>
        <v>On time</v>
      </c>
      <c r="X1853" t="str">
        <f>IF(Flights[[#This Row],[Status]]&lt;&gt;"Delayed","", IF(Flights[[#This Row],[Arrival Delay]]&gt;120, "Severe", IF(Flights[[#This Row],[Arrival Delay]]&gt;60, "Major", "Moderate")))</f>
        <v/>
      </c>
      <c r="Y1853" t="b">
        <v>0</v>
      </c>
      <c r="AA1853" t="str">
        <f>IF(OR(AND(Flights[[#This Row],[Status]]="Cancelled", Flights[[#This Row],[Cancellation Reason]]="Airline/Carrier"), Flights[[#This Row],[Delay Type]]="Severe"), "Yes", "No")</f>
        <v>No</v>
      </c>
    </row>
    <row r="1854" spans="1:27" x14ac:dyDescent="0.3">
      <c r="A1854" s="3">
        <v>42147</v>
      </c>
      <c r="B1854" s="22">
        <f>WEEKNUM(Flights[[#This Row],[Date]], 1)</f>
        <v>21</v>
      </c>
      <c r="C1854" s="22">
        <f>WEEKDAY(Flights[[#This Row],[Date]],1)</f>
        <v>7</v>
      </c>
      <c r="D1854" t="s">
        <v>802</v>
      </c>
      <c r="E1854" t="s">
        <v>1989</v>
      </c>
      <c r="F1854" t="s">
        <v>0</v>
      </c>
      <c r="G1854" t="s">
        <v>10</v>
      </c>
      <c r="H1854" t="str">
        <f>_xlfn.XLOOKUP(Flights[[#This Row],[Destination]], Airports!$A$2:$A$78, Airports!$D$2:$D$78)</f>
        <v>Boston</v>
      </c>
      <c r="I1854" t="str" cm="1">
        <f t="array" ref="I1854">_xlfn.XLOOKUP(Flights[[#This Row],[Destination]],_xlfn._TRO_TRAILING( Airports!A:A),_xlfn._TRO_TRAILING( Airports!E:E), "Not found")</f>
        <v>MA</v>
      </c>
      <c r="J1854" s="1">
        <v>0.38541666666666669</v>
      </c>
      <c r="K1854" s="22">
        <f>HOUR(Flights[[#This Row],[Scheduled Departure]])</f>
        <v>9</v>
      </c>
      <c r="L1854" s="1">
        <v>0.38124999999999998</v>
      </c>
      <c r="M1854">
        <f>(L1854-J1854)*24*60</f>
        <v>-6.0000000000000586</v>
      </c>
      <c r="N1854" s="16">
        <f>Flights[[#This Row],[Length (min)]]/60</f>
        <v>5.3666666666666663</v>
      </c>
      <c r="O1854">
        <v>322</v>
      </c>
      <c r="P1854">
        <v>2611</v>
      </c>
      <c r="Q1854" s="18">
        <f>IFERROR(Flights[[#This Row],[Distance]]/Flights[[#This Row],[Length (hr)]], "")</f>
        <v>486.52173913043481</v>
      </c>
      <c r="R1854" s="1">
        <v>0.74583333333333335</v>
      </c>
      <c r="S1854" s="1" t="str">
        <f>IF(Flights[[#This Row],[Length (hr)]]&lt;2, "No meal", IF(Flights[[#This Row],[Length (hr)]]&lt;3.5, "Light meal", "Full meal"))</f>
        <v>Full meal</v>
      </c>
      <c r="T1854" s="1" t="str">
        <f>IF(AND(Flights[[#This Row],[Airline]]="US Airways", Flights[[#This Row],[Meal]]="Full Meal"), "Yes", "No")</f>
        <v>No</v>
      </c>
      <c r="U1854" s="1">
        <v>0.72986111111111107</v>
      </c>
      <c r="V1854">
        <v>-23</v>
      </c>
      <c r="W1854" s="1" t="str">
        <f>IF(Flights[[#This Row],[Arrival Delay]] = "", "Cancelled", IF(Flights[[#This Row],[Arrival Delay]]&gt;15, "Delayed", "On time"))</f>
        <v>On time</v>
      </c>
      <c r="X1854" t="str">
        <f>IF(Flights[[#This Row],[Status]]&lt;&gt;"Delayed","", IF(Flights[[#This Row],[Arrival Delay]]&gt;120, "Severe", IF(Flights[[#This Row],[Arrival Delay]]&gt;60, "Major", "Moderate")))</f>
        <v/>
      </c>
      <c r="Y1854" t="b">
        <v>0</v>
      </c>
      <c r="AA1854" t="str">
        <f>IF(OR(AND(Flights[[#This Row],[Status]]="Cancelled", Flights[[#This Row],[Cancellation Reason]]="Airline/Carrier"), Flights[[#This Row],[Delay Type]]="Severe"), "Yes", "No")</f>
        <v>No</v>
      </c>
    </row>
    <row r="1855" spans="1:27" x14ac:dyDescent="0.3">
      <c r="A1855" s="3">
        <v>42147</v>
      </c>
      <c r="B1855" s="22">
        <f>WEEKNUM(Flights[[#This Row],[Date]], 1)</f>
        <v>21</v>
      </c>
      <c r="C1855" s="22">
        <f>WEEKDAY(Flights[[#This Row],[Date]],1)</f>
        <v>7</v>
      </c>
      <c r="D1855" t="s">
        <v>1435</v>
      </c>
      <c r="E1855" t="s">
        <v>1995</v>
      </c>
      <c r="F1855" t="s">
        <v>0</v>
      </c>
      <c r="G1855" t="s">
        <v>29</v>
      </c>
      <c r="H1855" t="str">
        <f>_xlfn.XLOOKUP(Flights[[#This Row],[Destination]], Airports!$A$2:$A$78, Airports!$D$2:$D$78)</f>
        <v>Phoenix</v>
      </c>
      <c r="I1855" t="str" cm="1">
        <f t="array" ref="I1855">_xlfn.XLOOKUP(Flights[[#This Row],[Destination]],_xlfn._TRO_TRAILING( Airports!A:A),_xlfn._TRO_TRAILING( Airports!E:E), "Not found")</f>
        <v>AZ</v>
      </c>
      <c r="J1855" s="1">
        <v>0.3923611111111111</v>
      </c>
      <c r="K1855" s="22">
        <f>HOUR(Flights[[#This Row],[Scheduled Departure]])</f>
        <v>9</v>
      </c>
      <c r="L1855" s="1">
        <v>0.39097222222222222</v>
      </c>
      <c r="M1855">
        <f>(L1855-J1855)*24*60</f>
        <v>-1.9999999999999929</v>
      </c>
      <c r="N1855" s="16">
        <f>Flights[[#This Row],[Length (min)]]/60</f>
        <v>1.75</v>
      </c>
      <c r="O1855">
        <v>105</v>
      </c>
      <c r="P1855">
        <v>370</v>
      </c>
      <c r="Q1855" s="18">
        <f>IFERROR(Flights[[#This Row],[Distance]]/Flights[[#This Row],[Length (hr)]], "")</f>
        <v>211.42857142857142</v>
      </c>
      <c r="R1855" s="1">
        <v>0.44791666666666669</v>
      </c>
      <c r="S1855" s="1" t="str">
        <f>IF(Flights[[#This Row],[Length (hr)]]&lt;2, "No meal", IF(Flights[[#This Row],[Length (hr)]]&lt;3.5, "Light meal", "Full meal"))</f>
        <v>No meal</v>
      </c>
      <c r="T1855" s="1" t="str">
        <f>IF(AND(Flights[[#This Row],[Airline]]="US Airways", Flights[[#This Row],[Meal]]="Full Meal"), "Yes", "No")</f>
        <v>No</v>
      </c>
      <c r="U1855" s="1">
        <v>0.46388888888888891</v>
      </c>
      <c r="V1855">
        <v>23</v>
      </c>
      <c r="W1855" s="1" t="str">
        <f>IF(Flights[[#This Row],[Arrival Delay]] = "", "Cancelled", IF(Flights[[#This Row],[Arrival Delay]]&gt;15, "Delayed", "On time"))</f>
        <v>Delayed</v>
      </c>
      <c r="X1855" t="str">
        <f>IF(Flights[[#This Row],[Status]]&lt;&gt;"Delayed","", IF(Flights[[#This Row],[Arrival Delay]]&gt;120, "Severe", IF(Flights[[#This Row],[Arrival Delay]]&gt;60, "Major", "Moderate")))</f>
        <v>Moderate</v>
      </c>
      <c r="Y1855" t="b">
        <v>0</v>
      </c>
      <c r="AA1855" t="str">
        <f>IF(OR(AND(Flights[[#This Row],[Status]]="Cancelled", Flights[[#This Row],[Cancellation Reason]]="Airline/Carrier"), Flights[[#This Row],[Delay Type]]="Severe"), "Yes", "No")</f>
        <v>No</v>
      </c>
    </row>
    <row r="1856" spans="1:27" x14ac:dyDescent="0.3">
      <c r="A1856" s="3">
        <v>42147</v>
      </c>
      <c r="B1856" s="22">
        <f>WEEKNUM(Flights[[#This Row],[Date]], 1)</f>
        <v>21</v>
      </c>
      <c r="C1856" s="22">
        <f>WEEKDAY(Flights[[#This Row],[Date]],1)</f>
        <v>7</v>
      </c>
      <c r="D1856" t="s">
        <v>167</v>
      </c>
      <c r="E1856" t="s">
        <v>1987</v>
      </c>
      <c r="F1856" t="s">
        <v>0</v>
      </c>
      <c r="G1856" t="s">
        <v>2</v>
      </c>
      <c r="H1856" t="str">
        <f>_xlfn.XLOOKUP(Flights[[#This Row],[Destination]], Airports!$A$2:$A$78, Airports!$D$2:$D$78)</f>
        <v>Miami</v>
      </c>
      <c r="I1856" t="str" cm="1">
        <f t="array" ref="I1856">_xlfn.XLOOKUP(Flights[[#This Row],[Destination]],_xlfn._TRO_TRAILING( Airports!A:A),_xlfn._TRO_TRAILING( Airports!E:E), "Not found")</f>
        <v>FL</v>
      </c>
      <c r="J1856" s="1">
        <v>0.39305555555555555</v>
      </c>
      <c r="K1856" s="22">
        <f>HOUR(Flights[[#This Row],[Scheduled Departure]])</f>
        <v>9</v>
      </c>
      <c r="L1856" s="1">
        <v>0.3923611111111111</v>
      </c>
      <c r="M1856">
        <f>(L1856-J1856)*24*60</f>
        <v>-0.99999999999999645</v>
      </c>
      <c r="N1856" s="16">
        <f>Flights[[#This Row],[Length (min)]]/60</f>
        <v>5.166666666666667</v>
      </c>
      <c r="O1856">
        <v>310</v>
      </c>
      <c r="P1856">
        <v>2342</v>
      </c>
      <c r="Q1856" s="18">
        <f>IFERROR(Flights[[#This Row],[Distance]]/Flights[[#This Row],[Length (hr)]], "")</f>
        <v>453.29032258064512</v>
      </c>
      <c r="R1856" s="1">
        <v>0.72222222222222221</v>
      </c>
      <c r="S1856" s="1" t="str">
        <f>IF(Flights[[#This Row],[Length (hr)]]&lt;2, "No meal", IF(Flights[[#This Row],[Length (hr)]]&lt;3.5, "Light meal", "Full meal"))</f>
        <v>Full meal</v>
      </c>
      <c r="T1856" s="1" t="str">
        <f>IF(AND(Flights[[#This Row],[Airline]]="US Airways", Flights[[#This Row],[Meal]]="Full Meal"), "Yes", "No")</f>
        <v>No</v>
      </c>
      <c r="U1856" s="1">
        <v>0.73263888888888884</v>
      </c>
      <c r="V1856">
        <v>15</v>
      </c>
      <c r="W1856" s="1" t="str">
        <f>IF(Flights[[#This Row],[Arrival Delay]] = "", "Cancelled", IF(Flights[[#This Row],[Arrival Delay]]&gt;15, "Delayed", "On time"))</f>
        <v>On time</v>
      </c>
      <c r="X1856" t="str">
        <f>IF(Flights[[#This Row],[Status]]&lt;&gt;"Delayed","", IF(Flights[[#This Row],[Arrival Delay]]&gt;120, "Severe", IF(Flights[[#This Row],[Arrival Delay]]&gt;60, "Major", "Moderate")))</f>
        <v/>
      </c>
      <c r="Y1856" t="b">
        <v>0</v>
      </c>
      <c r="AA1856" t="str">
        <f>IF(OR(AND(Flights[[#This Row],[Status]]="Cancelled", Flights[[#This Row],[Cancellation Reason]]="Airline/Carrier"), Flights[[#This Row],[Delay Type]]="Severe"), "Yes", "No")</f>
        <v>No</v>
      </c>
    </row>
    <row r="1857" spans="1:27" x14ac:dyDescent="0.3">
      <c r="A1857" s="3">
        <v>42147</v>
      </c>
      <c r="B1857" s="22">
        <f>WEEKNUM(Flights[[#This Row],[Date]], 1)</f>
        <v>21</v>
      </c>
      <c r="C1857" s="22">
        <f>WEEKDAY(Flights[[#This Row],[Date]],1)</f>
        <v>7</v>
      </c>
      <c r="D1857" t="s">
        <v>445</v>
      </c>
      <c r="E1857" t="s">
        <v>1997</v>
      </c>
      <c r="F1857" t="s">
        <v>0</v>
      </c>
      <c r="G1857" t="s">
        <v>17</v>
      </c>
      <c r="H1857" t="str">
        <f>_xlfn.XLOOKUP(Flights[[#This Row],[Destination]], Airports!$A$2:$A$78, Airports!$D$2:$D$78)</f>
        <v>Honolulu</v>
      </c>
      <c r="I1857" t="str" cm="1">
        <f t="array" ref="I1857">_xlfn.XLOOKUP(Flights[[#This Row],[Destination]],_xlfn._TRO_TRAILING( Airports!A:A),_xlfn._TRO_TRAILING( Airports!E:E), "Not found")</f>
        <v>HI</v>
      </c>
      <c r="J1857" s="1">
        <v>0.41666666666666669</v>
      </c>
      <c r="K1857" s="22">
        <f>HOUR(Flights[[#This Row],[Scheduled Departure]])</f>
        <v>10</v>
      </c>
      <c r="L1857" s="1">
        <v>0.41041666666666665</v>
      </c>
      <c r="M1857">
        <f>(L1857-J1857)*24*60</f>
        <v>-9.000000000000048</v>
      </c>
      <c r="N1857" s="16">
        <f>Flights[[#This Row],[Length (min)]]/60</f>
        <v>5.9</v>
      </c>
      <c r="O1857">
        <v>354</v>
      </c>
      <c r="P1857">
        <v>2556</v>
      </c>
      <c r="Q1857" s="18">
        <f>IFERROR(Flights[[#This Row],[Distance]]/Flights[[#This Row],[Length (hr)]], "")</f>
        <v>433.22033898305079</v>
      </c>
      <c r="R1857" s="1">
        <v>0.52777777777777779</v>
      </c>
      <c r="S1857" s="1" t="str">
        <f>IF(Flights[[#This Row],[Length (hr)]]&lt;2, "No meal", IF(Flights[[#This Row],[Length (hr)]]&lt;3.5, "Light meal", "Full meal"))</f>
        <v>Full meal</v>
      </c>
      <c r="T1857" s="1" t="str">
        <f>IF(AND(Flights[[#This Row],[Airline]]="US Airways", Flights[[#This Row],[Meal]]="Full Meal"), "Yes", "No")</f>
        <v>No</v>
      </c>
      <c r="U1857" s="1">
        <v>0.53125</v>
      </c>
      <c r="V1857">
        <v>5</v>
      </c>
      <c r="W1857" s="1" t="str">
        <f>IF(Flights[[#This Row],[Arrival Delay]] = "", "Cancelled", IF(Flights[[#This Row],[Arrival Delay]]&gt;15, "Delayed", "On time"))</f>
        <v>On time</v>
      </c>
      <c r="X1857" t="str">
        <f>IF(Flights[[#This Row],[Status]]&lt;&gt;"Delayed","", IF(Flights[[#This Row],[Arrival Delay]]&gt;120, "Severe", IF(Flights[[#This Row],[Arrival Delay]]&gt;60, "Major", "Moderate")))</f>
        <v/>
      </c>
      <c r="Y1857" t="b">
        <v>0</v>
      </c>
      <c r="AA1857" t="str">
        <f>IF(OR(AND(Flights[[#This Row],[Status]]="Cancelled", Flights[[#This Row],[Cancellation Reason]]="Airline/Carrier"), Flights[[#This Row],[Delay Type]]="Severe"), "Yes", "No")</f>
        <v>No</v>
      </c>
    </row>
    <row r="1858" spans="1:27" x14ac:dyDescent="0.3">
      <c r="A1858" s="3">
        <v>42147</v>
      </c>
      <c r="B1858" s="22">
        <f>WEEKNUM(Flights[[#This Row],[Date]], 1)</f>
        <v>21</v>
      </c>
      <c r="C1858" s="22">
        <f>WEEKDAY(Flights[[#This Row],[Date]],1)</f>
        <v>7</v>
      </c>
      <c r="D1858" t="s">
        <v>1438</v>
      </c>
      <c r="E1858" t="s">
        <v>1995</v>
      </c>
      <c r="F1858" t="s">
        <v>0</v>
      </c>
      <c r="G1858" t="s">
        <v>290</v>
      </c>
      <c r="H1858" t="str">
        <f>_xlfn.XLOOKUP(Flights[[#This Row],[Destination]], Airports!$A$2:$A$78, Airports!$D$2:$D$78)</f>
        <v>Houston</v>
      </c>
      <c r="I1858" t="str" cm="1">
        <f t="array" ref="I1858">_xlfn.XLOOKUP(Flights[[#This Row],[Destination]],_xlfn._TRO_TRAILING( Airports!A:A),_xlfn._TRO_TRAILING( Airports!E:E), "Not found")</f>
        <v>TX</v>
      </c>
      <c r="J1858" s="1">
        <v>0.59027777777777779</v>
      </c>
      <c r="K1858" s="22">
        <f>HOUR(Flights[[#This Row],[Scheduled Departure]])</f>
        <v>14</v>
      </c>
      <c r="L1858" s="1">
        <v>0.5854166666666667</v>
      </c>
      <c r="M1858">
        <f>(L1858-J1858)*24*60</f>
        <v>-6.9999999999999751</v>
      </c>
      <c r="N1858" s="16">
        <f>Flights[[#This Row],[Length (min)]]/60</f>
        <v>3.3</v>
      </c>
      <c r="O1858">
        <v>198</v>
      </c>
      <c r="P1858">
        <v>1390</v>
      </c>
      <c r="Q1858" s="18">
        <f>IFERROR(Flights[[#This Row],[Distance]]/Flights[[#This Row],[Length (hr)]], "")</f>
        <v>421.21212121212125</v>
      </c>
      <c r="R1858" s="1">
        <v>0.80555555555555558</v>
      </c>
      <c r="S1858" s="1" t="str">
        <f>IF(Flights[[#This Row],[Length (hr)]]&lt;2, "No meal", IF(Flights[[#This Row],[Length (hr)]]&lt;3.5, "Light meal", "Full meal"))</f>
        <v>Light meal</v>
      </c>
      <c r="T1858" s="1" t="str">
        <f>IF(AND(Flights[[#This Row],[Airline]]="US Airways", Flights[[#This Row],[Meal]]="Full Meal"), "Yes", "No")</f>
        <v>No</v>
      </c>
      <c r="U1858" s="1">
        <v>0.80625000000000002</v>
      </c>
      <c r="V1858">
        <v>1</v>
      </c>
      <c r="W1858" s="1" t="str">
        <f>IF(Flights[[#This Row],[Arrival Delay]] = "", "Cancelled", IF(Flights[[#This Row],[Arrival Delay]]&gt;15, "Delayed", "On time"))</f>
        <v>On time</v>
      </c>
      <c r="X1858" t="str">
        <f>IF(Flights[[#This Row],[Status]]&lt;&gt;"Delayed","", IF(Flights[[#This Row],[Arrival Delay]]&gt;120, "Severe", IF(Flights[[#This Row],[Arrival Delay]]&gt;60, "Major", "Moderate")))</f>
        <v/>
      </c>
      <c r="Y1858" t="b">
        <v>0</v>
      </c>
      <c r="AA1858" t="str">
        <f>IF(OR(AND(Flights[[#This Row],[Status]]="Cancelled", Flights[[#This Row],[Cancellation Reason]]="Airline/Carrier"), Flights[[#This Row],[Delay Type]]="Severe"), "Yes", "No")</f>
        <v>No</v>
      </c>
    </row>
    <row r="1859" spans="1:27" x14ac:dyDescent="0.3">
      <c r="A1859" s="3">
        <v>42147</v>
      </c>
      <c r="B1859" s="22">
        <f>WEEKNUM(Flights[[#This Row],[Date]], 1)</f>
        <v>21</v>
      </c>
      <c r="C1859" s="22">
        <f>WEEKDAY(Flights[[#This Row],[Date]],1)</f>
        <v>7</v>
      </c>
      <c r="D1859" t="s">
        <v>1392</v>
      </c>
      <c r="E1859" t="s">
        <v>1989</v>
      </c>
      <c r="F1859" t="s">
        <v>0</v>
      </c>
      <c r="G1859" t="s">
        <v>17</v>
      </c>
      <c r="H1859" t="str">
        <f>_xlfn.XLOOKUP(Flights[[#This Row],[Destination]], Airports!$A$2:$A$78, Airports!$D$2:$D$78)</f>
        <v>Honolulu</v>
      </c>
      <c r="I1859" t="str" cm="1">
        <f t="array" ref="I1859">_xlfn.XLOOKUP(Flights[[#This Row],[Destination]],_xlfn._TRO_TRAILING( Airports!A:A),_xlfn._TRO_TRAILING( Airports!E:E), "Not found")</f>
        <v>HI</v>
      </c>
      <c r="J1859" s="1">
        <v>0.625</v>
      </c>
      <c r="K1859" s="22">
        <f>HOUR(Flights[[#This Row],[Scheduled Departure]])</f>
        <v>15</v>
      </c>
      <c r="L1859" s="1">
        <v>0.65625</v>
      </c>
      <c r="M1859">
        <f>(L1859-J1859)*24*60</f>
        <v>45</v>
      </c>
      <c r="N1859" s="16">
        <f>Flights[[#This Row],[Length (min)]]/60</f>
        <v>5.9666666666666668</v>
      </c>
      <c r="O1859">
        <v>358</v>
      </c>
      <c r="P1859">
        <v>2556</v>
      </c>
      <c r="Q1859" s="18">
        <f>IFERROR(Flights[[#This Row],[Distance]]/Flights[[#This Row],[Length (hr)]], "")</f>
        <v>428.37988826815644</v>
      </c>
      <c r="R1859" s="1">
        <v>0.73402777777777772</v>
      </c>
      <c r="S1859" s="1" t="str">
        <f>IF(Flights[[#This Row],[Length (hr)]]&lt;2, "No meal", IF(Flights[[#This Row],[Length (hr)]]&lt;3.5, "Light meal", "Full meal"))</f>
        <v>Full meal</v>
      </c>
      <c r="T1859" s="1" t="str">
        <f>IF(AND(Flights[[#This Row],[Airline]]="US Airways", Flights[[#This Row],[Meal]]="Full Meal"), "Yes", "No")</f>
        <v>No</v>
      </c>
      <c r="U1859" s="1">
        <v>0.77986111111111112</v>
      </c>
      <c r="V1859">
        <v>66</v>
      </c>
      <c r="W1859" s="1" t="str">
        <f>IF(Flights[[#This Row],[Arrival Delay]] = "", "Cancelled", IF(Flights[[#This Row],[Arrival Delay]]&gt;15, "Delayed", "On time"))</f>
        <v>Delayed</v>
      </c>
      <c r="X1859" t="str">
        <f>IF(Flights[[#This Row],[Status]]&lt;&gt;"Delayed","", IF(Flights[[#This Row],[Arrival Delay]]&gt;120, "Severe", IF(Flights[[#This Row],[Arrival Delay]]&gt;60, "Major", "Moderate")))</f>
        <v>Major</v>
      </c>
      <c r="Y1859" t="b">
        <v>0</v>
      </c>
      <c r="AA1859" t="str">
        <f>IF(OR(AND(Flights[[#This Row],[Status]]="Cancelled", Flights[[#This Row],[Cancellation Reason]]="Airline/Carrier"), Flights[[#This Row],[Delay Type]]="Severe"), "Yes", "No")</f>
        <v>No</v>
      </c>
    </row>
    <row r="1860" spans="1:27" x14ac:dyDescent="0.3">
      <c r="A1860" s="3">
        <v>42147</v>
      </c>
      <c r="B1860" s="22">
        <f>WEEKNUM(Flights[[#This Row],[Date]], 1)</f>
        <v>21</v>
      </c>
      <c r="C1860" s="22">
        <f>WEEKDAY(Flights[[#This Row],[Date]],1)</f>
        <v>7</v>
      </c>
      <c r="D1860" t="s">
        <v>1014</v>
      </c>
      <c r="E1860" t="s">
        <v>1988</v>
      </c>
      <c r="F1860" t="s">
        <v>0</v>
      </c>
      <c r="G1860" t="s">
        <v>29</v>
      </c>
      <c r="H1860" t="str">
        <f>_xlfn.XLOOKUP(Flights[[#This Row],[Destination]], Airports!$A$2:$A$78, Airports!$D$2:$D$78)</f>
        <v>Phoenix</v>
      </c>
      <c r="I1860" t="str" cm="1">
        <f t="array" ref="I1860">_xlfn.XLOOKUP(Flights[[#This Row],[Destination]],_xlfn._TRO_TRAILING( Airports!A:A),_xlfn._TRO_TRAILING( Airports!E:E), "Not found")</f>
        <v>AZ</v>
      </c>
      <c r="J1860" s="1">
        <v>0.68402777777777779</v>
      </c>
      <c r="K1860" s="22">
        <f>HOUR(Flights[[#This Row],[Scheduled Departure]])</f>
        <v>16</v>
      </c>
      <c r="L1860" s="1">
        <v>0.67777777777777781</v>
      </c>
      <c r="M1860">
        <f>(L1860-J1860)*24*60</f>
        <v>-8.999999999999968</v>
      </c>
      <c r="N1860" s="16">
        <f>Flights[[#This Row],[Length (min)]]/60</f>
        <v>1.3833333333333333</v>
      </c>
      <c r="O1860">
        <v>83</v>
      </c>
      <c r="P1860">
        <v>370</v>
      </c>
      <c r="Q1860" s="18">
        <f>IFERROR(Flights[[#This Row],[Distance]]/Flights[[#This Row],[Length (hr)]], "")</f>
        <v>267.46987951807228</v>
      </c>
      <c r="R1860" s="1">
        <v>0.74513888888888891</v>
      </c>
      <c r="S1860" s="1" t="str">
        <f>IF(Flights[[#This Row],[Length (hr)]]&lt;2, "No meal", IF(Flights[[#This Row],[Length (hr)]]&lt;3.5, "Light meal", "Full meal"))</f>
        <v>No meal</v>
      </c>
      <c r="T1860" s="1" t="str">
        <f>IF(AND(Flights[[#This Row],[Airline]]="US Airways", Flights[[#This Row],[Meal]]="Full Meal"), "Yes", "No")</f>
        <v>No</v>
      </c>
      <c r="U1860" s="1">
        <v>0.73541666666666672</v>
      </c>
      <c r="V1860">
        <v>-14</v>
      </c>
      <c r="W1860" s="1" t="str">
        <f>IF(Flights[[#This Row],[Arrival Delay]] = "", "Cancelled", IF(Flights[[#This Row],[Arrival Delay]]&gt;15, "Delayed", "On time"))</f>
        <v>On time</v>
      </c>
      <c r="X1860" t="str">
        <f>IF(Flights[[#This Row],[Status]]&lt;&gt;"Delayed","", IF(Flights[[#This Row],[Arrival Delay]]&gt;120, "Severe", IF(Flights[[#This Row],[Arrival Delay]]&gt;60, "Major", "Moderate")))</f>
        <v/>
      </c>
      <c r="Y1860" t="b">
        <v>0</v>
      </c>
      <c r="AA1860" t="str">
        <f>IF(OR(AND(Flights[[#This Row],[Status]]="Cancelled", Flights[[#This Row],[Cancellation Reason]]="Airline/Carrier"), Flights[[#This Row],[Delay Type]]="Severe"), "Yes", "No")</f>
        <v>No</v>
      </c>
    </row>
    <row r="1861" spans="1:27" x14ac:dyDescent="0.3">
      <c r="A1861" s="3">
        <v>42147</v>
      </c>
      <c r="B1861" s="22">
        <f>WEEKNUM(Flights[[#This Row],[Date]], 1)</f>
        <v>21</v>
      </c>
      <c r="C1861" s="22">
        <f>WEEKDAY(Flights[[#This Row],[Date]],1)</f>
        <v>7</v>
      </c>
      <c r="D1861" t="s">
        <v>97</v>
      </c>
      <c r="E1861" t="s">
        <v>1987</v>
      </c>
      <c r="F1861" t="s">
        <v>0</v>
      </c>
      <c r="G1861" t="s">
        <v>17</v>
      </c>
      <c r="H1861" t="str">
        <f>_xlfn.XLOOKUP(Flights[[#This Row],[Destination]], Airports!$A$2:$A$78, Airports!$D$2:$D$78)</f>
        <v>Honolulu</v>
      </c>
      <c r="I1861" t="str" cm="1">
        <f t="array" ref="I1861">_xlfn.XLOOKUP(Flights[[#This Row],[Destination]],_xlfn._TRO_TRAILING( Airports!A:A),_xlfn._TRO_TRAILING( Airports!E:E), "Not found")</f>
        <v>HI</v>
      </c>
      <c r="J1861" s="1">
        <v>0.78125</v>
      </c>
      <c r="K1861" s="22">
        <f>HOUR(Flights[[#This Row],[Scheduled Departure]])</f>
        <v>18</v>
      </c>
      <c r="L1861" s="1">
        <v>0.77986111111111112</v>
      </c>
      <c r="M1861">
        <f>(L1861-J1861)*24*60</f>
        <v>-1.9999999999999929</v>
      </c>
      <c r="N1861" s="16">
        <f>Flights[[#This Row],[Length (min)]]/60</f>
        <v>5.7333333333333334</v>
      </c>
      <c r="O1861">
        <v>344</v>
      </c>
      <c r="P1861">
        <v>2556</v>
      </c>
      <c r="Q1861" s="18">
        <f>IFERROR(Flights[[#This Row],[Distance]]/Flights[[#This Row],[Length (hr)]], "")</f>
        <v>445.81395348837208</v>
      </c>
      <c r="R1861" s="1">
        <v>0.9</v>
      </c>
      <c r="S1861" s="1" t="str">
        <f>IF(Flights[[#This Row],[Length (hr)]]&lt;2, "No meal", IF(Flights[[#This Row],[Length (hr)]]&lt;3.5, "Light meal", "Full meal"))</f>
        <v>Full meal</v>
      </c>
      <c r="T1861" s="1" t="str">
        <f>IF(AND(Flights[[#This Row],[Airline]]="US Airways", Flights[[#This Row],[Meal]]="Full Meal"), "Yes", "No")</f>
        <v>No</v>
      </c>
      <c r="U1861" s="1">
        <v>0.89375000000000004</v>
      </c>
      <c r="V1861">
        <v>-9</v>
      </c>
      <c r="W1861" s="1" t="str">
        <f>IF(Flights[[#This Row],[Arrival Delay]] = "", "Cancelled", IF(Flights[[#This Row],[Arrival Delay]]&gt;15, "Delayed", "On time"))</f>
        <v>On time</v>
      </c>
      <c r="X1861" t="str">
        <f>IF(Flights[[#This Row],[Status]]&lt;&gt;"Delayed","", IF(Flights[[#This Row],[Arrival Delay]]&gt;120, "Severe", IF(Flights[[#This Row],[Arrival Delay]]&gt;60, "Major", "Moderate")))</f>
        <v/>
      </c>
      <c r="Y1861" t="b">
        <v>0</v>
      </c>
      <c r="AA1861" t="str">
        <f>IF(OR(AND(Flights[[#This Row],[Status]]="Cancelled", Flights[[#This Row],[Cancellation Reason]]="Airline/Carrier"), Flights[[#This Row],[Delay Type]]="Severe"), "Yes", "No")</f>
        <v>No</v>
      </c>
    </row>
    <row r="1862" spans="1:27" x14ac:dyDescent="0.3">
      <c r="A1862" s="3">
        <v>42148</v>
      </c>
      <c r="B1862" s="22">
        <f>WEEKNUM(Flights[[#This Row],[Date]], 1)</f>
        <v>22</v>
      </c>
      <c r="C1862" s="22">
        <f>WEEKDAY(Flights[[#This Row],[Date]],1)</f>
        <v>1</v>
      </c>
      <c r="D1862" t="s">
        <v>688</v>
      </c>
      <c r="E1862" t="s">
        <v>1989</v>
      </c>
      <c r="F1862" t="s">
        <v>0</v>
      </c>
      <c r="G1862" t="s">
        <v>349</v>
      </c>
      <c r="H1862" t="str">
        <f>_xlfn.XLOOKUP(Flights[[#This Row],[Destination]], Airports!$A$2:$A$78, Airports!$D$2:$D$78)</f>
        <v>Salt Lake City</v>
      </c>
      <c r="I1862" t="str" cm="1">
        <f t="array" ref="I1862">_xlfn.XLOOKUP(Flights[[#This Row],[Destination]],_xlfn._TRO_TRAILING( Airports!A:A),_xlfn._TRO_TRAILING( Airports!E:E), "Not found")</f>
        <v>UT</v>
      </c>
      <c r="J1862" s="1">
        <v>0.26041666666666669</v>
      </c>
      <c r="K1862" s="22">
        <f>HOUR(Flights[[#This Row],[Scheduled Departure]])</f>
        <v>6</v>
      </c>
      <c r="L1862" s="1">
        <v>0.25763888888888886</v>
      </c>
      <c r="M1862">
        <f>(L1862-J1862)*24*60</f>
        <v>-4.0000000000000657</v>
      </c>
      <c r="N1862" s="16">
        <f>Flights[[#This Row],[Length (min)]]/60</f>
        <v>1.8666666666666667</v>
      </c>
      <c r="O1862">
        <v>112</v>
      </c>
      <c r="P1862">
        <v>590</v>
      </c>
      <c r="Q1862" s="18">
        <f>IFERROR(Flights[[#This Row],[Distance]]/Flights[[#This Row],[Length (hr)]], "")</f>
        <v>316.07142857142856</v>
      </c>
      <c r="R1862" s="1">
        <v>0.38124999999999998</v>
      </c>
      <c r="S1862" s="1" t="str">
        <f>IF(Flights[[#This Row],[Length (hr)]]&lt;2, "No meal", IF(Flights[[#This Row],[Length (hr)]]&lt;3.5, "Light meal", "Full meal"))</f>
        <v>No meal</v>
      </c>
      <c r="T1862" s="1" t="str">
        <f>IF(AND(Flights[[#This Row],[Airline]]="US Airways", Flights[[#This Row],[Meal]]="Full Meal"), "Yes", "No")</f>
        <v>No</v>
      </c>
      <c r="U1862" s="1">
        <v>0.37708333333333333</v>
      </c>
      <c r="V1862">
        <v>-6</v>
      </c>
      <c r="W1862" s="1" t="str">
        <f>IF(Flights[[#This Row],[Arrival Delay]] = "", "Cancelled", IF(Flights[[#This Row],[Arrival Delay]]&gt;15, "Delayed", "On time"))</f>
        <v>On time</v>
      </c>
      <c r="X1862" t="str">
        <f>IF(Flights[[#This Row],[Status]]&lt;&gt;"Delayed","", IF(Flights[[#This Row],[Arrival Delay]]&gt;120, "Severe", IF(Flights[[#This Row],[Arrival Delay]]&gt;60, "Major", "Moderate")))</f>
        <v/>
      </c>
      <c r="Y1862" t="b">
        <v>0</v>
      </c>
      <c r="AA1862" t="str">
        <f>IF(OR(AND(Flights[[#This Row],[Status]]="Cancelled", Flights[[#This Row],[Cancellation Reason]]="Airline/Carrier"), Flights[[#This Row],[Delay Type]]="Severe"), "Yes", "No")</f>
        <v>No</v>
      </c>
    </row>
    <row r="1863" spans="1:27" x14ac:dyDescent="0.3">
      <c r="A1863" s="3">
        <v>42148</v>
      </c>
      <c r="B1863" s="22">
        <f>WEEKNUM(Flights[[#This Row],[Date]], 1)</f>
        <v>22</v>
      </c>
      <c r="C1863" s="22">
        <f>WEEKDAY(Flights[[#This Row],[Date]],1)</f>
        <v>1</v>
      </c>
      <c r="D1863" t="s">
        <v>384</v>
      </c>
      <c r="E1863" t="s">
        <v>1993</v>
      </c>
      <c r="F1863" t="s">
        <v>0</v>
      </c>
      <c r="G1863" t="s">
        <v>15</v>
      </c>
      <c r="H1863" t="str">
        <f>_xlfn.XLOOKUP(Flights[[#This Row],[Destination]], Airports!$A$2:$A$78, Airports!$D$2:$D$78)</f>
        <v>Las Vegas</v>
      </c>
      <c r="I1863" t="str" cm="1">
        <f t="array" ref="I1863">_xlfn.XLOOKUP(Flights[[#This Row],[Destination]],_xlfn._TRO_TRAILING( Airports!A:A),_xlfn._TRO_TRAILING( Airports!E:E), "Not found")</f>
        <v>NV</v>
      </c>
      <c r="J1863" s="1">
        <v>0.2673611111111111</v>
      </c>
      <c r="K1863" s="22">
        <f>HOUR(Flights[[#This Row],[Scheduled Departure]])</f>
        <v>6</v>
      </c>
      <c r="L1863" s="1">
        <v>0.26458333333333334</v>
      </c>
      <c r="M1863">
        <f>(L1863-J1863)*24*60</f>
        <v>-3.9999999999999858</v>
      </c>
      <c r="N1863" s="16">
        <f>Flights[[#This Row],[Length (min)]]/60</f>
        <v>1</v>
      </c>
      <c r="O1863">
        <v>60</v>
      </c>
      <c r="P1863">
        <v>236</v>
      </c>
      <c r="Q1863" s="18">
        <f>IFERROR(Flights[[#This Row],[Distance]]/Flights[[#This Row],[Length (hr)]], "")</f>
        <v>236</v>
      </c>
      <c r="R1863" s="1">
        <v>0.31388888888888888</v>
      </c>
      <c r="S1863" s="1" t="str">
        <f>IF(Flights[[#This Row],[Length (hr)]]&lt;2, "No meal", IF(Flights[[#This Row],[Length (hr)]]&lt;3.5, "Light meal", "Full meal"))</f>
        <v>No meal</v>
      </c>
      <c r="T1863" s="1" t="str">
        <f>IF(AND(Flights[[#This Row],[Airline]]="US Airways", Flights[[#This Row],[Meal]]="Full Meal"), "Yes", "No")</f>
        <v>No</v>
      </c>
      <c r="U1863" s="1">
        <v>0.30625000000000002</v>
      </c>
      <c r="V1863">
        <v>-11</v>
      </c>
      <c r="W1863" s="1" t="str">
        <f>IF(Flights[[#This Row],[Arrival Delay]] = "", "Cancelled", IF(Flights[[#This Row],[Arrival Delay]]&gt;15, "Delayed", "On time"))</f>
        <v>On time</v>
      </c>
      <c r="X1863" t="str">
        <f>IF(Flights[[#This Row],[Status]]&lt;&gt;"Delayed","", IF(Flights[[#This Row],[Arrival Delay]]&gt;120, "Severe", IF(Flights[[#This Row],[Arrival Delay]]&gt;60, "Major", "Moderate")))</f>
        <v/>
      </c>
      <c r="Y1863" t="b">
        <v>0</v>
      </c>
      <c r="AA1863" t="str">
        <f>IF(OR(AND(Flights[[#This Row],[Status]]="Cancelled", Flights[[#This Row],[Cancellation Reason]]="Airline/Carrier"), Flights[[#This Row],[Delay Type]]="Severe"), "Yes", "No")</f>
        <v>No</v>
      </c>
    </row>
    <row r="1864" spans="1:27" x14ac:dyDescent="0.3">
      <c r="A1864" s="3">
        <v>42148</v>
      </c>
      <c r="B1864" s="22">
        <f>WEEKNUM(Flights[[#This Row],[Date]], 1)</f>
        <v>22</v>
      </c>
      <c r="C1864" s="22">
        <f>WEEKDAY(Flights[[#This Row],[Date]],1)</f>
        <v>1</v>
      </c>
      <c r="D1864" t="s">
        <v>1440</v>
      </c>
      <c r="E1864" t="s">
        <v>1989</v>
      </c>
      <c r="F1864" t="s">
        <v>0</v>
      </c>
      <c r="G1864" t="s">
        <v>15</v>
      </c>
      <c r="H1864" t="str">
        <f>_xlfn.XLOOKUP(Flights[[#This Row],[Destination]], Airports!$A$2:$A$78, Airports!$D$2:$D$78)</f>
        <v>Las Vegas</v>
      </c>
      <c r="I1864" t="str" cm="1">
        <f t="array" ref="I1864">_xlfn.XLOOKUP(Flights[[#This Row],[Destination]],_xlfn._TRO_TRAILING( Airports!A:A),_xlfn._TRO_TRAILING( Airports!E:E), "Not found")</f>
        <v>NV</v>
      </c>
      <c r="J1864" s="1">
        <v>0.2951388888888889</v>
      </c>
      <c r="K1864" s="22">
        <f>HOUR(Flights[[#This Row],[Scheduled Departure]])</f>
        <v>7</v>
      </c>
      <c r="L1864" s="1">
        <v>0.29166666666666669</v>
      </c>
      <c r="M1864">
        <f>(L1864-J1864)*24*60</f>
        <v>-4.9999999999999822</v>
      </c>
      <c r="N1864" s="16">
        <f>Flights[[#This Row],[Length (min)]]/60</f>
        <v>1.0666666666666667</v>
      </c>
      <c r="O1864">
        <v>64</v>
      </c>
      <c r="P1864">
        <v>236</v>
      </c>
      <c r="Q1864" s="18">
        <f>IFERROR(Flights[[#This Row],[Distance]]/Flights[[#This Row],[Length (hr)]], "")</f>
        <v>221.25</v>
      </c>
      <c r="R1864" s="1">
        <v>0.34583333333333333</v>
      </c>
      <c r="S1864" s="1" t="str">
        <f>IF(Flights[[#This Row],[Length (hr)]]&lt;2, "No meal", IF(Flights[[#This Row],[Length (hr)]]&lt;3.5, "Light meal", "Full meal"))</f>
        <v>No meal</v>
      </c>
      <c r="T1864" s="1" t="str">
        <f>IF(AND(Flights[[#This Row],[Airline]]="US Airways", Flights[[#This Row],[Meal]]="Full Meal"), "Yes", "No")</f>
        <v>No</v>
      </c>
      <c r="U1864" s="1">
        <v>0.33611111111111114</v>
      </c>
      <c r="V1864">
        <v>-14</v>
      </c>
      <c r="W1864" s="1" t="str">
        <f>IF(Flights[[#This Row],[Arrival Delay]] = "", "Cancelled", IF(Flights[[#This Row],[Arrival Delay]]&gt;15, "Delayed", "On time"))</f>
        <v>On time</v>
      </c>
      <c r="X1864" t="str">
        <f>IF(Flights[[#This Row],[Status]]&lt;&gt;"Delayed","", IF(Flights[[#This Row],[Arrival Delay]]&gt;120, "Severe", IF(Flights[[#This Row],[Arrival Delay]]&gt;60, "Major", "Moderate")))</f>
        <v/>
      </c>
      <c r="Y1864" t="b">
        <v>0</v>
      </c>
      <c r="AA1864" t="str">
        <f>IF(OR(AND(Flights[[#This Row],[Status]]="Cancelled", Flights[[#This Row],[Cancellation Reason]]="Airline/Carrier"), Flights[[#This Row],[Delay Type]]="Severe"), "Yes", "No")</f>
        <v>No</v>
      </c>
    </row>
    <row r="1865" spans="1:27" x14ac:dyDescent="0.3">
      <c r="A1865" s="3">
        <v>42148</v>
      </c>
      <c r="B1865" s="22">
        <f>WEEKNUM(Flights[[#This Row],[Date]], 1)</f>
        <v>22</v>
      </c>
      <c r="C1865" s="22">
        <f>WEEKDAY(Flights[[#This Row],[Date]],1)</f>
        <v>1</v>
      </c>
      <c r="D1865" t="s">
        <v>1156</v>
      </c>
      <c r="E1865" t="s">
        <v>1990</v>
      </c>
      <c r="F1865" t="s">
        <v>0</v>
      </c>
      <c r="G1865" t="s">
        <v>13</v>
      </c>
      <c r="H1865" t="str">
        <f>_xlfn.XLOOKUP(Flights[[#This Row],[Destination]], Airports!$A$2:$A$78, Airports!$D$2:$D$78)</f>
        <v>Orlando</v>
      </c>
      <c r="I1865" t="str" cm="1">
        <f t="array" ref="I1865">_xlfn.XLOOKUP(Flights[[#This Row],[Destination]],_xlfn._TRO_TRAILING( Airports!A:A),_xlfn._TRO_TRAILING( Airports!E:E), "Not found")</f>
        <v>FL</v>
      </c>
      <c r="J1865" s="1">
        <v>0.3125</v>
      </c>
      <c r="K1865" s="22">
        <f>HOUR(Flights[[#This Row],[Scheduled Departure]])</f>
        <v>7</v>
      </c>
      <c r="L1865" s="1">
        <v>0.30555555555555558</v>
      </c>
      <c r="M1865">
        <f>(L1865-J1865)*24*60</f>
        <v>-9.9999999999999645</v>
      </c>
      <c r="N1865" s="16">
        <f>Flights[[#This Row],[Length (min)]]/60</f>
        <v>4.7833333333333332</v>
      </c>
      <c r="O1865">
        <v>287</v>
      </c>
      <c r="P1865">
        <v>2218</v>
      </c>
      <c r="Q1865" s="18">
        <f>IFERROR(Flights[[#This Row],[Distance]]/Flights[[#This Row],[Length (hr)]], "")</f>
        <v>463.69337979094075</v>
      </c>
      <c r="R1865" s="1">
        <v>0.6381944444444444</v>
      </c>
      <c r="S1865" s="1" t="str">
        <f>IF(Flights[[#This Row],[Length (hr)]]&lt;2, "No meal", IF(Flights[[#This Row],[Length (hr)]]&lt;3.5, "Light meal", "Full meal"))</f>
        <v>Full meal</v>
      </c>
      <c r="T1865" s="1" t="str">
        <f>IF(AND(Flights[[#This Row],[Airline]]="US Airways", Flights[[#This Row],[Meal]]="Full Meal"), "Yes", "No")</f>
        <v>No</v>
      </c>
      <c r="U1865" s="1">
        <v>0.62986111111111109</v>
      </c>
      <c r="V1865">
        <v>-12</v>
      </c>
      <c r="W1865" s="1" t="str">
        <f>IF(Flights[[#This Row],[Arrival Delay]] = "", "Cancelled", IF(Flights[[#This Row],[Arrival Delay]]&gt;15, "Delayed", "On time"))</f>
        <v>On time</v>
      </c>
      <c r="X1865" t="str">
        <f>IF(Flights[[#This Row],[Status]]&lt;&gt;"Delayed","", IF(Flights[[#This Row],[Arrival Delay]]&gt;120, "Severe", IF(Flights[[#This Row],[Arrival Delay]]&gt;60, "Major", "Moderate")))</f>
        <v/>
      </c>
      <c r="Y1865" t="b">
        <v>0</v>
      </c>
      <c r="AA1865" t="str">
        <f>IF(OR(AND(Flights[[#This Row],[Status]]="Cancelled", Flights[[#This Row],[Cancellation Reason]]="Airline/Carrier"), Flights[[#This Row],[Delay Type]]="Severe"), "Yes", "No")</f>
        <v>No</v>
      </c>
    </row>
    <row r="1866" spans="1:27" x14ac:dyDescent="0.3">
      <c r="A1866" s="3">
        <v>42148</v>
      </c>
      <c r="B1866" s="22">
        <f>WEEKNUM(Flights[[#This Row],[Date]], 1)</f>
        <v>22</v>
      </c>
      <c r="C1866" s="22">
        <f>WEEKDAY(Flights[[#This Row],[Date]],1)</f>
        <v>1</v>
      </c>
      <c r="D1866" t="s">
        <v>410</v>
      </c>
      <c r="E1866" t="s">
        <v>1992</v>
      </c>
      <c r="F1866" t="s">
        <v>0</v>
      </c>
      <c r="G1866" t="s">
        <v>12</v>
      </c>
      <c r="H1866" t="str">
        <f>_xlfn.XLOOKUP(Flights[[#This Row],[Destination]], Airports!$A$2:$A$78, Airports!$D$2:$D$78)</f>
        <v>New York</v>
      </c>
      <c r="I1866" t="str" cm="1">
        <f t="array" ref="I1866">_xlfn.XLOOKUP(Flights[[#This Row],[Destination]],_xlfn._TRO_TRAILING( Airports!A:A),_xlfn._TRO_TRAILING( Airports!E:E), "Not found")</f>
        <v>NY</v>
      </c>
      <c r="J1866" s="1">
        <v>0.35069444444444442</v>
      </c>
      <c r="K1866" s="22">
        <f>HOUR(Flights[[#This Row],[Scheduled Departure]])</f>
        <v>8</v>
      </c>
      <c r="L1866" s="1">
        <v>0.34652777777777777</v>
      </c>
      <c r="M1866">
        <f>(L1866-J1866)*24*60</f>
        <v>-5.9999999999999787</v>
      </c>
      <c r="N1866" s="16">
        <f>Flights[[#This Row],[Length (min)]]/60</f>
        <v>5.25</v>
      </c>
      <c r="O1866">
        <v>315</v>
      </c>
      <c r="P1866">
        <v>2475</v>
      </c>
      <c r="Q1866" s="18">
        <f>IFERROR(Flights[[#This Row],[Distance]]/Flights[[#This Row],[Length (hr)]], "")</f>
        <v>471.42857142857144</v>
      </c>
      <c r="R1866" s="1">
        <v>0.70694444444444449</v>
      </c>
      <c r="S1866" s="1" t="str">
        <f>IF(Flights[[#This Row],[Length (hr)]]&lt;2, "No meal", IF(Flights[[#This Row],[Length (hr)]]&lt;3.5, "Light meal", "Full meal"))</f>
        <v>Full meal</v>
      </c>
      <c r="T1866" s="1" t="str">
        <f>IF(AND(Flights[[#This Row],[Airline]]="US Airways", Flights[[#This Row],[Meal]]="Full Meal"), "Yes", "No")</f>
        <v>No</v>
      </c>
      <c r="U1866" s="1">
        <v>0.69027777777777777</v>
      </c>
      <c r="V1866">
        <v>-24</v>
      </c>
      <c r="W1866" s="1" t="str">
        <f>IF(Flights[[#This Row],[Arrival Delay]] = "", "Cancelled", IF(Flights[[#This Row],[Arrival Delay]]&gt;15, "Delayed", "On time"))</f>
        <v>On time</v>
      </c>
      <c r="X1866" t="str">
        <f>IF(Flights[[#This Row],[Status]]&lt;&gt;"Delayed","", IF(Flights[[#This Row],[Arrival Delay]]&gt;120, "Severe", IF(Flights[[#This Row],[Arrival Delay]]&gt;60, "Major", "Moderate")))</f>
        <v/>
      </c>
      <c r="Y1866" t="b">
        <v>0</v>
      </c>
      <c r="AA1866" t="str">
        <f>IF(OR(AND(Flights[[#This Row],[Status]]="Cancelled", Flights[[#This Row],[Cancellation Reason]]="Airline/Carrier"), Flights[[#This Row],[Delay Type]]="Severe"), "Yes", "No")</f>
        <v>No</v>
      </c>
    </row>
    <row r="1867" spans="1:27" x14ac:dyDescent="0.3">
      <c r="A1867" s="3">
        <v>42148</v>
      </c>
      <c r="B1867" s="22">
        <f>WEEKNUM(Flights[[#This Row],[Date]], 1)</f>
        <v>22</v>
      </c>
      <c r="C1867" s="22">
        <f>WEEKDAY(Flights[[#This Row],[Date]],1)</f>
        <v>1</v>
      </c>
      <c r="D1867" t="s">
        <v>1441</v>
      </c>
      <c r="E1867" t="s">
        <v>1995</v>
      </c>
      <c r="F1867" t="s">
        <v>0</v>
      </c>
      <c r="G1867" t="s">
        <v>26</v>
      </c>
      <c r="H1867" t="str">
        <f>_xlfn.XLOOKUP(Flights[[#This Row],[Destination]], Airports!$A$2:$A$78, Airports!$D$2:$D$78)</f>
        <v>Atlanta</v>
      </c>
      <c r="I1867" t="str" cm="1">
        <f t="array" ref="I1867">_xlfn.XLOOKUP(Flights[[#This Row],[Destination]],_xlfn._TRO_TRAILING( Airports!A:A),_xlfn._TRO_TRAILING( Airports!E:E), "Not found")</f>
        <v>GA</v>
      </c>
      <c r="J1867" s="1">
        <v>0.35416666666666669</v>
      </c>
      <c r="K1867" s="22">
        <f>HOUR(Flights[[#This Row],[Scheduled Departure]])</f>
        <v>8</v>
      </c>
      <c r="L1867" s="1">
        <v>0.35416666666666669</v>
      </c>
      <c r="M1867">
        <f>(L1867-J1867)*24*60</f>
        <v>0</v>
      </c>
      <c r="N1867" s="16">
        <f>Flights[[#This Row],[Length (min)]]/60</f>
        <v>4.2166666666666668</v>
      </c>
      <c r="O1867">
        <v>253</v>
      </c>
      <c r="P1867">
        <v>1947</v>
      </c>
      <c r="Q1867" s="18">
        <f>IFERROR(Flights[[#This Row],[Distance]]/Flights[[#This Row],[Length (hr)]], "")</f>
        <v>461.73913043478262</v>
      </c>
      <c r="R1867" s="1">
        <v>0.65972222222222221</v>
      </c>
      <c r="S1867" s="1" t="str">
        <f>IF(Flights[[#This Row],[Length (hr)]]&lt;2, "No meal", IF(Flights[[#This Row],[Length (hr)]]&lt;3.5, "Light meal", "Full meal"))</f>
        <v>Full meal</v>
      </c>
      <c r="T1867" s="1" t="str">
        <f>IF(AND(Flights[[#This Row],[Airline]]="US Airways", Flights[[#This Row],[Meal]]="Full Meal"), "Yes", "No")</f>
        <v>No</v>
      </c>
      <c r="U1867" s="1">
        <v>0.65486111111111112</v>
      </c>
      <c r="V1867">
        <v>-7</v>
      </c>
      <c r="W1867" s="1" t="str">
        <f>IF(Flights[[#This Row],[Arrival Delay]] = "", "Cancelled", IF(Flights[[#This Row],[Arrival Delay]]&gt;15, "Delayed", "On time"))</f>
        <v>On time</v>
      </c>
      <c r="X1867" t="str">
        <f>IF(Flights[[#This Row],[Status]]&lt;&gt;"Delayed","", IF(Flights[[#This Row],[Arrival Delay]]&gt;120, "Severe", IF(Flights[[#This Row],[Arrival Delay]]&gt;60, "Major", "Moderate")))</f>
        <v/>
      </c>
      <c r="Y1867" t="b">
        <v>0</v>
      </c>
      <c r="AA1867" t="str">
        <f>IF(OR(AND(Flights[[#This Row],[Status]]="Cancelled", Flights[[#This Row],[Cancellation Reason]]="Airline/Carrier"), Flights[[#This Row],[Delay Type]]="Severe"), "Yes", "No")</f>
        <v>No</v>
      </c>
    </row>
    <row r="1868" spans="1:27" x14ac:dyDescent="0.3">
      <c r="A1868" s="3">
        <v>42148</v>
      </c>
      <c r="B1868" s="22">
        <f>WEEKNUM(Flights[[#This Row],[Date]], 1)</f>
        <v>22</v>
      </c>
      <c r="C1868" s="22">
        <f>WEEKDAY(Flights[[#This Row],[Date]],1)</f>
        <v>1</v>
      </c>
      <c r="D1868" t="s">
        <v>1293</v>
      </c>
      <c r="E1868" t="s">
        <v>1995</v>
      </c>
      <c r="F1868" t="s">
        <v>0</v>
      </c>
      <c r="G1868" t="s">
        <v>9</v>
      </c>
      <c r="H1868" t="str">
        <f>_xlfn.XLOOKUP(Flights[[#This Row],[Destination]], Airports!$A$2:$A$78, Airports!$D$2:$D$78)</f>
        <v>San Francisco</v>
      </c>
      <c r="I1868" t="str" cm="1">
        <f t="array" ref="I1868">_xlfn.XLOOKUP(Flights[[#This Row],[Destination]],_xlfn._TRO_TRAILING( Airports!A:A),_xlfn._TRO_TRAILING( Airports!E:E), "Not found")</f>
        <v>CA</v>
      </c>
      <c r="J1868" s="1">
        <v>0.36805555555555558</v>
      </c>
      <c r="K1868" s="22">
        <f>HOUR(Flights[[#This Row],[Scheduled Departure]])</f>
        <v>8</v>
      </c>
      <c r="L1868" s="1">
        <v>0.36458333333333331</v>
      </c>
      <c r="M1868">
        <f>(L1868-J1868)*24*60</f>
        <v>-5.0000000000000622</v>
      </c>
      <c r="N1868" s="16">
        <f>Flights[[#This Row],[Length (min)]]/60</f>
        <v>1.1166666666666667</v>
      </c>
      <c r="O1868">
        <v>67</v>
      </c>
      <c r="P1868">
        <v>337</v>
      </c>
      <c r="Q1868" s="18">
        <f>IFERROR(Flights[[#This Row],[Distance]]/Flights[[#This Row],[Length (hr)]], "")</f>
        <v>301.79104477611941</v>
      </c>
      <c r="R1868" s="1">
        <v>0.4236111111111111</v>
      </c>
      <c r="S1868" s="1" t="str">
        <f>IF(Flights[[#This Row],[Length (hr)]]&lt;2, "No meal", IF(Flights[[#This Row],[Length (hr)]]&lt;3.5, "Light meal", "Full meal"))</f>
        <v>No meal</v>
      </c>
      <c r="T1868" s="1" t="str">
        <f>IF(AND(Flights[[#This Row],[Airline]]="US Airways", Flights[[#This Row],[Meal]]="Full Meal"), "Yes", "No")</f>
        <v>No</v>
      </c>
      <c r="U1868" s="1">
        <v>0.41111111111111109</v>
      </c>
      <c r="V1868">
        <v>-18</v>
      </c>
      <c r="W1868" s="1" t="str">
        <f>IF(Flights[[#This Row],[Arrival Delay]] = "", "Cancelled", IF(Flights[[#This Row],[Arrival Delay]]&gt;15, "Delayed", "On time"))</f>
        <v>On time</v>
      </c>
      <c r="X1868" t="str">
        <f>IF(Flights[[#This Row],[Status]]&lt;&gt;"Delayed","", IF(Flights[[#This Row],[Arrival Delay]]&gt;120, "Severe", IF(Flights[[#This Row],[Arrival Delay]]&gt;60, "Major", "Moderate")))</f>
        <v/>
      </c>
      <c r="Y1868" t="b">
        <v>0</v>
      </c>
      <c r="AA1868" t="str">
        <f>IF(OR(AND(Flights[[#This Row],[Status]]="Cancelled", Flights[[#This Row],[Cancellation Reason]]="Airline/Carrier"), Flights[[#This Row],[Delay Type]]="Severe"), "Yes", "No")</f>
        <v>No</v>
      </c>
    </row>
    <row r="1869" spans="1:27" x14ac:dyDescent="0.3">
      <c r="A1869" s="3">
        <v>42148</v>
      </c>
      <c r="B1869" s="22">
        <f>WEEKNUM(Flights[[#This Row],[Date]], 1)</f>
        <v>22</v>
      </c>
      <c r="C1869" s="22">
        <f>WEEKDAY(Flights[[#This Row],[Date]],1)</f>
        <v>1</v>
      </c>
      <c r="D1869" t="s">
        <v>473</v>
      </c>
      <c r="E1869" t="s">
        <v>1992</v>
      </c>
      <c r="F1869" t="s">
        <v>0</v>
      </c>
      <c r="G1869" t="s">
        <v>12</v>
      </c>
      <c r="H1869" t="str">
        <f>_xlfn.XLOOKUP(Flights[[#This Row],[Destination]], Airports!$A$2:$A$78, Airports!$D$2:$D$78)</f>
        <v>New York</v>
      </c>
      <c r="I1869" t="str" cm="1">
        <f t="array" ref="I1869">_xlfn.XLOOKUP(Flights[[#This Row],[Destination]],_xlfn._TRO_TRAILING( Airports!A:A),_xlfn._TRO_TRAILING( Airports!E:E), "Not found")</f>
        <v>NY</v>
      </c>
      <c r="J1869" s="1">
        <v>0.4513888888888889</v>
      </c>
      <c r="K1869" s="22">
        <f>HOUR(Flights[[#This Row],[Scheduled Departure]])</f>
        <v>10</v>
      </c>
      <c r="L1869" s="1">
        <v>0.44930555555555557</v>
      </c>
      <c r="M1869">
        <f>(L1869-J1869)*24*60</f>
        <v>-2.9999999999999893</v>
      </c>
      <c r="N1869" s="16">
        <f>Flights[[#This Row],[Length (min)]]/60</f>
        <v>5.25</v>
      </c>
      <c r="O1869">
        <v>315</v>
      </c>
      <c r="P1869">
        <v>2475</v>
      </c>
      <c r="Q1869" s="18">
        <f>IFERROR(Flights[[#This Row],[Distance]]/Flights[[#This Row],[Length (hr)]], "")</f>
        <v>471.42857142857144</v>
      </c>
      <c r="R1869" s="1">
        <v>0.81111111111111112</v>
      </c>
      <c r="S1869" s="1" t="str">
        <f>IF(Flights[[#This Row],[Length (hr)]]&lt;2, "No meal", IF(Flights[[#This Row],[Length (hr)]]&lt;3.5, "Light meal", "Full meal"))</f>
        <v>Full meal</v>
      </c>
      <c r="T1869" s="1" t="str">
        <f>IF(AND(Flights[[#This Row],[Airline]]="US Airways", Flights[[#This Row],[Meal]]="Full Meal"), "Yes", "No")</f>
        <v>No</v>
      </c>
      <c r="U1869" s="1">
        <v>0.79305555555555551</v>
      </c>
      <c r="V1869">
        <v>-26</v>
      </c>
      <c r="W1869" s="1" t="str">
        <f>IF(Flights[[#This Row],[Arrival Delay]] = "", "Cancelled", IF(Flights[[#This Row],[Arrival Delay]]&gt;15, "Delayed", "On time"))</f>
        <v>On time</v>
      </c>
      <c r="X1869" t="str">
        <f>IF(Flights[[#This Row],[Status]]&lt;&gt;"Delayed","", IF(Flights[[#This Row],[Arrival Delay]]&gt;120, "Severe", IF(Flights[[#This Row],[Arrival Delay]]&gt;60, "Major", "Moderate")))</f>
        <v/>
      </c>
      <c r="Y1869" t="b">
        <v>0</v>
      </c>
      <c r="AA1869" t="str">
        <f>IF(OR(AND(Flights[[#This Row],[Status]]="Cancelled", Flights[[#This Row],[Cancellation Reason]]="Airline/Carrier"), Flights[[#This Row],[Delay Type]]="Severe"), "Yes", "No")</f>
        <v>No</v>
      </c>
    </row>
    <row r="1870" spans="1:27" x14ac:dyDescent="0.3">
      <c r="A1870" s="3">
        <v>42148</v>
      </c>
      <c r="B1870" s="22">
        <f>WEEKNUM(Flights[[#This Row],[Date]], 1)</f>
        <v>22</v>
      </c>
      <c r="C1870" s="22">
        <f>WEEKDAY(Flights[[#This Row],[Date]],1)</f>
        <v>1</v>
      </c>
      <c r="D1870" t="s">
        <v>1387</v>
      </c>
      <c r="E1870" t="s">
        <v>1989</v>
      </c>
      <c r="F1870" t="s">
        <v>0</v>
      </c>
      <c r="G1870" t="s">
        <v>26</v>
      </c>
      <c r="H1870" t="str">
        <f>_xlfn.XLOOKUP(Flights[[#This Row],[Destination]], Airports!$A$2:$A$78, Airports!$D$2:$D$78)</f>
        <v>Atlanta</v>
      </c>
      <c r="I1870" t="str" cm="1">
        <f t="array" ref="I1870">_xlfn.XLOOKUP(Flights[[#This Row],[Destination]],_xlfn._TRO_TRAILING( Airports!A:A),_xlfn._TRO_TRAILING( Airports!E:E), "Not found")</f>
        <v>GA</v>
      </c>
      <c r="J1870" s="1">
        <v>0.45833333333333331</v>
      </c>
      <c r="K1870" s="22">
        <f>HOUR(Flights[[#This Row],[Scheduled Departure]])</f>
        <v>11</v>
      </c>
      <c r="L1870" s="1">
        <v>0.46319444444444446</v>
      </c>
      <c r="M1870">
        <f>(L1870-J1870)*24*60</f>
        <v>7.0000000000000551</v>
      </c>
      <c r="N1870" s="16">
        <f>Flights[[#This Row],[Length (min)]]/60</f>
        <v>4.2833333333333332</v>
      </c>
      <c r="O1870">
        <v>257</v>
      </c>
      <c r="P1870">
        <v>1947</v>
      </c>
      <c r="Q1870" s="18">
        <f>IFERROR(Flights[[#This Row],[Distance]]/Flights[[#This Row],[Length (hr)]], "")</f>
        <v>454.55252918287937</v>
      </c>
      <c r="R1870" s="1">
        <v>0.7680555555555556</v>
      </c>
      <c r="S1870" s="1" t="str">
        <f>IF(Flights[[#This Row],[Length (hr)]]&lt;2, "No meal", IF(Flights[[#This Row],[Length (hr)]]&lt;3.5, "Light meal", "Full meal"))</f>
        <v>Full meal</v>
      </c>
      <c r="T1870" s="1" t="str">
        <f>IF(AND(Flights[[#This Row],[Airline]]="US Airways", Flights[[#This Row],[Meal]]="Full Meal"), "Yes", "No")</f>
        <v>No</v>
      </c>
      <c r="U1870" s="1">
        <v>0.76666666666666672</v>
      </c>
      <c r="V1870">
        <v>-2</v>
      </c>
      <c r="W1870" s="1" t="str">
        <f>IF(Flights[[#This Row],[Arrival Delay]] = "", "Cancelled", IF(Flights[[#This Row],[Arrival Delay]]&gt;15, "Delayed", "On time"))</f>
        <v>On time</v>
      </c>
      <c r="X1870" t="str">
        <f>IF(Flights[[#This Row],[Status]]&lt;&gt;"Delayed","", IF(Flights[[#This Row],[Arrival Delay]]&gt;120, "Severe", IF(Flights[[#This Row],[Arrival Delay]]&gt;60, "Major", "Moderate")))</f>
        <v/>
      </c>
      <c r="Y1870" t="b">
        <v>0</v>
      </c>
      <c r="AA1870" t="str">
        <f>IF(OR(AND(Flights[[#This Row],[Status]]="Cancelled", Flights[[#This Row],[Cancellation Reason]]="Airline/Carrier"), Flights[[#This Row],[Delay Type]]="Severe"), "Yes", "No")</f>
        <v>No</v>
      </c>
    </row>
    <row r="1871" spans="1:27" x14ac:dyDescent="0.3">
      <c r="A1871" s="3">
        <v>42148</v>
      </c>
      <c r="B1871" s="22">
        <f>WEEKNUM(Flights[[#This Row],[Date]], 1)</f>
        <v>22</v>
      </c>
      <c r="C1871" s="22">
        <f>WEEKDAY(Flights[[#This Row],[Date]],1)</f>
        <v>1</v>
      </c>
      <c r="D1871" t="s">
        <v>1251</v>
      </c>
      <c r="E1871" t="s">
        <v>1991</v>
      </c>
      <c r="F1871" t="s">
        <v>0</v>
      </c>
      <c r="G1871" t="s">
        <v>344</v>
      </c>
      <c r="H1871" t="str">
        <f>_xlfn.XLOOKUP(Flights[[#This Row],[Destination]], Airports!$A$2:$A$78, Airports!$D$2:$D$78)</f>
        <v>Seattle</v>
      </c>
      <c r="I1871" t="str" cm="1">
        <f t="array" ref="I1871">_xlfn.XLOOKUP(Flights[[#This Row],[Destination]],_xlfn._TRO_TRAILING( Airports!A:A),_xlfn._TRO_TRAILING( Airports!E:E), "Not found")</f>
        <v>WA</v>
      </c>
      <c r="J1871" s="1">
        <v>0.5</v>
      </c>
      <c r="K1871" s="22">
        <f>HOUR(Flights[[#This Row],[Scheduled Departure]])</f>
        <v>12</v>
      </c>
      <c r="L1871" s="1">
        <v>0.49652777777777779</v>
      </c>
      <c r="M1871">
        <f>(L1871-J1871)*24*60</f>
        <v>-4.9999999999999822</v>
      </c>
      <c r="N1871" s="16">
        <f>Flights[[#This Row],[Length (min)]]/60</f>
        <v>2.5</v>
      </c>
      <c r="O1871">
        <v>150</v>
      </c>
      <c r="P1871">
        <v>954</v>
      </c>
      <c r="Q1871" s="18">
        <f>IFERROR(Flights[[#This Row],[Distance]]/Flights[[#This Row],[Length (hr)]], "")</f>
        <v>381.6</v>
      </c>
      <c r="R1871" s="1">
        <v>0.60972222222222228</v>
      </c>
      <c r="S1871" s="1" t="str">
        <f>IF(Flights[[#This Row],[Length (hr)]]&lt;2, "No meal", IF(Flights[[#This Row],[Length (hr)]]&lt;3.5, "Light meal", "Full meal"))</f>
        <v>Light meal</v>
      </c>
      <c r="T1871" s="1" t="str">
        <f>IF(AND(Flights[[#This Row],[Airline]]="US Airways", Flights[[#This Row],[Meal]]="Full Meal"), "Yes", "No")</f>
        <v>No</v>
      </c>
      <c r="U1871" s="1">
        <v>0.60069444444444442</v>
      </c>
      <c r="V1871">
        <v>-13</v>
      </c>
      <c r="W1871" s="1" t="str">
        <f>IF(Flights[[#This Row],[Arrival Delay]] = "", "Cancelled", IF(Flights[[#This Row],[Arrival Delay]]&gt;15, "Delayed", "On time"))</f>
        <v>On time</v>
      </c>
      <c r="X1871" t="str">
        <f>IF(Flights[[#This Row],[Status]]&lt;&gt;"Delayed","", IF(Flights[[#This Row],[Arrival Delay]]&gt;120, "Severe", IF(Flights[[#This Row],[Arrival Delay]]&gt;60, "Major", "Moderate")))</f>
        <v/>
      </c>
      <c r="Y1871" t="b">
        <v>0</v>
      </c>
      <c r="AA1871" t="str">
        <f>IF(OR(AND(Flights[[#This Row],[Status]]="Cancelled", Flights[[#This Row],[Cancellation Reason]]="Airline/Carrier"), Flights[[#This Row],[Delay Type]]="Severe"), "Yes", "No")</f>
        <v>No</v>
      </c>
    </row>
    <row r="1872" spans="1:27" x14ac:dyDescent="0.3">
      <c r="A1872" s="3">
        <v>42148</v>
      </c>
      <c r="B1872" s="22">
        <f>WEEKNUM(Flights[[#This Row],[Date]], 1)</f>
        <v>22</v>
      </c>
      <c r="C1872" s="22">
        <f>WEEKDAY(Flights[[#This Row],[Date]],1)</f>
        <v>1</v>
      </c>
      <c r="D1872" t="s">
        <v>1102</v>
      </c>
      <c r="E1872" t="s">
        <v>1990</v>
      </c>
      <c r="F1872" t="s">
        <v>0</v>
      </c>
      <c r="G1872" t="s">
        <v>281</v>
      </c>
      <c r="H1872" t="str">
        <f>_xlfn.XLOOKUP(Flights[[#This Row],[Destination]], Airports!$A$2:$A$78, Airports!$D$2:$D$78)</f>
        <v>Newark</v>
      </c>
      <c r="I1872" t="str" cm="1">
        <f t="array" ref="I1872">_xlfn.XLOOKUP(Flights[[#This Row],[Destination]],_xlfn._TRO_TRAILING( Airports!A:A),_xlfn._TRO_TRAILING( Airports!E:E), "Not found")</f>
        <v>NJ</v>
      </c>
      <c r="J1872" s="1">
        <v>0.6479166666666667</v>
      </c>
      <c r="K1872" s="22">
        <f>HOUR(Flights[[#This Row],[Scheduled Departure]])</f>
        <v>15</v>
      </c>
      <c r="L1872" s="1">
        <v>0.66180555555555554</v>
      </c>
      <c r="M1872">
        <f>(L1872-J1872)*24*60</f>
        <v>19.999999999999929</v>
      </c>
      <c r="N1872" s="16">
        <f>Flights[[#This Row],[Length (min)]]/60</f>
        <v>5.1333333333333337</v>
      </c>
      <c r="O1872">
        <v>308</v>
      </c>
      <c r="P1872">
        <v>2454</v>
      </c>
      <c r="Q1872" s="18">
        <f>IFERROR(Flights[[#This Row],[Distance]]/Flights[[#This Row],[Length (hr)]], "")</f>
        <v>478.05194805194799</v>
      </c>
      <c r="R1872" s="1">
        <v>0.99791666666666667</v>
      </c>
      <c r="S1872" s="1" t="str">
        <f>IF(Flights[[#This Row],[Length (hr)]]&lt;2, "No meal", IF(Flights[[#This Row],[Length (hr)]]&lt;3.5, "Light meal", "Full meal"))</f>
        <v>Full meal</v>
      </c>
      <c r="T1872" s="1" t="str">
        <f>IF(AND(Flights[[#This Row],[Airline]]="US Airways", Flights[[#This Row],[Meal]]="Full Meal"), "Yes", "No")</f>
        <v>No</v>
      </c>
      <c r="U1872" s="1">
        <v>6.9444444444444447E-4</v>
      </c>
      <c r="V1872">
        <v>4</v>
      </c>
      <c r="W1872" s="1" t="str">
        <f>IF(Flights[[#This Row],[Arrival Delay]] = "", "Cancelled", IF(Flights[[#This Row],[Arrival Delay]]&gt;15, "Delayed", "On time"))</f>
        <v>On time</v>
      </c>
      <c r="X1872" t="str">
        <f>IF(Flights[[#This Row],[Status]]&lt;&gt;"Delayed","", IF(Flights[[#This Row],[Arrival Delay]]&gt;120, "Severe", IF(Flights[[#This Row],[Arrival Delay]]&gt;60, "Major", "Moderate")))</f>
        <v/>
      </c>
      <c r="Y1872" t="b">
        <v>0</v>
      </c>
      <c r="AA1872" t="str">
        <f>IF(OR(AND(Flights[[#This Row],[Status]]="Cancelled", Flights[[#This Row],[Cancellation Reason]]="Airline/Carrier"), Flights[[#This Row],[Delay Type]]="Severe"), "Yes", "No")</f>
        <v>No</v>
      </c>
    </row>
    <row r="1873" spans="1:27" x14ac:dyDescent="0.3">
      <c r="A1873" s="3">
        <v>42148</v>
      </c>
      <c r="B1873" s="22">
        <f>WEEKNUM(Flights[[#This Row],[Date]], 1)</f>
        <v>22</v>
      </c>
      <c r="C1873" s="22">
        <f>WEEKDAY(Flights[[#This Row],[Date]],1)</f>
        <v>1</v>
      </c>
      <c r="D1873" t="s">
        <v>1087</v>
      </c>
      <c r="E1873" t="s">
        <v>1994</v>
      </c>
      <c r="F1873" t="s">
        <v>0</v>
      </c>
      <c r="G1873" t="s">
        <v>335</v>
      </c>
      <c r="H1873" t="str">
        <f>_xlfn.XLOOKUP(Flights[[#This Row],[Destination]], Airports!$A$2:$A$78, Airports!$D$2:$D$78)</f>
        <v>Reno</v>
      </c>
      <c r="I1873" t="str" cm="1">
        <f t="array" ref="I1873">_xlfn.XLOOKUP(Flights[[#This Row],[Destination]],_xlfn._TRO_TRAILING( Airports!A:A),_xlfn._TRO_TRAILING( Airports!E:E), "Not found")</f>
        <v>NV</v>
      </c>
      <c r="J1873" s="1">
        <v>0.70902777777777781</v>
      </c>
      <c r="K1873" s="22">
        <f>HOUR(Flights[[#This Row],[Scheduled Departure]])</f>
        <v>17</v>
      </c>
      <c r="L1873" s="1">
        <v>0.70486111111111116</v>
      </c>
      <c r="M1873">
        <f>(L1873-J1873)*24*60</f>
        <v>-5.9999999999999787</v>
      </c>
      <c r="N1873" s="16">
        <f>Flights[[#This Row],[Length (min)]]/60</f>
        <v>1.3833333333333333</v>
      </c>
      <c r="O1873">
        <v>83</v>
      </c>
      <c r="P1873">
        <v>391</v>
      </c>
      <c r="Q1873" s="18">
        <f>IFERROR(Flights[[#This Row],[Distance]]/Flights[[#This Row],[Length (hr)]], "")</f>
        <v>282.65060240963857</v>
      </c>
      <c r="R1873" s="1">
        <v>0.76527777777777772</v>
      </c>
      <c r="S1873" s="1" t="str">
        <f>IF(Flights[[#This Row],[Length (hr)]]&lt;2, "No meal", IF(Flights[[#This Row],[Length (hr)]]&lt;3.5, "Light meal", "Full meal"))</f>
        <v>No meal</v>
      </c>
      <c r="T1873" s="1" t="str">
        <f>IF(AND(Flights[[#This Row],[Airline]]="US Airways", Flights[[#This Row],[Meal]]="Full Meal"), "Yes", "No")</f>
        <v>No</v>
      </c>
      <c r="U1873" s="1">
        <v>0.76249999999999996</v>
      </c>
      <c r="V1873">
        <v>-4</v>
      </c>
      <c r="W1873" s="1" t="str">
        <f>IF(Flights[[#This Row],[Arrival Delay]] = "", "Cancelled", IF(Flights[[#This Row],[Arrival Delay]]&gt;15, "Delayed", "On time"))</f>
        <v>On time</v>
      </c>
      <c r="X1873" t="str">
        <f>IF(Flights[[#This Row],[Status]]&lt;&gt;"Delayed","", IF(Flights[[#This Row],[Arrival Delay]]&gt;120, "Severe", IF(Flights[[#This Row],[Arrival Delay]]&gt;60, "Major", "Moderate")))</f>
        <v/>
      </c>
      <c r="Y1873" t="b">
        <v>0</v>
      </c>
      <c r="AA1873" t="str">
        <f>IF(OR(AND(Flights[[#This Row],[Status]]="Cancelled", Flights[[#This Row],[Cancellation Reason]]="Airline/Carrier"), Flights[[#This Row],[Delay Type]]="Severe"), "Yes", "No")</f>
        <v>No</v>
      </c>
    </row>
    <row r="1874" spans="1:27" x14ac:dyDescent="0.3">
      <c r="A1874" s="3">
        <v>42148</v>
      </c>
      <c r="B1874" s="22">
        <f>WEEKNUM(Flights[[#This Row],[Date]], 1)</f>
        <v>22</v>
      </c>
      <c r="C1874" s="22">
        <f>WEEKDAY(Flights[[#This Row],[Date]],1)</f>
        <v>1</v>
      </c>
      <c r="D1874" t="s">
        <v>1444</v>
      </c>
      <c r="E1874" t="s">
        <v>1995</v>
      </c>
      <c r="F1874" t="s">
        <v>0</v>
      </c>
      <c r="G1874" t="s">
        <v>270</v>
      </c>
      <c r="H1874" t="str">
        <f>_xlfn.XLOOKUP(Flights[[#This Row],[Destination]], Airports!$A$2:$A$78, Airports!$D$2:$D$78)</f>
        <v>Dallas</v>
      </c>
      <c r="I1874" t="str" cm="1">
        <f t="array" ref="I1874">_xlfn.XLOOKUP(Flights[[#This Row],[Destination]],_xlfn._TRO_TRAILING( Airports!A:A),_xlfn._TRO_TRAILING( Airports!E:E), "Not found")</f>
        <v>TX</v>
      </c>
      <c r="J1874" s="1">
        <v>0.79166666666666663</v>
      </c>
      <c r="K1874" s="22">
        <f>HOUR(Flights[[#This Row],[Scheduled Departure]])</f>
        <v>19</v>
      </c>
      <c r="L1874" s="1">
        <v>0.78888888888888886</v>
      </c>
      <c r="M1874">
        <f>(L1874-J1874)*24*60</f>
        <v>-3.9999999999999858</v>
      </c>
      <c r="N1874" s="16">
        <f>Flights[[#This Row],[Length (min)]]/60</f>
        <v>2.8166666666666669</v>
      </c>
      <c r="O1874">
        <v>169</v>
      </c>
      <c r="P1874">
        <v>1246</v>
      </c>
      <c r="Q1874" s="18">
        <f>IFERROR(Flights[[#This Row],[Distance]]/Flights[[#This Row],[Length (hr)]], "")</f>
        <v>442.36686390532543</v>
      </c>
      <c r="R1874" s="1">
        <v>0.99652777777777779</v>
      </c>
      <c r="S1874" s="1" t="str">
        <f>IF(Flights[[#This Row],[Length (hr)]]&lt;2, "No meal", IF(Flights[[#This Row],[Length (hr)]]&lt;3.5, "Light meal", "Full meal"))</f>
        <v>Light meal</v>
      </c>
      <c r="T1874" s="1" t="str">
        <f>IF(AND(Flights[[#This Row],[Airline]]="US Airways", Flights[[#This Row],[Meal]]="Full Meal"), "Yes", "No")</f>
        <v>No</v>
      </c>
      <c r="U1874" s="1">
        <v>0.98958333333333337</v>
      </c>
      <c r="V1874">
        <v>-10</v>
      </c>
      <c r="W1874" s="1" t="str">
        <f>IF(Flights[[#This Row],[Arrival Delay]] = "", "Cancelled", IF(Flights[[#This Row],[Arrival Delay]]&gt;15, "Delayed", "On time"))</f>
        <v>On time</v>
      </c>
      <c r="X1874" t="str">
        <f>IF(Flights[[#This Row],[Status]]&lt;&gt;"Delayed","", IF(Flights[[#This Row],[Arrival Delay]]&gt;120, "Severe", IF(Flights[[#This Row],[Arrival Delay]]&gt;60, "Major", "Moderate")))</f>
        <v/>
      </c>
      <c r="Y1874" t="b">
        <v>0</v>
      </c>
      <c r="AA1874" t="str">
        <f>IF(OR(AND(Flights[[#This Row],[Status]]="Cancelled", Flights[[#This Row],[Cancellation Reason]]="Airline/Carrier"), Flights[[#This Row],[Delay Type]]="Severe"), "Yes", "No")</f>
        <v>No</v>
      </c>
    </row>
    <row r="1875" spans="1:27" x14ac:dyDescent="0.3">
      <c r="A1875" s="3">
        <v>42148</v>
      </c>
      <c r="B1875" s="22">
        <f>WEEKNUM(Flights[[#This Row],[Date]], 1)</f>
        <v>22</v>
      </c>
      <c r="C1875" s="22">
        <f>WEEKDAY(Flights[[#This Row],[Date]],1)</f>
        <v>1</v>
      </c>
      <c r="D1875" t="s">
        <v>1062</v>
      </c>
      <c r="E1875" t="s">
        <v>1994</v>
      </c>
      <c r="F1875" t="s">
        <v>0</v>
      </c>
      <c r="G1875" t="s">
        <v>283</v>
      </c>
      <c r="H1875" t="str">
        <f>_xlfn.XLOOKUP(Flights[[#This Row],[Destination]], Airports!$A$2:$A$78, Airports!$D$2:$D$78)</f>
        <v>Fresno</v>
      </c>
      <c r="I1875" t="str" cm="1">
        <f t="array" ref="I1875">_xlfn.XLOOKUP(Flights[[#This Row],[Destination]],_xlfn._TRO_TRAILING( Airports!A:A),_xlfn._TRO_TRAILING( Airports!E:E), "Not found")</f>
        <v>CA</v>
      </c>
      <c r="J1875" s="1">
        <v>0.83333333333333337</v>
      </c>
      <c r="K1875" s="22">
        <f>HOUR(Flights[[#This Row],[Scheduled Departure]])</f>
        <v>20</v>
      </c>
      <c r="L1875" s="1">
        <v>0.88194444444444442</v>
      </c>
      <c r="M1875">
        <f>(L1875-J1875)*24*60</f>
        <v>69.999999999999915</v>
      </c>
      <c r="N1875" s="16">
        <f>Flights[[#This Row],[Length (min)]]/60</f>
        <v>1.0333333333333334</v>
      </c>
      <c r="O1875">
        <v>62</v>
      </c>
      <c r="P1875">
        <v>209</v>
      </c>
      <c r="Q1875" s="18">
        <f>IFERROR(Flights[[#This Row],[Distance]]/Flights[[#This Row],[Length (hr)]], "")</f>
        <v>202.25806451612902</v>
      </c>
      <c r="R1875" s="1">
        <v>0.87291666666666667</v>
      </c>
      <c r="S1875" s="1" t="str">
        <f>IF(Flights[[#This Row],[Length (hr)]]&lt;2, "No meal", IF(Flights[[#This Row],[Length (hr)]]&lt;3.5, "Light meal", "Full meal"))</f>
        <v>No meal</v>
      </c>
      <c r="T1875" s="1" t="str">
        <f>IF(AND(Flights[[#This Row],[Airline]]="US Airways", Flights[[#This Row],[Meal]]="Full Meal"), "Yes", "No")</f>
        <v>No</v>
      </c>
      <c r="U1875" s="1">
        <v>0.92500000000000004</v>
      </c>
      <c r="V1875">
        <v>75</v>
      </c>
      <c r="W1875" s="1" t="str">
        <f>IF(Flights[[#This Row],[Arrival Delay]] = "", "Cancelled", IF(Flights[[#This Row],[Arrival Delay]]&gt;15, "Delayed", "On time"))</f>
        <v>Delayed</v>
      </c>
      <c r="X1875" t="str">
        <f>IF(Flights[[#This Row],[Status]]&lt;&gt;"Delayed","", IF(Flights[[#This Row],[Arrival Delay]]&gt;120, "Severe", IF(Flights[[#This Row],[Arrival Delay]]&gt;60, "Major", "Moderate")))</f>
        <v>Major</v>
      </c>
      <c r="Y1875" t="b">
        <v>0</v>
      </c>
      <c r="AA1875" t="str">
        <f>IF(OR(AND(Flights[[#This Row],[Status]]="Cancelled", Flights[[#This Row],[Cancellation Reason]]="Airline/Carrier"), Flights[[#This Row],[Delay Type]]="Severe"), "Yes", "No")</f>
        <v>No</v>
      </c>
    </row>
    <row r="1876" spans="1:27" x14ac:dyDescent="0.3">
      <c r="A1876" s="3">
        <v>42148</v>
      </c>
      <c r="B1876" s="22">
        <f>WEEKNUM(Flights[[#This Row],[Date]], 1)</f>
        <v>22</v>
      </c>
      <c r="C1876" s="22">
        <f>WEEKDAY(Flights[[#This Row],[Date]],1)</f>
        <v>1</v>
      </c>
      <c r="D1876" t="s">
        <v>106</v>
      </c>
      <c r="E1876" t="s">
        <v>1987</v>
      </c>
      <c r="F1876" t="s">
        <v>0</v>
      </c>
      <c r="G1876" t="s">
        <v>6</v>
      </c>
      <c r="H1876" t="str">
        <f>_xlfn.XLOOKUP(Flights[[#This Row],[Destination]], Airports!$A$2:$A$78, Airports!$D$2:$D$78)</f>
        <v>Nashville</v>
      </c>
      <c r="I1876" t="str" cm="1">
        <f t="array" ref="I1876">_xlfn.XLOOKUP(Flights[[#This Row],[Destination]],_xlfn._TRO_TRAILING( Airports!A:A),_xlfn._TRO_TRAILING( Airports!E:E), "Not found")</f>
        <v>TN</v>
      </c>
      <c r="J1876" s="1">
        <v>0.97569444444444442</v>
      </c>
      <c r="K1876" s="22">
        <f>HOUR(Flights[[#This Row],[Scheduled Departure]])</f>
        <v>23</v>
      </c>
      <c r="L1876" s="1">
        <v>0.97083333333333333</v>
      </c>
      <c r="M1876">
        <f>(L1876-J1876)*24*60</f>
        <v>-6.9999999999999751</v>
      </c>
      <c r="N1876" s="16">
        <f>Flights[[#This Row],[Length (min)]]/60</f>
        <v>3.9833333333333334</v>
      </c>
      <c r="O1876">
        <v>239</v>
      </c>
      <c r="P1876">
        <v>1797</v>
      </c>
      <c r="Q1876" s="18">
        <f>IFERROR(Flights[[#This Row],[Distance]]/Flights[[#This Row],[Length (hr)]], "")</f>
        <v>451.12970711297072</v>
      </c>
      <c r="R1876" s="1">
        <v>0.22083333333333333</v>
      </c>
      <c r="S1876" s="1" t="str">
        <f>IF(Flights[[#This Row],[Length (hr)]]&lt;2, "No meal", IF(Flights[[#This Row],[Length (hr)]]&lt;3.5, "Light meal", "Full meal"))</f>
        <v>Full meal</v>
      </c>
      <c r="T1876" s="1" t="str">
        <f>IF(AND(Flights[[#This Row],[Airline]]="US Airways", Flights[[#This Row],[Meal]]="Full Meal"), "Yes", "No")</f>
        <v>No</v>
      </c>
      <c r="U1876" s="1">
        <v>0.22013888888888888</v>
      </c>
      <c r="V1876">
        <v>-1</v>
      </c>
      <c r="W1876" s="1" t="str">
        <f>IF(Flights[[#This Row],[Arrival Delay]] = "", "Cancelled", IF(Flights[[#This Row],[Arrival Delay]]&gt;15, "Delayed", "On time"))</f>
        <v>On time</v>
      </c>
      <c r="X1876" t="str">
        <f>IF(Flights[[#This Row],[Status]]&lt;&gt;"Delayed","", IF(Flights[[#This Row],[Arrival Delay]]&gt;120, "Severe", IF(Flights[[#This Row],[Arrival Delay]]&gt;60, "Major", "Moderate")))</f>
        <v/>
      </c>
      <c r="Y1876" t="b">
        <v>0</v>
      </c>
      <c r="AA1876" t="str">
        <f>IF(OR(AND(Flights[[#This Row],[Status]]="Cancelled", Flights[[#This Row],[Cancellation Reason]]="Airline/Carrier"), Flights[[#This Row],[Delay Type]]="Severe"), "Yes", "No")</f>
        <v>No</v>
      </c>
    </row>
    <row r="1877" spans="1:27" x14ac:dyDescent="0.3">
      <c r="A1877" s="3">
        <v>42148</v>
      </c>
      <c r="B1877" s="22">
        <f>WEEKNUM(Flights[[#This Row],[Date]], 1)</f>
        <v>22</v>
      </c>
      <c r="C1877" s="22">
        <f>WEEKDAY(Flights[[#This Row],[Date]],1)</f>
        <v>1</v>
      </c>
      <c r="D1877" t="s">
        <v>658</v>
      </c>
      <c r="E1877" t="s">
        <v>1990</v>
      </c>
      <c r="F1877" t="s">
        <v>0</v>
      </c>
      <c r="G1877" t="s">
        <v>281</v>
      </c>
      <c r="H1877" t="str">
        <f>_xlfn.XLOOKUP(Flights[[#This Row],[Destination]], Airports!$A$2:$A$78, Airports!$D$2:$D$78)</f>
        <v>Newark</v>
      </c>
      <c r="I1877" t="str" cm="1">
        <f t="array" ref="I1877">_xlfn.XLOOKUP(Flights[[#This Row],[Destination]],_xlfn._TRO_TRAILING( Airports!A:A),_xlfn._TRO_TRAILING( Airports!E:E), "Not found")</f>
        <v>NJ</v>
      </c>
      <c r="J1877" s="1">
        <v>0.99930555555555556</v>
      </c>
      <c r="K1877" s="22">
        <f>HOUR(Flights[[#This Row],[Scheduled Departure]])</f>
        <v>23</v>
      </c>
      <c r="L1877" s="1">
        <v>0.99375000000000002</v>
      </c>
      <c r="M1877">
        <f>(L1877-J1877)*24*60</f>
        <v>-7.9999999999999716</v>
      </c>
      <c r="N1877" s="16">
        <f>Flights[[#This Row],[Length (min)]]/60</f>
        <v>5</v>
      </c>
      <c r="O1877">
        <v>300</v>
      </c>
      <c r="P1877">
        <v>2454</v>
      </c>
      <c r="Q1877" s="18">
        <f>IFERROR(Flights[[#This Row],[Distance]]/Flights[[#This Row],[Length (hr)]], "")</f>
        <v>490.8</v>
      </c>
      <c r="R1877" s="1">
        <v>0.34722222222222221</v>
      </c>
      <c r="S1877" s="1" t="str">
        <f>IF(Flights[[#This Row],[Length (hr)]]&lt;2, "No meal", IF(Flights[[#This Row],[Length (hr)]]&lt;3.5, "Light meal", "Full meal"))</f>
        <v>Full meal</v>
      </c>
      <c r="T1877" s="1" t="str">
        <f>IF(AND(Flights[[#This Row],[Airline]]="US Airways", Flights[[#This Row],[Meal]]="Full Meal"), "Yes", "No")</f>
        <v>No</v>
      </c>
      <c r="U1877" s="1">
        <v>0.32708333333333334</v>
      </c>
      <c r="V1877">
        <v>-29</v>
      </c>
      <c r="W1877" s="1" t="str">
        <f>IF(Flights[[#This Row],[Arrival Delay]] = "", "Cancelled", IF(Flights[[#This Row],[Arrival Delay]]&gt;15, "Delayed", "On time"))</f>
        <v>On time</v>
      </c>
      <c r="X1877" t="str">
        <f>IF(Flights[[#This Row],[Status]]&lt;&gt;"Delayed","", IF(Flights[[#This Row],[Arrival Delay]]&gt;120, "Severe", IF(Flights[[#This Row],[Arrival Delay]]&gt;60, "Major", "Moderate")))</f>
        <v/>
      </c>
      <c r="Y1877" t="b">
        <v>0</v>
      </c>
      <c r="AA1877" t="str">
        <f>IF(OR(AND(Flights[[#This Row],[Status]]="Cancelled", Flights[[#This Row],[Cancellation Reason]]="Airline/Carrier"), Flights[[#This Row],[Delay Type]]="Severe"), "Yes", "No")</f>
        <v>No</v>
      </c>
    </row>
    <row r="1878" spans="1:27" x14ac:dyDescent="0.3">
      <c r="A1878" s="3">
        <v>42149</v>
      </c>
      <c r="B1878" s="22">
        <f>WEEKNUM(Flights[[#This Row],[Date]], 1)</f>
        <v>22</v>
      </c>
      <c r="C1878" s="22">
        <f>WEEKDAY(Flights[[#This Row],[Date]],1)</f>
        <v>2</v>
      </c>
      <c r="D1878" t="s">
        <v>130</v>
      </c>
      <c r="E1878" t="s">
        <v>1987</v>
      </c>
      <c r="F1878" t="s">
        <v>0</v>
      </c>
      <c r="G1878" t="s">
        <v>4</v>
      </c>
      <c r="H1878" t="str">
        <f>_xlfn.XLOOKUP(Flights[[#This Row],[Destination]], Airports!$A$2:$A$78, Airports!$D$2:$D$78)</f>
        <v>Chicago</v>
      </c>
      <c r="I1878" t="str" cm="1">
        <f t="array" ref="I1878">_xlfn.XLOOKUP(Flights[[#This Row],[Destination]],_xlfn._TRO_TRAILING( Airports!A:A),_xlfn._TRO_TRAILING( Airports!E:E), "Not found")</f>
        <v>IL</v>
      </c>
      <c r="J1878" s="1">
        <v>0.28472222222222221</v>
      </c>
      <c r="K1878" s="22">
        <f>HOUR(Flights[[#This Row],[Scheduled Departure]])</f>
        <v>6</v>
      </c>
      <c r="L1878" s="1">
        <v>0.28125</v>
      </c>
      <c r="M1878">
        <f>(L1878-J1878)*24*60</f>
        <v>-4.9999999999999822</v>
      </c>
      <c r="N1878" s="16">
        <f>Flights[[#This Row],[Length (min)]]/60</f>
        <v>4.0999999999999996</v>
      </c>
      <c r="O1878">
        <v>246</v>
      </c>
      <c r="P1878">
        <v>1744</v>
      </c>
      <c r="Q1878" s="18">
        <f>IFERROR(Flights[[#This Row],[Distance]]/Flights[[#This Row],[Length (hr)]], "")</f>
        <v>425.36585365853665</v>
      </c>
      <c r="R1878" s="1">
        <v>0.54027777777777775</v>
      </c>
      <c r="S1878" s="1" t="str">
        <f>IF(Flights[[#This Row],[Length (hr)]]&lt;2, "No meal", IF(Flights[[#This Row],[Length (hr)]]&lt;3.5, "Light meal", "Full meal"))</f>
        <v>Full meal</v>
      </c>
      <c r="T1878" s="1" t="str">
        <f>IF(AND(Flights[[#This Row],[Airline]]="US Airways", Flights[[#This Row],[Meal]]="Full Meal"), "Yes", "No")</f>
        <v>No</v>
      </c>
      <c r="U1878" s="1">
        <v>0.53541666666666665</v>
      </c>
      <c r="V1878">
        <v>-7</v>
      </c>
      <c r="W1878" s="1" t="str">
        <f>IF(Flights[[#This Row],[Arrival Delay]] = "", "Cancelled", IF(Flights[[#This Row],[Arrival Delay]]&gt;15, "Delayed", "On time"))</f>
        <v>On time</v>
      </c>
      <c r="X1878" t="str">
        <f>IF(Flights[[#This Row],[Status]]&lt;&gt;"Delayed","", IF(Flights[[#This Row],[Arrival Delay]]&gt;120, "Severe", IF(Flights[[#This Row],[Arrival Delay]]&gt;60, "Major", "Moderate")))</f>
        <v/>
      </c>
      <c r="Y1878" t="b">
        <v>0</v>
      </c>
      <c r="AA1878" t="str">
        <f>IF(OR(AND(Flights[[#This Row],[Status]]="Cancelled", Flights[[#This Row],[Cancellation Reason]]="Airline/Carrier"), Flights[[#This Row],[Delay Type]]="Severe"), "Yes", "No")</f>
        <v>No</v>
      </c>
    </row>
    <row r="1879" spans="1:27" x14ac:dyDescent="0.3">
      <c r="A1879" s="3">
        <v>42149</v>
      </c>
      <c r="B1879" s="22">
        <f>WEEKNUM(Flights[[#This Row],[Date]], 1)</f>
        <v>22</v>
      </c>
      <c r="C1879" s="22">
        <f>WEEKDAY(Flights[[#This Row],[Date]],1)</f>
        <v>2</v>
      </c>
      <c r="D1879" t="s">
        <v>755</v>
      </c>
      <c r="E1879" t="s">
        <v>1990</v>
      </c>
      <c r="F1879" t="s">
        <v>0</v>
      </c>
      <c r="G1879" t="s">
        <v>13</v>
      </c>
      <c r="H1879" t="str">
        <f>_xlfn.XLOOKUP(Flights[[#This Row],[Destination]], Airports!$A$2:$A$78, Airports!$D$2:$D$78)</f>
        <v>Orlando</v>
      </c>
      <c r="I1879" t="str" cm="1">
        <f t="array" ref="I1879">_xlfn.XLOOKUP(Flights[[#This Row],[Destination]],_xlfn._TRO_TRAILING( Airports!A:A),_xlfn._TRO_TRAILING( Airports!E:E), "Not found")</f>
        <v>FL</v>
      </c>
      <c r="J1879" s="1">
        <v>0.2986111111111111</v>
      </c>
      <c r="K1879" s="22">
        <f>HOUR(Flights[[#This Row],[Scheduled Departure]])</f>
        <v>7</v>
      </c>
      <c r="L1879" s="1">
        <v>0.29791666666666666</v>
      </c>
      <c r="M1879">
        <f>(L1879-J1879)*24*60</f>
        <v>-0.99999999999999645</v>
      </c>
      <c r="N1879" s="16">
        <f>Flights[[#This Row],[Length (min)]]/60</f>
        <v>4.9666666666666668</v>
      </c>
      <c r="O1879">
        <v>298</v>
      </c>
      <c r="P1879">
        <v>2218</v>
      </c>
      <c r="Q1879" s="18">
        <f>IFERROR(Flights[[#This Row],[Distance]]/Flights[[#This Row],[Length (hr)]], "")</f>
        <v>446.57718120805367</v>
      </c>
      <c r="R1879" s="1">
        <v>0.62083333333333335</v>
      </c>
      <c r="S1879" s="1" t="str">
        <f>IF(Flights[[#This Row],[Length (hr)]]&lt;2, "No meal", IF(Flights[[#This Row],[Length (hr)]]&lt;3.5, "Light meal", "Full meal"))</f>
        <v>Full meal</v>
      </c>
      <c r="T1879" s="1" t="str">
        <f>IF(AND(Flights[[#This Row],[Airline]]="US Airways", Flights[[#This Row],[Meal]]="Full Meal"), "Yes", "No")</f>
        <v>No</v>
      </c>
      <c r="U1879" s="1">
        <v>0.62986111111111109</v>
      </c>
      <c r="V1879">
        <v>13</v>
      </c>
      <c r="W1879" s="1" t="str">
        <f>IF(Flights[[#This Row],[Arrival Delay]] = "", "Cancelled", IF(Flights[[#This Row],[Arrival Delay]]&gt;15, "Delayed", "On time"))</f>
        <v>On time</v>
      </c>
      <c r="X1879" t="str">
        <f>IF(Flights[[#This Row],[Status]]&lt;&gt;"Delayed","", IF(Flights[[#This Row],[Arrival Delay]]&gt;120, "Severe", IF(Flights[[#This Row],[Arrival Delay]]&gt;60, "Major", "Moderate")))</f>
        <v/>
      </c>
      <c r="Y1879" t="b">
        <v>0</v>
      </c>
      <c r="AA1879" t="str">
        <f>IF(OR(AND(Flights[[#This Row],[Status]]="Cancelled", Flights[[#This Row],[Cancellation Reason]]="Airline/Carrier"), Flights[[#This Row],[Delay Type]]="Severe"), "Yes", "No")</f>
        <v>No</v>
      </c>
    </row>
    <row r="1880" spans="1:27" x14ac:dyDescent="0.3">
      <c r="A1880" s="3">
        <v>42149</v>
      </c>
      <c r="B1880" s="22">
        <f>WEEKNUM(Flights[[#This Row],[Date]], 1)</f>
        <v>22</v>
      </c>
      <c r="C1880" s="22">
        <f>WEEKDAY(Flights[[#This Row],[Date]],1)</f>
        <v>2</v>
      </c>
      <c r="D1880" t="s">
        <v>389</v>
      </c>
      <c r="E1880" t="s">
        <v>1989</v>
      </c>
      <c r="F1880" t="s">
        <v>0</v>
      </c>
      <c r="G1880" t="s">
        <v>12</v>
      </c>
      <c r="H1880" t="str">
        <f>_xlfn.XLOOKUP(Flights[[#This Row],[Destination]], Airports!$A$2:$A$78, Airports!$D$2:$D$78)</f>
        <v>New York</v>
      </c>
      <c r="I1880" t="str" cm="1">
        <f t="array" ref="I1880">_xlfn.XLOOKUP(Flights[[#This Row],[Destination]],_xlfn._TRO_TRAILING( Airports!A:A),_xlfn._TRO_TRAILING( Airports!E:E), "Not found")</f>
        <v>NY</v>
      </c>
      <c r="J1880" s="1">
        <v>0.38194444444444442</v>
      </c>
      <c r="K1880" s="22">
        <f>HOUR(Flights[[#This Row],[Scheduled Departure]])</f>
        <v>9</v>
      </c>
      <c r="L1880" s="1">
        <v>0.38194444444444442</v>
      </c>
      <c r="M1880">
        <f>(L1880-J1880)*24*60</f>
        <v>0</v>
      </c>
      <c r="N1880" s="16">
        <f>Flights[[#This Row],[Length (min)]]/60</f>
        <v>5.583333333333333</v>
      </c>
      <c r="O1880">
        <v>335</v>
      </c>
      <c r="P1880">
        <v>2475</v>
      </c>
      <c r="Q1880" s="18">
        <f>IFERROR(Flights[[#This Row],[Distance]]/Flights[[#This Row],[Length (hr)]], "")</f>
        <v>443.28358208955228</v>
      </c>
      <c r="R1880" s="1">
        <v>0.7416666666666667</v>
      </c>
      <c r="S1880" s="1" t="str">
        <f>IF(Flights[[#This Row],[Length (hr)]]&lt;2, "No meal", IF(Flights[[#This Row],[Length (hr)]]&lt;3.5, "Light meal", "Full meal"))</f>
        <v>Full meal</v>
      </c>
      <c r="T1880" s="1" t="str">
        <f>IF(AND(Flights[[#This Row],[Airline]]="US Airways", Flights[[#This Row],[Meal]]="Full Meal"), "Yes", "No")</f>
        <v>No</v>
      </c>
      <c r="U1880" s="1">
        <v>0.73958333333333337</v>
      </c>
      <c r="V1880">
        <v>-3</v>
      </c>
      <c r="W1880" s="1" t="str">
        <f>IF(Flights[[#This Row],[Arrival Delay]] = "", "Cancelled", IF(Flights[[#This Row],[Arrival Delay]]&gt;15, "Delayed", "On time"))</f>
        <v>On time</v>
      </c>
      <c r="X1880" t="str">
        <f>IF(Flights[[#This Row],[Status]]&lt;&gt;"Delayed","", IF(Flights[[#This Row],[Arrival Delay]]&gt;120, "Severe", IF(Flights[[#This Row],[Arrival Delay]]&gt;60, "Major", "Moderate")))</f>
        <v/>
      </c>
      <c r="Y1880" t="b">
        <v>0</v>
      </c>
      <c r="AA1880" t="str">
        <f>IF(OR(AND(Flights[[#This Row],[Status]]="Cancelled", Flights[[#This Row],[Cancellation Reason]]="Airline/Carrier"), Flights[[#This Row],[Delay Type]]="Severe"), "Yes", "No")</f>
        <v>No</v>
      </c>
    </row>
    <row r="1881" spans="1:27" x14ac:dyDescent="0.3">
      <c r="A1881" s="3">
        <v>42149</v>
      </c>
      <c r="B1881" s="22">
        <f>WEEKNUM(Flights[[#This Row],[Date]], 1)</f>
        <v>22</v>
      </c>
      <c r="C1881" s="22">
        <f>WEEKDAY(Flights[[#This Row],[Date]],1)</f>
        <v>2</v>
      </c>
      <c r="D1881" t="s">
        <v>445</v>
      </c>
      <c r="E1881" t="s">
        <v>1997</v>
      </c>
      <c r="F1881" t="s">
        <v>0</v>
      </c>
      <c r="G1881" t="s">
        <v>17</v>
      </c>
      <c r="H1881" t="str">
        <f>_xlfn.XLOOKUP(Flights[[#This Row],[Destination]], Airports!$A$2:$A$78, Airports!$D$2:$D$78)</f>
        <v>Honolulu</v>
      </c>
      <c r="I1881" t="str" cm="1">
        <f t="array" ref="I1881">_xlfn.XLOOKUP(Flights[[#This Row],[Destination]],_xlfn._TRO_TRAILING( Airports!A:A),_xlfn._TRO_TRAILING( Airports!E:E), "Not found")</f>
        <v>HI</v>
      </c>
      <c r="J1881" s="1">
        <v>0.41666666666666669</v>
      </c>
      <c r="K1881" s="22">
        <f>HOUR(Flights[[#This Row],[Scheduled Departure]])</f>
        <v>10</v>
      </c>
      <c r="L1881" s="1">
        <v>0.41111111111111109</v>
      </c>
      <c r="M1881">
        <f>(L1881-J1881)*24*60</f>
        <v>-8.0000000000000515</v>
      </c>
      <c r="N1881" s="16">
        <f>Flights[[#This Row],[Length (min)]]/60</f>
        <v>5.9</v>
      </c>
      <c r="O1881">
        <v>354</v>
      </c>
      <c r="P1881">
        <v>2556</v>
      </c>
      <c r="Q1881" s="18">
        <f>IFERROR(Flights[[#This Row],[Distance]]/Flights[[#This Row],[Length (hr)]], "")</f>
        <v>433.22033898305079</v>
      </c>
      <c r="R1881" s="1">
        <v>0.52777777777777779</v>
      </c>
      <c r="S1881" s="1" t="str">
        <f>IF(Flights[[#This Row],[Length (hr)]]&lt;2, "No meal", IF(Flights[[#This Row],[Length (hr)]]&lt;3.5, "Light meal", "Full meal"))</f>
        <v>Full meal</v>
      </c>
      <c r="T1881" s="1" t="str">
        <f>IF(AND(Flights[[#This Row],[Airline]]="US Airways", Flights[[#This Row],[Meal]]="Full Meal"), "Yes", "No")</f>
        <v>No</v>
      </c>
      <c r="U1881" s="1">
        <v>0.53194444444444444</v>
      </c>
      <c r="V1881">
        <v>6</v>
      </c>
      <c r="W1881" s="1" t="str">
        <f>IF(Flights[[#This Row],[Arrival Delay]] = "", "Cancelled", IF(Flights[[#This Row],[Arrival Delay]]&gt;15, "Delayed", "On time"))</f>
        <v>On time</v>
      </c>
      <c r="X1881" t="str">
        <f>IF(Flights[[#This Row],[Status]]&lt;&gt;"Delayed","", IF(Flights[[#This Row],[Arrival Delay]]&gt;120, "Severe", IF(Flights[[#This Row],[Arrival Delay]]&gt;60, "Major", "Moderate")))</f>
        <v/>
      </c>
      <c r="Y1881" t="b">
        <v>0</v>
      </c>
      <c r="AA1881" t="str">
        <f>IF(OR(AND(Flights[[#This Row],[Status]]="Cancelled", Flights[[#This Row],[Cancellation Reason]]="Airline/Carrier"), Flights[[#This Row],[Delay Type]]="Severe"), "Yes", "No")</f>
        <v>No</v>
      </c>
    </row>
    <row r="1882" spans="1:27" x14ac:dyDescent="0.3">
      <c r="A1882" s="3">
        <v>42149</v>
      </c>
      <c r="B1882" s="22">
        <f>WEEKNUM(Flights[[#This Row],[Date]], 1)</f>
        <v>22</v>
      </c>
      <c r="C1882" s="22">
        <f>WEEKDAY(Flights[[#This Row],[Date]],1)</f>
        <v>2</v>
      </c>
      <c r="D1882" t="s">
        <v>1448</v>
      </c>
      <c r="E1882" t="s">
        <v>1995</v>
      </c>
      <c r="F1882" t="s">
        <v>0</v>
      </c>
      <c r="G1882" t="s">
        <v>278</v>
      </c>
      <c r="H1882" t="str">
        <f>_xlfn.XLOOKUP(Flights[[#This Row],[Destination]], Airports!$A$2:$A$78, Airports!$D$2:$D$78)</f>
        <v>El Paso</v>
      </c>
      <c r="I1882" t="str" cm="1">
        <f t="array" ref="I1882">_xlfn.XLOOKUP(Flights[[#This Row],[Destination]],_xlfn._TRO_TRAILING( Airports!A:A),_xlfn._TRO_TRAILING( Airports!E:E), "Not found")</f>
        <v>TX</v>
      </c>
      <c r="J1882" s="1">
        <v>0.4826388888888889</v>
      </c>
      <c r="K1882" s="22">
        <f>HOUR(Flights[[#This Row],[Scheduled Departure]])</f>
        <v>11</v>
      </c>
      <c r="L1882" s="1">
        <v>0.47986111111111113</v>
      </c>
      <c r="M1882">
        <f>(L1882-J1882)*24*60</f>
        <v>-3.9999999999999858</v>
      </c>
      <c r="N1882" s="16">
        <f>Flights[[#This Row],[Length (min)]]/60</f>
        <v>1.7166666666666666</v>
      </c>
      <c r="O1882">
        <v>103</v>
      </c>
      <c r="P1882">
        <v>715</v>
      </c>
      <c r="Q1882" s="18">
        <f>IFERROR(Flights[[#This Row],[Distance]]/Flights[[#This Row],[Length (hr)]], "")</f>
        <v>416.50485436893206</v>
      </c>
      <c r="R1882" s="1">
        <v>0.60069444444444442</v>
      </c>
      <c r="S1882" s="1" t="str">
        <f>IF(Flights[[#This Row],[Length (hr)]]&lt;2, "No meal", IF(Flights[[#This Row],[Length (hr)]]&lt;3.5, "Light meal", "Full meal"))</f>
        <v>No meal</v>
      </c>
      <c r="T1882" s="1" t="str">
        <f>IF(AND(Flights[[#This Row],[Airline]]="US Airways", Flights[[#This Row],[Meal]]="Full Meal"), "Yes", "No")</f>
        <v>No</v>
      </c>
      <c r="U1882" s="1">
        <v>0.59305555555555556</v>
      </c>
      <c r="V1882">
        <v>-11</v>
      </c>
      <c r="W1882" s="1" t="str">
        <f>IF(Flights[[#This Row],[Arrival Delay]] = "", "Cancelled", IF(Flights[[#This Row],[Arrival Delay]]&gt;15, "Delayed", "On time"))</f>
        <v>On time</v>
      </c>
      <c r="X1882" t="str">
        <f>IF(Flights[[#This Row],[Status]]&lt;&gt;"Delayed","", IF(Flights[[#This Row],[Arrival Delay]]&gt;120, "Severe", IF(Flights[[#This Row],[Arrival Delay]]&gt;60, "Major", "Moderate")))</f>
        <v/>
      </c>
      <c r="Y1882" t="b">
        <v>0</v>
      </c>
      <c r="AA1882" t="str">
        <f>IF(OR(AND(Flights[[#This Row],[Status]]="Cancelled", Flights[[#This Row],[Cancellation Reason]]="Airline/Carrier"), Flights[[#This Row],[Delay Type]]="Severe"), "Yes", "No")</f>
        <v>No</v>
      </c>
    </row>
    <row r="1883" spans="1:27" x14ac:dyDescent="0.3">
      <c r="A1883" s="3">
        <v>42149</v>
      </c>
      <c r="B1883" s="22">
        <f>WEEKNUM(Flights[[#This Row],[Date]], 1)</f>
        <v>22</v>
      </c>
      <c r="C1883" s="22">
        <f>WEEKDAY(Flights[[#This Row],[Date]],1)</f>
        <v>2</v>
      </c>
      <c r="D1883" t="s">
        <v>730</v>
      </c>
      <c r="E1883" t="s">
        <v>1989</v>
      </c>
      <c r="F1883" t="s">
        <v>0</v>
      </c>
      <c r="G1883" t="s">
        <v>314</v>
      </c>
      <c r="H1883" t="str">
        <f>_xlfn.XLOOKUP(Flights[[#This Row],[Destination]], Airports!$A$2:$A$78, Airports!$D$2:$D$78)</f>
        <v>Minneapolis</v>
      </c>
      <c r="I1883" t="str" cm="1">
        <f t="array" ref="I1883">_xlfn.XLOOKUP(Flights[[#This Row],[Destination]],_xlfn._TRO_TRAILING( Airports!A:A),_xlfn._TRO_TRAILING( Airports!E:E), "Not found")</f>
        <v>MN</v>
      </c>
      <c r="J1883" s="1">
        <v>0.63541666666666663</v>
      </c>
      <c r="K1883" s="22">
        <f>HOUR(Flights[[#This Row],[Scheduled Departure]])</f>
        <v>15</v>
      </c>
      <c r="L1883" s="1">
        <v>0.63194444444444442</v>
      </c>
      <c r="M1883">
        <f>(L1883-J1883)*24*60</f>
        <v>-4.9999999999999822</v>
      </c>
      <c r="N1883" s="16">
        <f>Flights[[#This Row],[Length (min)]]/60</f>
        <v>3.45</v>
      </c>
      <c r="O1883">
        <v>207</v>
      </c>
      <c r="P1883">
        <v>1535</v>
      </c>
      <c r="Q1883" s="18">
        <f>IFERROR(Flights[[#This Row],[Distance]]/Flights[[#This Row],[Length (hr)]], "")</f>
        <v>444.92753623188406</v>
      </c>
      <c r="R1883" s="1">
        <v>0.86597222222222225</v>
      </c>
      <c r="S1883" s="1" t="str">
        <f>IF(Flights[[#This Row],[Length (hr)]]&lt;2, "No meal", IF(Flights[[#This Row],[Length (hr)]]&lt;3.5, "Light meal", "Full meal"))</f>
        <v>Light meal</v>
      </c>
      <c r="T1883" s="1" t="str">
        <f>IF(AND(Flights[[#This Row],[Airline]]="US Airways", Flights[[#This Row],[Meal]]="Full Meal"), "Yes", "No")</f>
        <v>No</v>
      </c>
      <c r="U1883" s="1">
        <v>0.85902777777777772</v>
      </c>
      <c r="V1883">
        <v>-10</v>
      </c>
      <c r="W1883" s="1" t="str">
        <f>IF(Flights[[#This Row],[Arrival Delay]] = "", "Cancelled", IF(Flights[[#This Row],[Arrival Delay]]&gt;15, "Delayed", "On time"))</f>
        <v>On time</v>
      </c>
      <c r="X1883" t="str">
        <f>IF(Flights[[#This Row],[Status]]&lt;&gt;"Delayed","", IF(Flights[[#This Row],[Arrival Delay]]&gt;120, "Severe", IF(Flights[[#This Row],[Arrival Delay]]&gt;60, "Major", "Moderate")))</f>
        <v/>
      </c>
      <c r="Y1883" t="b">
        <v>0</v>
      </c>
      <c r="AA1883" t="str">
        <f>IF(OR(AND(Flights[[#This Row],[Status]]="Cancelled", Flights[[#This Row],[Cancellation Reason]]="Airline/Carrier"), Flights[[#This Row],[Delay Type]]="Severe"), "Yes", "No")</f>
        <v>No</v>
      </c>
    </row>
    <row r="1884" spans="1:27" x14ac:dyDescent="0.3">
      <c r="A1884" s="3">
        <v>42149</v>
      </c>
      <c r="B1884" s="22">
        <f>WEEKNUM(Flights[[#This Row],[Date]], 1)</f>
        <v>22</v>
      </c>
      <c r="C1884" s="22">
        <f>WEEKDAY(Flights[[#This Row],[Date]],1)</f>
        <v>2</v>
      </c>
      <c r="D1884" t="s">
        <v>1102</v>
      </c>
      <c r="E1884" t="s">
        <v>1990</v>
      </c>
      <c r="F1884" t="s">
        <v>0</v>
      </c>
      <c r="G1884" t="s">
        <v>281</v>
      </c>
      <c r="H1884" t="str">
        <f>_xlfn.XLOOKUP(Flights[[#This Row],[Destination]], Airports!$A$2:$A$78, Airports!$D$2:$D$78)</f>
        <v>Newark</v>
      </c>
      <c r="I1884" t="str" cm="1">
        <f t="array" ref="I1884">_xlfn.XLOOKUP(Flights[[#This Row],[Destination]],_xlfn._TRO_TRAILING( Airports!A:A),_xlfn._TRO_TRAILING( Airports!E:E), "Not found")</f>
        <v>NJ</v>
      </c>
      <c r="J1884" s="1">
        <v>0.64583333333333337</v>
      </c>
      <c r="K1884" s="22">
        <f>HOUR(Flights[[#This Row],[Scheduled Departure]])</f>
        <v>15</v>
      </c>
      <c r="L1884" s="1">
        <v>0.64583333333333337</v>
      </c>
      <c r="M1884">
        <f>(L1884-J1884)*24*60</f>
        <v>0</v>
      </c>
      <c r="N1884" s="16">
        <f>Flights[[#This Row],[Length (min)]]/60</f>
        <v>5.25</v>
      </c>
      <c r="O1884">
        <v>315</v>
      </c>
      <c r="P1884">
        <v>2454</v>
      </c>
      <c r="Q1884" s="18">
        <f>IFERROR(Flights[[#This Row],[Distance]]/Flights[[#This Row],[Length (hr)]], "")</f>
        <v>467.42857142857144</v>
      </c>
      <c r="R1884" s="1">
        <v>0.99583333333333335</v>
      </c>
      <c r="S1884" s="1" t="str">
        <f>IF(Flights[[#This Row],[Length (hr)]]&lt;2, "No meal", IF(Flights[[#This Row],[Length (hr)]]&lt;3.5, "Light meal", "Full meal"))</f>
        <v>Full meal</v>
      </c>
      <c r="T1884" s="1" t="str">
        <f>IF(AND(Flights[[#This Row],[Airline]]="US Airways", Flights[[#This Row],[Meal]]="Full Meal"), "Yes", "No")</f>
        <v>No</v>
      </c>
      <c r="U1884" s="1">
        <v>0.98958333333333337</v>
      </c>
      <c r="V1884">
        <v>-9</v>
      </c>
      <c r="W1884" s="1" t="str">
        <f>IF(Flights[[#This Row],[Arrival Delay]] = "", "Cancelled", IF(Flights[[#This Row],[Arrival Delay]]&gt;15, "Delayed", "On time"))</f>
        <v>On time</v>
      </c>
      <c r="X1884" t="str">
        <f>IF(Flights[[#This Row],[Status]]&lt;&gt;"Delayed","", IF(Flights[[#This Row],[Arrival Delay]]&gt;120, "Severe", IF(Flights[[#This Row],[Arrival Delay]]&gt;60, "Major", "Moderate")))</f>
        <v/>
      </c>
      <c r="Y1884" t="b">
        <v>0</v>
      </c>
      <c r="AA1884" t="str">
        <f>IF(OR(AND(Flights[[#This Row],[Status]]="Cancelled", Flights[[#This Row],[Cancellation Reason]]="Airline/Carrier"), Flights[[#This Row],[Delay Type]]="Severe"), "Yes", "No")</f>
        <v>No</v>
      </c>
    </row>
    <row r="1885" spans="1:27" x14ac:dyDescent="0.3">
      <c r="A1885" s="3">
        <v>42149</v>
      </c>
      <c r="B1885" s="22">
        <f>WEEKNUM(Flights[[#This Row],[Date]], 1)</f>
        <v>22</v>
      </c>
      <c r="C1885" s="22">
        <f>WEEKDAY(Flights[[#This Row],[Date]],1)</f>
        <v>2</v>
      </c>
      <c r="D1885" t="s">
        <v>1094</v>
      </c>
      <c r="E1885" t="s">
        <v>1994</v>
      </c>
      <c r="F1885" t="s">
        <v>0</v>
      </c>
      <c r="G1885" t="s">
        <v>313</v>
      </c>
      <c r="H1885" t="str">
        <f>_xlfn.XLOOKUP(Flights[[#This Row],[Destination]], Airports!$A$2:$A$78, Airports!$D$2:$D$78)</f>
        <v>Monterey</v>
      </c>
      <c r="I1885" t="str" cm="1">
        <f t="array" ref="I1885">_xlfn.XLOOKUP(Flights[[#This Row],[Destination]],_xlfn._TRO_TRAILING( Airports!A:A),_xlfn._TRO_TRAILING( Airports!E:E), "Not found")</f>
        <v>CA</v>
      </c>
      <c r="J1885" s="1">
        <v>0.68055555555555558</v>
      </c>
      <c r="K1885" s="22">
        <f>HOUR(Flights[[#This Row],[Scheduled Departure]])</f>
        <v>16</v>
      </c>
      <c r="L1885" s="1">
        <v>0.67569444444444449</v>
      </c>
      <c r="M1885">
        <f>(L1885-J1885)*24*60</f>
        <v>-6.9999999999999751</v>
      </c>
      <c r="N1885" s="16">
        <f>Flights[[#This Row],[Length (min)]]/60</f>
        <v>1.1833333333333333</v>
      </c>
      <c r="O1885">
        <v>71</v>
      </c>
      <c r="P1885">
        <v>266</v>
      </c>
      <c r="Q1885" s="18">
        <f>IFERROR(Flights[[#This Row],[Distance]]/Flights[[#This Row],[Length (hr)]], "")</f>
        <v>224.78873239436621</v>
      </c>
      <c r="R1885" s="1">
        <v>0.72638888888888886</v>
      </c>
      <c r="S1885" s="1" t="str">
        <f>IF(Flights[[#This Row],[Length (hr)]]&lt;2, "No meal", IF(Flights[[#This Row],[Length (hr)]]&lt;3.5, "Light meal", "Full meal"))</f>
        <v>No meal</v>
      </c>
      <c r="T1885" s="1" t="str">
        <f>IF(AND(Flights[[#This Row],[Airline]]="US Airways", Flights[[#This Row],[Meal]]="Full Meal"), "Yes", "No")</f>
        <v>No</v>
      </c>
      <c r="U1885" s="1">
        <v>0.72499999999999998</v>
      </c>
      <c r="V1885">
        <v>-2</v>
      </c>
      <c r="W1885" s="1" t="str">
        <f>IF(Flights[[#This Row],[Arrival Delay]] = "", "Cancelled", IF(Flights[[#This Row],[Arrival Delay]]&gt;15, "Delayed", "On time"))</f>
        <v>On time</v>
      </c>
      <c r="X1885" t="str">
        <f>IF(Flights[[#This Row],[Status]]&lt;&gt;"Delayed","", IF(Flights[[#This Row],[Arrival Delay]]&gt;120, "Severe", IF(Flights[[#This Row],[Arrival Delay]]&gt;60, "Major", "Moderate")))</f>
        <v/>
      </c>
      <c r="Y1885" t="b">
        <v>0</v>
      </c>
      <c r="AA1885" t="str">
        <f>IF(OR(AND(Flights[[#This Row],[Status]]="Cancelled", Flights[[#This Row],[Cancellation Reason]]="Airline/Carrier"), Flights[[#This Row],[Delay Type]]="Severe"), "Yes", "No")</f>
        <v>No</v>
      </c>
    </row>
    <row r="1886" spans="1:27" x14ac:dyDescent="0.3">
      <c r="A1886" s="3">
        <v>42149</v>
      </c>
      <c r="B1886" s="22">
        <f>WEEKNUM(Flights[[#This Row],[Date]], 1)</f>
        <v>22</v>
      </c>
      <c r="C1886" s="22">
        <f>WEEKDAY(Flights[[#This Row],[Date]],1)</f>
        <v>2</v>
      </c>
      <c r="D1886" t="s">
        <v>906</v>
      </c>
      <c r="E1886" t="s">
        <v>1994</v>
      </c>
      <c r="F1886" t="s">
        <v>0</v>
      </c>
      <c r="G1886" t="s">
        <v>15</v>
      </c>
      <c r="H1886" t="str">
        <f>_xlfn.XLOOKUP(Flights[[#This Row],[Destination]], Airports!$A$2:$A$78, Airports!$D$2:$D$78)</f>
        <v>Las Vegas</v>
      </c>
      <c r="I1886" t="str" cm="1">
        <f t="array" ref="I1886">_xlfn.XLOOKUP(Flights[[#This Row],[Destination]],_xlfn._TRO_TRAILING( Airports!A:A),_xlfn._TRO_TRAILING( Airports!E:E), "Not found")</f>
        <v>NV</v>
      </c>
      <c r="J1886" s="1">
        <v>0.71180555555555558</v>
      </c>
      <c r="K1886" s="22">
        <f>HOUR(Flights[[#This Row],[Scheduled Departure]])</f>
        <v>17</v>
      </c>
      <c r="L1886" s="1">
        <v>0.71875</v>
      </c>
      <c r="M1886">
        <f>(L1886-J1886)*24*60</f>
        <v>9.9999999999999645</v>
      </c>
      <c r="N1886" s="16">
        <f>Flights[[#This Row],[Length (min)]]/60</f>
        <v>1</v>
      </c>
      <c r="O1886">
        <v>60</v>
      </c>
      <c r="P1886">
        <v>236</v>
      </c>
      <c r="Q1886" s="18">
        <f>IFERROR(Flights[[#This Row],[Distance]]/Flights[[#This Row],[Length (hr)]], "")</f>
        <v>236</v>
      </c>
      <c r="R1886" s="1">
        <v>0.76527777777777772</v>
      </c>
      <c r="S1886" s="1" t="str">
        <f>IF(Flights[[#This Row],[Length (hr)]]&lt;2, "No meal", IF(Flights[[#This Row],[Length (hr)]]&lt;3.5, "Light meal", "Full meal"))</f>
        <v>No meal</v>
      </c>
      <c r="T1886" s="1" t="str">
        <f>IF(AND(Flights[[#This Row],[Airline]]="US Airways", Flights[[#This Row],[Meal]]="Full Meal"), "Yes", "No")</f>
        <v>No</v>
      </c>
      <c r="U1886" s="1">
        <v>0.76041666666666663</v>
      </c>
      <c r="V1886">
        <v>-7</v>
      </c>
      <c r="W1886" s="1" t="str">
        <f>IF(Flights[[#This Row],[Arrival Delay]] = "", "Cancelled", IF(Flights[[#This Row],[Arrival Delay]]&gt;15, "Delayed", "On time"))</f>
        <v>On time</v>
      </c>
      <c r="X1886" t="str">
        <f>IF(Flights[[#This Row],[Status]]&lt;&gt;"Delayed","", IF(Flights[[#This Row],[Arrival Delay]]&gt;120, "Severe", IF(Flights[[#This Row],[Arrival Delay]]&gt;60, "Major", "Moderate")))</f>
        <v/>
      </c>
      <c r="Y1886" t="b">
        <v>0</v>
      </c>
      <c r="AA1886" t="str">
        <f>IF(OR(AND(Flights[[#This Row],[Status]]="Cancelled", Flights[[#This Row],[Cancellation Reason]]="Airline/Carrier"), Flights[[#This Row],[Delay Type]]="Severe"), "Yes", "No")</f>
        <v>No</v>
      </c>
    </row>
    <row r="1887" spans="1:27" x14ac:dyDescent="0.3">
      <c r="A1887" s="3">
        <v>42149</v>
      </c>
      <c r="B1887" s="22">
        <f>WEEKNUM(Flights[[#This Row],[Date]], 1)</f>
        <v>22</v>
      </c>
      <c r="C1887" s="22">
        <f>WEEKDAY(Flights[[#This Row],[Date]],1)</f>
        <v>2</v>
      </c>
      <c r="D1887" t="s">
        <v>1415</v>
      </c>
      <c r="E1887" t="s">
        <v>1994</v>
      </c>
      <c r="F1887" t="s">
        <v>0</v>
      </c>
      <c r="G1887" t="s">
        <v>340</v>
      </c>
      <c r="H1887" t="str">
        <f>_xlfn.XLOOKUP(Flights[[#This Row],[Destination]], Airports!$A$2:$A$78, Airports!$D$2:$D$78)</f>
        <v>San Antonio</v>
      </c>
      <c r="I1887" t="str" cm="1">
        <f t="array" ref="I1887">_xlfn.XLOOKUP(Flights[[#This Row],[Destination]],_xlfn._TRO_TRAILING( Airports!A:A),_xlfn._TRO_TRAILING( Airports!E:E), "Not found")</f>
        <v>TX</v>
      </c>
      <c r="J1887" s="1">
        <v>0.77847222222222223</v>
      </c>
      <c r="K1887" s="22">
        <f>HOUR(Flights[[#This Row],[Scheduled Departure]])</f>
        <v>18</v>
      </c>
      <c r="L1887" s="1">
        <v>0.78402777777777777</v>
      </c>
      <c r="M1887">
        <f>(L1887-J1887)*24*60</f>
        <v>7.9999999999999716</v>
      </c>
      <c r="N1887" s="16">
        <f>Flights[[#This Row],[Length (min)]]/60</f>
        <v>2.7166666666666668</v>
      </c>
      <c r="O1887">
        <v>163</v>
      </c>
      <c r="P1887">
        <v>1211</v>
      </c>
      <c r="Q1887" s="18">
        <f>IFERROR(Flights[[#This Row],[Distance]]/Flights[[#This Row],[Length (hr)]], "")</f>
        <v>445.76687116564415</v>
      </c>
      <c r="R1887" s="1">
        <v>0.9819444444444444</v>
      </c>
      <c r="S1887" s="1" t="str">
        <f>IF(Flights[[#This Row],[Length (hr)]]&lt;2, "No meal", IF(Flights[[#This Row],[Length (hr)]]&lt;3.5, "Light meal", "Full meal"))</f>
        <v>Light meal</v>
      </c>
      <c r="T1887" s="1" t="str">
        <f>IF(AND(Flights[[#This Row],[Airline]]="US Airways", Flights[[#This Row],[Meal]]="Full Meal"), "Yes", "No")</f>
        <v>No</v>
      </c>
      <c r="U1887" s="1">
        <v>0.98055555555555551</v>
      </c>
      <c r="V1887">
        <v>-2</v>
      </c>
      <c r="W1887" s="1" t="str">
        <f>IF(Flights[[#This Row],[Arrival Delay]] = "", "Cancelled", IF(Flights[[#This Row],[Arrival Delay]]&gt;15, "Delayed", "On time"))</f>
        <v>On time</v>
      </c>
      <c r="X1887" t="str">
        <f>IF(Flights[[#This Row],[Status]]&lt;&gt;"Delayed","", IF(Flights[[#This Row],[Arrival Delay]]&gt;120, "Severe", IF(Flights[[#This Row],[Arrival Delay]]&gt;60, "Major", "Moderate")))</f>
        <v/>
      </c>
      <c r="Y1887" t="b">
        <v>0</v>
      </c>
      <c r="AA1887" t="str">
        <f>IF(OR(AND(Flights[[#This Row],[Status]]="Cancelled", Flights[[#This Row],[Cancellation Reason]]="Airline/Carrier"), Flights[[#This Row],[Delay Type]]="Severe"), "Yes", "No")</f>
        <v>No</v>
      </c>
    </row>
    <row r="1888" spans="1:27" x14ac:dyDescent="0.3">
      <c r="A1888" s="3">
        <v>42149</v>
      </c>
      <c r="B1888" s="22">
        <f>WEEKNUM(Flights[[#This Row],[Date]], 1)</f>
        <v>22</v>
      </c>
      <c r="C1888" s="22">
        <f>WEEKDAY(Flights[[#This Row],[Date]],1)</f>
        <v>2</v>
      </c>
      <c r="D1888" t="s">
        <v>1452</v>
      </c>
      <c r="E1888" t="s">
        <v>1995</v>
      </c>
      <c r="F1888" t="s">
        <v>0</v>
      </c>
      <c r="G1888" t="s">
        <v>270</v>
      </c>
      <c r="H1888" t="str">
        <f>_xlfn.XLOOKUP(Flights[[#This Row],[Destination]], Airports!$A$2:$A$78, Airports!$D$2:$D$78)</f>
        <v>Dallas</v>
      </c>
      <c r="I1888" t="str" cm="1">
        <f t="array" ref="I1888">_xlfn.XLOOKUP(Flights[[#This Row],[Destination]],_xlfn._TRO_TRAILING( Airports!A:A),_xlfn._TRO_TRAILING( Airports!E:E), "Not found")</f>
        <v>TX</v>
      </c>
      <c r="J1888" s="1">
        <v>0.83333333333333337</v>
      </c>
      <c r="K1888" s="22">
        <f>HOUR(Flights[[#This Row],[Scheduled Departure]])</f>
        <v>20</v>
      </c>
      <c r="L1888" s="1">
        <v>0.83263888888888893</v>
      </c>
      <c r="M1888">
        <f>(L1888-J1888)*24*60</f>
        <v>-0.99999999999999645</v>
      </c>
      <c r="N1888" s="16">
        <f>Flights[[#This Row],[Length (min)]]/60</f>
        <v>2.8666666666666667</v>
      </c>
      <c r="O1888">
        <v>172</v>
      </c>
      <c r="P1888">
        <v>1246</v>
      </c>
      <c r="Q1888" s="18">
        <f>IFERROR(Flights[[#This Row],[Distance]]/Flights[[#This Row],[Length (hr)]], "")</f>
        <v>434.6511627906977</v>
      </c>
      <c r="R1888" s="1">
        <v>3.8194444444444448E-2</v>
      </c>
      <c r="S1888" s="1" t="str">
        <f>IF(Flights[[#This Row],[Length (hr)]]&lt;2, "No meal", IF(Flights[[#This Row],[Length (hr)]]&lt;3.5, "Light meal", "Full meal"))</f>
        <v>Light meal</v>
      </c>
      <c r="T1888" s="1" t="str">
        <f>IF(AND(Flights[[#This Row],[Airline]]="US Airways", Flights[[#This Row],[Meal]]="Full Meal"), "Yes", "No")</f>
        <v>No</v>
      </c>
      <c r="U1888" s="1">
        <v>3.5416666666666666E-2</v>
      </c>
      <c r="V1888">
        <v>-4</v>
      </c>
      <c r="W1888" s="1" t="str">
        <f>IF(Flights[[#This Row],[Arrival Delay]] = "", "Cancelled", IF(Flights[[#This Row],[Arrival Delay]]&gt;15, "Delayed", "On time"))</f>
        <v>On time</v>
      </c>
      <c r="X1888" t="str">
        <f>IF(Flights[[#This Row],[Status]]&lt;&gt;"Delayed","", IF(Flights[[#This Row],[Arrival Delay]]&gt;120, "Severe", IF(Flights[[#This Row],[Arrival Delay]]&gt;60, "Major", "Moderate")))</f>
        <v/>
      </c>
      <c r="Y1888" t="b">
        <v>0</v>
      </c>
      <c r="AA1888" t="str">
        <f>IF(OR(AND(Flights[[#This Row],[Status]]="Cancelled", Flights[[#This Row],[Cancellation Reason]]="Airline/Carrier"), Flights[[#This Row],[Delay Type]]="Severe"), "Yes", "No")</f>
        <v>No</v>
      </c>
    </row>
    <row r="1889" spans="1:27" x14ac:dyDescent="0.3">
      <c r="A1889" s="3">
        <v>42149</v>
      </c>
      <c r="B1889" s="22">
        <f>WEEKNUM(Flights[[#This Row],[Date]], 1)</f>
        <v>22</v>
      </c>
      <c r="C1889" s="22">
        <f>WEEKDAY(Flights[[#This Row],[Date]],1)</f>
        <v>2</v>
      </c>
      <c r="D1889" t="s">
        <v>1453</v>
      </c>
      <c r="E1889" t="s">
        <v>1995</v>
      </c>
      <c r="F1889" t="s">
        <v>0</v>
      </c>
      <c r="G1889" t="s">
        <v>15</v>
      </c>
      <c r="H1889" t="str">
        <f>_xlfn.XLOOKUP(Flights[[#This Row],[Destination]], Airports!$A$2:$A$78, Airports!$D$2:$D$78)</f>
        <v>Las Vegas</v>
      </c>
      <c r="I1889" t="str" cm="1">
        <f t="array" ref="I1889">_xlfn.XLOOKUP(Flights[[#This Row],[Destination]],_xlfn._TRO_TRAILING( Airports!A:A),_xlfn._TRO_TRAILING( Airports!E:E), "Not found")</f>
        <v>NV</v>
      </c>
      <c r="J1889" s="1">
        <v>0.86458333333333337</v>
      </c>
      <c r="K1889" s="22">
        <f>HOUR(Flights[[#This Row],[Scheduled Departure]])</f>
        <v>20</v>
      </c>
      <c r="L1889" s="1">
        <v>0.86319444444444449</v>
      </c>
      <c r="M1889">
        <f>(L1889-J1889)*24*60</f>
        <v>-1.9999999999999929</v>
      </c>
      <c r="N1889" s="16">
        <f>Flights[[#This Row],[Length (min)]]/60</f>
        <v>1.6833333333333333</v>
      </c>
      <c r="O1889">
        <v>101</v>
      </c>
      <c r="P1889">
        <v>236</v>
      </c>
      <c r="Q1889" s="18">
        <f>IFERROR(Flights[[#This Row],[Distance]]/Flights[[#This Row],[Length (hr)]], "")</f>
        <v>140.19801980198019</v>
      </c>
      <c r="R1889" s="1">
        <v>0.90625</v>
      </c>
      <c r="S1889" s="1" t="str">
        <f>IF(Flights[[#This Row],[Length (hr)]]&lt;2, "No meal", IF(Flights[[#This Row],[Length (hr)]]&lt;3.5, "Light meal", "Full meal"))</f>
        <v>No meal</v>
      </c>
      <c r="T1889" s="1" t="str">
        <f>IF(AND(Flights[[#This Row],[Airline]]="US Airways", Flights[[#This Row],[Meal]]="Full Meal"), "Yes", "No")</f>
        <v>No</v>
      </c>
      <c r="U1889" s="1">
        <v>0.93333333333333335</v>
      </c>
      <c r="V1889">
        <v>39</v>
      </c>
      <c r="W1889" s="1" t="str">
        <f>IF(Flights[[#This Row],[Arrival Delay]] = "", "Cancelled", IF(Flights[[#This Row],[Arrival Delay]]&gt;15, "Delayed", "On time"))</f>
        <v>Delayed</v>
      </c>
      <c r="X1889" t="str">
        <f>IF(Flights[[#This Row],[Status]]&lt;&gt;"Delayed","", IF(Flights[[#This Row],[Arrival Delay]]&gt;120, "Severe", IF(Flights[[#This Row],[Arrival Delay]]&gt;60, "Major", "Moderate")))</f>
        <v>Moderate</v>
      </c>
      <c r="Y1889" t="b">
        <v>0</v>
      </c>
      <c r="AA1889" t="str">
        <f>IF(OR(AND(Flights[[#This Row],[Status]]="Cancelled", Flights[[#This Row],[Cancellation Reason]]="Airline/Carrier"), Flights[[#This Row],[Delay Type]]="Severe"), "Yes", "No")</f>
        <v>No</v>
      </c>
    </row>
    <row r="1890" spans="1:27" x14ac:dyDescent="0.3">
      <c r="A1890" s="3">
        <v>42149</v>
      </c>
      <c r="B1890" s="22">
        <f>WEEKNUM(Flights[[#This Row],[Date]], 1)</f>
        <v>22</v>
      </c>
      <c r="C1890" s="22">
        <f>WEEKDAY(Flights[[#This Row],[Date]],1)</f>
        <v>2</v>
      </c>
      <c r="D1890" t="s">
        <v>1454</v>
      </c>
      <c r="E1890" t="s">
        <v>1995</v>
      </c>
      <c r="F1890" t="s">
        <v>0</v>
      </c>
      <c r="G1890" t="s">
        <v>318</v>
      </c>
      <c r="H1890" t="str">
        <f>_xlfn.XLOOKUP(Flights[[#This Row],[Destination]], Airports!$A$2:$A$78, Airports!$D$2:$D$78)</f>
        <v>Oakland</v>
      </c>
      <c r="I1890" t="str" cm="1">
        <f t="array" ref="I1890">_xlfn.XLOOKUP(Flights[[#This Row],[Destination]],_xlfn._TRO_TRAILING( Airports!A:A),_xlfn._TRO_TRAILING( Airports!E:E), "Not found")</f>
        <v>CA</v>
      </c>
      <c r="J1890" s="1">
        <v>0.87152777777777779</v>
      </c>
      <c r="K1890" s="22">
        <f>HOUR(Flights[[#This Row],[Scheduled Departure]])</f>
        <v>20</v>
      </c>
      <c r="L1890" s="1">
        <v>0.95763888888888893</v>
      </c>
      <c r="M1890">
        <f>(L1890-J1890)*24*60</f>
        <v>124.00000000000004</v>
      </c>
      <c r="N1890" s="16">
        <f>Flights[[#This Row],[Length (min)]]/60</f>
        <v>1.1666666666666667</v>
      </c>
      <c r="O1890">
        <v>70</v>
      </c>
      <c r="P1890">
        <v>337</v>
      </c>
      <c r="Q1890" s="18">
        <f>IFERROR(Flights[[#This Row],[Distance]]/Flights[[#This Row],[Length (hr)]], "")</f>
        <v>288.85714285714283</v>
      </c>
      <c r="R1890" s="1">
        <v>0.92361111111111116</v>
      </c>
      <c r="S1890" s="1" t="str">
        <f>IF(Flights[[#This Row],[Length (hr)]]&lt;2, "No meal", IF(Flights[[#This Row],[Length (hr)]]&lt;3.5, "Light meal", "Full meal"))</f>
        <v>No meal</v>
      </c>
      <c r="T1890" s="1" t="str">
        <f>IF(AND(Flights[[#This Row],[Airline]]="US Airways", Flights[[#This Row],[Meal]]="Full Meal"), "Yes", "No")</f>
        <v>No</v>
      </c>
      <c r="U1890" s="1">
        <v>6.2500000000000003E-3</v>
      </c>
      <c r="V1890">
        <v>119</v>
      </c>
      <c r="W1890" s="1" t="str">
        <f>IF(Flights[[#This Row],[Arrival Delay]] = "", "Cancelled", IF(Flights[[#This Row],[Arrival Delay]]&gt;15, "Delayed", "On time"))</f>
        <v>Delayed</v>
      </c>
      <c r="X1890" t="str">
        <f>IF(Flights[[#This Row],[Status]]&lt;&gt;"Delayed","", IF(Flights[[#This Row],[Arrival Delay]]&gt;120, "Severe", IF(Flights[[#This Row],[Arrival Delay]]&gt;60, "Major", "Moderate")))</f>
        <v>Major</v>
      </c>
      <c r="Y1890" t="b">
        <v>0</v>
      </c>
      <c r="AA1890" t="str">
        <f>IF(OR(AND(Flights[[#This Row],[Status]]="Cancelled", Flights[[#This Row],[Cancellation Reason]]="Airline/Carrier"), Flights[[#This Row],[Delay Type]]="Severe"), "Yes", "No")</f>
        <v>No</v>
      </c>
    </row>
    <row r="1891" spans="1:27" x14ac:dyDescent="0.3">
      <c r="A1891" s="3">
        <v>42149</v>
      </c>
      <c r="B1891" s="22">
        <f>WEEKNUM(Flights[[#This Row],[Date]], 1)</f>
        <v>22</v>
      </c>
      <c r="C1891" s="22">
        <f>WEEKDAY(Flights[[#This Row],[Date]],1)</f>
        <v>2</v>
      </c>
      <c r="D1891" t="s">
        <v>1216</v>
      </c>
      <c r="E1891" t="s">
        <v>1990</v>
      </c>
      <c r="F1891" t="s">
        <v>0</v>
      </c>
      <c r="G1891" t="s">
        <v>4</v>
      </c>
      <c r="H1891" t="str">
        <f>_xlfn.XLOOKUP(Flights[[#This Row],[Destination]], Airports!$A$2:$A$78, Airports!$D$2:$D$78)</f>
        <v>Chicago</v>
      </c>
      <c r="I1891" t="str" cm="1">
        <f t="array" ref="I1891">_xlfn.XLOOKUP(Flights[[#This Row],[Destination]],_xlfn._TRO_TRAILING( Airports!A:A),_xlfn._TRO_TRAILING( Airports!E:E), "Not found")</f>
        <v>IL</v>
      </c>
      <c r="J1891" s="1">
        <v>0.95486111111111116</v>
      </c>
      <c r="K1891" s="22">
        <f>HOUR(Flights[[#This Row],[Scheduled Departure]])</f>
        <v>22</v>
      </c>
      <c r="L1891" s="1">
        <v>0.95902777777777781</v>
      </c>
      <c r="M1891">
        <f>(L1891-J1891)*24*60</f>
        <v>5.9999999999999787</v>
      </c>
      <c r="N1891" s="16">
        <f>Flights[[#This Row],[Length (min)]]/60</f>
        <v>3.7666666666666666</v>
      </c>
      <c r="O1891">
        <v>226</v>
      </c>
      <c r="P1891">
        <v>1744</v>
      </c>
      <c r="Q1891" s="18">
        <f>IFERROR(Flights[[#This Row],[Distance]]/Flights[[#This Row],[Length (hr)]], "")</f>
        <v>463.00884955752213</v>
      </c>
      <c r="R1891" s="1">
        <v>0.20624999999999999</v>
      </c>
      <c r="S1891" s="1" t="str">
        <f>IF(Flights[[#This Row],[Length (hr)]]&lt;2, "No meal", IF(Flights[[#This Row],[Length (hr)]]&lt;3.5, "Light meal", "Full meal"))</f>
        <v>Full meal</v>
      </c>
      <c r="T1891" s="1" t="str">
        <f>IF(AND(Flights[[#This Row],[Airline]]="US Airways", Flights[[#This Row],[Meal]]="Full Meal"), "Yes", "No")</f>
        <v>No</v>
      </c>
      <c r="U1891" s="1">
        <v>0.19930555555555557</v>
      </c>
      <c r="V1891">
        <v>-10</v>
      </c>
      <c r="W1891" s="1" t="str">
        <f>IF(Flights[[#This Row],[Arrival Delay]] = "", "Cancelled", IF(Flights[[#This Row],[Arrival Delay]]&gt;15, "Delayed", "On time"))</f>
        <v>On time</v>
      </c>
      <c r="X1891" t="str">
        <f>IF(Flights[[#This Row],[Status]]&lt;&gt;"Delayed","", IF(Flights[[#This Row],[Arrival Delay]]&gt;120, "Severe", IF(Flights[[#This Row],[Arrival Delay]]&gt;60, "Major", "Moderate")))</f>
        <v/>
      </c>
      <c r="Y1891" t="b">
        <v>0</v>
      </c>
      <c r="AA1891" t="str">
        <f>IF(OR(AND(Flights[[#This Row],[Status]]="Cancelled", Flights[[#This Row],[Cancellation Reason]]="Airline/Carrier"), Flights[[#This Row],[Delay Type]]="Severe"), "Yes", "No")</f>
        <v>No</v>
      </c>
    </row>
    <row r="1892" spans="1:27" x14ac:dyDescent="0.3">
      <c r="A1892" s="3">
        <v>42150</v>
      </c>
      <c r="B1892" s="22">
        <f>WEEKNUM(Flights[[#This Row],[Date]], 1)</f>
        <v>22</v>
      </c>
      <c r="C1892" s="22">
        <f>WEEKDAY(Flights[[#This Row],[Date]],1)</f>
        <v>3</v>
      </c>
      <c r="D1892" t="s">
        <v>388</v>
      </c>
      <c r="E1892" t="s">
        <v>1989</v>
      </c>
      <c r="F1892" t="s">
        <v>0</v>
      </c>
      <c r="G1892" t="s">
        <v>314</v>
      </c>
      <c r="H1892" t="str">
        <f>_xlfn.XLOOKUP(Flights[[#This Row],[Destination]], Airports!$A$2:$A$78, Airports!$D$2:$D$78)</f>
        <v>Minneapolis</v>
      </c>
      <c r="I1892" t="str" cm="1">
        <f t="array" ref="I1892">_xlfn.XLOOKUP(Flights[[#This Row],[Destination]],_xlfn._TRO_TRAILING( Airports!A:A),_xlfn._TRO_TRAILING( Airports!E:E), "Not found")</f>
        <v>MN</v>
      </c>
      <c r="J1892" s="1">
        <v>0.28125</v>
      </c>
      <c r="K1892" s="22">
        <f>HOUR(Flights[[#This Row],[Scheduled Departure]])</f>
        <v>6</v>
      </c>
      <c r="L1892" s="1">
        <v>0.27847222222222223</v>
      </c>
      <c r="M1892">
        <f>(L1892-J1892)*24*60</f>
        <v>-3.9999999999999858</v>
      </c>
      <c r="N1892" s="16">
        <f>Flights[[#This Row],[Length (min)]]/60</f>
        <v>3.5</v>
      </c>
      <c r="O1892">
        <v>210</v>
      </c>
      <c r="P1892">
        <v>1535</v>
      </c>
      <c r="Q1892" s="18">
        <f>IFERROR(Flights[[#This Row],[Distance]]/Flights[[#This Row],[Length (hr)]], "")</f>
        <v>438.57142857142856</v>
      </c>
      <c r="R1892" s="1">
        <v>0.51180555555555551</v>
      </c>
      <c r="S1892" s="1" t="str">
        <f>IF(Flights[[#This Row],[Length (hr)]]&lt;2, "No meal", IF(Flights[[#This Row],[Length (hr)]]&lt;3.5, "Light meal", "Full meal"))</f>
        <v>Full meal</v>
      </c>
      <c r="T1892" s="1" t="str">
        <f>IF(AND(Flights[[#This Row],[Airline]]="US Airways", Flights[[#This Row],[Meal]]="Full Meal"), "Yes", "No")</f>
        <v>No</v>
      </c>
      <c r="U1892" s="1">
        <v>0.50763888888888886</v>
      </c>
      <c r="V1892">
        <v>-6</v>
      </c>
      <c r="W1892" s="1" t="str">
        <f>IF(Flights[[#This Row],[Arrival Delay]] = "", "Cancelled", IF(Flights[[#This Row],[Arrival Delay]]&gt;15, "Delayed", "On time"))</f>
        <v>On time</v>
      </c>
      <c r="X1892" t="str">
        <f>IF(Flights[[#This Row],[Status]]&lt;&gt;"Delayed","", IF(Flights[[#This Row],[Arrival Delay]]&gt;120, "Severe", IF(Flights[[#This Row],[Arrival Delay]]&gt;60, "Major", "Moderate")))</f>
        <v/>
      </c>
      <c r="Y1892" t="b">
        <v>0</v>
      </c>
      <c r="AA1892" t="str">
        <f>IF(OR(AND(Flights[[#This Row],[Status]]="Cancelled", Flights[[#This Row],[Cancellation Reason]]="Airline/Carrier"), Flights[[#This Row],[Delay Type]]="Severe"), "Yes", "No")</f>
        <v>No</v>
      </c>
    </row>
    <row r="1893" spans="1:27" x14ac:dyDescent="0.3">
      <c r="A1893" s="3">
        <v>42150</v>
      </c>
      <c r="B1893" s="22">
        <f>WEEKNUM(Flights[[#This Row],[Date]], 1)</f>
        <v>22</v>
      </c>
      <c r="C1893" s="22">
        <f>WEEKDAY(Flights[[#This Row],[Date]],1)</f>
        <v>3</v>
      </c>
      <c r="D1893" t="s">
        <v>689</v>
      </c>
      <c r="E1893" t="s">
        <v>1990</v>
      </c>
      <c r="F1893" t="s">
        <v>0</v>
      </c>
      <c r="G1893" t="s">
        <v>9</v>
      </c>
      <c r="H1893" t="str">
        <f>_xlfn.XLOOKUP(Flights[[#This Row],[Destination]], Airports!$A$2:$A$78, Airports!$D$2:$D$78)</f>
        <v>San Francisco</v>
      </c>
      <c r="I1893" t="str" cm="1">
        <f t="array" ref="I1893">_xlfn.XLOOKUP(Flights[[#This Row],[Destination]],_xlfn._TRO_TRAILING( Airports!A:A),_xlfn._TRO_TRAILING( Airports!E:E), "Not found")</f>
        <v>CA</v>
      </c>
      <c r="J1893" s="1">
        <v>0.28958333333333336</v>
      </c>
      <c r="K1893" s="22">
        <f>HOUR(Flights[[#This Row],[Scheduled Departure]])</f>
        <v>6</v>
      </c>
      <c r="L1893" s="1">
        <v>0.28680555555555554</v>
      </c>
      <c r="M1893">
        <f>(L1893-J1893)*24*60</f>
        <v>-4.0000000000000657</v>
      </c>
      <c r="N1893" s="16">
        <f>Flights[[#This Row],[Length (min)]]/60</f>
        <v>1.2333333333333334</v>
      </c>
      <c r="O1893">
        <v>74</v>
      </c>
      <c r="P1893">
        <v>337</v>
      </c>
      <c r="Q1893" s="18">
        <f>IFERROR(Flights[[#This Row],[Distance]]/Flights[[#This Row],[Length (hr)]], "")</f>
        <v>273.24324324324323</v>
      </c>
      <c r="R1893" s="1">
        <v>0.34652777777777777</v>
      </c>
      <c r="S1893" s="1" t="str">
        <f>IF(Flights[[#This Row],[Length (hr)]]&lt;2, "No meal", IF(Flights[[#This Row],[Length (hr)]]&lt;3.5, "Light meal", "Full meal"))</f>
        <v>No meal</v>
      </c>
      <c r="T1893" s="1" t="str">
        <f>IF(AND(Flights[[#This Row],[Airline]]="US Airways", Flights[[#This Row],[Meal]]="Full Meal"), "Yes", "No")</f>
        <v>No</v>
      </c>
      <c r="U1893" s="1">
        <v>0.33819444444444446</v>
      </c>
      <c r="V1893">
        <v>-12</v>
      </c>
      <c r="W1893" s="1" t="str">
        <f>IF(Flights[[#This Row],[Arrival Delay]] = "", "Cancelled", IF(Flights[[#This Row],[Arrival Delay]]&gt;15, "Delayed", "On time"))</f>
        <v>On time</v>
      </c>
      <c r="X1893" t="str">
        <f>IF(Flights[[#This Row],[Status]]&lt;&gt;"Delayed","", IF(Flights[[#This Row],[Arrival Delay]]&gt;120, "Severe", IF(Flights[[#This Row],[Arrival Delay]]&gt;60, "Major", "Moderate")))</f>
        <v/>
      </c>
      <c r="Y1893" t="b">
        <v>0</v>
      </c>
      <c r="AA1893" t="str">
        <f>IF(OR(AND(Flights[[#This Row],[Status]]="Cancelled", Flights[[#This Row],[Cancellation Reason]]="Airline/Carrier"), Flights[[#This Row],[Delay Type]]="Severe"), "Yes", "No")</f>
        <v>No</v>
      </c>
    </row>
    <row r="1894" spans="1:27" x14ac:dyDescent="0.3">
      <c r="A1894" s="3">
        <v>42150</v>
      </c>
      <c r="B1894" s="22">
        <f>WEEKNUM(Flights[[#This Row],[Date]], 1)</f>
        <v>22</v>
      </c>
      <c r="C1894" s="22">
        <f>WEEKDAY(Flights[[#This Row],[Date]],1)</f>
        <v>3</v>
      </c>
      <c r="D1894" t="s">
        <v>164</v>
      </c>
      <c r="E1894" t="s">
        <v>1987</v>
      </c>
      <c r="F1894" t="s">
        <v>0</v>
      </c>
      <c r="G1894" t="s">
        <v>3</v>
      </c>
      <c r="H1894" t="str">
        <f>_xlfn.XLOOKUP(Flights[[#This Row],[Destination]], Airports!$A$2:$A$78, Airports!$D$2:$D$78)</f>
        <v>Dallas</v>
      </c>
      <c r="I1894" t="str" cm="1">
        <f t="array" ref="I1894">_xlfn.XLOOKUP(Flights[[#This Row],[Destination]],_xlfn._TRO_TRAILING( Airports!A:A),_xlfn._TRO_TRAILING( Airports!E:E), "Not found")</f>
        <v>TX</v>
      </c>
      <c r="J1894" s="1">
        <v>0.3125</v>
      </c>
      <c r="K1894" s="22">
        <f>HOUR(Flights[[#This Row],[Scheduled Departure]])</f>
        <v>7</v>
      </c>
      <c r="L1894" s="1">
        <v>0.3125</v>
      </c>
      <c r="M1894">
        <f>(L1894-J1894)*24*60</f>
        <v>0</v>
      </c>
      <c r="N1894" s="16">
        <f>Flights[[#This Row],[Length (min)]]/60</f>
        <v>2.6666666666666665</v>
      </c>
      <c r="O1894">
        <v>160</v>
      </c>
      <c r="P1894">
        <v>1235</v>
      </c>
      <c r="Q1894" s="18">
        <f>IFERROR(Flights[[#This Row],[Distance]]/Flights[[#This Row],[Length (hr)]], "")</f>
        <v>463.125</v>
      </c>
      <c r="R1894" s="1">
        <v>0.52222222222222225</v>
      </c>
      <c r="S1894" s="1" t="str">
        <f>IF(Flights[[#This Row],[Length (hr)]]&lt;2, "No meal", IF(Flights[[#This Row],[Length (hr)]]&lt;3.5, "Light meal", "Full meal"))</f>
        <v>Light meal</v>
      </c>
      <c r="T1894" s="1" t="str">
        <f>IF(AND(Flights[[#This Row],[Airline]]="US Airways", Flights[[#This Row],[Meal]]="Full Meal"), "Yes", "No")</f>
        <v>No</v>
      </c>
      <c r="U1894" s="1">
        <v>0.50694444444444442</v>
      </c>
      <c r="V1894">
        <v>-22</v>
      </c>
      <c r="W1894" s="1" t="str">
        <f>IF(Flights[[#This Row],[Arrival Delay]] = "", "Cancelled", IF(Flights[[#This Row],[Arrival Delay]]&gt;15, "Delayed", "On time"))</f>
        <v>On time</v>
      </c>
      <c r="X1894" t="str">
        <f>IF(Flights[[#This Row],[Status]]&lt;&gt;"Delayed","", IF(Flights[[#This Row],[Arrival Delay]]&gt;120, "Severe", IF(Flights[[#This Row],[Arrival Delay]]&gt;60, "Major", "Moderate")))</f>
        <v/>
      </c>
      <c r="Y1894" t="b">
        <v>0</v>
      </c>
      <c r="AA1894" t="str">
        <f>IF(OR(AND(Flights[[#This Row],[Status]]="Cancelled", Flights[[#This Row],[Cancellation Reason]]="Airline/Carrier"), Flights[[#This Row],[Delay Type]]="Severe"), "Yes", "No")</f>
        <v>No</v>
      </c>
    </row>
    <row r="1895" spans="1:27" x14ac:dyDescent="0.3">
      <c r="A1895" s="3">
        <v>42150</v>
      </c>
      <c r="B1895" s="22">
        <f>WEEKNUM(Flights[[#This Row],[Date]], 1)</f>
        <v>22</v>
      </c>
      <c r="C1895" s="22">
        <f>WEEKDAY(Flights[[#This Row],[Date]],1)</f>
        <v>3</v>
      </c>
      <c r="D1895" t="s">
        <v>762</v>
      </c>
      <c r="E1895" t="s">
        <v>1990</v>
      </c>
      <c r="F1895" t="s">
        <v>0</v>
      </c>
      <c r="G1895" t="s">
        <v>316</v>
      </c>
      <c r="H1895" t="str">
        <f>_xlfn.XLOOKUP(Flights[[#This Row],[Destination]], Airports!$A$2:$A$78, Airports!$D$2:$D$78)</f>
        <v>New Orleans</v>
      </c>
      <c r="I1895" t="str" cm="1">
        <f t="array" ref="I1895">_xlfn.XLOOKUP(Flights[[#This Row],[Destination]],_xlfn._TRO_TRAILING( Airports!A:A),_xlfn._TRO_TRAILING( Airports!E:E), "Not found")</f>
        <v>LA</v>
      </c>
      <c r="J1895" s="1">
        <v>0.48055555555555557</v>
      </c>
      <c r="K1895" s="22">
        <f>HOUR(Flights[[#This Row],[Scheduled Departure]])</f>
        <v>11</v>
      </c>
      <c r="L1895" s="1">
        <v>0.52708333333333335</v>
      </c>
      <c r="M1895">
        <f>(L1895-J1895)*24*60</f>
        <v>67</v>
      </c>
      <c r="N1895" s="16">
        <f>Flights[[#This Row],[Length (min)]]/60</f>
        <v>3.3666666666666667</v>
      </c>
      <c r="O1895">
        <v>202</v>
      </c>
      <c r="P1895">
        <v>1670</v>
      </c>
      <c r="Q1895" s="18">
        <f>IFERROR(Flights[[#This Row],[Distance]]/Flights[[#This Row],[Length (hr)]], "")</f>
        <v>496.03960396039605</v>
      </c>
      <c r="R1895" s="1">
        <v>0.71736111111111112</v>
      </c>
      <c r="S1895" s="1" t="str">
        <f>IF(Flights[[#This Row],[Length (hr)]]&lt;2, "No meal", IF(Flights[[#This Row],[Length (hr)]]&lt;3.5, "Light meal", "Full meal"))</f>
        <v>Light meal</v>
      </c>
      <c r="T1895" s="1" t="str">
        <f>IF(AND(Flights[[#This Row],[Airline]]="US Airways", Flights[[#This Row],[Meal]]="Full Meal"), "Yes", "No")</f>
        <v>No</v>
      </c>
      <c r="U1895" s="1">
        <v>0.75069444444444444</v>
      </c>
      <c r="V1895">
        <v>48</v>
      </c>
      <c r="W1895" s="1" t="str">
        <f>IF(Flights[[#This Row],[Arrival Delay]] = "", "Cancelled", IF(Flights[[#This Row],[Arrival Delay]]&gt;15, "Delayed", "On time"))</f>
        <v>Delayed</v>
      </c>
      <c r="X1895" t="str">
        <f>IF(Flights[[#This Row],[Status]]&lt;&gt;"Delayed","", IF(Flights[[#This Row],[Arrival Delay]]&gt;120, "Severe", IF(Flights[[#This Row],[Arrival Delay]]&gt;60, "Major", "Moderate")))</f>
        <v>Moderate</v>
      </c>
      <c r="Y1895" t="b">
        <v>0</v>
      </c>
      <c r="AA1895" t="str">
        <f>IF(OR(AND(Flights[[#This Row],[Status]]="Cancelled", Flights[[#This Row],[Cancellation Reason]]="Airline/Carrier"), Flights[[#This Row],[Delay Type]]="Severe"), "Yes", "No")</f>
        <v>No</v>
      </c>
    </row>
    <row r="1896" spans="1:27" x14ac:dyDescent="0.3">
      <c r="A1896" s="3">
        <v>42150</v>
      </c>
      <c r="B1896" s="22">
        <f>WEEKNUM(Flights[[#This Row],[Date]], 1)</f>
        <v>22</v>
      </c>
      <c r="C1896" s="22">
        <f>WEEKDAY(Flights[[#This Row],[Date]],1)</f>
        <v>3</v>
      </c>
      <c r="D1896" t="s">
        <v>1449</v>
      </c>
      <c r="E1896" t="s">
        <v>1989</v>
      </c>
      <c r="F1896" t="s">
        <v>0</v>
      </c>
      <c r="G1896" t="s">
        <v>349</v>
      </c>
      <c r="H1896" t="str">
        <f>_xlfn.XLOOKUP(Flights[[#This Row],[Destination]], Airports!$A$2:$A$78, Airports!$D$2:$D$78)</f>
        <v>Salt Lake City</v>
      </c>
      <c r="I1896" t="str" cm="1">
        <f t="array" ref="I1896">_xlfn.XLOOKUP(Flights[[#This Row],[Destination]],_xlfn._TRO_TRAILING( Airports!A:A),_xlfn._TRO_TRAILING( Airports!E:E), "Not found")</f>
        <v>UT</v>
      </c>
      <c r="J1896" s="1">
        <v>0.4826388888888889</v>
      </c>
      <c r="K1896" s="22">
        <f>HOUR(Flights[[#This Row],[Scheduled Departure]])</f>
        <v>11</v>
      </c>
      <c r="L1896" s="1">
        <v>0.48055555555555557</v>
      </c>
      <c r="M1896">
        <f>(L1896-J1896)*24*60</f>
        <v>-2.9999999999999893</v>
      </c>
      <c r="N1896" s="16">
        <f>Flights[[#This Row],[Length (min)]]/60</f>
        <v>1.7833333333333334</v>
      </c>
      <c r="O1896">
        <v>107</v>
      </c>
      <c r="P1896">
        <v>590</v>
      </c>
      <c r="Q1896" s="18">
        <f>IFERROR(Flights[[#This Row],[Distance]]/Flights[[#This Row],[Length (hr)]], "")</f>
        <v>330.84112149532706</v>
      </c>
      <c r="R1896" s="1">
        <v>0.60069444444444442</v>
      </c>
      <c r="S1896" s="1" t="str">
        <f>IF(Flights[[#This Row],[Length (hr)]]&lt;2, "No meal", IF(Flights[[#This Row],[Length (hr)]]&lt;3.5, "Light meal", "Full meal"))</f>
        <v>No meal</v>
      </c>
      <c r="T1896" s="1" t="str">
        <f>IF(AND(Flights[[#This Row],[Airline]]="US Airways", Flights[[#This Row],[Meal]]="Full Meal"), "Yes", "No")</f>
        <v>No</v>
      </c>
      <c r="U1896" s="1">
        <v>0.59652777777777777</v>
      </c>
      <c r="V1896">
        <v>-6</v>
      </c>
      <c r="W1896" s="1" t="str">
        <f>IF(Flights[[#This Row],[Arrival Delay]] = "", "Cancelled", IF(Flights[[#This Row],[Arrival Delay]]&gt;15, "Delayed", "On time"))</f>
        <v>On time</v>
      </c>
      <c r="X1896" t="str">
        <f>IF(Flights[[#This Row],[Status]]&lt;&gt;"Delayed","", IF(Flights[[#This Row],[Arrival Delay]]&gt;120, "Severe", IF(Flights[[#This Row],[Arrival Delay]]&gt;60, "Major", "Moderate")))</f>
        <v/>
      </c>
      <c r="Y1896" t="b">
        <v>0</v>
      </c>
      <c r="AA1896" t="str">
        <f>IF(OR(AND(Flights[[#This Row],[Status]]="Cancelled", Flights[[#This Row],[Cancellation Reason]]="Airline/Carrier"), Flights[[#This Row],[Delay Type]]="Severe"), "Yes", "No")</f>
        <v>No</v>
      </c>
    </row>
    <row r="1897" spans="1:27" x14ac:dyDescent="0.3">
      <c r="A1897" s="3">
        <v>42150</v>
      </c>
      <c r="B1897" s="22">
        <f>WEEKNUM(Flights[[#This Row],[Date]], 1)</f>
        <v>22</v>
      </c>
      <c r="C1897" s="22">
        <f>WEEKDAY(Flights[[#This Row],[Date]],1)</f>
        <v>3</v>
      </c>
      <c r="D1897" t="s">
        <v>766</v>
      </c>
      <c r="E1897" t="s">
        <v>1994</v>
      </c>
      <c r="F1897" t="s">
        <v>0</v>
      </c>
      <c r="G1897" t="s">
        <v>343</v>
      </c>
      <c r="H1897" t="str">
        <f>_xlfn.XLOOKUP(Flights[[#This Row],[Destination]], Airports!$A$2:$A$78, Airports!$D$2:$D$78)</f>
        <v>San Luis Obispo</v>
      </c>
      <c r="I1897" t="str" cm="1">
        <f t="array" ref="I1897">_xlfn.XLOOKUP(Flights[[#This Row],[Destination]],_xlfn._TRO_TRAILING( Airports!A:A),_xlfn._TRO_TRAILING( Airports!E:E), "Not found")</f>
        <v>CA</v>
      </c>
      <c r="J1897" s="1">
        <v>0.55000000000000004</v>
      </c>
      <c r="K1897" s="22">
        <f>HOUR(Flights[[#This Row],[Scheduled Departure]])</f>
        <v>13</v>
      </c>
      <c r="L1897" s="1">
        <v>0.54861111111111116</v>
      </c>
      <c r="M1897">
        <f>(L1897-J1897)*24*60</f>
        <v>-1.9999999999999929</v>
      </c>
      <c r="N1897" s="16">
        <f>Flights[[#This Row],[Length (min)]]/60</f>
        <v>1.0166666666666666</v>
      </c>
      <c r="O1897">
        <v>61</v>
      </c>
      <c r="P1897">
        <v>156</v>
      </c>
      <c r="Q1897" s="18">
        <f>IFERROR(Flights[[#This Row],[Distance]]/Flights[[#This Row],[Length (hr)]], "")</f>
        <v>153.44262295081967</v>
      </c>
      <c r="R1897" s="1">
        <v>0.59166666666666667</v>
      </c>
      <c r="S1897" s="1" t="str">
        <f>IF(Flights[[#This Row],[Length (hr)]]&lt;2, "No meal", IF(Flights[[#This Row],[Length (hr)]]&lt;3.5, "Light meal", "Full meal"))</f>
        <v>No meal</v>
      </c>
      <c r="T1897" s="1" t="str">
        <f>IF(AND(Flights[[#This Row],[Airline]]="US Airways", Flights[[#This Row],[Meal]]="Full Meal"), "Yes", "No")</f>
        <v>No</v>
      </c>
      <c r="U1897" s="1">
        <v>0.59097222222222223</v>
      </c>
      <c r="V1897">
        <v>-1</v>
      </c>
      <c r="W1897" s="1" t="str">
        <f>IF(Flights[[#This Row],[Arrival Delay]] = "", "Cancelled", IF(Flights[[#This Row],[Arrival Delay]]&gt;15, "Delayed", "On time"))</f>
        <v>On time</v>
      </c>
      <c r="X1897" t="str">
        <f>IF(Flights[[#This Row],[Status]]&lt;&gt;"Delayed","", IF(Flights[[#This Row],[Arrival Delay]]&gt;120, "Severe", IF(Flights[[#This Row],[Arrival Delay]]&gt;60, "Major", "Moderate")))</f>
        <v/>
      </c>
      <c r="Y1897" t="b">
        <v>0</v>
      </c>
      <c r="AA1897" t="str">
        <f>IF(OR(AND(Flights[[#This Row],[Status]]="Cancelled", Flights[[#This Row],[Cancellation Reason]]="Airline/Carrier"), Flights[[#This Row],[Delay Type]]="Severe"), "Yes", "No")</f>
        <v>No</v>
      </c>
    </row>
    <row r="1898" spans="1:27" x14ac:dyDescent="0.3">
      <c r="A1898" s="3">
        <v>42150</v>
      </c>
      <c r="B1898" s="22">
        <f>WEEKNUM(Flights[[#This Row],[Date]], 1)</f>
        <v>22</v>
      </c>
      <c r="C1898" s="22">
        <f>WEEKDAY(Flights[[#This Row],[Date]],1)</f>
        <v>3</v>
      </c>
      <c r="D1898" t="s">
        <v>1016</v>
      </c>
      <c r="E1898" t="s">
        <v>1994</v>
      </c>
      <c r="F1898" t="s">
        <v>0</v>
      </c>
      <c r="G1898" t="s">
        <v>347</v>
      </c>
      <c r="H1898" t="str">
        <f>_xlfn.XLOOKUP(Flights[[#This Row],[Destination]], Airports!$A$2:$A$78, Airports!$D$2:$D$78)</f>
        <v>San Jose</v>
      </c>
      <c r="I1898" t="str" cm="1">
        <f t="array" ref="I1898">_xlfn.XLOOKUP(Flights[[#This Row],[Destination]],_xlfn._TRO_TRAILING( Airports!A:A),_xlfn._TRO_TRAILING( Airports!E:E), "Not found")</f>
        <v>CA</v>
      </c>
      <c r="J1898" s="1">
        <v>0.68402777777777779</v>
      </c>
      <c r="K1898" s="22">
        <f>HOUR(Flights[[#This Row],[Scheduled Departure]])</f>
        <v>16</v>
      </c>
      <c r="L1898" s="1">
        <v>0.69861111111111107</v>
      </c>
      <c r="M1898">
        <f>(L1898-J1898)*24*60</f>
        <v>20.999999999999925</v>
      </c>
      <c r="N1898" s="16">
        <f>Flights[[#This Row],[Length (min)]]/60</f>
        <v>1.2666666666666666</v>
      </c>
      <c r="O1898">
        <v>76</v>
      </c>
      <c r="P1898">
        <v>308</v>
      </c>
      <c r="Q1898" s="18">
        <f>IFERROR(Flights[[#This Row],[Distance]]/Flights[[#This Row],[Length (hr)]], "")</f>
        <v>243.15789473684211</v>
      </c>
      <c r="R1898" s="1">
        <v>0.73750000000000004</v>
      </c>
      <c r="S1898" s="1" t="str">
        <f>IF(Flights[[#This Row],[Length (hr)]]&lt;2, "No meal", IF(Flights[[#This Row],[Length (hr)]]&lt;3.5, "Light meal", "Full meal"))</f>
        <v>No meal</v>
      </c>
      <c r="T1898" s="1" t="str">
        <f>IF(AND(Flights[[#This Row],[Airline]]="US Airways", Flights[[#This Row],[Meal]]="Full Meal"), "Yes", "No")</f>
        <v>No</v>
      </c>
      <c r="U1898" s="1">
        <v>0.75138888888888888</v>
      </c>
      <c r="V1898">
        <v>20</v>
      </c>
      <c r="W1898" s="1" t="str">
        <f>IF(Flights[[#This Row],[Arrival Delay]] = "", "Cancelled", IF(Flights[[#This Row],[Arrival Delay]]&gt;15, "Delayed", "On time"))</f>
        <v>Delayed</v>
      </c>
      <c r="X1898" t="str">
        <f>IF(Flights[[#This Row],[Status]]&lt;&gt;"Delayed","", IF(Flights[[#This Row],[Arrival Delay]]&gt;120, "Severe", IF(Flights[[#This Row],[Arrival Delay]]&gt;60, "Major", "Moderate")))</f>
        <v>Moderate</v>
      </c>
      <c r="Y1898" t="b">
        <v>0</v>
      </c>
      <c r="AA1898" t="str">
        <f>IF(OR(AND(Flights[[#This Row],[Status]]="Cancelled", Flights[[#This Row],[Cancellation Reason]]="Airline/Carrier"), Flights[[#This Row],[Delay Type]]="Severe"), "Yes", "No")</f>
        <v>No</v>
      </c>
    </row>
    <row r="1899" spans="1:27" x14ac:dyDescent="0.3">
      <c r="A1899" s="3">
        <v>42150</v>
      </c>
      <c r="B1899" s="22">
        <f>WEEKNUM(Flights[[#This Row],[Date]], 1)</f>
        <v>22</v>
      </c>
      <c r="C1899" s="22">
        <f>WEEKDAY(Flights[[#This Row],[Date]],1)</f>
        <v>3</v>
      </c>
      <c r="D1899" t="s">
        <v>626</v>
      </c>
      <c r="E1899" t="s">
        <v>1994</v>
      </c>
      <c r="F1899" t="s">
        <v>0</v>
      </c>
      <c r="G1899" t="s">
        <v>339</v>
      </c>
      <c r="H1899" t="str">
        <f>_xlfn.XLOOKUP(Flights[[#This Row],[Destination]], Airports!$A$2:$A$78, Airports!$D$2:$D$78)</f>
        <v>San Diego</v>
      </c>
      <c r="I1899" t="str" cm="1">
        <f t="array" ref="I1899">_xlfn.XLOOKUP(Flights[[#This Row],[Destination]],_xlfn._TRO_TRAILING( Airports!A:A),_xlfn._TRO_TRAILING( Airports!E:E), "Not found")</f>
        <v>CA</v>
      </c>
      <c r="J1899" s="1">
        <v>0.79374999999999996</v>
      </c>
      <c r="K1899" s="22">
        <f>HOUR(Flights[[#This Row],[Scheduled Departure]])</f>
        <v>19</v>
      </c>
      <c r="L1899" s="1">
        <v>0.79027777777777775</v>
      </c>
      <c r="M1899">
        <f>(L1899-J1899)*24*60</f>
        <v>-4.9999999999999822</v>
      </c>
      <c r="N1899" s="16">
        <f>Flights[[#This Row],[Length (min)]]/60</f>
        <v>0.8833333333333333</v>
      </c>
      <c r="O1899">
        <v>53</v>
      </c>
      <c r="P1899">
        <v>109</v>
      </c>
      <c r="Q1899" s="18">
        <f>IFERROR(Flights[[#This Row],[Distance]]/Flights[[#This Row],[Length (hr)]], "")</f>
        <v>123.39622641509435</v>
      </c>
      <c r="R1899" s="1">
        <v>0.83194444444444449</v>
      </c>
      <c r="S1899" s="1" t="str">
        <f>IF(Flights[[#This Row],[Length (hr)]]&lt;2, "No meal", IF(Flights[[#This Row],[Length (hr)]]&lt;3.5, "Light meal", "Full meal"))</f>
        <v>No meal</v>
      </c>
      <c r="T1899" s="1" t="str">
        <f>IF(AND(Flights[[#This Row],[Airline]]="US Airways", Flights[[#This Row],[Meal]]="Full Meal"), "Yes", "No")</f>
        <v>No</v>
      </c>
      <c r="U1899" s="1">
        <v>0.82708333333333328</v>
      </c>
      <c r="V1899">
        <v>-7</v>
      </c>
      <c r="W1899" s="1" t="str">
        <f>IF(Flights[[#This Row],[Arrival Delay]] = "", "Cancelled", IF(Flights[[#This Row],[Arrival Delay]]&gt;15, "Delayed", "On time"))</f>
        <v>On time</v>
      </c>
      <c r="X1899" t="str">
        <f>IF(Flights[[#This Row],[Status]]&lt;&gt;"Delayed","", IF(Flights[[#This Row],[Arrival Delay]]&gt;120, "Severe", IF(Flights[[#This Row],[Arrival Delay]]&gt;60, "Major", "Moderate")))</f>
        <v/>
      </c>
      <c r="Y1899" t="b">
        <v>0</v>
      </c>
      <c r="AA1899" t="str">
        <f>IF(OR(AND(Flights[[#This Row],[Status]]="Cancelled", Flights[[#This Row],[Cancellation Reason]]="Airline/Carrier"), Flights[[#This Row],[Delay Type]]="Severe"), "Yes", "No")</f>
        <v>No</v>
      </c>
    </row>
    <row r="1900" spans="1:27" x14ac:dyDescent="0.3">
      <c r="A1900" s="3">
        <v>42150</v>
      </c>
      <c r="B1900" s="22">
        <f>WEEKNUM(Flights[[#This Row],[Date]], 1)</f>
        <v>22</v>
      </c>
      <c r="C1900" s="22">
        <f>WEEKDAY(Flights[[#This Row],[Date]],1)</f>
        <v>3</v>
      </c>
      <c r="D1900" t="s">
        <v>1242</v>
      </c>
      <c r="E1900" t="s">
        <v>1994</v>
      </c>
      <c r="F1900" t="s">
        <v>0</v>
      </c>
      <c r="G1900" t="s">
        <v>356</v>
      </c>
      <c r="H1900" t="str">
        <f>_xlfn.XLOOKUP(Flights[[#This Row],[Destination]], Airports!$A$2:$A$78, Airports!$D$2:$D$78)</f>
        <v>Tucson</v>
      </c>
      <c r="I1900" t="str" cm="1">
        <f t="array" ref="I1900">_xlfn.XLOOKUP(Flights[[#This Row],[Destination]],_xlfn._TRO_TRAILING( Airports!A:A),_xlfn._TRO_TRAILING( Airports!E:E), "Not found")</f>
        <v>AZ</v>
      </c>
      <c r="J1900" s="1">
        <v>0.82986111111111116</v>
      </c>
      <c r="K1900" s="22">
        <f>HOUR(Flights[[#This Row],[Scheduled Departure]])</f>
        <v>19</v>
      </c>
      <c r="L1900" s="1">
        <v>0.82847222222222228</v>
      </c>
      <c r="M1900">
        <f>(L1900-J1900)*24*60</f>
        <v>-1.9999999999999929</v>
      </c>
      <c r="N1900" s="16">
        <f>Flights[[#This Row],[Length (min)]]/60</f>
        <v>1.3166666666666667</v>
      </c>
      <c r="O1900">
        <v>79</v>
      </c>
      <c r="P1900">
        <v>451</v>
      </c>
      <c r="Q1900" s="18">
        <f>IFERROR(Flights[[#This Row],[Distance]]/Flights[[#This Row],[Length (hr)]], "")</f>
        <v>342.53164556962025</v>
      </c>
      <c r="R1900" s="1">
        <v>0.88749999999999996</v>
      </c>
      <c r="S1900" s="1" t="str">
        <f>IF(Flights[[#This Row],[Length (hr)]]&lt;2, "No meal", IF(Flights[[#This Row],[Length (hr)]]&lt;3.5, "Light meal", "Full meal"))</f>
        <v>No meal</v>
      </c>
      <c r="T1900" s="1" t="str">
        <f>IF(AND(Flights[[#This Row],[Airline]]="US Airways", Flights[[#This Row],[Meal]]="Full Meal"), "Yes", "No")</f>
        <v>No</v>
      </c>
      <c r="U1900" s="1">
        <v>0.8833333333333333</v>
      </c>
      <c r="V1900">
        <v>-6</v>
      </c>
      <c r="W1900" s="1" t="str">
        <f>IF(Flights[[#This Row],[Arrival Delay]] = "", "Cancelled", IF(Flights[[#This Row],[Arrival Delay]]&gt;15, "Delayed", "On time"))</f>
        <v>On time</v>
      </c>
      <c r="X1900" t="str">
        <f>IF(Flights[[#This Row],[Status]]&lt;&gt;"Delayed","", IF(Flights[[#This Row],[Arrival Delay]]&gt;120, "Severe", IF(Flights[[#This Row],[Arrival Delay]]&gt;60, "Major", "Moderate")))</f>
        <v/>
      </c>
      <c r="Y1900" t="b">
        <v>0</v>
      </c>
      <c r="AA1900" t="str">
        <f>IF(OR(AND(Flights[[#This Row],[Status]]="Cancelled", Flights[[#This Row],[Cancellation Reason]]="Airline/Carrier"), Flights[[#This Row],[Delay Type]]="Severe"), "Yes", "No")</f>
        <v>No</v>
      </c>
    </row>
    <row r="1901" spans="1:27" x14ac:dyDescent="0.3">
      <c r="A1901" s="3">
        <v>42150</v>
      </c>
      <c r="B1901" s="22">
        <f>WEEKNUM(Flights[[#This Row],[Date]], 1)</f>
        <v>22</v>
      </c>
      <c r="C1901" s="22">
        <f>WEEKDAY(Flights[[#This Row],[Date]],1)</f>
        <v>3</v>
      </c>
      <c r="D1901" t="s">
        <v>753</v>
      </c>
      <c r="E1901" t="s">
        <v>1995</v>
      </c>
      <c r="F1901" t="s">
        <v>0</v>
      </c>
      <c r="G1901" t="s">
        <v>278</v>
      </c>
      <c r="H1901" t="str">
        <f>_xlfn.XLOOKUP(Flights[[#This Row],[Destination]], Airports!$A$2:$A$78, Airports!$D$2:$D$78)</f>
        <v>El Paso</v>
      </c>
      <c r="I1901" t="str" cm="1">
        <f t="array" ref="I1901">_xlfn.XLOOKUP(Flights[[#This Row],[Destination]],_xlfn._TRO_TRAILING( Airports!A:A),_xlfn._TRO_TRAILING( Airports!E:E), "Not found")</f>
        <v>TX</v>
      </c>
      <c r="J1901" s="1">
        <v>0.84027777777777779</v>
      </c>
      <c r="K1901" s="22">
        <f>HOUR(Flights[[#This Row],[Scheduled Departure]])</f>
        <v>20</v>
      </c>
      <c r="L1901" s="1">
        <v>0.84861111111111109</v>
      </c>
      <c r="M1901">
        <f>(L1901-J1901)*24*60</f>
        <v>11.999999999999957</v>
      </c>
      <c r="N1901" s="16">
        <f>Flights[[#This Row],[Length (min)]]/60</f>
        <v>1.7166666666666666</v>
      </c>
      <c r="O1901">
        <v>103</v>
      </c>
      <c r="P1901">
        <v>715</v>
      </c>
      <c r="Q1901" s="18">
        <f>IFERROR(Flights[[#This Row],[Distance]]/Flights[[#This Row],[Length (hr)]], "")</f>
        <v>416.50485436893206</v>
      </c>
      <c r="R1901" s="1">
        <v>0.95833333333333337</v>
      </c>
      <c r="S1901" s="1" t="str">
        <f>IF(Flights[[#This Row],[Length (hr)]]&lt;2, "No meal", IF(Flights[[#This Row],[Length (hr)]]&lt;3.5, "Light meal", "Full meal"))</f>
        <v>No meal</v>
      </c>
      <c r="T1901" s="1" t="str">
        <f>IF(AND(Flights[[#This Row],[Airline]]="US Airways", Flights[[#This Row],[Meal]]="Full Meal"), "Yes", "No")</f>
        <v>No</v>
      </c>
      <c r="U1901" s="1">
        <v>0.96180555555555558</v>
      </c>
      <c r="V1901">
        <v>5</v>
      </c>
      <c r="W1901" s="1" t="str">
        <f>IF(Flights[[#This Row],[Arrival Delay]] = "", "Cancelled", IF(Flights[[#This Row],[Arrival Delay]]&gt;15, "Delayed", "On time"))</f>
        <v>On time</v>
      </c>
      <c r="X1901" t="str">
        <f>IF(Flights[[#This Row],[Status]]&lt;&gt;"Delayed","", IF(Flights[[#This Row],[Arrival Delay]]&gt;120, "Severe", IF(Flights[[#This Row],[Arrival Delay]]&gt;60, "Major", "Moderate")))</f>
        <v/>
      </c>
      <c r="Y1901" t="b">
        <v>0</v>
      </c>
      <c r="AA1901" t="str">
        <f>IF(OR(AND(Flights[[#This Row],[Status]]="Cancelled", Flights[[#This Row],[Cancellation Reason]]="Airline/Carrier"), Flights[[#This Row],[Delay Type]]="Severe"), "Yes", "No")</f>
        <v>No</v>
      </c>
    </row>
    <row r="1902" spans="1:27" x14ac:dyDescent="0.3">
      <c r="A1902" s="3">
        <v>42150</v>
      </c>
      <c r="B1902" s="22">
        <f>WEEKNUM(Flights[[#This Row],[Date]], 1)</f>
        <v>22</v>
      </c>
      <c r="C1902" s="22">
        <f>WEEKDAY(Flights[[#This Row],[Date]],1)</f>
        <v>3</v>
      </c>
      <c r="D1902" t="s">
        <v>1057</v>
      </c>
      <c r="E1902" t="s">
        <v>1994</v>
      </c>
      <c r="F1902" t="s">
        <v>0</v>
      </c>
      <c r="G1902" t="s">
        <v>313</v>
      </c>
      <c r="H1902" t="str">
        <f>_xlfn.XLOOKUP(Flights[[#This Row],[Destination]], Airports!$A$2:$A$78, Airports!$D$2:$D$78)</f>
        <v>Monterey</v>
      </c>
      <c r="I1902" t="str" cm="1">
        <f t="array" ref="I1902">_xlfn.XLOOKUP(Flights[[#This Row],[Destination]],_xlfn._TRO_TRAILING( Airports!A:A),_xlfn._TRO_TRAILING( Airports!E:E), "Not found")</f>
        <v>CA</v>
      </c>
      <c r="J1902" s="1">
        <v>0.87152777777777779</v>
      </c>
      <c r="K1902" s="22">
        <f>HOUR(Flights[[#This Row],[Scheduled Departure]])</f>
        <v>20</v>
      </c>
      <c r="L1902" s="1">
        <v>0.86875000000000002</v>
      </c>
      <c r="M1902">
        <f>(L1902-J1902)*24*60</f>
        <v>-3.9999999999999858</v>
      </c>
      <c r="N1902" s="16">
        <f>Flights[[#This Row],[Length (min)]]/60</f>
        <v>1.3</v>
      </c>
      <c r="O1902">
        <v>78</v>
      </c>
      <c r="P1902">
        <v>266</v>
      </c>
      <c r="Q1902" s="18">
        <f>IFERROR(Flights[[#This Row],[Distance]]/Flights[[#This Row],[Length (hr)]], "")</f>
        <v>204.61538461538461</v>
      </c>
      <c r="R1902" s="1">
        <v>0.91805555555555551</v>
      </c>
      <c r="S1902" s="1" t="str">
        <f>IF(Flights[[#This Row],[Length (hr)]]&lt;2, "No meal", IF(Flights[[#This Row],[Length (hr)]]&lt;3.5, "Light meal", "Full meal"))</f>
        <v>No meal</v>
      </c>
      <c r="T1902" s="1" t="str">
        <f>IF(AND(Flights[[#This Row],[Airline]]="US Airways", Flights[[#This Row],[Meal]]="Full Meal"), "Yes", "No")</f>
        <v>No</v>
      </c>
      <c r="U1902" s="1">
        <v>0.92291666666666672</v>
      </c>
      <c r="V1902">
        <v>7</v>
      </c>
      <c r="W1902" s="1" t="str">
        <f>IF(Flights[[#This Row],[Arrival Delay]] = "", "Cancelled", IF(Flights[[#This Row],[Arrival Delay]]&gt;15, "Delayed", "On time"))</f>
        <v>On time</v>
      </c>
      <c r="X1902" t="str">
        <f>IF(Flights[[#This Row],[Status]]&lt;&gt;"Delayed","", IF(Flights[[#This Row],[Arrival Delay]]&gt;120, "Severe", IF(Flights[[#This Row],[Arrival Delay]]&gt;60, "Major", "Moderate")))</f>
        <v/>
      </c>
      <c r="Y1902" t="b">
        <v>0</v>
      </c>
      <c r="AA1902" t="str">
        <f>IF(OR(AND(Flights[[#This Row],[Status]]="Cancelled", Flights[[#This Row],[Cancellation Reason]]="Airline/Carrier"), Flights[[#This Row],[Delay Type]]="Severe"), "Yes", "No")</f>
        <v>No</v>
      </c>
    </row>
    <row r="1903" spans="1:27" x14ac:dyDescent="0.3">
      <c r="A1903" s="3">
        <v>42150</v>
      </c>
      <c r="B1903" s="22">
        <f>WEEKNUM(Flights[[#This Row],[Date]], 1)</f>
        <v>22</v>
      </c>
      <c r="C1903" s="22">
        <f>WEEKDAY(Flights[[#This Row],[Date]],1)</f>
        <v>3</v>
      </c>
      <c r="D1903" t="s">
        <v>1342</v>
      </c>
      <c r="E1903" t="s">
        <v>1995</v>
      </c>
      <c r="F1903" t="s">
        <v>0</v>
      </c>
      <c r="G1903" t="s">
        <v>347</v>
      </c>
      <c r="H1903" t="str">
        <f>_xlfn.XLOOKUP(Flights[[#This Row],[Destination]], Airports!$A$2:$A$78, Airports!$D$2:$D$78)</f>
        <v>San Jose</v>
      </c>
      <c r="I1903" t="str" cm="1">
        <f t="array" ref="I1903">_xlfn.XLOOKUP(Flights[[#This Row],[Destination]],_xlfn._TRO_TRAILING( Airports!A:A),_xlfn._TRO_TRAILING( Airports!E:E), "Not found")</f>
        <v>CA</v>
      </c>
      <c r="J1903" s="1">
        <v>0.90972222222222221</v>
      </c>
      <c r="K1903" s="22">
        <f>HOUR(Flights[[#This Row],[Scheduled Departure]])</f>
        <v>21</v>
      </c>
      <c r="L1903" s="1">
        <v>0.94444444444444442</v>
      </c>
      <c r="M1903">
        <f>(L1903-J1903)*24*60</f>
        <v>49.999999999999986</v>
      </c>
      <c r="N1903" s="16">
        <f>Flights[[#This Row],[Length (min)]]/60</f>
        <v>1.0166666666666666</v>
      </c>
      <c r="O1903">
        <v>61</v>
      </c>
      <c r="P1903">
        <v>308</v>
      </c>
      <c r="Q1903" s="18">
        <f>IFERROR(Flights[[#This Row],[Distance]]/Flights[[#This Row],[Length (hr)]], "")</f>
        <v>302.95081967213116</v>
      </c>
      <c r="R1903" s="1">
        <v>0.95486111111111116</v>
      </c>
      <c r="S1903" s="1" t="str">
        <f>IF(Flights[[#This Row],[Length (hr)]]&lt;2, "No meal", IF(Flights[[#This Row],[Length (hr)]]&lt;3.5, "Light meal", "Full meal"))</f>
        <v>No meal</v>
      </c>
      <c r="T1903" s="1" t="str">
        <f>IF(AND(Flights[[#This Row],[Airline]]="US Airways", Flights[[#This Row],[Meal]]="Full Meal"), "Yes", "No")</f>
        <v>No</v>
      </c>
      <c r="U1903" s="1">
        <v>0.9868055555555556</v>
      </c>
      <c r="V1903">
        <v>46</v>
      </c>
      <c r="W1903" s="1" t="str">
        <f>IF(Flights[[#This Row],[Arrival Delay]] = "", "Cancelled", IF(Flights[[#This Row],[Arrival Delay]]&gt;15, "Delayed", "On time"))</f>
        <v>Delayed</v>
      </c>
      <c r="X1903" t="str">
        <f>IF(Flights[[#This Row],[Status]]&lt;&gt;"Delayed","", IF(Flights[[#This Row],[Arrival Delay]]&gt;120, "Severe", IF(Flights[[#This Row],[Arrival Delay]]&gt;60, "Major", "Moderate")))</f>
        <v>Moderate</v>
      </c>
      <c r="Y1903" t="b">
        <v>0</v>
      </c>
      <c r="AA1903" t="str">
        <f>IF(OR(AND(Flights[[#This Row],[Status]]="Cancelled", Flights[[#This Row],[Cancellation Reason]]="Airline/Carrier"), Flights[[#This Row],[Delay Type]]="Severe"), "Yes", "No")</f>
        <v>No</v>
      </c>
    </row>
    <row r="1904" spans="1:27" x14ac:dyDescent="0.3">
      <c r="A1904" s="3">
        <v>42150</v>
      </c>
      <c r="B1904" s="22">
        <f>WEEKNUM(Flights[[#This Row],[Date]], 1)</f>
        <v>22</v>
      </c>
      <c r="C1904" s="22">
        <f>WEEKDAY(Flights[[#This Row],[Date]],1)</f>
        <v>3</v>
      </c>
      <c r="D1904" t="s">
        <v>1101</v>
      </c>
      <c r="E1904" t="s">
        <v>1994</v>
      </c>
      <c r="F1904" t="s">
        <v>0</v>
      </c>
      <c r="G1904" t="s">
        <v>347</v>
      </c>
      <c r="H1904" t="str">
        <f>_xlfn.XLOOKUP(Flights[[#This Row],[Destination]], Airports!$A$2:$A$78, Airports!$D$2:$D$78)</f>
        <v>San Jose</v>
      </c>
      <c r="I1904" t="str" cm="1">
        <f t="array" ref="I1904">_xlfn.XLOOKUP(Flights[[#This Row],[Destination]],_xlfn._TRO_TRAILING( Airports!A:A),_xlfn._TRO_TRAILING( Airports!E:E), "Not found")</f>
        <v>CA</v>
      </c>
      <c r="J1904" s="1">
        <v>0.90972222222222221</v>
      </c>
      <c r="K1904" s="22">
        <f>HOUR(Flights[[#This Row],[Scheduled Departure]])</f>
        <v>21</v>
      </c>
      <c r="L1904" s="1">
        <v>0.90833333333333333</v>
      </c>
      <c r="M1904">
        <f>(L1904-J1904)*24*60</f>
        <v>-1.9999999999999929</v>
      </c>
      <c r="N1904" s="16">
        <f>Flights[[#This Row],[Length (min)]]/60</f>
        <v>1.2</v>
      </c>
      <c r="O1904">
        <v>72</v>
      </c>
      <c r="P1904">
        <v>308</v>
      </c>
      <c r="Q1904" s="18">
        <f>IFERROR(Flights[[#This Row],[Distance]]/Flights[[#This Row],[Length (hr)]], "")</f>
        <v>256.66666666666669</v>
      </c>
      <c r="R1904" s="1">
        <v>0.95763888888888893</v>
      </c>
      <c r="S1904" s="1" t="str">
        <f>IF(Flights[[#This Row],[Length (hr)]]&lt;2, "No meal", IF(Flights[[#This Row],[Length (hr)]]&lt;3.5, "Light meal", "Full meal"))</f>
        <v>No meal</v>
      </c>
      <c r="T1904" s="1" t="str">
        <f>IF(AND(Flights[[#This Row],[Airline]]="US Airways", Flights[[#This Row],[Meal]]="Full Meal"), "Yes", "No")</f>
        <v>No</v>
      </c>
      <c r="U1904" s="1">
        <v>0.95833333333333337</v>
      </c>
      <c r="V1904">
        <v>1</v>
      </c>
      <c r="W1904" s="1" t="str">
        <f>IF(Flights[[#This Row],[Arrival Delay]] = "", "Cancelled", IF(Flights[[#This Row],[Arrival Delay]]&gt;15, "Delayed", "On time"))</f>
        <v>On time</v>
      </c>
      <c r="X1904" t="str">
        <f>IF(Flights[[#This Row],[Status]]&lt;&gt;"Delayed","", IF(Flights[[#This Row],[Arrival Delay]]&gt;120, "Severe", IF(Flights[[#This Row],[Arrival Delay]]&gt;60, "Major", "Moderate")))</f>
        <v/>
      </c>
      <c r="Y1904" t="b">
        <v>0</v>
      </c>
      <c r="AA1904" t="str">
        <f>IF(OR(AND(Flights[[#This Row],[Status]]="Cancelled", Flights[[#This Row],[Cancellation Reason]]="Airline/Carrier"), Flights[[#This Row],[Delay Type]]="Severe"), "Yes", "No")</f>
        <v>No</v>
      </c>
    </row>
    <row r="1905" spans="1:27" x14ac:dyDescent="0.3">
      <c r="A1905" s="3">
        <v>42150</v>
      </c>
      <c r="B1905" s="22">
        <f>WEEKNUM(Flights[[#This Row],[Date]], 1)</f>
        <v>22</v>
      </c>
      <c r="C1905" s="22">
        <f>WEEKDAY(Flights[[#This Row],[Date]],1)</f>
        <v>3</v>
      </c>
      <c r="D1905" t="s">
        <v>985</v>
      </c>
      <c r="E1905" t="s">
        <v>1990</v>
      </c>
      <c r="F1905" t="s">
        <v>0</v>
      </c>
      <c r="G1905" t="s">
        <v>4</v>
      </c>
      <c r="H1905" t="str">
        <f>_xlfn.XLOOKUP(Flights[[#This Row],[Destination]], Airports!$A$2:$A$78, Airports!$D$2:$D$78)</f>
        <v>Chicago</v>
      </c>
      <c r="I1905" t="str" cm="1">
        <f t="array" ref="I1905">_xlfn.XLOOKUP(Flights[[#This Row],[Destination]],_xlfn._TRO_TRAILING( Airports!A:A),_xlfn._TRO_TRAILING( Airports!E:E), "Not found")</f>
        <v>IL</v>
      </c>
      <c r="J1905" s="1">
        <v>0.97499999999999998</v>
      </c>
      <c r="K1905" s="22">
        <f>HOUR(Flights[[#This Row],[Scheduled Departure]])</f>
        <v>23</v>
      </c>
      <c r="L1905" s="1">
        <v>0.97430555555555554</v>
      </c>
      <c r="M1905">
        <f>(L1905-J1905)*24*60</f>
        <v>-0.99999999999999645</v>
      </c>
      <c r="N1905" s="16">
        <f>Flights[[#This Row],[Length (min)]]/60</f>
        <v>3.75</v>
      </c>
      <c r="O1905">
        <v>225</v>
      </c>
      <c r="P1905">
        <v>1744</v>
      </c>
      <c r="Q1905" s="18">
        <f>IFERROR(Flights[[#This Row],[Distance]]/Flights[[#This Row],[Length (hr)]], "")</f>
        <v>465.06666666666666</v>
      </c>
      <c r="R1905" s="1">
        <v>0.22222222222222221</v>
      </c>
      <c r="S1905" s="1" t="str">
        <f>IF(Flights[[#This Row],[Length (hr)]]&lt;2, "No meal", IF(Flights[[#This Row],[Length (hr)]]&lt;3.5, "Light meal", "Full meal"))</f>
        <v>Full meal</v>
      </c>
      <c r="T1905" s="1" t="str">
        <f>IF(AND(Flights[[#This Row],[Airline]]="US Airways", Flights[[#This Row],[Meal]]="Full Meal"), "Yes", "No")</f>
        <v>No</v>
      </c>
      <c r="U1905" s="1">
        <v>0.21388888888888888</v>
      </c>
      <c r="V1905">
        <v>-12</v>
      </c>
      <c r="W1905" s="1" t="str">
        <f>IF(Flights[[#This Row],[Arrival Delay]] = "", "Cancelled", IF(Flights[[#This Row],[Arrival Delay]]&gt;15, "Delayed", "On time"))</f>
        <v>On time</v>
      </c>
      <c r="X1905" t="str">
        <f>IF(Flights[[#This Row],[Status]]&lt;&gt;"Delayed","", IF(Flights[[#This Row],[Arrival Delay]]&gt;120, "Severe", IF(Flights[[#This Row],[Arrival Delay]]&gt;60, "Major", "Moderate")))</f>
        <v/>
      </c>
      <c r="Y1905" t="b">
        <v>0</v>
      </c>
      <c r="AA1905" t="str">
        <f>IF(OR(AND(Flights[[#This Row],[Status]]="Cancelled", Flights[[#This Row],[Cancellation Reason]]="Airline/Carrier"), Flights[[#This Row],[Delay Type]]="Severe"), "Yes", "No")</f>
        <v>No</v>
      </c>
    </row>
    <row r="1906" spans="1:27" x14ac:dyDescent="0.3">
      <c r="A1906" s="3">
        <v>42151</v>
      </c>
      <c r="B1906" s="22">
        <f>WEEKNUM(Flights[[#This Row],[Date]], 1)</f>
        <v>22</v>
      </c>
      <c r="C1906" s="22">
        <f>WEEKDAY(Flights[[#This Row],[Date]],1)</f>
        <v>4</v>
      </c>
      <c r="D1906" t="s">
        <v>489</v>
      </c>
      <c r="E1906" t="s">
        <v>1988</v>
      </c>
      <c r="F1906" t="s">
        <v>0</v>
      </c>
      <c r="G1906" t="s">
        <v>27</v>
      </c>
      <c r="H1906" t="str">
        <f>_xlfn.XLOOKUP(Flights[[#This Row],[Destination]], Airports!$A$2:$A$78, Airports!$D$2:$D$78)</f>
        <v>Charlotte</v>
      </c>
      <c r="I1906" t="str" cm="1">
        <f t="array" ref="I1906">_xlfn.XLOOKUP(Flights[[#This Row],[Destination]],_xlfn._TRO_TRAILING( Airports!A:A),_xlfn._TRO_TRAILING( Airports!E:E), "Not found")</f>
        <v>NC</v>
      </c>
      <c r="J1906" s="1">
        <v>0.25</v>
      </c>
      <c r="K1906" s="22">
        <f>HOUR(Flights[[#This Row],[Scheduled Departure]])</f>
        <v>6</v>
      </c>
      <c r="L1906" s="1">
        <v>0.24583333333333332</v>
      </c>
      <c r="M1906">
        <f>(L1906-J1906)*24*60</f>
        <v>-6.0000000000000187</v>
      </c>
      <c r="N1906" s="16">
        <f>Flights[[#This Row],[Length (min)]]/60</f>
        <v>4.6500000000000004</v>
      </c>
      <c r="O1906">
        <v>279</v>
      </c>
      <c r="P1906">
        <v>2125</v>
      </c>
      <c r="Q1906" s="18">
        <f>IFERROR(Flights[[#This Row],[Distance]]/Flights[[#This Row],[Length (hr)]], "")</f>
        <v>456.98924731182791</v>
      </c>
      <c r="R1906" s="1">
        <v>0.57638888888888884</v>
      </c>
      <c r="S1906" s="1" t="str">
        <f>IF(Flights[[#This Row],[Length (hr)]]&lt;2, "No meal", IF(Flights[[#This Row],[Length (hr)]]&lt;3.5, "Light meal", "Full meal"))</f>
        <v>Full meal</v>
      </c>
      <c r="T1906" s="1" t="str">
        <f>IF(AND(Flights[[#This Row],[Airline]]="US Airways", Flights[[#This Row],[Meal]]="Full Meal"), "Yes", "No")</f>
        <v>Yes</v>
      </c>
      <c r="U1906" s="1">
        <v>0.56458333333333333</v>
      </c>
      <c r="V1906">
        <v>-17</v>
      </c>
      <c r="W1906" s="1" t="str">
        <f>IF(Flights[[#This Row],[Arrival Delay]] = "", "Cancelled", IF(Flights[[#This Row],[Arrival Delay]]&gt;15, "Delayed", "On time"))</f>
        <v>On time</v>
      </c>
      <c r="X1906" t="str">
        <f>IF(Flights[[#This Row],[Status]]&lt;&gt;"Delayed","", IF(Flights[[#This Row],[Arrival Delay]]&gt;120, "Severe", IF(Flights[[#This Row],[Arrival Delay]]&gt;60, "Major", "Moderate")))</f>
        <v/>
      </c>
      <c r="Y1906" t="b">
        <v>0</v>
      </c>
      <c r="AA1906" t="str">
        <f>IF(OR(AND(Flights[[#This Row],[Status]]="Cancelled", Flights[[#This Row],[Cancellation Reason]]="Airline/Carrier"), Flights[[#This Row],[Delay Type]]="Severe"), "Yes", "No")</f>
        <v>No</v>
      </c>
    </row>
    <row r="1907" spans="1:27" x14ac:dyDescent="0.3">
      <c r="A1907" s="3">
        <v>42151</v>
      </c>
      <c r="B1907" s="22">
        <f>WEEKNUM(Flights[[#This Row],[Date]], 1)</f>
        <v>22</v>
      </c>
      <c r="C1907" s="22">
        <f>WEEKDAY(Flights[[#This Row],[Date]],1)</f>
        <v>4</v>
      </c>
      <c r="D1907" t="s">
        <v>392</v>
      </c>
      <c r="E1907" t="s">
        <v>1989</v>
      </c>
      <c r="F1907" t="s">
        <v>0</v>
      </c>
      <c r="G1907" t="s">
        <v>276</v>
      </c>
      <c r="H1907" t="str">
        <f>_xlfn.XLOOKUP(Flights[[#This Row],[Destination]], Airports!$A$2:$A$78, Airports!$D$2:$D$78)</f>
        <v>Detroit</v>
      </c>
      <c r="I1907" t="str" cm="1">
        <f t="array" ref="I1907">_xlfn.XLOOKUP(Flights[[#This Row],[Destination]],_xlfn._TRO_TRAILING( Airports!A:A),_xlfn._TRO_TRAILING( Airports!E:E), "Not found")</f>
        <v>MI</v>
      </c>
      <c r="J1907" s="1">
        <v>0.28472222222222221</v>
      </c>
      <c r="K1907" s="22">
        <f>HOUR(Flights[[#This Row],[Scheduled Departure]])</f>
        <v>6</v>
      </c>
      <c r="L1907" s="1">
        <v>0.28333333333333333</v>
      </c>
      <c r="M1907">
        <f>(L1907-J1907)*24*60</f>
        <v>-1.9999999999999929</v>
      </c>
      <c r="N1907" s="16">
        <f>Flights[[#This Row],[Length (min)]]/60</f>
        <v>4.4333333333333336</v>
      </c>
      <c r="O1907">
        <v>266</v>
      </c>
      <c r="P1907">
        <v>1979</v>
      </c>
      <c r="Q1907" s="18">
        <f>IFERROR(Flights[[#This Row],[Distance]]/Flights[[#This Row],[Length (hr)]], "")</f>
        <v>446.39097744360902</v>
      </c>
      <c r="R1907" s="1">
        <v>0.59513888888888888</v>
      </c>
      <c r="S1907" s="1" t="str">
        <f>IF(Flights[[#This Row],[Length (hr)]]&lt;2, "No meal", IF(Flights[[#This Row],[Length (hr)]]&lt;3.5, "Light meal", "Full meal"))</f>
        <v>Full meal</v>
      </c>
      <c r="T1907" s="1" t="str">
        <f>IF(AND(Flights[[#This Row],[Airline]]="US Airways", Flights[[#This Row],[Meal]]="Full Meal"), "Yes", "No")</f>
        <v>No</v>
      </c>
      <c r="U1907" s="1">
        <v>0.59305555555555556</v>
      </c>
      <c r="V1907">
        <v>-3</v>
      </c>
      <c r="W1907" s="1" t="str">
        <f>IF(Flights[[#This Row],[Arrival Delay]] = "", "Cancelled", IF(Flights[[#This Row],[Arrival Delay]]&gt;15, "Delayed", "On time"))</f>
        <v>On time</v>
      </c>
      <c r="X1907" t="str">
        <f>IF(Flights[[#This Row],[Status]]&lt;&gt;"Delayed","", IF(Flights[[#This Row],[Arrival Delay]]&gt;120, "Severe", IF(Flights[[#This Row],[Arrival Delay]]&gt;60, "Major", "Moderate")))</f>
        <v/>
      </c>
      <c r="Y1907" t="b">
        <v>0</v>
      </c>
      <c r="AA1907" t="str">
        <f>IF(OR(AND(Flights[[#This Row],[Status]]="Cancelled", Flights[[#This Row],[Cancellation Reason]]="Airline/Carrier"), Flights[[#This Row],[Delay Type]]="Severe"), "Yes", "No")</f>
        <v>No</v>
      </c>
    </row>
    <row r="1908" spans="1:27" x14ac:dyDescent="0.3">
      <c r="A1908" s="3">
        <v>42151</v>
      </c>
      <c r="B1908" s="22">
        <f>WEEKNUM(Flights[[#This Row],[Date]], 1)</f>
        <v>22</v>
      </c>
      <c r="C1908" s="22">
        <f>WEEKDAY(Flights[[#This Row],[Date]],1)</f>
        <v>4</v>
      </c>
      <c r="D1908" t="s">
        <v>47</v>
      </c>
      <c r="E1908" t="s">
        <v>1987</v>
      </c>
      <c r="F1908" t="s">
        <v>0</v>
      </c>
      <c r="G1908" t="s">
        <v>17</v>
      </c>
      <c r="H1908" t="str">
        <f>_xlfn.XLOOKUP(Flights[[#This Row],[Destination]], Airports!$A$2:$A$78, Airports!$D$2:$D$78)</f>
        <v>Honolulu</v>
      </c>
      <c r="I1908" t="str" cm="1">
        <f t="array" ref="I1908">_xlfn.XLOOKUP(Flights[[#This Row],[Destination]],_xlfn._TRO_TRAILING( Airports!A:A),_xlfn._TRO_TRAILING( Airports!E:E), "Not found")</f>
        <v>HI</v>
      </c>
      <c r="J1908" s="1">
        <v>0.33333333333333331</v>
      </c>
      <c r="K1908" s="22">
        <f>HOUR(Flights[[#This Row],[Scheduled Departure]])</f>
        <v>8</v>
      </c>
      <c r="L1908" s="1">
        <v>0.32777777777777778</v>
      </c>
      <c r="M1908">
        <f>(L1908-J1908)*24*60</f>
        <v>-7.9999999999999716</v>
      </c>
      <c r="N1908" s="16">
        <f>Flights[[#This Row],[Length (min)]]/60</f>
        <v>6.3833333333333337</v>
      </c>
      <c r="O1908">
        <v>383</v>
      </c>
      <c r="P1908">
        <v>2556</v>
      </c>
      <c r="Q1908" s="18">
        <f>IFERROR(Flights[[#This Row],[Distance]]/Flights[[#This Row],[Length (hr)]], "")</f>
        <v>400.41775456919055</v>
      </c>
      <c r="R1908" s="1">
        <v>0.4548611111111111</v>
      </c>
      <c r="S1908" s="1" t="str">
        <f>IF(Flights[[#This Row],[Length (hr)]]&lt;2, "No meal", IF(Flights[[#This Row],[Length (hr)]]&lt;3.5, "Light meal", "Full meal"))</f>
        <v>Full meal</v>
      </c>
      <c r="T1908" s="1" t="str">
        <f>IF(AND(Flights[[#This Row],[Airline]]="US Airways", Flights[[#This Row],[Meal]]="Full Meal"), "Yes", "No")</f>
        <v>No</v>
      </c>
      <c r="U1908" s="1">
        <v>0.46875</v>
      </c>
      <c r="V1908">
        <v>20</v>
      </c>
      <c r="W1908" s="1" t="str">
        <f>IF(Flights[[#This Row],[Arrival Delay]] = "", "Cancelled", IF(Flights[[#This Row],[Arrival Delay]]&gt;15, "Delayed", "On time"))</f>
        <v>Delayed</v>
      </c>
      <c r="X1908" t="str">
        <f>IF(Flights[[#This Row],[Status]]&lt;&gt;"Delayed","", IF(Flights[[#This Row],[Arrival Delay]]&gt;120, "Severe", IF(Flights[[#This Row],[Arrival Delay]]&gt;60, "Major", "Moderate")))</f>
        <v>Moderate</v>
      </c>
      <c r="Y1908" t="b">
        <v>0</v>
      </c>
      <c r="AA1908" t="str">
        <f>IF(OR(AND(Flights[[#This Row],[Status]]="Cancelled", Flights[[#This Row],[Cancellation Reason]]="Airline/Carrier"), Flights[[#This Row],[Delay Type]]="Severe"), "Yes", "No")</f>
        <v>No</v>
      </c>
    </row>
    <row r="1909" spans="1:27" x14ac:dyDescent="0.3">
      <c r="A1909" s="3">
        <v>42151</v>
      </c>
      <c r="B1909" s="22">
        <f>WEEKNUM(Flights[[#This Row],[Date]], 1)</f>
        <v>22</v>
      </c>
      <c r="C1909" s="22">
        <f>WEEKDAY(Flights[[#This Row],[Date]],1)</f>
        <v>4</v>
      </c>
      <c r="D1909" t="s">
        <v>502</v>
      </c>
      <c r="E1909" t="s">
        <v>1994</v>
      </c>
      <c r="F1909" t="s">
        <v>0</v>
      </c>
      <c r="G1909" t="s">
        <v>339</v>
      </c>
      <c r="H1909" t="str">
        <f>_xlfn.XLOOKUP(Flights[[#This Row],[Destination]], Airports!$A$2:$A$78, Airports!$D$2:$D$78)</f>
        <v>San Diego</v>
      </c>
      <c r="I1909" t="str" cm="1">
        <f t="array" ref="I1909">_xlfn.XLOOKUP(Flights[[#This Row],[Destination]],_xlfn._TRO_TRAILING( Airports!A:A),_xlfn._TRO_TRAILING( Airports!E:E), "Not found")</f>
        <v>CA</v>
      </c>
      <c r="J1909" s="1">
        <v>0.35416666666666669</v>
      </c>
      <c r="K1909" s="22">
        <f>HOUR(Flights[[#This Row],[Scheduled Departure]])</f>
        <v>8</v>
      </c>
      <c r="L1909" s="1">
        <v>0.36527777777777776</v>
      </c>
      <c r="M1909">
        <f>(L1909-J1909)*24*60</f>
        <v>15.999999999999943</v>
      </c>
      <c r="N1909" s="16">
        <f>Flights[[#This Row],[Length (min)]]/60</f>
        <v>1.2333333333333334</v>
      </c>
      <c r="O1909">
        <v>74</v>
      </c>
      <c r="P1909">
        <v>109</v>
      </c>
      <c r="Q1909" s="18">
        <f>IFERROR(Flights[[#This Row],[Distance]]/Flights[[#This Row],[Length (hr)]], "")</f>
        <v>88.378378378378372</v>
      </c>
      <c r="R1909" s="1">
        <v>0.39791666666666664</v>
      </c>
      <c r="S1909" s="1" t="str">
        <f>IF(Flights[[#This Row],[Length (hr)]]&lt;2, "No meal", IF(Flights[[#This Row],[Length (hr)]]&lt;3.5, "Light meal", "Full meal"))</f>
        <v>No meal</v>
      </c>
      <c r="T1909" s="1" t="str">
        <f>IF(AND(Flights[[#This Row],[Airline]]="US Airways", Flights[[#This Row],[Meal]]="Full Meal"), "Yes", "No")</f>
        <v>No</v>
      </c>
      <c r="U1909" s="1">
        <v>0.41666666666666669</v>
      </c>
      <c r="V1909">
        <v>27</v>
      </c>
      <c r="W1909" s="1" t="str">
        <f>IF(Flights[[#This Row],[Arrival Delay]] = "", "Cancelled", IF(Flights[[#This Row],[Arrival Delay]]&gt;15, "Delayed", "On time"))</f>
        <v>Delayed</v>
      </c>
      <c r="X1909" t="str">
        <f>IF(Flights[[#This Row],[Status]]&lt;&gt;"Delayed","", IF(Flights[[#This Row],[Arrival Delay]]&gt;120, "Severe", IF(Flights[[#This Row],[Arrival Delay]]&gt;60, "Major", "Moderate")))</f>
        <v>Moderate</v>
      </c>
      <c r="Y1909" t="b">
        <v>0</v>
      </c>
      <c r="AA1909" t="str">
        <f>IF(OR(AND(Flights[[#This Row],[Status]]="Cancelled", Flights[[#This Row],[Cancellation Reason]]="Airline/Carrier"), Flights[[#This Row],[Delay Type]]="Severe"), "Yes", "No")</f>
        <v>No</v>
      </c>
    </row>
    <row r="1910" spans="1:27" x14ac:dyDescent="0.3">
      <c r="A1910" s="3">
        <v>42151</v>
      </c>
      <c r="B1910" s="22">
        <f>WEEKNUM(Flights[[#This Row],[Date]], 1)</f>
        <v>22</v>
      </c>
      <c r="C1910" s="22">
        <f>WEEKDAY(Flights[[#This Row],[Date]],1)</f>
        <v>4</v>
      </c>
      <c r="D1910" t="s">
        <v>429</v>
      </c>
      <c r="E1910" t="s">
        <v>1994</v>
      </c>
      <c r="F1910" t="s">
        <v>0</v>
      </c>
      <c r="G1910" t="s">
        <v>335</v>
      </c>
      <c r="H1910" t="str">
        <f>_xlfn.XLOOKUP(Flights[[#This Row],[Destination]], Airports!$A$2:$A$78, Airports!$D$2:$D$78)</f>
        <v>Reno</v>
      </c>
      <c r="I1910" t="str" cm="1">
        <f t="array" ref="I1910">_xlfn.XLOOKUP(Flights[[#This Row],[Destination]],_xlfn._TRO_TRAILING( Airports!A:A),_xlfn._TRO_TRAILING( Airports!E:E), "Not found")</f>
        <v>NV</v>
      </c>
      <c r="J1910" s="1">
        <v>0.3611111111111111</v>
      </c>
      <c r="K1910" s="22">
        <f>HOUR(Flights[[#This Row],[Scheduled Departure]])</f>
        <v>8</v>
      </c>
      <c r="L1910" s="1">
        <v>0.3576388888888889</v>
      </c>
      <c r="M1910">
        <f>(L1910-J1910)*24*60</f>
        <v>-4.9999999999999822</v>
      </c>
      <c r="N1910" s="16">
        <f>Flights[[#This Row],[Length (min)]]/60</f>
        <v>1.5833333333333333</v>
      </c>
      <c r="O1910">
        <v>95</v>
      </c>
      <c r="P1910">
        <v>391</v>
      </c>
      <c r="Q1910" s="18">
        <f>IFERROR(Flights[[#This Row],[Distance]]/Flights[[#This Row],[Length (hr)]], "")</f>
        <v>246.94736842105263</v>
      </c>
      <c r="R1910" s="1">
        <v>0.42986111111111114</v>
      </c>
      <c r="S1910" s="1" t="str">
        <f>IF(Flights[[#This Row],[Length (hr)]]&lt;2, "No meal", IF(Flights[[#This Row],[Length (hr)]]&lt;3.5, "Light meal", "Full meal"))</f>
        <v>No meal</v>
      </c>
      <c r="T1910" s="1" t="str">
        <f>IF(AND(Flights[[#This Row],[Airline]]="US Airways", Flights[[#This Row],[Meal]]="Full Meal"), "Yes", "No")</f>
        <v>No</v>
      </c>
      <c r="U1910" s="1">
        <v>0.4236111111111111</v>
      </c>
      <c r="V1910">
        <v>-9</v>
      </c>
      <c r="W1910" s="1" t="str">
        <f>IF(Flights[[#This Row],[Arrival Delay]] = "", "Cancelled", IF(Flights[[#This Row],[Arrival Delay]]&gt;15, "Delayed", "On time"))</f>
        <v>On time</v>
      </c>
      <c r="X1910" t="str">
        <f>IF(Flights[[#This Row],[Status]]&lt;&gt;"Delayed","", IF(Flights[[#This Row],[Arrival Delay]]&gt;120, "Severe", IF(Flights[[#This Row],[Arrival Delay]]&gt;60, "Major", "Moderate")))</f>
        <v/>
      </c>
      <c r="Y1910" t="b">
        <v>0</v>
      </c>
      <c r="AA1910" t="str">
        <f>IF(OR(AND(Flights[[#This Row],[Status]]="Cancelled", Flights[[#This Row],[Cancellation Reason]]="Airline/Carrier"), Flights[[#This Row],[Delay Type]]="Severe"), "Yes", "No")</f>
        <v>No</v>
      </c>
    </row>
    <row r="1911" spans="1:27" x14ac:dyDescent="0.3">
      <c r="A1911" s="3">
        <v>42151</v>
      </c>
      <c r="B1911" s="22">
        <f>WEEKNUM(Flights[[#This Row],[Date]], 1)</f>
        <v>22</v>
      </c>
      <c r="C1911" s="22">
        <f>WEEKDAY(Flights[[#This Row],[Date]],1)</f>
        <v>4</v>
      </c>
      <c r="D1911" t="s">
        <v>988</v>
      </c>
      <c r="E1911" t="s">
        <v>1990</v>
      </c>
      <c r="F1911" t="s">
        <v>0</v>
      </c>
      <c r="G1911" t="s">
        <v>281</v>
      </c>
      <c r="H1911" t="str">
        <f>_xlfn.XLOOKUP(Flights[[#This Row],[Destination]], Airports!$A$2:$A$78, Airports!$D$2:$D$78)</f>
        <v>Newark</v>
      </c>
      <c r="I1911" t="str" cm="1">
        <f t="array" ref="I1911">_xlfn.XLOOKUP(Flights[[#This Row],[Destination]],_xlfn._TRO_TRAILING( Airports!A:A),_xlfn._TRO_TRAILING( Airports!E:E), "Not found")</f>
        <v>NJ</v>
      </c>
      <c r="J1911" s="1">
        <v>0.375</v>
      </c>
      <c r="K1911" s="22">
        <f>HOUR(Flights[[#This Row],[Scheduled Departure]])</f>
        <v>9</v>
      </c>
      <c r="L1911" s="1">
        <v>0.37152777777777779</v>
      </c>
      <c r="M1911">
        <f>(L1911-J1911)*24*60</f>
        <v>-4.9999999999999822</v>
      </c>
      <c r="N1911" s="16">
        <f>Flights[[#This Row],[Length (min)]]/60</f>
        <v>5.1333333333333337</v>
      </c>
      <c r="O1911">
        <v>308</v>
      </c>
      <c r="P1911">
        <v>2454</v>
      </c>
      <c r="Q1911" s="18">
        <f>IFERROR(Flights[[#This Row],[Distance]]/Flights[[#This Row],[Length (hr)]], "")</f>
        <v>478.05194805194799</v>
      </c>
      <c r="R1911" s="1">
        <v>0.72916666666666663</v>
      </c>
      <c r="S1911" s="1" t="str">
        <f>IF(Flights[[#This Row],[Length (hr)]]&lt;2, "No meal", IF(Flights[[#This Row],[Length (hr)]]&lt;3.5, "Light meal", "Full meal"))</f>
        <v>Full meal</v>
      </c>
      <c r="T1911" s="1" t="str">
        <f>IF(AND(Flights[[#This Row],[Airline]]="US Airways", Flights[[#This Row],[Meal]]="Full Meal"), "Yes", "No")</f>
        <v>No</v>
      </c>
      <c r="U1911" s="1">
        <v>0.7104166666666667</v>
      </c>
      <c r="V1911">
        <v>-27</v>
      </c>
      <c r="W1911" s="1" t="str">
        <f>IF(Flights[[#This Row],[Arrival Delay]] = "", "Cancelled", IF(Flights[[#This Row],[Arrival Delay]]&gt;15, "Delayed", "On time"))</f>
        <v>On time</v>
      </c>
      <c r="X1911" t="str">
        <f>IF(Flights[[#This Row],[Status]]&lt;&gt;"Delayed","", IF(Flights[[#This Row],[Arrival Delay]]&gt;120, "Severe", IF(Flights[[#This Row],[Arrival Delay]]&gt;60, "Major", "Moderate")))</f>
        <v/>
      </c>
      <c r="Y1911" t="b">
        <v>0</v>
      </c>
      <c r="AA1911" t="str">
        <f>IF(OR(AND(Flights[[#This Row],[Status]]="Cancelled", Flights[[#This Row],[Cancellation Reason]]="Airline/Carrier"), Flights[[#This Row],[Delay Type]]="Severe"), "Yes", "No")</f>
        <v>No</v>
      </c>
    </row>
    <row r="1912" spans="1:27" x14ac:dyDescent="0.3">
      <c r="A1912" s="3">
        <v>42151</v>
      </c>
      <c r="B1912" s="22">
        <f>WEEKNUM(Flights[[#This Row],[Date]], 1)</f>
        <v>22</v>
      </c>
      <c r="C1912" s="22">
        <f>WEEKDAY(Flights[[#This Row],[Date]],1)</f>
        <v>4</v>
      </c>
      <c r="D1912" t="s">
        <v>136</v>
      </c>
      <c r="E1912" t="s">
        <v>1987</v>
      </c>
      <c r="F1912" t="s">
        <v>0</v>
      </c>
      <c r="G1912" t="s">
        <v>26</v>
      </c>
      <c r="H1912" t="str">
        <f>_xlfn.XLOOKUP(Flights[[#This Row],[Destination]], Airports!$A$2:$A$78, Airports!$D$2:$D$78)</f>
        <v>Atlanta</v>
      </c>
      <c r="I1912" t="str" cm="1">
        <f t="array" ref="I1912">_xlfn.XLOOKUP(Flights[[#This Row],[Destination]],_xlfn._TRO_TRAILING( Airports!A:A),_xlfn._TRO_TRAILING( Airports!E:E), "Not found")</f>
        <v>GA</v>
      </c>
      <c r="J1912" s="1">
        <v>0.42708333333333331</v>
      </c>
      <c r="K1912" s="22">
        <f>HOUR(Flights[[#This Row],[Scheduled Departure]])</f>
        <v>10</v>
      </c>
      <c r="L1912" s="1">
        <v>0.42430555555555555</v>
      </c>
      <c r="M1912">
        <f>(L1912-J1912)*24*60</f>
        <v>-3.9999999999999858</v>
      </c>
      <c r="N1912" s="16">
        <f>Flights[[#This Row],[Length (min)]]/60</f>
        <v>4.3</v>
      </c>
      <c r="O1912">
        <v>258</v>
      </c>
      <c r="P1912">
        <v>1947</v>
      </c>
      <c r="Q1912" s="18">
        <f>IFERROR(Flights[[#This Row],[Distance]]/Flights[[#This Row],[Length (hr)]], "")</f>
        <v>452.7906976744186</v>
      </c>
      <c r="R1912" s="1">
        <v>0.73402777777777772</v>
      </c>
      <c r="S1912" s="1" t="str">
        <f>IF(Flights[[#This Row],[Length (hr)]]&lt;2, "No meal", IF(Flights[[#This Row],[Length (hr)]]&lt;3.5, "Light meal", "Full meal"))</f>
        <v>Full meal</v>
      </c>
      <c r="T1912" s="1" t="str">
        <f>IF(AND(Flights[[#This Row],[Airline]]="US Airways", Flights[[#This Row],[Meal]]="Full Meal"), "Yes", "No")</f>
        <v>No</v>
      </c>
      <c r="U1912" s="1">
        <v>0.72847222222222219</v>
      </c>
      <c r="V1912">
        <v>-8</v>
      </c>
      <c r="W1912" s="1" t="str">
        <f>IF(Flights[[#This Row],[Arrival Delay]] = "", "Cancelled", IF(Flights[[#This Row],[Arrival Delay]]&gt;15, "Delayed", "On time"))</f>
        <v>On time</v>
      </c>
      <c r="X1912" t="str">
        <f>IF(Flights[[#This Row],[Status]]&lt;&gt;"Delayed","", IF(Flights[[#This Row],[Arrival Delay]]&gt;120, "Severe", IF(Flights[[#This Row],[Arrival Delay]]&gt;60, "Major", "Moderate")))</f>
        <v/>
      </c>
      <c r="Y1912" t="b">
        <v>0</v>
      </c>
      <c r="AA1912" t="str">
        <f>IF(OR(AND(Flights[[#This Row],[Status]]="Cancelled", Flights[[#This Row],[Cancellation Reason]]="Airline/Carrier"), Flights[[#This Row],[Delay Type]]="Severe"), "Yes", "No")</f>
        <v>No</v>
      </c>
    </row>
    <row r="1913" spans="1:27" x14ac:dyDescent="0.3">
      <c r="A1913" s="3">
        <v>42151</v>
      </c>
      <c r="B1913" s="22">
        <f>WEEKNUM(Flights[[#This Row],[Date]], 1)</f>
        <v>22</v>
      </c>
      <c r="C1913" s="22">
        <f>WEEKDAY(Flights[[#This Row],[Date]],1)</f>
        <v>4</v>
      </c>
      <c r="D1913" t="s">
        <v>1371</v>
      </c>
      <c r="E1913" t="s">
        <v>1994</v>
      </c>
      <c r="F1913" t="s">
        <v>0</v>
      </c>
      <c r="G1913" t="s">
        <v>339</v>
      </c>
      <c r="H1913" t="str">
        <f>_xlfn.XLOOKUP(Flights[[#This Row],[Destination]], Airports!$A$2:$A$78, Airports!$D$2:$D$78)</f>
        <v>San Diego</v>
      </c>
      <c r="I1913" t="str" cm="1">
        <f t="array" ref="I1913">_xlfn.XLOOKUP(Flights[[#This Row],[Destination]],_xlfn._TRO_TRAILING( Airports!A:A),_xlfn._TRO_TRAILING( Airports!E:E), "Not found")</f>
        <v>CA</v>
      </c>
      <c r="J1913" s="1">
        <v>0.44791666666666669</v>
      </c>
      <c r="K1913" s="22">
        <f>HOUR(Flights[[#This Row],[Scheduled Departure]])</f>
        <v>10</v>
      </c>
      <c r="L1913" s="1">
        <v>0.47083333333333333</v>
      </c>
      <c r="M1913">
        <f>(L1913-J1913)*24*60</f>
        <v>32.999999999999964</v>
      </c>
      <c r="N1913" s="16">
        <f>Flights[[#This Row],[Length (min)]]/60</f>
        <v>0.93333333333333335</v>
      </c>
      <c r="O1913">
        <v>56</v>
      </c>
      <c r="P1913">
        <v>109</v>
      </c>
      <c r="Q1913" s="18">
        <f>IFERROR(Flights[[#This Row],[Distance]]/Flights[[#This Row],[Length (hr)]], "")</f>
        <v>116.78571428571428</v>
      </c>
      <c r="R1913" s="1">
        <v>0.48680555555555555</v>
      </c>
      <c r="S1913" s="1" t="str">
        <f>IF(Flights[[#This Row],[Length (hr)]]&lt;2, "No meal", IF(Flights[[#This Row],[Length (hr)]]&lt;3.5, "Light meal", "Full meal"))</f>
        <v>No meal</v>
      </c>
      <c r="T1913" s="1" t="str">
        <f>IF(AND(Flights[[#This Row],[Airline]]="US Airways", Flights[[#This Row],[Meal]]="Full Meal"), "Yes", "No")</f>
        <v>No</v>
      </c>
      <c r="U1913" s="1">
        <v>0.50972222222222219</v>
      </c>
      <c r="V1913">
        <v>33</v>
      </c>
      <c r="W1913" s="1" t="str">
        <f>IF(Flights[[#This Row],[Arrival Delay]] = "", "Cancelled", IF(Flights[[#This Row],[Arrival Delay]]&gt;15, "Delayed", "On time"))</f>
        <v>Delayed</v>
      </c>
      <c r="X1913" t="str">
        <f>IF(Flights[[#This Row],[Status]]&lt;&gt;"Delayed","", IF(Flights[[#This Row],[Arrival Delay]]&gt;120, "Severe", IF(Flights[[#This Row],[Arrival Delay]]&gt;60, "Major", "Moderate")))</f>
        <v>Moderate</v>
      </c>
      <c r="Y1913" t="b">
        <v>0</v>
      </c>
      <c r="AA1913" t="str">
        <f>IF(OR(AND(Flights[[#This Row],[Status]]="Cancelled", Flights[[#This Row],[Cancellation Reason]]="Airline/Carrier"), Flights[[#This Row],[Delay Type]]="Severe"), "Yes", "No")</f>
        <v>No</v>
      </c>
    </row>
    <row r="1914" spans="1:27" x14ac:dyDescent="0.3">
      <c r="A1914" s="3">
        <v>42151</v>
      </c>
      <c r="B1914" s="22">
        <f>WEEKNUM(Flights[[#This Row],[Date]], 1)</f>
        <v>22</v>
      </c>
      <c r="C1914" s="22">
        <f>WEEKDAY(Flights[[#This Row],[Date]],1)</f>
        <v>4</v>
      </c>
      <c r="D1914" t="s">
        <v>797</v>
      </c>
      <c r="E1914" t="s">
        <v>1989</v>
      </c>
      <c r="F1914" t="s">
        <v>0</v>
      </c>
      <c r="G1914" t="s">
        <v>12</v>
      </c>
      <c r="H1914" t="str">
        <f>_xlfn.XLOOKUP(Flights[[#This Row],[Destination]], Airports!$A$2:$A$78, Airports!$D$2:$D$78)</f>
        <v>New York</v>
      </c>
      <c r="I1914" t="str" cm="1">
        <f t="array" ref="I1914">_xlfn.XLOOKUP(Flights[[#This Row],[Destination]],_xlfn._TRO_TRAILING( Airports!A:A),_xlfn._TRO_TRAILING( Airports!E:E), "Not found")</f>
        <v>NY</v>
      </c>
      <c r="J1914" s="1">
        <v>0.47916666666666669</v>
      </c>
      <c r="K1914" s="22">
        <f>HOUR(Flights[[#This Row],[Scheduled Departure]])</f>
        <v>11</v>
      </c>
      <c r="L1914" s="1">
        <v>0.53680555555555554</v>
      </c>
      <c r="M1914">
        <f>(L1914-J1914)*24*60</f>
        <v>82.999999999999943</v>
      </c>
      <c r="N1914" s="16">
        <f>Flights[[#This Row],[Length (min)]]/60</f>
        <v>5.916666666666667</v>
      </c>
      <c r="O1914">
        <v>355</v>
      </c>
      <c r="P1914">
        <v>2475</v>
      </c>
      <c r="Q1914" s="18">
        <f>IFERROR(Flights[[#This Row],[Distance]]/Flights[[#This Row],[Length (hr)]], "")</f>
        <v>418.30985915492954</v>
      </c>
      <c r="R1914" s="1">
        <v>0.83680555555555558</v>
      </c>
      <c r="S1914" s="1" t="str">
        <f>IF(Flights[[#This Row],[Length (hr)]]&lt;2, "No meal", IF(Flights[[#This Row],[Length (hr)]]&lt;3.5, "Light meal", "Full meal"))</f>
        <v>Full meal</v>
      </c>
      <c r="T1914" s="1" t="str">
        <f>IF(AND(Flights[[#This Row],[Airline]]="US Airways", Flights[[#This Row],[Meal]]="Full Meal"), "Yes", "No")</f>
        <v>No</v>
      </c>
      <c r="U1914" s="1">
        <v>0.90833333333333333</v>
      </c>
      <c r="V1914">
        <v>103</v>
      </c>
      <c r="W1914" s="1" t="str">
        <f>IF(Flights[[#This Row],[Arrival Delay]] = "", "Cancelled", IF(Flights[[#This Row],[Arrival Delay]]&gt;15, "Delayed", "On time"))</f>
        <v>Delayed</v>
      </c>
      <c r="X1914" t="str">
        <f>IF(Flights[[#This Row],[Status]]&lt;&gt;"Delayed","", IF(Flights[[#This Row],[Arrival Delay]]&gt;120, "Severe", IF(Flights[[#This Row],[Arrival Delay]]&gt;60, "Major", "Moderate")))</f>
        <v>Major</v>
      </c>
      <c r="Y1914" t="b">
        <v>0</v>
      </c>
      <c r="AA1914" t="str">
        <f>IF(OR(AND(Flights[[#This Row],[Status]]="Cancelled", Flights[[#This Row],[Cancellation Reason]]="Airline/Carrier"), Flights[[#This Row],[Delay Type]]="Severe"), "Yes", "No")</f>
        <v>No</v>
      </c>
    </row>
    <row r="1915" spans="1:27" x14ac:dyDescent="0.3">
      <c r="A1915" s="3">
        <v>42151</v>
      </c>
      <c r="B1915" s="22">
        <f>WEEKNUM(Flights[[#This Row],[Date]], 1)</f>
        <v>22</v>
      </c>
      <c r="C1915" s="22">
        <f>WEEKDAY(Flights[[#This Row],[Date]],1)</f>
        <v>4</v>
      </c>
      <c r="D1915" t="s">
        <v>1076</v>
      </c>
      <c r="E1915" t="s">
        <v>1994</v>
      </c>
      <c r="F1915" t="s">
        <v>0</v>
      </c>
      <c r="G1915" t="s">
        <v>339</v>
      </c>
      <c r="H1915" t="str">
        <f>_xlfn.XLOOKUP(Flights[[#This Row],[Destination]], Airports!$A$2:$A$78, Airports!$D$2:$D$78)</f>
        <v>San Diego</v>
      </c>
      <c r="I1915" t="str" cm="1">
        <f t="array" ref="I1915">_xlfn.XLOOKUP(Flights[[#This Row],[Destination]],_xlfn._TRO_TRAILING( Airports!A:A),_xlfn._TRO_TRAILING( Airports!E:E), "Not found")</f>
        <v>CA</v>
      </c>
      <c r="J1915" s="1">
        <v>0.59027777777777779</v>
      </c>
      <c r="K1915" s="22">
        <f>HOUR(Flights[[#This Row],[Scheduled Departure]])</f>
        <v>14</v>
      </c>
      <c r="L1915" s="1">
        <v>0.58750000000000002</v>
      </c>
      <c r="M1915">
        <f>(L1915-J1915)*24*60</f>
        <v>-3.9999999999999858</v>
      </c>
      <c r="N1915" s="16">
        <f>Flights[[#This Row],[Length (min)]]/60</f>
        <v>0.78333333333333333</v>
      </c>
      <c r="O1915">
        <v>47</v>
      </c>
      <c r="P1915">
        <v>109</v>
      </c>
      <c r="Q1915" s="18">
        <f>IFERROR(Flights[[#This Row],[Distance]]/Flights[[#This Row],[Length (hr)]], "")</f>
        <v>139.14893617021278</v>
      </c>
      <c r="R1915" s="1">
        <v>0.62291666666666667</v>
      </c>
      <c r="S1915" s="1" t="str">
        <f>IF(Flights[[#This Row],[Length (hr)]]&lt;2, "No meal", IF(Flights[[#This Row],[Length (hr)]]&lt;3.5, "Light meal", "Full meal"))</f>
        <v>No meal</v>
      </c>
      <c r="T1915" s="1" t="str">
        <f>IF(AND(Flights[[#This Row],[Airline]]="US Airways", Flights[[#This Row],[Meal]]="Full Meal"), "Yes", "No")</f>
        <v>No</v>
      </c>
      <c r="U1915" s="1">
        <v>0.62013888888888891</v>
      </c>
      <c r="V1915">
        <v>-4</v>
      </c>
      <c r="W1915" s="1" t="str">
        <f>IF(Flights[[#This Row],[Arrival Delay]] = "", "Cancelled", IF(Flights[[#This Row],[Arrival Delay]]&gt;15, "Delayed", "On time"))</f>
        <v>On time</v>
      </c>
      <c r="X1915" t="str">
        <f>IF(Flights[[#This Row],[Status]]&lt;&gt;"Delayed","", IF(Flights[[#This Row],[Arrival Delay]]&gt;120, "Severe", IF(Flights[[#This Row],[Arrival Delay]]&gt;60, "Major", "Moderate")))</f>
        <v/>
      </c>
      <c r="Y1915" t="b">
        <v>0</v>
      </c>
      <c r="AA1915" t="str">
        <f>IF(OR(AND(Flights[[#This Row],[Status]]="Cancelled", Flights[[#This Row],[Cancellation Reason]]="Airline/Carrier"), Flights[[#This Row],[Delay Type]]="Severe"), "Yes", "No")</f>
        <v>No</v>
      </c>
    </row>
    <row r="1916" spans="1:27" x14ac:dyDescent="0.3">
      <c r="A1916" s="3">
        <v>42151</v>
      </c>
      <c r="B1916" s="22">
        <f>WEEKNUM(Flights[[#This Row],[Date]], 1)</f>
        <v>22</v>
      </c>
      <c r="C1916" s="22">
        <f>WEEKDAY(Flights[[#This Row],[Date]],1)</f>
        <v>4</v>
      </c>
      <c r="D1916" t="s">
        <v>1374</v>
      </c>
      <c r="E1916" t="s">
        <v>1993</v>
      </c>
      <c r="F1916" t="s">
        <v>0</v>
      </c>
      <c r="G1916" t="s">
        <v>4</v>
      </c>
      <c r="H1916" t="str">
        <f>_xlfn.XLOOKUP(Flights[[#This Row],[Destination]], Airports!$A$2:$A$78, Airports!$D$2:$D$78)</f>
        <v>Chicago</v>
      </c>
      <c r="I1916" t="str" cm="1">
        <f t="array" ref="I1916">_xlfn.XLOOKUP(Flights[[#This Row],[Destination]],_xlfn._TRO_TRAILING( Airports!A:A),_xlfn._TRO_TRAILING( Airports!E:E), "Not found")</f>
        <v>IL</v>
      </c>
      <c r="J1916" s="1">
        <v>0.70833333333333337</v>
      </c>
      <c r="K1916" s="22">
        <f>HOUR(Flights[[#This Row],[Scheduled Departure]])</f>
        <v>17</v>
      </c>
      <c r="L1916" s="1">
        <v>0.82708333333333328</v>
      </c>
      <c r="M1916">
        <f>(L1916-J1916)*24*60</f>
        <v>170.99999999999989</v>
      </c>
      <c r="N1916" s="16">
        <f>Flights[[#This Row],[Length (min)]]/60</f>
        <v>4.1333333333333337</v>
      </c>
      <c r="O1916">
        <v>248</v>
      </c>
      <c r="P1916">
        <v>1744</v>
      </c>
      <c r="Q1916" s="18">
        <f>IFERROR(Flights[[#This Row],[Distance]]/Flights[[#This Row],[Length (hr)]], "")</f>
        <v>421.93548387096769</v>
      </c>
      <c r="R1916" s="1">
        <v>0.95694444444444449</v>
      </c>
      <c r="S1916" s="1" t="str">
        <f>IF(Flights[[#This Row],[Length (hr)]]&lt;2, "No meal", IF(Flights[[#This Row],[Length (hr)]]&lt;3.5, "Light meal", "Full meal"))</f>
        <v>Full meal</v>
      </c>
      <c r="T1916" s="1" t="str">
        <f>IF(AND(Flights[[#This Row],[Airline]]="US Airways", Flights[[#This Row],[Meal]]="Full Meal"), "Yes", "No")</f>
        <v>No</v>
      </c>
      <c r="U1916" s="1">
        <v>8.2638888888888887E-2</v>
      </c>
      <c r="V1916">
        <v>181</v>
      </c>
      <c r="W1916" s="1" t="str">
        <f>IF(Flights[[#This Row],[Arrival Delay]] = "", "Cancelled", IF(Flights[[#This Row],[Arrival Delay]]&gt;15, "Delayed", "On time"))</f>
        <v>Delayed</v>
      </c>
      <c r="X1916" t="str">
        <f>IF(Flights[[#This Row],[Status]]&lt;&gt;"Delayed","", IF(Flights[[#This Row],[Arrival Delay]]&gt;120, "Severe", IF(Flights[[#This Row],[Arrival Delay]]&gt;60, "Major", "Moderate")))</f>
        <v>Severe</v>
      </c>
      <c r="Y1916" t="b">
        <v>0</v>
      </c>
      <c r="AA1916" t="str">
        <f>IF(OR(AND(Flights[[#This Row],[Status]]="Cancelled", Flights[[#This Row],[Cancellation Reason]]="Airline/Carrier"), Flights[[#This Row],[Delay Type]]="Severe"), "Yes", "No")</f>
        <v>Yes</v>
      </c>
    </row>
    <row r="1917" spans="1:27" x14ac:dyDescent="0.3">
      <c r="A1917" s="3">
        <v>42151</v>
      </c>
      <c r="B1917" s="22">
        <f>WEEKNUM(Flights[[#This Row],[Date]], 1)</f>
        <v>22</v>
      </c>
      <c r="C1917" s="22">
        <f>WEEKDAY(Flights[[#This Row],[Date]],1)</f>
        <v>4</v>
      </c>
      <c r="D1917" t="s">
        <v>152</v>
      </c>
      <c r="E1917" t="s">
        <v>1987</v>
      </c>
      <c r="F1917" t="s">
        <v>0</v>
      </c>
      <c r="G1917" t="s">
        <v>4</v>
      </c>
      <c r="H1917" t="str">
        <f>_xlfn.XLOOKUP(Flights[[#This Row],[Destination]], Airports!$A$2:$A$78, Airports!$D$2:$D$78)</f>
        <v>Chicago</v>
      </c>
      <c r="I1917" t="str" cm="1">
        <f t="array" ref="I1917">_xlfn.XLOOKUP(Flights[[#This Row],[Destination]],_xlfn._TRO_TRAILING( Airports!A:A),_xlfn._TRO_TRAILING( Airports!E:E), "Not found")</f>
        <v>IL</v>
      </c>
      <c r="J1917" s="1">
        <v>0.73958333333333337</v>
      </c>
      <c r="K1917" s="22">
        <f>HOUR(Flights[[#This Row],[Scheduled Departure]])</f>
        <v>17</v>
      </c>
      <c r="L1917" s="1">
        <v>0.73541666666666672</v>
      </c>
      <c r="M1917">
        <f>(L1917-J1917)*24*60</f>
        <v>-5.9999999999999787</v>
      </c>
      <c r="N1917" s="16">
        <f>Flights[[#This Row],[Length (min)]]/60</f>
        <v>4.0166666666666666</v>
      </c>
      <c r="O1917">
        <v>241</v>
      </c>
      <c r="P1917">
        <v>1744</v>
      </c>
      <c r="Q1917" s="18">
        <f>IFERROR(Flights[[#This Row],[Distance]]/Flights[[#This Row],[Length (hr)]], "")</f>
        <v>434.1908713692946</v>
      </c>
      <c r="R1917" s="1">
        <v>0.99097222222222225</v>
      </c>
      <c r="S1917" s="1" t="str">
        <f>IF(Flights[[#This Row],[Length (hr)]]&lt;2, "No meal", IF(Flights[[#This Row],[Length (hr)]]&lt;3.5, "Light meal", "Full meal"))</f>
        <v>Full meal</v>
      </c>
      <c r="T1917" s="1" t="str">
        <f>IF(AND(Flights[[#This Row],[Airline]]="US Airways", Flights[[#This Row],[Meal]]="Full Meal"), "Yes", "No")</f>
        <v>No</v>
      </c>
      <c r="U1917" s="1">
        <v>0.98611111111111116</v>
      </c>
      <c r="V1917">
        <v>-7</v>
      </c>
      <c r="W1917" s="1" t="str">
        <f>IF(Flights[[#This Row],[Arrival Delay]] = "", "Cancelled", IF(Flights[[#This Row],[Arrival Delay]]&gt;15, "Delayed", "On time"))</f>
        <v>On time</v>
      </c>
      <c r="X1917" t="str">
        <f>IF(Flights[[#This Row],[Status]]&lt;&gt;"Delayed","", IF(Flights[[#This Row],[Arrival Delay]]&gt;120, "Severe", IF(Flights[[#This Row],[Arrival Delay]]&gt;60, "Major", "Moderate")))</f>
        <v/>
      </c>
      <c r="Y1917" t="b">
        <v>0</v>
      </c>
      <c r="AA1917" t="str">
        <f>IF(OR(AND(Flights[[#This Row],[Status]]="Cancelled", Flights[[#This Row],[Cancellation Reason]]="Airline/Carrier"), Flights[[#This Row],[Delay Type]]="Severe"), "Yes", "No")</f>
        <v>No</v>
      </c>
    </row>
    <row r="1918" spans="1:27" x14ac:dyDescent="0.3">
      <c r="A1918" s="3">
        <v>42151</v>
      </c>
      <c r="B1918" s="22">
        <f>WEEKNUM(Flights[[#This Row],[Date]], 1)</f>
        <v>22</v>
      </c>
      <c r="C1918" s="22">
        <f>WEEKDAY(Flights[[#This Row],[Date]],1)</f>
        <v>4</v>
      </c>
      <c r="D1918" t="s">
        <v>153</v>
      </c>
      <c r="E1918" t="s">
        <v>1987</v>
      </c>
      <c r="F1918" t="s">
        <v>0</v>
      </c>
      <c r="G1918" t="s">
        <v>15</v>
      </c>
      <c r="H1918" t="str">
        <f>_xlfn.XLOOKUP(Flights[[#This Row],[Destination]], Airports!$A$2:$A$78, Airports!$D$2:$D$78)</f>
        <v>Las Vegas</v>
      </c>
      <c r="I1918" t="str" cm="1">
        <f t="array" ref="I1918">_xlfn.XLOOKUP(Flights[[#This Row],[Destination]],_xlfn._TRO_TRAILING( Airports!A:A),_xlfn._TRO_TRAILING( Airports!E:E), "Not found")</f>
        <v>NV</v>
      </c>
      <c r="J1918" s="1">
        <v>0.76041666666666663</v>
      </c>
      <c r="K1918" s="22">
        <f>HOUR(Flights[[#This Row],[Scheduled Departure]])</f>
        <v>18</v>
      </c>
      <c r="L1918" s="1">
        <v>0.88958333333333328</v>
      </c>
      <c r="M1918">
        <f>(L1918-J1918)*24*60</f>
        <v>185.99999999999997</v>
      </c>
      <c r="N1918" s="16">
        <f>Flights[[#This Row],[Length (min)]]/60</f>
        <v>1.1166666666666667</v>
      </c>
      <c r="O1918">
        <v>67</v>
      </c>
      <c r="P1918">
        <v>236</v>
      </c>
      <c r="Q1918" s="18">
        <f>IFERROR(Flights[[#This Row],[Distance]]/Flights[[#This Row],[Length (hr)]], "")</f>
        <v>211.34328358208955</v>
      </c>
      <c r="R1918" s="1">
        <v>0.81041666666666667</v>
      </c>
      <c r="S1918" s="1" t="str">
        <f>IF(Flights[[#This Row],[Length (hr)]]&lt;2, "No meal", IF(Flights[[#This Row],[Length (hr)]]&lt;3.5, "Light meal", "Full meal"))</f>
        <v>No meal</v>
      </c>
      <c r="T1918" s="1" t="str">
        <f>IF(AND(Flights[[#This Row],[Airline]]="US Airways", Flights[[#This Row],[Meal]]="Full Meal"), "Yes", "No")</f>
        <v>No</v>
      </c>
      <c r="U1918" s="1">
        <v>0.93611111111111112</v>
      </c>
      <c r="V1918">
        <v>181</v>
      </c>
      <c r="W1918" s="1" t="str">
        <f>IF(Flights[[#This Row],[Arrival Delay]] = "", "Cancelled", IF(Flights[[#This Row],[Arrival Delay]]&gt;15, "Delayed", "On time"))</f>
        <v>Delayed</v>
      </c>
      <c r="X1918" t="str">
        <f>IF(Flights[[#This Row],[Status]]&lt;&gt;"Delayed","", IF(Flights[[#This Row],[Arrival Delay]]&gt;120, "Severe", IF(Flights[[#This Row],[Arrival Delay]]&gt;60, "Major", "Moderate")))</f>
        <v>Severe</v>
      </c>
      <c r="Y1918" t="b">
        <v>0</v>
      </c>
      <c r="AA1918" t="str">
        <f>IF(OR(AND(Flights[[#This Row],[Status]]="Cancelled", Flights[[#This Row],[Cancellation Reason]]="Airline/Carrier"), Flights[[#This Row],[Delay Type]]="Severe"), "Yes", "No")</f>
        <v>Yes</v>
      </c>
    </row>
    <row r="1919" spans="1:27" x14ac:dyDescent="0.3">
      <c r="A1919" s="3">
        <v>42151</v>
      </c>
      <c r="B1919" s="22">
        <f>WEEKNUM(Flights[[#This Row],[Date]], 1)</f>
        <v>22</v>
      </c>
      <c r="C1919" s="22">
        <f>WEEKDAY(Flights[[#This Row],[Date]],1)</f>
        <v>4</v>
      </c>
      <c r="D1919" t="s">
        <v>1133</v>
      </c>
      <c r="E1919" t="s">
        <v>1995</v>
      </c>
      <c r="F1919" t="s">
        <v>0</v>
      </c>
      <c r="G1919" t="s">
        <v>335</v>
      </c>
      <c r="H1919" t="str">
        <f>_xlfn.XLOOKUP(Flights[[#This Row],[Destination]], Airports!$A$2:$A$78, Airports!$D$2:$D$78)</f>
        <v>Reno</v>
      </c>
      <c r="I1919" t="str" cm="1">
        <f t="array" ref="I1919">_xlfn.XLOOKUP(Flights[[#This Row],[Destination]],_xlfn._TRO_TRAILING( Airports!A:A),_xlfn._TRO_TRAILING( Airports!E:E), "Not found")</f>
        <v>NV</v>
      </c>
      <c r="J1919" s="1">
        <v>0.80902777777777779</v>
      </c>
      <c r="K1919" s="22">
        <f>HOUR(Flights[[#This Row],[Scheduled Departure]])</f>
        <v>19</v>
      </c>
      <c r="L1919" s="1">
        <v>0.81111111111111112</v>
      </c>
      <c r="M1919">
        <f>(L1919-J1919)*24*60</f>
        <v>2.9999999999999893</v>
      </c>
      <c r="N1919" s="16">
        <f>Flights[[#This Row],[Length (min)]]/60</f>
        <v>1.2333333333333334</v>
      </c>
      <c r="O1919">
        <v>74</v>
      </c>
      <c r="P1919">
        <v>391</v>
      </c>
      <c r="Q1919" s="18">
        <f>IFERROR(Flights[[#This Row],[Distance]]/Flights[[#This Row],[Length (hr)]], "")</f>
        <v>317.02702702702703</v>
      </c>
      <c r="R1919" s="1">
        <v>0.86458333333333337</v>
      </c>
      <c r="S1919" s="1" t="str">
        <f>IF(Flights[[#This Row],[Length (hr)]]&lt;2, "No meal", IF(Flights[[#This Row],[Length (hr)]]&lt;3.5, "Light meal", "Full meal"))</f>
        <v>No meal</v>
      </c>
      <c r="T1919" s="1" t="str">
        <f>IF(AND(Flights[[#This Row],[Airline]]="US Airways", Flights[[#This Row],[Meal]]="Full Meal"), "Yes", "No")</f>
        <v>No</v>
      </c>
      <c r="U1919" s="1">
        <v>0.86250000000000004</v>
      </c>
      <c r="V1919">
        <v>-3</v>
      </c>
      <c r="W1919" s="1" t="str">
        <f>IF(Flights[[#This Row],[Arrival Delay]] = "", "Cancelled", IF(Flights[[#This Row],[Arrival Delay]]&gt;15, "Delayed", "On time"))</f>
        <v>On time</v>
      </c>
      <c r="X1919" t="str">
        <f>IF(Flights[[#This Row],[Status]]&lt;&gt;"Delayed","", IF(Flights[[#This Row],[Arrival Delay]]&gt;120, "Severe", IF(Flights[[#This Row],[Arrival Delay]]&gt;60, "Major", "Moderate")))</f>
        <v/>
      </c>
      <c r="Y1919" t="b">
        <v>0</v>
      </c>
      <c r="AA1919" t="str">
        <f>IF(OR(AND(Flights[[#This Row],[Status]]="Cancelled", Flights[[#This Row],[Cancellation Reason]]="Airline/Carrier"), Flights[[#This Row],[Delay Type]]="Severe"), "Yes", "No")</f>
        <v>No</v>
      </c>
    </row>
    <row r="1920" spans="1:27" x14ac:dyDescent="0.3">
      <c r="A1920" s="3">
        <v>42151</v>
      </c>
      <c r="B1920" s="22">
        <f>WEEKNUM(Flights[[#This Row],[Date]], 1)</f>
        <v>22</v>
      </c>
      <c r="C1920" s="22">
        <f>WEEKDAY(Flights[[#This Row],[Date]],1)</f>
        <v>4</v>
      </c>
      <c r="D1920" t="s">
        <v>970</v>
      </c>
      <c r="E1920" t="s">
        <v>1994</v>
      </c>
      <c r="F1920" t="s">
        <v>0</v>
      </c>
      <c r="G1920" t="s">
        <v>342</v>
      </c>
      <c r="H1920" t="str">
        <f>_xlfn.XLOOKUP(Flights[[#This Row],[Destination]], Airports!$A$2:$A$78, Airports!$D$2:$D$78)</f>
        <v>Santa Barbara</v>
      </c>
      <c r="I1920" t="str" cm="1">
        <f t="array" ref="I1920">_xlfn.XLOOKUP(Flights[[#This Row],[Destination]],_xlfn._TRO_TRAILING( Airports!A:A),_xlfn._TRO_TRAILING( Airports!E:E), "Not found")</f>
        <v>CA</v>
      </c>
      <c r="J1920" s="1">
        <v>0.84027777777777779</v>
      </c>
      <c r="K1920" s="22">
        <f>HOUR(Flights[[#This Row],[Scheduled Departure]])</f>
        <v>20</v>
      </c>
      <c r="L1920" s="1">
        <v>0.84166666666666667</v>
      </c>
      <c r="M1920">
        <f>(L1920-J1920)*24*60</f>
        <v>1.9999999999999929</v>
      </c>
      <c r="N1920" s="16">
        <f>Flights[[#This Row],[Length (min)]]/60</f>
        <v>0.8</v>
      </c>
      <c r="O1920">
        <v>48</v>
      </c>
      <c r="P1920">
        <v>89</v>
      </c>
      <c r="Q1920" s="18">
        <f>IFERROR(Flights[[#This Row],[Distance]]/Flights[[#This Row],[Length (hr)]], "")</f>
        <v>111.25</v>
      </c>
      <c r="R1920" s="1">
        <v>0.87361111111111112</v>
      </c>
      <c r="S1920" s="1" t="str">
        <f>IF(Flights[[#This Row],[Length (hr)]]&lt;2, "No meal", IF(Flights[[#This Row],[Length (hr)]]&lt;3.5, "Light meal", "Full meal"))</f>
        <v>No meal</v>
      </c>
      <c r="T1920" s="1" t="str">
        <f>IF(AND(Flights[[#This Row],[Airline]]="US Airways", Flights[[#This Row],[Meal]]="Full Meal"), "Yes", "No")</f>
        <v>No</v>
      </c>
      <c r="U1920" s="1">
        <v>0.875</v>
      </c>
      <c r="V1920">
        <v>2</v>
      </c>
      <c r="W1920" s="1" t="str">
        <f>IF(Flights[[#This Row],[Arrival Delay]] = "", "Cancelled", IF(Flights[[#This Row],[Arrival Delay]]&gt;15, "Delayed", "On time"))</f>
        <v>On time</v>
      </c>
      <c r="X1920" t="str">
        <f>IF(Flights[[#This Row],[Status]]&lt;&gt;"Delayed","", IF(Flights[[#This Row],[Arrival Delay]]&gt;120, "Severe", IF(Flights[[#This Row],[Arrival Delay]]&gt;60, "Major", "Moderate")))</f>
        <v/>
      </c>
      <c r="Y1920" t="b">
        <v>0</v>
      </c>
      <c r="AA1920" t="str">
        <f>IF(OR(AND(Flights[[#This Row],[Status]]="Cancelled", Flights[[#This Row],[Cancellation Reason]]="Airline/Carrier"), Flights[[#This Row],[Delay Type]]="Severe"), "Yes", "No")</f>
        <v>No</v>
      </c>
    </row>
    <row r="1921" spans="1:27" x14ac:dyDescent="0.3">
      <c r="A1921" s="3">
        <v>42151</v>
      </c>
      <c r="B1921" s="22">
        <f>WEEKNUM(Flights[[#This Row],[Date]], 1)</f>
        <v>22</v>
      </c>
      <c r="C1921" s="22">
        <f>WEEKDAY(Flights[[#This Row],[Date]],1)</f>
        <v>4</v>
      </c>
      <c r="D1921" t="s">
        <v>490</v>
      </c>
      <c r="E1921" t="s">
        <v>1990</v>
      </c>
      <c r="F1921" t="s">
        <v>0</v>
      </c>
      <c r="G1921" t="s">
        <v>281</v>
      </c>
      <c r="H1921" t="str">
        <f>_xlfn.XLOOKUP(Flights[[#This Row],[Destination]], Airports!$A$2:$A$78, Airports!$D$2:$D$78)</f>
        <v>Newark</v>
      </c>
      <c r="I1921" t="str" cm="1">
        <f t="array" ref="I1921">_xlfn.XLOOKUP(Flights[[#This Row],[Destination]],_xlfn._TRO_TRAILING( Airports!A:A),_xlfn._TRO_TRAILING( Airports!E:E), "Not found")</f>
        <v>NJ</v>
      </c>
      <c r="J1921" s="1">
        <v>0.94791666666666663</v>
      </c>
      <c r="K1921" s="22">
        <f>HOUR(Flights[[#This Row],[Scheduled Departure]])</f>
        <v>22</v>
      </c>
      <c r="L1921" s="1">
        <v>0.97013888888888888</v>
      </c>
      <c r="M1921">
        <f>(L1921-J1921)*24*60</f>
        <v>32.000000000000043</v>
      </c>
      <c r="N1921" s="16">
        <f>Flights[[#This Row],[Length (min)]]/60</f>
        <v>5.3</v>
      </c>
      <c r="O1921">
        <v>318</v>
      </c>
      <c r="P1921">
        <v>2454</v>
      </c>
      <c r="Q1921" s="18">
        <f>IFERROR(Flights[[#This Row],[Distance]]/Flights[[#This Row],[Length (hr)]], "")</f>
        <v>463.01886792452831</v>
      </c>
      <c r="R1921" s="1">
        <v>0.29652777777777778</v>
      </c>
      <c r="S1921" s="1" t="str">
        <f>IF(Flights[[#This Row],[Length (hr)]]&lt;2, "No meal", IF(Flights[[#This Row],[Length (hr)]]&lt;3.5, "Light meal", "Full meal"))</f>
        <v>Full meal</v>
      </c>
      <c r="T1921" s="1" t="str">
        <f>IF(AND(Flights[[#This Row],[Airline]]="US Airways", Flights[[#This Row],[Meal]]="Full Meal"), "Yes", "No")</f>
        <v>No</v>
      </c>
      <c r="U1921" s="1">
        <v>0.31597222222222221</v>
      </c>
      <c r="V1921">
        <v>28</v>
      </c>
      <c r="W1921" s="1" t="str">
        <f>IF(Flights[[#This Row],[Arrival Delay]] = "", "Cancelled", IF(Flights[[#This Row],[Arrival Delay]]&gt;15, "Delayed", "On time"))</f>
        <v>Delayed</v>
      </c>
      <c r="X1921" t="str">
        <f>IF(Flights[[#This Row],[Status]]&lt;&gt;"Delayed","", IF(Flights[[#This Row],[Arrival Delay]]&gt;120, "Severe", IF(Flights[[#This Row],[Arrival Delay]]&gt;60, "Major", "Moderate")))</f>
        <v>Moderate</v>
      </c>
      <c r="Y1921" t="b">
        <v>0</v>
      </c>
      <c r="AA1921" t="str">
        <f>IF(OR(AND(Flights[[#This Row],[Status]]="Cancelled", Flights[[#This Row],[Cancellation Reason]]="Airline/Carrier"), Flights[[#This Row],[Delay Type]]="Severe"), "Yes", "No")</f>
        <v>No</v>
      </c>
    </row>
    <row r="1922" spans="1:27" x14ac:dyDescent="0.3">
      <c r="A1922" s="3">
        <v>42152</v>
      </c>
      <c r="B1922" s="22">
        <f>WEEKNUM(Flights[[#This Row],[Date]], 1)</f>
        <v>22</v>
      </c>
      <c r="C1922" s="22">
        <f>WEEKDAY(Flights[[#This Row],[Date]],1)</f>
        <v>5</v>
      </c>
      <c r="D1922" t="s">
        <v>424</v>
      </c>
      <c r="E1922" t="s">
        <v>1990</v>
      </c>
      <c r="F1922" t="s">
        <v>0</v>
      </c>
      <c r="G1922" t="s">
        <v>17</v>
      </c>
      <c r="H1922" t="str">
        <f>_xlfn.XLOOKUP(Flights[[#This Row],[Destination]], Airports!$A$2:$A$78, Airports!$D$2:$D$78)</f>
        <v>Honolulu</v>
      </c>
      <c r="I1922" t="str" cm="1">
        <f t="array" ref="I1922">_xlfn.XLOOKUP(Flights[[#This Row],[Destination]],_xlfn._TRO_TRAILING( Airports!A:A),_xlfn._TRO_TRAILING( Airports!E:E), "Not found")</f>
        <v>HI</v>
      </c>
      <c r="J1922" s="1">
        <v>0.3611111111111111</v>
      </c>
      <c r="K1922" s="22">
        <f>HOUR(Flights[[#This Row],[Scheduled Departure]])</f>
        <v>8</v>
      </c>
      <c r="L1922" s="1">
        <v>0.36527777777777776</v>
      </c>
      <c r="M1922">
        <f>(L1922-J1922)*24*60</f>
        <v>5.9999999999999787</v>
      </c>
      <c r="N1922" s="16">
        <f>Flights[[#This Row],[Length (min)]]/60</f>
        <v>5.9833333333333334</v>
      </c>
      <c r="O1922">
        <v>359</v>
      </c>
      <c r="P1922">
        <v>2556</v>
      </c>
      <c r="Q1922" s="18">
        <f>IFERROR(Flights[[#This Row],[Distance]]/Flights[[#This Row],[Length (hr)]], "")</f>
        <v>427.18662952646241</v>
      </c>
      <c r="R1922" s="1">
        <v>0.46944444444444444</v>
      </c>
      <c r="S1922" s="1" t="str">
        <f>IF(Flights[[#This Row],[Length (hr)]]&lt;2, "No meal", IF(Flights[[#This Row],[Length (hr)]]&lt;3.5, "Light meal", "Full meal"))</f>
        <v>Full meal</v>
      </c>
      <c r="T1922" s="1" t="str">
        <f>IF(AND(Flights[[#This Row],[Airline]]="US Airways", Flights[[#This Row],[Meal]]="Full Meal"), "Yes", "No")</f>
        <v>No</v>
      </c>
      <c r="U1922" s="1">
        <v>0.48958333333333331</v>
      </c>
      <c r="V1922">
        <v>29</v>
      </c>
      <c r="W1922" s="1" t="str">
        <f>IF(Flights[[#This Row],[Arrival Delay]] = "", "Cancelled", IF(Flights[[#This Row],[Arrival Delay]]&gt;15, "Delayed", "On time"))</f>
        <v>Delayed</v>
      </c>
      <c r="X1922" t="str">
        <f>IF(Flights[[#This Row],[Status]]&lt;&gt;"Delayed","", IF(Flights[[#This Row],[Arrival Delay]]&gt;120, "Severe", IF(Flights[[#This Row],[Arrival Delay]]&gt;60, "Major", "Moderate")))</f>
        <v>Moderate</v>
      </c>
      <c r="Y1922" t="b">
        <v>0</v>
      </c>
      <c r="AA1922" t="str">
        <f>IF(OR(AND(Flights[[#This Row],[Status]]="Cancelled", Flights[[#This Row],[Cancellation Reason]]="Airline/Carrier"), Flights[[#This Row],[Delay Type]]="Severe"), "Yes", "No")</f>
        <v>No</v>
      </c>
    </row>
    <row r="1923" spans="1:27" x14ac:dyDescent="0.3">
      <c r="A1923" s="3">
        <v>42152</v>
      </c>
      <c r="B1923" s="22">
        <f>WEEKNUM(Flights[[#This Row],[Date]], 1)</f>
        <v>22</v>
      </c>
      <c r="C1923" s="22">
        <f>WEEKDAY(Flights[[#This Row],[Date]],1)</f>
        <v>5</v>
      </c>
      <c r="D1923" t="s">
        <v>389</v>
      </c>
      <c r="E1923" t="s">
        <v>1989</v>
      </c>
      <c r="F1923" t="s">
        <v>0</v>
      </c>
      <c r="G1923" t="s">
        <v>12</v>
      </c>
      <c r="H1923" t="str">
        <f>_xlfn.XLOOKUP(Flights[[#This Row],[Destination]], Airports!$A$2:$A$78, Airports!$D$2:$D$78)</f>
        <v>New York</v>
      </c>
      <c r="I1923" t="str" cm="1">
        <f t="array" ref="I1923">_xlfn.XLOOKUP(Flights[[#This Row],[Destination]],_xlfn._TRO_TRAILING( Airports!A:A),_xlfn._TRO_TRAILING( Airports!E:E), "Not found")</f>
        <v>NY</v>
      </c>
      <c r="J1923" s="1">
        <v>0.38194444444444442</v>
      </c>
      <c r="K1923" s="22">
        <f>HOUR(Flights[[#This Row],[Scheduled Departure]])</f>
        <v>9</v>
      </c>
      <c r="L1923" s="1">
        <v>0.38055555555555554</v>
      </c>
      <c r="M1923">
        <f>(L1923-J1923)*24*60</f>
        <v>-1.9999999999999929</v>
      </c>
      <c r="N1923" s="16">
        <f>Flights[[#This Row],[Length (min)]]/60</f>
        <v>5.45</v>
      </c>
      <c r="O1923">
        <v>327</v>
      </c>
      <c r="P1923">
        <v>2475</v>
      </c>
      <c r="Q1923" s="18">
        <f>IFERROR(Flights[[#This Row],[Distance]]/Flights[[#This Row],[Length (hr)]], "")</f>
        <v>454.12844036697248</v>
      </c>
      <c r="R1923" s="1">
        <v>0.7416666666666667</v>
      </c>
      <c r="S1923" s="1" t="str">
        <f>IF(Flights[[#This Row],[Length (hr)]]&lt;2, "No meal", IF(Flights[[#This Row],[Length (hr)]]&lt;3.5, "Light meal", "Full meal"))</f>
        <v>Full meal</v>
      </c>
      <c r="T1923" s="1" t="str">
        <f>IF(AND(Flights[[#This Row],[Airline]]="US Airways", Flights[[#This Row],[Meal]]="Full Meal"), "Yes", "No")</f>
        <v>No</v>
      </c>
      <c r="U1923" s="1">
        <v>0.73263888888888884</v>
      </c>
      <c r="V1923">
        <v>-13</v>
      </c>
      <c r="W1923" s="1" t="str">
        <f>IF(Flights[[#This Row],[Arrival Delay]] = "", "Cancelled", IF(Flights[[#This Row],[Arrival Delay]]&gt;15, "Delayed", "On time"))</f>
        <v>On time</v>
      </c>
      <c r="X1923" t="str">
        <f>IF(Flights[[#This Row],[Status]]&lt;&gt;"Delayed","", IF(Flights[[#This Row],[Arrival Delay]]&gt;120, "Severe", IF(Flights[[#This Row],[Arrival Delay]]&gt;60, "Major", "Moderate")))</f>
        <v/>
      </c>
      <c r="Y1923" t="b">
        <v>0</v>
      </c>
      <c r="AA1923" t="str">
        <f>IF(OR(AND(Flights[[#This Row],[Status]]="Cancelled", Flights[[#This Row],[Cancellation Reason]]="Airline/Carrier"), Flights[[#This Row],[Delay Type]]="Severe"), "Yes", "No")</f>
        <v>No</v>
      </c>
    </row>
    <row r="1924" spans="1:27" x14ac:dyDescent="0.3">
      <c r="A1924" s="3">
        <v>42152</v>
      </c>
      <c r="B1924" s="22">
        <f>WEEKNUM(Flights[[#This Row],[Date]], 1)</f>
        <v>22</v>
      </c>
      <c r="C1924" s="22">
        <f>WEEKDAY(Flights[[#This Row],[Date]],1)</f>
        <v>5</v>
      </c>
      <c r="D1924" t="s">
        <v>1295</v>
      </c>
      <c r="E1924" t="s">
        <v>1995</v>
      </c>
      <c r="F1924" t="s">
        <v>0</v>
      </c>
      <c r="G1924" t="s">
        <v>15</v>
      </c>
      <c r="H1924" t="str">
        <f>_xlfn.XLOOKUP(Flights[[#This Row],[Destination]], Airports!$A$2:$A$78, Airports!$D$2:$D$78)</f>
        <v>Las Vegas</v>
      </c>
      <c r="I1924" t="str" cm="1">
        <f t="array" ref="I1924">_xlfn.XLOOKUP(Flights[[#This Row],[Destination]],_xlfn._TRO_TRAILING( Airports!A:A),_xlfn._TRO_TRAILING( Airports!E:E), "Not found")</f>
        <v>NV</v>
      </c>
      <c r="J1924" s="1">
        <v>0.38541666666666669</v>
      </c>
      <c r="K1924" s="22">
        <f>HOUR(Flights[[#This Row],[Scheduled Departure]])</f>
        <v>9</v>
      </c>
      <c r="L1924" s="1">
        <v>0.38680555555555557</v>
      </c>
      <c r="M1924">
        <f>(L1924-J1924)*24*60</f>
        <v>1.9999999999999929</v>
      </c>
      <c r="N1924" s="16">
        <f>Flights[[#This Row],[Length (min)]]/60</f>
        <v>1.0166666666666666</v>
      </c>
      <c r="O1924">
        <v>61</v>
      </c>
      <c r="P1924">
        <v>236</v>
      </c>
      <c r="Q1924" s="18">
        <f>IFERROR(Flights[[#This Row],[Distance]]/Flights[[#This Row],[Length (hr)]], "")</f>
        <v>232.13114754098362</v>
      </c>
      <c r="R1924" s="1">
        <v>0.43055555555555558</v>
      </c>
      <c r="S1924" s="1" t="str">
        <f>IF(Flights[[#This Row],[Length (hr)]]&lt;2, "No meal", IF(Flights[[#This Row],[Length (hr)]]&lt;3.5, "Light meal", "Full meal"))</f>
        <v>No meal</v>
      </c>
      <c r="T1924" s="1" t="str">
        <f>IF(AND(Flights[[#This Row],[Airline]]="US Airways", Flights[[#This Row],[Meal]]="Full Meal"), "Yes", "No")</f>
        <v>No</v>
      </c>
      <c r="U1924" s="1">
        <v>0.42916666666666664</v>
      </c>
      <c r="V1924">
        <v>-2</v>
      </c>
      <c r="W1924" s="1" t="str">
        <f>IF(Flights[[#This Row],[Arrival Delay]] = "", "Cancelled", IF(Flights[[#This Row],[Arrival Delay]]&gt;15, "Delayed", "On time"))</f>
        <v>On time</v>
      </c>
      <c r="X1924" t="str">
        <f>IF(Flights[[#This Row],[Status]]&lt;&gt;"Delayed","", IF(Flights[[#This Row],[Arrival Delay]]&gt;120, "Severe", IF(Flights[[#This Row],[Arrival Delay]]&gt;60, "Major", "Moderate")))</f>
        <v/>
      </c>
      <c r="Y1924" t="b">
        <v>0</v>
      </c>
      <c r="AA1924" t="str">
        <f>IF(OR(AND(Flights[[#This Row],[Status]]="Cancelled", Flights[[#This Row],[Cancellation Reason]]="Airline/Carrier"), Flights[[#This Row],[Delay Type]]="Severe"), "Yes", "No")</f>
        <v>No</v>
      </c>
    </row>
    <row r="1925" spans="1:27" x14ac:dyDescent="0.3">
      <c r="A1925" s="3">
        <v>42152</v>
      </c>
      <c r="B1925" s="22">
        <f>WEEKNUM(Flights[[#This Row],[Date]], 1)</f>
        <v>22</v>
      </c>
      <c r="C1925" s="22">
        <f>WEEKDAY(Flights[[#This Row],[Date]],1)</f>
        <v>5</v>
      </c>
      <c r="D1925" t="s">
        <v>1407</v>
      </c>
      <c r="E1925" t="s">
        <v>1990</v>
      </c>
      <c r="F1925" t="s">
        <v>0</v>
      </c>
      <c r="G1925" t="s">
        <v>273</v>
      </c>
      <c r="H1925" t="str">
        <f>_xlfn.XLOOKUP(Flights[[#This Row],[Destination]], Airports!$A$2:$A$78, Airports!$D$2:$D$78)</f>
        <v>Denver</v>
      </c>
      <c r="I1925" t="str" cm="1">
        <f t="array" ref="I1925">_xlfn.XLOOKUP(Flights[[#This Row],[Destination]],_xlfn._TRO_TRAILING( Airports!A:A),_xlfn._TRO_TRAILING( Airports!E:E), "Not found")</f>
        <v>CO</v>
      </c>
      <c r="J1925" s="1">
        <v>0.41875000000000001</v>
      </c>
      <c r="K1925" s="22">
        <f>HOUR(Flights[[#This Row],[Scheduled Departure]])</f>
        <v>10</v>
      </c>
      <c r="L1925" s="1">
        <v>0.41458333333333336</v>
      </c>
      <c r="M1925">
        <f>(L1925-J1925)*24*60</f>
        <v>-5.9999999999999787</v>
      </c>
      <c r="N1925" s="16">
        <f>Flights[[#This Row],[Length (min)]]/60</f>
        <v>2.4166666666666665</v>
      </c>
      <c r="O1925">
        <v>145</v>
      </c>
      <c r="P1925">
        <v>862</v>
      </c>
      <c r="Q1925" s="18">
        <f>IFERROR(Flights[[#This Row],[Distance]]/Flights[[#This Row],[Length (hr)]], "")</f>
        <v>356.68965517241384</v>
      </c>
      <c r="R1925" s="1">
        <v>0.55972222222222223</v>
      </c>
      <c r="S1925" s="1" t="str">
        <f>IF(Flights[[#This Row],[Length (hr)]]&lt;2, "No meal", IF(Flights[[#This Row],[Length (hr)]]&lt;3.5, "Light meal", "Full meal"))</f>
        <v>Light meal</v>
      </c>
      <c r="T1925" s="1" t="str">
        <f>IF(AND(Flights[[#This Row],[Airline]]="US Airways", Flights[[#This Row],[Meal]]="Full Meal"), "Yes", "No")</f>
        <v>No</v>
      </c>
      <c r="U1925" s="1">
        <v>0.55694444444444446</v>
      </c>
      <c r="V1925">
        <v>-4</v>
      </c>
      <c r="W1925" s="1" t="str">
        <f>IF(Flights[[#This Row],[Arrival Delay]] = "", "Cancelled", IF(Flights[[#This Row],[Arrival Delay]]&gt;15, "Delayed", "On time"))</f>
        <v>On time</v>
      </c>
      <c r="X1925" t="str">
        <f>IF(Flights[[#This Row],[Status]]&lt;&gt;"Delayed","", IF(Flights[[#This Row],[Arrival Delay]]&gt;120, "Severe", IF(Flights[[#This Row],[Arrival Delay]]&gt;60, "Major", "Moderate")))</f>
        <v/>
      </c>
      <c r="Y1925" t="b">
        <v>0</v>
      </c>
      <c r="AA1925" t="str">
        <f>IF(OR(AND(Flights[[#This Row],[Status]]="Cancelled", Flights[[#This Row],[Cancellation Reason]]="Airline/Carrier"), Flights[[#This Row],[Delay Type]]="Severe"), "Yes", "No")</f>
        <v>No</v>
      </c>
    </row>
    <row r="1926" spans="1:27" x14ac:dyDescent="0.3">
      <c r="A1926" s="3">
        <v>42152</v>
      </c>
      <c r="B1926" s="22">
        <f>WEEKNUM(Flights[[#This Row],[Date]], 1)</f>
        <v>22</v>
      </c>
      <c r="C1926" s="22">
        <f>WEEKDAY(Flights[[#This Row],[Date]],1)</f>
        <v>5</v>
      </c>
      <c r="D1926" t="s">
        <v>459</v>
      </c>
      <c r="E1926" t="s">
        <v>1991</v>
      </c>
      <c r="F1926" t="s">
        <v>0</v>
      </c>
      <c r="G1926" t="s">
        <v>344</v>
      </c>
      <c r="H1926" t="str">
        <f>_xlfn.XLOOKUP(Flights[[#This Row],[Destination]], Airports!$A$2:$A$78, Airports!$D$2:$D$78)</f>
        <v>Seattle</v>
      </c>
      <c r="I1926" t="str" cm="1">
        <f t="array" ref="I1926">_xlfn.XLOOKUP(Flights[[#This Row],[Destination]],_xlfn._TRO_TRAILING( Airports!A:A),_xlfn._TRO_TRAILING( Airports!E:E), "Not found")</f>
        <v>WA</v>
      </c>
      <c r="J1926" s="1">
        <v>0.42708333333333331</v>
      </c>
      <c r="K1926" s="22">
        <f>HOUR(Flights[[#This Row],[Scheduled Departure]])</f>
        <v>10</v>
      </c>
      <c r="L1926" s="1">
        <v>0.42430555555555555</v>
      </c>
      <c r="M1926">
        <f>(L1926-J1926)*24*60</f>
        <v>-3.9999999999999858</v>
      </c>
      <c r="N1926" s="16">
        <f>Flights[[#This Row],[Length (min)]]/60</f>
        <v>2.7</v>
      </c>
      <c r="O1926">
        <v>162</v>
      </c>
      <c r="P1926">
        <v>954</v>
      </c>
      <c r="Q1926" s="18">
        <f>IFERROR(Flights[[#This Row],[Distance]]/Flights[[#This Row],[Length (hr)]], "")</f>
        <v>353.33333333333331</v>
      </c>
      <c r="R1926" s="1">
        <v>0.53819444444444442</v>
      </c>
      <c r="S1926" s="1" t="str">
        <f>IF(Flights[[#This Row],[Length (hr)]]&lt;2, "No meal", IF(Flights[[#This Row],[Length (hr)]]&lt;3.5, "Light meal", "Full meal"))</f>
        <v>Light meal</v>
      </c>
      <c r="T1926" s="1" t="str">
        <f>IF(AND(Flights[[#This Row],[Airline]]="US Airways", Flights[[#This Row],[Meal]]="Full Meal"), "Yes", "No")</f>
        <v>No</v>
      </c>
      <c r="U1926" s="1">
        <v>0.53680555555555554</v>
      </c>
      <c r="V1926">
        <v>-2</v>
      </c>
      <c r="W1926" s="1" t="str">
        <f>IF(Flights[[#This Row],[Arrival Delay]] = "", "Cancelled", IF(Flights[[#This Row],[Arrival Delay]]&gt;15, "Delayed", "On time"))</f>
        <v>On time</v>
      </c>
      <c r="X1926" t="str">
        <f>IF(Flights[[#This Row],[Status]]&lt;&gt;"Delayed","", IF(Flights[[#This Row],[Arrival Delay]]&gt;120, "Severe", IF(Flights[[#This Row],[Arrival Delay]]&gt;60, "Major", "Moderate")))</f>
        <v/>
      </c>
      <c r="Y1926" t="b">
        <v>0</v>
      </c>
      <c r="AA1926" t="str">
        <f>IF(OR(AND(Flights[[#This Row],[Status]]="Cancelled", Flights[[#This Row],[Cancellation Reason]]="Airline/Carrier"), Flights[[#This Row],[Delay Type]]="Severe"), "Yes", "No")</f>
        <v>No</v>
      </c>
    </row>
    <row r="1927" spans="1:27" x14ac:dyDescent="0.3">
      <c r="A1927" s="3">
        <v>42152</v>
      </c>
      <c r="B1927" s="22">
        <f>WEEKNUM(Flights[[#This Row],[Date]], 1)</f>
        <v>22</v>
      </c>
      <c r="C1927" s="22">
        <f>WEEKDAY(Flights[[#This Row],[Date]],1)</f>
        <v>5</v>
      </c>
      <c r="D1927" t="s">
        <v>708</v>
      </c>
      <c r="E1927" t="s">
        <v>1990</v>
      </c>
      <c r="F1927" t="s">
        <v>0</v>
      </c>
      <c r="G1927" t="s">
        <v>273</v>
      </c>
      <c r="H1927" t="str">
        <f>_xlfn.XLOOKUP(Flights[[#This Row],[Destination]], Airports!$A$2:$A$78, Airports!$D$2:$D$78)</f>
        <v>Denver</v>
      </c>
      <c r="I1927" t="str" cm="1">
        <f t="array" ref="I1927">_xlfn.XLOOKUP(Flights[[#This Row],[Destination]],_xlfn._TRO_TRAILING( Airports!A:A),_xlfn._TRO_TRAILING( Airports!E:E), "Not found")</f>
        <v>CO</v>
      </c>
      <c r="J1927" s="1">
        <v>0.52777777777777779</v>
      </c>
      <c r="K1927" s="22">
        <f>HOUR(Flights[[#This Row],[Scheduled Departure]])</f>
        <v>12</v>
      </c>
      <c r="L1927" s="1">
        <v>0.53402777777777777</v>
      </c>
      <c r="M1927">
        <f>(L1927-J1927)*24*60</f>
        <v>8.999999999999968</v>
      </c>
      <c r="N1927" s="16">
        <f>Flights[[#This Row],[Length (min)]]/60</f>
        <v>2.4833333333333334</v>
      </c>
      <c r="O1927">
        <v>149</v>
      </c>
      <c r="P1927">
        <v>862</v>
      </c>
      <c r="Q1927" s="18">
        <f>IFERROR(Flights[[#This Row],[Distance]]/Flights[[#This Row],[Length (hr)]], "")</f>
        <v>347.11409395973152</v>
      </c>
      <c r="R1927" s="1">
        <v>0.66597222222222219</v>
      </c>
      <c r="S1927" s="1" t="str">
        <f>IF(Flights[[#This Row],[Length (hr)]]&lt;2, "No meal", IF(Flights[[#This Row],[Length (hr)]]&lt;3.5, "Light meal", "Full meal"))</f>
        <v>Light meal</v>
      </c>
      <c r="T1927" s="1" t="str">
        <f>IF(AND(Flights[[#This Row],[Airline]]="US Airways", Flights[[#This Row],[Meal]]="Full Meal"), "Yes", "No")</f>
        <v>No</v>
      </c>
      <c r="U1927" s="1">
        <v>0.6791666666666667</v>
      </c>
      <c r="V1927">
        <v>19</v>
      </c>
      <c r="W1927" s="1" t="str">
        <f>IF(Flights[[#This Row],[Arrival Delay]] = "", "Cancelled", IF(Flights[[#This Row],[Arrival Delay]]&gt;15, "Delayed", "On time"))</f>
        <v>Delayed</v>
      </c>
      <c r="X1927" t="str">
        <f>IF(Flights[[#This Row],[Status]]&lt;&gt;"Delayed","", IF(Flights[[#This Row],[Arrival Delay]]&gt;120, "Severe", IF(Flights[[#This Row],[Arrival Delay]]&gt;60, "Major", "Moderate")))</f>
        <v>Moderate</v>
      </c>
      <c r="Y1927" t="b">
        <v>0</v>
      </c>
      <c r="AA1927" t="str">
        <f>IF(OR(AND(Flights[[#This Row],[Status]]="Cancelled", Flights[[#This Row],[Cancellation Reason]]="Airline/Carrier"), Flights[[#This Row],[Delay Type]]="Severe"), "Yes", "No")</f>
        <v>No</v>
      </c>
    </row>
    <row r="1928" spans="1:27" x14ac:dyDescent="0.3">
      <c r="A1928" s="3">
        <v>42152</v>
      </c>
      <c r="B1928" s="22">
        <f>WEEKNUM(Flights[[#This Row],[Date]], 1)</f>
        <v>22</v>
      </c>
      <c r="C1928" s="22">
        <f>WEEKDAY(Flights[[#This Row],[Date]],1)</f>
        <v>5</v>
      </c>
      <c r="D1928" t="s">
        <v>1084</v>
      </c>
      <c r="E1928" t="s">
        <v>1990</v>
      </c>
      <c r="F1928" t="s">
        <v>0</v>
      </c>
      <c r="G1928" t="s">
        <v>16</v>
      </c>
      <c r="H1928" t="str">
        <f>_xlfn.XLOOKUP(Flights[[#This Row],[Destination]], Airports!$A$2:$A$78, Airports!$D$2:$D$78)</f>
        <v>Dulles</v>
      </c>
      <c r="I1928" t="str" cm="1">
        <f t="array" ref="I1928">_xlfn.XLOOKUP(Flights[[#This Row],[Destination]],_xlfn._TRO_TRAILING( Airports!A:A),_xlfn._TRO_TRAILING( Airports!E:E), "Not found")</f>
        <v>VA</v>
      </c>
      <c r="J1928" s="1">
        <v>0.54652777777777772</v>
      </c>
      <c r="K1928" s="22">
        <f>HOUR(Flights[[#This Row],[Scheduled Departure]])</f>
        <v>13</v>
      </c>
      <c r="L1928" s="1">
        <v>0.54374999999999996</v>
      </c>
      <c r="M1928">
        <f>(L1928-J1928)*24*60</f>
        <v>-3.9999999999999858</v>
      </c>
      <c r="N1928" s="16">
        <f>Flights[[#This Row],[Length (min)]]/60</f>
        <v>4.9666666666666668</v>
      </c>
      <c r="O1928">
        <v>298</v>
      </c>
      <c r="P1928">
        <v>2288</v>
      </c>
      <c r="Q1928" s="18">
        <f>IFERROR(Flights[[#This Row],[Distance]]/Flights[[#This Row],[Length (hr)]], "")</f>
        <v>460.67114093959731</v>
      </c>
      <c r="R1928" s="1">
        <v>0.88194444444444442</v>
      </c>
      <c r="S1928" s="1" t="str">
        <f>IF(Flights[[#This Row],[Length (hr)]]&lt;2, "No meal", IF(Flights[[#This Row],[Length (hr)]]&lt;3.5, "Light meal", "Full meal"))</f>
        <v>Full meal</v>
      </c>
      <c r="T1928" s="1" t="str">
        <f>IF(AND(Flights[[#This Row],[Airline]]="US Airways", Flights[[#This Row],[Meal]]="Full Meal"), "Yes", "No")</f>
        <v>No</v>
      </c>
      <c r="U1928" s="1">
        <v>0.87569444444444444</v>
      </c>
      <c r="V1928">
        <v>-9</v>
      </c>
      <c r="W1928" s="1" t="str">
        <f>IF(Flights[[#This Row],[Arrival Delay]] = "", "Cancelled", IF(Flights[[#This Row],[Arrival Delay]]&gt;15, "Delayed", "On time"))</f>
        <v>On time</v>
      </c>
      <c r="X1928" t="str">
        <f>IF(Flights[[#This Row],[Status]]&lt;&gt;"Delayed","", IF(Flights[[#This Row],[Arrival Delay]]&gt;120, "Severe", IF(Flights[[#This Row],[Arrival Delay]]&gt;60, "Major", "Moderate")))</f>
        <v/>
      </c>
      <c r="Y1928" t="b">
        <v>0</v>
      </c>
      <c r="AA1928" t="str">
        <f>IF(OR(AND(Flights[[#This Row],[Status]]="Cancelled", Flights[[#This Row],[Cancellation Reason]]="Airline/Carrier"), Flights[[#This Row],[Delay Type]]="Severe"), "Yes", "No")</f>
        <v>No</v>
      </c>
    </row>
    <row r="1929" spans="1:27" x14ac:dyDescent="0.3">
      <c r="A1929" s="3">
        <v>42152</v>
      </c>
      <c r="B1929" s="22">
        <f>WEEKNUM(Flights[[#This Row],[Date]], 1)</f>
        <v>22</v>
      </c>
      <c r="C1929" s="22">
        <f>WEEKDAY(Flights[[#This Row],[Date]],1)</f>
        <v>5</v>
      </c>
      <c r="D1929" t="s">
        <v>75</v>
      </c>
      <c r="E1929" t="s">
        <v>1987</v>
      </c>
      <c r="F1929" t="s">
        <v>0</v>
      </c>
      <c r="G1929" t="s">
        <v>12</v>
      </c>
      <c r="H1929" t="str">
        <f>_xlfn.XLOOKUP(Flights[[#This Row],[Destination]], Airports!$A$2:$A$78, Airports!$D$2:$D$78)</f>
        <v>New York</v>
      </c>
      <c r="I1929" t="str" cm="1">
        <f t="array" ref="I1929">_xlfn.XLOOKUP(Flights[[#This Row],[Destination]],_xlfn._TRO_TRAILING( Airports!A:A),_xlfn._TRO_TRAILING( Airports!E:E), "Not found")</f>
        <v>NY</v>
      </c>
      <c r="J1929" s="1">
        <v>0.55555555555555558</v>
      </c>
      <c r="K1929" s="22">
        <f>HOUR(Flights[[#This Row],[Scheduled Departure]])</f>
        <v>13</v>
      </c>
      <c r="L1929" s="1">
        <v>0.55000000000000004</v>
      </c>
      <c r="M1929">
        <f>(L1929-J1929)*24*60</f>
        <v>-7.9999999999999716</v>
      </c>
      <c r="N1929" s="16">
        <f>Flights[[#This Row],[Length (min)]]/60</f>
        <v>5.7</v>
      </c>
      <c r="O1929">
        <v>342</v>
      </c>
      <c r="P1929">
        <v>2475</v>
      </c>
      <c r="Q1929" s="18">
        <f>IFERROR(Flights[[#This Row],[Distance]]/Flights[[#This Row],[Length (hr)]], "")</f>
        <v>434.21052631578948</v>
      </c>
      <c r="R1929" s="1">
        <v>0.91805555555555551</v>
      </c>
      <c r="S1929" s="1" t="str">
        <f>IF(Flights[[#This Row],[Length (hr)]]&lt;2, "No meal", IF(Flights[[#This Row],[Length (hr)]]&lt;3.5, "Light meal", "Full meal"))</f>
        <v>Full meal</v>
      </c>
      <c r="T1929" s="1" t="str">
        <f>IF(AND(Flights[[#This Row],[Airline]]="US Airways", Flights[[#This Row],[Meal]]="Full Meal"), "Yes", "No")</f>
        <v>No</v>
      </c>
      <c r="U1929" s="1">
        <v>0.91249999999999998</v>
      </c>
      <c r="V1929">
        <v>-8</v>
      </c>
      <c r="W1929" s="1" t="str">
        <f>IF(Flights[[#This Row],[Arrival Delay]] = "", "Cancelled", IF(Flights[[#This Row],[Arrival Delay]]&gt;15, "Delayed", "On time"))</f>
        <v>On time</v>
      </c>
      <c r="X1929" t="str">
        <f>IF(Flights[[#This Row],[Status]]&lt;&gt;"Delayed","", IF(Flights[[#This Row],[Arrival Delay]]&gt;120, "Severe", IF(Flights[[#This Row],[Arrival Delay]]&gt;60, "Major", "Moderate")))</f>
        <v/>
      </c>
      <c r="Y1929" t="b">
        <v>0</v>
      </c>
      <c r="AA1929" t="str">
        <f>IF(OR(AND(Flights[[#This Row],[Status]]="Cancelled", Flights[[#This Row],[Cancellation Reason]]="Airline/Carrier"), Flights[[#This Row],[Delay Type]]="Severe"), "Yes", "No")</f>
        <v>No</v>
      </c>
    </row>
    <row r="1930" spans="1:27" x14ac:dyDescent="0.3">
      <c r="A1930" s="3">
        <v>42152</v>
      </c>
      <c r="B1930" s="22">
        <f>WEEKNUM(Flights[[#This Row],[Date]], 1)</f>
        <v>22</v>
      </c>
      <c r="C1930" s="22">
        <f>WEEKDAY(Flights[[#This Row],[Date]],1)</f>
        <v>5</v>
      </c>
      <c r="D1930" t="s">
        <v>78</v>
      </c>
      <c r="E1930" t="s">
        <v>1987</v>
      </c>
      <c r="F1930" t="s">
        <v>0</v>
      </c>
      <c r="G1930" t="s">
        <v>12</v>
      </c>
      <c r="H1930" t="str">
        <f>_xlfn.XLOOKUP(Flights[[#This Row],[Destination]], Airports!$A$2:$A$78, Airports!$D$2:$D$78)</f>
        <v>New York</v>
      </c>
      <c r="I1930" t="str" cm="1">
        <f t="array" ref="I1930">_xlfn.XLOOKUP(Flights[[#This Row],[Destination]],_xlfn._TRO_TRAILING( Airports!A:A),_xlfn._TRO_TRAILING( Airports!E:E), "Not found")</f>
        <v>NY</v>
      </c>
      <c r="J1930" s="1">
        <v>0.59722222222222221</v>
      </c>
      <c r="K1930" s="22">
        <f>HOUR(Flights[[#This Row],[Scheduled Departure]])</f>
        <v>14</v>
      </c>
      <c r="L1930" s="1">
        <v>0.59444444444444444</v>
      </c>
      <c r="M1930">
        <f>(L1930-J1930)*24*60</f>
        <v>-3.9999999999999858</v>
      </c>
      <c r="N1930" s="16">
        <f>Flights[[#This Row],[Length (min)]]/60</f>
        <v>5.583333333333333</v>
      </c>
      <c r="O1930">
        <v>335</v>
      </c>
      <c r="P1930">
        <v>2475</v>
      </c>
      <c r="Q1930" s="18">
        <f>IFERROR(Flights[[#This Row],[Distance]]/Flights[[#This Row],[Length (hr)]], "")</f>
        <v>443.28358208955228</v>
      </c>
      <c r="R1930" s="1">
        <v>0.95902777777777781</v>
      </c>
      <c r="S1930" s="1" t="str">
        <f>IF(Flights[[#This Row],[Length (hr)]]&lt;2, "No meal", IF(Flights[[#This Row],[Length (hr)]]&lt;3.5, "Light meal", "Full meal"))</f>
        <v>Full meal</v>
      </c>
      <c r="T1930" s="1" t="str">
        <f>IF(AND(Flights[[#This Row],[Airline]]="US Airways", Flights[[#This Row],[Meal]]="Full Meal"), "Yes", "No")</f>
        <v>No</v>
      </c>
      <c r="U1930" s="1">
        <v>0.95208333333333328</v>
      </c>
      <c r="V1930">
        <v>-10</v>
      </c>
      <c r="W1930" s="1" t="str">
        <f>IF(Flights[[#This Row],[Arrival Delay]] = "", "Cancelled", IF(Flights[[#This Row],[Arrival Delay]]&gt;15, "Delayed", "On time"))</f>
        <v>On time</v>
      </c>
      <c r="X1930" t="str">
        <f>IF(Flights[[#This Row],[Status]]&lt;&gt;"Delayed","", IF(Flights[[#This Row],[Arrival Delay]]&gt;120, "Severe", IF(Flights[[#This Row],[Arrival Delay]]&gt;60, "Major", "Moderate")))</f>
        <v/>
      </c>
      <c r="Y1930" t="b">
        <v>0</v>
      </c>
      <c r="AA1930" t="str">
        <f>IF(OR(AND(Flights[[#This Row],[Status]]="Cancelled", Flights[[#This Row],[Cancellation Reason]]="Airline/Carrier"), Flights[[#This Row],[Delay Type]]="Severe"), "Yes", "No")</f>
        <v>No</v>
      </c>
    </row>
    <row r="1931" spans="1:27" x14ac:dyDescent="0.3">
      <c r="A1931" s="3">
        <v>42152</v>
      </c>
      <c r="B1931" s="22">
        <f>WEEKNUM(Flights[[#This Row],[Date]], 1)</f>
        <v>22</v>
      </c>
      <c r="C1931" s="22">
        <f>WEEKDAY(Flights[[#This Row],[Date]],1)</f>
        <v>5</v>
      </c>
      <c r="D1931" t="s">
        <v>781</v>
      </c>
      <c r="E1931" t="s">
        <v>1990</v>
      </c>
      <c r="F1931" t="s">
        <v>0</v>
      </c>
      <c r="G1931" t="s">
        <v>293</v>
      </c>
      <c r="H1931" t="str">
        <f>_xlfn.XLOOKUP(Flights[[#This Row],[Destination]], Airports!$A$2:$A$78, Airports!$D$2:$D$78)</f>
        <v>Houston</v>
      </c>
      <c r="I1931" t="str" cm="1">
        <f t="array" ref="I1931">_xlfn.XLOOKUP(Flights[[#This Row],[Destination]],_xlfn._TRO_TRAILING( Airports!A:A),_xlfn._TRO_TRAILING( Airports!E:E), "Not found")</f>
        <v>TX</v>
      </c>
      <c r="J1931" s="1">
        <v>0.6333333333333333</v>
      </c>
      <c r="K1931" s="22">
        <f>HOUR(Flights[[#This Row],[Scheduled Departure]])</f>
        <v>15</v>
      </c>
      <c r="L1931" s="1">
        <v>0.6381944444444444</v>
      </c>
      <c r="M1931">
        <f>(L1931-J1931)*24*60</f>
        <v>6.9999999999999751</v>
      </c>
      <c r="N1931" s="16">
        <f>Flights[[#This Row],[Length (min)]]/60</f>
        <v>3.2666666666666666</v>
      </c>
      <c r="O1931">
        <v>196</v>
      </c>
      <c r="P1931">
        <v>1379</v>
      </c>
      <c r="Q1931" s="18">
        <f>IFERROR(Flights[[#This Row],[Distance]]/Flights[[#This Row],[Length (hr)]], "")</f>
        <v>422.14285714285717</v>
      </c>
      <c r="R1931" s="1">
        <v>0.85069444444444442</v>
      </c>
      <c r="S1931" s="1" t="str">
        <f>IF(Flights[[#This Row],[Length (hr)]]&lt;2, "No meal", IF(Flights[[#This Row],[Length (hr)]]&lt;3.5, "Light meal", "Full meal"))</f>
        <v>Light meal</v>
      </c>
      <c r="T1931" s="1" t="str">
        <f>IF(AND(Flights[[#This Row],[Airline]]="US Airways", Flights[[#This Row],[Meal]]="Full Meal"), "Yes", "No")</f>
        <v>No</v>
      </c>
      <c r="U1931" s="1">
        <v>0.85763888888888884</v>
      </c>
      <c r="V1931">
        <v>10</v>
      </c>
      <c r="W1931" s="1" t="str">
        <f>IF(Flights[[#This Row],[Arrival Delay]] = "", "Cancelled", IF(Flights[[#This Row],[Arrival Delay]]&gt;15, "Delayed", "On time"))</f>
        <v>On time</v>
      </c>
      <c r="X1931" t="str">
        <f>IF(Flights[[#This Row],[Status]]&lt;&gt;"Delayed","", IF(Flights[[#This Row],[Arrival Delay]]&gt;120, "Severe", IF(Flights[[#This Row],[Arrival Delay]]&gt;60, "Major", "Moderate")))</f>
        <v/>
      </c>
      <c r="Y1931" t="b">
        <v>0</v>
      </c>
      <c r="AA1931" t="str">
        <f>IF(OR(AND(Flights[[#This Row],[Status]]="Cancelled", Flights[[#This Row],[Cancellation Reason]]="Airline/Carrier"), Flights[[#This Row],[Delay Type]]="Severe"), "Yes", "No")</f>
        <v>No</v>
      </c>
    </row>
    <row r="1932" spans="1:27" x14ac:dyDescent="0.3">
      <c r="A1932" s="3">
        <v>42152</v>
      </c>
      <c r="B1932" s="22">
        <f>WEEKNUM(Flights[[#This Row],[Date]], 1)</f>
        <v>22</v>
      </c>
      <c r="C1932" s="22">
        <f>WEEKDAY(Flights[[#This Row],[Date]],1)</f>
        <v>5</v>
      </c>
      <c r="D1932" t="s">
        <v>536</v>
      </c>
      <c r="E1932" t="s">
        <v>1994</v>
      </c>
      <c r="F1932" t="s">
        <v>0</v>
      </c>
      <c r="G1932" t="s">
        <v>318</v>
      </c>
      <c r="H1932" t="str">
        <f>_xlfn.XLOOKUP(Flights[[#This Row],[Destination]], Airports!$A$2:$A$78, Airports!$D$2:$D$78)</f>
        <v>Oakland</v>
      </c>
      <c r="I1932" t="str" cm="1">
        <f t="array" ref="I1932">_xlfn.XLOOKUP(Flights[[#This Row],[Destination]],_xlfn._TRO_TRAILING( Airports!A:A),_xlfn._TRO_TRAILING( Airports!E:E), "Not found")</f>
        <v>CA</v>
      </c>
      <c r="J1932" s="1">
        <v>0.64583333333333337</v>
      </c>
      <c r="K1932" s="22">
        <f>HOUR(Flights[[#This Row],[Scheduled Departure]])</f>
        <v>15</v>
      </c>
      <c r="L1932" s="1">
        <v>0.64166666666666672</v>
      </c>
      <c r="M1932">
        <f>(L1932-J1932)*24*60</f>
        <v>-5.9999999999999787</v>
      </c>
      <c r="N1932" s="16">
        <f>Flights[[#This Row],[Length (min)]]/60</f>
        <v>1.2833333333333334</v>
      </c>
      <c r="O1932">
        <v>77</v>
      </c>
      <c r="P1932">
        <v>337</v>
      </c>
      <c r="Q1932" s="18">
        <f>IFERROR(Flights[[#This Row],[Distance]]/Flights[[#This Row],[Length (hr)]], "")</f>
        <v>262.59740259740255</v>
      </c>
      <c r="R1932" s="1">
        <v>0.70625000000000004</v>
      </c>
      <c r="S1932" s="1" t="str">
        <f>IF(Flights[[#This Row],[Length (hr)]]&lt;2, "No meal", IF(Flights[[#This Row],[Length (hr)]]&lt;3.5, "Light meal", "Full meal"))</f>
        <v>No meal</v>
      </c>
      <c r="T1932" s="1" t="str">
        <f>IF(AND(Flights[[#This Row],[Airline]]="US Airways", Flights[[#This Row],[Meal]]="Full Meal"), "Yes", "No")</f>
        <v>No</v>
      </c>
      <c r="U1932" s="1">
        <v>0.69513888888888886</v>
      </c>
      <c r="V1932">
        <v>-16</v>
      </c>
      <c r="W1932" s="1" t="str">
        <f>IF(Flights[[#This Row],[Arrival Delay]] = "", "Cancelled", IF(Flights[[#This Row],[Arrival Delay]]&gt;15, "Delayed", "On time"))</f>
        <v>On time</v>
      </c>
      <c r="X1932" t="str">
        <f>IF(Flights[[#This Row],[Status]]&lt;&gt;"Delayed","", IF(Flights[[#This Row],[Arrival Delay]]&gt;120, "Severe", IF(Flights[[#This Row],[Arrival Delay]]&gt;60, "Major", "Moderate")))</f>
        <v/>
      </c>
      <c r="Y1932" t="b">
        <v>0</v>
      </c>
      <c r="AA1932" t="str">
        <f>IF(OR(AND(Flights[[#This Row],[Status]]="Cancelled", Flights[[#This Row],[Cancellation Reason]]="Airline/Carrier"), Flights[[#This Row],[Delay Type]]="Severe"), "Yes", "No")</f>
        <v>No</v>
      </c>
    </row>
    <row r="1933" spans="1:27" x14ac:dyDescent="0.3">
      <c r="A1933" s="3">
        <v>42152</v>
      </c>
      <c r="B1933" s="22">
        <f>WEEKNUM(Flights[[#This Row],[Date]], 1)</f>
        <v>22</v>
      </c>
      <c r="C1933" s="22">
        <f>WEEKDAY(Flights[[#This Row],[Date]],1)</f>
        <v>5</v>
      </c>
      <c r="D1933" t="s">
        <v>1320</v>
      </c>
      <c r="E1933" t="s">
        <v>1995</v>
      </c>
      <c r="F1933" t="s">
        <v>0</v>
      </c>
      <c r="G1933" t="s">
        <v>273</v>
      </c>
      <c r="H1933" t="str">
        <f>_xlfn.XLOOKUP(Flights[[#This Row],[Destination]], Airports!$A$2:$A$78, Airports!$D$2:$D$78)</f>
        <v>Denver</v>
      </c>
      <c r="I1933" t="str" cm="1">
        <f t="array" ref="I1933">_xlfn.XLOOKUP(Flights[[#This Row],[Destination]],_xlfn._TRO_TRAILING( Airports!A:A),_xlfn._TRO_TRAILING( Airports!E:E), "Not found")</f>
        <v>CO</v>
      </c>
      <c r="J1933" s="1">
        <v>0.67361111111111116</v>
      </c>
      <c r="K1933" s="22">
        <f>HOUR(Flights[[#This Row],[Scheduled Departure]])</f>
        <v>16</v>
      </c>
      <c r="L1933" s="1">
        <v>0.71111111111111114</v>
      </c>
      <c r="M1933">
        <f>(L1933-J1933)*24*60</f>
        <v>53.999999999999972</v>
      </c>
      <c r="N1933" s="16">
        <f>Flights[[#This Row],[Length (min)]]/60</f>
        <v>2.4666666666666668</v>
      </c>
      <c r="O1933">
        <v>148</v>
      </c>
      <c r="P1933">
        <v>862</v>
      </c>
      <c r="Q1933" s="18">
        <f>IFERROR(Flights[[#This Row],[Distance]]/Flights[[#This Row],[Length (hr)]], "")</f>
        <v>349.45945945945942</v>
      </c>
      <c r="R1933" s="1">
        <v>0.8125</v>
      </c>
      <c r="S1933" s="1" t="str">
        <f>IF(Flights[[#This Row],[Length (hr)]]&lt;2, "No meal", IF(Flights[[#This Row],[Length (hr)]]&lt;3.5, "Light meal", "Full meal"))</f>
        <v>Light meal</v>
      </c>
      <c r="T1933" s="1" t="str">
        <f>IF(AND(Flights[[#This Row],[Airline]]="US Airways", Flights[[#This Row],[Meal]]="Full Meal"), "Yes", "No")</f>
        <v>No</v>
      </c>
      <c r="U1933" s="1">
        <v>0.85555555555555551</v>
      </c>
      <c r="V1933">
        <v>62</v>
      </c>
      <c r="W1933" s="1" t="str">
        <f>IF(Flights[[#This Row],[Arrival Delay]] = "", "Cancelled", IF(Flights[[#This Row],[Arrival Delay]]&gt;15, "Delayed", "On time"))</f>
        <v>Delayed</v>
      </c>
      <c r="X1933" t="str">
        <f>IF(Flights[[#This Row],[Status]]&lt;&gt;"Delayed","", IF(Flights[[#This Row],[Arrival Delay]]&gt;120, "Severe", IF(Flights[[#This Row],[Arrival Delay]]&gt;60, "Major", "Moderate")))</f>
        <v>Major</v>
      </c>
      <c r="Y1933" t="b">
        <v>0</v>
      </c>
      <c r="AA1933" t="str">
        <f>IF(OR(AND(Flights[[#This Row],[Status]]="Cancelled", Flights[[#This Row],[Cancellation Reason]]="Airline/Carrier"), Flights[[#This Row],[Delay Type]]="Severe"), "Yes", "No")</f>
        <v>No</v>
      </c>
    </row>
    <row r="1934" spans="1:27" x14ac:dyDescent="0.3">
      <c r="A1934" s="3">
        <v>42152</v>
      </c>
      <c r="B1934" s="22">
        <f>WEEKNUM(Flights[[#This Row],[Date]], 1)</f>
        <v>22</v>
      </c>
      <c r="C1934" s="22">
        <f>WEEKDAY(Flights[[#This Row],[Date]],1)</f>
        <v>5</v>
      </c>
      <c r="D1934" t="s">
        <v>576</v>
      </c>
      <c r="E1934" t="s">
        <v>1989</v>
      </c>
      <c r="F1934" t="s">
        <v>0</v>
      </c>
      <c r="G1934" t="s">
        <v>349</v>
      </c>
      <c r="H1934" t="str">
        <f>_xlfn.XLOOKUP(Flights[[#This Row],[Destination]], Airports!$A$2:$A$78, Airports!$D$2:$D$78)</f>
        <v>Salt Lake City</v>
      </c>
      <c r="I1934" t="str" cm="1">
        <f t="array" ref="I1934">_xlfn.XLOOKUP(Flights[[#This Row],[Destination]],_xlfn._TRO_TRAILING( Airports!A:A),_xlfn._TRO_TRAILING( Airports!E:E), "Not found")</f>
        <v>UT</v>
      </c>
      <c r="J1934" s="1">
        <v>0.68402777777777779</v>
      </c>
      <c r="K1934" s="22">
        <f>HOUR(Flights[[#This Row],[Scheduled Departure]])</f>
        <v>16</v>
      </c>
      <c r="L1934" s="1">
        <v>0.6791666666666667</v>
      </c>
      <c r="M1934">
        <f>(L1934-J1934)*24*60</f>
        <v>-6.9999999999999751</v>
      </c>
      <c r="N1934" s="16">
        <f>Flights[[#This Row],[Length (min)]]/60</f>
        <v>1.6166666666666667</v>
      </c>
      <c r="O1934">
        <v>97</v>
      </c>
      <c r="P1934">
        <v>590</v>
      </c>
      <c r="Q1934" s="18">
        <f>IFERROR(Flights[[#This Row],[Distance]]/Flights[[#This Row],[Length (hr)]], "")</f>
        <v>364.94845360824741</v>
      </c>
      <c r="R1934" s="1">
        <v>0.8</v>
      </c>
      <c r="S1934" s="1" t="str">
        <f>IF(Flights[[#This Row],[Length (hr)]]&lt;2, "No meal", IF(Flights[[#This Row],[Length (hr)]]&lt;3.5, "Light meal", "Full meal"))</f>
        <v>No meal</v>
      </c>
      <c r="T1934" s="1" t="str">
        <f>IF(AND(Flights[[#This Row],[Airline]]="US Airways", Flights[[#This Row],[Meal]]="Full Meal"), "Yes", "No")</f>
        <v>No</v>
      </c>
      <c r="U1934" s="1">
        <v>0.78819444444444442</v>
      </c>
      <c r="V1934">
        <v>-17</v>
      </c>
      <c r="W1934" s="1" t="str">
        <f>IF(Flights[[#This Row],[Arrival Delay]] = "", "Cancelled", IF(Flights[[#This Row],[Arrival Delay]]&gt;15, "Delayed", "On time"))</f>
        <v>On time</v>
      </c>
      <c r="X1934" t="str">
        <f>IF(Flights[[#This Row],[Status]]&lt;&gt;"Delayed","", IF(Flights[[#This Row],[Arrival Delay]]&gt;120, "Severe", IF(Flights[[#This Row],[Arrival Delay]]&gt;60, "Major", "Moderate")))</f>
        <v/>
      </c>
      <c r="Y1934" t="b">
        <v>0</v>
      </c>
      <c r="AA1934" t="str">
        <f>IF(OR(AND(Flights[[#This Row],[Status]]="Cancelled", Flights[[#This Row],[Cancellation Reason]]="Airline/Carrier"), Flights[[#This Row],[Delay Type]]="Severe"), "Yes", "No")</f>
        <v>No</v>
      </c>
    </row>
    <row r="1935" spans="1:27" x14ac:dyDescent="0.3">
      <c r="A1935" s="3">
        <v>42152</v>
      </c>
      <c r="B1935" s="22">
        <f>WEEKNUM(Flights[[#This Row],[Date]], 1)</f>
        <v>22</v>
      </c>
      <c r="C1935" s="22">
        <f>WEEKDAY(Flights[[#This Row],[Date]],1)</f>
        <v>5</v>
      </c>
      <c r="D1935" t="s">
        <v>1214</v>
      </c>
      <c r="E1935" t="s">
        <v>1990</v>
      </c>
      <c r="F1935" t="s">
        <v>0</v>
      </c>
      <c r="G1935" t="s">
        <v>4</v>
      </c>
      <c r="H1935" t="str">
        <f>_xlfn.XLOOKUP(Flights[[#This Row],[Destination]], Airports!$A$2:$A$78, Airports!$D$2:$D$78)</f>
        <v>Chicago</v>
      </c>
      <c r="I1935" t="str" cm="1">
        <f t="array" ref="I1935">_xlfn.XLOOKUP(Flights[[#This Row],[Destination]],_xlfn._TRO_TRAILING( Airports!A:A),_xlfn._TRO_TRAILING( Airports!E:E), "Not found")</f>
        <v>IL</v>
      </c>
      <c r="J1935" s="1">
        <v>0.79236111111111107</v>
      </c>
      <c r="K1935" s="22">
        <f>HOUR(Flights[[#This Row],[Scheduled Departure]])</f>
        <v>19</v>
      </c>
      <c r="L1935" s="1">
        <v>0.78680555555555554</v>
      </c>
      <c r="M1935">
        <f>(L1935-J1935)*24*60</f>
        <v>-7.9999999999999716</v>
      </c>
      <c r="N1935" s="16">
        <f>Flights[[#This Row],[Length (min)]]/60</f>
        <v>3.8333333333333335</v>
      </c>
      <c r="O1935">
        <v>230</v>
      </c>
      <c r="P1935">
        <v>1744</v>
      </c>
      <c r="Q1935" s="18">
        <f>IFERROR(Flights[[#This Row],[Distance]]/Flights[[#This Row],[Length (hr)]], "")</f>
        <v>454.95652173913044</v>
      </c>
      <c r="R1935" s="1">
        <v>4.027777777777778E-2</v>
      </c>
      <c r="S1935" s="1" t="str">
        <f>IF(Flights[[#This Row],[Length (hr)]]&lt;2, "No meal", IF(Flights[[#This Row],[Length (hr)]]&lt;3.5, "Light meal", "Full meal"))</f>
        <v>Full meal</v>
      </c>
      <c r="T1935" s="1" t="str">
        <f>IF(AND(Flights[[#This Row],[Airline]]="US Airways", Flights[[#This Row],[Meal]]="Full Meal"), "Yes", "No")</f>
        <v>No</v>
      </c>
      <c r="U1935" s="1">
        <v>2.9861111111111113E-2</v>
      </c>
      <c r="V1935">
        <v>-15</v>
      </c>
      <c r="W1935" s="1" t="str">
        <f>IF(Flights[[#This Row],[Arrival Delay]] = "", "Cancelled", IF(Flights[[#This Row],[Arrival Delay]]&gt;15, "Delayed", "On time"))</f>
        <v>On time</v>
      </c>
      <c r="X1935" t="str">
        <f>IF(Flights[[#This Row],[Status]]&lt;&gt;"Delayed","", IF(Flights[[#This Row],[Arrival Delay]]&gt;120, "Severe", IF(Flights[[#This Row],[Arrival Delay]]&gt;60, "Major", "Moderate")))</f>
        <v/>
      </c>
      <c r="Y1935" t="b">
        <v>0</v>
      </c>
      <c r="AA1935" t="str">
        <f>IF(OR(AND(Flights[[#This Row],[Status]]="Cancelled", Flights[[#This Row],[Cancellation Reason]]="Airline/Carrier"), Flights[[#This Row],[Delay Type]]="Severe"), "Yes", "No")</f>
        <v>No</v>
      </c>
    </row>
    <row r="1936" spans="1:27" x14ac:dyDescent="0.3">
      <c r="A1936" s="3">
        <v>42152</v>
      </c>
      <c r="B1936" s="22">
        <f>WEEKNUM(Flights[[#This Row],[Date]], 1)</f>
        <v>22</v>
      </c>
      <c r="C1936" s="22">
        <f>WEEKDAY(Flights[[#This Row],[Date]],1)</f>
        <v>5</v>
      </c>
      <c r="D1936" t="s">
        <v>1333</v>
      </c>
      <c r="E1936" t="s">
        <v>1995</v>
      </c>
      <c r="F1936" t="s">
        <v>0</v>
      </c>
      <c r="G1936" t="s">
        <v>29</v>
      </c>
      <c r="H1936" t="str">
        <f>_xlfn.XLOOKUP(Flights[[#This Row],[Destination]], Airports!$A$2:$A$78, Airports!$D$2:$D$78)</f>
        <v>Phoenix</v>
      </c>
      <c r="I1936" t="str" cm="1">
        <f t="array" ref="I1936">_xlfn.XLOOKUP(Flights[[#This Row],[Destination]],_xlfn._TRO_TRAILING( Airports!A:A),_xlfn._TRO_TRAILING( Airports!E:E), "Not found")</f>
        <v>AZ</v>
      </c>
      <c r="J1936" s="1">
        <v>0.79513888888888884</v>
      </c>
      <c r="K1936" s="22">
        <f>HOUR(Flights[[#This Row],[Scheduled Departure]])</f>
        <v>19</v>
      </c>
      <c r="L1936" s="1">
        <v>0.8208333333333333</v>
      </c>
      <c r="M1936">
        <f>(L1936-J1936)*24*60</f>
        <v>37.000000000000028</v>
      </c>
      <c r="N1936" s="16">
        <f>Flights[[#This Row],[Length (min)]]/60</f>
        <v>1.3333333333333333</v>
      </c>
      <c r="O1936">
        <v>80</v>
      </c>
      <c r="P1936">
        <v>370</v>
      </c>
      <c r="Q1936" s="18">
        <f>IFERROR(Flights[[#This Row],[Distance]]/Flights[[#This Row],[Length (hr)]], "")</f>
        <v>277.5</v>
      </c>
      <c r="R1936" s="1">
        <v>0.84722222222222221</v>
      </c>
      <c r="S1936" s="1" t="str">
        <f>IF(Flights[[#This Row],[Length (hr)]]&lt;2, "No meal", IF(Flights[[#This Row],[Length (hr)]]&lt;3.5, "Light meal", "Full meal"))</f>
        <v>No meal</v>
      </c>
      <c r="T1936" s="1" t="str">
        <f>IF(AND(Flights[[#This Row],[Airline]]="US Airways", Flights[[#This Row],[Meal]]="Full Meal"), "Yes", "No")</f>
        <v>No</v>
      </c>
      <c r="U1936" s="1">
        <v>0.87638888888888888</v>
      </c>
      <c r="V1936">
        <v>42</v>
      </c>
      <c r="W1936" s="1" t="str">
        <f>IF(Flights[[#This Row],[Arrival Delay]] = "", "Cancelled", IF(Flights[[#This Row],[Arrival Delay]]&gt;15, "Delayed", "On time"))</f>
        <v>Delayed</v>
      </c>
      <c r="X1936" t="str">
        <f>IF(Flights[[#This Row],[Status]]&lt;&gt;"Delayed","", IF(Flights[[#This Row],[Arrival Delay]]&gt;120, "Severe", IF(Flights[[#This Row],[Arrival Delay]]&gt;60, "Major", "Moderate")))</f>
        <v>Moderate</v>
      </c>
      <c r="Y1936" t="b">
        <v>0</v>
      </c>
      <c r="AA1936" t="str">
        <f>IF(OR(AND(Flights[[#This Row],[Status]]="Cancelled", Flights[[#This Row],[Cancellation Reason]]="Airline/Carrier"), Flights[[#This Row],[Delay Type]]="Severe"), "Yes", "No")</f>
        <v>No</v>
      </c>
    </row>
    <row r="1937" spans="1:27" x14ac:dyDescent="0.3">
      <c r="A1937" s="3">
        <v>42152</v>
      </c>
      <c r="B1937" s="22">
        <f>WEEKNUM(Flights[[#This Row],[Date]], 1)</f>
        <v>22</v>
      </c>
      <c r="C1937" s="22">
        <f>WEEKDAY(Flights[[#This Row],[Date]],1)</f>
        <v>5</v>
      </c>
      <c r="D1937" t="s">
        <v>618</v>
      </c>
      <c r="E1937" t="s">
        <v>1991</v>
      </c>
      <c r="F1937" t="s">
        <v>0</v>
      </c>
      <c r="G1937" t="s">
        <v>344</v>
      </c>
      <c r="H1937" t="str">
        <f>_xlfn.XLOOKUP(Flights[[#This Row],[Destination]], Airports!$A$2:$A$78, Airports!$D$2:$D$78)</f>
        <v>Seattle</v>
      </c>
      <c r="I1937" t="str" cm="1">
        <f t="array" ref="I1937">_xlfn.XLOOKUP(Flights[[#This Row],[Destination]],_xlfn._TRO_TRAILING( Airports!A:A),_xlfn._TRO_TRAILING( Airports!E:E), "Not found")</f>
        <v>WA</v>
      </c>
      <c r="J1937" s="1">
        <v>0.81597222222222221</v>
      </c>
      <c r="K1937" s="22">
        <f>HOUR(Flights[[#This Row],[Scheduled Departure]])</f>
        <v>19</v>
      </c>
      <c r="L1937" s="1">
        <v>0.80833333333333335</v>
      </c>
      <c r="M1937">
        <f>(L1937-J1937)*24*60</f>
        <v>-10.999999999999961</v>
      </c>
      <c r="N1937" s="16">
        <f>Flights[[#This Row],[Length (min)]]/60</f>
        <v>2.85</v>
      </c>
      <c r="O1937">
        <v>171</v>
      </c>
      <c r="P1937">
        <v>954</v>
      </c>
      <c r="Q1937" s="18">
        <f>IFERROR(Flights[[#This Row],[Distance]]/Flights[[#This Row],[Length (hr)]], "")</f>
        <v>334.73684210526312</v>
      </c>
      <c r="R1937" s="1">
        <v>0.92291666666666672</v>
      </c>
      <c r="S1937" s="1" t="str">
        <f>IF(Flights[[#This Row],[Length (hr)]]&lt;2, "No meal", IF(Flights[[#This Row],[Length (hr)]]&lt;3.5, "Light meal", "Full meal"))</f>
        <v>Light meal</v>
      </c>
      <c r="T1937" s="1" t="str">
        <f>IF(AND(Flights[[#This Row],[Airline]]="US Airways", Flights[[#This Row],[Meal]]="Full Meal"), "Yes", "No")</f>
        <v>No</v>
      </c>
      <c r="U1937" s="1">
        <v>0.92708333333333337</v>
      </c>
      <c r="V1937">
        <v>6</v>
      </c>
      <c r="W1937" s="1" t="str">
        <f>IF(Flights[[#This Row],[Arrival Delay]] = "", "Cancelled", IF(Flights[[#This Row],[Arrival Delay]]&gt;15, "Delayed", "On time"))</f>
        <v>On time</v>
      </c>
      <c r="X1937" t="str">
        <f>IF(Flights[[#This Row],[Status]]&lt;&gt;"Delayed","", IF(Flights[[#This Row],[Arrival Delay]]&gt;120, "Severe", IF(Flights[[#This Row],[Arrival Delay]]&gt;60, "Major", "Moderate")))</f>
        <v/>
      </c>
      <c r="Y1937" t="b">
        <v>0</v>
      </c>
      <c r="AA1937" t="str">
        <f>IF(OR(AND(Flights[[#This Row],[Status]]="Cancelled", Flights[[#This Row],[Cancellation Reason]]="Airline/Carrier"), Flights[[#This Row],[Delay Type]]="Severe"), "Yes", "No")</f>
        <v>No</v>
      </c>
    </row>
    <row r="1938" spans="1:27" x14ac:dyDescent="0.3">
      <c r="A1938" s="3">
        <v>42152</v>
      </c>
      <c r="B1938" s="22">
        <f>WEEKNUM(Flights[[#This Row],[Date]], 1)</f>
        <v>22</v>
      </c>
      <c r="C1938" s="22">
        <f>WEEKDAY(Flights[[#This Row],[Date]],1)</f>
        <v>5</v>
      </c>
      <c r="D1938" t="s">
        <v>824</v>
      </c>
      <c r="E1938" t="s">
        <v>1994</v>
      </c>
      <c r="F1938" t="s">
        <v>0</v>
      </c>
      <c r="G1938" t="s">
        <v>29</v>
      </c>
      <c r="H1938" t="str">
        <f>_xlfn.XLOOKUP(Flights[[#This Row],[Destination]], Airports!$A$2:$A$78, Airports!$D$2:$D$78)</f>
        <v>Phoenix</v>
      </c>
      <c r="I1938" t="str" cm="1">
        <f t="array" ref="I1938">_xlfn.XLOOKUP(Flights[[#This Row],[Destination]],_xlfn._TRO_TRAILING( Airports!A:A),_xlfn._TRO_TRAILING( Airports!E:E), "Not found")</f>
        <v>AZ</v>
      </c>
      <c r="J1938" s="1">
        <v>0.89236111111111116</v>
      </c>
      <c r="K1938" s="22">
        <f>HOUR(Flights[[#This Row],[Scheduled Departure]])</f>
        <v>21</v>
      </c>
      <c r="L1938" s="1">
        <v>0.89027777777777772</v>
      </c>
      <c r="M1938">
        <f>(L1938-J1938)*24*60</f>
        <v>-3.0000000000001492</v>
      </c>
      <c r="N1938" s="16">
        <f>Flights[[#This Row],[Length (min)]]/60</f>
        <v>1.3333333333333333</v>
      </c>
      <c r="O1938">
        <v>80</v>
      </c>
      <c r="P1938">
        <v>370</v>
      </c>
      <c r="Q1938" s="18">
        <f>IFERROR(Flights[[#This Row],[Distance]]/Flights[[#This Row],[Length (hr)]], "")</f>
        <v>277.5</v>
      </c>
      <c r="R1938" s="1">
        <v>0.95208333333333328</v>
      </c>
      <c r="S1938" s="1" t="str">
        <f>IF(Flights[[#This Row],[Length (hr)]]&lt;2, "No meal", IF(Flights[[#This Row],[Length (hr)]]&lt;3.5, "Light meal", "Full meal"))</f>
        <v>No meal</v>
      </c>
      <c r="T1938" s="1" t="str">
        <f>IF(AND(Flights[[#This Row],[Airline]]="US Airways", Flights[[#This Row],[Meal]]="Full Meal"), "Yes", "No")</f>
        <v>No</v>
      </c>
      <c r="U1938" s="1">
        <v>0.9458333333333333</v>
      </c>
      <c r="V1938">
        <v>-9</v>
      </c>
      <c r="W1938" s="1" t="str">
        <f>IF(Flights[[#This Row],[Arrival Delay]] = "", "Cancelled", IF(Flights[[#This Row],[Arrival Delay]]&gt;15, "Delayed", "On time"))</f>
        <v>On time</v>
      </c>
      <c r="X1938" t="str">
        <f>IF(Flights[[#This Row],[Status]]&lt;&gt;"Delayed","", IF(Flights[[#This Row],[Arrival Delay]]&gt;120, "Severe", IF(Flights[[#This Row],[Arrival Delay]]&gt;60, "Major", "Moderate")))</f>
        <v/>
      </c>
      <c r="Y1938" t="b">
        <v>0</v>
      </c>
      <c r="AA1938" t="str">
        <f>IF(OR(AND(Flights[[#This Row],[Status]]="Cancelled", Flights[[#This Row],[Cancellation Reason]]="Airline/Carrier"), Flights[[#This Row],[Delay Type]]="Severe"), "Yes", "No")</f>
        <v>No</v>
      </c>
    </row>
    <row r="1939" spans="1:27" x14ac:dyDescent="0.3">
      <c r="A1939" s="3">
        <v>42152</v>
      </c>
      <c r="B1939" s="22">
        <f>WEEKNUM(Flights[[#This Row],[Date]], 1)</f>
        <v>22</v>
      </c>
      <c r="C1939" s="22">
        <f>WEEKDAY(Flights[[#This Row],[Date]],1)</f>
        <v>5</v>
      </c>
      <c r="D1939" t="s">
        <v>669</v>
      </c>
      <c r="E1939" t="s">
        <v>1992</v>
      </c>
      <c r="F1939" t="s">
        <v>0</v>
      </c>
      <c r="G1939" t="s">
        <v>285</v>
      </c>
      <c r="H1939" t="str">
        <f>_xlfn.XLOOKUP(Flights[[#This Row],[Destination]], Airports!$A$2:$A$78, Airports!$D$2:$D$78)</f>
        <v>Fort Lauderdale</v>
      </c>
      <c r="I1939" t="str" cm="1">
        <f t="array" ref="I1939">_xlfn.XLOOKUP(Flights[[#This Row],[Destination]],_xlfn._TRO_TRAILING( Airports!A:A),_xlfn._TRO_TRAILING( Airports!E:E), "Not found")</f>
        <v>FL</v>
      </c>
      <c r="J1939" s="1">
        <v>0.9194444444444444</v>
      </c>
      <c r="K1939" s="22">
        <f>HOUR(Flights[[#This Row],[Scheduled Departure]])</f>
        <v>22</v>
      </c>
      <c r="L1939" s="1">
        <v>0.93680555555555556</v>
      </c>
      <c r="M1939">
        <f>(L1939-J1939)*24*60</f>
        <v>25.000000000000071</v>
      </c>
      <c r="N1939" s="16">
        <f>Flights[[#This Row],[Length (min)]]/60</f>
        <v>5.1333333333333337</v>
      </c>
      <c r="O1939">
        <v>308</v>
      </c>
      <c r="P1939">
        <v>2343</v>
      </c>
      <c r="Q1939" s="18">
        <f>IFERROR(Flights[[#This Row],[Distance]]/Flights[[#This Row],[Length (hr)]], "")</f>
        <v>456.42857142857139</v>
      </c>
      <c r="R1939" s="1">
        <v>0.25</v>
      </c>
      <c r="S1939" s="1" t="str">
        <f>IF(Flights[[#This Row],[Length (hr)]]&lt;2, "No meal", IF(Flights[[#This Row],[Length (hr)]]&lt;3.5, "Light meal", "Full meal"))</f>
        <v>Full meal</v>
      </c>
      <c r="T1939" s="1" t="str">
        <f>IF(AND(Flights[[#This Row],[Airline]]="US Airways", Flights[[#This Row],[Meal]]="Full Meal"), "Yes", "No")</f>
        <v>No</v>
      </c>
      <c r="U1939" s="1">
        <v>0.27569444444444446</v>
      </c>
      <c r="V1939">
        <v>37</v>
      </c>
      <c r="W1939" s="1" t="str">
        <f>IF(Flights[[#This Row],[Arrival Delay]] = "", "Cancelled", IF(Flights[[#This Row],[Arrival Delay]]&gt;15, "Delayed", "On time"))</f>
        <v>Delayed</v>
      </c>
      <c r="X1939" t="str">
        <f>IF(Flights[[#This Row],[Status]]&lt;&gt;"Delayed","", IF(Flights[[#This Row],[Arrival Delay]]&gt;120, "Severe", IF(Flights[[#This Row],[Arrival Delay]]&gt;60, "Major", "Moderate")))</f>
        <v>Moderate</v>
      </c>
      <c r="Y1939" t="b">
        <v>0</v>
      </c>
      <c r="AA1939" t="str">
        <f>IF(OR(AND(Flights[[#This Row],[Status]]="Cancelled", Flights[[#This Row],[Cancellation Reason]]="Airline/Carrier"), Flights[[#This Row],[Delay Type]]="Severe"), "Yes", "No")</f>
        <v>No</v>
      </c>
    </row>
    <row r="1940" spans="1:27" x14ac:dyDescent="0.3">
      <c r="A1940" s="3">
        <v>42152</v>
      </c>
      <c r="B1940" s="22">
        <f>WEEKNUM(Flights[[#This Row],[Date]], 1)</f>
        <v>22</v>
      </c>
      <c r="C1940" s="22">
        <f>WEEKDAY(Flights[[#This Row],[Date]],1)</f>
        <v>5</v>
      </c>
      <c r="D1940" t="s">
        <v>123</v>
      </c>
      <c r="E1940" t="s">
        <v>1987</v>
      </c>
      <c r="F1940" t="s">
        <v>0</v>
      </c>
      <c r="G1940" t="s">
        <v>16</v>
      </c>
      <c r="H1940" t="str">
        <f>_xlfn.XLOOKUP(Flights[[#This Row],[Destination]], Airports!$A$2:$A$78, Airports!$D$2:$D$78)</f>
        <v>Dulles</v>
      </c>
      <c r="I1940" t="str" cm="1">
        <f t="array" ref="I1940">_xlfn.XLOOKUP(Flights[[#This Row],[Destination]],_xlfn._TRO_TRAILING( Airports!A:A),_xlfn._TRO_TRAILING( Airports!E:E), "Not found")</f>
        <v>VA</v>
      </c>
      <c r="J1940" s="1">
        <v>0.92361111111111116</v>
      </c>
      <c r="K1940" s="22">
        <f>HOUR(Flights[[#This Row],[Scheduled Departure]])</f>
        <v>22</v>
      </c>
      <c r="L1940" s="1">
        <v>0.92013888888888884</v>
      </c>
      <c r="M1940">
        <f>(L1940-J1940)*24*60</f>
        <v>-5.0000000000001421</v>
      </c>
      <c r="N1940" s="16">
        <f>Flights[[#This Row],[Length (min)]]/60</f>
        <v>4.7666666666666666</v>
      </c>
      <c r="O1940">
        <v>286</v>
      </c>
      <c r="P1940">
        <v>2288</v>
      </c>
      <c r="Q1940" s="18">
        <f>IFERROR(Flights[[#This Row],[Distance]]/Flights[[#This Row],[Length (hr)]], "")</f>
        <v>480</v>
      </c>
      <c r="R1940" s="1">
        <v>0.25277777777777777</v>
      </c>
      <c r="S1940" s="1" t="str">
        <f>IF(Flights[[#This Row],[Length (hr)]]&lt;2, "No meal", IF(Flights[[#This Row],[Length (hr)]]&lt;3.5, "Light meal", "Full meal"))</f>
        <v>Full meal</v>
      </c>
      <c r="T1940" s="1" t="str">
        <f>IF(AND(Flights[[#This Row],[Airline]]="US Airways", Flights[[#This Row],[Meal]]="Full Meal"), "Yes", "No")</f>
        <v>No</v>
      </c>
      <c r="U1940" s="1">
        <v>0.24374999999999999</v>
      </c>
      <c r="V1940">
        <v>-13</v>
      </c>
      <c r="W1940" s="1" t="str">
        <f>IF(Flights[[#This Row],[Arrival Delay]] = "", "Cancelled", IF(Flights[[#This Row],[Arrival Delay]]&gt;15, "Delayed", "On time"))</f>
        <v>On time</v>
      </c>
      <c r="X1940" t="str">
        <f>IF(Flights[[#This Row],[Status]]&lt;&gt;"Delayed","", IF(Flights[[#This Row],[Arrival Delay]]&gt;120, "Severe", IF(Flights[[#This Row],[Arrival Delay]]&gt;60, "Major", "Moderate")))</f>
        <v/>
      </c>
      <c r="Y1940" t="b">
        <v>0</v>
      </c>
      <c r="AA1940" t="str">
        <f>IF(OR(AND(Flights[[#This Row],[Status]]="Cancelled", Flights[[#This Row],[Cancellation Reason]]="Airline/Carrier"), Flights[[#This Row],[Delay Type]]="Severe"), "Yes", "No")</f>
        <v>No</v>
      </c>
    </row>
    <row r="1941" spans="1:27" x14ac:dyDescent="0.3">
      <c r="A1941" s="3">
        <v>42153</v>
      </c>
      <c r="B1941" s="22">
        <f>WEEKNUM(Flights[[#This Row],[Date]], 1)</f>
        <v>22</v>
      </c>
      <c r="C1941" s="22">
        <f>WEEKDAY(Flights[[#This Row],[Date]],1)</f>
        <v>6</v>
      </c>
      <c r="D1941" t="s">
        <v>45</v>
      </c>
      <c r="E1941" t="s">
        <v>1987</v>
      </c>
      <c r="F1941" t="s">
        <v>0</v>
      </c>
      <c r="G1941" t="s">
        <v>13</v>
      </c>
      <c r="H1941" t="str">
        <f>_xlfn.XLOOKUP(Flights[[#This Row],[Destination]], Airports!$A$2:$A$78, Airports!$D$2:$D$78)</f>
        <v>Orlando</v>
      </c>
      <c r="I1941" t="str" cm="1">
        <f t="array" ref="I1941">_xlfn.XLOOKUP(Flights[[#This Row],[Destination]],_xlfn._TRO_TRAILING( Airports!A:A),_xlfn._TRO_TRAILING( Airports!E:E), "Not found")</f>
        <v>FL</v>
      </c>
      <c r="J1941" s="1">
        <v>0.33333333333333331</v>
      </c>
      <c r="K1941" s="22">
        <f>HOUR(Flights[[#This Row],[Scheduled Departure]])</f>
        <v>8</v>
      </c>
      <c r="L1941" s="1">
        <v>0.33194444444444443</v>
      </c>
      <c r="M1941">
        <f>(L1941-J1941)*24*60</f>
        <v>-1.9999999999999929</v>
      </c>
      <c r="N1941" s="16">
        <f>Flights[[#This Row],[Length (min)]]/60</f>
        <v>5.0333333333333332</v>
      </c>
      <c r="O1941">
        <v>302</v>
      </c>
      <c r="P1941">
        <v>2218</v>
      </c>
      <c r="Q1941" s="18">
        <f>IFERROR(Flights[[#This Row],[Distance]]/Flights[[#This Row],[Length (hr)]], "")</f>
        <v>440.66225165562918</v>
      </c>
      <c r="R1941" s="1">
        <v>0.66041666666666665</v>
      </c>
      <c r="S1941" s="1" t="str">
        <f>IF(Flights[[#This Row],[Length (hr)]]&lt;2, "No meal", IF(Flights[[#This Row],[Length (hr)]]&lt;3.5, "Light meal", "Full meal"))</f>
        <v>Full meal</v>
      </c>
      <c r="T1941" s="1" t="str">
        <f>IF(AND(Flights[[#This Row],[Airline]]="US Airways", Flights[[#This Row],[Meal]]="Full Meal"), "Yes", "No")</f>
        <v>No</v>
      </c>
      <c r="U1941" s="1">
        <v>0.66666666666666663</v>
      </c>
      <c r="V1941">
        <v>9</v>
      </c>
      <c r="W1941" s="1" t="str">
        <f>IF(Flights[[#This Row],[Arrival Delay]] = "", "Cancelled", IF(Flights[[#This Row],[Arrival Delay]]&gt;15, "Delayed", "On time"))</f>
        <v>On time</v>
      </c>
      <c r="X1941" t="str">
        <f>IF(Flights[[#This Row],[Status]]&lt;&gt;"Delayed","", IF(Flights[[#This Row],[Arrival Delay]]&gt;120, "Severe", IF(Flights[[#This Row],[Arrival Delay]]&gt;60, "Major", "Moderate")))</f>
        <v/>
      </c>
      <c r="Y1941" t="b">
        <v>0</v>
      </c>
      <c r="AA1941" t="str">
        <f>IF(OR(AND(Flights[[#This Row],[Status]]="Cancelled", Flights[[#This Row],[Cancellation Reason]]="Airline/Carrier"), Flights[[#This Row],[Delay Type]]="Severe"), "Yes", "No")</f>
        <v>No</v>
      </c>
    </row>
    <row r="1942" spans="1:27" x14ac:dyDescent="0.3">
      <c r="A1942" s="3">
        <v>42153</v>
      </c>
      <c r="B1942" s="22">
        <f>WEEKNUM(Flights[[#This Row],[Date]], 1)</f>
        <v>22</v>
      </c>
      <c r="C1942" s="22">
        <f>WEEKDAY(Flights[[#This Row],[Date]],1)</f>
        <v>6</v>
      </c>
      <c r="D1942" t="s">
        <v>169</v>
      </c>
      <c r="E1942" t="s">
        <v>1987</v>
      </c>
      <c r="F1942" t="s">
        <v>0</v>
      </c>
      <c r="G1942" t="s">
        <v>9</v>
      </c>
      <c r="H1942" t="str">
        <f>_xlfn.XLOOKUP(Flights[[#This Row],[Destination]], Airports!$A$2:$A$78, Airports!$D$2:$D$78)</f>
        <v>San Francisco</v>
      </c>
      <c r="I1942" t="str" cm="1">
        <f t="array" ref="I1942">_xlfn.XLOOKUP(Flights[[#This Row],[Destination]],_xlfn._TRO_TRAILING( Airports!A:A),_xlfn._TRO_TRAILING( Airports!E:E), "Not found")</f>
        <v>CA</v>
      </c>
      <c r="J1942" s="1">
        <v>0.42708333333333331</v>
      </c>
      <c r="K1942" s="22">
        <f>HOUR(Flights[[#This Row],[Scheduled Departure]])</f>
        <v>10</v>
      </c>
      <c r="L1942" s="1">
        <v>0.54097222222222219</v>
      </c>
      <c r="M1942">
        <f>(L1942-J1942)*24*60</f>
        <v>163.99999999999997</v>
      </c>
      <c r="N1942" s="16">
        <f>Flights[[#This Row],[Length (min)]]/60</f>
        <v>1.3</v>
      </c>
      <c r="O1942">
        <v>78</v>
      </c>
      <c r="P1942">
        <v>337</v>
      </c>
      <c r="Q1942" s="18">
        <f>IFERROR(Flights[[#This Row],[Distance]]/Flights[[#This Row],[Length (hr)]], "")</f>
        <v>259.23076923076923</v>
      </c>
      <c r="R1942" s="1">
        <v>0.48819444444444443</v>
      </c>
      <c r="S1942" s="1" t="str">
        <f>IF(Flights[[#This Row],[Length (hr)]]&lt;2, "No meal", IF(Flights[[#This Row],[Length (hr)]]&lt;3.5, "Light meal", "Full meal"))</f>
        <v>No meal</v>
      </c>
      <c r="T1942" s="1" t="str">
        <f>IF(AND(Flights[[#This Row],[Airline]]="US Airways", Flights[[#This Row],[Meal]]="Full Meal"), "Yes", "No")</f>
        <v>No</v>
      </c>
      <c r="U1942" s="1">
        <v>0.59513888888888888</v>
      </c>
      <c r="V1942">
        <v>154</v>
      </c>
      <c r="W1942" s="1" t="str">
        <f>IF(Flights[[#This Row],[Arrival Delay]] = "", "Cancelled", IF(Flights[[#This Row],[Arrival Delay]]&gt;15, "Delayed", "On time"))</f>
        <v>Delayed</v>
      </c>
      <c r="X1942" t="str">
        <f>IF(Flights[[#This Row],[Status]]&lt;&gt;"Delayed","", IF(Flights[[#This Row],[Arrival Delay]]&gt;120, "Severe", IF(Flights[[#This Row],[Arrival Delay]]&gt;60, "Major", "Moderate")))</f>
        <v>Severe</v>
      </c>
      <c r="Y1942" t="b">
        <v>0</v>
      </c>
      <c r="AA1942" t="str">
        <f>IF(OR(AND(Flights[[#This Row],[Status]]="Cancelled", Flights[[#This Row],[Cancellation Reason]]="Airline/Carrier"), Flights[[#This Row],[Delay Type]]="Severe"), "Yes", "No")</f>
        <v>Yes</v>
      </c>
    </row>
    <row r="1943" spans="1:27" x14ac:dyDescent="0.3">
      <c r="A1943" s="3">
        <v>42153</v>
      </c>
      <c r="B1943" s="22">
        <f>WEEKNUM(Flights[[#This Row],[Date]], 1)</f>
        <v>22</v>
      </c>
      <c r="C1943" s="22">
        <f>WEEKDAY(Flights[[#This Row],[Date]],1)</f>
        <v>6</v>
      </c>
      <c r="D1943" t="s">
        <v>139</v>
      </c>
      <c r="E1943" t="s">
        <v>1987</v>
      </c>
      <c r="F1943" t="s">
        <v>0</v>
      </c>
      <c r="G1943" t="s">
        <v>23</v>
      </c>
      <c r="H1943" t="str">
        <f>_xlfn.XLOOKUP(Flights[[#This Row],[Destination]], Airports!$A$2:$A$78, Airports!$D$2:$D$78)</f>
        <v>Indianapolis</v>
      </c>
      <c r="I1943" t="str" cm="1">
        <f t="array" ref="I1943">_xlfn.XLOOKUP(Flights[[#This Row],[Destination]],_xlfn._TRO_TRAILING( Airports!A:A),_xlfn._TRO_TRAILING( Airports!E:E), "Not found")</f>
        <v>IN</v>
      </c>
      <c r="J1943" s="1">
        <v>0.46875</v>
      </c>
      <c r="K1943" s="22">
        <f>HOUR(Flights[[#This Row],[Scheduled Departure]])</f>
        <v>11</v>
      </c>
      <c r="L1943" s="1">
        <v>0.46597222222222223</v>
      </c>
      <c r="M1943">
        <f>(L1943-J1943)*24*60</f>
        <v>-3.9999999999999858</v>
      </c>
      <c r="N1943" s="16">
        <f>Flights[[#This Row],[Length (min)]]/60</f>
        <v>3.9</v>
      </c>
      <c r="O1943">
        <v>234</v>
      </c>
      <c r="P1943">
        <v>1814</v>
      </c>
      <c r="Q1943" s="18">
        <f>IFERROR(Flights[[#This Row],[Distance]]/Flights[[#This Row],[Length (hr)]], "")</f>
        <v>465.12820512820514</v>
      </c>
      <c r="R1943" s="1">
        <v>0.76041666666666663</v>
      </c>
      <c r="S1943" s="1" t="str">
        <f>IF(Flights[[#This Row],[Length (hr)]]&lt;2, "No meal", IF(Flights[[#This Row],[Length (hr)]]&lt;3.5, "Light meal", "Full meal"))</f>
        <v>Full meal</v>
      </c>
      <c r="T1943" s="1" t="str">
        <f>IF(AND(Flights[[#This Row],[Airline]]="US Airways", Flights[[#This Row],[Meal]]="Full Meal"), "Yes", "No")</f>
        <v>No</v>
      </c>
      <c r="U1943" s="1">
        <v>0.75347222222222221</v>
      </c>
      <c r="V1943">
        <v>-10</v>
      </c>
      <c r="W1943" s="1" t="str">
        <f>IF(Flights[[#This Row],[Arrival Delay]] = "", "Cancelled", IF(Flights[[#This Row],[Arrival Delay]]&gt;15, "Delayed", "On time"))</f>
        <v>On time</v>
      </c>
      <c r="X1943" t="str">
        <f>IF(Flights[[#This Row],[Status]]&lt;&gt;"Delayed","", IF(Flights[[#This Row],[Arrival Delay]]&gt;120, "Severe", IF(Flights[[#This Row],[Arrival Delay]]&gt;60, "Major", "Moderate")))</f>
        <v/>
      </c>
      <c r="Y1943" t="b">
        <v>0</v>
      </c>
      <c r="AA1943" t="str">
        <f>IF(OR(AND(Flights[[#This Row],[Status]]="Cancelled", Flights[[#This Row],[Cancellation Reason]]="Airline/Carrier"), Flights[[#This Row],[Delay Type]]="Severe"), "Yes", "No")</f>
        <v>No</v>
      </c>
    </row>
    <row r="1944" spans="1:27" x14ac:dyDescent="0.3">
      <c r="A1944" s="3">
        <v>42153</v>
      </c>
      <c r="B1944" s="22">
        <f>WEEKNUM(Flights[[#This Row],[Date]], 1)</f>
        <v>22</v>
      </c>
      <c r="C1944" s="22">
        <f>WEEKDAY(Flights[[#This Row],[Date]],1)</f>
        <v>6</v>
      </c>
      <c r="D1944" t="s">
        <v>1302</v>
      </c>
      <c r="E1944" t="s">
        <v>1995</v>
      </c>
      <c r="F1944" t="s">
        <v>0</v>
      </c>
      <c r="G1944" t="s">
        <v>278</v>
      </c>
      <c r="H1944" t="str">
        <f>_xlfn.XLOOKUP(Flights[[#This Row],[Destination]], Airports!$A$2:$A$78, Airports!$D$2:$D$78)</f>
        <v>El Paso</v>
      </c>
      <c r="I1944" t="str" cm="1">
        <f t="array" ref="I1944">_xlfn.XLOOKUP(Flights[[#This Row],[Destination]],_xlfn._TRO_TRAILING( Airports!A:A),_xlfn._TRO_TRAILING( Airports!E:E), "Not found")</f>
        <v>TX</v>
      </c>
      <c r="J1944" s="1">
        <v>0.4826388888888889</v>
      </c>
      <c r="K1944" s="22">
        <f>HOUR(Flights[[#This Row],[Scheduled Departure]])</f>
        <v>11</v>
      </c>
      <c r="L1944" s="1">
        <v>0.48749999999999999</v>
      </c>
      <c r="M1944">
        <f>(L1944-J1944)*24*60</f>
        <v>6.9999999999999751</v>
      </c>
      <c r="N1944" s="16">
        <f>Flights[[#This Row],[Length (min)]]/60</f>
        <v>1.8333333333333333</v>
      </c>
      <c r="O1944">
        <v>110</v>
      </c>
      <c r="P1944">
        <v>715</v>
      </c>
      <c r="Q1944" s="18">
        <f>IFERROR(Flights[[#This Row],[Distance]]/Flights[[#This Row],[Length (hr)]], "")</f>
        <v>390</v>
      </c>
      <c r="R1944" s="1">
        <v>0.60069444444444442</v>
      </c>
      <c r="S1944" s="1" t="str">
        <f>IF(Flights[[#This Row],[Length (hr)]]&lt;2, "No meal", IF(Flights[[#This Row],[Length (hr)]]&lt;3.5, "Light meal", "Full meal"))</f>
        <v>No meal</v>
      </c>
      <c r="T1944" s="1" t="str">
        <f>IF(AND(Flights[[#This Row],[Airline]]="US Airways", Flights[[#This Row],[Meal]]="Full Meal"), "Yes", "No")</f>
        <v>No</v>
      </c>
      <c r="U1944" s="1">
        <v>0.60555555555555551</v>
      </c>
      <c r="V1944">
        <v>7</v>
      </c>
      <c r="W1944" s="1" t="str">
        <f>IF(Flights[[#This Row],[Arrival Delay]] = "", "Cancelled", IF(Flights[[#This Row],[Arrival Delay]]&gt;15, "Delayed", "On time"))</f>
        <v>On time</v>
      </c>
      <c r="X1944" t="str">
        <f>IF(Flights[[#This Row],[Status]]&lt;&gt;"Delayed","", IF(Flights[[#This Row],[Arrival Delay]]&gt;120, "Severe", IF(Flights[[#This Row],[Arrival Delay]]&gt;60, "Major", "Moderate")))</f>
        <v/>
      </c>
      <c r="Y1944" t="b">
        <v>0</v>
      </c>
      <c r="AA1944" t="str">
        <f>IF(OR(AND(Flights[[#This Row],[Status]]="Cancelled", Flights[[#This Row],[Cancellation Reason]]="Airline/Carrier"), Flights[[#This Row],[Delay Type]]="Severe"), "Yes", "No")</f>
        <v>No</v>
      </c>
    </row>
    <row r="1945" spans="1:27" x14ac:dyDescent="0.3">
      <c r="A1945" s="3">
        <v>42153</v>
      </c>
      <c r="B1945" s="22">
        <f>WEEKNUM(Flights[[#This Row],[Date]], 1)</f>
        <v>22</v>
      </c>
      <c r="C1945" s="22">
        <f>WEEKDAY(Flights[[#This Row],[Date]],1)</f>
        <v>6</v>
      </c>
      <c r="D1945" t="s">
        <v>1303</v>
      </c>
      <c r="E1945" t="s">
        <v>1995</v>
      </c>
      <c r="F1945" t="s">
        <v>0</v>
      </c>
      <c r="G1945" t="s">
        <v>29</v>
      </c>
      <c r="H1945" t="str">
        <f>_xlfn.XLOOKUP(Flights[[#This Row],[Destination]], Airports!$A$2:$A$78, Airports!$D$2:$D$78)</f>
        <v>Phoenix</v>
      </c>
      <c r="I1945" t="str" cm="1">
        <f t="array" ref="I1945">_xlfn.XLOOKUP(Flights[[#This Row],[Destination]],_xlfn._TRO_TRAILING( Airports!A:A),_xlfn._TRO_TRAILING( Airports!E:E), "Not found")</f>
        <v>AZ</v>
      </c>
      <c r="J1945" s="1">
        <v>0.4826388888888889</v>
      </c>
      <c r="K1945" s="22">
        <f>HOUR(Flights[[#This Row],[Scheduled Departure]])</f>
        <v>11</v>
      </c>
      <c r="L1945" s="1">
        <v>0.47986111111111113</v>
      </c>
      <c r="M1945">
        <f>(L1945-J1945)*24*60</f>
        <v>-3.9999999999999858</v>
      </c>
      <c r="N1945" s="16">
        <f>Flights[[#This Row],[Length (min)]]/60</f>
        <v>1.1833333333333333</v>
      </c>
      <c r="O1945">
        <v>71</v>
      </c>
      <c r="P1945">
        <v>370</v>
      </c>
      <c r="Q1945" s="18">
        <f>IFERROR(Flights[[#This Row],[Distance]]/Flights[[#This Row],[Length (hr)]], "")</f>
        <v>312.67605633802816</v>
      </c>
      <c r="R1945" s="1">
        <v>0.53472222222222221</v>
      </c>
      <c r="S1945" s="1" t="str">
        <f>IF(Flights[[#This Row],[Length (hr)]]&lt;2, "No meal", IF(Flights[[#This Row],[Length (hr)]]&lt;3.5, "Light meal", "Full meal"))</f>
        <v>No meal</v>
      </c>
      <c r="T1945" s="1" t="str">
        <f>IF(AND(Flights[[#This Row],[Airline]]="US Airways", Flights[[#This Row],[Meal]]="Full Meal"), "Yes", "No")</f>
        <v>No</v>
      </c>
      <c r="U1945" s="1">
        <v>0.52916666666666667</v>
      </c>
      <c r="V1945">
        <v>-8</v>
      </c>
      <c r="W1945" s="1" t="str">
        <f>IF(Flights[[#This Row],[Arrival Delay]] = "", "Cancelled", IF(Flights[[#This Row],[Arrival Delay]]&gt;15, "Delayed", "On time"))</f>
        <v>On time</v>
      </c>
      <c r="X1945" t="str">
        <f>IF(Flights[[#This Row],[Status]]&lt;&gt;"Delayed","", IF(Flights[[#This Row],[Arrival Delay]]&gt;120, "Severe", IF(Flights[[#This Row],[Arrival Delay]]&gt;60, "Major", "Moderate")))</f>
        <v/>
      </c>
      <c r="Y1945" t="b">
        <v>0</v>
      </c>
      <c r="AA1945" t="str">
        <f>IF(OR(AND(Flights[[#This Row],[Status]]="Cancelled", Flights[[#This Row],[Cancellation Reason]]="Airline/Carrier"), Flights[[#This Row],[Delay Type]]="Severe"), "Yes", "No")</f>
        <v>No</v>
      </c>
    </row>
    <row r="1946" spans="1:27" x14ac:dyDescent="0.3">
      <c r="A1946" s="3">
        <v>42153</v>
      </c>
      <c r="B1946" s="22">
        <f>WEEKNUM(Flights[[#This Row],[Date]], 1)</f>
        <v>22</v>
      </c>
      <c r="C1946" s="22">
        <f>WEEKDAY(Flights[[#This Row],[Date]],1)</f>
        <v>6</v>
      </c>
      <c r="D1946" t="s">
        <v>498</v>
      </c>
      <c r="E1946" t="s">
        <v>1989</v>
      </c>
      <c r="F1946" t="s">
        <v>0</v>
      </c>
      <c r="G1946" t="s">
        <v>268</v>
      </c>
      <c r="H1946" t="str">
        <f>_xlfn.XLOOKUP(Flights[[#This Row],[Destination]], Airports!$A$2:$A$78, Airports!$D$2:$D$78)</f>
        <v>Convington</v>
      </c>
      <c r="I1946" t="str" cm="1">
        <f t="array" ref="I1946">_xlfn.XLOOKUP(Flights[[#This Row],[Destination]],_xlfn._TRO_TRAILING( Airports!A:A),_xlfn._TRO_TRAILING( Airports!E:E), "Not found")</f>
        <v>KY</v>
      </c>
      <c r="J1946" s="1">
        <v>0.51041666666666663</v>
      </c>
      <c r="K1946" s="22">
        <f>HOUR(Flights[[#This Row],[Scheduled Departure]])</f>
        <v>12</v>
      </c>
      <c r="L1946" s="1">
        <v>0.51875000000000004</v>
      </c>
      <c r="M1946">
        <f>(L1946-J1946)*24*60</f>
        <v>12.000000000000117</v>
      </c>
      <c r="N1946" s="16">
        <f>Flights[[#This Row],[Length (min)]]/60</f>
        <v>4</v>
      </c>
      <c r="O1946">
        <v>240</v>
      </c>
      <c r="P1946">
        <v>1900</v>
      </c>
      <c r="Q1946" s="18">
        <f>IFERROR(Flights[[#This Row],[Distance]]/Flights[[#This Row],[Length (hr)]], "")</f>
        <v>475</v>
      </c>
      <c r="R1946" s="1">
        <v>0.80902777777777779</v>
      </c>
      <c r="S1946" s="1" t="str">
        <f>IF(Flights[[#This Row],[Length (hr)]]&lt;2, "No meal", IF(Flights[[#This Row],[Length (hr)]]&lt;3.5, "Light meal", "Full meal"))</f>
        <v>Full meal</v>
      </c>
      <c r="T1946" s="1" t="str">
        <f>IF(AND(Flights[[#This Row],[Airline]]="US Airways", Flights[[#This Row],[Meal]]="Full Meal"), "Yes", "No")</f>
        <v>No</v>
      </c>
      <c r="U1946" s="1">
        <v>0.81041666666666667</v>
      </c>
      <c r="V1946">
        <v>2</v>
      </c>
      <c r="W1946" s="1" t="str">
        <f>IF(Flights[[#This Row],[Arrival Delay]] = "", "Cancelled", IF(Flights[[#This Row],[Arrival Delay]]&gt;15, "Delayed", "On time"))</f>
        <v>On time</v>
      </c>
      <c r="X1946" t="str">
        <f>IF(Flights[[#This Row],[Status]]&lt;&gt;"Delayed","", IF(Flights[[#This Row],[Arrival Delay]]&gt;120, "Severe", IF(Flights[[#This Row],[Arrival Delay]]&gt;60, "Major", "Moderate")))</f>
        <v/>
      </c>
      <c r="Y1946" t="b">
        <v>0</v>
      </c>
      <c r="AA1946" t="str">
        <f>IF(OR(AND(Flights[[#This Row],[Status]]="Cancelled", Flights[[#This Row],[Cancellation Reason]]="Airline/Carrier"), Flights[[#This Row],[Delay Type]]="Severe"), "Yes", "No")</f>
        <v>No</v>
      </c>
    </row>
    <row r="1947" spans="1:27" x14ac:dyDescent="0.3">
      <c r="A1947" s="3">
        <v>42153</v>
      </c>
      <c r="B1947" s="22">
        <f>WEEKNUM(Flights[[#This Row],[Date]], 1)</f>
        <v>22</v>
      </c>
      <c r="C1947" s="22">
        <f>WEEKDAY(Flights[[#This Row],[Date]],1)</f>
        <v>6</v>
      </c>
      <c r="D1947" t="s">
        <v>993</v>
      </c>
      <c r="E1947" t="s">
        <v>1994</v>
      </c>
      <c r="F1947" t="s">
        <v>0</v>
      </c>
      <c r="G1947" t="s">
        <v>347</v>
      </c>
      <c r="H1947" t="str">
        <f>_xlfn.XLOOKUP(Flights[[#This Row],[Destination]], Airports!$A$2:$A$78, Airports!$D$2:$D$78)</f>
        <v>San Jose</v>
      </c>
      <c r="I1947" t="str" cm="1">
        <f t="array" ref="I1947">_xlfn.XLOOKUP(Flights[[#This Row],[Destination]],_xlfn._TRO_TRAILING( Airports!A:A),_xlfn._TRO_TRAILING( Airports!E:E), "Not found")</f>
        <v>CA</v>
      </c>
      <c r="J1947" s="1">
        <v>0.52083333333333337</v>
      </c>
      <c r="K1947" s="22">
        <f>HOUR(Flights[[#This Row],[Scheduled Departure]])</f>
        <v>12</v>
      </c>
      <c r="L1947" s="1">
        <v>0.55625000000000002</v>
      </c>
      <c r="M1947">
        <f>(L1947-J1947)*24*60</f>
        <v>50.999999999999979</v>
      </c>
      <c r="N1947" s="16">
        <f>Flights[[#This Row],[Length (min)]]/60</f>
        <v>1.2666666666666666</v>
      </c>
      <c r="O1947">
        <v>76</v>
      </c>
      <c r="P1947">
        <v>308</v>
      </c>
      <c r="Q1947" s="18">
        <f>IFERROR(Flights[[#This Row],[Distance]]/Flights[[#This Row],[Length (hr)]], "")</f>
        <v>243.15789473684211</v>
      </c>
      <c r="R1947" s="1">
        <v>0.57638888888888884</v>
      </c>
      <c r="S1947" s="1" t="str">
        <f>IF(Flights[[#This Row],[Length (hr)]]&lt;2, "No meal", IF(Flights[[#This Row],[Length (hr)]]&lt;3.5, "Light meal", "Full meal"))</f>
        <v>No meal</v>
      </c>
      <c r="T1947" s="1" t="str">
        <f>IF(AND(Flights[[#This Row],[Airline]]="US Airways", Flights[[#This Row],[Meal]]="Full Meal"), "Yes", "No")</f>
        <v>No</v>
      </c>
      <c r="U1947" s="1">
        <v>0.60902777777777772</v>
      </c>
      <c r="V1947">
        <v>47</v>
      </c>
      <c r="W1947" s="1" t="str">
        <f>IF(Flights[[#This Row],[Arrival Delay]] = "", "Cancelled", IF(Flights[[#This Row],[Arrival Delay]]&gt;15, "Delayed", "On time"))</f>
        <v>Delayed</v>
      </c>
      <c r="X1947" t="str">
        <f>IF(Flights[[#This Row],[Status]]&lt;&gt;"Delayed","", IF(Flights[[#This Row],[Arrival Delay]]&gt;120, "Severe", IF(Flights[[#This Row],[Arrival Delay]]&gt;60, "Major", "Moderate")))</f>
        <v>Moderate</v>
      </c>
      <c r="Y1947" t="b">
        <v>0</v>
      </c>
      <c r="AA1947" t="str">
        <f>IF(OR(AND(Flights[[#This Row],[Status]]="Cancelled", Flights[[#This Row],[Cancellation Reason]]="Airline/Carrier"), Flights[[#This Row],[Delay Type]]="Severe"), "Yes", "No")</f>
        <v>No</v>
      </c>
    </row>
    <row r="1948" spans="1:27" x14ac:dyDescent="0.3">
      <c r="A1948" s="3">
        <v>42153</v>
      </c>
      <c r="B1948" s="22">
        <f>WEEKNUM(Flights[[#This Row],[Date]], 1)</f>
        <v>22</v>
      </c>
      <c r="C1948" s="22">
        <f>WEEKDAY(Flights[[#This Row],[Date]],1)</f>
        <v>6</v>
      </c>
      <c r="D1948" t="s">
        <v>565</v>
      </c>
      <c r="E1948" t="s">
        <v>1996</v>
      </c>
      <c r="F1948" t="s">
        <v>0</v>
      </c>
      <c r="G1948" t="s">
        <v>15</v>
      </c>
      <c r="H1948" t="str">
        <f>_xlfn.XLOOKUP(Flights[[#This Row],[Destination]], Airports!$A$2:$A$78, Airports!$D$2:$D$78)</f>
        <v>Las Vegas</v>
      </c>
      <c r="I1948" t="str" cm="1">
        <f t="array" ref="I1948">_xlfn.XLOOKUP(Flights[[#This Row],[Destination]],_xlfn._TRO_TRAILING( Airports!A:A),_xlfn._TRO_TRAILING( Airports!E:E), "Not found")</f>
        <v>NV</v>
      </c>
      <c r="J1948" s="1">
        <v>0.52777777777777779</v>
      </c>
      <c r="K1948" s="22">
        <f>HOUR(Flights[[#This Row],[Scheduled Departure]])</f>
        <v>12</v>
      </c>
      <c r="L1948" s="1">
        <v>0.54513888888888884</v>
      </c>
      <c r="M1948">
        <f>(L1948-J1948)*24*60</f>
        <v>24.999999999999911</v>
      </c>
      <c r="N1948" s="16">
        <f>Flights[[#This Row],[Length (min)]]/60</f>
        <v>1.1166666666666667</v>
      </c>
      <c r="O1948">
        <v>67</v>
      </c>
      <c r="P1948">
        <v>236</v>
      </c>
      <c r="Q1948" s="18">
        <f>IFERROR(Flights[[#This Row],[Distance]]/Flights[[#This Row],[Length (hr)]], "")</f>
        <v>211.34328358208955</v>
      </c>
      <c r="R1948" s="1">
        <v>0.57291666666666663</v>
      </c>
      <c r="S1948" s="1" t="str">
        <f>IF(Flights[[#This Row],[Length (hr)]]&lt;2, "No meal", IF(Flights[[#This Row],[Length (hr)]]&lt;3.5, "Light meal", "Full meal"))</f>
        <v>No meal</v>
      </c>
      <c r="T1948" s="1" t="str">
        <f>IF(AND(Flights[[#This Row],[Airline]]="US Airways", Flights[[#This Row],[Meal]]="Full Meal"), "Yes", "No")</f>
        <v>No</v>
      </c>
      <c r="U1948" s="1">
        <v>0.59166666666666667</v>
      </c>
      <c r="V1948">
        <v>27</v>
      </c>
      <c r="W1948" s="1" t="str">
        <f>IF(Flights[[#This Row],[Arrival Delay]] = "", "Cancelled", IF(Flights[[#This Row],[Arrival Delay]]&gt;15, "Delayed", "On time"))</f>
        <v>Delayed</v>
      </c>
      <c r="X1948" t="str">
        <f>IF(Flights[[#This Row],[Status]]&lt;&gt;"Delayed","", IF(Flights[[#This Row],[Arrival Delay]]&gt;120, "Severe", IF(Flights[[#This Row],[Arrival Delay]]&gt;60, "Major", "Moderate")))</f>
        <v>Moderate</v>
      </c>
      <c r="Y1948" t="b">
        <v>0</v>
      </c>
      <c r="AA1948" t="str">
        <f>IF(OR(AND(Flights[[#This Row],[Status]]="Cancelled", Flights[[#This Row],[Cancellation Reason]]="Airline/Carrier"), Flights[[#This Row],[Delay Type]]="Severe"), "Yes", "No")</f>
        <v>No</v>
      </c>
    </row>
    <row r="1949" spans="1:27" x14ac:dyDescent="0.3">
      <c r="A1949" s="3">
        <v>42153</v>
      </c>
      <c r="B1949" s="22">
        <f>WEEKNUM(Flights[[#This Row],[Date]], 1)</f>
        <v>22</v>
      </c>
      <c r="C1949" s="22">
        <f>WEEKDAY(Flights[[#This Row],[Date]],1)</f>
        <v>6</v>
      </c>
      <c r="D1949" t="s">
        <v>526</v>
      </c>
      <c r="E1949" t="s">
        <v>1996</v>
      </c>
      <c r="F1949" t="s">
        <v>0</v>
      </c>
      <c r="G1949" t="s">
        <v>9</v>
      </c>
      <c r="H1949" t="str">
        <f>_xlfn.XLOOKUP(Flights[[#This Row],[Destination]], Airports!$A$2:$A$78, Airports!$D$2:$D$78)</f>
        <v>San Francisco</v>
      </c>
      <c r="I1949" t="str" cm="1">
        <f t="array" ref="I1949">_xlfn.XLOOKUP(Flights[[#This Row],[Destination]],_xlfn._TRO_TRAILING( Airports!A:A),_xlfn._TRO_TRAILING( Airports!E:E), "Not found")</f>
        <v>CA</v>
      </c>
      <c r="J1949" s="1">
        <v>0.58333333333333337</v>
      </c>
      <c r="K1949" s="22">
        <f>HOUR(Flights[[#This Row],[Scheduled Departure]])</f>
        <v>14</v>
      </c>
      <c r="L1949" s="1">
        <v>0.57847222222222228</v>
      </c>
      <c r="M1949">
        <f>(L1949-J1949)*24*60</f>
        <v>-6.9999999999999751</v>
      </c>
      <c r="N1949" s="16">
        <f>Flights[[#This Row],[Length (min)]]/60</f>
        <v>1.1166666666666667</v>
      </c>
      <c r="O1949">
        <v>67</v>
      </c>
      <c r="P1949">
        <v>337</v>
      </c>
      <c r="Q1949" s="18">
        <f>IFERROR(Flights[[#This Row],[Distance]]/Flights[[#This Row],[Length (hr)]], "")</f>
        <v>301.79104477611941</v>
      </c>
      <c r="R1949" s="1">
        <v>0.63888888888888884</v>
      </c>
      <c r="S1949" s="1" t="str">
        <f>IF(Flights[[#This Row],[Length (hr)]]&lt;2, "No meal", IF(Flights[[#This Row],[Length (hr)]]&lt;3.5, "Light meal", "Full meal"))</f>
        <v>No meal</v>
      </c>
      <c r="T1949" s="1" t="str">
        <f>IF(AND(Flights[[#This Row],[Airline]]="US Airways", Flights[[#This Row],[Meal]]="Full Meal"), "Yes", "No")</f>
        <v>No</v>
      </c>
      <c r="U1949" s="1">
        <v>0.625</v>
      </c>
      <c r="V1949">
        <v>-20</v>
      </c>
      <c r="W1949" s="1" t="str">
        <f>IF(Flights[[#This Row],[Arrival Delay]] = "", "Cancelled", IF(Flights[[#This Row],[Arrival Delay]]&gt;15, "Delayed", "On time"))</f>
        <v>On time</v>
      </c>
      <c r="X1949" t="str">
        <f>IF(Flights[[#This Row],[Status]]&lt;&gt;"Delayed","", IF(Flights[[#This Row],[Arrival Delay]]&gt;120, "Severe", IF(Flights[[#This Row],[Arrival Delay]]&gt;60, "Major", "Moderate")))</f>
        <v/>
      </c>
      <c r="Y1949" t="b">
        <v>0</v>
      </c>
      <c r="AA1949" t="str">
        <f>IF(OR(AND(Flights[[#This Row],[Status]]="Cancelled", Flights[[#This Row],[Cancellation Reason]]="Airline/Carrier"), Flights[[#This Row],[Delay Type]]="Severe"), "Yes", "No")</f>
        <v>No</v>
      </c>
    </row>
    <row r="1950" spans="1:27" x14ac:dyDescent="0.3">
      <c r="A1950" s="3">
        <v>42153</v>
      </c>
      <c r="B1950" s="22">
        <f>WEEKNUM(Flights[[#This Row],[Date]], 1)</f>
        <v>22</v>
      </c>
      <c r="C1950" s="22">
        <f>WEEKDAY(Flights[[#This Row],[Date]],1)</f>
        <v>6</v>
      </c>
      <c r="D1950" t="s">
        <v>1323</v>
      </c>
      <c r="E1950" t="s">
        <v>1995</v>
      </c>
      <c r="F1950" t="s">
        <v>0</v>
      </c>
      <c r="G1950" t="s">
        <v>9</v>
      </c>
      <c r="H1950" t="str">
        <f>_xlfn.XLOOKUP(Flights[[#This Row],[Destination]], Airports!$A$2:$A$78, Airports!$D$2:$D$78)</f>
        <v>San Francisco</v>
      </c>
      <c r="I1950" t="str" cm="1">
        <f t="array" ref="I1950">_xlfn.XLOOKUP(Flights[[#This Row],[Destination]],_xlfn._TRO_TRAILING( Airports!A:A),_xlfn._TRO_TRAILING( Airports!E:E), "Not found")</f>
        <v>CA</v>
      </c>
      <c r="J1950" s="1">
        <v>0.71180555555555558</v>
      </c>
      <c r="K1950" s="22">
        <f>HOUR(Flights[[#This Row],[Scheduled Departure]])</f>
        <v>17</v>
      </c>
      <c r="L1950" s="1">
        <v>0.7104166666666667</v>
      </c>
      <c r="M1950">
        <f>(L1950-J1950)*24*60</f>
        <v>-1.9999999999999929</v>
      </c>
      <c r="N1950" s="16">
        <f>Flights[[#This Row],[Length (min)]]/60</f>
        <v>1.2666666666666666</v>
      </c>
      <c r="O1950">
        <v>76</v>
      </c>
      <c r="P1950">
        <v>337</v>
      </c>
      <c r="Q1950" s="18">
        <f>IFERROR(Flights[[#This Row],[Distance]]/Flights[[#This Row],[Length (hr)]], "")</f>
        <v>266.0526315789474</v>
      </c>
      <c r="R1950" s="1">
        <v>0.76388888888888884</v>
      </c>
      <c r="S1950" s="1" t="str">
        <f>IF(Flights[[#This Row],[Length (hr)]]&lt;2, "No meal", IF(Flights[[#This Row],[Length (hr)]]&lt;3.5, "Light meal", "Full meal"))</f>
        <v>No meal</v>
      </c>
      <c r="T1950" s="1" t="str">
        <f>IF(AND(Flights[[#This Row],[Airline]]="US Airways", Flights[[#This Row],[Meal]]="Full Meal"), "Yes", "No")</f>
        <v>No</v>
      </c>
      <c r="U1950" s="1">
        <v>0.7631944444444444</v>
      </c>
      <c r="V1950">
        <v>-1</v>
      </c>
      <c r="W1950" s="1" t="str">
        <f>IF(Flights[[#This Row],[Arrival Delay]] = "", "Cancelled", IF(Flights[[#This Row],[Arrival Delay]]&gt;15, "Delayed", "On time"))</f>
        <v>On time</v>
      </c>
      <c r="X1950" t="str">
        <f>IF(Flights[[#This Row],[Status]]&lt;&gt;"Delayed","", IF(Flights[[#This Row],[Arrival Delay]]&gt;120, "Severe", IF(Flights[[#This Row],[Arrival Delay]]&gt;60, "Major", "Moderate")))</f>
        <v/>
      </c>
      <c r="Y1950" t="b">
        <v>0</v>
      </c>
      <c r="AA1950" t="str">
        <f>IF(OR(AND(Flights[[#This Row],[Status]]="Cancelled", Flights[[#This Row],[Cancellation Reason]]="Airline/Carrier"), Flights[[#This Row],[Delay Type]]="Severe"), "Yes", "No")</f>
        <v>No</v>
      </c>
    </row>
    <row r="1951" spans="1:27" x14ac:dyDescent="0.3">
      <c r="A1951" s="3">
        <v>42153</v>
      </c>
      <c r="B1951" s="22">
        <f>WEEKNUM(Flights[[#This Row],[Date]], 1)</f>
        <v>22</v>
      </c>
      <c r="C1951" s="22">
        <f>WEEKDAY(Flights[[#This Row],[Date]],1)</f>
        <v>6</v>
      </c>
      <c r="D1951" t="s">
        <v>598</v>
      </c>
      <c r="E1951" t="s">
        <v>1991</v>
      </c>
      <c r="F1951" t="s">
        <v>0</v>
      </c>
      <c r="G1951" t="s">
        <v>349</v>
      </c>
      <c r="H1951" t="str">
        <f>_xlfn.XLOOKUP(Flights[[#This Row],[Destination]], Airports!$A$2:$A$78, Airports!$D$2:$D$78)</f>
        <v>Salt Lake City</v>
      </c>
      <c r="I1951" t="str" cm="1">
        <f t="array" ref="I1951">_xlfn.XLOOKUP(Flights[[#This Row],[Destination]],_xlfn._TRO_TRAILING( Airports!A:A),_xlfn._TRO_TRAILING( Airports!E:E), "Not found")</f>
        <v>UT</v>
      </c>
      <c r="J1951" s="1">
        <v>0.74305555555555558</v>
      </c>
      <c r="K1951" s="22">
        <f>HOUR(Flights[[#This Row],[Scheduled Departure]])</f>
        <v>17</v>
      </c>
      <c r="L1951" s="1">
        <v>0.74513888888888891</v>
      </c>
      <c r="M1951">
        <f>(L1951-J1951)*24*60</f>
        <v>2.9999999999999893</v>
      </c>
      <c r="N1951" s="16">
        <f>Flights[[#This Row],[Length (min)]]/60</f>
        <v>1.7166666666666666</v>
      </c>
      <c r="O1951">
        <v>103</v>
      </c>
      <c r="P1951">
        <v>590</v>
      </c>
      <c r="Q1951" s="18">
        <f>IFERROR(Flights[[#This Row],[Distance]]/Flights[[#This Row],[Length (hr)]], "")</f>
        <v>343.68932038834953</v>
      </c>
      <c r="R1951" s="1">
        <v>0.86250000000000004</v>
      </c>
      <c r="S1951" s="1" t="str">
        <f>IF(Flights[[#This Row],[Length (hr)]]&lt;2, "No meal", IF(Flights[[#This Row],[Length (hr)]]&lt;3.5, "Light meal", "Full meal"))</f>
        <v>No meal</v>
      </c>
      <c r="T1951" s="1" t="str">
        <f>IF(AND(Flights[[#This Row],[Airline]]="US Airways", Flights[[#This Row],[Meal]]="Full Meal"), "Yes", "No")</f>
        <v>No</v>
      </c>
      <c r="U1951" s="1">
        <v>0.85833333333333328</v>
      </c>
      <c r="V1951">
        <v>-6</v>
      </c>
      <c r="W1951" s="1" t="str">
        <f>IF(Flights[[#This Row],[Arrival Delay]] = "", "Cancelled", IF(Flights[[#This Row],[Arrival Delay]]&gt;15, "Delayed", "On time"))</f>
        <v>On time</v>
      </c>
      <c r="X1951" t="str">
        <f>IF(Flights[[#This Row],[Status]]&lt;&gt;"Delayed","", IF(Flights[[#This Row],[Arrival Delay]]&gt;120, "Severe", IF(Flights[[#This Row],[Arrival Delay]]&gt;60, "Major", "Moderate")))</f>
        <v/>
      </c>
      <c r="Y1951" t="b">
        <v>0</v>
      </c>
      <c r="AA1951" t="str">
        <f>IF(OR(AND(Flights[[#This Row],[Status]]="Cancelled", Flights[[#This Row],[Cancellation Reason]]="Airline/Carrier"), Flights[[#This Row],[Delay Type]]="Severe"), "Yes", "No")</f>
        <v>No</v>
      </c>
    </row>
    <row r="1952" spans="1:27" x14ac:dyDescent="0.3">
      <c r="A1952" s="3">
        <v>42153</v>
      </c>
      <c r="B1952" s="22">
        <f>WEEKNUM(Flights[[#This Row],[Date]], 1)</f>
        <v>22</v>
      </c>
      <c r="C1952" s="22">
        <f>WEEKDAY(Flights[[#This Row],[Date]],1)</f>
        <v>6</v>
      </c>
      <c r="D1952" t="s">
        <v>1241</v>
      </c>
      <c r="E1952" t="s">
        <v>1988</v>
      </c>
      <c r="F1952" t="s">
        <v>0</v>
      </c>
      <c r="G1952" t="s">
        <v>29</v>
      </c>
      <c r="H1952" t="str">
        <f>_xlfn.XLOOKUP(Flights[[#This Row],[Destination]], Airports!$A$2:$A$78, Airports!$D$2:$D$78)</f>
        <v>Phoenix</v>
      </c>
      <c r="I1952" t="str" cm="1">
        <f t="array" ref="I1952">_xlfn.XLOOKUP(Flights[[#This Row],[Destination]],_xlfn._TRO_TRAILING( Airports!A:A),_xlfn._TRO_TRAILING( Airports!E:E), "Not found")</f>
        <v>AZ</v>
      </c>
      <c r="J1952" s="1">
        <v>0.74305555555555558</v>
      </c>
      <c r="K1952" s="22">
        <f>HOUR(Flights[[#This Row],[Scheduled Departure]])</f>
        <v>17</v>
      </c>
      <c r="L1952" s="1">
        <v>0.7368055555555556</v>
      </c>
      <c r="M1952">
        <f>(L1952-J1952)*24*60</f>
        <v>-8.999999999999968</v>
      </c>
      <c r="N1952" s="16">
        <f>Flights[[#This Row],[Length (min)]]/60</f>
        <v>1.3333333333333333</v>
      </c>
      <c r="O1952">
        <v>80</v>
      </c>
      <c r="P1952">
        <v>370</v>
      </c>
      <c r="Q1952" s="18">
        <f>IFERROR(Flights[[#This Row],[Distance]]/Flights[[#This Row],[Length (hr)]], "")</f>
        <v>277.5</v>
      </c>
      <c r="R1952" s="1">
        <v>0.80277777777777781</v>
      </c>
      <c r="S1952" s="1" t="str">
        <f>IF(Flights[[#This Row],[Length (hr)]]&lt;2, "No meal", IF(Flights[[#This Row],[Length (hr)]]&lt;3.5, "Light meal", "Full meal"))</f>
        <v>No meal</v>
      </c>
      <c r="T1952" s="1" t="str">
        <f>IF(AND(Flights[[#This Row],[Airline]]="US Airways", Flights[[#This Row],[Meal]]="Full Meal"), "Yes", "No")</f>
        <v>No</v>
      </c>
      <c r="U1952" s="1">
        <v>0.79236111111111107</v>
      </c>
      <c r="V1952">
        <v>-15</v>
      </c>
      <c r="W1952" s="1" t="str">
        <f>IF(Flights[[#This Row],[Arrival Delay]] = "", "Cancelled", IF(Flights[[#This Row],[Arrival Delay]]&gt;15, "Delayed", "On time"))</f>
        <v>On time</v>
      </c>
      <c r="X1952" t="str">
        <f>IF(Flights[[#This Row],[Status]]&lt;&gt;"Delayed","", IF(Flights[[#This Row],[Arrival Delay]]&gt;120, "Severe", IF(Flights[[#This Row],[Arrival Delay]]&gt;60, "Major", "Moderate")))</f>
        <v/>
      </c>
      <c r="Y1952" t="b">
        <v>0</v>
      </c>
      <c r="AA1952" t="str">
        <f>IF(OR(AND(Flights[[#This Row],[Status]]="Cancelled", Flights[[#This Row],[Cancellation Reason]]="Airline/Carrier"), Flights[[#This Row],[Delay Type]]="Severe"), "Yes", "No")</f>
        <v>No</v>
      </c>
    </row>
    <row r="1953" spans="1:27" x14ac:dyDescent="0.3">
      <c r="A1953" s="3">
        <v>42153</v>
      </c>
      <c r="B1953" s="22">
        <f>WEEKNUM(Flights[[#This Row],[Date]], 1)</f>
        <v>22</v>
      </c>
      <c r="C1953" s="22">
        <f>WEEKDAY(Flights[[#This Row],[Date]],1)</f>
        <v>6</v>
      </c>
      <c r="D1953" t="s">
        <v>740</v>
      </c>
      <c r="E1953" t="s">
        <v>1994</v>
      </c>
      <c r="F1953" t="s">
        <v>0</v>
      </c>
      <c r="G1953" t="s">
        <v>347</v>
      </c>
      <c r="H1953" t="str">
        <f>_xlfn.XLOOKUP(Flights[[#This Row],[Destination]], Airports!$A$2:$A$78, Airports!$D$2:$D$78)</f>
        <v>San Jose</v>
      </c>
      <c r="I1953" t="str" cm="1">
        <f t="array" ref="I1953">_xlfn.XLOOKUP(Flights[[#This Row],[Destination]],_xlfn._TRO_TRAILING( Airports!A:A),_xlfn._TRO_TRAILING( Airports!E:E), "Not found")</f>
        <v>CA</v>
      </c>
      <c r="J1953" s="1">
        <v>0.78819444444444442</v>
      </c>
      <c r="K1953" s="22">
        <f>HOUR(Flights[[#This Row],[Scheduled Departure]])</f>
        <v>18</v>
      </c>
      <c r="L1953" s="1">
        <v>0.78541666666666665</v>
      </c>
      <c r="M1953">
        <f>(L1953-J1953)*24*60</f>
        <v>-3.9999999999999858</v>
      </c>
      <c r="N1953" s="16">
        <f>Flights[[#This Row],[Length (min)]]/60</f>
        <v>1.2333333333333334</v>
      </c>
      <c r="O1953">
        <v>74</v>
      </c>
      <c r="P1953">
        <v>308</v>
      </c>
      <c r="Q1953" s="18">
        <f>IFERROR(Flights[[#This Row],[Distance]]/Flights[[#This Row],[Length (hr)]], "")</f>
        <v>249.72972972972971</v>
      </c>
      <c r="R1953" s="1">
        <v>0.84236111111111112</v>
      </c>
      <c r="S1953" s="1" t="str">
        <f>IF(Flights[[#This Row],[Length (hr)]]&lt;2, "No meal", IF(Flights[[#This Row],[Length (hr)]]&lt;3.5, "Light meal", "Full meal"))</f>
        <v>No meal</v>
      </c>
      <c r="T1953" s="1" t="str">
        <f>IF(AND(Flights[[#This Row],[Airline]]="US Airways", Flights[[#This Row],[Meal]]="Full Meal"), "Yes", "No")</f>
        <v>No</v>
      </c>
      <c r="U1953" s="1">
        <v>0.83680555555555558</v>
      </c>
      <c r="V1953">
        <v>-8</v>
      </c>
      <c r="W1953" s="1" t="str">
        <f>IF(Flights[[#This Row],[Arrival Delay]] = "", "Cancelled", IF(Flights[[#This Row],[Arrival Delay]]&gt;15, "Delayed", "On time"))</f>
        <v>On time</v>
      </c>
      <c r="X1953" t="str">
        <f>IF(Flights[[#This Row],[Status]]&lt;&gt;"Delayed","", IF(Flights[[#This Row],[Arrival Delay]]&gt;120, "Severe", IF(Flights[[#This Row],[Arrival Delay]]&gt;60, "Major", "Moderate")))</f>
        <v/>
      </c>
      <c r="Y1953" t="b">
        <v>0</v>
      </c>
      <c r="AA1953" t="str">
        <f>IF(OR(AND(Flights[[#This Row],[Status]]="Cancelled", Flights[[#This Row],[Cancellation Reason]]="Airline/Carrier"), Flights[[#This Row],[Delay Type]]="Severe"), "Yes", "No")</f>
        <v>No</v>
      </c>
    </row>
    <row r="1954" spans="1:27" x14ac:dyDescent="0.3">
      <c r="A1954" s="3">
        <v>42153</v>
      </c>
      <c r="B1954" s="22">
        <f>WEEKNUM(Flights[[#This Row],[Date]], 1)</f>
        <v>22</v>
      </c>
      <c r="C1954" s="22">
        <f>WEEKDAY(Flights[[#This Row],[Date]],1)</f>
        <v>6</v>
      </c>
      <c r="D1954" t="s">
        <v>626</v>
      </c>
      <c r="E1954" t="s">
        <v>1994</v>
      </c>
      <c r="F1954" t="s">
        <v>0</v>
      </c>
      <c r="G1954" t="s">
        <v>339</v>
      </c>
      <c r="H1954" t="str">
        <f>_xlfn.XLOOKUP(Flights[[#This Row],[Destination]], Airports!$A$2:$A$78, Airports!$D$2:$D$78)</f>
        <v>San Diego</v>
      </c>
      <c r="I1954" t="str" cm="1">
        <f t="array" ref="I1954">_xlfn.XLOOKUP(Flights[[#This Row],[Destination]],_xlfn._TRO_TRAILING( Airports!A:A),_xlfn._TRO_TRAILING( Airports!E:E), "Not found")</f>
        <v>CA</v>
      </c>
      <c r="J1954" s="1">
        <v>0.79374999999999996</v>
      </c>
      <c r="K1954" s="22">
        <f>HOUR(Flights[[#This Row],[Scheduled Departure]])</f>
        <v>19</v>
      </c>
      <c r="L1954" s="1">
        <v>0.80208333333333337</v>
      </c>
      <c r="M1954">
        <f>(L1954-J1954)*24*60</f>
        <v>12.000000000000117</v>
      </c>
      <c r="N1954" s="16">
        <f>Flights[[#This Row],[Length (min)]]/60</f>
        <v>1.0833333333333333</v>
      </c>
      <c r="O1954">
        <v>65</v>
      </c>
      <c r="P1954">
        <v>109</v>
      </c>
      <c r="Q1954" s="18">
        <f>IFERROR(Flights[[#This Row],[Distance]]/Flights[[#This Row],[Length (hr)]], "")</f>
        <v>100.61538461538463</v>
      </c>
      <c r="R1954" s="1">
        <v>0.83194444444444449</v>
      </c>
      <c r="S1954" s="1" t="str">
        <f>IF(Flights[[#This Row],[Length (hr)]]&lt;2, "No meal", IF(Flights[[#This Row],[Length (hr)]]&lt;3.5, "Light meal", "Full meal"))</f>
        <v>No meal</v>
      </c>
      <c r="T1954" s="1" t="str">
        <f>IF(AND(Flights[[#This Row],[Airline]]="US Airways", Flights[[#This Row],[Meal]]="Full Meal"), "Yes", "No")</f>
        <v>No</v>
      </c>
      <c r="U1954" s="1">
        <v>0.84722222222222221</v>
      </c>
      <c r="V1954">
        <v>22</v>
      </c>
      <c r="W1954" s="1" t="str">
        <f>IF(Flights[[#This Row],[Arrival Delay]] = "", "Cancelled", IF(Flights[[#This Row],[Arrival Delay]]&gt;15, "Delayed", "On time"))</f>
        <v>Delayed</v>
      </c>
      <c r="X1954" t="str">
        <f>IF(Flights[[#This Row],[Status]]&lt;&gt;"Delayed","", IF(Flights[[#This Row],[Arrival Delay]]&gt;120, "Severe", IF(Flights[[#This Row],[Arrival Delay]]&gt;60, "Major", "Moderate")))</f>
        <v>Moderate</v>
      </c>
      <c r="Y1954" t="b">
        <v>0</v>
      </c>
      <c r="AA1954" t="str">
        <f>IF(OR(AND(Flights[[#This Row],[Status]]="Cancelled", Flights[[#This Row],[Cancellation Reason]]="Airline/Carrier"), Flights[[#This Row],[Delay Type]]="Severe"), "Yes", "No")</f>
        <v>No</v>
      </c>
    </row>
    <row r="1955" spans="1:27" x14ac:dyDescent="0.3">
      <c r="A1955" s="3">
        <v>42153</v>
      </c>
      <c r="B1955" s="22">
        <f>WEEKNUM(Flights[[#This Row],[Date]], 1)</f>
        <v>22</v>
      </c>
      <c r="C1955" s="22">
        <f>WEEKDAY(Flights[[#This Row],[Date]],1)</f>
        <v>6</v>
      </c>
      <c r="D1955" t="s">
        <v>1394</v>
      </c>
      <c r="E1955" t="s">
        <v>1994</v>
      </c>
      <c r="F1955" t="s">
        <v>0</v>
      </c>
      <c r="G1955" t="s">
        <v>351</v>
      </c>
      <c r="H1955" t="str">
        <f>_xlfn.XLOOKUP(Flights[[#This Row],[Destination]], Airports!$A$2:$A$78, Airports!$D$2:$D$78)</f>
        <v>Sacramento</v>
      </c>
      <c r="I1955" t="str" cm="1">
        <f t="array" ref="I1955">_xlfn.XLOOKUP(Flights[[#This Row],[Destination]],_xlfn._TRO_TRAILING( Airports!A:A),_xlfn._TRO_TRAILING( Airports!E:E), "Not found")</f>
        <v>CA</v>
      </c>
      <c r="J1955" s="1">
        <v>0.87847222222222221</v>
      </c>
      <c r="K1955" s="22">
        <f>HOUR(Flights[[#This Row],[Scheduled Departure]])</f>
        <v>21</v>
      </c>
      <c r="L1955" s="1">
        <v>0.87361111111111112</v>
      </c>
      <c r="M1955">
        <f>(L1955-J1955)*24*60</f>
        <v>-6.9999999999999751</v>
      </c>
      <c r="N1955" s="16">
        <f>Flights[[#This Row],[Length (min)]]/60</f>
        <v>1.7</v>
      </c>
      <c r="O1955">
        <v>102</v>
      </c>
      <c r="P1955">
        <v>373</v>
      </c>
      <c r="Q1955" s="18">
        <f>IFERROR(Flights[[#This Row],[Distance]]/Flights[[#This Row],[Length (hr)]], "")</f>
        <v>219.41176470588235</v>
      </c>
      <c r="R1955" s="1">
        <v>0.94444444444444442</v>
      </c>
      <c r="S1955" s="1" t="str">
        <f>IF(Flights[[#This Row],[Length (hr)]]&lt;2, "No meal", IF(Flights[[#This Row],[Length (hr)]]&lt;3.5, "Light meal", "Full meal"))</f>
        <v>No meal</v>
      </c>
      <c r="T1955" s="1" t="str">
        <f>IF(AND(Flights[[#This Row],[Airline]]="US Airways", Flights[[#This Row],[Meal]]="Full Meal"), "Yes", "No")</f>
        <v>No</v>
      </c>
      <c r="U1955" s="1">
        <v>0.94444444444444442</v>
      </c>
      <c r="V1955">
        <v>0</v>
      </c>
      <c r="W1955" s="1" t="str">
        <f>IF(Flights[[#This Row],[Arrival Delay]] = "", "Cancelled", IF(Flights[[#This Row],[Arrival Delay]]&gt;15, "Delayed", "On time"))</f>
        <v>On time</v>
      </c>
      <c r="X1955" t="str">
        <f>IF(Flights[[#This Row],[Status]]&lt;&gt;"Delayed","", IF(Flights[[#This Row],[Arrival Delay]]&gt;120, "Severe", IF(Flights[[#This Row],[Arrival Delay]]&gt;60, "Major", "Moderate")))</f>
        <v/>
      </c>
      <c r="Y1955" t="b">
        <v>0</v>
      </c>
      <c r="AA1955" t="str">
        <f>IF(OR(AND(Flights[[#This Row],[Status]]="Cancelled", Flights[[#This Row],[Cancellation Reason]]="Airline/Carrier"), Flights[[#This Row],[Delay Type]]="Severe"), "Yes", "No")</f>
        <v>No</v>
      </c>
    </row>
    <row r="1956" spans="1:27" x14ac:dyDescent="0.3">
      <c r="A1956" s="3">
        <v>42153</v>
      </c>
      <c r="B1956" s="22">
        <f>WEEKNUM(Flights[[#This Row],[Date]], 1)</f>
        <v>22</v>
      </c>
      <c r="C1956" s="22">
        <f>WEEKDAY(Flights[[#This Row],[Date]],1)</f>
        <v>6</v>
      </c>
      <c r="D1956" t="s">
        <v>824</v>
      </c>
      <c r="E1956" t="s">
        <v>1994</v>
      </c>
      <c r="F1956" t="s">
        <v>0</v>
      </c>
      <c r="G1956" t="s">
        <v>29</v>
      </c>
      <c r="H1956" t="str">
        <f>_xlfn.XLOOKUP(Flights[[#This Row],[Destination]], Airports!$A$2:$A$78, Airports!$D$2:$D$78)</f>
        <v>Phoenix</v>
      </c>
      <c r="I1956" t="str" cm="1">
        <f t="array" ref="I1956">_xlfn.XLOOKUP(Flights[[#This Row],[Destination]],_xlfn._TRO_TRAILING( Airports!A:A),_xlfn._TRO_TRAILING( Airports!E:E), "Not found")</f>
        <v>AZ</v>
      </c>
      <c r="J1956" s="1">
        <v>0.89236111111111116</v>
      </c>
      <c r="K1956" s="22">
        <f>HOUR(Flights[[#This Row],[Scheduled Departure]])</f>
        <v>21</v>
      </c>
      <c r="L1956" s="1">
        <v>0.94166666666666665</v>
      </c>
      <c r="M1956">
        <f>(L1956-J1956)*24*60</f>
        <v>70.999999999999915</v>
      </c>
      <c r="N1956" s="16">
        <f>Flights[[#This Row],[Length (min)]]/60</f>
        <v>1.6666666666666667</v>
      </c>
      <c r="O1956">
        <v>100</v>
      </c>
      <c r="P1956">
        <v>370</v>
      </c>
      <c r="Q1956" s="18">
        <f>IFERROR(Flights[[#This Row],[Distance]]/Flights[[#This Row],[Length (hr)]], "")</f>
        <v>222</v>
      </c>
      <c r="R1956" s="1">
        <v>0.95208333333333328</v>
      </c>
      <c r="S1956" s="1" t="str">
        <f>IF(Flights[[#This Row],[Length (hr)]]&lt;2, "No meal", IF(Flights[[#This Row],[Length (hr)]]&lt;3.5, "Light meal", "Full meal"))</f>
        <v>No meal</v>
      </c>
      <c r="T1956" s="1" t="str">
        <f>IF(AND(Flights[[#This Row],[Airline]]="US Airways", Flights[[#This Row],[Meal]]="Full Meal"), "Yes", "No")</f>
        <v>No</v>
      </c>
      <c r="U1956" s="1">
        <v>1.1111111111111112E-2</v>
      </c>
      <c r="V1956">
        <v>85</v>
      </c>
      <c r="W1956" s="1" t="str">
        <f>IF(Flights[[#This Row],[Arrival Delay]] = "", "Cancelled", IF(Flights[[#This Row],[Arrival Delay]]&gt;15, "Delayed", "On time"))</f>
        <v>Delayed</v>
      </c>
      <c r="X1956" t="str">
        <f>IF(Flights[[#This Row],[Status]]&lt;&gt;"Delayed","", IF(Flights[[#This Row],[Arrival Delay]]&gt;120, "Severe", IF(Flights[[#This Row],[Arrival Delay]]&gt;60, "Major", "Moderate")))</f>
        <v>Major</v>
      </c>
      <c r="Y1956" t="b">
        <v>0</v>
      </c>
      <c r="AA1956" t="str">
        <f>IF(OR(AND(Flights[[#This Row],[Status]]="Cancelled", Flights[[#This Row],[Cancellation Reason]]="Airline/Carrier"), Flights[[#This Row],[Delay Type]]="Severe"), "Yes", "No")</f>
        <v>No</v>
      </c>
    </row>
    <row r="1957" spans="1:27" x14ac:dyDescent="0.3">
      <c r="A1957" s="3">
        <v>42154</v>
      </c>
      <c r="B1957" s="22">
        <f>WEEKNUM(Flights[[#This Row],[Date]], 1)</f>
        <v>22</v>
      </c>
      <c r="C1957" s="22">
        <f>WEEKDAY(Flights[[#This Row],[Date]],1)</f>
        <v>7</v>
      </c>
      <c r="D1957" t="s">
        <v>1376</v>
      </c>
      <c r="E1957" t="s">
        <v>1988</v>
      </c>
      <c r="F1957" t="s">
        <v>0</v>
      </c>
      <c r="G1957" t="s">
        <v>29</v>
      </c>
      <c r="H1957" t="str">
        <f>_xlfn.XLOOKUP(Flights[[#This Row],[Destination]], Airports!$A$2:$A$78, Airports!$D$2:$D$78)</f>
        <v>Phoenix</v>
      </c>
      <c r="I1957" t="str" cm="1">
        <f t="array" ref="I1957">_xlfn.XLOOKUP(Flights[[#This Row],[Destination]],_xlfn._TRO_TRAILING( Airports!A:A),_xlfn._TRO_TRAILING( Airports!E:E), "Not found")</f>
        <v>AZ</v>
      </c>
      <c r="J1957" s="1">
        <v>0.2673611111111111</v>
      </c>
      <c r="K1957" s="22">
        <f>HOUR(Flights[[#This Row],[Scheduled Departure]])</f>
        <v>6</v>
      </c>
      <c r="L1957" s="1">
        <v>0.26180555555555557</v>
      </c>
      <c r="M1957">
        <f>(L1957-J1957)*24*60</f>
        <v>-7.9999999999999716</v>
      </c>
      <c r="N1957" s="16">
        <f>Flights[[#This Row],[Length (min)]]/60</f>
        <v>1.4833333333333334</v>
      </c>
      <c r="O1957">
        <v>89</v>
      </c>
      <c r="P1957">
        <v>370</v>
      </c>
      <c r="Q1957" s="18">
        <f>IFERROR(Flights[[#This Row],[Distance]]/Flights[[#This Row],[Length (hr)]], "")</f>
        <v>249.43820224719101</v>
      </c>
      <c r="R1957" s="1">
        <v>0.32847222222222222</v>
      </c>
      <c r="S1957" s="1" t="str">
        <f>IF(Flights[[#This Row],[Length (hr)]]&lt;2, "No meal", IF(Flights[[#This Row],[Length (hr)]]&lt;3.5, "Light meal", "Full meal"))</f>
        <v>No meal</v>
      </c>
      <c r="T1957" s="1" t="str">
        <f>IF(AND(Flights[[#This Row],[Airline]]="US Airways", Flights[[#This Row],[Meal]]="Full Meal"), "Yes", "No")</f>
        <v>No</v>
      </c>
      <c r="U1957" s="1">
        <v>0.32361111111111113</v>
      </c>
      <c r="V1957">
        <v>-7</v>
      </c>
      <c r="W1957" s="1" t="str">
        <f>IF(Flights[[#This Row],[Arrival Delay]] = "", "Cancelled", IF(Flights[[#This Row],[Arrival Delay]]&gt;15, "Delayed", "On time"))</f>
        <v>On time</v>
      </c>
      <c r="X1957" t="str">
        <f>IF(Flights[[#This Row],[Status]]&lt;&gt;"Delayed","", IF(Flights[[#This Row],[Arrival Delay]]&gt;120, "Severe", IF(Flights[[#This Row],[Arrival Delay]]&gt;60, "Major", "Moderate")))</f>
        <v/>
      </c>
      <c r="Y1957" t="b">
        <v>0</v>
      </c>
      <c r="AA1957" t="str">
        <f>IF(OR(AND(Flights[[#This Row],[Status]]="Cancelled", Flights[[#This Row],[Cancellation Reason]]="Airline/Carrier"), Flights[[#This Row],[Delay Type]]="Severe"), "Yes", "No")</f>
        <v>No</v>
      </c>
    </row>
    <row r="1958" spans="1:27" x14ac:dyDescent="0.3">
      <c r="A1958" s="3">
        <v>42154</v>
      </c>
      <c r="B1958" s="22">
        <f>WEEKNUM(Flights[[#This Row],[Date]], 1)</f>
        <v>22</v>
      </c>
      <c r="C1958" s="22">
        <f>WEEKDAY(Flights[[#This Row],[Date]],1)</f>
        <v>7</v>
      </c>
      <c r="D1958" t="s">
        <v>1400</v>
      </c>
      <c r="E1958" t="s">
        <v>1994</v>
      </c>
      <c r="F1958" t="s">
        <v>0</v>
      </c>
      <c r="G1958" t="s">
        <v>351</v>
      </c>
      <c r="H1958" t="str">
        <f>_xlfn.XLOOKUP(Flights[[#This Row],[Destination]], Airports!$A$2:$A$78, Airports!$D$2:$D$78)</f>
        <v>Sacramento</v>
      </c>
      <c r="I1958" t="str" cm="1">
        <f t="array" ref="I1958">_xlfn.XLOOKUP(Flights[[#This Row],[Destination]],_xlfn._TRO_TRAILING( Airports!A:A),_xlfn._TRO_TRAILING( Airports!E:E), "Not found")</f>
        <v>CA</v>
      </c>
      <c r="J1958" s="1">
        <v>0.33958333333333335</v>
      </c>
      <c r="K1958" s="22">
        <f>HOUR(Flights[[#This Row],[Scheduled Departure]])</f>
        <v>8</v>
      </c>
      <c r="L1958" s="1">
        <v>0.3527777777777778</v>
      </c>
      <c r="M1958">
        <f>(L1958-J1958)*24*60</f>
        <v>19.000000000000014</v>
      </c>
      <c r="N1958" s="16">
        <f>Flights[[#This Row],[Length (min)]]/60</f>
        <v>1.3333333333333333</v>
      </c>
      <c r="O1958">
        <v>80</v>
      </c>
      <c r="P1958">
        <v>373</v>
      </c>
      <c r="Q1958" s="18">
        <f>IFERROR(Flights[[#This Row],[Distance]]/Flights[[#This Row],[Length (hr)]], "")</f>
        <v>279.75</v>
      </c>
      <c r="R1958" s="1">
        <v>0.40555555555555556</v>
      </c>
      <c r="S1958" s="1" t="str">
        <f>IF(Flights[[#This Row],[Length (hr)]]&lt;2, "No meal", IF(Flights[[#This Row],[Length (hr)]]&lt;3.5, "Light meal", "Full meal"))</f>
        <v>No meal</v>
      </c>
      <c r="T1958" s="1" t="str">
        <f>IF(AND(Flights[[#This Row],[Airline]]="US Airways", Flights[[#This Row],[Meal]]="Full Meal"), "Yes", "No")</f>
        <v>No</v>
      </c>
      <c r="U1958" s="1">
        <v>0.40833333333333333</v>
      </c>
      <c r="V1958">
        <v>4</v>
      </c>
      <c r="W1958" s="1" t="str">
        <f>IF(Flights[[#This Row],[Arrival Delay]] = "", "Cancelled", IF(Flights[[#This Row],[Arrival Delay]]&gt;15, "Delayed", "On time"))</f>
        <v>On time</v>
      </c>
      <c r="X1958" t="str">
        <f>IF(Flights[[#This Row],[Status]]&lt;&gt;"Delayed","", IF(Flights[[#This Row],[Arrival Delay]]&gt;120, "Severe", IF(Flights[[#This Row],[Arrival Delay]]&gt;60, "Major", "Moderate")))</f>
        <v/>
      </c>
      <c r="Y1958" t="b">
        <v>0</v>
      </c>
      <c r="AA1958" t="str">
        <f>IF(OR(AND(Flights[[#This Row],[Status]]="Cancelled", Flights[[#This Row],[Cancellation Reason]]="Airline/Carrier"), Flights[[#This Row],[Delay Type]]="Severe"), "Yes", "No")</f>
        <v>No</v>
      </c>
    </row>
    <row r="1959" spans="1:27" x14ac:dyDescent="0.3">
      <c r="A1959" s="3">
        <v>42154</v>
      </c>
      <c r="B1959" s="22">
        <f>WEEKNUM(Flights[[#This Row],[Date]], 1)</f>
        <v>22</v>
      </c>
      <c r="C1959" s="22">
        <f>WEEKDAY(Flights[[#This Row],[Date]],1)</f>
        <v>7</v>
      </c>
      <c r="D1959" t="s">
        <v>700</v>
      </c>
      <c r="E1959" t="s">
        <v>1996</v>
      </c>
      <c r="F1959" t="s">
        <v>0</v>
      </c>
      <c r="G1959" t="s">
        <v>344</v>
      </c>
      <c r="H1959" t="str">
        <f>_xlfn.XLOOKUP(Flights[[#This Row],[Destination]], Airports!$A$2:$A$78, Airports!$D$2:$D$78)</f>
        <v>Seattle</v>
      </c>
      <c r="I1959" t="str" cm="1">
        <f t="array" ref="I1959">_xlfn.XLOOKUP(Flights[[#This Row],[Destination]],_xlfn._TRO_TRAILING( Airports!A:A),_xlfn._TRO_TRAILING( Airports!E:E), "Not found")</f>
        <v>WA</v>
      </c>
      <c r="J1959" s="1">
        <v>0.375</v>
      </c>
      <c r="K1959" s="22">
        <f>HOUR(Flights[[#This Row],[Scheduled Departure]])</f>
        <v>9</v>
      </c>
      <c r="L1959" s="1">
        <v>0.37222222222222223</v>
      </c>
      <c r="M1959">
        <f>(L1959-J1959)*24*60</f>
        <v>-3.9999999999999858</v>
      </c>
      <c r="N1959" s="16">
        <f>Flights[[#This Row],[Length (min)]]/60</f>
        <v>2.5499999999999998</v>
      </c>
      <c r="O1959">
        <v>153</v>
      </c>
      <c r="P1959">
        <v>954</v>
      </c>
      <c r="Q1959" s="18">
        <f>IFERROR(Flights[[#This Row],[Distance]]/Flights[[#This Row],[Length (hr)]], "")</f>
        <v>374.11764705882354</v>
      </c>
      <c r="R1959" s="1">
        <v>0.4861111111111111</v>
      </c>
      <c r="S1959" s="1" t="str">
        <f>IF(Flights[[#This Row],[Length (hr)]]&lt;2, "No meal", IF(Flights[[#This Row],[Length (hr)]]&lt;3.5, "Light meal", "Full meal"))</f>
        <v>Light meal</v>
      </c>
      <c r="T1959" s="1" t="str">
        <f>IF(AND(Flights[[#This Row],[Airline]]="US Airways", Flights[[#This Row],[Meal]]="Full Meal"), "Yes", "No")</f>
        <v>No</v>
      </c>
      <c r="U1959" s="1">
        <v>0.47847222222222224</v>
      </c>
      <c r="V1959">
        <v>-11</v>
      </c>
      <c r="W1959" s="1" t="str">
        <f>IF(Flights[[#This Row],[Arrival Delay]] = "", "Cancelled", IF(Flights[[#This Row],[Arrival Delay]]&gt;15, "Delayed", "On time"))</f>
        <v>On time</v>
      </c>
      <c r="X1959" t="str">
        <f>IF(Flights[[#This Row],[Status]]&lt;&gt;"Delayed","", IF(Flights[[#This Row],[Arrival Delay]]&gt;120, "Severe", IF(Flights[[#This Row],[Arrival Delay]]&gt;60, "Major", "Moderate")))</f>
        <v/>
      </c>
      <c r="Y1959" t="b">
        <v>0</v>
      </c>
      <c r="AA1959" t="str">
        <f>IF(OR(AND(Flights[[#This Row],[Status]]="Cancelled", Flights[[#This Row],[Cancellation Reason]]="Airline/Carrier"), Flights[[#This Row],[Delay Type]]="Severe"), "Yes", "No")</f>
        <v>No</v>
      </c>
    </row>
    <row r="1960" spans="1:27" x14ac:dyDescent="0.3">
      <c r="A1960" s="3">
        <v>42154</v>
      </c>
      <c r="B1960" s="22">
        <f>WEEKNUM(Flights[[#This Row],[Date]], 1)</f>
        <v>22</v>
      </c>
      <c r="C1960" s="22">
        <f>WEEKDAY(Flights[[#This Row],[Date]],1)</f>
        <v>7</v>
      </c>
      <c r="D1960" t="s">
        <v>1349</v>
      </c>
      <c r="E1960" t="s">
        <v>1995</v>
      </c>
      <c r="F1960" t="s">
        <v>0</v>
      </c>
      <c r="G1960" t="s">
        <v>9</v>
      </c>
      <c r="H1960" t="str">
        <f>_xlfn.XLOOKUP(Flights[[#This Row],[Destination]], Airports!$A$2:$A$78, Airports!$D$2:$D$78)</f>
        <v>San Francisco</v>
      </c>
      <c r="I1960" t="str" cm="1">
        <f t="array" ref="I1960">_xlfn.XLOOKUP(Flights[[#This Row],[Destination]],_xlfn._TRO_TRAILING( Airports!A:A),_xlfn._TRO_TRAILING( Airports!E:E), "Not found")</f>
        <v>CA</v>
      </c>
      <c r="J1960" s="1">
        <v>0.39930555555555558</v>
      </c>
      <c r="K1960" s="22">
        <f>HOUR(Flights[[#This Row],[Scheduled Departure]])</f>
        <v>9</v>
      </c>
      <c r="L1960" s="1">
        <v>0.40555555555555556</v>
      </c>
      <c r="M1960">
        <f>(L1960-J1960)*24*60</f>
        <v>8.999999999999968</v>
      </c>
      <c r="N1960" s="16">
        <f>Flights[[#This Row],[Length (min)]]/60</f>
        <v>1.0166666666666666</v>
      </c>
      <c r="O1960">
        <v>61</v>
      </c>
      <c r="P1960">
        <v>337</v>
      </c>
      <c r="Q1960" s="18">
        <f>IFERROR(Flights[[#This Row],[Distance]]/Flights[[#This Row],[Length (hr)]], "")</f>
        <v>331.47540983606558</v>
      </c>
      <c r="R1960" s="1">
        <v>0.4513888888888889</v>
      </c>
      <c r="S1960" s="1" t="str">
        <f>IF(Flights[[#This Row],[Length (hr)]]&lt;2, "No meal", IF(Flights[[#This Row],[Length (hr)]]&lt;3.5, "Light meal", "Full meal"))</f>
        <v>No meal</v>
      </c>
      <c r="T1960" s="1" t="str">
        <f>IF(AND(Flights[[#This Row],[Airline]]="US Airways", Flights[[#This Row],[Meal]]="Full Meal"), "Yes", "No")</f>
        <v>No</v>
      </c>
      <c r="U1960" s="1">
        <v>0.44791666666666669</v>
      </c>
      <c r="V1960">
        <v>-5</v>
      </c>
      <c r="W1960" s="1" t="str">
        <f>IF(Flights[[#This Row],[Arrival Delay]] = "", "Cancelled", IF(Flights[[#This Row],[Arrival Delay]]&gt;15, "Delayed", "On time"))</f>
        <v>On time</v>
      </c>
      <c r="X1960" t="str">
        <f>IF(Flights[[#This Row],[Status]]&lt;&gt;"Delayed","", IF(Flights[[#This Row],[Arrival Delay]]&gt;120, "Severe", IF(Flights[[#This Row],[Arrival Delay]]&gt;60, "Major", "Moderate")))</f>
        <v/>
      </c>
      <c r="Y1960" t="b">
        <v>0</v>
      </c>
      <c r="AA1960" t="str">
        <f>IF(OR(AND(Flights[[#This Row],[Status]]="Cancelled", Flights[[#This Row],[Cancellation Reason]]="Airline/Carrier"), Flights[[#This Row],[Delay Type]]="Severe"), "Yes", "No")</f>
        <v>No</v>
      </c>
    </row>
    <row r="1961" spans="1:27" x14ac:dyDescent="0.3">
      <c r="A1961" s="3">
        <v>42154</v>
      </c>
      <c r="B1961" s="22">
        <f>WEEKNUM(Flights[[#This Row],[Date]], 1)</f>
        <v>22</v>
      </c>
      <c r="C1961" s="22">
        <f>WEEKDAY(Flights[[#This Row],[Date]],1)</f>
        <v>7</v>
      </c>
      <c r="D1961" t="s">
        <v>1372</v>
      </c>
      <c r="E1961" t="s">
        <v>1993</v>
      </c>
      <c r="F1961" t="s">
        <v>0</v>
      </c>
      <c r="G1961" t="s">
        <v>273</v>
      </c>
      <c r="H1961" t="str">
        <f>_xlfn.XLOOKUP(Flights[[#This Row],[Destination]], Airports!$A$2:$A$78, Airports!$D$2:$D$78)</f>
        <v>Denver</v>
      </c>
      <c r="I1961" t="str" cm="1">
        <f t="array" ref="I1961">_xlfn.XLOOKUP(Flights[[#This Row],[Destination]],_xlfn._TRO_TRAILING( Airports!A:A),_xlfn._TRO_TRAILING( Airports!E:E), "Not found")</f>
        <v>CO</v>
      </c>
      <c r="J1961" s="1">
        <v>0.39930555555555558</v>
      </c>
      <c r="K1961" s="22">
        <f>HOUR(Flights[[#This Row],[Scheduled Departure]])</f>
        <v>9</v>
      </c>
      <c r="L1961" s="1">
        <v>0.4909722222222222</v>
      </c>
      <c r="M1961">
        <f>(L1961-J1961)*24*60</f>
        <v>131.99999999999994</v>
      </c>
      <c r="N1961" s="16">
        <f>Flights[[#This Row],[Length (min)]]/60</f>
        <v>2.2999999999999998</v>
      </c>
      <c r="O1961">
        <v>138</v>
      </c>
      <c r="P1961">
        <v>862</v>
      </c>
      <c r="Q1961" s="18">
        <f>IFERROR(Flights[[#This Row],[Distance]]/Flights[[#This Row],[Length (hr)]], "")</f>
        <v>374.78260869565219</v>
      </c>
      <c r="R1961" s="1">
        <v>0.53888888888888886</v>
      </c>
      <c r="S1961" s="1" t="str">
        <f>IF(Flights[[#This Row],[Length (hr)]]&lt;2, "No meal", IF(Flights[[#This Row],[Length (hr)]]&lt;3.5, "Light meal", "Full meal"))</f>
        <v>Light meal</v>
      </c>
      <c r="T1961" s="1" t="str">
        <f>IF(AND(Flights[[#This Row],[Airline]]="US Airways", Flights[[#This Row],[Meal]]="Full Meal"), "Yes", "No")</f>
        <v>No</v>
      </c>
      <c r="U1961" s="1">
        <v>0.62847222222222221</v>
      </c>
      <c r="V1961">
        <v>129</v>
      </c>
      <c r="W1961" s="1" t="str">
        <f>IF(Flights[[#This Row],[Arrival Delay]] = "", "Cancelled", IF(Flights[[#This Row],[Arrival Delay]]&gt;15, "Delayed", "On time"))</f>
        <v>Delayed</v>
      </c>
      <c r="X1961" t="str">
        <f>IF(Flights[[#This Row],[Status]]&lt;&gt;"Delayed","", IF(Flights[[#This Row],[Arrival Delay]]&gt;120, "Severe", IF(Flights[[#This Row],[Arrival Delay]]&gt;60, "Major", "Moderate")))</f>
        <v>Severe</v>
      </c>
      <c r="Y1961" t="b">
        <v>0</v>
      </c>
      <c r="AA1961" t="str">
        <f>IF(OR(AND(Flights[[#This Row],[Status]]="Cancelled", Flights[[#This Row],[Cancellation Reason]]="Airline/Carrier"), Flights[[#This Row],[Delay Type]]="Severe"), "Yes", "No")</f>
        <v>Yes</v>
      </c>
    </row>
    <row r="1962" spans="1:27" x14ac:dyDescent="0.3">
      <c r="A1962" s="3">
        <v>42154</v>
      </c>
      <c r="B1962" s="22">
        <f>WEEKNUM(Flights[[#This Row],[Date]], 1)</f>
        <v>22</v>
      </c>
      <c r="C1962" s="22">
        <f>WEEKDAY(Flights[[#This Row],[Date]],1)</f>
        <v>7</v>
      </c>
      <c r="D1962" t="s">
        <v>757</v>
      </c>
      <c r="E1962" t="s">
        <v>1988</v>
      </c>
      <c r="F1962" t="s">
        <v>0</v>
      </c>
      <c r="G1962" t="s">
        <v>29</v>
      </c>
      <c r="H1962" t="str">
        <f>_xlfn.XLOOKUP(Flights[[#This Row],[Destination]], Airports!$A$2:$A$78, Airports!$D$2:$D$78)</f>
        <v>Phoenix</v>
      </c>
      <c r="I1962" t="str" cm="1">
        <f t="array" ref="I1962">_xlfn.XLOOKUP(Flights[[#This Row],[Destination]],_xlfn._TRO_TRAILING( Airports!A:A),_xlfn._TRO_TRAILING( Airports!E:E), "Not found")</f>
        <v>AZ</v>
      </c>
      <c r="J1962" s="1">
        <v>0.4201388888888889</v>
      </c>
      <c r="K1962" s="22">
        <f>HOUR(Flights[[#This Row],[Scheduled Departure]])</f>
        <v>10</v>
      </c>
      <c r="L1962" s="1">
        <v>0.41875000000000001</v>
      </c>
      <c r="M1962">
        <f>(L1962-J1962)*24*60</f>
        <v>-1.9999999999999929</v>
      </c>
      <c r="N1962" s="16">
        <f>Flights[[#This Row],[Length (min)]]/60</f>
        <v>1.3833333333333333</v>
      </c>
      <c r="O1962">
        <v>83</v>
      </c>
      <c r="P1962">
        <v>370</v>
      </c>
      <c r="Q1962" s="18">
        <f>IFERROR(Flights[[#This Row],[Distance]]/Flights[[#This Row],[Length (hr)]], "")</f>
        <v>267.46987951807228</v>
      </c>
      <c r="R1962" s="1">
        <v>0.47430555555555554</v>
      </c>
      <c r="S1962" s="1" t="str">
        <f>IF(Flights[[#This Row],[Length (hr)]]&lt;2, "No meal", IF(Flights[[#This Row],[Length (hr)]]&lt;3.5, "Light meal", "Full meal"))</f>
        <v>No meal</v>
      </c>
      <c r="T1962" s="1" t="str">
        <f>IF(AND(Flights[[#This Row],[Airline]]="US Airways", Flights[[#This Row],[Meal]]="Full Meal"), "Yes", "No")</f>
        <v>No</v>
      </c>
      <c r="U1962" s="1">
        <v>0.47638888888888886</v>
      </c>
      <c r="V1962">
        <v>3</v>
      </c>
      <c r="W1962" s="1" t="str">
        <f>IF(Flights[[#This Row],[Arrival Delay]] = "", "Cancelled", IF(Flights[[#This Row],[Arrival Delay]]&gt;15, "Delayed", "On time"))</f>
        <v>On time</v>
      </c>
      <c r="X1962" t="str">
        <f>IF(Flights[[#This Row],[Status]]&lt;&gt;"Delayed","", IF(Flights[[#This Row],[Arrival Delay]]&gt;120, "Severe", IF(Flights[[#This Row],[Arrival Delay]]&gt;60, "Major", "Moderate")))</f>
        <v/>
      </c>
      <c r="Y1962" t="b">
        <v>0</v>
      </c>
      <c r="AA1962" t="str">
        <f>IF(OR(AND(Flights[[#This Row],[Status]]="Cancelled", Flights[[#This Row],[Cancellation Reason]]="Airline/Carrier"), Flights[[#This Row],[Delay Type]]="Severe"), "Yes", "No")</f>
        <v>No</v>
      </c>
    </row>
    <row r="1963" spans="1:27" x14ac:dyDescent="0.3">
      <c r="A1963" s="3">
        <v>42154</v>
      </c>
      <c r="B1963" s="22">
        <f>WEEKNUM(Flights[[#This Row],[Date]], 1)</f>
        <v>22</v>
      </c>
      <c r="C1963" s="22">
        <f>WEEKDAY(Flights[[#This Row],[Date]],1)</f>
        <v>7</v>
      </c>
      <c r="D1963" t="s">
        <v>698</v>
      </c>
      <c r="E1963" t="s">
        <v>1996</v>
      </c>
      <c r="F1963" t="s">
        <v>0</v>
      </c>
      <c r="G1963" t="s">
        <v>270</v>
      </c>
      <c r="H1963" t="str">
        <f>_xlfn.XLOOKUP(Flights[[#This Row],[Destination]], Airports!$A$2:$A$78, Airports!$D$2:$D$78)</f>
        <v>Dallas</v>
      </c>
      <c r="I1963" t="str" cm="1">
        <f t="array" ref="I1963">_xlfn.XLOOKUP(Flights[[#This Row],[Destination]],_xlfn._TRO_TRAILING( Airports!A:A),_xlfn._TRO_TRAILING( Airports!E:E), "Not found")</f>
        <v>TX</v>
      </c>
      <c r="J1963" s="1">
        <v>0.44097222222222221</v>
      </c>
      <c r="K1963" s="22">
        <f>HOUR(Flights[[#This Row],[Scheduled Departure]])</f>
        <v>10</v>
      </c>
      <c r="L1963" s="1">
        <v>0.51180555555555551</v>
      </c>
      <c r="M1963">
        <f>(L1963-J1963)*24*60</f>
        <v>101.99999999999996</v>
      </c>
      <c r="N1963" s="16">
        <f>Flights[[#This Row],[Length (min)]]/60</f>
        <v>3.0833333333333335</v>
      </c>
      <c r="O1963">
        <v>185</v>
      </c>
      <c r="P1963">
        <v>1246</v>
      </c>
      <c r="Q1963" s="18">
        <f>IFERROR(Flights[[#This Row],[Distance]]/Flights[[#This Row],[Length (hr)]], "")</f>
        <v>404.10810810810807</v>
      </c>
      <c r="R1963" s="1">
        <v>0.64583333333333337</v>
      </c>
      <c r="S1963" s="1" t="str">
        <f>IF(Flights[[#This Row],[Length (hr)]]&lt;2, "No meal", IF(Flights[[#This Row],[Length (hr)]]&lt;3.5, "Light meal", "Full meal"))</f>
        <v>Light meal</v>
      </c>
      <c r="T1963" s="1" t="str">
        <f>IF(AND(Flights[[#This Row],[Airline]]="US Airways", Flights[[#This Row],[Meal]]="Full Meal"), "Yes", "No")</f>
        <v>No</v>
      </c>
      <c r="U1963" s="1">
        <v>0.72361111111111109</v>
      </c>
      <c r="V1963">
        <v>112</v>
      </c>
      <c r="W1963" s="1" t="str">
        <f>IF(Flights[[#This Row],[Arrival Delay]] = "", "Cancelled", IF(Flights[[#This Row],[Arrival Delay]]&gt;15, "Delayed", "On time"))</f>
        <v>Delayed</v>
      </c>
      <c r="X1963" t="str">
        <f>IF(Flights[[#This Row],[Status]]&lt;&gt;"Delayed","", IF(Flights[[#This Row],[Arrival Delay]]&gt;120, "Severe", IF(Flights[[#This Row],[Arrival Delay]]&gt;60, "Major", "Moderate")))</f>
        <v>Major</v>
      </c>
      <c r="Y1963" t="b">
        <v>0</v>
      </c>
      <c r="AA1963" t="str">
        <f>IF(OR(AND(Flights[[#This Row],[Status]]="Cancelled", Flights[[#This Row],[Cancellation Reason]]="Airline/Carrier"), Flights[[#This Row],[Delay Type]]="Severe"), "Yes", "No")</f>
        <v>No</v>
      </c>
    </row>
    <row r="1964" spans="1:27" x14ac:dyDescent="0.3">
      <c r="A1964" s="3">
        <v>42154</v>
      </c>
      <c r="B1964" s="22">
        <f>WEEKNUM(Flights[[#This Row],[Date]], 1)</f>
        <v>22</v>
      </c>
      <c r="C1964" s="22">
        <f>WEEKDAY(Flights[[#This Row],[Date]],1)</f>
        <v>7</v>
      </c>
      <c r="D1964" t="s">
        <v>481</v>
      </c>
      <c r="E1964" t="s">
        <v>1988</v>
      </c>
      <c r="F1964" t="s">
        <v>0</v>
      </c>
      <c r="G1964" t="s">
        <v>30</v>
      </c>
      <c r="H1964" t="str">
        <f>_xlfn.XLOOKUP(Flights[[#This Row],[Destination]], Airports!$A$2:$A$78, Airports!$D$2:$D$78)</f>
        <v>Pittsburgh</v>
      </c>
      <c r="I1964" t="str" cm="1">
        <f t="array" ref="I1964">_xlfn.XLOOKUP(Flights[[#This Row],[Destination]],_xlfn._TRO_TRAILING( Airports!A:A),_xlfn._TRO_TRAILING( Airports!E:E), "Not found")</f>
        <v>PA</v>
      </c>
      <c r="J1964" s="1">
        <v>0.47569444444444442</v>
      </c>
      <c r="K1964" s="22">
        <f>HOUR(Flights[[#This Row],[Scheduled Departure]])</f>
        <v>11</v>
      </c>
      <c r="L1964" s="1">
        <v>0.46875</v>
      </c>
      <c r="M1964">
        <f>(L1964-J1964)*24*60</f>
        <v>-9.9999999999999645</v>
      </c>
      <c r="N1964" s="16">
        <f>Flights[[#This Row],[Length (min)]]/60</f>
        <v>4.9666666666666668</v>
      </c>
      <c r="O1964">
        <v>298</v>
      </c>
      <c r="P1964">
        <v>2136</v>
      </c>
      <c r="Q1964" s="18">
        <f>IFERROR(Flights[[#This Row],[Distance]]/Flights[[#This Row],[Length (hr)]], "")</f>
        <v>430.06711409395973</v>
      </c>
      <c r="R1964" s="1">
        <v>0.79305555555555551</v>
      </c>
      <c r="S1964" s="1" t="str">
        <f>IF(Flights[[#This Row],[Length (hr)]]&lt;2, "No meal", IF(Flights[[#This Row],[Length (hr)]]&lt;3.5, "Light meal", "Full meal"))</f>
        <v>Full meal</v>
      </c>
      <c r="T1964" s="1" t="str">
        <f>IF(AND(Flights[[#This Row],[Airline]]="US Airways", Flights[[#This Row],[Meal]]="Full Meal"), "Yes", "No")</f>
        <v>Yes</v>
      </c>
      <c r="U1964" s="1">
        <v>0.80069444444444449</v>
      </c>
      <c r="V1964">
        <v>11</v>
      </c>
      <c r="W1964" s="1" t="str">
        <f>IF(Flights[[#This Row],[Arrival Delay]] = "", "Cancelled", IF(Flights[[#This Row],[Arrival Delay]]&gt;15, "Delayed", "On time"))</f>
        <v>On time</v>
      </c>
      <c r="X1964" t="str">
        <f>IF(Flights[[#This Row],[Status]]&lt;&gt;"Delayed","", IF(Flights[[#This Row],[Arrival Delay]]&gt;120, "Severe", IF(Flights[[#This Row],[Arrival Delay]]&gt;60, "Major", "Moderate")))</f>
        <v/>
      </c>
      <c r="Y1964" t="b">
        <v>0</v>
      </c>
      <c r="AA1964" t="str">
        <f>IF(OR(AND(Flights[[#This Row],[Status]]="Cancelled", Flights[[#This Row],[Cancellation Reason]]="Airline/Carrier"), Flights[[#This Row],[Delay Type]]="Severe"), "Yes", "No")</f>
        <v>No</v>
      </c>
    </row>
    <row r="1965" spans="1:27" x14ac:dyDescent="0.3">
      <c r="A1965" s="3">
        <v>42154</v>
      </c>
      <c r="B1965" s="22">
        <f>WEEKNUM(Flights[[#This Row],[Date]], 1)</f>
        <v>22</v>
      </c>
      <c r="C1965" s="22">
        <f>WEEKDAY(Flights[[#This Row],[Date]],1)</f>
        <v>7</v>
      </c>
      <c r="D1965" t="s">
        <v>141</v>
      </c>
      <c r="E1965" t="s">
        <v>1987</v>
      </c>
      <c r="F1965" t="s">
        <v>0</v>
      </c>
      <c r="G1965" t="s">
        <v>3</v>
      </c>
      <c r="H1965" t="str">
        <f>_xlfn.XLOOKUP(Flights[[#This Row],[Destination]], Airports!$A$2:$A$78, Airports!$D$2:$D$78)</f>
        <v>Dallas</v>
      </c>
      <c r="I1965" t="str" cm="1">
        <f t="array" ref="I1965">_xlfn.XLOOKUP(Flights[[#This Row],[Destination]],_xlfn._TRO_TRAILING( Airports!A:A),_xlfn._TRO_TRAILING( Airports!E:E), "Not found")</f>
        <v>TX</v>
      </c>
      <c r="J1965" s="1">
        <v>0.51388888888888884</v>
      </c>
      <c r="K1965" s="22">
        <f>HOUR(Flights[[#This Row],[Scheduled Departure]])</f>
        <v>12</v>
      </c>
      <c r="L1965" s="1">
        <v>0.55069444444444449</v>
      </c>
      <c r="M1965">
        <f>(L1965-J1965)*24*60</f>
        <v>53.000000000000128</v>
      </c>
      <c r="N1965" s="16">
        <f>Flights[[#This Row],[Length (min)]]/60</f>
        <v>3.1833333333333331</v>
      </c>
      <c r="O1965">
        <v>191</v>
      </c>
      <c r="P1965">
        <v>1235</v>
      </c>
      <c r="Q1965" s="18">
        <f>IFERROR(Flights[[#This Row],[Distance]]/Flights[[#This Row],[Length (hr)]], "")</f>
        <v>387.95811518324609</v>
      </c>
      <c r="R1965" s="1">
        <v>0.72777777777777775</v>
      </c>
      <c r="S1965" s="1" t="str">
        <f>IF(Flights[[#This Row],[Length (hr)]]&lt;2, "No meal", IF(Flights[[#This Row],[Length (hr)]]&lt;3.5, "Light meal", "Full meal"))</f>
        <v>Light meal</v>
      </c>
      <c r="T1965" s="1" t="str">
        <f>IF(AND(Flights[[#This Row],[Airline]]="US Airways", Flights[[#This Row],[Meal]]="Full Meal"), "Yes", "No")</f>
        <v>No</v>
      </c>
      <c r="U1965" s="1">
        <v>0.76666666666666672</v>
      </c>
      <c r="V1965">
        <v>56</v>
      </c>
      <c r="W1965" s="1" t="str">
        <f>IF(Flights[[#This Row],[Arrival Delay]] = "", "Cancelled", IF(Flights[[#This Row],[Arrival Delay]]&gt;15, "Delayed", "On time"))</f>
        <v>Delayed</v>
      </c>
      <c r="X1965" t="str">
        <f>IF(Flights[[#This Row],[Status]]&lt;&gt;"Delayed","", IF(Flights[[#This Row],[Arrival Delay]]&gt;120, "Severe", IF(Flights[[#This Row],[Arrival Delay]]&gt;60, "Major", "Moderate")))</f>
        <v>Moderate</v>
      </c>
      <c r="Y1965" t="b">
        <v>0</v>
      </c>
      <c r="AA1965" t="str">
        <f>IF(OR(AND(Flights[[#This Row],[Status]]="Cancelled", Flights[[#This Row],[Cancellation Reason]]="Airline/Carrier"), Flights[[#This Row],[Delay Type]]="Severe"), "Yes", "No")</f>
        <v>No</v>
      </c>
    </row>
    <row r="1966" spans="1:27" x14ac:dyDescent="0.3">
      <c r="A1966" s="3">
        <v>42154</v>
      </c>
      <c r="B1966" s="22">
        <f>WEEKNUM(Flights[[#This Row],[Date]], 1)</f>
        <v>22</v>
      </c>
      <c r="C1966" s="22">
        <f>WEEKDAY(Flights[[#This Row],[Date]],1)</f>
        <v>7</v>
      </c>
      <c r="D1966" t="s">
        <v>1357</v>
      </c>
      <c r="E1966" t="s">
        <v>1995</v>
      </c>
      <c r="F1966" t="s">
        <v>0</v>
      </c>
      <c r="G1966" t="s">
        <v>26</v>
      </c>
      <c r="H1966" t="str">
        <f>_xlfn.XLOOKUP(Flights[[#This Row],[Destination]], Airports!$A$2:$A$78, Airports!$D$2:$D$78)</f>
        <v>Atlanta</v>
      </c>
      <c r="I1966" t="str" cm="1">
        <f t="array" ref="I1966">_xlfn.XLOOKUP(Flights[[#This Row],[Destination]],_xlfn._TRO_TRAILING( Airports!A:A),_xlfn._TRO_TRAILING( Airports!E:E), "Not found")</f>
        <v>GA</v>
      </c>
      <c r="J1966" s="1">
        <v>0.53125</v>
      </c>
      <c r="K1966" s="22">
        <f>HOUR(Flights[[#This Row],[Scheduled Departure]])</f>
        <v>12</v>
      </c>
      <c r="L1966" s="1">
        <v>0.53263888888888888</v>
      </c>
      <c r="M1966">
        <f>(L1966-J1966)*24*60</f>
        <v>1.9999999999999929</v>
      </c>
      <c r="N1966" s="16">
        <f>Flights[[#This Row],[Length (min)]]/60</f>
        <v>4.4833333333333334</v>
      </c>
      <c r="O1966">
        <v>269</v>
      </c>
      <c r="P1966">
        <v>1947</v>
      </c>
      <c r="Q1966" s="18">
        <f>IFERROR(Flights[[#This Row],[Distance]]/Flights[[#This Row],[Length (hr)]], "")</f>
        <v>434.27509293680299</v>
      </c>
      <c r="R1966" s="1">
        <v>0.83680555555555558</v>
      </c>
      <c r="S1966" s="1" t="str">
        <f>IF(Flights[[#This Row],[Length (hr)]]&lt;2, "No meal", IF(Flights[[#This Row],[Length (hr)]]&lt;3.5, "Light meal", "Full meal"))</f>
        <v>Full meal</v>
      </c>
      <c r="T1966" s="1" t="str">
        <f>IF(AND(Flights[[#This Row],[Airline]]="US Airways", Flights[[#This Row],[Meal]]="Full Meal"), "Yes", "No")</f>
        <v>No</v>
      </c>
      <c r="U1966" s="1">
        <v>0.84444444444444444</v>
      </c>
      <c r="V1966">
        <v>11</v>
      </c>
      <c r="W1966" s="1" t="str">
        <f>IF(Flights[[#This Row],[Arrival Delay]] = "", "Cancelled", IF(Flights[[#This Row],[Arrival Delay]]&gt;15, "Delayed", "On time"))</f>
        <v>On time</v>
      </c>
      <c r="X1966" t="str">
        <f>IF(Flights[[#This Row],[Status]]&lt;&gt;"Delayed","", IF(Flights[[#This Row],[Arrival Delay]]&gt;120, "Severe", IF(Flights[[#This Row],[Arrival Delay]]&gt;60, "Major", "Moderate")))</f>
        <v/>
      </c>
      <c r="Y1966" t="b">
        <v>0</v>
      </c>
      <c r="AA1966" t="str">
        <f>IF(OR(AND(Flights[[#This Row],[Status]]="Cancelled", Flights[[#This Row],[Cancellation Reason]]="Airline/Carrier"), Flights[[#This Row],[Delay Type]]="Severe"), "Yes", "No")</f>
        <v>No</v>
      </c>
    </row>
    <row r="1967" spans="1:27" x14ac:dyDescent="0.3">
      <c r="A1967" s="3">
        <v>42154</v>
      </c>
      <c r="B1967" s="22">
        <f>WEEKNUM(Flights[[#This Row],[Date]], 1)</f>
        <v>22</v>
      </c>
      <c r="C1967" s="22">
        <f>WEEKDAY(Flights[[#This Row],[Date]],1)</f>
        <v>7</v>
      </c>
      <c r="D1967" t="s">
        <v>1239</v>
      </c>
      <c r="E1967" t="s">
        <v>1994</v>
      </c>
      <c r="F1967" t="s">
        <v>0</v>
      </c>
      <c r="G1967" t="s">
        <v>349</v>
      </c>
      <c r="H1967" t="str">
        <f>_xlfn.XLOOKUP(Flights[[#This Row],[Destination]], Airports!$A$2:$A$78, Airports!$D$2:$D$78)</f>
        <v>Salt Lake City</v>
      </c>
      <c r="I1967" t="str" cm="1">
        <f t="array" ref="I1967">_xlfn.XLOOKUP(Flights[[#This Row],[Destination]],_xlfn._TRO_TRAILING( Airports!A:A),_xlfn._TRO_TRAILING( Airports!E:E), "Not found")</f>
        <v>UT</v>
      </c>
      <c r="J1967" s="1">
        <v>0.64583333333333337</v>
      </c>
      <c r="K1967" s="22">
        <f>HOUR(Flights[[#This Row],[Scheduled Departure]])</f>
        <v>15</v>
      </c>
      <c r="L1967" s="1">
        <v>0.6430555555555556</v>
      </c>
      <c r="M1967">
        <f>(L1967-J1967)*24*60</f>
        <v>-3.9999999999999858</v>
      </c>
      <c r="N1967" s="16">
        <f>Flights[[#This Row],[Length (min)]]/60</f>
        <v>1.7666666666666666</v>
      </c>
      <c r="O1967">
        <v>106</v>
      </c>
      <c r="P1967">
        <v>590</v>
      </c>
      <c r="Q1967" s="18">
        <f>IFERROR(Flights[[#This Row],[Distance]]/Flights[[#This Row],[Length (hr)]], "")</f>
        <v>333.96226415094338</v>
      </c>
      <c r="R1967" s="1">
        <v>0.7631944444444444</v>
      </c>
      <c r="S1967" s="1" t="str">
        <f>IF(Flights[[#This Row],[Length (hr)]]&lt;2, "No meal", IF(Flights[[#This Row],[Length (hr)]]&lt;3.5, "Light meal", "Full meal"))</f>
        <v>No meal</v>
      </c>
      <c r="T1967" s="1" t="str">
        <f>IF(AND(Flights[[#This Row],[Airline]]="US Airways", Flights[[#This Row],[Meal]]="Full Meal"), "Yes", "No")</f>
        <v>No</v>
      </c>
      <c r="U1967" s="1">
        <v>0.7583333333333333</v>
      </c>
      <c r="V1967">
        <v>-7</v>
      </c>
      <c r="W1967" s="1" t="str">
        <f>IF(Flights[[#This Row],[Arrival Delay]] = "", "Cancelled", IF(Flights[[#This Row],[Arrival Delay]]&gt;15, "Delayed", "On time"))</f>
        <v>On time</v>
      </c>
      <c r="X1967" t="str">
        <f>IF(Flights[[#This Row],[Status]]&lt;&gt;"Delayed","", IF(Flights[[#This Row],[Arrival Delay]]&gt;120, "Severe", IF(Flights[[#This Row],[Arrival Delay]]&gt;60, "Major", "Moderate")))</f>
        <v/>
      </c>
      <c r="Y1967" t="b">
        <v>0</v>
      </c>
      <c r="AA1967" t="str">
        <f>IF(OR(AND(Flights[[#This Row],[Status]]="Cancelled", Flights[[#This Row],[Cancellation Reason]]="Airline/Carrier"), Flights[[#This Row],[Delay Type]]="Severe"), "Yes", "No")</f>
        <v>No</v>
      </c>
    </row>
    <row r="1968" spans="1:27" x14ac:dyDescent="0.3">
      <c r="A1968" s="3">
        <v>42154</v>
      </c>
      <c r="B1968" s="22">
        <f>WEEKNUM(Flights[[#This Row],[Date]], 1)</f>
        <v>22</v>
      </c>
      <c r="C1968" s="22">
        <f>WEEKDAY(Flights[[#This Row],[Date]],1)</f>
        <v>7</v>
      </c>
      <c r="D1968" t="s">
        <v>768</v>
      </c>
      <c r="E1968" t="s">
        <v>1990</v>
      </c>
      <c r="F1968" t="s">
        <v>0</v>
      </c>
      <c r="G1968" t="s">
        <v>273</v>
      </c>
      <c r="H1968" t="str">
        <f>_xlfn.XLOOKUP(Flights[[#This Row],[Destination]], Airports!$A$2:$A$78, Airports!$D$2:$D$78)</f>
        <v>Denver</v>
      </c>
      <c r="I1968" t="str" cm="1">
        <f t="array" ref="I1968">_xlfn.XLOOKUP(Flights[[#This Row],[Destination]],_xlfn._TRO_TRAILING( Airports!A:A),_xlfn._TRO_TRAILING( Airports!E:E), "Not found")</f>
        <v>CO</v>
      </c>
      <c r="J1968" s="1">
        <v>0.7416666666666667</v>
      </c>
      <c r="K1968" s="22">
        <f>HOUR(Flights[[#This Row],[Scheduled Departure]])</f>
        <v>17</v>
      </c>
      <c r="L1968" s="1">
        <v>0.7368055555555556</v>
      </c>
      <c r="M1968">
        <f>(L1968-J1968)*24*60</f>
        <v>-6.9999999999999751</v>
      </c>
      <c r="N1968" s="16">
        <f>Flights[[#This Row],[Length (min)]]/60</f>
        <v>2.25</v>
      </c>
      <c r="O1968">
        <v>135</v>
      </c>
      <c r="P1968">
        <v>862</v>
      </c>
      <c r="Q1968" s="18">
        <f>IFERROR(Flights[[#This Row],[Distance]]/Flights[[#This Row],[Length (hr)]], "")</f>
        <v>383.11111111111109</v>
      </c>
      <c r="R1968" s="1">
        <v>0.87916666666666665</v>
      </c>
      <c r="S1968" s="1" t="str">
        <f>IF(Flights[[#This Row],[Length (hr)]]&lt;2, "No meal", IF(Flights[[#This Row],[Length (hr)]]&lt;3.5, "Light meal", "Full meal"))</f>
        <v>Light meal</v>
      </c>
      <c r="T1968" s="1" t="str">
        <f>IF(AND(Flights[[#This Row],[Airline]]="US Airways", Flights[[#This Row],[Meal]]="Full Meal"), "Yes", "No")</f>
        <v>No</v>
      </c>
      <c r="U1968" s="1">
        <v>0.87222222222222223</v>
      </c>
      <c r="V1968">
        <v>-10</v>
      </c>
      <c r="W1968" s="1" t="str">
        <f>IF(Flights[[#This Row],[Arrival Delay]] = "", "Cancelled", IF(Flights[[#This Row],[Arrival Delay]]&gt;15, "Delayed", "On time"))</f>
        <v>On time</v>
      </c>
      <c r="X1968" t="str">
        <f>IF(Flights[[#This Row],[Status]]&lt;&gt;"Delayed","", IF(Flights[[#This Row],[Arrival Delay]]&gt;120, "Severe", IF(Flights[[#This Row],[Arrival Delay]]&gt;60, "Major", "Moderate")))</f>
        <v/>
      </c>
      <c r="Y1968" t="b">
        <v>0</v>
      </c>
      <c r="AA1968" t="str">
        <f>IF(OR(AND(Flights[[#This Row],[Status]]="Cancelled", Flights[[#This Row],[Cancellation Reason]]="Airline/Carrier"), Flights[[#This Row],[Delay Type]]="Severe"), "Yes", "No")</f>
        <v>No</v>
      </c>
    </row>
    <row r="1969" spans="1:27" x14ac:dyDescent="0.3">
      <c r="A1969" s="3">
        <v>42154</v>
      </c>
      <c r="B1969" s="22">
        <f>WEEKNUM(Flights[[#This Row],[Date]], 1)</f>
        <v>22</v>
      </c>
      <c r="C1969" s="22">
        <f>WEEKDAY(Flights[[#This Row],[Date]],1)</f>
        <v>7</v>
      </c>
      <c r="D1969" t="s">
        <v>1365</v>
      </c>
      <c r="E1969" t="s">
        <v>1995</v>
      </c>
      <c r="F1969" t="s">
        <v>0</v>
      </c>
      <c r="G1969" t="s">
        <v>273</v>
      </c>
      <c r="H1969" t="str">
        <f>_xlfn.XLOOKUP(Flights[[#This Row],[Destination]], Airports!$A$2:$A$78, Airports!$D$2:$D$78)</f>
        <v>Denver</v>
      </c>
      <c r="I1969" t="str" cm="1">
        <f t="array" ref="I1969">_xlfn.XLOOKUP(Flights[[#This Row],[Destination]],_xlfn._TRO_TRAILING( Airports!A:A),_xlfn._TRO_TRAILING( Airports!E:E), "Not found")</f>
        <v>CO</v>
      </c>
      <c r="J1969" s="1">
        <v>0.76041666666666663</v>
      </c>
      <c r="K1969" s="22">
        <f>HOUR(Flights[[#This Row],[Scheduled Departure]])</f>
        <v>18</v>
      </c>
      <c r="L1969" s="1">
        <v>0.76388888888888884</v>
      </c>
      <c r="M1969">
        <f>(L1969-J1969)*24*60</f>
        <v>4.9999999999999822</v>
      </c>
      <c r="N1969" s="16">
        <f>Flights[[#This Row],[Length (min)]]/60</f>
        <v>2.2333333333333334</v>
      </c>
      <c r="O1969">
        <v>134</v>
      </c>
      <c r="P1969">
        <v>862</v>
      </c>
      <c r="Q1969" s="18">
        <f>IFERROR(Flights[[#This Row],[Distance]]/Flights[[#This Row],[Length (hr)]], "")</f>
        <v>385.97014925373134</v>
      </c>
      <c r="R1969" s="1">
        <v>0.89583333333333337</v>
      </c>
      <c r="S1969" s="1" t="str">
        <f>IF(Flights[[#This Row],[Length (hr)]]&lt;2, "No meal", IF(Flights[[#This Row],[Length (hr)]]&lt;3.5, "Light meal", "Full meal"))</f>
        <v>Light meal</v>
      </c>
      <c r="T1969" s="1" t="str">
        <f>IF(AND(Flights[[#This Row],[Airline]]="US Airways", Flights[[#This Row],[Meal]]="Full Meal"), "Yes", "No")</f>
        <v>No</v>
      </c>
      <c r="U1969" s="1">
        <v>0.89861111111111114</v>
      </c>
      <c r="V1969">
        <v>4</v>
      </c>
      <c r="W1969" s="1" t="str">
        <f>IF(Flights[[#This Row],[Arrival Delay]] = "", "Cancelled", IF(Flights[[#This Row],[Arrival Delay]]&gt;15, "Delayed", "On time"))</f>
        <v>On time</v>
      </c>
      <c r="X1969" t="str">
        <f>IF(Flights[[#This Row],[Status]]&lt;&gt;"Delayed","", IF(Flights[[#This Row],[Arrival Delay]]&gt;120, "Severe", IF(Flights[[#This Row],[Arrival Delay]]&gt;60, "Major", "Moderate")))</f>
        <v/>
      </c>
      <c r="Y1969" t="b">
        <v>0</v>
      </c>
      <c r="AA1969" t="str">
        <f>IF(OR(AND(Flights[[#This Row],[Status]]="Cancelled", Flights[[#This Row],[Cancellation Reason]]="Airline/Carrier"), Flights[[#This Row],[Delay Type]]="Severe"), "Yes", "No")</f>
        <v>No</v>
      </c>
    </row>
    <row r="1970" spans="1:27" x14ac:dyDescent="0.3">
      <c r="A1970" s="3">
        <v>42154</v>
      </c>
      <c r="B1970" s="22">
        <f>WEEKNUM(Flights[[#This Row],[Date]], 1)</f>
        <v>22</v>
      </c>
      <c r="C1970" s="22">
        <f>WEEKDAY(Flights[[#This Row],[Date]],1)</f>
        <v>7</v>
      </c>
      <c r="D1970" t="s">
        <v>819</v>
      </c>
      <c r="E1970" t="s">
        <v>1989</v>
      </c>
      <c r="F1970" t="s">
        <v>0</v>
      </c>
      <c r="G1970" t="s">
        <v>15</v>
      </c>
      <c r="H1970" t="str">
        <f>_xlfn.XLOOKUP(Flights[[#This Row],[Destination]], Airports!$A$2:$A$78, Airports!$D$2:$D$78)</f>
        <v>Las Vegas</v>
      </c>
      <c r="I1970" t="str" cm="1">
        <f t="array" ref="I1970">_xlfn.XLOOKUP(Flights[[#This Row],[Destination]],_xlfn._TRO_TRAILING( Airports!A:A),_xlfn._TRO_TRAILING( Airports!E:E), "Not found")</f>
        <v>NV</v>
      </c>
      <c r="J1970" s="1">
        <v>0.82291666666666663</v>
      </c>
      <c r="K1970" s="22">
        <f>HOUR(Flights[[#This Row],[Scheduled Departure]])</f>
        <v>19</v>
      </c>
      <c r="L1970" s="1">
        <v>0.81944444444444442</v>
      </c>
      <c r="M1970">
        <f>(L1970-J1970)*24*60</f>
        <v>-4.9999999999999822</v>
      </c>
      <c r="N1970" s="16">
        <f>Flights[[#This Row],[Length (min)]]/60</f>
        <v>1.05</v>
      </c>
      <c r="O1970">
        <v>63</v>
      </c>
      <c r="P1970">
        <v>236</v>
      </c>
      <c r="Q1970" s="18">
        <f>IFERROR(Flights[[#This Row],[Distance]]/Flights[[#This Row],[Length (hr)]], "")</f>
        <v>224.76190476190476</v>
      </c>
      <c r="R1970" s="1">
        <v>0.87430555555555556</v>
      </c>
      <c r="S1970" s="1" t="str">
        <f>IF(Flights[[#This Row],[Length (hr)]]&lt;2, "No meal", IF(Flights[[#This Row],[Length (hr)]]&lt;3.5, "Light meal", "Full meal"))</f>
        <v>No meal</v>
      </c>
      <c r="T1970" s="1" t="str">
        <f>IF(AND(Flights[[#This Row],[Airline]]="US Airways", Flights[[#This Row],[Meal]]="Full Meal"), "Yes", "No")</f>
        <v>No</v>
      </c>
      <c r="U1970" s="1">
        <v>0.86319444444444449</v>
      </c>
      <c r="V1970">
        <v>-16</v>
      </c>
      <c r="W1970" s="1" t="str">
        <f>IF(Flights[[#This Row],[Arrival Delay]] = "", "Cancelled", IF(Flights[[#This Row],[Arrival Delay]]&gt;15, "Delayed", "On time"))</f>
        <v>On time</v>
      </c>
      <c r="X1970" t="str">
        <f>IF(Flights[[#This Row],[Status]]&lt;&gt;"Delayed","", IF(Flights[[#This Row],[Arrival Delay]]&gt;120, "Severe", IF(Flights[[#This Row],[Arrival Delay]]&gt;60, "Major", "Moderate")))</f>
        <v/>
      </c>
      <c r="Y1970" t="b">
        <v>0</v>
      </c>
      <c r="AA1970" t="str">
        <f>IF(OR(AND(Flights[[#This Row],[Status]]="Cancelled", Flights[[#This Row],[Cancellation Reason]]="Airline/Carrier"), Flights[[#This Row],[Delay Type]]="Severe"), "Yes", "No")</f>
        <v>No</v>
      </c>
    </row>
    <row r="1971" spans="1:27" x14ac:dyDescent="0.3">
      <c r="A1971" s="3">
        <v>42154</v>
      </c>
      <c r="B1971" s="22">
        <f>WEEKNUM(Flights[[#This Row],[Date]], 1)</f>
        <v>22</v>
      </c>
      <c r="C1971" s="22">
        <f>WEEKDAY(Flights[[#This Row],[Date]],1)</f>
        <v>7</v>
      </c>
      <c r="D1971" t="s">
        <v>683</v>
      </c>
      <c r="E1971" t="s">
        <v>1990</v>
      </c>
      <c r="F1971" t="s">
        <v>0</v>
      </c>
      <c r="G1971" t="s">
        <v>15</v>
      </c>
      <c r="H1971" t="str">
        <f>_xlfn.XLOOKUP(Flights[[#This Row],[Destination]], Airports!$A$2:$A$78, Airports!$D$2:$D$78)</f>
        <v>Las Vegas</v>
      </c>
      <c r="I1971" t="str" cm="1">
        <f t="array" ref="I1971">_xlfn.XLOOKUP(Flights[[#This Row],[Destination]],_xlfn._TRO_TRAILING( Airports!A:A),_xlfn._TRO_TRAILING( Airports!E:E), "Not found")</f>
        <v>NV</v>
      </c>
      <c r="J1971" s="1">
        <v>0.94027777777777777</v>
      </c>
      <c r="K1971" s="22">
        <f>HOUR(Flights[[#This Row],[Scheduled Departure]])</f>
        <v>22</v>
      </c>
      <c r="L1971" s="1">
        <v>0.97152777777777777</v>
      </c>
      <c r="M1971">
        <f>(L1971-J1971)*24*60</f>
        <v>45</v>
      </c>
      <c r="N1971" s="16">
        <f>Flights[[#This Row],[Length (min)]]/60</f>
        <v>1.1666666666666667</v>
      </c>
      <c r="O1971">
        <v>70</v>
      </c>
      <c r="P1971">
        <v>236</v>
      </c>
      <c r="Q1971" s="18">
        <f>IFERROR(Flights[[#This Row],[Distance]]/Flights[[#This Row],[Length (hr)]], "")</f>
        <v>202.28571428571428</v>
      </c>
      <c r="R1971" s="1">
        <v>0.99305555555555558</v>
      </c>
      <c r="S1971" s="1" t="str">
        <f>IF(Flights[[#This Row],[Length (hr)]]&lt;2, "No meal", IF(Flights[[#This Row],[Length (hr)]]&lt;3.5, "Light meal", "Full meal"))</f>
        <v>No meal</v>
      </c>
      <c r="T1971" s="1" t="str">
        <f>IF(AND(Flights[[#This Row],[Airline]]="US Airways", Flights[[#This Row],[Meal]]="Full Meal"), "Yes", "No")</f>
        <v>No</v>
      </c>
      <c r="U1971" s="1">
        <v>2.013888888888889E-2</v>
      </c>
      <c r="V1971">
        <v>39</v>
      </c>
      <c r="W1971" s="1" t="str">
        <f>IF(Flights[[#This Row],[Arrival Delay]] = "", "Cancelled", IF(Flights[[#This Row],[Arrival Delay]]&gt;15, "Delayed", "On time"))</f>
        <v>Delayed</v>
      </c>
      <c r="X1971" t="str">
        <f>IF(Flights[[#This Row],[Status]]&lt;&gt;"Delayed","", IF(Flights[[#This Row],[Arrival Delay]]&gt;120, "Severe", IF(Flights[[#This Row],[Arrival Delay]]&gt;60, "Major", "Moderate")))</f>
        <v>Moderate</v>
      </c>
      <c r="Y1971" t="b">
        <v>0</v>
      </c>
      <c r="AA1971" t="str">
        <f>IF(OR(AND(Flights[[#This Row],[Status]]="Cancelled", Flights[[#This Row],[Cancellation Reason]]="Airline/Carrier"), Flights[[#This Row],[Delay Type]]="Severe"), "Yes", "No")</f>
        <v>No</v>
      </c>
    </row>
    <row r="1972" spans="1:27" x14ac:dyDescent="0.3">
      <c r="A1972" s="3">
        <v>42155</v>
      </c>
      <c r="B1972" s="22">
        <f>WEEKNUM(Flights[[#This Row],[Date]], 1)</f>
        <v>23</v>
      </c>
      <c r="C1972" s="22">
        <f>WEEKDAY(Flights[[#This Row],[Date]],1)</f>
        <v>1</v>
      </c>
      <c r="D1972" t="s">
        <v>1370</v>
      </c>
      <c r="E1972" t="s">
        <v>1995</v>
      </c>
      <c r="F1972" t="s">
        <v>0</v>
      </c>
      <c r="G1972" t="s">
        <v>340</v>
      </c>
      <c r="H1972" t="str">
        <f>_xlfn.XLOOKUP(Flights[[#This Row],[Destination]], Airports!$A$2:$A$78, Airports!$D$2:$D$78)</f>
        <v>San Antonio</v>
      </c>
      <c r="I1972" t="str" cm="1">
        <f t="array" ref="I1972">_xlfn.XLOOKUP(Flights[[#This Row],[Destination]],_xlfn._TRO_TRAILING( Airports!A:A),_xlfn._TRO_TRAILING( Airports!E:E), "Not found")</f>
        <v>TX</v>
      </c>
      <c r="J1972" s="1">
        <v>0.3125</v>
      </c>
      <c r="K1972" s="22">
        <f>HOUR(Flights[[#This Row],[Scheduled Departure]])</f>
        <v>7</v>
      </c>
      <c r="L1972" s="1">
        <v>0.31319444444444444</v>
      </c>
      <c r="M1972">
        <f>(L1972-J1972)*24*60</f>
        <v>0.99999999999999645</v>
      </c>
      <c r="N1972" s="16">
        <f>Flights[[#This Row],[Length (min)]]/60</f>
        <v>2.65</v>
      </c>
      <c r="O1972">
        <v>159</v>
      </c>
      <c r="P1972">
        <v>1211</v>
      </c>
      <c r="Q1972" s="18">
        <f>IFERROR(Flights[[#This Row],[Distance]]/Flights[[#This Row],[Length (hr)]], "")</f>
        <v>456.98113207547169</v>
      </c>
      <c r="R1972" s="1">
        <v>0.50694444444444442</v>
      </c>
      <c r="S1972" s="1" t="str">
        <f>IF(Flights[[#This Row],[Length (hr)]]&lt;2, "No meal", IF(Flights[[#This Row],[Length (hr)]]&lt;3.5, "Light meal", "Full meal"))</f>
        <v>Light meal</v>
      </c>
      <c r="T1972" s="1" t="str">
        <f>IF(AND(Flights[[#This Row],[Airline]]="US Airways", Flights[[#This Row],[Meal]]="Full Meal"), "Yes", "No")</f>
        <v>No</v>
      </c>
      <c r="U1972" s="1">
        <v>0.50694444444444442</v>
      </c>
      <c r="V1972">
        <v>0</v>
      </c>
      <c r="W1972" s="1" t="str">
        <f>IF(Flights[[#This Row],[Arrival Delay]] = "", "Cancelled", IF(Flights[[#This Row],[Arrival Delay]]&gt;15, "Delayed", "On time"))</f>
        <v>On time</v>
      </c>
      <c r="X1972" t="str">
        <f>IF(Flights[[#This Row],[Status]]&lt;&gt;"Delayed","", IF(Flights[[#This Row],[Arrival Delay]]&gt;120, "Severe", IF(Flights[[#This Row],[Arrival Delay]]&gt;60, "Major", "Moderate")))</f>
        <v/>
      </c>
      <c r="Y1972" t="b">
        <v>0</v>
      </c>
      <c r="AA1972" t="str">
        <f>IF(OR(AND(Flights[[#This Row],[Status]]="Cancelled", Flights[[#This Row],[Cancellation Reason]]="Airline/Carrier"), Flights[[#This Row],[Delay Type]]="Severe"), "Yes", "No")</f>
        <v>No</v>
      </c>
    </row>
    <row r="1973" spans="1:27" x14ac:dyDescent="0.3">
      <c r="A1973" s="3">
        <v>42155</v>
      </c>
      <c r="B1973" s="22">
        <f>WEEKNUM(Flights[[#This Row],[Date]], 1)</f>
        <v>23</v>
      </c>
      <c r="C1973" s="22">
        <f>WEEKDAY(Flights[[#This Row],[Date]],1)</f>
        <v>1</v>
      </c>
      <c r="D1973" t="s">
        <v>782</v>
      </c>
      <c r="E1973" t="s">
        <v>1989</v>
      </c>
      <c r="F1973" t="s">
        <v>0</v>
      </c>
      <c r="G1973" t="s">
        <v>314</v>
      </c>
      <c r="H1973" t="str">
        <f>_xlfn.XLOOKUP(Flights[[#This Row],[Destination]], Airports!$A$2:$A$78, Airports!$D$2:$D$78)</f>
        <v>Minneapolis</v>
      </c>
      <c r="I1973" t="str" cm="1">
        <f t="array" ref="I1973">_xlfn.XLOOKUP(Flights[[#This Row],[Destination]],_xlfn._TRO_TRAILING( Airports!A:A),_xlfn._TRO_TRAILING( Airports!E:E), "Not found")</f>
        <v>MN</v>
      </c>
      <c r="J1973" s="1">
        <v>0.34027777777777779</v>
      </c>
      <c r="K1973" s="22">
        <f>HOUR(Flights[[#This Row],[Scheduled Departure]])</f>
        <v>8</v>
      </c>
      <c r="L1973" s="1">
        <v>0.34027777777777779</v>
      </c>
      <c r="M1973">
        <f>(L1973-J1973)*24*60</f>
        <v>0</v>
      </c>
      <c r="N1973" s="16">
        <f>Flights[[#This Row],[Length (min)]]/60</f>
        <v>3.4333333333333331</v>
      </c>
      <c r="O1973">
        <v>206</v>
      </c>
      <c r="P1973">
        <v>1535</v>
      </c>
      <c r="Q1973" s="18">
        <f>IFERROR(Flights[[#This Row],[Distance]]/Flights[[#This Row],[Length (hr)]], "")</f>
        <v>447.08737864077671</v>
      </c>
      <c r="R1973" s="1">
        <v>0.57291666666666663</v>
      </c>
      <c r="S1973" s="1" t="str">
        <f>IF(Flights[[#This Row],[Length (hr)]]&lt;2, "No meal", IF(Flights[[#This Row],[Length (hr)]]&lt;3.5, "Light meal", "Full meal"))</f>
        <v>Light meal</v>
      </c>
      <c r="T1973" s="1" t="str">
        <f>IF(AND(Flights[[#This Row],[Airline]]="US Airways", Flights[[#This Row],[Meal]]="Full Meal"), "Yes", "No")</f>
        <v>No</v>
      </c>
      <c r="U1973" s="1">
        <v>0.56666666666666665</v>
      </c>
      <c r="V1973">
        <v>-9</v>
      </c>
      <c r="W1973" s="1" t="str">
        <f>IF(Flights[[#This Row],[Arrival Delay]] = "", "Cancelled", IF(Flights[[#This Row],[Arrival Delay]]&gt;15, "Delayed", "On time"))</f>
        <v>On time</v>
      </c>
      <c r="X1973" t="str">
        <f>IF(Flights[[#This Row],[Status]]&lt;&gt;"Delayed","", IF(Flights[[#This Row],[Arrival Delay]]&gt;120, "Severe", IF(Flights[[#This Row],[Arrival Delay]]&gt;60, "Major", "Moderate")))</f>
        <v/>
      </c>
      <c r="Y1973" t="b">
        <v>0</v>
      </c>
      <c r="AA1973" t="str">
        <f>IF(OR(AND(Flights[[#This Row],[Status]]="Cancelled", Flights[[#This Row],[Cancellation Reason]]="Airline/Carrier"), Flights[[#This Row],[Delay Type]]="Severe"), "Yes", "No")</f>
        <v>No</v>
      </c>
    </row>
    <row r="1974" spans="1:27" x14ac:dyDescent="0.3">
      <c r="A1974" s="3">
        <v>42155</v>
      </c>
      <c r="B1974" s="22">
        <f>WEEKNUM(Flights[[#This Row],[Date]], 1)</f>
        <v>23</v>
      </c>
      <c r="C1974" s="22">
        <f>WEEKDAY(Flights[[#This Row],[Date]],1)</f>
        <v>1</v>
      </c>
      <c r="D1974" t="s">
        <v>1248</v>
      </c>
      <c r="E1974" t="s">
        <v>1996</v>
      </c>
      <c r="F1974" t="s">
        <v>0</v>
      </c>
      <c r="G1974" t="s">
        <v>9</v>
      </c>
      <c r="H1974" t="str">
        <f>_xlfn.XLOOKUP(Flights[[#This Row],[Destination]], Airports!$A$2:$A$78, Airports!$D$2:$D$78)</f>
        <v>San Francisco</v>
      </c>
      <c r="I1974" t="str" cm="1">
        <f t="array" ref="I1974">_xlfn.XLOOKUP(Flights[[#This Row],[Destination]],_xlfn._TRO_TRAILING( Airports!A:A),_xlfn._TRO_TRAILING( Airports!E:E), "Not found")</f>
        <v>CA</v>
      </c>
      <c r="J1974" s="1">
        <v>0.41319444444444442</v>
      </c>
      <c r="K1974" s="22">
        <f>HOUR(Flights[[#This Row],[Scheduled Departure]])</f>
        <v>9</v>
      </c>
      <c r="L1974" s="1">
        <v>0.42638888888888887</v>
      </c>
      <c r="M1974">
        <f>(L1974-J1974)*24*60</f>
        <v>19.000000000000014</v>
      </c>
      <c r="N1974" s="16">
        <f>Flights[[#This Row],[Length (min)]]/60</f>
        <v>1.0833333333333333</v>
      </c>
      <c r="O1974">
        <v>65</v>
      </c>
      <c r="P1974">
        <v>337</v>
      </c>
      <c r="Q1974" s="18">
        <f>IFERROR(Flights[[#This Row],[Distance]]/Flights[[#This Row],[Length (hr)]], "")</f>
        <v>311.07692307692309</v>
      </c>
      <c r="R1974" s="1">
        <v>0.46527777777777779</v>
      </c>
      <c r="S1974" s="1" t="str">
        <f>IF(Flights[[#This Row],[Length (hr)]]&lt;2, "No meal", IF(Flights[[#This Row],[Length (hr)]]&lt;3.5, "Light meal", "Full meal"))</f>
        <v>No meal</v>
      </c>
      <c r="T1974" s="1" t="str">
        <f>IF(AND(Flights[[#This Row],[Airline]]="US Airways", Flights[[#This Row],[Meal]]="Full Meal"), "Yes", "No")</f>
        <v>No</v>
      </c>
      <c r="U1974" s="1">
        <v>0.47152777777777777</v>
      </c>
      <c r="V1974">
        <v>9</v>
      </c>
      <c r="W1974" s="1" t="str">
        <f>IF(Flights[[#This Row],[Arrival Delay]] = "", "Cancelled", IF(Flights[[#This Row],[Arrival Delay]]&gt;15, "Delayed", "On time"))</f>
        <v>On time</v>
      </c>
      <c r="X1974" t="str">
        <f>IF(Flights[[#This Row],[Status]]&lt;&gt;"Delayed","", IF(Flights[[#This Row],[Arrival Delay]]&gt;120, "Severe", IF(Flights[[#This Row],[Arrival Delay]]&gt;60, "Major", "Moderate")))</f>
        <v/>
      </c>
      <c r="Y1974" t="b">
        <v>0</v>
      </c>
      <c r="AA1974" t="str">
        <f>IF(OR(AND(Flights[[#This Row],[Status]]="Cancelled", Flights[[#This Row],[Cancellation Reason]]="Airline/Carrier"), Flights[[#This Row],[Delay Type]]="Severe"), "Yes", "No")</f>
        <v>No</v>
      </c>
    </row>
    <row r="1975" spans="1:27" x14ac:dyDescent="0.3">
      <c r="A1975" s="3">
        <v>42155</v>
      </c>
      <c r="B1975" s="22">
        <f>WEEKNUM(Flights[[#This Row],[Date]], 1)</f>
        <v>23</v>
      </c>
      <c r="C1975" s="22">
        <f>WEEKDAY(Flights[[#This Row],[Date]],1)</f>
        <v>1</v>
      </c>
      <c r="D1975" t="s">
        <v>1077</v>
      </c>
      <c r="E1975" t="s">
        <v>1994</v>
      </c>
      <c r="F1975" t="s">
        <v>0</v>
      </c>
      <c r="G1975" t="s">
        <v>347</v>
      </c>
      <c r="H1975" t="str">
        <f>_xlfn.XLOOKUP(Flights[[#This Row],[Destination]], Airports!$A$2:$A$78, Airports!$D$2:$D$78)</f>
        <v>San Jose</v>
      </c>
      <c r="I1975" t="str" cm="1">
        <f t="array" ref="I1975">_xlfn.XLOOKUP(Flights[[#This Row],[Destination]],_xlfn._TRO_TRAILING( Airports!A:A),_xlfn._TRO_TRAILING( Airports!E:E), "Not found")</f>
        <v>CA</v>
      </c>
      <c r="J1975" s="1">
        <v>0.42708333333333331</v>
      </c>
      <c r="K1975" s="22">
        <f>HOUR(Flights[[#This Row],[Scheduled Departure]])</f>
        <v>10</v>
      </c>
      <c r="L1975" s="1">
        <v>0.43194444444444446</v>
      </c>
      <c r="M1975">
        <f>(L1975-J1975)*24*60</f>
        <v>7.0000000000000551</v>
      </c>
      <c r="N1975" s="16">
        <f>Flights[[#This Row],[Length (min)]]/60</f>
        <v>1.3166666666666667</v>
      </c>
      <c r="O1975">
        <v>79</v>
      </c>
      <c r="P1975">
        <v>308</v>
      </c>
      <c r="Q1975" s="18">
        <f>IFERROR(Flights[[#This Row],[Distance]]/Flights[[#This Row],[Length (hr)]], "")</f>
        <v>233.92405063291139</v>
      </c>
      <c r="R1975" s="1">
        <v>0.4777777777777778</v>
      </c>
      <c r="S1975" s="1" t="str">
        <f>IF(Flights[[#This Row],[Length (hr)]]&lt;2, "No meal", IF(Flights[[#This Row],[Length (hr)]]&lt;3.5, "Light meal", "Full meal"))</f>
        <v>No meal</v>
      </c>
      <c r="T1975" s="1" t="str">
        <f>IF(AND(Flights[[#This Row],[Airline]]="US Airways", Flights[[#This Row],[Meal]]="Full Meal"), "Yes", "No")</f>
        <v>No</v>
      </c>
      <c r="U1975" s="1">
        <v>0.48680555555555555</v>
      </c>
      <c r="V1975">
        <v>13</v>
      </c>
      <c r="W1975" s="1" t="str">
        <f>IF(Flights[[#This Row],[Arrival Delay]] = "", "Cancelled", IF(Flights[[#This Row],[Arrival Delay]]&gt;15, "Delayed", "On time"))</f>
        <v>On time</v>
      </c>
      <c r="X1975" t="str">
        <f>IF(Flights[[#This Row],[Status]]&lt;&gt;"Delayed","", IF(Flights[[#This Row],[Arrival Delay]]&gt;120, "Severe", IF(Flights[[#This Row],[Arrival Delay]]&gt;60, "Major", "Moderate")))</f>
        <v/>
      </c>
      <c r="Y1975" t="b">
        <v>0</v>
      </c>
      <c r="AA1975" t="str">
        <f>IF(OR(AND(Flights[[#This Row],[Status]]="Cancelled", Flights[[#This Row],[Cancellation Reason]]="Airline/Carrier"), Flights[[#This Row],[Delay Type]]="Severe"), "Yes", "No")</f>
        <v>No</v>
      </c>
    </row>
    <row r="1976" spans="1:27" x14ac:dyDescent="0.3">
      <c r="A1976" s="3">
        <v>42155</v>
      </c>
      <c r="B1976" s="22">
        <f>WEEKNUM(Flights[[#This Row],[Date]], 1)</f>
        <v>23</v>
      </c>
      <c r="C1976" s="22">
        <f>WEEKDAY(Flights[[#This Row],[Date]],1)</f>
        <v>1</v>
      </c>
      <c r="D1976" t="s">
        <v>64</v>
      </c>
      <c r="E1976" t="s">
        <v>1987</v>
      </c>
      <c r="F1976" t="s">
        <v>0</v>
      </c>
      <c r="G1976" t="s">
        <v>20</v>
      </c>
      <c r="H1976" t="str">
        <f>_xlfn.XLOOKUP(Flights[[#This Row],[Destination]], Airports!$A$2:$A$78, Airports!$D$2:$D$78)</f>
        <v>Kahului</v>
      </c>
      <c r="I1976" t="str" cm="1">
        <f t="array" ref="I1976">_xlfn.XLOOKUP(Flights[[#This Row],[Destination]],_xlfn._TRO_TRAILING( Airports!A:A),_xlfn._TRO_TRAILING( Airports!E:E), "Not found")</f>
        <v>HI</v>
      </c>
      <c r="J1976" s="1">
        <v>0.47083333333333333</v>
      </c>
      <c r="K1976" s="22">
        <f>HOUR(Flights[[#This Row],[Scheduled Departure]])</f>
        <v>11</v>
      </c>
      <c r="L1976" s="1">
        <v>0.46527777777777779</v>
      </c>
      <c r="M1976">
        <f>(L1976-J1976)*24*60</f>
        <v>-7.9999999999999716</v>
      </c>
      <c r="N1976" s="16">
        <f>Flights[[#This Row],[Length (min)]]/60</f>
        <v>5.8666666666666663</v>
      </c>
      <c r="O1976">
        <v>352</v>
      </c>
      <c r="P1976">
        <v>2486</v>
      </c>
      <c r="Q1976" s="18">
        <f>IFERROR(Flights[[#This Row],[Distance]]/Flights[[#This Row],[Length (hr)]], "")</f>
        <v>423.75000000000006</v>
      </c>
      <c r="R1976" s="1">
        <v>0.58472222222222225</v>
      </c>
      <c r="S1976" s="1" t="str">
        <f>IF(Flights[[#This Row],[Length (hr)]]&lt;2, "No meal", IF(Flights[[#This Row],[Length (hr)]]&lt;3.5, "Light meal", "Full meal"))</f>
        <v>Full meal</v>
      </c>
      <c r="T1976" s="1" t="str">
        <f>IF(AND(Flights[[#This Row],[Airline]]="US Airways", Flights[[#This Row],[Meal]]="Full Meal"), "Yes", "No")</f>
        <v>No</v>
      </c>
      <c r="U1976" s="1">
        <v>0.58472222222222225</v>
      </c>
      <c r="V1976">
        <v>0</v>
      </c>
      <c r="W1976" s="1" t="str">
        <f>IF(Flights[[#This Row],[Arrival Delay]] = "", "Cancelled", IF(Flights[[#This Row],[Arrival Delay]]&gt;15, "Delayed", "On time"))</f>
        <v>On time</v>
      </c>
      <c r="X1976" t="str">
        <f>IF(Flights[[#This Row],[Status]]&lt;&gt;"Delayed","", IF(Flights[[#This Row],[Arrival Delay]]&gt;120, "Severe", IF(Flights[[#This Row],[Arrival Delay]]&gt;60, "Major", "Moderate")))</f>
        <v/>
      </c>
      <c r="Y1976" t="b">
        <v>0</v>
      </c>
      <c r="AA1976" t="str">
        <f>IF(OR(AND(Flights[[#This Row],[Status]]="Cancelled", Flights[[#This Row],[Cancellation Reason]]="Airline/Carrier"), Flights[[#This Row],[Delay Type]]="Severe"), "Yes", "No")</f>
        <v>No</v>
      </c>
    </row>
    <row r="1977" spans="1:27" x14ac:dyDescent="0.3">
      <c r="A1977" s="3">
        <v>42155</v>
      </c>
      <c r="B1977" s="22">
        <f>WEEKNUM(Flights[[#This Row],[Date]], 1)</f>
        <v>23</v>
      </c>
      <c r="C1977" s="22">
        <f>WEEKDAY(Flights[[#This Row],[Date]],1)</f>
        <v>1</v>
      </c>
      <c r="D1977" t="s">
        <v>797</v>
      </c>
      <c r="E1977" t="s">
        <v>1989</v>
      </c>
      <c r="F1977" t="s">
        <v>0</v>
      </c>
      <c r="G1977" t="s">
        <v>12</v>
      </c>
      <c r="H1977" t="str">
        <f>_xlfn.XLOOKUP(Flights[[#This Row],[Destination]], Airports!$A$2:$A$78, Airports!$D$2:$D$78)</f>
        <v>New York</v>
      </c>
      <c r="I1977" t="str" cm="1">
        <f t="array" ref="I1977">_xlfn.XLOOKUP(Flights[[#This Row],[Destination]],_xlfn._TRO_TRAILING( Airports!A:A),_xlfn._TRO_TRAILING( Airports!E:E), "Not found")</f>
        <v>NY</v>
      </c>
      <c r="J1977" s="1">
        <v>0.47916666666666669</v>
      </c>
      <c r="K1977" s="22">
        <f>HOUR(Flights[[#This Row],[Scheduled Departure]])</f>
        <v>11</v>
      </c>
      <c r="L1977" s="1">
        <v>0.47916666666666669</v>
      </c>
      <c r="M1977">
        <f>(L1977-J1977)*24*60</f>
        <v>0</v>
      </c>
      <c r="N1977" s="16">
        <f>Flights[[#This Row],[Length (min)]]/60</f>
        <v>6.833333333333333</v>
      </c>
      <c r="O1977">
        <v>410</v>
      </c>
      <c r="P1977">
        <v>2475</v>
      </c>
      <c r="Q1977" s="18">
        <f>IFERROR(Flights[[#This Row],[Distance]]/Flights[[#This Row],[Length (hr)]], "")</f>
        <v>362.19512195121951</v>
      </c>
      <c r="R1977" s="1">
        <v>0.83680555555555558</v>
      </c>
      <c r="S1977" s="1" t="str">
        <f>IF(Flights[[#This Row],[Length (hr)]]&lt;2, "No meal", IF(Flights[[#This Row],[Length (hr)]]&lt;3.5, "Light meal", "Full meal"))</f>
        <v>Full meal</v>
      </c>
      <c r="T1977" s="1" t="str">
        <f>IF(AND(Flights[[#This Row],[Airline]]="US Airways", Flights[[#This Row],[Meal]]="Full Meal"), "Yes", "No")</f>
        <v>No</v>
      </c>
      <c r="U1977" s="1">
        <v>0.88888888888888884</v>
      </c>
      <c r="V1977">
        <v>75</v>
      </c>
      <c r="W1977" s="1" t="str">
        <f>IF(Flights[[#This Row],[Arrival Delay]] = "", "Cancelled", IF(Flights[[#This Row],[Arrival Delay]]&gt;15, "Delayed", "On time"))</f>
        <v>Delayed</v>
      </c>
      <c r="X1977" t="str">
        <f>IF(Flights[[#This Row],[Status]]&lt;&gt;"Delayed","", IF(Flights[[#This Row],[Arrival Delay]]&gt;120, "Severe", IF(Flights[[#This Row],[Arrival Delay]]&gt;60, "Major", "Moderate")))</f>
        <v>Major</v>
      </c>
      <c r="Y1977" t="b">
        <v>0</v>
      </c>
      <c r="AA1977" t="str">
        <f>IF(OR(AND(Flights[[#This Row],[Status]]="Cancelled", Flights[[#This Row],[Cancellation Reason]]="Airline/Carrier"), Flights[[#This Row],[Delay Type]]="Severe"), "Yes", "No")</f>
        <v>No</v>
      </c>
    </row>
    <row r="1978" spans="1:27" x14ac:dyDescent="0.3">
      <c r="A1978" s="3">
        <v>42155</v>
      </c>
      <c r="B1978" s="22">
        <f>WEEKNUM(Flights[[#This Row],[Date]], 1)</f>
        <v>23</v>
      </c>
      <c r="C1978" s="22">
        <f>WEEKDAY(Flights[[#This Row],[Date]],1)</f>
        <v>1</v>
      </c>
      <c r="D1978" t="s">
        <v>1305</v>
      </c>
      <c r="E1978" t="s">
        <v>1995</v>
      </c>
      <c r="F1978" t="s">
        <v>0</v>
      </c>
      <c r="G1978" t="s">
        <v>356</v>
      </c>
      <c r="H1978" t="str">
        <f>_xlfn.XLOOKUP(Flights[[#This Row],[Destination]], Airports!$A$2:$A$78, Airports!$D$2:$D$78)</f>
        <v>Tucson</v>
      </c>
      <c r="I1978" t="str" cm="1">
        <f t="array" ref="I1978">_xlfn.XLOOKUP(Flights[[#This Row],[Destination]],_xlfn._TRO_TRAILING( Airports!A:A),_xlfn._TRO_TRAILING( Airports!E:E), "Not found")</f>
        <v>AZ</v>
      </c>
      <c r="J1978" s="1">
        <v>0.52083333333333337</v>
      </c>
      <c r="K1978" s="22">
        <f>HOUR(Flights[[#This Row],[Scheduled Departure]])</f>
        <v>12</v>
      </c>
      <c r="L1978" s="1">
        <v>0.52083333333333337</v>
      </c>
      <c r="M1978">
        <f>(L1978-J1978)*24*60</f>
        <v>0</v>
      </c>
      <c r="N1978" s="16">
        <f>Flights[[#This Row],[Length (min)]]/60</f>
        <v>1.25</v>
      </c>
      <c r="O1978">
        <v>75</v>
      </c>
      <c r="P1978">
        <v>451</v>
      </c>
      <c r="Q1978" s="18">
        <f>IFERROR(Flights[[#This Row],[Distance]]/Flights[[#This Row],[Length (hr)]], "")</f>
        <v>360.8</v>
      </c>
      <c r="R1978" s="1">
        <v>0.57638888888888884</v>
      </c>
      <c r="S1978" s="1" t="str">
        <f>IF(Flights[[#This Row],[Length (hr)]]&lt;2, "No meal", IF(Flights[[#This Row],[Length (hr)]]&lt;3.5, "Light meal", "Full meal"))</f>
        <v>No meal</v>
      </c>
      <c r="T1978" s="1" t="str">
        <f>IF(AND(Flights[[#This Row],[Airline]]="US Airways", Flights[[#This Row],[Meal]]="Full Meal"), "Yes", "No")</f>
        <v>No</v>
      </c>
      <c r="U1978" s="1">
        <v>0.57291666666666663</v>
      </c>
      <c r="V1978">
        <v>-5</v>
      </c>
      <c r="W1978" s="1" t="str">
        <f>IF(Flights[[#This Row],[Arrival Delay]] = "", "Cancelled", IF(Flights[[#This Row],[Arrival Delay]]&gt;15, "Delayed", "On time"))</f>
        <v>On time</v>
      </c>
      <c r="X1978" t="str">
        <f>IF(Flights[[#This Row],[Status]]&lt;&gt;"Delayed","", IF(Flights[[#This Row],[Arrival Delay]]&gt;120, "Severe", IF(Flights[[#This Row],[Arrival Delay]]&gt;60, "Major", "Moderate")))</f>
        <v/>
      </c>
      <c r="Y1978" t="b">
        <v>0</v>
      </c>
      <c r="AA1978" t="str">
        <f>IF(OR(AND(Flights[[#This Row],[Status]]="Cancelled", Flights[[#This Row],[Cancellation Reason]]="Airline/Carrier"), Flights[[#This Row],[Delay Type]]="Severe"), "Yes", "No")</f>
        <v>No</v>
      </c>
    </row>
    <row r="1979" spans="1:27" x14ac:dyDescent="0.3">
      <c r="A1979" s="3">
        <v>42155</v>
      </c>
      <c r="B1979" s="22">
        <f>WEEKNUM(Flights[[#This Row],[Date]], 1)</f>
        <v>23</v>
      </c>
      <c r="C1979" s="22">
        <f>WEEKDAY(Flights[[#This Row],[Date]],1)</f>
        <v>1</v>
      </c>
      <c r="D1979" t="s">
        <v>987</v>
      </c>
      <c r="E1979" t="s">
        <v>1990</v>
      </c>
      <c r="F1979" t="s">
        <v>0</v>
      </c>
      <c r="G1979" t="s">
        <v>316</v>
      </c>
      <c r="H1979" t="str">
        <f>_xlfn.XLOOKUP(Flights[[#This Row],[Destination]], Airports!$A$2:$A$78, Airports!$D$2:$D$78)</f>
        <v>New Orleans</v>
      </c>
      <c r="I1979" t="str" cm="1">
        <f t="array" ref="I1979">_xlfn.XLOOKUP(Flights[[#This Row],[Destination]],_xlfn._TRO_TRAILING( Airports!A:A),_xlfn._TRO_TRAILING( Airports!E:E), "Not found")</f>
        <v>LA</v>
      </c>
      <c r="J1979" s="1">
        <v>0.54722222222222228</v>
      </c>
      <c r="K1979" s="22">
        <f>HOUR(Flights[[#This Row],[Scheduled Departure]])</f>
        <v>13</v>
      </c>
      <c r="L1979" s="1">
        <v>0.55000000000000004</v>
      </c>
      <c r="M1979">
        <f>(L1979-J1979)*24*60</f>
        <v>3.9999999999999858</v>
      </c>
      <c r="N1979" s="16">
        <f>Flights[[#This Row],[Length (min)]]/60</f>
        <v>3.6666666666666665</v>
      </c>
      <c r="O1979">
        <v>220</v>
      </c>
      <c r="P1979">
        <v>1670</v>
      </c>
      <c r="Q1979" s="18">
        <f>IFERROR(Flights[[#This Row],[Distance]]/Flights[[#This Row],[Length (hr)]], "")</f>
        <v>455.4545454545455</v>
      </c>
      <c r="R1979" s="1">
        <v>0.78541666666666665</v>
      </c>
      <c r="S1979" s="1" t="str">
        <f>IF(Flights[[#This Row],[Length (hr)]]&lt;2, "No meal", IF(Flights[[#This Row],[Length (hr)]]&lt;3.5, "Light meal", "Full meal"))</f>
        <v>Full meal</v>
      </c>
      <c r="T1979" s="1" t="str">
        <f>IF(AND(Flights[[#This Row],[Airline]]="US Airways", Flights[[#This Row],[Meal]]="Full Meal"), "Yes", "No")</f>
        <v>No</v>
      </c>
      <c r="U1979" s="1">
        <v>0.78611111111111109</v>
      </c>
      <c r="V1979">
        <v>1</v>
      </c>
      <c r="W1979" s="1" t="str">
        <f>IF(Flights[[#This Row],[Arrival Delay]] = "", "Cancelled", IF(Flights[[#This Row],[Arrival Delay]]&gt;15, "Delayed", "On time"))</f>
        <v>On time</v>
      </c>
      <c r="X1979" t="str">
        <f>IF(Flights[[#This Row],[Status]]&lt;&gt;"Delayed","", IF(Flights[[#This Row],[Arrival Delay]]&gt;120, "Severe", IF(Flights[[#This Row],[Arrival Delay]]&gt;60, "Major", "Moderate")))</f>
        <v/>
      </c>
      <c r="Y1979" t="b">
        <v>0</v>
      </c>
      <c r="AA1979" t="str">
        <f>IF(OR(AND(Flights[[#This Row],[Status]]="Cancelled", Flights[[#This Row],[Cancellation Reason]]="Airline/Carrier"), Flights[[#This Row],[Delay Type]]="Severe"), "Yes", "No")</f>
        <v>No</v>
      </c>
    </row>
    <row r="1980" spans="1:27" x14ac:dyDescent="0.3">
      <c r="A1980" s="3">
        <v>42155</v>
      </c>
      <c r="B1980" s="22">
        <f>WEEKNUM(Flights[[#This Row],[Date]], 1)</f>
        <v>23</v>
      </c>
      <c r="C1980" s="22">
        <f>WEEKDAY(Flights[[#This Row],[Date]],1)</f>
        <v>1</v>
      </c>
      <c r="D1980" t="s">
        <v>1391</v>
      </c>
      <c r="E1980" t="s">
        <v>1989</v>
      </c>
      <c r="F1980" t="s">
        <v>0</v>
      </c>
      <c r="G1980" t="s">
        <v>344</v>
      </c>
      <c r="H1980" t="str">
        <f>_xlfn.XLOOKUP(Flights[[#This Row],[Destination]], Airports!$A$2:$A$78, Airports!$D$2:$D$78)</f>
        <v>Seattle</v>
      </c>
      <c r="I1980" t="str" cm="1">
        <f t="array" ref="I1980">_xlfn.XLOOKUP(Flights[[#This Row],[Destination]],_xlfn._TRO_TRAILING( Airports!A:A),_xlfn._TRO_TRAILING( Airports!E:E), "Not found")</f>
        <v>WA</v>
      </c>
      <c r="J1980" s="1">
        <v>0.61458333333333337</v>
      </c>
      <c r="K1980" s="22">
        <f>HOUR(Flights[[#This Row],[Scheduled Departure]])</f>
        <v>14</v>
      </c>
      <c r="L1980" s="1">
        <v>0.61041666666666672</v>
      </c>
      <c r="M1980">
        <f>(L1980-J1980)*24*60</f>
        <v>-5.9999999999999787</v>
      </c>
      <c r="N1980" s="16">
        <f>Flights[[#This Row],[Length (min)]]/60</f>
        <v>2.35</v>
      </c>
      <c r="O1980">
        <v>141</v>
      </c>
      <c r="P1980">
        <v>954</v>
      </c>
      <c r="Q1980" s="18">
        <f>IFERROR(Flights[[#This Row],[Distance]]/Flights[[#This Row],[Length (hr)]], "")</f>
        <v>405.95744680851061</v>
      </c>
      <c r="R1980" s="1">
        <v>0.72569444444444442</v>
      </c>
      <c r="S1980" s="1" t="str">
        <f>IF(Flights[[#This Row],[Length (hr)]]&lt;2, "No meal", IF(Flights[[#This Row],[Length (hr)]]&lt;3.5, "Light meal", "Full meal"))</f>
        <v>Light meal</v>
      </c>
      <c r="T1980" s="1" t="str">
        <f>IF(AND(Flights[[#This Row],[Airline]]="US Airways", Flights[[#This Row],[Meal]]="Full Meal"), "Yes", "No")</f>
        <v>No</v>
      </c>
      <c r="U1980" s="1">
        <v>0.70833333333333337</v>
      </c>
      <c r="V1980">
        <v>-25</v>
      </c>
      <c r="W1980" s="1" t="str">
        <f>IF(Flights[[#This Row],[Arrival Delay]] = "", "Cancelled", IF(Flights[[#This Row],[Arrival Delay]]&gt;15, "Delayed", "On time"))</f>
        <v>On time</v>
      </c>
      <c r="X1980" t="str">
        <f>IF(Flights[[#This Row],[Status]]&lt;&gt;"Delayed","", IF(Flights[[#This Row],[Arrival Delay]]&gt;120, "Severe", IF(Flights[[#This Row],[Arrival Delay]]&gt;60, "Major", "Moderate")))</f>
        <v/>
      </c>
      <c r="Y1980" t="b">
        <v>0</v>
      </c>
      <c r="AA1980" t="str">
        <f>IF(OR(AND(Flights[[#This Row],[Status]]="Cancelled", Flights[[#This Row],[Cancellation Reason]]="Airline/Carrier"), Flights[[#This Row],[Delay Type]]="Severe"), "Yes", "No")</f>
        <v>No</v>
      </c>
    </row>
    <row r="1981" spans="1:27" x14ac:dyDescent="0.3">
      <c r="A1981" s="3">
        <v>42155</v>
      </c>
      <c r="B1981" s="22">
        <f>WEEKNUM(Flights[[#This Row],[Date]], 1)</f>
        <v>23</v>
      </c>
      <c r="C1981" s="22">
        <f>WEEKDAY(Flights[[#This Row],[Date]],1)</f>
        <v>1</v>
      </c>
      <c r="D1981" t="s">
        <v>1315</v>
      </c>
      <c r="E1981" t="s">
        <v>1995</v>
      </c>
      <c r="F1981" t="s">
        <v>0</v>
      </c>
      <c r="G1981" t="s">
        <v>6</v>
      </c>
      <c r="H1981" t="str">
        <f>_xlfn.XLOOKUP(Flights[[#This Row],[Destination]], Airports!$A$2:$A$78, Airports!$D$2:$D$78)</f>
        <v>Nashville</v>
      </c>
      <c r="I1981" t="str" cm="1">
        <f t="array" ref="I1981">_xlfn.XLOOKUP(Flights[[#This Row],[Destination]],_xlfn._TRO_TRAILING( Airports!A:A),_xlfn._TRO_TRAILING( Airports!E:E), "Not found")</f>
        <v>TN</v>
      </c>
      <c r="J1981" s="1">
        <v>0.63194444444444442</v>
      </c>
      <c r="K1981" s="22">
        <f>HOUR(Flights[[#This Row],[Scheduled Departure]])</f>
        <v>15</v>
      </c>
      <c r="L1981" s="1">
        <v>0.68333333333333335</v>
      </c>
      <c r="M1981">
        <f>(L1981-J1981)*24*60</f>
        <v>74.000000000000057</v>
      </c>
      <c r="N1981" s="16">
        <f>Flights[[#This Row],[Length (min)]]/60</f>
        <v>3.8333333333333335</v>
      </c>
      <c r="O1981">
        <v>230</v>
      </c>
      <c r="P1981">
        <v>1797</v>
      </c>
      <c r="Q1981" s="18">
        <f>IFERROR(Flights[[#This Row],[Distance]]/Flights[[#This Row],[Length (hr)]], "")</f>
        <v>468.78260869565213</v>
      </c>
      <c r="R1981" s="1">
        <v>0.88194444444444442</v>
      </c>
      <c r="S1981" s="1" t="str">
        <f>IF(Flights[[#This Row],[Length (hr)]]&lt;2, "No meal", IF(Flights[[#This Row],[Length (hr)]]&lt;3.5, "Light meal", "Full meal"))</f>
        <v>Full meal</v>
      </c>
      <c r="T1981" s="1" t="str">
        <f>IF(AND(Flights[[#This Row],[Airline]]="US Airways", Flights[[#This Row],[Meal]]="Full Meal"), "Yes", "No")</f>
        <v>No</v>
      </c>
      <c r="U1981" s="1">
        <v>0.92638888888888893</v>
      </c>
      <c r="V1981">
        <v>64</v>
      </c>
      <c r="W1981" s="1" t="str">
        <f>IF(Flights[[#This Row],[Arrival Delay]] = "", "Cancelled", IF(Flights[[#This Row],[Arrival Delay]]&gt;15, "Delayed", "On time"))</f>
        <v>Delayed</v>
      </c>
      <c r="X1981" t="str">
        <f>IF(Flights[[#This Row],[Status]]&lt;&gt;"Delayed","", IF(Flights[[#This Row],[Arrival Delay]]&gt;120, "Severe", IF(Flights[[#This Row],[Arrival Delay]]&gt;60, "Major", "Moderate")))</f>
        <v>Major</v>
      </c>
      <c r="Y1981" t="b">
        <v>0</v>
      </c>
      <c r="AA1981" t="str">
        <f>IF(OR(AND(Flights[[#This Row],[Status]]="Cancelled", Flights[[#This Row],[Cancellation Reason]]="Airline/Carrier"), Flights[[#This Row],[Delay Type]]="Severe"), "Yes", "No")</f>
        <v>No</v>
      </c>
    </row>
    <row r="1982" spans="1:27" x14ac:dyDescent="0.3">
      <c r="A1982" s="3">
        <v>42155</v>
      </c>
      <c r="B1982" s="22">
        <f>WEEKNUM(Flights[[#This Row],[Date]], 1)</f>
        <v>23</v>
      </c>
      <c r="C1982" s="22">
        <f>WEEKDAY(Flights[[#This Row],[Date]],1)</f>
        <v>1</v>
      </c>
      <c r="D1982" t="s">
        <v>558</v>
      </c>
      <c r="E1982" t="s">
        <v>1996</v>
      </c>
      <c r="F1982" t="s">
        <v>0</v>
      </c>
      <c r="G1982" t="s">
        <v>12</v>
      </c>
      <c r="H1982" t="str">
        <f>_xlfn.XLOOKUP(Flights[[#This Row],[Destination]], Airports!$A$2:$A$78, Airports!$D$2:$D$78)</f>
        <v>New York</v>
      </c>
      <c r="I1982" t="str" cm="1">
        <f t="array" ref="I1982">_xlfn.XLOOKUP(Flights[[#This Row],[Destination]],_xlfn._TRO_TRAILING( Airports!A:A),_xlfn._TRO_TRAILING( Airports!E:E), "Not found")</f>
        <v>NY</v>
      </c>
      <c r="J1982" s="1">
        <v>0.64583333333333337</v>
      </c>
      <c r="K1982" s="22">
        <f>HOUR(Flights[[#This Row],[Scheduled Departure]])</f>
        <v>15</v>
      </c>
      <c r="L1982" s="1">
        <v>0.74513888888888891</v>
      </c>
      <c r="M1982">
        <f>(L1982-J1982)*24*60</f>
        <v>142.99999999999997</v>
      </c>
      <c r="N1982" s="16">
        <f>Flights[[#This Row],[Length (min)]]/60</f>
        <v>5.833333333333333</v>
      </c>
      <c r="O1982">
        <v>350</v>
      </c>
      <c r="P1982">
        <v>2475</v>
      </c>
      <c r="Q1982" s="18">
        <f>IFERROR(Flights[[#This Row],[Distance]]/Flights[[#This Row],[Length (hr)]], "")</f>
        <v>424.28571428571433</v>
      </c>
      <c r="R1982" s="1">
        <v>0.99305555555555558</v>
      </c>
      <c r="S1982" s="1" t="str">
        <f>IF(Flights[[#This Row],[Length (hr)]]&lt;2, "No meal", IF(Flights[[#This Row],[Length (hr)]]&lt;3.5, "Light meal", "Full meal"))</f>
        <v>Full meal</v>
      </c>
      <c r="T1982" s="1" t="str">
        <f>IF(AND(Flights[[#This Row],[Airline]]="US Airways", Flights[[#This Row],[Meal]]="Full Meal"), "Yes", "No")</f>
        <v>No</v>
      </c>
      <c r="U1982" s="1">
        <v>0.11319444444444444</v>
      </c>
      <c r="V1982">
        <v>173</v>
      </c>
      <c r="W1982" s="1" t="str">
        <f>IF(Flights[[#This Row],[Arrival Delay]] = "", "Cancelled", IF(Flights[[#This Row],[Arrival Delay]]&gt;15, "Delayed", "On time"))</f>
        <v>Delayed</v>
      </c>
      <c r="X1982" t="str">
        <f>IF(Flights[[#This Row],[Status]]&lt;&gt;"Delayed","", IF(Flights[[#This Row],[Arrival Delay]]&gt;120, "Severe", IF(Flights[[#This Row],[Arrival Delay]]&gt;60, "Major", "Moderate")))</f>
        <v>Severe</v>
      </c>
      <c r="Y1982" t="b">
        <v>0</v>
      </c>
      <c r="AA1982" t="str">
        <f>IF(OR(AND(Flights[[#This Row],[Status]]="Cancelled", Flights[[#This Row],[Cancellation Reason]]="Airline/Carrier"), Flights[[#This Row],[Delay Type]]="Severe"), "Yes", "No")</f>
        <v>Yes</v>
      </c>
    </row>
    <row r="1983" spans="1:27" x14ac:dyDescent="0.3">
      <c r="A1983" s="3">
        <v>42155</v>
      </c>
      <c r="B1983" s="22">
        <f>WEEKNUM(Flights[[#This Row],[Date]], 1)</f>
        <v>23</v>
      </c>
      <c r="C1983" s="22">
        <f>WEEKDAY(Flights[[#This Row],[Date]],1)</f>
        <v>1</v>
      </c>
      <c r="D1983" t="s">
        <v>1379</v>
      </c>
      <c r="E1983" t="s">
        <v>1996</v>
      </c>
      <c r="F1983" t="s">
        <v>0</v>
      </c>
      <c r="G1983" t="s">
        <v>15</v>
      </c>
      <c r="H1983" t="str">
        <f>_xlfn.XLOOKUP(Flights[[#This Row],[Destination]], Airports!$A$2:$A$78, Airports!$D$2:$D$78)</f>
        <v>Las Vegas</v>
      </c>
      <c r="I1983" t="str" cm="1">
        <f t="array" ref="I1983">_xlfn.XLOOKUP(Flights[[#This Row],[Destination]],_xlfn._TRO_TRAILING( Airports!A:A),_xlfn._TRO_TRAILING( Airports!E:E), "Not found")</f>
        <v>NV</v>
      </c>
      <c r="J1983" s="1">
        <v>0.70833333333333337</v>
      </c>
      <c r="K1983" s="22">
        <f>HOUR(Flights[[#This Row],[Scheduled Departure]])</f>
        <v>17</v>
      </c>
      <c r="L1983" s="1">
        <v>0.70694444444444449</v>
      </c>
      <c r="M1983">
        <f>(L1983-J1983)*24*60</f>
        <v>-1.9999999999999929</v>
      </c>
      <c r="N1983" s="16">
        <f>Flights[[#This Row],[Length (min)]]/60</f>
        <v>1.0833333333333333</v>
      </c>
      <c r="O1983">
        <v>65</v>
      </c>
      <c r="P1983">
        <v>236</v>
      </c>
      <c r="Q1983" s="18">
        <f>IFERROR(Flights[[#This Row],[Distance]]/Flights[[#This Row],[Length (hr)]], "")</f>
        <v>217.84615384615387</v>
      </c>
      <c r="R1983" s="1">
        <v>0.75347222222222221</v>
      </c>
      <c r="S1983" s="1" t="str">
        <f>IF(Flights[[#This Row],[Length (hr)]]&lt;2, "No meal", IF(Flights[[#This Row],[Length (hr)]]&lt;3.5, "Light meal", "Full meal"))</f>
        <v>No meal</v>
      </c>
      <c r="T1983" s="1" t="str">
        <f>IF(AND(Flights[[#This Row],[Airline]]="US Airways", Flights[[#This Row],[Meal]]="Full Meal"), "Yes", "No")</f>
        <v>No</v>
      </c>
      <c r="U1983" s="1">
        <v>0.75208333333333333</v>
      </c>
      <c r="V1983">
        <v>-2</v>
      </c>
      <c r="W1983" s="1" t="str">
        <f>IF(Flights[[#This Row],[Arrival Delay]] = "", "Cancelled", IF(Flights[[#This Row],[Arrival Delay]]&gt;15, "Delayed", "On time"))</f>
        <v>On time</v>
      </c>
      <c r="X1983" t="str">
        <f>IF(Flights[[#This Row],[Status]]&lt;&gt;"Delayed","", IF(Flights[[#This Row],[Arrival Delay]]&gt;120, "Severe", IF(Flights[[#This Row],[Arrival Delay]]&gt;60, "Major", "Moderate")))</f>
        <v/>
      </c>
      <c r="Y1983" t="b">
        <v>0</v>
      </c>
      <c r="AA1983" t="str">
        <f>IF(OR(AND(Flights[[#This Row],[Status]]="Cancelled", Flights[[#This Row],[Cancellation Reason]]="Airline/Carrier"), Flights[[#This Row],[Delay Type]]="Severe"), "Yes", "No")</f>
        <v>No</v>
      </c>
    </row>
    <row r="1984" spans="1:27" x14ac:dyDescent="0.3">
      <c r="A1984" s="3">
        <v>42155</v>
      </c>
      <c r="B1984" s="22">
        <f>WEEKNUM(Flights[[#This Row],[Date]], 1)</f>
        <v>23</v>
      </c>
      <c r="C1984" s="22">
        <f>WEEKDAY(Flights[[#This Row],[Date]],1)</f>
        <v>1</v>
      </c>
      <c r="D1984" t="s">
        <v>1095</v>
      </c>
      <c r="E1984" t="s">
        <v>1994</v>
      </c>
      <c r="F1984" t="s">
        <v>0</v>
      </c>
      <c r="G1984" t="s">
        <v>339</v>
      </c>
      <c r="H1984" t="str">
        <f>_xlfn.XLOOKUP(Flights[[#This Row],[Destination]], Airports!$A$2:$A$78, Airports!$D$2:$D$78)</f>
        <v>San Diego</v>
      </c>
      <c r="I1984" t="str" cm="1">
        <f t="array" ref="I1984">_xlfn.XLOOKUP(Flights[[#This Row],[Destination]],_xlfn._TRO_TRAILING( Airports!A:A),_xlfn._TRO_TRAILING( Airports!E:E), "Not found")</f>
        <v>CA</v>
      </c>
      <c r="J1984" s="1">
        <v>0.71527777777777779</v>
      </c>
      <c r="K1984" s="22">
        <f>HOUR(Flights[[#This Row],[Scheduled Departure]])</f>
        <v>17</v>
      </c>
      <c r="L1984" s="1">
        <v>0.7104166666666667</v>
      </c>
      <c r="M1984">
        <f>(L1984-J1984)*24*60</f>
        <v>-6.9999999999999751</v>
      </c>
      <c r="N1984" s="16">
        <f>Flights[[#This Row],[Length (min)]]/60</f>
        <v>0.8666666666666667</v>
      </c>
      <c r="O1984">
        <v>52</v>
      </c>
      <c r="P1984">
        <v>109</v>
      </c>
      <c r="Q1984" s="18">
        <f>IFERROR(Flights[[#This Row],[Distance]]/Flights[[#This Row],[Length (hr)]], "")</f>
        <v>125.76923076923076</v>
      </c>
      <c r="R1984" s="1">
        <v>0.74722222222222223</v>
      </c>
      <c r="S1984" s="1" t="str">
        <f>IF(Flights[[#This Row],[Length (hr)]]&lt;2, "No meal", IF(Flights[[#This Row],[Length (hr)]]&lt;3.5, "Light meal", "Full meal"))</f>
        <v>No meal</v>
      </c>
      <c r="T1984" s="1" t="str">
        <f>IF(AND(Flights[[#This Row],[Airline]]="US Airways", Flights[[#This Row],[Meal]]="Full Meal"), "Yes", "No")</f>
        <v>No</v>
      </c>
      <c r="U1984" s="1">
        <v>0.74652777777777779</v>
      </c>
      <c r="V1984">
        <v>-1</v>
      </c>
      <c r="W1984" s="1" t="str">
        <f>IF(Flights[[#This Row],[Arrival Delay]] = "", "Cancelled", IF(Flights[[#This Row],[Arrival Delay]]&gt;15, "Delayed", "On time"))</f>
        <v>On time</v>
      </c>
      <c r="X1984" t="str">
        <f>IF(Flights[[#This Row],[Status]]&lt;&gt;"Delayed","", IF(Flights[[#This Row],[Arrival Delay]]&gt;120, "Severe", IF(Flights[[#This Row],[Arrival Delay]]&gt;60, "Major", "Moderate")))</f>
        <v/>
      </c>
      <c r="Y1984" t="b">
        <v>0</v>
      </c>
      <c r="AA1984" t="str">
        <f>IF(OR(AND(Flights[[#This Row],[Status]]="Cancelled", Flights[[#This Row],[Cancellation Reason]]="Airline/Carrier"), Flights[[#This Row],[Delay Type]]="Severe"), "Yes", "No")</f>
        <v>No</v>
      </c>
    </row>
    <row r="1985" spans="1:27" x14ac:dyDescent="0.3">
      <c r="A1985" s="3">
        <v>42155</v>
      </c>
      <c r="B1985" s="22">
        <f>WEEKNUM(Flights[[#This Row],[Date]], 1)</f>
        <v>23</v>
      </c>
      <c r="C1985" s="22">
        <f>WEEKDAY(Flights[[#This Row],[Date]],1)</f>
        <v>1</v>
      </c>
      <c r="D1985" t="s">
        <v>572</v>
      </c>
      <c r="E1985" t="s">
        <v>1989</v>
      </c>
      <c r="F1985" t="s">
        <v>0</v>
      </c>
      <c r="G1985" t="s">
        <v>19</v>
      </c>
      <c r="H1985" t="str">
        <f>_xlfn.XLOOKUP(Flights[[#This Row],[Destination]], Airports!$A$2:$A$78, Airports!$D$2:$D$78)</f>
        <v>Kona</v>
      </c>
      <c r="I1985" t="str" cm="1">
        <f t="array" ref="I1985">_xlfn.XLOOKUP(Flights[[#This Row],[Destination]],_xlfn._TRO_TRAILING( Airports!A:A),_xlfn._TRO_TRAILING( Airports!E:E), "Not found")</f>
        <v>HI</v>
      </c>
      <c r="J1985" s="1">
        <v>0.71875</v>
      </c>
      <c r="K1985" s="22">
        <f>HOUR(Flights[[#This Row],[Scheduled Departure]])</f>
        <v>17</v>
      </c>
      <c r="L1985" s="1">
        <v>0.71527777777777779</v>
      </c>
      <c r="M1985">
        <f>(L1985-J1985)*24*60</f>
        <v>-4.9999999999999822</v>
      </c>
      <c r="N1985" s="16">
        <f>Flights[[#This Row],[Length (min)]]/60</f>
        <v>5.6166666666666663</v>
      </c>
      <c r="O1985">
        <v>337</v>
      </c>
      <c r="P1985">
        <v>2504</v>
      </c>
      <c r="Q1985" s="18">
        <f>IFERROR(Flights[[#This Row],[Distance]]/Flights[[#This Row],[Length (hr)]], "")</f>
        <v>445.81602373887245</v>
      </c>
      <c r="R1985" s="1">
        <v>0.82777777777777772</v>
      </c>
      <c r="S1985" s="1" t="str">
        <f>IF(Flights[[#This Row],[Length (hr)]]&lt;2, "No meal", IF(Flights[[#This Row],[Length (hr)]]&lt;3.5, "Light meal", "Full meal"))</f>
        <v>Full meal</v>
      </c>
      <c r="T1985" s="1" t="str">
        <f>IF(AND(Flights[[#This Row],[Airline]]="US Airways", Flights[[#This Row],[Meal]]="Full Meal"), "Yes", "No")</f>
        <v>No</v>
      </c>
      <c r="U1985" s="1">
        <v>0.82430555555555551</v>
      </c>
      <c r="V1985">
        <v>-5</v>
      </c>
      <c r="W1985" s="1" t="str">
        <f>IF(Flights[[#This Row],[Arrival Delay]] = "", "Cancelled", IF(Flights[[#This Row],[Arrival Delay]]&gt;15, "Delayed", "On time"))</f>
        <v>On time</v>
      </c>
      <c r="X1985" t="str">
        <f>IF(Flights[[#This Row],[Status]]&lt;&gt;"Delayed","", IF(Flights[[#This Row],[Arrival Delay]]&gt;120, "Severe", IF(Flights[[#This Row],[Arrival Delay]]&gt;60, "Major", "Moderate")))</f>
        <v/>
      </c>
      <c r="Y1985" t="b">
        <v>0</v>
      </c>
      <c r="AA1985" t="str">
        <f>IF(OR(AND(Flights[[#This Row],[Status]]="Cancelled", Flights[[#This Row],[Cancellation Reason]]="Airline/Carrier"), Flights[[#This Row],[Delay Type]]="Severe"), "Yes", "No")</f>
        <v>No</v>
      </c>
    </row>
    <row r="1986" spans="1:27" x14ac:dyDescent="0.3">
      <c r="A1986" s="3">
        <v>42155</v>
      </c>
      <c r="B1986" s="22">
        <f>WEEKNUM(Flights[[#This Row],[Date]], 1)</f>
        <v>23</v>
      </c>
      <c r="C1986" s="22">
        <f>WEEKDAY(Flights[[#This Row],[Date]],1)</f>
        <v>1</v>
      </c>
      <c r="D1986" t="s">
        <v>608</v>
      </c>
      <c r="E1986" t="s">
        <v>1989</v>
      </c>
      <c r="F1986" t="s">
        <v>0</v>
      </c>
      <c r="G1986" t="s">
        <v>316</v>
      </c>
      <c r="H1986" t="str">
        <f>_xlfn.XLOOKUP(Flights[[#This Row],[Destination]], Airports!$A$2:$A$78, Airports!$D$2:$D$78)</f>
        <v>New Orleans</v>
      </c>
      <c r="I1986" t="str" cm="1">
        <f t="array" ref="I1986">_xlfn.XLOOKUP(Flights[[#This Row],[Destination]],_xlfn._TRO_TRAILING( Airports!A:A),_xlfn._TRO_TRAILING( Airports!E:E), "Not found")</f>
        <v>LA</v>
      </c>
      <c r="J1986" s="1">
        <v>0.74305555555555558</v>
      </c>
      <c r="K1986" s="22">
        <f>HOUR(Flights[[#This Row],[Scheduled Departure]])</f>
        <v>17</v>
      </c>
      <c r="L1986" s="1">
        <v>0.74097222222222225</v>
      </c>
      <c r="M1986">
        <f>(L1986-J1986)*24*60</f>
        <v>-2.9999999999999893</v>
      </c>
      <c r="N1986" s="16">
        <f>Flights[[#This Row],[Length (min)]]/60</f>
        <v>3.5666666666666669</v>
      </c>
      <c r="O1986">
        <v>214</v>
      </c>
      <c r="P1986">
        <v>1670</v>
      </c>
      <c r="Q1986" s="18">
        <f>IFERROR(Flights[[#This Row],[Distance]]/Flights[[#This Row],[Length (hr)]], "")</f>
        <v>468.22429906542055</v>
      </c>
      <c r="R1986" s="1">
        <v>0.97916666666666663</v>
      </c>
      <c r="S1986" s="1" t="str">
        <f>IF(Flights[[#This Row],[Length (hr)]]&lt;2, "No meal", IF(Flights[[#This Row],[Length (hr)]]&lt;3.5, "Light meal", "Full meal"))</f>
        <v>Full meal</v>
      </c>
      <c r="T1986" s="1" t="str">
        <f>IF(AND(Flights[[#This Row],[Airline]]="US Airways", Flights[[#This Row],[Meal]]="Full Meal"), "Yes", "No")</f>
        <v>No</v>
      </c>
      <c r="U1986" s="1">
        <v>0.97291666666666665</v>
      </c>
      <c r="V1986">
        <v>-9</v>
      </c>
      <c r="W1986" s="1" t="str">
        <f>IF(Flights[[#This Row],[Arrival Delay]] = "", "Cancelled", IF(Flights[[#This Row],[Arrival Delay]]&gt;15, "Delayed", "On time"))</f>
        <v>On time</v>
      </c>
      <c r="X1986" t="str">
        <f>IF(Flights[[#This Row],[Status]]&lt;&gt;"Delayed","", IF(Flights[[#This Row],[Arrival Delay]]&gt;120, "Severe", IF(Flights[[#This Row],[Arrival Delay]]&gt;60, "Major", "Moderate")))</f>
        <v/>
      </c>
      <c r="Y1986" t="b">
        <v>0</v>
      </c>
      <c r="AA1986" t="str">
        <f>IF(OR(AND(Flights[[#This Row],[Status]]="Cancelled", Flights[[#This Row],[Cancellation Reason]]="Airline/Carrier"), Flights[[#This Row],[Delay Type]]="Severe"), "Yes", "No")</f>
        <v>No</v>
      </c>
    </row>
    <row r="1987" spans="1:27" x14ac:dyDescent="0.3">
      <c r="A1987" s="3">
        <v>42155</v>
      </c>
      <c r="B1987" s="22">
        <f>WEEKNUM(Flights[[#This Row],[Date]], 1)</f>
        <v>23</v>
      </c>
      <c r="C1987" s="22">
        <f>WEEKDAY(Flights[[#This Row],[Date]],1)</f>
        <v>1</v>
      </c>
      <c r="D1987" t="s">
        <v>1330</v>
      </c>
      <c r="E1987" t="s">
        <v>1995</v>
      </c>
      <c r="F1987" t="s">
        <v>0</v>
      </c>
      <c r="G1987" t="s">
        <v>351</v>
      </c>
      <c r="H1987" t="str">
        <f>_xlfn.XLOOKUP(Flights[[#This Row],[Destination]], Airports!$A$2:$A$78, Airports!$D$2:$D$78)</f>
        <v>Sacramento</v>
      </c>
      <c r="I1987" t="str" cm="1">
        <f t="array" ref="I1987">_xlfn.XLOOKUP(Flights[[#This Row],[Destination]],_xlfn._TRO_TRAILING( Airports!A:A),_xlfn._TRO_TRAILING( Airports!E:E), "Not found")</f>
        <v>CA</v>
      </c>
      <c r="J1987" s="1">
        <v>0.77777777777777779</v>
      </c>
      <c r="K1987" s="22">
        <f>HOUR(Flights[[#This Row],[Scheduled Departure]])</f>
        <v>18</v>
      </c>
      <c r="L1987" s="1">
        <v>0.78749999999999998</v>
      </c>
      <c r="M1987">
        <f>(L1987-J1987)*24*60</f>
        <v>13.99999999999995</v>
      </c>
      <c r="N1987" s="16">
        <f>Flights[[#This Row],[Length (min)]]/60</f>
        <v>1.1166666666666667</v>
      </c>
      <c r="O1987">
        <v>67</v>
      </c>
      <c r="P1987">
        <v>373</v>
      </c>
      <c r="Q1987" s="18">
        <f>IFERROR(Flights[[#This Row],[Distance]]/Flights[[#This Row],[Length (hr)]], "")</f>
        <v>334.02985074626866</v>
      </c>
      <c r="R1987" s="1">
        <v>0.82986111111111116</v>
      </c>
      <c r="S1987" s="1" t="str">
        <f>IF(Flights[[#This Row],[Length (hr)]]&lt;2, "No meal", IF(Flights[[#This Row],[Length (hr)]]&lt;3.5, "Light meal", "Full meal"))</f>
        <v>No meal</v>
      </c>
      <c r="T1987" s="1" t="str">
        <f>IF(AND(Flights[[#This Row],[Airline]]="US Airways", Flights[[#This Row],[Meal]]="Full Meal"), "Yes", "No")</f>
        <v>No</v>
      </c>
      <c r="U1987" s="1">
        <v>0.83402777777777781</v>
      </c>
      <c r="V1987">
        <v>6</v>
      </c>
      <c r="W1987" s="1" t="str">
        <f>IF(Flights[[#This Row],[Arrival Delay]] = "", "Cancelled", IF(Flights[[#This Row],[Arrival Delay]]&gt;15, "Delayed", "On time"))</f>
        <v>On time</v>
      </c>
      <c r="X1987" t="str">
        <f>IF(Flights[[#This Row],[Status]]&lt;&gt;"Delayed","", IF(Flights[[#This Row],[Arrival Delay]]&gt;120, "Severe", IF(Flights[[#This Row],[Arrival Delay]]&gt;60, "Major", "Moderate")))</f>
        <v/>
      </c>
      <c r="Y1987" t="b">
        <v>0</v>
      </c>
      <c r="AA1987" t="str">
        <f>IF(OR(AND(Flights[[#This Row],[Status]]="Cancelled", Flights[[#This Row],[Cancellation Reason]]="Airline/Carrier"), Flights[[#This Row],[Delay Type]]="Severe"), "Yes", "No")</f>
        <v>No</v>
      </c>
    </row>
    <row r="1988" spans="1:27" x14ac:dyDescent="0.3">
      <c r="A1988" s="3">
        <v>42155</v>
      </c>
      <c r="B1988" s="22">
        <f>WEEKNUM(Flights[[#This Row],[Date]], 1)</f>
        <v>23</v>
      </c>
      <c r="C1988" s="22">
        <f>WEEKDAY(Flights[[#This Row],[Date]],1)</f>
        <v>1</v>
      </c>
      <c r="D1988" t="s">
        <v>735</v>
      </c>
      <c r="E1988" t="s">
        <v>1989</v>
      </c>
      <c r="F1988" t="s">
        <v>0</v>
      </c>
      <c r="G1988" t="s">
        <v>349</v>
      </c>
      <c r="H1988" t="str">
        <f>_xlfn.XLOOKUP(Flights[[#This Row],[Destination]], Airports!$A$2:$A$78, Airports!$D$2:$D$78)</f>
        <v>Salt Lake City</v>
      </c>
      <c r="I1988" t="str" cm="1">
        <f t="array" ref="I1988">_xlfn.XLOOKUP(Flights[[#This Row],[Destination]],_xlfn._TRO_TRAILING( Airports!A:A),_xlfn._TRO_TRAILING( Airports!E:E), "Not found")</f>
        <v>UT</v>
      </c>
      <c r="J1988" s="1">
        <v>0.78402777777777777</v>
      </c>
      <c r="K1988" s="22">
        <f>HOUR(Flights[[#This Row],[Scheduled Departure]])</f>
        <v>18</v>
      </c>
      <c r="L1988" s="1">
        <v>0.79097222222222219</v>
      </c>
      <c r="M1988">
        <f>(L1988-J1988)*24*60</f>
        <v>9.9999999999999645</v>
      </c>
      <c r="N1988" s="16">
        <f>Flights[[#This Row],[Length (min)]]/60</f>
        <v>1.7</v>
      </c>
      <c r="O1988">
        <v>102</v>
      </c>
      <c r="P1988">
        <v>590</v>
      </c>
      <c r="Q1988" s="18">
        <f>IFERROR(Flights[[#This Row],[Distance]]/Flights[[#This Row],[Length (hr)]], "")</f>
        <v>347.05882352941177</v>
      </c>
      <c r="R1988" s="1">
        <v>0.90555555555555556</v>
      </c>
      <c r="S1988" s="1" t="str">
        <f>IF(Flights[[#This Row],[Length (hr)]]&lt;2, "No meal", IF(Flights[[#This Row],[Length (hr)]]&lt;3.5, "Light meal", "Full meal"))</f>
        <v>No meal</v>
      </c>
      <c r="T1988" s="1" t="str">
        <f>IF(AND(Flights[[#This Row],[Airline]]="US Airways", Flights[[#This Row],[Meal]]="Full Meal"), "Yes", "No")</f>
        <v>No</v>
      </c>
      <c r="U1988" s="1">
        <v>0.90347222222222223</v>
      </c>
      <c r="V1988">
        <v>-3</v>
      </c>
      <c r="W1988" s="1" t="str">
        <f>IF(Flights[[#This Row],[Arrival Delay]] = "", "Cancelled", IF(Flights[[#This Row],[Arrival Delay]]&gt;15, "Delayed", "On time"))</f>
        <v>On time</v>
      </c>
      <c r="X1988" t="str">
        <f>IF(Flights[[#This Row],[Status]]&lt;&gt;"Delayed","", IF(Flights[[#This Row],[Arrival Delay]]&gt;120, "Severe", IF(Flights[[#This Row],[Arrival Delay]]&gt;60, "Major", "Moderate")))</f>
        <v/>
      </c>
      <c r="Y1988" t="b">
        <v>0</v>
      </c>
      <c r="AA1988" t="str">
        <f>IF(OR(AND(Flights[[#This Row],[Status]]="Cancelled", Flights[[#This Row],[Cancellation Reason]]="Airline/Carrier"), Flights[[#This Row],[Delay Type]]="Severe"), "Yes", "No")</f>
        <v>No</v>
      </c>
    </row>
    <row r="1989" spans="1:27" x14ac:dyDescent="0.3">
      <c r="A1989" s="3">
        <v>42155</v>
      </c>
      <c r="B1989" s="22">
        <f>WEEKNUM(Flights[[#This Row],[Date]], 1)</f>
        <v>23</v>
      </c>
      <c r="C1989" s="22">
        <f>WEEKDAY(Flights[[#This Row],[Date]],1)</f>
        <v>1</v>
      </c>
      <c r="D1989" t="s">
        <v>819</v>
      </c>
      <c r="E1989" t="s">
        <v>1989</v>
      </c>
      <c r="F1989" t="s">
        <v>0</v>
      </c>
      <c r="G1989" t="s">
        <v>15</v>
      </c>
      <c r="H1989" t="str">
        <f>_xlfn.XLOOKUP(Flights[[#This Row],[Destination]], Airports!$A$2:$A$78, Airports!$D$2:$D$78)</f>
        <v>Las Vegas</v>
      </c>
      <c r="I1989" t="str" cm="1">
        <f t="array" ref="I1989">_xlfn.XLOOKUP(Flights[[#This Row],[Destination]],_xlfn._TRO_TRAILING( Airports!A:A),_xlfn._TRO_TRAILING( Airports!E:E), "Not found")</f>
        <v>NV</v>
      </c>
      <c r="J1989" s="1">
        <v>0.82291666666666663</v>
      </c>
      <c r="K1989" s="22">
        <f>HOUR(Flights[[#This Row],[Scheduled Departure]])</f>
        <v>19</v>
      </c>
      <c r="L1989" s="1">
        <v>0.82152777777777775</v>
      </c>
      <c r="M1989">
        <f>(L1989-J1989)*24*60</f>
        <v>-1.9999999999999929</v>
      </c>
      <c r="N1989" s="16">
        <f>Flights[[#This Row],[Length (min)]]/60</f>
        <v>1</v>
      </c>
      <c r="O1989">
        <v>60</v>
      </c>
      <c r="P1989">
        <v>236</v>
      </c>
      <c r="Q1989" s="18">
        <f>IFERROR(Flights[[#This Row],[Distance]]/Flights[[#This Row],[Length (hr)]], "")</f>
        <v>236</v>
      </c>
      <c r="R1989" s="1">
        <v>0.875</v>
      </c>
      <c r="S1989" s="1" t="str">
        <f>IF(Flights[[#This Row],[Length (hr)]]&lt;2, "No meal", IF(Flights[[#This Row],[Length (hr)]]&lt;3.5, "Light meal", "Full meal"))</f>
        <v>No meal</v>
      </c>
      <c r="T1989" s="1" t="str">
        <f>IF(AND(Flights[[#This Row],[Airline]]="US Airways", Flights[[#This Row],[Meal]]="Full Meal"), "Yes", "No")</f>
        <v>No</v>
      </c>
      <c r="U1989" s="1">
        <v>0.86319444444444449</v>
      </c>
      <c r="V1989">
        <v>-17</v>
      </c>
      <c r="W1989" s="1" t="str">
        <f>IF(Flights[[#This Row],[Arrival Delay]] = "", "Cancelled", IF(Flights[[#This Row],[Arrival Delay]]&gt;15, "Delayed", "On time"))</f>
        <v>On time</v>
      </c>
      <c r="X1989" t="str">
        <f>IF(Flights[[#This Row],[Status]]&lt;&gt;"Delayed","", IF(Flights[[#This Row],[Arrival Delay]]&gt;120, "Severe", IF(Flights[[#This Row],[Arrival Delay]]&gt;60, "Major", "Moderate")))</f>
        <v/>
      </c>
      <c r="Y1989" t="b">
        <v>0</v>
      </c>
      <c r="AA1989" t="str">
        <f>IF(OR(AND(Flights[[#This Row],[Status]]="Cancelled", Flights[[#This Row],[Cancellation Reason]]="Airline/Carrier"), Flights[[#This Row],[Delay Type]]="Severe"), "Yes", "No")</f>
        <v>No</v>
      </c>
    </row>
    <row r="1990" spans="1:27" x14ac:dyDescent="0.3">
      <c r="A1990" s="3">
        <v>42155</v>
      </c>
      <c r="B1990" s="22">
        <f>WEEKNUM(Flights[[#This Row],[Date]], 1)</f>
        <v>23</v>
      </c>
      <c r="C1990" s="22">
        <f>WEEKDAY(Flights[[#This Row],[Date]],1)</f>
        <v>1</v>
      </c>
      <c r="D1990" t="s">
        <v>634</v>
      </c>
      <c r="E1990" t="s">
        <v>1991</v>
      </c>
      <c r="F1990" t="s">
        <v>0</v>
      </c>
      <c r="G1990" t="s">
        <v>24</v>
      </c>
      <c r="H1990" t="str">
        <f>_xlfn.XLOOKUP(Flights[[#This Row],[Destination]], Airports!$A$2:$A$78, Airports!$D$2:$D$78)</f>
        <v>Portland</v>
      </c>
      <c r="I1990" t="str" cm="1">
        <f t="array" ref="I1990">_xlfn.XLOOKUP(Flights[[#This Row],[Destination]],_xlfn._TRO_TRAILING( Airports!A:A),_xlfn._TRO_TRAILING( Airports!E:E), "Not found")</f>
        <v>OR</v>
      </c>
      <c r="J1990" s="1">
        <v>0.82638888888888884</v>
      </c>
      <c r="K1990" s="22">
        <f>HOUR(Flights[[#This Row],[Scheduled Departure]])</f>
        <v>19</v>
      </c>
      <c r="L1990" s="1">
        <v>0.82152777777777775</v>
      </c>
      <c r="M1990">
        <f>(L1990-J1990)*24*60</f>
        <v>-6.9999999999999751</v>
      </c>
      <c r="N1990" s="16">
        <f>Flights[[#This Row],[Length (min)]]/60</f>
        <v>2.0499999999999998</v>
      </c>
      <c r="O1990">
        <v>123</v>
      </c>
      <c r="P1990">
        <v>834</v>
      </c>
      <c r="Q1990" s="18">
        <f>IFERROR(Flights[[#This Row],[Distance]]/Flights[[#This Row],[Length (hr)]], "")</f>
        <v>406.82926829268297</v>
      </c>
      <c r="R1990" s="1">
        <v>0.92361111111111116</v>
      </c>
      <c r="S1990" s="1" t="str">
        <f>IF(Flights[[#This Row],[Length (hr)]]&lt;2, "No meal", IF(Flights[[#This Row],[Length (hr)]]&lt;3.5, "Light meal", "Full meal"))</f>
        <v>Light meal</v>
      </c>
      <c r="T1990" s="1" t="str">
        <f>IF(AND(Flights[[#This Row],[Airline]]="US Airways", Flights[[#This Row],[Meal]]="Full Meal"), "Yes", "No")</f>
        <v>No</v>
      </c>
      <c r="U1990" s="1">
        <v>0.90694444444444444</v>
      </c>
      <c r="V1990">
        <v>-24</v>
      </c>
      <c r="W1990" s="1" t="str">
        <f>IF(Flights[[#This Row],[Arrival Delay]] = "", "Cancelled", IF(Flights[[#This Row],[Arrival Delay]]&gt;15, "Delayed", "On time"))</f>
        <v>On time</v>
      </c>
      <c r="X1990" t="str">
        <f>IF(Flights[[#This Row],[Status]]&lt;&gt;"Delayed","", IF(Flights[[#This Row],[Arrival Delay]]&gt;120, "Severe", IF(Flights[[#This Row],[Arrival Delay]]&gt;60, "Major", "Moderate")))</f>
        <v/>
      </c>
      <c r="Y1990" t="b">
        <v>0</v>
      </c>
      <c r="AA1990" t="str">
        <f>IF(OR(AND(Flights[[#This Row],[Status]]="Cancelled", Flights[[#This Row],[Cancellation Reason]]="Airline/Carrier"), Flights[[#This Row],[Delay Type]]="Severe"), "Yes", "No")</f>
        <v>No</v>
      </c>
    </row>
    <row r="1991" spans="1:27" x14ac:dyDescent="0.3">
      <c r="A1991" s="3">
        <v>42156</v>
      </c>
      <c r="B1991" s="22">
        <f>WEEKNUM(Flights[[#This Row],[Date]], 1)</f>
        <v>23</v>
      </c>
      <c r="C1991" s="22">
        <f>WEEKDAY(Flights[[#This Row],[Date]],1)</f>
        <v>2</v>
      </c>
      <c r="D1991" t="s">
        <v>1284</v>
      </c>
      <c r="E1991" t="s">
        <v>1995</v>
      </c>
      <c r="F1991" t="s">
        <v>0</v>
      </c>
      <c r="G1991" t="s">
        <v>9</v>
      </c>
      <c r="H1991" t="str">
        <f>_xlfn.XLOOKUP(Flights[[#This Row],[Destination]], Airports!$A$2:$A$78, Airports!$D$2:$D$78)</f>
        <v>San Francisco</v>
      </c>
      <c r="I1991" t="str" cm="1">
        <f t="array" ref="I1991">_xlfn.XLOOKUP(Flights[[#This Row],[Destination]],_xlfn._TRO_TRAILING( Airports!A:A),_xlfn._TRO_TRAILING( Airports!E:E), "Not found")</f>
        <v>CA</v>
      </c>
      <c r="J1991" s="1">
        <v>0.30208333333333331</v>
      </c>
      <c r="K1991" s="22">
        <f>HOUR(Flights[[#This Row],[Scheduled Departure]])</f>
        <v>7</v>
      </c>
      <c r="L1991" s="1">
        <v>0.31180555555555556</v>
      </c>
      <c r="M1991">
        <f>(L1991-J1991)*24*60</f>
        <v>14.00000000000003</v>
      </c>
      <c r="N1991" s="16">
        <f>Flights[[#This Row],[Length (min)]]/60</f>
        <v>1.4166666666666667</v>
      </c>
      <c r="O1991">
        <v>85</v>
      </c>
      <c r="P1991">
        <v>337</v>
      </c>
      <c r="Q1991" s="18">
        <f>IFERROR(Flights[[#This Row],[Distance]]/Flights[[#This Row],[Length (hr)]], "")</f>
        <v>237.88235294117646</v>
      </c>
      <c r="R1991" s="1">
        <v>0.3576388888888889</v>
      </c>
      <c r="S1991" s="1" t="str">
        <f>IF(Flights[[#This Row],[Length (hr)]]&lt;2, "No meal", IF(Flights[[#This Row],[Length (hr)]]&lt;3.5, "Light meal", "Full meal"))</f>
        <v>No meal</v>
      </c>
      <c r="T1991" s="1" t="str">
        <f>IF(AND(Flights[[#This Row],[Airline]]="US Airways", Flights[[#This Row],[Meal]]="Full Meal"), "Yes", "No")</f>
        <v>No</v>
      </c>
      <c r="U1991" s="1">
        <v>0.37083333333333335</v>
      </c>
      <c r="V1991">
        <v>19</v>
      </c>
      <c r="W1991" s="1" t="str">
        <f>IF(Flights[[#This Row],[Arrival Delay]] = "", "Cancelled", IF(Flights[[#This Row],[Arrival Delay]]&gt;15, "Delayed", "On time"))</f>
        <v>Delayed</v>
      </c>
      <c r="X1991" t="str">
        <f>IF(Flights[[#This Row],[Status]]&lt;&gt;"Delayed","", IF(Flights[[#This Row],[Arrival Delay]]&gt;120, "Severe", IF(Flights[[#This Row],[Arrival Delay]]&gt;60, "Major", "Moderate")))</f>
        <v>Moderate</v>
      </c>
      <c r="Y1991" t="b">
        <v>0</v>
      </c>
      <c r="AA1991" t="str">
        <f>IF(OR(AND(Flights[[#This Row],[Status]]="Cancelled", Flights[[#This Row],[Cancellation Reason]]="Airline/Carrier"), Flights[[#This Row],[Delay Type]]="Severe"), "Yes", "No")</f>
        <v>No</v>
      </c>
    </row>
    <row r="1992" spans="1:27" x14ac:dyDescent="0.3">
      <c r="A1992" s="3">
        <v>42156</v>
      </c>
      <c r="B1992" s="22">
        <f>WEEKNUM(Flights[[#This Row],[Date]], 1)</f>
        <v>23</v>
      </c>
      <c r="C1992" s="22">
        <f>WEEKDAY(Flights[[#This Row],[Date]],1)</f>
        <v>2</v>
      </c>
      <c r="D1992" t="s">
        <v>1287</v>
      </c>
      <c r="E1992" t="s">
        <v>1995</v>
      </c>
      <c r="F1992" t="s">
        <v>0</v>
      </c>
      <c r="G1992" t="s">
        <v>318</v>
      </c>
      <c r="H1992" t="str">
        <f>_xlfn.XLOOKUP(Flights[[#This Row],[Destination]], Airports!$A$2:$A$78, Airports!$D$2:$D$78)</f>
        <v>Oakland</v>
      </c>
      <c r="I1992" t="str" cm="1">
        <f t="array" ref="I1992">_xlfn.XLOOKUP(Flights[[#This Row],[Destination]],_xlfn._TRO_TRAILING( Airports!A:A),_xlfn._TRO_TRAILING( Airports!E:E), "Not found")</f>
        <v>CA</v>
      </c>
      <c r="J1992" s="1">
        <v>0.32291666666666669</v>
      </c>
      <c r="K1992" s="22">
        <f>HOUR(Flights[[#This Row],[Scheduled Departure]])</f>
        <v>7</v>
      </c>
      <c r="L1992" s="1">
        <v>0.32291666666666669</v>
      </c>
      <c r="M1992">
        <f>(L1992-J1992)*24*60</f>
        <v>0</v>
      </c>
      <c r="N1992" s="16">
        <f>Flights[[#This Row],[Length (min)]]/60</f>
        <v>1.2</v>
      </c>
      <c r="O1992">
        <v>72</v>
      </c>
      <c r="P1992">
        <v>337</v>
      </c>
      <c r="Q1992" s="18">
        <f>IFERROR(Flights[[#This Row],[Distance]]/Flights[[#This Row],[Length (hr)]], "")</f>
        <v>280.83333333333337</v>
      </c>
      <c r="R1992" s="1">
        <v>0.375</v>
      </c>
      <c r="S1992" s="1" t="str">
        <f>IF(Flights[[#This Row],[Length (hr)]]&lt;2, "No meal", IF(Flights[[#This Row],[Length (hr)]]&lt;3.5, "Light meal", "Full meal"))</f>
        <v>No meal</v>
      </c>
      <c r="T1992" s="1" t="str">
        <f>IF(AND(Flights[[#This Row],[Airline]]="US Airways", Flights[[#This Row],[Meal]]="Full Meal"), "Yes", "No")</f>
        <v>No</v>
      </c>
      <c r="U1992" s="1">
        <v>0.37291666666666667</v>
      </c>
      <c r="V1992">
        <v>-3</v>
      </c>
      <c r="W1992" s="1" t="str">
        <f>IF(Flights[[#This Row],[Arrival Delay]] = "", "Cancelled", IF(Flights[[#This Row],[Arrival Delay]]&gt;15, "Delayed", "On time"))</f>
        <v>On time</v>
      </c>
      <c r="X1992" t="str">
        <f>IF(Flights[[#This Row],[Status]]&lt;&gt;"Delayed","", IF(Flights[[#This Row],[Arrival Delay]]&gt;120, "Severe", IF(Flights[[#This Row],[Arrival Delay]]&gt;60, "Major", "Moderate")))</f>
        <v/>
      </c>
      <c r="Y1992" t="b">
        <v>0</v>
      </c>
      <c r="AA1992" t="str">
        <f>IF(OR(AND(Flights[[#This Row],[Status]]="Cancelled", Flights[[#This Row],[Cancellation Reason]]="Airline/Carrier"), Flights[[#This Row],[Delay Type]]="Severe"), "Yes", "No")</f>
        <v>No</v>
      </c>
    </row>
    <row r="1993" spans="1:27" x14ac:dyDescent="0.3">
      <c r="A1993" s="3">
        <v>42156</v>
      </c>
      <c r="B1993" s="22">
        <f>WEEKNUM(Flights[[#This Row],[Date]], 1)</f>
        <v>23</v>
      </c>
      <c r="C1993" s="22">
        <f>WEEKDAY(Flights[[#This Row],[Date]],1)</f>
        <v>2</v>
      </c>
      <c r="D1993" t="s">
        <v>113</v>
      </c>
      <c r="E1993" t="s">
        <v>1987</v>
      </c>
      <c r="F1993" t="s">
        <v>0</v>
      </c>
      <c r="G1993" t="s">
        <v>12</v>
      </c>
      <c r="H1993" t="str">
        <f>_xlfn.XLOOKUP(Flights[[#This Row],[Destination]], Airports!$A$2:$A$78, Airports!$D$2:$D$78)</f>
        <v>New York</v>
      </c>
      <c r="I1993" t="str" cm="1">
        <f t="array" ref="I1993">_xlfn.XLOOKUP(Flights[[#This Row],[Destination]],_xlfn._TRO_TRAILING( Airports!A:A),_xlfn._TRO_TRAILING( Airports!E:E), "Not found")</f>
        <v>NY</v>
      </c>
      <c r="J1993" s="1">
        <v>0.33333333333333331</v>
      </c>
      <c r="K1993" s="22">
        <f>HOUR(Flights[[#This Row],[Scheduled Departure]])</f>
        <v>8</v>
      </c>
      <c r="L1993" s="1">
        <v>0.35347222222222224</v>
      </c>
      <c r="M1993">
        <f>(L1993-J1993)*24*60</f>
        <v>29.000000000000057</v>
      </c>
      <c r="N1993" s="16">
        <f>Flights[[#This Row],[Length (min)]]/60</f>
        <v>5.8666666666666663</v>
      </c>
      <c r="O1993">
        <v>352</v>
      </c>
      <c r="P1993">
        <v>2475</v>
      </c>
      <c r="Q1993" s="18">
        <f>IFERROR(Flights[[#This Row],[Distance]]/Flights[[#This Row],[Length (hr)]], "")</f>
        <v>421.87500000000006</v>
      </c>
      <c r="R1993" s="1">
        <v>0.69513888888888886</v>
      </c>
      <c r="S1993" s="1" t="str">
        <f>IF(Flights[[#This Row],[Length (hr)]]&lt;2, "No meal", IF(Flights[[#This Row],[Length (hr)]]&lt;3.5, "Light meal", "Full meal"))</f>
        <v>Full meal</v>
      </c>
      <c r="T1993" s="1" t="str">
        <f>IF(AND(Flights[[#This Row],[Airline]]="US Airways", Flights[[#This Row],[Meal]]="Full Meal"), "Yes", "No")</f>
        <v>No</v>
      </c>
      <c r="U1993" s="1">
        <v>0.72291666666666665</v>
      </c>
      <c r="V1993">
        <v>40</v>
      </c>
      <c r="W1993" s="1" t="str">
        <f>IF(Flights[[#This Row],[Arrival Delay]] = "", "Cancelled", IF(Flights[[#This Row],[Arrival Delay]]&gt;15, "Delayed", "On time"))</f>
        <v>Delayed</v>
      </c>
      <c r="X1993" t="str">
        <f>IF(Flights[[#This Row],[Status]]&lt;&gt;"Delayed","", IF(Flights[[#This Row],[Arrival Delay]]&gt;120, "Severe", IF(Flights[[#This Row],[Arrival Delay]]&gt;60, "Major", "Moderate")))</f>
        <v>Moderate</v>
      </c>
      <c r="Y1993" t="b">
        <v>0</v>
      </c>
      <c r="AA1993" t="str">
        <f>IF(OR(AND(Flights[[#This Row],[Status]]="Cancelled", Flights[[#This Row],[Cancellation Reason]]="Airline/Carrier"), Flights[[#This Row],[Delay Type]]="Severe"), "Yes", "No")</f>
        <v>No</v>
      </c>
    </row>
    <row r="1994" spans="1:27" x14ac:dyDescent="0.3">
      <c r="A1994" s="3">
        <v>42156</v>
      </c>
      <c r="B1994" s="22">
        <f>WEEKNUM(Flights[[#This Row],[Date]], 1)</f>
        <v>23</v>
      </c>
      <c r="C1994" s="22">
        <f>WEEKDAY(Flights[[#This Row],[Date]],1)</f>
        <v>2</v>
      </c>
      <c r="D1994" t="s">
        <v>1294</v>
      </c>
      <c r="E1994" t="s">
        <v>1995</v>
      </c>
      <c r="F1994" t="s">
        <v>0</v>
      </c>
      <c r="G1994" t="s">
        <v>306</v>
      </c>
      <c r="H1994" t="str">
        <f>_xlfn.XLOOKUP(Flights[[#This Row],[Destination]], Airports!$A$2:$A$78, Airports!$D$2:$D$78)</f>
        <v>Chicago</v>
      </c>
      <c r="I1994" t="str" cm="1">
        <f t="array" ref="I1994">_xlfn.XLOOKUP(Flights[[#This Row],[Destination]],_xlfn._TRO_TRAILING( Airports!A:A),_xlfn._TRO_TRAILING( Airports!E:E), "Not found")</f>
        <v>IL</v>
      </c>
      <c r="J1994" s="1">
        <v>0.37847222222222221</v>
      </c>
      <c r="K1994" s="22">
        <f>HOUR(Flights[[#This Row],[Scheduled Departure]])</f>
        <v>9</v>
      </c>
      <c r="L1994" s="1">
        <v>0.37569444444444444</v>
      </c>
      <c r="M1994">
        <f>(L1994-J1994)*24*60</f>
        <v>-3.9999999999999858</v>
      </c>
      <c r="N1994" s="16">
        <f>Flights[[#This Row],[Length (min)]]/60</f>
        <v>3.8666666666666667</v>
      </c>
      <c r="O1994">
        <v>232</v>
      </c>
      <c r="P1994">
        <v>1750</v>
      </c>
      <c r="Q1994" s="18">
        <f>IFERROR(Flights[[#This Row],[Distance]]/Flights[[#This Row],[Length (hr)]], "")</f>
        <v>452.58620689655174</v>
      </c>
      <c r="R1994" s="1">
        <v>0.625</v>
      </c>
      <c r="S1994" s="1" t="str">
        <f>IF(Flights[[#This Row],[Length (hr)]]&lt;2, "No meal", IF(Flights[[#This Row],[Length (hr)]]&lt;3.5, "Light meal", "Full meal"))</f>
        <v>Full meal</v>
      </c>
      <c r="T1994" s="1" t="str">
        <f>IF(AND(Flights[[#This Row],[Airline]]="US Airways", Flights[[#This Row],[Meal]]="Full Meal"), "Yes", "No")</f>
        <v>No</v>
      </c>
      <c r="U1994" s="1">
        <v>0.62013888888888891</v>
      </c>
      <c r="V1994">
        <v>-7</v>
      </c>
      <c r="W1994" s="1" t="str">
        <f>IF(Flights[[#This Row],[Arrival Delay]] = "", "Cancelled", IF(Flights[[#This Row],[Arrival Delay]]&gt;15, "Delayed", "On time"))</f>
        <v>On time</v>
      </c>
      <c r="X1994" t="str">
        <f>IF(Flights[[#This Row],[Status]]&lt;&gt;"Delayed","", IF(Flights[[#This Row],[Arrival Delay]]&gt;120, "Severe", IF(Flights[[#This Row],[Arrival Delay]]&gt;60, "Major", "Moderate")))</f>
        <v/>
      </c>
      <c r="Y1994" t="b">
        <v>0</v>
      </c>
      <c r="AA1994" t="str">
        <f>IF(OR(AND(Flights[[#This Row],[Status]]="Cancelled", Flights[[#This Row],[Cancellation Reason]]="Airline/Carrier"), Flights[[#This Row],[Delay Type]]="Severe"), "Yes", "No")</f>
        <v>No</v>
      </c>
    </row>
    <row r="1995" spans="1:27" x14ac:dyDescent="0.3">
      <c r="A1995" s="3">
        <v>42156</v>
      </c>
      <c r="B1995" s="22">
        <f>WEEKNUM(Flights[[#This Row],[Date]], 1)</f>
        <v>23</v>
      </c>
      <c r="C1995" s="22">
        <f>WEEKDAY(Flights[[#This Row],[Date]],1)</f>
        <v>2</v>
      </c>
      <c r="D1995" t="s">
        <v>1386</v>
      </c>
      <c r="E1995" t="s">
        <v>1989</v>
      </c>
      <c r="F1995" t="s">
        <v>0</v>
      </c>
      <c r="G1995" t="s">
        <v>316</v>
      </c>
      <c r="H1995" t="str">
        <f>_xlfn.XLOOKUP(Flights[[#This Row],[Destination]], Airports!$A$2:$A$78, Airports!$D$2:$D$78)</f>
        <v>New Orleans</v>
      </c>
      <c r="I1995" t="str" cm="1">
        <f t="array" ref="I1995">_xlfn.XLOOKUP(Flights[[#This Row],[Destination]],_xlfn._TRO_TRAILING( Airports!A:A),_xlfn._TRO_TRAILING( Airports!E:E), "Not found")</f>
        <v>LA</v>
      </c>
      <c r="J1995" s="1">
        <v>0.3888888888888889</v>
      </c>
      <c r="K1995" s="22">
        <f>HOUR(Flights[[#This Row],[Scheduled Departure]])</f>
        <v>9</v>
      </c>
      <c r="L1995" s="1">
        <v>0.38541666666666669</v>
      </c>
      <c r="M1995">
        <f>(L1995-J1995)*24*60</f>
        <v>-4.9999999999999822</v>
      </c>
      <c r="N1995" s="16">
        <f>Flights[[#This Row],[Length (min)]]/60</f>
        <v>3.6333333333333333</v>
      </c>
      <c r="O1995">
        <v>218</v>
      </c>
      <c r="P1995">
        <v>1670</v>
      </c>
      <c r="Q1995" s="18">
        <f>IFERROR(Flights[[#This Row],[Distance]]/Flights[[#This Row],[Length (hr)]], "")</f>
        <v>459.63302752293578</v>
      </c>
      <c r="R1995" s="1">
        <v>0.62638888888888888</v>
      </c>
      <c r="S1995" s="1" t="str">
        <f>IF(Flights[[#This Row],[Length (hr)]]&lt;2, "No meal", IF(Flights[[#This Row],[Length (hr)]]&lt;3.5, "Light meal", "Full meal"))</f>
        <v>Full meal</v>
      </c>
      <c r="T1995" s="1" t="str">
        <f>IF(AND(Flights[[#This Row],[Airline]]="US Airways", Flights[[#This Row],[Meal]]="Full Meal"), "Yes", "No")</f>
        <v>No</v>
      </c>
      <c r="U1995" s="1">
        <v>0.62013888888888891</v>
      </c>
      <c r="V1995">
        <v>-9</v>
      </c>
      <c r="W1995" s="1" t="str">
        <f>IF(Flights[[#This Row],[Arrival Delay]] = "", "Cancelled", IF(Flights[[#This Row],[Arrival Delay]]&gt;15, "Delayed", "On time"))</f>
        <v>On time</v>
      </c>
      <c r="X1995" t="str">
        <f>IF(Flights[[#This Row],[Status]]&lt;&gt;"Delayed","", IF(Flights[[#This Row],[Arrival Delay]]&gt;120, "Severe", IF(Flights[[#This Row],[Arrival Delay]]&gt;60, "Major", "Moderate")))</f>
        <v/>
      </c>
      <c r="Y1995" t="b">
        <v>0</v>
      </c>
      <c r="AA1995" t="str">
        <f>IF(OR(AND(Flights[[#This Row],[Status]]="Cancelled", Flights[[#This Row],[Cancellation Reason]]="Airline/Carrier"), Flights[[#This Row],[Delay Type]]="Severe"), "Yes", "No")</f>
        <v>No</v>
      </c>
    </row>
    <row r="1996" spans="1:27" x14ac:dyDescent="0.3">
      <c r="A1996" s="3">
        <v>42156</v>
      </c>
      <c r="B1996" s="22">
        <f>WEEKNUM(Flights[[#This Row],[Date]], 1)</f>
        <v>23</v>
      </c>
      <c r="C1996" s="22">
        <f>WEEKDAY(Flights[[#This Row],[Date]],1)</f>
        <v>2</v>
      </c>
      <c r="D1996" t="s">
        <v>1373</v>
      </c>
      <c r="E1996" t="s">
        <v>1993</v>
      </c>
      <c r="F1996" t="s">
        <v>0</v>
      </c>
      <c r="G1996" t="s">
        <v>3</v>
      </c>
      <c r="H1996" t="str">
        <f>_xlfn.XLOOKUP(Flights[[#This Row],[Destination]], Airports!$A$2:$A$78, Airports!$D$2:$D$78)</f>
        <v>Dallas</v>
      </c>
      <c r="I1996" t="str" cm="1">
        <f t="array" ref="I1996">_xlfn.XLOOKUP(Flights[[#This Row],[Destination]],_xlfn._TRO_TRAILING( Airports!A:A),_xlfn._TRO_TRAILING( Airports!E:E), "Not found")</f>
        <v>TX</v>
      </c>
      <c r="J1996" s="1">
        <v>0.40625</v>
      </c>
      <c r="K1996" s="22">
        <f>HOUR(Flights[[#This Row],[Scheduled Departure]])</f>
        <v>9</v>
      </c>
      <c r="L1996" s="1">
        <v>0</v>
      </c>
      <c r="M1996">
        <f>(L1996-J1996)*24*60</f>
        <v>-585</v>
      </c>
      <c r="N1996" s="16">
        <f>Flights[[#This Row],[Length (min)]]/60</f>
        <v>0</v>
      </c>
      <c r="P1996">
        <v>1235</v>
      </c>
      <c r="Q1996" s="18" t="str">
        <f>IFERROR(Flights[[#This Row],[Distance]]/Flights[[#This Row],[Length (hr)]], "")</f>
        <v/>
      </c>
      <c r="R1996" s="1">
        <v>0.60972222222222228</v>
      </c>
      <c r="S1996" s="1" t="str">
        <f>IF(Flights[[#This Row],[Length (hr)]]&lt;2, "No meal", IF(Flights[[#This Row],[Length (hr)]]&lt;3.5, "Light meal", "Full meal"))</f>
        <v>No meal</v>
      </c>
      <c r="T1996" s="1" t="str">
        <f>IF(AND(Flights[[#This Row],[Airline]]="US Airways", Flights[[#This Row],[Meal]]="Full Meal"), "Yes", "No")</f>
        <v>No</v>
      </c>
      <c r="U1996" s="1">
        <v>0</v>
      </c>
      <c r="W1996" s="1" t="str">
        <f>IF(Flights[[#This Row],[Arrival Delay]] = "", "Cancelled", IF(Flights[[#This Row],[Arrival Delay]]&gt;15, "Delayed", "On time"))</f>
        <v>Cancelled</v>
      </c>
      <c r="X1996" t="str">
        <f>IF(Flights[[#This Row],[Status]]&lt;&gt;"Delayed","", IF(Flights[[#This Row],[Arrival Delay]]&gt;120, "Severe", IF(Flights[[#This Row],[Arrival Delay]]&gt;60, "Major", "Moderate")))</f>
        <v/>
      </c>
      <c r="Y1996" t="b">
        <v>1</v>
      </c>
      <c r="Z1996" t="s">
        <v>8</v>
      </c>
      <c r="AA1996" t="str">
        <f>IF(OR(AND(Flights[[#This Row],[Status]]="Cancelled", Flights[[#This Row],[Cancellation Reason]]="Airline/Carrier"), Flights[[#This Row],[Delay Type]]="Severe"), "Yes", "No")</f>
        <v>Yes</v>
      </c>
    </row>
    <row r="1997" spans="1:27" x14ac:dyDescent="0.3">
      <c r="A1997" s="3">
        <v>42156</v>
      </c>
      <c r="B1997" s="22">
        <f>WEEKNUM(Flights[[#This Row],[Date]], 1)</f>
        <v>23</v>
      </c>
      <c r="C1997" s="22">
        <f>WEEKDAY(Flights[[#This Row],[Date]],1)</f>
        <v>2</v>
      </c>
      <c r="D1997" t="s">
        <v>778</v>
      </c>
      <c r="E1997" t="s">
        <v>1994</v>
      </c>
      <c r="F1997" t="s">
        <v>0</v>
      </c>
      <c r="G1997" t="s">
        <v>3</v>
      </c>
      <c r="H1997" t="str">
        <f>_xlfn.XLOOKUP(Flights[[#This Row],[Destination]], Airports!$A$2:$A$78, Airports!$D$2:$D$78)</f>
        <v>Dallas</v>
      </c>
      <c r="I1997" t="str" cm="1">
        <f t="array" ref="I1997">_xlfn.XLOOKUP(Flights[[#This Row],[Destination]],_xlfn._TRO_TRAILING( Airports!A:A),_xlfn._TRO_TRAILING( Airports!E:E), "Not found")</f>
        <v>TX</v>
      </c>
      <c r="J1997" s="1">
        <v>0.42708333333333331</v>
      </c>
      <c r="K1997" s="22">
        <f>HOUR(Flights[[#This Row],[Scheduled Departure]])</f>
        <v>10</v>
      </c>
      <c r="L1997" s="1">
        <v>0.47986111111111113</v>
      </c>
      <c r="M1997">
        <f>(L1997-J1997)*24*60</f>
        <v>76.000000000000057</v>
      </c>
      <c r="N1997" s="16">
        <f>Flights[[#This Row],[Length (min)]]/60</f>
        <v>2.9833333333333334</v>
      </c>
      <c r="O1997">
        <v>179</v>
      </c>
      <c r="P1997">
        <v>1235</v>
      </c>
      <c r="Q1997" s="18">
        <f>IFERROR(Flights[[#This Row],[Distance]]/Flights[[#This Row],[Length (hr)]], "")</f>
        <v>413.96648044692739</v>
      </c>
      <c r="R1997" s="1">
        <v>0.64166666666666672</v>
      </c>
      <c r="S1997" s="1" t="str">
        <f>IF(Flights[[#This Row],[Length (hr)]]&lt;2, "No meal", IF(Flights[[#This Row],[Length (hr)]]&lt;3.5, "Light meal", "Full meal"))</f>
        <v>Light meal</v>
      </c>
      <c r="T1997" s="1" t="str">
        <f>IF(AND(Flights[[#This Row],[Airline]]="US Airways", Flights[[#This Row],[Meal]]="Full Meal"), "Yes", "No")</f>
        <v>No</v>
      </c>
      <c r="U1997" s="1">
        <v>0.6875</v>
      </c>
      <c r="V1997">
        <v>66</v>
      </c>
      <c r="W1997" s="1" t="str">
        <f>IF(Flights[[#This Row],[Arrival Delay]] = "", "Cancelled", IF(Flights[[#This Row],[Arrival Delay]]&gt;15, "Delayed", "On time"))</f>
        <v>Delayed</v>
      </c>
      <c r="X1997" t="str">
        <f>IF(Flights[[#This Row],[Status]]&lt;&gt;"Delayed","", IF(Flights[[#This Row],[Arrival Delay]]&gt;120, "Severe", IF(Flights[[#This Row],[Arrival Delay]]&gt;60, "Major", "Moderate")))</f>
        <v>Major</v>
      </c>
      <c r="Y1997" t="b">
        <v>0</v>
      </c>
      <c r="AA1997" t="str">
        <f>IF(OR(AND(Flights[[#This Row],[Status]]="Cancelled", Flights[[#This Row],[Cancellation Reason]]="Airline/Carrier"), Flights[[#This Row],[Delay Type]]="Severe"), "Yes", "No")</f>
        <v>No</v>
      </c>
    </row>
    <row r="1998" spans="1:27" x14ac:dyDescent="0.3">
      <c r="A1998" s="3">
        <v>42156</v>
      </c>
      <c r="B1998" s="22">
        <f>WEEKNUM(Flights[[#This Row],[Date]], 1)</f>
        <v>23</v>
      </c>
      <c r="C1998" s="22">
        <f>WEEKDAY(Flights[[#This Row],[Date]],1)</f>
        <v>2</v>
      </c>
      <c r="D1998" t="s">
        <v>1406</v>
      </c>
      <c r="E1998" t="s">
        <v>1994</v>
      </c>
      <c r="F1998" t="s">
        <v>0</v>
      </c>
      <c r="G1998" t="s">
        <v>7</v>
      </c>
      <c r="H1998" t="str">
        <f>_xlfn.XLOOKUP(Flights[[#This Row],[Destination]], Airports!$A$2:$A$78, Airports!$D$2:$D$78)</f>
        <v>Austin</v>
      </c>
      <c r="I1998" t="str" cm="1">
        <f t="array" ref="I1998">_xlfn.XLOOKUP(Flights[[#This Row],[Destination]],_xlfn._TRO_TRAILING( Airports!A:A),_xlfn._TRO_TRAILING( Airports!E:E), "Not found")</f>
        <v>TX</v>
      </c>
      <c r="J1998" s="1">
        <v>0.56111111111111112</v>
      </c>
      <c r="K1998" s="22">
        <f>HOUR(Flights[[#This Row],[Scheduled Departure]])</f>
        <v>13</v>
      </c>
      <c r="L1998" s="1">
        <v>0.55902777777777779</v>
      </c>
      <c r="M1998">
        <f>(L1998-J1998)*24*60</f>
        <v>-2.9999999999999893</v>
      </c>
      <c r="N1998" s="16">
        <f>Flights[[#This Row],[Length (min)]]/60</f>
        <v>2.8833333333333333</v>
      </c>
      <c r="O1998">
        <v>173</v>
      </c>
      <c r="P1998">
        <v>1242</v>
      </c>
      <c r="Q1998" s="18">
        <f>IFERROR(Flights[[#This Row],[Distance]]/Flights[[#This Row],[Length (hr)]], "")</f>
        <v>430.75144508670519</v>
      </c>
      <c r="R1998" s="1">
        <v>0.77222222222222225</v>
      </c>
      <c r="S1998" s="1" t="str">
        <f>IF(Flights[[#This Row],[Length (hr)]]&lt;2, "No meal", IF(Flights[[#This Row],[Length (hr)]]&lt;3.5, "Light meal", "Full meal"))</f>
        <v>Light meal</v>
      </c>
      <c r="T1998" s="1" t="str">
        <f>IF(AND(Flights[[#This Row],[Airline]]="US Airways", Flights[[#This Row],[Meal]]="Full Meal"), "Yes", "No")</f>
        <v>No</v>
      </c>
      <c r="U1998" s="1">
        <v>0.76249999999999996</v>
      </c>
      <c r="V1998">
        <v>-14</v>
      </c>
      <c r="W1998" s="1" t="str">
        <f>IF(Flights[[#This Row],[Arrival Delay]] = "", "Cancelled", IF(Flights[[#This Row],[Arrival Delay]]&gt;15, "Delayed", "On time"))</f>
        <v>On time</v>
      </c>
      <c r="X1998" t="str">
        <f>IF(Flights[[#This Row],[Status]]&lt;&gt;"Delayed","", IF(Flights[[#This Row],[Arrival Delay]]&gt;120, "Severe", IF(Flights[[#This Row],[Arrival Delay]]&gt;60, "Major", "Moderate")))</f>
        <v/>
      </c>
      <c r="Y1998" t="b">
        <v>0</v>
      </c>
      <c r="AA1998" t="str">
        <f>IF(OR(AND(Flights[[#This Row],[Status]]="Cancelled", Flights[[#This Row],[Cancellation Reason]]="Airline/Carrier"), Flights[[#This Row],[Delay Type]]="Severe"), "Yes", "No")</f>
        <v>No</v>
      </c>
    </row>
    <row r="1999" spans="1:27" x14ac:dyDescent="0.3">
      <c r="A1999" s="3">
        <v>42156</v>
      </c>
      <c r="B1999" s="22">
        <f>WEEKNUM(Flights[[#This Row],[Date]], 1)</f>
        <v>23</v>
      </c>
      <c r="C1999" s="22">
        <f>WEEKDAY(Flights[[#This Row],[Date]],1)</f>
        <v>2</v>
      </c>
      <c r="D1999" t="s">
        <v>87</v>
      </c>
      <c r="E1999" t="s">
        <v>1987</v>
      </c>
      <c r="F1999" t="s">
        <v>0</v>
      </c>
      <c r="G1999" t="s">
        <v>12</v>
      </c>
      <c r="H1999" t="str">
        <f>_xlfn.XLOOKUP(Flights[[#This Row],[Destination]], Airports!$A$2:$A$78, Airports!$D$2:$D$78)</f>
        <v>New York</v>
      </c>
      <c r="I1999" t="str" cm="1">
        <f t="array" ref="I1999">_xlfn.XLOOKUP(Flights[[#This Row],[Destination]],_xlfn._TRO_TRAILING( Airports!A:A),_xlfn._TRO_TRAILING( Airports!E:E), "Not found")</f>
        <v>NY</v>
      </c>
      <c r="J1999" s="1">
        <v>0.70138888888888884</v>
      </c>
      <c r="K1999" s="22">
        <f>HOUR(Flights[[#This Row],[Scheduled Departure]])</f>
        <v>16</v>
      </c>
      <c r="L1999" s="1">
        <v>0.8305555555555556</v>
      </c>
      <c r="M1999">
        <f>(L1999-J1999)*24*60</f>
        <v>186.00000000000014</v>
      </c>
      <c r="N1999" s="16">
        <f>Flights[[#This Row],[Length (min)]]/60</f>
        <v>5.35</v>
      </c>
      <c r="O1999">
        <v>321</v>
      </c>
      <c r="P1999">
        <v>2475</v>
      </c>
      <c r="Q1999" s="18">
        <f>IFERROR(Flights[[#This Row],[Distance]]/Flights[[#This Row],[Length (hr)]], "")</f>
        <v>462.61682242990656</v>
      </c>
      <c r="R1999" s="1">
        <v>5.347222222222222E-2</v>
      </c>
      <c r="S1999" s="1" t="str">
        <f>IF(Flights[[#This Row],[Length (hr)]]&lt;2, "No meal", IF(Flights[[#This Row],[Length (hr)]]&lt;3.5, "Light meal", "Full meal"))</f>
        <v>Full meal</v>
      </c>
      <c r="T1999" s="1" t="str">
        <f>IF(AND(Flights[[#This Row],[Airline]]="US Airways", Flights[[#This Row],[Meal]]="Full Meal"), "Yes", "No")</f>
        <v>No</v>
      </c>
      <c r="U1999" s="1">
        <v>0.17847222222222223</v>
      </c>
      <c r="V1999">
        <v>180</v>
      </c>
      <c r="W1999" s="1" t="str">
        <f>IF(Flights[[#This Row],[Arrival Delay]] = "", "Cancelled", IF(Flights[[#This Row],[Arrival Delay]]&gt;15, "Delayed", "On time"))</f>
        <v>Delayed</v>
      </c>
      <c r="X1999" t="str">
        <f>IF(Flights[[#This Row],[Status]]&lt;&gt;"Delayed","", IF(Flights[[#This Row],[Arrival Delay]]&gt;120, "Severe", IF(Flights[[#This Row],[Arrival Delay]]&gt;60, "Major", "Moderate")))</f>
        <v>Severe</v>
      </c>
      <c r="Y1999" t="b">
        <v>0</v>
      </c>
      <c r="AA1999" t="str">
        <f>IF(OR(AND(Flights[[#This Row],[Status]]="Cancelled", Flights[[#This Row],[Cancellation Reason]]="Airline/Carrier"), Flights[[#This Row],[Delay Type]]="Severe"), "Yes", "No")</f>
        <v>Yes</v>
      </c>
    </row>
    <row r="2000" spans="1:27" x14ac:dyDescent="0.3">
      <c r="A2000" s="3">
        <v>42156</v>
      </c>
      <c r="B2000" s="22">
        <f>WEEKNUM(Flights[[#This Row],[Date]], 1)</f>
        <v>23</v>
      </c>
      <c r="C2000" s="22">
        <f>WEEKDAY(Flights[[#This Row],[Date]],1)</f>
        <v>2</v>
      </c>
      <c r="D2000" t="s">
        <v>92</v>
      </c>
      <c r="E2000" t="s">
        <v>1987</v>
      </c>
      <c r="F2000" t="s">
        <v>0</v>
      </c>
      <c r="G2000" t="s">
        <v>20</v>
      </c>
      <c r="H2000" t="str">
        <f>_xlfn.XLOOKUP(Flights[[#This Row],[Destination]], Airports!$A$2:$A$78, Airports!$D$2:$D$78)</f>
        <v>Kahului</v>
      </c>
      <c r="I2000" t="str" cm="1">
        <f t="array" ref="I2000">_xlfn.XLOOKUP(Flights[[#This Row],[Destination]],_xlfn._TRO_TRAILING( Airports!A:A),_xlfn._TRO_TRAILING( Airports!E:E), "Not found")</f>
        <v>HI</v>
      </c>
      <c r="J2000" s="1">
        <v>0.72916666666666663</v>
      </c>
      <c r="K2000" s="22">
        <f>HOUR(Flights[[#This Row],[Scheduled Departure]])</f>
        <v>17</v>
      </c>
      <c r="L2000" s="1">
        <v>0.72916666666666663</v>
      </c>
      <c r="M2000">
        <f>(L2000-J2000)*24*60</f>
        <v>0</v>
      </c>
      <c r="N2000" s="16">
        <f>Flights[[#This Row],[Length (min)]]/60</f>
        <v>6</v>
      </c>
      <c r="O2000">
        <v>360</v>
      </c>
      <c r="P2000">
        <v>2486</v>
      </c>
      <c r="Q2000" s="18">
        <f>IFERROR(Flights[[#This Row],[Distance]]/Flights[[#This Row],[Length (hr)]], "")</f>
        <v>414.33333333333331</v>
      </c>
      <c r="R2000" s="1">
        <v>0.84444444444444444</v>
      </c>
      <c r="S2000" s="1" t="str">
        <f>IF(Flights[[#This Row],[Length (hr)]]&lt;2, "No meal", IF(Flights[[#This Row],[Length (hr)]]&lt;3.5, "Light meal", "Full meal"))</f>
        <v>Full meal</v>
      </c>
      <c r="T2000" s="1" t="str">
        <f>IF(AND(Flights[[#This Row],[Airline]]="US Airways", Flights[[#This Row],[Meal]]="Full Meal"), "Yes", "No")</f>
        <v>No</v>
      </c>
      <c r="U2000" s="1">
        <v>0.85416666666666663</v>
      </c>
      <c r="V2000">
        <v>14</v>
      </c>
      <c r="W2000" s="1" t="str">
        <f>IF(Flights[[#This Row],[Arrival Delay]] = "", "Cancelled", IF(Flights[[#This Row],[Arrival Delay]]&gt;15, "Delayed", "On time"))</f>
        <v>On time</v>
      </c>
      <c r="X2000" t="str">
        <f>IF(Flights[[#This Row],[Status]]&lt;&gt;"Delayed","", IF(Flights[[#This Row],[Arrival Delay]]&gt;120, "Severe", IF(Flights[[#This Row],[Arrival Delay]]&gt;60, "Major", "Moderate")))</f>
        <v/>
      </c>
      <c r="Y2000" t="b">
        <v>0</v>
      </c>
      <c r="AA2000" t="str">
        <f>IF(OR(AND(Flights[[#This Row],[Status]]="Cancelled", Flights[[#This Row],[Cancellation Reason]]="Airline/Carrier"), Flights[[#This Row],[Delay Type]]="Severe"), "Yes", "No")</f>
        <v>No</v>
      </c>
    </row>
    <row r="2001" spans="1:27" x14ac:dyDescent="0.3">
      <c r="A2001" s="3">
        <v>42156</v>
      </c>
      <c r="B2001" s="22">
        <f>WEEKNUM(Flights[[#This Row],[Date]], 1)</f>
        <v>23</v>
      </c>
      <c r="C2001" s="22">
        <f>WEEKDAY(Flights[[#This Row],[Date]],1)</f>
        <v>2</v>
      </c>
      <c r="D2001" t="s">
        <v>599</v>
      </c>
      <c r="E2001" t="s">
        <v>1989</v>
      </c>
      <c r="F2001" t="s">
        <v>0</v>
      </c>
      <c r="G2001" t="s">
        <v>21</v>
      </c>
      <c r="H2001" t="str">
        <f>_xlfn.XLOOKUP(Flights[[#This Row],[Destination]], Airports!$A$2:$A$78, Airports!$D$2:$D$78)</f>
        <v>Lihue</v>
      </c>
      <c r="I2001" t="str" cm="1">
        <f t="array" ref="I2001">_xlfn.XLOOKUP(Flights[[#This Row],[Destination]],_xlfn._TRO_TRAILING( Airports!A:A),_xlfn._TRO_TRAILING( Airports!E:E), "Not found")</f>
        <v>HI</v>
      </c>
      <c r="J2001" s="1">
        <v>0.74305555555555558</v>
      </c>
      <c r="K2001" s="22">
        <f>HOUR(Flights[[#This Row],[Scheduled Departure]])</f>
        <v>17</v>
      </c>
      <c r="L2001" s="1">
        <v>0.74236111111111114</v>
      </c>
      <c r="M2001">
        <f>(L2001-J2001)*24*60</f>
        <v>-0.99999999999999645</v>
      </c>
      <c r="N2001" s="16">
        <f>Flights[[#This Row],[Length (min)]]/60</f>
        <v>6.0166666666666666</v>
      </c>
      <c r="O2001">
        <v>361</v>
      </c>
      <c r="P2001">
        <v>2615</v>
      </c>
      <c r="Q2001" s="18">
        <f>IFERROR(Flights[[#This Row],[Distance]]/Flights[[#This Row],[Length (hr)]], "")</f>
        <v>434.62603878116346</v>
      </c>
      <c r="R2001" s="1">
        <v>0.86250000000000004</v>
      </c>
      <c r="S2001" s="1" t="str">
        <f>IF(Flights[[#This Row],[Length (hr)]]&lt;2, "No meal", IF(Flights[[#This Row],[Length (hr)]]&lt;3.5, "Light meal", "Full meal"))</f>
        <v>Full meal</v>
      </c>
      <c r="T2001" s="1" t="str">
        <f>IF(AND(Flights[[#This Row],[Airline]]="US Airways", Flights[[#This Row],[Meal]]="Full Meal"), "Yes", "No")</f>
        <v>No</v>
      </c>
      <c r="U2001" s="1">
        <v>0.86805555555555558</v>
      </c>
      <c r="V2001">
        <v>8</v>
      </c>
      <c r="W2001" s="1" t="str">
        <f>IF(Flights[[#This Row],[Arrival Delay]] = "", "Cancelled", IF(Flights[[#This Row],[Arrival Delay]]&gt;15, "Delayed", "On time"))</f>
        <v>On time</v>
      </c>
      <c r="X2001" t="str">
        <f>IF(Flights[[#This Row],[Status]]&lt;&gt;"Delayed","", IF(Flights[[#This Row],[Arrival Delay]]&gt;120, "Severe", IF(Flights[[#This Row],[Arrival Delay]]&gt;60, "Major", "Moderate")))</f>
        <v/>
      </c>
      <c r="Y2001" t="b">
        <v>0</v>
      </c>
      <c r="AA2001" t="str">
        <f>IF(OR(AND(Flights[[#This Row],[Status]]="Cancelled", Flights[[#This Row],[Cancellation Reason]]="Airline/Carrier"), Flights[[#This Row],[Delay Type]]="Severe"), "Yes", "No")</f>
        <v>No</v>
      </c>
    </row>
    <row r="2002" spans="1:27" x14ac:dyDescent="0.3">
      <c r="A2002" s="3">
        <v>42156</v>
      </c>
      <c r="B2002" s="22">
        <f>WEEKNUM(Flights[[#This Row],[Date]], 1)</f>
        <v>23</v>
      </c>
      <c r="C2002" s="22">
        <f>WEEKDAY(Flights[[#This Row],[Date]],1)</f>
        <v>2</v>
      </c>
      <c r="D2002" t="s">
        <v>1326</v>
      </c>
      <c r="E2002" t="s">
        <v>1995</v>
      </c>
      <c r="F2002" t="s">
        <v>0</v>
      </c>
      <c r="G2002" t="s">
        <v>347</v>
      </c>
      <c r="H2002" t="str">
        <f>_xlfn.XLOOKUP(Flights[[#This Row],[Destination]], Airports!$A$2:$A$78, Airports!$D$2:$D$78)</f>
        <v>San Jose</v>
      </c>
      <c r="I2002" t="str" cm="1">
        <f t="array" ref="I2002">_xlfn.XLOOKUP(Flights[[#This Row],[Destination]],_xlfn._TRO_TRAILING( Airports!A:A),_xlfn._TRO_TRAILING( Airports!E:E), "Not found")</f>
        <v>CA</v>
      </c>
      <c r="J2002" s="1">
        <v>0.76041666666666663</v>
      </c>
      <c r="K2002" s="22">
        <f>HOUR(Flights[[#This Row],[Scheduled Departure]])</f>
        <v>18</v>
      </c>
      <c r="L2002" s="1">
        <v>0.75694444444444442</v>
      </c>
      <c r="M2002">
        <f>(L2002-J2002)*24*60</f>
        <v>-4.9999999999999822</v>
      </c>
      <c r="N2002" s="16">
        <f>Flights[[#This Row],[Length (min)]]/60</f>
        <v>1.0166666666666666</v>
      </c>
      <c r="O2002">
        <v>61</v>
      </c>
      <c r="P2002">
        <v>308</v>
      </c>
      <c r="Q2002" s="18">
        <f>IFERROR(Flights[[#This Row],[Distance]]/Flights[[#This Row],[Length (hr)]], "")</f>
        <v>302.95081967213116</v>
      </c>
      <c r="R2002" s="1">
        <v>0.80555555555555558</v>
      </c>
      <c r="S2002" s="1" t="str">
        <f>IF(Flights[[#This Row],[Length (hr)]]&lt;2, "No meal", IF(Flights[[#This Row],[Length (hr)]]&lt;3.5, "Light meal", "Full meal"))</f>
        <v>No meal</v>
      </c>
      <c r="T2002" s="1" t="str">
        <f>IF(AND(Flights[[#This Row],[Airline]]="US Airways", Flights[[#This Row],[Meal]]="Full Meal"), "Yes", "No")</f>
        <v>No</v>
      </c>
      <c r="U2002" s="1">
        <v>0.7993055555555556</v>
      </c>
      <c r="V2002">
        <v>-9</v>
      </c>
      <c r="W2002" s="1" t="str">
        <f>IF(Flights[[#This Row],[Arrival Delay]] = "", "Cancelled", IF(Flights[[#This Row],[Arrival Delay]]&gt;15, "Delayed", "On time"))</f>
        <v>On time</v>
      </c>
      <c r="X2002" t="str">
        <f>IF(Flights[[#This Row],[Status]]&lt;&gt;"Delayed","", IF(Flights[[#This Row],[Arrival Delay]]&gt;120, "Severe", IF(Flights[[#This Row],[Arrival Delay]]&gt;60, "Major", "Moderate")))</f>
        <v/>
      </c>
      <c r="Y2002" t="b">
        <v>0</v>
      </c>
      <c r="AA2002" t="str">
        <f>IF(OR(AND(Flights[[#This Row],[Status]]="Cancelled", Flights[[#This Row],[Cancellation Reason]]="Airline/Carrier"), Flights[[#This Row],[Delay Type]]="Severe"), "Yes", "No")</f>
        <v>No</v>
      </c>
    </row>
    <row r="2003" spans="1:27" x14ac:dyDescent="0.3">
      <c r="A2003" s="3">
        <v>42156</v>
      </c>
      <c r="B2003" s="22">
        <f>WEEKNUM(Flights[[#This Row],[Date]], 1)</f>
        <v>23</v>
      </c>
      <c r="C2003" s="22">
        <f>WEEKDAY(Flights[[#This Row],[Date]],1)</f>
        <v>2</v>
      </c>
      <c r="D2003" t="s">
        <v>622</v>
      </c>
      <c r="E2003" t="s">
        <v>1994</v>
      </c>
      <c r="F2003" t="s">
        <v>0</v>
      </c>
      <c r="G2003" t="s">
        <v>314</v>
      </c>
      <c r="H2003" t="str">
        <f>_xlfn.XLOOKUP(Flights[[#This Row],[Destination]], Airports!$A$2:$A$78, Airports!$D$2:$D$78)</f>
        <v>Minneapolis</v>
      </c>
      <c r="I2003" t="str" cm="1">
        <f t="array" ref="I2003">_xlfn.XLOOKUP(Flights[[#This Row],[Destination]],_xlfn._TRO_TRAILING( Airports!A:A),_xlfn._TRO_TRAILING( Airports!E:E), "Not found")</f>
        <v>MN</v>
      </c>
      <c r="J2003" s="1">
        <v>0.77777777777777779</v>
      </c>
      <c r="K2003" s="22">
        <f>HOUR(Flights[[#This Row],[Scheduled Departure]])</f>
        <v>18</v>
      </c>
      <c r="L2003" s="1">
        <v>0.77152777777777781</v>
      </c>
      <c r="M2003">
        <f>(L2003-J2003)*24*60</f>
        <v>-8.999999999999968</v>
      </c>
      <c r="N2003" s="16">
        <f>Flights[[#This Row],[Length (min)]]/60</f>
        <v>3.6333333333333333</v>
      </c>
      <c r="O2003">
        <v>218</v>
      </c>
      <c r="P2003">
        <v>1535</v>
      </c>
      <c r="Q2003" s="18">
        <f>IFERROR(Flights[[#This Row],[Distance]]/Flights[[#This Row],[Length (hr)]], "")</f>
        <v>422.47706422018348</v>
      </c>
      <c r="R2003" s="1">
        <v>1.1111111111111112E-2</v>
      </c>
      <c r="S2003" s="1" t="str">
        <f>IF(Flights[[#This Row],[Length (hr)]]&lt;2, "No meal", IF(Flights[[#This Row],[Length (hr)]]&lt;3.5, "Light meal", "Full meal"))</f>
        <v>Full meal</v>
      </c>
      <c r="T2003" s="1" t="str">
        <f>IF(AND(Flights[[#This Row],[Airline]]="US Airways", Flights[[#This Row],[Meal]]="Full Meal"), "Yes", "No")</f>
        <v>No</v>
      </c>
      <c r="U2003" s="1">
        <v>6.2500000000000003E-3</v>
      </c>
      <c r="V2003">
        <v>-7</v>
      </c>
      <c r="W2003" s="1" t="str">
        <f>IF(Flights[[#This Row],[Arrival Delay]] = "", "Cancelled", IF(Flights[[#This Row],[Arrival Delay]]&gt;15, "Delayed", "On time"))</f>
        <v>On time</v>
      </c>
      <c r="X2003" t="str">
        <f>IF(Flights[[#This Row],[Status]]&lt;&gt;"Delayed","", IF(Flights[[#This Row],[Arrival Delay]]&gt;120, "Severe", IF(Flights[[#This Row],[Arrival Delay]]&gt;60, "Major", "Moderate")))</f>
        <v/>
      </c>
      <c r="Y2003" t="b">
        <v>0</v>
      </c>
      <c r="AA2003" t="str">
        <f>IF(OR(AND(Flights[[#This Row],[Status]]="Cancelled", Flights[[#This Row],[Cancellation Reason]]="Airline/Carrier"), Flights[[#This Row],[Delay Type]]="Severe"), "Yes", "No")</f>
        <v>No</v>
      </c>
    </row>
    <row r="2004" spans="1:27" x14ac:dyDescent="0.3">
      <c r="A2004" s="3">
        <v>42156</v>
      </c>
      <c r="B2004" s="22">
        <f>WEEKNUM(Flights[[#This Row],[Date]], 1)</f>
        <v>23</v>
      </c>
      <c r="C2004" s="22">
        <f>WEEKDAY(Flights[[#This Row],[Date]],1)</f>
        <v>2</v>
      </c>
      <c r="D2004" t="s">
        <v>735</v>
      </c>
      <c r="E2004" t="s">
        <v>1989</v>
      </c>
      <c r="F2004" t="s">
        <v>0</v>
      </c>
      <c r="G2004" t="s">
        <v>349</v>
      </c>
      <c r="H2004" t="str">
        <f>_xlfn.XLOOKUP(Flights[[#This Row],[Destination]], Airports!$A$2:$A$78, Airports!$D$2:$D$78)</f>
        <v>Salt Lake City</v>
      </c>
      <c r="I2004" t="str" cm="1">
        <f t="array" ref="I2004">_xlfn.XLOOKUP(Flights[[#This Row],[Destination]],_xlfn._TRO_TRAILING( Airports!A:A),_xlfn._TRO_TRAILING( Airports!E:E), "Not found")</f>
        <v>UT</v>
      </c>
      <c r="J2004" s="1">
        <v>0.78263888888888888</v>
      </c>
      <c r="K2004" s="22">
        <f>HOUR(Flights[[#This Row],[Scheduled Departure]])</f>
        <v>18</v>
      </c>
      <c r="L2004" s="1">
        <v>0.77916666666666667</v>
      </c>
      <c r="M2004">
        <f>(L2004-J2004)*24*60</f>
        <v>-4.9999999999999822</v>
      </c>
      <c r="N2004" s="16">
        <f>Flights[[#This Row],[Length (min)]]/60</f>
        <v>1.5833333333333333</v>
      </c>
      <c r="O2004">
        <v>95</v>
      </c>
      <c r="P2004">
        <v>590</v>
      </c>
      <c r="Q2004" s="18">
        <f>IFERROR(Flights[[#This Row],[Distance]]/Flights[[#This Row],[Length (hr)]], "")</f>
        <v>372.63157894736844</v>
      </c>
      <c r="R2004" s="1">
        <v>0.90416666666666667</v>
      </c>
      <c r="S2004" s="1" t="str">
        <f>IF(Flights[[#This Row],[Length (hr)]]&lt;2, "No meal", IF(Flights[[#This Row],[Length (hr)]]&lt;3.5, "Light meal", "Full meal"))</f>
        <v>No meal</v>
      </c>
      <c r="T2004" s="1" t="str">
        <f>IF(AND(Flights[[#This Row],[Airline]]="US Airways", Flights[[#This Row],[Meal]]="Full Meal"), "Yes", "No")</f>
        <v>No</v>
      </c>
      <c r="U2004" s="1">
        <v>0.88680555555555551</v>
      </c>
      <c r="V2004">
        <v>-25</v>
      </c>
      <c r="W2004" s="1" t="str">
        <f>IF(Flights[[#This Row],[Arrival Delay]] = "", "Cancelled", IF(Flights[[#This Row],[Arrival Delay]]&gt;15, "Delayed", "On time"))</f>
        <v>On time</v>
      </c>
      <c r="X2004" t="str">
        <f>IF(Flights[[#This Row],[Status]]&lt;&gt;"Delayed","", IF(Flights[[#This Row],[Arrival Delay]]&gt;120, "Severe", IF(Flights[[#This Row],[Arrival Delay]]&gt;60, "Major", "Moderate")))</f>
        <v/>
      </c>
      <c r="Y2004" t="b">
        <v>0</v>
      </c>
      <c r="AA2004" t="str">
        <f>IF(OR(AND(Flights[[#This Row],[Status]]="Cancelled", Flights[[#This Row],[Cancellation Reason]]="Airline/Carrier"), Flights[[#This Row],[Delay Type]]="Severe"), "Yes", "No")</f>
        <v>No</v>
      </c>
    </row>
    <row r="2005" spans="1:27" x14ac:dyDescent="0.3">
      <c r="A2005" s="3">
        <v>42156</v>
      </c>
      <c r="B2005" s="22">
        <f>WEEKNUM(Flights[[#This Row],[Date]], 1)</f>
        <v>23</v>
      </c>
      <c r="C2005" s="22">
        <f>WEEKDAY(Flights[[#This Row],[Date]],1)</f>
        <v>2</v>
      </c>
      <c r="D2005" t="s">
        <v>157</v>
      </c>
      <c r="E2005" t="s">
        <v>1987</v>
      </c>
      <c r="F2005" t="s">
        <v>0</v>
      </c>
      <c r="G2005" t="s">
        <v>26</v>
      </c>
      <c r="H2005" t="str">
        <f>_xlfn.XLOOKUP(Flights[[#This Row],[Destination]], Airports!$A$2:$A$78, Airports!$D$2:$D$78)</f>
        <v>Atlanta</v>
      </c>
      <c r="I2005" t="str" cm="1">
        <f t="array" ref="I2005">_xlfn.XLOOKUP(Flights[[#This Row],[Destination]],_xlfn._TRO_TRAILING( Airports!A:A),_xlfn._TRO_TRAILING( Airports!E:E), "Not found")</f>
        <v>GA</v>
      </c>
      <c r="J2005" s="1">
        <v>0.9375</v>
      </c>
      <c r="K2005" s="22">
        <f>HOUR(Flights[[#This Row],[Scheduled Departure]])</f>
        <v>22</v>
      </c>
      <c r="L2005" s="1">
        <v>0.93263888888888891</v>
      </c>
      <c r="M2005">
        <f>(L2005-J2005)*24*60</f>
        <v>-6.9999999999999751</v>
      </c>
      <c r="N2005" s="16">
        <f>Flights[[#This Row],[Length (min)]]/60</f>
        <v>4.3833333333333337</v>
      </c>
      <c r="O2005">
        <v>263</v>
      </c>
      <c r="P2005">
        <v>1947</v>
      </c>
      <c r="Q2005" s="18">
        <f>IFERROR(Flights[[#This Row],[Distance]]/Flights[[#This Row],[Length (hr)]], "")</f>
        <v>444.18250950570336</v>
      </c>
      <c r="R2005" s="1">
        <v>0.24513888888888888</v>
      </c>
      <c r="S2005" s="1" t="str">
        <f>IF(Flights[[#This Row],[Length (hr)]]&lt;2, "No meal", IF(Flights[[#This Row],[Length (hr)]]&lt;3.5, "Light meal", "Full meal"))</f>
        <v>Full meal</v>
      </c>
      <c r="T2005" s="1" t="str">
        <f>IF(AND(Flights[[#This Row],[Airline]]="US Airways", Flights[[#This Row],[Meal]]="Full Meal"), "Yes", "No")</f>
        <v>No</v>
      </c>
      <c r="U2005" s="1">
        <v>0.24027777777777778</v>
      </c>
      <c r="V2005">
        <v>-7</v>
      </c>
      <c r="W2005" s="1" t="str">
        <f>IF(Flights[[#This Row],[Arrival Delay]] = "", "Cancelled", IF(Flights[[#This Row],[Arrival Delay]]&gt;15, "Delayed", "On time"))</f>
        <v>On time</v>
      </c>
      <c r="X2005" t="str">
        <f>IF(Flights[[#This Row],[Status]]&lt;&gt;"Delayed","", IF(Flights[[#This Row],[Arrival Delay]]&gt;120, "Severe", IF(Flights[[#This Row],[Arrival Delay]]&gt;60, "Major", "Moderate")))</f>
        <v/>
      </c>
      <c r="Y2005" t="b">
        <v>0</v>
      </c>
      <c r="AA2005" t="str">
        <f>IF(OR(AND(Flights[[#This Row],[Status]]="Cancelled", Flights[[#This Row],[Cancellation Reason]]="Airline/Carrier"), Flights[[#This Row],[Delay Type]]="Severe"), "Yes", "No")</f>
        <v>No</v>
      </c>
    </row>
    <row r="2006" spans="1:27" x14ac:dyDescent="0.3">
      <c r="A2006" s="3">
        <v>42156</v>
      </c>
      <c r="B2006" s="22">
        <f>WEEKNUM(Flights[[#This Row],[Date]], 1)</f>
        <v>23</v>
      </c>
      <c r="C2006" s="22">
        <f>WEEKDAY(Flights[[#This Row],[Date]],1)</f>
        <v>2</v>
      </c>
      <c r="D2006" t="s">
        <v>674</v>
      </c>
      <c r="E2006" t="s">
        <v>1989</v>
      </c>
      <c r="F2006" t="s">
        <v>0</v>
      </c>
      <c r="G2006" t="s">
        <v>12</v>
      </c>
      <c r="H2006" t="str">
        <f>_xlfn.XLOOKUP(Flights[[#This Row],[Destination]], Airports!$A$2:$A$78, Airports!$D$2:$D$78)</f>
        <v>New York</v>
      </c>
      <c r="I2006" t="str" cm="1">
        <f t="array" ref="I2006">_xlfn.XLOOKUP(Flights[[#This Row],[Destination]],_xlfn._TRO_TRAILING( Airports!A:A),_xlfn._TRO_TRAILING( Airports!E:E), "Not found")</f>
        <v>NY</v>
      </c>
      <c r="J2006" s="1">
        <v>0.95486111111111116</v>
      </c>
      <c r="K2006" s="22">
        <f>HOUR(Flights[[#This Row],[Scheduled Departure]])</f>
        <v>22</v>
      </c>
      <c r="L2006" s="1">
        <v>0.95277777777777772</v>
      </c>
      <c r="M2006">
        <f>(L2006-J2006)*24*60</f>
        <v>-3.0000000000001492</v>
      </c>
      <c r="N2006" s="16">
        <f>Flights[[#This Row],[Length (min)]]/60</f>
        <v>5.6</v>
      </c>
      <c r="O2006">
        <v>336</v>
      </c>
      <c r="P2006">
        <v>2475</v>
      </c>
      <c r="Q2006" s="18">
        <f>IFERROR(Flights[[#This Row],[Distance]]/Flights[[#This Row],[Length (hr)]], "")</f>
        <v>441.96428571428572</v>
      </c>
      <c r="R2006" s="1">
        <v>0.31111111111111112</v>
      </c>
      <c r="S2006" s="1" t="str">
        <f>IF(Flights[[#This Row],[Length (hr)]]&lt;2, "No meal", IF(Flights[[#This Row],[Length (hr)]]&lt;3.5, "Light meal", "Full meal"))</f>
        <v>Full meal</v>
      </c>
      <c r="T2006" s="1" t="str">
        <f>IF(AND(Flights[[#This Row],[Airline]]="US Airways", Flights[[#This Row],[Meal]]="Full Meal"), "Yes", "No")</f>
        <v>No</v>
      </c>
      <c r="U2006" s="1">
        <v>0.31111111111111112</v>
      </c>
      <c r="V2006">
        <v>0</v>
      </c>
      <c r="W2006" s="1" t="str">
        <f>IF(Flights[[#This Row],[Arrival Delay]] = "", "Cancelled", IF(Flights[[#This Row],[Arrival Delay]]&gt;15, "Delayed", "On time"))</f>
        <v>On time</v>
      </c>
      <c r="X2006" t="str">
        <f>IF(Flights[[#This Row],[Status]]&lt;&gt;"Delayed","", IF(Flights[[#This Row],[Arrival Delay]]&gt;120, "Severe", IF(Flights[[#This Row],[Arrival Delay]]&gt;60, "Major", "Moderate")))</f>
        <v/>
      </c>
      <c r="Y2006" t="b">
        <v>0</v>
      </c>
      <c r="AA2006" t="str">
        <f>IF(OR(AND(Flights[[#This Row],[Status]]="Cancelled", Flights[[#This Row],[Cancellation Reason]]="Airline/Carrier"), Flights[[#This Row],[Delay Type]]="Severe"), "Yes", "No")</f>
        <v>No</v>
      </c>
    </row>
    <row r="2007" spans="1:27" x14ac:dyDescent="0.3">
      <c r="A2007" s="3">
        <v>42157</v>
      </c>
      <c r="B2007" s="22">
        <f>WEEKNUM(Flights[[#This Row],[Date]], 1)</f>
        <v>23</v>
      </c>
      <c r="C2007" s="22">
        <f>WEEKDAY(Flights[[#This Row],[Date]],1)</f>
        <v>3</v>
      </c>
      <c r="D2007" t="s">
        <v>1122</v>
      </c>
      <c r="E2007" t="s">
        <v>1995</v>
      </c>
      <c r="F2007" t="s">
        <v>0</v>
      </c>
      <c r="G2007" t="s">
        <v>318</v>
      </c>
      <c r="H2007" t="str">
        <f>_xlfn.XLOOKUP(Flights[[#This Row],[Destination]], Airports!$A$2:$A$78, Airports!$D$2:$D$78)</f>
        <v>Oakland</v>
      </c>
      <c r="I2007" t="str" cm="1">
        <f t="array" ref="I2007">_xlfn.XLOOKUP(Flights[[#This Row],[Destination]],_xlfn._TRO_TRAILING( Airports!A:A),_xlfn._TRO_TRAILING( Airports!E:E), "Not found")</f>
        <v>CA</v>
      </c>
      <c r="J2007" s="1">
        <v>0.22916666666666666</v>
      </c>
      <c r="K2007" s="22">
        <f>HOUR(Flights[[#This Row],[Scheduled Departure]])</f>
        <v>5</v>
      </c>
      <c r="L2007" s="1">
        <v>0.22777777777777777</v>
      </c>
      <c r="M2007">
        <f>(L2007-J2007)*24*60</f>
        <v>-1.9999999999999929</v>
      </c>
      <c r="N2007" s="16">
        <f>Flights[[#This Row],[Length (min)]]/60</f>
        <v>1.1666666666666667</v>
      </c>
      <c r="O2007">
        <v>70</v>
      </c>
      <c r="P2007">
        <v>337</v>
      </c>
      <c r="Q2007" s="18">
        <f>IFERROR(Flights[[#This Row],[Distance]]/Flights[[#This Row],[Length (hr)]], "")</f>
        <v>288.85714285714283</v>
      </c>
      <c r="R2007" s="1">
        <v>0.28472222222222221</v>
      </c>
      <c r="S2007" s="1" t="str">
        <f>IF(Flights[[#This Row],[Length (hr)]]&lt;2, "No meal", IF(Flights[[#This Row],[Length (hr)]]&lt;3.5, "Light meal", "Full meal"))</f>
        <v>No meal</v>
      </c>
      <c r="T2007" s="1" t="str">
        <f>IF(AND(Flights[[#This Row],[Airline]]="US Airways", Flights[[#This Row],[Meal]]="Full Meal"), "Yes", "No")</f>
        <v>No</v>
      </c>
      <c r="U2007" s="1">
        <v>0.27638888888888891</v>
      </c>
      <c r="V2007">
        <v>-12</v>
      </c>
      <c r="W2007" s="1" t="str">
        <f>IF(Flights[[#This Row],[Arrival Delay]] = "", "Cancelled", IF(Flights[[#This Row],[Arrival Delay]]&gt;15, "Delayed", "On time"))</f>
        <v>On time</v>
      </c>
      <c r="X2007" t="str">
        <f>IF(Flights[[#This Row],[Status]]&lt;&gt;"Delayed","", IF(Flights[[#This Row],[Arrival Delay]]&gt;120, "Severe", IF(Flights[[#This Row],[Arrival Delay]]&gt;60, "Major", "Moderate")))</f>
        <v/>
      </c>
      <c r="Y2007" t="b">
        <v>0</v>
      </c>
      <c r="AA2007" t="str">
        <f>IF(OR(AND(Flights[[#This Row],[Status]]="Cancelled", Flights[[#This Row],[Cancellation Reason]]="Airline/Carrier"), Flights[[#This Row],[Delay Type]]="Severe"), "Yes", "No")</f>
        <v>No</v>
      </c>
    </row>
    <row r="2008" spans="1:27" x14ac:dyDescent="0.3">
      <c r="A2008" s="3">
        <v>42157</v>
      </c>
      <c r="B2008" s="22">
        <f>WEEKNUM(Flights[[#This Row],[Date]], 1)</f>
        <v>23</v>
      </c>
      <c r="C2008" s="22">
        <f>WEEKDAY(Flights[[#This Row],[Date]],1)</f>
        <v>3</v>
      </c>
      <c r="D2008" t="s">
        <v>1455</v>
      </c>
      <c r="E2008" t="s">
        <v>1990</v>
      </c>
      <c r="F2008" t="s">
        <v>0</v>
      </c>
      <c r="G2008" t="s">
        <v>273</v>
      </c>
      <c r="H2008" t="str">
        <f>_xlfn.XLOOKUP(Flights[[#This Row],[Destination]], Airports!$A$2:$A$78, Airports!$D$2:$D$78)</f>
        <v>Denver</v>
      </c>
      <c r="I2008" t="str" cm="1">
        <f t="array" ref="I2008">_xlfn.XLOOKUP(Flights[[#This Row],[Destination]],_xlfn._TRO_TRAILING( Airports!A:A),_xlfn._TRO_TRAILING( Airports!E:E), "Not found")</f>
        <v>CO</v>
      </c>
      <c r="J2008" s="1">
        <v>0.23958333333333334</v>
      </c>
      <c r="K2008" s="22">
        <f>HOUR(Flights[[#This Row],[Scheduled Departure]])</f>
        <v>5</v>
      </c>
      <c r="L2008" s="1">
        <v>0.2361111111111111</v>
      </c>
      <c r="M2008">
        <f>(L2008-J2008)*24*60</f>
        <v>-5.0000000000000222</v>
      </c>
      <c r="N2008" s="16">
        <f>Flights[[#This Row],[Length (min)]]/60</f>
        <v>3.1333333333333333</v>
      </c>
      <c r="O2008">
        <v>188</v>
      </c>
      <c r="P2008">
        <v>862</v>
      </c>
      <c r="Q2008" s="18">
        <f>IFERROR(Flights[[#This Row],[Distance]]/Flights[[#This Row],[Length (hr)]], "")</f>
        <v>275.10638297872339</v>
      </c>
      <c r="R2008" s="1">
        <v>0.38124999999999998</v>
      </c>
      <c r="S2008" s="1" t="str">
        <f>IF(Flights[[#This Row],[Length (hr)]]&lt;2, "No meal", IF(Flights[[#This Row],[Length (hr)]]&lt;3.5, "Light meal", "Full meal"))</f>
        <v>Light meal</v>
      </c>
      <c r="T2008" s="1" t="str">
        <f>IF(AND(Flights[[#This Row],[Airline]]="US Airways", Flights[[#This Row],[Meal]]="Full Meal"), "Yes", "No")</f>
        <v>No</v>
      </c>
      <c r="U2008" s="1">
        <v>0.40833333333333333</v>
      </c>
      <c r="V2008">
        <v>39</v>
      </c>
      <c r="W2008" s="1" t="str">
        <f>IF(Flights[[#This Row],[Arrival Delay]] = "", "Cancelled", IF(Flights[[#This Row],[Arrival Delay]]&gt;15, "Delayed", "On time"))</f>
        <v>Delayed</v>
      </c>
      <c r="X2008" t="str">
        <f>IF(Flights[[#This Row],[Status]]&lt;&gt;"Delayed","", IF(Flights[[#This Row],[Arrival Delay]]&gt;120, "Severe", IF(Flights[[#This Row],[Arrival Delay]]&gt;60, "Major", "Moderate")))</f>
        <v>Moderate</v>
      </c>
      <c r="Y2008" t="b">
        <v>0</v>
      </c>
      <c r="AA2008" t="str">
        <f>IF(OR(AND(Flights[[#This Row],[Status]]="Cancelled", Flights[[#This Row],[Cancellation Reason]]="Airline/Carrier"), Flights[[#This Row],[Delay Type]]="Severe"), "Yes", "No")</f>
        <v>No</v>
      </c>
    </row>
    <row r="2009" spans="1:27" x14ac:dyDescent="0.3">
      <c r="A2009" s="3">
        <v>42157</v>
      </c>
      <c r="B2009" s="22">
        <f>WEEKNUM(Flights[[#This Row],[Date]], 1)</f>
        <v>23</v>
      </c>
      <c r="C2009" s="22">
        <f>WEEKDAY(Flights[[#This Row],[Date]],1)</f>
        <v>3</v>
      </c>
      <c r="D2009" t="s">
        <v>796</v>
      </c>
      <c r="E2009" t="s">
        <v>1994</v>
      </c>
      <c r="F2009" t="s">
        <v>0</v>
      </c>
      <c r="G2009" t="s">
        <v>347</v>
      </c>
      <c r="H2009" t="str">
        <f>_xlfn.XLOOKUP(Flights[[#This Row],[Destination]], Airports!$A$2:$A$78, Airports!$D$2:$D$78)</f>
        <v>San Jose</v>
      </c>
      <c r="I2009" t="str" cm="1">
        <f t="array" ref="I2009">_xlfn.XLOOKUP(Flights[[#This Row],[Destination]],_xlfn._TRO_TRAILING( Airports!A:A),_xlfn._TRO_TRAILING( Airports!E:E), "Not found")</f>
        <v>CA</v>
      </c>
      <c r="J2009" s="1">
        <v>0.28125</v>
      </c>
      <c r="K2009" s="22">
        <f>HOUR(Flights[[#This Row],[Scheduled Departure]])</f>
        <v>6</v>
      </c>
      <c r="L2009" s="1">
        <v>0.27986111111111112</v>
      </c>
      <c r="M2009">
        <f>(L2009-J2009)*24*60</f>
        <v>-1.9999999999999929</v>
      </c>
      <c r="N2009" s="16">
        <f>Flights[[#This Row],[Length (min)]]/60</f>
        <v>1.1833333333333333</v>
      </c>
      <c r="O2009">
        <v>71</v>
      </c>
      <c r="P2009">
        <v>308</v>
      </c>
      <c r="Q2009" s="18">
        <f>IFERROR(Flights[[#This Row],[Distance]]/Flights[[#This Row],[Length (hr)]], "")</f>
        <v>260.28169014084506</v>
      </c>
      <c r="R2009" s="1">
        <v>0.33750000000000002</v>
      </c>
      <c r="S2009" s="1" t="str">
        <f>IF(Flights[[#This Row],[Length (hr)]]&lt;2, "No meal", IF(Flights[[#This Row],[Length (hr)]]&lt;3.5, "Light meal", "Full meal"))</f>
        <v>No meal</v>
      </c>
      <c r="T2009" s="1" t="str">
        <f>IF(AND(Flights[[#This Row],[Airline]]="US Airways", Flights[[#This Row],[Meal]]="Full Meal"), "Yes", "No")</f>
        <v>No</v>
      </c>
      <c r="U2009" s="1">
        <v>0.32916666666666666</v>
      </c>
      <c r="V2009">
        <v>-12</v>
      </c>
      <c r="W2009" s="1" t="str">
        <f>IF(Flights[[#This Row],[Arrival Delay]] = "", "Cancelled", IF(Flights[[#This Row],[Arrival Delay]]&gt;15, "Delayed", "On time"))</f>
        <v>On time</v>
      </c>
      <c r="X2009" t="str">
        <f>IF(Flights[[#This Row],[Status]]&lt;&gt;"Delayed","", IF(Flights[[#This Row],[Arrival Delay]]&gt;120, "Severe", IF(Flights[[#This Row],[Arrival Delay]]&gt;60, "Major", "Moderate")))</f>
        <v/>
      </c>
      <c r="Y2009" t="b">
        <v>0</v>
      </c>
      <c r="AA2009" t="str">
        <f>IF(OR(AND(Flights[[#This Row],[Status]]="Cancelled", Flights[[#This Row],[Cancellation Reason]]="Airline/Carrier"), Flights[[#This Row],[Delay Type]]="Severe"), "Yes", "No")</f>
        <v>No</v>
      </c>
    </row>
    <row r="2010" spans="1:27" x14ac:dyDescent="0.3">
      <c r="A2010" s="3">
        <v>42157</v>
      </c>
      <c r="B2010" s="22">
        <f>WEEKNUM(Flights[[#This Row],[Date]], 1)</f>
        <v>23</v>
      </c>
      <c r="C2010" s="22">
        <f>WEEKDAY(Flights[[#This Row],[Date]],1)</f>
        <v>3</v>
      </c>
      <c r="D2010" t="s">
        <v>1205</v>
      </c>
      <c r="E2010" t="s">
        <v>1990</v>
      </c>
      <c r="F2010" t="s">
        <v>0</v>
      </c>
      <c r="G2010" t="s">
        <v>273</v>
      </c>
      <c r="H2010" t="str">
        <f>_xlfn.XLOOKUP(Flights[[#This Row],[Destination]], Airports!$A$2:$A$78, Airports!$D$2:$D$78)</f>
        <v>Denver</v>
      </c>
      <c r="I2010" t="str" cm="1">
        <f t="array" ref="I2010">_xlfn.XLOOKUP(Flights[[#This Row],[Destination]],_xlfn._TRO_TRAILING( Airports!A:A),_xlfn._TRO_TRAILING( Airports!E:E), "Not found")</f>
        <v>CO</v>
      </c>
      <c r="J2010" s="1">
        <v>0.28819444444444442</v>
      </c>
      <c r="K2010" s="22">
        <f>HOUR(Flights[[#This Row],[Scheduled Departure]])</f>
        <v>6</v>
      </c>
      <c r="L2010" s="1">
        <v>0.28958333333333336</v>
      </c>
      <c r="M2010">
        <f>(L2010-J2010)*24*60</f>
        <v>2.0000000000000728</v>
      </c>
      <c r="N2010" s="16">
        <f>Flights[[#This Row],[Length (min)]]/60</f>
        <v>2.4</v>
      </c>
      <c r="O2010">
        <v>144</v>
      </c>
      <c r="P2010">
        <v>862</v>
      </c>
      <c r="Q2010" s="18">
        <f>IFERROR(Flights[[#This Row],[Distance]]/Flights[[#This Row],[Length (hr)]], "")</f>
        <v>359.16666666666669</v>
      </c>
      <c r="R2010" s="1">
        <v>0.43055555555555558</v>
      </c>
      <c r="S2010" s="1" t="str">
        <f>IF(Flights[[#This Row],[Length (hr)]]&lt;2, "No meal", IF(Flights[[#This Row],[Length (hr)]]&lt;3.5, "Light meal", "Full meal"))</f>
        <v>Light meal</v>
      </c>
      <c r="T2010" s="1" t="str">
        <f>IF(AND(Flights[[#This Row],[Airline]]="US Airways", Flights[[#This Row],[Meal]]="Full Meal"), "Yes", "No")</f>
        <v>No</v>
      </c>
      <c r="U2010" s="1">
        <v>0.43125000000000002</v>
      </c>
      <c r="V2010">
        <v>1</v>
      </c>
      <c r="W2010" s="1" t="str">
        <f>IF(Flights[[#This Row],[Arrival Delay]] = "", "Cancelled", IF(Flights[[#This Row],[Arrival Delay]]&gt;15, "Delayed", "On time"))</f>
        <v>On time</v>
      </c>
      <c r="X2010" t="str">
        <f>IF(Flights[[#This Row],[Status]]&lt;&gt;"Delayed","", IF(Flights[[#This Row],[Arrival Delay]]&gt;120, "Severe", IF(Flights[[#This Row],[Arrival Delay]]&gt;60, "Major", "Moderate")))</f>
        <v/>
      </c>
      <c r="Y2010" t="b">
        <v>0</v>
      </c>
      <c r="AA2010" t="str">
        <f>IF(OR(AND(Flights[[#This Row],[Status]]="Cancelled", Flights[[#This Row],[Cancellation Reason]]="Airline/Carrier"), Flights[[#This Row],[Delay Type]]="Severe"), "Yes", "No")</f>
        <v>No</v>
      </c>
    </row>
    <row r="2011" spans="1:27" x14ac:dyDescent="0.3">
      <c r="A2011" s="3">
        <v>42157</v>
      </c>
      <c r="B2011" s="22">
        <f>WEEKNUM(Flights[[#This Row],[Date]], 1)</f>
        <v>23</v>
      </c>
      <c r="C2011" s="22">
        <f>WEEKDAY(Flights[[#This Row],[Date]],1)</f>
        <v>3</v>
      </c>
      <c r="D2011" t="s">
        <v>395</v>
      </c>
      <c r="E2011" t="s">
        <v>1996</v>
      </c>
      <c r="F2011" t="s">
        <v>0</v>
      </c>
      <c r="G2011" t="s">
        <v>12</v>
      </c>
      <c r="H2011" t="str">
        <f>_xlfn.XLOOKUP(Flights[[#This Row],[Destination]], Airports!$A$2:$A$78, Airports!$D$2:$D$78)</f>
        <v>New York</v>
      </c>
      <c r="I2011" t="str" cm="1">
        <f t="array" ref="I2011">_xlfn.XLOOKUP(Flights[[#This Row],[Destination]],_xlfn._TRO_TRAILING( Airports!A:A),_xlfn._TRO_TRAILING( Airports!E:E), "Not found")</f>
        <v>NY</v>
      </c>
      <c r="J2011" s="1">
        <v>0.3125</v>
      </c>
      <c r="K2011" s="22">
        <f>HOUR(Flights[[#This Row],[Scheduled Departure]])</f>
        <v>7</v>
      </c>
      <c r="L2011" s="1">
        <v>0.31388888888888888</v>
      </c>
      <c r="M2011">
        <f>(L2011-J2011)*24*60</f>
        <v>1.9999999999999929</v>
      </c>
      <c r="N2011" s="16">
        <f>Flights[[#This Row],[Length (min)]]/60</f>
        <v>5.5166666666666666</v>
      </c>
      <c r="O2011">
        <v>331</v>
      </c>
      <c r="P2011">
        <v>2475</v>
      </c>
      <c r="Q2011" s="18">
        <f>IFERROR(Flights[[#This Row],[Distance]]/Flights[[#This Row],[Length (hr)]], "")</f>
        <v>448.64048338368582</v>
      </c>
      <c r="R2011" s="1">
        <v>0.66319444444444442</v>
      </c>
      <c r="S2011" s="1" t="str">
        <f>IF(Flights[[#This Row],[Length (hr)]]&lt;2, "No meal", IF(Flights[[#This Row],[Length (hr)]]&lt;3.5, "Light meal", "Full meal"))</f>
        <v>Full meal</v>
      </c>
      <c r="T2011" s="1" t="str">
        <f>IF(AND(Flights[[#This Row],[Airline]]="US Airways", Flights[[#This Row],[Meal]]="Full Meal"), "Yes", "No")</f>
        <v>No</v>
      </c>
      <c r="U2011" s="1">
        <v>0.66874999999999996</v>
      </c>
      <c r="V2011">
        <v>8</v>
      </c>
      <c r="W2011" s="1" t="str">
        <f>IF(Flights[[#This Row],[Arrival Delay]] = "", "Cancelled", IF(Flights[[#This Row],[Arrival Delay]]&gt;15, "Delayed", "On time"))</f>
        <v>On time</v>
      </c>
      <c r="X2011" t="str">
        <f>IF(Flights[[#This Row],[Status]]&lt;&gt;"Delayed","", IF(Flights[[#This Row],[Arrival Delay]]&gt;120, "Severe", IF(Flights[[#This Row],[Arrival Delay]]&gt;60, "Major", "Moderate")))</f>
        <v/>
      </c>
      <c r="Y2011" t="b">
        <v>0</v>
      </c>
      <c r="AA2011" t="str">
        <f>IF(OR(AND(Flights[[#This Row],[Status]]="Cancelled", Flights[[#This Row],[Cancellation Reason]]="Airline/Carrier"), Flights[[#This Row],[Delay Type]]="Severe"), "Yes", "No")</f>
        <v>No</v>
      </c>
    </row>
    <row r="2012" spans="1:27" x14ac:dyDescent="0.3">
      <c r="A2012" s="3">
        <v>42157</v>
      </c>
      <c r="B2012" s="22">
        <f>WEEKNUM(Flights[[#This Row],[Date]], 1)</f>
        <v>23</v>
      </c>
      <c r="C2012" s="22">
        <f>WEEKDAY(Flights[[#This Row],[Date]],1)</f>
        <v>3</v>
      </c>
      <c r="D2012" t="s">
        <v>1292</v>
      </c>
      <c r="E2012" t="s">
        <v>1995</v>
      </c>
      <c r="F2012" t="s">
        <v>0</v>
      </c>
      <c r="G2012" t="s">
        <v>351</v>
      </c>
      <c r="H2012" t="str">
        <f>_xlfn.XLOOKUP(Flights[[#This Row],[Destination]], Airports!$A$2:$A$78, Airports!$D$2:$D$78)</f>
        <v>Sacramento</v>
      </c>
      <c r="I2012" t="str" cm="1">
        <f t="array" ref="I2012">_xlfn.XLOOKUP(Flights[[#This Row],[Destination]],_xlfn._TRO_TRAILING( Airports!A:A),_xlfn._TRO_TRAILING( Airports!E:E), "Not found")</f>
        <v>CA</v>
      </c>
      <c r="J2012" s="1">
        <v>0.3576388888888889</v>
      </c>
      <c r="K2012" s="22">
        <f>HOUR(Flights[[#This Row],[Scheduled Departure]])</f>
        <v>8</v>
      </c>
      <c r="L2012" s="1">
        <v>0.35694444444444445</v>
      </c>
      <c r="M2012">
        <f>(L2012-J2012)*24*60</f>
        <v>-0.99999999999999645</v>
      </c>
      <c r="N2012" s="16">
        <f>Flights[[#This Row],[Length (min)]]/60</f>
        <v>1.3333333333333333</v>
      </c>
      <c r="O2012">
        <v>80</v>
      </c>
      <c r="P2012">
        <v>373</v>
      </c>
      <c r="Q2012" s="18">
        <f>IFERROR(Flights[[#This Row],[Distance]]/Flights[[#This Row],[Length (hr)]], "")</f>
        <v>279.75</v>
      </c>
      <c r="R2012" s="1">
        <v>0.41319444444444442</v>
      </c>
      <c r="S2012" s="1" t="str">
        <f>IF(Flights[[#This Row],[Length (hr)]]&lt;2, "No meal", IF(Flights[[#This Row],[Length (hr)]]&lt;3.5, "Light meal", "Full meal"))</f>
        <v>No meal</v>
      </c>
      <c r="T2012" s="1" t="str">
        <f>IF(AND(Flights[[#This Row],[Airline]]="US Airways", Flights[[#This Row],[Meal]]="Full Meal"), "Yes", "No")</f>
        <v>No</v>
      </c>
      <c r="U2012" s="1">
        <v>0.41249999999999998</v>
      </c>
      <c r="V2012">
        <v>-1</v>
      </c>
      <c r="W2012" s="1" t="str">
        <f>IF(Flights[[#This Row],[Arrival Delay]] = "", "Cancelled", IF(Flights[[#This Row],[Arrival Delay]]&gt;15, "Delayed", "On time"))</f>
        <v>On time</v>
      </c>
      <c r="X2012" t="str">
        <f>IF(Flights[[#This Row],[Status]]&lt;&gt;"Delayed","", IF(Flights[[#This Row],[Arrival Delay]]&gt;120, "Severe", IF(Flights[[#This Row],[Arrival Delay]]&gt;60, "Major", "Moderate")))</f>
        <v/>
      </c>
      <c r="Y2012" t="b">
        <v>0</v>
      </c>
      <c r="AA2012" t="str">
        <f>IF(OR(AND(Flights[[#This Row],[Status]]="Cancelled", Flights[[#This Row],[Cancellation Reason]]="Airline/Carrier"), Flights[[#This Row],[Delay Type]]="Severe"), "Yes", "No")</f>
        <v>No</v>
      </c>
    </row>
    <row r="2013" spans="1:27" x14ac:dyDescent="0.3">
      <c r="A2013" s="3">
        <v>42157</v>
      </c>
      <c r="B2013" s="22">
        <f>WEEKNUM(Flights[[#This Row],[Date]], 1)</f>
        <v>23</v>
      </c>
      <c r="C2013" s="22">
        <f>WEEKDAY(Flights[[#This Row],[Date]],1)</f>
        <v>3</v>
      </c>
      <c r="D2013" t="s">
        <v>1109</v>
      </c>
      <c r="E2013" t="s">
        <v>1994</v>
      </c>
      <c r="F2013" t="s">
        <v>0</v>
      </c>
      <c r="G2013" t="s">
        <v>313</v>
      </c>
      <c r="H2013" t="str">
        <f>_xlfn.XLOOKUP(Flights[[#This Row],[Destination]], Airports!$A$2:$A$78, Airports!$D$2:$D$78)</f>
        <v>Monterey</v>
      </c>
      <c r="I2013" t="str" cm="1">
        <f t="array" ref="I2013">_xlfn.XLOOKUP(Flights[[#This Row],[Destination]],_xlfn._TRO_TRAILING( Airports!A:A),_xlfn._TRO_TRAILING( Airports!E:E), "Not found")</f>
        <v>CA</v>
      </c>
      <c r="J2013" s="1">
        <v>0.37013888888888891</v>
      </c>
      <c r="K2013" s="22">
        <f>HOUR(Flights[[#This Row],[Scheduled Departure]])</f>
        <v>8</v>
      </c>
      <c r="L2013" s="1">
        <v>0.36666666666666664</v>
      </c>
      <c r="M2013">
        <f>(L2013-J2013)*24*60</f>
        <v>-5.0000000000000622</v>
      </c>
      <c r="N2013" s="16">
        <f>Flights[[#This Row],[Length (min)]]/60</f>
        <v>1.4</v>
      </c>
      <c r="O2013">
        <v>84</v>
      </c>
      <c r="P2013">
        <v>266</v>
      </c>
      <c r="Q2013" s="18">
        <f>IFERROR(Flights[[#This Row],[Distance]]/Flights[[#This Row],[Length (hr)]], "")</f>
        <v>190</v>
      </c>
      <c r="R2013" s="1">
        <v>0.42569444444444443</v>
      </c>
      <c r="S2013" s="1" t="str">
        <f>IF(Flights[[#This Row],[Length (hr)]]&lt;2, "No meal", IF(Flights[[#This Row],[Length (hr)]]&lt;3.5, "Light meal", "Full meal"))</f>
        <v>No meal</v>
      </c>
      <c r="T2013" s="1" t="str">
        <f>IF(AND(Flights[[#This Row],[Airline]]="US Airways", Flights[[#This Row],[Meal]]="Full Meal"), "Yes", "No")</f>
        <v>No</v>
      </c>
      <c r="U2013" s="1">
        <v>0.42499999999999999</v>
      </c>
      <c r="V2013">
        <v>-1</v>
      </c>
      <c r="W2013" s="1" t="str">
        <f>IF(Flights[[#This Row],[Arrival Delay]] = "", "Cancelled", IF(Flights[[#This Row],[Arrival Delay]]&gt;15, "Delayed", "On time"))</f>
        <v>On time</v>
      </c>
      <c r="X2013" t="str">
        <f>IF(Flights[[#This Row],[Status]]&lt;&gt;"Delayed","", IF(Flights[[#This Row],[Arrival Delay]]&gt;120, "Severe", IF(Flights[[#This Row],[Arrival Delay]]&gt;60, "Major", "Moderate")))</f>
        <v/>
      </c>
      <c r="Y2013" t="b">
        <v>0</v>
      </c>
      <c r="AA2013" t="str">
        <f>IF(OR(AND(Flights[[#This Row],[Status]]="Cancelled", Flights[[#This Row],[Cancellation Reason]]="Airline/Carrier"), Flights[[#This Row],[Delay Type]]="Severe"), "Yes", "No")</f>
        <v>No</v>
      </c>
    </row>
    <row r="2014" spans="1:27" x14ac:dyDescent="0.3">
      <c r="A2014" s="3">
        <v>42157</v>
      </c>
      <c r="B2014" s="22">
        <f>WEEKNUM(Flights[[#This Row],[Date]], 1)</f>
        <v>23</v>
      </c>
      <c r="C2014" s="22">
        <f>WEEKDAY(Flights[[#This Row],[Date]],1)</f>
        <v>3</v>
      </c>
      <c r="D2014" t="s">
        <v>166</v>
      </c>
      <c r="E2014" t="s">
        <v>1987</v>
      </c>
      <c r="F2014" t="s">
        <v>0</v>
      </c>
      <c r="G2014" t="s">
        <v>15</v>
      </c>
      <c r="H2014" t="str">
        <f>_xlfn.XLOOKUP(Flights[[#This Row],[Destination]], Airports!$A$2:$A$78, Airports!$D$2:$D$78)</f>
        <v>Las Vegas</v>
      </c>
      <c r="I2014" t="str" cm="1">
        <f t="array" ref="I2014">_xlfn.XLOOKUP(Flights[[#This Row],[Destination]],_xlfn._TRO_TRAILING( Airports!A:A),_xlfn._TRO_TRAILING( Airports!E:E), "Not found")</f>
        <v>NV</v>
      </c>
      <c r="J2014" s="1">
        <v>0.3888888888888889</v>
      </c>
      <c r="K2014" s="22">
        <f>HOUR(Flights[[#This Row],[Scheduled Departure]])</f>
        <v>9</v>
      </c>
      <c r="L2014" s="1">
        <v>0.38333333333333336</v>
      </c>
      <c r="M2014">
        <f>(L2014-J2014)*24*60</f>
        <v>-7.9999999999999716</v>
      </c>
      <c r="N2014" s="16">
        <f>Flights[[#This Row],[Length (min)]]/60</f>
        <v>1.3</v>
      </c>
      <c r="O2014">
        <v>78</v>
      </c>
      <c r="P2014">
        <v>236</v>
      </c>
      <c r="Q2014" s="18">
        <f>IFERROR(Flights[[#This Row],[Distance]]/Flights[[#This Row],[Length (hr)]], "")</f>
        <v>181.53846153846152</v>
      </c>
      <c r="R2014" s="1">
        <v>0.43819444444444444</v>
      </c>
      <c r="S2014" s="1" t="str">
        <f>IF(Flights[[#This Row],[Length (hr)]]&lt;2, "No meal", IF(Flights[[#This Row],[Length (hr)]]&lt;3.5, "Light meal", "Full meal"))</f>
        <v>No meal</v>
      </c>
      <c r="T2014" s="1" t="str">
        <f>IF(AND(Flights[[#This Row],[Airline]]="US Airways", Flights[[#This Row],[Meal]]="Full Meal"), "Yes", "No")</f>
        <v>No</v>
      </c>
      <c r="U2014" s="1">
        <v>0.4375</v>
      </c>
      <c r="V2014">
        <v>-1</v>
      </c>
      <c r="W2014" s="1" t="str">
        <f>IF(Flights[[#This Row],[Arrival Delay]] = "", "Cancelled", IF(Flights[[#This Row],[Arrival Delay]]&gt;15, "Delayed", "On time"))</f>
        <v>On time</v>
      </c>
      <c r="X2014" t="str">
        <f>IF(Flights[[#This Row],[Status]]&lt;&gt;"Delayed","", IF(Flights[[#This Row],[Arrival Delay]]&gt;120, "Severe", IF(Flights[[#This Row],[Arrival Delay]]&gt;60, "Major", "Moderate")))</f>
        <v/>
      </c>
      <c r="Y2014" t="b">
        <v>0</v>
      </c>
      <c r="AA2014" t="str">
        <f>IF(OR(AND(Flights[[#This Row],[Status]]="Cancelled", Flights[[#This Row],[Cancellation Reason]]="Airline/Carrier"), Flights[[#This Row],[Delay Type]]="Severe"), "Yes", "No")</f>
        <v>No</v>
      </c>
    </row>
    <row r="2015" spans="1:27" x14ac:dyDescent="0.3">
      <c r="A2015" s="3">
        <v>42157</v>
      </c>
      <c r="B2015" s="22">
        <f>WEEKNUM(Flights[[#This Row],[Date]], 1)</f>
        <v>23</v>
      </c>
      <c r="C2015" s="22">
        <f>WEEKDAY(Flights[[#This Row],[Date]],1)</f>
        <v>3</v>
      </c>
      <c r="D2015" t="s">
        <v>1298</v>
      </c>
      <c r="E2015" t="s">
        <v>1995</v>
      </c>
      <c r="F2015" t="s">
        <v>0</v>
      </c>
      <c r="G2015" t="s">
        <v>270</v>
      </c>
      <c r="H2015" t="str">
        <f>_xlfn.XLOOKUP(Flights[[#This Row],[Destination]], Airports!$A$2:$A$78, Airports!$D$2:$D$78)</f>
        <v>Dallas</v>
      </c>
      <c r="I2015" t="str" cm="1">
        <f t="array" ref="I2015">_xlfn.XLOOKUP(Flights[[#This Row],[Destination]],_xlfn._TRO_TRAILING( Airports!A:A),_xlfn._TRO_TRAILING( Airports!E:E), "Not found")</f>
        <v>TX</v>
      </c>
      <c r="J2015" s="1">
        <v>0.4201388888888889</v>
      </c>
      <c r="K2015" s="22">
        <f>HOUR(Flights[[#This Row],[Scheduled Departure]])</f>
        <v>10</v>
      </c>
      <c r="L2015" s="1">
        <v>0.4375</v>
      </c>
      <c r="M2015">
        <f>(L2015-J2015)*24*60</f>
        <v>24.999999999999993</v>
      </c>
      <c r="N2015" s="16">
        <f>Flights[[#This Row],[Length (min)]]/60</f>
        <v>2.9166666666666665</v>
      </c>
      <c r="O2015">
        <v>175</v>
      </c>
      <c r="P2015">
        <v>1246</v>
      </c>
      <c r="Q2015" s="18">
        <f>IFERROR(Flights[[#This Row],[Distance]]/Flights[[#This Row],[Length (hr)]], "")</f>
        <v>427.20000000000005</v>
      </c>
      <c r="R2015" s="1">
        <v>0.625</v>
      </c>
      <c r="S2015" s="1" t="str">
        <f>IF(Flights[[#This Row],[Length (hr)]]&lt;2, "No meal", IF(Flights[[#This Row],[Length (hr)]]&lt;3.5, "Light meal", "Full meal"))</f>
        <v>Light meal</v>
      </c>
      <c r="T2015" s="1" t="str">
        <f>IF(AND(Flights[[#This Row],[Airline]]="US Airways", Flights[[#This Row],[Meal]]="Full Meal"), "Yes", "No")</f>
        <v>No</v>
      </c>
      <c r="U2015" s="1">
        <v>0.64236111111111116</v>
      </c>
      <c r="V2015">
        <v>25</v>
      </c>
      <c r="W2015" s="1" t="str">
        <f>IF(Flights[[#This Row],[Arrival Delay]] = "", "Cancelled", IF(Flights[[#This Row],[Arrival Delay]]&gt;15, "Delayed", "On time"))</f>
        <v>Delayed</v>
      </c>
      <c r="X2015" t="str">
        <f>IF(Flights[[#This Row],[Status]]&lt;&gt;"Delayed","", IF(Flights[[#This Row],[Arrival Delay]]&gt;120, "Severe", IF(Flights[[#This Row],[Arrival Delay]]&gt;60, "Major", "Moderate")))</f>
        <v>Moderate</v>
      </c>
      <c r="Y2015" t="b">
        <v>0</v>
      </c>
      <c r="AA2015" t="str">
        <f>IF(OR(AND(Flights[[#This Row],[Status]]="Cancelled", Flights[[#This Row],[Cancellation Reason]]="Airline/Carrier"), Flights[[#This Row],[Delay Type]]="Severe"), "Yes", "No")</f>
        <v>No</v>
      </c>
    </row>
    <row r="2016" spans="1:27" x14ac:dyDescent="0.3">
      <c r="A2016" s="3">
        <v>42157</v>
      </c>
      <c r="B2016" s="22">
        <f>WEEKNUM(Flights[[#This Row],[Date]], 1)</f>
        <v>23</v>
      </c>
      <c r="C2016" s="22">
        <f>WEEKDAY(Flights[[#This Row],[Date]],1)</f>
        <v>3</v>
      </c>
      <c r="D2016" t="s">
        <v>1215</v>
      </c>
      <c r="E2016" t="s">
        <v>1990</v>
      </c>
      <c r="F2016" t="s">
        <v>0</v>
      </c>
      <c r="G2016" t="s">
        <v>293</v>
      </c>
      <c r="H2016" t="str">
        <f>_xlfn.XLOOKUP(Flights[[#This Row],[Destination]], Airports!$A$2:$A$78, Airports!$D$2:$D$78)</f>
        <v>Houston</v>
      </c>
      <c r="I2016" t="str" cm="1">
        <f t="array" ref="I2016">_xlfn.XLOOKUP(Flights[[#This Row],[Destination]],_xlfn._TRO_TRAILING( Airports!A:A),_xlfn._TRO_TRAILING( Airports!E:E), "Not found")</f>
        <v>TX</v>
      </c>
      <c r="J2016" s="1">
        <v>0.48402777777777778</v>
      </c>
      <c r="K2016" s="22">
        <f>HOUR(Flights[[#This Row],[Scheduled Departure]])</f>
        <v>11</v>
      </c>
      <c r="L2016" s="1">
        <v>0.48472222222222222</v>
      </c>
      <c r="M2016">
        <f>(L2016-J2016)*24*60</f>
        <v>0.99999999999999645</v>
      </c>
      <c r="N2016" s="16">
        <f>Flights[[#This Row],[Length (min)]]/60</f>
        <v>3.1666666666666665</v>
      </c>
      <c r="O2016">
        <v>190</v>
      </c>
      <c r="P2016">
        <v>1379</v>
      </c>
      <c r="Q2016" s="18">
        <f>IFERROR(Flights[[#This Row],[Distance]]/Flights[[#This Row],[Length (hr)]], "")</f>
        <v>435.47368421052636</v>
      </c>
      <c r="R2016" s="1">
        <v>0.70347222222222228</v>
      </c>
      <c r="S2016" s="1" t="str">
        <f>IF(Flights[[#This Row],[Length (hr)]]&lt;2, "No meal", IF(Flights[[#This Row],[Length (hr)]]&lt;3.5, "Light meal", "Full meal"))</f>
        <v>Light meal</v>
      </c>
      <c r="T2016" s="1" t="str">
        <f>IF(AND(Flights[[#This Row],[Airline]]="US Airways", Flights[[#This Row],[Meal]]="Full Meal"), "Yes", "No")</f>
        <v>No</v>
      </c>
      <c r="U2016" s="1">
        <v>0.7</v>
      </c>
      <c r="V2016">
        <v>-5</v>
      </c>
      <c r="W2016" s="1" t="str">
        <f>IF(Flights[[#This Row],[Arrival Delay]] = "", "Cancelled", IF(Flights[[#This Row],[Arrival Delay]]&gt;15, "Delayed", "On time"))</f>
        <v>On time</v>
      </c>
      <c r="X2016" t="str">
        <f>IF(Flights[[#This Row],[Status]]&lt;&gt;"Delayed","", IF(Flights[[#This Row],[Arrival Delay]]&gt;120, "Severe", IF(Flights[[#This Row],[Arrival Delay]]&gt;60, "Major", "Moderate")))</f>
        <v/>
      </c>
      <c r="Y2016" t="b">
        <v>0</v>
      </c>
      <c r="AA2016" t="str">
        <f>IF(OR(AND(Flights[[#This Row],[Status]]="Cancelled", Flights[[#This Row],[Cancellation Reason]]="Airline/Carrier"), Flights[[#This Row],[Delay Type]]="Severe"), "Yes", "No")</f>
        <v>No</v>
      </c>
    </row>
    <row r="2017" spans="1:27" x14ac:dyDescent="0.3">
      <c r="A2017" s="3">
        <v>42157</v>
      </c>
      <c r="B2017" s="22">
        <f>WEEKNUM(Flights[[#This Row],[Date]], 1)</f>
        <v>23</v>
      </c>
      <c r="C2017" s="22">
        <f>WEEKDAY(Flights[[#This Row],[Date]],1)</f>
        <v>3</v>
      </c>
      <c r="D2017" t="s">
        <v>498</v>
      </c>
      <c r="E2017" t="s">
        <v>1989</v>
      </c>
      <c r="F2017" t="s">
        <v>0</v>
      </c>
      <c r="G2017" t="s">
        <v>268</v>
      </c>
      <c r="H2017" t="str">
        <f>_xlfn.XLOOKUP(Flights[[#This Row],[Destination]], Airports!$A$2:$A$78, Airports!$D$2:$D$78)</f>
        <v>Convington</v>
      </c>
      <c r="I2017" t="str" cm="1">
        <f t="array" ref="I2017">_xlfn.XLOOKUP(Flights[[#This Row],[Destination]],_xlfn._TRO_TRAILING( Airports!A:A),_xlfn._TRO_TRAILING( Airports!E:E), "Not found")</f>
        <v>KY</v>
      </c>
      <c r="J2017" s="1">
        <v>0.51041666666666663</v>
      </c>
      <c r="K2017" s="22">
        <f>HOUR(Flights[[#This Row],[Scheduled Departure]])</f>
        <v>12</v>
      </c>
      <c r="L2017" s="1">
        <v>0.51041666666666663</v>
      </c>
      <c r="M2017">
        <f>(L2017-J2017)*24*60</f>
        <v>0</v>
      </c>
      <c r="N2017" s="16">
        <f>Flights[[#This Row],[Length (min)]]/60</f>
        <v>4.1500000000000004</v>
      </c>
      <c r="O2017">
        <v>249</v>
      </c>
      <c r="P2017">
        <v>1900</v>
      </c>
      <c r="Q2017" s="18">
        <f>IFERROR(Flights[[#This Row],[Distance]]/Flights[[#This Row],[Length (hr)]], "")</f>
        <v>457.8313253012048</v>
      </c>
      <c r="R2017" s="1">
        <v>0.80902777777777779</v>
      </c>
      <c r="S2017" s="1" t="str">
        <f>IF(Flights[[#This Row],[Length (hr)]]&lt;2, "No meal", IF(Flights[[#This Row],[Length (hr)]]&lt;3.5, "Light meal", "Full meal"))</f>
        <v>Full meal</v>
      </c>
      <c r="T2017" s="1" t="str">
        <f>IF(AND(Flights[[#This Row],[Airline]]="US Airways", Flights[[#This Row],[Meal]]="Full Meal"), "Yes", "No")</f>
        <v>No</v>
      </c>
      <c r="U2017" s="1">
        <v>0.80833333333333335</v>
      </c>
      <c r="V2017">
        <v>-1</v>
      </c>
      <c r="W2017" s="1" t="str">
        <f>IF(Flights[[#This Row],[Arrival Delay]] = "", "Cancelled", IF(Flights[[#This Row],[Arrival Delay]]&gt;15, "Delayed", "On time"))</f>
        <v>On time</v>
      </c>
      <c r="X2017" t="str">
        <f>IF(Flights[[#This Row],[Status]]&lt;&gt;"Delayed","", IF(Flights[[#This Row],[Arrival Delay]]&gt;120, "Severe", IF(Flights[[#This Row],[Arrival Delay]]&gt;60, "Major", "Moderate")))</f>
        <v/>
      </c>
      <c r="Y2017" t="b">
        <v>0</v>
      </c>
      <c r="AA2017" t="str">
        <f>IF(OR(AND(Flights[[#This Row],[Status]]="Cancelled", Flights[[#This Row],[Cancellation Reason]]="Airline/Carrier"), Flights[[#This Row],[Delay Type]]="Severe"), "Yes", "No")</f>
        <v>No</v>
      </c>
    </row>
    <row r="2018" spans="1:27" x14ac:dyDescent="0.3">
      <c r="A2018" s="3">
        <v>42157</v>
      </c>
      <c r="B2018" s="22">
        <f>WEEKNUM(Flights[[#This Row],[Date]], 1)</f>
        <v>23</v>
      </c>
      <c r="C2018" s="22">
        <f>WEEKDAY(Flights[[#This Row],[Date]],1)</f>
        <v>3</v>
      </c>
      <c r="D2018" t="s">
        <v>80</v>
      </c>
      <c r="E2018" t="s">
        <v>1987</v>
      </c>
      <c r="F2018" t="s">
        <v>0</v>
      </c>
      <c r="G2018" t="s">
        <v>2</v>
      </c>
      <c r="H2018" t="str">
        <f>_xlfn.XLOOKUP(Flights[[#This Row],[Destination]], Airports!$A$2:$A$78, Airports!$D$2:$D$78)</f>
        <v>Miami</v>
      </c>
      <c r="I2018" t="str" cm="1">
        <f t="array" ref="I2018">_xlfn.XLOOKUP(Flights[[#This Row],[Destination]],_xlfn._TRO_TRAILING( Airports!A:A),_xlfn._TRO_TRAILING( Airports!E:E), "Not found")</f>
        <v>FL</v>
      </c>
      <c r="J2018" s="1">
        <v>0.51388888888888884</v>
      </c>
      <c r="K2018" s="22">
        <f>HOUR(Flights[[#This Row],[Scheduled Departure]])</f>
        <v>12</v>
      </c>
      <c r="L2018" s="1">
        <v>0.5131944444444444</v>
      </c>
      <c r="M2018">
        <f>(L2018-J2018)*24*60</f>
        <v>-0.99999999999999645</v>
      </c>
      <c r="N2018" s="16">
        <f>Flights[[#This Row],[Length (min)]]/60</f>
        <v>5.2666666666666666</v>
      </c>
      <c r="O2018">
        <v>316</v>
      </c>
      <c r="P2018">
        <v>2342</v>
      </c>
      <c r="Q2018" s="18">
        <f>IFERROR(Flights[[#This Row],[Distance]]/Flights[[#This Row],[Length (hr)]], "")</f>
        <v>444.68354430379748</v>
      </c>
      <c r="R2018" s="1">
        <v>0.84583333333333333</v>
      </c>
      <c r="S2018" s="1" t="str">
        <f>IF(Flights[[#This Row],[Length (hr)]]&lt;2, "No meal", IF(Flights[[#This Row],[Length (hr)]]&lt;3.5, "Light meal", "Full meal"))</f>
        <v>Full meal</v>
      </c>
      <c r="T2018" s="1" t="str">
        <f>IF(AND(Flights[[#This Row],[Airline]]="US Airways", Flights[[#This Row],[Meal]]="Full Meal"), "Yes", "No")</f>
        <v>No</v>
      </c>
      <c r="U2018" s="1">
        <v>0.85763888888888884</v>
      </c>
      <c r="V2018">
        <v>17</v>
      </c>
      <c r="W2018" s="1" t="str">
        <f>IF(Flights[[#This Row],[Arrival Delay]] = "", "Cancelled", IF(Flights[[#This Row],[Arrival Delay]]&gt;15, "Delayed", "On time"))</f>
        <v>Delayed</v>
      </c>
      <c r="X2018" t="str">
        <f>IF(Flights[[#This Row],[Status]]&lt;&gt;"Delayed","", IF(Flights[[#This Row],[Arrival Delay]]&gt;120, "Severe", IF(Flights[[#This Row],[Arrival Delay]]&gt;60, "Major", "Moderate")))</f>
        <v>Moderate</v>
      </c>
      <c r="Y2018" t="b">
        <v>0</v>
      </c>
      <c r="AA2018" t="str">
        <f>IF(OR(AND(Flights[[#This Row],[Status]]="Cancelled", Flights[[#This Row],[Cancellation Reason]]="Airline/Carrier"), Flights[[#This Row],[Delay Type]]="Severe"), "Yes", "No")</f>
        <v>No</v>
      </c>
    </row>
    <row r="2019" spans="1:27" x14ac:dyDescent="0.3">
      <c r="A2019" s="3">
        <v>42157</v>
      </c>
      <c r="B2019" s="22">
        <f>WEEKNUM(Flights[[#This Row],[Date]], 1)</f>
        <v>23</v>
      </c>
      <c r="C2019" s="22">
        <f>WEEKDAY(Flights[[#This Row],[Date]],1)</f>
        <v>3</v>
      </c>
      <c r="D2019" t="s">
        <v>504</v>
      </c>
      <c r="E2019" t="s">
        <v>1992</v>
      </c>
      <c r="F2019" t="s">
        <v>0</v>
      </c>
      <c r="G2019" t="s">
        <v>12</v>
      </c>
      <c r="H2019" t="str">
        <f>_xlfn.XLOOKUP(Flights[[#This Row],[Destination]], Airports!$A$2:$A$78, Airports!$D$2:$D$78)</f>
        <v>New York</v>
      </c>
      <c r="I2019" t="str" cm="1">
        <f t="array" ref="I2019">_xlfn.XLOOKUP(Flights[[#This Row],[Destination]],_xlfn._TRO_TRAILING( Airports!A:A),_xlfn._TRO_TRAILING( Airports!E:E), "Not found")</f>
        <v>NY</v>
      </c>
      <c r="J2019" s="1">
        <v>0.52083333333333337</v>
      </c>
      <c r="K2019" s="22">
        <f>HOUR(Flights[[#This Row],[Scheduled Departure]])</f>
        <v>12</v>
      </c>
      <c r="L2019" s="1">
        <v>0.5229166666666667</v>
      </c>
      <c r="M2019">
        <f>(L2019-J2019)*24*60</f>
        <v>2.9999999999999893</v>
      </c>
      <c r="N2019" s="16">
        <f>Flights[[#This Row],[Length (min)]]/60</f>
        <v>5.0999999999999996</v>
      </c>
      <c r="O2019">
        <v>306</v>
      </c>
      <c r="P2019">
        <v>2475</v>
      </c>
      <c r="Q2019" s="18">
        <f>IFERROR(Flights[[#This Row],[Distance]]/Flights[[#This Row],[Length (hr)]], "")</f>
        <v>485.29411764705884</v>
      </c>
      <c r="R2019" s="1">
        <v>0.87847222222222221</v>
      </c>
      <c r="S2019" s="1" t="str">
        <f>IF(Flights[[#This Row],[Length (hr)]]&lt;2, "No meal", IF(Flights[[#This Row],[Length (hr)]]&lt;3.5, "Light meal", "Full meal"))</f>
        <v>Full meal</v>
      </c>
      <c r="T2019" s="1" t="str">
        <f>IF(AND(Flights[[#This Row],[Airline]]="US Airways", Flights[[#This Row],[Meal]]="Full Meal"), "Yes", "No")</f>
        <v>No</v>
      </c>
      <c r="U2019" s="1">
        <v>0.86041666666666672</v>
      </c>
      <c r="V2019">
        <v>-26</v>
      </c>
      <c r="W2019" s="1" t="str">
        <f>IF(Flights[[#This Row],[Arrival Delay]] = "", "Cancelled", IF(Flights[[#This Row],[Arrival Delay]]&gt;15, "Delayed", "On time"))</f>
        <v>On time</v>
      </c>
      <c r="X2019" t="str">
        <f>IF(Flights[[#This Row],[Status]]&lt;&gt;"Delayed","", IF(Flights[[#This Row],[Arrival Delay]]&gt;120, "Severe", IF(Flights[[#This Row],[Arrival Delay]]&gt;60, "Major", "Moderate")))</f>
        <v/>
      </c>
      <c r="Y2019" t="b">
        <v>0</v>
      </c>
      <c r="AA2019" t="str">
        <f>IF(OR(AND(Flights[[#This Row],[Status]]="Cancelled", Flights[[#This Row],[Cancellation Reason]]="Airline/Carrier"), Flights[[#This Row],[Delay Type]]="Severe"), "Yes", "No")</f>
        <v>No</v>
      </c>
    </row>
    <row r="2020" spans="1:27" x14ac:dyDescent="0.3">
      <c r="A2020" s="3">
        <v>42157</v>
      </c>
      <c r="B2020" s="22">
        <f>WEEKNUM(Flights[[#This Row],[Date]], 1)</f>
        <v>23</v>
      </c>
      <c r="C2020" s="22">
        <f>WEEKDAY(Flights[[#This Row],[Date]],1)</f>
        <v>3</v>
      </c>
      <c r="D2020" t="s">
        <v>70</v>
      </c>
      <c r="E2020" t="s">
        <v>1987</v>
      </c>
      <c r="F2020" t="s">
        <v>0</v>
      </c>
      <c r="G2020" t="s">
        <v>18</v>
      </c>
      <c r="H2020" t="str">
        <f>_xlfn.XLOOKUP(Flights[[#This Row],[Destination]], Airports!$A$2:$A$78, Airports!$D$2:$D$78)</f>
        <v>Arlington</v>
      </c>
      <c r="I2020" t="str" cm="1">
        <f t="array" ref="I2020">_xlfn.XLOOKUP(Flights[[#This Row],[Destination]],_xlfn._TRO_TRAILING( Airports!A:A),_xlfn._TRO_TRAILING( Airports!E:E), "Not found")</f>
        <v>VA</v>
      </c>
      <c r="J2020" s="1">
        <v>0.55208333333333337</v>
      </c>
      <c r="K2020" s="22">
        <f>HOUR(Flights[[#This Row],[Scheduled Departure]])</f>
        <v>13</v>
      </c>
      <c r="L2020" s="1">
        <v>0.5493055555555556</v>
      </c>
      <c r="M2020">
        <f>(L2020-J2020)*24*60</f>
        <v>-3.9999999999999858</v>
      </c>
      <c r="N2020" s="16">
        <f>Flights[[#This Row],[Length (min)]]/60</f>
        <v>5.0666666666666664</v>
      </c>
      <c r="O2020">
        <v>304</v>
      </c>
      <c r="P2020">
        <v>2311</v>
      </c>
      <c r="Q2020" s="18">
        <f>IFERROR(Flights[[#This Row],[Distance]]/Flights[[#This Row],[Length (hr)]], "")</f>
        <v>456.11842105263162</v>
      </c>
      <c r="R2020" s="1">
        <v>0.89166666666666672</v>
      </c>
      <c r="S2020" s="1" t="str">
        <f>IF(Flights[[#This Row],[Length (hr)]]&lt;2, "No meal", IF(Flights[[#This Row],[Length (hr)]]&lt;3.5, "Light meal", "Full meal"))</f>
        <v>Full meal</v>
      </c>
      <c r="T2020" s="1" t="str">
        <f>IF(AND(Flights[[#This Row],[Airline]]="US Airways", Flights[[#This Row],[Meal]]="Full Meal"), "Yes", "No")</f>
        <v>No</v>
      </c>
      <c r="U2020" s="1">
        <v>0.88541666666666663</v>
      </c>
      <c r="V2020">
        <v>-9</v>
      </c>
      <c r="W2020" s="1" t="str">
        <f>IF(Flights[[#This Row],[Arrival Delay]] = "", "Cancelled", IF(Flights[[#This Row],[Arrival Delay]]&gt;15, "Delayed", "On time"))</f>
        <v>On time</v>
      </c>
      <c r="X2020" t="str">
        <f>IF(Flights[[#This Row],[Status]]&lt;&gt;"Delayed","", IF(Flights[[#This Row],[Arrival Delay]]&gt;120, "Severe", IF(Flights[[#This Row],[Arrival Delay]]&gt;60, "Major", "Moderate")))</f>
        <v/>
      </c>
      <c r="Y2020" t="b">
        <v>0</v>
      </c>
      <c r="AA2020" t="str">
        <f>IF(OR(AND(Flights[[#This Row],[Status]]="Cancelled", Flights[[#This Row],[Cancellation Reason]]="Airline/Carrier"), Flights[[#This Row],[Delay Type]]="Severe"), "Yes", "No")</f>
        <v>No</v>
      </c>
    </row>
    <row r="2021" spans="1:27" x14ac:dyDescent="0.3">
      <c r="A2021" s="3">
        <v>42157</v>
      </c>
      <c r="B2021" s="22">
        <f>WEEKNUM(Flights[[#This Row],[Date]], 1)</f>
        <v>23</v>
      </c>
      <c r="C2021" s="22">
        <f>WEEKDAY(Flights[[#This Row],[Date]],1)</f>
        <v>3</v>
      </c>
      <c r="D2021" t="s">
        <v>1313</v>
      </c>
      <c r="E2021" t="s">
        <v>1995</v>
      </c>
      <c r="F2021" t="s">
        <v>0</v>
      </c>
      <c r="G2021" t="s">
        <v>15</v>
      </c>
      <c r="H2021" t="str">
        <f>_xlfn.XLOOKUP(Flights[[#This Row],[Destination]], Airports!$A$2:$A$78, Airports!$D$2:$D$78)</f>
        <v>Las Vegas</v>
      </c>
      <c r="I2021" t="str" cm="1">
        <f t="array" ref="I2021">_xlfn.XLOOKUP(Flights[[#This Row],[Destination]],_xlfn._TRO_TRAILING( Airports!A:A),_xlfn._TRO_TRAILING( Airports!E:E), "Not found")</f>
        <v>NV</v>
      </c>
      <c r="J2021" s="1">
        <v>0.60763888888888884</v>
      </c>
      <c r="K2021" s="22">
        <f>HOUR(Flights[[#This Row],[Scheduled Departure]])</f>
        <v>14</v>
      </c>
      <c r="L2021" s="1">
        <v>0.625</v>
      </c>
      <c r="M2021">
        <f>(L2021-J2021)*24*60</f>
        <v>25.000000000000071</v>
      </c>
      <c r="N2021" s="16">
        <f>Flights[[#This Row],[Length (min)]]/60</f>
        <v>1</v>
      </c>
      <c r="O2021">
        <v>60</v>
      </c>
      <c r="P2021">
        <v>236</v>
      </c>
      <c r="Q2021" s="18">
        <f>IFERROR(Flights[[#This Row],[Distance]]/Flights[[#This Row],[Length (hr)]], "")</f>
        <v>236</v>
      </c>
      <c r="R2021" s="1">
        <v>0.65277777777777779</v>
      </c>
      <c r="S2021" s="1" t="str">
        <f>IF(Flights[[#This Row],[Length (hr)]]&lt;2, "No meal", IF(Flights[[#This Row],[Length (hr)]]&lt;3.5, "Light meal", "Full meal"))</f>
        <v>No meal</v>
      </c>
      <c r="T2021" s="1" t="str">
        <f>IF(AND(Flights[[#This Row],[Airline]]="US Airways", Flights[[#This Row],[Meal]]="Full Meal"), "Yes", "No")</f>
        <v>No</v>
      </c>
      <c r="U2021" s="1">
        <v>0.66666666666666663</v>
      </c>
      <c r="V2021">
        <v>20</v>
      </c>
      <c r="W2021" s="1" t="str">
        <f>IF(Flights[[#This Row],[Arrival Delay]] = "", "Cancelled", IF(Flights[[#This Row],[Arrival Delay]]&gt;15, "Delayed", "On time"))</f>
        <v>Delayed</v>
      </c>
      <c r="X2021" t="str">
        <f>IF(Flights[[#This Row],[Status]]&lt;&gt;"Delayed","", IF(Flights[[#This Row],[Arrival Delay]]&gt;120, "Severe", IF(Flights[[#This Row],[Arrival Delay]]&gt;60, "Major", "Moderate")))</f>
        <v>Moderate</v>
      </c>
      <c r="Y2021" t="b">
        <v>0</v>
      </c>
      <c r="AA2021" t="str">
        <f>IF(OR(AND(Flights[[#This Row],[Status]]="Cancelled", Flights[[#This Row],[Cancellation Reason]]="Airline/Carrier"), Flights[[#This Row],[Delay Type]]="Severe"), "Yes", "No")</f>
        <v>No</v>
      </c>
    </row>
    <row r="2022" spans="1:27" x14ac:dyDescent="0.3">
      <c r="A2022" s="3">
        <v>42157</v>
      </c>
      <c r="B2022" s="22">
        <f>WEEKNUM(Flights[[#This Row],[Date]], 1)</f>
        <v>23</v>
      </c>
      <c r="C2022" s="22">
        <f>WEEKDAY(Flights[[#This Row],[Date]],1)</f>
        <v>3</v>
      </c>
      <c r="D2022" t="s">
        <v>1267</v>
      </c>
      <c r="E2022" t="s">
        <v>1990</v>
      </c>
      <c r="F2022" t="s">
        <v>0</v>
      </c>
      <c r="G2022" t="s">
        <v>9</v>
      </c>
      <c r="H2022" t="str">
        <f>_xlfn.XLOOKUP(Flights[[#This Row],[Destination]], Airports!$A$2:$A$78, Airports!$D$2:$D$78)</f>
        <v>San Francisco</v>
      </c>
      <c r="I2022" t="str" cm="1">
        <f t="array" ref="I2022">_xlfn.XLOOKUP(Flights[[#This Row],[Destination]],_xlfn._TRO_TRAILING( Airports!A:A),_xlfn._TRO_TRAILING( Airports!E:E), "Not found")</f>
        <v>CA</v>
      </c>
      <c r="J2022" s="1">
        <v>0.64444444444444449</v>
      </c>
      <c r="K2022" s="22">
        <f>HOUR(Flights[[#This Row],[Scheduled Departure]])</f>
        <v>15</v>
      </c>
      <c r="L2022" s="1">
        <v>0.66319444444444442</v>
      </c>
      <c r="M2022">
        <f>(L2022-J2022)*24*60</f>
        <v>26.999999999999904</v>
      </c>
      <c r="N2022" s="16">
        <f>Flights[[#This Row],[Length (min)]]/60</f>
        <v>1.1833333333333333</v>
      </c>
      <c r="O2022">
        <v>71</v>
      </c>
      <c r="P2022">
        <v>337</v>
      </c>
      <c r="Q2022" s="18">
        <f>IFERROR(Flights[[#This Row],[Distance]]/Flights[[#This Row],[Length (hr)]], "")</f>
        <v>284.78873239436621</v>
      </c>
      <c r="R2022" s="1">
        <v>0.70208333333333328</v>
      </c>
      <c r="S2022" s="1" t="str">
        <f>IF(Flights[[#This Row],[Length (hr)]]&lt;2, "No meal", IF(Flights[[#This Row],[Length (hr)]]&lt;3.5, "Light meal", "Full meal"))</f>
        <v>No meal</v>
      </c>
      <c r="T2022" s="1" t="str">
        <f>IF(AND(Flights[[#This Row],[Airline]]="US Airways", Flights[[#This Row],[Meal]]="Full Meal"), "Yes", "No")</f>
        <v>No</v>
      </c>
      <c r="U2022" s="1">
        <v>0.71250000000000002</v>
      </c>
      <c r="V2022">
        <v>15</v>
      </c>
      <c r="W2022" s="1" t="str">
        <f>IF(Flights[[#This Row],[Arrival Delay]] = "", "Cancelled", IF(Flights[[#This Row],[Arrival Delay]]&gt;15, "Delayed", "On time"))</f>
        <v>On time</v>
      </c>
      <c r="X2022" t="str">
        <f>IF(Flights[[#This Row],[Status]]&lt;&gt;"Delayed","", IF(Flights[[#This Row],[Arrival Delay]]&gt;120, "Severe", IF(Flights[[#This Row],[Arrival Delay]]&gt;60, "Major", "Moderate")))</f>
        <v/>
      </c>
      <c r="Y2022" t="b">
        <v>0</v>
      </c>
      <c r="AA2022" t="str">
        <f>IF(OR(AND(Flights[[#This Row],[Status]]="Cancelled", Flights[[#This Row],[Cancellation Reason]]="Airline/Carrier"), Flights[[#This Row],[Delay Type]]="Severe"), "Yes", "No")</f>
        <v>No</v>
      </c>
    </row>
    <row r="2023" spans="1:27" x14ac:dyDescent="0.3">
      <c r="A2023" s="3">
        <v>42157</v>
      </c>
      <c r="B2023" s="22">
        <f>WEEKNUM(Flights[[#This Row],[Date]], 1)</f>
        <v>23</v>
      </c>
      <c r="C2023" s="22">
        <f>WEEKDAY(Flights[[#This Row],[Date]],1)</f>
        <v>3</v>
      </c>
      <c r="D2023" t="s">
        <v>1421</v>
      </c>
      <c r="E2023" t="s">
        <v>1993</v>
      </c>
      <c r="F2023" t="s">
        <v>0</v>
      </c>
      <c r="G2023" t="s">
        <v>293</v>
      </c>
      <c r="H2023" t="str">
        <f>_xlfn.XLOOKUP(Flights[[#This Row],[Destination]], Airports!$A$2:$A$78, Airports!$D$2:$D$78)</f>
        <v>Houston</v>
      </c>
      <c r="I2023" t="str" cm="1">
        <f t="array" ref="I2023">_xlfn.XLOOKUP(Flights[[#This Row],[Destination]],_xlfn._TRO_TRAILING( Airports!A:A),_xlfn._TRO_TRAILING( Airports!E:E), "Not found")</f>
        <v>TX</v>
      </c>
      <c r="J2023" s="1">
        <v>0.67013888888888884</v>
      </c>
      <c r="K2023" s="22">
        <f>HOUR(Flights[[#This Row],[Scheduled Departure]])</f>
        <v>16</v>
      </c>
      <c r="L2023" s="1">
        <v>0.68263888888888891</v>
      </c>
      <c r="M2023">
        <f>(L2023-J2023)*24*60</f>
        <v>18.000000000000096</v>
      </c>
      <c r="N2023" s="16">
        <f>Flights[[#This Row],[Length (min)]]/60</f>
        <v>3.3</v>
      </c>
      <c r="O2023">
        <v>198</v>
      </c>
      <c r="P2023">
        <v>1379</v>
      </c>
      <c r="Q2023" s="18">
        <f>IFERROR(Flights[[#This Row],[Distance]]/Flights[[#This Row],[Length (hr)]], "")</f>
        <v>417.87878787878788</v>
      </c>
      <c r="R2023" s="1">
        <v>0.88541666666666663</v>
      </c>
      <c r="S2023" s="1" t="str">
        <f>IF(Flights[[#This Row],[Length (hr)]]&lt;2, "No meal", IF(Flights[[#This Row],[Length (hr)]]&lt;3.5, "Light meal", "Full meal"))</f>
        <v>Light meal</v>
      </c>
      <c r="T2023" s="1" t="str">
        <f>IF(AND(Flights[[#This Row],[Airline]]="US Airways", Flights[[#This Row],[Meal]]="Full Meal"), "Yes", "No")</f>
        <v>No</v>
      </c>
      <c r="U2023" s="1">
        <v>0.90347222222222223</v>
      </c>
      <c r="V2023">
        <v>26</v>
      </c>
      <c r="W2023" s="1" t="str">
        <f>IF(Flights[[#This Row],[Arrival Delay]] = "", "Cancelled", IF(Flights[[#This Row],[Arrival Delay]]&gt;15, "Delayed", "On time"))</f>
        <v>Delayed</v>
      </c>
      <c r="X2023" t="str">
        <f>IF(Flights[[#This Row],[Status]]&lt;&gt;"Delayed","", IF(Flights[[#This Row],[Arrival Delay]]&gt;120, "Severe", IF(Flights[[#This Row],[Arrival Delay]]&gt;60, "Major", "Moderate")))</f>
        <v>Moderate</v>
      </c>
      <c r="Y2023" t="b">
        <v>0</v>
      </c>
      <c r="AA2023" t="str">
        <f>IF(OR(AND(Flights[[#This Row],[Status]]="Cancelled", Flights[[#This Row],[Cancellation Reason]]="Airline/Carrier"), Flights[[#This Row],[Delay Type]]="Severe"), "Yes", "No")</f>
        <v>No</v>
      </c>
    </row>
    <row r="2024" spans="1:27" x14ac:dyDescent="0.3">
      <c r="A2024" s="3">
        <v>42157</v>
      </c>
      <c r="B2024" s="22">
        <f>WEEKNUM(Flights[[#This Row],[Date]], 1)</f>
        <v>23</v>
      </c>
      <c r="C2024" s="22">
        <f>WEEKDAY(Flights[[#This Row],[Date]],1)</f>
        <v>3</v>
      </c>
      <c r="D2024" t="s">
        <v>600</v>
      </c>
      <c r="E2024" t="s">
        <v>1996</v>
      </c>
      <c r="F2024" t="s">
        <v>0</v>
      </c>
      <c r="G2024" t="s">
        <v>4</v>
      </c>
      <c r="H2024" t="str">
        <f>_xlfn.XLOOKUP(Flights[[#This Row],[Destination]], Airports!$A$2:$A$78, Airports!$D$2:$D$78)</f>
        <v>Chicago</v>
      </c>
      <c r="I2024" t="str" cm="1">
        <f t="array" ref="I2024">_xlfn.XLOOKUP(Flights[[#This Row],[Destination]],_xlfn._TRO_TRAILING( Airports!A:A),_xlfn._TRO_TRAILING( Airports!E:E), "Not found")</f>
        <v>IL</v>
      </c>
      <c r="J2024" s="1">
        <v>0.71875</v>
      </c>
      <c r="K2024" s="22">
        <f>HOUR(Flights[[#This Row],[Scheduled Departure]])</f>
        <v>17</v>
      </c>
      <c r="L2024" s="1">
        <v>0.71458333333333335</v>
      </c>
      <c r="M2024">
        <f>(L2024-J2024)*24*60</f>
        <v>-5.9999999999999787</v>
      </c>
      <c r="N2024" s="16">
        <f>Flights[[#This Row],[Length (min)]]/60</f>
        <v>3.9166666666666665</v>
      </c>
      <c r="O2024">
        <v>235</v>
      </c>
      <c r="P2024">
        <v>1744</v>
      </c>
      <c r="Q2024" s="18">
        <f>IFERROR(Flights[[#This Row],[Distance]]/Flights[[#This Row],[Length (hr)]], "")</f>
        <v>445.27659574468089</v>
      </c>
      <c r="R2024" s="1">
        <v>0.97222222222222221</v>
      </c>
      <c r="S2024" s="1" t="str">
        <f>IF(Flights[[#This Row],[Length (hr)]]&lt;2, "No meal", IF(Flights[[#This Row],[Length (hr)]]&lt;3.5, "Light meal", "Full meal"))</f>
        <v>Full meal</v>
      </c>
      <c r="T2024" s="1" t="str">
        <f>IF(AND(Flights[[#This Row],[Airline]]="US Airways", Flights[[#This Row],[Meal]]="Full Meal"), "Yes", "No")</f>
        <v>No</v>
      </c>
      <c r="U2024" s="1">
        <v>0.96111111111111114</v>
      </c>
      <c r="V2024">
        <v>-16</v>
      </c>
      <c r="W2024" s="1" t="str">
        <f>IF(Flights[[#This Row],[Arrival Delay]] = "", "Cancelled", IF(Flights[[#This Row],[Arrival Delay]]&gt;15, "Delayed", "On time"))</f>
        <v>On time</v>
      </c>
      <c r="X2024" t="str">
        <f>IF(Flights[[#This Row],[Status]]&lt;&gt;"Delayed","", IF(Flights[[#This Row],[Arrival Delay]]&gt;120, "Severe", IF(Flights[[#This Row],[Arrival Delay]]&gt;60, "Major", "Moderate")))</f>
        <v/>
      </c>
      <c r="Y2024" t="b">
        <v>0</v>
      </c>
      <c r="AA2024" t="str">
        <f>IF(OR(AND(Flights[[#This Row],[Status]]="Cancelled", Flights[[#This Row],[Cancellation Reason]]="Airline/Carrier"), Flights[[#This Row],[Delay Type]]="Severe"), "Yes", "No")</f>
        <v>No</v>
      </c>
    </row>
    <row r="2025" spans="1:27" x14ac:dyDescent="0.3">
      <c r="A2025" s="3">
        <v>42157</v>
      </c>
      <c r="B2025" s="22">
        <f>WEEKNUM(Flights[[#This Row],[Date]], 1)</f>
        <v>23</v>
      </c>
      <c r="C2025" s="22">
        <f>WEEKDAY(Flights[[#This Row],[Date]],1)</f>
        <v>3</v>
      </c>
      <c r="D2025" t="s">
        <v>646</v>
      </c>
      <c r="E2025" t="s">
        <v>1994</v>
      </c>
      <c r="F2025" t="s">
        <v>0</v>
      </c>
      <c r="G2025" t="s">
        <v>266</v>
      </c>
      <c r="H2025" t="str">
        <f>_xlfn.XLOOKUP(Flights[[#This Row],[Destination]], Airports!$A$2:$A$78, Airports!$D$2:$D$78)</f>
        <v>Colorado Springs</v>
      </c>
      <c r="I2025" t="str" cm="1">
        <f t="array" ref="I2025">_xlfn.XLOOKUP(Flights[[#This Row],[Destination]],_xlfn._TRO_TRAILING( Airports!A:A),_xlfn._TRO_TRAILING( Airports!E:E), "Not found")</f>
        <v>CO</v>
      </c>
      <c r="J2025" s="1">
        <v>0.84583333333333333</v>
      </c>
      <c r="K2025" s="22">
        <f>HOUR(Flights[[#This Row],[Scheduled Departure]])</f>
        <v>20</v>
      </c>
      <c r="L2025" s="1">
        <v>0.84583333333333333</v>
      </c>
      <c r="M2025">
        <f>(L2025-J2025)*24*60</f>
        <v>0</v>
      </c>
      <c r="N2025" s="16">
        <f>Flights[[#This Row],[Length (min)]]/60</f>
        <v>2.0333333333333332</v>
      </c>
      <c r="O2025">
        <v>122</v>
      </c>
      <c r="P2025">
        <v>833</v>
      </c>
      <c r="Q2025" s="18">
        <f>IFERROR(Flights[[#This Row],[Distance]]/Flights[[#This Row],[Length (hr)]], "")</f>
        <v>409.67213114754099</v>
      </c>
      <c r="R2025" s="1">
        <v>0.97986111111111107</v>
      </c>
      <c r="S2025" s="1" t="str">
        <f>IF(Flights[[#This Row],[Length (hr)]]&lt;2, "No meal", IF(Flights[[#This Row],[Length (hr)]]&lt;3.5, "Light meal", "Full meal"))</f>
        <v>Light meal</v>
      </c>
      <c r="T2025" s="1" t="str">
        <f>IF(AND(Flights[[#This Row],[Airline]]="US Airways", Flights[[#This Row],[Meal]]="Full Meal"), "Yes", "No")</f>
        <v>No</v>
      </c>
      <c r="U2025" s="1">
        <v>0.97222222222222221</v>
      </c>
      <c r="V2025">
        <v>-11</v>
      </c>
      <c r="W2025" s="1" t="str">
        <f>IF(Flights[[#This Row],[Arrival Delay]] = "", "Cancelled", IF(Flights[[#This Row],[Arrival Delay]]&gt;15, "Delayed", "On time"))</f>
        <v>On time</v>
      </c>
      <c r="X2025" t="str">
        <f>IF(Flights[[#This Row],[Status]]&lt;&gt;"Delayed","", IF(Flights[[#This Row],[Arrival Delay]]&gt;120, "Severe", IF(Flights[[#This Row],[Arrival Delay]]&gt;60, "Major", "Moderate")))</f>
        <v/>
      </c>
      <c r="Y2025" t="b">
        <v>0</v>
      </c>
      <c r="AA2025" t="str">
        <f>IF(OR(AND(Flights[[#This Row],[Status]]="Cancelled", Flights[[#This Row],[Cancellation Reason]]="Airline/Carrier"), Flights[[#This Row],[Delay Type]]="Severe"), "Yes", "No")</f>
        <v>No</v>
      </c>
    </row>
    <row r="2026" spans="1:27" x14ac:dyDescent="0.3">
      <c r="A2026" s="3">
        <v>42157</v>
      </c>
      <c r="B2026" s="22">
        <f>WEEKNUM(Flights[[#This Row],[Date]], 1)</f>
        <v>23</v>
      </c>
      <c r="C2026" s="22">
        <f>WEEKDAY(Flights[[#This Row],[Date]],1)</f>
        <v>3</v>
      </c>
      <c r="D2026" t="s">
        <v>1243</v>
      </c>
      <c r="E2026" t="s">
        <v>1994</v>
      </c>
      <c r="F2026" t="s">
        <v>0</v>
      </c>
      <c r="G2026" t="s">
        <v>246</v>
      </c>
      <c r="H2026" t="str">
        <f>_xlfn.XLOOKUP(Flights[[#This Row],[Destination]], Airports!$A$2:$A$78, Airports!$D$2:$D$78)</f>
        <v>Albuquerque</v>
      </c>
      <c r="I2026" t="str" cm="1">
        <f t="array" ref="I2026">_xlfn.XLOOKUP(Flights[[#This Row],[Destination]],_xlfn._TRO_TRAILING( Airports!A:A),_xlfn._TRO_TRAILING( Airports!E:E), "Not found")</f>
        <v>NM</v>
      </c>
      <c r="J2026" s="1">
        <v>0.84722222222222221</v>
      </c>
      <c r="K2026" s="22">
        <f>HOUR(Flights[[#This Row],[Scheduled Departure]])</f>
        <v>20</v>
      </c>
      <c r="L2026" s="1">
        <v>0.84305555555555556</v>
      </c>
      <c r="M2026">
        <f>(L2026-J2026)*24*60</f>
        <v>-5.9999999999999787</v>
      </c>
      <c r="N2026" s="16">
        <f>Flights[[#This Row],[Length (min)]]/60</f>
        <v>1.7333333333333334</v>
      </c>
      <c r="O2026">
        <v>104</v>
      </c>
      <c r="P2026">
        <v>677</v>
      </c>
      <c r="Q2026" s="18">
        <f>IFERROR(Flights[[#This Row],[Distance]]/Flights[[#This Row],[Length (hr)]], "")</f>
        <v>390.57692307692304</v>
      </c>
      <c r="R2026" s="1">
        <v>0.96527777777777779</v>
      </c>
      <c r="S2026" s="1" t="str">
        <f>IF(Flights[[#This Row],[Length (hr)]]&lt;2, "No meal", IF(Flights[[#This Row],[Length (hr)]]&lt;3.5, "Light meal", "Full meal"))</f>
        <v>No meal</v>
      </c>
      <c r="T2026" s="1" t="str">
        <f>IF(AND(Flights[[#This Row],[Airline]]="US Airways", Flights[[#This Row],[Meal]]="Full Meal"), "Yes", "No")</f>
        <v>No</v>
      </c>
      <c r="U2026" s="1">
        <v>0.95694444444444449</v>
      </c>
      <c r="V2026">
        <v>-12</v>
      </c>
      <c r="W2026" s="1" t="str">
        <f>IF(Flights[[#This Row],[Arrival Delay]] = "", "Cancelled", IF(Flights[[#This Row],[Arrival Delay]]&gt;15, "Delayed", "On time"))</f>
        <v>On time</v>
      </c>
      <c r="X2026" t="str">
        <f>IF(Flights[[#This Row],[Status]]&lt;&gt;"Delayed","", IF(Flights[[#This Row],[Arrival Delay]]&gt;120, "Severe", IF(Flights[[#This Row],[Arrival Delay]]&gt;60, "Major", "Moderate")))</f>
        <v/>
      </c>
      <c r="Y2026" t="b">
        <v>0</v>
      </c>
      <c r="AA2026" t="str">
        <f>IF(OR(AND(Flights[[#This Row],[Status]]="Cancelled", Flights[[#This Row],[Cancellation Reason]]="Airline/Carrier"), Flights[[#This Row],[Delay Type]]="Severe"), "Yes", "No")</f>
        <v>No</v>
      </c>
    </row>
    <row r="2027" spans="1:27" x14ac:dyDescent="0.3">
      <c r="A2027" s="3">
        <v>42157</v>
      </c>
      <c r="B2027" s="22">
        <f>WEEKNUM(Flights[[#This Row],[Date]], 1)</f>
        <v>23</v>
      </c>
      <c r="C2027" s="22">
        <f>WEEKDAY(Flights[[#This Row],[Date]],1)</f>
        <v>3</v>
      </c>
      <c r="D2027" t="s">
        <v>661</v>
      </c>
      <c r="E2027" t="s">
        <v>1996</v>
      </c>
      <c r="F2027" t="s">
        <v>0</v>
      </c>
      <c r="G2027" t="s">
        <v>285</v>
      </c>
      <c r="H2027" t="str">
        <f>_xlfn.XLOOKUP(Flights[[#This Row],[Destination]], Airports!$A$2:$A$78, Airports!$D$2:$D$78)</f>
        <v>Fort Lauderdale</v>
      </c>
      <c r="I2027" t="str" cm="1">
        <f t="array" ref="I2027">_xlfn.XLOOKUP(Flights[[#This Row],[Destination]],_xlfn._TRO_TRAILING( Airports!A:A),_xlfn._TRO_TRAILING( Airports!E:E), "Not found")</f>
        <v>FL</v>
      </c>
      <c r="J2027" s="1">
        <v>0.91666666666666663</v>
      </c>
      <c r="K2027" s="22">
        <f>HOUR(Flights[[#This Row],[Scheduled Departure]])</f>
        <v>22</v>
      </c>
      <c r="L2027" s="1">
        <v>0.92013888888888884</v>
      </c>
      <c r="M2027">
        <f>(L2027-J2027)*24*60</f>
        <v>4.9999999999999822</v>
      </c>
      <c r="N2027" s="16">
        <f>Flights[[#This Row],[Length (min)]]/60</f>
        <v>4.8833333333333337</v>
      </c>
      <c r="O2027">
        <v>293</v>
      </c>
      <c r="P2027">
        <v>2343</v>
      </c>
      <c r="Q2027" s="18">
        <f>IFERROR(Flights[[#This Row],[Distance]]/Flights[[#This Row],[Length (hr)]], "")</f>
        <v>479.79522184300339</v>
      </c>
      <c r="R2027" s="1">
        <v>0.24305555555555555</v>
      </c>
      <c r="S2027" s="1" t="str">
        <f>IF(Flights[[#This Row],[Length (hr)]]&lt;2, "No meal", IF(Flights[[#This Row],[Length (hr)]]&lt;3.5, "Light meal", "Full meal"))</f>
        <v>Full meal</v>
      </c>
      <c r="T2027" s="1" t="str">
        <f>IF(AND(Flights[[#This Row],[Airline]]="US Airways", Flights[[#This Row],[Meal]]="Full Meal"), "Yes", "No")</f>
        <v>No</v>
      </c>
      <c r="U2027" s="1">
        <v>0.24861111111111112</v>
      </c>
      <c r="V2027">
        <v>8</v>
      </c>
      <c r="W2027" s="1" t="str">
        <f>IF(Flights[[#This Row],[Arrival Delay]] = "", "Cancelled", IF(Flights[[#This Row],[Arrival Delay]]&gt;15, "Delayed", "On time"))</f>
        <v>On time</v>
      </c>
      <c r="X2027" t="str">
        <f>IF(Flights[[#This Row],[Status]]&lt;&gt;"Delayed","", IF(Flights[[#This Row],[Arrival Delay]]&gt;120, "Severe", IF(Flights[[#This Row],[Arrival Delay]]&gt;60, "Major", "Moderate")))</f>
        <v/>
      </c>
      <c r="Y2027" t="b">
        <v>0</v>
      </c>
      <c r="AA2027" t="str">
        <f>IF(OR(AND(Flights[[#This Row],[Status]]="Cancelled", Flights[[#This Row],[Cancellation Reason]]="Airline/Carrier"), Flights[[#This Row],[Delay Type]]="Severe"), "Yes", "No")</f>
        <v>No</v>
      </c>
    </row>
    <row r="2028" spans="1:27" x14ac:dyDescent="0.3">
      <c r="A2028" s="3">
        <v>42157</v>
      </c>
      <c r="B2028" s="22">
        <f>WEEKNUM(Flights[[#This Row],[Date]], 1)</f>
        <v>23</v>
      </c>
      <c r="C2028" s="22">
        <f>WEEKDAY(Flights[[#This Row],[Date]],1)</f>
        <v>3</v>
      </c>
      <c r="D2028" t="s">
        <v>1344</v>
      </c>
      <c r="E2028" t="s">
        <v>1995</v>
      </c>
      <c r="F2028" t="s">
        <v>0</v>
      </c>
      <c r="G2028" t="s">
        <v>15</v>
      </c>
      <c r="H2028" t="str">
        <f>_xlfn.XLOOKUP(Flights[[#This Row],[Destination]], Airports!$A$2:$A$78, Airports!$D$2:$D$78)</f>
        <v>Las Vegas</v>
      </c>
      <c r="I2028" t="str" cm="1">
        <f t="array" ref="I2028">_xlfn.XLOOKUP(Flights[[#This Row],[Destination]],_xlfn._TRO_TRAILING( Airports!A:A),_xlfn._TRO_TRAILING( Airports!E:E), "Not found")</f>
        <v>NV</v>
      </c>
      <c r="J2028" s="1">
        <v>0.91666666666666663</v>
      </c>
      <c r="K2028" s="22">
        <f>HOUR(Flights[[#This Row],[Scheduled Departure]])</f>
        <v>22</v>
      </c>
      <c r="L2028" s="1">
        <v>0.93819444444444444</v>
      </c>
      <c r="M2028">
        <f>(L2028-J2028)*24*60</f>
        <v>31.00000000000005</v>
      </c>
      <c r="N2028" s="16">
        <f>Flights[[#This Row],[Length (min)]]/60</f>
        <v>0.93333333333333335</v>
      </c>
      <c r="O2028">
        <v>56</v>
      </c>
      <c r="P2028">
        <v>236</v>
      </c>
      <c r="Q2028" s="18">
        <f>IFERROR(Flights[[#This Row],[Distance]]/Flights[[#This Row],[Length (hr)]], "")</f>
        <v>252.85714285714286</v>
      </c>
      <c r="R2028" s="1">
        <v>0.96875</v>
      </c>
      <c r="S2028" s="1" t="str">
        <f>IF(Flights[[#This Row],[Length (hr)]]&lt;2, "No meal", IF(Flights[[#This Row],[Length (hr)]]&lt;3.5, "Light meal", "Full meal"))</f>
        <v>No meal</v>
      </c>
      <c r="T2028" s="1" t="str">
        <f>IF(AND(Flights[[#This Row],[Airline]]="US Airways", Flights[[#This Row],[Meal]]="Full Meal"), "Yes", "No")</f>
        <v>No</v>
      </c>
      <c r="U2028" s="1">
        <v>0.9770833333333333</v>
      </c>
      <c r="V2028">
        <v>12</v>
      </c>
      <c r="W2028" s="1" t="str">
        <f>IF(Flights[[#This Row],[Arrival Delay]] = "", "Cancelled", IF(Flights[[#This Row],[Arrival Delay]]&gt;15, "Delayed", "On time"))</f>
        <v>On time</v>
      </c>
      <c r="X2028" t="str">
        <f>IF(Flights[[#This Row],[Status]]&lt;&gt;"Delayed","", IF(Flights[[#This Row],[Arrival Delay]]&gt;120, "Severe", IF(Flights[[#This Row],[Arrival Delay]]&gt;60, "Major", "Moderate")))</f>
        <v/>
      </c>
      <c r="Y2028" t="b">
        <v>0</v>
      </c>
      <c r="AA2028" t="str">
        <f>IF(OR(AND(Flights[[#This Row],[Status]]="Cancelled", Flights[[#This Row],[Cancellation Reason]]="Airline/Carrier"), Flights[[#This Row],[Delay Type]]="Severe"), "Yes", "No")</f>
        <v>No</v>
      </c>
    </row>
    <row r="2029" spans="1:27" x14ac:dyDescent="0.3">
      <c r="A2029" s="3">
        <v>42157</v>
      </c>
      <c r="B2029" s="22">
        <f>WEEKNUM(Flights[[#This Row],[Date]], 1)</f>
        <v>23</v>
      </c>
      <c r="C2029" s="22">
        <f>WEEKDAY(Flights[[#This Row],[Date]],1)</f>
        <v>3</v>
      </c>
      <c r="D2029" t="s">
        <v>106</v>
      </c>
      <c r="E2029" t="s">
        <v>1987</v>
      </c>
      <c r="F2029" t="s">
        <v>0</v>
      </c>
      <c r="G2029" t="s">
        <v>6</v>
      </c>
      <c r="H2029" t="str">
        <f>_xlfn.XLOOKUP(Flights[[#This Row],[Destination]], Airports!$A$2:$A$78, Airports!$D$2:$D$78)</f>
        <v>Nashville</v>
      </c>
      <c r="I2029" t="str" cm="1">
        <f t="array" ref="I2029">_xlfn.XLOOKUP(Flights[[#This Row],[Destination]],_xlfn._TRO_TRAILING( Airports!A:A),_xlfn._TRO_TRAILING( Airports!E:E), "Not found")</f>
        <v>TN</v>
      </c>
      <c r="J2029" s="1">
        <v>0.97569444444444442</v>
      </c>
      <c r="K2029" s="22">
        <f>HOUR(Flights[[#This Row],[Scheduled Departure]])</f>
        <v>23</v>
      </c>
      <c r="L2029" s="1">
        <v>0.97291666666666665</v>
      </c>
      <c r="M2029">
        <f>(L2029-J2029)*24*60</f>
        <v>-3.9999999999999858</v>
      </c>
      <c r="N2029" s="16">
        <f>Flights[[#This Row],[Length (min)]]/60</f>
        <v>3.7</v>
      </c>
      <c r="O2029">
        <v>222</v>
      </c>
      <c r="P2029">
        <v>1797</v>
      </c>
      <c r="Q2029" s="18">
        <f>IFERROR(Flights[[#This Row],[Distance]]/Flights[[#This Row],[Length (hr)]], "")</f>
        <v>485.67567567567568</v>
      </c>
      <c r="R2029" s="1">
        <v>0.22083333333333333</v>
      </c>
      <c r="S2029" s="1" t="str">
        <f>IF(Flights[[#This Row],[Length (hr)]]&lt;2, "No meal", IF(Flights[[#This Row],[Length (hr)]]&lt;3.5, "Light meal", "Full meal"))</f>
        <v>Full meal</v>
      </c>
      <c r="T2029" s="1" t="str">
        <f>IF(AND(Flights[[#This Row],[Airline]]="US Airways", Flights[[#This Row],[Meal]]="Full Meal"), "Yes", "No")</f>
        <v>No</v>
      </c>
      <c r="U2029" s="1">
        <v>0.21041666666666667</v>
      </c>
      <c r="V2029">
        <v>-15</v>
      </c>
      <c r="W2029" s="1" t="str">
        <f>IF(Flights[[#This Row],[Arrival Delay]] = "", "Cancelled", IF(Flights[[#This Row],[Arrival Delay]]&gt;15, "Delayed", "On time"))</f>
        <v>On time</v>
      </c>
      <c r="X2029" t="str">
        <f>IF(Flights[[#This Row],[Status]]&lt;&gt;"Delayed","", IF(Flights[[#This Row],[Arrival Delay]]&gt;120, "Severe", IF(Flights[[#This Row],[Arrival Delay]]&gt;60, "Major", "Moderate")))</f>
        <v/>
      </c>
      <c r="Y2029" t="b">
        <v>0</v>
      </c>
      <c r="AA2029" t="str">
        <f>IF(OR(AND(Flights[[#This Row],[Status]]="Cancelled", Flights[[#This Row],[Cancellation Reason]]="Airline/Carrier"), Flights[[#This Row],[Delay Type]]="Severe"), "Yes", "No")</f>
        <v>No</v>
      </c>
    </row>
    <row r="2030" spans="1:27" x14ac:dyDescent="0.3">
      <c r="A2030" s="3">
        <v>42158</v>
      </c>
      <c r="B2030" s="22">
        <f>WEEKNUM(Flights[[#This Row],[Date]], 1)</f>
        <v>23</v>
      </c>
      <c r="C2030" s="22">
        <f>WEEKDAY(Flights[[#This Row],[Date]],1)</f>
        <v>4</v>
      </c>
      <c r="D2030" t="s">
        <v>426</v>
      </c>
      <c r="E2030" t="s">
        <v>1991</v>
      </c>
      <c r="F2030" t="s">
        <v>0</v>
      </c>
      <c r="G2030" t="s">
        <v>24</v>
      </c>
      <c r="H2030" t="str">
        <f>_xlfn.XLOOKUP(Flights[[#This Row],[Destination]], Airports!$A$2:$A$78, Airports!$D$2:$D$78)</f>
        <v>Portland</v>
      </c>
      <c r="I2030" t="str" cm="1">
        <f t="array" ref="I2030">_xlfn.XLOOKUP(Flights[[#This Row],[Destination]],_xlfn._TRO_TRAILING( Airports!A:A),_xlfn._TRO_TRAILING( Airports!E:E), "Not found")</f>
        <v>OR</v>
      </c>
      <c r="J2030" s="1">
        <v>0.375</v>
      </c>
      <c r="K2030" s="22">
        <f>HOUR(Flights[[#This Row],[Scheduled Departure]])</f>
        <v>9</v>
      </c>
      <c r="L2030" s="1">
        <v>0.36805555555555558</v>
      </c>
      <c r="M2030">
        <f>(L2030-J2030)*24*60</f>
        <v>-9.9999999999999645</v>
      </c>
      <c r="N2030" s="16">
        <f>Flights[[#This Row],[Length (min)]]/60</f>
        <v>2.5</v>
      </c>
      <c r="O2030">
        <v>150</v>
      </c>
      <c r="P2030">
        <v>834</v>
      </c>
      <c r="Q2030" s="18">
        <f>IFERROR(Flights[[#This Row],[Distance]]/Flights[[#This Row],[Length (hr)]], "")</f>
        <v>333.6</v>
      </c>
      <c r="R2030" s="1">
        <v>0.47847222222222224</v>
      </c>
      <c r="S2030" s="1" t="str">
        <f>IF(Flights[[#This Row],[Length (hr)]]&lt;2, "No meal", IF(Flights[[#This Row],[Length (hr)]]&lt;3.5, "Light meal", "Full meal"))</f>
        <v>Light meal</v>
      </c>
      <c r="T2030" s="1" t="str">
        <f>IF(AND(Flights[[#This Row],[Airline]]="US Airways", Flights[[#This Row],[Meal]]="Full Meal"), "Yes", "No")</f>
        <v>No</v>
      </c>
      <c r="U2030" s="1">
        <v>0.47222222222222221</v>
      </c>
      <c r="V2030">
        <v>-9</v>
      </c>
      <c r="W2030" s="1" t="str">
        <f>IF(Flights[[#This Row],[Arrival Delay]] = "", "Cancelled", IF(Flights[[#This Row],[Arrival Delay]]&gt;15, "Delayed", "On time"))</f>
        <v>On time</v>
      </c>
      <c r="X2030" t="str">
        <f>IF(Flights[[#This Row],[Status]]&lt;&gt;"Delayed","", IF(Flights[[#This Row],[Arrival Delay]]&gt;120, "Severe", IF(Flights[[#This Row],[Arrival Delay]]&gt;60, "Major", "Moderate")))</f>
        <v/>
      </c>
      <c r="Y2030" t="b">
        <v>0</v>
      </c>
      <c r="AA2030" t="str">
        <f>IF(OR(AND(Flights[[#This Row],[Status]]="Cancelled", Flights[[#This Row],[Cancellation Reason]]="Airline/Carrier"), Flights[[#This Row],[Delay Type]]="Severe"), "Yes", "No")</f>
        <v>No</v>
      </c>
    </row>
    <row r="2031" spans="1:27" x14ac:dyDescent="0.3">
      <c r="A2031" s="3">
        <v>42158</v>
      </c>
      <c r="B2031" s="22">
        <f>WEEKNUM(Flights[[#This Row],[Date]], 1)</f>
        <v>23</v>
      </c>
      <c r="C2031" s="22">
        <f>WEEKDAY(Flights[[#This Row],[Date]],1)</f>
        <v>4</v>
      </c>
      <c r="D2031" t="s">
        <v>55</v>
      </c>
      <c r="E2031" t="s">
        <v>1987</v>
      </c>
      <c r="F2031" t="s">
        <v>0</v>
      </c>
      <c r="G2031" t="s">
        <v>21</v>
      </c>
      <c r="H2031" t="str">
        <f>_xlfn.XLOOKUP(Flights[[#This Row],[Destination]], Airports!$A$2:$A$78, Airports!$D$2:$D$78)</f>
        <v>Lihue</v>
      </c>
      <c r="I2031" t="str" cm="1">
        <f t="array" ref="I2031">_xlfn.XLOOKUP(Flights[[#This Row],[Destination]],_xlfn._TRO_TRAILING( Airports!A:A),_xlfn._TRO_TRAILING( Airports!E:E), "Not found")</f>
        <v>HI</v>
      </c>
      <c r="J2031" s="1">
        <v>0.38541666666666669</v>
      </c>
      <c r="K2031" s="22">
        <f>HOUR(Flights[[#This Row],[Scheduled Departure]])</f>
        <v>9</v>
      </c>
      <c r="L2031" s="1">
        <v>0.38263888888888886</v>
      </c>
      <c r="M2031">
        <f>(L2031-J2031)*24*60</f>
        <v>-4.0000000000000657</v>
      </c>
      <c r="N2031" s="16">
        <f>Flights[[#This Row],[Length (min)]]/60</f>
        <v>5.8833333333333337</v>
      </c>
      <c r="O2031">
        <v>353</v>
      </c>
      <c r="P2031">
        <v>2615</v>
      </c>
      <c r="Q2031" s="18">
        <f>IFERROR(Flights[[#This Row],[Distance]]/Flights[[#This Row],[Length (hr)]], "")</f>
        <v>444.47592067988666</v>
      </c>
      <c r="R2031" s="1">
        <v>0.51111111111111107</v>
      </c>
      <c r="S2031" s="1" t="str">
        <f>IF(Flights[[#This Row],[Length (hr)]]&lt;2, "No meal", IF(Flights[[#This Row],[Length (hr)]]&lt;3.5, "Light meal", "Full meal"))</f>
        <v>Full meal</v>
      </c>
      <c r="T2031" s="1" t="str">
        <f>IF(AND(Flights[[#This Row],[Airline]]="US Airways", Flights[[#This Row],[Meal]]="Full Meal"), "Yes", "No")</f>
        <v>No</v>
      </c>
      <c r="U2031" s="1">
        <v>0.50277777777777777</v>
      </c>
      <c r="V2031">
        <v>-12</v>
      </c>
      <c r="W2031" s="1" t="str">
        <f>IF(Flights[[#This Row],[Arrival Delay]] = "", "Cancelled", IF(Flights[[#This Row],[Arrival Delay]]&gt;15, "Delayed", "On time"))</f>
        <v>On time</v>
      </c>
      <c r="X2031" t="str">
        <f>IF(Flights[[#This Row],[Status]]&lt;&gt;"Delayed","", IF(Flights[[#This Row],[Arrival Delay]]&gt;120, "Severe", IF(Flights[[#This Row],[Arrival Delay]]&gt;60, "Major", "Moderate")))</f>
        <v/>
      </c>
      <c r="Y2031" t="b">
        <v>0</v>
      </c>
      <c r="AA2031" t="str">
        <f>IF(OR(AND(Flights[[#This Row],[Status]]="Cancelled", Flights[[#This Row],[Cancellation Reason]]="Airline/Carrier"), Flights[[#This Row],[Delay Type]]="Severe"), "Yes", "No")</f>
        <v>No</v>
      </c>
    </row>
    <row r="2032" spans="1:27" x14ac:dyDescent="0.3">
      <c r="A2032" s="3">
        <v>42158</v>
      </c>
      <c r="B2032" s="22">
        <f>WEEKNUM(Flights[[#This Row],[Date]], 1)</f>
        <v>23</v>
      </c>
      <c r="C2032" s="22">
        <f>WEEKDAY(Flights[[#This Row],[Date]],1)</f>
        <v>4</v>
      </c>
      <c r="D2032" t="s">
        <v>1295</v>
      </c>
      <c r="E2032" t="s">
        <v>1995</v>
      </c>
      <c r="F2032" t="s">
        <v>0</v>
      </c>
      <c r="G2032" t="s">
        <v>15</v>
      </c>
      <c r="H2032" t="str">
        <f>_xlfn.XLOOKUP(Flights[[#This Row],[Destination]], Airports!$A$2:$A$78, Airports!$D$2:$D$78)</f>
        <v>Las Vegas</v>
      </c>
      <c r="I2032" t="str" cm="1">
        <f t="array" ref="I2032">_xlfn.XLOOKUP(Flights[[#This Row],[Destination]],_xlfn._TRO_TRAILING( Airports!A:A),_xlfn._TRO_TRAILING( Airports!E:E), "Not found")</f>
        <v>NV</v>
      </c>
      <c r="J2032" s="1">
        <v>0.38541666666666669</v>
      </c>
      <c r="K2032" s="22">
        <f>HOUR(Flights[[#This Row],[Scheduled Departure]])</f>
        <v>9</v>
      </c>
      <c r="L2032" s="1">
        <v>0.3840277777777778</v>
      </c>
      <c r="M2032">
        <f>(L2032-J2032)*24*60</f>
        <v>-1.9999999999999929</v>
      </c>
      <c r="N2032" s="16">
        <f>Flights[[#This Row],[Length (min)]]/60</f>
        <v>0.98333333333333328</v>
      </c>
      <c r="O2032">
        <v>59</v>
      </c>
      <c r="P2032">
        <v>236</v>
      </c>
      <c r="Q2032" s="18">
        <f>IFERROR(Flights[[#This Row],[Distance]]/Flights[[#This Row],[Length (hr)]], "")</f>
        <v>240</v>
      </c>
      <c r="R2032" s="1">
        <v>0.43055555555555558</v>
      </c>
      <c r="S2032" s="1" t="str">
        <f>IF(Flights[[#This Row],[Length (hr)]]&lt;2, "No meal", IF(Flights[[#This Row],[Length (hr)]]&lt;3.5, "Light meal", "Full meal"))</f>
        <v>No meal</v>
      </c>
      <c r="T2032" s="1" t="str">
        <f>IF(AND(Flights[[#This Row],[Airline]]="US Airways", Flights[[#This Row],[Meal]]="Full Meal"), "Yes", "No")</f>
        <v>No</v>
      </c>
      <c r="U2032" s="1">
        <v>0.42499999999999999</v>
      </c>
      <c r="V2032">
        <v>-8</v>
      </c>
      <c r="W2032" s="1" t="str">
        <f>IF(Flights[[#This Row],[Arrival Delay]] = "", "Cancelled", IF(Flights[[#This Row],[Arrival Delay]]&gt;15, "Delayed", "On time"))</f>
        <v>On time</v>
      </c>
      <c r="X2032" t="str">
        <f>IF(Flights[[#This Row],[Status]]&lt;&gt;"Delayed","", IF(Flights[[#This Row],[Arrival Delay]]&gt;120, "Severe", IF(Flights[[#This Row],[Arrival Delay]]&gt;60, "Major", "Moderate")))</f>
        <v/>
      </c>
      <c r="Y2032" t="b">
        <v>0</v>
      </c>
      <c r="AA2032" t="str">
        <f>IF(OR(AND(Flights[[#This Row],[Status]]="Cancelled", Flights[[#This Row],[Cancellation Reason]]="Airline/Carrier"), Flights[[#This Row],[Delay Type]]="Severe"), "Yes", "No")</f>
        <v>No</v>
      </c>
    </row>
    <row r="2033" spans="1:27" x14ac:dyDescent="0.3">
      <c r="A2033" s="3">
        <v>42158</v>
      </c>
      <c r="B2033" s="22">
        <f>WEEKNUM(Flights[[#This Row],[Date]], 1)</f>
        <v>23</v>
      </c>
      <c r="C2033" s="22">
        <f>WEEKDAY(Flights[[#This Row],[Date]],1)</f>
        <v>4</v>
      </c>
      <c r="D2033" t="s">
        <v>498</v>
      </c>
      <c r="E2033" t="s">
        <v>1989</v>
      </c>
      <c r="F2033" t="s">
        <v>0</v>
      </c>
      <c r="G2033" t="s">
        <v>268</v>
      </c>
      <c r="H2033" t="str">
        <f>_xlfn.XLOOKUP(Flights[[#This Row],[Destination]], Airports!$A$2:$A$78, Airports!$D$2:$D$78)</f>
        <v>Convington</v>
      </c>
      <c r="I2033" t="str" cm="1">
        <f t="array" ref="I2033">_xlfn.XLOOKUP(Flights[[#This Row],[Destination]],_xlfn._TRO_TRAILING( Airports!A:A),_xlfn._TRO_TRAILING( Airports!E:E), "Not found")</f>
        <v>KY</v>
      </c>
      <c r="J2033" s="1">
        <v>0.51041666666666663</v>
      </c>
      <c r="K2033" s="22">
        <f>HOUR(Flights[[#This Row],[Scheduled Departure]])</f>
        <v>12</v>
      </c>
      <c r="L2033" s="1">
        <v>0.51944444444444449</v>
      </c>
      <c r="M2033">
        <f>(L2033-J2033)*24*60</f>
        <v>13.000000000000114</v>
      </c>
      <c r="N2033" s="16">
        <f>Flights[[#This Row],[Length (min)]]/60</f>
        <v>4.1833333333333336</v>
      </c>
      <c r="O2033">
        <v>251</v>
      </c>
      <c r="P2033">
        <v>1900</v>
      </c>
      <c r="Q2033" s="18">
        <f>IFERROR(Flights[[#This Row],[Distance]]/Flights[[#This Row],[Length (hr)]], "")</f>
        <v>454.1832669322709</v>
      </c>
      <c r="R2033" s="1">
        <v>0.80902777777777779</v>
      </c>
      <c r="S2033" s="1" t="str">
        <f>IF(Flights[[#This Row],[Length (hr)]]&lt;2, "No meal", IF(Flights[[#This Row],[Length (hr)]]&lt;3.5, "Light meal", "Full meal"))</f>
        <v>Full meal</v>
      </c>
      <c r="T2033" s="1" t="str">
        <f>IF(AND(Flights[[#This Row],[Airline]]="US Airways", Flights[[#This Row],[Meal]]="Full Meal"), "Yes", "No")</f>
        <v>No</v>
      </c>
      <c r="U2033" s="1">
        <v>0.81874999999999998</v>
      </c>
      <c r="V2033">
        <v>14</v>
      </c>
      <c r="W2033" s="1" t="str">
        <f>IF(Flights[[#This Row],[Arrival Delay]] = "", "Cancelled", IF(Flights[[#This Row],[Arrival Delay]]&gt;15, "Delayed", "On time"))</f>
        <v>On time</v>
      </c>
      <c r="X2033" t="str">
        <f>IF(Flights[[#This Row],[Status]]&lt;&gt;"Delayed","", IF(Flights[[#This Row],[Arrival Delay]]&gt;120, "Severe", IF(Flights[[#This Row],[Arrival Delay]]&gt;60, "Major", "Moderate")))</f>
        <v/>
      </c>
      <c r="Y2033" t="b">
        <v>0</v>
      </c>
      <c r="AA2033" t="str">
        <f>IF(OR(AND(Flights[[#This Row],[Status]]="Cancelled", Flights[[#This Row],[Cancellation Reason]]="Airline/Carrier"), Flights[[#This Row],[Delay Type]]="Severe"), "Yes", "No")</f>
        <v>No</v>
      </c>
    </row>
    <row r="2034" spans="1:27" x14ac:dyDescent="0.3">
      <c r="A2034" s="3">
        <v>42158</v>
      </c>
      <c r="B2034" s="22">
        <f>WEEKNUM(Flights[[#This Row],[Date]], 1)</f>
        <v>23</v>
      </c>
      <c r="C2034" s="22">
        <f>WEEKDAY(Flights[[#This Row],[Date]],1)</f>
        <v>4</v>
      </c>
      <c r="D2034" t="s">
        <v>499</v>
      </c>
      <c r="E2034" t="s">
        <v>1989</v>
      </c>
      <c r="F2034" t="s">
        <v>0</v>
      </c>
      <c r="G2034" t="s">
        <v>26</v>
      </c>
      <c r="H2034" t="str">
        <f>_xlfn.XLOOKUP(Flights[[#This Row],[Destination]], Airports!$A$2:$A$78, Airports!$D$2:$D$78)</f>
        <v>Atlanta</v>
      </c>
      <c r="I2034" t="str" cm="1">
        <f t="array" ref="I2034">_xlfn.XLOOKUP(Flights[[#This Row],[Destination]],_xlfn._TRO_TRAILING( Airports!A:A),_xlfn._TRO_TRAILING( Airports!E:E), "Not found")</f>
        <v>GA</v>
      </c>
      <c r="J2034" s="1">
        <v>0.51736111111111116</v>
      </c>
      <c r="K2034" s="22">
        <f>HOUR(Flights[[#This Row],[Scheduled Departure]])</f>
        <v>12</v>
      </c>
      <c r="L2034" s="1">
        <v>0.51666666666666672</v>
      </c>
      <c r="M2034">
        <f>(L2034-J2034)*24*60</f>
        <v>-0.99999999999999645</v>
      </c>
      <c r="N2034" s="16">
        <f>Flights[[#This Row],[Length (min)]]/60</f>
        <v>4.1500000000000004</v>
      </c>
      <c r="O2034">
        <v>249</v>
      </c>
      <c r="P2034">
        <v>1947</v>
      </c>
      <c r="Q2034" s="18">
        <f>IFERROR(Flights[[#This Row],[Distance]]/Flights[[#This Row],[Length (hr)]], "")</f>
        <v>469.15662650602405</v>
      </c>
      <c r="R2034" s="1">
        <v>0.82986111111111116</v>
      </c>
      <c r="S2034" s="1" t="str">
        <f>IF(Flights[[#This Row],[Length (hr)]]&lt;2, "No meal", IF(Flights[[#This Row],[Length (hr)]]&lt;3.5, "Light meal", "Full meal"))</f>
        <v>Full meal</v>
      </c>
      <c r="T2034" s="1" t="str">
        <f>IF(AND(Flights[[#This Row],[Airline]]="US Airways", Flights[[#This Row],[Meal]]="Full Meal"), "Yes", "No")</f>
        <v>No</v>
      </c>
      <c r="U2034" s="1">
        <v>0.81458333333333333</v>
      </c>
      <c r="V2034">
        <v>-22</v>
      </c>
      <c r="W2034" s="1" t="str">
        <f>IF(Flights[[#This Row],[Arrival Delay]] = "", "Cancelled", IF(Flights[[#This Row],[Arrival Delay]]&gt;15, "Delayed", "On time"))</f>
        <v>On time</v>
      </c>
      <c r="X2034" t="str">
        <f>IF(Flights[[#This Row],[Status]]&lt;&gt;"Delayed","", IF(Flights[[#This Row],[Arrival Delay]]&gt;120, "Severe", IF(Flights[[#This Row],[Arrival Delay]]&gt;60, "Major", "Moderate")))</f>
        <v/>
      </c>
      <c r="Y2034" t="b">
        <v>0</v>
      </c>
      <c r="AA2034" t="str">
        <f>IF(OR(AND(Flights[[#This Row],[Status]]="Cancelled", Flights[[#This Row],[Cancellation Reason]]="Airline/Carrier"), Flights[[#This Row],[Delay Type]]="Severe"), "Yes", "No")</f>
        <v>No</v>
      </c>
    </row>
    <row r="2035" spans="1:27" x14ac:dyDescent="0.3">
      <c r="A2035" s="3">
        <v>42158</v>
      </c>
      <c r="B2035" s="22">
        <f>WEEKNUM(Flights[[#This Row],[Date]], 1)</f>
        <v>23</v>
      </c>
      <c r="C2035" s="22">
        <f>WEEKDAY(Flights[[#This Row],[Date]],1)</f>
        <v>4</v>
      </c>
      <c r="D2035" t="s">
        <v>1317</v>
      </c>
      <c r="E2035" t="s">
        <v>1995</v>
      </c>
      <c r="F2035" t="s">
        <v>0</v>
      </c>
      <c r="G2035" t="s">
        <v>246</v>
      </c>
      <c r="H2035" t="str">
        <f>_xlfn.XLOOKUP(Flights[[#This Row],[Destination]], Airports!$A$2:$A$78, Airports!$D$2:$D$78)</f>
        <v>Albuquerque</v>
      </c>
      <c r="I2035" t="str" cm="1">
        <f t="array" ref="I2035">_xlfn.XLOOKUP(Flights[[#This Row],[Destination]],_xlfn._TRO_TRAILING( Airports!A:A),_xlfn._TRO_TRAILING( Airports!E:E), "Not found")</f>
        <v>NM</v>
      </c>
      <c r="J2035" s="1">
        <v>0.63888888888888884</v>
      </c>
      <c r="K2035" s="22">
        <f>HOUR(Flights[[#This Row],[Scheduled Departure]])</f>
        <v>15</v>
      </c>
      <c r="L2035" s="1">
        <v>0.65208333333333335</v>
      </c>
      <c r="M2035">
        <f>(L2035-J2035)*24*60</f>
        <v>19.000000000000092</v>
      </c>
      <c r="N2035" s="16">
        <f>Flights[[#This Row],[Length (min)]]/60</f>
        <v>1.5</v>
      </c>
      <c r="O2035">
        <v>90</v>
      </c>
      <c r="P2035">
        <v>677</v>
      </c>
      <c r="Q2035" s="18">
        <f>IFERROR(Flights[[#This Row],[Distance]]/Flights[[#This Row],[Length (hr)]], "")</f>
        <v>451.33333333333331</v>
      </c>
      <c r="R2035" s="1">
        <v>0.75347222222222221</v>
      </c>
      <c r="S2035" s="1" t="str">
        <f>IF(Flights[[#This Row],[Length (hr)]]&lt;2, "No meal", IF(Flights[[#This Row],[Length (hr)]]&lt;3.5, "Light meal", "Full meal"))</f>
        <v>No meal</v>
      </c>
      <c r="T2035" s="1" t="str">
        <f>IF(AND(Flights[[#This Row],[Airline]]="US Airways", Flights[[#This Row],[Meal]]="Full Meal"), "Yes", "No")</f>
        <v>No</v>
      </c>
      <c r="U2035" s="1">
        <v>0.75624999999999998</v>
      </c>
      <c r="V2035">
        <v>4</v>
      </c>
      <c r="W2035" s="1" t="str">
        <f>IF(Flights[[#This Row],[Arrival Delay]] = "", "Cancelled", IF(Flights[[#This Row],[Arrival Delay]]&gt;15, "Delayed", "On time"))</f>
        <v>On time</v>
      </c>
      <c r="X2035" t="str">
        <f>IF(Flights[[#This Row],[Status]]&lt;&gt;"Delayed","", IF(Flights[[#This Row],[Arrival Delay]]&gt;120, "Severe", IF(Flights[[#This Row],[Arrival Delay]]&gt;60, "Major", "Moderate")))</f>
        <v/>
      </c>
      <c r="Y2035" t="b">
        <v>0</v>
      </c>
      <c r="AA2035" t="str">
        <f>IF(OR(AND(Flights[[#This Row],[Status]]="Cancelled", Flights[[#This Row],[Cancellation Reason]]="Airline/Carrier"), Flights[[#This Row],[Delay Type]]="Severe"), "Yes", "No")</f>
        <v>No</v>
      </c>
    </row>
    <row r="2036" spans="1:27" x14ac:dyDescent="0.3">
      <c r="A2036" s="3">
        <v>42158</v>
      </c>
      <c r="B2036" s="22">
        <f>WEEKNUM(Flights[[#This Row],[Date]], 1)</f>
        <v>23</v>
      </c>
      <c r="C2036" s="22">
        <f>WEEKDAY(Flights[[#This Row],[Date]],1)</f>
        <v>4</v>
      </c>
      <c r="D2036" t="s">
        <v>1457</v>
      </c>
      <c r="E2036" t="s">
        <v>1990</v>
      </c>
      <c r="F2036" t="s">
        <v>0</v>
      </c>
      <c r="G2036" t="s">
        <v>293</v>
      </c>
      <c r="H2036" t="str">
        <f>_xlfn.XLOOKUP(Flights[[#This Row],[Destination]], Airports!$A$2:$A$78, Airports!$D$2:$D$78)</f>
        <v>Houston</v>
      </c>
      <c r="I2036" t="str" cm="1">
        <f t="array" ref="I2036">_xlfn.XLOOKUP(Flights[[#This Row],[Destination]],_xlfn._TRO_TRAILING( Airports!A:A),_xlfn._TRO_TRAILING( Airports!E:E), "Not found")</f>
        <v>TX</v>
      </c>
      <c r="J2036" s="1">
        <v>0.81458333333333333</v>
      </c>
      <c r="K2036" s="22">
        <f>HOUR(Flights[[#This Row],[Scheduled Departure]])</f>
        <v>19</v>
      </c>
      <c r="L2036" s="1">
        <v>0.80972222222222223</v>
      </c>
      <c r="M2036">
        <f>(L2036-J2036)*24*60</f>
        <v>-6.9999999999999751</v>
      </c>
      <c r="N2036" s="16">
        <f>Flights[[#This Row],[Length (min)]]/60</f>
        <v>2.9</v>
      </c>
      <c r="O2036">
        <v>174</v>
      </c>
      <c r="P2036">
        <v>1379</v>
      </c>
      <c r="Q2036" s="18">
        <f>IFERROR(Flights[[#This Row],[Distance]]/Flights[[#This Row],[Length (hr)]], "")</f>
        <v>475.51724137931035</v>
      </c>
      <c r="R2036" s="1">
        <v>3.125E-2</v>
      </c>
      <c r="S2036" s="1" t="str">
        <f>IF(Flights[[#This Row],[Length (hr)]]&lt;2, "No meal", IF(Flights[[#This Row],[Length (hr)]]&lt;3.5, "Light meal", "Full meal"))</f>
        <v>Light meal</v>
      </c>
      <c r="T2036" s="1" t="str">
        <f>IF(AND(Flights[[#This Row],[Airline]]="US Airways", Flights[[#This Row],[Meal]]="Full Meal"), "Yes", "No")</f>
        <v>No</v>
      </c>
      <c r="U2036" s="1">
        <v>1.3888888888888888E-2</v>
      </c>
      <c r="V2036">
        <v>-25</v>
      </c>
      <c r="W2036" s="1" t="str">
        <f>IF(Flights[[#This Row],[Arrival Delay]] = "", "Cancelled", IF(Flights[[#This Row],[Arrival Delay]]&gt;15, "Delayed", "On time"))</f>
        <v>On time</v>
      </c>
      <c r="X2036" t="str">
        <f>IF(Flights[[#This Row],[Status]]&lt;&gt;"Delayed","", IF(Flights[[#This Row],[Arrival Delay]]&gt;120, "Severe", IF(Flights[[#This Row],[Arrival Delay]]&gt;60, "Major", "Moderate")))</f>
        <v/>
      </c>
      <c r="Y2036" t="b">
        <v>0</v>
      </c>
      <c r="AA2036" t="str">
        <f>IF(OR(AND(Flights[[#This Row],[Status]]="Cancelled", Flights[[#This Row],[Cancellation Reason]]="Airline/Carrier"), Flights[[#This Row],[Delay Type]]="Severe"), "Yes", "No")</f>
        <v>No</v>
      </c>
    </row>
    <row r="2037" spans="1:27" x14ac:dyDescent="0.3">
      <c r="A2037" s="3">
        <v>42158</v>
      </c>
      <c r="B2037" s="22">
        <f>WEEKNUM(Flights[[#This Row],[Date]], 1)</f>
        <v>23</v>
      </c>
      <c r="C2037" s="22">
        <f>WEEKDAY(Flights[[#This Row],[Date]],1)</f>
        <v>4</v>
      </c>
      <c r="D2037" t="s">
        <v>490</v>
      </c>
      <c r="E2037" t="s">
        <v>1990</v>
      </c>
      <c r="F2037" t="s">
        <v>0</v>
      </c>
      <c r="G2037" t="s">
        <v>281</v>
      </c>
      <c r="H2037" t="str">
        <f>_xlfn.XLOOKUP(Flights[[#This Row],[Destination]], Airports!$A$2:$A$78, Airports!$D$2:$D$78)</f>
        <v>Newark</v>
      </c>
      <c r="I2037" t="str" cm="1">
        <f t="array" ref="I2037">_xlfn.XLOOKUP(Flights[[#This Row],[Destination]],_xlfn._TRO_TRAILING( Airports!A:A),_xlfn._TRO_TRAILING( Airports!E:E), "Not found")</f>
        <v>NJ</v>
      </c>
      <c r="J2037" s="1">
        <v>0.94791666666666663</v>
      </c>
      <c r="K2037" s="22">
        <f>HOUR(Flights[[#This Row],[Scheduled Departure]])</f>
        <v>22</v>
      </c>
      <c r="L2037" s="1">
        <v>0.99305555555555558</v>
      </c>
      <c r="M2037">
        <f>(L2037-J2037)*24*60</f>
        <v>65.000000000000085</v>
      </c>
      <c r="N2037" s="16">
        <f>Flights[[#This Row],[Length (min)]]/60</f>
        <v>5.4</v>
      </c>
      <c r="O2037">
        <v>324</v>
      </c>
      <c r="P2037">
        <v>2454</v>
      </c>
      <c r="Q2037" s="18">
        <f>IFERROR(Flights[[#This Row],[Distance]]/Flights[[#This Row],[Length (hr)]], "")</f>
        <v>454.4444444444444</v>
      </c>
      <c r="R2037" s="1">
        <v>0.29652777777777778</v>
      </c>
      <c r="S2037" s="1" t="str">
        <f>IF(Flights[[#This Row],[Length (hr)]]&lt;2, "No meal", IF(Flights[[#This Row],[Length (hr)]]&lt;3.5, "Light meal", "Full meal"))</f>
        <v>Full meal</v>
      </c>
      <c r="T2037" s="1" t="str">
        <f>IF(AND(Flights[[#This Row],[Airline]]="US Airways", Flights[[#This Row],[Meal]]="Full Meal"), "Yes", "No")</f>
        <v>No</v>
      </c>
      <c r="U2037" s="1">
        <v>0.34305555555555556</v>
      </c>
      <c r="V2037">
        <v>67</v>
      </c>
      <c r="W2037" s="1" t="str">
        <f>IF(Flights[[#This Row],[Arrival Delay]] = "", "Cancelled", IF(Flights[[#This Row],[Arrival Delay]]&gt;15, "Delayed", "On time"))</f>
        <v>Delayed</v>
      </c>
      <c r="X2037" t="str">
        <f>IF(Flights[[#This Row],[Status]]&lt;&gt;"Delayed","", IF(Flights[[#This Row],[Arrival Delay]]&gt;120, "Severe", IF(Flights[[#This Row],[Arrival Delay]]&gt;60, "Major", "Moderate")))</f>
        <v>Major</v>
      </c>
      <c r="Y2037" t="b">
        <v>0</v>
      </c>
      <c r="AA2037" t="str">
        <f>IF(OR(AND(Flights[[#This Row],[Status]]="Cancelled", Flights[[#This Row],[Cancellation Reason]]="Airline/Carrier"), Flights[[#This Row],[Delay Type]]="Severe"), "Yes", "No")</f>
        <v>No</v>
      </c>
    </row>
    <row r="2038" spans="1:27" x14ac:dyDescent="0.3">
      <c r="A2038" s="3">
        <v>42159</v>
      </c>
      <c r="B2038" s="22">
        <f>WEEKNUM(Flights[[#This Row],[Date]], 1)</f>
        <v>23</v>
      </c>
      <c r="C2038" s="22">
        <f>WEEKDAY(Flights[[#This Row],[Date]],1)</f>
        <v>5</v>
      </c>
      <c r="D2038" t="s">
        <v>126</v>
      </c>
      <c r="E2038" t="s">
        <v>1987</v>
      </c>
      <c r="F2038" t="s">
        <v>0</v>
      </c>
      <c r="G2038" t="s">
        <v>4</v>
      </c>
      <c r="H2038" t="str">
        <f>_xlfn.XLOOKUP(Flights[[#This Row],[Destination]], Airports!$A$2:$A$78, Airports!$D$2:$D$78)</f>
        <v>Chicago</v>
      </c>
      <c r="I2038" t="str" cm="1">
        <f t="array" ref="I2038">_xlfn.XLOOKUP(Flights[[#This Row],[Destination]],_xlfn._TRO_TRAILING( Airports!A:A),_xlfn._TRO_TRAILING( Airports!E:E), "Not found")</f>
        <v>IL</v>
      </c>
      <c r="J2038" s="1">
        <v>4.0972222222222222E-2</v>
      </c>
      <c r="K2038" s="22">
        <f>HOUR(Flights[[#This Row],[Scheduled Departure]])</f>
        <v>0</v>
      </c>
      <c r="L2038" s="1">
        <v>3.6111111111111108E-2</v>
      </c>
      <c r="M2038">
        <f>(L2038-J2038)*24*60</f>
        <v>-7.0000000000000053</v>
      </c>
      <c r="N2038" s="16">
        <f>Flights[[#This Row],[Length (min)]]/60</f>
        <v>4.1500000000000004</v>
      </c>
      <c r="O2038">
        <v>249</v>
      </c>
      <c r="P2038">
        <v>1744</v>
      </c>
      <c r="Q2038" s="18">
        <f>IFERROR(Flights[[#This Row],[Distance]]/Flights[[#This Row],[Length (hr)]], "")</f>
        <v>420.24096385542163</v>
      </c>
      <c r="R2038" s="1">
        <v>0.29791666666666666</v>
      </c>
      <c r="S2038" s="1" t="str">
        <f>IF(Flights[[#This Row],[Length (hr)]]&lt;2, "No meal", IF(Flights[[#This Row],[Length (hr)]]&lt;3.5, "Light meal", "Full meal"))</f>
        <v>Full meal</v>
      </c>
      <c r="T2038" s="1" t="str">
        <f>IF(AND(Flights[[#This Row],[Airline]]="US Airways", Flights[[#This Row],[Meal]]="Full Meal"), "Yes", "No")</f>
        <v>No</v>
      </c>
      <c r="U2038" s="1">
        <v>0.29236111111111113</v>
      </c>
      <c r="V2038">
        <v>-8</v>
      </c>
      <c r="W2038" s="1" t="str">
        <f>IF(Flights[[#This Row],[Arrival Delay]] = "", "Cancelled", IF(Flights[[#This Row],[Arrival Delay]]&gt;15, "Delayed", "On time"))</f>
        <v>On time</v>
      </c>
      <c r="X2038" t="str">
        <f>IF(Flights[[#This Row],[Status]]&lt;&gt;"Delayed","", IF(Flights[[#This Row],[Arrival Delay]]&gt;120, "Severe", IF(Flights[[#This Row],[Arrival Delay]]&gt;60, "Major", "Moderate")))</f>
        <v/>
      </c>
      <c r="Y2038" t="b">
        <v>0</v>
      </c>
      <c r="AA2038" t="str">
        <f>IF(OR(AND(Flights[[#This Row],[Status]]="Cancelled", Flights[[#This Row],[Cancellation Reason]]="Airline/Carrier"), Flights[[#This Row],[Delay Type]]="Severe"), "Yes", "No")</f>
        <v>No</v>
      </c>
    </row>
    <row r="2039" spans="1:27" x14ac:dyDescent="0.3">
      <c r="A2039" s="3">
        <v>42159</v>
      </c>
      <c r="B2039" s="22">
        <f>WEEKNUM(Flights[[#This Row],[Date]], 1)</f>
        <v>23</v>
      </c>
      <c r="C2039" s="22">
        <f>WEEKDAY(Flights[[#This Row],[Date]],1)</f>
        <v>5</v>
      </c>
      <c r="D2039" t="s">
        <v>755</v>
      </c>
      <c r="E2039" t="s">
        <v>1990</v>
      </c>
      <c r="F2039" t="s">
        <v>0</v>
      </c>
      <c r="G2039" t="s">
        <v>13</v>
      </c>
      <c r="H2039" t="str">
        <f>_xlfn.XLOOKUP(Flights[[#This Row],[Destination]], Airports!$A$2:$A$78, Airports!$D$2:$D$78)</f>
        <v>Orlando</v>
      </c>
      <c r="I2039" t="str" cm="1">
        <f t="array" ref="I2039">_xlfn.XLOOKUP(Flights[[#This Row],[Destination]],_xlfn._TRO_TRAILING( Airports!A:A),_xlfn._TRO_TRAILING( Airports!E:E), "Not found")</f>
        <v>FL</v>
      </c>
      <c r="J2039" s="1">
        <v>0.2951388888888889</v>
      </c>
      <c r="K2039" s="22">
        <f>HOUR(Flights[[#This Row],[Scheduled Departure]])</f>
        <v>7</v>
      </c>
      <c r="L2039" s="1">
        <v>0.29166666666666669</v>
      </c>
      <c r="M2039">
        <f>(L2039-J2039)*24*60</f>
        <v>-4.9999999999999822</v>
      </c>
      <c r="N2039" s="16">
        <f>Flights[[#This Row],[Length (min)]]/60</f>
        <v>4.7833333333333332</v>
      </c>
      <c r="O2039">
        <v>287</v>
      </c>
      <c r="P2039">
        <v>2218</v>
      </c>
      <c r="Q2039" s="18">
        <f>IFERROR(Flights[[#This Row],[Distance]]/Flights[[#This Row],[Length (hr)]], "")</f>
        <v>463.69337979094075</v>
      </c>
      <c r="R2039" s="1">
        <v>0.63055555555555554</v>
      </c>
      <c r="S2039" s="1" t="str">
        <f>IF(Flights[[#This Row],[Length (hr)]]&lt;2, "No meal", IF(Flights[[#This Row],[Length (hr)]]&lt;3.5, "Light meal", "Full meal"))</f>
        <v>Full meal</v>
      </c>
      <c r="T2039" s="1" t="str">
        <f>IF(AND(Flights[[#This Row],[Airline]]="US Airways", Flights[[#This Row],[Meal]]="Full Meal"), "Yes", "No")</f>
        <v>No</v>
      </c>
      <c r="U2039" s="1">
        <v>0.61597222222222225</v>
      </c>
      <c r="V2039">
        <v>-21</v>
      </c>
      <c r="W2039" s="1" t="str">
        <f>IF(Flights[[#This Row],[Arrival Delay]] = "", "Cancelled", IF(Flights[[#This Row],[Arrival Delay]]&gt;15, "Delayed", "On time"))</f>
        <v>On time</v>
      </c>
      <c r="X2039" t="str">
        <f>IF(Flights[[#This Row],[Status]]&lt;&gt;"Delayed","", IF(Flights[[#This Row],[Arrival Delay]]&gt;120, "Severe", IF(Flights[[#This Row],[Arrival Delay]]&gt;60, "Major", "Moderate")))</f>
        <v/>
      </c>
      <c r="Y2039" t="b">
        <v>0</v>
      </c>
      <c r="AA2039" t="str">
        <f>IF(OR(AND(Flights[[#This Row],[Status]]="Cancelled", Flights[[#This Row],[Cancellation Reason]]="Airline/Carrier"), Flights[[#This Row],[Delay Type]]="Severe"), "Yes", "No")</f>
        <v>No</v>
      </c>
    </row>
    <row r="2040" spans="1:27" x14ac:dyDescent="0.3">
      <c r="A2040" s="3">
        <v>42159</v>
      </c>
      <c r="B2040" s="22">
        <f>WEEKNUM(Flights[[#This Row],[Date]], 1)</f>
        <v>23</v>
      </c>
      <c r="C2040" s="22">
        <f>WEEKDAY(Flights[[#This Row],[Date]],1)</f>
        <v>5</v>
      </c>
      <c r="D2040" t="s">
        <v>1286</v>
      </c>
      <c r="E2040" t="s">
        <v>1995</v>
      </c>
      <c r="F2040" t="s">
        <v>0</v>
      </c>
      <c r="G2040" t="s">
        <v>15</v>
      </c>
      <c r="H2040" t="str">
        <f>_xlfn.XLOOKUP(Flights[[#This Row],[Destination]], Airports!$A$2:$A$78, Airports!$D$2:$D$78)</f>
        <v>Las Vegas</v>
      </c>
      <c r="I2040" t="str" cm="1">
        <f t="array" ref="I2040">_xlfn.XLOOKUP(Flights[[#This Row],[Destination]],_xlfn._TRO_TRAILING( Airports!A:A),_xlfn._TRO_TRAILING( Airports!E:E), "Not found")</f>
        <v>NV</v>
      </c>
      <c r="J2040" s="1">
        <v>0.31597222222222221</v>
      </c>
      <c r="K2040" s="22">
        <f>HOUR(Flights[[#This Row],[Scheduled Departure]])</f>
        <v>7</v>
      </c>
      <c r="L2040" s="1">
        <v>0.31527777777777777</v>
      </c>
      <c r="M2040">
        <f>(L2040-J2040)*24*60</f>
        <v>-0.99999999999999645</v>
      </c>
      <c r="N2040" s="16">
        <f>Flights[[#This Row],[Length (min)]]/60</f>
        <v>0.98333333333333328</v>
      </c>
      <c r="O2040">
        <v>59</v>
      </c>
      <c r="P2040">
        <v>236</v>
      </c>
      <c r="Q2040" s="18">
        <f>IFERROR(Flights[[#This Row],[Distance]]/Flights[[#This Row],[Length (hr)]], "")</f>
        <v>240</v>
      </c>
      <c r="R2040" s="1">
        <v>0.3576388888888889</v>
      </c>
      <c r="S2040" s="1" t="str">
        <f>IF(Flights[[#This Row],[Length (hr)]]&lt;2, "No meal", IF(Flights[[#This Row],[Length (hr)]]&lt;3.5, "Light meal", "Full meal"))</f>
        <v>No meal</v>
      </c>
      <c r="T2040" s="1" t="str">
        <f>IF(AND(Flights[[#This Row],[Airline]]="US Airways", Flights[[#This Row],[Meal]]="Full Meal"), "Yes", "No")</f>
        <v>No</v>
      </c>
      <c r="U2040" s="1">
        <v>0.35625000000000001</v>
      </c>
      <c r="V2040">
        <v>-2</v>
      </c>
      <c r="W2040" s="1" t="str">
        <f>IF(Flights[[#This Row],[Arrival Delay]] = "", "Cancelled", IF(Flights[[#This Row],[Arrival Delay]]&gt;15, "Delayed", "On time"))</f>
        <v>On time</v>
      </c>
      <c r="X2040" t="str">
        <f>IF(Flights[[#This Row],[Status]]&lt;&gt;"Delayed","", IF(Flights[[#This Row],[Arrival Delay]]&gt;120, "Severe", IF(Flights[[#This Row],[Arrival Delay]]&gt;60, "Major", "Moderate")))</f>
        <v/>
      </c>
      <c r="Y2040" t="b">
        <v>0</v>
      </c>
      <c r="AA2040" t="str">
        <f>IF(OR(AND(Flights[[#This Row],[Status]]="Cancelled", Flights[[#This Row],[Cancellation Reason]]="Airline/Carrier"), Flights[[#This Row],[Delay Type]]="Severe"), "Yes", "No")</f>
        <v>No</v>
      </c>
    </row>
    <row r="2041" spans="1:27" x14ac:dyDescent="0.3">
      <c r="A2041" s="3">
        <v>42159</v>
      </c>
      <c r="B2041" s="22">
        <f>WEEKNUM(Flights[[#This Row],[Date]], 1)</f>
        <v>23</v>
      </c>
      <c r="C2041" s="22">
        <f>WEEKDAY(Flights[[#This Row],[Date]],1)</f>
        <v>5</v>
      </c>
      <c r="D2041" t="s">
        <v>52</v>
      </c>
      <c r="E2041" t="s">
        <v>1987</v>
      </c>
      <c r="F2041" t="s">
        <v>0</v>
      </c>
      <c r="G2041" t="s">
        <v>12</v>
      </c>
      <c r="H2041" t="str">
        <f>_xlfn.XLOOKUP(Flights[[#This Row],[Destination]], Airports!$A$2:$A$78, Airports!$D$2:$D$78)</f>
        <v>New York</v>
      </c>
      <c r="I2041" t="str" cm="1">
        <f t="array" ref="I2041">_xlfn.XLOOKUP(Flights[[#This Row],[Destination]],_xlfn._TRO_TRAILING( Airports!A:A),_xlfn._TRO_TRAILING( Airports!E:E), "Not found")</f>
        <v>NY</v>
      </c>
      <c r="J2041" s="1">
        <v>0.375</v>
      </c>
      <c r="K2041" s="22">
        <f>HOUR(Flights[[#This Row],[Scheduled Departure]])</f>
        <v>9</v>
      </c>
      <c r="L2041" s="1">
        <v>0.37986111111111109</v>
      </c>
      <c r="M2041">
        <f>(L2041-J2041)*24*60</f>
        <v>6.9999999999999751</v>
      </c>
      <c r="N2041" s="16">
        <f>Flights[[#This Row],[Length (min)]]/60</f>
        <v>5.3666666666666663</v>
      </c>
      <c r="O2041">
        <v>322</v>
      </c>
      <c r="P2041">
        <v>2475</v>
      </c>
      <c r="Q2041" s="18">
        <f>IFERROR(Flights[[#This Row],[Distance]]/Flights[[#This Row],[Length (hr)]], "")</f>
        <v>461.18012422360255</v>
      </c>
      <c r="R2041" s="1">
        <v>0.73888888888888893</v>
      </c>
      <c r="S2041" s="1" t="str">
        <f>IF(Flights[[#This Row],[Length (hr)]]&lt;2, "No meal", IF(Flights[[#This Row],[Length (hr)]]&lt;3.5, "Light meal", "Full meal"))</f>
        <v>Full meal</v>
      </c>
      <c r="T2041" s="1" t="str">
        <f>IF(AND(Flights[[#This Row],[Airline]]="US Airways", Flights[[#This Row],[Meal]]="Full Meal"), "Yes", "No")</f>
        <v>No</v>
      </c>
      <c r="U2041" s="1">
        <v>0.72847222222222219</v>
      </c>
      <c r="V2041">
        <v>-15</v>
      </c>
      <c r="W2041" s="1" t="str">
        <f>IF(Flights[[#This Row],[Arrival Delay]] = "", "Cancelled", IF(Flights[[#This Row],[Arrival Delay]]&gt;15, "Delayed", "On time"))</f>
        <v>On time</v>
      </c>
      <c r="X2041" t="str">
        <f>IF(Flights[[#This Row],[Status]]&lt;&gt;"Delayed","", IF(Flights[[#This Row],[Arrival Delay]]&gt;120, "Severe", IF(Flights[[#This Row],[Arrival Delay]]&gt;60, "Major", "Moderate")))</f>
        <v/>
      </c>
      <c r="Y2041" t="b">
        <v>0</v>
      </c>
      <c r="AA2041" t="str">
        <f>IF(OR(AND(Flights[[#This Row],[Status]]="Cancelled", Flights[[#This Row],[Cancellation Reason]]="Airline/Carrier"), Flights[[#This Row],[Delay Type]]="Severe"), "Yes", "No")</f>
        <v>No</v>
      </c>
    </row>
    <row r="2042" spans="1:27" x14ac:dyDescent="0.3">
      <c r="A2042" s="3">
        <v>42159</v>
      </c>
      <c r="B2042" s="22">
        <f>WEEKNUM(Flights[[#This Row],[Date]], 1)</f>
        <v>23</v>
      </c>
      <c r="C2042" s="22">
        <f>WEEKDAY(Flights[[#This Row],[Date]],1)</f>
        <v>5</v>
      </c>
      <c r="D2042" t="s">
        <v>459</v>
      </c>
      <c r="E2042" t="s">
        <v>1991</v>
      </c>
      <c r="F2042" t="s">
        <v>0</v>
      </c>
      <c r="G2042" t="s">
        <v>344</v>
      </c>
      <c r="H2042" t="str">
        <f>_xlfn.XLOOKUP(Flights[[#This Row],[Destination]], Airports!$A$2:$A$78, Airports!$D$2:$D$78)</f>
        <v>Seattle</v>
      </c>
      <c r="I2042" t="str" cm="1">
        <f t="array" ref="I2042">_xlfn.XLOOKUP(Flights[[#This Row],[Destination]],_xlfn._TRO_TRAILING( Airports!A:A),_xlfn._TRO_TRAILING( Airports!E:E), "Not found")</f>
        <v>WA</v>
      </c>
      <c r="J2042" s="1">
        <v>0.42708333333333331</v>
      </c>
      <c r="K2042" s="22">
        <f>HOUR(Flights[[#This Row],[Scheduled Departure]])</f>
        <v>10</v>
      </c>
      <c r="L2042" s="1">
        <v>0.42430555555555555</v>
      </c>
      <c r="M2042">
        <f>(L2042-J2042)*24*60</f>
        <v>-3.9999999999999858</v>
      </c>
      <c r="N2042" s="16">
        <f>Flights[[#This Row],[Length (min)]]/60</f>
        <v>2.6666666666666665</v>
      </c>
      <c r="O2042">
        <v>160</v>
      </c>
      <c r="P2042">
        <v>954</v>
      </c>
      <c r="Q2042" s="18">
        <f>IFERROR(Flights[[#This Row],[Distance]]/Flights[[#This Row],[Length (hr)]], "")</f>
        <v>357.75</v>
      </c>
      <c r="R2042" s="1">
        <v>0.53819444444444442</v>
      </c>
      <c r="S2042" s="1" t="str">
        <f>IF(Flights[[#This Row],[Length (hr)]]&lt;2, "No meal", IF(Flights[[#This Row],[Length (hr)]]&lt;3.5, "Light meal", "Full meal"))</f>
        <v>Light meal</v>
      </c>
      <c r="T2042" s="1" t="str">
        <f>IF(AND(Flights[[#This Row],[Airline]]="US Airways", Flights[[#This Row],[Meal]]="Full Meal"), "Yes", "No")</f>
        <v>No</v>
      </c>
      <c r="U2042" s="1">
        <v>0.53541666666666665</v>
      </c>
      <c r="V2042">
        <v>-4</v>
      </c>
      <c r="W2042" s="1" t="str">
        <f>IF(Flights[[#This Row],[Arrival Delay]] = "", "Cancelled", IF(Flights[[#This Row],[Arrival Delay]]&gt;15, "Delayed", "On time"))</f>
        <v>On time</v>
      </c>
      <c r="X2042" t="str">
        <f>IF(Flights[[#This Row],[Status]]&lt;&gt;"Delayed","", IF(Flights[[#This Row],[Arrival Delay]]&gt;120, "Severe", IF(Flights[[#This Row],[Arrival Delay]]&gt;60, "Major", "Moderate")))</f>
        <v/>
      </c>
      <c r="Y2042" t="b">
        <v>0</v>
      </c>
      <c r="AA2042" t="str">
        <f>IF(OR(AND(Flights[[#This Row],[Status]]="Cancelled", Flights[[#This Row],[Cancellation Reason]]="Airline/Carrier"), Flights[[#This Row],[Delay Type]]="Severe"), "Yes", "No")</f>
        <v>No</v>
      </c>
    </row>
    <row r="2043" spans="1:27" x14ac:dyDescent="0.3">
      <c r="A2043" s="3">
        <v>42159</v>
      </c>
      <c r="B2043" s="22">
        <f>WEEKNUM(Flights[[#This Row],[Date]], 1)</f>
        <v>23</v>
      </c>
      <c r="C2043" s="22">
        <f>WEEKDAY(Flights[[#This Row],[Date]],1)</f>
        <v>5</v>
      </c>
      <c r="D2043" t="s">
        <v>65</v>
      </c>
      <c r="E2043" t="s">
        <v>1987</v>
      </c>
      <c r="F2043" t="s">
        <v>0</v>
      </c>
      <c r="G2043" t="s">
        <v>12</v>
      </c>
      <c r="H2043" t="str">
        <f>_xlfn.XLOOKUP(Flights[[#This Row],[Destination]], Airports!$A$2:$A$78, Airports!$D$2:$D$78)</f>
        <v>New York</v>
      </c>
      <c r="I2043" t="str" cm="1">
        <f t="array" ref="I2043">_xlfn.XLOOKUP(Flights[[#This Row],[Destination]],_xlfn._TRO_TRAILING( Airports!A:A),_xlfn._TRO_TRAILING( Airports!E:E), "Not found")</f>
        <v>NY</v>
      </c>
      <c r="J2043" s="1">
        <v>0.47222222222222221</v>
      </c>
      <c r="K2043" s="22">
        <f>HOUR(Flights[[#This Row],[Scheduled Departure]])</f>
        <v>11</v>
      </c>
      <c r="L2043" s="1">
        <v>0.47291666666666665</v>
      </c>
      <c r="M2043">
        <f>(L2043-J2043)*24*60</f>
        <v>0.99999999999999645</v>
      </c>
      <c r="N2043" s="16">
        <f>Flights[[#This Row],[Length (min)]]/60</f>
        <v>5.4666666666666668</v>
      </c>
      <c r="O2043">
        <v>328</v>
      </c>
      <c r="P2043">
        <v>2475</v>
      </c>
      <c r="Q2043" s="18">
        <f>IFERROR(Flights[[#This Row],[Distance]]/Flights[[#This Row],[Length (hr)]], "")</f>
        <v>452.7439024390244</v>
      </c>
      <c r="R2043" s="1">
        <v>0.83611111111111114</v>
      </c>
      <c r="S2043" s="1" t="str">
        <f>IF(Flights[[#This Row],[Length (hr)]]&lt;2, "No meal", IF(Flights[[#This Row],[Length (hr)]]&lt;3.5, "Light meal", "Full meal"))</f>
        <v>Full meal</v>
      </c>
      <c r="T2043" s="1" t="str">
        <f>IF(AND(Flights[[#This Row],[Airline]]="US Airways", Flights[[#This Row],[Meal]]="Full Meal"), "Yes", "No")</f>
        <v>No</v>
      </c>
      <c r="U2043" s="1">
        <v>0.8256944444444444</v>
      </c>
      <c r="V2043">
        <v>-15</v>
      </c>
      <c r="W2043" s="1" t="str">
        <f>IF(Flights[[#This Row],[Arrival Delay]] = "", "Cancelled", IF(Flights[[#This Row],[Arrival Delay]]&gt;15, "Delayed", "On time"))</f>
        <v>On time</v>
      </c>
      <c r="X2043" t="str">
        <f>IF(Flights[[#This Row],[Status]]&lt;&gt;"Delayed","", IF(Flights[[#This Row],[Arrival Delay]]&gt;120, "Severe", IF(Flights[[#This Row],[Arrival Delay]]&gt;60, "Major", "Moderate")))</f>
        <v/>
      </c>
      <c r="Y2043" t="b">
        <v>0</v>
      </c>
      <c r="AA2043" t="str">
        <f>IF(OR(AND(Flights[[#This Row],[Status]]="Cancelled", Flights[[#This Row],[Cancellation Reason]]="Airline/Carrier"), Flights[[#This Row],[Delay Type]]="Severe"), "Yes", "No")</f>
        <v>No</v>
      </c>
    </row>
    <row r="2044" spans="1:27" x14ac:dyDescent="0.3">
      <c r="A2044" s="3">
        <v>42159</v>
      </c>
      <c r="B2044" s="22">
        <f>WEEKNUM(Flights[[#This Row],[Date]], 1)</f>
        <v>23</v>
      </c>
      <c r="C2044" s="22">
        <f>WEEKDAY(Flights[[#This Row],[Date]],1)</f>
        <v>5</v>
      </c>
      <c r="D2044" t="s">
        <v>481</v>
      </c>
      <c r="E2044" t="s">
        <v>1988</v>
      </c>
      <c r="F2044" t="s">
        <v>0</v>
      </c>
      <c r="G2044" t="s">
        <v>30</v>
      </c>
      <c r="H2044" t="str">
        <f>_xlfn.XLOOKUP(Flights[[#This Row],[Destination]], Airports!$A$2:$A$78, Airports!$D$2:$D$78)</f>
        <v>Pittsburgh</v>
      </c>
      <c r="I2044" t="str" cm="1">
        <f t="array" ref="I2044">_xlfn.XLOOKUP(Flights[[#This Row],[Destination]],_xlfn._TRO_TRAILING( Airports!A:A),_xlfn._TRO_TRAILING( Airports!E:E), "Not found")</f>
        <v>PA</v>
      </c>
      <c r="J2044" s="1">
        <v>0.47569444444444442</v>
      </c>
      <c r="K2044" s="22">
        <f>HOUR(Flights[[#This Row],[Scheduled Departure]])</f>
        <v>11</v>
      </c>
      <c r="L2044" s="1">
        <v>0.47430555555555554</v>
      </c>
      <c r="M2044">
        <f>(L2044-J2044)*24*60</f>
        <v>-1.9999999999999929</v>
      </c>
      <c r="N2044" s="16">
        <f>Flights[[#This Row],[Length (min)]]/60</f>
        <v>4.9000000000000004</v>
      </c>
      <c r="O2044">
        <v>294</v>
      </c>
      <c r="P2044">
        <v>2136</v>
      </c>
      <c r="Q2044" s="18">
        <f>IFERROR(Flights[[#This Row],[Distance]]/Flights[[#This Row],[Length (hr)]], "")</f>
        <v>435.91836734693874</v>
      </c>
      <c r="R2044" s="1">
        <v>0.78749999999999998</v>
      </c>
      <c r="S2044" s="1" t="str">
        <f>IF(Flights[[#This Row],[Length (hr)]]&lt;2, "No meal", IF(Flights[[#This Row],[Length (hr)]]&lt;3.5, "Light meal", "Full meal"))</f>
        <v>Full meal</v>
      </c>
      <c r="T2044" s="1" t="str">
        <f>IF(AND(Flights[[#This Row],[Airline]]="US Airways", Flights[[#This Row],[Meal]]="Full Meal"), "Yes", "No")</f>
        <v>Yes</v>
      </c>
      <c r="U2044" s="1">
        <v>0.80347222222222225</v>
      </c>
      <c r="V2044">
        <v>23</v>
      </c>
      <c r="W2044" s="1" t="str">
        <f>IF(Flights[[#This Row],[Arrival Delay]] = "", "Cancelled", IF(Flights[[#This Row],[Arrival Delay]]&gt;15, "Delayed", "On time"))</f>
        <v>Delayed</v>
      </c>
      <c r="X2044" t="str">
        <f>IF(Flights[[#This Row],[Status]]&lt;&gt;"Delayed","", IF(Flights[[#This Row],[Arrival Delay]]&gt;120, "Severe", IF(Flights[[#This Row],[Arrival Delay]]&gt;60, "Major", "Moderate")))</f>
        <v>Moderate</v>
      </c>
      <c r="Y2044" t="b">
        <v>0</v>
      </c>
      <c r="AA2044" t="str">
        <f>IF(OR(AND(Flights[[#This Row],[Status]]="Cancelled", Flights[[#This Row],[Cancellation Reason]]="Airline/Carrier"), Flights[[#This Row],[Delay Type]]="Severe"), "Yes", "No")</f>
        <v>No</v>
      </c>
    </row>
    <row r="2045" spans="1:27" x14ac:dyDescent="0.3">
      <c r="A2045" s="3">
        <v>42159</v>
      </c>
      <c r="B2045" s="22">
        <f>WEEKNUM(Flights[[#This Row],[Date]], 1)</f>
        <v>23</v>
      </c>
      <c r="C2045" s="22">
        <f>WEEKDAY(Flights[[#This Row],[Date]],1)</f>
        <v>5</v>
      </c>
      <c r="D2045" t="s">
        <v>1474</v>
      </c>
      <c r="E2045" t="s">
        <v>1989</v>
      </c>
      <c r="F2045" t="s">
        <v>0</v>
      </c>
      <c r="G2045" t="s">
        <v>6</v>
      </c>
      <c r="H2045" t="str">
        <f>_xlfn.XLOOKUP(Flights[[#This Row],[Destination]], Airports!$A$2:$A$78, Airports!$D$2:$D$78)</f>
        <v>Nashville</v>
      </c>
      <c r="I2045" t="str" cm="1">
        <f t="array" ref="I2045">_xlfn.XLOOKUP(Flights[[#This Row],[Destination]],_xlfn._TRO_TRAILING( Airports!A:A),_xlfn._TRO_TRAILING( Airports!E:E), "Not found")</f>
        <v>TN</v>
      </c>
      <c r="J2045" s="1">
        <v>0.47916666666666669</v>
      </c>
      <c r="K2045" s="22">
        <f>HOUR(Flights[[#This Row],[Scheduled Departure]])</f>
        <v>11</v>
      </c>
      <c r="L2045" s="1">
        <v>0.53263888888888888</v>
      </c>
      <c r="M2045">
        <f>(L2045-J2045)*24*60</f>
        <v>76.999999999999972</v>
      </c>
      <c r="N2045" s="16">
        <f>Flights[[#This Row],[Length (min)]]/60</f>
        <v>3.7</v>
      </c>
      <c r="O2045">
        <v>222</v>
      </c>
      <c r="P2045">
        <v>1797</v>
      </c>
      <c r="Q2045" s="18">
        <f>IFERROR(Flights[[#This Row],[Distance]]/Flights[[#This Row],[Length (hr)]], "")</f>
        <v>485.67567567567568</v>
      </c>
      <c r="R2045" s="1">
        <v>0.73055555555555551</v>
      </c>
      <c r="S2045" s="1" t="str">
        <f>IF(Flights[[#This Row],[Length (hr)]]&lt;2, "No meal", IF(Flights[[#This Row],[Length (hr)]]&lt;3.5, "Light meal", "Full meal"))</f>
        <v>Full meal</v>
      </c>
      <c r="T2045" s="1" t="str">
        <f>IF(AND(Flights[[#This Row],[Airline]]="US Airways", Flights[[#This Row],[Meal]]="Full Meal"), "Yes", "No")</f>
        <v>No</v>
      </c>
      <c r="U2045" s="1">
        <v>0.77013888888888893</v>
      </c>
      <c r="V2045">
        <v>57</v>
      </c>
      <c r="W2045" s="1" t="str">
        <f>IF(Flights[[#This Row],[Arrival Delay]] = "", "Cancelled", IF(Flights[[#This Row],[Arrival Delay]]&gt;15, "Delayed", "On time"))</f>
        <v>Delayed</v>
      </c>
      <c r="X2045" t="str">
        <f>IF(Flights[[#This Row],[Status]]&lt;&gt;"Delayed","", IF(Flights[[#This Row],[Arrival Delay]]&gt;120, "Severe", IF(Flights[[#This Row],[Arrival Delay]]&gt;60, "Major", "Moderate")))</f>
        <v>Moderate</v>
      </c>
      <c r="Y2045" t="b">
        <v>0</v>
      </c>
      <c r="AA2045" t="str">
        <f>IF(OR(AND(Flights[[#This Row],[Status]]="Cancelled", Flights[[#This Row],[Cancellation Reason]]="Airline/Carrier"), Flights[[#This Row],[Delay Type]]="Severe"), "Yes", "No")</f>
        <v>No</v>
      </c>
    </row>
    <row r="2046" spans="1:27" x14ac:dyDescent="0.3">
      <c r="A2046" s="3">
        <v>42159</v>
      </c>
      <c r="B2046" s="22">
        <f>WEEKNUM(Flights[[#This Row],[Date]], 1)</f>
        <v>23</v>
      </c>
      <c r="C2046" s="22">
        <f>WEEKDAY(Flights[[#This Row],[Date]],1)</f>
        <v>5</v>
      </c>
      <c r="D2046" t="s">
        <v>725</v>
      </c>
      <c r="E2046" t="s">
        <v>1988</v>
      </c>
      <c r="F2046" t="s">
        <v>0</v>
      </c>
      <c r="G2046" t="s">
        <v>29</v>
      </c>
      <c r="H2046" t="str">
        <f>_xlfn.XLOOKUP(Flights[[#This Row],[Destination]], Airports!$A$2:$A$78, Airports!$D$2:$D$78)</f>
        <v>Phoenix</v>
      </c>
      <c r="I2046" t="str" cm="1">
        <f t="array" ref="I2046">_xlfn.XLOOKUP(Flights[[#This Row],[Destination]],_xlfn._TRO_TRAILING( Airports!A:A),_xlfn._TRO_TRAILING( Airports!E:E), "Not found")</f>
        <v>AZ</v>
      </c>
      <c r="J2046" s="1">
        <v>0.53125</v>
      </c>
      <c r="K2046" s="22">
        <f>HOUR(Flights[[#This Row],[Scheduled Departure]])</f>
        <v>12</v>
      </c>
      <c r="L2046" s="1">
        <v>0.52777777777777779</v>
      </c>
      <c r="M2046">
        <f>(L2046-J2046)*24*60</f>
        <v>-4.9999999999999822</v>
      </c>
      <c r="N2046" s="16">
        <f>Flights[[#This Row],[Length (min)]]/60</f>
        <v>1.3333333333333333</v>
      </c>
      <c r="O2046">
        <v>80</v>
      </c>
      <c r="P2046">
        <v>370</v>
      </c>
      <c r="Q2046" s="18">
        <f>IFERROR(Flights[[#This Row],[Distance]]/Flights[[#This Row],[Length (hr)]], "")</f>
        <v>277.5</v>
      </c>
      <c r="R2046" s="1">
        <v>0.59166666666666667</v>
      </c>
      <c r="S2046" s="1" t="str">
        <f>IF(Flights[[#This Row],[Length (hr)]]&lt;2, "No meal", IF(Flights[[#This Row],[Length (hr)]]&lt;3.5, "Light meal", "Full meal"))</f>
        <v>No meal</v>
      </c>
      <c r="T2046" s="1" t="str">
        <f>IF(AND(Flights[[#This Row],[Airline]]="US Airways", Flights[[#This Row],[Meal]]="Full Meal"), "Yes", "No")</f>
        <v>No</v>
      </c>
      <c r="U2046" s="1">
        <v>0.58333333333333337</v>
      </c>
      <c r="V2046">
        <v>-12</v>
      </c>
      <c r="W2046" s="1" t="str">
        <f>IF(Flights[[#This Row],[Arrival Delay]] = "", "Cancelled", IF(Flights[[#This Row],[Arrival Delay]]&gt;15, "Delayed", "On time"))</f>
        <v>On time</v>
      </c>
      <c r="X2046" t="str">
        <f>IF(Flights[[#This Row],[Status]]&lt;&gt;"Delayed","", IF(Flights[[#This Row],[Arrival Delay]]&gt;120, "Severe", IF(Flights[[#This Row],[Arrival Delay]]&gt;60, "Major", "Moderate")))</f>
        <v/>
      </c>
      <c r="Y2046" t="b">
        <v>0</v>
      </c>
      <c r="AA2046" t="str">
        <f>IF(OR(AND(Flights[[#This Row],[Status]]="Cancelled", Flights[[#This Row],[Cancellation Reason]]="Airline/Carrier"), Flights[[#This Row],[Delay Type]]="Severe"), "Yes", "No")</f>
        <v>No</v>
      </c>
    </row>
    <row r="2047" spans="1:27" x14ac:dyDescent="0.3">
      <c r="A2047" s="3">
        <v>42159</v>
      </c>
      <c r="B2047" s="22">
        <f>WEEKNUM(Flights[[#This Row],[Date]], 1)</f>
        <v>23</v>
      </c>
      <c r="C2047" s="22">
        <f>WEEKDAY(Flights[[#This Row],[Date]],1)</f>
        <v>5</v>
      </c>
      <c r="D2047" t="s">
        <v>177</v>
      </c>
      <c r="E2047" t="s">
        <v>1987</v>
      </c>
      <c r="F2047" t="s">
        <v>0</v>
      </c>
      <c r="G2047" t="s">
        <v>6</v>
      </c>
      <c r="H2047" t="str">
        <f>_xlfn.XLOOKUP(Flights[[#This Row],[Destination]], Airports!$A$2:$A$78, Airports!$D$2:$D$78)</f>
        <v>Nashville</v>
      </c>
      <c r="I2047" t="str" cm="1">
        <f t="array" ref="I2047">_xlfn.XLOOKUP(Flights[[#This Row],[Destination]],_xlfn._TRO_TRAILING( Airports!A:A),_xlfn._TRO_TRAILING( Airports!E:E), "Not found")</f>
        <v>TN</v>
      </c>
      <c r="J2047" s="1">
        <v>0.55902777777777779</v>
      </c>
      <c r="K2047" s="22">
        <f>HOUR(Flights[[#This Row],[Scheduled Departure]])</f>
        <v>13</v>
      </c>
      <c r="L2047" s="1">
        <v>0.55625000000000002</v>
      </c>
      <c r="M2047">
        <f>(L2047-J2047)*24*60</f>
        <v>-3.9999999999999858</v>
      </c>
      <c r="N2047" s="16">
        <f>Flights[[#This Row],[Length (min)]]/60</f>
        <v>4.0166666666666666</v>
      </c>
      <c r="O2047">
        <v>241</v>
      </c>
      <c r="P2047">
        <v>1797</v>
      </c>
      <c r="Q2047" s="18">
        <f>IFERROR(Flights[[#This Row],[Distance]]/Flights[[#This Row],[Length (hr)]], "")</f>
        <v>447.38589211618256</v>
      </c>
      <c r="R2047" s="1">
        <v>0.8125</v>
      </c>
      <c r="S2047" s="1" t="str">
        <f>IF(Flights[[#This Row],[Length (hr)]]&lt;2, "No meal", IF(Flights[[#This Row],[Length (hr)]]&lt;3.5, "Light meal", "Full meal"))</f>
        <v>Full meal</v>
      </c>
      <c r="T2047" s="1" t="str">
        <f>IF(AND(Flights[[#This Row],[Airline]]="US Airways", Flights[[#This Row],[Meal]]="Full Meal"), "Yes", "No")</f>
        <v>No</v>
      </c>
      <c r="U2047" s="1">
        <v>0.80694444444444446</v>
      </c>
      <c r="V2047">
        <v>-8</v>
      </c>
      <c r="W2047" s="1" t="str">
        <f>IF(Flights[[#This Row],[Arrival Delay]] = "", "Cancelled", IF(Flights[[#This Row],[Arrival Delay]]&gt;15, "Delayed", "On time"))</f>
        <v>On time</v>
      </c>
      <c r="X2047" t="str">
        <f>IF(Flights[[#This Row],[Status]]&lt;&gt;"Delayed","", IF(Flights[[#This Row],[Arrival Delay]]&gt;120, "Severe", IF(Flights[[#This Row],[Arrival Delay]]&gt;60, "Major", "Moderate")))</f>
        <v/>
      </c>
      <c r="Y2047" t="b">
        <v>0</v>
      </c>
      <c r="AA2047" t="str">
        <f>IF(OR(AND(Flights[[#This Row],[Status]]="Cancelled", Flights[[#This Row],[Cancellation Reason]]="Airline/Carrier"), Flights[[#This Row],[Delay Type]]="Severe"), "Yes", "No")</f>
        <v>No</v>
      </c>
    </row>
    <row r="2048" spans="1:27" x14ac:dyDescent="0.3">
      <c r="A2048" s="3">
        <v>42159</v>
      </c>
      <c r="B2048" s="22">
        <f>WEEKNUM(Flights[[#This Row],[Date]], 1)</f>
        <v>23</v>
      </c>
      <c r="C2048" s="22">
        <f>WEEKDAY(Flights[[#This Row],[Date]],1)</f>
        <v>5</v>
      </c>
      <c r="D2048" t="s">
        <v>1072</v>
      </c>
      <c r="E2048" t="s">
        <v>1994</v>
      </c>
      <c r="F2048" t="s">
        <v>0</v>
      </c>
      <c r="G2048" t="s">
        <v>246</v>
      </c>
      <c r="H2048" t="str">
        <f>_xlfn.XLOOKUP(Flights[[#This Row],[Destination]], Airports!$A$2:$A$78, Airports!$D$2:$D$78)</f>
        <v>Albuquerque</v>
      </c>
      <c r="I2048" t="str" cm="1">
        <f t="array" ref="I2048">_xlfn.XLOOKUP(Flights[[#This Row],[Destination]],_xlfn._TRO_TRAILING( Airports!A:A),_xlfn._TRO_TRAILING( Airports!E:E), "Not found")</f>
        <v>NM</v>
      </c>
      <c r="J2048" s="1">
        <v>0.57291666666666663</v>
      </c>
      <c r="K2048" s="22">
        <f>HOUR(Flights[[#This Row],[Scheduled Departure]])</f>
        <v>13</v>
      </c>
      <c r="L2048" s="1">
        <v>0.56944444444444442</v>
      </c>
      <c r="M2048">
        <f>(L2048-J2048)*24*60</f>
        <v>-4.9999999999999822</v>
      </c>
      <c r="N2048" s="16">
        <f>Flights[[#This Row],[Length (min)]]/60</f>
        <v>1.85</v>
      </c>
      <c r="O2048">
        <v>111</v>
      </c>
      <c r="P2048">
        <v>677</v>
      </c>
      <c r="Q2048" s="18">
        <f>IFERROR(Flights[[#This Row],[Distance]]/Flights[[#This Row],[Length (hr)]], "")</f>
        <v>365.94594594594594</v>
      </c>
      <c r="R2048" s="1">
        <v>0.69652777777777775</v>
      </c>
      <c r="S2048" s="1" t="str">
        <f>IF(Flights[[#This Row],[Length (hr)]]&lt;2, "No meal", IF(Flights[[#This Row],[Length (hr)]]&lt;3.5, "Light meal", "Full meal"))</f>
        <v>No meal</v>
      </c>
      <c r="T2048" s="1" t="str">
        <f>IF(AND(Flights[[#This Row],[Airline]]="US Airways", Flights[[#This Row],[Meal]]="Full Meal"), "Yes", "No")</f>
        <v>No</v>
      </c>
      <c r="U2048" s="1">
        <v>0.68819444444444444</v>
      </c>
      <c r="V2048">
        <v>-12</v>
      </c>
      <c r="W2048" s="1" t="str">
        <f>IF(Flights[[#This Row],[Arrival Delay]] = "", "Cancelled", IF(Flights[[#This Row],[Arrival Delay]]&gt;15, "Delayed", "On time"))</f>
        <v>On time</v>
      </c>
      <c r="X2048" t="str">
        <f>IF(Flights[[#This Row],[Status]]&lt;&gt;"Delayed","", IF(Flights[[#This Row],[Arrival Delay]]&gt;120, "Severe", IF(Flights[[#This Row],[Arrival Delay]]&gt;60, "Major", "Moderate")))</f>
        <v/>
      </c>
      <c r="Y2048" t="b">
        <v>0</v>
      </c>
      <c r="AA2048" t="str">
        <f>IF(OR(AND(Flights[[#This Row],[Status]]="Cancelled", Flights[[#This Row],[Cancellation Reason]]="Airline/Carrier"), Flights[[#This Row],[Delay Type]]="Severe"), "Yes", "No")</f>
        <v>No</v>
      </c>
    </row>
    <row r="2049" spans="1:27" x14ac:dyDescent="0.3">
      <c r="A2049" s="3">
        <v>42159</v>
      </c>
      <c r="B2049" s="22">
        <f>WEEKNUM(Flights[[#This Row],[Date]], 1)</f>
        <v>23</v>
      </c>
      <c r="C2049" s="22">
        <f>WEEKDAY(Flights[[#This Row],[Date]],1)</f>
        <v>5</v>
      </c>
      <c r="D2049" t="s">
        <v>1478</v>
      </c>
      <c r="E2049" t="s">
        <v>1994</v>
      </c>
      <c r="F2049" t="s">
        <v>0</v>
      </c>
      <c r="G2049" t="s">
        <v>9</v>
      </c>
      <c r="H2049" t="str">
        <f>_xlfn.XLOOKUP(Flights[[#This Row],[Destination]], Airports!$A$2:$A$78, Airports!$D$2:$D$78)</f>
        <v>San Francisco</v>
      </c>
      <c r="I2049" t="str" cm="1">
        <f t="array" ref="I2049">_xlfn.XLOOKUP(Flights[[#This Row],[Destination]],_xlfn._TRO_TRAILING( Airports!A:A),_xlfn._TRO_TRAILING( Airports!E:E), "Not found")</f>
        <v>CA</v>
      </c>
      <c r="J2049" s="1">
        <v>0.5756944444444444</v>
      </c>
      <c r="K2049" s="22">
        <f>HOUR(Flights[[#This Row],[Scheduled Departure]])</f>
        <v>13</v>
      </c>
      <c r="L2049" s="1">
        <v>0.58125000000000004</v>
      </c>
      <c r="M2049">
        <f>(L2049-J2049)*24*60</f>
        <v>8.0000000000001315</v>
      </c>
      <c r="N2049" s="16">
        <f>Flights[[#This Row],[Length (min)]]/60</f>
        <v>1.3666666666666667</v>
      </c>
      <c r="O2049">
        <v>82</v>
      </c>
      <c r="P2049">
        <v>337</v>
      </c>
      <c r="Q2049" s="18">
        <f>IFERROR(Flights[[#This Row],[Distance]]/Flights[[#This Row],[Length (hr)]], "")</f>
        <v>246.58536585365854</v>
      </c>
      <c r="R2049" s="1">
        <v>0.63888888888888884</v>
      </c>
      <c r="S2049" s="1" t="str">
        <f>IF(Flights[[#This Row],[Length (hr)]]&lt;2, "No meal", IF(Flights[[#This Row],[Length (hr)]]&lt;3.5, "Light meal", "Full meal"))</f>
        <v>No meal</v>
      </c>
      <c r="T2049" s="1" t="str">
        <f>IF(AND(Flights[[#This Row],[Airline]]="US Airways", Flights[[#This Row],[Meal]]="Full Meal"), "Yes", "No")</f>
        <v>No</v>
      </c>
      <c r="U2049" s="1">
        <v>0.6381944444444444</v>
      </c>
      <c r="V2049">
        <v>-1</v>
      </c>
      <c r="W2049" s="1" t="str">
        <f>IF(Flights[[#This Row],[Arrival Delay]] = "", "Cancelled", IF(Flights[[#This Row],[Arrival Delay]]&gt;15, "Delayed", "On time"))</f>
        <v>On time</v>
      </c>
      <c r="X2049" t="str">
        <f>IF(Flights[[#This Row],[Status]]&lt;&gt;"Delayed","", IF(Flights[[#This Row],[Arrival Delay]]&gt;120, "Severe", IF(Flights[[#This Row],[Arrival Delay]]&gt;60, "Major", "Moderate")))</f>
        <v/>
      </c>
      <c r="Y2049" t="b">
        <v>0</v>
      </c>
      <c r="AA2049" t="str">
        <f>IF(OR(AND(Flights[[#This Row],[Status]]="Cancelled", Flights[[#This Row],[Cancellation Reason]]="Airline/Carrier"), Flights[[#This Row],[Delay Type]]="Severe"), "Yes", "No")</f>
        <v>No</v>
      </c>
    </row>
    <row r="2050" spans="1:27" x14ac:dyDescent="0.3">
      <c r="A2050" s="3">
        <v>42159</v>
      </c>
      <c r="B2050" s="22">
        <f>WEEKNUM(Flights[[#This Row],[Date]], 1)</f>
        <v>23</v>
      </c>
      <c r="C2050" s="22">
        <f>WEEKDAY(Flights[[#This Row],[Date]],1)</f>
        <v>5</v>
      </c>
      <c r="D2050" t="s">
        <v>71</v>
      </c>
      <c r="E2050" t="s">
        <v>1987</v>
      </c>
      <c r="F2050" t="s">
        <v>0</v>
      </c>
      <c r="G2050" t="s">
        <v>15</v>
      </c>
      <c r="H2050" t="str">
        <f>_xlfn.XLOOKUP(Flights[[#This Row],[Destination]], Airports!$A$2:$A$78, Airports!$D$2:$D$78)</f>
        <v>Las Vegas</v>
      </c>
      <c r="I2050" t="str" cm="1">
        <f t="array" ref="I2050">_xlfn.XLOOKUP(Flights[[#This Row],[Destination]],_xlfn._TRO_TRAILING( Airports!A:A),_xlfn._TRO_TRAILING( Airports!E:E), "Not found")</f>
        <v>NV</v>
      </c>
      <c r="J2050" s="1">
        <v>0.57638888888888884</v>
      </c>
      <c r="K2050" s="22">
        <f>HOUR(Flights[[#This Row],[Scheduled Departure]])</f>
        <v>13</v>
      </c>
      <c r="L2050" s="1">
        <v>0.57361111111111107</v>
      </c>
      <c r="M2050">
        <f>(L2050-J2050)*24*60</f>
        <v>-3.9999999999999858</v>
      </c>
      <c r="N2050" s="16">
        <f>Flights[[#This Row],[Length (min)]]/60</f>
        <v>1.1499999999999999</v>
      </c>
      <c r="O2050">
        <v>69</v>
      </c>
      <c r="P2050">
        <v>236</v>
      </c>
      <c r="Q2050" s="18">
        <f>IFERROR(Flights[[#This Row],[Distance]]/Flights[[#This Row],[Length (hr)]], "")</f>
        <v>205.21739130434784</v>
      </c>
      <c r="R2050" s="1">
        <v>0.62847222222222221</v>
      </c>
      <c r="S2050" s="1" t="str">
        <f>IF(Flights[[#This Row],[Length (hr)]]&lt;2, "No meal", IF(Flights[[#This Row],[Length (hr)]]&lt;3.5, "Light meal", "Full meal"))</f>
        <v>No meal</v>
      </c>
      <c r="T2050" s="1" t="str">
        <f>IF(AND(Flights[[#This Row],[Airline]]="US Airways", Flights[[#This Row],[Meal]]="Full Meal"), "Yes", "No")</f>
        <v>No</v>
      </c>
      <c r="U2050" s="1">
        <v>0.62152777777777779</v>
      </c>
      <c r="V2050">
        <v>-10</v>
      </c>
      <c r="W2050" s="1" t="str">
        <f>IF(Flights[[#This Row],[Arrival Delay]] = "", "Cancelled", IF(Flights[[#This Row],[Arrival Delay]]&gt;15, "Delayed", "On time"))</f>
        <v>On time</v>
      </c>
      <c r="X2050" t="str">
        <f>IF(Flights[[#This Row],[Status]]&lt;&gt;"Delayed","", IF(Flights[[#This Row],[Arrival Delay]]&gt;120, "Severe", IF(Flights[[#This Row],[Arrival Delay]]&gt;60, "Major", "Moderate")))</f>
        <v/>
      </c>
      <c r="Y2050" t="b">
        <v>0</v>
      </c>
      <c r="AA2050" t="str">
        <f>IF(OR(AND(Flights[[#This Row],[Status]]="Cancelled", Flights[[#This Row],[Cancellation Reason]]="Airline/Carrier"), Flights[[#This Row],[Delay Type]]="Severe"), "Yes", "No")</f>
        <v>No</v>
      </c>
    </row>
    <row r="2051" spans="1:27" x14ac:dyDescent="0.3">
      <c r="A2051" s="3">
        <v>42159</v>
      </c>
      <c r="B2051" s="22">
        <f>WEEKNUM(Flights[[#This Row],[Date]], 1)</f>
        <v>23</v>
      </c>
      <c r="C2051" s="22">
        <f>WEEKDAY(Flights[[#This Row],[Date]],1)</f>
        <v>5</v>
      </c>
      <c r="D2051" t="s">
        <v>1482</v>
      </c>
      <c r="E2051" t="s">
        <v>1989</v>
      </c>
      <c r="F2051" t="s">
        <v>0</v>
      </c>
      <c r="G2051" t="s">
        <v>344</v>
      </c>
      <c r="H2051" t="str">
        <f>_xlfn.XLOOKUP(Flights[[#This Row],[Destination]], Airports!$A$2:$A$78, Airports!$D$2:$D$78)</f>
        <v>Seattle</v>
      </c>
      <c r="I2051" t="str" cm="1">
        <f t="array" ref="I2051">_xlfn.XLOOKUP(Flights[[#This Row],[Destination]],_xlfn._TRO_TRAILING( Airports!A:A),_xlfn._TRO_TRAILING( Airports!E:E), "Not found")</f>
        <v>WA</v>
      </c>
      <c r="J2051" s="1">
        <v>0.68402777777777779</v>
      </c>
      <c r="K2051" s="22">
        <f>HOUR(Flights[[#This Row],[Scheduled Departure]])</f>
        <v>16</v>
      </c>
      <c r="L2051" s="1">
        <v>0.68680555555555556</v>
      </c>
      <c r="M2051">
        <f>(L2051-J2051)*24*60</f>
        <v>3.9999999999999858</v>
      </c>
      <c r="N2051" s="16">
        <f>Flights[[#This Row],[Length (min)]]/60</f>
        <v>2.7</v>
      </c>
      <c r="O2051">
        <v>162</v>
      </c>
      <c r="P2051">
        <v>954</v>
      </c>
      <c r="Q2051" s="18">
        <f>IFERROR(Flights[[#This Row],[Distance]]/Flights[[#This Row],[Length (hr)]], "")</f>
        <v>353.33333333333331</v>
      </c>
      <c r="R2051" s="1">
        <v>0.78888888888888886</v>
      </c>
      <c r="S2051" s="1" t="str">
        <f>IF(Flights[[#This Row],[Length (hr)]]&lt;2, "No meal", IF(Flights[[#This Row],[Length (hr)]]&lt;3.5, "Light meal", "Full meal"))</f>
        <v>Light meal</v>
      </c>
      <c r="T2051" s="1" t="str">
        <f>IF(AND(Flights[[#This Row],[Airline]]="US Airways", Flights[[#This Row],[Meal]]="Full Meal"), "Yes", "No")</f>
        <v>No</v>
      </c>
      <c r="U2051" s="1">
        <v>0.7993055555555556</v>
      </c>
      <c r="V2051">
        <v>15</v>
      </c>
      <c r="W2051" s="1" t="str">
        <f>IF(Flights[[#This Row],[Arrival Delay]] = "", "Cancelled", IF(Flights[[#This Row],[Arrival Delay]]&gt;15, "Delayed", "On time"))</f>
        <v>On time</v>
      </c>
      <c r="X2051" t="str">
        <f>IF(Flights[[#This Row],[Status]]&lt;&gt;"Delayed","", IF(Flights[[#This Row],[Arrival Delay]]&gt;120, "Severe", IF(Flights[[#This Row],[Arrival Delay]]&gt;60, "Major", "Moderate")))</f>
        <v/>
      </c>
      <c r="Y2051" t="b">
        <v>0</v>
      </c>
      <c r="AA2051" t="str">
        <f>IF(OR(AND(Flights[[#This Row],[Status]]="Cancelled", Flights[[#This Row],[Cancellation Reason]]="Airline/Carrier"), Flights[[#This Row],[Delay Type]]="Severe"), "Yes", "No")</f>
        <v>No</v>
      </c>
    </row>
    <row r="2052" spans="1:27" x14ac:dyDescent="0.3">
      <c r="A2052" s="3">
        <v>42159</v>
      </c>
      <c r="B2052" s="22">
        <f>WEEKNUM(Flights[[#This Row],[Date]], 1)</f>
        <v>23</v>
      </c>
      <c r="C2052" s="22">
        <f>WEEKDAY(Flights[[#This Row],[Date]],1)</f>
        <v>5</v>
      </c>
      <c r="D2052" t="s">
        <v>1331</v>
      </c>
      <c r="E2052" t="s">
        <v>1995</v>
      </c>
      <c r="F2052" t="s">
        <v>0</v>
      </c>
      <c r="G2052" t="s">
        <v>9</v>
      </c>
      <c r="H2052" t="str">
        <f>_xlfn.XLOOKUP(Flights[[#This Row],[Destination]], Airports!$A$2:$A$78, Airports!$D$2:$D$78)</f>
        <v>San Francisco</v>
      </c>
      <c r="I2052" t="str" cm="1">
        <f t="array" ref="I2052">_xlfn.XLOOKUP(Flights[[#This Row],[Destination]],_xlfn._TRO_TRAILING( Airports!A:A),_xlfn._TRO_TRAILING( Airports!E:E), "Not found")</f>
        <v>CA</v>
      </c>
      <c r="J2052" s="1">
        <v>0.78819444444444442</v>
      </c>
      <c r="K2052" s="22">
        <f>HOUR(Flights[[#This Row],[Scheduled Departure]])</f>
        <v>18</v>
      </c>
      <c r="L2052" s="1">
        <v>0.80555555555555558</v>
      </c>
      <c r="M2052">
        <f>(L2052-J2052)*24*60</f>
        <v>25.000000000000071</v>
      </c>
      <c r="N2052" s="16">
        <f>Flights[[#This Row],[Length (min)]]/60</f>
        <v>1.0333333333333334</v>
      </c>
      <c r="O2052">
        <v>62</v>
      </c>
      <c r="P2052">
        <v>337</v>
      </c>
      <c r="Q2052" s="18">
        <f>IFERROR(Flights[[#This Row],[Distance]]/Flights[[#This Row],[Length (hr)]], "")</f>
        <v>326.12903225806446</v>
      </c>
      <c r="R2052" s="1">
        <v>0.84027777777777779</v>
      </c>
      <c r="S2052" s="1" t="str">
        <f>IF(Flights[[#This Row],[Length (hr)]]&lt;2, "No meal", IF(Flights[[#This Row],[Length (hr)]]&lt;3.5, "Light meal", "Full meal"))</f>
        <v>No meal</v>
      </c>
      <c r="T2052" s="1" t="str">
        <f>IF(AND(Flights[[#This Row],[Airline]]="US Airways", Flights[[#This Row],[Meal]]="Full Meal"), "Yes", "No")</f>
        <v>No</v>
      </c>
      <c r="U2052" s="1">
        <v>0.84861111111111109</v>
      </c>
      <c r="V2052">
        <v>12</v>
      </c>
      <c r="W2052" s="1" t="str">
        <f>IF(Flights[[#This Row],[Arrival Delay]] = "", "Cancelled", IF(Flights[[#This Row],[Arrival Delay]]&gt;15, "Delayed", "On time"))</f>
        <v>On time</v>
      </c>
      <c r="X2052" t="str">
        <f>IF(Flights[[#This Row],[Status]]&lt;&gt;"Delayed","", IF(Flights[[#This Row],[Arrival Delay]]&gt;120, "Severe", IF(Flights[[#This Row],[Arrival Delay]]&gt;60, "Major", "Moderate")))</f>
        <v/>
      </c>
      <c r="Y2052" t="b">
        <v>0</v>
      </c>
      <c r="AA2052" t="str">
        <f>IF(OR(AND(Flights[[#This Row],[Status]]="Cancelled", Flights[[#This Row],[Cancellation Reason]]="Airline/Carrier"), Flights[[#This Row],[Delay Type]]="Severe"), "Yes", "No")</f>
        <v>No</v>
      </c>
    </row>
    <row r="2053" spans="1:27" x14ac:dyDescent="0.3">
      <c r="A2053" s="3">
        <v>42159</v>
      </c>
      <c r="B2053" s="22">
        <f>WEEKNUM(Flights[[#This Row],[Date]], 1)</f>
        <v>23</v>
      </c>
      <c r="C2053" s="22">
        <f>WEEKDAY(Flights[[#This Row],[Date]],1)</f>
        <v>5</v>
      </c>
      <c r="D2053" t="s">
        <v>1420</v>
      </c>
      <c r="E2053" t="s">
        <v>1990</v>
      </c>
      <c r="F2053" t="s">
        <v>0</v>
      </c>
      <c r="G2053" t="s">
        <v>281</v>
      </c>
      <c r="H2053" t="str">
        <f>_xlfn.XLOOKUP(Flights[[#This Row],[Destination]], Airports!$A$2:$A$78, Airports!$D$2:$D$78)</f>
        <v>Newark</v>
      </c>
      <c r="I2053" t="str" cm="1">
        <f t="array" ref="I2053">_xlfn.XLOOKUP(Flights[[#This Row],[Destination]],_xlfn._TRO_TRAILING( Airports!A:A),_xlfn._TRO_TRAILING( Airports!E:E), "Not found")</f>
        <v>NJ</v>
      </c>
      <c r="J2053" s="1">
        <v>0.86805555555555558</v>
      </c>
      <c r="K2053" s="22">
        <f>HOUR(Flights[[#This Row],[Scheduled Departure]])</f>
        <v>20</v>
      </c>
      <c r="L2053" s="1">
        <v>0.87152777777777779</v>
      </c>
      <c r="M2053">
        <f>(L2053-J2053)*24*60</f>
        <v>4.9999999999999822</v>
      </c>
      <c r="N2053" s="16">
        <f>Flights[[#This Row],[Length (min)]]/60</f>
        <v>5.0166666666666666</v>
      </c>
      <c r="O2053">
        <v>301</v>
      </c>
      <c r="P2053">
        <v>2454</v>
      </c>
      <c r="Q2053" s="18">
        <f>IFERROR(Flights[[#This Row],[Distance]]/Flights[[#This Row],[Length (hr)]], "")</f>
        <v>489.16943521594686</v>
      </c>
      <c r="R2053" s="1">
        <v>0.21249999999999999</v>
      </c>
      <c r="S2053" s="1" t="str">
        <f>IF(Flights[[#This Row],[Length (hr)]]&lt;2, "No meal", IF(Flights[[#This Row],[Length (hr)]]&lt;3.5, "Light meal", "Full meal"))</f>
        <v>Full meal</v>
      </c>
      <c r="T2053" s="1" t="str">
        <f>IF(AND(Flights[[#This Row],[Airline]]="US Airways", Flights[[#This Row],[Meal]]="Full Meal"), "Yes", "No")</f>
        <v>No</v>
      </c>
      <c r="U2053" s="1">
        <v>0.20555555555555555</v>
      </c>
      <c r="V2053">
        <v>-10</v>
      </c>
      <c r="W2053" s="1" t="str">
        <f>IF(Flights[[#This Row],[Arrival Delay]] = "", "Cancelled", IF(Flights[[#This Row],[Arrival Delay]]&gt;15, "Delayed", "On time"))</f>
        <v>On time</v>
      </c>
      <c r="X2053" t="str">
        <f>IF(Flights[[#This Row],[Status]]&lt;&gt;"Delayed","", IF(Flights[[#This Row],[Arrival Delay]]&gt;120, "Severe", IF(Flights[[#This Row],[Arrival Delay]]&gt;60, "Major", "Moderate")))</f>
        <v/>
      </c>
      <c r="Y2053" t="b">
        <v>0</v>
      </c>
      <c r="AA2053" t="str">
        <f>IF(OR(AND(Flights[[#This Row],[Status]]="Cancelled", Flights[[#This Row],[Cancellation Reason]]="Airline/Carrier"), Flights[[#This Row],[Delay Type]]="Severe"), "Yes", "No")</f>
        <v>No</v>
      </c>
    </row>
    <row r="2054" spans="1:27" x14ac:dyDescent="0.3">
      <c r="A2054" s="3">
        <v>42159</v>
      </c>
      <c r="B2054" s="22">
        <f>WEEKNUM(Flights[[#This Row],[Date]], 1)</f>
        <v>23</v>
      </c>
      <c r="C2054" s="22">
        <f>WEEKDAY(Flights[[#This Row],[Date]],1)</f>
        <v>5</v>
      </c>
      <c r="D2054" t="s">
        <v>1496</v>
      </c>
      <c r="E2054" t="s">
        <v>1990</v>
      </c>
      <c r="F2054" t="s">
        <v>0</v>
      </c>
      <c r="G2054" t="s">
        <v>9</v>
      </c>
      <c r="H2054" t="str">
        <f>_xlfn.XLOOKUP(Flights[[#This Row],[Destination]], Airports!$A$2:$A$78, Airports!$D$2:$D$78)</f>
        <v>San Francisco</v>
      </c>
      <c r="I2054" t="str" cm="1">
        <f t="array" ref="I2054">_xlfn.XLOOKUP(Flights[[#This Row],[Destination]],_xlfn._TRO_TRAILING( Airports!A:A),_xlfn._TRO_TRAILING( Airports!E:E), "Not found")</f>
        <v>CA</v>
      </c>
      <c r="J2054" s="1">
        <v>0.94930555555555551</v>
      </c>
      <c r="K2054" s="22">
        <f>HOUR(Flights[[#This Row],[Scheduled Departure]])</f>
        <v>22</v>
      </c>
      <c r="L2054" s="1">
        <v>0.94652777777777775</v>
      </c>
      <c r="M2054">
        <f>(L2054-J2054)*24*60</f>
        <v>-3.9999999999999858</v>
      </c>
      <c r="N2054" s="16">
        <f>Flights[[#This Row],[Length (min)]]/60</f>
        <v>1.3333333333333333</v>
      </c>
      <c r="O2054">
        <v>80</v>
      </c>
      <c r="P2054">
        <v>337</v>
      </c>
      <c r="Q2054" s="18">
        <f>IFERROR(Flights[[#This Row],[Distance]]/Flights[[#This Row],[Length (hr)]], "")</f>
        <v>252.75</v>
      </c>
      <c r="R2054" s="1">
        <v>1.3888888888888888E-2</v>
      </c>
      <c r="S2054" s="1" t="str">
        <f>IF(Flights[[#This Row],[Length (hr)]]&lt;2, "No meal", IF(Flights[[#This Row],[Length (hr)]]&lt;3.5, "Light meal", "Full meal"))</f>
        <v>No meal</v>
      </c>
      <c r="T2054" s="1" t="str">
        <f>IF(AND(Flights[[#This Row],[Airline]]="US Airways", Flights[[#This Row],[Meal]]="Full Meal"), "Yes", "No")</f>
        <v>No</v>
      </c>
      <c r="U2054" s="1">
        <v>2.0833333333333333E-3</v>
      </c>
      <c r="V2054">
        <v>-17</v>
      </c>
      <c r="W2054" s="1" t="str">
        <f>IF(Flights[[#This Row],[Arrival Delay]] = "", "Cancelled", IF(Flights[[#This Row],[Arrival Delay]]&gt;15, "Delayed", "On time"))</f>
        <v>On time</v>
      </c>
      <c r="X2054" t="str">
        <f>IF(Flights[[#This Row],[Status]]&lt;&gt;"Delayed","", IF(Flights[[#This Row],[Arrival Delay]]&gt;120, "Severe", IF(Flights[[#This Row],[Arrival Delay]]&gt;60, "Major", "Moderate")))</f>
        <v/>
      </c>
      <c r="Y2054" t="b">
        <v>0</v>
      </c>
      <c r="AA2054" t="str">
        <f>IF(OR(AND(Flights[[#This Row],[Status]]="Cancelled", Flights[[#This Row],[Cancellation Reason]]="Airline/Carrier"), Flights[[#This Row],[Delay Type]]="Severe"), "Yes", "No")</f>
        <v>No</v>
      </c>
    </row>
    <row r="2055" spans="1:27" x14ac:dyDescent="0.3">
      <c r="A2055" s="3">
        <v>42160</v>
      </c>
      <c r="B2055" s="22">
        <f>WEEKNUM(Flights[[#This Row],[Date]], 1)</f>
        <v>23</v>
      </c>
      <c r="C2055" s="22">
        <f>WEEKDAY(Flights[[#This Row],[Date]],1)</f>
        <v>6</v>
      </c>
      <c r="D2055" t="s">
        <v>1461</v>
      </c>
      <c r="E2055" t="s">
        <v>1988</v>
      </c>
      <c r="F2055" t="s">
        <v>0</v>
      </c>
      <c r="G2055" t="s">
        <v>27</v>
      </c>
      <c r="H2055" t="str">
        <f>_xlfn.XLOOKUP(Flights[[#This Row],[Destination]], Airports!$A$2:$A$78, Airports!$D$2:$D$78)</f>
        <v>Charlotte</v>
      </c>
      <c r="I2055" t="str" cm="1">
        <f t="array" ref="I2055">_xlfn.XLOOKUP(Flights[[#This Row],[Destination]],_xlfn._TRO_TRAILING( Airports!A:A),_xlfn._TRO_TRAILING( Airports!E:E), "Not found")</f>
        <v>NC</v>
      </c>
      <c r="J2055" s="1">
        <v>0.25</v>
      </c>
      <c r="K2055" s="22">
        <f>HOUR(Flights[[#This Row],[Scheduled Departure]])</f>
        <v>6</v>
      </c>
      <c r="L2055" s="1">
        <v>0.24861111111111112</v>
      </c>
      <c r="M2055">
        <f>(L2055-J2055)*24*60</f>
        <v>-1.9999999999999929</v>
      </c>
      <c r="N2055" s="16">
        <f>Flights[[#This Row],[Length (min)]]/60</f>
        <v>4.6333333333333337</v>
      </c>
      <c r="O2055">
        <v>278</v>
      </c>
      <c r="P2055">
        <v>2125</v>
      </c>
      <c r="Q2055" s="18">
        <f>IFERROR(Flights[[#This Row],[Distance]]/Flights[[#This Row],[Length (hr)]], "")</f>
        <v>458.63309352517979</v>
      </c>
      <c r="R2055" s="1">
        <v>0.5805555555555556</v>
      </c>
      <c r="S2055" s="1" t="str">
        <f>IF(Flights[[#This Row],[Length (hr)]]&lt;2, "No meal", IF(Flights[[#This Row],[Length (hr)]]&lt;3.5, "Light meal", "Full meal"))</f>
        <v>Full meal</v>
      </c>
      <c r="T2055" s="1" t="str">
        <f>IF(AND(Flights[[#This Row],[Airline]]="US Airways", Flights[[#This Row],[Meal]]="Full Meal"), "Yes", "No")</f>
        <v>Yes</v>
      </c>
      <c r="U2055" s="1">
        <v>0.56666666666666665</v>
      </c>
      <c r="V2055">
        <v>-20</v>
      </c>
      <c r="W2055" s="1" t="str">
        <f>IF(Flights[[#This Row],[Arrival Delay]] = "", "Cancelled", IF(Flights[[#This Row],[Arrival Delay]]&gt;15, "Delayed", "On time"))</f>
        <v>On time</v>
      </c>
      <c r="X2055" t="str">
        <f>IF(Flights[[#This Row],[Status]]&lt;&gt;"Delayed","", IF(Flights[[#This Row],[Arrival Delay]]&gt;120, "Severe", IF(Flights[[#This Row],[Arrival Delay]]&gt;60, "Major", "Moderate")))</f>
        <v/>
      </c>
      <c r="Y2055" t="b">
        <v>0</v>
      </c>
      <c r="AA2055" t="str">
        <f>IF(OR(AND(Flights[[#This Row],[Status]]="Cancelled", Flights[[#This Row],[Cancellation Reason]]="Airline/Carrier"), Flights[[#This Row],[Delay Type]]="Severe"), "Yes", "No")</f>
        <v>No</v>
      </c>
    </row>
    <row r="2056" spans="1:27" x14ac:dyDescent="0.3">
      <c r="A2056" s="3">
        <v>42160</v>
      </c>
      <c r="B2056" s="22">
        <f>WEEKNUM(Flights[[#This Row],[Date]], 1)</f>
        <v>23</v>
      </c>
      <c r="C2056" s="22">
        <f>WEEKDAY(Flights[[#This Row],[Date]],1)</f>
        <v>6</v>
      </c>
      <c r="D2056" t="s">
        <v>48</v>
      </c>
      <c r="E2056" t="s">
        <v>1987</v>
      </c>
      <c r="F2056" t="s">
        <v>0</v>
      </c>
      <c r="G2056" t="s">
        <v>18</v>
      </c>
      <c r="H2056" t="str">
        <f>_xlfn.XLOOKUP(Flights[[#This Row],[Destination]], Airports!$A$2:$A$78, Airports!$D$2:$D$78)</f>
        <v>Arlington</v>
      </c>
      <c r="I2056" t="str" cm="1">
        <f t="array" ref="I2056">_xlfn.XLOOKUP(Flights[[#This Row],[Destination]],_xlfn._TRO_TRAILING( Airports!A:A),_xlfn._TRO_TRAILING( Airports!E:E), "Not found")</f>
        <v>VA</v>
      </c>
      <c r="J2056" s="1">
        <v>0.3263888888888889</v>
      </c>
      <c r="K2056" s="22">
        <f>HOUR(Flights[[#This Row],[Scheduled Departure]])</f>
        <v>7</v>
      </c>
      <c r="L2056" s="1">
        <v>0.32222222222222224</v>
      </c>
      <c r="M2056">
        <f>(L2056-J2056)*24*60</f>
        <v>-5.9999999999999787</v>
      </c>
      <c r="N2056" s="16">
        <f>Flights[[#This Row],[Length (min)]]/60</f>
        <v>4.8666666666666663</v>
      </c>
      <c r="O2056">
        <v>292</v>
      </c>
      <c r="P2056">
        <v>2311</v>
      </c>
      <c r="Q2056" s="18">
        <f>IFERROR(Flights[[#This Row],[Distance]]/Flights[[#This Row],[Length (hr)]], "")</f>
        <v>474.8630136986302</v>
      </c>
      <c r="R2056" s="1">
        <v>0.66388888888888886</v>
      </c>
      <c r="S2056" s="1" t="str">
        <f>IF(Flights[[#This Row],[Length (hr)]]&lt;2, "No meal", IF(Flights[[#This Row],[Length (hr)]]&lt;3.5, "Light meal", "Full meal"))</f>
        <v>Full meal</v>
      </c>
      <c r="T2056" s="1" t="str">
        <f>IF(AND(Flights[[#This Row],[Airline]]="US Airways", Flights[[#This Row],[Meal]]="Full Meal"), "Yes", "No")</f>
        <v>No</v>
      </c>
      <c r="U2056" s="1">
        <v>0.65</v>
      </c>
      <c r="V2056">
        <v>-20</v>
      </c>
      <c r="W2056" s="1" t="str">
        <f>IF(Flights[[#This Row],[Arrival Delay]] = "", "Cancelled", IF(Flights[[#This Row],[Arrival Delay]]&gt;15, "Delayed", "On time"))</f>
        <v>On time</v>
      </c>
      <c r="X2056" t="str">
        <f>IF(Flights[[#This Row],[Status]]&lt;&gt;"Delayed","", IF(Flights[[#This Row],[Arrival Delay]]&gt;120, "Severe", IF(Flights[[#This Row],[Arrival Delay]]&gt;60, "Major", "Moderate")))</f>
        <v/>
      </c>
      <c r="Y2056" t="b">
        <v>0</v>
      </c>
      <c r="AA2056" t="str">
        <f>IF(OR(AND(Flights[[#This Row],[Status]]="Cancelled", Flights[[#This Row],[Cancellation Reason]]="Airline/Carrier"), Flights[[#This Row],[Delay Type]]="Severe"), "Yes", "No")</f>
        <v>No</v>
      </c>
    </row>
    <row r="2057" spans="1:27" x14ac:dyDescent="0.3">
      <c r="A2057" s="3">
        <v>42160</v>
      </c>
      <c r="B2057" s="22">
        <f>WEEKNUM(Flights[[#This Row],[Date]], 1)</f>
        <v>23</v>
      </c>
      <c r="C2057" s="22">
        <f>WEEKDAY(Flights[[#This Row],[Date]],1)</f>
        <v>6</v>
      </c>
      <c r="D2057" t="s">
        <v>579</v>
      </c>
      <c r="E2057" t="s">
        <v>1993</v>
      </c>
      <c r="F2057" t="s">
        <v>0</v>
      </c>
      <c r="G2057" t="s">
        <v>293</v>
      </c>
      <c r="H2057" t="str">
        <f>_xlfn.XLOOKUP(Flights[[#This Row],[Destination]], Airports!$A$2:$A$78, Airports!$D$2:$D$78)</f>
        <v>Houston</v>
      </c>
      <c r="I2057" t="str" cm="1">
        <f t="array" ref="I2057">_xlfn.XLOOKUP(Flights[[#This Row],[Destination]],_xlfn._TRO_TRAILING( Airports!A:A),_xlfn._TRO_TRAILING( Airports!E:E), "Not found")</f>
        <v>TX</v>
      </c>
      <c r="J2057" s="1">
        <v>0.35069444444444442</v>
      </c>
      <c r="K2057" s="22">
        <f>HOUR(Flights[[#This Row],[Scheduled Departure]])</f>
        <v>8</v>
      </c>
      <c r="L2057" s="1">
        <v>0.35555555555555557</v>
      </c>
      <c r="M2057">
        <f>(L2057-J2057)*24*60</f>
        <v>7.0000000000000551</v>
      </c>
      <c r="N2057" s="16">
        <f>Flights[[#This Row],[Length (min)]]/60</f>
        <v>3.35</v>
      </c>
      <c r="O2057">
        <v>201</v>
      </c>
      <c r="P2057">
        <v>1379</v>
      </c>
      <c r="Q2057" s="18">
        <f>IFERROR(Flights[[#This Row],[Distance]]/Flights[[#This Row],[Length (hr)]], "")</f>
        <v>411.64179104477608</v>
      </c>
      <c r="R2057" s="1">
        <v>0.56597222222222221</v>
      </c>
      <c r="S2057" s="1" t="str">
        <f>IF(Flights[[#This Row],[Length (hr)]]&lt;2, "No meal", IF(Flights[[#This Row],[Length (hr)]]&lt;3.5, "Light meal", "Full meal"))</f>
        <v>Light meal</v>
      </c>
      <c r="T2057" s="1" t="str">
        <f>IF(AND(Flights[[#This Row],[Airline]]="US Airways", Flights[[#This Row],[Meal]]="Full Meal"), "Yes", "No")</f>
        <v>No</v>
      </c>
      <c r="U2057" s="1">
        <v>0.57847222222222228</v>
      </c>
      <c r="V2057">
        <v>18</v>
      </c>
      <c r="W2057" s="1" t="str">
        <f>IF(Flights[[#This Row],[Arrival Delay]] = "", "Cancelled", IF(Flights[[#This Row],[Arrival Delay]]&gt;15, "Delayed", "On time"))</f>
        <v>Delayed</v>
      </c>
      <c r="X2057" t="str">
        <f>IF(Flights[[#This Row],[Status]]&lt;&gt;"Delayed","", IF(Flights[[#This Row],[Arrival Delay]]&gt;120, "Severe", IF(Flights[[#This Row],[Arrival Delay]]&gt;60, "Major", "Moderate")))</f>
        <v>Moderate</v>
      </c>
      <c r="Y2057" t="b">
        <v>0</v>
      </c>
      <c r="AA2057" t="str">
        <f>IF(OR(AND(Flights[[#This Row],[Status]]="Cancelled", Flights[[#This Row],[Cancellation Reason]]="Airline/Carrier"), Flights[[#This Row],[Delay Type]]="Severe"), "Yes", "No")</f>
        <v>No</v>
      </c>
    </row>
    <row r="2058" spans="1:27" x14ac:dyDescent="0.3">
      <c r="A2058" s="3">
        <v>42160</v>
      </c>
      <c r="B2058" s="22">
        <f>WEEKNUM(Flights[[#This Row],[Date]], 1)</f>
        <v>23</v>
      </c>
      <c r="C2058" s="22">
        <f>WEEKDAY(Flights[[#This Row],[Date]],1)</f>
        <v>6</v>
      </c>
      <c r="D2058" t="s">
        <v>430</v>
      </c>
      <c r="E2058" t="s">
        <v>1989</v>
      </c>
      <c r="F2058" t="s">
        <v>0</v>
      </c>
      <c r="G2058" t="s">
        <v>26</v>
      </c>
      <c r="H2058" t="str">
        <f>_xlfn.XLOOKUP(Flights[[#This Row],[Destination]], Airports!$A$2:$A$78, Airports!$D$2:$D$78)</f>
        <v>Atlanta</v>
      </c>
      <c r="I2058" t="str" cm="1">
        <f t="array" ref="I2058">_xlfn.XLOOKUP(Flights[[#This Row],[Destination]],_xlfn._TRO_TRAILING( Airports!A:A),_xlfn._TRO_TRAILING( Airports!E:E), "Not found")</f>
        <v>GA</v>
      </c>
      <c r="J2058" s="1">
        <v>0.38541666666666669</v>
      </c>
      <c r="K2058" s="22">
        <f>HOUR(Flights[[#This Row],[Scheduled Departure]])</f>
        <v>9</v>
      </c>
      <c r="L2058" s="1">
        <v>0.39027777777777778</v>
      </c>
      <c r="M2058">
        <f>(L2058-J2058)*24*60</f>
        <v>6.9999999999999751</v>
      </c>
      <c r="N2058" s="16">
        <f>Flights[[#This Row],[Length (min)]]/60</f>
        <v>4.1166666666666663</v>
      </c>
      <c r="O2058">
        <v>247</v>
      </c>
      <c r="P2058">
        <v>1947</v>
      </c>
      <c r="Q2058" s="18">
        <f>IFERROR(Flights[[#This Row],[Distance]]/Flights[[#This Row],[Length (hr)]], "")</f>
        <v>472.95546558704456</v>
      </c>
      <c r="R2058" s="1">
        <v>0.7</v>
      </c>
      <c r="S2058" s="1" t="str">
        <f>IF(Flights[[#This Row],[Length (hr)]]&lt;2, "No meal", IF(Flights[[#This Row],[Length (hr)]]&lt;3.5, "Light meal", "Full meal"))</f>
        <v>Full meal</v>
      </c>
      <c r="T2058" s="1" t="str">
        <f>IF(AND(Flights[[#This Row],[Airline]]="US Airways", Flights[[#This Row],[Meal]]="Full Meal"), "Yes", "No")</f>
        <v>No</v>
      </c>
      <c r="U2058" s="1">
        <v>0.68680555555555556</v>
      </c>
      <c r="V2058">
        <v>-19</v>
      </c>
      <c r="W2058" s="1" t="str">
        <f>IF(Flights[[#This Row],[Arrival Delay]] = "", "Cancelled", IF(Flights[[#This Row],[Arrival Delay]]&gt;15, "Delayed", "On time"))</f>
        <v>On time</v>
      </c>
      <c r="X2058" t="str">
        <f>IF(Flights[[#This Row],[Status]]&lt;&gt;"Delayed","", IF(Flights[[#This Row],[Arrival Delay]]&gt;120, "Severe", IF(Flights[[#This Row],[Arrival Delay]]&gt;60, "Major", "Moderate")))</f>
        <v/>
      </c>
      <c r="Y2058" t="b">
        <v>0</v>
      </c>
      <c r="AA2058" t="str">
        <f>IF(OR(AND(Flights[[#This Row],[Status]]="Cancelled", Flights[[#This Row],[Cancellation Reason]]="Airline/Carrier"), Flights[[#This Row],[Delay Type]]="Severe"), "Yes", "No")</f>
        <v>No</v>
      </c>
    </row>
    <row r="2059" spans="1:27" x14ac:dyDescent="0.3">
      <c r="A2059" s="3">
        <v>42160</v>
      </c>
      <c r="B2059" s="22">
        <f>WEEKNUM(Flights[[#This Row],[Date]], 1)</f>
        <v>23</v>
      </c>
      <c r="C2059" s="22">
        <f>WEEKDAY(Flights[[#This Row],[Date]],1)</f>
        <v>6</v>
      </c>
      <c r="D2059" t="s">
        <v>1471</v>
      </c>
      <c r="E2059" t="s">
        <v>1989</v>
      </c>
      <c r="F2059" t="s">
        <v>0</v>
      </c>
      <c r="G2059" t="s">
        <v>349</v>
      </c>
      <c r="H2059" t="str">
        <f>_xlfn.XLOOKUP(Flights[[#This Row],[Destination]], Airports!$A$2:$A$78, Airports!$D$2:$D$78)</f>
        <v>Salt Lake City</v>
      </c>
      <c r="I2059" t="str" cm="1">
        <f t="array" ref="I2059">_xlfn.XLOOKUP(Flights[[#This Row],[Destination]],_xlfn._TRO_TRAILING( Airports!A:A),_xlfn._TRO_TRAILING( Airports!E:E), "Not found")</f>
        <v>UT</v>
      </c>
      <c r="J2059" s="1">
        <v>0.43402777777777779</v>
      </c>
      <c r="K2059" s="22">
        <f>HOUR(Flights[[#This Row],[Scheduled Departure]])</f>
        <v>10</v>
      </c>
      <c r="L2059" s="1">
        <v>0.43402777777777779</v>
      </c>
      <c r="M2059">
        <f>(L2059-J2059)*24*60</f>
        <v>0</v>
      </c>
      <c r="N2059" s="16">
        <f>Flights[[#This Row],[Length (min)]]/60</f>
        <v>1.6166666666666667</v>
      </c>
      <c r="O2059">
        <v>97</v>
      </c>
      <c r="P2059">
        <v>590</v>
      </c>
      <c r="Q2059" s="18">
        <f>IFERROR(Flights[[#This Row],[Distance]]/Flights[[#This Row],[Length (hr)]], "")</f>
        <v>364.94845360824741</v>
      </c>
      <c r="R2059" s="1">
        <v>0.54791666666666672</v>
      </c>
      <c r="S2059" s="1" t="str">
        <f>IF(Flights[[#This Row],[Length (hr)]]&lt;2, "No meal", IF(Flights[[#This Row],[Length (hr)]]&lt;3.5, "Light meal", "Full meal"))</f>
        <v>No meal</v>
      </c>
      <c r="T2059" s="1" t="str">
        <f>IF(AND(Flights[[#This Row],[Airline]]="US Airways", Flights[[#This Row],[Meal]]="Full Meal"), "Yes", "No")</f>
        <v>No</v>
      </c>
      <c r="U2059" s="1">
        <v>0.54305555555555551</v>
      </c>
      <c r="V2059">
        <v>-7</v>
      </c>
      <c r="W2059" s="1" t="str">
        <f>IF(Flights[[#This Row],[Arrival Delay]] = "", "Cancelled", IF(Flights[[#This Row],[Arrival Delay]]&gt;15, "Delayed", "On time"))</f>
        <v>On time</v>
      </c>
      <c r="X2059" t="str">
        <f>IF(Flights[[#This Row],[Status]]&lt;&gt;"Delayed","", IF(Flights[[#This Row],[Arrival Delay]]&gt;120, "Severe", IF(Flights[[#This Row],[Arrival Delay]]&gt;60, "Major", "Moderate")))</f>
        <v/>
      </c>
      <c r="Y2059" t="b">
        <v>0</v>
      </c>
      <c r="AA2059" t="str">
        <f>IF(OR(AND(Flights[[#This Row],[Status]]="Cancelled", Flights[[#This Row],[Cancellation Reason]]="Airline/Carrier"), Flights[[#This Row],[Delay Type]]="Severe"), "Yes", "No")</f>
        <v>No</v>
      </c>
    </row>
    <row r="2060" spans="1:27" x14ac:dyDescent="0.3">
      <c r="A2060" s="3">
        <v>42160</v>
      </c>
      <c r="B2060" s="22">
        <f>WEEKNUM(Flights[[#This Row],[Date]], 1)</f>
        <v>23</v>
      </c>
      <c r="C2060" s="22">
        <f>WEEKDAY(Flights[[#This Row],[Date]],1)</f>
        <v>6</v>
      </c>
      <c r="D2060" t="s">
        <v>67</v>
      </c>
      <c r="E2060" t="s">
        <v>1987</v>
      </c>
      <c r="F2060" t="s">
        <v>0</v>
      </c>
      <c r="G2060" t="s">
        <v>4</v>
      </c>
      <c r="H2060" t="str">
        <f>_xlfn.XLOOKUP(Flights[[#This Row],[Destination]], Airports!$A$2:$A$78, Airports!$D$2:$D$78)</f>
        <v>Chicago</v>
      </c>
      <c r="I2060" t="str" cm="1">
        <f t="array" ref="I2060">_xlfn.XLOOKUP(Flights[[#This Row],[Destination]],_xlfn._TRO_TRAILING( Airports!A:A),_xlfn._TRO_TRAILING( Airports!E:E), "Not found")</f>
        <v>IL</v>
      </c>
      <c r="J2060" s="1">
        <v>0.54861111111111116</v>
      </c>
      <c r="K2060" s="22">
        <f>HOUR(Flights[[#This Row],[Scheduled Departure]])</f>
        <v>13</v>
      </c>
      <c r="L2060" s="1">
        <v>0.54861111111111116</v>
      </c>
      <c r="M2060">
        <f>(L2060-J2060)*24*60</f>
        <v>0</v>
      </c>
      <c r="N2060" s="16">
        <f>Flights[[#This Row],[Length (min)]]/60</f>
        <v>4.3499999999999996</v>
      </c>
      <c r="O2060">
        <v>261</v>
      </c>
      <c r="P2060">
        <v>1744</v>
      </c>
      <c r="Q2060" s="18">
        <f>IFERROR(Flights[[#This Row],[Distance]]/Flights[[#This Row],[Length (hr)]], "")</f>
        <v>400.91954022988511</v>
      </c>
      <c r="R2060" s="1">
        <v>0.80833333333333335</v>
      </c>
      <c r="S2060" s="1" t="str">
        <f>IF(Flights[[#This Row],[Length (hr)]]&lt;2, "No meal", IF(Flights[[#This Row],[Length (hr)]]&lt;3.5, "Light meal", "Full meal"))</f>
        <v>Full meal</v>
      </c>
      <c r="T2060" s="1" t="str">
        <f>IF(AND(Flights[[#This Row],[Airline]]="US Airways", Flights[[#This Row],[Meal]]="Full Meal"), "Yes", "No")</f>
        <v>No</v>
      </c>
      <c r="U2060" s="1">
        <v>0.81319444444444444</v>
      </c>
      <c r="V2060">
        <v>7</v>
      </c>
      <c r="W2060" s="1" t="str">
        <f>IF(Flights[[#This Row],[Arrival Delay]] = "", "Cancelled", IF(Flights[[#This Row],[Arrival Delay]]&gt;15, "Delayed", "On time"))</f>
        <v>On time</v>
      </c>
      <c r="X2060" t="str">
        <f>IF(Flights[[#This Row],[Status]]&lt;&gt;"Delayed","", IF(Flights[[#This Row],[Arrival Delay]]&gt;120, "Severe", IF(Flights[[#This Row],[Arrival Delay]]&gt;60, "Major", "Moderate")))</f>
        <v/>
      </c>
      <c r="Y2060" t="b">
        <v>0</v>
      </c>
      <c r="AA2060" t="str">
        <f>IF(OR(AND(Flights[[#This Row],[Status]]="Cancelled", Flights[[#This Row],[Cancellation Reason]]="Airline/Carrier"), Flights[[#This Row],[Delay Type]]="Severe"), "Yes", "No")</f>
        <v>No</v>
      </c>
    </row>
    <row r="2061" spans="1:27" x14ac:dyDescent="0.3">
      <c r="A2061" s="3">
        <v>42160</v>
      </c>
      <c r="B2061" s="22">
        <f>WEEKNUM(Flights[[#This Row],[Date]], 1)</f>
        <v>23</v>
      </c>
      <c r="C2061" s="22">
        <f>WEEKDAY(Flights[[#This Row],[Date]],1)</f>
        <v>6</v>
      </c>
      <c r="D2061" t="s">
        <v>764</v>
      </c>
      <c r="E2061" t="s">
        <v>1990</v>
      </c>
      <c r="F2061" t="s">
        <v>0</v>
      </c>
      <c r="G2061" t="s">
        <v>4</v>
      </c>
      <c r="H2061" t="str">
        <f>_xlfn.XLOOKUP(Flights[[#This Row],[Destination]], Airports!$A$2:$A$78, Airports!$D$2:$D$78)</f>
        <v>Chicago</v>
      </c>
      <c r="I2061" t="str" cm="1">
        <f t="array" ref="I2061">_xlfn.XLOOKUP(Flights[[#This Row],[Destination]],_xlfn._TRO_TRAILING( Airports!A:A),_xlfn._TRO_TRAILING( Airports!E:E), "Not found")</f>
        <v>IL</v>
      </c>
      <c r="J2061" s="1">
        <v>0.57222222222222219</v>
      </c>
      <c r="K2061" s="22">
        <f>HOUR(Flights[[#This Row],[Scheduled Departure]])</f>
        <v>13</v>
      </c>
      <c r="L2061" s="1">
        <v>0.57986111111111116</v>
      </c>
      <c r="M2061">
        <f>(L2061-J2061)*24*60</f>
        <v>11.000000000000121</v>
      </c>
      <c r="N2061" s="16">
        <f>Flights[[#This Row],[Length (min)]]/60</f>
        <v>3.8333333333333335</v>
      </c>
      <c r="O2061">
        <v>230</v>
      </c>
      <c r="P2061">
        <v>1744</v>
      </c>
      <c r="Q2061" s="18">
        <f>IFERROR(Flights[[#This Row],[Distance]]/Flights[[#This Row],[Length (hr)]], "")</f>
        <v>454.95652173913044</v>
      </c>
      <c r="R2061" s="1">
        <v>0.82986111111111116</v>
      </c>
      <c r="S2061" s="1" t="str">
        <f>IF(Flights[[#This Row],[Length (hr)]]&lt;2, "No meal", IF(Flights[[#This Row],[Length (hr)]]&lt;3.5, "Light meal", "Full meal"))</f>
        <v>Full meal</v>
      </c>
      <c r="T2061" s="1" t="str">
        <f>IF(AND(Flights[[#This Row],[Airline]]="US Airways", Flights[[#This Row],[Meal]]="Full Meal"), "Yes", "No")</f>
        <v>No</v>
      </c>
      <c r="U2061" s="1">
        <v>0.82291666666666663</v>
      </c>
      <c r="V2061">
        <v>-10</v>
      </c>
      <c r="W2061" s="1" t="str">
        <f>IF(Flights[[#This Row],[Arrival Delay]] = "", "Cancelled", IF(Flights[[#This Row],[Arrival Delay]]&gt;15, "Delayed", "On time"))</f>
        <v>On time</v>
      </c>
      <c r="X2061" t="str">
        <f>IF(Flights[[#This Row],[Status]]&lt;&gt;"Delayed","", IF(Flights[[#This Row],[Arrival Delay]]&gt;120, "Severe", IF(Flights[[#This Row],[Arrival Delay]]&gt;60, "Major", "Moderate")))</f>
        <v/>
      </c>
      <c r="Y2061" t="b">
        <v>0</v>
      </c>
      <c r="AA2061" t="str">
        <f>IF(OR(AND(Flights[[#This Row],[Status]]="Cancelled", Flights[[#This Row],[Cancellation Reason]]="Airline/Carrier"), Flights[[#This Row],[Delay Type]]="Severe"), "Yes", "No")</f>
        <v>No</v>
      </c>
    </row>
    <row r="2062" spans="1:27" x14ac:dyDescent="0.3">
      <c r="A2062" s="3">
        <v>42160</v>
      </c>
      <c r="B2062" s="22">
        <f>WEEKNUM(Flights[[#This Row],[Date]], 1)</f>
        <v>23</v>
      </c>
      <c r="C2062" s="22">
        <f>WEEKDAY(Flights[[#This Row],[Date]],1)</f>
        <v>6</v>
      </c>
      <c r="D2062" t="s">
        <v>78</v>
      </c>
      <c r="E2062" t="s">
        <v>1987</v>
      </c>
      <c r="F2062" t="s">
        <v>0</v>
      </c>
      <c r="G2062" t="s">
        <v>12</v>
      </c>
      <c r="H2062" t="str">
        <f>_xlfn.XLOOKUP(Flights[[#This Row],[Destination]], Airports!$A$2:$A$78, Airports!$D$2:$D$78)</f>
        <v>New York</v>
      </c>
      <c r="I2062" t="str" cm="1">
        <f t="array" ref="I2062">_xlfn.XLOOKUP(Flights[[#This Row],[Destination]],_xlfn._TRO_TRAILING( Airports!A:A),_xlfn._TRO_TRAILING( Airports!E:E), "Not found")</f>
        <v>NY</v>
      </c>
      <c r="J2062" s="1">
        <v>0.59375</v>
      </c>
      <c r="K2062" s="22">
        <f>HOUR(Flights[[#This Row],[Scheduled Departure]])</f>
        <v>14</v>
      </c>
      <c r="L2062" s="1">
        <v>0.58888888888888891</v>
      </c>
      <c r="M2062">
        <f>(L2062-J2062)*24*60</f>
        <v>-6.9999999999999751</v>
      </c>
      <c r="N2062" s="16">
        <f>Flights[[#This Row],[Length (min)]]/60</f>
        <v>5.2166666666666668</v>
      </c>
      <c r="O2062">
        <v>313</v>
      </c>
      <c r="P2062">
        <v>2475</v>
      </c>
      <c r="Q2062" s="18">
        <f>IFERROR(Flights[[#This Row],[Distance]]/Flights[[#This Row],[Length (hr)]], "")</f>
        <v>474.44089456869011</v>
      </c>
      <c r="R2062" s="1">
        <v>0.9555555555555556</v>
      </c>
      <c r="S2062" s="1" t="str">
        <f>IF(Flights[[#This Row],[Length (hr)]]&lt;2, "No meal", IF(Flights[[#This Row],[Length (hr)]]&lt;3.5, "Light meal", "Full meal"))</f>
        <v>Full meal</v>
      </c>
      <c r="T2062" s="1" t="str">
        <f>IF(AND(Flights[[#This Row],[Airline]]="US Airways", Flights[[#This Row],[Meal]]="Full Meal"), "Yes", "No")</f>
        <v>No</v>
      </c>
      <c r="U2062" s="1">
        <v>0.93125000000000002</v>
      </c>
      <c r="V2062">
        <v>-35</v>
      </c>
      <c r="W2062" s="1" t="str">
        <f>IF(Flights[[#This Row],[Arrival Delay]] = "", "Cancelled", IF(Flights[[#This Row],[Arrival Delay]]&gt;15, "Delayed", "On time"))</f>
        <v>On time</v>
      </c>
      <c r="X2062" t="str">
        <f>IF(Flights[[#This Row],[Status]]&lt;&gt;"Delayed","", IF(Flights[[#This Row],[Arrival Delay]]&gt;120, "Severe", IF(Flights[[#This Row],[Arrival Delay]]&gt;60, "Major", "Moderate")))</f>
        <v/>
      </c>
      <c r="Y2062" t="b">
        <v>0</v>
      </c>
      <c r="AA2062" t="str">
        <f>IF(OR(AND(Flights[[#This Row],[Status]]="Cancelled", Flights[[#This Row],[Cancellation Reason]]="Airline/Carrier"), Flights[[#This Row],[Delay Type]]="Severe"), "Yes", "No")</f>
        <v>No</v>
      </c>
    </row>
    <row r="2063" spans="1:27" x14ac:dyDescent="0.3">
      <c r="A2063" s="3">
        <v>42160</v>
      </c>
      <c r="B2063" s="22">
        <f>WEEKNUM(Flights[[#This Row],[Date]], 1)</f>
        <v>23</v>
      </c>
      <c r="C2063" s="22">
        <f>WEEKDAY(Flights[[#This Row],[Date]],1)</f>
        <v>6</v>
      </c>
      <c r="D2063" t="s">
        <v>1318</v>
      </c>
      <c r="E2063" t="s">
        <v>1995</v>
      </c>
      <c r="F2063" t="s">
        <v>0</v>
      </c>
      <c r="G2063" t="s">
        <v>9</v>
      </c>
      <c r="H2063" t="str">
        <f>_xlfn.XLOOKUP(Flights[[#This Row],[Destination]], Airports!$A$2:$A$78, Airports!$D$2:$D$78)</f>
        <v>San Francisco</v>
      </c>
      <c r="I2063" t="str" cm="1">
        <f t="array" ref="I2063">_xlfn.XLOOKUP(Flights[[#This Row],[Destination]],_xlfn._TRO_TRAILING( Airports!A:A),_xlfn._TRO_TRAILING( Airports!E:E), "Not found")</f>
        <v>CA</v>
      </c>
      <c r="J2063" s="1">
        <v>0.64930555555555558</v>
      </c>
      <c r="K2063" s="22">
        <f>HOUR(Flights[[#This Row],[Scheduled Departure]])</f>
        <v>15</v>
      </c>
      <c r="L2063" s="1">
        <v>0.64930555555555558</v>
      </c>
      <c r="M2063">
        <f>(L2063-J2063)*24*60</f>
        <v>0</v>
      </c>
      <c r="N2063" s="16">
        <f>Flights[[#This Row],[Length (min)]]/60</f>
        <v>1.0666666666666667</v>
      </c>
      <c r="O2063">
        <v>64</v>
      </c>
      <c r="P2063">
        <v>337</v>
      </c>
      <c r="Q2063" s="18">
        <f>IFERROR(Flights[[#This Row],[Distance]]/Flights[[#This Row],[Length (hr)]], "")</f>
        <v>315.9375</v>
      </c>
      <c r="R2063" s="1">
        <v>0.70138888888888884</v>
      </c>
      <c r="S2063" s="1" t="str">
        <f>IF(Flights[[#This Row],[Length (hr)]]&lt;2, "No meal", IF(Flights[[#This Row],[Length (hr)]]&lt;3.5, "Light meal", "Full meal"))</f>
        <v>No meal</v>
      </c>
      <c r="T2063" s="1" t="str">
        <f>IF(AND(Flights[[#This Row],[Airline]]="US Airways", Flights[[#This Row],[Meal]]="Full Meal"), "Yes", "No")</f>
        <v>No</v>
      </c>
      <c r="U2063" s="1">
        <v>0.69374999999999998</v>
      </c>
      <c r="V2063">
        <v>-11</v>
      </c>
      <c r="W2063" s="1" t="str">
        <f>IF(Flights[[#This Row],[Arrival Delay]] = "", "Cancelled", IF(Flights[[#This Row],[Arrival Delay]]&gt;15, "Delayed", "On time"))</f>
        <v>On time</v>
      </c>
      <c r="X2063" t="str">
        <f>IF(Flights[[#This Row],[Status]]&lt;&gt;"Delayed","", IF(Flights[[#This Row],[Arrival Delay]]&gt;120, "Severe", IF(Flights[[#This Row],[Arrival Delay]]&gt;60, "Major", "Moderate")))</f>
        <v/>
      </c>
      <c r="Y2063" t="b">
        <v>0</v>
      </c>
      <c r="AA2063" t="str">
        <f>IF(OR(AND(Flights[[#This Row],[Status]]="Cancelled", Flights[[#This Row],[Cancellation Reason]]="Airline/Carrier"), Flights[[#This Row],[Delay Type]]="Severe"), "Yes", "No")</f>
        <v>No</v>
      </c>
    </row>
    <row r="2064" spans="1:27" x14ac:dyDescent="0.3">
      <c r="A2064" s="3">
        <v>42160</v>
      </c>
      <c r="B2064" s="22">
        <f>WEEKNUM(Flights[[#This Row],[Date]], 1)</f>
        <v>23</v>
      </c>
      <c r="C2064" s="22">
        <f>WEEKDAY(Flights[[#This Row],[Date]],1)</f>
        <v>6</v>
      </c>
      <c r="D2064" t="s">
        <v>1332</v>
      </c>
      <c r="E2064" t="s">
        <v>1995</v>
      </c>
      <c r="F2064" t="s">
        <v>0</v>
      </c>
      <c r="G2064" t="s">
        <v>270</v>
      </c>
      <c r="H2064" t="str">
        <f>_xlfn.XLOOKUP(Flights[[#This Row],[Destination]], Airports!$A$2:$A$78, Airports!$D$2:$D$78)</f>
        <v>Dallas</v>
      </c>
      <c r="I2064" t="str" cm="1">
        <f t="array" ref="I2064">_xlfn.XLOOKUP(Flights[[#This Row],[Destination]],_xlfn._TRO_TRAILING( Airports!A:A),_xlfn._TRO_TRAILING( Airports!E:E), "Not found")</f>
        <v>TX</v>
      </c>
      <c r="J2064" s="1">
        <v>0.79166666666666663</v>
      </c>
      <c r="K2064" s="22">
        <f>HOUR(Flights[[#This Row],[Scheduled Departure]])</f>
        <v>19</v>
      </c>
      <c r="L2064" s="1">
        <v>0.84513888888888888</v>
      </c>
      <c r="M2064">
        <f>(L2064-J2064)*24*60</f>
        <v>77.000000000000043</v>
      </c>
      <c r="N2064" s="16">
        <f>Flights[[#This Row],[Length (min)]]/60</f>
        <v>2.7666666666666666</v>
      </c>
      <c r="O2064">
        <v>166</v>
      </c>
      <c r="P2064">
        <v>1246</v>
      </c>
      <c r="Q2064" s="18">
        <f>IFERROR(Flights[[#This Row],[Distance]]/Flights[[#This Row],[Length (hr)]], "")</f>
        <v>450.36144578313252</v>
      </c>
      <c r="R2064" s="1">
        <v>0.99652777777777779</v>
      </c>
      <c r="S2064" s="1" t="str">
        <f>IF(Flights[[#This Row],[Length (hr)]]&lt;2, "No meal", IF(Flights[[#This Row],[Length (hr)]]&lt;3.5, "Light meal", "Full meal"))</f>
        <v>Light meal</v>
      </c>
      <c r="T2064" s="1" t="str">
        <f>IF(AND(Flights[[#This Row],[Airline]]="US Airways", Flights[[#This Row],[Meal]]="Full Meal"), "Yes", "No")</f>
        <v>No</v>
      </c>
      <c r="U2064" s="1">
        <v>4.3749999999999997E-2</v>
      </c>
      <c r="V2064">
        <v>68</v>
      </c>
      <c r="W2064" s="1" t="str">
        <f>IF(Flights[[#This Row],[Arrival Delay]] = "", "Cancelled", IF(Flights[[#This Row],[Arrival Delay]]&gt;15, "Delayed", "On time"))</f>
        <v>Delayed</v>
      </c>
      <c r="X2064" t="str">
        <f>IF(Flights[[#This Row],[Status]]&lt;&gt;"Delayed","", IF(Flights[[#This Row],[Arrival Delay]]&gt;120, "Severe", IF(Flights[[#This Row],[Arrival Delay]]&gt;60, "Major", "Moderate")))</f>
        <v>Major</v>
      </c>
      <c r="Y2064" t="b">
        <v>0</v>
      </c>
      <c r="AA2064" t="str">
        <f>IF(OR(AND(Flights[[#This Row],[Status]]="Cancelled", Flights[[#This Row],[Cancellation Reason]]="Airline/Carrier"), Flights[[#This Row],[Delay Type]]="Severe"), "Yes", "No")</f>
        <v>No</v>
      </c>
    </row>
    <row r="2065" spans="1:27" x14ac:dyDescent="0.3">
      <c r="A2065" s="3">
        <v>42160</v>
      </c>
      <c r="B2065" s="22">
        <f>WEEKNUM(Flights[[#This Row],[Date]], 1)</f>
        <v>23</v>
      </c>
      <c r="C2065" s="22">
        <f>WEEKDAY(Flights[[#This Row],[Date]],1)</f>
        <v>6</v>
      </c>
      <c r="D2065" t="s">
        <v>660</v>
      </c>
      <c r="E2065" t="s">
        <v>1990</v>
      </c>
      <c r="F2065" t="s">
        <v>0</v>
      </c>
      <c r="G2065" t="s">
        <v>12</v>
      </c>
      <c r="H2065" t="str">
        <f>_xlfn.XLOOKUP(Flights[[#This Row],[Destination]], Airports!$A$2:$A$78, Airports!$D$2:$D$78)</f>
        <v>New York</v>
      </c>
      <c r="I2065" t="str" cm="1">
        <f t="array" ref="I2065">_xlfn.XLOOKUP(Flights[[#This Row],[Destination]],_xlfn._TRO_TRAILING( Airports!A:A),_xlfn._TRO_TRAILING( Airports!E:E), "Not found")</f>
        <v>NY</v>
      </c>
      <c r="J2065" s="1">
        <v>0.91874999999999996</v>
      </c>
      <c r="K2065" s="22">
        <f>HOUR(Flights[[#This Row],[Scheduled Departure]])</f>
        <v>22</v>
      </c>
      <c r="L2065" s="1">
        <v>0.91736111111111107</v>
      </c>
      <c r="M2065">
        <f>(L2065-J2065)*24*60</f>
        <v>-1.9999999999999929</v>
      </c>
      <c r="N2065" s="16">
        <f>Flights[[#This Row],[Length (min)]]/60</f>
        <v>5.2666666666666666</v>
      </c>
      <c r="O2065">
        <v>316</v>
      </c>
      <c r="P2065">
        <v>2475</v>
      </c>
      <c r="Q2065" s="18">
        <f>IFERROR(Flights[[#This Row],[Distance]]/Flights[[#This Row],[Length (hr)]], "")</f>
        <v>469.9367088607595</v>
      </c>
      <c r="R2065" s="1">
        <v>0.27083333333333331</v>
      </c>
      <c r="S2065" s="1" t="str">
        <f>IF(Flights[[#This Row],[Length (hr)]]&lt;2, "No meal", IF(Flights[[#This Row],[Length (hr)]]&lt;3.5, "Light meal", "Full meal"))</f>
        <v>Full meal</v>
      </c>
      <c r="T2065" s="1" t="str">
        <f>IF(AND(Flights[[#This Row],[Airline]]="US Airways", Flights[[#This Row],[Meal]]="Full Meal"), "Yes", "No")</f>
        <v>No</v>
      </c>
      <c r="U2065" s="1">
        <v>0.26180555555555557</v>
      </c>
      <c r="V2065">
        <v>-13</v>
      </c>
      <c r="W2065" s="1" t="str">
        <f>IF(Flights[[#This Row],[Arrival Delay]] = "", "Cancelled", IF(Flights[[#This Row],[Arrival Delay]]&gt;15, "Delayed", "On time"))</f>
        <v>On time</v>
      </c>
      <c r="X2065" t="str">
        <f>IF(Flights[[#This Row],[Status]]&lt;&gt;"Delayed","", IF(Flights[[#This Row],[Arrival Delay]]&gt;120, "Severe", IF(Flights[[#This Row],[Arrival Delay]]&gt;60, "Major", "Moderate")))</f>
        <v/>
      </c>
      <c r="Y2065" t="b">
        <v>0</v>
      </c>
      <c r="AA2065" t="str">
        <f>IF(OR(AND(Flights[[#This Row],[Status]]="Cancelled", Flights[[#This Row],[Cancellation Reason]]="Airline/Carrier"), Flights[[#This Row],[Delay Type]]="Severe"), "Yes", "No")</f>
        <v>No</v>
      </c>
    </row>
    <row r="2066" spans="1:27" x14ac:dyDescent="0.3">
      <c r="A2066" s="3">
        <v>42160</v>
      </c>
      <c r="B2066" s="22">
        <f>WEEKNUM(Flights[[#This Row],[Date]], 1)</f>
        <v>23</v>
      </c>
      <c r="C2066" s="22">
        <f>WEEKDAY(Flights[[#This Row],[Date]],1)</f>
        <v>6</v>
      </c>
      <c r="D2066" t="s">
        <v>668</v>
      </c>
      <c r="E2066" t="s">
        <v>1989</v>
      </c>
      <c r="F2066" t="s">
        <v>0</v>
      </c>
      <c r="G2066" t="s">
        <v>276</v>
      </c>
      <c r="H2066" t="str">
        <f>_xlfn.XLOOKUP(Flights[[#This Row],[Destination]], Airports!$A$2:$A$78, Airports!$D$2:$D$78)</f>
        <v>Detroit</v>
      </c>
      <c r="I2066" t="str" cm="1">
        <f t="array" ref="I2066">_xlfn.XLOOKUP(Flights[[#This Row],[Destination]],_xlfn._TRO_TRAILING( Airports!A:A),_xlfn._TRO_TRAILING( Airports!E:E), "Not found")</f>
        <v>MI</v>
      </c>
      <c r="J2066" s="1">
        <v>0.96180555555555558</v>
      </c>
      <c r="K2066" s="22">
        <f>HOUR(Flights[[#This Row],[Scheduled Departure]])</f>
        <v>23</v>
      </c>
      <c r="L2066" s="1">
        <v>0.97916666666666663</v>
      </c>
      <c r="M2066">
        <f>(L2066-J2066)*24*60</f>
        <v>24.999999999999911</v>
      </c>
      <c r="N2066" s="16">
        <f>Flights[[#This Row],[Length (min)]]/60</f>
        <v>4.1500000000000004</v>
      </c>
      <c r="O2066">
        <v>249</v>
      </c>
      <c r="P2066">
        <v>1979</v>
      </c>
      <c r="Q2066" s="18">
        <f>IFERROR(Flights[[#This Row],[Distance]]/Flights[[#This Row],[Length (hr)]], "")</f>
        <v>476.86746987951801</v>
      </c>
      <c r="R2066" s="1">
        <v>0.26944444444444443</v>
      </c>
      <c r="S2066" s="1" t="str">
        <f>IF(Flights[[#This Row],[Length (hr)]]&lt;2, "No meal", IF(Flights[[#This Row],[Length (hr)]]&lt;3.5, "Light meal", "Full meal"))</f>
        <v>Full meal</v>
      </c>
      <c r="T2066" s="1" t="str">
        <f>IF(AND(Flights[[#This Row],[Airline]]="US Airways", Flights[[#This Row],[Meal]]="Full Meal"), "Yes", "No")</f>
        <v>No</v>
      </c>
      <c r="U2066" s="1">
        <v>0.27708333333333335</v>
      </c>
      <c r="V2066">
        <v>11</v>
      </c>
      <c r="W2066" s="1" t="str">
        <f>IF(Flights[[#This Row],[Arrival Delay]] = "", "Cancelled", IF(Flights[[#This Row],[Arrival Delay]]&gt;15, "Delayed", "On time"))</f>
        <v>On time</v>
      </c>
      <c r="X2066" t="str">
        <f>IF(Flights[[#This Row],[Status]]&lt;&gt;"Delayed","", IF(Flights[[#This Row],[Arrival Delay]]&gt;120, "Severe", IF(Flights[[#This Row],[Arrival Delay]]&gt;60, "Major", "Moderate")))</f>
        <v/>
      </c>
      <c r="Y2066" t="b">
        <v>0</v>
      </c>
      <c r="AA2066" t="str">
        <f>IF(OR(AND(Flights[[#This Row],[Status]]="Cancelled", Flights[[#This Row],[Cancellation Reason]]="Airline/Carrier"), Flights[[#This Row],[Delay Type]]="Severe"), "Yes", "No")</f>
        <v>No</v>
      </c>
    </row>
    <row r="2067" spans="1:27" x14ac:dyDescent="0.3">
      <c r="A2067" s="3">
        <v>42160</v>
      </c>
      <c r="B2067" s="22">
        <f>WEEKNUM(Flights[[#This Row],[Date]], 1)</f>
        <v>23</v>
      </c>
      <c r="C2067" s="22">
        <f>WEEKDAY(Flights[[#This Row],[Date]],1)</f>
        <v>6</v>
      </c>
      <c r="D2067" t="s">
        <v>779</v>
      </c>
      <c r="E2067" t="s">
        <v>1990</v>
      </c>
      <c r="F2067" t="s">
        <v>0</v>
      </c>
      <c r="G2067" t="s">
        <v>4</v>
      </c>
      <c r="H2067" t="str">
        <f>_xlfn.XLOOKUP(Flights[[#This Row],[Destination]], Airports!$A$2:$A$78, Airports!$D$2:$D$78)</f>
        <v>Chicago</v>
      </c>
      <c r="I2067" t="str" cm="1">
        <f t="array" ref="I2067">_xlfn.XLOOKUP(Flights[[#This Row],[Destination]],_xlfn._TRO_TRAILING( Airports!A:A),_xlfn._TRO_TRAILING( Airports!E:E), "Not found")</f>
        <v>IL</v>
      </c>
      <c r="J2067" s="1">
        <v>0.97430555555555554</v>
      </c>
      <c r="K2067" s="22">
        <f>HOUR(Flights[[#This Row],[Scheduled Departure]])</f>
        <v>23</v>
      </c>
      <c r="L2067" s="1">
        <v>8.5416666666666669E-2</v>
      </c>
      <c r="M2067">
        <f>(L2067-J2067)*24*60</f>
        <v>-1280</v>
      </c>
      <c r="N2067" s="16">
        <f>Flights[[#This Row],[Length (min)]]/60</f>
        <v>3.6833333333333331</v>
      </c>
      <c r="O2067">
        <v>221</v>
      </c>
      <c r="P2067">
        <v>1744</v>
      </c>
      <c r="Q2067" s="18">
        <f>IFERROR(Flights[[#This Row],[Distance]]/Flights[[#This Row],[Length (hr)]], "")</f>
        <v>473.48416289592762</v>
      </c>
      <c r="R2067" s="1">
        <v>0.22430555555555556</v>
      </c>
      <c r="S2067" s="1" t="str">
        <f>IF(Flights[[#This Row],[Length (hr)]]&lt;2, "No meal", IF(Flights[[#This Row],[Length (hr)]]&lt;3.5, "Light meal", "Full meal"))</f>
        <v>Full meal</v>
      </c>
      <c r="T2067" s="1" t="str">
        <f>IF(AND(Flights[[#This Row],[Airline]]="US Airways", Flights[[#This Row],[Meal]]="Full Meal"), "Yes", "No")</f>
        <v>No</v>
      </c>
      <c r="U2067" s="1">
        <v>0.32222222222222224</v>
      </c>
      <c r="V2067">
        <v>141</v>
      </c>
      <c r="W2067" s="1" t="str">
        <f>IF(Flights[[#This Row],[Arrival Delay]] = "", "Cancelled", IF(Flights[[#This Row],[Arrival Delay]]&gt;15, "Delayed", "On time"))</f>
        <v>Delayed</v>
      </c>
      <c r="X2067" t="str">
        <f>IF(Flights[[#This Row],[Status]]&lt;&gt;"Delayed","", IF(Flights[[#This Row],[Arrival Delay]]&gt;120, "Severe", IF(Flights[[#This Row],[Arrival Delay]]&gt;60, "Major", "Moderate")))</f>
        <v>Severe</v>
      </c>
      <c r="Y2067" t="b">
        <v>0</v>
      </c>
      <c r="AA2067" t="str">
        <f>IF(OR(AND(Flights[[#This Row],[Status]]="Cancelled", Flights[[#This Row],[Cancellation Reason]]="Airline/Carrier"), Flights[[#This Row],[Delay Type]]="Severe"), "Yes", "No")</f>
        <v>Yes</v>
      </c>
    </row>
    <row r="2068" spans="1:27" x14ac:dyDescent="0.3">
      <c r="A2068" s="3">
        <v>42161</v>
      </c>
      <c r="B2068" s="22">
        <f>WEEKNUM(Flights[[#This Row],[Date]], 1)</f>
        <v>23</v>
      </c>
      <c r="C2068" s="22">
        <f>WEEKDAY(Flights[[#This Row],[Date]],1)</f>
        <v>7</v>
      </c>
      <c r="D2068" t="s">
        <v>432</v>
      </c>
      <c r="E2068" t="s">
        <v>1989</v>
      </c>
      <c r="F2068" t="s">
        <v>0</v>
      </c>
      <c r="G2068" t="s">
        <v>26</v>
      </c>
      <c r="H2068" t="str">
        <f>_xlfn.XLOOKUP(Flights[[#This Row],[Destination]], Airports!$A$2:$A$78, Airports!$D$2:$D$78)</f>
        <v>Atlanta</v>
      </c>
      <c r="I2068" t="str" cm="1">
        <f t="array" ref="I2068">_xlfn.XLOOKUP(Flights[[#This Row],[Destination]],_xlfn._TRO_TRAILING( Airports!A:A),_xlfn._TRO_TRAILING( Airports!E:E), "Not found")</f>
        <v>GA</v>
      </c>
      <c r="J2068" s="1">
        <v>0.32291666666666669</v>
      </c>
      <c r="K2068" s="22">
        <f>HOUR(Flights[[#This Row],[Scheduled Departure]])</f>
        <v>7</v>
      </c>
      <c r="L2068" s="1">
        <v>0.32013888888888886</v>
      </c>
      <c r="M2068">
        <f>(L2068-J2068)*24*60</f>
        <v>-4.0000000000000657</v>
      </c>
      <c r="N2068" s="16">
        <f>Flights[[#This Row],[Length (min)]]/60</f>
        <v>4.0166666666666666</v>
      </c>
      <c r="O2068">
        <v>241</v>
      </c>
      <c r="P2068">
        <v>1947</v>
      </c>
      <c r="Q2068" s="18">
        <f>IFERROR(Flights[[#This Row],[Distance]]/Flights[[#This Row],[Length (hr)]], "")</f>
        <v>484.73029045643153</v>
      </c>
      <c r="R2068" s="1">
        <v>0.63124999999999998</v>
      </c>
      <c r="S2068" s="1" t="str">
        <f>IF(Flights[[#This Row],[Length (hr)]]&lt;2, "No meal", IF(Flights[[#This Row],[Length (hr)]]&lt;3.5, "Light meal", "Full meal"))</f>
        <v>Full meal</v>
      </c>
      <c r="T2068" s="1" t="str">
        <f>IF(AND(Flights[[#This Row],[Airline]]="US Airways", Flights[[#This Row],[Meal]]="Full Meal"), "Yes", "No")</f>
        <v>No</v>
      </c>
      <c r="U2068" s="1">
        <v>0.61250000000000004</v>
      </c>
      <c r="V2068">
        <v>-27</v>
      </c>
      <c r="W2068" s="1" t="str">
        <f>IF(Flights[[#This Row],[Arrival Delay]] = "", "Cancelled", IF(Flights[[#This Row],[Arrival Delay]]&gt;15, "Delayed", "On time"))</f>
        <v>On time</v>
      </c>
      <c r="X2068" t="str">
        <f>IF(Flights[[#This Row],[Status]]&lt;&gt;"Delayed","", IF(Flights[[#This Row],[Arrival Delay]]&gt;120, "Severe", IF(Flights[[#This Row],[Arrival Delay]]&gt;60, "Major", "Moderate")))</f>
        <v/>
      </c>
      <c r="Y2068" t="b">
        <v>0</v>
      </c>
      <c r="AA2068" t="str">
        <f>IF(OR(AND(Flights[[#This Row],[Status]]="Cancelled", Flights[[#This Row],[Cancellation Reason]]="Airline/Carrier"), Flights[[#This Row],[Delay Type]]="Severe"), "Yes", "No")</f>
        <v>No</v>
      </c>
    </row>
    <row r="2069" spans="1:27" x14ac:dyDescent="0.3">
      <c r="A2069" s="3">
        <v>42161</v>
      </c>
      <c r="B2069" s="22">
        <f>WEEKNUM(Flights[[#This Row],[Date]], 1)</f>
        <v>23</v>
      </c>
      <c r="C2069" s="22">
        <f>WEEKDAY(Flights[[#This Row],[Date]],1)</f>
        <v>7</v>
      </c>
      <c r="D2069" t="s">
        <v>1100</v>
      </c>
      <c r="E2069" t="s">
        <v>1990</v>
      </c>
      <c r="F2069" t="s">
        <v>0</v>
      </c>
      <c r="G2069" t="s">
        <v>281</v>
      </c>
      <c r="H2069" t="str">
        <f>_xlfn.XLOOKUP(Flights[[#This Row],[Destination]], Airports!$A$2:$A$78, Airports!$D$2:$D$78)</f>
        <v>Newark</v>
      </c>
      <c r="I2069" t="str" cm="1">
        <f t="array" ref="I2069">_xlfn.XLOOKUP(Flights[[#This Row],[Destination]],_xlfn._TRO_TRAILING( Airports!A:A),_xlfn._TRO_TRAILING( Airports!E:E), "Not found")</f>
        <v>NJ</v>
      </c>
      <c r="J2069" s="1">
        <v>0.4201388888888889</v>
      </c>
      <c r="K2069" s="22">
        <f>HOUR(Flights[[#This Row],[Scheduled Departure]])</f>
        <v>10</v>
      </c>
      <c r="L2069" s="1">
        <v>0.42499999999999999</v>
      </c>
      <c r="M2069">
        <f>(L2069-J2069)*24*60</f>
        <v>6.9999999999999751</v>
      </c>
      <c r="N2069" s="16">
        <f>Flights[[#This Row],[Length (min)]]/60</f>
        <v>5.4333333333333336</v>
      </c>
      <c r="O2069">
        <v>326</v>
      </c>
      <c r="P2069">
        <v>2454</v>
      </c>
      <c r="Q2069" s="18">
        <f>IFERROR(Flights[[#This Row],[Distance]]/Flights[[#This Row],[Length (hr)]], "")</f>
        <v>451.65644171779138</v>
      </c>
      <c r="R2069" s="1">
        <v>0.77222222222222225</v>
      </c>
      <c r="S2069" s="1" t="str">
        <f>IF(Flights[[#This Row],[Length (hr)]]&lt;2, "No meal", IF(Flights[[#This Row],[Length (hr)]]&lt;3.5, "Light meal", "Full meal"))</f>
        <v>Full meal</v>
      </c>
      <c r="T2069" s="1" t="str">
        <f>IF(AND(Flights[[#This Row],[Airline]]="US Airways", Flights[[#This Row],[Meal]]="Full Meal"), "Yes", "No")</f>
        <v>No</v>
      </c>
      <c r="U2069" s="1">
        <v>0.77638888888888891</v>
      </c>
      <c r="V2069">
        <v>6</v>
      </c>
      <c r="W2069" s="1" t="str">
        <f>IF(Flights[[#This Row],[Arrival Delay]] = "", "Cancelled", IF(Flights[[#This Row],[Arrival Delay]]&gt;15, "Delayed", "On time"))</f>
        <v>On time</v>
      </c>
      <c r="X2069" t="str">
        <f>IF(Flights[[#This Row],[Status]]&lt;&gt;"Delayed","", IF(Flights[[#This Row],[Arrival Delay]]&gt;120, "Severe", IF(Flights[[#This Row],[Arrival Delay]]&gt;60, "Major", "Moderate")))</f>
        <v/>
      </c>
      <c r="Y2069" t="b">
        <v>0</v>
      </c>
      <c r="AA2069" t="str">
        <f>IF(OR(AND(Flights[[#This Row],[Status]]="Cancelled", Flights[[#This Row],[Cancellation Reason]]="Airline/Carrier"), Flights[[#This Row],[Delay Type]]="Severe"), "Yes", "No")</f>
        <v>No</v>
      </c>
    </row>
    <row r="2070" spans="1:27" x14ac:dyDescent="0.3">
      <c r="A2070" s="3">
        <v>42161</v>
      </c>
      <c r="B2070" s="22">
        <f>WEEKNUM(Flights[[#This Row],[Date]], 1)</f>
        <v>23</v>
      </c>
      <c r="C2070" s="22">
        <f>WEEKDAY(Flights[[#This Row],[Date]],1)</f>
        <v>7</v>
      </c>
      <c r="D2070" t="s">
        <v>902</v>
      </c>
      <c r="E2070" t="s">
        <v>1995</v>
      </c>
      <c r="F2070" t="s">
        <v>0</v>
      </c>
      <c r="G2070" t="s">
        <v>257</v>
      </c>
      <c r="H2070" t="str">
        <f>_xlfn.XLOOKUP(Flights[[#This Row],[Destination]], Airports!$A$2:$A$78, Airports!$D$2:$D$78)</f>
        <v>Baltimore</v>
      </c>
      <c r="I2070" t="str" cm="1">
        <f t="array" ref="I2070">_xlfn.XLOOKUP(Flights[[#This Row],[Destination]],_xlfn._TRO_TRAILING( Airports!A:A),_xlfn._TRO_TRAILING( Airports!E:E), "Not found")</f>
        <v>MD</v>
      </c>
      <c r="J2070" s="1">
        <v>0.46180555555555558</v>
      </c>
      <c r="K2070" s="22">
        <f>HOUR(Flights[[#This Row],[Scheduled Departure]])</f>
        <v>11</v>
      </c>
      <c r="L2070" s="1">
        <v>0.47986111111111113</v>
      </c>
      <c r="M2070">
        <f>(L2070-J2070)*24*60</f>
        <v>25.999999999999986</v>
      </c>
      <c r="N2070" s="16">
        <f>Flights[[#This Row],[Length (min)]]/60</f>
        <v>4.75</v>
      </c>
      <c r="O2070">
        <v>285</v>
      </c>
      <c r="P2070">
        <v>2329</v>
      </c>
      <c r="Q2070" s="18">
        <f>IFERROR(Flights[[#This Row],[Distance]]/Flights[[#This Row],[Length (hr)]], "")</f>
        <v>490.31578947368422</v>
      </c>
      <c r="R2070" s="1">
        <v>0.80208333333333337</v>
      </c>
      <c r="S2070" s="1" t="str">
        <f>IF(Flights[[#This Row],[Length (hr)]]&lt;2, "No meal", IF(Flights[[#This Row],[Length (hr)]]&lt;3.5, "Light meal", "Full meal"))</f>
        <v>Full meal</v>
      </c>
      <c r="T2070" s="1" t="str">
        <f>IF(AND(Flights[[#This Row],[Airline]]="US Airways", Flights[[#This Row],[Meal]]="Full Meal"), "Yes", "No")</f>
        <v>No</v>
      </c>
      <c r="U2070" s="1">
        <v>0.80277777777777781</v>
      </c>
      <c r="V2070">
        <v>1</v>
      </c>
      <c r="W2070" s="1" t="str">
        <f>IF(Flights[[#This Row],[Arrival Delay]] = "", "Cancelled", IF(Flights[[#This Row],[Arrival Delay]]&gt;15, "Delayed", "On time"))</f>
        <v>On time</v>
      </c>
      <c r="X2070" t="str">
        <f>IF(Flights[[#This Row],[Status]]&lt;&gt;"Delayed","", IF(Flights[[#This Row],[Arrival Delay]]&gt;120, "Severe", IF(Flights[[#This Row],[Arrival Delay]]&gt;60, "Major", "Moderate")))</f>
        <v/>
      </c>
      <c r="Y2070" t="b">
        <v>0</v>
      </c>
      <c r="AA2070" t="str">
        <f>IF(OR(AND(Flights[[#This Row],[Status]]="Cancelled", Flights[[#This Row],[Cancellation Reason]]="Airline/Carrier"), Flights[[#This Row],[Delay Type]]="Severe"), "Yes", "No")</f>
        <v>No</v>
      </c>
    </row>
    <row r="2071" spans="1:27" x14ac:dyDescent="0.3">
      <c r="A2071" s="3">
        <v>42161</v>
      </c>
      <c r="B2071" s="22">
        <f>WEEKNUM(Flights[[#This Row],[Date]], 1)</f>
        <v>23</v>
      </c>
      <c r="C2071" s="22">
        <f>WEEKDAY(Flights[[#This Row],[Date]],1)</f>
        <v>7</v>
      </c>
      <c r="D2071" t="s">
        <v>1477</v>
      </c>
      <c r="E2071" t="s">
        <v>1989</v>
      </c>
      <c r="F2071" t="s">
        <v>0</v>
      </c>
      <c r="G2071" t="s">
        <v>314</v>
      </c>
      <c r="H2071" t="str">
        <f>_xlfn.XLOOKUP(Flights[[#This Row],[Destination]], Airports!$A$2:$A$78, Airports!$D$2:$D$78)</f>
        <v>Minneapolis</v>
      </c>
      <c r="I2071" t="str" cm="1">
        <f t="array" ref="I2071">_xlfn.XLOOKUP(Flights[[#This Row],[Destination]],_xlfn._TRO_TRAILING( Airports!A:A),_xlfn._TRO_TRAILING( Airports!E:E), "Not found")</f>
        <v>MN</v>
      </c>
      <c r="J2071" s="1">
        <v>0.54166666666666663</v>
      </c>
      <c r="K2071" s="22">
        <f>HOUR(Flights[[#This Row],[Scheduled Departure]])</f>
        <v>13</v>
      </c>
      <c r="L2071" s="1">
        <v>0.54027777777777775</v>
      </c>
      <c r="M2071">
        <f>(L2071-J2071)*24*60</f>
        <v>-1.9999999999999929</v>
      </c>
      <c r="N2071" s="16">
        <f>Flights[[#This Row],[Length (min)]]/60</f>
        <v>3.1833333333333331</v>
      </c>
      <c r="O2071">
        <v>191</v>
      </c>
      <c r="P2071">
        <v>1535</v>
      </c>
      <c r="Q2071" s="18">
        <f>IFERROR(Flights[[#This Row],[Distance]]/Flights[[#This Row],[Length (hr)]], "")</f>
        <v>482.19895287958116</v>
      </c>
      <c r="R2071" s="1">
        <v>0.77083333333333337</v>
      </c>
      <c r="S2071" s="1" t="str">
        <f>IF(Flights[[#This Row],[Length (hr)]]&lt;2, "No meal", IF(Flights[[#This Row],[Length (hr)]]&lt;3.5, "Light meal", "Full meal"))</f>
        <v>Light meal</v>
      </c>
      <c r="T2071" s="1" t="str">
        <f>IF(AND(Flights[[#This Row],[Airline]]="US Airways", Flights[[#This Row],[Meal]]="Full Meal"), "Yes", "No")</f>
        <v>No</v>
      </c>
      <c r="U2071" s="1">
        <v>0.75624999999999998</v>
      </c>
      <c r="V2071">
        <v>-21</v>
      </c>
      <c r="W2071" s="1" t="str">
        <f>IF(Flights[[#This Row],[Arrival Delay]] = "", "Cancelled", IF(Flights[[#This Row],[Arrival Delay]]&gt;15, "Delayed", "On time"))</f>
        <v>On time</v>
      </c>
      <c r="X2071" t="str">
        <f>IF(Flights[[#This Row],[Status]]&lt;&gt;"Delayed","", IF(Flights[[#This Row],[Arrival Delay]]&gt;120, "Severe", IF(Flights[[#This Row],[Arrival Delay]]&gt;60, "Major", "Moderate")))</f>
        <v/>
      </c>
      <c r="Y2071" t="b">
        <v>0</v>
      </c>
      <c r="AA2071" t="str">
        <f>IF(OR(AND(Flights[[#This Row],[Status]]="Cancelled", Flights[[#This Row],[Cancellation Reason]]="Airline/Carrier"), Flights[[#This Row],[Delay Type]]="Severe"), "Yes", "No")</f>
        <v>No</v>
      </c>
    </row>
    <row r="2072" spans="1:27" x14ac:dyDescent="0.3">
      <c r="A2072" s="3">
        <v>42161</v>
      </c>
      <c r="B2072" s="22">
        <f>WEEKNUM(Flights[[#This Row],[Date]], 1)</f>
        <v>23</v>
      </c>
      <c r="C2072" s="22">
        <f>WEEKDAY(Flights[[#This Row],[Date]],1)</f>
        <v>7</v>
      </c>
      <c r="D2072" t="s">
        <v>1157</v>
      </c>
      <c r="E2072" t="s">
        <v>1991</v>
      </c>
      <c r="F2072" t="s">
        <v>0</v>
      </c>
      <c r="G2072" t="s">
        <v>24</v>
      </c>
      <c r="H2072" t="str">
        <f>_xlfn.XLOOKUP(Flights[[#This Row],[Destination]], Airports!$A$2:$A$78, Airports!$D$2:$D$78)</f>
        <v>Portland</v>
      </c>
      <c r="I2072" t="str" cm="1">
        <f t="array" ref="I2072">_xlfn.XLOOKUP(Flights[[#This Row],[Destination]],_xlfn._TRO_TRAILING( Airports!A:A),_xlfn._TRO_TRAILING( Airports!E:E), "Not found")</f>
        <v>OR</v>
      </c>
      <c r="J2072" s="1">
        <v>0.63194444444444442</v>
      </c>
      <c r="K2072" s="22">
        <f>HOUR(Flights[[#This Row],[Scheduled Departure]])</f>
        <v>15</v>
      </c>
      <c r="L2072" s="1">
        <v>0.62777777777777777</v>
      </c>
      <c r="M2072">
        <f>(L2072-J2072)*24*60</f>
        <v>-5.9999999999999787</v>
      </c>
      <c r="N2072" s="16">
        <f>Flights[[#This Row],[Length (min)]]/60</f>
        <v>2.2333333333333334</v>
      </c>
      <c r="O2072">
        <v>134</v>
      </c>
      <c r="P2072">
        <v>834</v>
      </c>
      <c r="Q2072" s="18">
        <f>IFERROR(Flights[[#This Row],[Distance]]/Flights[[#This Row],[Length (hr)]], "")</f>
        <v>373.43283582089549</v>
      </c>
      <c r="R2072" s="1">
        <v>0.72777777777777775</v>
      </c>
      <c r="S2072" s="1" t="str">
        <f>IF(Flights[[#This Row],[Length (hr)]]&lt;2, "No meal", IF(Flights[[#This Row],[Length (hr)]]&lt;3.5, "Light meal", "Full meal"))</f>
        <v>Light meal</v>
      </c>
      <c r="T2072" s="1" t="str">
        <f>IF(AND(Flights[[#This Row],[Airline]]="US Airways", Flights[[#This Row],[Meal]]="Full Meal"), "Yes", "No")</f>
        <v>No</v>
      </c>
      <c r="U2072" s="1">
        <v>0.72083333333333333</v>
      </c>
      <c r="V2072">
        <v>-10</v>
      </c>
      <c r="W2072" s="1" t="str">
        <f>IF(Flights[[#This Row],[Arrival Delay]] = "", "Cancelled", IF(Flights[[#This Row],[Arrival Delay]]&gt;15, "Delayed", "On time"))</f>
        <v>On time</v>
      </c>
      <c r="X2072" t="str">
        <f>IF(Flights[[#This Row],[Status]]&lt;&gt;"Delayed","", IF(Flights[[#This Row],[Arrival Delay]]&gt;120, "Severe", IF(Flights[[#This Row],[Arrival Delay]]&gt;60, "Major", "Moderate")))</f>
        <v/>
      </c>
      <c r="Y2072" t="b">
        <v>0</v>
      </c>
      <c r="AA2072" t="str">
        <f>IF(OR(AND(Flights[[#This Row],[Status]]="Cancelled", Flights[[#This Row],[Cancellation Reason]]="Airline/Carrier"), Flights[[#This Row],[Delay Type]]="Severe"), "Yes", "No")</f>
        <v>No</v>
      </c>
    </row>
    <row r="2073" spans="1:27" x14ac:dyDescent="0.3">
      <c r="A2073" s="3">
        <v>42161</v>
      </c>
      <c r="B2073" s="22">
        <f>WEEKNUM(Flights[[#This Row],[Date]], 1)</f>
        <v>23</v>
      </c>
      <c r="C2073" s="22">
        <f>WEEKDAY(Flights[[#This Row],[Date]],1)</f>
        <v>7</v>
      </c>
      <c r="D2073" t="s">
        <v>1268</v>
      </c>
      <c r="E2073" t="s">
        <v>1995</v>
      </c>
      <c r="F2073" t="s">
        <v>0</v>
      </c>
      <c r="G2073" t="s">
        <v>15</v>
      </c>
      <c r="H2073" t="str">
        <f>_xlfn.XLOOKUP(Flights[[#This Row],[Destination]], Airports!$A$2:$A$78, Airports!$D$2:$D$78)</f>
        <v>Las Vegas</v>
      </c>
      <c r="I2073" t="str" cm="1">
        <f t="array" ref="I2073">_xlfn.XLOOKUP(Flights[[#This Row],[Destination]],_xlfn._TRO_TRAILING( Airports!A:A),_xlfn._TRO_TRAILING( Airports!E:E), "Not found")</f>
        <v>NV</v>
      </c>
      <c r="J2073" s="1">
        <v>0.70833333333333337</v>
      </c>
      <c r="K2073" s="22">
        <f>HOUR(Flights[[#This Row],[Scheduled Departure]])</f>
        <v>17</v>
      </c>
      <c r="L2073" s="1">
        <v>0.75486111111111109</v>
      </c>
      <c r="M2073">
        <f>(L2073-J2073)*24*60</f>
        <v>66.999999999999915</v>
      </c>
      <c r="N2073" s="16">
        <f>Flights[[#This Row],[Length (min)]]/60</f>
        <v>0.96666666666666667</v>
      </c>
      <c r="O2073">
        <v>58</v>
      </c>
      <c r="P2073">
        <v>236</v>
      </c>
      <c r="Q2073" s="18">
        <f>IFERROR(Flights[[#This Row],[Distance]]/Flights[[#This Row],[Length (hr)]], "")</f>
        <v>244.13793103448276</v>
      </c>
      <c r="R2073" s="1">
        <v>0.75347222222222221</v>
      </c>
      <c r="S2073" s="1" t="str">
        <f>IF(Flights[[#This Row],[Length (hr)]]&lt;2, "No meal", IF(Flights[[#This Row],[Length (hr)]]&lt;3.5, "Light meal", "Full meal"))</f>
        <v>No meal</v>
      </c>
      <c r="T2073" s="1" t="str">
        <f>IF(AND(Flights[[#This Row],[Airline]]="US Airways", Flights[[#This Row],[Meal]]="Full Meal"), "Yes", "No")</f>
        <v>No</v>
      </c>
      <c r="U2073" s="1">
        <v>0.79513888888888884</v>
      </c>
      <c r="V2073">
        <v>60</v>
      </c>
      <c r="W2073" s="1" t="str">
        <f>IF(Flights[[#This Row],[Arrival Delay]] = "", "Cancelled", IF(Flights[[#This Row],[Arrival Delay]]&gt;15, "Delayed", "On time"))</f>
        <v>Delayed</v>
      </c>
      <c r="X2073" t="str">
        <f>IF(Flights[[#This Row],[Status]]&lt;&gt;"Delayed","", IF(Flights[[#This Row],[Arrival Delay]]&gt;120, "Severe", IF(Flights[[#This Row],[Arrival Delay]]&gt;60, "Major", "Moderate")))</f>
        <v>Moderate</v>
      </c>
      <c r="Y2073" t="b">
        <v>0</v>
      </c>
      <c r="AA2073" t="str">
        <f>IF(OR(AND(Flights[[#This Row],[Status]]="Cancelled", Flights[[#This Row],[Cancellation Reason]]="Airline/Carrier"), Flights[[#This Row],[Delay Type]]="Severe"), "Yes", "No")</f>
        <v>No</v>
      </c>
    </row>
    <row r="2074" spans="1:27" x14ac:dyDescent="0.3">
      <c r="A2074" s="3">
        <v>42161</v>
      </c>
      <c r="B2074" s="22">
        <f>WEEKNUM(Flights[[#This Row],[Date]], 1)</f>
        <v>23</v>
      </c>
      <c r="C2074" s="22">
        <f>WEEKDAY(Flights[[#This Row],[Date]],1)</f>
        <v>7</v>
      </c>
      <c r="D2074" t="s">
        <v>630</v>
      </c>
      <c r="E2074" t="s">
        <v>1991</v>
      </c>
      <c r="F2074" t="s">
        <v>0</v>
      </c>
      <c r="G2074" t="s">
        <v>248</v>
      </c>
      <c r="H2074" t="str">
        <f>_xlfn.XLOOKUP(Flights[[#This Row],[Destination]], Airports!$A$2:$A$78, Airports!$D$2:$D$78)</f>
        <v>Anchorage</v>
      </c>
      <c r="I2074" t="str" cm="1">
        <f t="array" ref="I2074">_xlfn.XLOOKUP(Flights[[#This Row],[Destination]],_xlfn._TRO_TRAILING( Airports!A:A),_xlfn._TRO_TRAILING( Airports!E:E), "Not found")</f>
        <v>AK</v>
      </c>
      <c r="J2074" s="1">
        <v>0.82638888888888884</v>
      </c>
      <c r="K2074" s="22">
        <f>HOUR(Flights[[#This Row],[Scheduled Departure]])</f>
        <v>19</v>
      </c>
      <c r="L2074" s="1">
        <v>0.8208333333333333</v>
      </c>
      <c r="M2074">
        <f>(L2074-J2074)*24*60</f>
        <v>-7.9999999999999716</v>
      </c>
      <c r="N2074" s="16">
        <f>Flights[[#This Row],[Length (min)]]/60</f>
        <v>5.1833333333333336</v>
      </c>
      <c r="O2074">
        <v>311</v>
      </c>
      <c r="P2074">
        <v>2345</v>
      </c>
      <c r="Q2074" s="18">
        <f>IFERROR(Flights[[#This Row],[Distance]]/Flights[[#This Row],[Length (hr)]], "")</f>
        <v>452.41157556270093</v>
      </c>
      <c r="R2074" s="1">
        <v>9.0277777777777769E-3</v>
      </c>
      <c r="S2074" s="1" t="str">
        <f>IF(Flights[[#This Row],[Length (hr)]]&lt;2, "No meal", IF(Flights[[#This Row],[Length (hr)]]&lt;3.5, "Light meal", "Full meal"))</f>
        <v>Full meal</v>
      </c>
      <c r="T2074" s="1" t="str">
        <f>IF(AND(Flights[[#This Row],[Airline]]="US Airways", Flights[[#This Row],[Meal]]="Full Meal"), "Yes", "No")</f>
        <v>No</v>
      </c>
      <c r="U2074" s="1">
        <v>0.99513888888888891</v>
      </c>
      <c r="V2074">
        <v>-20</v>
      </c>
      <c r="W2074" s="1" t="str">
        <f>IF(Flights[[#This Row],[Arrival Delay]] = "", "Cancelled", IF(Flights[[#This Row],[Arrival Delay]]&gt;15, "Delayed", "On time"))</f>
        <v>On time</v>
      </c>
      <c r="X2074" t="str">
        <f>IF(Flights[[#This Row],[Status]]&lt;&gt;"Delayed","", IF(Flights[[#This Row],[Arrival Delay]]&gt;120, "Severe", IF(Flights[[#This Row],[Arrival Delay]]&gt;60, "Major", "Moderate")))</f>
        <v/>
      </c>
      <c r="Y2074" t="b">
        <v>0</v>
      </c>
      <c r="AA2074" t="str">
        <f>IF(OR(AND(Flights[[#This Row],[Status]]="Cancelled", Flights[[#This Row],[Cancellation Reason]]="Airline/Carrier"), Flights[[#This Row],[Delay Type]]="Severe"), "Yes", "No")</f>
        <v>No</v>
      </c>
    </row>
    <row r="2075" spans="1:27" x14ac:dyDescent="0.3">
      <c r="A2075" s="3">
        <v>42161</v>
      </c>
      <c r="B2075" s="22">
        <f>WEEKNUM(Flights[[#This Row],[Date]], 1)</f>
        <v>23</v>
      </c>
      <c r="C2075" s="22">
        <f>WEEKDAY(Flights[[#This Row],[Date]],1)</f>
        <v>7</v>
      </c>
      <c r="D2075" t="s">
        <v>1495</v>
      </c>
      <c r="E2075" t="s">
        <v>1989</v>
      </c>
      <c r="F2075" t="s">
        <v>0</v>
      </c>
      <c r="G2075" t="s">
        <v>14</v>
      </c>
      <c r="H2075" t="str">
        <f>_xlfn.XLOOKUP(Flights[[#This Row],[Destination]], Airports!$A$2:$A$78, Airports!$D$2:$D$78)</f>
        <v>Tampa</v>
      </c>
      <c r="I2075" t="str" cm="1">
        <f t="array" ref="I2075">_xlfn.XLOOKUP(Flights[[#This Row],[Destination]],_xlfn._TRO_TRAILING( Airports!A:A),_xlfn._TRO_TRAILING( Airports!E:E), "Not found")</f>
        <v>FL</v>
      </c>
      <c r="J2075" s="1">
        <v>0.9375</v>
      </c>
      <c r="K2075" s="22">
        <f>HOUR(Flights[[#This Row],[Scheduled Departure]])</f>
        <v>22</v>
      </c>
      <c r="L2075" s="1">
        <v>0.93472222222222223</v>
      </c>
      <c r="M2075">
        <f>(L2075-J2075)*24*60</f>
        <v>-3.9999999999999858</v>
      </c>
      <c r="N2075" s="16">
        <f>Flights[[#This Row],[Length (min)]]/60</f>
        <v>4.3</v>
      </c>
      <c r="O2075">
        <v>258</v>
      </c>
      <c r="P2075">
        <v>2158</v>
      </c>
      <c r="Q2075" s="18">
        <f>IFERROR(Flights[[#This Row],[Distance]]/Flights[[#This Row],[Length (hr)]], "")</f>
        <v>501.8604651162791</v>
      </c>
      <c r="R2075" s="1">
        <v>0.25763888888888886</v>
      </c>
      <c r="S2075" s="1" t="str">
        <f>IF(Flights[[#This Row],[Length (hr)]]&lt;2, "No meal", IF(Flights[[#This Row],[Length (hr)]]&lt;3.5, "Light meal", "Full meal"))</f>
        <v>Full meal</v>
      </c>
      <c r="T2075" s="1" t="str">
        <f>IF(AND(Flights[[#This Row],[Airline]]="US Airways", Flights[[#This Row],[Meal]]="Full Meal"), "Yes", "No")</f>
        <v>No</v>
      </c>
      <c r="U2075" s="1">
        <v>0.2388888888888889</v>
      </c>
      <c r="V2075">
        <v>-27</v>
      </c>
      <c r="W2075" s="1" t="str">
        <f>IF(Flights[[#This Row],[Arrival Delay]] = "", "Cancelled", IF(Flights[[#This Row],[Arrival Delay]]&gt;15, "Delayed", "On time"))</f>
        <v>On time</v>
      </c>
      <c r="X2075" t="str">
        <f>IF(Flights[[#This Row],[Status]]&lt;&gt;"Delayed","", IF(Flights[[#This Row],[Arrival Delay]]&gt;120, "Severe", IF(Flights[[#This Row],[Arrival Delay]]&gt;60, "Major", "Moderate")))</f>
        <v/>
      </c>
      <c r="Y2075" t="b">
        <v>0</v>
      </c>
      <c r="AA2075" t="str">
        <f>IF(OR(AND(Flights[[#This Row],[Status]]="Cancelled", Flights[[#This Row],[Cancellation Reason]]="Airline/Carrier"), Flights[[#This Row],[Delay Type]]="Severe"), "Yes", "No")</f>
        <v>No</v>
      </c>
    </row>
    <row r="2076" spans="1:27" x14ac:dyDescent="0.3">
      <c r="A2076" s="3">
        <v>42161</v>
      </c>
      <c r="B2076" s="22">
        <f>WEEKNUM(Flights[[#This Row],[Date]], 1)</f>
        <v>23</v>
      </c>
      <c r="C2076" s="22">
        <f>WEEKDAY(Flights[[#This Row],[Date]],1)</f>
        <v>7</v>
      </c>
      <c r="D2076" t="s">
        <v>1396</v>
      </c>
      <c r="E2076" t="s">
        <v>1992</v>
      </c>
      <c r="F2076" t="s">
        <v>0</v>
      </c>
      <c r="G2076" t="s">
        <v>12</v>
      </c>
      <c r="H2076" t="str">
        <f>_xlfn.XLOOKUP(Flights[[#This Row],[Destination]], Airports!$A$2:$A$78, Airports!$D$2:$D$78)</f>
        <v>New York</v>
      </c>
      <c r="I2076" t="str" cm="1">
        <f t="array" ref="I2076">_xlfn.XLOOKUP(Flights[[#This Row],[Destination]],_xlfn._TRO_TRAILING( Airports!A:A),_xlfn._TRO_TRAILING( Airports!E:E), "Not found")</f>
        <v>NY</v>
      </c>
      <c r="J2076" s="1">
        <v>0.97916666666666663</v>
      </c>
      <c r="K2076" s="22">
        <f>HOUR(Flights[[#This Row],[Scheduled Departure]])</f>
        <v>23</v>
      </c>
      <c r="L2076" s="1">
        <v>0.97916666666666663</v>
      </c>
      <c r="M2076">
        <f>(L2076-J2076)*24*60</f>
        <v>0</v>
      </c>
      <c r="N2076" s="16">
        <f>Flights[[#This Row],[Length (min)]]/60</f>
        <v>5.0999999999999996</v>
      </c>
      <c r="O2076">
        <v>306</v>
      </c>
      <c r="P2076">
        <v>2475</v>
      </c>
      <c r="Q2076" s="18">
        <f>IFERROR(Flights[[#This Row],[Distance]]/Flights[[#This Row],[Length (hr)]], "")</f>
        <v>485.29411764705884</v>
      </c>
      <c r="R2076" s="1">
        <v>0.33194444444444443</v>
      </c>
      <c r="S2076" s="1" t="str">
        <f>IF(Flights[[#This Row],[Length (hr)]]&lt;2, "No meal", IF(Flights[[#This Row],[Length (hr)]]&lt;3.5, "Light meal", "Full meal"))</f>
        <v>Full meal</v>
      </c>
      <c r="T2076" s="1" t="str">
        <f>IF(AND(Flights[[#This Row],[Airline]]="US Airways", Flights[[#This Row],[Meal]]="Full Meal"), "Yes", "No")</f>
        <v>No</v>
      </c>
      <c r="U2076" s="1">
        <v>0.31666666666666665</v>
      </c>
      <c r="V2076">
        <v>-22</v>
      </c>
      <c r="W2076" s="1" t="str">
        <f>IF(Flights[[#This Row],[Arrival Delay]] = "", "Cancelled", IF(Flights[[#This Row],[Arrival Delay]]&gt;15, "Delayed", "On time"))</f>
        <v>On time</v>
      </c>
      <c r="X2076" t="str">
        <f>IF(Flights[[#This Row],[Status]]&lt;&gt;"Delayed","", IF(Flights[[#This Row],[Arrival Delay]]&gt;120, "Severe", IF(Flights[[#This Row],[Arrival Delay]]&gt;60, "Major", "Moderate")))</f>
        <v/>
      </c>
      <c r="Y2076" t="b">
        <v>0</v>
      </c>
      <c r="AA2076" t="str">
        <f>IF(OR(AND(Flights[[#This Row],[Status]]="Cancelled", Flights[[#This Row],[Cancellation Reason]]="Airline/Carrier"), Flights[[#This Row],[Delay Type]]="Severe"), "Yes", "No")</f>
        <v>No</v>
      </c>
    </row>
    <row r="2077" spans="1:27" x14ac:dyDescent="0.3">
      <c r="A2077" s="3">
        <v>42162</v>
      </c>
      <c r="B2077" s="22">
        <f>WEEKNUM(Flights[[#This Row],[Date]], 1)</f>
        <v>24</v>
      </c>
      <c r="C2077" s="22">
        <f>WEEKDAY(Flights[[#This Row],[Date]],1)</f>
        <v>1</v>
      </c>
      <c r="D2077" t="s">
        <v>162</v>
      </c>
      <c r="E2077" t="s">
        <v>1987</v>
      </c>
      <c r="F2077" t="s">
        <v>0</v>
      </c>
      <c r="G2077" t="s">
        <v>2</v>
      </c>
      <c r="H2077" t="str">
        <f>_xlfn.XLOOKUP(Flights[[#This Row],[Destination]], Airports!$A$2:$A$78, Airports!$D$2:$D$78)</f>
        <v>Miami</v>
      </c>
      <c r="I2077" t="str" cm="1">
        <f t="array" ref="I2077">_xlfn.XLOOKUP(Flights[[#This Row],[Destination]],_xlfn._TRO_TRAILING( Airports!A:A),_xlfn._TRO_TRAILING( Airports!E:E), "Not found")</f>
        <v>FL</v>
      </c>
      <c r="J2077" s="1">
        <v>6.9444444444444441E-3</v>
      </c>
      <c r="K2077" s="22">
        <f>HOUR(Flights[[#This Row],[Scheduled Departure]])</f>
        <v>0</v>
      </c>
      <c r="L2077" s="1">
        <v>1.3888888888888889E-3</v>
      </c>
      <c r="M2077">
        <f>(L2077-J2077)*24*60</f>
        <v>-7.9999999999999982</v>
      </c>
      <c r="N2077" s="16">
        <f>Flights[[#This Row],[Length (min)]]/60</f>
        <v>5.0333333333333332</v>
      </c>
      <c r="O2077">
        <v>302</v>
      </c>
      <c r="P2077">
        <v>2342</v>
      </c>
      <c r="Q2077" s="18">
        <f>IFERROR(Flights[[#This Row],[Distance]]/Flights[[#This Row],[Length (hr)]], "")</f>
        <v>465.29801324503313</v>
      </c>
      <c r="R2077" s="1">
        <v>0.34861111111111109</v>
      </c>
      <c r="S2077" s="1" t="str">
        <f>IF(Flights[[#This Row],[Length (hr)]]&lt;2, "No meal", IF(Flights[[#This Row],[Length (hr)]]&lt;3.5, "Light meal", "Full meal"))</f>
        <v>Full meal</v>
      </c>
      <c r="T2077" s="1" t="str">
        <f>IF(AND(Flights[[#This Row],[Airline]]="US Airways", Flights[[#This Row],[Meal]]="Full Meal"), "Yes", "No")</f>
        <v>No</v>
      </c>
      <c r="U2077" s="1">
        <v>0.33611111111111114</v>
      </c>
      <c r="V2077">
        <v>-18</v>
      </c>
      <c r="W2077" s="1" t="str">
        <f>IF(Flights[[#This Row],[Arrival Delay]] = "", "Cancelled", IF(Flights[[#This Row],[Arrival Delay]]&gt;15, "Delayed", "On time"))</f>
        <v>On time</v>
      </c>
      <c r="X2077" t="str">
        <f>IF(Flights[[#This Row],[Status]]&lt;&gt;"Delayed","", IF(Flights[[#This Row],[Arrival Delay]]&gt;120, "Severe", IF(Flights[[#This Row],[Arrival Delay]]&gt;60, "Major", "Moderate")))</f>
        <v/>
      </c>
      <c r="Y2077" t="b">
        <v>0</v>
      </c>
      <c r="AA2077" t="str">
        <f>IF(OR(AND(Flights[[#This Row],[Status]]="Cancelled", Flights[[#This Row],[Cancellation Reason]]="Airline/Carrier"), Flights[[#This Row],[Delay Type]]="Severe"), "Yes", "No")</f>
        <v>No</v>
      </c>
    </row>
    <row r="2078" spans="1:27" x14ac:dyDescent="0.3">
      <c r="A2078" s="3">
        <v>42162</v>
      </c>
      <c r="B2078" s="22">
        <f>WEEKNUM(Flights[[#This Row],[Date]], 1)</f>
        <v>24</v>
      </c>
      <c r="C2078" s="22">
        <f>WEEKDAY(Flights[[#This Row],[Date]],1)</f>
        <v>1</v>
      </c>
      <c r="D2078" t="s">
        <v>1382</v>
      </c>
      <c r="E2078" t="s">
        <v>1998</v>
      </c>
      <c r="F2078" t="s">
        <v>0</v>
      </c>
      <c r="G2078" t="s">
        <v>4</v>
      </c>
      <c r="H2078" t="str">
        <f>_xlfn.XLOOKUP(Flights[[#This Row],[Destination]], Airports!$A$2:$A$78, Airports!$D$2:$D$78)</f>
        <v>Chicago</v>
      </c>
      <c r="I2078" t="str" cm="1">
        <f t="array" ref="I2078">_xlfn.XLOOKUP(Flights[[#This Row],[Destination]],_xlfn._TRO_TRAILING( Airports!A:A),_xlfn._TRO_TRAILING( Airports!E:E), "Not found")</f>
        <v>IL</v>
      </c>
      <c r="J2078" s="1">
        <v>5.5555555555555552E-2</v>
      </c>
      <c r="K2078" s="22">
        <f>HOUR(Flights[[#This Row],[Scheduled Departure]])</f>
        <v>1</v>
      </c>
      <c r="L2078" s="1">
        <v>5.486111111111111E-2</v>
      </c>
      <c r="M2078">
        <f>(L2078-J2078)*24*60</f>
        <v>-0.99999999999999645</v>
      </c>
      <c r="N2078" s="16">
        <f>Flights[[#This Row],[Length (min)]]/60</f>
        <v>3.8666666666666667</v>
      </c>
      <c r="O2078">
        <v>232</v>
      </c>
      <c r="P2078">
        <v>1744</v>
      </c>
      <c r="Q2078" s="18">
        <f>IFERROR(Flights[[#This Row],[Distance]]/Flights[[#This Row],[Length (hr)]], "")</f>
        <v>451.0344827586207</v>
      </c>
      <c r="R2078" s="1">
        <v>0.30555555555555558</v>
      </c>
      <c r="S2078" s="1" t="str">
        <f>IF(Flights[[#This Row],[Length (hr)]]&lt;2, "No meal", IF(Flights[[#This Row],[Length (hr)]]&lt;3.5, "Light meal", "Full meal"))</f>
        <v>Full meal</v>
      </c>
      <c r="T2078" s="1" t="str">
        <f>IF(AND(Flights[[#This Row],[Airline]]="US Airways", Flights[[#This Row],[Meal]]="Full Meal"), "Yes", "No")</f>
        <v>No</v>
      </c>
      <c r="U2078" s="1">
        <v>0.29930555555555555</v>
      </c>
      <c r="V2078">
        <v>-9</v>
      </c>
      <c r="W2078" s="1" t="str">
        <f>IF(Flights[[#This Row],[Arrival Delay]] = "", "Cancelled", IF(Flights[[#This Row],[Arrival Delay]]&gt;15, "Delayed", "On time"))</f>
        <v>On time</v>
      </c>
      <c r="X2078" t="str">
        <f>IF(Flights[[#This Row],[Status]]&lt;&gt;"Delayed","", IF(Flights[[#This Row],[Arrival Delay]]&gt;120, "Severe", IF(Flights[[#This Row],[Arrival Delay]]&gt;60, "Major", "Moderate")))</f>
        <v/>
      </c>
      <c r="Y2078" t="b">
        <v>0</v>
      </c>
      <c r="AA2078" t="str">
        <f>IF(OR(AND(Flights[[#This Row],[Status]]="Cancelled", Flights[[#This Row],[Cancellation Reason]]="Airline/Carrier"), Flights[[#This Row],[Delay Type]]="Severe"), "Yes", "No")</f>
        <v>No</v>
      </c>
    </row>
    <row r="2079" spans="1:27" x14ac:dyDescent="0.3">
      <c r="A2079" s="3">
        <v>42162</v>
      </c>
      <c r="B2079" s="22">
        <f>WEEKNUM(Flights[[#This Row],[Date]], 1)</f>
        <v>24</v>
      </c>
      <c r="C2079" s="22">
        <f>WEEKDAY(Flights[[#This Row],[Date]],1)</f>
        <v>1</v>
      </c>
      <c r="D2079" t="s">
        <v>165</v>
      </c>
      <c r="E2079" t="s">
        <v>1987</v>
      </c>
      <c r="F2079" t="s">
        <v>0</v>
      </c>
      <c r="G2079" t="s">
        <v>2</v>
      </c>
      <c r="H2079" t="str">
        <f>_xlfn.XLOOKUP(Flights[[#This Row],[Destination]], Airports!$A$2:$A$78, Airports!$D$2:$D$78)</f>
        <v>Miami</v>
      </c>
      <c r="I2079" t="str" cm="1">
        <f t="array" ref="I2079">_xlfn.XLOOKUP(Flights[[#This Row],[Destination]],_xlfn._TRO_TRAILING( Airports!A:A),_xlfn._TRO_TRAILING( Airports!E:E), "Not found")</f>
        <v>FL</v>
      </c>
      <c r="J2079" s="1">
        <v>0.3888888888888889</v>
      </c>
      <c r="K2079" s="22">
        <f>HOUR(Flights[[#This Row],[Scheduled Departure]])</f>
        <v>9</v>
      </c>
      <c r="L2079" s="1">
        <v>0.41597222222222224</v>
      </c>
      <c r="M2079">
        <f>(L2079-J2079)*24*60</f>
        <v>39.000000000000021</v>
      </c>
      <c r="N2079" s="16">
        <f>Flights[[#This Row],[Length (min)]]/60</f>
        <v>4.9000000000000004</v>
      </c>
      <c r="O2079">
        <v>294</v>
      </c>
      <c r="P2079">
        <v>2342</v>
      </c>
      <c r="Q2079" s="18">
        <f>IFERROR(Flights[[#This Row],[Distance]]/Flights[[#This Row],[Length (hr)]], "")</f>
        <v>477.95918367346934</v>
      </c>
      <c r="R2079" s="1">
        <v>0.72847222222222219</v>
      </c>
      <c r="S2079" s="1" t="str">
        <f>IF(Flights[[#This Row],[Length (hr)]]&lt;2, "No meal", IF(Flights[[#This Row],[Length (hr)]]&lt;3.5, "Light meal", "Full meal"))</f>
        <v>Full meal</v>
      </c>
      <c r="T2079" s="1" t="str">
        <f>IF(AND(Flights[[#This Row],[Airline]]="US Airways", Flights[[#This Row],[Meal]]="Full Meal"), "Yes", "No")</f>
        <v>No</v>
      </c>
      <c r="U2079" s="1">
        <v>0.74513888888888891</v>
      </c>
      <c r="V2079">
        <v>24</v>
      </c>
      <c r="W2079" s="1" t="str">
        <f>IF(Flights[[#This Row],[Arrival Delay]] = "", "Cancelled", IF(Flights[[#This Row],[Arrival Delay]]&gt;15, "Delayed", "On time"))</f>
        <v>Delayed</v>
      </c>
      <c r="X2079" t="str">
        <f>IF(Flights[[#This Row],[Status]]&lt;&gt;"Delayed","", IF(Flights[[#This Row],[Arrival Delay]]&gt;120, "Severe", IF(Flights[[#This Row],[Arrival Delay]]&gt;60, "Major", "Moderate")))</f>
        <v>Moderate</v>
      </c>
      <c r="Y2079" t="b">
        <v>0</v>
      </c>
      <c r="AA2079" t="str">
        <f>IF(OR(AND(Flights[[#This Row],[Status]]="Cancelled", Flights[[#This Row],[Cancellation Reason]]="Airline/Carrier"), Flights[[#This Row],[Delay Type]]="Severe"), "Yes", "No")</f>
        <v>No</v>
      </c>
    </row>
    <row r="2080" spans="1:27" x14ac:dyDescent="0.3">
      <c r="A2080" s="3">
        <v>42162</v>
      </c>
      <c r="B2080" s="22">
        <f>WEEKNUM(Flights[[#This Row],[Date]], 1)</f>
        <v>24</v>
      </c>
      <c r="C2080" s="22">
        <f>WEEKDAY(Flights[[#This Row],[Date]],1)</f>
        <v>1</v>
      </c>
      <c r="D2080" t="s">
        <v>1515</v>
      </c>
      <c r="E2080" t="s">
        <v>1995</v>
      </c>
      <c r="F2080" t="s">
        <v>0</v>
      </c>
      <c r="G2080" t="s">
        <v>24</v>
      </c>
      <c r="H2080" t="str">
        <f>_xlfn.XLOOKUP(Flights[[#This Row],[Destination]], Airports!$A$2:$A$78, Airports!$D$2:$D$78)</f>
        <v>Portland</v>
      </c>
      <c r="I2080" t="str" cm="1">
        <f t="array" ref="I2080">_xlfn.XLOOKUP(Flights[[#This Row],[Destination]],_xlfn._TRO_TRAILING( Airports!A:A),_xlfn._TRO_TRAILING( Airports!E:E), "Not found")</f>
        <v>OR</v>
      </c>
      <c r="J2080" s="1">
        <v>0.39930555555555558</v>
      </c>
      <c r="K2080" s="22">
        <f>HOUR(Flights[[#This Row],[Scheduled Departure]])</f>
        <v>9</v>
      </c>
      <c r="L2080" s="1">
        <v>0.4</v>
      </c>
      <c r="M2080">
        <f>(L2080-J2080)*24*60</f>
        <v>0.99999999999999645</v>
      </c>
      <c r="N2080" s="16">
        <f>Flights[[#This Row],[Length (min)]]/60</f>
        <v>2.1166666666666667</v>
      </c>
      <c r="O2080">
        <v>127</v>
      </c>
      <c r="P2080">
        <v>834</v>
      </c>
      <c r="Q2080" s="18">
        <f>IFERROR(Flights[[#This Row],[Distance]]/Flights[[#This Row],[Length (hr)]], "")</f>
        <v>394.01574803149606</v>
      </c>
      <c r="R2080" s="1">
        <v>0.49305555555555558</v>
      </c>
      <c r="S2080" s="1" t="str">
        <f>IF(Flights[[#This Row],[Length (hr)]]&lt;2, "No meal", IF(Flights[[#This Row],[Length (hr)]]&lt;3.5, "Light meal", "Full meal"))</f>
        <v>Light meal</v>
      </c>
      <c r="T2080" s="1" t="str">
        <f>IF(AND(Flights[[#This Row],[Airline]]="US Airways", Flights[[#This Row],[Meal]]="Full Meal"), "Yes", "No")</f>
        <v>No</v>
      </c>
      <c r="U2080" s="1">
        <v>0.48819444444444443</v>
      </c>
      <c r="V2080">
        <v>-7</v>
      </c>
      <c r="W2080" s="1" t="str">
        <f>IF(Flights[[#This Row],[Arrival Delay]] = "", "Cancelled", IF(Flights[[#This Row],[Arrival Delay]]&gt;15, "Delayed", "On time"))</f>
        <v>On time</v>
      </c>
      <c r="X2080" t="str">
        <f>IF(Flights[[#This Row],[Status]]&lt;&gt;"Delayed","", IF(Flights[[#This Row],[Arrival Delay]]&gt;120, "Severe", IF(Flights[[#This Row],[Arrival Delay]]&gt;60, "Major", "Moderate")))</f>
        <v/>
      </c>
      <c r="Y2080" t="b">
        <v>0</v>
      </c>
      <c r="AA2080" t="str">
        <f>IF(OR(AND(Flights[[#This Row],[Status]]="Cancelled", Flights[[#This Row],[Cancellation Reason]]="Airline/Carrier"), Flights[[#This Row],[Delay Type]]="Severe"), "Yes", "No")</f>
        <v>No</v>
      </c>
    </row>
    <row r="2081" spans="1:27" x14ac:dyDescent="0.3">
      <c r="A2081" s="3">
        <v>42162</v>
      </c>
      <c r="B2081" s="22">
        <f>WEEKNUM(Flights[[#This Row],[Date]], 1)</f>
        <v>24</v>
      </c>
      <c r="C2081" s="22">
        <f>WEEKDAY(Flights[[#This Row],[Date]],1)</f>
        <v>1</v>
      </c>
      <c r="D2081" t="s">
        <v>1085</v>
      </c>
      <c r="E2081" t="s">
        <v>1994</v>
      </c>
      <c r="F2081" t="s">
        <v>0</v>
      </c>
      <c r="G2081" t="s">
        <v>339</v>
      </c>
      <c r="H2081" t="str">
        <f>_xlfn.XLOOKUP(Flights[[#This Row],[Destination]], Airports!$A$2:$A$78, Airports!$D$2:$D$78)</f>
        <v>San Diego</v>
      </c>
      <c r="I2081" t="str" cm="1">
        <f t="array" ref="I2081">_xlfn.XLOOKUP(Flights[[#This Row],[Destination]],_xlfn._TRO_TRAILING( Airports!A:A),_xlfn._TRO_TRAILING( Airports!E:E), "Not found")</f>
        <v>CA</v>
      </c>
      <c r="J2081" s="1">
        <v>0.43402777777777779</v>
      </c>
      <c r="K2081" s="22">
        <f>HOUR(Flights[[#This Row],[Scheduled Departure]])</f>
        <v>10</v>
      </c>
      <c r="L2081" s="1">
        <v>0.43055555555555558</v>
      </c>
      <c r="M2081">
        <f>(L2081-J2081)*24*60</f>
        <v>-4.9999999999999822</v>
      </c>
      <c r="N2081" s="16">
        <f>Flights[[#This Row],[Length (min)]]/60</f>
        <v>0.8</v>
      </c>
      <c r="O2081">
        <v>48</v>
      </c>
      <c r="P2081">
        <v>109</v>
      </c>
      <c r="Q2081" s="18">
        <f>IFERROR(Flights[[#This Row],[Distance]]/Flights[[#This Row],[Length (hr)]], "")</f>
        <v>136.25</v>
      </c>
      <c r="R2081" s="1">
        <v>0.47083333333333333</v>
      </c>
      <c r="S2081" s="1" t="str">
        <f>IF(Flights[[#This Row],[Length (hr)]]&lt;2, "No meal", IF(Flights[[#This Row],[Length (hr)]]&lt;3.5, "Light meal", "Full meal"))</f>
        <v>No meal</v>
      </c>
      <c r="T2081" s="1" t="str">
        <f>IF(AND(Flights[[#This Row],[Airline]]="US Airways", Flights[[#This Row],[Meal]]="Full Meal"), "Yes", "No")</f>
        <v>No</v>
      </c>
      <c r="U2081" s="1">
        <v>0.46388888888888891</v>
      </c>
      <c r="V2081">
        <v>-10</v>
      </c>
      <c r="W2081" s="1" t="str">
        <f>IF(Flights[[#This Row],[Arrival Delay]] = "", "Cancelled", IF(Flights[[#This Row],[Arrival Delay]]&gt;15, "Delayed", "On time"))</f>
        <v>On time</v>
      </c>
      <c r="X2081" t="str">
        <f>IF(Flights[[#This Row],[Status]]&lt;&gt;"Delayed","", IF(Flights[[#This Row],[Arrival Delay]]&gt;120, "Severe", IF(Flights[[#This Row],[Arrival Delay]]&gt;60, "Major", "Moderate")))</f>
        <v/>
      </c>
      <c r="Y2081" t="b">
        <v>0</v>
      </c>
      <c r="AA2081" t="str">
        <f>IF(OR(AND(Flights[[#This Row],[Status]]="Cancelled", Flights[[#This Row],[Cancellation Reason]]="Airline/Carrier"), Flights[[#This Row],[Delay Type]]="Severe"), "Yes", "No")</f>
        <v>No</v>
      </c>
    </row>
    <row r="2082" spans="1:27" x14ac:dyDescent="0.3">
      <c r="A2082" s="3">
        <v>42162</v>
      </c>
      <c r="B2082" s="22">
        <f>WEEKNUM(Flights[[#This Row],[Date]], 1)</f>
        <v>24</v>
      </c>
      <c r="C2082" s="22">
        <f>WEEKDAY(Flights[[#This Row],[Date]],1)</f>
        <v>1</v>
      </c>
      <c r="D2082" t="s">
        <v>479</v>
      </c>
      <c r="E2082" t="s">
        <v>1996</v>
      </c>
      <c r="F2082" t="s">
        <v>0</v>
      </c>
      <c r="G2082" t="s">
        <v>9</v>
      </c>
      <c r="H2082" t="str">
        <f>_xlfn.XLOOKUP(Flights[[#This Row],[Destination]], Airports!$A$2:$A$78, Airports!$D$2:$D$78)</f>
        <v>San Francisco</v>
      </c>
      <c r="I2082" t="str" cm="1">
        <f t="array" ref="I2082">_xlfn.XLOOKUP(Flights[[#This Row],[Destination]],_xlfn._TRO_TRAILING( Airports!A:A),_xlfn._TRO_TRAILING( Airports!E:E), "Not found")</f>
        <v>CA</v>
      </c>
      <c r="J2082" s="1">
        <v>0.4513888888888889</v>
      </c>
      <c r="K2082" s="22">
        <f>HOUR(Flights[[#This Row],[Scheduled Departure]])</f>
        <v>10</v>
      </c>
      <c r="L2082" s="1">
        <v>0.46250000000000002</v>
      </c>
      <c r="M2082">
        <f>(L2082-J2082)*24*60</f>
        <v>16.000000000000021</v>
      </c>
      <c r="N2082" s="16">
        <f>Flights[[#This Row],[Length (min)]]/60</f>
        <v>1.1499999999999999</v>
      </c>
      <c r="O2082">
        <v>69</v>
      </c>
      <c r="P2082">
        <v>337</v>
      </c>
      <c r="Q2082" s="18">
        <f>IFERROR(Flights[[#This Row],[Distance]]/Flights[[#This Row],[Length (hr)]], "")</f>
        <v>293.04347826086956</v>
      </c>
      <c r="R2082" s="1">
        <v>0.50347222222222221</v>
      </c>
      <c r="S2082" s="1" t="str">
        <f>IF(Flights[[#This Row],[Length (hr)]]&lt;2, "No meal", IF(Flights[[#This Row],[Length (hr)]]&lt;3.5, "Light meal", "Full meal"))</f>
        <v>No meal</v>
      </c>
      <c r="T2082" s="1" t="str">
        <f>IF(AND(Flights[[#This Row],[Airline]]="US Airways", Flights[[#This Row],[Meal]]="Full Meal"), "Yes", "No")</f>
        <v>No</v>
      </c>
      <c r="U2082" s="1">
        <v>0.51041666666666663</v>
      </c>
      <c r="V2082">
        <v>10</v>
      </c>
      <c r="W2082" s="1" t="str">
        <f>IF(Flights[[#This Row],[Arrival Delay]] = "", "Cancelled", IF(Flights[[#This Row],[Arrival Delay]]&gt;15, "Delayed", "On time"))</f>
        <v>On time</v>
      </c>
      <c r="X2082" t="str">
        <f>IF(Flights[[#This Row],[Status]]&lt;&gt;"Delayed","", IF(Flights[[#This Row],[Arrival Delay]]&gt;120, "Severe", IF(Flights[[#This Row],[Arrival Delay]]&gt;60, "Major", "Moderate")))</f>
        <v/>
      </c>
      <c r="Y2082" t="b">
        <v>0</v>
      </c>
      <c r="AA2082" t="str">
        <f>IF(OR(AND(Flights[[#This Row],[Status]]="Cancelled", Flights[[#This Row],[Cancellation Reason]]="Airline/Carrier"), Flights[[#This Row],[Delay Type]]="Severe"), "Yes", "No")</f>
        <v>No</v>
      </c>
    </row>
    <row r="2083" spans="1:27" x14ac:dyDescent="0.3">
      <c r="A2083" s="3">
        <v>42162</v>
      </c>
      <c r="B2083" s="22">
        <f>WEEKNUM(Flights[[#This Row],[Date]], 1)</f>
        <v>24</v>
      </c>
      <c r="C2083" s="22">
        <f>WEEKDAY(Flights[[#This Row],[Date]],1)</f>
        <v>1</v>
      </c>
      <c r="D2083" t="s">
        <v>578</v>
      </c>
      <c r="E2083" t="s">
        <v>1995</v>
      </c>
      <c r="F2083" t="s">
        <v>0</v>
      </c>
      <c r="G2083" t="s">
        <v>303</v>
      </c>
      <c r="H2083" t="str">
        <f>_xlfn.XLOOKUP(Flights[[#This Row],[Destination]], Airports!$A$2:$A$78, Airports!$D$2:$D$78)</f>
        <v>Kansas City</v>
      </c>
      <c r="I2083" t="str" cm="1">
        <f t="array" ref="I2083">_xlfn.XLOOKUP(Flights[[#This Row],[Destination]],_xlfn._TRO_TRAILING( Airports!A:A),_xlfn._TRO_TRAILING( Airports!E:E), "Not found")</f>
        <v>MO</v>
      </c>
      <c r="J2083" s="1">
        <v>0.46180555555555558</v>
      </c>
      <c r="K2083" s="22">
        <f>HOUR(Flights[[#This Row],[Scheduled Departure]])</f>
        <v>11</v>
      </c>
      <c r="L2083" s="1">
        <v>0.47152777777777777</v>
      </c>
      <c r="M2083">
        <f>(L2083-J2083)*24*60</f>
        <v>13.99999999999995</v>
      </c>
      <c r="N2083" s="16">
        <f>Flights[[#This Row],[Length (min)]]/60</f>
        <v>2.7833333333333332</v>
      </c>
      <c r="O2083">
        <v>167</v>
      </c>
      <c r="P2083">
        <v>1363</v>
      </c>
      <c r="Q2083" s="18">
        <f>IFERROR(Flights[[#This Row],[Distance]]/Flights[[#This Row],[Length (hr)]], "")</f>
        <v>489.70059880239523</v>
      </c>
      <c r="R2083" s="1">
        <v>0.67708333333333337</v>
      </c>
      <c r="S2083" s="1" t="str">
        <f>IF(Flights[[#This Row],[Length (hr)]]&lt;2, "No meal", IF(Flights[[#This Row],[Length (hr)]]&lt;3.5, "Light meal", "Full meal"))</f>
        <v>Light meal</v>
      </c>
      <c r="T2083" s="1" t="str">
        <f>IF(AND(Flights[[#This Row],[Airline]]="US Airways", Flights[[#This Row],[Meal]]="Full Meal"), "Yes", "No")</f>
        <v>No</v>
      </c>
      <c r="U2083" s="1">
        <v>0.67083333333333328</v>
      </c>
      <c r="V2083">
        <v>-9</v>
      </c>
      <c r="W2083" s="1" t="str">
        <f>IF(Flights[[#This Row],[Arrival Delay]] = "", "Cancelled", IF(Flights[[#This Row],[Arrival Delay]]&gt;15, "Delayed", "On time"))</f>
        <v>On time</v>
      </c>
      <c r="X2083" t="str">
        <f>IF(Flights[[#This Row],[Status]]&lt;&gt;"Delayed","", IF(Flights[[#This Row],[Arrival Delay]]&gt;120, "Severe", IF(Flights[[#This Row],[Arrival Delay]]&gt;60, "Major", "Moderate")))</f>
        <v/>
      </c>
      <c r="Y2083" t="b">
        <v>0</v>
      </c>
      <c r="AA2083" t="str">
        <f>IF(OR(AND(Flights[[#This Row],[Status]]="Cancelled", Flights[[#This Row],[Cancellation Reason]]="Airline/Carrier"), Flights[[#This Row],[Delay Type]]="Severe"), "Yes", "No")</f>
        <v>No</v>
      </c>
    </row>
    <row r="2084" spans="1:27" x14ac:dyDescent="0.3">
      <c r="A2084" s="3">
        <v>42162</v>
      </c>
      <c r="B2084" s="22">
        <f>WEEKNUM(Flights[[#This Row],[Date]], 1)</f>
        <v>24</v>
      </c>
      <c r="C2084" s="22">
        <f>WEEKDAY(Flights[[#This Row],[Date]],1)</f>
        <v>1</v>
      </c>
      <c r="D2084" t="s">
        <v>1067</v>
      </c>
      <c r="E2084" t="s">
        <v>1994</v>
      </c>
      <c r="F2084" t="s">
        <v>0</v>
      </c>
      <c r="G2084" t="s">
        <v>351</v>
      </c>
      <c r="H2084" t="str">
        <f>_xlfn.XLOOKUP(Flights[[#This Row],[Destination]], Airports!$A$2:$A$78, Airports!$D$2:$D$78)</f>
        <v>Sacramento</v>
      </c>
      <c r="I2084" t="str" cm="1">
        <f t="array" ref="I2084">_xlfn.XLOOKUP(Flights[[#This Row],[Destination]],_xlfn._TRO_TRAILING( Airports!A:A),_xlfn._TRO_TRAILING( Airports!E:E), "Not found")</f>
        <v>CA</v>
      </c>
      <c r="J2084" s="1">
        <v>0.4861111111111111</v>
      </c>
      <c r="K2084" s="22">
        <f>HOUR(Flights[[#This Row],[Scheduled Departure]])</f>
        <v>11</v>
      </c>
      <c r="L2084" s="1">
        <v>0.4909722222222222</v>
      </c>
      <c r="M2084">
        <f>(L2084-J2084)*24*60</f>
        <v>6.9999999999999751</v>
      </c>
      <c r="N2084" s="16">
        <f>Flights[[#This Row],[Length (min)]]/60</f>
        <v>1.25</v>
      </c>
      <c r="O2084">
        <v>75</v>
      </c>
      <c r="P2084">
        <v>373</v>
      </c>
      <c r="Q2084" s="18">
        <f>IFERROR(Flights[[#This Row],[Distance]]/Flights[[#This Row],[Length (hr)]], "")</f>
        <v>298.39999999999998</v>
      </c>
      <c r="R2084" s="1">
        <v>0.54305555555555551</v>
      </c>
      <c r="S2084" s="1" t="str">
        <f>IF(Flights[[#This Row],[Length (hr)]]&lt;2, "No meal", IF(Flights[[#This Row],[Length (hr)]]&lt;3.5, "Light meal", "Full meal"))</f>
        <v>No meal</v>
      </c>
      <c r="T2084" s="1" t="str">
        <f>IF(AND(Flights[[#This Row],[Airline]]="US Airways", Flights[[#This Row],[Meal]]="Full Meal"), "Yes", "No")</f>
        <v>No</v>
      </c>
      <c r="U2084" s="1">
        <v>0.54305555555555551</v>
      </c>
      <c r="V2084">
        <v>0</v>
      </c>
      <c r="W2084" s="1" t="str">
        <f>IF(Flights[[#This Row],[Arrival Delay]] = "", "Cancelled", IF(Flights[[#This Row],[Arrival Delay]]&gt;15, "Delayed", "On time"))</f>
        <v>On time</v>
      </c>
      <c r="X2084" t="str">
        <f>IF(Flights[[#This Row],[Status]]&lt;&gt;"Delayed","", IF(Flights[[#This Row],[Arrival Delay]]&gt;120, "Severe", IF(Flights[[#This Row],[Arrival Delay]]&gt;60, "Major", "Moderate")))</f>
        <v/>
      </c>
      <c r="Y2084" t="b">
        <v>0</v>
      </c>
      <c r="AA2084" t="str">
        <f>IF(OR(AND(Flights[[#This Row],[Status]]="Cancelled", Flights[[#This Row],[Cancellation Reason]]="Airline/Carrier"), Flights[[#This Row],[Delay Type]]="Severe"), "Yes", "No")</f>
        <v>No</v>
      </c>
    </row>
    <row r="2085" spans="1:27" x14ac:dyDescent="0.3">
      <c r="A2085" s="3">
        <v>42162</v>
      </c>
      <c r="B2085" s="22">
        <f>WEEKNUM(Flights[[#This Row],[Date]], 1)</f>
        <v>24</v>
      </c>
      <c r="C2085" s="22">
        <f>WEEKDAY(Flights[[#This Row],[Date]],1)</f>
        <v>1</v>
      </c>
      <c r="D2085" t="s">
        <v>72</v>
      </c>
      <c r="E2085" t="s">
        <v>1987</v>
      </c>
      <c r="F2085" t="s">
        <v>0</v>
      </c>
      <c r="G2085" t="s">
        <v>10</v>
      </c>
      <c r="H2085" t="str">
        <f>_xlfn.XLOOKUP(Flights[[#This Row],[Destination]], Airports!$A$2:$A$78, Airports!$D$2:$D$78)</f>
        <v>Boston</v>
      </c>
      <c r="I2085" t="str" cm="1">
        <f t="array" ref="I2085">_xlfn.XLOOKUP(Flights[[#This Row],[Destination]],_xlfn._TRO_TRAILING( Airports!A:A),_xlfn._TRO_TRAILING( Airports!E:E), "Not found")</f>
        <v>MA</v>
      </c>
      <c r="J2085" s="1">
        <v>0.51736111111111116</v>
      </c>
      <c r="K2085" s="22">
        <f>HOUR(Flights[[#This Row],[Scheduled Departure]])</f>
        <v>12</v>
      </c>
      <c r="L2085" s="1">
        <v>0.52777777777777779</v>
      </c>
      <c r="M2085">
        <f>(L2085-J2085)*24*60</f>
        <v>14.999999999999947</v>
      </c>
      <c r="N2085" s="16">
        <f>Flights[[#This Row],[Length (min)]]/60</f>
        <v>6.1166666666666663</v>
      </c>
      <c r="O2085">
        <v>367</v>
      </c>
      <c r="P2085">
        <v>2611</v>
      </c>
      <c r="Q2085" s="18">
        <f>IFERROR(Flights[[#This Row],[Distance]]/Flights[[#This Row],[Length (hr)]], "")</f>
        <v>426.86648501362401</v>
      </c>
      <c r="R2085" s="1">
        <v>0.87430555555555556</v>
      </c>
      <c r="S2085" s="1" t="str">
        <f>IF(Flights[[#This Row],[Length (hr)]]&lt;2, "No meal", IF(Flights[[#This Row],[Length (hr)]]&lt;3.5, "Light meal", "Full meal"))</f>
        <v>Full meal</v>
      </c>
      <c r="T2085" s="1" t="str">
        <f>IF(AND(Flights[[#This Row],[Airline]]="US Airways", Flights[[#This Row],[Meal]]="Full Meal"), "Yes", "No")</f>
        <v>No</v>
      </c>
      <c r="U2085" s="1">
        <v>0.90763888888888888</v>
      </c>
      <c r="V2085">
        <v>48</v>
      </c>
      <c r="W2085" s="1" t="str">
        <f>IF(Flights[[#This Row],[Arrival Delay]] = "", "Cancelled", IF(Flights[[#This Row],[Arrival Delay]]&gt;15, "Delayed", "On time"))</f>
        <v>Delayed</v>
      </c>
      <c r="X2085" t="str">
        <f>IF(Flights[[#This Row],[Status]]&lt;&gt;"Delayed","", IF(Flights[[#This Row],[Arrival Delay]]&gt;120, "Severe", IF(Flights[[#This Row],[Arrival Delay]]&gt;60, "Major", "Moderate")))</f>
        <v>Moderate</v>
      </c>
      <c r="Y2085" t="b">
        <v>0</v>
      </c>
      <c r="AA2085" t="str">
        <f>IF(OR(AND(Flights[[#This Row],[Status]]="Cancelled", Flights[[#This Row],[Cancellation Reason]]="Airline/Carrier"), Flights[[#This Row],[Delay Type]]="Severe"), "Yes", "No")</f>
        <v>No</v>
      </c>
    </row>
    <row r="2086" spans="1:27" x14ac:dyDescent="0.3">
      <c r="A2086" s="3">
        <v>42162</v>
      </c>
      <c r="B2086" s="22">
        <f>WEEKNUM(Flights[[#This Row],[Date]], 1)</f>
        <v>24</v>
      </c>
      <c r="C2086" s="22">
        <f>WEEKDAY(Flights[[#This Row],[Date]],1)</f>
        <v>1</v>
      </c>
      <c r="D2086" t="s">
        <v>999</v>
      </c>
      <c r="E2086" t="s">
        <v>1994</v>
      </c>
      <c r="F2086" t="s">
        <v>0</v>
      </c>
      <c r="G2086" t="s">
        <v>9</v>
      </c>
      <c r="H2086" t="str">
        <f>_xlfn.XLOOKUP(Flights[[#This Row],[Destination]], Airports!$A$2:$A$78, Airports!$D$2:$D$78)</f>
        <v>San Francisco</v>
      </c>
      <c r="I2086" t="str" cm="1">
        <f t="array" ref="I2086">_xlfn.XLOOKUP(Flights[[#This Row],[Destination]],_xlfn._TRO_TRAILING( Airports!A:A),_xlfn._TRO_TRAILING( Airports!E:E), "Not found")</f>
        <v>CA</v>
      </c>
      <c r="J2086" s="1">
        <v>0.5180555555555556</v>
      </c>
      <c r="K2086" s="22">
        <f>HOUR(Flights[[#This Row],[Scheduled Departure]])</f>
        <v>12</v>
      </c>
      <c r="L2086" s="1">
        <v>0.51597222222222228</v>
      </c>
      <c r="M2086">
        <f>(L2086-J2086)*24*60</f>
        <v>-2.9999999999999893</v>
      </c>
      <c r="N2086" s="16">
        <f>Flights[[#This Row],[Length (min)]]/60</f>
        <v>1.3166666666666667</v>
      </c>
      <c r="O2086">
        <v>79</v>
      </c>
      <c r="P2086">
        <v>337</v>
      </c>
      <c r="Q2086" s="18">
        <f>IFERROR(Flights[[#This Row],[Distance]]/Flights[[#This Row],[Length (hr)]], "")</f>
        <v>255.9493670886076</v>
      </c>
      <c r="R2086" s="1">
        <v>0.58125000000000004</v>
      </c>
      <c r="S2086" s="1" t="str">
        <f>IF(Flights[[#This Row],[Length (hr)]]&lt;2, "No meal", IF(Flights[[#This Row],[Length (hr)]]&lt;3.5, "Light meal", "Full meal"))</f>
        <v>No meal</v>
      </c>
      <c r="T2086" s="1" t="str">
        <f>IF(AND(Flights[[#This Row],[Airline]]="US Airways", Flights[[#This Row],[Meal]]="Full Meal"), "Yes", "No")</f>
        <v>No</v>
      </c>
      <c r="U2086" s="1">
        <v>0.5708333333333333</v>
      </c>
      <c r="V2086">
        <v>-15</v>
      </c>
      <c r="W2086" s="1" t="str">
        <f>IF(Flights[[#This Row],[Arrival Delay]] = "", "Cancelled", IF(Flights[[#This Row],[Arrival Delay]]&gt;15, "Delayed", "On time"))</f>
        <v>On time</v>
      </c>
      <c r="X2086" t="str">
        <f>IF(Flights[[#This Row],[Status]]&lt;&gt;"Delayed","", IF(Flights[[#This Row],[Arrival Delay]]&gt;120, "Severe", IF(Flights[[#This Row],[Arrival Delay]]&gt;60, "Major", "Moderate")))</f>
        <v/>
      </c>
      <c r="Y2086" t="b">
        <v>0</v>
      </c>
      <c r="AA2086" t="str">
        <f>IF(OR(AND(Flights[[#This Row],[Status]]="Cancelled", Flights[[#This Row],[Cancellation Reason]]="Airline/Carrier"), Flights[[#This Row],[Delay Type]]="Severe"), "Yes", "No")</f>
        <v>No</v>
      </c>
    </row>
    <row r="2087" spans="1:27" x14ac:dyDescent="0.3">
      <c r="A2087" s="3">
        <v>42162</v>
      </c>
      <c r="B2087" s="22">
        <f>WEEKNUM(Flights[[#This Row],[Date]], 1)</f>
        <v>24</v>
      </c>
      <c r="C2087" s="22">
        <f>WEEKDAY(Flights[[#This Row],[Date]],1)</f>
        <v>1</v>
      </c>
      <c r="D2087" t="s">
        <v>526</v>
      </c>
      <c r="E2087" t="s">
        <v>1996</v>
      </c>
      <c r="F2087" t="s">
        <v>0</v>
      </c>
      <c r="G2087" t="s">
        <v>9</v>
      </c>
      <c r="H2087" t="str">
        <f>_xlfn.XLOOKUP(Flights[[#This Row],[Destination]], Airports!$A$2:$A$78, Airports!$D$2:$D$78)</f>
        <v>San Francisco</v>
      </c>
      <c r="I2087" t="str" cm="1">
        <f t="array" ref="I2087">_xlfn.XLOOKUP(Flights[[#This Row],[Destination]],_xlfn._TRO_TRAILING( Airports!A:A),_xlfn._TRO_TRAILING( Airports!E:E), "Not found")</f>
        <v>CA</v>
      </c>
      <c r="J2087" s="1">
        <v>0.58333333333333337</v>
      </c>
      <c r="K2087" s="22">
        <f>HOUR(Flights[[#This Row],[Scheduled Departure]])</f>
        <v>14</v>
      </c>
      <c r="L2087" s="1">
        <v>0.57916666666666672</v>
      </c>
      <c r="M2087">
        <f>(L2087-J2087)*24*60</f>
        <v>-5.9999999999999787</v>
      </c>
      <c r="N2087" s="16">
        <f>Flights[[#This Row],[Length (min)]]/60</f>
        <v>1.2333333333333334</v>
      </c>
      <c r="O2087">
        <v>74</v>
      </c>
      <c r="P2087">
        <v>337</v>
      </c>
      <c r="Q2087" s="18">
        <f>IFERROR(Flights[[#This Row],[Distance]]/Flights[[#This Row],[Length (hr)]], "")</f>
        <v>273.24324324324323</v>
      </c>
      <c r="R2087" s="1">
        <v>0.63194444444444442</v>
      </c>
      <c r="S2087" s="1" t="str">
        <f>IF(Flights[[#This Row],[Length (hr)]]&lt;2, "No meal", IF(Flights[[#This Row],[Length (hr)]]&lt;3.5, "Light meal", "Full meal"))</f>
        <v>No meal</v>
      </c>
      <c r="T2087" s="1" t="str">
        <f>IF(AND(Flights[[#This Row],[Airline]]="US Airways", Flights[[#This Row],[Meal]]="Full Meal"), "Yes", "No")</f>
        <v>No</v>
      </c>
      <c r="U2087" s="1">
        <v>0.63055555555555554</v>
      </c>
      <c r="V2087">
        <v>-2</v>
      </c>
      <c r="W2087" s="1" t="str">
        <f>IF(Flights[[#This Row],[Arrival Delay]] = "", "Cancelled", IF(Flights[[#This Row],[Arrival Delay]]&gt;15, "Delayed", "On time"))</f>
        <v>On time</v>
      </c>
      <c r="X2087" t="str">
        <f>IF(Flights[[#This Row],[Status]]&lt;&gt;"Delayed","", IF(Flights[[#This Row],[Arrival Delay]]&gt;120, "Severe", IF(Flights[[#This Row],[Arrival Delay]]&gt;60, "Major", "Moderate")))</f>
        <v/>
      </c>
      <c r="Y2087" t="b">
        <v>0</v>
      </c>
      <c r="AA2087" t="str">
        <f>IF(OR(AND(Flights[[#This Row],[Status]]="Cancelled", Flights[[#This Row],[Cancellation Reason]]="Airline/Carrier"), Flights[[#This Row],[Delay Type]]="Severe"), "Yes", "No")</f>
        <v>No</v>
      </c>
    </row>
    <row r="2088" spans="1:27" x14ac:dyDescent="0.3">
      <c r="A2088" s="3">
        <v>42162</v>
      </c>
      <c r="B2088" s="22">
        <f>WEEKNUM(Flights[[#This Row],[Date]], 1)</f>
        <v>24</v>
      </c>
      <c r="C2088" s="22">
        <f>WEEKDAY(Flights[[#This Row],[Date]],1)</f>
        <v>1</v>
      </c>
      <c r="D2088" t="s">
        <v>1442</v>
      </c>
      <c r="E2088" t="s">
        <v>1995</v>
      </c>
      <c r="F2088" t="s">
        <v>0</v>
      </c>
      <c r="G2088" t="s">
        <v>351</v>
      </c>
      <c r="H2088" t="str">
        <f>_xlfn.XLOOKUP(Flights[[#This Row],[Destination]], Airports!$A$2:$A$78, Airports!$D$2:$D$78)</f>
        <v>Sacramento</v>
      </c>
      <c r="I2088" t="str" cm="1">
        <f t="array" ref="I2088">_xlfn.XLOOKUP(Flights[[#This Row],[Destination]],_xlfn._TRO_TRAILING( Airports!A:A),_xlfn._TRO_TRAILING( Airports!E:E), "Not found")</f>
        <v>CA</v>
      </c>
      <c r="J2088" s="1">
        <v>0.58333333333333337</v>
      </c>
      <c r="K2088" s="22">
        <f>HOUR(Flights[[#This Row],[Scheduled Departure]])</f>
        <v>14</v>
      </c>
      <c r="L2088" s="1">
        <v>0.58750000000000002</v>
      </c>
      <c r="M2088">
        <f>(L2088-J2088)*24*60</f>
        <v>5.9999999999999787</v>
      </c>
      <c r="N2088" s="16">
        <f>Flights[[#This Row],[Length (min)]]/60</f>
        <v>1.1833333333333333</v>
      </c>
      <c r="O2088">
        <v>71</v>
      </c>
      <c r="P2088">
        <v>373</v>
      </c>
      <c r="Q2088" s="18">
        <f>IFERROR(Flights[[#This Row],[Distance]]/Flights[[#This Row],[Length (hr)]], "")</f>
        <v>315.21126760563379</v>
      </c>
      <c r="R2088" s="1">
        <v>0.63541666666666663</v>
      </c>
      <c r="S2088" s="1" t="str">
        <f>IF(Flights[[#This Row],[Length (hr)]]&lt;2, "No meal", IF(Flights[[#This Row],[Length (hr)]]&lt;3.5, "Light meal", "Full meal"))</f>
        <v>No meal</v>
      </c>
      <c r="T2088" s="1" t="str">
        <f>IF(AND(Flights[[#This Row],[Airline]]="US Airways", Flights[[#This Row],[Meal]]="Full Meal"), "Yes", "No")</f>
        <v>No</v>
      </c>
      <c r="U2088" s="1">
        <v>0.63680555555555551</v>
      </c>
      <c r="V2088">
        <v>2</v>
      </c>
      <c r="W2088" s="1" t="str">
        <f>IF(Flights[[#This Row],[Arrival Delay]] = "", "Cancelled", IF(Flights[[#This Row],[Arrival Delay]]&gt;15, "Delayed", "On time"))</f>
        <v>On time</v>
      </c>
      <c r="X2088" t="str">
        <f>IF(Flights[[#This Row],[Status]]&lt;&gt;"Delayed","", IF(Flights[[#This Row],[Arrival Delay]]&gt;120, "Severe", IF(Flights[[#This Row],[Arrival Delay]]&gt;60, "Major", "Moderate")))</f>
        <v/>
      </c>
      <c r="Y2088" t="b">
        <v>0</v>
      </c>
      <c r="AA2088" t="str">
        <f>IF(OR(AND(Flights[[#This Row],[Status]]="Cancelled", Flights[[#This Row],[Cancellation Reason]]="Airline/Carrier"), Flights[[#This Row],[Delay Type]]="Severe"), "Yes", "No")</f>
        <v>No</v>
      </c>
    </row>
    <row r="2089" spans="1:27" x14ac:dyDescent="0.3">
      <c r="A2089" s="3">
        <v>42162</v>
      </c>
      <c r="B2089" s="22">
        <f>WEEKNUM(Flights[[#This Row],[Date]], 1)</f>
        <v>24</v>
      </c>
      <c r="C2089" s="22">
        <f>WEEKDAY(Flights[[#This Row],[Date]],1)</f>
        <v>1</v>
      </c>
      <c r="D2089" t="s">
        <v>82</v>
      </c>
      <c r="E2089" t="s">
        <v>1987</v>
      </c>
      <c r="F2089" t="s">
        <v>0</v>
      </c>
      <c r="G2089" t="s">
        <v>12</v>
      </c>
      <c r="H2089" t="str">
        <f>_xlfn.XLOOKUP(Flights[[#This Row],[Destination]], Airports!$A$2:$A$78, Airports!$D$2:$D$78)</f>
        <v>New York</v>
      </c>
      <c r="I2089" t="str" cm="1">
        <f t="array" ref="I2089">_xlfn.XLOOKUP(Flights[[#This Row],[Destination]],_xlfn._TRO_TRAILING( Airports!A:A),_xlfn._TRO_TRAILING( Airports!E:E), "Not found")</f>
        <v>NY</v>
      </c>
      <c r="J2089" s="1">
        <v>0.63888888888888884</v>
      </c>
      <c r="K2089" s="22">
        <f>HOUR(Flights[[#This Row],[Scheduled Departure]])</f>
        <v>15</v>
      </c>
      <c r="L2089" s="1">
        <v>0.64861111111111114</v>
      </c>
      <c r="M2089">
        <f>(L2089-J2089)*24*60</f>
        <v>14.00000000000011</v>
      </c>
      <c r="N2089" s="16">
        <f>Flights[[#This Row],[Length (min)]]/60</f>
        <v>5.65</v>
      </c>
      <c r="O2089">
        <v>339</v>
      </c>
      <c r="P2089">
        <v>2475</v>
      </c>
      <c r="Q2089" s="18">
        <f>IFERROR(Flights[[#This Row],[Distance]]/Flights[[#This Row],[Length (hr)]], "")</f>
        <v>438.0530973451327</v>
      </c>
      <c r="R2089" s="1">
        <v>0.99791666666666667</v>
      </c>
      <c r="S2089" s="1" t="str">
        <f>IF(Flights[[#This Row],[Length (hr)]]&lt;2, "No meal", IF(Flights[[#This Row],[Length (hr)]]&lt;3.5, "Light meal", "Full meal"))</f>
        <v>Full meal</v>
      </c>
      <c r="T2089" s="1" t="str">
        <f>IF(AND(Flights[[#This Row],[Airline]]="US Airways", Flights[[#This Row],[Meal]]="Full Meal"), "Yes", "No")</f>
        <v>No</v>
      </c>
      <c r="U2089" s="1">
        <v>9.0277777777777769E-3</v>
      </c>
      <c r="V2089">
        <v>16</v>
      </c>
      <c r="W2089" s="1" t="str">
        <f>IF(Flights[[#This Row],[Arrival Delay]] = "", "Cancelled", IF(Flights[[#This Row],[Arrival Delay]]&gt;15, "Delayed", "On time"))</f>
        <v>Delayed</v>
      </c>
      <c r="X2089" t="str">
        <f>IF(Flights[[#This Row],[Status]]&lt;&gt;"Delayed","", IF(Flights[[#This Row],[Arrival Delay]]&gt;120, "Severe", IF(Flights[[#This Row],[Arrival Delay]]&gt;60, "Major", "Moderate")))</f>
        <v>Moderate</v>
      </c>
      <c r="Y2089" t="b">
        <v>0</v>
      </c>
      <c r="AA2089" t="str">
        <f>IF(OR(AND(Flights[[#This Row],[Status]]="Cancelled", Flights[[#This Row],[Cancellation Reason]]="Airline/Carrier"), Flights[[#This Row],[Delay Type]]="Severe"), "Yes", "No")</f>
        <v>No</v>
      </c>
    </row>
    <row r="2090" spans="1:27" x14ac:dyDescent="0.3">
      <c r="A2090" s="3">
        <v>42162</v>
      </c>
      <c r="B2090" s="22">
        <f>WEEKNUM(Flights[[#This Row],[Date]], 1)</f>
        <v>24</v>
      </c>
      <c r="C2090" s="22">
        <f>WEEKDAY(Flights[[#This Row],[Date]],1)</f>
        <v>1</v>
      </c>
      <c r="D2090" t="s">
        <v>780</v>
      </c>
      <c r="E2090" t="s">
        <v>1990</v>
      </c>
      <c r="F2090" t="s">
        <v>0</v>
      </c>
      <c r="G2090" t="s">
        <v>4</v>
      </c>
      <c r="H2090" t="str">
        <f>_xlfn.XLOOKUP(Flights[[#This Row],[Destination]], Airports!$A$2:$A$78, Airports!$D$2:$D$78)</f>
        <v>Chicago</v>
      </c>
      <c r="I2090" t="str" cm="1">
        <f t="array" ref="I2090">_xlfn.XLOOKUP(Flights[[#This Row],[Destination]],_xlfn._TRO_TRAILING( Airports!A:A),_xlfn._TRO_TRAILING( Airports!E:E), "Not found")</f>
        <v>IL</v>
      </c>
      <c r="J2090" s="1">
        <v>0.75347222222222221</v>
      </c>
      <c r="K2090" s="22">
        <f>HOUR(Flights[[#This Row],[Scheduled Departure]])</f>
        <v>18</v>
      </c>
      <c r="L2090" s="1">
        <v>0.85069444444444442</v>
      </c>
      <c r="M2090">
        <f>(L2090-J2090)*24*60</f>
        <v>139.99999999999997</v>
      </c>
      <c r="N2090" s="16">
        <f>Flights[[#This Row],[Length (min)]]/60</f>
        <v>3.8333333333333335</v>
      </c>
      <c r="O2090">
        <v>230</v>
      </c>
      <c r="P2090">
        <v>1744</v>
      </c>
      <c r="Q2090" s="18">
        <f>IFERROR(Flights[[#This Row],[Distance]]/Flights[[#This Row],[Length (hr)]], "")</f>
        <v>454.95652173913044</v>
      </c>
      <c r="R2090" s="1">
        <v>2.0833333333333333E-3</v>
      </c>
      <c r="S2090" s="1" t="str">
        <f>IF(Flights[[#This Row],[Length (hr)]]&lt;2, "No meal", IF(Flights[[#This Row],[Length (hr)]]&lt;3.5, "Light meal", "Full meal"))</f>
        <v>Full meal</v>
      </c>
      <c r="T2090" s="1" t="str">
        <f>IF(AND(Flights[[#This Row],[Airline]]="US Airways", Flights[[#This Row],[Meal]]="Full Meal"), "Yes", "No")</f>
        <v>No</v>
      </c>
      <c r="U2090" s="1">
        <v>9.375E-2</v>
      </c>
      <c r="V2090">
        <v>132</v>
      </c>
      <c r="W2090" s="1" t="str">
        <f>IF(Flights[[#This Row],[Arrival Delay]] = "", "Cancelled", IF(Flights[[#This Row],[Arrival Delay]]&gt;15, "Delayed", "On time"))</f>
        <v>Delayed</v>
      </c>
      <c r="X2090" t="str">
        <f>IF(Flights[[#This Row],[Status]]&lt;&gt;"Delayed","", IF(Flights[[#This Row],[Arrival Delay]]&gt;120, "Severe", IF(Flights[[#This Row],[Arrival Delay]]&gt;60, "Major", "Moderate")))</f>
        <v>Severe</v>
      </c>
      <c r="Y2090" t="b">
        <v>0</v>
      </c>
      <c r="AA2090" t="str">
        <f>IF(OR(AND(Flights[[#This Row],[Status]]="Cancelled", Flights[[#This Row],[Cancellation Reason]]="Airline/Carrier"), Flights[[#This Row],[Delay Type]]="Severe"), "Yes", "No")</f>
        <v>Yes</v>
      </c>
    </row>
    <row r="2091" spans="1:27" x14ac:dyDescent="0.3">
      <c r="A2091" s="3">
        <v>42162</v>
      </c>
      <c r="B2091" s="22">
        <f>WEEKNUM(Flights[[#This Row],[Date]], 1)</f>
        <v>24</v>
      </c>
      <c r="C2091" s="22">
        <f>WEEKDAY(Flights[[#This Row],[Date]],1)</f>
        <v>1</v>
      </c>
      <c r="D2091" t="s">
        <v>760</v>
      </c>
      <c r="E2091" t="s">
        <v>1990</v>
      </c>
      <c r="F2091" t="s">
        <v>0</v>
      </c>
      <c r="G2091" t="s">
        <v>9</v>
      </c>
      <c r="H2091" t="str">
        <f>_xlfn.XLOOKUP(Flights[[#This Row],[Destination]], Airports!$A$2:$A$78, Airports!$D$2:$D$78)</f>
        <v>San Francisco</v>
      </c>
      <c r="I2091" t="str" cm="1">
        <f t="array" ref="I2091">_xlfn.XLOOKUP(Flights[[#This Row],[Destination]],_xlfn._TRO_TRAILING( Airports!A:A),_xlfn._TRO_TRAILING( Airports!E:E), "Not found")</f>
        <v>CA</v>
      </c>
      <c r="J2091" s="1">
        <v>0.8354166666666667</v>
      </c>
      <c r="K2091" s="22">
        <f>HOUR(Flights[[#This Row],[Scheduled Departure]])</f>
        <v>20</v>
      </c>
      <c r="L2091" s="1">
        <v>0.85069444444444442</v>
      </c>
      <c r="M2091">
        <f>(L2091-J2091)*24*60</f>
        <v>21.999999999999922</v>
      </c>
      <c r="N2091" s="16">
        <f>Flights[[#This Row],[Length (min)]]/60</f>
        <v>1.2333333333333334</v>
      </c>
      <c r="O2091">
        <v>74</v>
      </c>
      <c r="P2091">
        <v>337</v>
      </c>
      <c r="Q2091" s="18">
        <f>IFERROR(Flights[[#This Row],[Distance]]/Flights[[#This Row],[Length (hr)]], "")</f>
        <v>273.24324324324323</v>
      </c>
      <c r="R2091" s="1">
        <v>0.89583333333333337</v>
      </c>
      <c r="S2091" s="1" t="str">
        <f>IF(Flights[[#This Row],[Length (hr)]]&lt;2, "No meal", IF(Flights[[#This Row],[Length (hr)]]&lt;3.5, "Light meal", "Full meal"))</f>
        <v>No meal</v>
      </c>
      <c r="T2091" s="1" t="str">
        <f>IF(AND(Flights[[#This Row],[Airline]]="US Airways", Flights[[#This Row],[Meal]]="Full Meal"), "Yes", "No")</f>
        <v>No</v>
      </c>
      <c r="U2091" s="1">
        <v>0.90208333333333335</v>
      </c>
      <c r="V2091">
        <v>9</v>
      </c>
      <c r="W2091" s="1" t="str">
        <f>IF(Flights[[#This Row],[Arrival Delay]] = "", "Cancelled", IF(Flights[[#This Row],[Arrival Delay]]&gt;15, "Delayed", "On time"))</f>
        <v>On time</v>
      </c>
      <c r="X2091" t="str">
        <f>IF(Flights[[#This Row],[Status]]&lt;&gt;"Delayed","", IF(Flights[[#This Row],[Arrival Delay]]&gt;120, "Severe", IF(Flights[[#This Row],[Arrival Delay]]&gt;60, "Major", "Moderate")))</f>
        <v/>
      </c>
      <c r="Y2091" t="b">
        <v>0</v>
      </c>
      <c r="AA2091" t="str">
        <f>IF(OR(AND(Flights[[#This Row],[Status]]="Cancelled", Flights[[#This Row],[Cancellation Reason]]="Airline/Carrier"), Flights[[#This Row],[Delay Type]]="Severe"), "Yes", "No")</f>
        <v>No</v>
      </c>
    </row>
    <row r="2092" spans="1:27" x14ac:dyDescent="0.3">
      <c r="A2092" s="3">
        <v>42162</v>
      </c>
      <c r="B2092" s="22">
        <f>WEEKNUM(Flights[[#This Row],[Date]], 1)</f>
        <v>24</v>
      </c>
      <c r="C2092" s="22">
        <f>WEEKDAY(Flights[[#This Row],[Date]],1)</f>
        <v>1</v>
      </c>
      <c r="D2092" t="s">
        <v>619</v>
      </c>
      <c r="E2092" t="s">
        <v>1996</v>
      </c>
      <c r="F2092" t="s">
        <v>0</v>
      </c>
      <c r="G2092" t="s">
        <v>15</v>
      </c>
      <c r="H2092" t="str">
        <f>_xlfn.XLOOKUP(Flights[[#This Row],[Destination]], Airports!$A$2:$A$78, Airports!$D$2:$D$78)</f>
        <v>Las Vegas</v>
      </c>
      <c r="I2092" t="str" cm="1">
        <f t="array" ref="I2092">_xlfn.XLOOKUP(Flights[[#This Row],[Destination]],_xlfn._TRO_TRAILING( Airports!A:A),_xlfn._TRO_TRAILING( Airports!E:E), "Not found")</f>
        <v>NV</v>
      </c>
      <c r="J2092" s="1">
        <v>0.86805555555555558</v>
      </c>
      <c r="K2092" s="22">
        <f>HOUR(Flights[[#This Row],[Scheduled Departure]])</f>
        <v>20</v>
      </c>
      <c r="L2092" s="1">
        <v>0.91527777777777775</v>
      </c>
      <c r="M2092">
        <f>(L2092-J2092)*24*60</f>
        <v>67.999999999999915</v>
      </c>
      <c r="N2092" s="16">
        <f>Flights[[#This Row],[Length (min)]]/60</f>
        <v>1.1166666666666667</v>
      </c>
      <c r="O2092">
        <v>67</v>
      </c>
      <c r="P2092">
        <v>236</v>
      </c>
      <c r="Q2092" s="18">
        <f>IFERROR(Flights[[#This Row],[Distance]]/Flights[[#This Row],[Length (hr)]], "")</f>
        <v>211.34328358208955</v>
      </c>
      <c r="R2092" s="1">
        <v>0.91319444444444442</v>
      </c>
      <c r="S2092" s="1" t="str">
        <f>IF(Flights[[#This Row],[Length (hr)]]&lt;2, "No meal", IF(Flights[[#This Row],[Length (hr)]]&lt;3.5, "Light meal", "Full meal"))</f>
        <v>No meal</v>
      </c>
      <c r="T2092" s="1" t="str">
        <f>IF(AND(Flights[[#This Row],[Airline]]="US Airways", Flights[[#This Row],[Meal]]="Full Meal"), "Yes", "No")</f>
        <v>No</v>
      </c>
      <c r="U2092" s="1">
        <v>0.96180555555555558</v>
      </c>
      <c r="V2092">
        <v>70</v>
      </c>
      <c r="W2092" s="1" t="str">
        <f>IF(Flights[[#This Row],[Arrival Delay]] = "", "Cancelled", IF(Flights[[#This Row],[Arrival Delay]]&gt;15, "Delayed", "On time"))</f>
        <v>Delayed</v>
      </c>
      <c r="X2092" t="str">
        <f>IF(Flights[[#This Row],[Status]]&lt;&gt;"Delayed","", IF(Flights[[#This Row],[Arrival Delay]]&gt;120, "Severe", IF(Flights[[#This Row],[Arrival Delay]]&gt;60, "Major", "Moderate")))</f>
        <v>Major</v>
      </c>
      <c r="Y2092" t="b">
        <v>0</v>
      </c>
      <c r="AA2092" t="str">
        <f>IF(OR(AND(Flights[[#This Row],[Status]]="Cancelled", Flights[[#This Row],[Cancellation Reason]]="Airline/Carrier"), Flights[[#This Row],[Delay Type]]="Severe"), "Yes", "No")</f>
        <v>No</v>
      </c>
    </row>
    <row r="2093" spans="1:27" x14ac:dyDescent="0.3">
      <c r="A2093" s="3">
        <v>42162</v>
      </c>
      <c r="B2093" s="22">
        <f>WEEKNUM(Flights[[#This Row],[Date]], 1)</f>
        <v>24</v>
      </c>
      <c r="C2093" s="22">
        <f>WEEKDAY(Flights[[#This Row],[Date]],1)</f>
        <v>1</v>
      </c>
      <c r="D2093" t="s">
        <v>1129</v>
      </c>
      <c r="E2093" t="s">
        <v>1990</v>
      </c>
      <c r="F2093" t="s">
        <v>0</v>
      </c>
      <c r="G2093" t="s">
        <v>4</v>
      </c>
      <c r="H2093" t="str">
        <f>_xlfn.XLOOKUP(Flights[[#This Row],[Destination]], Airports!$A$2:$A$78, Airports!$D$2:$D$78)</f>
        <v>Chicago</v>
      </c>
      <c r="I2093" t="str" cm="1">
        <f t="array" ref="I2093">_xlfn.XLOOKUP(Flights[[#This Row],[Destination]],_xlfn._TRO_TRAILING( Airports!A:A),_xlfn._TRO_TRAILING( Airports!E:E), "Not found")</f>
        <v>IL</v>
      </c>
      <c r="J2093" s="1">
        <v>0.96805555555555556</v>
      </c>
      <c r="K2093" s="22">
        <f>HOUR(Flights[[#This Row],[Scheduled Departure]])</f>
        <v>23</v>
      </c>
      <c r="L2093" s="1">
        <v>0.9819444444444444</v>
      </c>
      <c r="M2093">
        <f>(L2093-J2093)*24*60</f>
        <v>19.999999999999929</v>
      </c>
      <c r="N2093" s="16">
        <f>Flights[[#This Row],[Length (min)]]/60</f>
        <v>3.5833333333333335</v>
      </c>
      <c r="O2093">
        <v>215</v>
      </c>
      <c r="P2093">
        <v>1744</v>
      </c>
      <c r="Q2093" s="18">
        <f>IFERROR(Flights[[#This Row],[Distance]]/Flights[[#This Row],[Length (hr)]], "")</f>
        <v>486.69767441860461</v>
      </c>
      <c r="R2093" s="1">
        <v>0.22083333333333333</v>
      </c>
      <c r="S2093" s="1" t="str">
        <f>IF(Flights[[#This Row],[Length (hr)]]&lt;2, "No meal", IF(Flights[[#This Row],[Length (hr)]]&lt;3.5, "Light meal", "Full meal"))</f>
        <v>Full meal</v>
      </c>
      <c r="T2093" s="1" t="str">
        <f>IF(AND(Flights[[#This Row],[Airline]]="US Airways", Flights[[#This Row],[Meal]]="Full Meal"), "Yes", "No")</f>
        <v>No</v>
      </c>
      <c r="U2093" s="1">
        <v>0.21458333333333332</v>
      </c>
      <c r="V2093">
        <v>-9</v>
      </c>
      <c r="W2093" s="1" t="str">
        <f>IF(Flights[[#This Row],[Arrival Delay]] = "", "Cancelled", IF(Flights[[#This Row],[Arrival Delay]]&gt;15, "Delayed", "On time"))</f>
        <v>On time</v>
      </c>
      <c r="X2093" t="str">
        <f>IF(Flights[[#This Row],[Status]]&lt;&gt;"Delayed","", IF(Flights[[#This Row],[Arrival Delay]]&gt;120, "Severe", IF(Flights[[#This Row],[Arrival Delay]]&gt;60, "Major", "Moderate")))</f>
        <v/>
      </c>
      <c r="Y2093" t="b">
        <v>0</v>
      </c>
      <c r="AA2093" t="str">
        <f>IF(OR(AND(Flights[[#This Row],[Status]]="Cancelled", Flights[[#This Row],[Cancellation Reason]]="Airline/Carrier"), Flights[[#This Row],[Delay Type]]="Severe"), "Yes", "No")</f>
        <v>No</v>
      </c>
    </row>
    <row r="2094" spans="1:27" x14ac:dyDescent="0.3">
      <c r="A2094" s="3">
        <v>42162</v>
      </c>
      <c r="B2094" s="22">
        <f>WEEKNUM(Flights[[#This Row],[Date]], 1)</f>
        <v>24</v>
      </c>
      <c r="C2094" s="22">
        <f>WEEKDAY(Flights[[#This Row],[Date]],1)</f>
        <v>1</v>
      </c>
      <c r="D2094" t="s">
        <v>183</v>
      </c>
      <c r="E2094" t="s">
        <v>1987</v>
      </c>
      <c r="F2094" t="s">
        <v>0</v>
      </c>
      <c r="G2094" t="s">
        <v>2</v>
      </c>
      <c r="H2094" t="str">
        <f>_xlfn.XLOOKUP(Flights[[#This Row],[Destination]], Airports!$A$2:$A$78, Airports!$D$2:$D$78)</f>
        <v>Miami</v>
      </c>
      <c r="I2094" t="str" cm="1">
        <f t="array" ref="I2094">_xlfn.XLOOKUP(Flights[[#This Row],[Destination]],_xlfn._TRO_TRAILING( Airports!A:A),_xlfn._TRO_TRAILING( Airports!E:E), "Not found")</f>
        <v>FL</v>
      </c>
      <c r="J2094" s="1">
        <v>0.99652777777777779</v>
      </c>
      <c r="K2094" s="22">
        <f>HOUR(Flights[[#This Row],[Scheduled Departure]])</f>
        <v>23</v>
      </c>
      <c r="L2094" s="1">
        <v>0.99513888888888891</v>
      </c>
      <c r="M2094">
        <f>(L2094-J2094)*24*60</f>
        <v>-1.9999999999999929</v>
      </c>
      <c r="N2094" s="16">
        <f>Flights[[#This Row],[Length (min)]]/60</f>
        <v>4.8166666666666664</v>
      </c>
      <c r="O2094">
        <v>289</v>
      </c>
      <c r="P2094">
        <v>2342</v>
      </c>
      <c r="Q2094" s="18">
        <f>IFERROR(Flights[[#This Row],[Distance]]/Flights[[#This Row],[Length (hr)]], "")</f>
        <v>486.22837370242218</v>
      </c>
      <c r="R2094" s="1">
        <v>0.33402777777777776</v>
      </c>
      <c r="S2094" s="1" t="str">
        <f>IF(Flights[[#This Row],[Length (hr)]]&lt;2, "No meal", IF(Flights[[#This Row],[Length (hr)]]&lt;3.5, "Light meal", "Full meal"))</f>
        <v>Full meal</v>
      </c>
      <c r="T2094" s="1" t="str">
        <f>IF(AND(Flights[[#This Row],[Airline]]="US Airways", Flights[[#This Row],[Meal]]="Full Meal"), "Yes", "No")</f>
        <v>No</v>
      </c>
      <c r="U2094" s="1">
        <v>0.32083333333333336</v>
      </c>
      <c r="V2094">
        <v>-19</v>
      </c>
      <c r="W2094" s="1" t="str">
        <f>IF(Flights[[#This Row],[Arrival Delay]] = "", "Cancelled", IF(Flights[[#This Row],[Arrival Delay]]&gt;15, "Delayed", "On time"))</f>
        <v>On time</v>
      </c>
      <c r="X2094" t="str">
        <f>IF(Flights[[#This Row],[Status]]&lt;&gt;"Delayed","", IF(Flights[[#This Row],[Arrival Delay]]&gt;120, "Severe", IF(Flights[[#This Row],[Arrival Delay]]&gt;60, "Major", "Moderate")))</f>
        <v/>
      </c>
      <c r="Y2094" t="b">
        <v>0</v>
      </c>
      <c r="AA2094" t="str">
        <f>IF(OR(AND(Flights[[#This Row],[Status]]="Cancelled", Flights[[#This Row],[Cancellation Reason]]="Airline/Carrier"), Flights[[#This Row],[Delay Type]]="Severe"), "Yes", "No")</f>
        <v>No</v>
      </c>
    </row>
    <row r="2095" spans="1:27" x14ac:dyDescent="0.3">
      <c r="A2095" s="3">
        <v>42163</v>
      </c>
      <c r="B2095" s="22">
        <f>WEEKNUM(Flights[[#This Row],[Date]], 1)</f>
        <v>24</v>
      </c>
      <c r="C2095" s="22">
        <f>WEEKDAY(Flights[[#This Row],[Date]],1)</f>
        <v>2</v>
      </c>
      <c r="D2095" t="s">
        <v>776</v>
      </c>
      <c r="E2095" t="s">
        <v>1995</v>
      </c>
      <c r="F2095" t="s">
        <v>0</v>
      </c>
      <c r="G2095" t="s">
        <v>351</v>
      </c>
      <c r="H2095" t="str">
        <f>_xlfn.XLOOKUP(Flights[[#This Row],[Destination]], Airports!$A$2:$A$78, Airports!$D$2:$D$78)</f>
        <v>Sacramento</v>
      </c>
      <c r="I2095" t="str" cm="1">
        <f t="array" ref="I2095">_xlfn.XLOOKUP(Flights[[#This Row],[Destination]],_xlfn._TRO_TRAILING( Airports!A:A),_xlfn._TRO_TRAILING( Airports!E:E), "Not found")</f>
        <v>CA</v>
      </c>
      <c r="J2095" s="1">
        <v>0.22916666666666666</v>
      </c>
      <c r="K2095" s="22">
        <f>HOUR(Flights[[#This Row],[Scheduled Departure]])</f>
        <v>5</v>
      </c>
      <c r="L2095" s="1">
        <v>0.22916666666666666</v>
      </c>
      <c r="M2095">
        <f>(L2095-J2095)*24*60</f>
        <v>0</v>
      </c>
      <c r="N2095" s="16">
        <f>Flights[[#This Row],[Length (min)]]/60</f>
        <v>1.1499999999999999</v>
      </c>
      <c r="O2095">
        <v>69</v>
      </c>
      <c r="P2095">
        <v>373</v>
      </c>
      <c r="Q2095" s="18">
        <f>IFERROR(Flights[[#This Row],[Distance]]/Flights[[#This Row],[Length (hr)]], "")</f>
        <v>324.34782608695656</v>
      </c>
      <c r="R2095" s="1">
        <v>0.28472222222222221</v>
      </c>
      <c r="S2095" s="1" t="str">
        <f>IF(Flights[[#This Row],[Length (hr)]]&lt;2, "No meal", IF(Flights[[#This Row],[Length (hr)]]&lt;3.5, "Light meal", "Full meal"))</f>
        <v>No meal</v>
      </c>
      <c r="T2095" s="1" t="str">
        <f>IF(AND(Flights[[#This Row],[Airline]]="US Airways", Flights[[#This Row],[Meal]]="Full Meal"), "Yes", "No")</f>
        <v>No</v>
      </c>
      <c r="U2095" s="1">
        <v>0.27708333333333335</v>
      </c>
      <c r="V2095">
        <v>-11</v>
      </c>
      <c r="W2095" s="1" t="str">
        <f>IF(Flights[[#This Row],[Arrival Delay]] = "", "Cancelled", IF(Flights[[#This Row],[Arrival Delay]]&gt;15, "Delayed", "On time"))</f>
        <v>On time</v>
      </c>
      <c r="X2095" t="str">
        <f>IF(Flights[[#This Row],[Status]]&lt;&gt;"Delayed","", IF(Flights[[#This Row],[Arrival Delay]]&gt;120, "Severe", IF(Flights[[#This Row],[Arrival Delay]]&gt;60, "Major", "Moderate")))</f>
        <v/>
      </c>
      <c r="Y2095" t="b">
        <v>0</v>
      </c>
      <c r="AA2095" t="str">
        <f>IF(OR(AND(Flights[[#This Row],[Status]]="Cancelled", Flights[[#This Row],[Cancellation Reason]]="Airline/Carrier"), Flights[[#This Row],[Delay Type]]="Severe"), "Yes", "No")</f>
        <v>No</v>
      </c>
    </row>
    <row r="2096" spans="1:27" x14ac:dyDescent="0.3">
      <c r="A2096" s="3">
        <v>42163</v>
      </c>
      <c r="B2096" s="22">
        <f>WEEKNUM(Flights[[#This Row],[Date]], 1)</f>
        <v>24</v>
      </c>
      <c r="C2096" s="22">
        <f>WEEKDAY(Flights[[#This Row],[Date]],1)</f>
        <v>2</v>
      </c>
      <c r="D2096" t="s">
        <v>1184</v>
      </c>
      <c r="E2096" t="s">
        <v>1995</v>
      </c>
      <c r="F2096" t="s">
        <v>0</v>
      </c>
      <c r="G2096" t="s">
        <v>7</v>
      </c>
      <c r="H2096" t="str">
        <f>_xlfn.XLOOKUP(Flights[[#This Row],[Destination]], Airports!$A$2:$A$78, Airports!$D$2:$D$78)</f>
        <v>Austin</v>
      </c>
      <c r="I2096" t="str" cm="1">
        <f t="array" ref="I2096">_xlfn.XLOOKUP(Flights[[#This Row],[Destination]],_xlfn._TRO_TRAILING( Airports!A:A),_xlfn._TRO_TRAILING( Airports!E:E), "Not found")</f>
        <v>TX</v>
      </c>
      <c r="J2096" s="1">
        <v>0.25</v>
      </c>
      <c r="K2096" s="22">
        <f>HOUR(Flights[[#This Row],[Scheduled Departure]])</f>
        <v>6</v>
      </c>
      <c r="L2096" s="1">
        <v>0.24583333333333332</v>
      </c>
      <c r="M2096">
        <f>(L2096-J2096)*24*60</f>
        <v>-6.0000000000000187</v>
      </c>
      <c r="N2096" s="16">
        <f>Flights[[#This Row],[Length (min)]]/60</f>
        <v>2.8333333333333335</v>
      </c>
      <c r="O2096">
        <v>170</v>
      </c>
      <c r="P2096">
        <v>1242</v>
      </c>
      <c r="Q2096" s="18">
        <f>IFERROR(Flights[[#This Row],[Distance]]/Flights[[#This Row],[Length (hr)]], "")</f>
        <v>438.35294117647055</v>
      </c>
      <c r="R2096" s="1">
        <v>0.46180555555555558</v>
      </c>
      <c r="S2096" s="1" t="str">
        <f>IF(Flights[[#This Row],[Length (hr)]]&lt;2, "No meal", IF(Flights[[#This Row],[Length (hr)]]&lt;3.5, "Light meal", "Full meal"))</f>
        <v>Light meal</v>
      </c>
      <c r="T2096" s="1" t="str">
        <f>IF(AND(Flights[[#This Row],[Airline]]="US Airways", Flights[[#This Row],[Meal]]="Full Meal"), "Yes", "No")</f>
        <v>No</v>
      </c>
      <c r="U2096" s="1">
        <v>0.44722222222222224</v>
      </c>
      <c r="V2096">
        <v>-21</v>
      </c>
      <c r="W2096" s="1" t="str">
        <f>IF(Flights[[#This Row],[Arrival Delay]] = "", "Cancelled", IF(Flights[[#This Row],[Arrival Delay]]&gt;15, "Delayed", "On time"))</f>
        <v>On time</v>
      </c>
      <c r="X2096" t="str">
        <f>IF(Flights[[#This Row],[Status]]&lt;&gt;"Delayed","", IF(Flights[[#This Row],[Arrival Delay]]&gt;120, "Severe", IF(Flights[[#This Row],[Arrival Delay]]&gt;60, "Major", "Moderate")))</f>
        <v/>
      </c>
      <c r="Y2096" t="b">
        <v>0</v>
      </c>
      <c r="AA2096" t="str">
        <f>IF(OR(AND(Flights[[#This Row],[Status]]="Cancelled", Flights[[#This Row],[Cancellation Reason]]="Airline/Carrier"), Flights[[#This Row],[Delay Type]]="Severe"), "Yes", "No")</f>
        <v>No</v>
      </c>
    </row>
    <row r="2097" spans="1:27" x14ac:dyDescent="0.3">
      <c r="A2097" s="3">
        <v>42163</v>
      </c>
      <c r="B2097" s="22">
        <f>WEEKNUM(Flights[[#This Row],[Date]], 1)</f>
        <v>24</v>
      </c>
      <c r="C2097" s="22">
        <f>WEEKDAY(Flights[[#This Row],[Date]],1)</f>
        <v>2</v>
      </c>
      <c r="D2097" t="s">
        <v>410</v>
      </c>
      <c r="E2097" t="s">
        <v>1992</v>
      </c>
      <c r="F2097" t="s">
        <v>0</v>
      </c>
      <c r="G2097" t="s">
        <v>12</v>
      </c>
      <c r="H2097" t="str">
        <f>_xlfn.XLOOKUP(Flights[[#This Row],[Destination]], Airports!$A$2:$A$78, Airports!$D$2:$D$78)</f>
        <v>New York</v>
      </c>
      <c r="I2097" t="str" cm="1">
        <f t="array" ref="I2097">_xlfn.XLOOKUP(Flights[[#This Row],[Destination]],_xlfn._TRO_TRAILING( Airports!A:A),_xlfn._TRO_TRAILING( Airports!E:E), "Not found")</f>
        <v>NY</v>
      </c>
      <c r="J2097" s="1">
        <v>0.35069444444444442</v>
      </c>
      <c r="K2097" s="22">
        <f>HOUR(Flights[[#This Row],[Scheduled Departure]])</f>
        <v>8</v>
      </c>
      <c r="L2097" s="1">
        <v>0.36805555555555558</v>
      </c>
      <c r="M2097">
        <f>(L2097-J2097)*24*60</f>
        <v>25.000000000000071</v>
      </c>
      <c r="N2097" s="16">
        <f>Flights[[#This Row],[Length (min)]]/60</f>
        <v>5.083333333333333</v>
      </c>
      <c r="O2097">
        <v>305</v>
      </c>
      <c r="P2097">
        <v>2475</v>
      </c>
      <c r="Q2097" s="18">
        <f>IFERROR(Flights[[#This Row],[Distance]]/Flights[[#This Row],[Length (hr)]], "")</f>
        <v>486.88524590163939</v>
      </c>
      <c r="R2097" s="1">
        <v>0.70694444444444449</v>
      </c>
      <c r="S2097" s="1" t="str">
        <f>IF(Flights[[#This Row],[Length (hr)]]&lt;2, "No meal", IF(Flights[[#This Row],[Length (hr)]]&lt;3.5, "Light meal", "Full meal"))</f>
        <v>Full meal</v>
      </c>
      <c r="T2097" s="1" t="str">
        <f>IF(AND(Flights[[#This Row],[Airline]]="US Airways", Flights[[#This Row],[Meal]]="Full Meal"), "Yes", "No")</f>
        <v>No</v>
      </c>
      <c r="U2097" s="1">
        <v>0.70486111111111116</v>
      </c>
      <c r="V2097">
        <v>-3</v>
      </c>
      <c r="W2097" s="1" t="str">
        <f>IF(Flights[[#This Row],[Arrival Delay]] = "", "Cancelled", IF(Flights[[#This Row],[Arrival Delay]]&gt;15, "Delayed", "On time"))</f>
        <v>On time</v>
      </c>
      <c r="X2097" t="str">
        <f>IF(Flights[[#This Row],[Status]]&lt;&gt;"Delayed","", IF(Flights[[#This Row],[Arrival Delay]]&gt;120, "Severe", IF(Flights[[#This Row],[Arrival Delay]]&gt;60, "Major", "Moderate")))</f>
        <v/>
      </c>
      <c r="Y2097" t="b">
        <v>0</v>
      </c>
      <c r="AA2097" t="str">
        <f>IF(OR(AND(Flights[[#This Row],[Status]]="Cancelled", Flights[[#This Row],[Cancellation Reason]]="Airline/Carrier"), Flights[[#This Row],[Delay Type]]="Severe"), "Yes", "No")</f>
        <v>No</v>
      </c>
    </row>
    <row r="2098" spans="1:27" x14ac:dyDescent="0.3">
      <c r="A2098" s="3">
        <v>42163</v>
      </c>
      <c r="B2098" s="22">
        <f>WEEKNUM(Flights[[#This Row],[Date]], 1)</f>
        <v>24</v>
      </c>
      <c r="C2098" s="22">
        <f>WEEKDAY(Flights[[#This Row],[Date]],1)</f>
        <v>2</v>
      </c>
      <c r="D2098" t="s">
        <v>430</v>
      </c>
      <c r="E2098" t="s">
        <v>1989</v>
      </c>
      <c r="F2098" t="s">
        <v>0</v>
      </c>
      <c r="G2098" t="s">
        <v>26</v>
      </c>
      <c r="H2098" t="str">
        <f>_xlfn.XLOOKUP(Flights[[#This Row],[Destination]], Airports!$A$2:$A$78, Airports!$D$2:$D$78)</f>
        <v>Atlanta</v>
      </c>
      <c r="I2098" t="str" cm="1">
        <f t="array" ref="I2098">_xlfn.XLOOKUP(Flights[[#This Row],[Destination]],_xlfn._TRO_TRAILING( Airports!A:A),_xlfn._TRO_TRAILING( Airports!E:E), "Not found")</f>
        <v>GA</v>
      </c>
      <c r="J2098" s="1">
        <v>0.38541666666666669</v>
      </c>
      <c r="K2098" s="22">
        <f>HOUR(Flights[[#This Row],[Scheduled Departure]])</f>
        <v>9</v>
      </c>
      <c r="L2098" s="1">
        <v>0.38472222222222224</v>
      </c>
      <c r="M2098">
        <f>(L2098-J2098)*24*60</f>
        <v>-0.99999999999999645</v>
      </c>
      <c r="N2098" s="16">
        <f>Flights[[#This Row],[Length (min)]]/60</f>
        <v>4</v>
      </c>
      <c r="O2098">
        <v>240</v>
      </c>
      <c r="P2098">
        <v>1947</v>
      </c>
      <c r="Q2098" s="18">
        <f>IFERROR(Flights[[#This Row],[Distance]]/Flights[[#This Row],[Length (hr)]], "")</f>
        <v>486.75</v>
      </c>
      <c r="R2098" s="1">
        <v>0.7</v>
      </c>
      <c r="S2098" s="1" t="str">
        <f>IF(Flights[[#This Row],[Length (hr)]]&lt;2, "No meal", IF(Flights[[#This Row],[Length (hr)]]&lt;3.5, "Light meal", "Full meal"))</f>
        <v>Full meal</v>
      </c>
      <c r="T2098" s="1" t="str">
        <f>IF(AND(Flights[[#This Row],[Airline]]="US Airways", Flights[[#This Row],[Meal]]="Full Meal"), "Yes", "No")</f>
        <v>No</v>
      </c>
      <c r="U2098" s="1">
        <v>0.67638888888888893</v>
      </c>
      <c r="V2098">
        <v>-34</v>
      </c>
      <c r="W2098" s="1" t="str">
        <f>IF(Flights[[#This Row],[Arrival Delay]] = "", "Cancelled", IF(Flights[[#This Row],[Arrival Delay]]&gt;15, "Delayed", "On time"))</f>
        <v>On time</v>
      </c>
      <c r="X2098" t="str">
        <f>IF(Flights[[#This Row],[Status]]&lt;&gt;"Delayed","", IF(Flights[[#This Row],[Arrival Delay]]&gt;120, "Severe", IF(Flights[[#This Row],[Arrival Delay]]&gt;60, "Major", "Moderate")))</f>
        <v/>
      </c>
      <c r="Y2098" t="b">
        <v>0</v>
      </c>
      <c r="AA2098" t="str">
        <f>IF(OR(AND(Flights[[#This Row],[Status]]="Cancelled", Flights[[#This Row],[Cancellation Reason]]="Airline/Carrier"), Flights[[#This Row],[Delay Type]]="Severe"), "Yes", "No")</f>
        <v>No</v>
      </c>
    </row>
    <row r="2099" spans="1:27" x14ac:dyDescent="0.3">
      <c r="A2099" s="3">
        <v>42163</v>
      </c>
      <c r="B2099" s="22">
        <f>WEEKNUM(Flights[[#This Row],[Date]], 1)</f>
        <v>24</v>
      </c>
      <c r="C2099" s="22">
        <f>WEEKDAY(Flights[[#This Row],[Date]],1)</f>
        <v>2</v>
      </c>
      <c r="D2099" t="s">
        <v>725</v>
      </c>
      <c r="E2099" t="s">
        <v>1988</v>
      </c>
      <c r="F2099" t="s">
        <v>0</v>
      </c>
      <c r="G2099" t="s">
        <v>29</v>
      </c>
      <c r="H2099" t="str">
        <f>_xlfn.XLOOKUP(Flights[[#This Row],[Destination]], Airports!$A$2:$A$78, Airports!$D$2:$D$78)</f>
        <v>Phoenix</v>
      </c>
      <c r="I2099" t="str" cm="1">
        <f t="array" ref="I2099">_xlfn.XLOOKUP(Flights[[#This Row],[Destination]],_xlfn._TRO_TRAILING( Airports!A:A),_xlfn._TRO_TRAILING( Airports!E:E), "Not found")</f>
        <v>AZ</v>
      </c>
      <c r="J2099" s="1">
        <v>0.53125</v>
      </c>
      <c r="K2099" s="22">
        <f>HOUR(Flights[[#This Row],[Scheduled Departure]])</f>
        <v>12</v>
      </c>
      <c r="L2099" s="1">
        <v>0.53055555555555556</v>
      </c>
      <c r="M2099">
        <f>(L2099-J2099)*24*60</f>
        <v>-0.99999999999999645</v>
      </c>
      <c r="N2099" s="16">
        <f>Flights[[#This Row],[Length (min)]]/60</f>
        <v>1.4</v>
      </c>
      <c r="O2099">
        <v>84</v>
      </c>
      <c r="P2099">
        <v>370</v>
      </c>
      <c r="Q2099" s="18">
        <f>IFERROR(Flights[[#This Row],[Distance]]/Flights[[#This Row],[Length (hr)]], "")</f>
        <v>264.28571428571428</v>
      </c>
      <c r="R2099" s="1">
        <v>0.59166666666666667</v>
      </c>
      <c r="S2099" s="1" t="str">
        <f>IF(Flights[[#This Row],[Length (hr)]]&lt;2, "No meal", IF(Flights[[#This Row],[Length (hr)]]&lt;3.5, "Light meal", "Full meal"))</f>
        <v>No meal</v>
      </c>
      <c r="T2099" s="1" t="str">
        <f>IF(AND(Flights[[#This Row],[Airline]]="US Airways", Flights[[#This Row],[Meal]]="Full Meal"), "Yes", "No")</f>
        <v>No</v>
      </c>
      <c r="U2099" s="1">
        <v>0.58888888888888891</v>
      </c>
      <c r="V2099">
        <v>-4</v>
      </c>
      <c r="W2099" s="1" t="str">
        <f>IF(Flights[[#This Row],[Arrival Delay]] = "", "Cancelled", IF(Flights[[#This Row],[Arrival Delay]]&gt;15, "Delayed", "On time"))</f>
        <v>On time</v>
      </c>
      <c r="X2099" t="str">
        <f>IF(Flights[[#This Row],[Status]]&lt;&gt;"Delayed","", IF(Flights[[#This Row],[Arrival Delay]]&gt;120, "Severe", IF(Flights[[#This Row],[Arrival Delay]]&gt;60, "Major", "Moderate")))</f>
        <v/>
      </c>
      <c r="Y2099" t="b">
        <v>0</v>
      </c>
      <c r="AA2099" t="str">
        <f>IF(OR(AND(Flights[[#This Row],[Status]]="Cancelled", Flights[[#This Row],[Cancellation Reason]]="Airline/Carrier"), Flights[[#This Row],[Delay Type]]="Severe"), "Yes", "No")</f>
        <v>No</v>
      </c>
    </row>
    <row r="2100" spans="1:27" x14ac:dyDescent="0.3">
      <c r="A2100" s="3">
        <v>42163</v>
      </c>
      <c r="B2100" s="22">
        <f>WEEKNUM(Flights[[#This Row],[Date]], 1)</f>
        <v>24</v>
      </c>
      <c r="C2100" s="22">
        <f>WEEKDAY(Flights[[#This Row],[Date]],1)</f>
        <v>2</v>
      </c>
      <c r="D2100" t="s">
        <v>516</v>
      </c>
      <c r="E2100" t="s">
        <v>1994</v>
      </c>
      <c r="F2100" t="s">
        <v>0</v>
      </c>
      <c r="G2100" t="s">
        <v>339</v>
      </c>
      <c r="H2100" t="str">
        <f>_xlfn.XLOOKUP(Flights[[#This Row],[Destination]], Airports!$A$2:$A$78, Airports!$D$2:$D$78)</f>
        <v>San Diego</v>
      </c>
      <c r="I2100" t="str" cm="1">
        <f t="array" ref="I2100">_xlfn.XLOOKUP(Flights[[#This Row],[Destination]],_xlfn._TRO_TRAILING( Airports!A:A),_xlfn._TRO_TRAILING( Airports!E:E), "Not found")</f>
        <v>CA</v>
      </c>
      <c r="J2100" s="1">
        <v>0.54166666666666663</v>
      </c>
      <c r="K2100" s="22">
        <f>HOUR(Flights[[#This Row],[Scheduled Departure]])</f>
        <v>13</v>
      </c>
      <c r="L2100" s="1">
        <v>0.53611111111111109</v>
      </c>
      <c r="M2100">
        <f>(L2100-J2100)*24*60</f>
        <v>-7.9999999999999716</v>
      </c>
      <c r="N2100" s="16">
        <f>Flights[[#This Row],[Length (min)]]/60</f>
        <v>0.76666666666666672</v>
      </c>
      <c r="O2100">
        <v>46</v>
      </c>
      <c r="P2100">
        <v>109</v>
      </c>
      <c r="Q2100" s="18">
        <f>IFERROR(Flights[[#This Row],[Distance]]/Flights[[#This Row],[Length (hr)]], "")</f>
        <v>142.17391304347825</v>
      </c>
      <c r="R2100" s="1">
        <v>0.5805555555555556</v>
      </c>
      <c r="S2100" s="1" t="str">
        <f>IF(Flights[[#This Row],[Length (hr)]]&lt;2, "No meal", IF(Flights[[#This Row],[Length (hr)]]&lt;3.5, "Light meal", "Full meal"))</f>
        <v>No meal</v>
      </c>
      <c r="T2100" s="1" t="str">
        <f>IF(AND(Flights[[#This Row],[Airline]]="US Airways", Flights[[#This Row],[Meal]]="Full Meal"), "Yes", "No")</f>
        <v>No</v>
      </c>
      <c r="U2100" s="1">
        <v>0.56805555555555554</v>
      </c>
      <c r="V2100">
        <v>-18</v>
      </c>
      <c r="W2100" s="1" t="str">
        <f>IF(Flights[[#This Row],[Arrival Delay]] = "", "Cancelled", IF(Flights[[#This Row],[Arrival Delay]]&gt;15, "Delayed", "On time"))</f>
        <v>On time</v>
      </c>
      <c r="X2100" t="str">
        <f>IF(Flights[[#This Row],[Status]]&lt;&gt;"Delayed","", IF(Flights[[#This Row],[Arrival Delay]]&gt;120, "Severe", IF(Flights[[#This Row],[Arrival Delay]]&gt;60, "Major", "Moderate")))</f>
        <v/>
      </c>
      <c r="Y2100" t="b">
        <v>0</v>
      </c>
      <c r="AA2100" t="str">
        <f>IF(OR(AND(Flights[[#This Row],[Status]]="Cancelled", Flights[[#This Row],[Cancellation Reason]]="Airline/Carrier"), Flights[[#This Row],[Delay Type]]="Severe"), "Yes", "No")</f>
        <v>No</v>
      </c>
    </row>
    <row r="2101" spans="1:27" x14ac:dyDescent="0.3">
      <c r="A2101" s="3">
        <v>42163</v>
      </c>
      <c r="B2101" s="22">
        <f>WEEKNUM(Flights[[#This Row],[Date]], 1)</f>
        <v>24</v>
      </c>
      <c r="C2101" s="22">
        <f>WEEKDAY(Flights[[#This Row],[Date]],1)</f>
        <v>2</v>
      </c>
      <c r="D2101" t="s">
        <v>67</v>
      </c>
      <c r="E2101" t="s">
        <v>1987</v>
      </c>
      <c r="F2101" t="s">
        <v>0</v>
      </c>
      <c r="G2101" t="s">
        <v>4</v>
      </c>
      <c r="H2101" t="str">
        <f>_xlfn.XLOOKUP(Flights[[#This Row],[Destination]], Airports!$A$2:$A$78, Airports!$D$2:$D$78)</f>
        <v>Chicago</v>
      </c>
      <c r="I2101" t="str" cm="1">
        <f t="array" ref="I2101">_xlfn.XLOOKUP(Flights[[#This Row],[Destination]],_xlfn._TRO_TRAILING( Airports!A:A),_xlfn._TRO_TRAILING( Airports!E:E), "Not found")</f>
        <v>IL</v>
      </c>
      <c r="J2101" s="1">
        <v>0.54861111111111116</v>
      </c>
      <c r="K2101" s="22">
        <f>HOUR(Flights[[#This Row],[Scheduled Departure]])</f>
        <v>13</v>
      </c>
      <c r="L2101" s="1">
        <v>0.54722222222222228</v>
      </c>
      <c r="M2101">
        <f>(L2101-J2101)*24*60</f>
        <v>-1.9999999999999929</v>
      </c>
      <c r="N2101" s="16">
        <f>Flights[[#This Row],[Length (min)]]/60</f>
        <v>4.1166666666666663</v>
      </c>
      <c r="O2101">
        <v>247</v>
      </c>
      <c r="P2101">
        <v>1744</v>
      </c>
      <c r="Q2101" s="18">
        <f>IFERROR(Flights[[#This Row],[Distance]]/Flights[[#This Row],[Length (hr)]], "")</f>
        <v>423.64372469635634</v>
      </c>
      <c r="R2101" s="1">
        <v>0.80833333333333335</v>
      </c>
      <c r="S2101" s="1" t="str">
        <f>IF(Flights[[#This Row],[Length (hr)]]&lt;2, "No meal", IF(Flights[[#This Row],[Length (hr)]]&lt;3.5, "Light meal", "Full meal"))</f>
        <v>Full meal</v>
      </c>
      <c r="T2101" s="1" t="str">
        <f>IF(AND(Flights[[#This Row],[Airline]]="US Airways", Flights[[#This Row],[Meal]]="Full Meal"), "Yes", "No")</f>
        <v>No</v>
      </c>
      <c r="U2101" s="1">
        <v>0.80208333333333337</v>
      </c>
      <c r="V2101">
        <v>-9</v>
      </c>
      <c r="W2101" s="1" t="str">
        <f>IF(Flights[[#This Row],[Arrival Delay]] = "", "Cancelled", IF(Flights[[#This Row],[Arrival Delay]]&gt;15, "Delayed", "On time"))</f>
        <v>On time</v>
      </c>
      <c r="X2101" t="str">
        <f>IF(Flights[[#This Row],[Status]]&lt;&gt;"Delayed","", IF(Flights[[#This Row],[Arrival Delay]]&gt;120, "Severe", IF(Flights[[#This Row],[Arrival Delay]]&gt;60, "Major", "Moderate")))</f>
        <v/>
      </c>
      <c r="Y2101" t="b">
        <v>0</v>
      </c>
      <c r="AA2101" t="str">
        <f>IF(OR(AND(Flights[[#This Row],[Status]]="Cancelled", Flights[[#This Row],[Cancellation Reason]]="Airline/Carrier"), Flights[[#This Row],[Delay Type]]="Severe"), "Yes", "No")</f>
        <v>No</v>
      </c>
    </row>
    <row r="2102" spans="1:27" x14ac:dyDescent="0.3">
      <c r="A2102" s="3">
        <v>42163</v>
      </c>
      <c r="B2102" s="22">
        <f>WEEKNUM(Flights[[#This Row],[Date]], 1)</f>
        <v>24</v>
      </c>
      <c r="C2102" s="22">
        <f>WEEKDAY(Flights[[#This Row],[Date]],1)</f>
        <v>2</v>
      </c>
      <c r="D2102" t="s">
        <v>1535</v>
      </c>
      <c r="E2102" t="s">
        <v>1991</v>
      </c>
      <c r="F2102" t="s">
        <v>0</v>
      </c>
      <c r="G2102" t="s">
        <v>24</v>
      </c>
      <c r="H2102" t="str">
        <f>_xlfn.XLOOKUP(Flights[[#This Row],[Destination]], Airports!$A$2:$A$78, Airports!$D$2:$D$78)</f>
        <v>Portland</v>
      </c>
      <c r="I2102" t="str" cm="1">
        <f t="array" ref="I2102">_xlfn.XLOOKUP(Flights[[#This Row],[Destination]],_xlfn._TRO_TRAILING( Airports!A:A),_xlfn._TRO_TRAILING( Airports!E:E), "Not found")</f>
        <v>OR</v>
      </c>
      <c r="J2102" s="1">
        <v>0.62152777777777779</v>
      </c>
      <c r="K2102" s="22">
        <f>HOUR(Flights[[#This Row],[Scheduled Departure]])</f>
        <v>14</v>
      </c>
      <c r="L2102" s="1">
        <v>0.6166666666666667</v>
      </c>
      <c r="M2102">
        <f>(L2102-J2102)*24*60</f>
        <v>-6.9999999999999751</v>
      </c>
      <c r="N2102" s="16">
        <f>Flights[[#This Row],[Length (min)]]/60</f>
        <v>2.1</v>
      </c>
      <c r="O2102">
        <v>126</v>
      </c>
      <c r="P2102">
        <v>834</v>
      </c>
      <c r="Q2102" s="18">
        <f>IFERROR(Flights[[#This Row],[Distance]]/Flights[[#This Row],[Length (hr)]], "")</f>
        <v>397.14285714285711</v>
      </c>
      <c r="R2102" s="1">
        <v>0.71875</v>
      </c>
      <c r="S2102" s="1" t="str">
        <f>IF(Flights[[#This Row],[Length (hr)]]&lt;2, "No meal", IF(Flights[[#This Row],[Length (hr)]]&lt;3.5, "Light meal", "Full meal"))</f>
        <v>Light meal</v>
      </c>
      <c r="T2102" s="1" t="str">
        <f>IF(AND(Flights[[#This Row],[Airline]]="US Airways", Flights[[#This Row],[Meal]]="Full Meal"), "Yes", "No")</f>
        <v>No</v>
      </c>
      <c r="U2102" s="1">
        <v>0.70416666666666672</v>
      </c>
      <c r="V2102">
        <v>-21</v>
      </c>
      <c r="W2102" s="1" t="str">
        <f>IF(Flights[[#This Row],[Arrival Delay]] = "", "Cancelled", IF(Flights[[#This Row],[Arrival Delay]]&gt;15, "Delayed", "On time"))</f>
        <v>On time</v>
      </c>
      <c r="X2102" t="str">
        <f>IF(Flights[[#This Row],[Status]]&lt;&gt;"Delayed","", IF(Flights[[#This Row],[Arrival Delay]]&gt;120, "Severe", IF(Flights[[#This Row],[Arrival Delay]]&gt;60, "Major", "Moderate")))</f>
        <v/>
      </c>
      <c r="Y2102" t="b">
        <v>0</v>
      </c>
      <c r="AA2102" t="str">
        <f>IF(OR(AND(Flights[[#This Row],[Status]]="Cancelled", Flights[[#This Row],[Cancellation Reason]]="Airline/Carrier"), Flights[[#This Row],[Delay Type]]="Severe"), "Yes", "No")</f>
        <v>No</v>
      </c>
    </row>
    <row r="2103" spans="1:27" x14ac:dyDescent="0.3">
      <c r="A2103" s="3">
        <v>42163</v>
      </c>
      <c r="B2103" s="22">
        <f>WEEKNUM(Flights[[#This Row],[Date]], 1)</f>
        <v>24</v>
      </c>
      <c r="C2103" s="22">
        <f>WEEKDAY(Flights[[#This Row],[Date]],1)</f>
        <v>2</v>
      </c>
      <c r="D2103" t="s">
        <v>82</v>
      </c>
      <c r="E2103" t="s">
        <v>1987</v>
      </c>
      <c r="F2103" t="s">
        <v>0</v>
      </c>
      <c r="G2103" t="s">
        <v>12</v>
      </c>
      <c r="H2103" t="str">
        <f>_xlfn.XLOOKUP(Flights[[#This Row],[Destination]], Airports!$A$2:$A$78, Airports!$D$2:$D$78)</f>
        <v>New York</v>
      </c>
      <c r="I2103" t="str" cm="1">
        <f t="array" ref="I2103">_xlfn.XLOOKUP(Flights[[#This Row],[Destination]],_xlfn._TRO_TRAILING( Airports!A:A),_xlfn._TRO_TRAILING( Airports!E:E), "Not found")</f>
        <v>NY</v>
      </c>
      <c r="J2103" s="1">
        <v>0.63888888888888884</v>
      </c>
      <c r="K2103" s="22">
        <f>HOUR(Flights[[#This Row],[Scheduled Departure]])</f>
        <v>15</v>
      </c>
      <c r="L2103" s="1">
        <v>0.63541666666666663</v>
      </c>
      <c r="M2103">
        <f>(L2103-J2103)*24*60</f>
        <v>-4.9999999999999822</v>
      </c>
      <c r="N2103" s="16">
        <f>Flights[[#This Row],[Length (min)]]/60</f>
        <v>5.7333333333333334</v>
      </c>
      <c r="O2103">
        <v>344</v>
      </c>
      <c r="P2103">
        <v>2475</v>
      </c>
      <c r="Q2103" s="18">
        <f>IFERROR(Flights[[#This Row],[Distance]]/Flights[[#This Row],[Length (hr)]], "")</f>
        <v>431.68604651162792</v>
      </c>
      <c r="R2103" s="1">
        <v>0.99791666666666667</v>
      </c>
      <c r="S2103" s="1" t="str">
        <f>IF(Flights[[#This Row],[Length (hr)]]&lt;2, "No meal", IF(Flights[[#This Row],[Length (hr)]]&lt;3.5, "Light meal", "Full meal"))</f>
        <v>Full meal</v>
      </c>
      <c r="T2103" s="1" t="str">
        <f>IF(AND(Flights[[#This Row],[Airline]]="US Airways", Flights[[#This Row],[Meal]]="Full Meal"), "Yes", "No")</f>
        <v>No</v>
      </c>
      <c r="U2103" s="1">
        <v>0.99930555555555556</v>
      </c>
      <c r="V2103">
        <v>2</v>
      </c>
      <c r="W2103" s="1" t="str">
        <f>IF(Flights[[#This Row],[Arrival Delay]] = "", "Cancelled", IF(Flights[[#This Row],[Arrival Delay]]&gt;15, "Delayed", "On time"))</f>
        <v>On time</v>
      </c>
      <c r="X2103" t="str">
        <f>IF(Flights[[#This Row],[Status]]&lt;&gt;"Delayed","", IF(Flights[[#This Row],[Arrival Delay]]&gt;120, "Severe", IF(Flights[[#This Row],[Arrival Delay]]&gt;60, "Major", "Moderate")))</f>
        <v/>
      </c>
      <c r="Y2103" t="b">
        <v>0</v>
      </c>
      <c r="AA2103" t="str">
        <f>IF(OR(AND(Flights[[#This Row],[Status]]="Cancelled", Flights[[#This Row],[Cancellation Reason]]="Airline/Carrier"), Flights[[#This Row],[Delay Type]]="Severe"), "Yes", "No")</f>
        <v>No</v>
      </c>
    </row>
    <row r="2104" spans="1:27" x14ac:dyDescent="0.3">
      <c r="A2104" s="3">
        <v>42163</v>
      </c>
      <c r="B2104" s="22">
        <f>WEEKNUM(Flights[[#This Row],[Date]], 1)</f>
        <v>24</v>
      </c>
      <c r="C2104" s="22">
        <f>WEEKDAY(Flights[[#This Row],[Date]],1)</f>
        <v>2</v>
      </c>
      <c r="D2104" t="s">
        <v>1488</v>
      </c>
      <c r="E2104" t="s">
        <v>1989</v>
      </c>
      <c r="F2104" t="s">
        <v>0</v>
      </c>
      <c r="G2104" t="s">
        <v>29</v>
      </c>
      <c r="H2104" t="str">
        <f>_xlfn.XLOOKUP(Flights[[#This Row],[Destination]], Airports!$A$2:$A$78, Airports!$D$2:$D$78)</f>
        <v>Phoenix</v>
      </c>
      <c r="I2104" t="str" cm="1">
        <f t="array" ref="I2104">_xlfn.XLOOKUP(Flights[[#This Row],[Destination]],_xlfn._TRO_TRAILING( Airports!A:A),_xlfn._TRO_TRAILING( Airports!E:E), "Not found")</f>
        <v>AZ</v>
      </c>
      <c r="J2104" s="1">
        <v>0.78472222222222221</v>
      </c>
      <c r="K2104" s="22">
        <f>HOUR(Flights[[#This Row],[Scheduled Departure]])</f>
        <v>18</v>
      </c>
      <c r="L2104" s="1">
        <v>0.78263888888888888</v>
      </c>
      <c r="M2104">
        <f>(L2104-J2104)*24*60</f>
        <v>-2.9999999999999893</v>
      </c>
      <c r="N2104" s="16">
        <f>Flights[[#This Row],[Length (min)]]/60</f>
        <v>1.35</v>
      </c>
      <c r="O2104">
        <v>81</v>
      </c>
      <c r="P2104">
        <v>370</v>
      </c>
      <c r="Q2104" s="18">
        <f>IFERROR(Flights[[#This Row],[Distance]]/Flights[[#This Row],[Length (hr)]], "")</f>
        <v>274.07407407407408</v>
      </c>
      <c r="R2104" s="1">
        <v>0.84236111111111112</v>
      </c>
      <c r="S2104" s="1" t="str">
        <f>IF(Flights[[#This Row],[Length (hr)]]&lt;2, "No meal", IF(Flights[[#This Row],[Length (hr)]]&lt;3.5, "Light meal", "Full meal"))</f>
        <v>No meal</v>
      </c>
      <c r="T2104" s="1" t="str">
        <f>IF(AND(Flights[[#This Row],[Airline]]="US Airways", Flights[[#This Row],[Meal]]="Full Meal"), "Yes", "No")</f>
        <v>No</v>
      </c>
      <c r="U2104" s="1">
        <v>0.83888888888888891</v>
      </c>
      <c r="V2104">
        <v>-5</v>
      </c>
      <c r="W2104" s="1" t="str">
        <f>IF(Flights[[#This Row],[Arrival Delay]] = "", "Cancelled", IF(Flights[[#This Row],[Arrival Delay]]&gt;15, "Delayed", "On time"))</f>
        <v>On time</v>
      </c>
      <c r="X2104" t="str">
        <f>IF(Flights[[#This Row],[Status]]&lt;&gt;"Delayed","", IF(Flights[[#This Row],[Arrival Delay]]&gt;120, "Severe", IF(Flights[[#This Row],[Arrival Delay]]&gt;60, "Major", "Moderate")))</f>
        <v/>
      </c>
      <c r="Y2104" t="b">
        <v>0</v>
      </c>
      <c r="AA2104" t="str">
        <f>IF(OR(AND(Flights[[#This Row],[Status]]="Cancelled", Flights[[#This Row],[Cancellation Reason]]="Airline/Carrier"), Flights[[#This Row],[Delay Type]]="Severe"), "Yes", "No")</f>
        <v>No</v>
      </c>
    </row>
    <row r="2105" spans="1:27" x14ac:dyDescent="0.3">
      <c r="A2105" s="3">
        <v>42164</v>
      </c>
      <c r="B2105" s="22">
        <f>WEEKNUM(Flights[[#This Row],[Date]], 1)</f>
        <v>24</v>
      </c>
      <c r="C2105" s="22">
        <f>WEEKDAY(Flights[[#This Row],[Date]],1)</f>
        <v>3</v>
      </c>
      <c r="D2105" t="s">
        <v>390</v>
      </c>
      <c r="E2105" t="s">
        <v>1991</v>
      </c>
      <c r="F2105" t="s">
        <v>0</v>
      </c>
      <c r="G2105" t="s">
        <v>344</v>
      </c>
      <c r="H2105" t="str">
        <f>_xlfn.XLOOKUP(Flights[[#This Row],[Destination]], Airports!$A$2:$A$78, Airports!$D$2:$D$78)</f>
        <v>Seattle</v>
      </c>
      <c r="I2105" t="str" cm="1">
        <f t="array" ref="I2105">_xlfn.XLOOKUP(Flights[[#This Row],[Destination]],_xlfn._TRO_TRAILING( Airports!A:A),_xlfn._TRO_TRAILING( Airports!E:E), "Not found")</f>
        <v>WA</v>
      </c>
      <c r="J2105" s="1">
        <v>0.2951388888888889</v>
      </c>
      <c r="K2105" s="22">
        <f>HOUR(Flights[[#This Row],[Scheduled Departure]])</f>
        <v>7</v>
      </c>
      <c r="L2105" s="1">
        <v>0.29722222222222222</v>
      </c>
      <c r="M2105">
        <f>(L2105-J2105)*24*60</f>
        <v>2.9999999999999893</v>
      </c>
      <c r="N2105" s="16">
        <f>Flights[[#This Row],[Length (min)]]/60</f>
        <v>2.8833333333333333</v>
      </c>
      <c r="O2105">
        <v>173</v>
      </c>
      <c r="P2105">
        <v>954</v>
      </c>
      <c r="Q2105" s="18">
        <f>IFERROR(Flights[[#This Row],[Distance]]/Flights[[#This Row],[Length (hr)]], "")</f>
        <v>330.8670520231214</v>
      </c>
      <c r="R2105" s="1">
        <v>0.40972222222222221</v>
      </c>
      <c r="S2105" s="1" t="str">
        <f>IF(Flights[[#This Row],[Length (hr)]]&lt;2, "No meal", IF(Flights[[#This Row],[Length (hr)]]&lt;3.5, "Light meal", "Full meal"))</f>
        <v>Light meal</v>
      </c>
      <c r="T2105" s="1" t="str">
        <f>IF(AND(Flights[[#This Row],[Airline]]="US Airways", Flights[[#This Row],[Meal]]="Full Meal"), "Yes", "No")</f>
        <v>No</v>
      </c>
      <c r="U2105" s="1">
        <v>0.41736111111111113</v>
      </c>
      <c r="V2105">
        <v>11</v>
      </c>
      <c r="W2105" s="1" t="str">
        <f>IF(Flights[[#This Row],[Arrival Delay]] = "", "Cancelled", IF(Flights[[#This Row],[Arrival Delay]]&gt;15, "Delayed", "On time"))</f>
        <v>On time</v>
      </c>
      <c r="X2105" t="str">
        <f>IF(Flights[[#This Row],[Status]]&lt;&gt;"Delayed","", IF(Flights[[#This Row],[Arrival Delay]]&gt;120, "Severe", IF(Flights[[#This Row],[Arrival Delay]]&gt;60, "Major", "Moderate")))</f>
        <v/>
      </c>
      <c r="Y2105" t="b">
        <v>0</v>
      </c>
      <c r="AA2105" t="str">
        <f>IF(OR(AND(Flights[[#This Row],[Status]]="Cancelled", Flights[[#This Row],[Cancellation Reason]]="Airline/Carrier"), Flights[[#This Row],[Delay Type]]="Severe"), "Yes", "No")</f>
        <v>No</v>
      </c>
    </row>
    <row r="2106" spans="1:27" x14ac:dyDescent="0.3">
      <c r="A2106" s="3">
        <v>42164</v>
      </c>
      <c r="B2106" s="22">
        <f>WEEKNUM(Flights[[#This Row],[Date]], 1)</f>
        <v>24</v>
      </c>
      <c r="C2106" s="22">
        <f>WEEKDAY(Flights[[#This Row],[Date]],1)</f>
        <v>3</v>
      </c>
      <c r="D2106" t="s">
        <v>1100</v>
      </c>
      <c r="E2106" t="s">
        <v>1990</v>
      </c>
      <c r="F2106" t="s">
        <v>0</v>
      </c>
      <c r="G2106" t="s">
        <v>281</v>
      </c>
      <c r="H2106" t="str">
        <f>_xlfn.XLOOKUP(Flights[[#This Row],[Destination]], Airports!$A$2:$A$78, Airports!$D$2:$D$78)</f>
        <v>Newark</v>
      </c>
      <c r="I2106" t="str" cm="1">
        <f t="array" ref="I2106">_xlfn.XLOOKUP(Flights[[#This Row],[Destination]],_xlfn._TRO_TRAILING( Airports!A:A),_xlfn._TRO_TRAILING( Airports!E:E), "Not found")</f>
        <v>NJ</v>
      </c>
      <c r="J2106" s="1">
        <v>0.4201388888888889</v>
      </c>
      <c r="K2106" s="22">
        <f>HOUR(Flights[[#This Row],[Scheduled Departure]])</f>
        <v>10</v>
      </c>
      <c r="L2106" s="1">
        <v>0.4236111111111111</v>
      </c>
      <c r="M2106">
        <f>(L2106-J2106)*24*60</f>
        <v>4.9999999999999822</v>
      </c>
      <c r="N2106" s="16">
        <f>Flights[[#This Row],[Length (min)]]/60</f>
        <v>5.166666666666667</v>
      </c>
      <c r="O2106">
        <v>310</v>
      </c>
      <c r="P2106">
        <v>2454</v>
      </c>
      <c r="Q2106" s="18">
        <f>IFERROR(Flights[[#This Row],[Distance]]/Flights[[#This Row],[Length (hr)]], "")</f>
        <v>474.96774193548384</v>
      </c>
      <c r="R2106" s="1">
        <v>0.77222222222222225</v>
      </c>
      <c r="S2106" s="1" t="str">
        <f>IF(Flights[[#This Row],[Length (hr)]]&lt;2, "No meal", IF(Flights[[#This Row],[Length (hr)]]&lt;3.5, "Light meal", "Full meal"))</f>
        <v>Full meal</v>
      </c>
      <c r="T2106" s="1" t="str">
        <f>IF(AND(Flights[[#This Row],[Airline]]="US Airways", Flights[[#This Row],[Meal]]="Full Meal"), "Yes", "No")</f>
        <v>No</v>
      </c>
      <c r="U2106" s="1">
        <v>0.76388888888888884</v>
      </c>
      <c r="V2106">
        <v>-12</v>
      </c>
      <c r="W2106" s="1" t="str">
        <f>IF(Flights[[#This Row],[Arrival Delay]] = "", "Cancelled", IF(Flights[[#This Row],[Arrival Delay]]&gt;15, "Delayed", "On time"))</f>
        <v>On time</v>
      </c>
      <c r="X2106" t="str">
        <f>IF(Flights[[#This Row],[Status]]&lt;&gt;"Delayed","", IF(Flights[[#This Row],[Arrival Delay]]&gt;120, "Severe", IF(Flights[[#This Row],[Arrival Delay]]&gt;60, "Major", "Moderate")))</f>
        <v/>
      </c>
      <c r="Y2106" t="b">
        <v>0</v>
      </c>
      <c r="AA2106" t="str">
        <f>IF(OR(AND(Flights[[#This Row],[Status]]="Cancelled", Flights[[#This Row],[Cancellation Reason]]="Airline/Carrier"), Flights[[#This Row],[Delay Type]]="Severe"), "Yes", "No")</f>
        <v>No</v>
      </c>
    </row>
    <row r="2107" spans="1:27" x14ac:dyDescent="0.3">
      <c r="A2107" s="3">
        <v>42164</v>
      </c>
      <c r="B2107" s="22">
        <f>WEEKNUM(Flights[[#This Row],[Date]], 1)</f>
        <v>24</v>
      </c>
      <c r="C2107" s="22">
        <f>WEEKDAY(Flights[[#This Row],[Date]],1)</f>
        <v>3</v>
      </c>
      <c r="D2107" t="s">
        <v>1255</v>
      </c>
      <c r="E2107" t="s">
        <v>1994</v>
      </c>
      <c r="F2107" t="s">
        <v>0</v>
      </c>
      <c r="G2107" t="s">
        <v>318</v>
      </c>
      <c r="H2107" t="str">
        <f>_xlfn.XLOOKUP(Flights[[#This Row],[Destination]], Airports!$A$2:$A$78, Airports!$D$2:$D$78)</f>
        <v>Oakland</v>
      </c>
      <c r="I2107" t="str" cm="1">
        <f t="array" ref="I2107">_xlfn.XLOOKUP(Flights[[#This Row],[Destination]],_xlfn._TRO_TRAILING( Airports!A:A),_xlfn._TRO_TRAILING( Airports!E:E), "Not found")</f>
        <v>CA</v>
      </c>
      <c r="J2107" s="1">
        <v>0.51736111111111116</v>
      </c>
      <c r="K2107" s="22">
        <f>HOUR(Flights[[#This Row],[Scheduled Departure]])</f>
        <v>12</v>
      </c>
      <c r="L2107" s="1">
        <v>0.51458333333333328</v>
      </c>
      <c r="M2107">
        <f>(L2107-J2107)*24*60</f>
        <v>-4.0000000000001457</v>
      </c>
      <c r="N2107" s="16">
        <f>Flights[[#This Row],[Length (min)]]/60</f>
        <v>1.2666666666666666</v>
      </c>
      <c r="O2107">
        <v>76</v>
      </c>
      <c r="P2107">
        <v>337</v>
      </c>
      <c r="Q2107" s="18">
        <f>IFERROR(Flights[[#This Row],[Distance]]/Flights[[#This Row],[Length (hr)]], "")</f>
        <v>266.0526315789474</v>
      </c>
      <c r="R2107" s="1">
        <v>0.57847222222222228</v>
      </c>
      <c r="S2107" s="1" t="str">
        <f>IF(Flights[[#This Row],[Length (hr)]]&lt;2, "No meal", IF(Flights[[#This Row],[Length (hr)]]&lt;3.5, "Light meal", "Full meal"))</f>
        <v>No meal</v>
      </c>
      <c r="T2107" s="1" t="str">
        <f>IF(AND(Flights[[#This Row],[Airline]]="US Airways", Flights[[#This Row],[Meal]]="Full Meal"), "Yes", "No")</f>
        <v>No</v>
      </c>
      <c r="U2107" s="1">
        <v>0.56736111111111109</v>
      </c>
      <c r="V2107">
        <v>-16</v>
      </c>
      <c r="W2107" s="1" t="str">
        <f>IF(Flights[[#This Row],[Arrival Delay]] = "", "Cancelled", IF(Flights[[#This Row],[Arrival Delay]]&gt;15, "Delayed", "On time"))</f>
        <v>On time</v>
      </c>
      <c r="X2107" t="str">
        <f>IF(Flights[[#This Row],[Status]]&lt;&gt;"Delayed","", IF(Flights[[#This Row],[Arrival Delay]]&gt;120, "Severe", IF(Flights[[#This Row],[Arrival Delay]]&gt;60, "Major", "Moderate")))</f>
        <v/>
      </c>
      <c r="Y2107" t="b">
        <v>0</v>
      </c>
      <c r="AA2107" t="str">
        <f>IF(OR(AND(Flights[[#This Row],[Status]]="Cancelled", Flights[[#This Row],[Cancellation Reason]]="Airline/Carrier"), Flights[[#This Row],[Delay Type]]="Severe"), "Yes", "No")</f>
        <v>No</v>
      </c>
    </row>
    <row r="2108" spans="1:27" x14ac:dyDescent="0.3">
      <c r="A2108" s="3">
        <v>42164</v>
      </c>
      <c r="B2108" s="22">
        <f>WEEKNUM(Flights[[#This Row],[Date]], 1)</f>
        <v>24</v>
      </c>
      <c r="C2108" s="22">
        <f>WEEKDAY(Flights[[#This Row],[Date]],1)</f>
        <v>3</v>
      </c>
      <c r="D2108" t="s">
        <v>1526</v>
      </c>
      <c r="E2108" t="s">
        <v>1995</v>
      </c>
      <c r="F2108" t="s">
        <v>0</v>
      </c>
      <c r="G2108" t="s">
        <v>15</v>
      </c>
      <c r="H2108" t="str">
        <f>_xlfn.XLOOKUP(Flights[[#This Row],[Destination]], Airports!$A$2:$A$78, Airports!$D$2:$D$78)</f>
        <v>Las Vegas</v>
      </c>
      <c r="I2108" t="str" cm="1">
        <f t="array" ref="I2108">_xlfn.XLOOKUP(Flights[[#This Row],[Destination]],_xlfn._TRO_TRAILING( Airports!A:A),_xlfn._TRO_TRAILING( Airports!E:E), "Not found")</f>
        <v>NV</v>
      </c>
      <c r="J2108" s="1">
        <v>0.53472222222222221</v>
      </c>
      <c r="K2108" s="22">
        <f>HOUR(Flights[[#This Row],[Scheduled Departure]])</f>
        <v>12</v>
      </c>
      <c r="L2108" s="1">
        <v>0.53402777777777777</v>
      </c>
      <c r="M2108">
        <f>(L2108-J2108)*24*60</f>
        <v>-0.99999999999999645</v>
      </c>
      <c r="N2108" s="16">
        <f>Flights[[#This Row],[Length (min)]]/60</f>
        <v>1.0666666666666667</v>
      </c>
      <c r="O2108">
        <v>64</v>
      </c>
      <c r="P2108">
        <v>236</v>
      </c>
      <c r="Q2108" s="18">
        <f>IFERROR(Flights[[#This Row],[Distance]]/Flights[[#This Row],[Length (hr)]], "")</f>
        <v>221.25</v>
      </c>
      <c r="R2108" s="1">
        <v>0.57638888888888884</v>
      </c>
      <c r="S2108" s="1" t="str">
        <f>IF(Flights[[#This Row],[Length (hr)]]&lt;2, "No meal", IF(Flights[[#This Row],[Length (hr)]]&lt;3.5, "Light meal", "Full meal"))</f>
        <v>No meal</v>
      </c>
      <c r="T2108" s="1" t="str">
        <f>IF(AND(Flights[[#This Row],[Airline]]="US Airways", Flights[[#This Row],[Meal]]="Full Meal"), "Yes", "No")</f>
        <v>No</v>
      </c>
      <c r="U2108" s="1">
        <v>0.57847222222222228</v>
      </c>
      <c r="V2108">
        <v>3</v>
      </c>
      <c r="W2108" s="1" t="str">
        <f>IF(Flights[[#This Row],[Arrival Delay]] = "", "Cancelled", IF(Flights[[#This Row],[Arrival Delay]]&gt;15, "Delayed", "On time"))</f>
        <v>On time</v>
      </c>
      <c r="X2108" t="str">
        <f>IF(Flights[[#This Row],[Status]]&lt;&gt;"Delayed","", IF(Flights[[#This Row],[Arrival Delay]]&gt;120, "Severe", IF(Flights[[#This Row],[Arrival Delay]]&gt;60, "Major", "Moderate")))</f>
        <v/>
      </c>
      <c r="Y2108" t="b">
        <v>0</v>
      </c>
      <c r="AA2108" t="str">
        <f>IF(OR(AND(Flights[[#This Row],[Status]]="Cancelled", Flights[[#This Row],[Cancellation Reason]]="Airline/Carrier"), Flights[[#This Row],[Delay Type]]="Severe"), "Yes", "No")</f>
        <v>No</v>
      </c>
    </row>
    <row r="2109" spans="1:27" x14ac:dyDescent="0.3">
      <c r="A2109" s="3">
        <v>42164</v>
      </c>
      <c r="B2109" s="22">
        <f>WEEKNUM(Flights[[#This Row],[Date]], 1)</f>
        <v>24</v>
      </c>
      <c r="C2109" s="22">
        <f>WEEKDAY(Flights[[#This Row],[Date]],1)</f>
        <v>3</v>
      </c>
      <c r="D2109" t="s">
        <v>1378</v>
      </c>
      <c r="E2109" t="s">
        <v>1996</v>
      </c>
      <c r="F2109" t="s">
        <v>0</v>
      </c>
      <c r="G2109" t="s">
        <v>10</v>
      </c>
      <c r="H2109" t="str">
        <f>_xlfn.XLOOKUP(Flights[[#This Row],[Destination]], Airports!$A$2:$A$78, Airports!$D$2:$D$78)</f>
        <v>Boston</v>
      </c>
      <c r="I2109" t="str" cm="1">
        <f t="array" ref="I2109">_xlfn.XLOOKUP(Flights[[#This Row],[Destination]],_xlfn._TRO_TRAILING( Airports!A:A),_xlfn._TRO_TRAILING( Airports!E:E), "Not found")</f>
        <v>MA</v>
      </c>
      <c r="J2109" s="1">
        <v>0.55902777777777779</v>
      </c>
      <c r="K2109" s="22">
        <f>HOUR(Flights[[#This Row],[Scheduled Departure]])</f>
        <v>13</v>
      </c>
      <c r="L2109" s="1">
        <v>0.55833333333333335</v>
      </c>
      <c r="M2109">
        <f>(L2109-J2109)*24*60</f>
        <v>-0.99999999999999645</v>
      </c>
      <c r="N2109" s="16">
        <f>Flights[[#This Row],[Length (min)]]/60</f>
        <v>5.2666666666666666</v>
      </c>
      <c r="O2109">
        <v>316</v>
      </c>
      <c r="P2109">
        <v>2611</v>
      </c>
      <c r="Q2109" s="18">
        <f>IFERROR(Flights[[#This Row],[Distance]]/Flights[[#This Row],[Length (hr)]], "")</f>
        <v>495.75949367088606</v>
      </c>
      <c r="R2109" s="1">
        <v>0.91319444444444442</v>
      </c>
      <c r="S2109" s="1" t="str">
        <f>IF(Flights[[#This Row],[Length (hr)]]&lt;2, "No meal", IF(Flights[[#This Row],[Length (hr)]]&lt;3.5, "Light meal", "Full meal"))</f>
        <v>Full meal</v>
      </c>
      <c r="T2109" s="1" t="str">
        <f>IF(AND(Flights[[#This Row],[Airline]]="US Airways", Flights[[#This Row],[Meal]]="Full Meal"), "Yes", "No")</f>
        <v>No</v>
      </c>
      <c r="U2109" s="1">
        <v>0.90277777777777779</v>
      </c>
      <c r="V2109">
        <v>-15</v>
      </c>
      <c r="W2109" s="1" t="str">
        <f>IF(Flights[[#This Row],[Arrival Delay]] = "", "Cancelled", IF(Flights[[#This Row],[Arrival Delay]]&gt;15, "Delayed", "On time"))</f>
        <v>On time</v>
      </c>
      <c r="X2109" t="str">
        <f>IF(Flights[[#This Row],[Status]]&lt;&gt;"Delayed","", IF(Flights[[#This Row],[Arrival Delay]]&gt;120, "Severe", IF(Flights[[#This Row],[Arrival Delay]]&gt;60, "Major", "Moderate")))</f>
        <v/>
      </c>
      <c r="Y2109" t="b">
        <v>0</v>
      </c>
      <c r="AA2109" t="str">
        <f>IF(OR(AND(Flights[[#This Row],[Status]]="Cancelled", Flights[[#This Row],[Cancellation Reason]]="Airline/Carrier"), Flights[[#This Row],[Delay Type]]="Severe"), "Yes", "No")</f>
        <v>No</v>
      </c>
    </row>
    <row r="2110" spans="1:27" x14ac:dyDescent="0.3">
      <c r="A2110" s="3">
        <v>42164</v>
      </c>
      <c r="B2110" s="22">
        <f>WEEKNUM(Flights[[#This Row],[Date]], 1)</f>
        <v>24</v>
      </c>
      <c r="C2110" s="22">
        <f>WEEKDAY(Flights[[#This Row],[Date]],1)</f>
        <v>3</v>
      </c>
      <c r="D2110" t="s">
        <v>721</v>
      </c>
      <c r="E2110" t="s">
        <v>1995</v>
      </c>
      <c r="F2110" t="s">
        <v>0</v>
      </c>
      <c r="G2110" t="s">
        <v>26</v>
      </c>
      <c r="H2110" t="str">
        <f>_xlfn.XLOOKUP(Flights[[#This Row],[Destination]], Airports!$A$2:$A$78, Airports!$D$2:$D$78)</f>
        <v>Atlanta</v>
      </c>
      <c r="I2110" t="str" cm="1">
        <f t="array" ref="I2110">_xlfn.XLOOKUP(Flights[[#This Row],[Destination]],_xlfn._TRO_TRAILING( Airports!A:A),_xlfn._TRO_TRAILING( Airports!E:E), "Not found")</f>
        <v>GA</v>
      </c>
      <c r="J2110" s="1">
        <v>0.57638888888888884</v>
      </c>
      <c r="K2110" s="22">
        <f>HOUR(Flights[[#This Row],[Scheduled Departure]])</f>
        <v>13</v>
      </c>
      <c r="L2110" s="1">
        <v>0.5756944444444444</v>
      </c>
      <c r="M2110">
        <f>(L2110-J2110)*24*60</f>
        <v>-0.99999999999999645</v>
      </c>
      <c r="N2110" s="16">
        <f>Flights[[#This Row],[Length (min)]]/60</f>
        <v>4.4833333333333334</v>
      </c>
      <c r="O2110">
        <v>269</v>
      </c>
      <c r="P2110">
        <v>1947</v>
      </c>
      <c r="Q2110" s="18">
        <f>IFERROR(Flights[[#This Row],[Distance]]/Flights[[#This Row],[Length (hr)]], "")</f>
        <v>434.27509293680299</v>
      </c>
      <c r="R2110" s="1">
        <v>0.89236111111111116</v>
      </c>
      <c r="S2110" s="1" t="str">
        <f>IF(Flights[[#This Row],[Length (hr)]]&lt;2, "No meal", IF(Flights[[#This Row],[Length (hr)]]&lt;3.5, "Light meal", "Full meal"))</f>
        <v>Full meal</v>
      </c>
      <c r="T2110" s="1" t="str">
        <f>IF(AND(Flights[[#This Row],[Airline]]="US Airways", Flights[[#This Row],[Meal]]="Full Meal"), "Yes", "No")</f>
        <v>No</v>
      </c>
      <c r="U2110" s="1">
        <v>0.88749999999999996</v>
      </c>
      <c r="V2110">
        <v>-7</v>
      </c>
      <c r="W2110" s="1" t="str">
        <f>IF(Flights[[#This Row],[Arrival Delay]] = "", "Cancelled", IF(Flights[[#This Row],[Arrival Delay]]&gt;15, "Delayed", "On time"))</f>
        <v>On time</v>
      </c>
      <c r="X2110" t="str">
        <f>IF(Flights[[#This Row],[Status]]&lt;&gt;"Delayed","", IF(Flights[[#This Row],[Arrival Delay]]&gt;120, "Severe", IF(Flights[[#This Row],[Arrival Delay]]&gt;60, "Major", "Moderate")))</f>
        <v/>
      </c>
      <c r="Y2110" t="b">
        <v>0</v>
      </c>
      <c r="AA2110" t="str">
        <f>IF(OR(AND(Flights[[#This Row],[Status]]="Cancelled", Flights[[#This Row],[Cancellation Reason]]="Airline/Carrier"), Flights[[#This Row],[Delay Type]]="Severe"), "Yes", "No")</f>
        <v>No</v>
      </c>
    </row>
    <row r="2111" spans="1:27" x14ac:dyDescent="0.3">
      <c r="A2111" s="3">
        <v>42164</v>
      </c>
      <c r="B2111" s="22">
        <f>WEEKNUM(Flights[[#This Row],[Date]], 1)</f>
        <v>24</v>
      </c>
      <c r="C2111" s="22">
        <f>WEEKDAY(Flights[[#This Row],[Date]],1)</f>
        <v>3</v>
      </c>
      <c r="D2111" t="s">
        <v>1479</v>
      </c>
      <c r="E2111" t="s">
        <v>1990</v>
      </c>
      <c r="F2111" t="s">
        <v>0</v>
      </c>
      <c r="G2111" t="s">
        <v>293</v>
      </c>
      <c r="H2111" t="str">
        <f>_xlfn.XLOOKUP(Flights[[#This Row],[Destination]], Airports!$A$2:$A$78, Airports!$D$2:$D$78)</f>
        <v>Houston</v>
      </c>
      <c r="I2111" t="str" cm="1">
        <f t="array" ref="I2111">_xlfn.XLOOKUP(Flights[[#This Row],[Destination]],_xlfn._TRO_TRAILING( Airports!A:A),_xlfn._TRO_TRAILING( Airports!E:E), "Not found")</f>
        <v>TX</v>
      </c>
      <c r="J2111" s="1">
        <v>0.60416666666666663</v>
      </c>
      <c r="K2111" s="22">
        <f>HOUR(Flights[[#This Row],[Scheduled Departure]])</f>
        <v>14</v>
      </c>
      <c r="L2111" s="1">
        <v>0</v>
      </c>
      <c r="M2111">
        <f>(L2111-J2111)*24*60</f>
        <v>-870</v>
      </c>
      <c r="N2111" s="16">
        <f>Flights[[#This Row],[Length (min)]]/60</f>
        <v>0</v>
      </c>
      <c r="P2111">
        <v>1379</v>
      </c>
      <c r="Q2111" s="18" t="str">
        <f>IFERROR(Flights[[#This Row],[Distance]]/Flights[[#This Row],[Length (hr)]], "")</f>
        <v/>
      </c>
      <c r="R2111" s="1">
        <v>0.8256944444444444</v>
      </c>
      <c r="S2111" s="1" t="str">
        <f>IF(Flights[[#This Row],[Length (hr)]]&lt;2, "No meal", IF(Flights[[#This Row],[Length (hr)]]&lt;3.5, "Light meal", "Full meal"))</f>
        <v>No meal</v>
      </c>
      <c r="T2111" s="1" t="str">
        <f>IF(AND(Flights[[#This Row],[Airline]]="US Airways", Flights[[#This Row],[Meal]]="Full Meal"), "Yes", "No")</f>
        <v>No</v>
      </c>
      <c r="U2111" s="1">
        <v>0</v>
      </c>
      <c r="W2111" s="1" t="str">
        <f>IF(Flights[[#This Row],[Arrival Delay]] = "", "Cancelled", IF(Flights[[#This Row],[Arrival Delay]]&gt;15, "Delayed", "On time"))</f>
        <v>Cancelled</v>
      </c>
      <c r="X2111" t="str">
        <f>IF(Flights[[#This Row],[Status]]&lt;&gt;"Delayed","", IF(Flights[[#This Row],[Arrival Delay]]&gt;120, "Severe", IF(Flights[[#This Row],[Arrival Delay]]&gt;60, "Major", "Moderate")))</f>
        <v/>
      </c>
      <c r="Y2111" t="b">
        <v>1</v>
      </c>
      <c r="Z2111" t="s">
        <v>8</v>
      </c>
      <c r="AA2111" t="str">
        <f>IF(OR(AND(Flights[[#This Row],[Status]]="Cancelled", Flights[[#This Row],[Cancellation Reason]]="Airline/Carrier"), Flights[[#This Row],[Delay Type]]="Severe"), "Yes", "No")</f>
        <v>Yes</v>
      </c>
    </row>
    <row r="2112" spans="1:27" x14ac:dyDescent="0.3">
      <c r="A2112" s="3">
        <v>42164</v>
      </c>
      <c r="B2112" s="22">
        <f>WEEKNUM(Flights[[#This Row],[Date]], 1)</f>
        <v>24</v>
      </c>
      <c r="C2112" s="22">
        <f>WEEKDAY(Flights[[#This Row],[Date]],1)</f>
        <v>3</v>
      </c>
      <c r="D2112" t="s">
        <v>1094</v>
      </c>
      <c r="E2112" t="s">
        <v>1994</v>
      </c>
      <c r="F2112" t="s">
        <v>0</v>
      </c>
      <c r="G2112" t="s">
        <v>313</v>
      </c>
      <c r="H2112" t="str">
        <f>_xlfn.XLOOKUP(Flights[[#This Row],[Destination]], Airports!$A$2:$A$78, Airports!$D$2:$D$78)</f>
        <v>Monterey</v>
      </c>
      <c r="I2112" t="str" cm="1">
        <f t="array" ref="I2112">_xlfn.XLOOKUP(Flights[[#This Row],[Destination]],_xlfn._TRO_TRAILING( Airports!A:A),_xlfn._TRO_TRAILING( Airports!E:E), "Not found")</f>
        <v>CA</v>
      </c>
      <c r="J2112" s="1">
        <v>0.68055555555555558</v>
      </c>
      <c r="K2112" s="22">
        <f>HOUR(Flights[[#This Row],[Scheduled Departure]])</f>
        <v>16</v>
      </c>
      <c r="L2112" s="1">
        <v>0.67708333333333337</v>
      </c>
      <c r="M2112">
        <f>(L2112-J2112)*24*60</f>
        <v>-4.9999999999999822</v>
      </c>
      <c r="N2112" s="16">
        <f>Flights[[#This Row],[Length (min)]]/60</f>
        <v>1.2166666666666666</v>
      </c>
      <c r="O2112">
        <v>73</v>
      </c>
      <c r="P2112">
        <v>266</v>
      </c>
      <c r="Q2112" s="18">
        <f>IFERROR(Flights[[#This Row],[Distance]]/Flights[[#This Row],[Length (hr)]], "")</f>
        <v>218.63013698630138</v>
      </c>
      <c r="R2112" s="1">
        <v>0.7270833333333333</v>
      </c>
      <c r="S2112" s="1" t="str">
        <f>IF(Flights[[#This Row],[Length (hr)]]&lt;2, "No meal", IF(Flights[[#This Row],[Length (hr)]]&lt;3.5, "Light meal", "Full meal"))</f>
        <v>No meal</v>
      </c>
      <c r="T2112" s="1" t="str">
        <f>IF(AND(Flights[[#This Row],[Airline]]="US Airways", Flights[[#This Row],[Meal]]="Full Meal"), "Yes", "No")</f>
        <v>No</v>
      </c>
      <c r="U2112" s="1">
        <v>0.72777777777777775</v>
      </c>
      <c r="V2112">
        <v>1</v>
      </c>
      <c r="W2112" s="1" t="str">
        <f>IF(Flights[[#This Row],[Arrival Delay]] = "", "Cancelled", IF(Flights[[#This Row],[Arrival Delay]]&gt;15, "Delayed", "On time"))</f>
        <v>On time</v>
      </c>
      <c r="X2112" t="str">
        <f>IF(Flights[[#This Row],[Status]]&lt;&gt;"Delayed","", IF(Flights[[#This Row],[Arrival Delay]]&gt;120, "Severe", IF(Flights[[#This Row],[Arrival Delay]]&gt;60, "Major", "Moderate")))</f>
        <v/>
      </c>
      <c r="Y2112" t="b">
        <v>0</v>
      </c>
      <c r="AA2112" t="str">
        <f>IF(OR(AND(Flights[[#This Row],[Status]]="Cancelled", Flights[[#This Row],[Cancellation Reason]]="Airline/Carrier"), Flights[[#This Row],[Delay Type]]="Severe"), "Yes", "No")</f>
        <v>No</v>
      </c>
    </row>
    <row r="2113" spans="1:27" x14ac:dyDescent="0.3">
      <c r="A2113" s="3">
        <v>42164</v>
      </c>
      <c r="B2113" s="22">
        <f>WEEKNUM(Flights[[#This Row],[Date]], 1)</f>
        <v>24</v>
      </c>
      <c r="C2113" s="22">
        <f>WEEKDAY(Flights[[#This Row],[Date]],1)</f>
        <v>3</v>
      </c>
      <c r="D2113" t="s">
        <v>1543</v>
      </c>
      <c r="E2113" t="s">
        <v>1995</v>
      </c>
      <c r="F2113" t="s">
        <v>0</v>
      </c>
      <c r="G2113" t="s">
        <v>306</v>
      </c>
      <c r="H2113" t="str">
        <f>_xlfn.XLOOKUP(Flights[[#This Row],[Destination]], Airports!$A$2:$A$78, Airports!$D$2:$D$78)</f>
        <v>Chicago</v>
      </c>
      <c r="I2113" t="str" cm="1">
        <f t="array" ref="I2113">_xlfn.XLOOKUP(Flights[[#This Row],[Destination]],_xlfn._TRO_TRAILING( Airports!A:A),_xlfn._TRO_TRAILING( Airports!E:E), "Not found")</f>
        <v>IL</v>
      </c>
      <c r="J2113" s="1">
        <v>0.69791666666666663</v>
      </c>
      <c r="K2113" s="22">
        <f>HOUR(Flights[[#This Row],[Scheduled Departure]])</f>
        <v>16</v>
      </c>
      <c r="L2113" s="1">
        <v>0.69444444444444442</v>
      </c>
      <c r="M2113">
        <f>(L2113-J2113)*24*60</f>
        <v>-4.9999999999999822</v>
      </c>
      <c r="N2113" s="16">
        <f>Flights[[#This Row],[Length (min)]]/60</f>
        <v>3.7</v>
      </c>
      <c r="O2113">
        <v>222</v>
      </c>
      <c r="P2113">
        <v>1750</v>
      </c>
      <c r="Q2113" s="18">
        <f>IFERROR(Flights[[#This Row],[Distance]]/Flights[[#This Row],[Length (hr)]], "")</f>
        <v>472.97297297297297</v>
      </c>
      <c r="R2113" s="1">
        <v>0.94444444444444442</v>
      </c>
      <c r="S2113" s="1" t="str">
        <f>IF(Flights[[#This Row],[Length (hr)]]&lt;2, "No meal", IF(Flights[[#This Row],[Length (hr)]]&lt;3.5, "Light meal", "Full meal"))</f>
        <v>Full meal</v>
      </c>
      <c r="T2113" s="1" t="str">
        <f>IF(AND(Flights[[#This Row],[Airline]]="US Airways", Flights[[#This Row],[Meal]]="Full Meal"), "Yes", "No")</f>
        <v>No</v>
      </c>
      <c r="U2113" s="1">
        <v>0.93194444444444446</v>
      </c>
      <c r="V2113">
        <v>-18</v>
      </c>
      <c r="W2113" s="1" t="str">
        <f>IF(Flights[[#This Row],[Arrival Delay]] = "", "Cancelled", IF(Flights[[#This Row],[Arrival Delay]]&gt;15, "Delayed", "On time"))</f>
        <v>On time</v>
      </c>
      <c r="X2113" t="str">
        <f>IF(Flights[[#This Row],[Status]]&lt;&gt;"Delayed","", IF(Flights[[#This Row],[Arrival Delay]]&gt;120, "Severe", IF(Flights[[#This Row],[Arrival Delay]]&gt;60, "Major", "Moderate")))</f>
        <v/>
      </c>
      <c r="Y2113" t="b">
        <v>0</v>
      </c>
      <c r="AA2113" t="str">
        <f>IF(OR(AND(Flights[[#This Row],[Status]]="Cancelled", Flights[[#This Row],[Cancellation Reason]]="Airline/Carrier"), Flights[[#This Row],[Delay Type]]="Severe"), "Yes", "No")</f>
        <v>No</v>
      </c>
    </row>
    <row r="2114" spans="1:27" x14ac:dyDescent="0.3">
      <c r="A2114" s="3">
        <v>42164</v>
      </c>
      <c r="B2114" s="22">
        <f>WEEKNUM(Flights[[#This Row],[Date]], 1)</f>
        <v>24</v>
      </c>
      <c r="C2114" s="22">
        <f>WEEKDAY(Flights[[#This Row],[Date]],1)</f>
        <v>3</v>
      </c>
      <c r="D2114" t="s">
        <v>1485</v>
      </c>
      <c r="E2114" t="s">
        <v>1989</v>
      </c>
      <c r="F2114" t="s">
        <v>0</v>
      </c>
      <c r="G2114" t="s">
        <v>314</v>
      </c>
      <c r="H2114" t="str">
        <f>_xlfn.XLOOKUP(Flights[[#This Row],[Destination]], Airports!$A$2:$A$78, Airports!$D$2:$D$78)</f>
        <v>Minneapolis</v>
      </c>
      <c r="I2114" t="str" cm="1">
        <f t="array" ref="I2114">_xlfn.XLOOKUP(Flights[[#This Row],[Destination]],_xlfn._TRO_TRAILING( Airports!A:A),_xlfn._TRO_TRAILING( Airports!E:E), "Not found")</f>
        <v>MN</v>
      </c>
      <c r="J2114" s="1">
        <v>0.74305555555555558</v>
      </c>
      <c r="K2114" s="22">
        <f>HOUR(Flights[[#This Row],[Scheduled Departure]])</f>
        <v>17</v>
      </c>
      <c r="L2114" s="1">
        <v>0.74027777777777781</v>
      </c>
      <c r="M2114">
        <f>(L2114-J2114)*24*60</f>
        <v>-3.9999999999999858</v>
      </c>
      <c r="N2114" s="16">
        <f>Flights[[#This Row],[Length (min)]]/60</f>
        <v>3.3666666666666667</v>
      </c>
      <c r="O2114">
        <v>202</v>
      </c>
      <c r="P2114">
        <v>1535</v>
      </c>
      <c r="Q2114" s="18">
        <f>IFERROR(Flights[[#This Row],[Distance]]/Flights[[#This Row],[Length (hr)]], "")</f>
        <v>455.94059405940595</v>
      </c>
      <c r="R2114" s="1">
        <v>0.97083333333333333</v>
      </c>
      <c r="S2114" s="1" t="str">
        <f>IF(Flights[[#This Row],[Length (hr)]]&lt;2, "No meal", IF(Flights[[#This Row],[Length (hr)]]&lt;3.5, "Light meal", "Full meal"))</f>
        <v>Light meal</v>
      </c>
      <c r="T2114" s="1" t="str">
        <f>IF(AND(Flights[[#This Row],[Airline]]="US Airways", Flights[[#This Row],[Meal]]="Full Meal"), "Yes", "No")</f>
        <v>No</v>
      </c>
      <c r="U2114" s="1">
        <v>0.96388888888888891</v>
      </c>
      <c r="V2114">
        <v>-10</v>
      </c>
      <c r="W2114" s="1" t="str">
        <f>IF(Flights[[#This Row],[Arrival Delay]] = "", "Cancelled", IF(Flights[[#This Row],[Arrival Delay]]&gt;15, "Delayed", "On time"))</f>
        <v>On time</v>
      </c>
      <c r="X2114" t="str">
        <f>IF(Flights[[#This Row],[Status]]&lt;&gt;"Delayed","", IF(Flights[[#This Row],[Arrival Delay]]&gt;120, "Severe", IF(Flights[[#This Row],[Arrival Delay]]&gt;60, "Major", "Moderate")))</f>
        <v/>
      </c>
      <c r="Y2114" t="b">
        <v>0</v>
      </c>
      <c r="AA2114" t="str">
        <f>IF(OR(AND(Flights[[#This Row],[Status]]="Cancelled", Flights[[#This Row],[Cancellation Reason]]="Airline/Carrier"), Flights[[#This Row],[Delay Type]]="Severe"), "Yes", "No")</f>
        <v>No</v>
      </c>
    </row>
    <row r="2115" spans="1:27" x14ac:dyDescent="0.3">
      <c r="A2115" s="3">
        <v>42164</v>
      </c>
      <c r="B2115" s="22">
        <f>WEEKNUM(Flights[[#This Row],[Date]], 1)</f>
        <v>24</v>
      </c>
      <c r="C2115" s="22">
        <f>WEEKDAY(Flights[[#This Row],[Date]],1)</f>
        <v>3</v>
      </c>
      <c r="D2115" t="s">
        <v>88</v>
      </c>
      <c r="E2115" t="s">
        <v>1987</v>
      </c>
      <c r="F2115" t="s">
        <v>0</v>
      </c>
      <c r="G2115" t="s">
        <v>15</v>
      </c>
      <c r="H2115" t="str">
        <f>_xlfn.XLOOKUP(Flights[[#This Row],[Destination]], Airports!$A$2:$A$78, Airports!$D$2:$D$78)</f>
        <v>Las Vegas</v>
      </c>
      <c r="I2115" t="str" cm="1">
        <f t="array" ref="I2115">_xlfn.XLOOKUP(Flights[[#This Row],[Destination]],_xlfn._TRO_TRAILING( Airports!A:A),_xlfn._TRO_TRAILING( Airports!E:E), "Not found")</f>
        <v>NV</v>
      </c>
      <c r="J2115" s="1">
        <v>0.75694444444444442</v>
      </c>
      <c r="K2115" s="22">
        <f>HOUR(Flights[[#This Row],[Scheduled Departure]])</f>
        <v>18</v>
      </c>
      <c r="L2115" s="1">
        <v>0.75763888888888886</v>
      </c>
      <c r="M2115">
        <f>(L2115-J2115)*24*60</f>
        <v>0.99999999999999645</v>
      </c>
      <c r="N2115" s="16">
        <f>Flights[[#This Row],[Length (min)]]/60</f>
        <v>1.1333333333333333</v>
      </c>
      <c r="O2115">
        <v>68</v>
      </c>
      <c r="P2115">
        <v>236</v>
      </c>
      <c r="Q2115" s="18">
        <f>IFERROR(Flights[[#This Row],[Distance]]/Flights[[#This Row],[Length (hr)]], "")</f>
        <v>208.23529411764707</v>
      </c>
      <c r="R2115" s="1">
        <v>0.80555555555555558</v>
      </c>
      <c r="S2115" s="1" t="str">
        <f>IF(Flights[[#This Row],[Length (hr)]]&lt;2, "No meal", IF(Flights[[#This Row],[Length (hr)]]&lt;3.5, "Light meal", "Full meal"))</f>
        <v>No meal</v>
      </c>
      <c r="T2115" s="1" t="str">
        <f>IF(AND(Flights[[#This Row],[Airline]]="US Airways", Flights[[#This Row],[Meal]]="Full Meal"), "Yes", "No")</f>
        <v>No</v>
      </c>
      <c r="U2115" s="1">
        <v>0.80486111111111114</v>
      </c>
      <c r="V2115">
        <v>-1</v>
      </c>
      <c r="W2115" s="1" t="str">
        <f>IF(Flights[[#This Row],[Arrival Delay]] = "", "Cancelled", IF(Flights[[#This Row],[Arrival Delay]]&gt;15, "Delayed", "On time"))</f>
        <v>On time</v>
      </c>
      <c r="X2115" t="str">
        <f>IF(Flights[[#This Row],[Status]]&lt;&gt;"Delayed","", IF(Flights[[#This Row],[Arrival Delay]]&gt;120, "Severe", IF(Flights[[#This Row],[Arrival Delay]]&gt;60, "Major", "Moderate")))</f>
        <v/>
      </c>
      <c r="Y2115" t="b">
        <v>0</v>
      </c>
      <c r="AA2115" t="str">
        <f>IF(OR(AND(Flights[[#This Row],[Status]]="Cancelled", Flights[[#This Row],[Cancellation Reason]]="Airline/Carrier"), Flights[[#This Row],[Delay Type]]="Severe"), "Yes", "No")</f>
        <v>No</v>
      </c>
    </row>
    <row r="2116" spans="1:27" x14ac:dyDescent="0.3">
      <c r="A2116" s="3">
        <v>42164</v>
      </c>
      <c r="B2116" s="22">
        <f>WEEKNUM(Flights[[#This Row],[Date]], 1)</f>
        <v>24</v>
      </c>
      <c r="C2116" s="22">
        <f>WEEKDAY(Flights[[#This Row],[Date]],1)</f>
        <v>3</v>
      </c>
      <c r="D2116" t="s">
        <v>674</v>
      </c>
      <c r="E2116" t="s">
        <v>1989</v>
      </c>
      <c r="F2116" t="s">
        <v>0</v>
      </c>
      <c r="G2116" t="s">
        <v>12</v>
      </c>
      <c r="H2116" t="str">
        <f>_xlfn.XLOOKUP(Flights[[#This Row],[Destination]], Airports!$A$2:$A$78, Airports!$D$2:$D$78)</f>
        <v>New York</v>
      </c>
      <c r="I2116" t="str" cm="1">
        <f t="array" ref="I2116">_xlfn.XLOOKUP(Flights[[#This Row],[Destination]],_xlfn._TRO_TRAILING( Airports!A:A),_xlfn._TRO_TRAILING( Airports!E:E), "Not found")</f>
        <v>NY</v>
      </c>
      <c r="J2116" s="1">
        <v>0.96180555555555558</v>
      </c>
      <c r="K2116" s="22">
        <f>HOUR(Flights[[#This Row],[Scheduled Departure]])</f>
        <v>23</v>
      </c>
      <c r="L2116" s="1">
        <v>0.9819444444444444</v>
      </c>
      <c r="M2116">
        <f>(L2116-J2116)*24*60</f>
        <v>28.999999999999897</v>
      </c>
      <c r="N2116" s="16">
        <f>Flights[[#This Row],[Length (min)]]/60</f>
        <v>5.5333333333333332</v>
      </c>
      <c r="O2116">
        <v>332</v>
      </c>
      <c r="P2116">
        <v>2475</v>
      </c>
      <c r="Q2116" s="18">
        <f>IFERROR(Flights[[#This Row],[Distance]]/Flights[[#This Row],[Length (hr)]], "")</f>
        <v>447.28915662650604</v>
      </c>
      <c r="R2116" s="1">
        <v>0.3125</v>
      </c>
      <c r="S2116" s="1" t="str">
        <f>IF(Flights[[#This Row],[Length (hr)]]&lt;2, "No meal", IF(Flights[[#This Row],[Length (hr)]]&lt;3.5, "Light meal", "Full meal"))</f>
        <v>Full meal</v>
      </c>
      <c r="T2116" s="1" t="str">
        <f>IF(AND(Flights[[#This Row],[Airline]]="US Airways", Flights[[#This Row],[Meal]]="Full Meal"), "Yes", "No")</f>
        <v>No</v>
      </c>
      <c r="U2116" s="1">
        <v>0.33750000000000002</v>
      </c>
      <c r="V2116">
        <v>36</v>
      </c>
      <c r="W2116" s="1" t="str">
        <f>IF(Flights[[#This Row],[Arrival Delay]] = "", "Cancelled", IF(Flights[[#This Row],[Arrival Delay]]&gt;15, "Delayed", "On time"))</f>
        <v>Delayed</v>
      </c>
      <c r="X2116" t="str">
        <f>IF(Flights[[#This Row],[Status]]&lt;&gt;"Delayed","", IF(Flights[[#This Row],[Arrival Delay]]&gt;120, "Severe", IF(Flights[[#This Row],[Arrival Delay]]&gt;60, "Major", "Moderate")))</f>
        <v>Moderate</v>
      </c>
      <c r="Y2116" t="b">
        <v>0</v>
      </c>
      <c r="AA2116" t="str">
        <f>IF(OR(AND(Flights[[#This Row],[Status]]="Cancelled", Flights[[#This Row],[Cancellation Reason]]="Airline/Carrier"), Flights[[#This Row],[Delay Type]]="Severe"), "Yes", "No")</f>
        <v>No</v>
      </c>
    </row>
    <row r="2117" spans="1:27" x14ac:dyDescent="0.3">
      <c r="A2117" s="3">
        <v>42165</v>
      </c>
      <c r="B2117" s="22">
        <f>WEEKNUM(Flights[[#This Row],[Date]], 1)</f>
        <v>24</v>
      </c>
      <c r="C2117" s="22">
        <f>WEEKDAY(Flights[[#This Row],[Date]],1)</f>
        <v>4</v>
      </c>
      <c r="D2117" t="s">
        <v>1461</v>
      </c>
      <c r="E2117" t="s">
        <v>1988</v>
      </c>
      <c r="F2117" t="s">
        <v>0</v>
      </c>
      <c r="G2117" t="s">
        <v>27</v>
      </c>
      <c r="H2117" t="str">
        <f>_xlfn.XLOOKUP(Flights[[#This Row],[Destination]], Airports!$A$2:$A$78, Airports!$D$2:$D$78)</f>
        <v>Charlotte</v>
      </c>
      <c r="I2117" t="str" cm="1">
        <f t="array" ref="I2117">_xlfn.XLOOKUP(Flights[[#This Row],[Destination]],_xlfn._TRO_TRAILING( Airports!A:A),_xlfn._TRO_TRAILING( Airports!E:E), "Not found")</f>
        <v>NC</v>
      </c>
      <c r="J2117" s="1">
        <v>0.25</v>
      </c>
      <c r="K2117" s="22">
        <f>HOUR(Flights[[#This Row],[Scheduled Departure]])</f>
        <v>6</v>
      </c>
      <c r="L2117" s="1">
        <v>0.24861111111111112</v>
      </c>
      <c r="M2117">
        <f>(L2117-J2117)*24*60</f>
        <v>-1.9999999999999929</v>
      </c>
      <c r="N2117" s="16">
        <f>Flights[[#This Row],[Length (min)]]/60</f>
        <v>4.8</v>
      </c>
      <c r="O2117">
        <v>288</v>
      </c>
      <c r="P2117">
        <v>2125</v>
      </c>
      <c r="Q2117" s="18">
        <f>IFERROR(Flights[[#This Row],[Distance]]/Flights[[#This Row],[Length (hr)]], "")</f>
        <v>442.70833333333337</v>
      </c>
      <c r="R2117" s="1">
        <v>0.5805555555555556</v>
      </c>
      <c r="S2117" s="1" t="str">
        <f>IF(Flights[[#This Row],[Length (hr)]]&lt;2, "No meal", IF(Flights[[#This Row],[Length (hr)]]&lt;3.5, "Light meal", "Full meal"))</f>
        <v>Full meal</v>
      </c>
      <c r="T2117" s="1" t="str">
        <f>IF(AND(Flights[[#This Row],[Airline]]="US Airways", Flights[[#This Row],[Meal]]="Full Meal"), "Yes", "No")</f>
        <v>Yes</v>
      </c>
      <c r="U2117" s="1">
        <v>0.57361111111111107</v>
      </c>
      <c r="V2117">
        <v>-10</v>
      </c>
      <c r="W2117" s="1" t="str">
        <f>IF(Flights[[#This Row],[Arrival Delay]] = "", "Cancelled", IF(Flights[[#This Row],[Arrival Delay]]&gt;15, "Delayed", "On time"))</f>
        <v>On time</v>
      </c>
      <c r="X2117" t="str">
        <f>IF(Flights[[#This Row],[Status]]&lt;&gt;"Delayed","", IF(Flights[[#This Row],[Arrival Delay]]&gt;120, "Severe", IF(Flights[[#This Row],[Arrival Delay]]&gt;60, "Major", "Moderate")))</f>
        <v/>
      </c>
      <c r="Y2117" t="b">
        <v>0</v>
      </c>
      <c r="AA2117" t="str">
        <f>IF(OR(AND(Flights[[#This Row],[Status]]="Cancelled", Flights[[#This Row],[Cancellation Reason]]="Airline/Carrier"), Flights[[#This Row],[Delay Type]]="Severe"), "Yes", "No")</f>
        <v>No</v>
      </c>
    </row>
    <row r="2118" spans="1:27" x14ac:dyDescent="0.3">
      <c r="A2118" s="3">
        <v>42165</v>
      </c>
      <c r="B2118" s="22">
        <f>WEEKNUM(Flights[[#This Row],[Date]], 1)</f>
        <v>24</v>
      </c>
      <c r="C2118" s="22">
        <f>WEEKDAY(Flights[[#This Row],[Date]],1)</f>
        <v>4</v>
      </c>
      <c r="D2118" t="s">
        <v>1184</v>
      </c>
      <c r="E2118" t="s">
        <v>1995</v>
      </c>
      <c r="F2118" t="s">
        <v>0</v>
      </c>
      <c r="G2118" t="s">
        <v>7</v>
      </c>
      <c r="H2118" t="str">
        <f>_xlfn.XLOOKUP(Flights[[#This Row],[Destination]], Airports!$A$2:$A$78, Airports!$D$2:$D$78)</f>
        <v>Austin</v>
      </c>
      <c r="I2118" t="str" cm="1">
        <f t="array" ref="I2118">_xlfn.XLOOKUP(Flights[[#This Row],[Destination]],_xlfn._TRO_TRAILING( Airports!A:A),_xlfn._TRO_TRAILING( Airports!E:E), "Not found")</f>
        <v>TX</v>
      </c>
      <c r="J2118" s="1">
        <v>0.25</v>
      </c>
      <c r="K2118" s="22">
        <f>HOUR(Flights[[#This Row],[Scheduled Departure]])</f>
        <v>6</v>
      </c>
      <c r="L2118" s="1">
        <v>0.24722222222222223</v>
      </c>
      <c r="M2118">
        <f>(L2118-J2118)*24*60</f>
        <v>-3.9999999999999858</v>
      </c>
      <c r="N2118" s="16">
        <f>Flights[[#This Row],[Length (min)]]/60</f>
        <v>3.05</v>
      </c>
      <c r="O2118">
        <v>183</v>
      </c>
      <c r="P2118">
        <v>1242</v>
      </c>
      <c r="Q2118" s="18">
        <f>IFERROR(Flights[[#This Row],[Distance]]/Flights[[#This Row],[Length (hr)]], "")</f>
        <v>407.2131147540984</v>
      </c>
      <c r="R2118" s="1">
        <v>0.46180555555555558</v>
      </c>
      <c r="S2118" s="1" t="str">
        <f>IF(Flights[[#This Row],[Length (hr)]]&lt;2, "No meal", IF(Flights[[#This Row],[Length (hr)]]&lt;3.5, "Light meal", "Full meal"))</f>
        <v>Light meal</v>
      </c>
      <c r="T2118" s="1" t="str">
        <f>IF(AND(Flights[[#This Row],[Airline]]="US Airways", Flights[[#This Row],[Meal]]="Full Meal"), "Yes", "No")</f>
        <v>No</v>
      </c>
      <c r="U2118" s="1">
        <v>0.45763888888888887</v>
      </c>
      <c r="V2118">
        <v>-6</v>
      </c>
      <c r="W2118" s="1" t="str">
        <f>IF(Flights[[#This Row],[Arrival Delay]] = "", "Cancelled", IF(Flights[[#This Row],[Arrival Delay]]&gt;15, "Delayed", "On time"))</f>
        <v>On time</v>
      </c>
      <c r="X2118" t="str">
        <f>IF(Flights[[#This Row],[Status]]&lt;&gt;"Delayed","", IF(Flights[[#This Row],[Arrival Delay]]&gt;120, "Severe", IF(Flights[[#This Row],[Arrival Delay]]&gt;60, "Major", "Moderate")))</f>
        <v/>
      </c>
      <c r="Y2118" t="b">
        <v>0</v>
      </c>
      <c r="AA2118" t="str">
        <f>IF(OR(AND(Flights[[#This Row],[Status]]="Cancelled", Flights[[#This Row],[Cancellation Reason]]="Airline/Carrier"), Flights[[#This Row],[Delay Type]]="Severe"), "Yes", "No")</f>
        <v>No</v>
      </c>
    </row>
    <row r="2119" spans="1:27" x14ac:dyDescent="0.3">
      <c r="A2119" s="3">
        <v>42165</v>
      </c>
      <c r="B2119" s="22">
        <f>WEEKNUM(Flights[[#This Row],[Date]], 1)</f>
        <v>24</v>
      </c>
      <c r="C2119" s="22">
        <f>WEEKDAY(Flights[[#This Row],[Date]],1)</f>
        <v>4</v>
      </c>
      <c r="D2119" t="s">
        <v>1246</v>
      </c>
      <c r="E2119" t="s">
        <v>1988</v>
      </c>
      <c r="F2119" t="s">
        <v>0</v>
      </c>
      <c r="G2119" t="s">
        <v>29</v>
      </c>
      <c r="H2119" t="str">
        <f>_xlfn.XLOOKUP(Flights[[#This Row],[Destination]], Airports!$A$2:$A$78, Airports!$D$2:$D$78)</f>
        <v>Phoenix</v>
      </c>
      <c r="I2119" t="str" cm="1">
        <f t="array" ref="I2119">_xlfn.XLOOKUP(Flights[[#This Row],[Destination]],_xlfn._TRO_TRAILING( Airports!A:A),_xlfn._TRO_TRAILING( Airports!E:E), "Not found")</f>
        <v>AZ</v>
      </c>
      <c r="J2119" s="1">
        <v>0.30555555555555558</v>
      </c>
      <c r="K2119" s="22">
        <f>HOUR(Flights[[#This Row],[Scheduled Departure]])</f>
        <v>7</v>
      </c>
      <c r="L2119" s="1">
        <v>0.30138888888888887</v>
      </c>
      <c r="M2119">
        <f>(L2119-J2119)*24*60</f>
        <v>-6.0000000000000586</v>
      </c>
      <c r="N2119" s="16">
        <f>Flights[[#This Row],[Length (min)]]/60</f>
        <v>1.5333333333333334</v>
      </c>
      <c r="O2119">
        <v>92</v>
      </c>
      <c r="P2119">
        <v>370</v>
      </c>
      <c r="Q2119" s="18">
        <f>IFERROR(Flights[[#This Row],[Distance]]/Flights[[#This Row],[Length (hr)]], "")</f>
        <v>241.30434782608694</v>
      </c>
      <c r="R2119" s="1">
        <v>0.375</v>
      </c>
      <c r="S2119" s="1" t="str">
        <f>IF(Flights[[#This Row],[Length (hr)]]&lt;2, "No meal", IF(Flights[[#This Row],[Length (hr)]]&lt;3.5, "Light meal", "Full meal"))</f>
        <v>No meal</v>
      </c>
      <c r="T2119" s="1" t="str">
        <f>IF(AND(Flights[[#This Row],[Airline]]="US Airways", Flights[[#This Row],[Meal]]="Full Meal"), "Yes", "No")</f>
        <v>No</v>
      </c>
      <c r="U2119" s="1">
        <v>0.36527777777777776</v>
      </c>
      <c r="V2119">
        <v>-14</v>
      </c>
      <c r="W2119" s="1" t="str">
        <f>IF(Flights[[#This Row],[Arrival Delay]] = "", "Cancelled", IF(Flights[[#This Row],[Arrival Delay]]&gt;15, "Delayed", "On time"))</f>
        <v>On time</v>
      </c>
      <c r="X2119" t="str">
        <f>IF(Flights[[#This Row],[Status]]&lt;&gt;"Delayed","", IF(Flights[[#This Row],[Arrival Delay]]&gt;120, "Severe", IF(Flights[[#This Row],[Arrival Delay]]&gt;60, "Major", "Moderate")))</f>
        <v/>
      </c>
      <c r="Y2119" t="b">
        <v>0</v>
      </c>
      <c r="AA2119" t="str">
        <f>IF(OR(AND(Flights[[#This Row],[Status]]="Cancelled", Flights[[#This Row],[Cancellation Reason]]="Airline/Carrier"), Flights[[#This Row],[Delay Type]]="Severe"), "Yes", "No")</f>
        <v>No</v>
      </c>
    </row>
    <row r="2120" spans="1:27" x14ac:dyDescent="0.3">
      <c r="A2120" s="3">
        <v>42165</v>
      </c>
      <c r="B2120" s="22">
        <f>WEEKNUM(Flights[[#This Row],[Date]], 1)</f>
        <v>24</v>
      </c>
      <c r="C2120" s="22">
        <f>WEEKDAY(Flights[[#This Row],[Date]],1)</f>
        <v>4</v>
      </c>
      <c r="D2120" t="s">
        <v>393</v>
      </c>
      <c r="E2120" t="s">
        <v>1994</v>
      </c>
      <c r="F2120" t="s">
        <v>0</v>
      </c>
      <c r="G2120" t="s">
        <v>349</v>
      </c>
      <c r="H2120" t="str">
        <f>_xlfn.XLOOKUP(Flights[[#This Row],[Destination]], Airports!$A$2:$A$78, Airports!$D$2:$D$78)</f>
        <v>Salt Lake City</v>
      </c>
      <c r="I2120" t="str" cm="1">
        <f t="array" ref="I2120">_xlfn.XLOOKUP(Flights[[#This Row],[Destination]],_xlfn._TRO_TRAILING( Airports!A:A),_xlfn._TRO_TRAILING( Airports!E:E), "Not found")</f>
        <v>UT</v>
      </c>
      <c r="J2120" s="1">
        <v>0.3888888888888889</v>
      </c>
      <c r="K2120" s="22">
        <f>HOUR(Flights[[#This Row],[Scheduled Departure]])</f>
        <v>9</v>
      </c>
      <c r="L2120" s="1">
        <v>0.38541666666666669</v>
      </c>
      <c r="M2120">
        <f>(L2120-J2120)*24*60</f>
        <v>-4.9999999999999822</v>
      </c>
      <c r="N2120" s="16">
        <f>Flights[[#This Row],[Length (min)]]/60</f>
        <v>1.95</v>
      </c>
      <c r="O2120">
        <v>117</v>
      </c>
      <c r="P2120">
        <v>590</v>
      </c>
      <c r="Q2120" s="18">
        <f>IFERROR(Flights[[#This Row],[Distance]]/Flights[[#This Row],[Length (hr)]], "")</f>
        <v>302.5641025641026</v>
      </c>
      <c r="R2120" s="1">
        <v>0.50902777777777775</v>
      </c>
      <c r="S2120" s="1" t="str">
        <f>IF(Flights[[#This Row],[Length (hr)]]&lt;2, "No meal", IF(Flights[[#This Row],[Length (hr)]]&lt;3.5, "Light meal", "Full meal"))</f>
        <v>No meal</v>
      </c>
      <c r="T2120" s="1" t="str">
        <f>IF(AND(Flights[[#This Row],[Airline]]="US Airways", Flights[[#This Row],[Meal]]="Full Meal"), "Yes", "No")</f>
        <v>No</v>
      </c>
      <c r="U2120" s="1">
        <v>0.5083333333333333</v>
      </c>
      <c r="V2120">
        <v>-1</v>
      </c>
      <c r="W2120" s="1" t="str">
        <f>IF(Flights[[#This Row],[Arrival Delay]] = "", "Cancelled", IF(Flights[[#This Row],[Arrival Delay]]&gt;15, "Delayed", "On time"))</f>
        <v>On time</v>
      </c>
      <c r="X2120" t="str">
        <f>IF(Flights[[#This Row],[Status]]&lt;&gt;"Delayed","", IF(Flights[[#This Row],[Arrival Delay]]&gt;120, "Severe", IF(Flights[[#This Row],[Arrival Delay]]&gt;60, "Major", "Moderate")))</f>
        <v/>
      </c>
      <c r="Y2120" t="b">
        <v>0</v>
      </c>
      <c r="AA2120" t="str">
        <f>IF(OR(AND(Flights[[#This Row],[Status]]="Cancelled", Flights[[#This Row],[Cancellation Reason]]="Airline/Carrier"), Flights[[#This Row],[Delay Type]]="Severe"), "Yes", "No")</f>
        <v>No</v>
      </c>
    </row>
    <row r="2121" spans="1:27" x14ac:dyDescent="0.3">
      <c r="A2121" s="3">
        <v>42165</v>
      </c>
      <c r="B2121" s="22">
        <f>WEEKNUM(Flights[[#This Row],[Date]], 1)</f>
        <v>24</v>
      </c>
      <c r="C2121" s="22">
        <f>WEEKDAY(Flights[[#This Row],[Date]],1)</f>
        <v>4</v>
      </c>
      <c r="D2121" t="s">
        <v>425</v>
      </c>
      <c r="E2121" t="s">
        <v>1990</v>
      </c>
      <c r="F2121" t="s">
        <v>0</v>
      </c>
      <c r="G2121" t="s">
        <v>19</v>
      </c>
      <c r="H2121" t="str">
        <f>_xlfn.XLOOKUP(Flights[[#This Row],[Destination]], Airports!$A$2:$A$78, Airports!$D$2:$D$78)</f>
        <v>Kona</v>
      </c>
      <c r="I2121" t="str" cm="1">
        <f t="array" ref="I2121">_xlfn.XLOOKUP(Flights[[#This Row],[Destination]],_xlfn._TRO_TRAILING( Airports!A:A),_xlfn._TRO_TRAILING( Airports!E:E), "Not found")</f>
        <v>HI</v>
      </c>
      <c r="J2121" s="1">
        <v>0.39583333333333331</v>
      </c>
      <c r="K2121" s="22">
        <f>HOUR(Flights[[#This Row],[Scheduled Departure]])</f>
        <v>9</v>
      </c>
      <c r="L2121" s="1">
        <v>0.39583333333333331</v>
      </c>
      <c r="M2121">
        <f>(L2121-J2121)*24*60</f>
        <v>0</v>
      </c>
      <c r="N2121" s="16">
        <f>Flights[[#This Row],[Length (min)]]/60</f>
        <v>5.9</v>
      </c>
      <c r="O2121">
        <v>354</v>
      </c>
      <c r="P2121">
        <v>2504</v>
      </c>
      <c r="Q2121" s="18">
        <f>IFERROR(Flights[[#This Row],[Distance]]/Flights[[#This Row],[Length (hr)]], "")</f>
        <v>424.40677966101691</v>
      </c>
      <c r="R2121" s="1">
        <v>0.50624999999999998</v>
      </c>
      <c r="S2121" s="1" t="str">
        <f>IF(Flights[[#This Row],[Length (hr)]]&lt;2, "No meal", IF(Flights[[#This Row],[Length (hr)]]&lt;3.5, "Light meal", "Full meal"))</f>
        <v>Full meal</v>
      </c>
      <c r="T2121" s="1" t="str">
        <f>IF(AND(Flights[[#This Row],[Airline]]="US Airways", Flights[[#This Row],[Meal]]="Full Meal"), "Yes", "No")</f>
        <v>No</v>
      </c>
      <c r="U2121" s="1">
        <v>0.51666666666666672</v>
      </c>
      <c r="V2121">
        <v>15</v>
      </c>
      <c r="W2121" s="1" t="str">
        <f>IF(Flights[[#This Row],[Arrival Delay]] = "", "Cancelled", IF(Flights[[#This Row],[Arrival Delay]]&gt;15, "Delayed", "On time"))</f>
        <v>On time</v>
      </c>
      <c r="X2121" t="str">
        <f>IF(Flights[[#This Row],[Status]]&lt;&gt;"Delayed","", IF(Flights[[#This Row],[Arrival Delay]]&gt;120, "Severe", IF(Flights[[#This Row],[Arrival Delay]]&gt;60, "Major", "Moderate")))</f>
        <v/>
      </c>
      <c r="Y2121" t="b">
        <v>0</v>
      </c>
      <c r="AA2121" t="str">
        <f>IF(OR(AND(Flights[[#This Row],[Status]]="Cancelled", Flights[[#This Row],[Cancellation Reason]]="Airline/Carrier"), Flights[[#This Row],[Delay Type]]="Severe"), "Yes", "No")</f>
        <v>No</v>
      </c>
    </row>
    <row r="2122" spans="1:27" x14ac:dyDescent="0.3">
      <c r="A2122" s="3">
        <v>42165</v>
      </c>
      <c r="B2122" s="22">
        <f>WEEKNUM(Flights[[#This Row],[Date]], 1)</f>
        <v>24</v>
      </c>
      <c r="C2122" s="22">
        <f>WEEKDAY(Flights[[#This Row],[Date]],1)</f>
        <v>4</v>
      </c>
      <c r="D2122" t="s">
        <v>1515</v>
      </c>
      <c r="E2122" t="s">
        <v>1995</v>
      </c>
      <c r="F2122" t="s">
        <v>0</v>
      </c>
      <c r="G2122" t="s">
        <v>24</v>
      </c>
      <c r="H2122" t="str">
        <f>_xlfn.XLOOKUP(Flights[[#This Row],[Destination]], Airports!$A$2:$A$78, Airports!$D$2:$D$78)</f>
        <v>Portland</v>
      </c>
      <c r="I2122" t="str" cm="1">
        <f t="array" ref="I2122">_xlfn.XLOOKUP(Flights[[#This Row],[Destination]],_xlfn._TRO_TRAILING( Airports!A:A),_xlfn._TRO_TRAILING( Airports!E:E), "Not found")</f>
        <v>OR</v>
      </c>
      <c r="J2122" s="1">
        <v>0.39930555555555558</v>
      </c>
      <c r="K2122" s="22">
        <f>HOUR(Flights[[#This Row],[Scheduled Departure]])</f>
        <v>9</v>
      </c>
      <c r="L2122" s="1">
        <v>0.40138888888888891</v>
      </c>
      <c r="M2122">
        <f>(L2122-J2122)*24*60</f>
        <v>2.9999999999999893</v>
      </c>
      <c r="N2122" s="16">
        <f>Flights[[#This Row],[Length (min)]]/60</f>
        <v>2.1333333333333333</v>
      </c>
      <c r="O2122">
        <v>128</v>
      </c>
      <c r="P2122">
        <v>834</v>
      </c>
      <c r="Q2122" s="18">
        <f>IFERROR(Flights[[#This Row],[Distance]]/Flights[[#This Row],[Length (hr)]], "")</f>
        <v>390.9375</v>
      </c>
      <c r="R2122" s="1">
        <v>0.49305555555555558</v>
      </c>
      <c r="S2122" s="1" t="str">
        <f>IF(Flights[[#This Row],[Length (hr)]]&lt;2, "No meal", IF(Flights[[#This Row],[Length (hr)]]&lt;3.5, "Light meal", "Full meal"))</f>
        <v>Light meal</v>
      </c>
      <c r="T2122" s="1" t="str">
        <f>IF(AND(Flights[[#This Row],[Airline]]="US Airways", Flights[[#This Row],[Meal]]="Full Meal"), "Yes", "No")</f>
        <v>No</v>
      </c>
      <c r="U2122" s="1">
        <v>0.49027777777777776</v>
      </c>
      <c r="V2122">
        <v>-4</v>
      </c>
      <c r="W2122" s="1" t="str">
        <f>IF(Flights[[#This Row],[Arrival Delay]] = "", "Cancelled", IF(Flights[[#This Row],[Arrival Delay]]&gt;15, "Delayed", "On time"))</f>
        <v>On time</v>
      </c>
      <c r="X2122" t="str">
        <f>IF(Flights[[#This Row],[Status]]&lt;&gt;"Delayed","", IF(Flights[[#This Row],[Arrival Delay]]&gt;120, "Severe", IF(Flights[[#This Row],[Arrival Delay]]&gt;60, "Major", "Moderate")))</f>
        <v/>
      </c>
      <c r="Y2122" t="b">
        <v>0</v>
      </c>
      <c r="AA2122" t="str">
        <f>IF(OR(AND(Flights[[#This Row],[Status]]="Cancelled", Flights[[#This Row],[Cancellation Reason]]="Airline/Carrier"), Flights[[#This Row],[Delay Type]]="Severe"), "Yes", "No")</f>
        <v>No</v>
      </c>
    </row>
    <row r="2123" spans="1:27" x14ac:dyDescent="0.3">
      <c r="A2123" s="3">
        <v>42165</v>
      </c>
      <c r="B2123" s="22">
        <f>WEEKNUM(Flights[[#This Row],[Date]], 1)</f>
        <v>24</v>
      </c>
      <c r="C2123" s="22">
        <f>WEEKDAY(Flights[[#This Row],[Date]],1)</f>
        <v>4</v>
      </c>
      <c r="D2123" t="s">
        <v>166</v>
      </c>
      <c r="E2123" t="s">
        <v>1987</v>
      </c>
      <c r="F2123" t="s">
        <v>0</v>
      </c>
      <c r="G2123" t="s">
        <v>15</v>
      </c>
      <c r="H2123" t="str">
        <f>_xlfn.XLOOKUP(Flights[[#This Row],[Destination]], Airports!$A$2:$A$78, Airports!$D$2:$D$78)</f>
        <v>Las Vegas</v>
      </c>
      <c r="I2123" t="str" cm="1">
        <f t="array" ref="I2123">_xlfn.XLOOKUP(Flights[[#This Row],[Destination]],_xlfn._TRO_TRAILING( Airports!A:A),_xlfn._TRO_TRAILING( Airports!E:E), "Not found")</f>
        <v>NV</v>
      </c>
      <c r="J2123" s="1">
        <v>0.43055555555555558</v>
      </c>
      <c r="K2123" s="22">
        <f>HOUR(Flights[[#This Row],[Scheduled Departure]])</f>
        <v>10</v>
      </c>
      <c r="L2123" s="1">
        <v>0.42499999999999999</v>
      </c>
      <c r="M2123">
        <f>(L2123-J2123)*24*60</f>
        <v>-8.0000000000000515</v>
      </c>
      <c r="N2123" s="16">
        <f>Flights[[#This Row],[Length (min)]]/60</f>
        <v>1.1000000000000001</v>
      </c>
      <c r="O2123">
        <v>66</v>
      </c>
      <c r="P2123">
        <v>236</v>
      </c>
      <c r="Q2123" s="18">
        <f>IFERROR(Flights[[#This Row],[Distance]]/Flights[[#This Row],[Length (hr)]], "")</f>
        <v>214.54545454545453</v>
      </c>
      <c r="R2123" s="1">
        <v>0.48194444444444445</v>
      </c>
      <c r="S2123" s="1" t="str">
        <f>IF(Flights[[#This Row],[Length (hr)]]&lt;2, "No meal", IF(Flights[[#This Row],[Length (hr)]]&lt;3.5, "Light meal", "Full meal"))</f>
        <v>No meal</v>
      </c>
      <c r="T2123" s="1" t="str">
        <f>IF(AND(Flights[[#This Row],[Airline]]="US Airways", Flights[[#This Row],[Meal]]="Full Meal"), "Yes", "No")</f>
        <v>No</v>
      </c>
      <c r="U2123" s="1">
        <v>0.47083333333333333</v>
      </c>
      <c r="V2123">
        <v>-16</v>
      </c>
      <c r="W2123" s="1" t="str">
        <f>IF(Flights[[#This Row],[Arrival Delay]] = "", "Cancelled", IF(Flights[[#This Row],[Arrival Delay]]&gt;15, "Delayed", "On time"))</f>
        <v>On time</v>
      </c>
      <c r="X2123" t="str">
        <f>IF(Flights[[#This Row],[Status]]&lt;&gt;"Delayed","", IF(Flights[[#This Row],[Arrival Delay]]&gt;120, "Severe", IF(Flights[[#This Row],[Arrival Delay]]&gt;60, "Major", "Moderate")))</f>
        <v/>
      </c>
      <c r="Y2123" t="b">
        <v>0</v>
      </c>
      <c r="AA2123" t="str">
        <f>IF(OR(AND(Flights[[#This Row],[Status]]="Cancelled", Flights[[#This Row],[Cancellation Reason]]="Airline/Carrier"), Flights[[#This Row],[Delay Type]]="Severe"), "Yes", "No")</f>
        <v>No</v>
      </c>
    </row>
    <row r="2124" spans="1:27" x14ac:dyDescent="0.3">
      <c r="A2124" s="3">
        <v>42165</v>
      </c>
      <c r="B2124" s="22">
        <f>WEEKNUM(Flights[[#This Row],[Date]], 1)</f>
        <v>24</v>
      </c>
      <c r="C2124" s="22">
        <f>WEEKDAY(Flights[[#This Row],[Date]],1)</f>
        <v>4</v>
      </c>
      <c r="D2124" t="s">
        <v>1473</v>
      </c>
      <c r="E2124" t="s">
        <v>1989</v>
      </c>
      <c r="F2124" t="s">
        <v>0</v>
      </c>
      <c r="G2124" t="s">
        <v>344</v>
      </c>
      <c r="H2124" t="str">
        <f>_xlfn.XLOOKUP(Flights[[#This Row],[Destination]], Airports!$A$2:$A$78, Airports!$D$2:$D$78)</f>
        <v>Seattle</v>
      </c>
      <c r="I2124" t="str" cm="1">
        <f t="array" ref="I2124">_xlfn.XLOOKUP(Flights[[#This Row],[Destination]],_xlfn._TRO_TRAILING( Airports!A:A),_xlfn._TRO_TRAILING( Airports!E:E), "Not found")</f>
        <v>WA</v>
      </c>
      <c r="J2124" s="1">
        <v>0.43402777777777779</v>
      </c>
      <c r="K2124" s="22">
        <f>HOUR(Flights[[#This Row],[Scheduled Departure]])</f>
        <v>10</v>
      </c>
      <c r="L2124" s="1">
        <v>0.43402777777777779</v>
      </c>
      <c r="M2124">
        <f>(L2124-J2124)*24*60</f>
        <v>0</v>
      </c>
      <c r="N2124" s="16">
        <f>Flights[[#This Row],[Length (min)]]/60</f>
        <v>2.5666666666666669</v>
      </c>
      <c r="O2124">
        <v>154</v>
      </c>
      <c r="P2124">
        <v>954</v>
      </c>
      <c r="Q2124" s="18">
        <f>IFERROR(Flights[[#This Row],[Distance]]/Flights[[#This Row],[Length (hr)]], "")</f>
        <v>371.68831168831167</v>
      </c>
      <c r="R2124" s="1">
        <v>0.54236111111111107</v>
      </c>
      <c r="S2124" s="1" t="str">
        <f>IF(Flights[[#This Row],[Length (hr)]]&lt;2, "No meal", IF(Flights[[#This Row],[Length (hr)]]&lt;3.5, "Light meal", "Full meal"))</f>
        <v>Light meal</v>
      </c>
      <c r="T2124" s="1" t="str">
        <f>IF(AND(Flights[[#This Row],[Airline]]="US Airways", Flights[[#This Row],[Meal]]="Full Meal"), "Yes", "No")</f>
        <v>No</v>
      </c>
      <c r="U2124" s="1">
        <v>0.54097222222222219</v>
      </c>
      <c r="V2124">
        <v>-2</v>
      </c>
      <c r="W2124" s="1" t="str">
        <f>IF(Flights[[#This Row],[Arrival Delay]] = "", "Cancelled", IF(Flights[[#This Row],[Arrival Delay]]&gt;15, "Delayed", "On time"))</f>
        <v>On time</v>
      </c>
      <c r="X2124" t="str">
        <f>IF(Flights[[#This Row],[Status]]&lt;&gt;"Delayed","", IF(Flights[[#This Row],[Arrival Delay]]&gt;120, "Severe", IF(Flights[[#This Row],[Arrival Delay]]&gt;60, "Major", "Moderate")))</f>
        <v/>
      </c>
      <c r="Y2124" t="b">
        <v>0</v>
      </c>
      <c r="AA2124" t="str">
        <f>IF(OR(AND(Flights[[#This Row],[Status]]="Cancelled", Flights[[#This Row],[Cancellation Reason]]="Airline/Carrier"), Flights[[#This Row],[Delay Type]]="Severe"), "Yes", "No")</f>
        <v>No</v>
      </c>
    </row>
    <row r="2125" spans="1:27" x14ac:dyDescent="0.3">
      <c r="A2125" s="3">
        <v>42165</v>
      </c>
      <c r="B2125" s="22">
        <f>WEEKNUM(Flights[[#This Row],[Date]], 1)</f>
        <v>24</v>
      </c>
      <c r="C2125" s="22">
        <f>WEEKDAY(Flights[[#This Row],[Date]],1)</f>
        <v>4</v>
      </c>
      <c r="D2125" t="s">
        <v>516</v>
      </c>
      <c r="E2125" t="s">
        <v>1994</v>
      </c>
      <c r="F2125" t="s">
        <v>0</v>
      </c>
      <c r="G2125" t="s">
        <v>339</v>
      </c>
      <c r="H2125" t="str">
        <f>_xlfn.XLOOKUP(Flights[[#This Row],[Destination]], Airports!$A$2:$A$78, Airports!$D$2:$D$78)</f>
        <v>San Diego</v>
      </c>
      <c r="I2125" t="str" cm="1">
        <f t="array" ref="I2125">_xlfn.XLOOKUP(Flights[[#This Row],[Destination]],_xlfn._TRO_TRAILING( Airports!A:A),_xlfn._TRO_TRAILING( Airports!E:E), "Not found")</f>
        <v>CA</v>
      </c>
      <c r="J2125" s="1">
        <v>0.54166666666666663</v>
      </c>
      <c r="K2125" s="22">
        <f>HOUR(Flights[[#This Row],[Scheduled Departure]])</f>
        <v>13</v>
      </c>
      <c r="L2125" s="1">
        <v>0.54027777777777775</v>
      </c>
      <c r="M2125">
        <f>(L2125-J2125)*24*60</f>
        <v>-1.9999999999999929</v>
      </c>
      <c r="N2125" s="16">
        <f>Flights[[#This Row],[Length (min)]]/60</f>
        <v>0.9</v>
      </c>
      <c r="O2125">
        <v>54</v>
      </c>
      <c r="P2125">
        <v>109</v>
      </c>
      <c r="Q2125" s="18">
        <f>IFERROR(Flights[[#This Row],[Distance]]/Flights[[#This Row],[Length (hr)]], "")</f>
        <v>121.11111111111111</v>
      </c>
      <c r="R2125" s="1">
        <v>0.5805555555555556</v>
      </c>
      <c r="S2125" s="1" t="str">
        <f>IF(Flights[[#This Row],[Length (hr)]]&lt;2, "No meal", IF(Flights[[#This Row],[Length (hr)]]&lt;3.5, "Light meal", "Full meal"))</f>
        <v>No meal</v>
      </c>
      <c r="T2125" s="1" t="str">
        <f>IF(AND(Flights[[#This Row],[Airline]]="US Airways", Flights[[#This Row],[Meal]]="Full Meal"), "Yes", "No")</f>
        <v>No</v>
      </c>
      <c r="U2125" s="1">
        <v>0.57777777777777772</v>
      </c>
      <c r="V2125">
        <v>-4</v>
      </c>
      <c r="W2125" s="1" t="str">
        <f>IF(Flights[[#This Row],[Arrival Delay]] = "", "Cancelled", IF(Flights[[#This Row],[Arrival Delay]]&gt;15, "Delayed", "On time"))</f>
        <v>On time</v>
      </c>
      <c r="X2125" t="str">
        <f>IF(Flights[[#This Row],[Status]]&lt;&gt;"Delayed","", IF(Flights[[#This Row],[Arrival Delay]]&gt;120, "Severe", IF(Flights[[#This Row],[Arrival Delay]]&gt;60, "Major", "Moderate")))</f>
        <v/>
      </c>
      <c r="Y2125" t="b">
        <v>0</v>
      </c>
      <c r="AA2125" t="str">
        <f>IF(OR(AND(Flights[[#This Row],[Status]]="Cancelled", Flights[[#This Row],[Cancellation Reason]]="Airline/Carrier"), Flights[[#This Row],[Delay Type]]="Severe"), "Yes", "No")</f>
        <v>No</v>
      </c>
    </row>
    <row r="2126" spans="1:27" x14ac:dyDescent="0.3">
      <c r="A2126" s="3">
        <v>42165</v>
      </c>
      <c r="B2126" s="22">
        <f>WEEKNUM(Flights[[#This Row],[Date]], 1)</f>
        <v>24</v>
      </c>
      <c r="C2126" s="22">
        <f>WEEKDAY(Flights[[#This Row],[Date]],1)</f>
        <v>4</v>
      </c>
      <c r="D2126" t="s">
        <v>557</v>
      </c>
      <c r="E2126" t="s">
        <v>1992</v>
      </c>
      <c r="F2126" t="s">
        <v>0</v>
      </c>
      <c r="G2126" t="s">
        <v>12</v>
      </c>
      <c r="H2126" t="str">
        <f>_xlfn.XLOOKUP(Flights[[#This Row],[Destination]], Airports!$A$2:$A$78, Airports!$D$2:$D$78)</f>
        <v>New York</v>
      </c>
      <c r="I2126" t="str" cm="1">
        <f t="array" ref="I2126">_xlfn.XLOOKUP(Flights[[#This Row],[Destination]],_xlfn._TRO_TRAILING( Airports!A:A),_xlfn._TRO_TRAILING( Airports!E:E), "Not found")</f>
        <v>NY</v>
      </c>
      <c r="J2126" s="1">
        <v>0.64513888888888893</v>
      </c>
      <c r="K2126" s="22">
        <f>HOUR(Flights[[#This Row],[Scheduled Departure]])</f>
        <v>15</v>
      </c>
      <c r="L2126" s="1">
        <v>0.64444444444444449</v>
      </c>
      <c r="M2126">
        <f>(L2126-J2126)*24*60</f>
        <v>-0.99999999999999645</v>
      </c>
      <c r="N2126" s="16">
        <f>Flights[[#This Row],[Length (min)]]/60</f>
        <v>4.9833333333333334</v>
      </c>
      <c r="O2126">
        <v>299</v>
      </c>
      <c r="P2126">
        <v>2475</v>
      </c>
      <c r="Q2126" s="18">
        <f>IFERROR(Flights[[#This Row],[Distance]]/Flights[[#This Row],[Length (hr)]], "")</f>
        <v>496.65551839464882</v>
      </c>
      <c r="R2126" s="1">
        <v>0.99861111111111112</v>
      </c>
      <c r="S2126" s="1" t="str">
        <f>IF(Flights[[#This Row],[Length (hr)]]&lt;2, "No meal", IF(Flights[[#This Row],[Length (hr)]]&lt;3.5, "Light meal", "Full meal"))</f>
        <v>Full meal</v>
      </c>
      <c r="T2126" s="1" t="str">
        <f>IF(AND(Flights[[#This Row],[Airline]]="US Airways", Flights[[#This Row],[Meal]]="Full Meal"), "Yes", "No")</f>
        <v>No</v>
      </c>
      <c r="U2126" s="1">
        <v>0.9770833333333333</v>
      </c>
      <c r="V2126">
        <v>-31</v>
      </c>
      <c r="W2126" s="1" t="str">
        <f>IF(Flights[[#This Row],[Arrival Delay]] = "", "Cancelled", IF(Flights[[#This Row],[Arrival Delay]]&gt;15, "Delayed", "On time"))</f>
        <v>On time</v>
      </c>
      <c r="X2126" t="str">
        <f>IF(Flights[[#This Row],[Status]]&lt;&gt;"Delayed","", IF(Flights[[#This Row],[Arrival Delay]]&gt;120, "Severe", IF(Flights[[#This Row],[Arrival Delay]]&gt;60, "Major", "Moderate")))</f>
        <v/>
      </c>
      <c r="Y2126" t="b">
        <v>0</v>
      </c>
      <c r="AA2126" t="str">
        <f>IF(OR(AND(Flights[[#This Row],[Status]]="Cancelled", Flights[[#This Row],[Cancellation Reason]]="Airline/Carrier"), Flights[[#This Row],[Delay Type]]="Severe"), "Yes", "No")</f>
        <v>No</v>
      </c>
    </row>
    <row r="2127" spans="1:27" x14ac:dyDescent="0.3">
      <c r="A2127" s="3">
        <v>42165</v>
      </c>
      <c r="B2127" s="22">
        <f>WEEKNUM(Flights[[#This Row],[Date]], 1)</f>
        <v>24</v>
      </c>
      <c r="C2127" s="22">
        <f>WEEKDAY(Flights[[#This Row],[Date]],1)</f>
        <v>4</v>
      </c>
      <c r="D2127" t="s">
        <v>1022</v>
      </c>
      <c r="E2127" t="s">
        <v>1994</v>
      </c>
      <c r="F2127" t="s">
        <v>0</v>
      </c>
      <c r="G2127" t="s">
        <v>318</v>
      </c>
      <c r="H2127" t="str">
        <f>_xlfn.XLOOKUP(Flights[[#This Row],[Destination]], Airports!$A$2:$A$78, Airports!$D$2:$D$78)</f>
        <v>Oakland</v>
      </c>
      <c r="I2127" t="str" cm="1">
        <f t="array" ref="I2127">_xlfn.XLOOKUP(Flights[[#This Row],[Destination]],_xlfn._TRO_TRAILING( Airports!A:A),_xlfn._TRO_TRAILING( Airports!E:E), "Not found")</f>
        <v>CA</v>
      </c>
      <c r="J2127" s="1">
        <v>0.70138888888888884</v>
      </c>
      <c r="K2127" s="22">
        <f>HOUR(Flights[[#This Row],[Scheduled Departure]])</f>
        <v>16</v>
      </c>
      <c r="L2127" s="1">
        <v>0.70972222222222225</v>
      </c>
      <c r="M2127">
        <f>(L2127-J2127)*24*60</f>
        <v>12.000000000000117</v>
      </c>
      <c r="N2127" s="16">
        <f>Flights[[#This Row],[Length (min)]]/60</f>
        <v>1.4</v>
      </c>
      <c r="O2127">
        <v>84</v>
      </c>
      <c r="P2127">
        <v>337</v>
      </c>
      <c r="Q2127" s="18">
        <f>IFERROR(Flights[[#This Row],[Distance]]/Flights[[#This Row],[Length (hr)]], "")</f>
        <v>240.71428571428572</v>
      </c>
      <c r="R2127" s="1">
        <v>0.76041666666666663</v>
      </c>
      <c r="S2127" s="1" t="str">
        <f>IF(Flights[[#This Row],[Length (hr)]]&lt;2, "No meal", IF(Flights[[#This Row],[Length (hr)]]&lt;3.5, "Light meal", "Full meal"))</f>
        <v>No meal</v>
      </c>
      <c r="T2127" s="1" t="str">
        <f>IF(AND(Flights[[#This Row],[Airline]]="US Airways", Flights[[#This Row],[Meal]]="Full Meal"), "Yes", "No")</f>
        <v>No</v>
      </c>
      <c r="U2127" s="1">
        <v>0.7680555555555556</v>
      </c>
      <c r="V2127">
        <v>11</v>
      </c>
      <c r="W2127" s="1" t="str">
        <f>IF(Flights[[#This Row],[Arrival Delay]] = "", "Cancelled", IF(Flights[[#This Row],[Arrival Delay]]&gt;15, "Delayed", "On time"))</f>
        <v>On time</v>
      </c>
      <c r="X2127" t="str">
        <f>IF(Flights[[#This Row],[Status]]&lt;&gt;"Delayed","", IF(Flights[[#This Row],[Arrival Delay]]&gt;120, "Severe", IF(Flights[[#This Row],[Arrival Delay]]&gt;60, "Major", "Moderate")))</f>
        <v/>
      </c>
      <c r="Y2127" t="b">
        <v>0</v>
      </c>
      <c r="AA2127" t="str">
        <f>IF(OR(AND(Flights[[#This Row],[Status]]="Cancelled", Flights[[#This Row],[Cancellation Reason]]="Airline/Carrier"), Flights[[#This Row],[Delay Type]]="Severe"), "Yes", "No")</f>
        <v>No</v>
      </c>
    </row>
    <row r="2128" spans="1:27" x14ac:dyDescent="0.3">
      <c r="A2128" s="3">
        <v>42165</v>
      </c>
      <c r="B2128" s="22">
        <f>WEEKNUM(Flights[[#This Row],[Date]], 1)</f>
        <v>24</v>
      </c>
      <c r="C2128" s="22">
        <f>WEEKDAY(Flights[[#This Row],[Date]],1)</f>
        <v>4</v>
      </c>
      <c r="D2128" t="s">
        <v>1380</v>
      </c>
      <c r="E2128" t="s">
        <v>1998</v>
      </c>
      <c r="F2128" t="s">
        <v>0</v>
      </c>
      <c r="G2128" t="s">
        <v>273</v>
      </c>
      <c r="H2128" t="str">
        <f>_xlfn.XLOOKUP(Flights[[#This Row],[Destination]], Airports!$A$2:$A$78, Airports!$D$2:$D$78)</f>
        <v>Denver</v>
      </c>
      <c r="I2128" t="str" cm="1">
        <f t="array" ref="I2128">_xlfn.XLOOKUP(Flights[[#This Row],[Destination]],_xlfn._TRO_TRAILING( Airports!A:A),_xlfn._TRO_TRAILING( Airports!E:E), "Not found")</f>
        <v>CO</v>
      </c>
      <c r="J2128" s="1">
        <v>0.83333333333333337</v>
      </c>
      <c r="K2128" s="22">
        <f>HOUR(Flights[[#This Row],[Scheduled Departure]])</f>
        <v>20</v>
      </c>
      <c r="L2128" s="1">
        <v>0.85833333333333328</v>
      </c>
      <c r="M2128">
        <f>(L2128-J2128)*24*60</f>
        <v>35.999999999999872</v>
      </c>
      <c r="N2128" s="16">
        <f>Flights[[#This Row],[Length (min)]]/60</f>
        <v>1.9666666666666666</v>
      </c>
      <c r="O2128">
        <v>118</v>
      </c>
      <c r="P2128">
        <v>862</v>
      </c>
      <c r="Q2128" s="18">
        <f>IFERROR(Flights[[#This Row],[Distance]]/Flights[[#This Row],[Length (hr)]], "")</f>
        <v>438.30508474576271</v>
      </c>
      <c r="R2128" s="1">
        <v>0.96736111111111112</v>
      </c>
      <c r="S2128" s="1" t="str">
        <f>IF(Flights[[#This Row],[Length (hr)]]&lt;2, "No meal", IF(Flights[[#This Row],[Length (hr)]]&lt;3.5, "Light meal", "Full meal"))</f>
        <v>No meal</v>
      </c>
      <c r="T2128" s="1" t="str">
        <f>IF(AND(Flights[[#This Row],[Airline]]="US Airways", Flights[[#This Row],[Meal]]="Full Meal"), "Yes", "No")</f>
        <v>No</v>
      </c>
      <c r="U2128" s="1">
        <v>0.9819444444444444</v>
      </c>
      <c r="V2128">
        <v>21</v>
      </c>
      <c r="W2128" s="1" t="str">
        <f>IF(Flights[[#This Row],[Arrival Delay]] = "", "Cancelled", IF(Flights[[#This Row],[Arrival Delay]]&gt;15, "Delayed", "On time"))</f>
        <v>Delayed</v>
      </c>
      <c r="X2128" t="str">
        <f>IF(Flights[[#This Row],[Status]]&lt;&gt;"Delayed","", IF(Flights[[#This Row],[Arrival Delay]]&gt;120, "Severe", IF(Flights[[#This Row],[Arrival Delay]]&gt;60, "Major", "Moderate")))</f>
        <v>Moderate</v>
      </c>
      <c r="Y2128" t="b">
        <v>0</v>
      </c>
      <c r="AA2128" t="str">
        <f>IF(OR(AND(Flights[[#This Row],[Status]]="Cancelled", Flights[[#This Row],[Cancellation Reason]]="Airline/Carrier"), Flights[[#This Row],[Delay Type]]="Severe"), "Yes", "No")</f>
        <v>No</v>
      </c>
    </row>
    <row r="2129" spans="1:27" x14ac:dyDescent="0.3">
      <c r="A2129" s="3">
        <v>42165</v>
      </c>
      <c r="B2129" s="22">
        <f>WEEKNUM(Flights[[#This Row],[Date]], 1)</f>
        <v>24</v>
      </c>
      <c r="C2129" s="22">
        <f>WEEKDAY(Flights[[#This Row],[Date]],1)</f>
        <v>4</v>
      </c>
      <c r="D2129" t="s">
        <v>970</v>
      </c>
      <c r="E2129" t="s">
        <v>1994</v>
      </c>
      <c r="F2129" t="s">
        <v>0</v>
      </c>
      <c r="G2129" t="s">
        <v>342</v>
      </c>
      <c r="H2129" t="str">
        <f>_xlfn.XLOOKUP(Flights[[#This Row],[Destination]], Airports!$A$2:$A$78, Airports!$D$2:$D$78)</f>
        <v>Santa Barbara</v>
      </c>
      <c r="I2129" t="str" cm="1">
        <f t="array" ref="I2129">_xlfn.XLOOKUP(Flights[[#This Row],[Destination]],_xlfn._TRO_TRAILING( Airports!A:A),_xlfn._TRO_TRAILING( Airports!E:E), "Not found")</f>
        <v>CA</v>
      </c>
      <c r="J2129" s="1">
        <v>0.84305555555555556</v>
      </c>
      <c r="K2129" s="22">
        <f>HOUR(Flights[[#This Row],[Scheduled Departure]])</f>
        <v>20</v>
      </c>
      <c r="L2129" s="1">
        <v>0.83888888888888891</v>
      </c>
      <c r="M2129">
        <f>(L2129-J2129)*24*60</f>
        <v>-5.9999999999999787</v>
      </c>
      <c r="N2129" s="16">
        <f>Flights[[#This Row],[Length (min)]]/60</f>
        <v>1</v>
      </c>
      <c r="O2129">
        <v>60</v>
      </c>
      <c r="P2129">
        <v>89</v>
      </c>
      <c r="Q2129" s="18">
        <f>IFERROR(Flights[[#This Row],[Distance]]/Flights[[#This Row],[Length (hr)]], "")</f>
        <v>89</v>
      </c>
      <c r="R2129" s="1">
        <v>0.87569444444444444</v>
      </c>
      <c r="S2129" s="1" t="str">
        <f>IF(Flights[[#This Row],[Length (hr)]]&lt;2, "No meal", IF(Flights[[#This Row],[Length (hr)]]&lt;3.5, "Light meal", "Full meal"))</f>
        <v>No meal</v>
      </c>
      <c r="T2129" s="1" t="str">
        <f>IF(AND(Flights[[#This Row],[Airline]]="US Airways", Flights[[#This Row],[Meal]]="Full Meal"), "Yes", "No")</f>
        <v>No</v>
      </c>
      <c r="U2129" s="1">
        <v>0.88055555555555554</v>
      </c>
      <c r="V2129">
        <v>7</v>
      </c>
      <c r="W2129" s="1" t="str">
        <f>IF(Flights[[#This Row],[Arrival Delay]] = "", "Cancelled", IF(Flights[[#This Row],[Arrival Delay]]&gt;15, "Delayed", "On time"))</f>
        <v>On time</v>
      </c>
      <c r="X2129" t="str">
        <f>IF(Flights[[#This Row],[Status]]&lt;&gt;"Delayed","", IF(Flights[[#This Row],[Arrival Delay]]&gt;120, "Severe", IF(Flights[[#This Row],[Arrival Delay]]&gt;60, "Major", "Moderate")))</f>
        <v/>
      </c>
      <c r="Y2129" t="b">
        <v>0</v>
      </c>
      <c r="AA2129" t="str">
        <f>IF(OR(AND(Flights[[#This Row],[Status]]="Cancelled", Flights[[#This Row],[Cancellation Reason]]="Airline/Carrier"), Flights[[#This Row],[Delay Type]]="Severe"), "Yes", "No")</f>
        <v>No</v>
      </c>
    </row>
    <row r="2130" spans="1:27" x14ac:dyDescent="0.3">
      <c r="A2130" s="3">
        <v>42165</v>
      </c>
      <c r="B2130" s="22">
        <f>WEEKNUM(Flights[[#This Row],[Date]], 1)</f>
        <v>24</v>
      </c>
      <c r="C2130" s="22">
        <f>WEEKDAY(Flights[[#This Row],[Date]],1)</f>
        <v>4</v>
      </c>
      <c r="D2130" t="s">
        <v>182</v>
      </c>
      <c r="E2130" t="s">
        <v>1987</v>
      </c>
      <c r="F2130" t="s">
        <v>0</v>
      </c>
      <c r="G2130" t="s">
        <v>16</v>
      </c>
      <c r="H2130" t="str">
        <f>_xlfn.XLOOKUP(Flights[[#This Row],[Destination]], Airports!$A$2:$A$78, Airports!$D$2:$D$78)</f>
        <v>Dulles</v>
      </c>
      <c r="I2130" t="str" cm="1">
        <f t="array" ref="I2130">_xlfn.XLOOKUP(Flights[[#This Row],[Destination]],_xlfn._TRO_TRAILING( Airports!A:A),_xlfn._TRO_TRAILING( Airports!E:E), "Not found")</f>
        <v>VA</v>
      </c>
      <c r="J2130" s="1">
        <v>0.93402777777777779</v>
      </c>
      <c r="K2130" s="22">
        <f>HOUR(Flights[[#This Row],[Scheduled Departure]])</f>
        <v>22</v>
      </c>
      <c r="L2130" s="1">
        <v>0.93680555555555556</v>
      </c>
      <c r="M2130">
        <f>(L2130-J2130)*24*60</f>
        <v>3.9999999999999858</v>
      </c>
      <c r="N2130" s="16">
        <f>Flights[[#This Row],[Length (min)]]/60</f>
        <v>4.7666666666666666</v>
      </c>
      <c r="O2130">
        <v>286</v>
      </c>
      <c r="P2130">
        <v>2288</v>
      </c>
      <c r="Q2130" s="18">
        <f>IFERROR(Flights[[#This Row],[Distance]]/Flights[[#This Row],[Length (hr)]], "")</f>
        <v>480</v>
      </c>
      <c r="R2130" s="1">
        <v>0.26666666666666666</v>
      </c>
      <c r="S2130" s="1" t="str">
        <f>IF(Flights[[#This Row],[Length (hr)]]&lt;2, "No meal", IF(Flights[[#This Row],[Length (hr)]]&lt;3.5, "Light meal", "Full meal"))</f>
        <v>Full meal</v>
      </c>
      <c r="T2130" s="1" t="str">
        <f>IF(AND(Flights[[#This Row],[Airline]]="US Airways", Flights[[#This Row],[Meal]]="Full Meal"), "Yes", "No")</f>
        <v>No</v>
      </c>
      <c r="U2130" s="1">
        <v>0.26041666666666669</v>
      </c>
      <c r="V2130">
        <v>-9</v>
      </c>
      <c r="W2130" s="1" t="str">
        <f>IF(Flights[[#This Row],[Arrival Delay]] = "", "Cancelled", IF(Flights[[#This Row],[Arrival Delay]]&gt;15, "Delayed", "On time"))</f>
        <v>On time</v>
      </c>
      <c r="X2130" t="str">
        <f>IF(Flights[[#This Row],[Status]]&lt;&gt;"Delayed","", IF(Flights[[#This Row],[Arrival Delay]]&gt;120, "Severe", IF(Flights[[#This Row],[Arrival Delay]]&gt;60, "Major", "Moderate")))</f>
        <v/>
      </c>
      <c r="Y2130" t="b">
        <v>0</v>
      </c>
      <c r="AA2130" t="str">
        <f>IF(OR(AND(Flights[[#This Row],[Status]]="Cancelled", Flights[[#This Row],[Cancellation Reason]]="Airline/Carrier"), Flights[[#This Row],[Delay Type]]="Severe"), "Yes", "No")</f>
        <v>No</v>
      </c>
    </row>
    <row r="2131" spans="1:27" x14ac:dyDescent="0.3">
      <c r="A2131" s="3">
        <v>42165</v>
      </c>
      <c r="B2131" s="22">
        <f>WEEKNUM(Flights[[#This Row],[Date]], 1)</f>
        <v>24</v>
      </c>
      <c r="C2131" s="22">
        <f>WEEKDAY(Flights[[#This Row],[Date]],1)</f>
        <v>4</v>
      </c>
      <c r="D2131" t="s">
        <v>95</v>
      </c>
      <c r="E2131" t="s">
        <v>1987</v>
      </c>
      <c r="F2131" t="s">
        <v>0</v>
      </c>
      <c r="G2131" t="s">
        <v>4</v>
      </c>
      <c r="H2131" t="str">
        <f>_xlfn.XLOOKUP(Flights[[#This Row],[Destination]], Airports!$A$2:$A$78, Airports!$D$2:$D$78)</f>
        <v>Chicago</v>
      </c>
      <c r="I2131" t="str" cm="1">
        <f t="array" ref="I2131">_xlfn.XLOOKUP(Flights[[#This Row],[Destination]],_xlfn._TRO_TRAILING( Airports!A:A),_xlfn._TRO_TRAILING( Airports!E:E), "Not found")</f>
        <v>IL</v>
      </c>
      <c r="J2131" s="1">
        <v>0.99652777777777779</v>
      </c>
      <c r="K2131" s="22">
        <f>HOUR(Flights[[#This Row],[Scheduled Departure]])</f>
        <v>23</v>
      </c>
      <c r="L2131" s="1">
        <v>4.8611111111111112E-3</v>
      </c>
      <c r="M2131">
        <f>(L2131-J2131)*24*60</f>
        <v>-1428</v>
      </c>
      <c r="N2131" s="16">
        <f>Flights[[#This Row],[Length (min)]]/60</f>
        <v>3.7833333333333332</v>
      </c>
      <c r="O2131">
        <v>227</v>
      </c>
      <c r="P2131">
        <v>1744</v>
      </c>
      <c r="Q2131" s="18">
        <f>IFERROR(Flights[[#This Row],[Distance]]/Flights[[#This Row],[Length (hr)]], "")</f>
        <v>460.96916299559473</v>
      </c>
      <c r="R2131" s="1">
        <v>0.24722222222222223</v>
      </c>
      <c r="S2131" s="1" t="str">
        <f>IF(Flights[[#This Row],[Length (hr)]]&lt;2, "No meal", IF(Flights[[#This Row],[Length (hr)]]&lt;3.5, "Light meal", "Full meal"))</f>
        <v>Full meal</v>
      </c>
      <c r="T2131" s="1" t="str">
        <f>IF(AND(Flights[[#This Row],[Airline]]="US Airways", Flights[[#This Row],[Meal]]="Full Meal"), "Yes", "No")</f>
        <v>No</v>
      </c>
      <c r="U2131" s="1">
        <v>0.24583333333333332</v>
      </c>
      <c r="V2131">
        <v>-2</v>
      </c>
      <c r="W2131" s="1" t="str">
        <f>IF(Flights[[#This Row],[Arrival Delay]] = "", "Cancelled", IF(Flights[[#This Row],[Arrival Delay]]&gt;15, "Delayed", "On time"))</f>
        <v>On time</v>
      </c>
      <c r="X2131" t="str">
        <f>IF(Flights[[#This Row],[Status]]&lt;&gt;"Delayed","", IF(Flights[[#This Row],[Arrival Delay]]&gt;120, "Severe", IF(Flights[[#This Row],[Arrival Delay]]&gt;60, "Major", "Moderate")))</f>
        <v/>
      </c>
      <c r="Y2131" t="b">
        <v>0</v>
      </c>
      <c r="AA2131" t="str">
        <f>IF(OR(AND(Flights[[#This Row],[Status]]="Cancelled", Flights[[#This Row],[Cancellation Reason]]="Airline/Carrier"), Flights[[#This Row],[Delay Type]]="Severe"), "Yes", "No")</f>
        <v>No</v>
      </c>
    </row>
    <row r="2132" spans="1:27" x14ac:dyDescent="0.3">
      <c r="A2132" s="3">
        <v>42166</v>
      </c>
      <c r="B2132" s="22">
        <f>WEEKNUM(Flights[[#This Row],[Date]], 1)</f>
        <v>24</v>
      </c>
      <c r="C2132" s="22">
        <f>WEEKDAY(Flights[[#This Row],[Date]],1)</f>
        <v>5</v>
      </c>
      <c r="D2132" t="s">
        <v>1567</v>
      </c>
      <c r="E2132" t="s">
        <v>1995</v>
      </c>
      <c r="F2132" t="s">
        <v>0</v>
      </c>
      <c r="G2132" t="s">
        <v>9</v>
      </c>
      <c r="H2132" t="str">
        <f>_xlfn.XLOOKUP(Flights[[#This Row],[Destination]], Airports!$A$2:$A$78, Airports!$D$2:$D$78)</f>
        <v>San Francisco</v>
      </c>
      <c r="I2132" t="str" cm="1">
        <f t="array" ref="I2132">_xlfn.XLOOKUP(Flights[[#This Row],[Destination]],_xlfn._TRO_TRAILING( Airports!A:A),_xlfn._TRO_TRAILING( Airports!E:E), "Not found")</f>
        <v>CA</v>
      </c>
      <c r="J2132" s="1">
        <v>0.26041666666666669</v>
      </c>
      <c r="K2132" s="22">
        <f>HOUR(Flights[[#This Row],[Scheduled Departure]])</f>
        <v>6</v>
      </c>
      <c r="L2132" s="1">
        <v>0.25694444444444442</v>
      </c>
      <c r="M2132">
        <f>(L2132-J2132)*24*60</f>
        <v>-5.0000000000000622</v>
      </c>
      <c r="N2132" s="16">
        <f>Flights[[#This Row],[Length (min)]]/60</f>
        <v>1.1166666666666667</v>
      </c>
      <c r="O2132">
        <v>67</v>
      </c>
      <c r="P2132">
        <v>337</v>
      </c>
      <c r="Q2132" s="18">
        <f>IFERROR(Flights[[#This Row],[Distance]]/Flights[[#This Row],[Length (hr)]], "")</f>
        <v>301.79104477611941</v>
      </c>
      <c r="R2132" s="1">
        <v>0.31944444444444442</v>
      </c>
      <c r="S2132" s="1" t="str">
        <f>IF(Flights[[#This Row],[Length (hr)]]&lt;2, "No meal", IF(Flights[[#This Row],[Length (hr)]]&lt;3.5, "Light meal", "Full meal"))</f>
        <v>No meal</v>
      </c>
      <c r="T2132" s="1" t="str">
        <f>IF(AND(Flights[[#This Row],[Airline]]="US Airways", Flights[[#This Row],[Meal]]="Full Meal"), "Yes", "No")</f>
        <v>No</v>
      </c>
      <c r="U2132" s="1">
        <v>0.3034722222222222</v>
      </c>
      <c r="V2132">
        <v>-23</v>
      </c>
      <c r="W2132" s="1" t="str">
        <f>IF(Flights[[#This Row],[Arrival Delay]] = "", "Cancelled", IF(Flights[[#This Row],[Arrival Delay]]&gt;15, "Delayed", "On time"))</f>
        <v>On time</v>
      </c>
      <c r="X2132" t="str">
        <f>IF(Flights[[#This Row],[Status]]&lt;&gt;"Delayed","", IF(Flights[[#This Row],[Arrival Delay]]&gt;120, "Severe", IF(Flights[[#This Row],[Arrival Delay]]&gt;60, "Major", "Moderate")))</f>
        <v/>
      </c>
      <c r="Y2132" t="b">
        <v>0</v>
      </c>
      <c r="AA2132" t="str">
        <f>IF(OR(AND(Flights[[#This Row],[Status]]="Cancelled", Flights[[#This Row],[Cancellation Reason]]="Airline/Carrier"), Flights[[#This Row],[Delay Type]]="Severe"), "Yes", "No")</f>
        <v>No</v>
      </c>
    </row>
    <row r="2133" spans="1:27" x14ac:dyDescent="0.3">
      <c r="A2133" s="3">
        <v>42166</v>
      </c>
      <c r="B2133" s="22">
        <f>WEEKNUM(Flights[[#This Row],[Date]], 1)</f>
        <v>24</v>
      </c>
      <c r="C2133" s="22">
        <f>WEEKDAY(Flights[[#This Row],[Date]],1)</f>
        <v>5</v>
      </c>
      <c r="D2133" t="s">
        <v>1108</v>
      </c>
      <c r="E2133" t="s">
        <v>1995</v>
      </c>
      <c r="F2133" t="s">
        <v>0</v>
      </c>
      <c r="G2133" t="s">
        <v>257</v>
      </c>
      <c r="H2133" t="str">
        <f>_xlfn.XLOOKUP(Flights[[#This Row],[Destination]], Airports!$A$2:$A$78, Airports!$D$2:$D$78)</f>
        <v>Baltimore</v>
      </c>
      <c r="I2133" t="str" cm="1">
        <f t="array" ref="I2133">_xlfn.XLOOKUP(Flights[[#This Row],[Destination]],_xlfn._TRO_TRAILING( Airports!A:A),_xlfn._TRO_TRAILING( Airports!E:E), "Not found")</f>
        <v>MD</v>
      </c>
      <c r="J2133" s="1">
        <v>0.27083333333333331</v>
      </c>
      <c r="K2133" s="22">
        <f>HOUR(Flights[[#This Row],[Scheduled Departure]])</f>
        <v>6</v>
      </c>
      <c r="L2133" s="1">
        <v>0.27152777777777776</v>
      </c>
      <c r="M2133">
        <f>(L2133-J2133)*24*60</f>
        <v>0.99999999999999645</v>
      </c>
      <c r="N2133" s="16">
        <f>Flights[[#This Row],[Length (min)]]/60</f>
        <v>4.8666666666666663</v>
      </c>
      <c r="O2133">
        <v>292</v>
      </c>
      <c r="P2133">
        <v>2329</v>
      </c>
      <c r="Q2133" s="18">
        <f>IFERROR(Flights[[#This Row],[Distance]]/Flights[[#This Row],[Length (hr)]], "")</f>
        <v>478.56164383561645</v>
      </c>
      <c r="R2133" s="1">
        <v>0.60763888888888884</v>
      </c>
      <c r="S2133" s="1" t="str">
        <f>IF(Flights[[#This Row],[Length (hr)]]&lt;2, "No meal", IF(Flights[[#This Row],[Length (hr)]]&lt;3.5, "Light meal", "Full meal"))</f>
        <v>Full meal</v>
      </c>
      <c r="T2133" s="1" t="str">
        <f>IF(AND(Flights[[#This Row],[Airline]]="US Airways", Flights[[#This Row],[Meal]]="Full Meal"), "Yes", "No")</f>
        <v>No</v>
      </c>
      <c r="U2133" s="1">
        <v>0.59930555555555554</v>
      </c>
      <c r="V2133">
        <v>-12</v>
      </c>
      <c r="W2133" s="1" t="str">
        <f>IF(Flights[[#This Row],[Arrival Delay]] = "", "Cancelled", IF(Flights[[#This Row],[Arrival Delay]]&gt;15, "Delayed", "On time"))</f>
        <v>On time</v>
      </c>
      <c r="X2133" t="str">
        <f>IF(Flights[[#This Row],[Status]]&lt;&gt;"Delayed","", IF(Flights[[#This Row],[Arrival Delay]]&gt;120, "Severe", IF(Flights[[#This Row],[Arrival Delay]]&gt;60, "Major", "Moderate")))</f>
        <v/>
      </c>
      <c r="Y2133" t="b">
        <v>0</v>
      </c>
      <c r="AA2133" t="str">
        <f>IF(OR(AND(Flights[[#This Row],[Status]]="Cancelled", Flights[[#This Row],[Cancellation Reason]]="Airline/Carrier"), Flights[[#This Row],[Delay Type]]="Severe"), "Yes", "No")</f>
        <v>No</v>
      </c>
    </row>
    <row r="2134" spans="1:27" x14ac:dyDescent="0.3">
      <c r="A2134" s="3">
        <v>42166</v>
      </c>
      <c r="B2134" s="22">
        <f>WEEKNUM(Flights[[#This Row],[Date]], 1)</f>
        <v>24</v>
      </c>
      <c r="C2134" s="22">
        <f>WEEKDAY(Flights[[#This Row],[Date]],1)</f>
        <v>5</v>
      </c>
      <c r="D2134" t="s">
        <v>131</v>
      </c>
      <c r="E2134" t="s">
        <v>1987</v>
      </c>
      <c r="F2134" t="s">
        <v>0</v>
      </c>
      <c r="G2134" t="s">
        <v>3</v>
      </c>
      <c r="H2134" t="str">
        <f>_xlfn.XLOOKUP(Flights[[#This Row],[Destination]], Airports!$A$2:$A$78, Airports!$D$2:$D$78)</f>
        <v>Dallas</v>
      </c>
      <c r="I2134" t="str" cm="1">
        <f t="array" ref="I2134">_xlfn.XLOOKUP(Flights[[#This Row],[Destination]],_xlfn._TRO_TRAILING( Airports!A:A),_xlfn._TRO_TRAILING( Airports!E:E), "Not found")</f>
        <v>TX</v>
      </c>
      <c r="J2134" s="1">
        <v>0.29166666666666669</v>
      </c>
      <c r="K2134" s="22">
        <f>HOUR(Flights[[#This Row],[Scheduled Departure]])</f>
        <v>7</v>
      </c>
      <c r="L2134" s="1">
        <v>0.28958333333333336</v>
      </c>
      <c r="M2134">
        <f>(L2134-J2134)*24*60</f>
        <v>-2.9999999999999893</v>
      </c>
      <c r="N2134" s="16">
        <f>Flights[[#This Row],[Length (min)]]/60</f>
        <v>3.1666666666666665</v>
      </c>
      <c r="O2134">
        <v>190</v>
      </c>
      <c r="P2134">
        <v>1235</v>
      </c>
      <c r="Q2134" s="18">
        <f>IFERROR(Flights[[#This Row],[Distance]]/Flights[[#This Row],[Length (hr)]], "")</f>
        <v>390</v>
      </c>
      <c r="R2134" s="1">
        <v>0.50416666666666665</v>
      </c>
      <c r="S2134" s="1" t="str">
        <f>IF(Flights[[#This Row],[Length (hr)]]&lt;2, "No meal", IF(Flights[[#This Row],[Length (hr)]]&lt;3.5, "Light meal", "Full meal"))</f>
        <v>Light meal</v>
      </c>
      <c r="T2134" s="1" t="str">
        <f>IF(AND(Flights[[#This Row],[Airline]]="US Airways", Flights[[#This Row],[Meal]]="Full Meal"), "Yes", "No")</f>
        <v>No</v>
      </c>
      <c r="U2134" s="1">
        <v>0.50486111111111109</v>
      </c>
      <c r="V2134">
        <v>1</v>
      </c>
      <c r="W2134" s="1" t="str">
        <f>IF(Flights[[#This Row],[Arrival Delay]] = "", "Cancelled", IF(Flights[[#This Row],[Arrival Delay]]&gt;15, "Delayed", "On time"))</f>
        <v>On time</v>
      </c>
      <c r="X2134" t="str">
        <f>IF(Flights[[#This Row],[Status]]&lt;&gt;"Delayed","", IF(Flights[[#This Row],[Arrival Delay]]&gt;120, "Severe", IF(Flights[[#This Row],[Arrival Delay]]&gt;60, "Major", "Moderate")))</f>
        <v/>
      </c>
      <c r="Y2134" t="b">
        <v>0</v>
      </c>
      <c r="AA2134" t="str">
        <f>IF(OR(AND(Flights[[#This Row],[Status]]="Cancelled", Flights[[#This Row],[Cancellation Reason]]="Airline/Carrier"), Flights[[#This Row],[Delay Type]]="Severe"), "Yes", "No")</f>
        <v>No</v>
      </c>
    </row>
    <row r="2135" spans="1:27" x14ac:dyDescent="0.3">
      <c r="A2135" s="3">
        <v>42166</v>
      </c>
      <c r="B2135" s="22">
        <f>WEEKNUM(Flights[[#This Row],[Date]], 1)</f>
        <v>24</v>
      </c>
      <c r="C2135" s="22">
        <f>WEEKDAY(Flights[[#This Row],[Date]],1)</f>
        <v>5</v>
      </c>
      <c r="D2135" t="s">
        <v>1463</v>
      </c>
      <c r="E2135" t="s">
        <v>1989</v>
      </c>
      <c r="F2135" t="s">
        <v>0</v>
      </c>
      <c r="G2135" t="s">
        <v>15</v>
      </c>
      <c r="H2135" t="str">
        <f>_xlfn.XLOOKUP(Flights[[#This Row],[Destination]], Airports!$A$2:$A$78, Airports!$D$2:$D$78)</f>
        <v>Las Vegas</v>
      </c>
      <c r="I2135" t="str" cm="1">
        <f t="array" ref="I2135">_xlfn.XLOOKUP(Flights[[#This Row],[Destination]],_xlfn._TRO_TRAILING( Airports!A:A),_xlfn._TRO_TRAILING( Airports!E:E), "Not found")</f>
        <v>NV</v>
      </c>
      <c r="J2135" s="1">
        <v>0.30555555555555558</v>
      </c>
      <c r="K2135" s="22">
        <f>HOUR(Flights[[#This Row],[Scheduled Departure]])</f>
        <v>7</v>
      </c>
      <c r="L2135" s="1">
        <v>0.30555555555555558</v>
      </c>
      <c r="M2135">
        <f>(L2135-J2135)*24*60</f>
        <v>0</v>
      </c>
      <c r="N2135" s="16">
        <f>Flights[[#This Row],[Length (min)]]/60</f>
        <v>1.1833333333333333</v>
      </c>
      <c r="O2135">
        <v>71</v>
      </c>
      <c r="P2135">
        <v>236</v>
      </c>
      <c r="Q2135" s="18">
        <f>IFERROR(Flights[[#This Row],[Distance]]/Flights[[#This Row],[Length (hr)]], "")</f>
        <v>199.43661971830986</v>
      </c>
      <c r="R2135" s="1">
        <v>0.35208333333333336</v>
      </c>
      <c r="S2135" s="1" t="str">
        <f>IF(Flights[[#This Row],[Length (hr)]]&lt;2, "No meal", IF(Flights[[#This Row],[Length (hr)]]&lt;3.5, "Light meal", "Full meal"))</f>
        <v>No meal</v>
      </c>
      <c r="T2135" s="1" t="str">
        <f>IF(AND(Flights[[#This Row],[Airline]]="US Airways", Flights[[#This Row],[Meal]]="Full Meal"), "Yes", "No")</f>
        <v>No</v>
      </c>
      <c r="U2135" s="1">
        <v>0.35486111111111113</v>
      </c>
      <c r="V2135">
        <v>4</v>
      </c>
      <c r="W2135" s="1" t="str">
        <f>IF(Flights[[#This Row],[Arrival Delay]] = "", "Cancelled", IF(Flights[[#This Row],[Arrival Delay]]&gt;15, "Delayed", "On time"))</f>
        <v>On time</v>
      </c>
      <c r="X2135" t="str">
        <f>IF(Flights[[#This Row],[Status]]&lt;&gt;"Delayed","", IF(Flights[[#This Row],[Arrival Delay]]&gt;120, "Severe", IF(Flights[[#This Row],[Arrival Delay]]&gt;60, "Major", "Moderate")))</f>
        <v/>
      </c>
      <c r="Y2135" t="b">
        <v>0</v>
      </c>
      <c r="AA2135" t="str">
        <f>IF(OR(AND(Flights[[#This Row],[Status]]="Cancelled", Flights[[#This Row],[Cancellation Reason]]="Airline/Carrier"), Flights[[#This Row],[Delay Type]]="Severe"), "Yes", "No")</f>
        <v>No</v>
      </c>
    </row>
    <row r="2136" spans="1:27" x14ac:dyDescent="0.3">
      <c r="A2136" s="3">
        <v>42166</v>
      </c>
      <c r="B2136" s="22">
        <f>WEEKNUM(Flights[[#This Row],[Date]], 1)</f>
        <v>24</v>
      </c>
      <c r="C2136" s="22">
        <f>WEEKDAY(Flights[[#This Row],[Date]],1)</f>
        <v>5</v>
      </c>
      <c r="D2136" t="s">
        <v>407</v>
      </c>
      <c r="E2136" t="s">
        <v>1990</v>
      </c>
      <c r="F2136" t="s">
        <v>0</v>
      </c>
      <c r="G2136" t="s">
        <v>12</v>
      </c>
      <c r="H2136" t="str">
        <f>_xlfn.XLOOKUP(Flights[[#This Row],[Destination]], Airports!$A$2:$A$78, Airports!$D$2:$D$78)</f>
        <v>New York</v>
      </c>
      <c r="I2136" t="str" cm="1">
        <f t="array" ref="I2136">_xlfn.XLOOKUP(Flights[[#This Row],[Destination]],_xlfn._TRO_TRAILING( Airports!A:A),_xlfn._TRO_TRAILING( Airports!E:E), "Not found")</f>
        <v>NY</v>
      </c>
      <c r="J2136" s="1">
        <v>0.33333333333333331</v>
      </c>
      <c r="K2136" s="22">
        <f>HOUR(Flights[[#This Row],[Scheduled Departure]])</f>
        <v>8</v>
      </c>
      <c r="L2136" s="1">
        <v>0.33055555555555555</v>
      </c>
      <c r="M2136">
        <f>(L2136-J2136)*24*60</f>
        <v>-3.9999999999999858</v>
      </c>
      <c r="N2136" s="16">
        <f>Flights[[#This Row],[Length (min)]]/60</f>
        <v>5.166666666666667</v>
      </c>
      <c r="O2136">
        <v>310</v>
      </c>
      <c r="P2136">
        <v>2475</v>
      </c>
      <c r="Q2136" s="18">
        <f>IFERROR(Flights[[#This Row],[Distance]]/Flights[[#This Row],[Length (hr)]], "")</f>
        <v>479.0322580645161</v>
      </c>
      <c r="R2136" s="1">
        <v>0.69027777777777777</v>
      </c>
      <c r="S2136" s="1" t="str">
        <f>IF(Flights[[#This Row],[Length (hr)]]&lt;2, "No meal", IF(Flights[[#This Row],[Length (hr)]]&lt;3.5, "Light meal", "Full meal"))</f>
        <v>Full meal</v>
      </c>
      <c r="T2136" s="1" t="str">
        <f>IF(AND(Flights[[#This Row],[Airline]]="US Airways", Flights[[#This Row],[Meal]]="Full Meal"), "Yes", "No")</f>
        <v>No</v>
      </c>
      <c r="U2136" s="1">
        <v>0.67083333333333328</v>
      </c>
      <c r="V2136">
        <v>-28</v>
      </c>
      <c r="W2136" s="1" t="str">
        <f>IF(Flights[[#This Row],[Arrival Delay]] = "", "Cancelled", IF(Flights[[#This Row],[Arrival Delay]]&gt;15, "Delayed", "On time"))</f>
        <v>On time</v>
      </c>
      <c r="X2136" t="str">
        <f>IF(Flights[[#This Row],[Status]]&lt;&gt;"Delayed","", IF(Flights[[#This Row],[Arrival Delay]]&gt;120, "Severe", IF(Flights[[#This Row],[Arrival Delay]]&gt;60, "Major", "Moderate")))</f>
        <v/>
      </c>
      <c r="Y2136" t="b">
        <v>0</v>
      </c>
      <c r="AA2136" t="str">
        <f>IF(OR(AND(Flights[[#This Row],[Status]]="Cancelled", Flights[[#This Row],[Cancellation Reason]]="Airline/Carrier"), Flights[[#This Row],[Delay Type]]="Severe"), "Yes", "No")</f>
        <v>No</v>
      </c>
    </row>
    <row r="2137" spans="1:27" x14ac:dyDescent="0.3">
      <c r="A2137" s="3">
        <v>42166</v>
      </c>
      <c r="B2137" s="22">
        <f>WEEKNUM(Flights[[#This Row],[Date]], 1)</f>
        <v>24</v>
      </c>
      <c r="C2137" s="22">
        <f>WEEKDAY(Flights[[#This Row],[Date]],1)</f>
        <v>5</v>
      </c>
      <c r="D2137" t="s">
        <v>416</v>
      </c>
      <c r="E2137" t="s">
        <v>1989</v>
      </c>
      <c r="F2137" t="s">
        <v>0</v>
      </c>
      <c r="G2137" t="s">
        <v>17</v>
      </c>
      <c r="H2137" t="str">
        <f>_xlfn.XLOOKUP(Flights[[#This Row],[Destination]], Airports!$A$2:$A$78, Airports!$D$2:$D$78)</f>
        <v>Honolulu</v>
      </c>
      <c r="I2137" t="str" cm="1">
        <f t="array" ref="I2137">_xlfn.XLOOKUP(Flights[[#This Row],[Destination]],_xlfn._TRO_TRAILING( Airports!A:A),_xlfn._TRO_TRAILING( Airports!E:E), "Not found")</f>
        <v>HI</v>
      </c>
      <c r="J2137" s="1">
        <v>0.35416666666666669</v>
      </c>
      <c r="K2137" s="22">
        <f>HOUR(Flights[[#This Row],[Scheduled Departure]])</f>
        <v>8</v>
      </c>
      <c r="L2137" s="1">
        <v>0.35208333333333336</v>
      </c>
      <c r="M2137">
        <f>(L2137-J2137)*24*60</f>
        <v>-2.9999999999999893</v>
      </c>
      <c r="N2137" s="16">
        <f>Flights[[#This Row],[Length (min)]]/60</f>
        <v>5.8833333333333337</v>
      </c>
      <c r="O2137">
        <v>353</v>
      </c>
      <c r="P2137">
        <v>2556</v>
      </c>
      <c r="Q2137" s="18">
        <f>IFERROR(Flights[[#This Row],[Distance]]/Flights[[#This Row],[Length (hr)]], "")</f>
        <v>434.44759206798864</v>
      </c>
      <c r="R2137" s="1">
        <v>0.47152777777777777</v>
      </c>
      <c r="S2137" s="1" t="str">
        <f>IF(Flights[[#This Row],[Length (hr)]]&lt;2, "No meal", IF(Flights[[#This Row],[Length (hr)]]&lt;3.5, "Light meal", "Full meal"))</f>
        <v>Full meal</v>
      </c>
      <c r="T2137" s="1" t="str">
        <f>IF(AND(Flights[[#This Row],[Airline]]="US Airways", Flights[[#This Row],[Meal]]="Full Meal"), "Yes", "No")</f>
        <v>No</v>
      </c>
      <c r="U2137" s="1">
        <v>0.47222222222222221</v>
      </c>
      <c r="V2137">
        <v>1</v>
      </c>
      <c r="W2137" s="1" t="str">
        <f>IF(Flights[[#This Row],[Arrival Delay]] = "", "Cancelled", IF(Flights[[#This Row],[Arrival Delay]]&gt;15, "Delayed", "On time"))</f>
        <v>On time</v>
      </c>
      <c r="X2137" t="str">
        <f>IF(Flights[[#This Row],[Status]]&lt;&gt;"Delayed","", IF(Flights[[#This Row],[Arrival Delay]]&gt;120, "Severe", IF(Flights[[#This Row],[Arrival Delay]]&gt;60, "Major", "Moderate")))</f>
        <v/>
      </c>
      <c r="Y2137" t="b">
        <v>0</v>
      </c>
      <c r="AA2137" t="str">
        <f>IF(OR(AND(Flights[[#This Row],[Status]]="Cancelled", Flights[[#This Row],[Cancellation Reason]]="Airline/Carrier"), Flights[[#This Row],[Delay Type]]="Severe"), "Yes", "No")</f>
        <v>No</v>
      </c>
    </row>
    <row r="2138" spans="1:27" x14ac:dyDescent="0.3">
      <c r="A2138" s="3">
        <v>42166</v>
      </c>
      <c r="B2138" s="22">
        <f>WEEKNUM(Flights[[#This Row],[Date]], 1)</f>
        <v>24</v>
      </c>
      <c r="C2138" s="22">
        <f>WEEKDAY(Flights[[#This Row],[Date]],1)</f>
        <v>5</v>
      </c>
      <c r="D2138" t="s">
        <v>757</v>
      </c>
      <c r="E2138" t="s">
        <v>1988</v>
      </c>
      <c r="F2138" t="s">
        <v>0</v>
      </c>
      <c r="G2138" t="s">
        <v>29</v>
      </c>
      <c r="H2138" t="str">
        <f>_xlfn.XLOOKUP(Flights[[#This Row],[Destination]], Airports!$A$2:$A$78, Airports!$D$2:$D$78)</f>
        <v>Phoenix</v>
      </c>
      <c r="I2138" t="str" cm="1">
        <f t="array" ref="I2138">_xlfn.XLOOKUP(Flights[[#This Row],[Destination]],_xlfn._TRO_TRAILING( Airports!A:A),_xlfn._TRO_TRAILING( Airports!E:E), "Not found")</f>
        <v>AZ</v>
      </c>
      <c r="J2138" s="1">
        <v>0.4201388888888889</v>
      </c>
      <c r="K2138" s="22">
        <f>HOUR(Flights[[#This Row],[Scheduled Departure]])</f>
        <v>10</v>
      </c>
      <c r="L2138" s="1">
        <v>0.45</v>
      </c>
      <c r="M2138">
        <f>(L2138-J2138)*24*60</f>
        <v>43.000000000000007</v>
      </c>
      <c r="N2138" s="16">
        <f>Flights[[#This Row],[Length (min)]]/60</f>
        <v>1.6</v>
      </c>
      <c r="O2138">
        <v>96</v>
      </c>
      <c r="P2138">
        <v>370</v>
      </c>
      <c r="Q2138" s="18">
        <f>IFERROR(Flights[[#This Row],[Distance]]/Flights[[#This Row],[Length (hr)]], "")</f>
        <v>231.25</v>
      </c>
      <c r="R2138" s="1">
        <v>0.47708333333333336</v>
      </c>
      <c r="S2138" s="1" t="str">
        <f>IF(Flights[[#This Row],[Length (hr)]]&lt;2, "No meal", IF(Flights[[#This Row],[Length (hr)]]&lt;3.5, "Light meal", "Full meal"))</f>
        <v>No meal</v>
      </c>
      <c r="T2138" s="1" t="str">
        <f>IF(AND(Flights[[#This Row],[Airline]]="US Airways", Flights[[#This Row],[Meal]]="Full Meal"), "Yes", "No")</f>
        <v>No</v>
      </c>
      <c r="U2138" s="1">
        <v>0.51666666666666672</v>
      </c>
      <c r="V2138">
        <v>57</v>
      </c>
      <c r="W2138" s="1" t="str">
        <f>IF(Flights[[#This Row],[Arrival Delay]] = "", "Cancelled", IF(Flights[[#This Row],[Arrival Delay]]&gt;15, "Delayed", "On time"))</f>
        <v>Delayed</v>
      </c>
      <c r="X2138" t="str">
        <f>IF(Flights[[#This Row],[Status]]&lt;&gt;"Delayed","", IF(Flights[[#This Row],[Arrival Delay]]&gt;120, "Severe", IF(Flights[[#This Row],[Arrival Delay]]&gt;60, "Major", "Moderate")))</f>
        <v>Moderate</v>
      </c>
      <c r="Y2138" t="b">
        <v>0</v>
      </c>
      <c r="AA2138" t="str">
        <f>IF(OR(AND(Flights[[#This Row],[Status]]="Cancelled", Flights[[#This Row],[Cancellation Reason]]="Airline/Carrier"), Flights[[#This Row],[Delay Type]]="Severe"), "Yes", "No")</f>
        <v>No</v>
      </c>
    </row>
    <row r="2139" spans="1:27" x14ac:dyDescent="0.3">
      <c r="A2139" s="3">
        <v>42166</v>
      </c>
      <c r="B2139" s="22">
        <f>WEEKNUM(Flights[[#This Row],[Date]], 1)</f>
        <v>24</v>
      </c>
      <c r="C2139" s="22">
        <f>WEEKDAY(Flights[[#This Row],[Date]],1)</f>
        <v>5</v>
      </c>
      <c r="D2139" t="s">
        <v>482</v>
      </c>
      <c r="E2139" t="s">
        <v>1989</v>
      </c>
      <c r="F2139" t="s">
        <v>0</v>
      </c>
      <c r="G2139" t="s">
        <v>26</v>
      </c>
      <c r="H2139" t="str">
        <f>_xlfn.XLOOKUP(Flights[[#This Row],[Destination]], Airports!$A$2:$A$78, Airports!$D$2:$D$78)</f>
        <v>Atlanta</v>
      </c>
      <c r="I2139" t="str" cm="1">
        <f t="array" ref="I2139">_xlfn.XLOOKUP(Flights[[#This Row],[Destination]],_xlfn._TRO_TRAILING( Airports!A:A),_xlfn._TRO_TRAILING( Airports!E:E), "Not found")</f>
        <v>GA</v>
      </c>
      <c r="J2139" s="1">
        <v>0.44444444444444442</v>
      </c>
      <c r="K2139" s="22">
        <f>HOUR(Flights[[#This Row],[Scheduled Departure]])</f>
        <v>10</v>
      </c>
      <c r="L2139" s="1">
        <v>0.4513888888888889</v>
      </c>
      <c r="M2139">
        <f>(L2139-J2139)*24*60</f>
        <v>10.000000000000044</v>
      </c>
      <c r="N2139" s="16">
        <f>Flights[[#This Row],[Length (min)]]/60</f>
        <v>4.4000000000000004</v>
      </c>
      <c r="O2139">
        <v>264</v>
      </c>
      <c r="P2139">
        <v>1947</v>
      </c>
      <c r="Q2139" s="18">
        <f>IFERROR(Flights[[#This Row],[Distance]]/Flights[[#This Row],[Length (hr)]], "")</f>
        <v>442.49999999999994</v>
      </c>
      <c r="R2139" s="1">
        <v>0.7583333333333333</v>
      </c>
      <c r="S2139" s="1" t="str">
        <f>IF(Flights[[#This Row],[Length (hr)]]&lt;2, "No meal", IF(Flights[[#This Row],[Length (hr)]]&lt;3.5, "Light meal", "Full meal"))</f>
        <v>Full meal</v>
      </c>
      <c r="T2139" s="1" t="str">
        <f>IF(AND(Flights[[#This Row],[Airline]]="US Airways", Flights[[#This Row],[Meal]]="Full Meal"), "Yes", "No")</f>
        <v>No</v>
      </c>
      <c r="U2139" s="1">
        <v>0.75972222222222219</v>
      </c>
      <c r="V2139">
        <v>2</v>
      </c>
      <c r="W2139" s="1" t="str">
        <f>IF(Flights[[#This Row],[Arrival Delay]] = "", "Cancelled", IF(Flights[[#This Row],[Arrival Delay]]&gt;15, "Delayed", "On time"))</f>
        <v>On time</v>
      </c>
      <c r="X2139" t="str">
        <f>IF(Flights[[#This Row],[Status]]&lt;&gt;"Delayed","", IF(Flights[[#This Row],[Arrival Delay]]&gt;120, "Severe", IF(Flights[[#This Row],[Arrival Delay]]&gt;60, "Major", "Moderate")))</f>
        <v/>
      </c>
      <c r="Y2139" t="b">
        <v>0</v>
      </c>
      <c r="AA2139" t="str">
        <f>IF(OR(AND(Flights[[#This Row],[Status]]="Cancelled", Flights[[#This Row],[Cancellation Reason]]="Airline/Carrier"), Flights[[#This Row],[Delay Type]]="Severe"), "Yes", "No")</f>
        <v>No</v>
      </c>
    </row>
    <row r="2140" spans="1:27" x14ac:dyDescent="0.3">
      <c r="A2140" s="3">
        <v>42166</v>
      </c>
      <c r="B2140" s="22">
        <f>WEEKNUM(Flights[[#This Row],[Date]], 1)</f>
        <v>24</v>
      </c>
      <c r="C2140" s="22">
        <f>WEEKDAY(Flights[[#This Row],[Date]],1)</f>
        <v>5</v>
      </c>
      <c r="D2140" t="s">
        <v>523</v>
      </c>
      <c r="E2140" t="s">
        <v>1989</v>
      </c>
      <c r="F2140" t="s">
        <v>0</v>
      </c>
      <c r="G2140" t="s">
        <v>349</v>
      </c>
      <c r="H2140" t="str">
        <f>_xlfn.XLOOKUP(Flights[[#This Row],[Destination]], Airports!$A$2:$A$78, Airports!$D$2:$D$78)</f>
        <v>Salt Lake City</v>
      </c>
      <c r="I2140" t="str" cm="1">
        <f t="array" ref="I2140">_xlfn.XLOOKUP(Flights[[#This Row],[Destination]],_xlfn._TRO_TRAILING( Airports!A:A),_xlfn._TRO_TRAILING( Airports!E:E), "Not found")</f>
        <v>UT</v>
      </c>
      <c r="J2140" s="1">
        <v>0.55208333333333337</v>
      </c>
      <c r="K2140" s="22">
        <f>HOUR(Flights[[#This Row],[Scheduled Departure]])</f>
        <v>13</v>
      </c>
      <c r="L2140" s="1">
        <v>0.55833333333333335</v>
      </c>
      <c r="M2140">
        <f>(L2140-J2140)*24*60</f>
        <v>8.999999999999968</v>
      </c>
      <c r="N2140" s="16">
        <f>Flights[[#This Row],[Length (min)]]/60</f>
        <v>1.7333333333333334</v>
      </c>
      <c r="O2140">
        <v>104</v>
      </c>
      <c r="P2140">
        <v>590</v>
      </c>
      <c r="Q2140" s="18">
        <f>IFERROR(Flights[[#This Row],[Distance]]/Flights[[#This Row],[Length (hr)]], "")</f>
        <v>340.38461538461536</v>
      </c>
      <c r="R2140" s="1">
        <v>0.66527777777777775</v>
      </c>
      <c r="S2140" s="1" t="str">
        <f>IF(Flights[[#This Row],[Length (hr)]]&lt;2, "No meal", IF(Flights[[#This Row],[Length (hr)]]&lt;3.5, "Light meal", "Full meal"))</f>
        <v>No meal</v>
      </c>
      <c r="T2140" s="1" t="str">
        <f>IF(AND(Flights[[#This Row],[Airline]]="US Airways", Flights[[#This Row],[Meal]]="Full Meal"), "Yes", "No")</f>
        <v>No</v>
      </c>
      <c r="U2140" s="1">
        <v>0.67222222222222228</v>
      </c>
      <c r="V2140">
        <v>10</v>
      </c>
      <c r="W2140" s="1" t="str">
        <f>IF(Flights[[#This Row],[Arrival Delay]] = "", "Cancelled", IF(Flights[[#This Row],[Arrival Delay]]&gt;15, "Delayed", "On time"))</f>
        <v>On time</v>
      </c>
      <c r="X2140" t="str">
        <f>IF(Flights[[#This Row],[Status]]&lt;&gt;"Delayed","", IF(Flights[[#This Row],[Arrival Delay]]&gt;120, "Severe", IF(Flights[[#This Row],[Arrival Delay]]&gt;60, "Major", "Moderate")))</f>
        <v/>
      </c>
      <c r="Y2140" t="b">
        <v>0</v>
      </c>
      <c r="AA2140" t="str">
        <f>IF(OR(AND(Flights[[#This Row],[Status]]="Cancelled", Flights[[#This Row],[Cancellation Reason]]="Airline/Carrier"), Flights[[#This Row],[Delay Type]]="Severe"), "Yes", "No")</f>
        <v>No</v>
      </c>
    </row>
    <row r="2141" spans="1:27" x14ac:dyDescent="0.3">
      <c r="A2141" s="3">
        <v>42166</v>
      </c>
      <c r="B2141" s="22">
        <f>WEEKNUM(Flights[[#This Row],[Date]], 1)</f>
        <v>24</v>
      </c>
      <c r="C2141" s="22">
        <f>WEEKDAY(Flights[[#This Row],[Date]],1)</f>
        <v>5</v>
      </c>
      <c r="D2141" t="s">
        <v>544</v>
      </c>
      <c r="E2141" t="s">
        <v>1998</v>
      </c>
      <c r="F2141" t="s">
        <v>0</v>
      </c>
      <c r="G2141" t="s">
        <v>273</v>
      </c>
      <c r="H2141" t="str">
        <f>_xlfn.XLOOKUP(Flights[[#This Row],[Destination]], Airports!$A$2:$A$78, Airports!$D$2:$D$78)</f>
        <v>Denver</v>
      </c>
      <c r="I2141" t="str" cm="1">
        <f t="array" ref="I2141">_xlfn.XLOOKUP(Flights[[#This Row],[Destination]],_xlfn._TRO_TRAILING( Airports!A:A),_xlfn._TRO_TRAILING( Airports!E:E), "Not found")</f>
        <v>CO</v>
      </c>
      <c r="J2141" s="1">
        <v>0.6069444444444444</v>
      </c>
      <c r="K2141" s="22">
        <f>HOUR(Flights[[#This Row],[Scheduled Departure]])</f>
        <v>14</v>
      </c>
      <c r="L2141" s="1">
        <v>0.6069444444444444</v>
      </c>
      <c r="M2141">
        <f>(L2141-J2141)*24*60</f>
        <v>0</v>
      </c>
      <c r="N2141" s="16">
        <f>Flights[[#This Row],[Length (min)]]/60</f>
        <v>2.5833333333333335</v>
      </c>
      <c r="O2141">
        <v>155</v>
      </c>
      <c r="P2141">
        <v>862</v>
      </c>
      <c r="Q2141" s="18">
        <f>IFERROR(Flights[[#This Row],[Distance]]/Flights[[#This Row],[Length (hr)]], "")</f>
        <v>333.67741935483872</v>
      </c>
      <c r="R2141" s="1">
        <v>0.74236111111111114</v>
      </c>
      <c r="S2141" s="1" t="str">
        <f>IF(Flights[[#This Row],[Length (hr)]]&lt;2, "No meal", IF(Flights[[#This Row],[Length (hr)]]&lt;3.5, "Light meal", "Full meal"))</f>
        <v>Light meal</v>
      </c>
      <c r="T2141" s="1" t="str">
        <f>IF(AND(Flights[[#This Row],[Airline]]="US Airways", Flights[[#This Row],[Meal]]="Full Meal"), "Yes", "No")</f>
        <v>No</v>
      </c>
      <c r="U2141" s="1">
        <v>0.75624999999999998</v>
      </c>
      <c r="V2141">
        <v>20</v>
      </c>
      <c r="W2141" s="1" t="str">
        <f>IF(Flights[[#This Row],[Arrival Delay]] = "", "Cancelled", IF(Flights[[#This Row],[Arrival Delay]]&gt;15, "Delayed", "On time"))</f>
        <v>Delayed</v>
      </c>
      <c r="X2141" t="str">
        <f>IF(Flights[[#This Row],[Status]]&lt;&gt;"Delayed","", IF(Flights[[#This Row],[Arrival Delay]]&gt;120, "Severe", IF(Flights[[#This Row],[Arrival Delay]]&gt;60, "Major", "Moderate")))</f>
        <v>Moderate</v>
      </c>
      <c r="Y2141" t="b">
        <v>0</v>
      </c>
      <c r="AA2141" t="str">
        <f>IF(OR(AND(Flights[[#This Row],[Status]]="Cancelled", Flights[[#This Row],[Cancellation Reason]]="Airline/Carrier"), Flights[[#This Row],[Delay Type]]="Severe"), "Yes", "No")</f>
        <v>No</v>
      </c>
    </row>
    <row r="2142" spans="1:27" x14ac:dyDescent="0.3">
      <c r="A2142" s="3">
        <v>42166</v>
      </c>
      <c r="B2142" s="22">
        <f>WEEKNUM(Flights[[#This Row],[Date]], 1)</f>
        <v>24</v>
      </c>
      <c r="C2142" s="22">
        <f>WEEKDAY(Flights[[#This Row],[Date]],1)</f>
        <v>5</v>
      </c>
      <c r="D2142" t="s">
        <v>1412</v>
      </c>
      <c r="E2142" t="s">
        <v>1990</v>
      </c>
      <c r="F2142" t="s">
        <v>0</v>
      </c>
      <c r="G2142" t="s">
        <v>4</v>
      </c>
      <c r="H2142" t="str">
        <f>_xlfn.XLOOKUP(Flights[[#This Row],[Destination]], Airports!$A$2:$A$78, Airports!$D$2:$D$78)</f>
        <v>Chicago</v>
      </c>
      <c r="I2142" t="str" cm="1">
        <f t="array" ref="I2142">_xlfn.XLOOKUP(Flights[[#This Row],[Destination]],_xlfn._TRO_TRAILING( Airports!A:A),_xlfn._TRO_TRAILING( Airports!E:E), "Not found")</f>
        <v>IL</v>
      </c>
      <c r="J2142" s="1">
        <v>0.61458333333333337</v>
      </c>
      <c r="K2142" s="22">
        <f>HOUR(Flights[[#This Row],[Scheduled Departure]])</f>
        <v>14</v>
      </c>
      <c r="L2142" s="1">
        <v>0.70833333333333337</v>
      </c>
      <c r="M2142">
        <f>(L2142-J2142)*24*60</f>
        <v>135</v>
      </c>
      <c r="N2142" s="16">
        <f>Flights[[#This Row],[Length (min)]]/60</f>
        <v>4.4333333333333336</v>
      </c>
      <c r="O2142">
        <v>266</v>
      </c>
      <c r="P2142">
        <v>1744</v>
      </c>
      <c r="Q2142" s="18">
        <f>IFERROR(Flights[[#This Row],[Distance]]/Flights[[#This Row],[Length (hr)]], "")</f>
        <v>393.38345864661653</v>
      </c>
      <c r="R2142" s="1">
        <v>0.87430555555555556</v>
      </c>
      <c r="S2142" s="1" t="str">
        <f>IF(Flights[[#This Row],[Length (hr)]]&lt;2, "No meal", IF(Flights[[#This Row],[Length (hr)]]&lt;3.5, "Light meal", "Full meal"))</f>
        <v>Full meal</v>
      </c>
      <c r="T2142" s="1" t="str">
        <f>IF(AND(Flights[[#This Row],[Airline]]="US Airways", Flights[[#This Row],[Meal]]="Full Meal"), "Yes", "No")</f>
        <v>No</v>
      </c>
      <c r="U2142" s="1">
        <v>0.97638888888888886</v>
      </c>
      <c r="V2142">
        <v>147</v>
      </c>
      <c r="W2142" s="1" t="str">
        <f>IF(Flights[[#This Row],[Arrival Delay]] = "", "Cancelled", IF(Flights[[#This Row],[Arrival Delay]]&gt;15, "Delayed", "On time"))</f>
        <v>Delayed</v>
      </c>
      <c r="X2142" t="str">
        <f>IF(Flights[[#This Row],[Status]]&lt;&gt;"Delayed","", IF(Flights[[#This Row],[Arrival Delay]]&gt;120, "Severe", IF(Flights[[#This Row],[Arrival Delay]]&gt;60, "Major", "Moderate")))</f>
        <v>Severe</v>
      </c>
      <c r="Y2142" t="b">
        <v>0</v>
      </c>
      <c r="AA2142" t="str">
        <f>IF(OR(AND(Flights[[#This Row],[Status]]="Cancelled", Flights[[#This Row],[Cancellation Reason]]="Airline/Carrier"), Flights[[#This Row],[Delay Type]]="Severe"), "Yes", "No")</f>
        <v>Yes</v>
      </c>
    </row>
    <row r="2143" spans="1:27" x14ac:dyDescent="0.3">
      <c r="A2143" s="3">
        <v>42166</v>
      </c>
      <c r="B2143" s="22">
        <f>WEEKNUM(Flights[[#This Row],[Date]], 1)</f>
        <v>24</v>
      </c>
      <c r="C2143" s="22">
        <f>WEEKDAY(Flights[[#This Row],[Date]],1)</f>
        <v>5</v>
      </c>
      <c r="D2143" t="s">
        <v>558</v>
      </c>
      <c r="E2143" t="s">
        <v>1996</v>
      </c>
      <c r="F2143" t="s">
        <v>0</v>
      </c>
      <c r="G2143" t="s">
        <v>12</v>
      </c>
      <c r="H2143" t="str">
        <f>_xlfn.XLOOKUP(Flights[[#This Row],[Destination]], Airports!$A$2:$A$78, Airports!$D$2:$D$78)</f>
        <v>New York</v>
      </c>
      <c r="I2143" t="str" cm="1">
        <f t="array" ref="I2143">_xlfn.XLOOKUP(Flights[[#This Row],[Destination]],_xlfn._TRO_TRAILING( Airports!A:A),_xlfn._TRO_TRAILING( Airports!E:E), "Not found")</f>
        <v>NY</v>
      </c>
      <c r="J2143" s="1">
        <v>0.64583333333333337</v>
      </c>
      <c r="K2143" s="22">
        <f>HOUR(Flights[[#This Row],[Scheduled Departure]])</f>
        <v>15</v>
      </c>
      <c r="L2143" s="1">
        <v>0.6479166666666667</v>
      </c>
      <c r="M2143">
        <f>(L2143-J2143)*24*60</f>
        <v>2.9999999999999893</v>
      </c>
      <c r="N2143" s="16">
        <f>Flights[[#This Row],[Length (min)]]/60</f>
        <v>5.2666666666666666</v>
      </c>
      <c r="O2143">
        <v>316</v>
      </c>
      <c r="P2143">
        <v>2475</v>
      </c>
      <c r="Q2143" s="18">
        <f>IFERROR(Flights[[#This Row],[Distance]]/Flights[[#This Row],[Length (hr)]], "")</f>
        <v>469.9367088607595</v>
      </c>
      <c r="R2143" s="1">
        <v>0.99652777777777779</v>
      </c>
      <c r="S2143" s="1" t="str">
        <f>IF(Flights[[#This Row],[Length (hr)]]&lt;2, "No meal", IF(Flights[[#This Row],[Length (hr)]]&lt;3.5, "Light meal", "Full meal"))</f>
        <v>Full meal</v>
      </c>
      <c r="T2143" s="1" t="str">
        <f>IF(AND(Flights[[#This Row],[Airline]]="US Airways", Flights[[#This Row],[Meal]]="Full Meal"), "Yes", "No")</f>
        <v>No</v>
      </c>
      <c r="U2143" s="1">
        <v>0.99236111111111114</v>
      </c>
      <c r="V2143">
        <v>-6</v>
      </c>
      <c r="W2143" s="1" t="str">
        <f>IF(Flights[[#This Row],[Arrival Delay]] = "", "Cancelled", IF(Flights[[#This Row],[Arrival Delay]]&gt;15, "Delayed", "On time"))</f>
        <v>On time</v>
      </c>
      <c r="X2143" t="str">
        <f>IF(Flights[[#This Row],[Status]]&lt;&gt;"Delayed","", IF(Flights[[#This Row],[Arrival Delay]]&gt;120, "Severe", IF(Flights[[#This Row],[Arrival Delay]]&gt;60, "Major", "Moderate")))</f>
        <v/>
      </c>
      <c r="Y2143" t="b">
        <v>0</v>
      </c>
      <c r="AA2143" t="str">
        <f>IF(OR(AND(Flights[[#This Row],[Status]]="Cancelled", Flights[[#This Row],[Cancellation Reason]]="Airline/Carrier"), Flights[[#This Row],[Delay Type]]="Severe"), "Yes", "No")</f>
        <v>No</v>
      </c>
    </row>
    <row r="2144" spans="1:27" x14ac:dyDescent="0.3">
      <c r="A2144" s="3">
        <v>42166</v>
      </c>
      <c r="B2144" s="22">
        <f>WEEKNUM(Flights[[#This Row],[Date]], 1)</f>
        <v>24</v>
      </c>
      <c r="C2144" s="22">
        <f>WEEKDAY(Flights[[#This Row],[Date]],1)</f>
        <v>5</v>
      </c>
      <c r="D2144" t="s">
        <v>1545</v>
      </c>
      <c r="E2144" t="s">
        <v>1995</v>
      </c>
      <c r="F2144" t="s">
        <v>0</v>
      </c>
      <c r="G2144" t="s">
        <v>318</v>
      </c>
      <c r="H2144" t="str">
        <f>_xlfn.XLOOKUP(Flights[[#This Row],[Destination]], Airports!$A$2:$A$78, Airports!$D$2:$D$78)</f>
        <v>Oakland</v>
      </c>
      <c r="I2144" t="str" cm="1">
        <f t="array" ref="I2144">_xlfn.XLOOKUP(Flights[[#This Row],[Destination]],_xlfn._TRO_TRAILING( Airports!A:A),_xlfn._TRO_TRAILING( Airports!E:E), "Not found")</f>
        <v>CA</v>
      </c>
      <c r="J2144" s="1">
        <v>0.70486111111111116</v>
      </c>
      <c r="K2144" s="22">
        <f>HOUR(Flights[[#This Row],[Scheduled Departure]])</f>
        <v>16</v>
      </c>
      <c r="L2144" s="1">
        <v>0.73750000000000004</v>
      </c>
      <c r="M2144">
        <f>(L2144-J2144)*24*60</f>
        <v>46.999999999999993</v>
      </c>
      <c r="N2144" s="16">
        <f>Flights[[#This Row],[Length (min)]]/60</f>
        <v>1.0833333333333333</v>
      </c>
      <c r="O2144">
        <v>65</v>
      </c>
      <c r="P2144">
        <v>337</v>
      </c>
      <c r="Q2144" s="18">
        <f>IFERROR(Flights[[#This Row],[Distance]]/Flights[[#This Row],[Length (hr)]], "")</f>
        <v>311.07692307692309</v>
      </c>
      <c r="R2144" s="1">
        <v>0.75694444444444442</v>
      </c>
      <c r="S2144" s="1" t="str">
        <f>IF(Flights[[#This Row],[Length (hr)]]&lt;2, "No meal", IF(Flights[[#This Row],[Length (hr)]]&lt;3.5, "Light meal", "Full meal"))</f>
        <v>No meal</v>
      </c>
      <c r="T2144" s="1" t="str">
        <f>IF(AND(Flights[[#This Row],[Airline]]="US Airways", Flights[[#This Row],[Meal]]="Full Meal"), "Yes", "No")</f>
        <v>No</v>
      </c>
      <c r="U2144" s="1">
        <v>0.78263888888888888</v>
      </c>
      <c r="V2144">
        <v>37</v>
      </c>
      <c r="W2144" s="1" t="str">
        <f>IF(Flights[[#This Row],[Arrival Delay]] = "", "Cancelled", IF(Flights[[#This Row],[Arrival Delay]]&gt;15, "Delayed", "On time"))</f>
        <v>Delayed</v>
      </c>
      <c r="X2144" t="str">
        <f>IF(Flights[[#This Row],[Status]]&lt;&gt;"Delayed","", IF(Flights[[#This Row],[Arrival Delay]]&gt;120, "Severe", IF(Flights[[#This Row],[Arrival Delay]]&gt;60, "Major", "Moderate")))</f>
        <v>Moderate</v>
      </c>
      <c r="Y2144" t="b">
        <v>0</v>
      </c>
      <c r="AA2144" t="str">
        <f>IF(OR(AND(Flights[[#This Row],[Status]]="Cancelled", Flights[[#This Row],[Cancellation Reason]]="Airline/Carrier"), Flights[[#This Row],[Delay Type]]="Severe"), "Yes", "No")</f>
        <v>No</v>
      </c>
    </row>
    <row r="2145" spans="1:27" x14ac:dyDescent="0.3">
      <c r="A2145" s="3">
        <v>42167</v>
      </c>
      <c r="B2145" s="22">
        <f>WEEKNUM(Flights[[#This Row],[Date]], 1)</f>
        <v>24</v>
      </c>
      <c r="C2145" s="22">
        <f>WEEKDAY(Flights[[#This Row],[Date]],1)</f>
        <v>6</v>
      </c>
      <c r="D2145" t="s">
        <v>1184</v>
      </c>
      <c r="E2145" t="s">
        <v>1995</v>
      </c>
      <c r="F2145" t="s">
        <v>0</v>
      </c>
      <c r="G2145" t="s">
        <v>7</v>
      </c>
      <c r="H2145" t="str">
        <f>_xlfn.XLOOKUP(Flights[[#This Row],[Destination]], Airports!$A$2:$A$78, Airports!$D$2:$D$78)</f>
        <v>Austin</v>
      </c>
      <c r="I2145" t="str" cm="1">
        <f t="array" ref="I2145">_xlfn.XLOOKUP(Flights[[#This Row],[Destination]],_xlfn._TRO_TRAILING( Airports!A:A),_xlfn._TRO_TRAILING( Airports!E:E), "Not found")</f>
        <v>TX</v>
      </c>
      <c r="J2145" s="1">
        <v>0.25</v>
      </c>
      <c r="K2145" s="22">
        <f>HOUR(Flights[[#This Row],[Scheduled Departure]])</f>
        <v>6</v>
      </c>
      <c r="L2145" s="1">
        <v>0.24583333333333332</v>
      </c>
      <c r="M2145">
        <f>(L2145-J2145)*24*60</f>
        <v>-6.0000000000000187</v>
      </c>
      <c r="N2145" s="16">
        <f>Flights[[#This Row],[Length (min)]]/60</f>
        <v>2.7</v>
      </c>
      <c r="O2145">
        <v>162</v>
      </c>
      <c r="P2145">
        <v>1242</v>
      </c>
      <c r="Q2145" s="18">
        <f>IFERROR(Flights[[#This Row],[Distance]]/Flights[[#This Row],[Length (hr)]], "")</f>
        <v>459.99999999999994</v>
      </c>
      <c r="R2145" s="1">
        <v>0.46180555555555558</v>
      </c>
      <c r="S2145" s="1" t="str">
        <f>IF(Flights[[#This Row],[Length (hr)]]&lt;2, "No meal", IF(Flights[[#This Row],[Length (hr)]]&lt;3.5, "Light meal", "Full meal"))</f>
        <v>Light meal</v>
      </c>
      <c r="T2145" s="1" t="str">
        <f>IF(AND(Flights[[#This Row],[Airline]]="US Airways", Flights[[#This Row],[Meal]]="Full Meal"), "Yes", "No")</f>
        <v>No</v>
      </c>
      <c r="U2145" s="1">
        <v>0.44166666666666665</v>
      </c>
      <c r="V2145">
        <v>-29</v>
      </c>
      <c r="W2145" s="1" t="str">
        <f>IF(Flights[[#This Row],[Arrival Delay]] = "", "Cancelled", IF(Flights[[#This Row],[Arrival Delay]]&gt;15, "Delayed", "On time"))</f>
        <v>On time</v>
      </c>
      <c r="X2145" t="str">
        <f>IF(Flights[[#This Row],[Status]]&lt;&gt;"Delayed","", IF(Flights[[#This Row],[Arrival Delay]]&gt;120, "Severe", IF(Flights[[#This Row],[Arrival Delay]]&gt;60, "Major", "Moderate")))</f>
        <v/>
      </c>
      <c r="Y2145" t="b">
        <v>0</v>
      </c>
      <c r="AA2145" t="str">
        <f>IF(OR(AND(Flights[[#This Row],[Status]]="Cancelled", Flights[[#This Row],[Cancellation Reason]]="Airline/Carrier"), Flights[[#This Row],[Delay Type]]="Severe"), "Yes", "No")</f>
        <v>No</v>
      </c>
    </row>
    <row r="2146" spans="1:27" x14ac:dyDescent="0.3">
      <c r="A2146" s="3">
        <v>42167</v>
      </c>
      <c r="B2146" s="22">
        <f>WEEKNUM(Flights[[#This Row],[Date]], 1)</f>
        <v>24</v>
      </c>
      <c r="C2146" s="22">
        <f>WEEKDAY(Flights[[#This Row],[Date]],1)</f>
        <v>6</v>
      </c>
      <c r="D2146" t="s">
        <v>1514</v>
      </c>
      <c r="E2146" t="s">
        <v>1995</v>
      </c>
      <c r="F2146" t="s">
        <v>0</v>
      </c>
      <c r="G2146" t="s">
        <v>351</v>
      </c>
      <c r="H2146" t="str">
        <f>_xlfn.XLOOKUP(Flights[[#This Row],[Destination]], Airports!$A$2:$A$78, Airports!$D$2:$D$78)</f>
        <v>Sacramento</v>
      </c>
      <c r="I2146" t="str" cm="1">
        <f t="array" ref="I2146">_xlfn.XLOOKUP(Flights[[#This Row],[Destination]],_xlfn._TRO_TRAILING( Airports!A:A),_xlfn._TRO_TRAILING( Airports!E:E), "Not found")</f>
        <v>CA</v>
      </c>
      <c r="J2146" s="1">
        <v>0.3888888888888889</v>
      </c>
      <c r="K2146" s="22">
        <f>HOUR(Flights[[#This Row],[Scheduled Departure]])</f>
        <v>9</v>
      </c>
      <c r="L2146" s="1">
        <v>0.39166666666666666</v>
      </c>
      <c r="M2146">
        <f>(L2146-J2146)*24*60</f>
        <v>3.9999999999999858</v>
      </c>
      <c r="N2146" s="16">
        <f>Flights[[#This Row],[Length (min)]]/60</f>
        <v>1.2166666666666666</v>
      </c>
      <c r="O2146">
        <v>73</v>
      </c>
      <c r="P2146">
        <v>373</v>
      </c>
      <c r="Q2146" s="18">
        <f>IFERROR(Flights[[#This Row],[Distance]]/Flights[[#This Row],[Length (hr)]], "")</f>
        <v>306.57534246575347</v>
      </c>
      <c r="R2146" s="1">
        <v>0.44097222222222221</v>
      </c>
      <c r="S2146" s="1" t="str">
        <f>IF(Flights[[#This Row],[Length (hr)]]&lt;2, "No meal", IF(Flights[[#This Row],[Length (hr)]]&lt;3.5, "Light meal", "Full meal"))</f>
        <v>No meal</v>
      </c>
      <c r="T2146" s="1" t="str">
        <f>IF(AND(Flights[[#This Row],[Airline]]="US Airways", Flights[[#This Row],[Meal]]="Full Meal"), "Yes", "No")</f>
        <v>No</v>
      </c>
      <c r="U2146" s="1">
        <v>0.44236111111111109</v>
      </c>
      <c r="V2146">
        <v>2</v>
      </c>
      <c r="W2146" s="1" t="str">
        <f>IF(Flights[[#This Row],[Arrival Delay]] = "", "Cancelled", IF(Flights[[#This Row],[Arrival Delay]]&gt;15, "Delayed", "On time"))</f>
        <v>On time</v>
      </c>
      <c r="X2146" t="str">
        <f>IF(Flights[[#This Row],[Status]]&lt;&gt;"Delayed","", IF(Flights[[#This Row],[Arrival Delay]]&gt;120, "Severe", IF(Flights[[#This Row],[Arrival Delay]]&gt;60, "Major", "Moderate")))</f>
        <v/>
      </c>
      <c r="Y2146" t="b">
        <v>0</v>
      </c>
      <c r="AA2146" t="str">
        <f>IF(OR(AND(Flights[[#This Row],[Status]]="Cancelled", Flights[[#This Row],[Cancellation Reason]]="Airline/Carrier"), Flights[[#This Row],[Delay Type]]="Severe"), "Yes", "No")</f>
        <v>No</v>
      </c>
    </row>
    <row r="2147" spans="1:27" x14ac:dyDescent="0.3">
      <c r="A2147" s="3">
        <v>42167</v>
      </c>
      <c r="B2147" s="22">
        <f>WEEKNUM(Flights[[#This Row],[Date]], 1)</f>
        <v>24</v>
      </c>
      <c r="C2147" s="22">
        <f>WEEKDAY(Flights[[#This Row],[Date]],1)</f>
        <v>6</v>
      </c>
      <c r="D2147" t="s">
        <v>174</v>
      </c>
      <c r="E2147" t="s">
        <v>1987</v>
      </c>
      <c r="F2147" t="s">
        <v>0</v>
      </c>
      <c r="G2147" t="s">
        <v>2</v>
      </c>
      <c r="H2147" t="str">
        <f>_xlfn.XLOOKUP(Flights[[#This Row],[Destination]], Airports!$A$2:$A$78, Airports!$D$2:$D$78)</f>
        <v>Miami</v>
      </c>
      <c r="I2147" t="str" cm="1">
        <f t="array" ref="I2147">_xlfn.XLOOKUP(Flights[[#This Row],[Destination]],_xlfn._TRO_TRAILING( Airports!A:A),_xlfn._TRO_TRAILING( Airports!E:E), "Not found")</f>
        <v>FL</v>
      </c>
      <c r="J2147" s="1">
        <v>0.44791666666666669</v>
      </c>
      <c r="K2147" s="22">
        <f>HOUR(Flights[[#This Row],[Scheduled Departure]])</f>
        <v>10</v>
      </c>
      <c r="L2147" s="1">
        <v>0.44930555555555557</v>
      </c>
      <c r="M2147">
        <f>(L2147-J2147)*24*60</f>
        <v>1.9999999999999929</v>
      </c>
      <c r="N2147" s="16">
        <f>Flights[[#This Row],[Length (min)]]/60</f>
        <v>5.2166666666666668</v>
      </c>
      <c r="O2147">
        <v>313</v>
      </c>
      <c r="P2147">
        <v>2342</v>
      </c>
      <c r="Q2147" s="18">
        <f>IFERROR(Flights[[#This Row],[Distance]]/Flights[[#This Row],[Length (hr)]], "")</f>
        <v>448.94568690095844</v>
      </c>
      <c r="R2147" s="1">
        <v>0.79236111111111107</v>
      </c>
      <c r="S2147" s="1" t="str">
        <f>IF(Flights[[#This Row],[Length (hr)]]&lt;2, "No meal", IF(Flights[[#This Row],[Length (hr)]]&lt;3.5, "Light meal", "Full meal"))</f>
        <v>Full meal</v>
      </c>
      <c r="T2147" s="1" t="str">
        <f>IF(AND(Flights[[#This Row],[Airline]]="US Airways", Flights[[#This Row],[Meal]]="Full Meal"), "Yes", "No")</f>
        <v>No</v>
      </c>
      <c r="U2147" s="1">
        <v>0.79166666666666663</v>
      </c>
      <c r="V2147">
        <v>-1</v>
      </c>
      <c r="W2147" s="1" t="str">
        <f>IF(Flights[[#This Row],[Arrival Delay]] = "", "Cancelled", IF(Flights[[#This Row],[Arrival Delay]]&gt;15, "Delayed", "On time"))</f>
        <v>On time</v>
      </c>
      <c r="X2147" t="str">
        <f>IF(Flights[[#This Row],[Status]]&lt;&gt;"Delayed","", IF(Flights[[#This Row],[Arrival Delay]]&gt;120, "Severe", IF(Flights[[#This Row],[Arrival Delay]]&gt;60, "Major", "Moderate")))</f>
        <v/>
      </c>
      <c r="Y2147" t="b">
        <v>0</v>
      </c>
      <c r="AA2147" t="str">
        <f>IF(OR(AND(Flights[[#This Row],[Status]]="Cancelled", Flights[[#This Row],[Cancellation Reason]]="Airline/Carrier"), Flights[[#This Row],[Delay Type]]="Severe"), "Yes", "No")</f>
        <v>No</v>
      </c>
    </row>
    <row r="2148" spans="1:27" x14ac:dyDescent="0.3">
      <c r="A2148" s="3">
        <v>42167</v>
      </c>
      <c r="B2148" s="22">
        <f>WEEKNUM(Flights[[#This Row],[Date]], 1)</f>
        <v>24</v>
      </c>
      <c r="C2148" s="22">
        <f>WEEKDAY(Flights[[#This Row],[Date]],1)</f>
        <v>6</v>
      </c>
      <c r="D2148" t="s">
        <v>57</v>
      </c>
      <c r="E2148" t="s">
        <v>1987</v>
      </c>
      <c r="F2148" t="s">
        <v>0</v>
      </c>
      <c r="G2148" t="s">
        <v>3</v>
      </c>
      <c r="H2148" t="str">
        <f>_xlfn.XLOOKUP(Flights[[#This Row],[Destination]], Airports!$A$2:$A$78, Airports!$D$2:$D$78)</f>
        <v>Dallas</v>
      </c>
      <c r="I2148" t="str" cm="1">
        <f t="array" ref="I2148">_xlfn.XLOOKUP(Flights[[#This Row],[Destination]],_xlfn._TRO_TRAILING( Airports!A:A),_xlfn._TRO_TRAILING( Airports!E:E), "Not found")</f>
        <v>TX</v>
      </c>
      <c r="J2148" s="1">
        <v>0.44791666666666669</v>
      </c>
      <c r="K2148" s="22">
        <f>HOUR(Flights[[#This Row],[Scheduled Departure]])</f>
        <v>10</v>
      </c>
      <c r="L2148" s="1">
        <v>0.44722222222222224</v>
      </c>
      <c r="M2148">
        <f>(L2148-J2148)*24*60</f>
        <v>-0.99999999999999645</v>
      </c>
      <c r="N2148" s="16">
        <f>Flights[[#This Row],[Length (min)]]/60</f>
        <v>2.8833333333333333</v>
      </c>
      <c r="O2148">
        <v>173</v>
      </c>
      <c r="P2148">
        <v>1235</v>
      </c>
      <c r="Q2148" s="18">
        <f>IFERROR(Flights[[#This Row],[Distance]]/Flights[[#This Row],[Length (hr)]], "")</f>
        <v>428.32369942196533</v>
      </c>
      <c r="R2148" s="1">
        <v>0.66388888888888886</v>
      </c>
      <c r="S2148" s="1" t="str">
        <f>IF(Flights[[#This Row],[Length (hr)]]&lt;2, "No meal", IF(Flights[[#This Row],[Length (hr)]]&lt;3.5, "Light meal", "Full meal"))</f>
        <v>Light meal</v>
      </c>
      <c r="T2148" s="1" t="str">
        <f>IF(AND(Flights[[#This Row],[Airline]]="US Airways", Flights[[#This Row],[Meal]]="Full Meal"), "Yes", "No")</f>
        <v>No</v>
      </c>
      <c r="U2148" s="1">
        <v>0.65069444444444446</v>
      </c>
      <c r="V2148">
        <v>-19</v>
      </c>
      <c r="W2148" s="1" t="str">
        <f>IF(Flights[[#This Row],[Arrival Delay]] = "", "Cancelled", IF(Flights[[#This Row],[Arrival Delay]]&gt;15, "Delayed", "On time"))</f>
        <v>On time</v>
      </c>
      <c r="X2148" t="str">
        <f>IF(Flights[[#This Row],[Status]]&lt;&gt;"Delayed","", IF(Flights[[#This Row],[Arrival Delay]]&gt;120, "Severe", IF(Flights[[#This Row],[Arrival Delay]]&gt;60, "Major", "Moderate")))</f>
        <v/>
      </c>
      <c r="Y2148" t="b">
        <v>0</v>
      </c>
      <c r="AA2148" t="str">
        <f>IF(OR(AND(Flights[[#This Row],[Status]]="Cancelled", Flights[[#This Row],[Cancellation Reason]]="Airline/Carrier"), Flights[[#This Row],[Delay Type]]="Severe"), "Yes", "No")</f>
        <v>No</v>
      </c>
    </row>
    <row r="2149" spans="1:27" x14ac:dyDescent="0.3">
      <c r="A2149" s="3">
        <v>42167</v>
      </c>
      <c r="B2149" s="22">
        <f>WEEKNUM(Flights[[#This Row],[Date]], 1)</f>
        <v>24</v>
      </c>
      <c r="C2149" s="22">
        <f>WEEKDAY(Flights[[#This Row],[Date]],1)</f>
        <v>6</v>
      </c>
      <c r="D2149" t="s">
        <v>516</v>
      </c>
      <c r="E2149" t="s">
        <v>1994</v>
      </c>
      <c r="F2149" t="s">
        <v>0</v>
      </c>
      <c r="G2149" t="s">
        <v>339</v>
      </c>
      <c r="H2149" t="str">
        <f>_xlfn.XLOOKUP(Flights[[#This Row],[Destination]], Airports!$A$2:$A$78, Airports!$D$2:$D$78)</f>
        <v>San Diego</v>
      </c>
      <c r="I2149" t="str" cm="1">
        <f t="array" ref="I2149">_xlfn.XLOOKUP(Flights[[#This Row],[Destination]],_xlfn._TRO_TRAILING( Airports!A:A),_xlfn._TRO_TRAILING( Airports!E:E), "Not found")</f>
        <v>CA</v>
      </c>
      <c r="J2149" s="1">
        <v>0.54166666666666663</v>
      </c>
      <c r="K2149" s="22">
        <f>HOUR(Flights[[#This Row],[Scheduled Departure]])</f>
        <v>13</v>
      </c>
      <c r="L2149" s="1">
        <v>0.53680555555555554</v>
      </c>
      <c r="M2149">
        <f>(L2149-J2149)*24*60</f>
        <v>-6.9999999999999751</v>
      </c>
      <c r="N2149" s="16">
        <f>Flights[[#This Row],[Length (min)]]/60</f>
        <v>1.0333333333333334</v>
      </c>
      <c r="O2149">
        <v>62</v>
      </c>
      <c r="P2149">
        <v>109</v>
      </c>
      <c r="Q2149" s="18">
        <f>IFERROR(Flights[[#This Row],[Distance]]/Flights[[#This Row],[Length (hr)]], "")</f>
        <v>105.48387096774192</v>
      </c>
      <c r="R2149" s="1">
        <v>0.5805555555555556</v>
      </c>
      <c r="S2149" s="1" t="str">
        <f>IF(Flights[[#This Row],[Length (hr)]]&lt;2, "No meal", IF(Flights[[#This Row],[Length (hr)]]&lt;3.5, "Light meal", "Full meal"))</f>
        <v>No meal</v>
      </c>
      <c r="T2149" s="1" t="str">
        <f>IF(AND(Flights[[#This Row],[Airline]]="US Airways", Flights[[#This Row],[Meal]]="Full Meal"), "Yes", "No")</f>
        <v>No</v>
      </c>
      <c r="U2149" s="1">
        <v>0.57986111111111116</v>
      </c>
      <c r="V2149">
        <v>-1</v>
      </c>
      <c r="W2149" s="1" t="str">
        <f>IF(Flights[[#This Row],[Arrival Delay]] = "", "Cancelled", IF(Flights[[#This Row],[Arrival Delay]]&gt;15, "Delayed", "On time"))</f>
        <v>On time</v>
      </c>
      <c r="X2149" t="str">
        <f>IF(Flights[[#This Row],[Status]]&lt;&gt;"Delayed","", IF(Flights[[#This Row],[Arrival Delay]]&gt;120, "Severe", IF(Flights[[#This Row],[Arrival Delay]]&gt;60, "Major", "Moderate")))</f>
        <v/>
      </c>
      <c r="Y2149" t="b">
        <v>0</v>
      </c>
      <c r="AA2149" t="str">
        <f>IF(OR(AND(Flights[[#This Row],[Status]]="Cancelled", Flights[[#This Row],[Cancellation Reason]]="Airline/Carrier"), Flights[[#This Row],[Delay Type]]="Severe"), "Yes", "No")</f>
        <v>No</v>
      </c>
    </row>
    <row r="2150" spans="1:27" x14ac:dyDescent="0.3">
      <c r="A2150" s="3">
        <v>42167</v>
      </c>
      <c r="B2150" s="22">
        <f>WEEKNUM(Flights[[#This Row],[Date]], 1)</f>
        <v>24</v>
      </c>
      <c r="C2150" s="22">
        <f>WEEKDAY(Flights[[#This Row],[Date]],1)</f>
        <v>6</v>
      </c>
      <c r="D2150" t="s">
        <v>1028</v>
      </c>
      <c r="E2150" t="s">
        <v>1988</v>
      </c>
      <c r="F2150" t="s">
        <v>0</v>
      </c>
      <c r="G2150" t="s">
        <v>27</v>
      </c>
      <c r="H2150" t="str">
        <f>_xlfn.XLOOKUP(Flights[[#This Row],[Destination]], Airports!$A$2:$A$78, Airports!$D$2:$D$78)</f>
        <v>Charlotte</v>
      </c>
      <c r="I2150" t="str" cm="1">
        <f t="array" ref="I2150">_xlfn.XLOOKUP(Flights[[#This Row],[Destination]],_xlfn._TRO_TRAILING( Airports!A:A),_xlfn._TRO_TRAILING( Airports!E:E), "Not found")</f>
        <v>NC</v>
      </c>
      <c r="J2150" s="1">
        <v>0.54861111111111116</v>
      </c>
      <c r="K2150" s="22">
        <f>HOUR(Flights[[#This Row],[Scheduled Departure]])</f>
        <v>13</v>
      </c>
      <c r="L2150" s="1">
        <v>0.54722222222222228</v>
      </c>
      <c r="M2150">
        <f>(L2150-J2150)*24*60</f>
        <v>-1.9999999999999929</v>
      </c>
      <c r="N2150" s="16">
        <f>Flights[[#This Row],[Length (min)]]/60</f>
        <v>4.7833333333333332</v>
      </c>
      <c r="O2150">
        <v>287</v>
      </c>
      <c r="P2150">
        <v>2125</v>
      </c>
      <c r="Q2150" s="18">
        <f>IFERROR(Flights[[#This Row],[Distance]]/Flights[[#This Row],[Length (hr)]], "")</f>
        <v>444.2508710801394</v>
      </c>
      <c r="R2150" s="1">
        <v>0.87708333333333333</v>
      </c>
      <c r="S2150" s="1" t="str">
        <f>IF(Flights[[#This Row],[Length (hr)]]&lt;2, "No meal", IF(Flights[[#This Row],[Length (hr)]]&lt;3.5, "Light meal", "Full meal"))</f>
        <v>Full meal</v>
      </c>
      <c r="T2150" s="1" t="str">
        <f>IF(AND(Flights[[#This Row],[Airline]]="US Airways", Flights[[#This Row],[Meal]]="Full Meal"), "Yes", "No")</f>
        <v>Yes</v>
      </c>
      <c r="U2150" s="1">
        <v>0.87152777777777779</v>
      </c>
      <c r="V2150">
        <v>-8</v>
      </c>
      <c r="W2150" s="1" t="str">
        <f>IF(Flights[[#This Row],[Arrival Delay]] = "", "Cancelled", IF(Flights[[#This Row],[Arrival Delay]]&gt;15, "Delayed", "On time"))</f>
        <v>On time</v>
      </c>
      <c r="X2150" t="str">
        <f>IF(Flights[[#This Row],[Status]]&lt;&gt;"Delayed","", IF(Flights[[#This Row],[Arrival Delay]]&gt;120, "Severe", IF(Flights[[#This Row],[Arrival Delay]]&gt;60, "Major", "Moderate")))</f>
        <v/>
      </c>
      <c r="Y2150" t="b">
        <v>0</v>
      </c>
      <c r="AA2150" t="str">
        <f>IF(OR(AND(Flights[[#This Row],[Status]]="Cancelled", Flights[[#This Row],[Cancellation Reason]]="Airline/Carrier"), Flights[[#This Row],[Delay Type]]="Severe"), "Yes", "No")</f>
        <v>No</v>
      </c>
    </row>
    <row r="2151" spans="1:27" x14ac:dyDescent="0.3">
      <c r="A2151" s="3">
        <v>42167</v>
      </c>
      <c r="B2151" s="22">
        <f>WEEKNUM(Flights[[#This Row],[Date]], 1)</f>
        <v>24</v>
      </c>
      <c r="C2151" s="22">
        <f>WEEKDAY(Flights[[#This Row],[Date]],1)</f>
        <v>6</v>
      </c>
      <c r="D2151" t="s">
        <v>1529</v>
      </c>
      <c r="E2151" t="s">
        <v>1995</v>
      </c>
      <c r="F2151" t="s">
        <v>0</v>
      </c>
      <c r="G2151" t="s">
        <v>9</v>
      </c>
      <c r="H2151" t="str">
        <f>_xlfn.XLOOKUP(Flights[[#This Row],[Destination]], Airports!$A$2:$A$78, Airports!$D$2:$D$78)</f>
        <v>San Francisco</v>
      </c>
      <c r="I2151" t="str" cm="1">
        <f t="array" ref="I2151">_xlfn.XLOOKUP(Flights[[#This Row],[Destination]],_xlfn._TRO_TRAILING( Airports!A:A),_xlfn._TRO_TRAILING( Airports!E:E), "Not found")</f>
        <v>CA</v>
      </c>
      <c r="J2151" s="1">
        <v>0.57638888888888884</v>
      </c>
      <c r="K2151" s="22">
        <f>HOUR(Flights[[#This Row],[Scheduled Departure]])</f>
        <v>13</v>
      </c>
      <c r="L2151" s="1">
        <v>0.58333333333333337</v>
      </c>
      <c r="M2151">
        <f>(L2151-J2151)*24*60</f>
        <v>10.000000000000124</v>
      </c>
      <c r="N2151" s="16">
        <f>Flights[[#This Row],[Length (min)]]/60</f>
        <v>1.2</v>
      </c>
      <c r="O2151">
        <v>72</v>
      </c>
      <c r="P2151">
        <v>337</v>
      </c>
      <c r="Q2151" s="18">
        <f>IFERROR(Flights[[#This Row],[Distance]]/Flights[[#This Row],[Length (hr)]], "")</f>
        <v>280.83333333333337</v>
      </c>
      <c r="R2151" s="1">
        <v>0.62847222222222221</v>
      </c>
      <c r="S2151" s="1" t="str">
        <f>IF(Flights[[#This Row],[Length (hr)]]&lt;2, "No meal", IF(Flights[[#This Row],[Length (hr)]]&lt;3.5, "Light meal", "Full meal"))</f>
        <v>No meal</v>
      </c>
      <c r="T2151" s="1" t="str">
        <f>IF(AND(Flights[[#This Row],[Airline]]="US Airways", Flights[[#This Row],[Meal]]="Full Meal"), "Yes", "No")</f>
        <v>No</v>
      </c>
      <c r="U2151" s="1">
        <v>0.6333333333333333</v>
      </c>
      <c r="V2151">
        <v>7</v>
      </c>
      <c r="W2151" s="1" t="str">
        <f>IF(Flights[[#This Row],[Arrival Delay]] = "", "Cancelled", IF(Flights[[#This Row],[Arrival Delay]]&gt;15, "Delayed", "On time"))</f>
        <v>On time</v>
      </c>
      <c r="X2151" t="str">
        <f>IF(Flights[[#This Row],[Status]]&lt;&gt;"Delayed","", IF(Flights[[#This Row],[Arrival Delay]]&gt;120, "Severe", IF(Flights[[#This Row],[Arrival Delay]]&gt;60, "Major", "Moderate")))</f>
        <v/>
      </c>
      <c r="Y2151" t="b">
        <v>0</v>
      </c>
      <c r="AA2151" t="str">
        <f>IF(OR(AND(Flights[[#This Row],[Status]]="Cancelled", Flights[[#This Row],[Cancellation Reason]]="Airline/Carrier"), Flights[[#This Row],[Delay Type]]="Severe"), "Yes", "No")</f>
        <v>No</v>
      </c>
    </row>
    <row r="2152" spans="1:27" x14ac:dyDescent="0.3">
      <c r="A2152" s="3">
        <v>42167</v>
      </c>
      <c r="B2152" s="22">
        <f>WEEKNUM(Flights[[#This Row],[Date]], 1)</f>
        <v>24</v>
      </c>
      <c r="C2152" s="22">
        <f>WEEKDAY(Flights[[#This Row],[Date]],1)</f>
        <v>6</v>
      </c>
      <c r="D2152" t="s">
        <v>1536</v>
      </c>
      <c r="E2152" t="s">
        <v>1995</v>
      </c>
      <c r="F2152" t="s">
        <v>0</v>
      </c>
      <c r="G2152" t="s">
        <v>15</v>
      </c>
      <c r="H2152" t="str">
        <f>_xlfn.XLOOKUP(Flights[[#This Row],[Destination]], Airports!$A$2:$A$78, Airports!$D$2:$D$78)</f>
        <v>Las Vegas</v>
      </c>
      <c r="I2152" t="str" cm="1">
        <f t="array" ref="I2152">_xlfn.XLOOKUP(Flights[[#This Row],[Destination]],_xlfn._TRO_TRAILING( Airports!A:A),_xlfn._TRO_TRAILING( Airports!E:E), "Not found")</f>
        <v>NV</v>
      </c>
      <c r="J2152" s="1">
        <v>0.62152777777777779</v>
      </c>
      <c r="K2152" s="22">
        <f>HOUR(Flights[[#This Row],[Scheduled Departure]])</f>
        <v>14</v>
      </c>
      <c r="L2152" s="1">
        <v>0.67222222222222228</v>
      </c>
      <c r="M2152">
        <f>(L2152-J2152)*24*60</f>
        <v>73.000000000000057</v>
      </c>
      <c r="N2152" s="16">
        <f>Flights[[#This Row],[Length (min)]]/60</f>
        <v>0.95</v>
      </c>
      <c r="O2152">
        <v>57</v>
      </c>
      <c r="P2152">
        <v>236</v>
      </c>
      <c r="Q2152" s="18">
        <f>IFERROR(Flights[[#This Row],[Distance]]/Flights[[#This Row],[Length (hr)]], "")</f>
        <v>248.42105263157896</v>
      </c>
      <c r="R2152" s="1">
        <v>0.66666666666666663</v>
      </c>
      <c r="S2152" s="1" t="str">
        <f>IF(Flights[[#This Row],[Length (hr)]]&lt;2, "No meal", IF(Flights[[#This Row],[Length (hr)]]&lt;3.5, "Light meal", "Full meal"))</f>
        <v>No meal</v>
      </c>
      <c r="T2152" s="1" t="str">
        <f>IF(AND(Flights[[#This Row],[Airline]]="US Airways", Flights[[#This Row],[Meal]]="Full Meal"), "Yes", "No")</f>
        <v>No</v>
      </c>
      <c r="U2152" s="1">
        <v>0.71180555555555558</v>
      </c>
      <c r="V2152">
        <v>65</v>
      </c>
      <c r="W2152" s="1" t="str">
        <f>IF(Flights[[#This Row],[Arrival Delay]] = "", "Cancelled", IF(Flights[[#This Row],[Arrival Delay]]&gt;15, "Delayed", "On time"))</f>
        <v>Delayed</v>
      </c>
      <c r="X2152" t="str">
        <f>IF(Flights[[#This Row],[Status]]&lt;&gt;"Delayed","", IF(Flights[[#This Row],[Arrival Delay]]&gt;120, "Severe", IF(Flights[[#This Row],[Arrival Delay]]&gt;60, "Major", "Moderate")))</f>
        <v>Major</v>
      </c>
      <c r="Y2152" t="b">
        <v>0</v>
      </c>
      <c r="AA2152" t="str">
        <f>IF(OR(AND(Flights[[#This Row],[Status]]="Cancelled", Flights[[#This Row],[Cancellation Reason]]="Airline/Carrier"), Flights[[#This Row],[Delay Type]]="Severe"), "Yes", "No")</f>
        <v>No</v>
      </c>
    </row>
    <row r="2153" spans="1:27" x14ac:dyDescent="0.3">
      <c r="A2153" s="3">
        <v>42167</v>
      </c>
      <c r="B2153" s="22">
        <f>WEEKNUM(Flights[[#This Row],[Date]], 1)</f>
        <v>24</v>
      </c>
      <c r="C2153" s="22">
        <f>WEEKDAY(Flights[[#This Row],[Date]],1)</f>
        <v>6</v>
      </c>
      <c r="D2153" t="s">
        <v>636</v>
      </c>
      <c r="E2153" t="s">
        <v>1994</v>
      </c>
      <c r="F2153" t="s">
        <v>0</v>
      </c>
      <c r="G2153" t="s">
        <v>246</v>
      </c>
      <c r="H2153" t="str">
        <f>_xlfn.XLOOKUP(Flights[[#This Row],[Destination]], Airports!$A$2:$A$78, Airports!$D$2:$D$78)</f>
        <v>Albuquerque</v>
      </c>
      <c r="I2153" t="str" cm="1">
        <f t="array" ref="I2153">_xlfn.XLOOKUP(Flights[[#This Row],[Destination]],_xlfn._TRO_TRAILING( Airports!A:A),_xlfn._TRO_TRAILING( Airports!E:E), "Not found")</f>
        <v>NM</v>
      </c>
      <c r="J2153" s="1">
        <v>0.625</v>
      </c>
      <c r="K2153" s="22">
        <f>HOUR(Flights[[#This Row],[Scheduled Departure]])</f>
        <v>15</v>
      </c>
      <c r="L2153" s="1">
        <v>0.72083333333333333</v>
      </c>
      <c r="M2153">
        <f>(L2153-J2153)*24*60</f>
        <v>138</v>
      </c>
      <c r="N2153" s="16">
        <f>Flights[[#This Row],[Length (min)]]/60</f>
        <v>2.0166666666666666</v>
      </c>
      <c r="O2153">
        <v>121</v>
      </c>
      <c r="P2153">
        <v>677</v>
      </c>
      <c r="Q2153" s="18">
        <f>IFERROR(Flights[[#This Row],[Distance]]/Flights[[#This Row],[Length (hr)]], "")</f>
        <v>335.70247933884298</v>
      </c>
      <c r="R2153" s="1">
        <v>0.74930555555555556</v>
      </c>
      <c r="S2153" s="1" t="str">
        <f>IF(Flights[[#This Row],[Length (hr)]]&lt;2, "No meal", IF(Flights[[#This Row],[Length (hr)]]&lt;3.5, "Light meal", "Full meal"))</f>
        <v>Light meal</v>
      </c>
      <c r="T2153" s="1" t="str">
        <f>IF(AND(Flights[[#This Row],[Airline]]="US Airways", Flights[[#This Row],[Meal]]="Full Meal"), "Yes", "No")</f>
        <v>No</v>
      </c>
      <c r="U2153" s="1">
        <v>0.84652777777777777</v>
      </c>
      <c r="V2153">
        <v>140</v>
      </c>
      <c r="W2153" s="1" t="str">
        <f>IF(Flights[[#This Row],[Arrival Delay]] = "", "Cancelled", IF(Flights[[#This Row],[Arrival Delay]]&gt;15, "Delayed", "On time"))</f>
        <v>Delayed</v>
      </c>
      <c r="X2153" t="str">
        <f>IF(Flights[[#This Row],[Status]]&lt;&gt;"Delayed","", IF(Flights[[#This Row],[Arrival Delay]]&gt;120, "Severe", IF(Flights[[#This Row],[Arrival Delay]]&gt;60, "Major", "Moderate")))</f>
        <v>Severe</v>
      </c>
      <c r="Y2153" t="b">
        <v>0</v>
      </c>
      <c r="AA2153" t="str">
        <f>IF(OR(AND(Flights[[#This Row],[Status]]="Cancelled", Flights[[#This Row],[Cancellation Reason]]="Airline/Carrier"), Flights[[#This Row],[Delay Type]]="Severe"), "Yes", "No")</f>
        <v>Yes</v>
      </c>
    </row>
    <row r="2154" spans="1:27" x14ac:dyDescent="0.3">
      <c r="A2154" s="3">
        <v>42167</v>
      </c>
      <c r="B2154" s="22">
        <f>WEEKNUM(Flights[[#This Row],[Date]], 1)</f>
        <v>24</v>
      </c>
      <c r="C2154" s="22">
        <f>WEEKDAY(Flights[[#This Row],[Date]],1)</f>
        <v>6</v>
      </c>
      <c r="D2154" t="s">
        <v>1539</v>
      </c>
      <c r="E2154" t="s">
        <v>1995</v>
      </c>
      <c r="F2154" t="s">
        <v>0</v>
      </c>
      <c r="G2154" t="s">
        <v>5</v>
      </c>
      <c r="H2154" t="str">
        <f>_xlfn.XLOOKUP(Flights[[#This Row],[Destination]], Airports!$A$2:$A$78, Airports!$D$2:$D$78)</f>
        <v>St. Louis</v>
      </c>
      <c r="I2154" t="str" cm="1">
        <f t="array" ref="I2154">_xlfn.XLOOKUP(Flights[[#This Row],[Destination]],_xlfn._TRO_TRAILING( Airports!A:A),_xlfn._TRO_TRAILING( Airports!E:E), "Not found")</f>
        <v>MO</v>
      </c>
      <c r="J2154" s="1">
        <v>0.64583333333333337</v>
      </c>
      <c r="K2154" s="22">
        <f>HOUR(Flights[[#This Row],[Scheduled Departure]])</f>
        <v>15</v>
      </c>
      <c r="L2154" s="1">
        <v>0.67638888888888893</v>
      </c>
      <c r="M2154">
        <f>(L2154-J2154)*24*60</f>
        <v>44</v>
      </c>
      <c r="N2154" s="16">
        <f>Flights[[#This Row],[Length (min)]]/60</f>
        <v>3.5666666666666669</v>
      </c>
      <c r="O2154">
        <v>214</v>
      </c>
      <c r="P2154">
        <v>1592</v>
      </c>
      <c r="Q2154" s="18">
        <f>IFERROR(Flights[[#This Row],[Distance]]/Flights[[#This Row],[Length (hr)]], "")</f>
        <v>446.35514018691589</v>
      </c>
      <c r="R2154" s="1">
        <v>0.87847222222222221</v>
      </c>
      <c r="S2154" s="1" t="str">
        <f>IF(Flights[[#This Row],[Length (hr)]]&lt;2, "No meal", IF(Flights[[#This Row],[Length (hr)]]&lt;3.5, "Light meal", "Full meal"))</f>
        <v>Full meal</v>
      </c>
      <c r="T2154" s="1" t="str">
        <f>IF(AND(Flights[[#This Row],[Airline]]="US Airways", Flights[[#This Row],[Meal]]="Full Meal"), "Yes", "No")</f>
        <v>No</v>
      </c>
      <c r="U2154" s="1">
        <v>0.90833333333333333</v>
      </c>
      <c r="V2154">
        <v>43</v>
      </c>
      <c r="W2154" s="1" t="str">
        <f>IF(Flights[[#This Row],[Arrival Delay]] = "", "Cancelled", IF(Flights[[#This Row],[Arrival Delay]]&gt;15, "Delayed", "On time"))</f>
        <v>Delayed</v>
      </c>
      <c r="X2154" t="str">
        <f>IF(Flights[[#This Row],[Status]]&lt;&gt;"Delayed","", IF(Flights[[#This Row],[Arrival Delay]]&gt;120, "Severe", IF(Flights[[#This Row],[Arrival Delay]]&gt;60, "Major", "Moderate")))</f>
        <v>Moderate</v>
      </c>
      <c r="Y2154" t="b">
        <v>0</v>
      </c>
      <c r="AA2154" t="str">
        <f>IF(OR(AND(Flights[[#This Row],[Status]]="Cancelled", Flights[[#This Row],[Cancellation Reason]]="Airline/Carrier"), Flights[[#This Row],[Delay Type]]="Severe"), "Yes", "No")</f>
        <v>No</v>
      </c>
    </row>
    <row r="2155" spans="1:27" x14ac:dyDescent="0.3">
      <c r="A2155" s="3">
        <v>42167</v>
      </c>
      <c r="B2155" s="22">
        <f>WEEKNUM(Flights[[#This Row],[Date]], 1)</f>
        <v>24</v>
      </c>
      <c r="C2155" s="22">
        <f>WEEKDAY(Flights[[#This Row],[Date]],1)</f>
        <v>6</v>
      </c>
      <c r="D2155" t="s">
        <v>86</v>
      </c>
      <c r="E2155" t="s">
        <v>1987</v>
      </c>
      <c r="F2155" t="s">
        <v>0</v>
      </c>
      <c r="G2155" t="s">
        <v>17</v>
      </c>
      <c r="H2155" t="str">
        <f>_xlfn.XLOOKUP(Flights[[#This Row],[Destination]], Airports!$A$2:$A$78, Airports!$D$2:$D$78)</f>
        <v>Honolulu</v>
      </c>
      <c r="I2155" t="str" cm="1">
        <f t="array" ref="I2155">_xlfn.XLOOKUP(Flights[[#This Row],[Destination]],_xlfn._TRO_TRAILING( Airports!A:A),_xlfn._TRO_TRAILING( Airports!E:E), "Not found")</f>
        <v>HI</v>
      </c>
      <c r="J2155" s="1">
        <v>0.70416666666666672</v>
      </c>
      <c r="K2155" s="22">
        <f>HOUR(Flights[[#This Row],[Scheduled Departure]])</f>
        <v>16</v>
      </c>
      <c r="L2155" s="1">
        <v>0.69930555555555551</v>
      </c>
      <c r="M2155">
        <f>(L2155-J2155)*24*60</f>
        <v>-7.000000000000135</v>
      </c>
      <c r="N2155" s="16">
        <f>Flights[[#This Row],[Length (min)]]/60</f>
        <v>6</v>
      </c>
      <c r="O2155">
        <v>360</v>
      </c>
      <c r="P2155">
        <v>2556</v>
      </c>
      <c r="Q2155" s="18">
        <f>IFERROR(Flights[[#This Row],[Distance]]/Flights[[#This Row],[Length (hr)]], "")</f>
        <v>426</v>
      </c>
      <c r="R2155" s="1">
        <v>0.82638888888888884</v>
      </c>
      <c r="S2155" s="1" t="str">
        <f>IF(Flights[[#This Row],[Length (hr)]]&lt;2, "No meal", IF(Flights[[#This Row],[Length (hr)]]&lt;3.5, "Light meal", "Full meal"))</f>
        <v>Full meal</v>
      </c>
      <c r="T2155" s="1" t="str">
        <f>IF(AND(Flights[[#This Row],[Airline]]="US Airways", Flights[[#This Row],[Meal]]="Full Meal"), "Yes", "No")</f>
        <v>No</v>
      </c>
      <c r="U2155" s="1">
        <v>0.82430555555555551</v>
      </c>
      <c r="V2155">
        <v>-3</v>
      </c>
      <c r="W2155" s="1" t="str">
        <f>IF(Flights[[#This Row],[Arrival Delay]] = "", "Cancelled", IF(Flights[[#This Row],[Arrival Delay]]&gt;15, "Delayed", "On time"))</f>
        <v>On time</v>
      </c>
      <c r="X2155" t="str">
        <f>IF(Flights[[#This Row],[Status]]&lt;&gt;"Delayed","", IF(Flights[[#This Row],[Arrival Delay]]&gt;120, "Severe", IF(Flights[[#This Row],[Arrival Delay]]&gt;60, "Major", "Moderate")))</f>
        <v/>
      </c>
      <c r="Y2155" t="b">
        <v>0</v>
      </c>
      <c r="AA2155" t="str">
        <f>IF(OR(AND(Flights[[#This Row],[Status]]="Cancelled", Flights[[#This Row],[Cancellation Reason]]="Airline/Carrier"), Flights[[#This Row],[Delay Type]]="Severe"), "Yes", "No")</f>
        <v>No</v>
      </c>
    </row>
    <row r="2156" spans="1:27" x14ac:dyDescent="0.3">
      <c r="A2156" s="3">
        <v>42167</v>
      </c>
      <c r="B2156" s="22">
        <f>WEEKNUM(Flights[[#This Row],[Date]], 1)</f>
        <v>24</v>
      </c>
      <c r="C2156" s="22">
        <f>WEEKDAY(Flights[[#This Row],[Date]],1)</f>
        <v>6</v>
      </c>
      <c r="D2156" t="s">
        <v>617</v>
      </c>
      <c r="E2156" t="s">
        <v>1990</v>
      </c>
      <c r="F2156" t="s">
        <v>0</v>
      </c>
      <c r="G2156" t="s">
        <v>20</v>
      </c>
      <c r="H2156" t="str">
        <f>_xlfn.XLOOKUP(Flights[[#This Row],[Destination]], Airports!$A$2:$A$78, Airports!$D$2:$D$78)</f>
        <v>Kahului</v>
      </c>
      <c r="I2156" t="str" cm="1">
        <f t="array" ref="I2156">_xlfn.XLOOKUP(Flights[[#This Row],[Destination]],_xlfn._TRO_TRAILING( Airports!A:A),_xlfn._TRO_TRAILING( Airports!E:E), "Not found")</f>
        <v>HI</v>
      </c>
      <c r="J2156" s="1">
        <v>0.72291666666666665</v>
      </c>
      <c r="K2156" s="22">
        <f>HOUR(Flights[[#This Row],[Scheduled Departure]])</f>
        <v>17</v>
      </c>
      <c r="L2156" s="1">
        <v>0.73124999999999996</v>
      </c>
      <c r="M2156">
        <f>(L2156-J2156)*24*60</f>
        <v>11.999999999999957</v>
      </c>
      <c r="N2156" s="16">
        <f>Flights[[#This Row],[Length (min)]]/60</f>
        <v>5.65</v>
      </c>
      <c r="O2156">
        <v>339</v>
      </c>
      <c r="P2156">
        <v>2486</v>
      </c>
      <c r="Q2156" s="18">
        <f>IFERROR(Flights[[#This Row],[Distance]]/Flights[[#This Row],[Length (hr)]], "")</f>
        <v>440</v>
      </c>
      <c r="R2156" s="1">
        <v>0.82777777777777772</v>
      </c>
      <c r="S2156" s="1" t="str">
        <f>IF(Flights[[#This Row],[Length (hr)]]&lt;2, "No meal", IF(Flights[[#This Row],[Length (hr)]]&lt;3.5, "Light meal", "Full meal"))</f>
        <v>Full meal</v>
      </c>
      <c r="T2156" s="1" t="str">
        <f>IF(AND(Flights[[#This Row],[Airline]]="US Airways", Flights[[#This Row],[Meal]]="Full Meal"), "Yes", "No")</f>
        <v>No</v>
      </c>
      <c r="U2156" s="1">
        <v>0.84166666666666667</v>
      </c>
      <c r="V2156">
        <v>20</v>
      </c>
      <c r="W2156" s="1" t="str">
        <f>IF(Flights[[#This Row],[Arrival Delay]] = "", "Cancelled", IF(Flights[[#This Row],[Arrival Delay]]&gt;15, "Delayed", "On time"))</f>
        <v>Delayed</v>
      </c>
      <c r="X2156" t="str">
        <f>IF(Flights[[#This Row],[Status]]&lt;&gt;"Delayed","", IF(Flights[[#This Row],[Arrival Delay]]&gt;120, "Severe", IF(Flights[[#This Row],[Arrival Delay]]&gt;60, "Major", "Moderate")))</f>
        <v>Moderate</v>
      </c>
      <c r="Y2156" t="b">
        <v>0</v>
      </c>
      <c r="AA2156" t="str">
        <f>IF(OR(AND(Flights[[#This Row],[Status]]="Cancelled", Flights[[#This Row],[Cancellation Reason]]="Airline/Carrier"), Flights[[#This Row],[Delay Type]]="Severe"), "Yes", "No")</f>
        <v>No</v>
      </c>
    </row>
    <row r="2157" spans="1:27" x14ac:dyDescent="0.3">
      <c r="A2157" s="3">
        <v>42167</v>
      </c>
      <c r="B2157" s="22">
        <f>WEEKNUM(Flights[[#This Row],[Date]], 1)</f>
        <v>24</v>
      </c>
      <c r="C2157" s="22">
        <f>WEEKDAY(Flights[[#This Row],[Date]],1)</f>
        <v>6</v>
      </c>
      <c r="D2157" t="s">
        <v>1486</v>
      </c>
      <c r="E2157" t="s">
        <v>1994</v>
      </c>
      <c r="F2157" t="s">
        <v>0</v>
      </c>
      <c r="G2157" t="s">
        <v>339</v>
      </c>
      <c r="H2157" t="str">
        <f>_xlfn.XLOOKUP(Flights[[#This Row],[Destination]], Airports!$A$2:$A$78, Airports!$D$2:$D$78)</f>
        <v>San Diego</v>
      </c>
      <c r="I2157" t="str" cm="1">
        <f t="array" ref="I2157">_xlfn.XLOOKUP(Flights[[#This Row],[Destination]],_xlfn._TRO_TRAILING( Airports!A:A),_xlfn._TRO_TRAILING( Airports!E:E), "Not found")</f>
        <v>CA</v>
      </c>
      <c r="J2157" s="1">
        <v>0.77430555555555558</v>
      </c>
      <c r="K2157" s="22">
        <f>HOUR(Flights[[#This Row],[Scheduled Departure]])</f>
        <v>18</v>
      </c>
      <c r="L2157" s="1">
        <v>0.80069444444444449</v>
      </c>
      <c r="M2157">
        <f>(L2157-J2157)*24*60</f>
        <v>38.000000000000028</v>
      </c>
      <c r="N2157" s="16">
        <f>Flights[[#This Row],[Length (min)]]/60</f>
        <v>0.78333333333333333</v>
      </c>
      <c r="O2157">
        <v>47</v>
      </c>
      <c r="P2157">
        <v>109</v>
      </c>
      <c r="Q2157" s="18">
        <f>IFERROR(Flights[[#This Row],[Distance]]/Flights[[#This Row],[Length (hr)]], "")</f>
        <v>139.14893617021278</v>
      </c>
      <c r="R2157" s="1">
        <v>0.81597222222222221</v>
      </c>
      <c r="S2157" s="1" t="str">
        <f>IF(Flights[[#This Row],[Length (hr)]]&lt;2, "No meal", IF(Flights[[#This Row],[Length (hr)]]&lt;3.5, "Light meal", "Full meal"))</f>
        <v>No meal</v>
      </c>
      <c r="T2157" s="1" t="str">
        <f>IF(AND(Flights[[#This Row],[Airline]]="US Airways", Flights[[#This Row],[Meal]]="Full Meal"), "Yes", "No")</f>
        <v>No</v>
      </c>
      <c r="U2157" s="1">
        <v>0.83333333333333337</v>
      </c>
      <c r="V2157">
        <v>25</v>
      </c>
      <c r="W2157" s="1" t="str">
        <f>IF(Flights[[#This Row],[Arrival Delay]] = "", "Cancelled", IF(Flights[[#This Row],[Arrival Delay]]&gt;15, "Delayed", "On time"))</f>
        <v>Delayed</v>
      </c>
      <c r="X2157" t="str">
        <f>IF(Flights[[#This Row],[Status]]&lt;&gt;"Delayed","", IF(Flights[[#This Row],[Arrival Delay]]&gt;120, "Severe", IF(Flights[[#This Row],[Arrival Delay]]&gt;60, "Major", "Moderate")))</f>
        <v>Moderate</v>
      </c>
      <c r="Y2157" t="b">
        <v>0</v>
      </c>
      <c r="AA2157" t="str">
        <f>IF(OR(AND(Flights[[#This Row],[Status]]="Cancelled", Flights[[#This Row],[Cancellation Reason]]="Airline/Carrier"), Flights[[#This Row],[Delay Type]]="Severe"), "Yes", "No")</f>
        <v>No</v>
      </c>
    </row>
    <row r="2158" spans="1:27" x14ac:dyDescent="0.3">
      <c r="A2158" s="3">
        <v>42167</v>
      </c>
      <c r="B2158" s="22">
        <f>WEEKNUM(Flights[[#This Row],[Date]], 1)</f>
        <v>24</v>
      </c>
      <c r="C2158" s="22">
        <f>WEEKDAY(Flights[[#This Row],[Date]],1)</f>
        <v>6</v>
      </c>
      <c r="D2158" t="s">
        <v>435</v>
      </c>
      <c r="E2158" t="s">
        <v>1993</v>
      </c>
      <c r="F2158" t="s">
        <v>0</v>
      </c>
      <c r="G2158" t="s">
        <v>314</v>
      </c>
      <c r="H2158" t="str">
        <f>_xlfn.XLOOKUP(Flights[[#This Row],[Destination]], Airports!$A$2:$A$78, Airports!$D$2:$D$78)</f>
        <v>Minneapolis</v>
      </c>
      <c r="I2158" t="str" cm="1">
        <f t="array" ref="I2158">_xlfn.XLOOKUP(Flights[[#This Row],[Destination]],_xlfn._TRO_TRAILING( Airports!A:A),_xlfn._TRO_TRAILING( Airports!E:E), "Not found")</f>
        <v>MN</v>
      </c>
      <c r="J2158" s="1">
        <v>0.78263888888888888</v>
      </c>
      <c r="K2158" s="22">
        <f>HOUR(Flights[[#This Row],[Scheduled Departure]])</f>
        <v>18</v>
      </c>
      <c r="L2158" s="1">
        <v>0.77638888888888891</v>
      </c>
      <c r="M2158">
        <f>(L2158-J2158)*24*60</f>
        <v>-8.999999999999968</v>
      </c>
      <c r="N2158" s="16">
        <f>Flights[[#This Row],[Length (min)]]/60</f>
        <v>3.4166666666666665</v>
      </c>
      <c r="O2158">
        <v>205</v>
      </c>
      <c r="P2158">
        <v>1535</v>
      </c>
      <c r="Q2158" s="18">
        <f>IFERROR(Flights[[#This Row],[Distance]]/Flights[[#This Row],[Length (hr)]], "")</f>
        <v>449.26829268292687</v>
      </c>
      <c r="R2158" s="1">
        <v>1.1805555555555555E-2</v>
      </c>
      <c r="S2158" s="1" t="str">
        <f>IF(Flights[[#This Row],[Length (hr)]]&lt;2, "No meal", IF(Flights[[#This Row],[Length (hr)]]&lt;3.5, "Light meal", "Full meal"))</f>
        <v>Light meal</v>
      </c>
      <c r="T2158" s="1" t="str">
        <f>IF(AND(Flights[[#This Row],[Airline]]="US Airways", Flights[[#This Row],[Meal]]="Full Meal"), "Yes", "No")</f>
        <v>No</v>
      </c>
      <c r="U2158" s="1">
        <v>2.0833333333333333E-3</v>
      </c>
      <c r="V2158">
        <v>-14</v>
      </c>
      <c r="W2158" s="1" t="str">
        <f>IF(Flights[[#This Row],[Arrival Delay]] = "", "Cancelled", IF(Flights[[#This Row],[Arrival Delay]]&gt;15, "Delayed", "On time"))</f>
        <v>On time</v>
      </c>
      <c r="X2158" t="str">
        <f>IF(Flights[[#This Row],[Status]]&lt;&gt;"Delayed","", IF(Flights[[#This Row],[Arrival Delay]]&gt;120, "Severe", IF(Flights[[#This Row],[Arrival Delay]]&gt;60, "Major", "Moderate")))</f>
        <v/>
      </c>
      <c r="Y2158" t="b">
        <v>0</v>
      </c>
      <c r="AA2158" t="str">
        <f>IF(OR(AND(Flights[[#This Row],[Status]]="Cancelled", Flights[[#This Row],[Cancellation Reason]]="Airline/Carrier"), Flights[[#This Row],[Delay Type]]="Severe"), "Yes", "No")</f>
        <v>No</v>
      </c>
    </row>
    <row r="2159" spans="1:27" x14ac:dyDescent="0.3">
      <c r="A2159" s="3">
        <v>42167</v>
      </c>
      <c r="B2159" s="22">
        <f>WEEKNUM(Flights[[#This Row],[Date]], 1)</f>
        <v>24</v>
      </c>
      <c r="C2159" s="22">
        <f>WEEKDAY(Flights[[#This Row],[Date]],1)</f>
        <v>6</v>
      </c>
      <c r="D2159" t="s">
        <v>1489</v>
      </c>
      <c r="E2159" t="s">
        <v>1989</v>
      </c>
      <c r="F2159" t="s">
        <v>0</v>
      </c>
      <c r="G2159" t="s">
        <v>9</v>
      </c>
      <c r="H2159" t="str">
        <f>_xlfn.XLOOKUP(Flights[[#This Row],[Destination]], Airports!$A$2:$A$78, Airports!$D$2:$D$78)</f>
        <v>San Francisco</v>
      </c>
      <c r="I2159" t="str" cm="1">
        <f t="array" ref="I2159">_xlfn.XLOOKUP(Flights[[#This Row],[Destination]],_xlfn._TRO_TRAILING( Airports!A:A),_xlfn._TRO_TRAILING( Airports!E:E), "Not found")</f>
        <v>CA</v>
      </c>
      <c r="J2159" s="1">
        <v>0.79513888888888884</v>
      </c>
      <c r="K2159" s="22">
        <f>HOUR(Flights[[#This Row],[Scheduled Departure]])</f>
        <v>19</v>
      </c>
      <c r="L2159" s="1">
        <v>0.83125000000000004</v>
      </c>
      <c r="M2159">
        <f>(L2159-J2159)*24*60</f>
        <v>52.000000000000135</v>
      </c>
      <c r="N2159" s="16">
        <f>Flights[[#This Row],[Length (min)]]/60</f>
        <v>1.3833333333333333</v>
      </c>
      <c r="O2159">
        <v>83</v>
      </c>
      <c r="P2159">
        <v>337</v>
      </c>
      <c r="Q2159" s="18">
        <f>IFERROR(Flights[[#This Row],[Distance]]/Flights[[#This Row],[Length (hr)]], "")</f>
        <v>243.6144578313253</v>
      </c>
      <c r="R2159" s="1">
        <v>0.85069444444444442</v>
      </c>
      <c r="S2159" s="1" t="str">
        <f>IF(Flights[[#This Row],[Length (hr)]]&lt;2, "No meal", IF(Flights[[#This Row],[Length (hr)]]&lt;3.5, "Light meal", "Full meal"))</f>
        <v>No meal</v>
      </c>
      <c r="T2159" s="1" t="str">
        <f>IF(AND(Flights[[#This Row],[Airline]]="US Airways", Flights[[#This Row],[Meal]]="Full Meal"), "Yes", "No")</f>
        <v>No</v>
      </c>
      <c r="U2159" s="1">
        <v>0.88888888888888884</v>
      </c>
      <c r="V2159">
        <v>55</v>
      </c>
      <c r="W2159" s="1" t="str">
        <f>IF(Flights[[#This Row],[Arrival Delay]] = "", "Cancelled", IF(Flights[[#This Row],[Arrival Delay]]&gt;15, "Delayed", "On time"))</f>
        <v>Delayed</v>
      </c>
      <c r="X2159" t="str">
        <f>IF(Flights[[#This Row],[Status]]&lt;&gt;"Delayed","", IF(Flights[[#This Row],[Arrival Delay]]&gt;120, "Severe", IF(Flights[[#This Row],[Arrival Delay]]&gt;60, "Major", "Moderate")))</f>
        <v>Moderate</v>
      </c>
      <c r="Y2159" t="b">
        <v>0</v>
      </c>
      <c r="AA2159" t="str">
        <f>IF(OR(AND(Flights[[#This Row],[Status]]="Cancelled", Flights[[#This Row],[Cancellation Reason]]="Airline/Carrier"), Flights[[#This Row],[Delay Type]]="Severe"), "Yes", "No")</f>
        <v>No</v>
      </c>
    </row>
    <row r="2160" spans="1:27" x14ac:dyDescent="0.3">
      <c r="A2160" s="3">
        <v>42167</v>
      </c>
      <c r="B2160" s="22">
        <f>WEEKNUM(Flights[[#This Row],[Date]], 1)</f>
        <v>24</v>
      </c>
      <c r="C2160" s="22">
        <f>WEEKDAY(Flights[[#This Row],[Date]],1)</f>
        <v>6</v>
      </c>
      <c r="D2160" t="s">
        <v>671</v>
      </c>
      <c r="E2160" t="s">
        <v>1989</v>
      </c>
      <c r="F2160" t="s">
        <v>0</v>
      </c>
      <c r="G2160" t="s">
        <v>26</v>
      </c>
      <c r="H2160" t="str">
        <f>_xlfn.XLOOKUP(Flights[[#This Row],[Destination]], Airports!$A$2:$A$78, Airports!$D$2:$D$78)</f>
        <v>Atlanta</v>
      </c>
      <c r="I2160" t="str" cm="1">
        <f t="array" ref="I2160">_xlfn.XLOOKUP(Flights[[#This Row],[Destination]],_xlfn._TRO_TRAILING( Airports!A:A),_xlfn._TRO_TRAILING( Airports!E:E), "Not found")</f>
        <v>GA</v>
      </c>
      <c r="J2160" s="1">
        <v>0.92361111111111116</v>
      </c>
      <c r="K2160" s="22">
        <f>HOUR(Flights[[#This Row],[Scheduled Departure]])</f>
        <v>22</v>
      </c>
      <c r="L2160" s="1">
        <v>0.92083333333333328</v>
      </c>
      <c r="M2160">
        <f>(L2160-J2160)*24*60</f>
        <v>-4.0000000000001457</v>
      </c>
      <c r="N2160" s="16">
        <f>Flights[[#This Row],[Length (min)]]/60</f>
        <v>4.3499999999999996</v>
      </c>
      <c r="O2160">
        <v>261</v>
      </c>
      <c r="P2160">
        <v>1947</v>
      </c>
      <c r="Q2160" s="18">
        <f>IFERROR(Flights[[#This Row],[Distance]]/Flights[[#This Row],[Length (hr)]], "")</f>
        <v>447.58620689655174</v>
      </c>
      <c r="R2160" s="1">
        <v>0.22847222222222222</v>
      </c>
      <c r="S2160" s="1" t="str">
        <f>IF(Flights[[#This Row],[Length (hr)]]&lt;2, "No meal", IF(Flights[[#This Row],[Length (hr)]]&lt;3.5, "Light meal", "Full meal"))</f>
        <v>Full meal</v>
      </c>
      <c r="T2160" s="1" t="str">
        <f>IF(AND(Flights[[#This Row],[Airline]]="US Airways", Flights[[#This Row],[Meal]]="Full Meal"), "Yes", "No")</f>
        <v>No</v>
      </c>
      <c r="U2160" s="1">
        <v>0.22708333333333333</v>
      </c>
      <c r="V2160">
        <v>-2</v>
      </c>
      <c r="W2160" s="1" t="str">
        <f>IF(Flights[[#This Row],[Arrival Delay]] = "", "Cancelled", IF(Flights[[#This Row],[Arrival Delay]]&gt;15, "Delayed", "On time"))</f>
        <v>On time</v>
      </c>
      <c r="X2160" t="str">
        <f>IF(Flights[[#This Row],[Status]]&lt;&gt;"Delayed","", IF(Flights[[#This Row],[Arrival Delay]]&gt;120, "Severe", IF(Flights[[#This Row],[Arrival Delay]]&gt;60, "Major", "Moderate")))</f>
        <v/>
      </c>
      <c r="Y2160" t="b">
        <v>0</v>
      </c>
      <c r="AA2160" t="str">
        <f>IF(OR(AND(Flights[[#This Row],[Status]]="Cancelled", Flights[[#This Row],[Cancellation Reason]]="Airline/Carrier"), Flights[[#This Row],[Delay Type]]="Severe"), "Yes", "No")</f>
        <v>No</v>
      </c>
    </row>
    <row r="2161" spans="1:27" x14ac:dyDescent="0.3">
      <c r="A2161" s="3">
        <v>42167</v>
      </c>
      <c r="B2161" s="22">
        <f>WEEKNUM(Flights[[#This Row],[Date]], 1)</f>
        <v>24</v>
      </c>
      <c r="C2161" s="22">
        <f>WEEKDAY(Flights[[#This Row],[Date]],1)</f>
        <v>6</v>
      </c>
      <c r="D2161" t="s">
        <v>668</v>
      </c>
      <c r="E2161" t="s">
        <v>1989</v>
      </c>
      <c r="F2161" t="s">
        <v>0</v>
      </c>
      <c r="G2161" t="s">
        <v>276</v>
      </c>
      <c r="H2161" t="str">
        <f>_xlfn.XLOOKUP(Flights[[#This Row],[Destination]], Airports!$A$2:$A$78, Airports!$D$2:$D$78)</f>
        <v>Detroit</v>
      </c>
      <c r="I2161" t="str" cm="1">
        <f t="array" ref="I2161">_xlfn.XLOOKUP(Flights[[#This Row],[Destination]],_xlfn._TRO_TRAILING( Airports!A:A),_xlfn._TRO_TRAILING( Airports!E:E), "Not found")</f>
        <v>MI</v>
      </c>
      <c r="J2161" s="1">
        <v>0.96180555555555558</v>
      </c>
      <c r="K2161" s="22">
        <f>HOUR(Flights[[#This Row],[Scheduled Departure]])</f>
        <v>23</v>
      </c>
      <c r="L2161" s="1">
        <v>0.96388888888888891</v>
      </c>
      <c r="M2161">
        <f>(L2161-J2161)*24*60</f>
        <v>2.9999999999999893</v>
      </c>
      <c r="N2161" s="16">
        <f>Flights[[#This Row],[Length (min)]]/60</f>
        <v>4.416666666666667</v>
      </c>
      <c r="O2161">
        <v>265</v>
      </c>
      <c r="P2161">
        <v>1979</v>
      </c>
      <c r="Q2161" s="18">
        <f>IFERROR(Flights[[#This Row],[Distance]]/Flights[[#This Row],[Length (hr)]], "")</f>
        <v>448.07547169811318</v>
      </c>
      <c r="R2161" s="1">
        <v>0.26944444444444443</v>
      </c>
      <c r="S2161" s="1" t="str">
        <f>IF(Flights[[#This Row],[Length (hr)]]&lt;2, "No meal", IF(Flights[[#This Row],[Length (hr)]]&lt;3.5, "Light meal", "Full meal"))</f>
        <v>Full meal</v>
      </c>
      <c r="T2161" s="1" t="str">
        <f>IF(AND(Flights[[#This Row],[Airline]]="US Airways", Flights[[#This Row],[Meal]]="Full Meal"), "Yes", "No")</f>
        <v>No</v>
      </c>
      <c r="U2161" s="1">
        <v>0.27291666666666664</v>
      </c>
      <c r="V2161">
        <v>5</v>
      </c>
      <c r="W2161" s="1" t="str">
        <f>IF(Flights[[#This Row],[Arrival Delay]] = "", "Cancelled", IF(Flights[[#This Row],[Arrival Delay]]&gt;15, "Delayed", "On time"))</f>
        <v>On time</v>
      </c>
      <c r="X2161" t="str">
        <f>IF(Flights[[#This Row],[Status]]&lt;&gt;"Delayed","", IF(Flights[[#This Row],[Arrival Delay]]&gt;120, "Severe", IF(Flights[[#This Row],[Arrival Delay]]&gt;60, "Major", "Moderate")))</f>
        <v/>
      </c>
      <c r="Y2161" t="b">
        <v>0</v>
      </c>
      <c r="AA2161" t="str">
        <f>IF(OR(AND(Flights[[#This Row],[Status]]="Cancelled", Flights[[#This Row],[Cancellation Reason]]="Airline/Carrier"), Flights[[#This Row],[Delay Type]]="Severe"), "Yes", "No")</f>
        <v>No</v>
      </c>
    </row>
    <row r="2162" spans="1:27" x14ac:dyDescent="0.3">
      <c r="A2162" s="3">
        <v>42168</v>
      </c>
      <c r="B2162" s="22">
        <f>WEEKNUM(Flights[[#This Row],[Date]], 1)</f>
        <v>24</v>
      </c>
      <c r="C2162" s="22">
        <f>WEEKDAY(Flights[[#This Row],[Date]],1)</f>
        <v>7</v>
      </c>
      <c r="D2162" t="s">
        <v>35</v>
      </c>
      <c r="E2162" t="s">
        <v>1987</v>
      </c>
      <c r="F2162" t="s">
        <v>0</v>
      </c>
      <c r="G2162" t="s">
        <v>3</v>
      </c>
      <c r="H2162" t="str">
        <f>_xlfn.XLOOKUP(Flights[[#This Row],[Destination]], Airports!$A$2:$A$78, Airports!$D$2:$D$78)</f>
        <v>Dallas</v>
      </c>
      <c r="I2162" t="str" cm="1">
        <f t="array" ref="I2162">_xlfn.XLOOKUP(Flights[[#This Row],[Destination]],_xlfn._TRO_TRAILING( Airports!A:A),_xlfn._TRO_TRAILING( Airports!E:E), "Not found")</f>
        <v>TX</v>
      </c>
      <c r="J2162" s="1">
        <v>0.25</v>
      </c>
      <c r="K2162" s="22">
        <f>HOUR(Flights[[#This Row],[Scheduled Departure]])</f>
        <v>6</v>
      </c>
      <c r="L2162" s="1">
        <v>0.24722222222222223</v>
      </c>
      <c r="M2162">
        <f>(L2162-J2162)*24*60</f>
        <v>-3.9999999999999858</v>
      </c>
      <c r="N2162" s="16">
        <f>Flights[[#This Row],[Length (min)]]/60</f>
        <v>3.15</v>
      </c>
      <c r="O2162">
        <v>189</v>
      </c>
      <c r="P2162">
        <v>1235</v>
      </c>
      <c r="Q2162" s="18">
        <f>IFERROR(Flights[[#This Row],[Distance]]/Flights[[#This Row],[Length (hr)]], "")</f>
        <v>392.06349206349205</v>
      </c>
      <c r="R2162" s="1">
        <v>0.46458333333333335</v>
      </c>
      <c r="S2162" s="1" t="str">
        <f>IF(Flights[[#This Row],[Length (hr)]]&lt;2, "No meal", IF(Flights[[#This Row],[Length (hr)]]&lt;3.5, "Light meal", "Full meal"))</f>
        <v>Light meal</v>
      </c>
      <c r="T2162" s="1" t="str">
        <f>IF(AND(Flights[[#This Row],[Airline]]="US Airways", Flights[[#This Row],[Meal]]="Full Meal"), "Yes", "No")</f>
        <v>No</v>
      </c>
      <c r="U2162" s="1">
        <v>0.46180555555555558</v>
      </c>
      <c r="V2162">
        <v>-4</v>
      </c>
      <c r="W2162" s="1" t="str">
        <f>IF(Flights[[#This Row],[Arrival Delay]] = "", "Cancelled", IF(Flights[[#This Row],[Arrival Delay]]&gt;15, "Delayed", "On time"))</f>
        <v>On time</v>
      </c>
      <c r="X2162" t="str">
        <f>IF(Flights[[#This Row],[Status]]&lt;&gt;"Delayed","", IF(Flights[[#This Row],[Arrival Delay]]&gt;120, "Severe", IF(Flights[[#This Row],[Arrival Delay]]&gt;60, "Major", "Moderate")))</f>
        <v/>
      </c>
      <c r="Y2162" t="b">
        <v>0</v>
      </c>
      <c r="AA2162" t="str">
        <f>IF(OR(AND(Flights[[#This Row],[Status]]="Cancelled", Flights[[#This Row],[Cancellation Reason]]="Airline/Carrier"), Flights[[#This Row],[Delay Type]]="Severe"), "Yes", "No")</f>
        <v>No</v>
      </c>
    </row>
    <row r="2163" spans="1:27" x14ac:dyDescent="0.3">
      <c r="A2163" s="3">
        <v>42168</v>
      </c>
      <c r="B2163" s="22">
        <f>WEEKNUM(Flights[[#This Row],[Date]], 1)</f>
        <v>24</v>
      </c>
      <c r="C2163" s="22">
        <f>WEEKDAY(Flights[[#This Row],[Date]],1)</f>
        <v>7</v>
      </c>
      <c r="D2163" t="s">
        <v>1253</v>
      </c>
      <c r="E2163" t="s">
        <v>1989</v>
      </c>
      <c r="F2163" t="s">
        <v>0</v>
      </c>
      <c r="G2163" t="s">
        <v>12</v>
      </c>
      <c r="H2163" t="str">
        <f>_xlfn.XLOOKUP(Flights[[#This Row],[Destination]], Airports!$A$2:$A$78, Airports!$D$2:$D$78)</f>
        <v>New York</v>
      </c>
      <c r="I2163" t="str" cm="1">
        <f t="array" ref="I2163">_xlfn.XLOOKUP(Flights[[#This Row],[Destination]],_xlfn._TRO_TRAILING( Airports!A:A),_xlfn._TRO_TRAILING( Airports!E:E), "Not found")</f>
        <v>NY</v>
      </c>
      <c r="J2163" s="1">
        <v>0.27777777777777779</v>
      </c>
      <c r="K2163" s="22">
        <f>HOUR(Flights[[#This Row],[Scheduled Departure]])</f>
        <v>6</v>
      </c>
      <c r="L2163" s="1">
        <v>0.27430555555555558</v>
      </c>
      <c r="M2163">
        <f>(L2163-J2163)*24*60</f>
        <v>-4.9999999999999822</v>
      </c>
      <c r="N2163" s="16">
        <f>Flights[[#This Row],[Length (min)]]/60</f>
        <v>5.05</v>
      </c>
      <c r="O2163">
        <v>303</v>
      </c>
      <c r="P2163">
        <v>2475</v>
      </c>
      <c r="Q2163" s="18">
        <f>IFERROR(Flights[[#This Row],[Distance]]/Flights[[#This Row],[Length (hr)]], "")</f>
        <v>490.0990099009901</v>
      </c>
      <c r="R2163" s="1">
        <v>0.63888888888888884</v>
      </c>
      <c r="S2163" s="1" t="str">
        <f>IF(Flights[[#This Row],[Length (hr)]]&lt;2, "No meal", IF(Flights[[#This Row],[Length (hr)]]&lt;3.5, "Light meal", "Full meal"))</f>
        <v>Full meal</v>
      </c>
      <c r="T2163" s="1" t="str">
        <f>IF(AND(Flights[[#This Row],[Airline]]="US Airways", Flights[[#This Row],[Meal]]="Full Meal"), "Yes", "No")</f>
        <v>No</v>
      </c>
      <c r="U2163" s="1">
        <v>0.60972222222222228</v>
      </c>
      <c r="V2163">
        <v>-42</v>
      </c>
      <c r="W2163" s="1" t="str">
        <f>IF(Flights[[#This Row],[Arrival Delay]] = "", "Cancelled", IF(Flights[[#This Row],[Arrival Delay]]&gt;15, "Delayed", "On time"))</f>
        <v>On time</v>
      </c>
      <c r="X2163" t="str">
        <f>IF(Flights[[#This Row],[Status]]&lt;&gt;"Delayed","", IF(Flights[[#This Row],[Arrival Delay]]&gt;120, "Severe", IF(Flights[[#This Row],[Arrival Delay]]&gt;60, "Major", "Moderate")))</f>
        <v/>
      </c>
      <c r="Y2163" t="b">
        <v>0</v>
      </c>
      <c r="AA2163" t="str">
        <f>IF(OR(AND(Flights[[#This Row],[Status]]="Cancelled", Flights[[#This Row],[Cancellation Reason]]="Airline/Carrier"), Flights[[#This Row],[Delay Type]]="Severe"), "Yes", "No")</f>
        <v>No</v>
      </c>
    </row>
    <row r="2164" spans="1:27" x14ac:dyDescent="0.3">
      <c r="A2164" s="3">
        <v>42168</v>
      </c>
      <c r="B2164" s="22">
        <f>WEEKNUM(Flights[[#This Row],[Date]], 1)</f>
        <v>24</v>
      </c>
      <c r="C2164" s="22">
        <f>WEEKDAY(Flights[[#This Row],[Date]],1)</f>
        <v>7</v>
      </c>
      <c r="D2164" t="s">
        <v>724</v>
      </c>
      <c r="E2164" t="s">
        <v>1995</v>
      </c>
      <c r="F2164" t="s">
        <v>0</v>
      </c>
      <c r="G2164" t="s">
        <v>29</v>
      </c>
      <c r="H2164" t="str">
        <f>_xlfn.XLOOKUP(Flights[[#This Row],[Destination]], Airports!$A$2:$A$78, Airports!$D$2:$D$78)</f>
        <v>Phoenix</v>
      </c>
      <c r="I2164" t="str" cm="1">
        <f t="array" ref="I2164">_xlfn.XLOOKUP(Flights[[#This Row],[Destination]],_xlfn._TRO_TRAILING( Airports!A:A),_xlfn._TRO_TRAILING( Airports!E:E), "Not found")</f>
        <v>AZ</v>
      </c>
      <c r="J2164" s="1">
        <v>0.29166666666666669</v>
      </c>
      <c r="K2164" s="22">
        <f>HOUR(Flights[[#This Row],[Scheduled Departure]])</f>
        <v>7</v>
      </c>
      <c r="L2164" s="1">
        <v>0</v>
      </c>
      <c r="M2164">
        <f>(L2164-J2164)*24*60</f>
        <v>-420</v>
      </c>
      <c r="N2164" s="16">
        <f>Flights[[#This Row],[Length (min)]]/60</f>
        <v>0</v>
      </c>
      <c r="P2164">
        <v>370</v>
      </c>
      <c r="Q2164" s="18" t="str">
        <f>IFERROR(Flights[[#This Row],[Distance]]/Flights[[#This Row],[Length (hr)]], "")</f>
        <v/>
      </c>
      <c r="R2164" s="1">
        <v>0.34722222222222221</v>
      </c>
      <c r="S2164" s="1" t="str">
        <f>IF(Flights[[#This Row],[Length (hr)]]&lt;2, "No meal", IF(Flights[[#This Row],[Length (hr)]]&lt;3.5, "Light meal", "Full meal"))</f>
        <v>No meal</v>
      </c>
      <c r="T2164" s="1" t="str">
        <f>IF(AND(Flights[[#This Row],[Airline]]="US Airways", Flights[[#This Row],[Meal]]="Full Meal"), "Yes", "No")</f>
        <v>No</v>
      </c>
      <c r="U2164" s="1">
        <v>0</v>
      </c>
      <c r="W2164" s="1" t="str">
        <f>IF(Flights[[#This Row],[Arrival Delay]] = "", "Cancelled", IF(Flights[[#This Row],[Arrival Delay]]&gt;15, "Delayed", "On time"))</f>
        <v>Cancelled</v>
      </c>
      <c r="X2164" t="str">
        <f>IF(Flights[[#This Row],[Status]]&lt;&gt;"Delayed","", IF(Flights[[#This Row],[Arrival Delay]]&gt;120, "Severe", IF(Flights[[#This Row],[Arrival Delay]]&gt;60, "Major", "Moderate")))</f>
        <v/>
      </c>
      <c r="Y2164" t="b">
        <v>1</v>
      </c>
      <c r="Z2164" t="s">
        <v>8</v>
      </c>
      <c r="AA2164" t="str">
        <f>IF(OR(AND(Flights[[#This Row],[Status]]="Cancelled", Flights[[#This Row],[Cancellation Reason]]="Airline/Carrier"), Flights[[#This Row],[Delay Type]]="Severe"), "Yes", "No")</f>
        <v>Yes</v>
      </c>
    </row>
    <row r="2165" spans="1:27" x14ac:dyDescent="0.3">
      <c r="A2165" s="3">
        <v>42168</v>
      </c>
      <c r="B2165" s="22">
        <f>WEEKNUM(Flights[[#This Row],[Date]], 1)</f>
        <v>24</v>
      </c>
      <c r="C2165" s="22">
        <f>WEEKDAY(Flights[[#This Row],[Date]],1)</f>
        <v>7</v>
      </c>
      <c r="D2165" t="s">
        <v>1461</v>
      </c>
      <c r="E2165" t="s">
        <v>1988</v>
      </c>
      <c r="F2165" t="s">
        <v>0</v>
      </c>
      <c r="G2165" t="s">
        <v>27</v>
      </c>
      <c r="H2165" t="str">
        <f>_xlfn.XLOOKUP(Flights[[#This Row],[Destination]], Airports!$A$2:$A$78, Airports!$D$2:$D$78)</f>
        <v>Charlotte</v>
      </c>
      <c r="I2165" t="str" cm="1">
        <f t="array" ref="I2165">_xlfn.XLOOKUP(Flights[[#This Row],[Destination]],_xlfn._TRO_TRAILING( Airports!A:A),_xlfn._TRO_TRAILING( Airports!E:E), "Not found")</f>
        <v>NC</v>
      </c>
      <c r="J2165" s="1">
        <v>0.30208333333333331</v>
      </c>
      <c r="K2165" s="22">
        <f>HOUR(Flights[[#This Row],[Scheduled Departure]])</f>
        <v>7</v>
      </c>
      <c r="L2165" s="1">
        <v>0.29652777777777778</v>
      </c>
      <c r="M2165">
        <f>(L2165-J2165)*24*60</f>
        <v>-7.9999999999999716</v>
      </c>
      <c r="N2165" s="16">
        <f>Flights[[#This Row],[Length (min)]]/60</f>
        <v>4.75</v>
      </c>
      <c r="O2165">
        <v>285</v>
      </c>
      <c r="P2165">
        <v>2125</v>
      </c>
      <c r="Q2165" s="18">
        <f>IFERROR(Flights[[#This Row],[Distance]]/Flights[[#This Row],[Length (hr)]], "")</f>
        <v>447.36842105263156</v>
      </c>
      <c r="R2165" s="1">
        <v>0.62916666666666665</v>
      </c>
      <c r="S2165" s="1" t="str">
        <f>IF(Flights[[#This Row],[Length (hr)]]&lt;2, "No meal", IF(Flights[[#This Row],[Length (hr)]]&lt;3.5, "Light meal", "Full meal"))</f>
        <v>Full meal</v>
      </c>
      <c r="T2165" s="1" t="str">
        <f>IF(AND(Flights[[#This Row],[Airline]]="US Airways", Flights[[#This Row],[Meal]]="Full Meal"), "Yes", "No")</f>
        <v>Yes</v>
      </c>
      <c r="U2165" s="1">
        <v>0.61944444444444446</v>
      </c>
      <c r="V2165">
        <v>-14</v>
      </c>
      <c r="W2165" s="1" t="str">
        <f>IF(Flights[[#This Row],[Arrival Delay]] = "", "Cancelled", IF(Flights[[#This Row],[Arrival Delay]]&gt;15, "Delayed", "On time"))</f>
        <v>On time</v>
      </c>
      <c r="X2165" t="str">
        <f>IF(Flights[[#This Row],[Status]]&lt;&gt;"Delayed","", IF(Flights[[#This Row],[Arrival Delay]]&gt;120, "Severe", IF(Flights[[#This Row],[Arrival Delay]]&gt;60, "Major", "Moderate")))</f>
        <v/>
      </c>
      <c r="Y2165" t="b">
        <v>0</v>
      </c>
      <c r="AA2165" t="str">
        <f>IF(OR(AND(Flights[[#This Row],[Status]]="Cancelled", Flights[[#This Row],[Cancellation Reason]]="Airline/Carrier"), Flights[[#This Row],[Delay Type]]="Severe"), "Yes", "No")</f>
        <v>No</v>
      </c>
    </row>
    <row r="2166" spans="1:27" x14ac:dyDescent="0.3">
      <c r="A2166" s="3">
        <v>42168</v>
      </c>
      <c r="B2166" s="22">
        <f>WEEKNUM(Flights[[#This Row],[Date]], 1)</f>
        <v>24</v>
      </c>
      <c r="C2166" s="22">
        <f>WEEKDAY(Flights[[#This Row],[Date]],1)</f>
        <v>7</v>
      </c>
      <c r="D2166" t="s">
        <v>1472</v>
      </c>
      <c r="E2166" t="s">
        <v>1989</v>
      </c>
      <c r="F2166" t="s">
        <v>0</v>
      </c>
      <c r="G2166" t="s">
        <v>17</v>
      </c>
      <c r="H2166" t="str">
        <f>_xlfn.XLOOKUP(Flights[[#This Row],[Destination]], Airports!$A$2:$A$78, Airports!$D$2:$D$78)</f>
        <v>Honolulu</v>
      </c>
      <c r="I2166" t="str" cm="1">
        <f t="array" ref="I2166">_xlfn.XLOOKUP(Flights[[#This Row],[Destination]],_xlfn._TRO_TRAILING( Airports!A:A),_xlfn._TRO_TRAILING( Airports!E:E), "Not found")</f>
        <v>HI</v>
      </c>
      <c r="J2166" s="1">
        <v>0.44791666666666669</v>
      </c>
      <c r="K2166" s="22">
        <f>HOUR(Flights[[#This Row],[Scheduled Departure]])</f>
        <v>10</v>
      </c>
      <c r="L2166" s="1">
        <v>0.44930555555555557</v>
      </c>
      <c r="M2166">
        <f>(L2166-J2166)*24*60</f>
        <v>1.9999999999999929</v>
      </c>
      <c r="N2166" s="16">
        <f>Flights[[#This Row],[Length (min)]]/60</f>
        <v>5.8166666666666664</v>
      </c>
      <c r="O2166">
        <v>349</v>
      </c>
      <c r="P2166">
        <v>2556</v>
      </c>
      <c r="Q2166" s="18">
        <f>IFERROR(Flights[[#This Row],[Distance]]/Flights[[#This Row],[Length (hr)]], "")</f>
        <v>439.42693409742122</v>
      </c>
      <c r="R2166" s="1">
        <v>0.55902777777777779</v>
      </c>
      <c r="S2166" s="1" t="str">
        <f>IF(Flights[[#This Row],[Length (hr)]]&lt;2, "No meal", IF(Flights[[#This Row],[Length (hr)]]&lt;3.5, "Light meal", "Full meal"))</f>
        <v>Full meal</v>
      </c>
      <c r="T2166" s="1" t="str">
        <f>IF(AND(Flights[[#This Row],[Airline]]="US Airways", Flights[[#This Row],[Meal]]="Full Meal"), "Yes", "No")</f>
        <v>No</v>
      </c>
      <c r="U2166" s="1">
        <v>0.56666666666666665</v>
      </c>
      <c r="V2166">
        <v>11</v>
      </c>
      <c r="W2166" s="1" t="str">
        <f>IF(Flights[[#This Row],[Arrival Delay]] = "", "Cancelled", IF(Flights[[#This Row],[Arrival Delay]]&gt;15, "Delayed", "On time"))</f>
        <v>On time</v>
      </c>
      <c r="X2166" t="str">
        <f>IF(Flights[[#This Row],[Status]]&lt;&gt;"Delayed","", IF(Flights[[#This Row],[Arrival Delay]]&gt;120, "Severe", IF(Flights[[#This Row],[Arrival Delay]]&gt;60, "Major", "Moderate")))</f>
        <v/>
      </c>
      <c r="Y2166" t="b">
        <v>0</v>
      </c>
      <c r="AA2166" t="str">
        <f>IF(OR(AND(Flights[[#This Row],[Status]]="Cancelled", Flights[[#This Row],[Cancellation Reason]]="Airline/Carrier"), Flights[[#This Row],[Delay Type]]="Severe"), "Yes", "No")</f>
        <v>No</v>
      </c>
    </row>
    <row r="2167" spans="1:27" x14ac:dyDescent="0.3">
      <c r="A2167" s="3">
        <v>42168</v>
      </c>
      <c r="B2167" s="22">
        <f>WEEKNUM(Flights[[#This Row],[Date]], 1)</f>
        <v>24</v>
      </c>
      <c r="C2167" s="22">
        <f>WEEKDAY(Flights[[#This Row],[Date]],1)</f>
        <v>7</v>
      </c>
      <c r="D2167" t="s">
        <v>1072</v>
      </c>
      <c r="E2167" t="s">
        <v>1994</v>
      </c>
      <c r="F2167" t="s">
        <v>0</v>
      </c>
      <c r="G2167" t="s">
        <v>246</v>
      </c>
      <c r="H2167" t="str">
        <f>_xlfn.XLOOKUP(Flights[[#This Row],[Destination]], Airports!$A$2:$A$78, Airports!$D$2:$D$78)</f>
        <v>Albuquerque</v>
      </c>
      <c r="I2167" t="str" cm="1">
        <f t="array" ref="I2167">_xlfn.XLOOKUP(Flights[[#This Row],[Destination]],_xlfn._TRO_TRAILING( Airports!A:A),_xlfn._TRO_TRAILING( Airports!E:E), "Not found")</f>
        <v>NM</v>
      </c>
      <c r="J2167" s="1">
        <v>0.57291666666666663</v>
      </c>
      <c r="K2167" s="22">
        <f>HOUR(Flights[[#This Row],[Scheduled Departure]])</f>
        <v>13</v>
      </c>
      <c r="L2167" s="1">
        <v>0.58750000000000002</v>
      </c>
      <c r="M2167">
        <f>(L2167-J2167)*24*60</f>
        <v>21.000000000000085</v>
      </c>
      <c r="N2167" s="16">
        <f>Flights[[#This Row],[Length (min)]]/60</f>
        <v>1.8166666666666667</v>
      </c>
      <c r="O2167">
        <v>109</v>
      </c>
      <c r="P2167">
        <v>677</v>
      </c>
      <c r="Q2167" s="18">
        <f>IFERROR(Flights[[#This Row],[Distance]]/Flights[[#This Row],[Length (hr)]], "")</f>
        <v>372.66055045871559</v>
      </c>
      <c r="R2167" s="1">
        <v>0.69652777777777775</v>
      </c>
      <c r="S2167" s="1" t="str">
        <f>IF(Flights[[#This Row],[Length (hr)]]&lt;2, "No meal", IF(Flights[[#This Row],[Length (hr)]]&lt;3.5, "Light meal", "Full meal"))</f>
        <v>No meal</v>
      </c>
      <c r="T2167" s="1" t="str">
        <f>IF(AND(Flights[[#This Row],[Airline]]="US Airways", Flights[[#This Row],[Meal]]="Full Meal"), "Yes", "No")</f>
        <v>No</v>
      </c>
      <c r="U2167" s="1">
        <v>0.70486111111111116</v>
      </c>
      <c r="V2167">
        <v>12</v>
      </c>
      <c r="W2167" s="1" t="str">
        <f>IF(Flights[[#This Row],[Arrival Delay]] = "", "Cancelled", IF(Flights[[#This Row],[Arrival Delay]]&gt;15, "Delayed", "On time"))</f>
        <v>On time</v>
      </c>
      <c r="X2167" t="str">
        <f>IF(Flights[[#This Row],[Status]]&lt;&gt;"Delayed","", IF(Flights[[#This Row],[Arrival Delay]]&gt;120, "Severe", IF(Flights[[#This Row],[Arrival Delay]]&gt;60, "Major", "Moderate")))</f>
        <v/>
      </c>
      <c r="Y2167" t="b">
        <v>0</v>
      </c>
      <c r="AA2167" t="str">
        <f>IF(OR(AND(Flights[[#This Row],[Status]]="Cancelled", Flights[[#This Row],[Cancellation Reason]]="Airline/Carrier"), Flights[[#This Row],[Delay Type]]="Severe"), "Yes", "No")</f>
        <v>No</v>
      </c>
    </row>
    <row r="2168" spans="1:27" x14ac:dyDescent="0.3">
      <c r="A2168" s="3">
        <v>42168</v>
      </c>
      <c r="B2168" s="22">
        <f>WEEKNUM(Flights[[#This Row],[Date]], 1)</f>
        <v>24</v>
      </c>
      <c r="C2168" s="22">
        <f>WEEKDAY(Flights[[#This Row],[Date]],1)</f>
        <v>7</v>
      </c>
      <c r="D2168" t="s">
        <v>521</v>
      </c>
      <c r="E2168" t="s">
        <v>1995</v>
      </c>
      <c r="F2168" t="s">
        <v>0</v>
      </c>
      <c r="G2168" t="s">
        <v>303</v>
      </c>
      <c r="H2168" t="str">
        <f>_xlfn.XLOOKUP(Flights[[#This Row],[Destination]], Airports!$A$2:$A$78, Airports!$D$2:$D$78)</f>
        <v>Kansas City</v>
      </c>
      <c r="I2168" t="str" cm="1">
        <f t="array" ref="I2168">_xlfn.XLOOKUP(Flights[[#This Row],[Destination]],_xlfn._TRO_TRAILING( Airports!A:A),_xlfn._TRO_TRAILING( Airports!E:E), "Not found")</f>
        <v>MO</v>
      </c>
      <c r="J2168" s="1">
        <v>0.59027777777777779</v>
      </c>
      <c r="K2168" s="22">
        <f>HOUR(Flights[[#This Row],[Scheduled Departure]])</f>
        <v>14</v>
      </c>
      <c r="L2168" s="1">
        <v>0.59513888888888888</v>
      </c>
      <c r="M2168">
        <f>(L2168-J2168)*24*60</f>
        <v>6.9999999999999751</v>
      </c>
      <c r="N2168" s="16">
        <f>Flights[[#This Row],[Length (min)]]/60</f>
        <v>3.05</v>
      </c>
      <c r="O2168">
        <v>183</v>
      </c>
      <c r="P2168">
        <v>1363</v>
      </c>
      <c r="Q2168" s="18">
        <f>IFERROR(Flights[[#This Row],[Distance]]/Flights[[#This Row],[Length (hr)]], "")</f>
        <v>446.88524590163939</v>
      </c>
      <c r="R2168" s="1">
        <v>0.80555555555555558</v>
      </c>
      <c r="S2168" s="1" t="str">
        <f>IF(Flights[[#This Row],[Length (hr)]]&lt;2, "No meal", IF(Flights[[#This Row],[Length (hr)]]&lt;3.5, "Light meal", "Full meal"))</f>
        <v>Light meal</v>
      </c>
      <c r="T2168" s="1" t="str">
        <f>IF(AND(Flights[[#This Row],[Airline]]="US Airways", Flights[[#This Row],[Meal]]="Full Meal"), "Yes", "No")</f>
        <v>No</v>
      </c>
      <c r="U2168" s="1">
        <v>0.80555555555555558</v>
      </c>
      <c r="V2168">
        <v>0</v>
      </c>
      <c r="W2168" s="1" t="str">
        <f>IF(Flights[[#This Row],[Arrival Delay]] = "", "Cancelled", IF(Flights[[#This Row],[Arrival Delay]]&gt;15, "Delayed", "On time"))</f>
        <v>On time</v>
      </c>
      <c r="X2168" t="str">
        <f>IF(Flights[[#This Row],[Status]]&lt;&gt;"Delayed","", IF(Flights[[#This Row],[Arrival Delay]]&gt;120, "Severe", IF(Flights[[#This Row],[Arrival Delay]]&gt;60, "Major", "Moderate")))</f>
        <v/>
      </c>
      <c r="Y2168" t="b">
        <v>0</v>
      </c>
      <c r="AA2168" t="str">
        <f>IF(OR(AND(Flights[[#This Row],[Status]]="Cancelled", Flights[[#This Row],[Cancellation Reason]]="Airline/Carrier"), Flights[[#This Row],[Delay Type]]="Severe"), "Yes", "No")</f>
        <v>No</v>
      </c>
    </row>
    <row r="2169" spans="1:27" x14ac:dyDescent="0.3">
      <c r="A2169" s="3">
        <v>42168</v>
      </c>
      <c r="B2169" s="22">
        <f>WEEKNUM(Flights[[#This Row],[Date]], 1)</f>
        <v>24</v>
      </c>
      <c r="C2169" s="22">
        <f>WEEKDAY(Flights[[#This Row],[Date]],1)</f>
        <v>7</v>
      </c>
      <c r="D2169" t="s">
        <v>1144</v>
      </c>
      <c r="E2169" t="s">
        <v>1995</v>
      </c>
      <c r="F2169" t="s">
        <v>0</v>
      </c>
      <c r="G2169" t="s">
        <v>318</v>
      </c>
      <c r="H2169" t="str">
        <f>_xlfn.XLOOKUP(Flights[[#This Row],[Destination]], Airports!$A$2:$A$78, Airports!$D$2:$D$78)</f>
        <v>Oakland</v>
      </c>
      <c r="I2169" t="str" cm="1">
        <f t="array" ref="I2169">_xlfn.XLOOKUP(Flights[[#This Row],[Destination]],_xlfn._TRO_TRAILING( Airports!A:A),_xlfn._TRO_TRAILING( Airports!E:E), "Not found")</f>
        <v>CA</v>
      </c>
      <c r="J2169" s="1">
        <v>0.67708333333333337</v>
      </c>
      <c r="K2169" s="22">
        <f>HOUR(Flights[[#This Row],[Scheduled Departure]])</f>
        <v>16</v>
      </c>
      <c r="L2169" s="1">
        <v>0.69791666666666663</v>
      </c>
      <c r="M2169">
        <f>(L2169-J2169)*24*60</f>
        <v>29.999999999999893</v>
      </c>
      <c r="N2169" s="16">
        <f>Flights[[#This Row],[Length (min)]]/60</f>
        <v>1.1166666666666667</v>
      </c>
      <c r="O2169">
        <v>67</v>
      </c>
      <c r="P2169">
        <v>337</v>
      </c>
      <c r="Q2169" s="18">
        <f>IFERROR(Flights[[#This Row],[Distance]]/Flights[[#This Row],[Length (hr)]], "")</f>
        <v>301.79104477611941</v>
      </c>
      <c r="R2169" s="1">
        <v>0.72916666666666663</v>
      </c>
      <c r="S2169" s="1" t="str">
        <f>IF(Flights[[#This Row],[Length (hr)]]&lt;2, "No meal", IF(Flights[[#This Row],[Length (hr)]]&lt;3.5, "Light meal", "Full meal"))</f>
        <v>No meal</v>
      </c>
      <c r="T2169" s="1" t="str">
        <f>IF(AND(Flights[[#This Row],[Airline]]="US Airways", Flights[[#This Row],[Meal]]="Full Meal"), "Yes", "No")</f>
        <v>No</v>
      </c>
      <c r="U2169" s="1">
        <v>0.74444444444444446</v>
      </c>
      <c r="V2169">
        <v>22</v>
      </c>
      <c r="W2169" s="1" t="str">
        <f>IF(Flights[[#This Row],[Arrival Delay]] = "", "Cancelled", IF(Flights[[#This Row],[Arrival Delay]]&gt;15, "Delayed", "On time"))</f>
        <v>Delayed</v>
      </c>
      <c r="X2169" t="str">
        <f>IF(Flights[[#This Row],[Status]]&lt;&gt;"Delayed","", IF(Flights[[#This Row],[Arrival Delay]]&gt;120, "Severe", IF(Flights[[#This Row],[Arrival Delay]]&gt;60, "Major", "Moderate")))</f>
        <v>Moderate</v>
      </c>
      <c r="Y2169" t="b">
        <v>0</v>
      </c>
      <c r="AA2169" t="str">
        <f>IF(OR(AND(Flights[[#This Row],[Status]]="Cancelled", Flights[[#This Row],[Cancellation Reason]]="Airline/Carrier"), Flights[[#This Row],[Delay Type]]="Severe"), "Yes", "No")</f>
        <v>No</v>
      </c>
    </row>
    <row r="2170" spans="1:27" x14ac:dyDescent="0.3">
      <c r="A2170" s="3">
        <v>42168</v>
      </c>
      <c r="B2170" s="22">
        <f>WEEKNUM(Flights[[#This Row],[Date]], 1)</f>
        <v>24</v>
      </c>
      <c r="C2170" s="22">
        <f>WEEKDAY(Flights[[#This Row],[Date]],1)</f>
        <v>7</v>
      </c>
      <c r="D2170" t="s">
        <v>86</v>
      </c>
      <c r="E2170" t="s">
        <v>1987</v>
      </c>
      <c r="F2170" t="s">
        <v>0</v>
      </c>
      <c r="G2170" t="s">
        <v>17</v>
      </c>
      <c r="H2170" t="str">
        <f>_xlfn.XLOOKUP(Flights[[#This Row],[Destination]], Airports!$A$2:$A$78, Airports!$D$2:$D$78)</f>
        <v>Honolulu</v>
      </c>
      <c r="I2170" t="str" cm="1">
        <f t="array" ref="I2170">_xlfn.XLOOKUP(Flights[[#This Row],[Destination]],_xlfn._TRO_TRAILING( Airports!A:A),_xlfn._TRO_TRAILING( Airports!E:E), "Not found")</f>
        <v>HI</v>
      </c>
      <c r="J2170" s="1">
        <v>0.70416666666666672</v>
      </c>
      <c r="K2170" s="22">
        <f>HOUR(Flights[[#This Row],[Scheduled Departure]])</f>
        <v>16</v>
      </c>
      <c r="L2170" s="1">
        <v>0.70208333333333328</v>
      </c>
      <c r="M2170">
        <f>(L2170-J2170)*24*60</f>
        <v>-3.0000000000001492</v>
      </c>
      <c r="N2170" s="16">
        <f>Flights[[#This Row],[Length (min)]]/60</f>
        <v>5.9333333333333336</v>
      </c>
      <c r="O2170">
        <v>356</v>
      </c>
      <c r="P2170">
        <v>2556</v>
      </c>
      <c r="Q2170" s="18">
        <f>IFERROR(Flights[[#This Row],[Distance]]/Flights[[#This Row],[Length (hr)]], "")</f>
        <v>430.78651685393254</v>
      </c>
      <c r="R2170" s="1">
        <v>0.82638888888888884</v>
      </c>
      <c r="S2170" s="1" t="str">
        <f>IF(Flights[[#This Row],[Length (hr)]]&lt;2, "No meal", IF(Flights[[#This Row],[Length (hr)]]&lt;3.5, "Light meal", "Full meal"))</f>
        <v>Full meal</v>
      </c>
      <c r="T2170" s="1" t="str">
        <f>IF(AND(Flights[[#This Row],[Airline]]="US Airways", Flights[[#This Row],[Meal]]="Full Meal"), "Yes", "No")</f>
        <v>No</v>
      </c>
      <c r="U2170" s="1">
        <v>0.82430555555555551</v>
      </c>
      <c r="V2170">
        <v>-3</v>
      </c>
      <c r="W2170" s="1" t="str">
        <f>IF(Flights[[#This Row],[Arrival Delay]] = "", "Cancelled", IF(Flights[[#This Row],[Arrival Delay]]&gt;15, "Delayed", "On time"))</f>
        <v>On time</v>
      </c>
      <c r="X2170" t="str">
        <f>IF(Flights[[#This Row],[Status]]&lt;&gt;"Delayed","", IF(Flights[[#This Row],[Arrival Delay]]&gt;120, "Severe", IF(Flights[[#This Row],[Arrival Delay]]&gt;60, "Major", "Moderate")))</f>
        <v/>
      </c>
      <c r="Y2170" t="b">
        <v>0</v>
      </c>
      <c r="AA2170" t="str">
        <f>IF(OR(AND(Flights[[#This Row],[Status]]="Cancelled", Flights[[#This Row],[Cancellation Reason]]="Airline/Carrier"), Flights[[#This Row],[Delay Type]]="Severe"), "Yes", "No")</f>
        <v>No</v>
      </c>
    </row>
    <row r="2171" spans="1:27" x14ac:dyDescent="0.3">
      <c r="A2171" s="3">
        <v>42168</v>
      </c>
      <c r="B2171" s="22">
        <f>WEEKNUM(Flights[[#This Row],[Date]], 1)</f>
        <v>24</v>
      </c>
      <c r="C2171" s="22">
        <f>WEEKDAY(Flights[[#This Row],[Date]],1)</f>
        <v>7</v>
      </c>
      <c r="D2171" t="s">
        <v>1486</v>
      </c>
      <c r="E2171" t="s">
        <v>1994</v>
      </c>
      <c r="F2171" t="s">
        <v>0</v>
      </c>
      <c r="G2171" t="s">
        <v>339</v>
      </c>
      <c r="H2171" t="str">
        <f>_xlfn.XLOOKUP(Flights[[#This Row],[Destination]], Airports!$A$2:$A$78, Airports!$D$2:$D$78)</f>
        <v>San Diego</v>
      </c>
      <c r="I2171" t="str" cm="1">
        <f t="array" ref="I2171">_xlfn.XLOOKUP(Flights[[#This Row],[Destination]],_xlfn._TRO_TRAILING( Airports!A:A),_xlfn._TRO_TRAILING( Airports!E:E), "Not found")</f>
        <v>CA</v>
      </c>
      <c r="J2171" s="1">
        <v>0.76736111111111116</v>
      </c>
      <c r="K2171" s="22">
        <f>HOUR(Flights[[#This Row],[Scheduled Departure]])</f>
        <v>18</v>
      </c>
      <c r="L2171" s="1">
        <v>0.76597222222222228</v>
      </c>
      <c r="M2171">
        <f>(L2171-J2171)*24*60</f>
        <v>-1.9999999999999929</v>
      </c>
      <c r="N2171" s="16">
        <f>Flights[[#This Row],[Length (min)]]/60</f>
        <v>0.73333333333333328</v>
      </c>
      <c r="O2171">
        <v>44</v>
      </c>
      <c r="P2171">
        <v>109</v>
      </c>
      <c r="Q2171" s="18">
        <f>IFERROR(Flights[[#This Row],[Distance]]/Flights[[#This Row],[Length (hr)]], "")</f>
        <v>148.63636363636365</v>
      </c>
      <c r="R2171" s="1">
        <v>0.80833333333333335</v>
      </c>
      <c r="S2171" s="1" t="str">
        <f>IF(Flights[[#This Row],[Length (hr)]]&lt;2, "No meal", IF(Flights[[#This Row],[Length (hr)]]&lt;3.5, "Light meal", "Full meal"))</f>
        <v>No meal</v>
      </c>
      <c r="T2171" s="1" t="str">
        <f>IF(AND(Flights[[#This Row],[Airline]]="US Airways", Flights[[#This Row],[Meal]]="Full Meal"), "Yes", "No")</f>
        <v>No</v>
      </c>
      <c r="U2171" s="1">
        <v>0.79652777777777772</v>
      </c>
      <c r="V2171">
        <v>-17</v>
      </c>
      <c r="W2171" s="1" t="str">
        <f>IF(Flights[[#This Row],[Arrival Delay]] = "", "Cancelled", IF(Flights[[#This Row],[Arrival Delay]]&gt;15, "Delayed", "On time"))</f>
        <v>On time</v>
      </c>
      <c r="X2171" t="str">
        <f>IF(Flights[[#This Row],[Status]]&lt;&gt;"Delayed","", IF(Flights[[#This Row],[Arrival Delay]]&gt;120, "Severe", IF(Flights[[#This Row],[Arrival Delay]]&gt;60, "Major", "Moderate")))</f>
        <v/>
      </c>
      <c r="Y2171" t="b">
        <v>0</v>
      </c>
      <c r="AA2171" t="str">
        <f>IF(OR(AND(Flights[[#This Row],[Status]]="Cancelled", Flights[[#This Row],[Cancellation Reason]]="Airline/Carrier"), Flights[[#This Row],[Delay Type]]="Severe"), "Yes", "No")</f>
        <v>No</v>
      </c>
    </row>
    <row r="2172" spans="1:27" x14ac:dyDescent="0.3">
      <c r="A2172" s="3">
        <v>42168</v>
      </c>
      <c r="B2172" s="22">
        <f>WEEKNUM(Flights[[#This Row],[Date]], 1)</f>
        <v>24</v>
      </c>
      <c r="C2172" s="22">
        <f>WEEKDAY(Flights[[#This Row],[Date]],1)</f>
        <v>7</v>
      </c>
      <c r="D2172" t="s">
        <v>1589</v>
      </c>
      <c r="E2172" t="s">
        <v>1995</v>
      </c>
      <c r="F2172" t="s">
        <v>0</v>
      </c>
      <c r="G2172" t="s">
        <v>351</v>
      </c>
      <c r="H2172" t="str">
        <f>_xlfn.XLOOKUP(Flights[[#This Row],[Destination]], Airports!$A$2:$A$78, Airports!$D$2:$D$78)</f>
        <v>Sacramento</v>
      </c>
      <c r="I2172" t="str" cm="1">
        <f t="array" ref="I2172">_xlfn.XLOOKUP(Flights[[#This Row],[Destination]],_xlfn._TRO_TRAILING( Airports!A:A),_xlfn._TRO_TRAILING( Airports!E:E), "Not found")</f>
        <v>CA</v>
      </c>
      <c r="J2172" s="1">
        <v>0.90625</v>
      </c>
      <c r="K2172" s="22">
        <f>HOUR(Flights[[#This Row],[Scheduled Departure]])</f>
        <v>21</v>
      </c>
      <c r="L2172" s="1">
        <v>0.92847222222222225</v>
      </c>
      <c r="M2172">
        <f>(L2172-J2172)*24*60</f>
        <v>32.000000000000043</v>
      </c>
      <c r="N2172" s="16">
        <f>Flights[[#This Row],[Length (min)]]/60</f>
        <v>1.2833333333333334</v>
      </c>
      <c r="O2172">
        <v>77</v>
      </c>
      <c r="P2172">
        <v>373</v>
      </c>
      <c r="Q2172" s="18">
        <f>IFERROR(Flights[[#This Row],[Distance]]/Flights[[#This Row],[Length (hr)]], "")</f>
        <v>290.64935064935065</v>
      </c>
      <c r="R2172" s="1">
        <v>0.95833333333333337</v>
      </c>
      <c r="S2172" s="1" t="str">
        <f>IF(Flights[[#This Row],[Length (hr)]]&lt;2, "No meal", IF(Flights[[#This Row],[Length (hr)]]&lt;3.5, "Light meal", "Full meal"))</f>
        <v>No meal</v>
      </c>
      <c r="T2172" s="1" t="str">
        <f>IF(AND(Flights[[#This Row],[Airline]]="US Airways", Flights[[#This Row],[Meal]]="Full Meal"), "Yes", "No")</f>
        <v>No</v>
      </c>
      <c r="U2172" s="1">
        <v>0.9819444444444444</v>
      </c>
      <c r="V2172">
        <v>34</v>
      </c>
      <c r="W2172" s="1" t="str">
        <f>IF(Flights[[#This Row],[Arrival Delay]] = "", "Cancelled", IF(Flights[[#This Row],[Arrival Delay]]&gt;15, "Delayed", "On time"))</f>
        <v>Delayed</v>
      </c>
      <c r="X2172" t="str">
        <f>IF(Flights[[#This Row],[Status]]&lt;&gt;"Delayed","", IF(Flights[[#This Row],[Arrival Delay]]&gt;120, "Severe", IF(Flights[[#This Row],[Arrival Delay]]&gt;60, "Major", "Moderate")))</f>
        <v>Moderate</v>
      </c>
      <c r="Y2172" t="b">
        <v>0</v>
      </c>
      <c r="AA2172" t="str">
        <f>IF(OR(AND(Flights[[#This Row],[Status]]="Cancelled", Flights[[#This Row],[Cancellation Reason]]="Airline/Carrier"), Flights[[#This Row],[Delay Type]]="Severe"), "Yes", "No")</f>
        <v>No</v>
      </c>
    </row>
    <row r="2173" spans="1:27" x14ac:dyDescent="0.3">
      <c r="A2173" s="3">
        <v>42169</v>
      </c>
      <c r="B2173" s="22">
        <f>WEEKNUM(Flights[[#This Row],[Date]], 1)</f>
        <v>25</v>
      </c>
      <c r="C2173" s="22">
        <f>WEEKDAY(Flights[[#This Row],[Date]],1)</f>
        <v>1</v>
      </c>
      <c r="D2173" t="s">
        <v>1426</v>
      </c>
      <c r="E2173" t="s">
        <v>1990</v>
      </c>
      <c r="F2173" t="s">
        <v>0</v>
      </c>
      <c r="G2173" t="s">
        <v>4</v>
      </c>
      <c r="H2173" t="str">
        <f>_xlfn.XLOOKUP(Flights[[#This Row],[Destination]], Airports!$A$2:$A$78, Airports!$D$2:$D$78)</f>
        <v>Chicago</v>
      </c>
      <c r="I2173" t="str" cm="1">
        <f t="array" ref="I2173">_xlfn.XLOOKUP(Flights[[#This Row],[Destination]],_xlfn._TRO_TRAILING( Airports!A:A),_xlfn._TRO_TRAILING( Airports!E:E), "Not found")</f>
        <v>IL</v>
      </c>
      <c r="J2173" s="1">
        <v>0.34027777777777779</v>
      </c>
      <c r="K2173" s="22">
        <f>HOUR(Flights[[#This Row],[Scheduled Departure]])</f>
        <v>8</v>
      </c>
      <c r="L2173" s="1">
        <v>0.34166666666666667</v>
      </c>
      <c r="M2173">
        <f>(L2173-J2173)*24*60</f>
        <v>1.9999999999999929</v>
      </c>
      <c r="N2173" s="16">
        <f>Flights[[#This Row],[Length (min)]]/60</f>
        <v>3.95</v>
      </c>
      <c r="O2173">
        <v>237</v>
      </c>
      <c r="P2173">
        <v>1744</v>
      </c>
      <c r="Q2173" s="18">
        <f>IFERROR(Flights[[#This Row],[Distance]]/Flights[[#This Row],[Length (hr)]], "")</f>
        <v>441.51898734177212</v>
      </c>
      <c r="R2173" s="1">
        <v>0.59861111111111109</v>
      </c>
      <c r="S2173" s="1" t="str">
        <f>IF(Flights[[#This Row],[Length (hr)]]&lt;2, "No meal", IF(Flights[[#This Row],[Length (hr)]]&lt;3.5, "Light meal", "Full meal"))</f>
        <v>Full meal</v>
      </c>
      <c r="T2173" s="1" t="str">
        <f>IF(AND(Flights[[#This Row],[Airline]]="US Airways", Flights[[#This Row],[Meal]]="Full Meal"), "Yes", "No")</f>
        <v>No</v>
      </c>
      <c r="U2173" s="1">
        <v>0.58958333333333335</v>
      </c>
      <c r="V2173">
        <v>-13</v>
      </c>
      <c r="W2173" s="1" t="str">
        <f>IF(Flights[[#This Row],[Arrival Delay]] = "", "Cancelled", IF(Flights[[#This Row],[Arrival Delay]]&gt;15, "Delayed", "On time"))</f>
        <v>On time</v>
      </c>
      <c r="X2173" t="str">
        <f>IF(Flights[[#This Row],[Status]]&lt;&gt;"Delayed","", IF(Flights[[#This Row],[Arrival Delay]]&gt;120, "Severe", IF(Flights[[#This Row],[Arrival Delay]]&gt;60, "Major", "Moderate")))</f>
        <v/>
      </c>
      <c r="Y2173" t="b">
        <v>0</v>
      </c>
      <c r="AA2173" t="str">
        <f>IF(OR(AND(Flights[[#This Row],[Status]]="Cancelled", Flights[[#This Row],[Cancellation Reason]]="Airline/Carrier"), Flights[[#This Row],[Delay Type]]="Severe"), "Yes", "No")</f>
        <v>No</v>
      </c>
    </row>
    <row r="2174" spans="1:27" x14ac:dyDescent="0.3">
      <c r="A2174" s="3">
        <v>42169</v>
      </c>
      <c r="B2174" s="22">
        <f>WEEKNUM(Flights[[#This Row],[Date]], 1)</f>
        <v>25</v>
      </c>
      <c r="C2174" s="22">
        <f>WEEKDAY(Flights[[#This Row],[Date]],1)</f>
        <v>1</v>
      </c>
      <c r="D2174" t="s">
        <v>134</v>
      </c>
      <c r="E2174" t="s">
        <v>1987</v>
      </c>
      <c r="F2174" t="s">
        <v>0</v>
      </c>
      <c r="G2174" t="s">
        <v>3</v>
      </c>
      <c r="H2174" t="str">
        <f>_xlfn.XLOOKUP(Flights[[#This Row],[Destination]], Airports!$A$2:$A$78, Airports!$D$2:$D$78)</f>
        <v>Dallas</v>
      </c>
      <c r="I2174" t="str" cm="1">
        <f t="array" ref="I2174">_xlfn.XLOOKUP(Flights[[#This Row],[Destination]],_xlfn._TRO_TRAILING( Airports!A:A),_xlfn._TRO_TRAILING( Airports!E:E), "Not found")</f>
        <v>TX</v>
      </c>
      <c r="J2174" s="1">
        <v>0.40277777777777779</v>
      </c>
      <c r="K2174" s="22">
        <f>HOUR(Flights[[#This Row],[Scheduled Departure]])</f>
        <v>9</v>
      </c>
      <c r="L2174" s="1">
        <v>0.40208333333333335</v>
      </c>
      <c r="M2174">
        <f>(L2174-J2174)*24*60</f>
        <v>-0.99999999999999645</v>
      </c>
      <c r="N2174" s="16">
        <f>Flights[[#This Row],[Length (min)]]/60</f>
        <v>3.05</v>
      </c>
      <c r="O2174">
        <v>183</v>
      </c>
      <c r="P2174">
        <v>1235</v>
      </c>
      <c r="Q2174" s="18">
        <f>IFERROR(Flights[[#This Row],[Distance]]/Flights[[#This Row],[Length (hr)]], "")</f>
        <v>404.91803278688525</v>
      </c>
      <c r="R2174" s="1">
        <v>0.61944444444444446</v>
      </c>
      <c r="S2174" s="1" t="str">
        <f>IF(Flights[[#This Row],[Length (hr)]]&lt;2, "No meal", IF(Flights[[#This Row],[Length (hr)]]&lt;3.5, "Light meal", "Full meal"))</f>
        <v>Light meal</v>
      </c>
      <c r="T2174" s="1" t="str">
        <f>IF(AND(Flights[[#This Row],[Airline]]="US Airways", Flights[[#This Row],[Meal]]="Full Meal"), "Yes", "No")</f>
        <v>No</v>
      </c>
      <c r="U2174" s="1">
        <v>0.61250000000000004</v>
      </c>
      <c r="V2174">
        <v>-10</v>
      </c>
      <c r="W2174" s="1" t="str">
        <f>IF(Flights[[#This Row],[Arrival Delay]] = "", "Cancelled", IF(Flights[[#This Row],[Arrival Delay]]&gt;15, "Delayed", "On time"))</f>
        <v>On time</v>
      </c>
      <c r="X2174" t="str">
        <f>IF(Flights[[#This Row],[Status]]&lt;&gt;"Delayed","", IF(Flights[[#This Row],[Arrival Delay]]&gt;120, "Severe", IF(Flights[[#This Row],[Arrival Delay]]&gt;60, "Major", "Moderate")))</f>
        <v/>
      </c>
      <c r="Y2174" t="b">
        <v>0</v>
      </c>
      <c r="AA2174" t="str">
        <f>IF(OR(AND(Flights[[#This Row],[Status]]="Cancelled", Flights[[#This Row],[Cancellation Reason]]="Airline/Carrier"), Flights[[#This Row],[Delay Type]]="Severe"), "Yes", "No")</f>
        <v>No</v>
      </c>
    </row>
    <row r="2175" spans="1:27" x14ac:dyDescent="0.3">
      <c r="A2175" s="3">
        <v>42169</v>
      </c>
      <c r="B2175" s="22">
        <f>WEEKNUM(Flights[[#This Row],[Date]], 1)</f>
        <v>25</v>
      </c>
      <c r="C2175" s="22">
        <f>WEEKDAY(Flights[[#This Row],[Date]],1)</f>
        <v>1</v>
      </c>
      <c r="D2175" t="s">
        <v>471</v>
      </c>
      <c r="E2175" t="s">
        <v>1990</v>
      </c>
      <c r="F2175" t="s">
        <v>0</v>
      </c>
      <c r="G2175" t="s">
        <v>273</v>
      </c>
      <c r="H2175" t="str">
        <f>_xlfn.XLOOKUP(Flights[[#This Row],[Destination]], Airports!$A$2:$A$78, Airports!$D$2:$D$78)</f>
        <v>Denver</v>
      </c>
      <c r="I2175" t="str" cm="1">
        <f t="array" ref="I2175">_xlfn.XLOOKUP(Flights[[#This Row],[Destination]],_xlfn._TRO_TRAILING( Airports!A:A),_xlfn._TRO_TRAILING( Airports!E:E), "Not found")</f>
        <v>CO</v>
      </c>
      <c r="J2175" s="1">
        <v>0.41666666666666669</v>
      </c>
      <c r="K2175" s="22">
        <f>HOUR(Flights[[#This Row],[Scheduled Departure]])</f>
        <v>10</v>
      </c>
      <c r="L2175" s="1">
        <v>0.41458333333333336</v>
      </c>
      <c r="M2175">
        <f>(L2175-J2175)*24*60</f>
        <v>-2.9999999999999893</v>
      </c>
      <c r="N2175" s="16">
        <f>Flights[[#This Row],[Length (min)]]/60</f>
        <v>2.2333333333333334</v>
      </c>
      <c r="O2175">
        <v>134</v>
      </c>
      <c r="P2175">
        <v>862</v>
      </c>
      <c r="Q2175" s="18">
        <f>IFERROR(Flights[[#This Row],[Distance]]/Flights[[#This Row],[Length (hr)]], "")</f>
        <v>385.97014925373134</v>
      </c>
      <c r="R2175" s="1">
        <v>0.55555555555555558</v>
      </c>
      <c r="S2175" s="1" t="str">
        <f>IF(Flights[[#This Row],[Length (hr)]]&lt;2, "No meal", IF(Flights[[#This Row],[Length (hr)]]&lt;3.5, "Light meal", "Full meal"))</f>
        <v>Light meal</v>
      </c>
      <c r="T2175" s="1" t="str">
        <f>IF(AND(Flights[[#This Row],[Airline]]="US Airways", Flights[[#This Row],[Meal]]="Full Meal"), "Yes", "No")</f>
        <v>No</v>
      </c>
      <c r="U2175" s="1">
        <v>0.5493055555555556</v>
      </c>
      <c r="V2175">
        <v>-9</v>
      </c>
      <c r="W2175" s="1" t="str">
        <f>IF(Flights[[#This Row],[Arrival Delay]] = "", "Cancelled", IF(Flights[[#This Row],[Arrival Delay]]&gt;15, "Delayed", "On time"))</f>
        <v>On time</v>
      </c>
      <c r="X2175" t="str">
        <f>IF(Flights[[#This Row],[Status]]&lt;&gt;"Delayed","", IF(Flights[[#This Row],[Arrival Delay]]&gt;120, "Severe", IF(Flights[[#This Row],[Arrival Delay]]&gt;60, "Major", "Moderate")))</f>
        <v/>
      </c>
      <c r="Y2175" t="b">
        <v>0</v>
      </c>
      <c r="AA2175" t="str">
        <f>IF(OR(AND(Flights[[#This Row],[Status]]="Cancelled", Flights[[#This Row],[Cancellation Reason]]="Airline/Carrier"), Flights[[#This Row],[Delay Type]]="Severe"), "Yes", "No")</f>
        <v>No</v>
      </c>
    </row>
    <row r="2176" spans="1:27" x14ac:dyDescent="0.3">
      <c r="A2176" s="3">
        <v>42169</v>
      </c>
      <c r="B2176" s="22">
        <f>WEEKNUM(Flights[[#This Row],[Date]], 1)</f>
        <v>25</v>
      </c>
      <c r="C2176" s="22">
        <f>WEEKDAY(Flights[[#This Row],[Date]],1)</f>
        <v>1</v>
      </c>
      <c r="D2176" t="s">
        <v>1504</v>
      </c>
      <c r="E2176" t="s">
        <v>1989</v>
      </c>
      <c r="F2176" t="s">
        <v>0</v>
      </c>
      <c r="G2176" t="s">
        <v>344</v>
      </c>
      <c r="H2176" t="str">
        <f>_xlfn.XLOOKUP(Flights[[#This Row],[Destination]], Airports!$A$2:$A$78, Airports!$D$2:$D$78)</f>
        <v>Seattle</v>
      </c>
      <c r="I2176" t="str" cm="1">
        <f t="array" ref="I2176">_xlfn.XLOOKUP(Flights[[#This Row],[Destination]],_xlfn._TRO_TRAILING( Airports!A:A),_xlfn._TRO_TRAILING( Airports!E:E), "Not found")</f>
        <v>WA</v>
      </c>
      <c r="J2176" s="1">
        <v>0.4548611111111111</v>
      </c>
      <c r="K2176" s="22">
        <f>HOUR(Flights[[#This Row],[Scheduled Departure]])</f>
        <v>10</v>
      </c>
      <c r="L2176" s="1">
        <v>0.48680555555555555</v>
      </c>
      <c r="M2176">
        <f>(L2176-J2176)*24*60</f>
        <v>46</v>
      </c>
      <c r="N2176" s="16">
        <f>Flights[[#This Row],[Length (min)]]/60</f>
        <v>2.6666666666666665</v>
      </c>
      <c r="O2176">
        <v>160</v>
      </c>
      <c r="P2176">
        <v>954</v>
      </c>
      <c r="Q2176" s="18">
        <f>IFERROR(Flights[[#This Row],[Distance]]/Flights[[#This Row],[Length (hr)]], "")</f>
        <v>357.75</v>
      </c>
      <c r="R2176" s="1">
        <v>0.56388888888888888</v>
      </c>
      <c r="S2176" s="1" t="str">
        <f>IF(Flights[[#This Row],[Length (hr)]]&lt;2, "No meal", IF(Flights[[#This Row],[Length (hr)]]&lt;3.5, "Light meal", "Full meal"))</f>
        <v>Light meal</v>
      </c>
      <c r="T2176" s="1" t="str">
        <f>IF(AND(Flights[[#This Row],[Airline]]="US Airways", Flights[[#This Row],[Meal]]="Full Meal"), "Yes", "No")</f>
        <v>No</v>
      </c>
      <c r="U2176" s="1">
        <v>0.59791666666666665</v>
      </c>
      <c r="V2176">
        <v>49</v>
      </c>
      <c r="W2176" s="1" t="str">
        <f>IF(Flights[[#This Row],[Arrival Delay]] = "", "Cancelled", IF(Flights[[#This Row],[Arrival Delay]]&gt;15, "Delayed", "On time"))</f>
        <v>Delayed</v>
      </c>
      <c r="X2176" t="str">
        <f>IF(Flights[[#This Row],[Status]]&lt;&gt;"Delayed","", IF(Flights[[#This Row],[Arrival Delay]]&gt;120, "Severe", IF(Flights[[#This Row],[Arrival Delay]]&gt;60, "Major", "Moderate")))</f>
        <v>Moderate</v>
      </c>
      <c r="Y2176" t="b">
        <v>0</v>
      </c>
      <c r="AA2176" t="str">
        <f>IF(OR(AND(Flights[[#This Row],[Status]]="Cancelled", Flights[[#This Row],[Cancellation Reason]]="Airline/Carrier"), Flights[[#This Row],[Delay Type]]="Severe"), "Yes", "No")</f>
        <v>No</v>
      </c>
    </row>
    <row r="2177" spans="1:27" x14ac:dyDescent="0.3">
      <c r="A2177" s="3">
        <v>42169</v>
      </c>
      <c r="B2177" s="22">
        <f>WEEKNUM(Flights[[#This Row],[Date]], 1)</f>
        <v>25</v>
      </c>
      <c r="C2177" s="22">
        <f>WEEKDAY(Flights[[#This Row],[Date]],1)</f>
        <v>1</v>
      </c>
      <c r="D2177" t="s">
        <v>1411</v>
      </c>
      <c r="E2177" t="s">
        <v>1994</v>
      </c>
      <c r="F2177" t="s">
        <v>0</v>
      </c>
      <c r="G2177" t="s">
        <v>9</v>
      </c>
      <c r="H2177" t="str">
        <f>_xlfn.XLOOKUP(Flights[[#This Row],[Destination]], Airports!$A$2:$A$78, Airports!$D$2:$D$78)</f>
        <v>San Francisco</v>
      </c>
      <c r="I2177" t="str" cm="1">
        <f t="array" ref="I2177">_xlfn.XLOOKUP(Flights[[#This Row],[Destination]],_xlfn._TRO_TRAILING( Airports!A:A),_xlfn._TRO_TRAILING( Airports!E:E), "Not found")</f>
        <v>CA</v>
      </c>
      <c r="J2177" s="1">
        <v>0.49305555555555558</v>
      </c>
      <c r="K2177" s="22">
        <f>HOUR(Flights[[#This Row],[Scheduled Departure]])</f>
        <v>11</v>
      </c>
      <c r="L2177" s="1">
        <v>0.4909722222222222</v>
      </c>
      <c r="M2177">
        <f>(L2177-J2177)*24*60</f>
        <v>-3.0000000000000693</v>
      </c>
      <c r="N2177" s="16">
        <f>Flights[[#This Row],[Length (min)]]/60</f>
        <v>1.4</v>
      </c>
      <c r="O2177">
        <v>84</v>
      </c>
      <c r="P2177">
        <v>337</v>
      </c>
      <c r="Q2177" s="18">
        <f>IFERROR(Flights[[#This Row],[Distance]]/Flights[[#This Row],[Length (hr)]], "")</f>
        <v>240.71428571428572</v>
      </c>
      <c r="R2177" s="1">
        <v>0.55625000000000002</v>
      </c>
      <c r="S2177" s="1" t="str">
        <f>IF(Flights[[#This Row],[Length (hr)]]&lt;2, "No meal", IF(Flights[[#This Row],[Length (hr)]]&lt;3.5, "Light meal", "Full meal"))</f>
        <v>No meal</v>
      </c>
      <c r="T2177" s="1" t="str">
        <f>IF(AND(Flights[[#This Row],[Airline]]="US Airways", Flights[[#This Row],[Meal]]="Full Meal"), "Yes", "No")</f>
        <v>No</v>
      </c>
      <c r="U2177" s="1">
        <v>0.5493055555555556</v>
      </c>
      <c r="V2177">
        <v>-10</v>
      </c>
      <c r="W2177" s="1" t="str">
        <f>IF(Flights[[#This Row],[Arrival Delay]] = "", "Cancelled", IF(Flights[[#This Row],[Arrival Delay]]&gt;15, "Delayed", "On time"))</f>
        <v>On time</v>
      </c>
      <c r="X2177" t="str">
        <f>IF(Flights[[#This Row],[Status]]&lt;&gt;"Delayed","", IF(Flights[[#This Row],[Arrival Delay]]&gt;120, "Severe", IF(Flights[[#This Row],[Arrival Delay]]&gt;60, "Major", "Moderate")))</f>
        <v/>
      </c>
      <c r="Y2177" t="b">
        <v>0</v>
      </c>
      <c r="AA2177" t="str">
        <f>IF(OR(AND(Flights[[#This Row],[Status]]="Cancelled", Flights[[#This Row],[Cancellation Reason]]="Airline/Carrier"), Flights[[#This Row],[Delay Type]]="Severe"), "Yes", "No")</f>
        <v>No</v>
      </c>
    </row>
    <row r="2178" spans="1:27" x14ac:dyDescent="0.3">
      <c r="A2178" s="3">
        <v>42169</v>
      </c>
      <c r="B2178" s="22">
        <f>WEEKNUM(Flights[[#This Row],[Date]], 1)</f>
        <v>25</v>
      </c>
      <c r="C2178" s="22">
        <f>WEEKDAY(Flights[[#This Row],[Date]],1)</f>
        <v>1</v>
      </c>
      <c r="D2178" t="s">
        <v>145</v>
      </c>
      <c r="E2178" t="s">
        <v>1987</v>
      </c>
      <c r="F2178" t="s">
        <v>0</v>
      </c>
      <c r="G2178" t="s">
        <v>3</v>
      </c>
      <c r="H2178" t="str">
        <f>_xlfn.XLOOKUP(Flights[[#This Row],[Destination]], Airports!$A$2:$A$78, Airports!$D$2:$D$78)</f>
        <v>Dallas</v>
      </c>
      <c r="I2178" t="str" cm="1">
        <f t="array" ref="I2178">_xlfn.XLOOKUP(Flights[[#This Row],[Destination]],_xlfn._TRO_TRAILING( Airports!A:A),_xlfn._TRO_TRAILING( Airports!E:E), "Not found")</f>
        <v>TX</v>
      </c>
      <c r="J2178" s="1">
        <v>0.59027777777777779</v>
      </c>
      <c r="K2178" s="22">
        <f>HOUR(Flights[[#This Row],[Scheduled Departure]])</f>
        <v>14</v>
      </c>
      <c r="L2178" s="1">
        <v>0.58402777777777781</v>
      </c>
      <c r="M2178">
        <f>(L2178-J2178)*24*60</f>
        <v>-8.999999999999968</v>
      </c>
      <c r="N2178" s="16">
        <f>Flights[[#This Row],[Length (min)]]/60</f>
        <v>2.9833333333333334</v>
      </c>
      <c r="O2178">
        <v>179</v>
      </c>
      <c r="P2178">
        <v>1235</v>
      </c>
      <c r="Q2178" s="18">
        <f>IFERROR(Flights[[#This Row],[Distance]]/Flights[[#This Row],[Length (hr)]], "")</f>
        <v>413.96648044692739</v>
      </c>
      <c r="R2178" s="1">
        <v>0.80902777777777779</v>
      </c>
      <c r="S2178" s="1" t="str">
        <f>IF(Flights[[#This Row],[Length (hr)]]&lt;2, "No meal", IF(Flights[[#This Row],[Length (hr)]]&lt;3.5, "Light meal", "Full meal"))</f>
        <v>Light meal</v>
      </c>
      <c r="T2178" s="1" t="str">
        <f>IF(AND(Flights[[#This Row],[Airline]]="US Airways", Flights[[#This Row],[Meal]]="Full Meal"), "Yes", "No")</f>
        <v>No</v>
      </c>
      <c r="U2178" s="1">
        <v>0.79166666666666663</v>
      </c>
      <c r="V2178">
        <v>-25</v>
      </c>
      <c r="W2178" s="1" t="str">
        <f>IF(Flights[[#This Row],[Arrival Delay]] = "", "Cancelled", IF(Flights[[#This Row],[Arrival Delay]]&gt;15, "Delayed", "On time"))</f>
        <v>On time</v>
      </c>
      <c r="X2178" t="str">
        <f>IF(Flights[[#This Row],[Status]]&lt;&gt;"Delayed","", IF(Flights[[#This Row],[Arrival Delay]]&gt;120, "Severe", IF(Flights[[#This Row],[Arrival Delay]]&gt;60, "Major", "Moderate")))</f>
        <v/>
      </c>
      <c r="Y2178" t="b">
        <v>0</v>
      </c>
      <c r="AA2178" t="str">
        <f>IF(OR(AND(Flights[[#This Row],[Status]]="Cancelled", Flights[[#This Row],[Cancellation Reason]]="Airline/Carrier"), Flights[[#This Row],[Delay Type]]="Severe"), "Yes", "No")</f>
        <v>No</v>
      </c>
    </row>
    <row r="2179" spans="1:27" x14ac:dyDescent="0.3">
      <c r="A2179" s="3">
        <v>42169</v>
      </c>
      <c r="B2179" s="22">
        <f>WEEKNUM(Flights[[#This Row],[Date]], 1)</f>
        <v>25</v>
      </c>
      <c r="C2179" s="22">
        <f>WEEKDAY(Flights[[#This Row],[Date]],1)</f>
        <v>1</v>
      </c>
      <c r="D2179" t="s">
        <v>557</v>
      </c>
      <c r="E2179" t="s">
        <v>1992</v>
      </c>
      <c r="F2179" t="s">
        <v>0</v>
      </c>
      <c r="G2179" t="s">
        <v>12</v>
      </c>
      <c r="H2179" t="str">
        <f>_xlfn.XLOOKUP(Flights[[#This Row],[Destination]], Airports!$A$2:$A$78, Airports!$D$2:$D$78)</f>
        <v>New York</v>
      </c>
      <c r="I2179" t="str" cm="1">
        <f t="array" ref="I2179">_xlfn.XLOOKUP(Flights[[#This Row],[Destination]],_xlfn._TRO_TRAILING( Airports!A:A),_xlfn._TRO_TRAILING( Airports!E:E), "Not found")</f>
        <v>NY</v>
      </c>
      <c r="J2179" s="1">
        <v>0.64513888888888893</v>
      </c>
      <c r="K2179" s="22">
        <f>HOUR(Flights[[#This Row],[Scheduled Departure]])</f>
        <v>15</v>
      </c>
      <c r="L2179" s="1">
        <v>0.64166666666666672</v>
      </c>
      <c r="M2179">
        <f>(L2179-J2179)*24*60</f>
        <v>-4.9999999999999822</v>
      </c>
      <c r="N2179" s="16">
        <f>Flights[[#This Row],[Length (min)]]/60</f>
        <v>5.3833333333333337</v>
      </c>
      <c r="O2179">
        <v>323</v>
      </c>
      <c r="P2179">
        <v>2475</v>
      </c>
      <c r="Q2179" s="18">
        <f>IFERROR(Flights[[#This Row],[Distance]]/Flights[[#This Row],[Length (hr)]], "")</f>
        <v>459.75232198142413</v>
      </c>
      <c r="R2179" s="1">
        <v>0.99861111111111112</v>
      </c>
      <c r="S2179" s="1" t="str">
        <f>IF(Flights[[#This Row],[Length (hr)]]&lt;2, "No meal", IF(Flights[[#This Row],[Length (hr)]]&lt;3.5, "Light meal", "Full meal"))</f>
        <v>Full meal</v>
      </c>
      <c r="T2179" s="1" t="str">
        <f>IF(AND(Flights[[#This Row],[Airline]]="US Airways", Flights[[#This Row],[Meal]]="Full Meal"), "Yes", "No")</f>
        <v>No</v>
      </c>
      <c r="U2179" s="1">
        <v>0.99097222222222225</v>
      </c>
      <c r="V2179">
        <v>-11</v>
      </c>
      <c r="W2179" s="1" t="str">
        <f>IF(Flights[[#This Row],[Arrival Delay]] = "", "Cancelled", IF(Flights[[#This Row],[Arrival Delay]]&gt;15, "Delayed", "On time"))</f>
        <v>On time</v>
      </c>
      <c r="X2179" t="str">
        <f>IF(Flights[[#This Row],[Status]]&lt;&gt;"Delayed","", IF(Flights[[#This Row],[Arrival Delay]]&gt;120, "Severe", IF(Flights[[#This Row],[Arrival Delay]]&gt;60, "Major", "Moderate")))</f>
        <v/>
      </c>
      <c r="Y2179" t="b">
        <v>0</v>
      </c>
      <c r="AA2179" t="str">
        <f>IF(OR(AND(Flights[[#This Row],[Status]]="Cancelled", Flights[[#This Row],[Cancellation Reason]]="Airline/Carrier"), Flights[[#This Row],[Delay Type]]="Severe"), "Yes", "No")</f>
        <v>No</v>
      </c>
    </row>
    <row r="2180" spans="1:27" x14ac:dyDescent="0.3">
      <c r="A2180" s="3">
        <v>42169</v>
      </c>
      <c r="B2180" s="22">
        <f>WEEKNUM(Flights[[#This Row],[Date]], 1)</f>
        <v>25</v>
      </c>
      <c r="C2180" s="22">
        <f>WEEKDAY(Flights[[#This Row],[Date]],1)</f>
        <v>1</v>
      </c>
      <c r="D2180" t="s">
        <v>551</v>
      </c>
      <c r="E2180" t="s">
        <v>1993</v>
      </c>
      <c r="F2180" t="s">
        <v>0</v>
      </c>
      <c r="G2180" t="s">
        <v>15</v>
      </c>
      <c r="H2180" t="str">
        <f>_xlfn.XLOOKUP(Flights[[#This Row],[Destination]], Airports!$A$2:$A$78, Airports!$D$2:$D$78)</f>
        <v>Las Vegas</v>
      </c>
      <c r="I2180" t="str" cm="1">
        <f t="array" ref="I2180">_xlfn.XLOOKUP(Flights[[#This Row],[Destination]],_xlfn._TRO_TRAILING( Airports!A:A),_xlfn._TRO_TRAILING( Airports!E:E), "Not found")</f>
        <v>NV</v>
      </c>
      <c r="J2180" s="1">
        <v>0.64583333333333337</v>
      </c>
      <c r="K2180" s="22">
        <f>HOUR(Flights[[#This Row],[Scheduled Departure]])</f>
        <v>15</v>
      </c>
      <c r="L2180" s="1">
        <v>0.69166666666666665</v>
      </c>
      <c r="M2180">
        <f>(L2180-J2180)*24*60</f>
        <v>65.999999999999929</v>
      </c>
      <c r="N2180" s="16">
        <f>Flights[[#This Row],[Length (min)]]/60</f>
        <v>0.98333333333333328</v>
      </c>
      <c r="O2180">
        <v>59</v>
      </c>
      <c r="P2180">
        <v>236</v>
      </c>
      <c r="Q2180" s="18">
        <f>IFERROR(Flights[[#This Row],[Distance]]/Flights[[#This Row],[Length (hr)]], "")</f>
        <v>240</v>
      </c>
      <c r="R2180" s="1">
        <v>0.69097222222222221</v>
      </c>
      <c r="S2180" s="1" t="str">
        <f>IF(Flights[[#This Row],[Length (hr)]]&lt;2, "No meal", IF(Flights[[#This Row],[Length (hr)]]&lt;3.5, "Light meal", "Full meal"))</f>
        <v>No meal</v>
      </c>
      <c r="T2180" s="1" t="str">
        <f>IF(AND(Flights[[#This Row],[Airline]]="US Airways", Flights[[#This Row],[Meal]]="Full Meal"), "Yes", "No")</f>
        <v>No</v>
      </c>
      <c r="U2180" s="1">
        <v>0.73263888888888884</v>
      </c>
      <c r="V2180">
        <v>60</v>
      </c>
      <c r="W2180" s="1" t="str">
        <f>IF(Flights[[#This Row],[Arrival Delay]] = "", "Cancelled", IF(Flights[[#This Row],[Arrival Delay]]&gt;15, "Delayed", "On time"))</f>
        <v>Delayed</v>
      </c>
      <c r="X2180" t="str">
        <f>IF(Flights[[#This Row],[Status]]&lt;&gt;"Delayed","", IF(Flights[[#This Row],[Arrival Delay]]&gt;120, "Severe", IF(Flights[[#This Row],[Arrival Delay]]&gt;60, "Major", "Moderate")))</f>
        <v>Moderate</v>
      </c>
      <c r="Y2180" t="b">
        <v>0</v>
      </c>
      <c r="AA2180" t="str">
        <f>IF(OR(AND(Flights[[#This Row],[Status]]="Cancelled", Flights[[#This Row],[Cancellation Reason]]="Airline/Carrier"), Flights[[#This Row],[Delay Type]]="Severe"), "Yes", "No")</f>
        <v>No</v>
      </c>
    </row>
    <row r="2181" spans="1:27" x14ac:dyDescent="0.3">
      <c r="A2181" s="3">
        <v>42169</v>
      </c>
      <c r="B2181" s="22">
        <f>WEEKNUM(Flights[[#This Row],[Date]], 1)</f>
        <v>25</v>
      </c>
      <c r="C2181" s="22">
        <f>WEEKDAY(Flights[[#This Row],[Date]],1)</f>
        <v>1</v>
      </c>
      <c r="D2181" t="s">
        <v>556</v>
      </c>
      <c r="E2181" t="s">
        <v>1994</v>
      </c>
      <c r="F2181" t="s">
        <v>0</v>
      </c>
      <c r="G2181" t="s">
        <v>342</v>
      </c>
      <c r="H2181" t="str">
        <f>_xlfn.XLOOKUP(Flights[[#This Row],[Destination]], Airports!$A$2:$A$78, Airports!$D$2:$D$78)</f>
        <v>Santa Barbara</v>
      </c>
      <c r="I2181" t="str" cm="1">
        <f t="array" ref="I2181">_xlfn.XLOOKUP(Flights[[#This Row],[Destination]],_xlfn._TRO_TRAILING( Airports!A:A),_xlfn._TRO_TRAILING( Airports!E:E), "Not found")</f>
        <v>CA</v>
      </c>
      <c r="J2181" s="1">
        <v>0.67361111111111116</v>
      </c>
      <c r="K2181" s="22">
        <f>HOUR(Flights[[#This Row],[Scheduled Departure]])</f>
        <v>16</v>
      </c>
      <c r="L2181" s="1">
        <v>0.6694444444444444</v>
      </c>
      <c r="M2181">
        <f>(L2181-J2181)*24*60</f>
        <v>-6.0000000000001386</v>
      </c>
      <c r="N2181" s="16">
        <f>Flights[[#This Row],[Length (min)]]/60</f>
        <v>0.78333333333333333</v>
      </c>
      <c r="O2181">
        <v>47</v>
      </c>
      <c r="P2181">
        <v>89</v>
      </c>
      <c r="Q2181" s="18">
        <f>IFERROR(Flights[[#This Row],[Distance]]/Flights[[#This Row],[Length (hr)]], "")</f>
        <v>113.61702127659575</v>
      </c>
      <c r="R2181" s="1">
        <v>0.70833333333333337</v>
      </c>
      <c r="S2181" s="1" t="str">
        <f>IF(Flights[[#This Row],[Length (hr)]]&lt;2, "No meal", IF(Flights[[#This Row],[Length (hr)]]&lt;3.5, "Light meal", "Full meal"))</f>
        <v>No meal</v>
      </c>
      <c r="T2181" s="1" t="str">
        <f>IF(AND(Flights[[#This Row],[Airline]]="US Airways", Flights[[#This Row],[Meal]]="Full Meal"), "Yes", "No")</f>
        <v>No</v>
      </c>
      <c r="U2181" s="1">
        <v>0.70208333333333328</v>
      </c>
      <c r="V2181">
        <v>-9</v>
      </c>
      <c r="W2181" s="1" t="str">
        <f>IF(Flights[[#This Row],[Arrival Delay]] = "", "Cancelled", IF(Flights[[#This Row],[Arrival Delay]]&gt;15, "Delayed", "On time"))</f>
        <v>On time</v>
      </c>
      <c r="X2181" t="str">
        <f>IF(Flights[[#This Row],[Status]]&lt;&gt;"Delayed","", IF(Flights[[#This Row],[Arrival Delay]]&gt;120, "Severe", IF(Flights[[#This Row],[Arrival Delay]]&gt;60, "Major", "Moderate")))</f>
        <v/>
      </c>
      <c r="Y2181" t="b">
        <v>0</v>
      </c>
      <c r="AA2181" t="str">
        <f>IF(OR(AND(Flights[[#This Row],[Status]]="Cancelled", Flights[[#This Row],[Cancellation Reason]]="Airline/Carrier"), Flights[[#This Row],[Delay Type]]="Severe"), "Yes", "No")</f>
        <v>No</v>
      </c>
    </row>
    <row r="2182" spans="1:27" x14ac:dyDescent="0.3">
      <c r="A2182" s="3">
        <v>42169</v>
      </c>
      <c r="B2182" s="22">
        <f>WEEKNUM(Flights[[#This Row],[Date]], 1)</f>
        <v>25</v>
      </c>
      <c r="C2182" s="22">
        <f>WEEKDAY(Flights[[#This Row],[Date]],1)</f>
        <v>1</v>
      </c>
      <c r="D2182" t="s">
        <v>922</v>
      </c>
      <c r="E2182" t="s">
        <v>1995</v>
      </c>
      <c r="F2182" t="s">
        <v>0</v>
      </c>
      <c r="G2182" t="s">
        <v>9</v>
      </c>
      <c r="H2182" t="str">
        <f>_xlfn.XLOOKUP(Flights[[#This Row],[Destination]], Airports!$A$2:$A$78, Airports!$D$2:$D$78)</f>
        <v>San Francisco</v>
      </c>
      <c r="I2182" t="str" cm="1">
        <f t="array" ref="I2182">_xlfn.XLOOKUP(Flights[[#This Row],[Destination]],_xlfn._TRO_TRAILING( Airports!A:A),_xlfn._TRO_TRAILING( Airports!E:E), "Not found")</f>
        <v>CA</v>
      </c>
      <c r="J2182" s="1">
        <v>0.67708333333333337</v>
      </c>
      <c r="K2182" s="22">
        <f>HOUR(Flights[[#This Row],[Scheduled Departure]])</f>
        <v>16</v>
      </c>
      <c r="L2182" s="1">
        <v>0.68541666666666667</v>
      </c>
      <c r="M2182">
        <f>(L2182-J2182)*24*60</f>
        <v>11.999999999999957</v>
      </c>
      <c r="N2182" s="16">
        <f>Flights[[#This Row],[Length (min)]]/60</f>
        <v>1.1166666666666667</v>
      </c>
      <c r="O2182">
        <v>67</v>
      </c>
      <c r="P2182">
        <v>337</v>
      </c>
      <c r="Q2182" s="18">
        <f>IFERROR(Flights[[#This Row],[Distance]]/Flights[[#This Row],[Length (hr)]], "")</f>
        <v>301.79104477611941</v>
      </c>
      <c r="R2182" s="1">
        <v>0.72916666666666663</v>
      </c>
      <c r="S2182" s="1" t="str">
        <f>IF(Flights[[#This Row],[Length (hr)]]&lt;2, "No meal", IF(Flights[[#This Row],[Length (hr)]]&lt;3.5, "Light meal", "Full meal"))</f>
        <v>No meal</v>
      </c>
      <c r="T2182" s="1" t="str">
        <f>IF(AND(Flights[[#This Row],[Airline]]="US Airways", Flights[[#This Row],[Meal]]="Full Meal"), "Yes", "No")</f>
        <v>No</v>
      </c>
      <c r="U2182" s="1">
        <v>0.7319444444444444</v>
      </c>
      <c r="V2182">
        <v>4</v>
      </c>
      <c r="W2182" s="1" t="str">
        <f>IF(Flights[[#This Row],[Arrival Delay]] = "", "Cancelled", IF(Flights[[#This Row],[Arrival Delay]]&gt;15, "Delayed", "On time"))</f>
        <v>On time</v>
      </c>
      <c r="X2182" t="str">
        <f>IF(Flights[[#This Row],[Status]]&lt;&gt;"Delayed","", IF(Flights[[#This Row],[Arrival Delay]]&gt;120, "Severe", IF(Flights[[#This Row],[Arrival Delay]]&gt;60, "Major", "Moderate")))</f>
        <v/>
      </c>
      <c r="Y2182" t="b">
        <v>0</v>
      </c>
      <c r="AA2182" t="str">
        <f>IF(OR(AND(Flights[[#This Row],[Status]]="Cancelled", Flights[[#This Row],[Cancellation Reason]]="Airline/Carrier"), Flights[[#This Row],[Delay Type]]="Severe"), "Yes", "No")</f>
        <v>No</v>
      </c>
    </row>
    <row r="2183" spans="1:27" x14ac:dyDescent="0.3">
      <c r="A2183" s="3">
        <v>42169</v>
      </c>
      <c r="B2183" s="22">
        <f>WEEKNUM(Flights[[#This Row],[Date]], 1)</f>
        <v>25</v>
      </c>
      <c r="C2183" s="22">
        <f>WEEKDAY(Flights[[#This Row],[Date]],1)</f>
        <v>1</v>
      </c>
      <c r="D2183" t="s">
        <v>572</v>
      </c>
      <c r="E2183" t="s">
        <v>1989</v>
      </c>
      <c r="F2183" t="s">
        <v>0</v>
      </c>
      <c r="G2183" t="s">
        <v>19</v>
      </c>
      <c r="H2183" t="str">
        <f>_xlfn.XLOOKUP(Flights[[#This Row],[Destination]], Airports!$A$2:$A$78, Airports!$D$2:$D$78)</f>
        <v>Kona</v>
      </c>
      <c r="I2183" t="str" cm="1">
        <f t="array" ref="I2183">_xlfn.XLOOKUP(Flights[[#This Row],[Destination]],_xlfn._TRO_TRAILING( Airports!A:A),_xlfn._TRO_TRAILING( Airports!E:E), "Not found")</f>
        <v>HI</v>
      </c>
      <c r="J2183" s="1">
        <v>0.71875</v>
      </c>
      <c r="K2183" s="22">
        <f>HOUR(Flights[[#This Row],[Scheduled Departure]])</f>
        <v>17</v>
      </c>
      <c r="L2183" s="1">
        <v>0.71597222222222223</v>
      </c>
      <c r="M2183">
        <f>(L2183-J2183)*24*60</f>
        <v>-3.9999999999999858</v>
      </c>
      <c r="N2183" s="16">
        <f>Flights[[#This Row],[Length (min)]]/60</f>
        <v>5.4</v>
      </c>
      <c r="O2183">
        <v>324</v>
      </c>
      <c r="P2183">
        <v>2504</v>
      </c>
      <c r="Q2183" s="18">
        <f>IFERROR(Flights[[#This Row],[Distance]]/Flights[[#This Row],[Length (hr)]], "")</f>
        <v>463.7037037037037</v>
      </c>
      <c r="R2183" s="1">
        <v>0.82847222222222228</v>
      </c>
      <c r="S2183" s="1" t="str">
        <f>IF(Flights[[#This Row],[Length (hr)]]&lt;2, "No meal", IF(Flights[[#This Row],[Length (hr)]]&lt;3.5, "Light meal", "Full meal"))</f>
        <v>Full meal</v>
      </c>
      <c r="T2183" s="1" t="str">
        <f>IF(AND(Flights[[#This Row],[Airline]]="US Airways", Flights[[#This Row],[Meal]]="Full Meal"), "Yes", "No")</f>
        <v>No</v>
      </c>
      <c r="U2183" s="1">
        <v>0.81597222222222221</v>
      </c>
      <c r="V2183">
        <v>-18</v>
      </c>
      <c r="W2183" s="1" t="str">
        <f>IF(Flights[[#This Row],[Arrival Delay]] = "", "Cancelled", IF(Flights[[#This Row],[Arrival Delay]]&gt;15, "Delayed", "On time"))</f>
        <v>On time</v>
      </c>
      <c r="X2183" t="str">
        <f>IF(Flights[[#This Row],[Status]]&lt;&gt;"Delayed","", IF(Flights[[#This Row],[Arrival Delay]]&gt;120, "Severe", IF(Flights[[#This Row],[Arrival Delay]]&gt;60, "Major", "Moderate")))</f>
        <v/>
      </c>
      <c r="Y2183" t="b">
        <v>0</v>
      </c>
      <c r="AA2183" t="str">
        <f>IF(OR(AND(Flights[[#This Row],[Status]]="Cancelled", Flights[[#This Row],[Cancellation Reason]]="Airline/Carrier"), Flights[[#This Row],[Delay Type]]="Severe"), "Yes", "No")</f>
        <v>No</v>
      </c>
    </row>
    <row r="2184" spans="1:27" x14ac:dyDescent="0.3">
      <c r="A2184" s="3">
        <v>42169</v>
      </c>
      <c r="B2184" s="22">
        <f>WEEKNUM(Flights[[#This Row],[Date]], 1)</f>
        <v>25</v>
      </c>
      <c r="C2184" s="22">
        <f>WEEKDAY(Flights[[#This Row],[Date]],1)</f>
        <v>1</v>
      </c>
      <c r="D2184" t="s">
        <v>1548</v>
      </c>
      <c r="E2184" t="s">
        <v>1995</v>
      </c>
      <c r="F2184" t="s">
        <v>0</v>
      </c>
      <c r="G2184" t="s">
        <v>351</v>
      </c>
      <c r="H2184" t="str">
        <f>_xlfn.XLOOKUP(Flights[[#This Row],[Destination]], Airports!$A$2:$A$78, Airports!$D$2:$D$78)</f>
        <v>Sacramento</v>
      </c>
      <c r="I2184" t="str" cm="1">
        <f t="array" ref="I2184">_xlfn.XLOOKUP(Flights[[#This Row],[Destination]],_xlfn._TRO_TRAILING( Airports!A:A),_xlfn._TRO_TRAILING( Airports!E:E), "Not found")</f>
        <v>CA</v>
      </c>
      <c r="J2184" s="1">
        <v>0.74305555555555558</v>
      </c>
      <c r="K2184" s="22">
        <f>HOUR(Flights[[#This Row],[Scheduled Departure]])</f>
        <v>17</v>
      </c>
      <c r="L2184" s="1">
        <v>0.85</v>
      </c>
      <c r="M2184">
        <f>(L2184-J2184)*24*60</f>
        <v>153.99999999999994</v>
      </c>
      <c r="N2184" s="16">
        <f>Flights[[#This Row],[Length (min)]]/60</f>
        <v>1.1666666666666667</v>
      </c>
      <c r="O2184">
        <v>70</v>
      </c>
      <c r="P2184">
        <v>373</v>
      </c>
      <c r="Q2184" s="18">
        <f>IFERROR(Flights[[#This Row],[Distance]]/Flights[[#This Row],[Length (hr)]], "")</f>
        <v>319.71428571428572</v>
      </c>
      <c r="R2184" s="1">
        <v>0.79513888888888884</v>
      </c>
      <c r="S2184" s="1" t="str">
        <f>IF(Flights[[#This Row],[Length (hr)]]&lt;2, "No meal", IF(Flights[[#This Row],[Length (hr)]]&lt;3.5, "Light meal", "Full meal"))</f>
        <v>No meal</v>
      </c>
      <c r="T2184" s="1" t="str">
        <f>IF(AND(Flights[[#This Row],[Airline]]="US Airways", Flights[[#This Row],[Meal]]="Full Meal"), "Yes", "No")</f>
        <v>No</v>
      </c>
      <c r="U2184" s="1">
        <v>0.89861111111111114</v>
      </c>
      <c r="V2184">
        <v>149</v>
      </c>
      <c r="W2184" s="1" t="str">
        <f>IF(Flights[[#This Row],[Arrival Delay]] = "", "Cancelled", IF(Flights[[#This Row],[Arrival Delay]]&gt;15, "Delayed", "On time"))</f>
        <v>Delayed</v>
      </c>
      <c r="X2184" t="str">
        <f>IF(Flights[[#This Row],[Status]]&lt;&gt;"Delayed","", IF(Flights[[#This Row],[Arrival Delay]]&gt;120, "Severe", IF(Flights[[#This Row],[Arrival Delay]]&gt;60, "Major", "Moderate")))</f>
        <v>Severe</v>
      </c>
      <c r="Y2184" t="b">
        <v>0</v>
      </c>
      <c r="AA2184" t="str">
        <f>IF(OR(AND(Flights[[#This Row],[Status]]="Cancelled", Flights[[#This Row],[Cancellation Reason]]="Airline/Carrier"), Flights[[#This Row],[Delay Type]]="Severe"), "Yes", "No")</f>
        <v>Yes</v>
      </c>
    </row>
    <row r="2185" spans="1:27" x14ac:dyDescent="0.3">
      <c r="A2185" s="3">
        <v>42169</v>
      </c>
      <c r="B2185" s="22">
        <f>WEEKNUM(Flights[[#This Row],[Date]], 1)</f>
        <v>25</v>
      </c>
      <c r="C2185" s="22">
        <f>WEEKDAY(Flights[[#This Row],[Date]],1)</f>
        <v>1</v>
      </c>
      <c r="D2185" t="s">
        <v>1494</v>
      </c>
      <c r="E2185" t="s">
        <v>1988</v>
      </c>
      <c r="F2185" t="s">
        <v>0</v>
      </c>
      <c r="G2185" t="s">
        <v>14</v>
      </c>
      <c r="H2185" t="str">
        <f>_xlfn.XLOOKUP(Flights[[#This Row],[Destination]], Airports!$A$2:$A$78, Airports!$D$2:$D$78)</f>
        <v>Tampa</v>
      </c>
      <c r="I2185" t="str" cm="1">
        <f t="array" ref="I2185">_xlfn.XLOOKUP(Flights[[#This Row],[Destination]],_xlfn._TRO_TRAILING( Airports!A:A),_xlfn._TRO_TRAILING( Airports!E:E), "Not found")</f>
        <v>FL</v>
      </c>
      <c r="J2185" s="1">
        <v>0.93055555555555558</v>
      </c>
      <c r="K2185" s="22">
        <f>HOUR(Flights[[#This Row],[Scheduled Departure]])</f>
        <v>22</v>
      </c>
      <c r="L2185" s="1">
        <v>0.9375</v>
      </c>
      <c r="M2185">
        <f>(L2185-J2185)*24*60</f>
        <v>9.9999999999999645</v>
      </c>
      <c r="N2185" s="16">
        <f>Flights[[#This Row],[Length (min)]]/60</f>
        <v>5.2333333333333334</v>
      </c>
      <c r="O2185">
        <v>314</v>
      </c>
      <c r="P2185">
        <v>2158</v>
      </c>
      <c r="Q2185" s="18">
        <f>IFERROR(Flights[[#This Row],[Distance]]/Flights[[#This Row],[Length (hr)]], "")</f>
        <v>412.35668789808915</v>
      </c>
      <c r="R2185" s="1">
        <v>0.25208333333333333</v>
      </c>
      <c r="S2185" s="1" t="str">
        <f>IF(Flights[[#This Row],[Length (hr)]]&lt;2, "No meal", IF(Flights[[#This Row],[Length (hr)]]&lt;3.5, "Light meal", "Full meal"))</f>
        <v>Full meal</v>
      </c>
      <c r="T2185" s="1" t="str">
        <f>IF(AND(Flights[[#This Row],[Airline]]="US Airways", Flights[[#This Row],[Meal]]="Full Meal"), "Yes", "No")</f>
        <v>Yes</v>
      </c>
      <c r="U2185" s="1">
        <v>0.28055555555555556</v>
      </c>
      <c r="V2185">
        <v>41</v>
      </c>
      <c r="W2185" s="1" t="str">
        <f>IF(Flights[[#This Row],[Arrival Delay]] = "", "Cancelled", IF(Flights[[#This Row],[Arrival Delay]]&gt;15, "Delayed", "On time"))</f>
        <v>Delayed</v>
      </c>
      <c r="X2185" t="str">
        <f>IF(Flights[[#This Row],[Status]]&lt;&gt;"Delayed","", IF(Flights[[#This Row],[Arrival Delay]]&gt;120, "Severe", IF(Flights[[#This Row],[Arrival Delay]]&gt;60, "Major", "Moderate")))</f>
        <v>Moderate</v>
      </c>
      <c r="Y2185" t="b">
        <v>0</v>
      </c>
      <c r="AA2185" t="str">
        <f>IF(OR(AND(Flights[[#This Row],[Status]]="Cancelled", Flights[[#This Row],[Cancellation Reason]]="Airline/Carrier"), Flights[[#This Row],[Delay Type]]="Severe"), "Yes", "No")</f>
        <v>No</v>
      </c>
    </row>
    <row r="2186" spans="1:27" x14ac:dyDescent="0.3">
      <c r="A2186" s="3">
        <v>42170</v>
      </c>
      <c r="B2186" s="22">
        <f>WEEKNUM(Flights[[#This Row],[Date]], 1)</f>
        <v>25</v>
      </c>
      <c r="C2186" s="22">
        <f>WEEKDAY(Flights[[#This Row],[Date]],1)</f>
        <v>2</v>
      </c>
      <c r="D2186" t="s">
        <v>1061</v>
      </c>
      <c r="E2186" t="s">
        <v>1994</v>
      </c>
      <c r="F2186" t="s">
        <v>0</v>
      </c>
      <c r="G2186" t="s">
        <v>339</v>
      </c>
      <c r="H2186" t="str">
        <f>_xlfn.XLOOKUP(Flights[[#This Row],[Destination]], Airports!$A$2:$A$78, Airports!$D$2:$D$78)</f>
        <v>San Diego</v>
      </c>
      <c r="I2186" t="str" cm="1">
        <f t="array" ref="I2186">_xlfn.XLOOKUP(Flights[[#This Row],[Destination]],_xlfn._TRO_TRAILING( Airports!A:A),_xlfn._TRO_TRAILING( Airports!E:E), "Not found")</f>
        <v>CA</v>
      </c>
      <c r="J2186" s="1">
        <v>0.32291666666666669</v>
      </c>
      <c r="K2186" s="22">
        <f>HOUR(Flights[[#This Row],[Scheduled Departure]])</f>
        <v>7</v>
      </c>
      <c r="L2186" s="1">
        <v>0.32013888888888886</v>
      </c>
      <c r="M2186">
        <f>(L2186-J2186)*24*60</f>
        <v>-4.0000000000000657</v>
      </c>
      <c r="N2186" s="16">
        <f>Flights[[#This Row],[Length (min)]]/60</f>
        <v>0.95</v>
      </c>
      <c r="O2186">
        <v>57</v>
      </c>
      <c r="P2186">
        <v>109</v>
      </c>
      <c r="Q2186" s="18">
        <f>IFERROR(Flights[[#This Row],[Distance]]/Flights[[#This Row],[Length (hr)]], "")</f>
        <v>114.73684210526316</v>
      </c>
      <c r="R2186" s="1">
        <v>0.3576388888888889</v>
      </c>
      <c r="S2186" s="1" t="str">
        <f>IF(Flights[[#This Row],[Length (hr)]]&lt;2, "No meal", IF(Flights[[#This Row],[Length (hr)]]&lt;3.5, "Light meal", "Full meal"))</f>
        <v>No meal</v>
      </c>
      <c r="T2186" s="1" t="str">
        <f>IF(AND(Flights[[#This Row],[Airline]]="US Airways", Flights[[#This Row],[Meal]]="Full Meal"), "Yes", "No")</f>
        <v>No</v>
      </c>
      <c r="U2186" s="1">
        <v>0.35972222222222222</v>
      </c>
      <c r="V2186">
        <v>3</v>
      </c>
      <c r="W2186" s="1" t="str">
        <f>IF(Flights[[#This Row],[Arrival Delay]] = "", "Cancelled", IF(Flights[[#This Row],[Arrival Delay]]&gt;15, "Delayed", "On time"))</f>
        <v>On time</v>
      </c>
      <c r="X2186" t="str">
        <f>IF(Flights[[#This Row],[Status]]&lt;&gt;"Delayed","", IF(Flights[[#This Row],[Arrival Delay]]&gt;120, "Severe", IF(Flights[[#This Row],[Arrival Delay]]&gt;60, "Major", "Moderate")))</f>
        <v/>
      </c>
      <c r="Y2186" t="b">
        <v>0</v>
      </c>
      <c r="AA2186" t="str">
        <f>IF(OR(AND(Flights[[#This Row],[Status]]="Cancelled", Flights[[#This Row],[Cancellation Reason]]="Airline/Carrier"), Flights[[#This Row],[Delay Type]]="Severe"), "Yes", "No")</f>
        <v>No</v>
      </c>
    </row>
    <row r="2187" spans="1:27" x14ac:dyDescent="0.3">
      <c r="A2187" s="3">
        <v>42170</v>
      </c>
      <c r="B2187" s="22">
        <f>WEEKNUM(Flights[[#This Row],[Date]], 1)</f>
        <v>25</v>
      </c>
      <c r="C2187" s="22">
        <f>WEEKDAY(Flights[[#This Row],[Date]],1)</f>
        <v>2</v>
      </c>
      <c r="D2187" t="s">
        <v>389</v>
      </c>
      <c r="E2187" t="s">
        <v>1989</v>
      </c>
      <c r="F2187" t="s">
        <v>0</v>
      </c>
      <c r="G2187" t="s">
        <v>12</v>
      </c>
      <c r="H2187" t="str">
        <f>_xlfn.XLOOKUP(Flights[[#This Row],[Destination]], Airports!$A$2:$A$78, Airports!$D$2:$D$78)</f>
        <v>New York</v>
      </c>
      <c r="I2187" t="str" cm="1">
        <f t="array" ref="I2187">_xlfn.XLOOKUP(Flights[[#This Row],[Destination]],_xlfn._TRO_TRAILING( Airports!A:A),_xlfn._TRO_TRAILING( Airports!E:E), "Not found")</f>
        <v>NY</v>
      </c>
      <c r="J2187" s="1">
        <v>0.38194444444444442</v>
      </c>
      <c r="K2187" s="22">
        <f>HOUR(Flights[[#This Row],[Scheduled Departure]])</f>
        <v>9</v>
      </c>
      <c r="L2187" s="1">
        <v>0.37986111111111109</v>
      </c>
      <c r="M2187">
        <f>(L2187-J2187)*24*60</f>
        <v>-2.9999999999999893</v>
      </c>
      <c r="N2187" s="16">
        <f>Flights[[#This Row],[Length (min)]]/60</f>
        <v>5.8</v>
      </c>
      <c r="O2187">
        <v>348</v>
      </c>
      <c r="P2187">
        <v>2475</v>
      </c>
      <c r="Q2187" s="18">
        <f>IFERROR(Flights[[#This Row],[Distance]]/Flights[[#This Row],[Length (hr)]], "")</f>
        <v>426.72413793103448</v>
      </c>
      <c r="R2187" s="1">
        <v>0.74652777777777779</v>
      </c>
      <c r="S2187" s="1" t="str">
        <f>IF(Flights[[#This Row],[Length (hr)]]&lt;2, "No meal", IF(Flights[[#This Row],[Length (hr)]]&lt;3.5, "Light meal", "Full meal"))</f>
        <v>Full meal</v>
      </c>
      <c r="T2187" s="1" t="str">
        <f>IF(AND(Flights[[#This Row],[Airline]]="US Airways", Flights[[#This Row],[Meal]]="Full Meal"), "Yes", "No")</f>
        <v>No</v>
      </c>
      <c r="U2187" s="1">
        <v>0.74652777777777779</v>
      </c>
      <c r="V2187">
        <v>0</v>
      </c>
      <c r="W2187" s="1" t="str">
        <f>IF(Flights[[#This Row],[Arrival Delay]] = "", "Cancelled", IF(Flights[[#This Row],[Arrival Delay]]&gt;15, "Delayed", "On time"))</f>
        <v>On time</v>
      </c>
      <c r="X2187" t="str">
        <f>IF(Flights[[#This Row],[Status]]&lt;&gt;"Delayed","", IF(Flights[[#This Row],[Arrival Delay]]&gt;120, "Severe", IF(Flights[[#This Row],[Arrival Delay]]&gt;60, "Major", "Moderate")))</f>
        <v/>
      </c>
      <c r="Y2187" t="b">
        <v>0</v>
      </c>
      <c r="AA2187" t="str">
        <f>IF(OR(AND(Flights[[#This Row],[Status]]="Cancelled", Flights[[#This Row],[Cancellation Reason]]="Airline/Carrier"), Flights[[#This Row],[Delay Type]]="Severe"), "Yes", "No")</f>
        <v>No</v>
      </c>
    </row>
    <row r="2188" spans="1:27" x14ac:dyDescent="0.3">
      <c r="A2188" s="3">
        <v>42170</v>
      </c>
      <c r="B2188" s="22">
        <f>WEEKNUM(Flights[[#This Row],[Date]], 1)</f>
        <v>25</v>
      </c>
      <c r="C2188" s="22">
        <f>WEEKDAY(Flights[[#This Row],[Date]],1)</f>
        <v>2</v>
      </c>
      <c r="D2188" t="s">
        <v>136</v>
      </c>
      <c r="E2188" t="s">
        <v>1987</v>
      </c>
      <c r="F2188" t="s">
        <v>0</v>
      </c>
      <c r="G2188" t="s">
        <v>26</v>
      </c>
      <c r="H2188" t="str">
        <f>_xlfn.XLOOKUP(Flights[[#This Row],[Destination]], Airports!$A$2:$A$78, Airports!$D$2:$D$78)</f>
        <v>Atlanta</v>
      </c>
      <c r="I2188" t="str" cm="1">
        <f t="array" ref="I2188">_xlfn.XLOOKUP(Flights[[#This Row],[Destination]],_xlfn._TRO_TRAILING( Airports!A:A),_xlfn._TRO_TRAILING( Airports!E:E), "Not found")</f>
        <v>GA</v>
      </c>
      <c r="J2188" s="1">
        <v>0.41666666666666669</v>
      </c>
      <c r="K2188" s="22">
        <f>HOUR(Flights[[#This Row],[Scheduled Departure]])</f>
        <v>10</v>
      </c>
      <c r="L2188" s="1">
        <v>0.41388888888888886</v>
      </c>
      <c r="M2188">
        <f>(L2188-J2188)*24*60</f>
        <v>-4.0000000000000657</v>
      </c>
      <c r="N2188" s="16">
        <f>Flights[[#This Row],[Length (min)]]/60</f>
        <v>4.3166666666666664</v>
      </c>
      <c r="O2188">
        <v>259</v>
      </c>
      <c r="P2188">
        <v>1947</v>
      </c>
      <c r="Q2188" s="18">
        <f>IFERROR(Flights[[#This Row],[Distance]]/Flights[[#This Row],[Length (hr)]], "")</f>
        <v>451.04247104247105</v>
      </c>
      <c r="R2188" s="1">
        <v>0.7270833333333333</v>
      </c>
      <c r="S2188" s="1" t="str">
        <f>IF(Flights[[#This Row],[Length (hr)]]&lt;2, "No meal", IF(Flights[[#This Row],[Length (hr)]]&lt;3.5, "Light meal", "Full meal"))</f>
        <v>Full meal</v>
      </c>
      <c r="T2188" s="1" t="str">
        <f>IF(AND(Flights[[#This Row],[Airline]]="US Airways", Flights[[#This Row],[Meal]]="Full Meal"), "Yes", "No")</f>
        <v>No</v>
      </c>
      <c r="U2188" s="1">
        <v>0.71875</v>
      </c>
      <c r="V2188">
        <v>-12</v>
      </c>
      <c r="W2188" s="1" t="str">
        <f>IF(Flights[[#This Row],[Arrival Delay]] = "", "Cancelled", IF(Flights[[#This Row],[Arrival Delay]]&gt;15, "Delayed", "On time"))</f>
        <v>On time</v>
      </c>
      <c r="X2188" t="str">
        <f>IF(Flights[[#This Row],[Status]]&lt;&gt;"Delayed","", IF(Flights[[#This Row],[Arrival Delay]]&gt;120, "Severe", IF(Flights[[#This Row],[Arrival Delay]]&gt;60, "Major", "Moderate")))</f>
        <v/>
      </c>
      <c r="Y2188" t="b">
        <v>0</v>
      </c>
      <c r="AA2188" t="str">
        <f>IF(OR(AND(Flights[[#This Row],[Status]]="Cancelled", Flights[[#This Row],[Cancellation Reason]]="Airline/Carrier"), Flights[[#This Row],[Delay Type]]="Severe"), "Yes", "No")</f>
        <v>No</v>
      </c>
    </row>
    <row r="2189" spans="1:27" x14ac:dyDescent="0.3">
      <c r="A2189" s="3">
        <v>42170</v>
      </c>
      <c r="B2189" s="22">
        <f>WEEKNUM(Flights[[#This Row],[Date]], 1)</f>
        <v>25</v>
      </c>
      <c r="C2189" s="22">
        <f>WEEKDAY(Flights[[#This Row],[Date]],1)</f>
        <v>2</v>
      </c>
      <c r="D2189" t="s">
        <v>137</v>
      </c>
      <c r="E2189" t="s">
        <v>1987</v>
      </c>
      <c r="F2189" t="s">
        <v>0</v>
      </c>
      <c r="G2189" t="s">
        <v>7</v>
      </c>
      <c r="H2189" t="str">
        <f>_xlfn.XLOOKUP(Flights[[#This Row],[Destination]], Airports!$A$2:$A$78, Airports!$D$2:$D$78)</f>
        <v>Austin</v>
      </c>
      <c r="I2189" t="str" cm="1">
        <f t="array" ref="I2189">_xlfn.XLOOKUP(Flights[[#This Row],[Destination]],_xlfn._TRO_TRAILING( Airports!A:A),_xlfn._TRO_TRAILING( Airports!E:E), "Not found")</f>
        <v>TX</v>
      </c>
      <c r="J2189" s="1">
        <v>0.49652777777777779</v>
      </c>
      <c r="K2189" s="22">
        <f>HOUR(Flights[[#This Row],[Scheduled Departure]])</f>
        <v>11</v>
      </c>
      <c r="L2189" s="1">
        <v>0.49166666666666664</v>
      </c>
      <c r="M2189">
        <f>(L2189-J2189)*24*60</f>
        <v>-7.0000000000000551</v>
      </c>
      <c r="N2189" s="16">
        <f>Flights[[#This Row],[Length (min)]]/60</f>
        <v>2.9833333333333334</v>
      </c>
      <c r="O2189">
        <v>179</v>
      </c>
      <c r="P2189">
        <v>1242</v>
      </c>
      <c r="Q2189" s="18">
        <f>IFERROR(Flights[[#This Row],[Distance]]/Flights[[#This Row],[Length (hr)]], "")</f>
        <v>416.31284916201116</v>
      </c>
      <c r="R2189" s="1">
        <v>0.70625000000000004</v>
      </c>
      <c r="S2189" s="1" t="str">
        <f>IF(Flights[[#This Row],[Length (hr)]]&lt;2, "No meal", IF(Flights[[#This Row],[Length (hr)]]&lt;3.5, "Light meal", "Full meal"))</f>
        <v>Light meal</v>
      </c>
      <c r="T2189" s="1" t="str">
        <f>IF(AND(Flights[[#This Row],[Airline]]="US Airways", Flights[[#This Row],[Meal]]="Full Meal"), "Yes", "No")</f>
        <v>No</v>
      </c>
      <c r="U2189" s="1">
        <v>0.69930555555555551</v>
      </c>
      <c r="V2189">
        <v>-10</v>
      </c>
      <c r="W2189" s="1" t="str">
        <f>IF(Flights[[#This Row],[Arrival Delay]] = "", "Cancelled", IF(Flights[[#This Row],[Arrival Delay]]&gt;15, "Delayed", "On time"))</f>
        <v>On time</v>
      </c>
      <c r="X2189" t="str">
        <f>IF(Flights[[#This Row],[Status]]&lt;&gt;"Delayed","", IF(Flights[[#This Row],[Arrival Delay]]&gt;120, "Severe", IF(Flights[[#This Row],[Arrival Delay]]&gt;60, "Major", "Moderate")))</f>
        <v/>
      </c>
      <c r="Y2189" t="b">
        <v>0</v>
      </c>
      <c r="AA2189" t="str">
        <f>IF(OR(AND(Flights[[#This Row],[Status]]="Cancelled", Flights[[#This Row],[Cancellation Reason]]="Airline/Carrier"), Flights[[#This Row],[Delay Type]]="Severe"), "Yes", "No")</f>
        <v>No</v>
      </c>
    </row>
    <row r="2190" spans="1:27" x14ac:dyDescent="0.3">
      <c r="A2190" s="3">
        <v>42170</v>
      </c>
      <c r="B2190" s="22">
        <f>WEEKNUM(Flights[[#This Row],[Date]], 1)</f>
        <v>25</v>
      </c>
      <c r="C2190" s="22">
        <f>WEEKDAY(Flights[[#This Row],[Date]],1)</f>
        <v>2</v>
      </c>
      <c r="D2190" t="s">
        <v>1522</v>
      </c>
      <c r="E2190" t="s">
        <v>1995</v>
      </c>
      <c r="F2190" t="s">
        <v>0</v>
      </c>
      <c r="G2190" t="s">
        <v>9</v>
      </c>
      <c r="H2190" t="str">
        <f>_xlfn.XLOOKUP(Flights[[#This Row],[Destination]], Airports!$A$2:$A$78, Airports!$D$2:$D$78)</f>
        <v>San Francisco</v>
      </c>
      <c r="I2190" t="str" cm="1">
        <f t="array" ref="I2190">_xlfn.XLOOKUP(Flights[[#This Row],[Destination]],_xlfn._TRO_TRAILING( Airports!A:A),_xlfn._TRO_TRAILING( Airports!E:E), "Not found")</f>
        <v>CA</v>
      </c>
      <c r="J2190" s="1">
        <v>0.50694444444444442</v>
      </c>
      <c r="K2190" s="22">
        <f>HOUR(Flights[[#This Row],[Scheduled Departure]])</f>
        <v>12</v>
      </c>
      <c r="L2190" s="1">
        <v>0.56111111111111112</v>
      </c>
      <c r="M2190">
        <f>(L2190-J2190)*24*60</f>
        <v>78.000000000000043</v>
      </c>
      <c r="N2190" s="16">
        <f>Flights[[#This Row],[Length (min)]]/60</f>
        <v>1.2166666666666666</v>
      </c>
      <c r="O2190">
        <v>73</v>
      </c>
      <c r="P2190">
        <v>337</v>
      </c>
      <c r="Q2190" s="18">
        <f>IFERROR(Flights[[#This Row],[Distance]]/Flights[[#This Row],[Length (hr)]], "")</f>
        <v>276.98630136986304</v>
      </c>
      <c r="R2190" s="1">
        <v>0.55902777777777779</v>
      </c>
      <c r="S2190" s="1" t="str">
        <f>IF(Flights[[#This Row],[Length (hr)]]&lt;2, "No meal", IF(Flights[[#This Row],[Length (hr)]]&lt;3.5, "Light meal", "Full meal"))</f>
        <v>No meal</v>
      </c>
      <c r="T2190" s="1" t="str">
        <f>IF(AND(Flights[[#This Row],[Airline]]="US Airways", Flights[[#This Row],[Meal]]="Full Meal"), "Yes", "No")</f>
        <v>No</v>
      </c>
      <c r="U2190" s="1">
        <v>0.6118055555555556</v>
      </c>
      <c r="V2190">
        <v>76</v>
      </c>
      <c r="W2190" s="1" t="str">
        <f>IF(Flights[[#This Row],[Arrival Delay]] = "", "Cancelled", IF(Flights[[#This Row],[Arrival Delay]]&gt;15, "Delayed", "On time"))</f>
        <v>Delayed</v>
      </c>
      <c r="X2190" t="str">
        <f>IF(Flights[[#This Row],[Status]]&lt;&gt;"Delayed","", IF(Flights[[#This Row],[Arrival Delay]]&gt;120, "Severe", IF(Flights[[#This Row],[Arrival Delay]]&gt;60, "Major", "Moderate")))</f>
        <v>Major</v>
      </c>
      <c r="Y2190" t="b">
        <v>0</v>
      </c>
      <c r="AA2190" t="str">
        <f>IF(OR(AND(Flights[[#This Row],[Status]]="Cancelled", Flights[[#This Row],[Cancellation Reason]]="Airline/Carrier"), Flights[[#This Row],[Delay Type]]="Severe"), "Yes", "No")</f>
        <v>No</v>
      </c>
    </row>
    <row r="2191" spans="1:27" x14ac:dyDescent="0.3">
      <c r="A2191" s="3">
        <v>42170</v>
      </c>
      <c r="B2191" s="22">
        <f>WEEKNUM(Flights[[#This Row],[Date]], 1)</f>
        <v>25</v>
      </c>
      <c r="C2191" s="22">
        <f>WEEKDAY(Flights[[#This Row],[Date]],1)</f>
        <v>2</v>
      </c>
      <c r="D2191" t="s">
        <v>535</v>
      </c>
      <c r="E2191" t="s">
        <v>1992</v>
      </c>
      <c r="F2191" t="s">
        <v>0</v>
      </c>
      <c r="G2191" t="s">
        <v>12</v>
      </c>
      <c r="H2191" t="str">
        <f>_xlfn.XLOOKUP(Flights[[#This Row],[Destination]], Airports!$A$2:$A$78, Airports!$D$2:$D$78)</f>
        <v>New York</v>
      </c>
      <c r="I2191" t="str" cm="1">
        <f t="array" ref="I2191">_xlfn.XLOOKUP(Flights[[#This Row],[Destination]],_xlfn._TRO_TRAILING( Airports!A:A),_xlfn._TRO_TRAILING( Airports!E:E), "Not found")</f>
        <v>NY</v>
      </c>
      <c r="J2191" s="1">
        <v>0.58333333333333337</v>
      </c>
      <c r="K2191" s="22">
        <f>HOUR(Flights[[#This Row],[Scheduled Departure]])</f>
        <v>14</v>
      </c>
      <c r="L2191" s="1">
        <v>0.58680555555555558</v>
      </c>
      <c r="M2191">
        <f>(L2191-J2191)*24*60</f>
        <v>4.9999999999999822</v>
      </c>
      <c r="N2191" s="16">
        <f>Flights[[#This Row],[Length (min)]]/60</f>
        <v>6.2666666666666666</v>
      </c>
      <c r="O2191">
        <v>376</v>
      </c>
      <c r="P2191">
        <v>2475</v>
      </c>
      <c r="Q2191" s="18">
        <f>IFERROR(Flights[[#This Row],[Distance]]/Flights[[#This Row],[Length (hr)]], "")</f>
        <v>394.94680851063828</v>
      </c>
      <c r="R2191" s="1">
        <v>0.94444444444444442</v>
      </c>
      <c r="S2191" s="1" t="str">
        <f>IF(Flights[[#This Row],[Length (hr)]]&lt;2, "No meal", IF(Flights[[#This Row],[Length (hr)]]&lt;3.5, "Light meal", "Full meal"))</f>
        <v>Full meal</v>
      </c>
      <c r="T2191" s="1" t="str">
        <f>IF(AND(Flights[[#This Row],[Airline]]="US Airways", Flights[[#This Row],[Meal]]="Full Meal"), "Yes", "No")</f>
        <v>No</v>
      </c>
      <c r="U2191" s="1">
        <v>0.97291666666666665</v>
      </c>
      <c r="V2191">
        <v>41</v>
      </c>
      <c r="W2191" s="1" t="str">
        <f>IF(Flights[[#This Row],[Arrival Delay]] = "", "Cancelled", IF(Flights[[#This Row],[Arrival Delay]]&gt;15, "Delayed", "On time"))</f>
        <v>Delayed</v>
      </c>
      <c r="X2191" t="str">
        <f>IF(Flights[[#This Row],[Status]]&lt;&gt;"Delayed","", IF(Flights[[#This Row],[Arrival Delay]]&gt;120, "Severe", IF(Flights[[#This Row],[Arrival Delay]]&gt;60, "Major", "Moderate")))</f>
        <v>Moderate</v>
      </c>
      <c r="Y2191" t="b">
        <v>0</v>
      </c>
      <c r="AA2191" t="str">
        <f>IF(OR(AND(Flights[[#This Row],[Status]]="Cancelled", Flights[[#This Row],[Cancellation Reason]]="Airline/Carrier"), Flights[[#This Row],[Delay Type]]="Severe"), "Yes", "No")</f>
        <v>No</v>
      </c>
    </row>
    <row r="2192" spans="1:27" x14ac:dyDescent="0.3">
      <c r="A2192" s="3">
        <v>42170</v>
      </c>
      <c r="B2192" s="22">
        <f>WEEKNUM(Flights[[#This Row],[Date]], 1)</f>
        <v>25</v>
      </c>
      <c r="C2192" s="22">
        <f>WEEKDAY(Flights[[#This Row],[Date]],1)</f>
        <v>2</v>
      </c>
      <c r="D2192" t="s">
        <v>542</v>
      </c>
      <c r="E2192" t="s">
        <v>1989</v>
      </c>
      <c r="F2192" t="s">
        <v>0</v>
      </c>
      <c r="G2192" t="s">
        <v>17</v>
      </c>
      <c r="H2192" t="str">
        <f>_xlfn.XLOOKUP(Flights[[#This Row],[Destination]], Airports!$A$2:$A$78, Airports!$D$2:$D$78)</f>
        <v>Honolulu</v>
      </c>
      <c r="I2192" t="str" cm="1">
        <f t="array" ref="I2192">_xlfn.XLOOKUP(Flights[[#This Row],[Destination]],_xlfn._TRO_TRAILING( Airports!A:A),_xlfn._TRO_TRAILING( Airports!E:E), "Not found")</f>
        <v>HI</v>
      </c>
      <c r="J2192" s="1">
        <v>0.61458333333333337</v>
      </c>
      <c r="K2192" s="22">
        <f>HOUR(Flights[[#This Row],[Scheduled Departure]])</f>
        <v>14</v>
      </c>
      <c r="L2192" s="1">
        <v>0.61736111111111114</v>
      </c>
      <c r="M2192">
        <f>(L2192-J2192)*24*60</f>
        <v>3.9999999999999858</v>
      </c>
      <c r="N2192" s="16">
        <f>Flights[[#This Row],[Length (min)]]/60</f>
        <v>5.65</v>
      </c>
      <c r="O2192">
        <v>339</v>
      </c>
      <c r="P2192">
        <v>2556</v>
      </c>
      <c r="Q2192" s="18">
        <f>IFERROR(Flights[[#This Row],[Distance]]/Flights[[#This Row],[Length (hr)]], "")</f>
        <v>452.38938053097343</v>
      </c>
      <c r="R2192" s="1">
        <v>0.72361111111111109</v>
      </c>
      <c r="S2192" s="1" t="str">
        <f>IF(Flights[[#This Row],[Length (hr)]]&lt;2, "No meal", IF(Flights[[#This Row],[Length (hr)]]&lt;3.5, "Light meal", "Full meal"))</f>
        <v>Full meal</v>
      </c>
      <c r="T2192" s="1" t="str">
        <f>IF(AND(Flights[[#This Row],[Airline]]="US Airways", Flights[[#This Row],[Meal]]="Full Meal"), "Yes", "No")</f>
        <v>No</v>
      </c>
      <c r="U2192" s="1">
        <v>0.72777777777777775</v>
      </c>
      <c r="V2192">
        <v>6</v>
      </c>
      <c r="W2192" s="1" t="str">
        <f>IF(Flights[[#This Row],[Arrival Delay]] = "", "Cancelled", IF(Flights[[#This Row],[Arrival Delay]]&gt;15, "Delayed", "On time"))</f>
        <v>On time</v>
      </c>
      <c r="X2192" t="str">
        <f>IF(Flights[[#This Row],[Status]]&lt;&gt;"Delayed","", IF(Flights[[#This Row],[Arrival Delay]]&gt;120, "Severe", IF(Flights[[#This Row],[Arrival Delay]]&gt;60, "Major", "Moderate")))</f>
        <v/>
      </c>
      <c r="Y2192" t="b">
        <v>0</v>
      </c>
      <c r="AA2192" t="str">
        <f>IF(OR(AND(Flights[[#This Row],[Status]]="Cancelled", Flights[[#This Row],[Cancellation Reason]]="Airline/Carrier"), Flights[[#This Row],[Delay Type]]="Severe"), "Yes", "No")</f>
        <v>No</v>
      </c>
    </row>
    <row r="2193" spans="1:27" x14ac:dyDescent="0.3">
      <c r="A2193" s="3">
        <v>42170</v>
      </c>
      <c r="B2193" s="22">
        <f>WEEKNUM(Flights[[#This Row],[Date]], 1)</f>
        <v>25</v>
      </c>
      <c r="C2193" s="22">
        <f>WEEKDAY(Flights[[#This Row],[Date]],1)</f>
        <v>2</v>
      </c>
      <c r="D2193" t="s">
        <v>1238</v>
      </c>
      <c r="E2193" t="s">
        <v>1994</v>
      </c>
      <c r="F2193" t="s">
        <v>0</v>
      </c>
      <c r="G2193" t="s">
        <v>335</v>
      </c>
      <c r="H2193" t="str">
        <f>_xlfn.XLOOKUP(Flights[[#This Row],[Destination]], Airports!$A$2:$A$78, Airports!$D$2:$D$78)</f>
        <v>Reno</v>
      </c>
      <c r="I2193" t="str" cm="1">
        <f t="array" ref="I2193">_xlfn.XLOOKUP(Flights[[#This Row],[Destination]],_xlfn._TRO_TRAILING( Airports!A:A),_xlfn._TRO_TRAILING( Airports!E:E), "Not found")</f>
        <v>NV</v>
      </c>
      <c r="J2193" s="1">
        <v>0.63194444444444442</v>
      </c>
      <c r="K2193" s="22">
        <f>HOUR(Flights[[#This Row],[Scheduled Departure]])</f>
        <v>15</v>
      </c>
      <c r="L2193" s="1">
        <v>0.62986111111111109</v>
      </c>
      <c r="M2193">
        <f>(L2193-J2193)*24*60</f>
        <v>-2.9999999999999893</v>
      </c>
      <c r="N2193" s="16">
        <f>Flights[[#This Row],[Length (min)]]/60</f>
        <v>1.4</v>
      </c>
      <c r="O2193">
        <v>84</v>
      </c>
      <c r="P2193">
        <v>391</v>
      </c>
      <c r="Q2193" s="18">
        <f>IFERROR(Flights[[#This Row],[Distance]]/Flights[[#This Row],[Length (hr)]], "")</f>
        <v>279.28571428571428</v>
      </c>
      <c r="R2193" s="1">
        <v>0.68819444444444444</v>
      </c>
      <c r="S2193" s="1" t="str">
        <f>IF(Flights[[#This Row],[Length (hr)]]&lt;2, "No meal", IF(Flights[[#This Row],[Length (hr)]]&lt;3.5, "Light meal", "Full meal"))</f>
        <v>No meal</v>
      </c>
      <c r="T2193" s="1" t="str">
        <f>IF(AND(Flights[[#This Row],[Airline]]="US Airways", Flights[[#This Row],[Meal]]="Full Meal"), "Yes", "No")</f>
        <v>No</v>
      </c>
      <c r="U2193" s="1">
        <v>0.68819444444444444</v>
      </c>
      <c r="V2193">
        <v>0</v>
      </c>
      <c r="W2193" s="1" t="str">
        <f>IF(Flights[[#This Row],[Arrival Delay]] = "", "Cancelled", IF(Flights[[#This Row],[Arrival Delay]]&gt;15, "Delayed", "On time"))</f>
        <v>On time</v>
      </c>
      <c r="X2193" t="str">
        <f>IF(Flights[[#This Row],[Status]]&lt;&gt;"Delayed","", IF(Flights[[#This Row],[Arrival Delay]]&gt;120, "Severe", IF(Flights[[#This Row],[Arrival Delay]]&gt;60, "Major", "Moderate")))</f>
        <v/>
      </c>
      <c r="Y2193" t="b">
        <v>0</v>
      </c>
      <c r="AA2193" t="str">
        <f>IF(OR(AND(Flights[[#This Row],[Status]]="Cancelled", Flights[[#This Row],[Cancellation Reason]]="Airline/Carrier"), Flights[[#This Row],[Delay Type]]="Severe"), "Yes", "No")</f>
        <v>No</v>
      </c>
    </row>
    <row r="2194" spans="1:27" x14ac:dyDescent="0.3">
      <c r="A2194" s="3">
        <v>42170</v>
      </c>
      <c r="B2194" s="22">
        <f>WEEKNUM(Flights[[#This Row],[Date]], 1)</f>
        <v>25</v>
      </c>
      <c r="C2194" s="22">
        <f>WEEKDAY(Flights[[#This Row],[Date]],1)</f>
        <v>2</v>
      </c>
      <c r="D2194" t="s">
        <v>1540</v>
      </c>
      <c r="E2194" t="s">
        <v>1991</v>
      </c>
      <c r="F2194" t="s">
        <v>0</v>
      </c>
      <c r="G2194" t="s">
        <v>344</v>
      </c>
      <c r="H2194" t="str">
        <f>_xlfn.XLOOKUP(Flights[[#This Row],[Destination]], Airports!$A$2:$A$78, Airports!$D$2:$D$78)</f>
        <v>Seattle</v>
      </c>
      <c r="I2194" t="str" cm="1">
        <f t="array" ref="I2194">_xlfn.XLOOKUP(Flights[[#This Row],[Destination]],_xlfn._TRO_TRAILING( Airports!A:A),_xlfn._TRO_TRAILING( Airports!E:E), "Not found")</f>
        <v>WA</v>
      </c>
      <c r="J2194" s="1">
        <v>0.65277777777777779</v>
      </c>
      <c r="K2194" s="22">
        <f>HOUR(Flights[[#This Row],[Scheduled Departure]])</f>
        <v>15</v>
      </c>
      <c r="L2194" s="1">
        <v>0.64930555555555558</v>
      </c>
      <c r="M2194">
        <f>(L2194-J2194)*24*60</f>
        <v>-4.9999999999999822</v>
      </c>
      <c r="N2194" s="16">
        <f>Flights[[#This Row],[Length (min)]]/60</f>
        <v>2.4166666666666665</v>
      </c>
      <c r="O2194">
        <v>145</v>
      </c>
      <c r="P2194">
        <v>954</v>
      </c>
      <c r="Q2194" s="18">
        <f>IFERROR(Flights[[#This Row],[Distance]]/Flights[[#This Row],[Length (hr)]], "")</f>
        <v>394.75862068965517</v>
      </c>
      <c r="R2194" s="1">
        <v>0.75972222222222219</v>
      </c>
      <c r="S2194" s="1" t="str">
        <f>IF(Flights[[#This Row],[Length (hr)]]&lt;2, "No meal", IF(Flights[[#This Row],[Length (hr)]]&lt;3.5, "Light meal", "Full meal"))</f>
        <v>Light meal</v>
      </c>
      <c r="T2194" s="1" t="str">
        <f>IF(AND(Flights[[#This Row],[Airline]]="US Airways", Flights[[#This Row],[Meal]]="Full Meal"), "Yes", "No")</f>
        <v>No</v>
      </c>
      <c r="U2194" s="1">
        <v>0.75</v>
      </c>
      <c r="V2194">
        <v>-14</v>
      </c>
      <c r="W2194" s="1" t="str">
        <f>IF(Flights[[#This Row],[Arrival Delay]] = "", "Cancelled", IF(Flights[[#This Row],[Arrival Delay]]&gt;15, "Delayed", "On time"))</f>
        <v>On time</v>
      </c>
      <c r="X2194" t="str">
        <f>IF(Flights[[#This Row],[Status]]&lt;&gt;"Delayed","", IF(Flights[[#This Row],[Arrival Delay]]&gt;120, "Severe", IF(Flights[[#This Row],[Arrival Delay]]&gt;60, "Major", "Moderate")))</f>
        <v/>
      </c>
      <c r="Y2194" t="b">
        <v>0</v>
      </c>
      <c r="AA2194" t="str">
        <f>IF(OR(AND(Flights[[#This Row],[Status]]="Cancelled", Flights[[#This Row],[Cancellation Reason]]="Airline/Carrier"), Flights[[#This Row],[Delay Type]]="Severe"), "Yes", "No")</f>
        <v>No</v>
      </c>
    </row>
    <row r="2195" spans="1:27" x14ac:dyDescent="0.3">
      <c r="A2195" s="3">
        <v>42170</v>
      </c>
      <c r="B2195" s="22">
        <f>WEEKNUM(Flights[[#This Row],[Date]], 1)</f>
        <v>25</v>
      </c>
      <c r="C2195" s="22">
        <f>WEEKDAY(Flights[[#This Row],[Date]],1)</f>
        <v>2</v>
      </c>
      <c r="D2195" t="s">
        <v>1544</v>
      </c>
      <c r="E2195" t="s">
        <v>1995</v>
      </c>
      <c r="F2195" t="s">
        <v>0</v>
      </c>
      <c r="G2195" t="s">
        <v>15</v>
      </c>
      <c r="H2195" t="str">
        <f>_xlfn.XLOOKUP(Flights[[#This Row],[Destination]], Airports!$A$2:$A$78, Airports!$D$2:$D$78)</f>
        <v>Las Vegas</v>
      </c>
      <c r="I2195" t="str" cm="1">
        <f t="array" ref="I2195">_xlfn.XLOOKUP(Flights[[#This Row],[Destination]],_xlfn._TRO_TRAILING( Airports!A:A),_xlfn._TRO_TRAILING( Airports!E:E), "Not found")</f>
        <v>NV</v>
      </c>
      <c r="J2195" s="1">
        <v>0.70138888888888884</v>
      </c>
      <c r="K2195" s="22">
        <f>HOUR(Flights[[#This Row],[Scheduled Departure]])</f>
        <v>16</v>
      </c>
      <c r="L2195" s="1">
        <v>0.70277777777777772</v>
      </c>
      <c r="M2195">
        <f>(L2195-J2195)*24*60</f>
        <v>1.9999999999999929</v>
      </c>
      <c r="N2195" s="16">
        <f>Flights[[#This Row],[Length (min)]]/60</f>
        <v>0.93333333333333335</v>
      </c>
      <c r="O2195">
        <v>56</v>
      </c>
      <c r="P2195">
        <v>236</v>
      </c>
      <c r="Q2195" s="18">
        <f>IFERROR(Flights[[#This Row],[Distance]]/Flights[[#This Row],[Length (hr)]], "")</f>
        <v>252.85714285714286</v>
      </c>
      <c r="R2195" s="1">
        <v>0.74652777777777779</v>
      </c>
      <c r="S2195" s="1" t="str">
        <f>IF(Flights[[#This Row],[Length (hr)]]&lt;2, "No meal", IF(Flights[[#This Row],[Length (hr)]]&lt;3.5, "Light meal", "Full meal"))</f>
        <v>No meal</v>
      </c>
      <c r="T2195" s="1" t="str">
        <f>IF(AND(Flights[[#This Row],[Airline]]="US Airways", Flights[[#This Row],[Meal]]="Full Meal"), "Yes", "No")</f>
        <v>No</v>
      </c>
      <c r="U2195" s="1">
        <v>0.7416666666666667</v>
      </c>
      <c r="V2195">
        <v>-7</v>
      </c>
      <c r="W2195" s="1" t="str">
        <f>IF(Flights[[#This Row],[Arrival Delay]] = "", "Cancelled", IF(Flights[[#This Row],[Arrival Delay]]&gt;15, "Delayed", "On time"))</f>
        <v>On time</v>
      </c>
      <c r="X2195" t="str">
        <f>IF(Flights[[#This Row],[Status]]&lt;&gt;"Delayed","", IF(Flights[[#This Row],[Arrival Delay]]&gt;120, "Severe", IF(Flights[[#This Row],[Arrival Delay]]&gt;60, "Major", "Moderate")))</f>
        <v/>
      </c>
      <c r="Y2195" t="b">
        <v>0</v>
      </c>
      <c r="AA2195" t="str">
        <f>IF(OR(AND(Flights[[#This Row],[Status]]="Cancelled", Flights[[#This Row],[Cancellation Reason]]="Airline/Carrier"), Flights[[#This Row],[Delay Type]]="Severe"), "Yes", "No")</f>
        <v>No</v>
      </c>
    </row>
    <row r="2196" spans="1:27" x14ac:dyDescent="0.3">
      <c r="A2196" s="3">
        <v>42170</v>
      </c>
      <c r="B2196" s="22">
        <f>WEEKNUM(Flights[[#This Row],[Date]], 1)</f>
        <v>25</v>
      </c>
      <c r="C2196" s="22">
        <f>WEEKDAY(Flights[[#This Row],[Date]],1)</f>
        <v>2</v>
      </c>
      <c r="D2196" t="s">
        <v>1345</v>
      </c>
      <c r="E2196" t="s">
        <v>1990</v>
      </c>
      <c r="F2196" t="s">
        <v>0</v>
      </c>
      <c r="G2196" t="s">
        <v>16</v>
      </c>
      <c r="H2196" t="str">
        <f>_xlfn.XLOOKUP(Flights[[#This Row],[Destination]], Airports!$A$2:$A$78, Airports!$D$2:$D$78)</f>
        <v>Dulles</v>
      </c>
      <c r="I2196" t="str" cm="1">
        <f t="array" ref="I2196">_xlfn.XLOOKUP(Flights[[#This Row],[Destination]],_xlfn._TRO_TRAILING( Airports!A:A),_xlfn._TRO_TRAILING( Airports!E:E), "Not found")</f>
        <v>VA</v>
      </c>
      <c r="J2196" s="1">
        <v>0.73958333333333337</v>
      </c>
      <c r="K2196" s="22">
        <f>HOUR(Flights[[#This Row],[Scheduled Departure]])</f>
        <v>17</v>
      </c>
      <c r="L2196" s="1">
        <v>0.76041666666666663</v>
      </c>
      <c r="M2196">
        <f>(L2196-J2196)*24*60</f>
        <v>29.999999999999893</v>
      </c>
      <c r="N2196" s="16">
        <f>Flights[[#This Row],[Length (min)]]/60</f>
        <v>4.6833333333333336</v>
      </c>
      <c r="O2196">
        <v>281</v>
      </c>
      <c r="P2196">
        <v>2288</v>
      </c>
      <c r="Q2196" s="18">
        <f>IFERROR(Flights[[#This Row],[Distance]]/Flights[[#This Row],[Length (hr)]], "")</f>
        <v>488.54092526690391</v>
      </c>
      <c r="R2196" s="1">
        <v>7.2916666666666671E-2</v>
      </c>
      <c r="S2196" s="1" t="str">
        <f>IF(Flights[[#This Row],[Length (hr)]]&lt;2, "No meal", IF(Flights[[#This Row],[Length (hr)]]&lt;3.5, "Light meal", "Full meal"))</f>
        <v>Full meal</v>
      </c>
      <c r="T2196" s="1" t="str">
        <f>IF(AND(Flights[[#This Row],[Airline]]="US Airways", Flights[[#This Row],[Meal]]="Full Meal"), "Yes", "No")</f>
        <v>No</v>
      </c>
      <c r="U2196" s="1">
        <v>8.0555555555555561E-2</v>
      </c>
      <c r="V2196">
        <v>11</v>
      </c>
      <c r="W2196" s="1" t="str">
        <f>IF(Flights[[#This Row],[Arrival Delay]] = "", "Cancelled", IF(Flights[[#This Row],[Arrival Delay]]&gt;15, "Delayed", "On time"))</f>
        <v>On time</v>
      </c>
      <c r="X2196" t="str">
        <f>IF(Flights[[#This Row],[Status]]&lt;&gt;"Delayed","", IF(Flights[[#This Row],[Arrival Delay]]&gt;120, "Severe", IF(Flights[[#This Row],[Arrival Delay]]&gt;60, "Major", "Moderate")))</f>
        <v/>
      </c>
      <c r="Y2196" t="b">
        <v>0</v>
      </c>
      <c r="AA2196" t="str">
        <f>IF(OR(AND(Flights[[#This Row],[Status]]="Cancelled", Flights[[#This Row],[Cancellation Reason]]="Airline/Carrier"), Flights[[#This Row],[Delay Type]]="Severe"), "Yes", "No")</f>
        <v>No</v>
      </c>
    </row>
    <row r="2197" spans="1:27" x14ac:dyDescent="0.3">
      <c r="A2197" s="3">
        <v>42170</v>
      </c>
      <c r="B2197" s="22">
        <f>WEEKNUM(Flights[[#This Row],[Date]], 1)</f>
        <v>25</v>
      </c>
      <c r="C2197" s="22">
        <f>WEEKDAY(Flights[[#This Row],[Date]],1)</f>
        <v>2</v>
      </c>
      <c r="D2197" t="s">
        <v>1228</v>
      </c>
      <c r="E2197" t="s">
        <v>1994</v>
      </c>
      <c r="F2197" t="s">
        <v>0</v>
      </c>
      <c r="G2197" t="s">
        <v>347</v>
      </c>
      <c r="H2197" t="str">
        <f>_xlfn.XLOOKUP(Flights[[#This Row],[Destination]], Airports!$A$2:$A$78, Airports!$D$2:$D$78)</f>
        <v>San Jose</v>
      </c>
      <c r="I2197" t="str" cm="1">
        <f t="array" ref="I2197">_xlfn.XLOOKUP(Flights[[#This Row],[Destination]],_xlfn._TRO_TRAILING( Airports!A:A),_xlfn._TRO_TRAILING( Airports!E:E), "Not found")</f>
        <v>CA</v>
      </c>
      <c r="J2197" s="1">
        <v>0.74652777777777779</v>
      </c>
      <c r="K2197" s="22">
        <f>HOUR(Flights[[#This Row],[Scheduled Departure]])</f>
        <v>17</v>
      </c>
      <c r="L2197" s="1">
        <v>0.74375000000000002</v>
      </c>
      <c r="M2197">
        <f>(L2197-J2197)*24*60</f>
        <v>-3.9999999999999858</v>
      </c>
      <c r="N2197" s="16">
        <f>Flights[[#This Row],[Length (min)]]/60</f>
        <v>1.1000000000000001</v>
      </c>
      <c r="O2197">
        <v>66</v>
      </c>
      <c r="P2197">
        <v>308</v>
      </c>
      <c r="Q2197" s="18">
        <f>IFERROR(Flights[[#This Row],[Distance]]/Flights[[#This Row],[Length (hr)]], "")</f>
        <v>280</v>
      </c>
      <c r="R2197" s="1">
        <v>0.79583333333333328</v>
      </c>
      <c r="S2197" s="1" t="str">
        <f>IF(Flights[[#This Row],[Length (hr)]]&lt;2, "No meal", IF(Flights[[#This Row],[Length (hr)]]&lt;3.5, "Light meal", "Full meal"))</f>
        <v>No meal</v>
      </c>
      <c r="T2197" s="1" t="str">
        <f>IF(AND(Flights[[#This Row],[Airline]]="US Airways", Flights[[#This Row],[Meal]]="Full Meal"), "Yes", "No")</f>
        <v>No</v>
      </c>
      <c r="U2197" s="1">
        <v>0.7895833333333333</v>
      </c>
      <c r="V2197">
        <v>-9</v>
      </c>
      <c r="W2197" s="1" t="str">
        <f>IF(Flights[[#This Row],[Arrival Delay]] = "", "Cancelled", IF(Flights[[#This Row],[Arrival Delay]]&gt;15, "Delayed", "On time"))</f>
        <v>On time</v>
      </c>
      <c r="X2197" t="str">
        <f>IF(Flights[[#This Row],[Status]]&lt;&gt;"Delayed","", IF(Flights[[#This Row],[Arrival Delay]]&gt;120, "Severe", IF(Flights[[#This Row],[Arrival Delay]]&gt;60, "Major", "Moderate")))</f>
        <v/>
      </c>
      <c r="Y2197" t="b">
        <v>0</v>
      </c>
      <c r="AA2197" t="str">
        <f>IF(OR(AND(Flights[[#This Row],[Status]]="Cancelled", Flights[[#This Row],[Cancellation Reason]]="Airline/Carrier"), Flights[[#This Row],[Delay Type]]="Severe"), "Yes", "No")</f>
        <v>No</v>
      </c>
    </row>
    <row r="2198" spans="1:27" x14ac:dyDescent="0.3">
      <c r="A2198" s="3">
        <v>42170</v>
      </c>
      <c r="B2198" s="22">
        <f>WEEKNUM(Flights[[#This Row],[Date]], 1)</f>
        <v>25</v>
      </c>
      <c r="C2198" s="22">
        <f>WEEKDAY(Flights[[#This Row],[Date]],1)</f>
        <v>2</v>
      </c>
      <c r="D2198" t="s">
        <v>1220</v>
      </c>
      <c r="E2198" t="s">
        <v>1990</v>
      </c>
      <c r="F2198" t="s">
        <v>0</v>
      </c>
      <c r="G2198" t="s">
        <v>281</v>
      </c>
      <c r="H2198" t="str">
        <f>_xlfn.XLOOKUP(Flights[[#This Row],[Destination]], Airports!$A$2:$A$78, Airports!$D$2:$D$78)</f>
        <v>Newark</v>
      </c>
      <c r="I2198" t="str" cm="1">
        <f t="array" ref="I2198">_xlfn.XLOOKUP(Flights[[#This Row],[Destination]],_xlfn._TRO_TRAILING( Airports!A:A),_xlfn._TRO_TRAILING( Airports!E:E), "Not found")</f>
        <v>NJ</v>
      </c>
      <c r="J2198" s="1">
        <v>0.88958333333333328</v>
      </c>
      <c r="K2198" s="22">
        <f>HOUR(Flights[[#This Row],[Scheduled Departure]])</f>
        <v>21</v>
      </c>
      <c r="L2198" s="1">
        <v>0</v>
      </c>
      <c r="M2198">
        <f>(L2198-J2198)*24*60</f>
        <v>-1280.9999999999998</v>
      </c>
      <c r="N2198" s="16">
        <f>Flights[[#This Row],[Length (min)]]/60</f>
        <v>0</v>
      </c>
      <c r="P2198">
        <v>2454</v>
      </c>
      <c r="Q2198" s="18" t="str">
        <f>IFERROR(Flights[[#This Row],[Distance]]/Flights[[#This Row],[Length (hr)]], "")</f>
        <v/>
      </c>
      <c r="R2198" s="1">
        <v>0.24027777777777778</v>
      </c>
      <c r="S2198" s="1" t="str">
        <f>IF(Flights[[#This Row],[Length (hr)]]&lt;2, "No meal", IF(Flights[[#This Row],[Length (hr)]]&lt;3.5, "Light meal", "Full meal"))</f>
        <v>No meal</v>
      </c>
      <c r="T2198" s="1" t="str">
        <f>IF(AND(Flights[[#This Row],[Airline]]="US Airways", Flights[[#This Row],[Meal]]="Full Meal"), "Yes", "No")</f>
        <v>No</v>
      </c>
      <c r="U2198" s="1">
        <v>0</v>
      </c>
      <c r="W2198" s="1" t="str">
        <f>IF(Flights[[#This Row],[Arrival Delay]] = "", "Cancelled", IF(Flights[[#This Row],[Arrival Delay]]&gt;15, "Delayed", "On time"))</f>
        <v>Cancelled</v>
      </c>
      <c r="X2198" t="str">
        <f>IF(Flights[[#This Row],[Status]]&lt;&gt;"Delayed","", IF(Flights[[#This Row],[Arrival Delay]]&gt;120, "Severe", IF(Flights[[#This Row],[Arrival Delay]]&gt;60, "Major", "Moderate")))</f>
        <v/>
      </c>
      <c r="Y2198" t="b">
        <v>1</v>
      </c>
      <c r="Z2198" t="s">
        <v>8</v>
      </c>
      <c r="AA2198" t="str">
        <f>IF(OR(AND(Flights[[#This Row],[Status]]="Cancelled", Flights[[#This Row],[Cancellation Reason]]="Airline/Carrier"), Flights[[#This Row],[Delay Type]]="Severe"), "Yes", "No")</f>
        <v>Yes</v>
      </c>
    </row>
    <row r="2199" spans="1:27" x14ac:dyDescent="0.3">
      <c r="A2199" s="3">
        <v>42170</v>
      </c>
      <c r="B2199" s="22">
        <f>WEEKNUM(Flights[[#This Row],[Date]], 1)</f>
        <v>25</v>
      </c>
      <c r="C2199" s="22">
        <f>WEEKDAY(Flights[[#This Row],[Date]],1)</f>
        <v>2</v>
      </c>
      <c r="D2199" t="s">
        <v>660</v>
      </c>
      <c r="E2199" t="s">
        <v>1990</v>
      </c>
      <c r="F2199" t="s">
        <v>0</v>
      </c>
      <c r="G2199" t="s">
        <v>12</v>
      </c>
      <c r="H2199" t="str">
        <f>_xlfn.XLOOKUP(Flights[[#This Row],[Destination]], Airports!$A$2:$A$78, Airports!$D$2:$D$78)</f>
        <v>New York</v>
      </c>
      <c r="I2199" t="str" cm="1">
        <f t="array" ref="I2199">_xlfn.XLOOKUP(Flights[[#This Row],[Destination]],_xlfn._TRO_TRAILING( Airports!A:A),_xlfn._TRO_TRAILING( Airports!E:E), "Not found")</f>
        <v>NY</v>
      </c>
      <c r="J2199" s="1">
        <v>0.91874999999999996</v>
      </c>
      <c r="K2199" s="22">
        <f>HOUR(Flights[[#This Row],[Scheduled Departure]])</f>
        <v>22</v>
      </c>
      <c r="L2199" s="1">
        <v>0.91597222222222219</v>
      </c>
      <c r="M2199">
        <f>(L2199-J2199)*24*60</f>
        <v>-3.9999999999999858</v>
      </c>
      <c r="N2199" s="16">
        <f>Flights[[#This Row],[Length (min)]]/60</f>
        <v>5.05</v>
      </c>
      <c r="O2199">
        <v>303</v>
      </c>
      <c r="P2199">
        <v>2475</v>
      </c>
      <c r="Q2199" s="18">
        <f>IFERROR(Flights[[#This Row],[Distance]]/Flights[[#This Row],[Length (hr)]], "")</f>
        <v>490.0990099009901</v>
      </c>
      <c r="R2199" s="1">
        <v>0.27083333333333331</v>
      </c>
      <c r="S2199" s="1" t="str">
        <f>IF(Flights[[#This Row],[Length (hr)]]&lt;2, "No meal", IF(Flights[[#This Row],[Length (hr)]]&lt;3.5, "Light meal", "Full meal"))</f>
        <v>Full meal</v>
      </c>
      <c r="T2199" s="1" t="str">
        <f>IF(AND(Flights[[#This Row],[Airline]]="US Airways", Flights[[#This Row],[Meal]]="Full Meal"), "Yes", "No")</f>
        <v>No</v>
      </c>
      <c r="U2199" s="1">
        <v>0.25138888888888888</v>
      </c>
      <c r="V2199">
        <v>-28</v>
      </c>
      <c r="W2199" s="1" t="str">
        <f>IF(Flights[[#This Row],[Arrival Delay]] = "", "Cancelled", IF(Flights[[#This Row],[Arrival Delay]]&gt;15, "Delayed", "On time"))</f>
        <v>On time</v>
      </c>
      <c r="X2199" t="str">
        <f>IF(Flights[[#This Row],[Status]]&lt;&gt;"Delayed","", IF(Flights[[#This Row],[Arrival Delay]]&gt;120, "Severe", IF(Flights[[#This Row],[Arrival Delay]]&gt;60, "Major", "Moderate")))</f>
        <v/>
      </c>
      <c r="Y2199" t="b">
        <v>0</v>
      </c>
      <c r="AA2199" t="str">
        <f>IF(OR(AND(Flights[[#This Row],[Status]]="Cancelled", Flights[[#This Row],[Cancellation Reason]]="Airline/Carrier"), Flights[[#This Row],[Delay Type]]="Severe"), "Yes", "No")</f>
        <v>No</v>
      </c>
    </row>
    <row r="2200" spans="1:27" x14ac:dyDescent="0.3">
      <c r="A2200" s="3">
        <v>42170</v>
      </c>
      <c r="B2200" s="22">
        <f>WEEKNUM(Flights[[#This Row],[Date]], 1)</f>
        <v>25</v>
      </c>
      <c r="C2200" s="22">
        <f>WEEKDAY(Flights[[#This Row],[Date]],1)</f>
        <v>2</v>
      </c>
      <c r="D2200" t="s">
        <v>1396</v>
      </c>
      <c r="E2200" t="s">
        <v>1992</v>
      </c>
      <c r="F2200" t="s">
        <v>0</v>
      </c>
      <c r="G2200" t="s">
        <v>12</v>
      </c>
      <c r="H2200" t="str">
        <f>_xlfn.XLOOKUP(Flights[[#This Row],[Destination]], Airports!$A$2:$A$78, Airports!$D$2:$D$78)</f>
        <v>New York</v>
      </c>
      <c r="I2200" t="str" cm="1">
        <f t="array" ref="I2200">_xlfn.XLOOKUP(Flights[[#This Row],[Destination]],_xlfn._TRO_TRAILING( Airports!A:A),_xlfn._TRO_TRAILING( Airports!E:E), "Not found")</f>
        <v>NY</v>
      </c>
      <c r="J2200" s="1">
        <v>0.97916666666666663</v>
      </c>
      <c r="K2200" s="22">
        <f>HOUR(Flights[[#This Row],[Scheduled Departure]])</f>
        <v>23</v>
      </c>
      <c r="L2200" s="1">
        <v>0.99583333333333335</v>
      </c>
      <c r="M2200">
        <f>(L2200-J2200)*24*60</f>
        <v>24.000000000000075</v>
      </c>
      <c r="N2200" s="16">
        <f>Flights[[#This Row],[Length (min)]]/60</f>
        <v>5.1166666666666663</v>
      </c>
      <c r="O2200">
        <v>307</v>
      </c>
      <c r="P2200">
        <v>2475</v>
      </c>
      <c r="Q2200" s="18">
        <f>IFERROR(Flights[[#This Row],[Distance]]/Flights[[#This Row],[Length (hr)]], "")</f>
        <v>483.71335504885997</v>
      </c>
      <c r="R2200" s="1">
        <v>0.33194444444444443</v>
      </c>
      <c r="S2200" s="1" t="str">
        <f>IF(Flights[[#This Row],[Length (hr)]]&lt;2, "No meal", IF(Flights[[#This Row],[Length (hr)]]&lt;3.5, "Light meal", "Full meal"))</f>
        <v>Full meal</v>
      </c>
      <c r="T2200" s="1" t="str">
        <f>IF(AND(Flights[[#This Row],[Airline]]="US Airways", Flights[[#This Row],[Meal]]="Full Meal"), "Yes", "No")</f>
        <v>No</v>
      </c>
      <c r="U2200" s="1">
        <v>0.33402777777777776</v>
      </c>
      <c r="V2200">
        <v>3</v>
      </c>
      <c r="W2200" s="1" t="str">
        <f>IF(Flights[[#This Row],[Arrival Delay]] = "", "Cancelled", IF(Flights[[#This Row],[Arrival Delay]]&gt;15, "Delayed", "On time"))</f>
        <v>On time</v>
      </c>
      <c r="X2200" t="str">
        <f>IF(Flights[[#This Row],[Status]]&lt;&gt;"Delayed","", IF(Flights[[#This Row],[Arrival Delay]]&gt;120, "Severe", IF(Flights[[#This Row],[Arrival Delay]]&gt;60, "Major", "Moderate")))</f>
        <v/>
      </c>
      <c r="Y2200" t="b">
        <v>0</v>
      </c>
      <c r="AA2200" t="str">
        <f>IF(OR(AND(Flights[[#This Row],[Status]]="Cancelled", Flights[[#This Row],[Cancellation Reason]]="Airline/Carrier"), Flights[[#This Row],[Delay Type]]="Severe"), "Yes", "No")</f>
        <v>No</v>
      </c>
    </row>
    <row r="2201" spans="1:27" x14ac:dyDescent="0.3">
      <c r="A2201" s="3">
        <v>42171</v>
      </c>
      <c r="B2201" s="22">
        <f>WEEKNUM(Flights[[#This Row],[Date]], 1)</f>
        <v>25</v>
      </c>
      <c r="C2201" s="22">
        <f>WEEKDAY(Flights[[#This Row],[Date]],1)</f>
        <v>3</v>
      </c>
      <c r="D2201" t="s">
        <v>37</v>
      </c>
      <c r="E2201" t="s">
        <v>1987</v>
      </c>
      <c r="F2201" t="s">
        <v>0</v>
      </c>
      <c r="G2201" t="s">
        <v>3</v>
      </c>
      <c r="H2201" t="str">
        <f>_xlfn.XLOOKUP(Flights[[#This Row],[Destination]], Airports!$A$2:$A$78, Airports!$D$2:$D$78)</f>
        <v>Dallas</v>
      </c>
      <c r="I2201" t="str" cm="1">
        <f t="array" ref="I2201">_xlfn.XLOOKUP(Flights[[#This Row],[Destination]],_xlfn._TRO_TRAILING( Airports!A:A),_xlfn._TRO_TRAILING( Airports!E:E), "Not found")</f>
        <v>TX</v>
      </c>
      <c r="J2201" s="1">
        <v>0.26041666666666669</v>
      </c>
      <c r="K2201" s="22">
        <f>HOUR(Flights[[#This Row],[Scheduled Departure]])</f>
        <v>6</v>
      </c>
      <c r="L2201" s="1">
        <v>0.25972222222222224</v>
      </c>
      <c r="M2201">
        <f>(L2201-J2201)*24*60</f>
        <v>-0.99999999999999645</v>
      </c>
      <c r="N2201" s="16">
        <f>Flights[[#This Row],[Length (min)]]/60</f>
        <v>3.1833333333333331</v>
      </c>
      <c r="O2201">
        <v>191</v>
      </c>
      <c r="P2201">
        <v>1235</v>
      </c>
      <c r="Q2201" s="18">
        <f>IFERROR(Flights[[#This Row],[Distance]]/Flights[[#This Row],[Length (hr)]], "")</f>
        <v>387.95811518324609</v>
      </c>
      <c r="R2201" s="1">
        <v>0.47499999999999998</v>
      </c>
      <c r="S2201" s="1" t="str">
        <f>IF(Flights[[#This Row],[Length (hr)]]&lt;2, "No meal", IF(Flights[[#This Row],[Length (hr)]]&lt;3.5, "Light meal", "Full meal"))</f>
        <v>Light meal</v>
      </c>
      <c r="T2201" s="1" t="str">
        <f>IF(AND(Flights[[#This Row],[Airline]]="US Airways", Flights[[#This Row],[Meal]]="Full Meal"), "Yes", "No")</f>
        <v>No</v>
      </c>
      <c r="U2201" s="1">
        <v>0.47569444444444442</v>
      </c>
      <c r="V2201">
        <v>1</v>
      </c>
      <c r="W2201" s="1" t="str">
        <f>IF(Flights[[#This Row],[Arrival Delay]] = "", "Cancelled", IF(Flights[[#This Row],[Arrival Delay]]&gt;15, "Delayed", "On time"))</f>
        <v>On time</v>
      </c>
      <c r="X2201" t="str">
        <f>IF(Flights[[#This Row],[Status]]&lt;&gt;"Delayed","", IF(Flights[[#This Row],[Arrival Delay]]&gt;120, "Severe", IF(Flights[[#This Row],[Arrival Delay]]&gt;60, "Major", "Moderate")))</f>
        <v/>
      </c>
      <c r="Y2201" t="b">
        <v>0</v>
      </c>
      <c r="AA2201" t="str">
        <f>IF(OR(AND(Flights[[#This Row],[Status]]="Cancelled", Flights[[#This Row],[Cancellation Reason]]="Airline/Carrier"), Flights[[#This Row],[Delay Type]]="Severe"), "Yes", "No")</f>
        <v>No</v>
      </c>
    </row>
    <row r="2202" spans="1:27" x14ac:dyDescent="0.3">
      <c r="A2202" s="3">
        <v>42171</v>
      </c>
      <c r="B2202" s="22">
        <f>WEEKNUM(Flights[[#This Row],[Date]], 1)</f>
        <v>25</v>
      </c>
      <c r="C2202" s="22">
        <f>WEEKDAY(Flights[[#This Row],[Date]],1)</f>
        <v>3</v>
      </c>
      <c r="D2202" t="s">
        <v>1569</v>
      </c>
      <c r="E2202" t="s">
        <v>1995</v>
      </c>
      <c r="F2202" t="s">
        <v>0</v>
      </c>
      <c r="G2202" t="s">
        <v>273</v>
      </c>
      <c r="H2202" t="str">
        <f>_xlfn.XLOOKUP(Flights[[#This Row],[Destination]], Airports!$A$2:$A$78, Airports!$D$2:$D$78)</f>
        <v>Denver</v>
      </c>
      <c r="I2202" t="str" cm="1">
        <f t="array" ref="I2202">_xlfn.XLOOKUP(Flights[[#This Row],[Destination]],_xlfn._TRO_TRAILING( Airports!A:A),_xlfn._TRO_TRAILING( Airports!E:E), "Not found")</f>
        <v>CO</v>
      </c>
      <c r="J2202" s="1">
        <v>0.33333333333333331</v>
      </c>
      <c r="K2202" s="22">
        <f>HOUR(Flights[[#This Row],[Scheduled Departure]])</f>
        <v>8</v>
      </c>
      <c r="L2202" s="1">
        <v>0.34583333333333333</v>
      </c>
      <c r="M2202">
        <f>(L2202-J2202)*24*60</f>
        <v>18.000000000000014</v>
      </c>
      <c r="N2202" s="16">
        <f>Flights[[#This Row],[Length (min)]]/60</f>
        <v>2.0833333333333335</v>
      </c>
      <c r="O2202">
        <v>125</v>
      </c>
      <c r="P2202">
        <v>862</v>
      </c>
      <c r="Q2202" s="18">
        <f>IFERROR(Flights[[#This Row],[Distance]]/Flights[[#This Row],[Length (hr)]], "")</f>
        <v>413.76</v>
      </c>
      <c r="R2202" s="1">
        <v>0.46875</v>
      </c>
      <c r="S2202" s="1" t="str">
        <f>IF(Flights[[#This Row],[Length (hr)]]&lt;2, "No meal", IF(Flights[[#This Row],[Length (hr)]]&lt;3.5, "Light meal", "Full meal"))</f>
        <v>Light meal</v>
      </c>
      <c r="T2202" s="1" t="str">
        <f>IF(AND(Flights[[#This Row],[Airline]]="US Airways", Flights[[#This Row],[Meal]]="Full Meal"), "Yes", "No")</f>
        <v>No</v>
      </c>
      <c r="U2202" s="1">
        <v>0.47430555555555554</v>
      </c>
      <c r="V2202">
        <v>8</v>
      </c>
      <c r="W2202" s="1" t="str">
        <f>IF(Flights[[#This Row],[Arrival Delay]] = "", "Cancelled", IF(Flights[[#This Row],[Arrival Delay]]&gt;15, "Delayed", "On time"))</f>
        <v>On time</v>
      </c>
      <c r="X2202" t="str">
        <f>IF(Flights[[#This Row],[Status]]&lt;&gt;"Delayed","", IF(Flights[[#This Row],[Arrival Delay]]&gt;120, "Severe", IF(Flights[[#This Row],[Arrival Delay]]&gt;60, "Major", "Moderate")))</f>
        <v/>
      </c>
      <c r="Y2202" t="b">
        <v>0</v>
      </c>
      <c r="AA2202" t="str">
        <f>IF(OR(AND(Flights[[#This Row],[Status]]="Cancelled", Flights[[#This Row],[Cancellation Reason]]="Airline/Carrier"), Flights[[#This Row],[Delay Type]]="Severe"), "Yes", "No")</f>
        <v>No</v>
      </c>
    </row>
    <row r="2203" spans="1:27" x14ac:dyDescent="0.3">
      <c r="A2203" s="3">
        <v>42171</v>
      </c>
      <c r="B2203" s="22">
        <f>WEEKNUM(Flights[[#This Row],[Date]], 1)</f>
        <v>25</v>
      </c>
      <c r="C2203" s="22">
        <f>WEEKDAY(Flights[[#This Row],[Date]],1)</f>
        <v>3</v>
      </c>
      <c r="D2203" t="s">
        <v>1469</v>
      </c>
      <c r="E2203" t="s">
        <v>1989</v>
      </c>
      <c r="F2203" t="s">
        <v>0</v>
      </c>
      <c r="G2203" t="s">
        <v>276</v>
      </c>
      <c r="H2203" t="str">
        <f>_xlfn.XLOOKUP(Flights[[#This Row],[Destination]], Airports!$A$2:$A$78, Airports!$D$2:$D$78)</f>
        <v>Detroit</v>
      </c>
      <c r="I2203" t="str" cm="1">
        <f t="array" ref="I2203">_xlfn.XLOOKUP(Flights[[#This Row],[Destination]],_xlfn._TRO_TRAILING( Airports!A:A),_xlfn._TRO_TRAILING( Airports!E:E), "Not found")</f>
        <v>MI</v>
      </c>
      <c r="J2203" s="1">
        <v>0.38541666666666669</v>
      </c>
      <c r="K2203" s="22">
        <f>HOUR(Flights[[#This Row],[Scheduled Departure]])</f>
        <v>9</v>
      </c>
      <c r="L2203" s="1">
        <v>0.3840277777777778</v>
      </c>
      <c r="M2203">
        <f>(L2203-J2203)*24*60</f>
        <v>-1.9999999999999929</v>
      </c>
      <c r="N2203" s="16">
        <f>Flights[[#This Row],[Length (min)]]/60</f>
        <v>4.1333333333333337</v>
      </c>
      <c r="O2203">
        <v>248</v>
      </c>
      <c r="P2203">
        <v>1979</v>
      </c>
      <c r="Q2203" s="18">
        <f>IFERROR(Flights[[#This Row],[Distance]]/Flights[[#This Row],[Length (hr)]], "")</f>
        <v>478.79032258064512</v>
      </c>
      <c r="R2203" s="1">
        <v>0.6958333333333333</v>
      </c>
      <c r="S2203" s="1" t="str">
        <f>IF(Flights[[#This Row],[Length (hr)]]&lt;2, "No meal", IF(Flights[[#This Row],[Length (hr)]]&lt;3.5, "Light meal", "Full meal"))</f>
        <v>Full meal</v>
      </c>
      <c r="T2203" s="1" t="str">
        <f>IF(AND(Flights[[#This Row],[Airline]]="US Airways", Flights[[#This Row],[Meal]]="Full Meal"), "Yes", "No")</f>
        <v>No</v>
      </c>
      <c r="U2203" s="1">
        <v>0.68125000000000002</v>
      </c>
      <c r="V2203">
        <v>-21</v>
      </c>
      <c r="W2203" s="1" t="str">
        <f>IF(Flights[[#This Row],[Arrival Delay]] = "", "Cancelled", IF(Flights[[#This Row],[Arrival Delay]]&gt;15, "Delayed", "On time"))</f>
        <v>On time</v>
      </c>
      <c r="X2203" t="str">
        <f>IF(Flights[[#This Row],[Status]]&lt;&gt;"Delayed","", IF(Flights[[#This Row],[Arrival Delay]]&gt;120, "Severe", IF(Flights[[#This Row],[Arrival Delay]]&gt;60, "Major", "Moderate")))</f>
        <v/>
      </c>
      <c r="Y2203" t="b">
        <v>0</v>
      </c>
      <c r="AA2203" t="str">
        <f>IF(OR(AND(Flights[[#This Row],[Status]]="Cancelled", Flights[[#This Row],[Cancellation Reason]]="Airline/Carrier"), Flights[[#This Row],[Delay Type]]="Severe"), "Yes", "No")</f>
        <v>No</v>
      </c>
    </row>
    <row r="2204" spans="1:27" x14ac:dyDescent="0.3">
      <c r="A2204" s="3">
        <v>42171</v>
      </c>
      <c r="B2204" s="22">
        <f>WEEKNUM(Flights[[#This Row],[Date]], 1)</f>
        <v>25</v>
      </c>
      <c r="C2204" s="22">
        <f>WEEKDAY(Flights[[#This Row],[Date]],1)</f>
        <v>3</v>
      </c>
      <c r="D2204" t="s">
        <v>165</v>
      </c>
      <c r="E2204" t="s">
        <v>1987</v>
      </c>
      <c r="F2204" t="s">
        <v>0</v>
      </c>
      <c r="G2204" t="s">
        <v>2</v>
      </c>
      <c r="H2204" t="str">
        <f>_xlfn.XLOOKUP(Flights[[#This Row],[Destination]], Airports!$A$2:$A$78, Airports!$D$2:$D$78)</f>
        <v>Miami</v>
      </c>
      <c r="I2204" t="str" cm="1">
        <f t="array" ref="I2204">_xlfn.XLOOKUP(Flights[[#This Row],[Destination]],_xlfn._TRO_TRAILING( Airports!A:A),_xlfn._TRO_TRAILING( Airports!E:E), "Not found")</f>
        <v>FL</v>
      </c>
      <c r="J2204" s="1">
        <v>0.3888888888888889</v>
      </c>
      <c r="K2204" s="22">
        <f>HOUR(Flights[[#This Row],[Scheduled Departure]])</f>
        <v>9</v>
      </c>
      <c r="L2204" s="1">
        <v>0.3923611111111111</v>
      </c>
      <c r="M2204">
        <f>(L2204-J2204)*24*60</f>
        <v>4.9999999999999822</v>
      </c>
      <c r="N2204" s="16">
        <f>Flights[[#This Row],[Length (min)]]/60</f>
        <v>5.0999999999999996</v>
      </c>
      <c r="O2204">
        <v>306</v>
      </c>
      <c r="P2204">
        <v>2342</v>
      </c>
      <c r="Q2204" s="18">
        <f>IFERROR(Flights[[#This Row],[Distance]]/Flights[[#This Row],[Length (hr)]], "")</f>
        <v>459.21568627450984</v>
      </c>
      <c r="R2204" s="1">
        <v>0.72847222222222219</v>
      </c>
      <c r="S2204" s="1" t="str">
        <f>IF(Flights[[#This Row],[Length (hr)]]&lt;2, "No meal", IF(Flights[[#This Row],[Length (hr)]]&lt;3.5, "Light meal", "Full meal"))</f>
        <v>Full meal</v>
      </c>
      <c r="T2204" s="1" t="str">
        <f>IF(AND(Flights[[#This Row],[Airline]]="US Airways", Flights[[#This Row],[Meal]]="Full Meal"), "Yes", "No")</f>
        <v>No</v>
      </c>
      <c r="U2204" s="1">
        <v>0.72986111111111107</v>
      </c>
      <c r="V2204">
        <v>2</v>
      </c>
      <c r="W2204" s="1" t="str">
        <f>IF(Flights[[#This Row],[Arrival Delay]] = "", "Cancelled", IF(Flights[[#This Row],[Arrival Delay]]&gt;15, "Delayed", "On time"))</f>
        <v>On time</v>
      </c>
      <c r="X2204" t="str">
        <f>IF(Flights[[#This Row],[Status]]&lt;&gt;"Delayed","", IF(Flights[[#This Row],[Arrival Delay]]&gt;120, "Severe", IF(Flights[[#This Row],[Arrival Delay]]&gt;60, "Major", "Moderate")))</f>
        <v/>
      </c>
      <c r="Y2204" t="b">
        <v>0</v>
      </c>
      <c r="AA2204" t="str">
        <f>IF(OR(AND(Flights[[#This Row],[Status]]="Cancelled", Flights[[#This Row],[Cancellation Reason]]="Airline/Carrier"), Flights[[#This Row],[Delay Type]]="Severe"), "Yes", "No")</f>
        <v>No</v>
      </c>
    </row>
    <row r="2205" spans="1:27" x14ac:dyDescent="0.3">
      <c r="A2205" s="3">
        <v>42171</v>
      </c>
      <c r="B2205" s="22">
        <f>WEEKNUM(Flights[[#This Row],[Date]], 1)</f>
        <v>25</v>
      </c>
      <c r="C2205" s="22">
        <f>WEEKDAY(Flights[[#This Row],[Date]],1)</f>
        <v>3</v>
      </c>
      <c r="D2205" t="s">
        <v>134</v>
      </c>
      <c r="E2205" t="s">
        <v>1987</v>
      </c>
      <c r="F2205" t="s">
        <v>0</v>
      </c>
      <c r="G2205" t="s">
        <v>3</v>
      </c>
      <c r="H2205" t="str">
        <f>_xlfn.XLOOKUP(Flights[[#This Row],[Destination]], Airports!$A$2:$A$78, Airports!$D$2:$D$78)</f>
        <v>Dallas</v>
      </c>
      <c r="I2205" t="str" cm="1">
        <f t="array" ref="I2205">_xlfn.XLOOKUP(Flights[[#This Row],[Destination]],_xlfn._TRO_TRAILING( Airports!A:A),_xlfn._TRO_TRAILING( Airports!E:E), "Not found")</f>
        <v>TX</v>
      </c>
      <c r="J2205" s="1">
        <v>0.40277777777777779</v>
      </c>
      <c r="K2205" s="22">
        <f>HOUR(Flights[[#This Row],[Scheduled Departure]])</f>
        <v>9</v>
      </c>
      <c r="L2205" s="1">
        <v>0.4201388888888889</v>
      </c>
      <c r="M2205">
        <f>(L2205-J2205)*24*60</f>
        <v>24.999999999999993</v>
      </c>
      <c r="N2205" s="16">
        <f>Flights[[#This Row],[Length (min)]]/60</f>
        <v>2.95</v>
      </c>
      <c r="O2205">
        <v>177</v>
      </c>
      <c r="P2205">
        <v>1235</v>
      </c>
      <c r="Q2205" s="18">
        <f>IFERROR(Flights[[#This Row],[Distance]]/Flights[[#This Row],[Length (hr)]], "")</f>
        <v>418.64406779661016</v>
      </c>
      <c r="R2205" s="1">
        <v>0.61944444444444446</v>
      </c>
      <c r="S2205" s="1" t="str">
        <f>IF(Flights[[#This Row],[Length (hr)]]&lt;2, "No meal", IF(Flights[[#This Row],[Length (hr)]]&lt;3.5, "Light meal", "Full meal"))</f>
        <v>Light meal</v>
      </c>
      <c r="T2205" s="1" t="str">
        <f>IF(AND(Flights[[#This Row],[Airline]]="US Airways", Flights[[#This Row],[Meal]]="Full Meal"), "Yes", "No")</f>
        <v>No</v>
      </c>
      <c r="U2205" s="1">
        <v>0.62638888888888888</v>
      </c>
      <c r="V2205">
        <v>10</v>
      </c>
      <c r="W2205" s="1" t="str">
        <f>IF(Flights[[#This Row],[Arrival Delay]] = "", "Cancelled", IF(Flights[[#This Row],[Arrival Delay]]&gt;15, "Delayed", "On time"))</f>
        <v>On time</v>
      </c>
      <c r="X2205" t="str">
        <f>IF(Flights[[#This Row],[Status]]&lt;&gt;"Delayed","", IF(Flights[[#This Row],[Arrival Delay]]&gt;120, "Severe", IF(Flights[[#This Row],[Arrival Delay]]&gt;60, "Major", "Moderate")))</f>
        <v/>
      </c>
      <c r="Y2205" t="b">
        <v>0</v>
      </c>
      <c r="AA2205" t="str">
        <f>IF(OR(AND(Flights[[#This Row],[Status]]="Cancelled", Flights[[#This Row],[Cancellation Reason]]="Airline/Carrier"), Flights[[#This Row],[Delay Type]]="Severe"), "Yes", "No")</f>
        <v>No</v>
      </c>
    </row>
    <row r="2206" spans="1:27" x14ac:dyDescent="0.3">
      <c r="A2206" s="3">
        <v>42171</v>
      </c>
      <c r="B2206" s="22">
        <f>WEEKNUM(Flights[[#This Row],[Date]], 1)</f>
        <v>25</v>
      </c>
      <c r="C2206" s="22">
        <f>WEEKDAY(Flights[[#This Row],[Date]],1)</f>
        <v>3</v>
      </c>
      <c r="D2206" t="s">
        <v>525</v>
      </c>
      <c r="E2206" t="s">
        <v>1989</v>
      </c>
      <c r="F2206" t="s">
        <v>0</v>
      </c>
      <c r="G2206" t="s">
        <v>316</v>
      </c>
      <c r="H2206" t="str">
        <f>_xlfn.XLOOKUP(Flights[[#This Row],[Destination]], Airports!$A$2:$A$78, Airports!$D$2:$D$78)</f>
        <v>New Orleans</v>
      </c>
      <c r="I2206" t="str" cm="1">
        <f t="array" ref="I2206">_xlfn.XLOOKUP(Flights[[#This Row],[Destination]],_xlfn._TRO_TRAILING( Airports!A:A),_xlfn._TRO_TRAILING( Airports!E:E), "Not found")</f>
        <v>LA</v>
      </c>
      <c r="J2206" s="1">
        <v>0.50347222222222221</v>
      </c>
      <c r="K2206" s="22">
        <f>HOUR(Flights[[#This Row],[Scheduled Departure]])</f>
        <v>12</v>
      </c>
      <c r="L2206" s="1">
        <v>0.50069444444444444</v>
      </c>
      <c r="M2206">
        <f>(L2206-J2206)*24*60</f>
        <v>-3.9999999999999858</v>
      </c>
      <c r="N2206" s="16">
        <f>Flights[[#This Row],[Length (min)]]/60</f>
        <v>3.7333333333333334</v>
      </c>
      <c r="O2206">
        <v>224</v>
      </c>
      <c r="P2206">
        <v>1670</v>
      </c>
      <c r="Q2206" s="18">
        <f>IFERROR(Flights[[#This Row],[Distance]]/Flights[[#This Row],[Length (hr)]], "")</f>
        <v>447.32142857142856</v>
      </c>
      <c r="R2206" s="1">
        <v>0.74583333333333335</v>
      </c>
      <c r="S2206" s="1" t="str">
        <f>IF(Flights[[#This Row],[Length (hr)]]&lt;2, "No meal", IF(Flights[[#This Row],[Length (hr)]]&lt;3.5, "Light meal", "Full meal"))</f>
        <v>Full meal</v>
      </c>
      <c r="T2206" s="1" t="str">
        <f>IF(AND(Flights[[#This Row],[Airline]]="US Airways", Flights[[#This Row],[Meal]]="Full Meal"), "Yes", "No")</f>
        <v>No</v>
      </c>
      <c r="U2206" s="1">
        <v>0.73958333333333337</v>
      </c>
      <c r="V2206">
        <v>-9</v>
      </c>
      <c r="W2206" s="1" t="str">
        <f>IF(Flights[[#This Row],[Arrival Delay]] = "", "Cancelled", IF(Flights[[#This Row],[Arrival Delay]]&gt;15, "Delayed", "On time"))</f>
        <v>On time</v>
      </c>
      <c r="X2206" t="str">
        <f>IF(Flights[[#This Row],[Status]]&lt;&gt;"Delayed","", IF(Flights[[#This Row],[Arrival Delay]]&gt;120, "Severe", IF(Flights[[#This Row],[Arrival Delay]]&gt;60, "Major", "Moderate")))</f>
        <v/>
      </c>
      <c r="Y2206" t="b">
        <v>0</v>
      </c>
      <c r="AA2206" t="str">
        <f>IF(OR(AND(Flights[[#This Row],[Status]]="Cancelled", Flights[[#This Row],[Cancellation Reason]]="Airline/Carrier"), Flights[[#This Row],[Delay Type]]="Severe"), "Yes", "No")</f>
        <v>No</v>
      </c>
    </row>
    <row r="2207" spans="1:27" x14ac:dyDescent="0.3">
      <c r="A2207" s="3">
        <v>42171</v>
      </c>
      <c r="B2207" s="22">
        <f>WEEKNUM(Flights[[#This Row],[Date]], 1)</f>
        <v>25</v>
      </c>
      <c r="C2207" s="22">
        <f>WEEKDAY(Flights[[#This Row],[Date]],1)</f>
        <v>3</v>
      </c>
      <c r="D2207" t="s">
        <v>141</v>
      </c>
      <c r="E2207" t="s">
        <v>1987</v>
      </c>
      <c r="F2207" t="s">
        <v>0</v>
      </c>
      <c r="G2207" t="s">
        <v>3</v>
      </c>
      <c r="H2207" t="str">
        <f>_xlfn.XLOOKUP(Flights[[#This Row],[Destination]], Airports!$A$2:$A$78, Airports!$D$2:$D$78)</f>
        <v>Dallas</v>
      </c>
      <c r="I2207" t="str" cm="1">
        <f t="array" ref="I2207">_xlfn.XLOOKUP(Flights[[#This Row],[Destination]],_xlfn._TRO_TRAILING( Airports!A:A),_xlfn._TRO_TRAILING( Airports!E:E), "Not found")</f>
        <v>TX</v>
      </c>
      <c r="J2207" s="1">
        <v>0.52083333333333337</v>
      </c>
      <c r="K2207" s="22">
        <f>HOUR(Flights[[#This Row],[Scheduled Departure]])</f>
        <v>12</v>
      </c>
      <c r="L2207" s="1">
        <v>0.59583333333333333</v>
      </c>
      <c r="M2207">
        <f>(L2207-J2207)*24*60</f>
        <v>107.99999999999994</v>
      </c>
      <c r="N2207" s="16">
        <f>Flights[[#This Row],[Length (min)]]/60</f>
        <v>3.1666666666666665</v>
      </c>
      <c r="O2207">
        <v>190</v>
      </c>
      <c r="P2207">
        <v>1235</v>
      </c>
      <c r="Q2207" s="18">
        <f>IFERROR(Flights[[#This Row],[Distance]]/Flights[[#This Row],[Length (hr)]], "")</f>
        <v>390</v>
      </c>
      <c r="R2207" s="1">
        <v>0.73472222222222228</v>
      </c>
      <c r="S2207" s="1" t="str">
        <f>IF(Flights[[#This Row],[Length (hr)]]&lt;2, "No meal", IF(Flights[[#This Row],[Length (hr)]]&lt;3.5, "Light meal", "Full meal"))</f>
        <v>Light meal</v>
      </c>
      <c r="T2207" s="1" t="str">
        <f>IF(AND(Flights[[#This Row],[Airline]]="US Airways", Flights[[#This Row],[Meal]]="Full Meal"), "Yes", "No")</f>
        <v>No</v>
      </c>
      <c r="U2207" s="1">
        <v>0.81111111111111112</v>
      </c>
      <c r="V2207">
        <v>110</v>
      </c>
      <c r="W2207" s="1" t="str">
        <f>IF(Flights[[#This Row],[Arrival Delay]] = "", "Cancelled", IF(Flights[[#This Row],[Arrival Delay]]&gt;15, "Delayed", "On time"))</f>
        <v>Delayed</v>
      </c>
      <c r="X2207" t="str">
        <f>IF(Flights[[#This Row],[Status]]&lt;&gt;"Delayed","", IF(Flights[[#This Row],[Arrival Delay]]&gt;120, "Severe", IF(Flights[[#This Row],[Arrival Delay]]&gt;60, "Major", "Moderate")))</f>
        <v>Major</v>
      </c>
      <c r="Y2207" t="b">
        <v>0</v>
      </c>
      <c r="AA2207" t="str">
        <f>IF(OR(AND(Flights[[#This Row],[Status]]="Cancelled", Flights[[#This Row],[Cancellation Reason]]="Airline/Carrier"), Flights[[#This Row],[Delay Type]]="Severe"), "Yes", "No")</f>
        <v>No</v>
      </c>
    </row>
    <row r="2208" spans="1:27" x14ac:dyDescent="0.3">
      <c r="A2208" s="3">
        <v>42171</v>
      </c>
      <c r="B2208" s="22">
        <f>WEEKNUM(Flights[[#This Row],[Date]], 1)</f>
        <v>25</v>
      </c>
      <c r="C2208" s="22">
        <f>WEEKDAY(Flights[[#This Row],[Date]],1)</f>
        <v>3</v>
      </c>
      <c r="D2208" t="s">
        <v>1528</v>
      </c>
      <c r="E2208" t="s">
        <v>1995</v>
      </c>
      <c r="F2208" t="s">
        <v>0</v>
      </c>
      <c r="G2208" t="s">
        <v>356</v>
      </c>
      <c r="H2208" t="str">
        <f>_xlfn.XLOOKUP(Flights[[#This Row],[Destination]], Airports!$A$2:$A$78, Airports!$D$2:$D$78)</f>
        <v>Tucson</v>
      </c>
      <c r="I2208" t="str" cm="1">
        <f t="array" ref="I2208">_xlfn.XLOOKUP(Flights[[#This Row],[Destination]],_xlfn._TRO_TRAILING( Airports!A:A),_xlfn._TRO_TRAILING( Airports!E:E), "Not found")</f>
        <v>AZ</v>
      </c>
      <c r="J2208" s="1">
        <v>0.55902777777777779</v>
      </c>
      <c r="K2208" s="22">
        <f>HOUR(Flights[[#This Row],[Scheduled Departure]])</f>
        <v>13</v>
      </c>
      <c r="L2208" s="1">
        <v>0.55902777777777779</v>
      </c>
      <c r="M2208">
        <f>(L2208-J2208)*24*60</f>
        <v>0</v>
      </c>
      <c r="N2208" s="16">
        <f>Flights[[#This Row],[Length (min)]]/60</f>
        <v>1.35</v>
      </c>
      <c r="O2208">
        <v>81</v>
      </c>
      <c r="P2208">
        <v>451</v>
      </c>
      <c r="Q2208" s="18">
        <f>IFERROR(Flights[[#This Row],[Distance]]/Flights[[#This Row],[Length (hr)]], "")</f>
        <v>334.07407407407408</v>
      </c>
      <c r="R2208" s="1">
        <v>0.61805555555555558</v>
      </c>
      <c r="S2208" s="1" t="str">
        <f>IF(Flights[[#This Row],[Length (hr)]]&lt;2, "No meal", IF(Flights[[#This Row],[Length (hr)]]&lt;3.5, "Light meal", "Full meal"))</f>
        <v>No meal</v>
      </c>
      <c r="T2208" s="1" t="str">
        <f>IF(AND(Flights[[#This Row],[Airline]]="US Airways", Flights[[#This Row],[Meal]]="Full Meal"), "Yes", "No")</f>
        <v>No</v>
      </c>
      <c r="U2208" s="1">
        <v>0.61527777777777781</v>
      </c>
      <c r="V2208">
        <v>-4</v>
      </c>
      <c r="W2208" s="1" t="str">
        <f>IF(Flights[[#This Row],[Arrival Delay]] = "", "Cancelled", IF(Flights[[#This Row],[Arrival Delay]]&gt;15, "Delayed", "On time"))</f>
        <v>On time</v>
      </c>
      <c r="X2208" t="str">
        <f>IF(Flights[[#This Row],[Status]]&lt;&gt;"Delayed","", IF(Flights[[#This Row],[Arrival Delay]]&gt;120, "Severe", IF(Flights[[#This Row],[Arrival Delay]]&gt;60, "Major", "Moderate")))</f>
        <v/>
      </c>
      <c r="Y2208" t="b">
        <v>0</v>
      </c>
      <c r="AA2208" t="str">
        <f>IF(OR(AND(Flights[[#This Row],[Status]]="Cancelled", Flights[[#This Row],[Cancellation Reason]]="Airline/Carrier"), Flights[[#This Row],[Delay Type]]="Severe"), "Yes", "No")</f>
        <v>No</v>
      </c>
    </row>
    <row r="2209" spans="1:27" x14ac:dyDescent="0.3">
      <c r="A2209" s="3">
        <v>42171</v>
      </c>
      <c r="B2209" s="22">
        <f>WEEKNUM(Flights[[#This Row],[Date]], 1)</f>
        <v>25</v>
      </c>
      <c r="C2209" s="22">
        <f>WEEKDAY(Flights[[#This Row],[Date]],1)</f>
        <v>3</v>
      </c>
      <c r="D2209" t="s">
        <v>1530</v>
      </c>
      <c r="E2209" t="s">
        <v>1995</v>
      </c>
      <c r="F2209" t="s">
        <v>0</v>
      </c>
      <c r="G2209" t="s">
        <v>306</v>
      </c>
      <c r="H2209" t="str">
        <f>_xlfn.XLOOKUP(Flights[[#This Row],[Destination]], Airports!$A$2:$A$78, Airports!$D$2:$D$78)</f>
        <v>Chicago</v>
      </c>
      <c r="I2209" t="str" cm="1">
        <f t="array" ref="I2209">_xlfn.XLOOKUP(Flights[[#This Row],[Destination]],_xlfn._TRO_TRAILING( Airports!A:A),_xlfn._TRO_TRAILING( Airports!E:E), "Not found")</f>
        <v>IL</v>
      </c>
      <c r="J2209" s="1">
        <v>0.57986111111111116</v>
      </c>
      <c r="K2209" s="22">
        <f>HOUR(Flights[[#This Row],[Scheduled Departure]])</f>
        <v>13</v>
      </c>
      <c r="L2209" s="1">
        <v>0.59166666666666667</v>
      </c>
      <c r="M2209">
        <f>(L2209-J2209)*24*60</f>
        <v>16.99999999999994</v>
      </c>
      <c r="N2209" s="16">
        <f>Flights[[#This Row],[Length (min)]]/60</f>
        <v>3.8833333333333333</v>
      </c>
      <c r="O2209">
        <v>233</v>
      </c>
      <c r="P2209">
        <v>1750</v>
      </c>
      <c r="Q2209" s="18">
        <f>IFERROR(Flights[[#This Row],[Distance]]/Flights[[#This Row],[Length (hr)]], "")</f>
        <v>450.64377682403432</v>
      </c>
      <c r="R2209" s="1">
        <v>0.82986111111111116</v>
      </c>
      <c r="S2209" s="1" t="str">
        <f>IF(Flights[[#This Row],[Length (hr)]]&lt;2, "No meal", IF(Flights[[#This Row],[Length (hr)]]&lt;3.5, "Light meal", "Full meal"))</f>
        <v>Full meal</v>
      </c>
      <c r="T2209" s="1" t="str">
        <f>IF(AND(Flights[[#This Row],[Airline]]="US Airways", Flights[[#This Row],[Meal]]="Full Meal"), "Yes", "No")</f>
        <v>No</v>
      </c>
      <c r="U2209" s="1">
        <v>0.83680555555555558</v>
      </c>
      <c r="V2209">
        <v>10</v>
      </c>
      <c r="W2209" s="1" t="str">
        <f>IF(Flights[[#This Row],[Arrival Delay]] = "", "Cancelled", IF(Flights[[#This Row],[Arrival Delay]]&gt;15, "Delayed", "On time"))</f>
        <v>On time</v>
      </c>
      <c r="X2209" t="str">
        <f>IF(Flights[[#This Row],[Status]]&lt;&gt;"Delayed","", IF(Flights[[#This Row],[Arrival Delay]]&gt;120, "Severe", IF(Flights[[#This Row],[Arrival Delay]]&gt;60, "Major", "Moderate")))</f>
        <v/>
      </c>
      <c r="Y2209" t="b">
        <v>0</v>
      </c>
      <c r="AA2209" t="str">
        <f>IF(OR(AND(Flights[[#This Row],[Status]]="Cancelled", Flights[[#This Row],[Cancellation Reason]]="Airline/Carrier"), Flights[[#This Row],[Delay Type]]="Severe"), "Yes", "No")</f>
        <v>No</v>
      </c>
    </row>
    <row r="2210" spans="1:27" x14ac:dyDescent="0.3">
      <c r="A2210" s="3">
        <v>42171</v>
      </c>
      <c r="B2210" s="22">
        <f>WEEKNUM(Flights[[#This Row],[Date]], 1)</f>
        <v>25</v>
      </c>
      <c r="C2210" s="22">
        <f>WEEKDAY(Flights[[#This Row],[Date]],1)</f>
        <v>3</v>
      </c>
      <c r="D2210" t="s">
        <v>577</v>
      </c>
      <c r="E2210" t="s">
        <v>1994</v>
      </c>
      <c r="F2210" t="s">
        <v>0</v>
      </c>
      <c r="G2210" t="s">
        <v>29</v>
      </c>
      <c r="H2210" t="str">
        <f>_xlfn.XLOOKUP(Flights[[#This Row],[Destination]], Airports!$A$2:$A$78, Airports!$D$2:$D$78)</f>
        <v>Phoenix</v>
      </c>
      <c r="I2210" t="str" cm="1">
        <f t="array" ref="I2210">_xlfn.XLOOKUP(Flights[[#This Row],[Destination]],_xlfn._TRO_TRAILING( Airports!A:A),_xlfn._TRO_TRAILING( Airports!E:E), "Not found")</f>
        <v>AZ</v>
      </c>
      <c r="J2210" s="1">
        <v>0.67777777777777781</v>
      </c>
      <c r="K2210" s="22">
        <f>HOUR(Flights[[#This Row],[Scheduled Departure]])</f>
        <v>16</v>
      </c>
      <c r="L2210" s="1">
        <v>0.67291666666666672</v>
      </c>
      <c r="M2210">
        <f>(L2210-J2210)*24*60</f>
        <v>-6.9999999999999751</v>
      </c>
      <c r="N2210" s="16">
        <f>Flights[[#This Row],[Length (min)]]/60</f>
        <v>1.3833333333333333</v>
      </c>
      <c r="O2210">
        <v>83</v>
      </c>
      <c r="P2210">
        <v>370</v>
      </c>
      <c r="Q2210" s="18">
        <f>IFERROR(Flights[[#This Row],[Distance]]/Flights[[#This Row],[Length (hr)]], "")</f>
        <v>267.46987951807228</v>
      </c>
      <c r="R2210" s="1">
        <v>0.74027777777777781</v>
      </c>
      <c r="S2210" s="1" t="str">
        <f>IF(Flights[[#This Row],[Length (hr)]]&lt;2, "No meal", IF(Flights[[#This Row],[Length (hr)]]&lt;3.5, "Light meal", "Full meal"))</f>
        <v>No meal</v>
      </c>
      <c r="T2210" s="1" t="str">
        <f>IF(AND(Flights[[#This Row],[Airline]]="US Airways", Flights[[#This Row],[Meal]]="Full Meal"), "Yes", "No")</f>
        <v>No</v>
      </c>
      <c r="U2210" s="1">
        <v>0.73055555555555551</v>
      </c>
      <c r="V2210">
        <v>-14</v>
      </c>
      <c r="W2210" s="1" t="str">
        <f>IF(Flights[[#This Row],[Arrival Delay]] = "", "Cancelled", IF(Flights[[#This Row],[Arrival Delay]]&gt;15, "Delayed", "On time"))</f>
        <v>On time</v>
      </c>
      <c r="X2210" t="str">
        <f>IF(Flights[[#This Row],[Status]]&lt;&gt;"Delayed","", IF(Flights[[#This Row],[Arrival Delay]]&gt;120, "Severe", IF(Flights[[#This Row],[Arrival Delay]]&gt;60, "Major", "Moderate")))</f>
        <v/>
      </c>
      <c r="Y2210" t="b">
        <v>0</v>
      </c>
      <c r="AA2210" t="str">
        <f>IF(OR(AND(Flights[[#This Row],[Status]]="Cancelled", Flights[[#This Row],[Cancellation Reason]]="Airline/Carrier"), Flights[[#This Row],[Delay Type]]="Severe"), "Yes", "No")</f>
        <v>No</v>
      </c>
    </row>
    <row r="2211" spans="1:27" x14ac:dyDescent="0.3">
      <c r="A2211" s="3">
        <v>42171</v>
      </c>
      <c r="B2211" s="22">
        <f>WEEKNUM(Flights[[#This Row],[Date]], 1)</f>
        <v>25</v>
      </c>
      <c r="C2211" s="22">
        <f>WEEKDAY(Flights[[#This Row],[Date]],1)</f>
        <v>3</v>
      </c>
      <c r="D2211" t="s">
        <v>1545</v>
      </c>
      <c r="E2211" t="s">
        <v>1995</v>
      </c>
      <c r="F2211" t="s">
        <v>0</v>
      </c>
      <c r="G2211" t="s">
        <v>318</v>
      </c>
      <c r="H2211" t="str">
        <f>_xlfn.XLOOKUP(Flights[[#This Row],[Destination]], Airports!$A$2:$A$78, Airports!$D$2:$D$78)</f>
        <v>Oakland</v>
      </c>
      <c r="I2211" t="str" cm="1">
        <f t="array" ref="I2211">_xlfn.XLOOKUP(Flights[[#This Row],[Destination]],_xlfn._TRO_TRAILING( Airports!A:A),_xlfn._TRO_TRAILING( Airports!E:E), "Not found")</f>
        <v>CA</v>
      </c>
      <c r="J2211" s="1">
        <v>0.70486111111111116</v>
      </c>
      <c r="K2211" s="22">
        <f>HOUR(Flights[[#This Row],[Scheduled Departure]])</f>
        <v>16</v>
      </c>
      <c r="L2211" s="1">
        <v>0.72847222222222219</v>
      </c>
      <c r="M2211">
        <f>(L2211-J2211)*24*60</f>
        <v>33.999999999999879</v>
      </c>
      <c r="N2211" s="16">
        <f>Flights[[#This Row],[Length (min)]]/60</f>
        <v>1.1166666666666667</v>
      </c>
      <c r="O2211">
        <v>67</v>
      </c>
      <c r="P2211">
        <v>337</v>
      </c>
      <c r="Q2211" s="18">
        <f>IFERROR(Flights[[#This Row],[Distance]]/Flights[[#This Row],[Length (hr)]], "")</f>
        <v>301.79104477611941</v>
      </c>
      <c r="R2211" s="1">
        <v>0.75694444444444442</v>
      </c>
      <c r="S2211" s="1" t="str">
        <f>IF(Flights[[#This Row],[Length (hr)]]&lt;2, "No meal", IF(Flights[[#This Row],[Length (hr)]]&lt;3.5, "Light meal", "Full meal"))</f>
        <v>No meal</v>
      </c>
      <c r="T2211" s="1" t="str">
        <f>IF(AND(Flights[[#This Row],[Airline]]="US Airways", Flights[[#This Row],[Meal]]="Full Meal"), "Yes", "No")</f>
        <v>No</v>
      </c>
      <c r="U2211" s="1">
        <v>0.77500000000000002</v>
      </c>
      <c r="V2211">
        <v>26</v>
      </c>
      <c r="W2211" s="1" t="str">
        <f>IF(Flights[[#This Row],[Arrival Delay]] = "", "Cancelled", IF(Flights[[#This Row],[Arrival Delay]]&gt;15, "Delayed", "On time"))</f>
        <v>Delayed</v>
      </c>
      <c r="X2211" t="str">
        <f>IF(Flights[[#This Row],[Status]]&lt;&gt;"Delayed","", IF(Flights[[#This Row],[Arrival Delay]]&gt;120, "Severe", IF(Flights[[#This Row],[Arrival Delay]]&gt;60, "Major", "Moderate")))</f>
        <v>Moderate</v>
      </c>
      <c r="Y2211" t="b">
        <v>0</v>
      </c>
      <c r="AA2211" t="str">
        <f>IF(OR(AND(Flights[[#This Row],[Status]]="Cancelled", Flights[[#This Row],[Cancellation Reason]]="Airline/Carrier"), Flights[[#This Row],[Delay Type]]="Severe"), "Yes", "No")</f>
        <v>No</v>
      </c>
    </row>
    <row r="2212" spans="1:27" x14ac:dyDescent="0.3">
      <c r="A2212" s="3">
        <v>42171</v>
      </c>
      <c r="B2212" s="22">
        <f>WEEKNUM(Flights[[#This Row],[Date]], 1)</f>
        <v>25</v>
      </c>
      <c r="C2212" s="22">
        <f>WEEKDAY(Flights[[#This Row],[Date]],1)</f>
        <v>3</v>
      </c>
      <c r="D2212" t="s">
        <v>1413</v>
      </c>
      <c r="E2212" t="s">
        <v>1990</v>
      </c>
      <c r="F2212" t="s">
        <v>0</v>
      </c>
      <c r="G2212" t="s">
        <v>9</v>
      </c>
      <c r="H2212" t="str">
        <f>_xlfn.XLOOKUP(Flights[[#This Row],[Destination]], Airports!$A$2:$A$78, Airports!$D$2:$D$78)</f>
        <v>San Francisco</v>
      </c>
      <c r="I2212" t="str" cm="1">
        <f t="array" ref="I2212">_xlfn.XLOOKUP(Flights[[#This Row],[Destination]],_xlfn._TRO_TRAILING( Airports!A:A),_xlfn._TRO_TRAILING( Airports!E:E), "Not found")</f>
        <v>CA</v>
      </c>
      <c r="J2212" s="1">
        <v>0.7993055555555556</v>
      </c>
      <c r="K2212" s="22">
        <f>HOUR(Flights[[#This Row],[Scheduled Departure]])</f>
        <v>19</v>
      </c>
      <c r="L2212" s="1">
        <v>0.83125000000000004</v>
      </c>
      <c r="M2212">
        <f>(L2212-J2212)*24*60</f>
        <v>46</v>
      </c>
      <c r="N2212" s="16">
        <f>Flights[[#This Row],[Length (min)]]/60</f>
        <v>1.7166666666666666</v>
      </c>
      <c r="O2212">
        <v>103</v>
      </c>
      <c r="P2212">
        <v>337</v>
      </c>
      <c r="Q2212" s="18">
        <f>IFERROR(Flights[[#This Row],[Distance]]/Flights[[#This Row],[Length (hr)]], "")</f>
        <v>196.3106796116505</v>
      </c>
      <c r="R2212" s="1">
        <v>0.86041666666666672</v>
      </c>
      <c r="S2212" s="1" t="str">
        <f>IF(Flights[[#This Row],[Length (hr)]]&lt;2, "No meal", IF(Flights[[#This Row],[Length (hr)]]&lt;3.5, "Light meal", "Full meal"))</f>
        <v>No meal</v>
      </c>
      <c r="T2212" s="1" t="str">
        <f>IF(AND(Flights[[#This Row],[Airline]]="US Airways", Flights[[#This Row],[Meal]]="Full Meal"), "Yes", "No")</f>
        <v>No</v>
      </c>
      <c r="U2212" s="1">
        <v>0.90277777777777779</v>
      </c>
      <c r="V2212">
        <v>61</v>
      </c>
      <c r="W2212" s="1" t="str">
        <f>IF(Flights[[#This Row],[Arrival Delay]] = "", "Cancelled", IF(Flights[[#This Row],[Arrival Delay]]&gt;15, "Delayed", "On time"))</f>
        <v>Delayed</v>
      </c>
      <c r="X2212" t="str">
        <f>IF(Flights[[#This Row],[Status]]&lt;&gt;"Delayed","", IF(Flights[[#This Row],[Arrival Delay]]&gt;120, "Severe", IF(Flights[[#This Row],[Arrival Delay]]&gt;60, "Major", "Moderate")))</f>
        <v>Major</v>
      </c>
      <c r="Y2212" t="b">
        <v>0</v>
      </c>
      <c r="AA2212" t="str">
        <f>IF(OR(AND(Flights[[#This Row],[Status]]="Cancelled", Flights[[#This Row],[Cancellation Reason]]="Airline/Carrier"), Flights[[#This Row],[Delay Type]]="Severe"), "Yes", "No")</f>
        <v>No</v>
      </c>
    </row>
    <row r="2213" spans="1:27" x14ac:dyDescent="0.3">
      <c r="A2213" s="3">
        <v>42171</v>
      </c>
      <c r="B2213" s="22">
        <f>WEEKNUM(Flights[[#This Row],[Date]], 1)</f>
        <v>25</v>
      </c>
      <c r="C2213" s="22">
        <f>WEEKDAY(Flights[[#This Row],[Date]],1)</f>
        <v>3</v>
      </c>
      <c r="D2213" t="s">
        <v>1151</v>
      </c>
      <c r="E2213" t="s">
        <v>1995</v>
      </c>
      <c r="F2213" t="s">
        <v>0</v>
      </c>
      <c r="G2213" t="s">
        <v>15</v>
      </c>
      <c r="H2213" t="str">
        <f>_xlfn.XLOOKUP(Flights[[#This Row],[Destination]], Airports!$A$2:$A$78, Airports!$D$2:$D$78)</f>
        <v>Las Vegas</v>
      </c>
      <c r="I2213" t="str" cm="1">
        <f t="array" ref="I2213">_xlfn.XLOOKUP(Flights[[#This Row],[Destination]],_xlfn._TRO_TRAILING( Airports!A:A),_xlfn._TRO_TRAILING( Airports!E:E), "Not found")</f>
        <v>NV</v>
      </c>
      <c r="J2213" s="1">
        <v>0.82638888888888884</v>
      </c>
      <c r="K2213" s="22">
        <f>HOUR(Flights[[#This Row],[Scheduled Departure]])</f>
        <v>19</v>
      </c>
      <c r="L2213" s="1">
        <v>0.83263888888888893</v>
      </c>
      <c r="M2213">
        <f>(L2213-J2213)*24*60</f>
        <v>9.0000000000001279</v>
      </c>
      <c r="N2213" s="16">
        <f>Flights[[#This Row],[Length (min)]]/60</f>
        <v>0.95</v>
      </c>
      <c r="O2213">
        <v>57</v>
      </c>
      <c r="P2213">
        <v>236</v>
      </c>
      <c r="Q2213" s="18">
        <f>IFERROR(Flights[[#This Row],[Distance]]/Flights[[#This Row],[Length (hr)]], "")</f>
        <v>248.42105263157896</v>
      </c>
      <c r="R2213" s="1">
        <v>0.86805555555555558</v>
      </c>
      <c r="S2213" s="1" t="str">
        <f>IF(Flights[[#This Row],[Length (hr)]]&lt;2, "No meal", IF(Flights[[#This Row],[Length (hr)]]&lt;3.5, "Light meal", "Full meal"))</f>
        <v>No meal</v>
      </c>
      <c r="T2213" s="1" t="str">
        <f>IF(AND(Flights[[#This Row],[Airline]]="US Airways", Flights[[#This Row],[Meal]]="Full Meal"), "Yes", "No")</f>
        <v>No</v>
      </c>
      <c r="U2213" s="1">
        <v>0.87222222222222223</v>
      </c>
      <c r="V2213">
        <v>6</v>
      </c>
      <c r="W2213" s="1" t="str">
        <f>IF(Flights[[#This Row],[Arrival Delay]] = "", "Cancelled", IF(Flights[[#This Row],[Arrival Delay]]&gt;15, "Delayed", "On time"))</f>
        <v>On time</v>
      </c>
      <c r="X2213" t="str">
        <f>IF(Flights[[#This Row],[Status]]&lt;&gt;"Delayed","", IF(Flights[[#This Row],[Arrival Delay]]&gt;120, "Severe", IF(Flights[[#This Row],[Arrival Delay]]&gt;60, "Major", "Moderate")))</f>
        <v/>
      </c>
      <c r="Y2213" t="b">
        <v>0</v>
      </c>
      <c r="AA2213" t="str">
        <f>IF(OR(AND(Flights[[#This Row],[Status]]="Cancelled", Flights[[#This Row],[Cancellation Reason]]="Airline/Carrier"), Flights[[#This Row],[Delay Type]]="Severe"), "Yes", "No")</f>
        <v>No</v>
      </c>
    </row>
    <row r="2214" spans="1:27" x14ac:dyDescent="0.3">
      <c r="A2214" s="3">
        <v>42171</v>
      </c>
      <c r="B2214" s="22">
        <f>WEEKNUM(Flights[[#This Row],[Date]], 1)</f>
        <v>25</v>
      </c>
      <c r="C2214" s="22">
        <f>WEEKDAY(Flights[[#This Row],[Date]],1)</f>
        <v>3</v>
      </c>
      <c r="D2214" t="s">
        <v>668</v>
      </c>
      <c r="E2214" t="s">
        <v>1989</v>
      </c>
      <c r="F2214" t="s">
        <v>0</v>
      </c>
      <c r="G2214" t="s">
        <v>276</v>
      </c>
      <c r="H2214" t="str">
        <f>_xlfn.XLOOKUP(Flights[[#This Row],[Destination]], Airports!$A$2:$A$78, Airports!$D$2:$D$78)</f>
        <v>Detroit</v>
      </c>
      <c r="I2214" t="str" cm="1">
        <f t="array" ref="I2214">_xlfn.XLOOKUP(Flights[[#This Row],[Destination]],_xlfn._TRO_TRAILING( Airports!A:A),_xlfn._TRO_TRAILING( Airports!E:E), "Not found")</f>
        <v>MI</v>
      </c>
      <c r="J2214" s="1">
        <v>0.96180555555555558</v>
      </c>
      <c r="K2214" s="22">
        <f>HOUR(Flights[[#This Row],[Scheduled Departure]])</f>
        <v>23</v>
      </c>
      <c r="L2214" s="1">
        <v>0.96180555555555558</v>
      </c>
      <c r="M2214">
        <f>(L2214-J2214)*24*60</f>
        <v>0</v>
      </c>
      <c r="N2214" s="16">
        <f>Flights[[#This Row],[Length (min)]]/60</f>
        <v>4.333333333333333</v>
      </c>
      <c r="O2214">
        <v>260</v>
      </c>
      <c r="P2214">
        <v>1979</v>
      </c>
      <c r="Q2214" s="18">
        <f>IFERROR(Flights[[#This Row],[Distance]]/Flights[[#This Row],[Length (hr)]], "")</f>
        <v>456.69230769230774</v>
      </c>
      <c r="R2214" s="1">
        <v>0.26944444444444443</v>
      </c>
      <c r="S2214" s="1" t="str">
        <f>IF(Flights[[#This Row],[Length (hr)]]&lt;2, "No meal", IF(Flights[[#This Row],[Length (hr)]]&lt;3.5, "Light meal", "Full meal"))</f>
        <v>Full meal</v>
      </c>
      <c r="T2214" s="1" t="str">
        <f>IF(AND(Flights[[#This Row],[Airline]]="US Airways", Flights[[#This Row],[Meal]]="Full Meal"), "Yes", "No")</f>
        <v>No</v>
      </c>
      <c r="U2214" s="1">
        <v>0.2673611111111111</v>
      </c>
      <c r="V2214">
        <v>-3</v>
      </c>
      <c r="W2214" s="1" t="str">
        <f>IF(Flights[[#This Row],[Arrival Delay]] = "", "Cancelled", IF(Flights[[#This Row],[Arrival Delay]]&gt;15, "Delayed", "On time"))</f>
        <v>On time</v>
      </c>
      <c r="X2214" t="str">
        <f>IF(Flights[[#This Row],[Status]]&lt;&gt;"Delayed","", IF(Flights[[#This Row],[Arrival Delay]]&gt;120, "Severe", IF(Flights[[#This Row],[Arrival Delay]]&gt;60, "Major", "Moderate")))</f>
        <v/>
      </c>
      <c r="Y2214" t="b">
        <v>0</v>
      </c>
      <c r="AA2214" t="str">
        <f>IF(OR(AND(Flights[[#This Row],[Status]]="Cancelled", Flights[[#This Row],[Cancellation Reason]]="Airline/Carrier"), Flights[[#This Row],[Delay Type]]="Severe"), "Yes", "No")</f>
        <v>No</v>
      </c>
    </row>
    <row r="2215" spans="1:27" x14ac:dyDescent="0.3">
      <c r="A2215" s="3">
        <v>42172</v>
      </c>
      <c r="B2215" s="22">
        <f>WEEKNUM(Flights[[#This Row],[Date]], 1)</f>
        <v>25</v>
      </c>
      <c r="C2215" s="22">
        <f>WEEKDAY(Flights[[#This Row],[Date]],1)</f>
        <v>4</v>
      </c>
      <c r="D2215" t="s">
        <v>1506</v>
      </c>
      <c r="E2215" t="s">
        <v>1995</v>
      </c>
      <c r="F2215" t="s">
        <v>0</v>
      </c>
      <c r="G2215" t="s">
        <v>340</v>
      </c>
      <c r="H2215" t="str">
        <f>_xlfn.XLOOKUP(Flights[[#This Row],[Destination]], Airports!$A$2:$A$78, Airports!$D$2:$D$78)</f>
        <v>San Antonio</v>
      </c>
      <c r="I2215" t="str" cm="1">
        <f t="array" ref="I2215">_xlfn.XLOOKUP(Flights[[#This Row],[Destination]],_xlfn._TRO_TRAILING( Airports!A:A),_xlfn._TRO_TRAILING( Airports!E:E), "Not found")</f>
        <v>TX</v>
      </c>
      <c r="J2215" s="1">
        <v>0.3125</v>
      </c>
      <c r="K2215" s="22">
        <f>HOUR(Flights[[#This Row],[Scheduled Departure]])</f>
        <v>7</v>
      </c>
      <c r="L2215" s="1">
        <v>0.31736111111111109</v>
      </c>
      <c r="M2215">
        <f>(L2215-J2215)*24*60</f>
        <v>6.9999999999999751</v>
      </c>
      <c r="N2215" s="16">
        <f>Flights[[#This Row],[Length (min)]]/60</f>
        <v>2.65</v>
      </c>
      <c r="O2215">
        <v>159</v>
      </c>
      <c r="P2215">
        <v>1211</v>
      </c>
      <c r="Q2215" s="18">
        <f>IFERROR(Flights[[#This Row],[Distance]]/Flights[[#This Row],[Length (hr)]], "")</f>
        <v>456.98113207547169</v>
      </c>
      <c r="R2215" s="1">
        <v>0.51388888888888884</v>
      </c>
      <c r="S2215" s="1" t="str">
        <f>IF(Flights[[#This Row],[Length (hr)]]&lt;2, "No meal", IF(Flights[[#This Row],[Length (hr)]]&lt;3.5, "Light meal", "Full meal"))</f>
        <v>Light meal</v>
      </c>
      <c r="T2215" s="1" t="str">
        <f>IF(AND(Flights[[#This Row],[Airline]]="US Airways", Flights[[#This Row],[Meal]]="Full Meal"), "Yes", "No")</f>
        <v>No</v>
      </c>
      <c r="U2215" s="1">
        <v>0.51111111111111107</v>
      </c>
      <c r="V2215">
        <v>-4</v>
      </c>
      <c r="W2215" s="1" t="str">
        <f>IF(Flights[[#This Row],[Arrival Delay]] = "", "Cancelled", IF(Flights[[#This Row],[Arrival Delay]]&gt;15, "Delayed", "On time"))</f>
        <v>On time</v>
      </c>
      <c r="X2215" t="str">
        <f>IF(Flights[[#This Row],[Status]]&lt;&gt;"Delayed","", IF(Flights[[#This Row],[Arrival Delay]]&gt;120, "Severe", IF(Flights[[#This Row],[Arrival Delay]]&gt;60, "Major", "Moderate")))</f>
        <v/>
      </c>
      <c r="Y2215" t="b">
        <v>0</v>
      </c>
      <c r="AA2215" t="str">
        <f>IF(OR(AND(Flights[[#This Row],[Status]]="Cancelled", Flights[[#This Row],[Cancellation Reason]]="Airline/Carrier"), Flights[[#This Row],[Delay Type]]="Severe"), "Yes", "No")</f>
        <v>No</v>
      </c>
    </row>
    <row r="2216" spans="1:27" x14ac:dyDescent="0.3">
      <c r="A2216" s="3">
        <v>42172</v>
      </c>
      <c r="B2216" s="22">
        <f>WEEKNUM(Flights[[#This Row],[Date]], 1)</f>
        <v>25</v>
      </c>
      <c r="C2216" s="22">
        <f>WEEKDAY(Flights[[#This Row],[Date]],1)</f>
        <v>4</v>
      </c>
      <c r="D2216" t="s">
        <v>421</v>
      </c>
      <c r="E2216" t="s">
        <v>1996</v>
      </c>
      <c r="F2216" t="s">
        <v>0</v>
      </c>
      <c r="G2216" t="s">
        <v>13</v>
      </c>
      <c r="H2216" t="str">
        <f>_xlfn.XLOOKUP(Flights[[#This Row],[Destination]], Airports!$A$2:$A$78, Airports!$D$2:$D$78)</f>
        <v>Orlando</v>
      </c>
      <c r="I2216" t="str" cm="1">
        <f t="array" ref="I2216">_xlfn.XLOOKUP(Flights[[#This Row],[Destination]],_xlfn._TRO_TRAILING( Airports!A:A),_xlfn._TRO_TRAILING( Airports!E:E), "Not found")</f>
        <v>FL</v>
      </c>
      <c r="J2216" s="1">
        <v>0.3576388888888889</v>
      </c>
      <c r="K2216" s="22">
        <f>HOUR(Flights[[#This Row],[Scheduled Departure]])</f>
        <v>8</v>
      </c>
      <c r="L2216" s="1">
        <v>0.3923611111111111</v>
      </c>
      <c r="M2216">
        <f>(L2216-J2216)*24*60</f>
        <v>49.999999999999986</v>
      </c>
      <c r="N2216" s="16">
        <f>Flights[[#This Row],[Length (min)]]/60</f>
        <v>4.8666666666666663</v>
      </c>
      <c r="O2216">
        <v>292</v>
      </c>
      <c r="P2216">
        <v>2218</v>
      </c>
      <c r="Q2216" s="18">
        <f>IFERROR(Flights[[#This Row],[Distance]]/Flights[[#This Row],[Length (hr)]], "")</f>
        <v>455.75342465753431</v>
      </c>
      <c r="R2216" s="1">
        <v>0.69444444444444442</v>
      </c>
      <c r="S2216" s="1" t="str">
        <f>IF(Flights[[#This Row],[Length (hr)]]&lt;2, "No meal", IF(Flights[[#This Row],[Length (hr)]]&lt;3.5, "Light meal", "Full meal"))</f>
        <v>Full meal</v>
      </c>
      <c r="T2216" s="1" t="str">
        <f>IF(AND(Flights[[#This Row],[Airline]]="US Airways", Flights[[#This Row],[Meal]]="Full Meal"), "Yes", "No")</f>
        <v>No</v>
      </c>
      <c r="U2216" s="1">
        <v>0.72013888888888888</v>
      </c>
      <c r="V2216">
        <v>37</v>
      </c>
      <c r="W2216" s="1" t="str">
        <f>IF(Flights[[#This Row],[Arrival Delay]] = "", "Cancelled", IF(Flights[[#This Row],[Arrival Delay]]&gt;15, "Delayed", "On time"))</f>
        <v>Delayed</v>
      </c>
      <c r="X2216" t="str">
        <f>IF(Flights[[#This Row],[Status]]&lt;&gt;"Delayed","", IF(Flights[[#This Row],[Arrival Delay]]&gt;120, "Severe", IF(Flights[[#This Row],[Arrival Delay]]&gt;60, "Major", "Moderate")))</f>
        <v>Moderate</v>
      </c>
      <c r="Y2216" t="b">
        <v>0</v>
      </c>
      <c r="AA2216" t="str">
        <f>IF(OR(AND(Flights[[#This Row],[Status]]="Cancelled", Flights[[#This Row],[Cancellation Reason]]="Airline/Carrier"), Flights[[#This Row],[Delay Type]]="Severe"), "Yes", "No")</f>
        <v>No</v>
      </c>
    </row>
    <row r="2217" spans="1:27" x14ac:dyDescent="0.3">
      <c r="A2217" s="3">
        <v>42172</v>
      </c>
      <c r="B2217" s="22">
        <f>WEEKNUM(Flights[[#This Row],[Date]], 1)</f>
        <v>25</v>
      </c>
      <c r="C2217" s="22">
        <f>WEEKDAY(Flights[[#This Row],[Date]],1)</f>
        <v>4</v>
      </c>
      <c r="D2217" t="s">
        <v>1215</v>
      </c>
      <c r="E2217" t="s">
        <v>1990</v>
      </c>
      <c r="F2217" t="s">
        <v>0</v>
      </c>
      <c r="G2217" t="s">
        <v>293</v>
      </c>
      <c r="H2217" t="str">
        <f>_xlfn.XLOOKUP(Flights[[#This Row],[Destination]], Airports!$A$2:$A$78, Airports!$D$2:$D$78)</f>
        <v>Houston</v>
      </c>
      <c r="I2217" t="str" cm="1">
        <f t="array" ref="I2217">_xlfn.XLOOKUP(Flights[[#This Row],[Destination]],_xlfn._TRO_TRAILING( Airports!A:A),_xlfn._TRO_TRAILING( Airports!E:E), "Not found")</f>
        <v>TX</v>
      </c>
      <c r="J2217" s="1">
        <v>0.47430555555555554</v>
      </c>
      <c r="K2217" s="22">
        <f>HOUR(Flights[[#This Row],[Scheduled Departure]])</f>
        <v>11</v>
      </c>
      <c r="L2217" s="1">
        <v>0.48749999999999999</v>
      </c>
      <c r="M2217">
        <f>(L2217-J2217)*24*60</f>
        <v>19.000000000000014</v>
      </c>
      <c r="N2217" s="16">
        <f>Flights[[#This Row],[Length (min)]]/60</f>
        <v>3.4166666666666665</v>
      </c>
      <c r="O2217">
        <v>205</v>
      </c>
      <c r="P2217">
        <v>1379</v>
      </c>
      <c r="Q2217" s="18">
        <f>IFERROR(Flights[[#This Row],[Distance]]/Flights[[#This Row],[Length (hr)]], "")</f>
        <v>403.60975609756099</v>
      </c>
      <c r="R2217" s="1">
        <v>0.69861111111111107</v>
      </c>
      <c r="S2217" s="1" t="str">
        <f>IF(Flights[[#This Row],[Length (hr)]]&lt;2, "No meal", IF(Flights[[#This Row],[Length (hr)]]&lt;3.5, "Light meal", "Full meal"))</f>
        <v>Light meal</v>
      </c>
      <c r="T2217" s="1" t="str">
        <f>IF(AND(Flights[[#This Row],[Airline]]="US Airways", Flights[[#This Row],[Meal]]="Full Meal"), "Yes", "No")</f>
        <v>No</v>
      </c>
      <c r="U2217" s="1">
        <v>0.71319444444444446</v>
      </c>
      <c r="V2217">
        <v>21</v>
      </c>
      <c r="W2217" s="1" t="str">
        <f>IF(Flights[[#This Row],[Arrival Delay]] = "", "Cancelled", IF(Flights[[#This Row],[Arrival Delay]]&gt;15, "Delayed", "On time"))</f>
        <v>Delayed</v>
      </c>
      <c r="X2217" t="str">
        <f>IF(Flights[[#This Row],[Status]]&lt;&gt;"Delayed","", IF(Flights[[#This Row],[Arrival Delay]]&gt;120, "Severe", IF(Flights[[#This Row],[Arrival Delay]]&gt;60, "Major", "Moderate")))</f>
        <v>Moderate</v>
      </c>
      <c r="Y2217" t="b">
        <v>0</v>
      </c>
      <c r="AA2217" t="str">
        <f>IF(OR(AND(Flights[[#This Row],[Status]]="Cancelled", Flights[[#This Row],[Cancellation Reason]]="Airline/Carrier"), Flights[[#This Row],[Delay Type]]="Severe"), "Yes", "No")</f>
        <v>No</v>
      </c>
    </row>
    <row r="2218" spans="1:27" x14ac:dyDescent="0.3">
      <c r="A2218" s="3">
        <v>42172</v>
      </c>
      <c r="B2218" s="22">
        <f>WEEKNUM(Flights[[#This Row],[Date]], 1)</f>
        <v>25</v>
      </c>
      <c r="C2218" s="22">
        <f>WEEKDAY(Flights[[#This Row],[Date]],1)</f>
        <v>4</v>
      </c>
      <c r="D2218" t="s">
        <v>1147</v>
      </c>
      <c r="E2218" t="s">
        <v>1991</v>
      </c>
      <c r="F2218" t="s">
        <v>0</v>
      </c>
      <c r="G2218" t="s">
        <v>344</v>
      </c>
      <c r="H2218" t="str">
        <f>_xlfn.XLOOKUP(Flights[[#This Row],[Destination]], Airports!$A$2:$A$78, Airports!$D$2:$D$78)</f>
        <v>Seattle</v>
      </c>
      <c r="I2218" t="str" cm="1">
        <f t="array" ref="I2218">_xlfn.XLOOKUP(Flights[[#This Row],[Destination]],_xlfn._TRO_TRAILING( Airports!A:A),_xlfn._TRO_TRAILING( Airports!E:E), "Not found")</f>
        <v>WA</v>
      </c>
      <c r="J2218" s="1">
        <v>0.51041666666666663</v>
      </c>
      <c r="K2218" s="22">
        <f>HOUR(Flights[[#This Row],[Scheduled Departure]])</f>
        <v>12</v>
      </c>
      <c r="L2218" s="1">
        <v>0.50416666666666665</v>
      </c>
      <c r="M2218">
        <f>(L2218-J2218)*24*60</f>
        <v>-8.999999999999968</v>
      </c>
      <c r="N2218" s="16">
        <f>Flights[[#This Row],[Length (min)]]/60</f>
        <v>2.6833333333333331</v>
      </c>
      <c r="O2218">
        <v>161</v>
      </c>
      <c r="P2218">
        <v>954</v>
      </c>
      <c r="Q2218" s="18">
        <f>IFERROR(Flights[[#This Row],[Distance]]/Flights[[#This Row],[Length (hr)]], "")</f>
        <v>355.52795031055905</v>
      </c>
      <c r="R2218" s="1">
        <v>0.62083333333333335</v>
      </c>
      <c r="S2218" s="1" t="str">
        <f>IF(Flights[[#This Row],[Length (hr)]]&lt;2, "No meal", IF(Flights[[#This Row],[Length (hr)]]&lt;3.5, "Light meal", "Full meal"))</f>
        <v>Light meal</v>
      </c>
      <c r="T2218" s="1" t="str">
        <f>IF(AND(Flights[[#This Row],[Airline]]="US Airways", Flights[[#This Row],[Meal]]="Full Meal"), "Yes", "No")</f>
        <v>No</v>
      </c>
      <c r="U2218" s="1">
        <v>0.61597222222222225</v>
      </c>
      <c r="V2218">
        <v>-7</v>
      </c>
      <c r="W2218" s="1" t="str">
        <f>IF(Flights[[#This Row],[Arrival Delay]] = "", "Cancelled", IF(Flights[[#This Row],[Arrival Delay]]&gt;15, "Delayed", "On time"))</f>
        <v>On time</v>
      </c>
      <c r="X2218" t="str">
        <f>IF(Flights[[#This Row],[Status]]&lt;&gt;"Delayed","", IF(Flights[[#This Row],[Arrival Delay]]&gt;120, "Severe", IF(Flights[[#This Row],[Arrival Delay]]&gt;60, "Major", "Moderate")))</f>
        <v/>
      </c>
      <c r="Y2218" t="b">
        <v>0</v>
      </c>
      <c r="AA2218" t="str">
        <f>IF(OR(AND(Flights[[#This Row],[Status]]="Cancelled", Flights[[#This Row],[Cancellation Reason]]="Airline/Carrier"), Flights[[#This Row],[Delay Type]]="Severe"), "Yes", "No")</f>
        <v>No</v>
      </c>
    </row>
    <row r="2219" spans="1:27" x14ac:dyDescent="0.3">
      <c r="A2219" s="3">
        <v>42172</v>
      </c>
      <c r="B2219" s="22">
        <f>WEEKNUM(Flights[[#This Row],[Date]], 1)</f>
        <v>25</v>
      </c>
      <c r="C2219" s="22">
        <f>WEEKDAY(Flights[[#This Row],[Date]],1)</f>
        <v>4</v>
      </c>
      <c r="D2219" t="s">
        <v>766</v>
      </c>
      <c r="E2219" t="s">
        <v>1994</v>
      </c>
      <c r="F2219" t="s">
        <v>0</v>
      </c>
      <c r="G2219" t="s">
        <v>343</v>
      </c>
      <c r="H2219" t="str">
        <f>_xlfn.XLOOKUP(Flights[[#This Row],[Destination]], Airports!$A$2:$A$78, Airports!$D$2:$D$78)</f>
        <v>San Luis Obispo</v>
      </c>
      <c r="I2219" t="str" cm="1">
        <f t="array" ref="I2219">_xlfn.XLOOKUP(Flights[[#This Row],[Destination]],_xlfn._TRO_TRAILING( Airports!A:A),_xlfn._TRO_TRAILING( Airports!E:E), "Not found")</f>
        <v>CA</v>
      </c>
      <c r="J2219" s="1">
        <v>0.51458333333333328</v>
      </c>
      <c r="K2219" s="22">
        <f>HOUR(Flights[[#This Row],[Scheduled Departure]])</f>
        <v>12</v>
      </c>
      <c r="L2219" s="1">
        <v>0.5083333333333333</v>
      </c>
      <c r="M2219">
        <f>(L2219-J2219)*24*60</f>
        <v>-8.999999999999968</v>
      </c>
      <c r="N2219" s="16">
        <f>Flights[[#This Row],[Length (min)]]/60</f>
        <v>0.81666666666666665</v>
      </c>
      <c r="O2219">
        <v>49</v>
      </c>
      <c r="P2219">
        <v>156</v>
      </c>
      <c r="Q2219" s="18">
        <f>IFERROR(Flights[[#This Row],[Distance]]/Flights[[#This Row],[Length (hr)]], "")</f>
        <v>191.0204081632653</v>
      </c>
      <c r="R2219" s="1">
        <v>0.55555555555555558</v>
      </c>
      <c r="S2219" s="1" t="str">
        <f>IF(Flights[[#This Row],[Length (hr)]]&lt;2, "No meal", IF(Flights[[#This Row],[Length (hr)]]&lt;3.5, "Light meal", "Full meal"))</f>
        <v>No meal</v>
      </c>
      <c r="T2219" s="1" t="str">
        <f>IF(AND(Flights[[#This Row],[Airline]]="US Airways", Flights[[#This Row],[Meal]]="Full Meal"), "Yes", "No")</f>
        <v>No</v>
      </c>
      <c r="U2219" s="1">
        <v>0.54236111111111107</v>
      </c>
      <c r="V2219">
        <v>-19</v>
      </c>
      <c r="W2219" s="1" t="str">
        <f>IF(Flights[[#This Row],[Arrival Delay]] = "", "Cancelled", IF(Flights[[#This Row],[Arrival Delay]]&gt;15, "Delayed", "On time"))</f>
        <v>On time</v>
      </c>
      <c r="X2219" t="str">
        <f>IF(Flights[[#This Row],[Status]]&lt;&gt;"Delayed","", IF(Flights[[#This Row],[Arrival Delay]]&gt;120, "Severe", IF(Flights[[#This Row],[Arrival Delay]]&gt;60, "Major", "Moderate")))</f>
        <v/>
      </c>
      <c r="Y2219" t="b">
        <v>0</v>
      </c>
      <c r="AA2219" t="str">
        <f>IF(OR(AND(Flights[[#This Row],[Status]]="Cancelled", Flights[[#This Row],[Cancellation Reason]]="Airline/Carrier"), Flights[[#This Row],[Delay Type]]="Severe"), "Yes", "No")</f>
        <v>No</v>
      </c>
    </row>
    <row r="2220" spans="1:27" x14ac:dyDescent="0.3">
      <c r="A2220" s="3">
        <v>42172</v>
      </c>
      <c r="B2220" s="22">
        <f>WEEKNUM(Flights[[#This Row],[Date]], 1)</f>
        <v>25</v>
      </c>
      <c r="C2220" s="22">
        <f>WEEKDAY(Flights[[#This Row],[Date]],1)</f>
        <v>4</v>
      </c>
      <c r="D2220" t="s">
        <v>178</v>
      </c>
      <c r="E2220" t="s">
        <v>1987</v>
      </c>
      <c r="F2220" t="s">
        <v>0</v>
      </c>
      <c r="G2220" t="s">
        <v>4</v>
      </c>
      <c r="H2220" t="str">
        <f>_xlfn.XLOOKUP(Flights[[#This Row],[Destination]], Airports!$A$2:$A$78, Airports!$D$2:$D$78)</f>
        <v>Chicago</v>
      </c>
      <c r="I2220" t="str" cm="1">
        <f t="array" ref="I2220">_xlfn.XLOOKUP(Flights[[#This Row],[Destination]],_xlfn._TRO_TRAILING( Airports!A:A),_xlfn._TRO_TRAILING( Airports!E:E), "Not found")</f>
        <v>IL</v>
      </c>
      <c r="J2220" s="1">
        <v>0.60763888888888884</v>
      </c>
      <c r="K2220" s="22">
        <f>HOUR(Flights[[#This Row],[Scheduled Departure]])</f>
        <v>14</v>
      </c>
      <c r="L2220" s="1">
        <v>0.60833333333333328</v>
      </c>
      <c r="M2220">
        <f>(L2220-J2220)*24*60</f>
        <v>0.99999999999999645</v>
      </c>
      <c r="N2220" s="16">
        <f>Flights[[#This Row],[Length (min)]]/60</f>
        <v>4.45</v>
      </c>
      <c r="O2220">
        <v>267</v>
      </c>
      <c r="P2220">
        <v>1744</v>
      </c>
      <c r="Q2220" s="18">
        <f>IFERROR(Flights[[#This Row],[Distance]]/Flights[[#This Row],[Length (hr)]], "")</f>
        <v>391.91011235955057</v>
      </c>
      <c r="R2220" s="1">
        <v>0.86527777777777781</v>
      </c>
      <c r="S2220" s="1" t="str">
        <f>IF(Flights[[#This Row],[Length (hr)]]&lt;2, "No meal", IF(Flights[[#This Row],[Length (hr)]]&lt;3.5, "Light meal", "Full meal"))</f>
        <v>Full meal</v>
      </c>
      <c r="T2220" s="1" t="str">
        <f>IF(AND(Flights[[#This Row],[Airline]]="US Airways", Flights[[#This Row],[Meal]]="Full Meal"), "Yes", "No")</f>
        <v>No</v>
      </c>
      <c r="U2220" s="1">
        <v>0.87708333333333333</v>
      </c>
      <c r="V2220">
        <v>17</v>
      </c>
      <c r="W2220" s="1" t="str">
        <f>IF(Flights[[#This Row],[Arrival Delay]] = "", "Cancelled", IF(Flights[[#This Row],[Arrival Delay]]&gt;15, "Delayed", "On time"))</f>
        <v>Delayed</v>
      </c>
      <c r="X2220" t="str">
        <f>IF(Flights[[#This Row],[Status]]&lt;&gt;"Delayed","", IF(Flights[[#This Row],[Arrival Delay]]&gt;120, "Severe", IF(Flights[[#This Row],[Arrival Delay]]&gt;60, "Major", "Moderate")))</f>
        <v>Moderate</v>
      </c>
      <c r="Y2220" t="b">
        <v>0</v>
      </c>
      <c r="AA2220" t="str">
        <f>IF(OR(AND(Flights[[#This Row],[Status]]="Cancelled", Flights[[#This Row],[Cancellation Reason]]="Airline/Carrier"), Flights[[#This Row],[Delay Type]]="Severe"), "Yes", "No")</f>
        <v>No</v>
      </c>
    </row>
    <row r="2221" spans="1:27" x14ac:dyDescent="0.3">
      <c r="A2221" s="3">
        <v>42172</v>
      </c>
      <c r="B2221" s="22">
        <f>WEEKNUM(Flights[[#This Row],[Date]], 1)</f>
        <v>25</v>
      </c>
      <c r="C2221" s="22">
        <f>WEEKDAY(Flights[[#This Row],[Date]],1)</f>
        <v>4</v>
      </c>
      <c r="D2221" t="s">
        <v>1014</v>
      </c>
      <c r="E2221" t="s">
        <v>1988</v>
      </c>
      <c r="F2221" t="s">
        <v>0</v>
      </c>
      <c r="G2221" t="s">
        <v>29</v>
      </c>
      <c r="H2221" t="str">
        <f>_xlfn.XLOOKUP(Flights[[#This Row],[Destination]], Airports!$A$2:$A$78, Airports!$D$2:$D$78)</f>
        <v>Phoenix</v>
      </c>
      <c r="I2221" t="str" cm="1">
        <f t="array" ref="I2221">_xlfn.XLOOKUP(Flights[[#This Row],[Destination]],_xlfn._TRO_TRAILING( Airports!A:A),_xlfn._TRO_TRAILING( Airports!E:E), "Not found")</f>
        <v>AZ</v>
      </c>
      <c r="J2221" s="1">
        <v>0.68402777777777779</v>
      </c>
      <c r="K2221" s="22">
        <f>HOUR(Flights[[#This Row],[Scheduled Departure]])</f>
        <v>16</v>
      </c>
      <c r="L2221" s="1">
        <v>0.69444444444444442</v>
      </c>
      <c r="M2221">
        <f>(L2221-J2221)*24*60</f>
        <v>14.999999999999947</v>
      </c>
      <c r="N2221" s="16">
        <f>Flights[[#This Row],[Length (min)]]/60</f>
        <v>1.4</v>
      </c>
      <c r="O2221">
        <v>84</v>
      </c>
      <c r="P2221">
        <v>370</v>
      </c>
      <c r="Q2221" s="18">
        <f>IFERROR(Flights[[#This Row],[Distance]]/Flights[[#This Row],[Length (hr)]], "")</f>
        <v>264.28571428571428</v>
      </c>
      <c r="R2221" s="1">
        <v>0.74652777777777779</v>
      </c>
      <c r="S2221" s="1" t="str">
        <f>IF(Flights[[#This Row],[Length (hr)]]&lt;2, "No meal", IF(Flights[[#This Row],[Length (hr)]]&lt;3.5, "Light meal", "Full meal"))</f>
        <v>No meal</v>
      </c>
      <c r="T2221" s="1" t="str">
        <f>IF(AND(Flights[[#This Row],[Airline]]="US Airways", Flights[[#This Row],[Meal]]="Full Meal"), "Yes", "No")</f>
        <v>No</v>
      </c>
      <c r="U2221" s="1">
        <v>0.75277777777777777</v>
      </c>
      <c r="V2221">
        <v>9</v>
      </c>
      <c r="W2221" s="1" t="str">
        <f>IF(Flights[[#This Row],[Arrival Delay]] = "", "Cancelled", IF(Flights[[#This Row],[Arrival Delay]]&gt;15, "Delayed", "On time"))</f>
        <v>On time</v>
      </c>
      <c r="X2221" t="str">
        <f>IF(Flights[[#This Row],[Status]]&lt;&gt;"Delayed","", IF(Flights[[#This Row],[Arrival Delay]]&gt;120, "Severe", IF(Flights[[#This Row],[Arrival Delay]]&gt;60, "Major", "Moderate")))</f>
        <v/>
      </c>
      <c r="Y2221" t="b">
        <v>0</v>
      </c>
      <c r="AA2221" t="str">
        <f>IF(OR(AND(Flights[[#This Row],[Status]]="Cancelled", Flights[[#This Row],[Cancellation Reason]]="Airline/Carrier"), Flights[[#This Row],[Delay Type]]="Severe"), "Yes", "No")</f>
        <v>No</v>
      </c>
    </row>
    <row r="2222" spans="1:27" x14ac:dyDescent="0.3">
      <c r="A2222" s="3">
        <v>42172</v>
      </c>
      <c r="B2222" s="22">
        <f>WEEKNUM(Flights[[#This Row],[Date]], 1)</f>
        <v>25</v>
      </c>
      <c r="C2222" s="22">
        <f>WEEKDAY(Flights[[#This Row],[Date]],1)</f>
        <v>4</v>
      </c>
      <c r="D2222" t="s">
        <v>610</v>
      </c>
      <c r="E2222" t="s">
        <v>1996</v>
      </c>
      <c r="F2222" t="s">
        <v>0</v>
      </c>
      <c r="G2222" t="s">
        <v>9</v>
      </c>
      <c r="H2222" t="str">
        <f>_xlfn.XLOOKUP(Flights[[#This Row],[Destination]], Airports!$A$2:$A$78, Airports!$D$2:$D$78)</f>
        <v>San Francisco</v>
      </c>
      <c r="I2222" t="str" cm="1">
        <f t="array" ref="I2222">_xlfn.XLOOKUP(Flights[[#This Row],[Destination]],_xlfn._TRO_TRAILING( Airports!A:A),_xlfn._TRO_TRAILING( Airports!E:E), "Not found")</f>
        <v>CA</v>
      </c>
      <c r="J2222" s="1">
        <v>0.77083333333333337</v>
      </c>
      <c r="K2222" s="22">
        <f>HOUR(Flights[[#This Row],[Scheduled Departure]])</f>
        <v>18</v>
      </c>
      <c r="L2222" s="1">
        <v>0.77083333333333337</v>
      </c>
      <c r="M2222">
        <f>(L2222-J2222)*24*60</f>
        <v>0</v>
      </c>
      <c r="N2222" s="16">
        <f>Flights[[#This Row],[Length (min)]]/60</f>
        <v>1.1000000000000001</v>
      </c>
      <c r="O2222">
        <v>66</v>
      </c>
      <c r="P2222">
        <v>337</v>
      </c>
      <c r="Q2222" s="18">
        <f>IFERROR(Flights[[#This Row],[Distance]]/Flights[[#This Row],[Length (hr)]], "")</f>
        <v>306.36363636363632</v>
      </c>
      <c r="R2222" s="1">
        <v>0.81944444444444442</v>
      </c>
      <c r="S2222" s="1" t="str">
        <f>IF(Flights[[#This Row],[Length (hr)]]&lt;2, "No meal", IF(Flights[[#This Row],[Length (hr)]]&lt;3.5, "Light meal", "Full meal"))</f>
        <v>No meal</v>
      </c>
      <c r="T2222" s="1" t="str">
        <f>IF(AND(Flights[[#This Row],[Airline]]="US Airways", Flights[[#This Row],[Meal]]="Full Meal"), "Yes", "No")</f>
        <v>No</v>
      </c>
      <c r="U2222" s="1">
        <v>0.81666666666666665</v>
      </c>
      <c r="V2222">
        <v>-4</v>
      </c>
      <c r="W2222" s="1" t="str">
        <f>IF(Flights[[#This Row],[Arrival Delay]] = "", "Cancelled", IF(Flights[[#This Row],[Arrival Delay]]&gt;15, "Delayed", "On time"))</f>
        <v>On time</v>
      </c>
      <c r="X2222" t="str">
        <f>IF(Flights[[#This Row],[Status]]&lt;&gt;"Delayed","", IF(Flights[[#This Row],[Arrival Delay]]&gt;120, "Severe", IF(Flights[[#This Row],[Arrival Delay]]&gt;60, "Major", "Moderate")))</f>
        <v/>
      </c>
      <c r="Y2222" t="b">
        <v>0</v>
      </c>
      <c r="AA2222" t="str">
        <f>IF(OR(AND(Flights[[#This Row],[Status]]="Cancelled", Flights[[#This Row],[Cancellation Reason]]="Airline/Carrier"), Flights[[#This Row],[Delay Type]]="Severe"), "Yes", "No")</f>
        <v>No</v>
      </c>
    </row>
    <row r="2223" spans="1:27" x14ac:dyDescent="0.3">
      <c r="A2223" s="3">
        <v>42172</v>
      </c>
      <c r="B2223" s="22">
        <f>WEEKNUM(Flights[[#This Row],[Date]], 1)</f>
        <v>25</v>
      </c>
      <c r="C2223" s="22">
        <f>WEEKDAY(Flights[[#This Row],[Date]],1)</f>
        <v>4</v>
      </c>
      <c r="D2223" t="s">
        <v>590</v>
      </c>
      <c r="E2223" t="s">
        <v>1996</v>
      </c>
      <c r="F2223" t="s">
        <v>0</v>
      </c>
      <c r="G2223" t="s">
        <v>9</v>
      </c>
      <c r="H2223" t="str">
        <f>_xlfn.XLOOKUP(Flights[[#This Row],[Destination]], Airports!$A$2:$A$78, Airports!$D$2:$D$78)</f>
        <v>San Francisco</v>
      </c>
      <c r="I2223" t="str" cm="1">
        <f t="array" ref="I2223">_xlfn.XLOOKUP(Flights[[#This Row],[Destination]],_xlfn._TRO_TRAILING( Airports!A:A),_xlfn._TRO_TRAILING( Airports!E:E), "Not found")</f>
        <v>CA</v>
      </c>
      <c r="J2223" s="1">
        <v>0.82638888888888884</v>
      </c>
      <c r="K2223" s="22">
        <f>HOUR(Flights[[#This Row],[Scheduled Departure]])</f>
        <v>19</v>
      </c>
      <c r="L2223" s="1">
        <v>0.82361111111111107</v>
      </c>
      <c r="M2223">
        <f>(L2223-J2223)*24*60</f>
        <v>-3.9999999999999858</v>
      </c>
      <c r="N2223" s="16">
        <f>Flights[[#This Row],[Length (min)]]/60</f>
        <v>1.1166666666666667</v>
      </c>
      <c r="O2223">
        <v>67</v>
      </c>
      <c r="P2223">
        <v>337</v>
      </c>
      <c r="Q2223" s="18">
        <f>IFERROR(Flights[[#This Row],[Distance]]/Flights[[#This Row],[Length (hr)]], "")</f>
        <v>301.79104477611941</v>
      </c>
      <c r="R2223" s="1">
        <v>0.87847222222222221</v>
      </c>
      <c r="S2223" s="1" t="str">
        <f>IF(Flights[[#This Row],[Length (hr)]]&lt;2, "No meal", IF(Flights[[#This Row],[Length (hr)]]&lt;3.5, "Light meal", "Full meal"))</f>
        <v>No meal</v>
      </c>
      <c r="T2223" s="1" t="str">
        <f>IF(AND(Flights[[#This Row],[Airline]]="US Airways", Flights[[#This Row],[Meal]]="Full Meal"), "Yes", "No")</f>
        <v>No</v>
      </c>
      <c r="U2223" s="1">
        <v>0.87013888888888891</v>
      </c>
      <c r="V2223">
        <v>-12</v>
      </c>
      <c r="W2223" s="1" t="str">
        <f>IF(Flights[[#This Row],[Arrival Delay]] = "", "Cancelled", IF(Flights[[#This Row],[Arrival Delay]]&gt;15, "Delayed", "On time"))</f>
        <v>On time</v>
      </c>
      <c r="X2223" t="str">
        <f>IF(Flights[[#This Row],[Status]]&lt;&gt;"Delayed","", IF(Flights[[#This Row],[Arrival Delay]]&gt;120, "Severe", IF(Flights[[#This Row],[Arrival Delay]]&gt;60, "Major", "Moderate")))</f>
        <v/>
      </c>
      <c r="Y2223" t="b">
        <v>0</v>
      </c>
      <c r="AA2223" t="str">
        <f>IF(OR(AND(Flights[[#This Row],[Status]]="Cancelled", Flights[[#This Row],[Cancellation Reason]]="Airline/Carrier"), Flights[[#This Row],[Delay Type]]="Severe"), "Yes", "No")</f>
        <v>No</v>
      </c>
    </row>
    <row r="2224" spans="1:27" x14ac:dyDescent="0.3">
      <c r="A2224" s="3">
        <v>42172</v>
      </c>
      <c r="B2224" s="22">
        <f>WEEKNUM(Flights[[#This Row],[Date]], 1)</f>
        <v>25</v>
      </c>
      <c r="C2224" s="22">
        <f>WEEKDAY(Flights[[#This Row],[Date]],1)</f>
        <v>4</v>
      </c>
      <c r="D2224" t="s">
        <v>1491</v>
      </c>
      <c r="E2224" t="s">
        <v>1989</v>
      </c>
      <c r="F2224" t="s">
        <v>0</v>
      </c>
      <c r="G2224" t="s">
        <v>24</v>
      </c>
      <c r="H2224" t="str">
        <f>_xlfn.XLOOKUP(Flights[[#This Row],[Destination]], Airports!$A$2:$A$78, Airports!$D$2:$D$78)</f>
        <v>Portland</v>
      </c>
      <c r="I2224" t="str" cm="1">
        <f t="array" ref="I2224">_xlfn.XLOOKUP(Flights[[#This Row],[Destination]],_xlfn._TRO_TRAILING( Airports!A:A),_xlfn._TRO_TRAILING( Airports!E:E), "Not found")</f>
        <v>OR</v>
      </c>
      <c r="J2224" s="1">
        <v>0.82986111111111116</v>
      </c>
      <c r="K2224" s="22">
        <f>HOUR(Flights[[#This Row],[Scheduled Departure]])</f>
        <v>19</v>
      </c>
      <c r="L2224" s="1">
        <v>0.8305555555555556</v>
      </c>
      <c r="M2224">
        <f>(L2224-J2224)*24*60</f>
        <v>0.99999999999999645</v>
      </c>
      <c r="N2224" s="16">
        <f>Flights[[#This Row],[Length (min)]]/60</f>
        <v>2.2166666666666668</v>
      </c>
      <c r="O2224">
        <v>133</v>
      </c>
      <c r="P2224">
        <v>834</v>
      </c>
      <c r="Q2224" s="18">
        <f>IFERROR(Flights[[#This Row],[Distance]]/Flights[[#This Row],[Length (hr)]], "")</f>
        <v>376.24060150375936</v>
      </c>
      <c r="R2224" s="1">
        <v>0.92777777777777781</v>
      </c>
      <c r="S2224" s="1" t="str">
        <f>IF(Flights[[#This Row],[Length (hr)]]&lt;2, "No meal", IF(Flights[[#This Row],[Length (hr)]]&lt;3.5, "Light meal", "Full meal"))</f>
        <v>Light meal</v>
      </c>
      <c r="T2224" s="1" t="str">
        <f>IF(AND(Flights[[#This Row],[Airline]]="US Airways", Flights[[#This Row],[Meal]]="Full Meal"), "Yes", "No")</f>
        <v>No</v>
      </c>
      <c r="U2224" s="1">
        <v>0.92291666666666672</v>
      </c>
      <c r="V2224">
        <v>-7</v>
      </c>
      <c r="W2224" s="1" t="str">
        <f>IF(Flights[[#This Row],[Arrival Delay]] = "", "Cancelled", IF(Flights[[#This Row],[Arrival Delay]]&gt;15, "Delayed", "On time"))</f>
        <v>On time</v>
      </c>
      <c r="X2224" t="str">
        <f>IF(Flights[[#This Row],[Status]]&lt;&gt;"Delayed","", IF(Flights[[#This Row],[Arrival Delay]]&gt;120, "Severe", IF(Flights[[#This Row],[Arrival Delay]]&gt;60, "Major", "Moderate")))</f>
        <v/>
      </c>
      <c r="Y2224" t="b">
        <v>0</v>
      </c>
      <c r="AA2224" t="str">
        <f>IF(OR(AND(Flights[[#This Row],[Status]]="Cancelled", Flights[[#This Row],[Cancellation Reason]]="Airline/Carrier"), Flights[[#This Row],[Delay Type]]="Severe"), "Yes", "No")</f>
        <v>No</v>
      </c>
    </row>
    <row r="2225" spans="1:27" x14ac:dyDescent="0.3">
      <c r="A2225" s="3">
        <v>42173</v>
      </c>
      <c r="B2225" s="22">
        <f>WEEKNUM(Flights[[#This Row],[Date]], 1)</f>
        <v>25</v>
      </c>
      <c r="C2225" s="22">
        <f>WEEKDAY(Flights[[#This Row],[Date]],1)</f>
        <v>5</v>
      </c>
      <c r="D2225" t="s">
        <v>1459</v>
      </c>
      <c r="E2225" t="s">
        <v>1988</v>
      </c>
      <c r="F2225" t="s">
        <v>0</v>
      </c>
      <c r="G2225" t="s">
        <v>6</v>
      </c>
      <c r="H2225" t="str">
        <f>_xlfn.XLOOKUP(Flights[[#This Row],[Destination]], Airports!$A$2:$A$78, Airports!$D$2:$D$78)</f>
        <v>Nashville</v>
      </c>
      <c r="I2225" t="str" cm="1">
        <f t="array" ref="I2225">_xlfn.XLOOKUP(Flights[[#This Row],[Destination]],_xlfn._TRO_TRAILING( Airports!A:A),_xlfn._TRO_TRAILING( Airports!E:E), "Not found")</f>
        <v>TN</v>
      </c>
      <c r="J2225" s="1">
        <v>2.0833333333333332E-2</v>
      </c>
      <c r="K2225" s="22">
        <f>HOUR(Flights[[#This Row],[Scheduled Departure]])</f>
        <v>0</v>
      </c>
      <c r="L2225" s="1">
        <v>6.6666666666666666E-2</v>
      </c>
      <c r="M2225">
        <f>(L2225-J2225)*24*60</f>
        <v>66</v>
      </c>
      <c r="N2225" s="16">
        <f>Flights[[#This Row],[Length (min)]]/60</f>
        <v>3.8</v>
      </c>
      <c r="O2225">
        <v>228</v>
      </c>
      <c r="P2225">
        <v>1797</v>
      </c>
      <c r="Q2225" s="18">
        <f>IFERROR(Flights[[#This Row],[Distance]]/Flights[[#This Row],[Length (hr)]], "")</f>
        <v>472.89473684210526</v>
      </c>
      <c r="R2225" s="1">
        <v>0.27777777777777779</v>
      </c>
      <c r="S2225" s="1" t="str">
        <f>IF(Flights[[#This Row],[Length (hr)]]&lt;2, "No meal", IF(Flights[[#This Row],[Length (hr)]]&lt;3.5, "Light meal", "Full meal"))</f>
        <v>Full meal</v>
      </c>
      <c r="T2225" s="1" t="str">
        <f>IF(AND(Flights[[#This Row],[Airline]]="US Airways", Flights[[#This Row],[Meal]]="Full Meal"), "Yes", "No")</f>
        <v>Yes</v>
      </c>
      <c r="U2225" s="1">
        <v>0.30833333333333335</v>
      </c>
      <c r="V2225">
        <v>44</v>
      </c>
      <c r="W2225" s="1" t="str">
        <f>IF(Flights[[#This Row],[Arrival Delay]] = "", "Cancelled", IF(Flights[[#This Row],[Arrival Delay]]&gt;15, "Delayed", "On time"))</f>
        <v>Delayed</v>
      </c>
      <c r="X2225" t="str">
        <f>IF(Flights[[#This Row],[Status]]&lt;&gt;"Delayed","", IF(Flights[[#This Row],[Arrival Delay]]&gt;120, "Severe", IF(Flights[[#This Row],[Arrival Delay]]&gt;60, "Major", "Moderate")))</f>
        <v>Moderate</v>
      </c>
      <c r="Y2225" t="b">
        <v>0</v>
      </c>
      <c r="AA2225" t="str">
        <f>IF(OR(AND(Flights[[#This Row],[Status]]="Cancelled", Flights[[#This Row],[Cancellation Reason]]="Airline/Carrier"), Flights[[#This Row],[Delay Type]]="Severe"), "Yes", "No")</f>
        <v>No</v>
      </c>
    </row>
    <row r="2226" spans="1:27" x14ac:dyDescent="0.3">
      <c r="A2226" s="3">
        <v>42173</v>
      </c>
      <c r="B2226" s="22">
        <f>WEEKNUM(Flights[[#This Row],[Date]], 1)</f>
        <v>25</v>
      </c>
      <c r="C2226" s="22">
        <f>WEEKDAY(Flights[[#This Row],[Date]],1)</f>
        <v>5</v>
      </c>
      <c r="D2226" t="s">
        <v>1279</v>
      </c>
      <c r="E2226" t="s">
        <v>1994</v>
      </c>
      <c r="F2226" t="s">
        <v>0</v>
      </c>
      <c r="G2226" t="s">
        <v>9</v>
      </c>
      <c r="H2226" t="str">
        <f>_xlfn.XLOOKUP(Flights[[#This Row],[Destination]], Airports!$A$2:$A$78, Airports!$D$2:$D$78)</f>
        <v>San Francisco</v>
      </c>
      <c r="I2226" t="str" cm="1">
        <f t="array" ref="I2226">_xlfn.XLOOKUP(Flights[[#This Row],[Destination]],_xlfn._TRO_TRAILING( Airports!A:A),_xlfn._TRO_TRAILING( Airports!E:E), "Not found")</f>
        <v>CA</v>
      </c>
      <c r="J2226" s="1">
        <v>0.25277777777777777</v>
      </c>
      <c r="K2226" s="22">
        <f>HOUR(Flights[[#This Row],[Scheduled Departure]])</f>
        <v>6</v>
      </c>
      <c r="L2226" s="1">
        <v>0.24722222222222223</v>
      </c>
      <c r="M2226">
        <f>(L2226-J2226)*24*60</f>
        <v>-7.9999999999999716</v>
      </c>
      <c r="N2226" s="16">
        <f>Flights[[#This Row],[Length (min)]]/60</f>
        <v>1.35</v>
      </c>
      <c r="O2226">
        <v>81</v>
      </c>
      <c r="P2226">
        <v>337</v>
      </c>
      <c r="Q2226" s="18">
        <f>IFERROR(Flights[[#This Row],[Distance]]/Flights[[#This Row],[Length (hr)]], "")</f>
        <v>249.62962962962962</v>
      </c>
      <c r="R2226" s="1">
        <v>0.31388888888888888</v>
      </c>
      <c r="S2226" s="1" t="str">
        <f>IF(Flights[[#This Row],[Length (hr)]]&lt;2, "No meal", IF(Flights[[#This Row],[Length (hr)]]&lt;3.5, "Light meal", "Full meal"))</f>
        <v>No meal</v>
      </c>
      <c r="T2226" s="1" t="str">
        <f>IF(AND(Flights[[#This Row],[Airline]]="US Airways", Flights[[#This Row],[Meal]]="Full Meal"), "Yes", "No")</f>
        <v>No</v>
      </c>
      <c r="U2226" s="1">
        <v>0.3034722222222222</v>
      </c>
      <c r="V2226">
        <v>-15</v>
      </c>
      <c r="W2226" s="1" t="str">
        <f>IF(Flights[[#This Row],[Arrival Delay]] = "", "Cancelled", IF(Flights[[#This Row],[Arrival Delay]]&gt;15, "Delayed", "On time"))</f>
        <v>On time</v>
      </c>
      <c r="X2226" t="str">
        <f>IF(Flights[[#This Row],[Status]]&lt;&gt;"Delayed","", IF(Flights[[#This Row],[Arrival Delay]]&gt;120, "Severe", IF(Flights[[#This Row],[Arrival Delay]]&gt;60, "Major", "Moderate")))</f>
        <v/>
      </c>
      <c r="Y2226" t="b">
        <v>0</v>
      </c>
      <c r="AA2226" t="str">
        <f>IF(OR(AND(Flights[[#This Row],[Status]]="Cancelled", Flights[[#This Row],[Cancellation Reason]]="Airline/Carrier"), Flights[[#This Row],[Delay Type]]="Severe"), "Yes", "No")</f>
        <v>No</v>
      </c>
    </row>
    <row r="2227" spans="1:27" x14ac:dyDescent="0.3">
      <c r="A2227" s="3">
        <v>42173</v>
      </c>
      <c r="B2227" s="22">
        <f>WEEKNUM(Flights[[#This Row],[Date]], 1)</f>
        <v>25</v>
      </c>
      <c r="C2227" s="22">
        <f>WEEKDAY(Flights[[#This Row],[Date]],1)</f>
        <v>5</v>
      </c>
      <c r="D2227" t="s">
        <v>388</v>
      </c>
      <c r="E2227" t="s">
        <v>1989</v>
      </c>
      <c r="F2227" t="s">
        <v>0</v>
      </c>
      <c r="G2227" t="s">
        <v>314</v>
      </c>
      <c r="H2227" t="str">
        <f>_xlfn.XLOOKUP(Flights[[#This Row],[Destination]], Airports!$A$2:$A$78, Airports!$D$2:$D$78)</f>
        <v>Minneapolis</v>
      </c>
      <c r="I2227" t="str" cm="1">
        <f t="array" ref="I2227">_xlfn.XLOOKUP(Flights[[#This Row],[Destination]],_xlfn._TRO_TRAILING( Airports!A:A),_xlfn._TRO_TRAILING( Airports!E:E), "Not found")</f>
        <v>MN</v>
      </c>
      <c r="J2227" s="1">
        <v>0.28819444444444442</v>
      </c>
      <c r="K2227" s="22">
        <f>HOUR(Flights[[#This Row],[Scheduled Departure]])</f>
        <v>6</v>
      </c>
      <c r="L2227" s="1">
        <v>0.29444444444444445</v>
      </c>
      <c r="M2227">
        <f>(L2227-J2227)*24*60</f>
        <v>9.000000000000048</v>
      </c>
      <c r="N2227" s="16">
        <f>Flights[[#This Row],[Length (min)]]/60</f>
        <v>3.2833333333333332</v>
      </c>
      <c r="O2227">
        <v>197</v>
      </c>
      <c r="P2227">
        <v>1535</v>
      </c>
      <c r="Q2227" s="18">
        <f>IFERROR(Flights[[#This Row],[Distance]]/Flights[[#This Row],[Length (hr)]], "")</f>
        <v>467.51269035532999</v>
      </c>
      <c r="R2227" s="1">
        <v>0.51527777777777772</v>
      </c>
      <c r="S2227" s="1" t="str">
        <f>IF(Flights[[#This Row],[Length (hr)]]&lt;2, "No meal", IF(Flights[[#This Row],[Length (hr)]]&lt;3.5, "Light meal", "Full meal"))</f>
        <v>Light meal</v>
      </c>
      <c r="T2227" s="1" t="str">
        <f>IF(AND(Flights[[#This Row],[Airline]]="US Airways", Flights[[#This Row],[Meal]]="Full Meal"), "Yes", "No")</f>
        <v>No</v>
      </c>
      <c r="U2227" s="1">
        <v>0.51458333333333328</v>
      </c>
      <c r="V2227">
        <v>-1</v>
      </c>
      <c r="W2227" s="1" t="str">
        <f>IF(Flights[[#This Row],[Arrival Delay]] = "", "Cancelled", IF(Flights[[#This Row],[Arrival Delay]]&gt;15, "Delayed", "On time"))</f>
        <v>On time</v>
      </c>
      <c r="X2227" t="str">
        <f>IF(Flights[[#This Row],[Status]]&lt;&gt;"Delayed","", IF(Flights[[#This Row],[Arrival Delay]]&gt;120, "Severe", IF(Flights[[#This Row],[Arrival Delay]]&gt;60, "Major", "Moderate")))</f>
        <v/>
      </c>
      <c r="Y2227" t="b">
        <v>0</v>
      </c>
      <c r="AA2227" t="str">
        <f>IF(OR(AND(Flights[[#This Row],[Status]]="Cancelled", Flights[[#This Row],[Cancellation Reason]]="Airline/Carrier"), Flights[[#This Row],[Delay Type]]="Severe"), "Yes", "No")</f>
        <v>No</v>
      </c>
    </row>
    <row r="2228" spans="1:27" x14ac:dyDescent="0.3">
      <c r="A2228" s="3">
        <v>42173</v>
      </c>
      <c r="B2228" s="22">
        <f>WEEKNUM(Flights[[#This Row],[Date]], 1)</f>
        <v>25</v>
      </c>
      <c r="C2228" s="22">
        <f>WEEKDAY(Flights[[#This Row],[Date]],1)</f>
        <v>5</v>
      </c>
      <c r="D2228" t="s">
        <v>1569</v>
      </c>
      <c r="E2228" t="s">
        <v>1995</v>
      </c>
      <c r="F2228" t="s">
        <v>0</v>
      </c>
      <c r="G2228" t="s">
        <v>273</v>
      </c>
      <c r="H2228" t="str">
        <f>_xlfn.XLOOKUP(Flights[[#This Row],[Destination]], Airports!$A$2:$A$78, Airports!$D$2:$D$78)</f>
        <v>Denver</v>
      </c>
      <c r="I2228" t="str" cm="1">
        <f t="array" ref="I2228">_xlfn.XLOOKUP(Flights[[#This Row],[Destination]],_xlfn._TRO_TRAILING( Airports!A:A),_xlfn._TRO_TRAILING( Airports!E:E), "Not found")</f>
        <v>CO</v>
      </c>
      <c r="J2228" s="1">
        <v>0.33333333333333331</v>
      </c>
      <c r="K2228" s="22">
        <f>HOUR(Flights[[#This Row],[Scheduled Departure]])</f>
        <v>8</v>
      </c>
      <c r="L2228" s="1">
        <v>0.34097222222222223</v>
      </c>
      <c r="M2228">
        <f>(L2228-J2228)*24*60</f>
        <v>11.000000000000041</v>
      </c>
      <c r="N2228" s="16">
        <f>Flights[[#This Row],[Length (min)]]/60</f>
        <v>2.1666666666666665</v>
      </c>
      <c r="O2228">
        <v>130</v>
      </c>
      <c r="P2228">
        <v>862</v>
      </c>
      <c r="Q2228" s="18">
        <f>IFERROR(Flights[[#This Row],[Distance]]/Flights[[#This Row],[Length (hr)]], "")</f>
        <v>397.84615384615387</v>
      </c>
      <c r="R2228" s="1">
        <v>0.46875</v>
      </c>
      <c r="S2228" s="1" t="str">
        <f>IF(Flights[[#This Row],[Length (hr)]]&lt;2, "No meal", IF(Flights[[#This Row],[Length (hr)]]&lt;3.5, "Light meal", "Full meal"))</f>
        <v>Light meal</v>
      </c>
      <c r="T2228" s="1" t="str">
        <f>IF(AND(Flights[[#This Row],[Airline]]="US Airways", Flights[[#This Row],[Meal]]="Full Meal"), "Yes", "No")</f>
        <v>No</v>
      </c>
      <c r="U2228" s="1">
        <v>0.47291666666666665</v>
      </c>
      <c r="V2228">
        <v>6</v>
      </c>
      <c r="W2228" s="1" t="str">
        <f>IF(Flights[[#This Row],[Arrival Delay]] = "", "Cancelled", IF(Flights[[#This Row],[Arrival Delay]]&gt;15, "Delayed", "On time"))</f>
        <v>On time</v>
      </c>
      <c r="X2228" t="str">
        <f>IF(Flights[[#This Row],[Status]]&lt;&gt;"Delayed","", IF(Flights[[#This Row],[Arrival Delay]]&gt;120, "Severe", IF(Flights[[#This Row],[Arrival Delay]]&gt;60, "Major", "Moderate")))</f>
        <v/>
      </c>
      <c r="Y2228" t="b">
        <v>0</v>
      </c>
      <c r="AA2228" t="str">
        <f>IF(OR(AND(Flights[[#This Row],[Status]]="Cancelled", Flights[[#This Row],[Cancellation Reason]]="Airline/Carrier"), Flights[[#This Row],[Delay Type]]="Severe"), "Yes", "No")</f>
        <v>No</v>
      </c>
    </row>
    <row r="2229" spans="1:27" x14ac:dyDescent="0.3">
      <c r="A2229" s="3">
        <v>42173</v>
      </c>
      <c r="B2229" s="22">
        <f>WEEKNUM(Flights[[#This Row],[Date]], 1)</f>
        <v>25</v>
      </c>
      <c r="C2229" s="22">
        <f>WEEKDAY(Flights[[#This Row],[Date]],1)</f>
        <v>5</v>
      </c>
      <c r="D2229" t="s">
        <v>436</v>
      </c>
      <c r="E2229" t="s">
        <v>1990</v>
      </c>
      <c r="F2229" t="s">
        <v>0</v>
      </c>
      <c r="G2229" t="s">
        <v>21</v>
      </c>
      <c r="H2229" t="str">
        <f>_xlfn.XLOOKUP(Flights[[#This Row],[Destination]], Airports!$A$2:$A$78, Airports!$D$2:$D$78)</f>
        <v>Lihue</v>
      </c>
      <c r="I2229" t="str" cm="1">
        <f t="array" ref="I2229">_xlfn.XLOOKUP(Flights[[#This Row],[Destination]],_xlfn._TRO_TRAILING( Airports!A:A),_xlfn._TRO_TRAILING( Airports!E:E), "Not found")</f>
        <v>HI</v>
      </c>
      <c r="J2229" s="1">
        <v>0.38958333333333334</v>
      </c>
      <c r="K2229" s="22">
        <f>HOUR(Flights[[#This Row],[Scheduled Departure]])</f>
        <v>9</v>
      </c>
      <c r="L2229" s="1">
        <v>0.40486111111111112</v>
      </c>
      <c r="M2229">
        <f>(L2229-J2229)*24*60</f>
        <v>22</v>
      </c>
      <c r="N2229" s="16">
        <f>Flights[[#This Row],[Length (min)]]/60</f>
        <v>5.75</v>
      </c>
      <c r="O2229">
        <v>345</v>
      </c>
      <c r="P2229">
        <v>2615</v>
      </c>
      <c r="Q2229" s="18">
        <f>IFERROR(Flights[[#This Row],[Distance]]/Flights[[#This Row],[Length (hr)]], "")</f>
        <v>454.78260869565219</v>
      </c>
      <c r="R2229" s="1">
        <v>0.5131944444444444</v>
      </c>
      <c r="S2229" s="1" t="str">
        <f>IF(Flights[[#This Row],[Length (hr)]]&lt;2, "No meal", IF(Flights[[#This Row],[Length (hr)]]&lt;3.5, "Light meal", "Full meal"))</f>
        <v>Full meal</v>
      </c>
      <c r="T2229" s="1" t="str">
        <f>IF(AND(Flights[[#This Row],[Airline]]="US Airways", Flights[[#This Row],[Meal]]="Full Meal"), "Yes", "No")</f>
        <v>No</v>
      </c>
      <c r="U2229" s="1">
        <v>0.51944444444444449</v>
      </c>
      <c r="V2229">
        <v>9</v>
      </c>
      <c r="W2229" s="1" t="str">
        <f>IF(Flights[[#This Row],[Arrival Delay]] = "", "Cancelled", IF(Flights[[#This Row],[Arrival Delay]]&gt;15, "Delayed", "On time"))</f>
        <v>On time</v>
      </c>
      <c r="X2229" t="str">
        <f>IF(Flights[[#This Row],[Status]]&lt;&gt;"Delayed","", IF(Flights[[#This Row],[Arrival Delay]]&gt;120, "Severe", IF(Flights[[#This Row],[Arrival Delay]]&gt;60, "Major", "Moderate")))</f>
        <v/>
      </c>
      <c r="Y2229" t="b">
        <v>0</v>
      </c>
      <c r="AA2229" t="str">
        <f>IF(OR(AND(Flights[[#This Row],[Status]]="Cancelled", Flights[[#This Row],[Cancellation Reason]]="Airline/Carrier"), Flights[[#This Row],[Delay Type]]="Severe"), "Yes", "No")</f>
        <v>No</v>
      </c>
    </row>
    <row r="2230" spans="1:27" x14ac:dyDescent="0.3">
      <c r="A2230" s="3">
        <v>42173</v>
      </c>
      <c r="B2230" s="22">
        <f>WEEKNUM(Flights[[#This Row],[Date]], 1)</f>
        <v>25</v>
      </c>
      <c r="C2230" s="22">
        <f>WEEKDAY(Flights[[#This Row],[Date]],1)</f>
        <v>5</v>
      </c>
      <c r="D2230" t="s">
        <v>1102</v>
      </c>
      <c r="E2230" t="s">
        <v>1990</v>
      </c>
      <c r="F2230" t="s">
        <v>0</v>
      </c>
      <c r="G2230" t="s">
        <v>4</v>
      </c>
      <c r="H2230" t="str">
        <f>_xlfn.XLOOKUP(Flights[[#This Row],[Destination]], Airports!$A$2:$A$78, Airports!$D$2:$D$78)</f>
        <v>Chicago</v>
      </c>
      <c r="I2230" t="str" cm="1">
        <f t="array" ref="I2230">_xlfn.XLOOKUP(Flights[[#This Row],[Destination]],_xlfn._TRO_TRAILING( Airports!A:A),_xlfn._TRO_TRAILING( Airports!E:E), "Not found")</f>
        <v>IL</v>
      </c>
      <c r="J2230" s="1">
        <v>0.57222222222222219</v>
      </c>
      <c r="K2230" s="22">
        <f>HOUR(Flights[[#This Row],[Scheduled Departure]])</f>
        <v>13</v>
      </c>
      <c r="L2230" s="1">
        <v>0.60069444444444442</v>
      </c>
      <c r="M2230">
        <f>(L2230-J2230)*24*60</f>
        <v>41.000000000000014</v>
      </c>
      <c r="N2230" s="16">
        <f>Flights[[#This Row],[Length (min)]]/60</f>
        <v>4.05</v>
      </c>
      <c r="O2230">
        <v>243</v>
      </c>
      <c r="P2230">
        <v>1744</v>
      </c>
      <c r="Q2230" s="18">
        <f>IFERROR(Flights[[#This Row],[Distance]]/Flights[[#This Row],[Length (hr)]], "")</f>
        <v>430.61728395061732</v>
      </c>
      <c r="R2230" s="1">
        <v>0.82986111111111116</v>
      </c>
      <c r="S2230" s="1" t="str">
        <f>IF(Flights[[#This Row],[Length (hr)]]&lt;2, "No meal", IF(Flights[[#This Row],[Length (hr)]]&lt;3.5, "Light meal", "Full meal"))</f>
        <v>Full meal</v>
      </c>
      <c r="T2230" s="1" t="str">
        <f>IF(AND(Flights[[#This Row],[Airline]]="US Airways", Flights[[#This Row],[Meal]]="Full Meal"), "Yes", "No")</f>
        <v>No</v>
      </c>
      <c r="U2230" s="1">
        <v>0.85277777777777775</v>
      </c>
      <c r="V2230">
        <v>33</v>
      </c>
      <c r="W2230" s="1" t="str">
        <f>IF(Flights[[#This Row],[Arrival Delay]] = "", "Cancelled", IF(Flights[[#This Row],[Arrival Delay]]&gt;15, "Delayed", "On time"))</f>
        <v>Delayed</v>
      </c>
      <c r="X2230" t="str">
        <f>IF(Flights[[#This Row],[Status]]&lt;&gt;"Delayed","", IF(Flights[[#This Row],[Arrival Delay]]&gt;120, "Severe", IF(Flights[[#This Row],[Arrival Delay]]&gt;60, "Major", "Moderate")))</f>
        <v>Moderate</v>
      </c>
      <c r="Y2230" t="b">
        <v>0</v>
      </c>
      <c r="AA2230" t="str">
        <f>IF(OR(AND(Flights[[#This Row],[Status]]="Cancelled", Flights[[#This Row],[Cancellation Reason]]="Airline/Carrier"), Flights[[#This Row],[Delay Type]]="Severe"), "Yes", "No")</f>
        <v>No</v>
      </c>
    </row>
    <row r="2231" spans="1:27" x14ac:dyDescent="0.3">
      <c r="A2231" s="3">
        <v>42173</v>
      </c>
      <c r="B2231" s="22">
        <f>WEEKNUM(Flights[[#This Row],[Date]], 1)</f>
        <v>25</v>
      </c>
      <c r="C2231" s="22">
        <f>WEEKDAY(Flights[[#This Row],[Date]],1)</f>
        <v>5</v>
      </c>
      <c r="D2231" t="s">
        <v>1076</v>
      </c>
      <c r="E2231" t="s">
        <v>1994</v>
      </c>
      <c r="F2231" t="s">
        <v>0</v>
      </c>
      <c r="G2231" t="s">
        <v>339</v>
      </c>
      <c r="H2231" t="str">
        <f>_xlfn.XLOOKUP(Flights[[#This Row],[Destination]], Airports!$A$2:$A$78, Airports!$D$2:$D$78)</f>
        <v>San Diego</v>
      </c>
      <c r="I2231" t="str" cm="1">
        <f t="array" ref="I2231">_xlfn.XLOOKUP(Flights[[#This Row],[Destination]],_xlfn._TRO_TRAILING( Airports!A:A),_xlfn._TRO_TRAILING( Airports!E:E), "Not found")</f>
        <v>CA</v>
      </c>
      <c r="J2231" s="1">
        <v>0.58333333333333337</v>
      </c>
      <c r="K2231" s="22">
        <f>HOUR(Flights[[#This Row],[Scheduled Departure]])</f>
        <v>14</v>
      </c>
      <c r="L2231" s="1">
        <v>0.58263888888888893</v>
      </c>
      <c r="M2231">
        <f>(L2231-J2231)*24*60</f>
        <v>-0.99999999999999645</v>
      </c>
      <c r="N2231" s="16">
        <f>Flights[[#This Row],[Length (min)]]/60</f>
        <v>0.78333333333333333</v>
      </c>
      <c r="O2231">
        <v>47</v>
      </c>
      <c r="P2231">
        <v>109</v>
      </c>
      <c r="Q2231" s="18">
        <f>IFERROR(Flights[[#This Row],[Distance]]/Flights[[#This Row],[Length (hr)]], "")</f>
        <v>139.14893617021278</v>
      </c>
      <c r="R2231" s="1">
        <v>0.6166666666666667</v>
      </c>
      <c r="S2231" s="1" t="str">
        <f>IF(Flights[[#This Row],[Length (hr)]]&lt;2, "No meal", IF(Flights[[#This Row],[Length (hr)]]&lt;3.5, "Light meal", "Full meal"))</f>
        <v>No meal</v>
      </c>
      <c r="T2231" s="1" t="str">
        <f>IF(AND(Flights[[#This Row],[Airline]]="US Airways", Flights[[#This Row],[Meal]]="Full Meal"), "Yes", "No")</f>
        <v>No</v>
      </c>
      <c r="U2231" s="1">
        <v>0.61527777777777781</v>
      </c>
      <c r="V2231">
        <v>-2</v>
      </c>
      <c r="W2231" s="1" t="str">
        <f>IF(Flights[[#This Row],[Arrival Delay]] = "", "Cancelled", IF(Flights[[#This Row],[Arrival Delay]]&gt;15, "Delayed", "On time"))</f>
        <v>On time</v>
      </c>
      <c r="X2231" t="str">
        <f>IF(Flights[[#This Row],[Status]]&lt;&gt;"Delayed","", IF(Flights[[#This Row],[Arrival Delay]]&gt;120, "Severe", IF(Flights[[#This Row],[Arrival Delay]]&gt;60, "Major", "Moderate")))</f>
        <v/>
      </c>
      <c r="Y2231" t="b">
        <v>0</v>
      </c>
      <c r="AA2231" t="str">
        <f>IF(OR(AND(Flights[[#This Row],[Status]]="Cancelled", Flights[[#This Row],[Cancellation Reason]]="Airline/Carrier"), Flights[[#This Row],[Delay Type]]="Severe"), "Yes", "No")</f>
        <v>No</v>
      </c>
    </row>
    <row r="2232" spans="1:27" x14ac:dyDescent="0.3">
      <c r="A2232" s="3">
        <v>42173</v>
      </c>
      <c r="B2232" s="22">
        <f>WEEKNUM(Flights[[#This Row],[Date]], 1)</f>
        <v>25</v>
      </c>
      <c r="C2232" s="22">
        <f>WEEKDAY(Flights[[#This Row],[Date]],1)</f>
        <v>5</v>
      </c>
      <c r="D2232" t="s">
        <v>728</v>
      </c>
      <c r="E2232" t="s">
        <v>1995</v>
      </c>
      <c r="F2232" t="s">
        <v>0</v>
      </c>
      <c r="G2232" t="s">
        <v>316</v>
      </c>
      <c r="H2232" t="str">
        <f>_xlfn.XLOOKUP(Flights[[#This Row],[Destination]], Airports!$A$2:$A$78, Airports!$D$2:$D$78)</f>
        <v>New Orleans</v>
      </c>
      <c r="I2232" t="str" cm="1">
        <f t="array" ref="I2232">_xlfn.XLOOKUP(Flights[[#This Row],[Destination]],_xlfn._TRO_TRAILING( Airports!A:A),_xlfn._TRO_TRAILING( Airports!E:E), "Not found")</f>
        <v>LA</v>
      </c>
      <c r="J2232" s="1">
        <v>0.62847222222222221</v>
      </c>
      <c r="K2232" s="22">
        <f>HOUR(Flights[[#This Row],[Scheduled Departure]])</f>
        <v>15</v>
      </c>
      <c r="L2232" s="1">
        <v>0.64722222222222225</v>
      </c>
      <c r="M2232">
        <f>(L2232-J2232)*24*60</f>
        <v>27.000000000000064</v>
      </c>
      <c r="N2232" s="16">
        <f>Flights[[#This Row],[Length (min)]]/60</f>
        <v>3.6166666666666667</v>
      </c>
      <c r="O2232">
        <v>217</v>
      </c>
      <c r="P2232">
        <v>1670</v>
      </c>
      <c r="Q2232" s="18">
        <f>IFERROR(Flights[[#This Row],[Distance]]/Flights[[#This Row],[Length (hr)]], "")</f>
        <v>461.75115207373273</v>
      </c>
      <c r="R2232" s="1">
        <v>0.86805555555555558</v>
      </c>
      <c r="S2232" s="1" t="str">
        <f>IF(Flights[[#This Row],[Length (hr)]]&lt;2, "No meal", IF(Flights[[#This Row],[Length (hr)]]&lt;3.5, "Light meal", "Full meal"))</f>
        <v>Full meal</v>
      </c>
      <c r="T2232" s="1" t="str">
        <f>IF(AND(Flights[[#This Row],[Airline]]="US Airways", Flights[[#This Row],[Meal]]="Full Meal"), "Yes", "No")</f>
        <v>No</v>
      </c>
      <c r="U2232" s="1">
        <v>0.88124999999999998</v>
      </c>
      <c r="V2232">
        <v>19</v>
      </c>
      <c r="W2232" s="1" t="str">
        <f>IF(Flights[[#This Row],[Arrival Delay]] = "", "Cancelled", IF(Flights[[#This Row],[Arrival Delay]]&gt;15, "Delayed", "On time"))</f>
        <v>Delayed</v>
      </c>
      <c r="X2232" t="str">
        <f>IF(Flights[[#This Row],[Status]]&lt;&gt;"Delayed","", IF(Flights[[#This Row],[Arrival Delay]]&gt;120, "Severe", IF(Flights[[#This Row],[Arrival Delay]]&gt;60, "Major", "Moderate")))</f>
        <v>Moderate</v>
      </c>
      <c r="Y2232" t="b">
        <v>0</v>
      </c>
      <c r="AA2232" t="str">
        <f>IF(OR(AND(Flights[[#This Row],[Status]]="Cancelled", Flights[[#This Row],[Cancellation Reason]]="Airline/Carrier"), Flights[[#This Row],[Delay Type]]="Severe"), "Yes", "No")</f>
        <v>No</v>
      </c>
    </row>
    <row r="2233" spans="1:27" x14ac:dyDescent="0.3">
      <c r="A2233" s="3">
        <v>42173</v>
      </c>
      <c r="B2233" s="22">
        <f>WEEKNUM(Flights[[#This Row],[Date]], 1)</f>
        <v>25</v>
      </c>
      <c r="C2233" s="22">
        <f>WEEKDAY(Flights[[#This Row],[Date]],1)</f>
        <v>5</v>
      </c>
      <c r="D2233" t="s">
        <v>148</v>
      </c>
      <c r="E2233" t="s">
        <v>1987</v>
      </c>
      <c r="F2233" t="s">
        <v>0</v>
      </c>
      <c r="G2233" t="s">
        <v>5</v>
      </c>
      <c r="H2233" t="str">
        <f>_xlfn.XLOOKUP(Flights[[#This Row],[Destination]], Airports!$A$2:$A$78, Airports!$D$2:$D$78)</f>
        <v>St. Louis</v>
      </c>
      <c r="I2233" t="str" cm="1">
        <f t="array" ref="I2233">_xlfn.XLOOKUP(Flights[[#This Row],[Destination]],_xlfn._TRO_TRAILING( Airports!A:A),_xlfn._TRO_TRAILING( Airports!E:E), "Not found")</f>
        <v>MO</v>
      </c>
      <c r="J2233" s="1">
        <v>0.63888888888888884</v>
      </c>
      <c r="K2233" s="22">
        <f>HOUR(Flights[[#This Row],[Scheduled Departure]])</f>
        <v>15</v>
      </c>
      <c r="L2233" s="1">
        <v>0.63888888888888884</v>
      </c>
      <c r="M2233">
        <f>(L2233-J2233)*24*60</f>
        <v>0</v>
      </c>
      <c r="N2233" s="16">
        <f>Flights[[#This Row],[Length (min)]]/60</f>
        <v>3.6666666666666665</v>
      </c>
      <c r="O2233">
        <v>220</v>
      </c>
      <c r="P2233">
        <v>1592</v>
      </c>
      <c r="Q2233" s="18">
        <f>IFERROR(Flights[[#This Row],[Distance]]/Flights[[#This Row],[Length (hr)]], "")</f>
        <v>434.18181818181819</v>
      </c>
      <c r="R2233" s="1">
        <v>0.87291666666666667</v>
      </c>
      <c r="S2233" s="1" t="str">
        <f>IF(Flights[[#This Row],[Length (hr)]]&lt;2, "No meal", IF(Flights[[#This Row],[Length (hr)]]&lt;3.5, "Light meal", "Full meal"))</f>
        <v>Full meal</v>
      </c>
      <c r="T2233" s="1" t="str">
        <f>IF(AND(Flights[[#This Row],[Airline]]="US Airways", Flights[[#This Row],[Meal]]="Full Meal"), "Yes", "No")</f>
        <v>No</v>
      </c>
      <c r="U2233" s="1">
        <v>0.875</v>
      </c>
      <c r="V2233">
        <v>3</v>
      </c>
      <c r="W2233" s="1" t="str">
        <f>IF(Flights[[#This Row],[Arrival Delay]] = "", "Cancelled", IF(Flights[[#This Row],[Arrival Delay]]&gt;15, "Delayed", "On time"))</f>
        <v>On time</v>
      </c>
      <c r="X2233" t="str">
        <f>IF(Flights[[#This Row],[Status]]&lt;&gt;"Delayed","", IF(Flights[[#This Row],[Arrival Delay]]&gt;120, "Severe", IF(Flights[[#This Row],[Arrival Delay]]&gt;60, "Major", "Moderate")))</f>
        <v/>
      </c>
      <c r="Y2233" t="b">
        <v>0</v>
      </c>
      <c r="AA2233" t="str">
        <f>IF(OR(AND(Flights[[#This Row],[Status]]="Cancelled", Flights[[#This Row],[Cancellation Reason]]="Airline/Carrier"), Flights[[#This Row],[Delay Type]]="Severe"), "Yes", "No")</f>
        <v>No</v>
      </c>
    </row>
    <row r="2234" spans="1:27" x14ac:dyDescent="0.3">
      <c r="A2234" s="3">
        <v>42173</v>
      </c>
      <c r="B2234" s="22">
        <f>WEEKNUM(Flights[[#This Row],[Date]], 1)</f>
        <v>25</v>
      </c>
      <c r="C2234" s="22">
        <f>WEEKDAY(Flights[[#This Row],[Date]],1)</f>
        <v>5</v>
      </c>
      <c r="D2234" t="s">
        <v>414</v>
      </c>
      <c r="E2234" t="s">
        <v>1994</v>
      </c>
      <c r="F2234" t="s">
        <v>0</v>
      </c>
      <c r="G2234" t="s">
        <v>255</v>
      </c>
      <c r="H2234" t="str">
        <f>_xlfn.XLOOKUP(Flights[[#This Row],[Destination]], Airports!$A$2:$A$78, Airports!$D$2:$D$78)</f>
        <v>Boise</v>
      </c>
      <c r="I2234" t="str" cm="1">
        <f t="array" ref="I2234">_xlfn.XLOOKUP(Flights[[#This Row],[Destination]],_xlfn._TRO_TRAILING( Airports!A:A),_xlfn._TRO_TRAILING( Airports!E:E), "Not found")</f>
        <v>ID</v>
      </c>
      <c r="J2234" s="1">
        <v>0.64583333333333337</v>
      </c>
      <c r="K2234" s="22">
        <f>HOUR(Flights[[#This Row],[Scheduled Departure]])</f>
        <v>15</v>
      </c>
      <c r="L2234" s="1">
        <v>0.64583333333333337</v>
      </c>
      <c r="M2234">
        <f>(L2234-J2234)*24*60</f>
        <v>0</v>
      </c>
      <c r="N2234" s="16">
        <f>Flights[[#This Row],[Length (min)]]/60</f>
        <v>2.1166666666666667</v>
      </c>
      <c r="O2234">
        <v>127</v>
      </c>
      <c r="P2234">
        <v>674</v>
      </c>
      <c r="Q2234" s="18">
        <f>IFERROR(Flights[[#This Row],[Distance]]/Flights[[#This Row],[Length (hr)]], "")</f>
        <v>318.42519685039372</v>
      </c>
      <c r="R2234" s="1">
        <v>0.77569444444444446</v>
      </c>
      <c r="S2234" s="1" t="str">
        <f>IF(Flights[[#This Row],[Length (hr)]]&lt;2, "No meal", IF(Flights[[#This Row],[Length (hr)]]&lt;3.5, "Light meal", "Full meal"))</f>
        <v>Light meal</v>
      </c>
      <c r="T2234" s="1" t="str">
        <f>IF(AND(Flights[[#This Row],[Airline]]="US Airways", Flights[[#This Row],[Meal]]="Full Meal"), "Yes", "No")</f>
        <v>No</v>
      </c>
      <c r="U2234" s="1">
        <v>0.77569444444444446</v>
      </c>
      <c r="V2234">
        <v>0</v>
      </c>
      <c r="W2234" s="1" t="str">
        <f>IF(Flights[[#This Row],[Arrival Delay]] = "", "Cancelled", IF(Flights[[#This Row],[Arrival Delay]]&gt;15, "Delayed", "On time"))</f>
        <v>On time</v>
      </c>
      <c r="X2234" t="str">
        <f>IF(Flights[[#This Row],[Status]]&lt;&gt;"Delayed","", IF(Flights[[#This Row],[Arrival Delay]]&gt;120, "Severe", IF(Flights[[#This Row],[Arrival Delay]]&gt;60, "Major", "Moderate")))</f>
        <v/>
      </c>
      <c r="Y2234" t="b">
        <v>0</v>
      </c>
      <c r="AA2234" t="str">
        <f>IF(OR(AND(Flights[[#This Row],[Status]]="Cancelled", Flights[[#This Row],[Cancellation Reason]]="Airline/Carrier"), Flights[[#This Row],[Delay Type]]="Severe"), "Yes", "No")</f>
        <v>No</v>
      </c>
    </row>
    <row r="2235" spans="1:27" x14ac:dyDescent="0.3">
      <c r="A2235" s="3">
        <v>42173</v>
      </c>
      <c r="B2235" s="22">
        <f>WEEKNUM(Flights[[#This Row],[Date]], 1)</f>
        <v>25</v>
      </c>
      <c r="C2235" s="22">
        <f>WEEKDAY(Flights[[#This Row],[Date]],1)</f>
        <v>5</v>
      </c>
      <c r="D2235" t="s">
        <v>1542</v>
      </c>
      <c r="E2235" t="s">
        <v>1995</v>
      </c>
      <c r="F2235" t="s">
        <v>0</v>
      </c>
      <c r="G2235" t="s">
        <v>15</v>
      </c>
      <c r="H2235" t="str">
        <f>_xlfn.XLOOKUP(Flights[[#This Row],[Destination]], Airports!$A$2:$A$78, Airports!$D$2:$D$78)</f>
        <v>Las Vegas</v>
      </c>
      <c r="I2235" t="str" cm="1">
        <f t="array" ref="I2235">_xlfn.XLOOKUP(Flights[[#This Row],[Destination]],_xlfn._TRO_TRAILING( Airports!A:A),_xlfn._TRO_TRAILING( Airports!E:E), "Not found")</f>
        <v>NV</v>
      </c>
      <c r="J2235" s="1">
        <v>0.66319444444444442</v>
      </c>
      <c r="K2235" s="22">
        <f>HOUR(Flights[[#This Row],[Scheduled Departure]])</f>
        <v>15</v>
      </c>
      <c r="L2235" s="1">
        <v>0.66319444444444442</v>
      </c>
      <c r="M2235">
        <f>(L2235-J2235)*24*60</f>
        <v>0</v>
      </c>
      <c r="N2235" s="16">
        <f>Flights[[#This Row],[Length (min)]]/60</f>
        <v>1.2333333333333334</v>
      </c>
      <c r="O2235">
        <v>74</v>
      </c>
      <c r="P2235">
        <v>236</v>
      </c>
      <c r="Q2235" s="18">
        <f>IFERROR(Flights[[#This Row],[Distance]]/Flights[[#This Row],[Length (hr)]], "")</f>
        <v>191.35135135135135</v>
      </c>
      <c r="R2235" s="1">
        <v>0.70486111111111116</v>
      </c>
      <c r="S2235" s="1" t="str">
        <f>IF(Flights[[#This Row],[Length (hr)]]&lt;2, "No meal", IF(Flights[[#This Row],[Length (hr)]]&lt;3.5, "Light meal", "Full meal"))</f>
        <v>No meal</v>
      </c>
      <c r="T2235" s="1" t="str">
        <f>IF(AND(Flights[[#This Row],[Airline]]="US Airways", Flights[[#This Row],[Meal]]="Full Meal"), "Yes", "No")</f>
        <v>No</v>
      </c>
      <c r="U2235" s="1">
        <v>0.71458333333333335</v>
      </c>
      <c r="V2235">
        <v>14</v>
      </c>
      <c r="W2235" s="1" t="str">
        <f>IF(Flights[[#This Row],[Arrival Delay]] = "", "Cancelled", IF(Flights[[#This Row],[Arrival Delay]]&gt;15, "Delayed", "On time"))</f>
        <v>On time</v>
      </c>
      <c r="X2235" t="str">
        <f>IF(Flights[[#This Row],[Status]]&lt;&gt;"Delayed","", IF(Flights[[#This Row],[Arrival Delay]]&gt;120, "Severe", IF(Flights[[#This Row],[Arrival Delay]]&gt;60, "Major", "Moderate")))</f>
        <v/>
      </c>
      <c r="Y2235" t="b">
        <v>0</v>
      </c>
      <c r="AA2235" t="str">
        <f>IF(OR(AND(Flights[[#This Row],[Status]]="Cancelled", Flights[[#This Row],[Cancellation Reason]]="Airline/Carrier"), Flights[[#This Row],[Delay Type]]="Severe"), "Yes", "No")</f>
        <v>No</v>
      </c>
    </row>
    <row r="2236" spans="1:27" x14ac:dyDescent="0.3">
      <c r="A2236" s="3">
        <v>42173</v>
      </c>
      <c r="B2236" s="22">
        <f>WEEKNUM(Flights[[#This Row],[Date]], 1)</f>
        <v>25</v>
      </c>
      <c r="C2236" s="22">
        <f>WEEKDAY(Flights[[#This Row],[Date]],1)</f>
        <v>5</v>
      </c>
      <c r="D2236" t="s">
        <v>1481</v>
      </c>
      <c r="E2236" t="s">
        <v>1989</v>
      </c>
      <c r="F2236" t="s">
        <v>0</v>
      </c>
      <c r="G2236" t="s">
        <v>24</v>
      </c>
      <c r="H2236" t="str">
        <f>_xlfn.XLOOKUP(Flights[[#This Row],[Destination]], Airports!$A$2:$A$78, Airports!$D$2:$D$78)</f>
        <v>Portland</v>
      </c>
      <c r="I2236" t="str" cm="1">
        <f t="array" ref="I2236">_xlfn.XLOOKUP(Flights[[#This Row],[Destination]],_xlfn._TRO_TRAILING( Airports!A:A),_xlfn._TRO_TRAILING( Airports!E:E), "Not found")</f>
        <v>OR</v>
      </c>
      <c r="J2236" s="1">
        <v>0.67361111111111116</v>
      </c>
      <c r="K2236" s="22">
        <f>HOUR(Flights[[#This Row],[Scheduled Departure]])</f>
        <v>16</v>
      </c>
      <c r="L2236" s="1">
        <v>0.67152777777777772</v>
      </c>
      <c r="M2236">
        <f>(L2236-J2236)*24*60</f>
        <v>-3.0000000000001492</v>
      </c>
      <c r="N2236" s="16">
        <f>Flights[[#This Row],[Length (min)]]/60</f>
        <v>2.0666666666666669</v>
      </c>
      <c r="O2236">
        <v>124</v>
      </c>
      <c r="P2236">
        <v>834</v>
      </c>
      <c r="Q2236" s="18">
        <f>IFERROR(Flights[[#This Row],[Distance]]/Flights[[#This Row],[Length (hr)]], "")</f>
        <v>403.54838709677415</v>
      </c>
      <c r="R2236" s="1">
        <v>0.7680555555555556</v>
      </c>
      <c r="S2236" s="1" t="str">
        <f>IF(Flights[[#This Row],[Length (hr)]]&lt;2, "No meal", IF(Flights[[#This Row],[Length (hr)]]&lt;3.5, "Light meal", "Full meal"))</f>
        <v>Light meal</v>
      </c>
      <c r="T2236" s="1" t="str">
        <f>IF(AND(Flights[[#This Row],[Airline]]="US Airways", Flights[[#This Row],[Meal]]="Full Meal"), "Yes", "No")</f>
        <v>No</v>
      </c>
      <c r="U2236" s="1">
        <v>0.75763888888888886</v>
      </c>
      <c r="V2236">
        <v>-15</v>
      </c>
      <c r="W2236" s="1" t="str">
        <f>IF(Flights[[#This Row],[Arrival Delay]] = "", "Cancelled", IF(Flights[[#This Row],[Arrival Delay]]&gt;15, "Delayed", "On time"))</f>
        <v>On time</v>
      </c>
      <c r="X2236" t="str">
        <f>IF(Flights[[#This Row],[Status]]&lt;&gt;"Delayed","", IF(Flights[[#This Row],[Arrival Delay]]&gt;120, "Severe", IF(Flights[[#This Row],[Arrival Delay]]&gt;60, "Major", "Moderate")))</f>
        <v/>
      </c>
      <c r="Y2236" t="b">
        <v>0</v>
      </c>
      <c r="AA2236" t="str">
        <f>IF(OR(AND(Flights[[#This Row],[Status]]="Cancelled", Flights[[#This Row],[Cancellation Reason]]="Airline/Carrier"), Flights[[#This Row],[Delay Type]]="Severe"), "Yes", "No")</f>
        <v>No</v>
      </c>
    </row>
    <row r="2237" spans="1:27" x14ac:dyDescent="0.3">
      <c r="A2237" s="3">
        <v>42173</v>
      </c>
      <c r="B2237" s="22">
        <f>WEEKNUM(Flights[[#This Row],[Date]], 1)</f>
        <v>25</v>
      </c>
      <c r="C2237" s="22">
        <f>WEEKDAY(Flights[[#This Row],[Date]],1)</f>
        <v>5</v>
      </c>
      <c r="D2237" t="s">
        <v>151</v>
      </c>
      <c r="E2237" t="s">
        <v>1987</v>
      </c>
      <c r="F2237" t="s">
        <v>0</v>
      </c>
      <c r="G2237" t="s">
        <v>26</v>
      </c>
      <c r="H2237" t="str">
        <f>_xlfn.XLOOKUP(Flights[[#This Row],[Destination]], Airports!$A$2:$A$78, Airports!$D$2:$D$78)</f>
        <v>Atlanta</v>
      </c>
      <c r="I2237" t="str" cm="1">
        <f t="array" ref="I2237">_xlfn.XLOOKUP(Flights[[#This Row],[Destination]],_xlfn._TRO_TRAILING( Airports!A:A),_xlfn._TRO_TRAILING( Airports!E:E), "Not found")</f>
        <v>GA</v>
      </c>
      <c r="J2237" s="1">
        <v>0.67708333333333337</v>
      </c>
      <c r="K2237" s="22">
        <f>HOUR(Flights[[#This Row],[Scheduled Departure]])</f>
        <v>16</v>
      </c>
      <c r="L2237" s="1">
        <v>0.67361111111111116</v>
      </c>
      <c r="M2237">
        <f>(L2237-J2237)*24*60</f>
        <v>-4.9999999999999822</v>
      </c>
      <c r="N2237" s="16">
        <f>Flights[[#This Row],[Length (min)]]/60</f>
        <v>4.8166666666666664</v>
      </c>
      <c r="O2237">
        <v>289</v>
      </c>
      <c r="P2237">
        <v>1947</v>
      </c>
      <c r="Q2237" s="18">
        <f>IFERROR(Flights[[#This Row],[Distance]]/Flights[[#This Row],[Length (hr)]], "")</f>
        <v>404.22145328719728</v>
      </c>
      <c r="R2237" s="1">
        <v>0.98611111111111116</v>
      </c>
      <c r="S2237" s="1" t="str">
        <f>IF(Flights[[#This Row],[Length (hr)]]&lt;2, "No meal", IF(Flights[[#This Row],[Length (hr)]]&lt;3.5, "Light meal", "Full meal"))</f>
        <v>Full meal</v>
      </c>
      <c r="T2237" s="1" t="str">
        <f>IF(AND(Flights[[#This Row],[Airline]]="US Airways", Flights[[#This Row],[Meal]]="Full Meal"), "Yes", "No")</f>
        <v>No</v>
      </c>
      <c r="U2237" s="1">
        <v>0.99930555555555556</v>
      </c>
      <c r="V2237">
        <v>19</v>
      </c>
      <c r="W2237" s="1" t="str">
        <f>IF(Flights[[#This Row],[Arrival Delay]] = "", "Cancelled", IF(Flights[[#This Row],[Arrival Delay]]&gt;15, "Delayed", "On time"))</f>
        <v>Delayed</v>
      </c>
      <c r="X2237" t="str">
        <f>IF(Flights[[#This Row],[Status]]&lt;&gt;"Delayed","", IF(Flights[[#This Row],[Arrival Delay]]&gt;120, "Severe", IF(Flights[[#This Row],[Arrival Delay]]&gt;60, "Major", "Moderate")))</f>
        <v>Moderate</v>
      </c>
      <c r="Y2237" t="b">
        <v>0</v>
      </c>
      <c r="AA2237" t="str">
        <f>IF(OR(AND(Flights[[#This Row],[Status]]="Cancelled", Flights[[#This Row],[Cancellation Reason]]="Airline/Carrier"), Flights[[#This Row],[Delay Type]]="Severe"), "Yes", "No")</f>
        <v>No</v>
      </c>
    </row>
    <row r="2238" spans="1:27" x14ac:dyDescent="0.3">
      <c r="A2238" s="3">
        <v>42173</v>
      </c>
      <c r="B2238" s="22">
        <f>WEEKNUM(Flights[[#This Row],[Date]], 1)</f>
        <v>25</v>
      </c>
      <c r="C2238" s="22">
        <f>WEEKDAY(Flights[[#This Row],[Date]],1)</f>
        <v>5</v>
      </c>
      <c r="D2238" t="s">
        <v>1546</v>
      </c>
      <c r="E2238" t="s">
        <v>1995</v>
      </c>
      <c r="F2238" t="s">
        <v>0</v>
      </c>
      <c r="G2238" t="s">
        <v>290</v>
      </c>
      <c r="H2238" t="str">
        <f>_xlfn.XLOOKUP(Flights[[#This Row],[Destination]], Airports!$A$2:$A$78, Airports!$D$2:$D$78)</f>
        <v>Houston</v>
      </c>
      <c r="I2238" t="str" cm="1">
        <f t="array" ref="I2238">_xlfn.XLOOKUP(Flights[[#This Row],[Destination]],_xlfn._TRO_TRAILING( Airports!A:A),_xlfn._TRO_TRAILING( Airports!E:E), "Not found")</f>
        <v>TX</v>
      </c>
      <c r="J2238" s="1">
        <v>0.71875</v>
      </c>
      <c r="K2238" s="22">
        <f>HOUR(Flights[[#This Row],[Scheduled Departure]])</f>
        <v>17</v>
      </c>
      <c r="L2238" s="1">
        <v>0.72083333333333333</v>
      </c>
      <c r="M2238">
        <f>(L2238-J2238)*24*60</f>
        <v>2.9999999999999893</v>
      </c>
      <c r="N2238" s="16">
        <f>Flights[[#This Row],[Length (min)]]/60</f>
        <v>3.2166666666666668</v>
      </c>
      <c r="O2238">
        <v>193</v>
      </c>
      <c r="P2238">
        <v>1390</v>
      </c>
      <c r="Q2238" s="18">
        <f>IFERROR(Flights[[#This Row],[Distance]]/Flights[[#This Row],[Length (hr)]], "")</f>
        <v>432.12435233160619</v>
      </c>
      <c r="R2238" s="1">
        <v>0.94097222222222221</v>
      </c>
      <c r="S2238" s="1" t="str">
        <f>IF(Flights[[#This Row],[Length (hr)]]&lt;2, "No meal", IF(Flights[[#This Row],[Length (hr)]]&lt;3.5, "Light meal", "Full meal"))</f>
        <v>Light meal</v>
      </c>
      <c r="T2238" s="1" t="str">
        <f>IF(AND(Flights[[#This Row],[Airline]]="US Airways", Flights[[#This Row],[Meal]]="Full Meal"), "Yes", "No")</f>
        <v>No</v>
      </c>
      <c r="U2238" s="1">
        <v>0.93819444444444444</v>
      </c>
      <c r="V2238">
        <v>-4</v>
      </c>
      <c r="W2238" s="1" t="str">
        <f>IF(Flights[[#This Row],[Arrival Delay]] = "", "Cancelled", IF(Flights[[#This Row],[Arrival Delay]]&gt;15, "Delayed", "On time"))</f>
        <v>On time</v>
      </c>
      <c r="X2238" t="str">
        <f>IF(Flights[[#This Row],[Status]]&lt;&gt;"Delayed","", IF(Flights[[#This Row],[Arrival Delay]]&gt;120, "Severe", IF(Flights[[#This Row],[Arrival Delay]]&gt;60, "Major", "Moderate")))</f>
        <v/>
      </c>
      <c r="Y2238" t="b">
        <v>0</v>
      </c>
      <c r="AA2238" t="str">
        <f>IF(OR(AND(Flights[[#This Row],[Status]]="Cancelled", Flights[[#This Row],[Cancellation Reason]]="Airline/Carrier"), Flights[[#This Row],[Delay Type]]="Severe"), "Yes", "No")</f>
        <v>No</v>
      </c>
    </row>
    <row r="2239" spans="1:27" x14ac:dyDescent="0.3">
      <c r="A2239" s="3">
        <v>42173</v>
      </c>
      <c r="B2239" s="22">
        <f>WEEKNUM(Flights[[#This Row],[Date]], 1)</f>
        <v>25</v>
      </c>
      <c r="C2239" s="22">
        <f>WEEKDAY(Flights[[#This Row],[Date]],1)</f>
        <v>5</v>
      </c>
      <c r="D2239" t="s">
        <v>92</v>
      </c>
      <c r="E2239" t="s">
        <v>1987</v>
      </c>
      <c r="F2239" t="s">
        <v>0</v>
      </c>
      <c r="G2239" t="s">
        <v>20</v>
      </c>
      <c r="H2239" t="str">
        <f>_xlfn.XLOOKUP(Flights[[#This Row],[Destination]], Airports!$A$2:$A$78, Airports!$D$2:$D$78)</f>
        <v>Kahului</v>
      </c>
      <c r="I2239" t="str" cm="1">
        <f t="array" ref="I2239">_xlfn.XLOOKUP(Flights[[#This Row],[Destination]],_xlfn._TRO_TRAILING( Airports!A:A),_xlfn._TRO_TRAILING( Airports!E:E), "Not found")</f>
        <v>HI</v>
      </c>
      <c r="J2239" s="1">
        <v>0.72916666666666663</v>
      </c>
      <c r="K2239" s="22">
        <f>HOUR(Flights[[#This Row],[Scheduled Departure]])</f>
        <v>17</v>
      </c>
      <c r="L2239" s="1">
        <v>0.75416666666666665</v>
      </c>
      <c r="M2239">
        <f>(L2239-J2239)*24*60</f>
        <v>36.000000000000028</v>
      </c>
      <c r="N2239" s="16">
        <f>Flights[[#This Row],[Length (min)]]/60</f>
        <v>5.4</v>
      </c>
      <c r="O2239">
        <v>324</v>
      </c>
      <c r="P2239">
        <v>2486</v>
      </c>
      <c r="Q2239" s="18">
        <f>IFERROR(Flights[[#This Row],[Distance]]/Flights[[#This Row],[Length (hr)]], "")</f>
        <v>460.37037037037032</v>
      </c>
      <c r="R2239" s="1">
        <v>0.84305555555555556</v>
      </c>
      <c r="S2239" s="1" t="str">
        <f>IF(Flights[[#This Row],[Length (hr)]]&lt;2, "No meal", IF(Flights[[#This Row],[Length (hr)]]&lt;3.5, "Light meal", "Full meal"))</f>
        <v>Full meal</v>
      </c>
      <c r="T2239" s="1" t="str">
        <f>IF(AND(Flights[[#This Row],[Airline]]="US Airways", Flights[[#This Row],[Meal]]="Full Meal"), "Yes", "No")</f>
        <v>No</v>
      </c>
      <c r="U2239" s="1">
        <v>0.85416666666666663</v>
      </c>
      <c r="V2239">
        <v>16</v>
      </c>
      <c r="W2239" s="1" t="str">
        <f>IF(Flights[[#This Row],[Arrival Delay]] = "", "Cancelled", IF(Flights[[#This Row],[Arrival Delay]]&gt;15, "Delayed", "On time"))</f>
        <v>Delayed</v>
      </c>
      <c r="X2239" t="str">
        <f>IF(Flights[[#This Row],[Status]]&lt;&gt;"Delayed","", IF(Flights[[#This Row],[Arrival Delay]]&gt;120, "Severe", IF(Flights[[#This Row],[Arrival Delay]]&gt;60, "Major", "Moderate")))</f>
        <v>Moderate</v>
      </c>
      <c r="Y2239" t="b">
        <v>0</v>
      </c>
      <c r="AA2239" t="str">
        <f>IF(OR(AND(Flights[[#This Row],[Status]]="Cancelled", Flights[[#This Row],[Cancellation Reason]]="Airline/Carrier"), Flights[[#This Row],[Delay Type]]="Severe"), "Yes", "No")</f>
        <v>No</v>
      </c>
    </row>
    <row r="2240" spans="1:27" x14ac:dyDescent="0.3">
      <c r="A2240" s="3">
        <v>42173</v>
      </c>
      <c r="B2240" s="22">
        <f>WEEKNUM(Flights[[#This Row],[Date]], 1)</f>
        <v>25</v>
      </c>
      <c r="C2240" s="22">
        <f>WEEKDAY(Flights[[#This Row],[Date]],1)</f>
        <v>5</v>
      </c>
      <c r="D2240" t="s">
        <v>1345</v>
      </c>
      <c r="E2240" t="s">
        <v>1990</v>
      </c>
      <c r="F2240" t="s">
        <v>0</v>
      </c>
      <c r="G2240" t="s">
        <v>16</v>
      </c>
      <c r="H2240" t="str">
        <f>_xlfn.XLOOKUP(Flights[[#This Row],[Destination]], Airports!$A$2:$A$78, Airports!$D$2:$D$78)</f>
        <v>Dulles</v>
      </c>
      <c r="I2240" t="str" cm="1">
        <f t="array" ref="I2240">_xlfn.XLOOKUP(Flights[[#This Row],[Destination]],_xlfn._TRO_TRAILING( Airports!A:A),_xlfn._TRO_TRAILING( Airports!E:E), "Not found")</f>
        <v>VA</v>
      </c>
      <c r="J2240" s="1">
        <v>0.73958333333333337</v>
      </c>
      <c r="K2240" s="22">
        <f>HOUR(Flights[[#This Row],[Scheduled Departure]])</f>
        <v>17</v>
      </c>
      <c r="L2240" s="1">
        <v>0.73472222222222228</v>
      </c>
      <c r="M2240">
        <f>(L2240-J2240)*24*60</f>
        <v>-6.9999999999999751</v>
      </c>
      <c r="N2240" s="16">
        <f>Flights[[#This Row],[Length (min)]]/60</f>
        <v>5.0166666666666666</v>
      </c>
      <c r="O2240">
        <v>301</v>
      </c>
      <c r="P2240">
        <v>2288</v>
      </c>
      <c r="Q2240" s="18">
        <f>IFERROR(Flights[[#This Row],[Distance]]/Flights[[#This Row],[Length (hr)]], "")</f>
        <v>456.07973421926908</v>
      </c>
      <c r="R2240" s="1">
        <v>7.2916666666666671E-2</v>
      </c>
      <c r="S2240" s="1" t="str">
        <f>IF(Flights[[#This Row],[Length (hr)]]&lt;2, "No meal", IF(Flights[[#This Row],[Length (hr)]]&lt;3.5, "Light meal", "Full meal"))</f>
        <v>Full meal</v>
      </c>
      <c r="T2240" s="1" t="str">
        <f>IF(AND(Flights[[#This Row],[Airline]]="US Airways", Flights[[#This Row],[Meal]]="Full Meal"), "Yes", "No")</f>
        <v>No</v>
      </c>
      <c r="U2240" s="1">
        <v>6.8750000000000006E-2</v>
      </c>
      <c r="V2240">
        <v>-6</v>
      </c>
      <c r="W2240" s="1" t="str">
        <f>IF(Flights[[#This Row],[Arrival Delay]] = "", "Cancelled", IF(Flights[[#This Row],[Arrival Delay]]&gt;15, "Delayed", "On time"))</f>
        <v>On time</v>
      </c>
      <c r="X2240" t="str">
        <f>IF(Flights[[#This Row],[Status]]&lt;&gt;"Delayed","", IF(Flights[[#This Row],[Arrival Delay]]&gt;120, "Severe", IF(Flights[[#This Row],[Arrival Delay]]&gt;60, "Major", "Moderate")))</f>
        <v/>
      </c>
      <c r="Y2240" t="b">
        <v>0</v>
      </c>
      <c r="AA2240" t="str">
        <f>IF(OR(AND(Flights[[#This Row],[Status]]="Cancelled", Flights[[#This Row],[Cancellation Reason]]="Airline/Carrier"), Flights[[#This Row],[Delay Type]]="Severe"), "Yes", "No")</f>
        <v>No</v>
      </c>
    </row>
    <row r="2241" spans="1:27" x14ac:dyDescent="0.3">
      <c r="A2241" s="3">
        <v>42173</v>
      </c>
      <c r="B2241" s="22">
        <f>WEEKNUM(Flights[[#This Row],[Date]], 1)</f>
        <v>25</v>
      </c>
      <c r="C2241" s="22">
        <f>WEEKDAY(Flights[[#This Row],[Date]],1)</f>
        <v>5</v>
      </c>
      <c r="D2241" t="s">
        <v>1062</v>
      </c>
      <c r="E2241" t="s">
        <v>1994</v>
      </c>
      <c r="F2241" t="s">
        <v>0</v>
      </c>
      <c r="G2241" t="s">
        <v>283</v>
      </c>
      <c r="H2241" t="str">
        <f>_xlfn.XLOOKUP(Flights[[#This Row],[Destination]], Airports!$A$2:$A$78, Airports!$D$2:$D$78)</f>
        <v>Fresno</v>
      </c>
      <c r="I2241" t="str" cm="1">
        <f t="array" ref="I2241">_xlfn.XLOOKUP(Flights[[#This Row],[Destination]],_xlfn._TRO_TRAILING( Airports!A:A),_xlfn._TRO_TRAILING( Airports!E:E), "Not found")</f>
        <v>CA</v>
      </c>
      <c r="J2241" s="1">
        <v>0.83333333333333337</v>
      </c>
      <c r="K2241" s="22">
        <f>HOUR(Flights[[#This Row],[Scheduled Departure]])</f>
        <v>20</v>
      </c>
      <c r="L2241" s="1">
        <v>0.84583333333333333</v>
      </c>
      <c r="M2241">
        <f>(L2241-J2241)*24*60</f>
        <v>17.999999999999936</v>
      </c>
      <c r="N2241" s="16">
        <f>Flights[[#This Row],[Length (min)]]/60</f>
        <v>1.1166666666666667</v>
      </c>
      <c r="O2241">
        <v>67</v>
      </c>
      <c r="P2241">
        <v>209</v>
      </c>
      <c r="Q2241" s="18">
        <f>IFERROR(Flights[[#This Row],[Distance]]/Flights[[#This Row],[Length (hr)]], "")</f>
        <v>187.1641791044776</v>
      </c>
      <c r="R2241" s="1">
        <v>0.87291666666666667</v>
      </c>
      <c r="S2241" s="1" t="str">
        <f>IF(Flights[[#This Row],[Length (hr)]]&lt;2, "No meal", IF(Flights[[#This Row],[Length (hr)]]&lt;3.5, "Light meal", "Full meal"))</f>
        <v>No meal</v>
      </c>
      <c r="T2241" s="1" t="str">
        <f>IF(AND(Flights[[#This Row],[Airline]]="US Airways", Flights[[#This Row],[Meal]]="Full Meal"), "Yes", "No")</f>
        <v>No</v>
      </c>
      <c r="U2241" s="1">
        <v>0.89236111111111116</v>
      </c>
      <c r="V2241">
        <v>28</v>
      </c>
      <c r="W2241" s="1" t="str">
        <f>IF(Flights[[#This Row],[Arrival Delay]] = "", "Cancelled", IF(Flights[[#This Row],[Arrival Delay]]&gt;15, "Delayed", "On time"))</f>
        <v>Delayed</v>
      </c>
      <c r="X2241" t="str">
        <f>IF(Flights[[#This Row],[Status]]&lt;&gt;"Delayed","", IF(Flights[[#This Row],[Arrival Delay]]&gt;120, "Severe", IF(Flights[[#This Row],[Arrival Delay]]&gt;60, "Major", "Moderate")))</f>
        <v>Moderate</v>
      </c>
      <c r="Y2241" t="b">
        <v>0</v>
      </c>
      <c r="AA2241" t="str">
        <f>IF(OR(AND(Flights[[#This Row],[Status]]="Cancelled", Flights[[#This Row],[Cancellation Reason]]="Airline/Carrier"), Flights[[#This Row],[Delay Type]]="Severe"), "Yes", "No")</f>
        <v>No</v>
      </c>
    </row>
    <row r="2242" spans="1:27" x14ac:dyDescent="0.3">
      <c r="A2242" s="3">
        <v>42173</v>
      </c>
      <c r="B2242" s="22">
        <f>WEEKNUM(Flights[[#This Row],[Date]], 1)</f>
        <v>25</v>
      </c>
      <c r="C2242" s="22">
        <f>WEEKDAY(Flights[[#This Row],[Date]],1)</f>
        <v>5</v>
      </c>
      <c r="D2242" t="s">
        <v>1244</v>
      </c>
      <c r="E2242" t="s">
        <v>1988</v>
      </c>
      <c r="F2242" t="s">
        <v>0</v>
      </c>
      <c r="G2242" t="s">
        <v>28</v>
      </c>
      <c r="H2242" t="str">
        <f>_xlfn.XLOOKUP(Flights[[#This Row],[Destination]], Airports!$A$2:$A$78, Airports!$D$2:$D$78)</f>
        <v>Philadelphia</v>
      </c>
      <c r="I2242" t="str" cm="1">
        <f t="array" ref="I2242">_xlfn.XLOOKUP(Flights[[#This Row],[Destination]],_xlfn._TRO_TRAILING( Airports!A:A),_xlfn._TRO_TRAILING( Airports!E:E), "Not found")</f>
        <v>PA</v>
      </c>
      <c r="J2242" s="1">
        <v>0.92361111111111116</v>
      </c>
      <c r="K2242" s="22">
        <f>HOUR(Flights[[#This Row],[Scheduled Departure]])</f>
        <v>22</v>
      </c>
      <c r="L2242" s="1">
        <v>0.92291666666666672</v>
      </c>
      <c r="M2242">
        <f>(L2242-J2242)*24*60</f>
        <v>-0.99999999999999645</v>
      </c>
      <c r="N2242" s="16">
        <f>Flights[[#This Row],[Length (min)]]/60</f>
        <v>5.2833333333333332</v>
      </c>
      <c r="O2242">
        <v>317</v>
      </c>
      <c r="P2242">
        <v>2402</v>
      </c>
      <c r="Q2242" s="18">
        <f>IFERROR(Flights[[#This Row],[Distance]]/Flights[[#This Row],[Length (hr)]], "")</f>
        <v>454.6372239747634</v>
      </c>
      <c r="R2242" s="1">
        <v>0.26527777777777778</v>
      </c>
      <c r="S2242" s="1" t="str">
        <f>IF(Flights[[#This Row],[Length (hr)]]&lt;2, "No meal", IF(Flights[[#This Row],[Length (hr)]]&lt;3.5, "Light meal", "Full meal"))</f>
        <v>Full meal</v>
      </c>
      <c r="T2242" s="1" t="str">
        <f>IF(AND(Flights[[#This Row],[Airline]]="US Airways", Flights[[#This Row],[Meal]]="Full Meal"), "Yes", "No")</f>
        <v>Yes</v>
      </c>
      <c r="U2242" s="1">
        <v>0.26805555555555555</v>
      </c>
      <c r="V2242">
        <v>4</v>
      </c>
      <c r="W2242" s="1" t="str">
        <f>IF(Flights[[#This Row],[Arrival Delay]] = "", "Cancelled", IF(Flights[[#This Row],[Arrival Delay]]&gt;15, "Delayed", "On time"))</f>
        <v>On time</v>
      </c>
      <c r="X2242" t="str">
        <f>IF(Flights[[#This Row],[Status]]&lt;&gt;"Delayed","", IF(Flights[[#This Row],[Arrival Delay]]&gt;120, "Severe", IF(Flights[[#This Row],[Arrival Delay]]&gt;60, "Major", "Moderate")))</f>
        <v/>
      </c>
      <c r="Y2242" t="b">
        <v>0</v>
      </c>
      <c r="AA2242" t="str">
        <f>IF(OR(AND(Flights[[#This Row],[Status]]="Cancelled", Flights[[#This Row],[Cancellation Reason]]="Airline/Carrier"), Flights[[#This Row],[Delay Type]]="Severe"), "Yes", "No")</f>
        <v>No</v>
      </c>
    </row>
    <row r="2243" spans="1:27" x14ac:dyDescent="0.3">
      <c r="A2243" s="3">
        <v>42173</v>
      </c>
      <c r="B2243" s="22">
        <f>WEEKNUM(Flights[[#This Row],[Date]], 1)</f>
        <v>25</v>
      </c>
      <c r="C2243" s="22">
        <f>WEEKDAY(Flights[[#This Row],[Date]],1)</f>
        <v>5</v>
      </c>
      <c r="D2243" t="s">
        <v>107</v>
      </c>
      <c r="E2243" t="s">
        <v>1987</v>
      </c>
      <c r="F2243" t="s">
        <v>0</v>
      </c>
      <c r="G2243" t="s">
        <v>12</v>
      </c>
      <c r="H2243" t="str">
        <f>_xlfn.XLOOKUP(Flights[[#This Row],[Destination]], Airports!$A$2:$A$78, Airports!$D$2:$D$78)</f>
        <v>New York</v>
      </c>
      <c r="I2243" t="str" cm="1">
        <f t="array" ref="I2243">_xlfn.XLOOKUP(Flights[[#This Row],[Destination]],_xlfn._TRO_TRAILING( Airports!A:A),_xlfn._TRO_TRAILING( Airports!E:E), "Not found")</f>
        <v>NY</v>
      </c>
      <c r="J2243" s="1">
        <v>0.97569444444444442</v>
      </c>
      <c r="K2243" s="22">
        <f>HOUR(Flights[[#This Row],[Scheduled Departure]])</f>
        <v>23</v>
      </c>
      <c r="L2243" s="1">
        <v>0.97222222222222221</v>
      </c>
      <c r="M2243">
        <f>(L2243-J2243)*24*60</f>
        <v>-4.9999999999999822</v>
      </c>
      <c r="N2243" s="16">
        <f>Flights[[#This Row],[Length (min)]]/60</f>
        <v>5.1166666666666663</v>
      </c>
      <c r="O2243">
        <v>307</v>
      </c>
      <c r="P2243">
        <v>2475</v>
      </c>
      <c r="Q2243" s="18">
        <f>IFERROR(Flights[[#This Row],[Distance]]/Flights[[#This Row],[Length (hr)]], "")</f>
        <v>483.71335504885997</v>
      </c>
      <c r="R2243" s="1">
        <v>0.32916666666666666</v>
      </c>
      <c r="S2243" s="1" t="str">
        <f>IF(Flights[[#This Row],[Length (hr)]]&lt;2, "No meal", IF(Flights[[#This Row],[Length (hr)]]&lt;3.5, "Light meal", "Full meal"))</f>
        <v>Full meal</v>
      </c>
      <c r="T2243" s="1" t="str">
        <f>IF(AND(Flights[[#This Row],[Airline]]="US Airways", Flights[[#This Row],[Meal]]="Full Meal"), "Yes", "No")</f>
        <v>No</v>
      </c>
      <c r="U2243" s="1">
        <v>0.31041666666666667</v>
      </c>
      <c r="V2243">
        <v>-27</v>
      </c>
      <c r="W2243" s="1" t="str">
        <f>IF(Flights[[#This Row],[Arrival Delay]] = "", "Cancelled", IF(Flights[[#This Row],[Arrival Delay]]&gt;15, "Delayed", "On time"))</f>
        <v>On time</v>
      </c>
      <c r="X2243" t="str">
        <f>IF(Flights[[#This Row],[Status]]&lt;&gt;"Delayed","", IF(Flights[[#This Row],[Arrival Delay]]&gt;120, "Severe", IF(Flights[[#This Row],[Arrival Delay]]&gt;60, "Major", "Moderate")))</f>
        <v/>
      </c>
      <c r="Y2243" t="b">
        <v>0</v>
      </c>
      <c r="AA2243" t="str">
        <f>IF(OR(AND(Flights[[#This Row],[Status]]="Cancelled", Flights[[#This Row],[Cancellation Reason]]="Airline/Carrier"), Flights[[#This Row],[Delay Type]]="Severe"), "Yes", "No")</f>
        <v>No</v>
      </c>
    </row>
    <row r="2244" spans="1:27" x14ac:dyDescent="0.3">
      <c r="A2244" s="3">
        <v>42173</v>
      </c>
      <c r="B2244" s="22">
        <f>WEEKNUM(Flights[[#This Row],[Date]], 1)</f>
        <v>25</v>
      </c>
      <c r="C2244" s="22">
        <f>WEEKDAY(Flights[[#This Row],[Date]],1)</f>
        <v>5</v>
      </c>
      <c r="D2244" t="s">
        <v>747</v>
      </c>
      <c r="E2244" t="s">
        <v>1989</v>
      </c>
      <c r="F2244" t="s">
        <v>0</v>
      </c>
      <c r="G2244" t="s">
        <v>26</v>
      </c>
      <c r="H2244" t="str">
        <f>_xlfn.XLOOKUP(Flights[[#This Row],[Destination]], Airports!$A$2:$A$78, Airports!$D$2:$D$78)</f>
        <v>Atlanta</v>
      </c>
      <c r="I2244" t="str" cm="1">
        <f t="array" ref="I2244">_xlfn.XLOOKUP(Flights[[#This Row],[Destination]],_xlfn._TRO_TRAILING( Airports!A:A),_xlfn._TRO_TRAILING( Airports!E:E), "Not found")</f>
        <v>GA</v>
      </c>
      <c r="J2244" s="1">
        <v>0.99930555555555556</v>
      </c>
      <c r="K2244" s="22">
        <f>HOUR(Flights[[#This Row],[Scheduled Departure]])</f>
        <v>23</v>
      </c>
      <c r="L2244" s="1">
        <v>2.5000000000000001E-2</v>
      </c>
      <c r="M2244">
        <f>(L2244-J2244)*24*60</f>
        <v>-1403</v>
      </c>
      <c r="N2244" s="16">
        <f>Flights[[#This Row],[Length (min)]]/60</f>
        <v>4.4000000000000004</v>
      </c>
      <c r="O2244">
        <v>264</v>
      </c>
      <c r="P2244">
        <v>1947</v>
      </c>
      <c r="Q2244" s="18">
        <f>IFERROR(Flights[[#This Row],[Distance]]/Flights[[#This Row],[Length (hr)]], "")</f>
        <v>442.49999999999994</v>
      </c>
      <c r="R2244" s="1">
        <v>0.30138888888888887</v>
      </c>
      <c r="S2244" s="1" t="str">
        <f>IF(Flights[[#This Row],[Length (hr)]]&lt;2, "No meal", IF(Flights[[#This Row],[Length (hr)]]&lt;3.5, "Light meal", "Full meal"))</f>
        <v>Full meal</v>
      </c>
      <c r="T2244" s="1" t="str">
        <f>IF(AND(Flights[[#This Row],[Airline]]="US Airways", Flights[[#This Row],[Meal]]="Full Meal"), "Yes", "No")</f>
        <v>No</v>
      </c>
      <c r="U2244" s="1">
        <v>0.33333333333333331</v>
      </c>
      <c r="V2244">
        <v>46</v>
      </c>
      <c r="W2244" s="1" t="str">
        <f>IF(Flights[[#This Row],[Arrival Delay]] = "", "Cancelled", IF(Flights[[#This Row],[Arrival Delay]]&gt;15, "Delayed", "On time"))</f>
        <v>Delayed</v>
      </c>
      <c r="X2244" t="str">
        <f>IF(Flights[[#This Row],[Status]]&lt;&gt;"Delayed","", IF(Flights[[#This Row],[Arrival Delay]]&gt;120, "Severe", IF(Flights[[#This Row],[Arrival Delay]]&gt;60, "Major", "Moderate")))</f>
        <v>Moderate</v>
      </c>
      <c r="Y2244" t="b">
        <v>0</v>
      </c>
      <c r="AA2244" t="str">
        <f>IF(OR(AND(Flights[[#This Row],[Status]]="Cancelled", Flights[[#This Row],[Cancellation Reason]]="Airline/Carrier"), Flights[[#This Row],[Delay Type]]="Severe"), "Yes", "No")</f>
        <v>No</v>
      </c>
    </row>
    <row r="2245" spans="1:27" x14ac:dyDescent="0.3">
      <c r="A2245" s="3">
        <v>42174</v>
      </c>
      <c r="B2245" s="22">
        <f>WEEKNUM(Flights[[#This Row],[Date]], 1)</f>
        <v>25</v>
      </c>
      <c r="C2245" s="22">
        <f>WEEKDAY(Flights[[#This Row],[Date]],1)</f>
        <v>6</v>
      </c>
      <c r="D2245" t="s">
        <v>1026</v>
      </c>
      <c r="E2245" t="s">
        <v>1990</v>
      </c>
      <c r="F2245" t="s">
        <v>0</v>
      </c>
      <c r="G2245" t="s">
        <v>273</v>
      </c>
      <c r="H2245" t="str">
        <f>_xlfn.XLOOKUP(Flights[[#This Row],[Destination]], Airports!$A$2:$A$78, Airports!$D$2:$D$78)</f>
        <v>Denver</v>
      </c>
      <c r="I2245" t="str" cm="1">
        <f t="array" ref="I2245">_xlfn.XLOOKUP(Flights[[#This Row],[Destination]],_xlfn._TRO_TRAILING( Airports!A:A),_xlfn._TRO_TRAILING( Airports!E:E), "Not found")</f>
        <v>CO</v>
      </c>
      <c r="J2245" s="1">
        <v>0.34166666666666667</v>
      </c>
      <c r="K2245" s="22">
        <f>HOUR(Flights[[#This Row],[Scheduled Departure]])</f>
        <v>8</v>
      </c>
      <c r="L2245" s="1">
        <v>0.34513888888888888</v>
      </c>
      <c r="M2245">
        <f>(L2245-J2245)*24*60</f>
        <v>4.9999999999999822</v>
      </c>
      <c r="N2245" s="16">
        <f>Flights[[#This Row],[Length (min)]]/60</f>
        <v>2.7166666666666668</v>
      </c>
      <c r="O2245">
        <v>163</v>
      </c>
      <c r="P2245">
        <v>862</v>
      </c>
      <c r="Q2245" s="18">
        <f>IFERROR(Flights[[#This Row],[Distance]]/Flights[[#This Row],[Length (hr)]], "")</f>
        <v>317.3006134969325</v>
      </c>
      <c r="R2245" s="1">
        <v>0.4826388888888889</v>
      </c>
      <c r="S2245" s="1" t="str">
        <f>IF(Flights[[#This Row],[Length (hr)]]&lt;2, "No meal", IF(Flights[[#This Row],[Length (hr)]]&lt;3.5, "Light meal", "Full meal"))</f>
        <v>Light meal</v>
      </c>
      <c r="T2245" s="1" t="str">
        <f>IF(AND(Flights[[#This Row],[Airline]]="US Airways", Flights[[#This Row],[Meal]]="Full Meal"), "Yes", "No")</f>
        <v>No</v>
      </c>
      <c r="U2245" s="1">
        <v>0.5</v>
      </c>
      <c r="V2245">
        <v>25</v>
      </c>
      <c r="W2245" s="1" t="str">
        <f>IF(Flights[[#This Row],[Arrival Delay]] = "", "Cancelled", IF(Flights[[#This Row],[Arrival Delay]]&gt;15, "Delayed", "On time"))</f>
        <v>Delayed</v>
      </c>
      <c r="X2245" t="str">
        <f>IF(Flights[[#This Row],[Status]]&lt;&gt;"Delayed","", IF(Flights[[#This Row],[Arrival Delay]]&gt;120, "Severe", IF(Flights[[#This Row],[Arrival Delay]]&gt;60, "Major", "Moderate")))</f>
        <v>Moderate</v>
      </c>
      <c r="Y2245" t="b">
        <v>0</v>
      </c>
      <c r="AA2245" t="str">
        <f>IF(OR(AND(Flights[[#This Row],[Status]]="Cancelled", Flights[[#This Row],[Cancellation Reason]]="Airline/Carrier"), Flights[[#This Row],[Delay Type]]="Severe"), "Yes", "No")</f>
        <v>No</v>
      </c>
    </row>
    <row r="2246" spans="1:27" x14ac:dyDescent="0.3">
      <c r="A2246" s="3">
        <v>42174</v>
      </c>
      <c r="B2246" s="22">
        <f>WEEKNUM(Flights[[#This Row],[Date]], 1)</f>
        <v>25</v>
      </c>
      <c r="C2246" s="22">
        <f>WEEKDAY(Flights[[#This Row],[Date]],1)</f>
        <v>6</v>
      </c>
      <c r="D2246" t="s">
        <v>436</v>
      </c>
      <c r="E2246" t="s">
        <v>1990</v>
      </c>
      <c r="F2246" t="s">
        <v>0</v>
      </c>
      <c r="G2246" t="s">
        <v>21</v>
      </c>
      <c r="H2246" t="str">
        <f>_xlfn.XLOOKUP(Flights[[#This Row],[Destination]], Airports!$A$2:$A$78, Airports!$D$2:$D$78)</f>
        <v>Lihue</v>
      </c>
      <c r="I2246" t="str" cm="1">
        <f t="array" ref="I2246">_xlfn.XLOOKUP(Flights[[#This Row],[Destination]],_xlfn._TRO_TRAILING( Airports!A:A),_xlfn._TRO_TRAILING( Airports!E:E), "Not found")</f>
        <v>HI</v>
      </c>
      <c r="J2246" s="1">
        <v>0.38958333333333334</v>
      </c>
      <c r="K2246" s="22">
        <f>HOUR(Flights[[#This Row],[Scheduled Departure]])</f>
        <v>9</v>
      </c>
      <c r="L2246" s="1">
        <v>0.4513888888888889</v>
      </c>
      <c r="M2246">
        <f>(L2246-J2246)*24*60</f>
        <v>89</v>
      </c>
      <c r="N2246" s="16">
        <f>Flights[[#This Row],[Length (min)]]/60</f>
        <v>5.4833333333333334</v>
      </c>
      <c r="O2246">
        <v>329</v>
      </c>
      <c r="P2246">
        <v>2615</v>
      </c>
      <c r="Q2246" s="18">
        <f>IFERROR(Flights[[#This Row],[Distance]]/Flights[[#This Row],[Length (hr)]], "")</f>
        <v>476.89969604863222</v>
      </c>
      <c r="R2246" s="1">
        <v>0.5131944444444444</v>
      </c>
      <c r="S2246" s="1" t="str">
        <f>IF(Flights[[#This Row],[Length (hr)]]&lt;2, "No meal", IF(Flights[[#This Row],[Length (hr)]]&lt;3.5, "Light meal", "Full meal"))</f>
        <v>Full meal</v>
      </c>
      <c r="T2246" s="1" t="str">
        <f>IF(AND(Flights[[#This Row],[Airline]]="US Airways", Flights[[#This Row],[Meal]]="Full Meal"), "Yes", "No")</f>
        <v>No</v>
      </c>
      <c r="U2246" s="1">
        <v>0.55486111111111114</v>
      </c>
      <c r="V2246">
        <v>60</v>
      </c>
      <c r="W2246" s="1" t="str">
        <f>IF(Flights[[#This Row],[Arrival Delay]] = "", "Cancelled", IF(Flights[[#This Row],[Arrival Delay]]&gt;15, "Delayed", "On time"))</f>
        <v>Delayed</v>
      </c>
      <c r="X2246" t="str">
        <f>IF(Flights[[#This Row],[Status]]&lt;&gt;"Delayed","", IF(Flights[[#This Row],[Arrival Delay]]&gt;120, "Severe", IF(Flights[[#This Row],[Arrival Delay]]&gt;60, "Major", "Moderate")))</f>
        <v>Moderate</v>
      </c>
      <c r="Y2246" t="b">
        <v>0</v>
      </c>
      <c r="AA2246" t="str">
        <f>IF(OR(AND(Flights[[#This Row],[Status]]="Cancelled", Flights[[#This Row],[Cancellation Reason]]="Airline/Carrier"), Flights[[#This Row],[Delay Type]]="Severe"), "Yes", "No")</f>
        <v>No</v>
      </c>
    </row>
    <row r="2247" spans="1:27" x14ac:dyDescent="0.3">
      <c r="A2247" s="3">
        <v>42174</v>
      </c>
      <c r="B2247" s="22">
        <f>WEEKNUM(Flights[[#This Row],[Date]], 1)</f>
        <v>25</v>
      </c>
      <c r="C2247" s="22">
        <f>WEEKDAY(Flights[[#This Row],[Date]],1)</f>
        <v>6</v>
      </c>
      <c r="D2247" t="s">
        <v>766</v>
      </c>
      <c r="E2247" t="s">
        <v>1994</v>
      </c>
      <c r="F2247" t="s">
        <v>0</v>
      </c>
      <c r="G2247" t="s">
        <v>343</v>
      </c>
      <c r="H2247" t="str">
        <f>_xlfn.XLOOKUP(Flights[[#This Row],[Destination]], Airports!$A$2:$A$78, Airports!$D$2:$D$78)</f>
        <v>San Luis Obispo</v>
      </c>
      <c r="I2247" t="str" cm="1">
        <f t="array" ref="I2247">_xlfn.XLOOKUP(Flights[[#This Row],[Destination]],_xlfn._TRO_TRAILING( Airports!A:A),_xlfn._TRO_TRAILING( Airports!E:E), "Not found")</f>
        <v>CA</v>
      </c>
      <c r="J2247" s="1">
        <v>0.51458333333333328</v>
      </c>
      <c r="K2247" s="22">
        <f>HOUR(Flights[[#This Row],[Scheduled Departure]])</f>
        <v>12</v>
      </c>
      <c r="L2247" s="1">
        <v>0</v>
      </c>
      <c r="M2247">
        <f>(L2247-J2247)*24*60</f>
        <v>-740.99999999999989</v>
      </c>
      <c r="N2247" s="16">
        <f>Flights[[#This Row],[Length (min)]]/60</f>
        <v>0</v>
      </c>
      <c r="P2247">
        <v>156</v>
      </c>
      <c r="Q2247" s="18" t="str">
        <f>IFERROR(Flights[[#This Row],[Distance]]/Flights[[#This Row],[Length (hr)]], "")</f>
        <v/>
      </c>
      <c r="R2247" s="1">
        <v>0.55555555555555558</v>
      </c>
      <c r="S2247" s="1" t="str">
        <f>IF(Flights[[#This Row],[Length (hr)]]&lt;2, "No meal", IF(Flights[[#This Row],[Length (hr)]]&lt;3.5, "Light meal", "Full meal"))</f>
        <v>No meal</v>
      </c>
      <c r="T2247" s="1" t="str">
        <f>IF(AND(Flights[[#This Row],[Airline]]="US Airways", Flights[[#This Row],[Meal]]="Full Meal"), "Yes", "No")</f>
        <v>No</v>
      </c>
      <c r="U2247" s="1">
        <v>0</v>
      </c>
      <c r="W2247" s="1" t="str">
        <f>IF(Flights[[#This Row],[Arrival Delay]] = "", "Cancelled", IF(Flights[[#This Row],[Arrival Delay]]&gt;15, "Delayed", "On time"))</f>
        <v>Cancelled</v>
      </c>
      <c r="X2247" t="str">
        <f>IF(Flights[[#This Row],[Status]]&lt;&gt;"Delayed","", IF(Flights[[#This Row],[Arrival Delay]]&gt;120, "Severe", IF(Flights[[#This Row],[Arrival Delay]]&gt;60, "Major", "Moderate")))</f>
        <v/>
      </c>
      <c r="Y2247" t="b">
        <v>1</v>
      </c>
      <c r="Z2247" t="s">
        <v>25</v>
      </c>
      <c r="AA2247" t="str">
        <f>IF(OR(AND(Flights[[#This Row],[Status]]="Cancelled", Flights[[#This Row],[Cancellation Reason]]="Airline/Carrier"), Flights[[#This Row],[Delay Type]]="Severe"), "Yes", "No")</f>
        <v>No</v>
      </c>
    </row>
    <row r="2248" spans="1:27" x14ac:dyDescent="0.3">
      <c r="A2248" s="3">
        <v>42174</v>
      </c>
      <c r="B2248" s="22">
        <f>WEEKNUM(Flights[[#This Row],[Date]], 1)</f>
        <v>25</v>
      </c>
      <c r="C2248" s="22">
        <f>WEEKDAY(Flights[[#This Row],[Date]],1)</f>
        <v>6</v>
      </c>
      <c r="D2248" t="s">
        <v>1197</v>
      </c>
      <c r="E2248" t="s">
        <v>1995</v>
      </c>
      <c r="F2248" t="s">
        <v>0</v>
      </c>
      <c r="G2248" t="s">
        <v>257</v>
      </c>
      <c r="H2248" t="str">
        <f>_xlfn.XLOOKUP(Flights[[#This Row],[Destination]], Airports!$A$2:$A$78, Airports!$D$2:$D$78)</f>
        <v>Baltimore</v>
      </c>
      <c r="I2248" t="str" cm="1">
        <f t="array" ref="I2248">_xlfn.XLOOKUP(Flights[[#This Row],[Destination]],_xlfn._TRO_TRAILING( Airports!A:A),_xlfn._TRO_TRAILING( Airports!E:E), "Not found")</f>
        <v>MD</v>
      </c>
      <c r="J2248" s="1">
        <v>0.53819444444444442</v>
      </c>
      <c r="K2248" s="22">
        <f>HOUR(Flights[[#This Row],[Scheduled Departure]])</f>
        <v>12</v>
      </c>
      <c r="L2248" s="1">
        <v>0.5493055555555556</v>
      </c>
      <c r="M2248">
        <f>(L2248-J2248)*24*60</f>
        <v>16.000000000000103</v>
      </c>
      <c r="N2248" s="16">
        <f>Flights[[#This Row],[Length (min)]]/60</f>
        <v>5.0333333333333332</v>
      </c>
      <c r="O2248">
        <v>302</v>
      </c>
      <c r="P2248">
        <v>2329</v>
      </c>
      <c r="Q2248" s="18">
        <f>IFERROR(Flights[[#This Row],[Distance]]/Flights[[#This Row],[Length (hr)]], "")</f>
        <v>462.71523178807951</v>
      </c>
      <c r="R2248" s="1">
        <v>0.87847222222222221</v>
      </c>
      <c r="S2248" s="1" t="str">
        <f>IF(Flights[[#This Row],[Length (hr)]]&lt;2, "No meal", IF(Flights[[#This Row],[Length (hr)]]&lt;3.5, "Light meal", "Full meal"))</f>
        <v>Full meal</v>
      </c>
      <c r="T2248" s="1" t="str">
        <f>IF(AND(Flights[[#This Row],[Airline]]="US Airways", Flights[[#This Row],[Meal]]="Full Meal"), "Yes", "No")</f>
        <v>No</v>
      </c>
      <c r="U2248" s="1">
        <v>0.88402777777777775</v>
      </c>
      <c r="V2248">
        <v>8</v>
      </c>
      <c r="W2248" s="1" t="str">
        <f>IF(Flights[[#This Row],[Arrival Delay]] = "", "Cancelled", IF(Flights[[#This Row],[Arrival Delay]]&gt;15, "Delayed", "On time"))</f>
        <v>On time</v>
      </c>
      <c r="X2248" t="str">
        <f>IF(Flights[[#This Row],[Status]]&lt;&gt;"Delayed","", IF(Flights[[#This Row],[Arrival Delay]]&gt;120, "Severe", IF(Flights[[#This Row],[Arrival Delay]]&gt;60, "Major", "Moderate")))</f>
        <v/>
      </c>
      <c r="Y2248" t="b">
        <v>0</v>
      </c>
      <c r="AA2248" t="str">
        <f>IF(OR(AND(Flights[[#This Row],[Status]]="Cancelled", Flights[[#This Row],[Cancellation Reason]]="Airline/Carrier"), Flights[[#This Row],[Delay Type]]="Severe"), "Yes", "No")</f>
        <v>No</v>
      </c>
    </row>
    <row r="2249" spans="1:27" x14ac:dyDescent="0.3">
      <c r="A2249" s="3">
        <v>42174</v>
      </c>
      <c r="B2249" s="22">
        <f>WEEKNUM(Flights[[#This Row],[Date]], 1)</f>
        <v>25</v>
      </c>
      <c r="C2249" s="22">
        <f>WEEKDAY(Flights[[#This Row],[Date]],1)</f>
        <v>6</v>
      </c>
      <c r="D2249" t="s">
        <v>70</v>
      </c>
      <c r="E2249" t="s">
        <v>1987</v>
      </c>
      <c r="F2249" t="s">
        <v>0</v>
      </c>
      <c r="G2249" t="s">
        <v>18</v>
      </c>
      <c r="H2249" t="str">
        <f>_xlfn.XLOOKUP(Flights[[#This Row],[Destination]], Airports!$A$2:$A$78, Airports!$D$2:$D$78)</f>
        <v>Arlington</v>
      </c>
      <c r="I2249" t="str" cm="1">
        <f t="array" ref="I2249">_xlfn.XLOOKUP(Flights[[#This Row],[Destination]],_xlfn._TRO_TRAILING( Airports!A:A),_xlfn._TRO_TRAILING( Airports!E:E), "Not found")</f>
        <v>VA</v>
      </c>
      <c r="J2249" s="1">
        <v>0.54861111111111116</v>
      </c>
      <c r="K2249" s="22">
        <f>HOUR(Flights[[#This Row],[Scheduled Departure]])</f>
        <v>13</v>
      </c>
      <c r="L2249" s="1">
        <v>0.54513888888888884</v>
      </c>
      <c r="M2249">
        <f>(L2249-J2249)*24*60</f>
        <v>-5.0000000000001421</v>
      </c>
      <c r="N2249" s="16">
        <f>Flights[[#This Row],[Length (min)]]/60</f>
        <v>5.1833333333333336</v>
      </c>
      <c r="O2249">
        <v>311</v>
      </c>
      <c r="P2249">
        <v>2311</v>
      </c>
      <c r="Q2249" s="18">
        <f>IFERROR(Flights[[#This Row],[Distance]]/Flights[[#This Row],[Length (hr)]], "")</f>
        <v>445.85209003215431</v>
      </c>
      <c r="R2249" s="1">
        <v>0.88749999999999996</v>
      </c>
      <c r="S2249" s="1" t="str">
        <f>IF(Flights[[#This Row],[Length (hr)]]&lt;2, "No meal", IF(Flights[[#This Row],[Length (hr)]]&lt;3.5, "Light meal", "Full meal"))</f>
        <v>Full meal</v>
      </c>
      <c r="T2249" s="1" t="str">
        <f>IF(AND(Flights[[#This Row],[Airline]]="US Airways", Flights[[#This Row],[Meal]]="Full Meal"), "Yes", "No")</f>
        <v>No</v>
      </c>
      <c r="U2249" s="1">
        <v>0.88611111111111107</v>
      </c>
      <c r="V2249">
        <v>-2</v>
      </c>
      <c r="W2249" s="1" t="str">
        <f>IF(Flights[[#This Row],[Arrival Delay]] = "", "Cancelled", IF(Flights[[#This Row],[Arrival Delay]]&gt;15, "Delayed", "On time"))</f>
        <v>On time</v>
      </c>
      <c r="X2249" t="str">
        <f>IF(Flights[[#This Row],[Status]]&lt;&gt;"Delayed","", IF(Flights[[#This Row],[Arrival Delay]]&gt;120, "Severe", IF(Flights[[#This Row],[Arrival Delay]]&gt;60, "Major", "Moderate")))</f>
        <v/>
      </c>
      <c r="Y2249" t="b">
        <v>0</v>
      </c>
      <c r="AA2249" t="str">
        <f>IF(OR(AND(Flights[[#This Row],[Status]]="Cancelled", Flights[[#This Row],[Cancellation Reason]]="Airline/Carrier"), Flights[[#This Row],[Delay Type]]="Severe"), "Yes", "No")</f>
        <v>No</v>
      </c>
    </row>
    <row r="2250" spans="1:27" x14ac:dyDescent="0.3">
      <c r="A2250" s="3">
        <v>42174</v>
      </c>
      <c r="B2250" s="22">
        <f>WEEKNUM(Flights[[#This Row],[Date]], 1)</f>
        <v>25</v>
      </c>
      <c r="C2250" s="22">
        <f>WEEKDAY(Flights[[#This Row],[Date]],1)</f>
        <v>6</v>
      </c>
      <c r="D2250" t="s">
        <v>1527</v>
      </c>
      <c r="E2250" t="s">
        <v>1995</v>
      </c>
      <c r="F2250" t="s">
        <v>0</v>
      </c>
      <c r="G2250" t="s">
        <v>29</v>
      </c>
      <c r="H2250" t="str">
        <f>_xlfn.XLOOKUP(Flights[[#This Row],[Destination]], Airports!$A$2:$A$78, Airports!$D$2:$D$78)</f>
        <v>Phoenix</v>
      </c>
      <c r="I2250" t="str" cm="1">
        <f t="array" ref="I2250">_xlfn.XLOOKUP(Flights[[#This Row],[Destination]],_xlfn._TRO_TRAILING( Airports!A:A),_xlfn._TRO_TRAILING( Airports!E:E), "Not found")</f>
        <v>AZ</v>
      </c>
      <c r="J2250" s="1">
        <v>0.55208333333333337</v>
      </c>
      <c r="K2250" s="22">
        <f>HOUR(Flights[[#This Row],[Scheduled Departure]])</f>
        <v>13</v>
      </c>
      <c r="L2250" s="1">
        <v>0.58611111111111114</v>
      </c>
      <c r="M2250">
        <f>(L2250-J2250)*24*60</f>
        <v>48.999999999999986</v>
      </c>
      <c r="N2250" s="16">
        <f>Flights[[#This Row],[Length (min)]]/60</f>
        <v>1.5333333333333334</v>
      </c>
      <c r="O2250">
        <v>92</v>
      </c>
      <c r="P2250">
        <v>370</v>
      </c>
      <c r="Q2250" s="18">
        <f>IFERROR(Flights[[#This Row],[Distance]]/Flights[[#This Row],[Length (hr)]], "")</f>
        <v>241.30434782608694</v>
      </c>
      <c r="R2250" s="1">
        <v>0.60763888888888884</v>
      </c>
      <c r="S2250" s="1" t="str">
        <f>IF(Flights[[#This Row],[Length (hr)]]&lt;2, "No meal", IF(Flights[[#This Row],[Length (hr)]]&lt;3.5, "Light meal", "Full meal"))</f>
        <v>No meal</v>
      </c>
      <c r="T2250" s="1" t="str">
        <f>IF(AND(Flights[[#This Row],[Airline]]="US Airways", Flights[[#This Row],[Meal]]="Full Meal"), "Yes", "No")</f>
        <v>No</v>
      </c>
      <c r="U2250" s="1">
        <v>0.65</v>
      </c>
      <c r="V2250">
        <v>61</v>
      </c>
      <c r="W2250" s="1" t="str">
        <f>IF(Flights[[#This Row],[Arrival Delay]] = "", "Cancelled", IF(Flights[[#This Row],[Arrival Delay]]&gt;15, "Delayed", "On time"))</f>
        <v>Delayed</v>
      </c>
      <c r="X2250" t="str">
        <f>IF(Flights[[#This Row],[Status]]&lt;&gt;"Delayed","", IF(Flights[[#This Row],[Arrival Delay]]&gt;120, "Severe", IF(Flights[[#This Row],[Arrival Delay]]&gt;60, "Major", "Moderate")))</f>
        <v>Major</v>
      </c>
      <c r="Y2250" t="b">
        <v>0</v>
      </c>
      <c r="AA2250" t="str">
        <f>IF(OR(AND(Flights[[#This Row],[Status]]="Cancelled", Flights[[#This Row],[Cancellation Reason]]="Airline/Carrier"), Flights[[#This Row],[Delay Type]]="Severe"), "Yes", "No")</f>
        <v>No</v>
      </c>
    </row>
    <row r="2251" spans="1:27" x14ac:dyDescent="0.3">
      <c r="A2251" s="3">
        <v>42174</v>
      </c>
      <c r="B2251" s="22">
        <f>WEEKNUM(Flights[[#This Row],[Date]], 1)</f>
        <v>25</v>
      </c>
      <c r="C2251" s="22">
        <f>WEEKDAY(Flights[[#This Row],[Date]],1)</f>
        <v>6</v>
      </c>
      <c r="D2251" t="s">
        <v>529</v>
      </c>
      <c r="E2251" t="s">
        <v>1996</v>
      </c>
      <c r="F2251" t="s">
        <v>0</v>
      </c>
      <c r="G2251" t="s">
        <v>12</v>
      </c>
      <c r="H2251" t="str">
        <f>_xlfn.XLOOKUP(Flights[[#This Row],[Destination]], Airports!$A$2:$A$78, Airports!$D$2:$D$78)</f>
        <v>New York</v>
      </c>
      <c r="I2251" t="str" cm="1">
        <f t="array" ref="I2251">_xlfn.XLOOKUP(Flights[[#This Row],[Destination]],_xlfn._TRO_TRAILING( Airports!A:A),_xlfn._TRO_TRAILING( Airports!E:E), "Not found")</f>
        <v>NY</v>
      </c>
      <c r="J2251" s="1">
        <v>0.5625</v>
      </c>
      <c r="K2251" s="22">
        <f>HOUR(Flights[[#This Row],[Scheduled Departure]])</f>
        <v>13</v>
      </c>
      <c r="L2251" s="1">
        <v>0.56458333333333333</v>
      </c>
      <c r="M2251">
        <f>(L2251-J2251)*24*60</f>
        <v>2.9999999999999893</v>
      </c>
      <c r="N2251" s="16">
        <f>Flights[[#This Row],[Length (min)]]/60</f>
        <v>5.1333333333333337</v>
      </c>
      <c r="O2251">
        <v>308</v>
      </c>
      <c r="P2251">
        <v>2475</v>
      </c>
      <c r="Q2251" s="18">
        <f>IFERROR(Flights[[#This Row],[Distance]]/Flights[[#This Row],[Length (hr)]], "")</f>
        <v>482.14285714285711</v>
      </c>
      <c r="R2251" s="1">
        <v>0.91666666666666663</v>
      </c>
      <c r="S2251" s="1" t="str">
        <f>IF(Flights[[#This Row],[Length (hr)]]&lt;2, "No meal", IF(Flights[[#This Row],[Length (hr)]]&lt;3.5, "Light meal", "Full meal"))</f>
        <v>Full meal</v>
      </c>
      <c r="T2251" s="1" t="str">
        <f>IF(AND(Flights[[#This Row],[Airline]]="US Airways", Flights[[#This Row],[Meal]]="Full Meal"), "Yes", "No")</f>
        <v>No</v>
      </c>
      <c r="U2251" s="1">
        <v>0.90347222222222223</v>
      </c>
      <c r="V2251">
        <v>-19</v>
      </c>
      <c r="W2251" s="1" t="str">
        <f>IF(Flights[[#This Row],[Arrival Delay]] = "", "Cancelled", IF(Flights[[#This Row],[Arrival Delay]]&gt;15, "Delayed", "On time"))</f>
        <v>On time</v>
      </c>
      <c r="X2251" t="str">
        <f>IF(Flights[[#This Row],[Status]]&lt;&gt;"Delayed","", IF(Flights[[#This Row],[Arrival Delay]]&gt;120, "Severe", IF(Flights[[#This Row],[Arrival Delay]]&gt;60, "Major", "Moderate")))</f>
        <v/>
      </c>
      <c r="Y2251" t="b">
        <v>0</v>
      </c>
      <c r="AA2251" t="str">
        <f>IF(OR(AND(Flights[[#This Row],[Status]]="Cancelled", Flights[[#This Row],[Cancellation Reason]]="Airline/Carrier"), Flights[[#This Row],[Delay Type]]="Severe"), "Yes", "No")</f>
        <v>No</v>
      </c>
    </row>
    <row r="2252" spans="1:27" x14ac:dyDescent="0.3">
      <c r="A2252" s="3">
        <v>42174</v>
      </c>
      <c r="B2252" s="22">
        <f>WEEKNUM(Flights[[#This Row],[Date]], 1)</f>
        <v>25</v>
      </c>
      <c r="C2252" s="22">
        <f>WEEKDAY(Flights[[#This Row],[Date]],1)</f>
        <v>6</v>
      </c>
      <c r="D2252" t="s">
        <v>1267</v>
      </c>
      <c r="E2252" t="s">
        <v>1990</v>
      </c>
      <c r="F2252" t="s">
        <v>0</v>
      </c>
      <c r="G2252" t="s">
        <v>9</v>
      </c>
      <c r="H2252" t="str">
        <f>_xlfn.XLOOKUP(Flights[[#This Row],[Destination]], Airports!$A$2:$A$78, Airports!$D$2:$D$78)</f>
        <v>San Francisco</v>
      </c>
      <c r="I2252" t="str" cm="1">
        <f t="array" ref="I2252">_xlfn.XLOOKUP(Flights[[#This Row],[Destination]],_xlfn._TRO_TRAILING( Airports!A:A),_xlfn._TRO_TRAILING( Airports!E:E), "Not found")</f>
        <v>CA</v>
      </c>
      <c r="J2252" s="1">
        <v>0.64583333333333337</v>
      </c>
      <c r="K2252" s="22">
        <f>HOUR(Flights[[#This Row],[Scheduled Departure]])</f>
        <v>15</v>
      </c>
      <c r="L2252" s="1">
        <v>0.6645833333333333</v>
      </c>
      <c r="M2252">
        <f>(L2252-J2252)*24*60</f>
        <v>26.999999999999904</v>
      </c>
      <c r="N2252" s="16">
        <f>Flights[[#This Row],[Length (min)]]/60</f>
        <v>1.2</v>
      </c>
      <c r="O2252">
        <v>72</v>
      </c>
      <c r="P2252">
        <v>337</v>
      </c>
      <c r="Q2252" s="18">
        <f>IFERROR(Flights[[#This Row],[Distance]]/Flights[[#This Row],[Length (hr)]], "")</f>
        <v>280.83333333333337</v>
      </c>
      <c r="R2252" s="1">
        <v>0.70277777777777772</v>
      </c>
      <c r="S2252" s="1" t="str">
        <f>IF(Flights[[#This Row],[Length (hr)]]&lt;2, "No meal", IF(Flights[[#This Row],[Length (hr)]]&lt;3.5, "Light meal", "Full meal"))</f>
        <v>No meal</v>
      </c>
      <c r="T2252" s="1" t="str">
        <f>IF(AND(Flights[[#This Row],[Airline]]="US Airways", Flights[[#This Row],[Meal]]="Full Meal"), "Yes", "No")</f>
        <v>No</v>
      </c>
      <c r="U2252" s="1">
        <v>0.71458333333333335</v>
      </c>
      <c r="V2252">
        <v>17</v>
      </c>
      <c r="W2252" s="1" t="str">
        <f>IF(Flights[[#This Row],[Arrival Delay]] = "", "Cancelled", IF(Flights[[#This Row],[Arrival Delay]]&gt;15, "Delayed", "On time"))</f>
        <v>Delayed</v>
      </c>
      <c r="X2252" t="str">
        <f>IF(Flights[[#This Row],[Status]]&lt;&gt;"Delayed","", IF(Flights[[#This Row],[Arrival Delay]]&gt;120, "Severe", IF(Flights[[#This Row],[Arrival Delay]]&gt;60, "Major", "Moderate")))</f>
        <v>Moderate</v>
      </c>
      <c r="Y2252" t="b">
        <v>0</v>
      </c>
      <c r="AA2252" t="str">
        <f>IF(OR(AND(Flights[[#This Row],[Status]]="Cancelled", Flights[[#This Row],[Cancellation Reason]]="Airline/Carrier"), Flights[[#This Row],[Delay Type]]="Severe"), "Yes", "No")</f>
        <v>No</v>
      </c>
    </row>
    <row r="2253" spans="1:27" x14ac:dyDescent="0.3">
      <c r="A2253" s="3">
        <v>42174</v>
      </c>
      <c r="B2253" s="22">
        <f>WEEKNUM(Flights[[#This Row],[Date]], 1)</f>
        <v>25</v>
      </c>
      <c r="C2253" s="22">
        <f>WEEKDAY(Flights[[#This Row],[Date]],1)</f>
        <v>6</v>
      </c>
      <c r="D2253" t="s">
        <v>817</v>
      </c>
      <c r="E2253" t="s">
        <v>1990</v>
      </c>
      <c r="F2253" t="s">
        <v>0</v>
      </c>
      <c r="G2253" t="s">
        <v>281</v>
      </c>
      <c r="H2253" t="str">
        <f>_xlfn.XLOOKUP(Flights[[#This Row],[Destination]], Airports!$A$2:$A$78, Airports!$D$2:$D$78)</f>
        <v>Newark</v>
      </c>
      <c r="I2253" t="str" cm="1">
        <f t="array" ref="I2253">_xlfn.XLOOKUP(Flights[[#This Row],[Destination]],_xlfn._TRO_TRAILING( Airports!A:A),_xlfn._TRO_TRAILING( Airports!E:E), "Not found")</f>
        <v>NJ</v>
      </c>
      <c r="J2253" s="1">
        <v>0.74930555555555556</v>
      </c>
      <c r="K2253" s="22">
        <f>HOUR(Flights[[#This Row],[Scheduled Departure]])</f>
        <v>17</v>
      </c>
      <c r="L2253" s="1">
        <v>0</v>
      </c>
      <c r="M2253">
        <f>(L2253-J2253)*24*60</f>
        <v>-1079</v>
      </c>
      <c r="N2253" s="16">
        <f>Flights[[#This Row],[Length (min)]]/60</f>
        <v>0</v>
      </c>
      <c r="P2253">
        <v>2454</v>
      </c>
      <c r="Q2253" s="18" t="str">
        <f>IFERROR(Flights[[#This Row],[Distance]]/Flights[[#This Row],[Length (hr)]], "")</f>
        <v/>
      </c>
      <c r="R2253" s="1">
        <v>0.10138888888888889</v>
      </c>
      <c r="S2253" s="1" t="str">
        <f>IF(Flights[[#This Row],[Length (hr)]]&lt;2, "No meal", IF(Flights[[#This Row],[Length (hr)]]&lt;3.5, "Light meal", "Full meal"))</f>
        <v>No meal</v>
      </c>
      <c r="T2253" s="1" t="str">
        <f>IF(AND(Flights[[#This Row],[Airline]]="US Airways", Flights[[#This Row],[Meal]]="Full Meal"), "Yes", "No")</f>
        <v>No</v>
      </c>
      <c r="U2253" s="1">
        <v>0</v>
      </c>
      <c r="W2253" s="1" t="str">
        <f>IF(Flights[[#This Row],[Arrival Delay]] = "", "Cancelled", IF(Flights[[#This Row],[Arrival Delay]]&gt;15, "Delayed", "On time"))</f>
        <v>Cancelled</v>
      </c>
      <c r="X2253" t="str">
        <f>IF(Flights[[#This Row],[Status]]&lt;&gt;"Delayed","", IF(Flights[[#This Row],[Arrival Delay]]&gt;120, "Severe", IF(Flights[[#This Row],[Arrival Delay]]&gt;60, "Major", "Moderate")))</f>
        <v/>
      </c>
      <c r="Y2253" t="b">
        <v>1</v>
      </c>
      <c r="Z2253" t="s">
        <v>25</v>
      </c>
      <c r="AA2253" t="str">
        <f>IF(OR(AND(Flights[[#This Row],[Status]]="Cancelled", Flights[[#This Row],[Cancellation Reason]]="Airline/Carrier"), Flights[[#This Row],[Delay Type]]="Severe"), "Yes", "No")</f>
        <v>No</v>
      </c>
    </row>
    <row r="2254" spans="1:27" x14ac:dyDescent="0.3">
      <c r="A2254" s="3">
        <v>42174</v>
      </c>
      <c r="B2254" s="22">
        <f>WEEKNUM(Flights[[#This Row],[Date]], 1)</f>
        <v>25</v>
      </c>
      <c r="C2254" s="22">
        <f>WEEKDAY(Flights[[#This Row],[Date]],1)</f>
        <v>6</v>
      </c>
      <c r="D2254" t="s">
        <v>839</v>
      </c>
      <c r="E2254" t="s">
        <v>1995</v>
      </c>
      <c r="F2254" t="s">
        <v>0</v>
      </c>
      <c r="G2254" t="s">
        <v>303</v>
      </c>
      <c r="H2254" t="str">
        <f>_xlfn.XLOOKUP(Flights[[#This Row],[Destination]], Airports!$A$2:$A$78, Airports!$D$2:$D$78)</f>
        <v>Kansas City</v>
      </c>
      <c r="I2254" t="str" cm="1">
        <f t="array" ref="I2254">_xlfn.XLOOKUP(Flights[[#This Row],[Destination]],_xlfn._TRO_TRAILING( Airports!A:A),_xlfn._TRO_TRAILING( Airports!E:E), "Not found")</f>
        <v>MO</v>
      </c>
      <c r="J2254" s="1">
        <v>0.82986111111111116</v>
      </c>
      <c r="K2254" s="22">
        <f>HOUR(Flights[[#This Row],[Scheduled Departure]])</f>
        <v>19</v>
      </c>
      <c r="L2254" s="1">
        <v>0.83125000000000004</v>
      </c>
      <c r="M2254">
        <f>(L2254-J2254)*24*60</f>
        <v>1.9999999999999929</v>
      </c>
      <c r="N2254" s="16">
        <f>Flights[[#This Row],[Length (min)]]/60</f>
        <v>2.9833333333333334</v>
      </c>
      <c r="O2254">
        <v>179</v>
      </c>
      <c r="P2254">
        <v>1363</v>
      </c>
      <c r="Q2254" s="18">
        <f>IFERROR(Flights[[#This Row],[Distance]]/Flights[[#This Row],[Length (hr)]], "")</f>
        <v>456.87150837988827</v>
      </c>
      <c r="R2254" s="1">
        <v>4.5138888888888888E-2</v>
      </c>
      <c r="S2254" s="1" t="str">
        <f>IF(Flights[[#This Row],[Length (hr)]]&lt;2, "No meal", IF(Flights[[#This Row],[Length (hr)]]&lt;3.5, "Light meal", "Full meal"))</f>
        <v>Light meal</v>
      </c>
      <c r="T2254" s="1" t="str">
        <f>IF(AND(Flights[[#This Row],[Airline]]="US Airways", Flights[[#This Row],[Meal]]="Full Meal"), "Yes", "No")</f>
        <v>No</v>
      </c>
      <c r="U2254" s="1">
        <v>3.888888888888889E-2</v>
      </c>
      <c r="V2254">
        <v>-9</v>
      </c>
      <c r="W2254" s="1" t="str">
        <f>IF(Flights[[#This Row],[Arrival Delay]] = "", "Cancelled", IF(Flights[[#This Row],[Arrival Delay]]&gt;15, "Delayed", "On time"))</f>
        <v>On time</v>
      </c>
      <c r="X2254" t="str">
        <f>IF(Flights[[#This Row],[Status]]&lt;&gt;"Delayed","", IF(Flights[[#This Row],[Arrival Delay]]&gt;120, "Severe", IF(Flights[[#This Row],[Arrival Delay]]&gt;60, "Major", "Moderate")))</f>
        <v/>
      </c>
      <c r="Y2254" t="b">
        <v>0</v>
      </c>
      <c r="AA2254" t="str">
        <f>IF(OR(AND(Flights[[#This Row],[Status]]="Cancelled", Flights[[#This Row],[Cancellation Reason]]="Airline/Carrier"), Flights[[#This Row],[Delay Type]]="Severe"), "Yes", "No")</f>
        <v>No</v>
      </c>
    </row>
    <row r="2255" spans="1:27" x14ac:dyDescent="0.3">
      <c r="A2255" s="3">
        <v>42174</v>
      </c>
      <c r="B2255" s="22">
        <f>WEEKNUM(Flights[[#This Row],[Date]], 1)</f>
        <v>25</v>
      </c>
      <c r="C2255" s="22">
        <f>WEEKDAY(Flights[[#This Row],[Date]],1)</f>
        <v>6</v>
      </c>
      <c r="D2255" t="s">
        <v>1494</v>
      </c>
      <c r="E2255" t="s">
        <v>1988</v>
      </c>
      <c r="F2255" t="s">
        <v>0</v>
      </c>
      <c r="G2255" t="s">
        <v>14</v>
      </c>
      <c r="H2255" t="str">
        <f>_xlfn.XLOOKUP(Flights[[#This Row],[Destination]], Airports!$A$2:$A$78, Airports!$D$2:$D$78)</f>
        <v>Tampa</v>
      </c>
      <c r="I2255" t="str" cm="1">
        <f t="array" ref="I2255">_xlfn.XLOOKUP(Flights[[#This Row],[Destination]],_xlfn._TRO_TRAILING( Airports!A:A),_xlfn._TRO_TRAILING( Airports!E:E), "Not found")</f>
        <v>FL</v>
      </c>
      <c r="J2255" s="1">
        <v>0.93055555555555558</v>
      </c>
      <c r="K2255" s="22">
        <f>HOUR(Flights[[#This Row],[Scheduled Departure]])</f>
        <v>22</v>
      </c>
      <c r="L2255" s="1">
        <v>0.9291666666666667</v>
      </c>
      <c r="M2255">
        <f>(L2255-J2255)*24*60</f>
        <v>-1.9999999999999929</v>
      </c>
      <c r="N2255" s="16">
        <f>Flights[[#This Row],[Length (min)]]/60</f>
        <v>4.7166666666666668</v>
      </c>
      <c r="O2255">
        <v>283</v>
      </c>
      <c r="P2255">
        <v>2158</v>
      </c>
      <c r="Q2255" s="18">
        <f>IFERROR(Flights[[#This Row],[Distance]]/Flights[[#This Row],[Length (hr)]], "")</f>
        <v>457.52650176678446</v>
      </c>
      <c r="R2255" s="1">
        <v>0.25208333333333333</v>
      </c>
      <c r="S2255" s="1" t="str">
        <f>IF(Flights[[#This Row],[Length (hr)]]&lt;2, "No meal", IF(Flights[[#This Row],[Length (hr)]]&lt;3.5, "Light meal", "Full meal"))</f>
        <v>Full meal</v>
      </c>
      <c r="T2255" s="1" t="str">
        <f>IF(AND(Flights[[#This Row],[Airline]]="US Airways", Flights[[#This Row],[Meal]]="Full Meal"), "Yes", "No")</f>
        <v>Yes</v>
      </c>
      <c r="U2255" s="1">
        <v>0.25069444444444444</v>
      </c>
      <c r="V2255">
        <v>-2</v>
      </c>
      <c r="W2255" s="1" t="str">
        <f>IF(Flights[[#This Row],[Arrival Delay]] = "", "Cancelled", IF(Flights[[#This Row],[Arrival Delay]]&gt;15, "Delayed", "On time"))</f>
        <v>On time</v>
      </c>
      <c r="X2255" t="str">
        <f>IF(Flights[[#This Row],[Status]]&lt;&gt;"Delayed","", IF(Flights[[#This Row],[Arrival Delay]]&gt;120, "Severe", IF(Flights[[#This Row],[Arrival Delay]]&gt;60, "Major", "Moderate")))</f>
        <v/>
      </c>
      <c r="Y2255" t="b">
        <v>0</v>
      </c>
      <c r="AA2255" t="str">
        <f>IF(OR(AND(Flights[[#This Row],[Status]]="Cancelled", Flights[[#This Row],[Cancellation Reason]]="Airline/Carrier"), Flights[[#This Row],[Delay Type]]="Severe"), "Yes", "No")</f>
        <v>No</v>
      </c>
    </row>
    <row r="2256" spans="1:27" x14ac:dyDescent="0.3">
      <c r="A2256" s="3">
        <v>42175</v>
      </c>
      <c r="B2256" s="22">
        <f>WEEKNUM(Flights[[#This Row],[Date]], 1)</f>
        <v>25</v>
      </c>
      <c r="C2256" s="22">
        <f>WEEKDAY(Flights[[#This Row],[Date]],1)</f>
        <v>7</v>
      </c>
      <c r="D2256" t="s">
        <v>1359</v>
      </c>
      <c r="E2256" t="s">
        <v>1989</v>
      </c>
      <c r="F2256" t="s">
        <v>0</v>
      </c>
      <c r="G2256" t="s">
        <v>20</v>
      </c>
      <c r="H2256" t="str">
        <f>_xlfn.XLOOKUP(Flights[[#This Row],[Destination]], Airports!$A$2:$A$78, Airports!$D$2:$D$78)</f>
        <v>Kahului</v>
      </c>
      <c r="I2256" t="str" cm="1">
        <f t="array" ref="I2256">_xlfn.XLOOKUP(Flights[[#This Row],[Destination]],_xlfn._TRO_TRAILING( Airports!A:A),_xlfn._TRO_TRAILING( Airports!E:E), "Not found")</f>
        <v>HI</v>
      </c>
      <c r="J2256" s="1">
        <v>0.35416666666666669</v>
      </c>
      <c r="K2256" s="22">
        <f>HOUR(Flights[[#This Row],[Scheduled Departure]])</f>
        <v>8</v>
      </c>
      <c r="L2256" s="1">
        <v>0.35347222222222224</v>
      </c>
      <c r="M2256">
        <f>(L2256-J2256)*24*60</f>
        <v>-0.99999999999999645</v>
      </c>
      <c r="N2256" s="16">
        <f>Flights[[#This Row],[Length (min)]]/60</f>
        <v>5.2833333333333332</v>
      </c>
      <c r="O2256">
        <v>317</v>
      </c>
      <c r="P2256">
        <v>2486</v>
      </c>
      <c r="Q2256" s="18">
        <f>IFERROR(Flights[[#This Row],[Distance]]/Flights[[#This Row],[Length (hr)]], "")</f>
        <v>470.53627760252368</v>
      </c>
      <c r="R2256" s="1">
        <v>0.46250000000000002</v>
      </c>
      <c r="S2256" s="1" t="str">
        <f>IF(Flights[[#This Row],[Length (hr)]]&lt;2, "No meal", IF(Flights[[#This Row],[Length (hr)]]&lt;3.5, "Light meal", "Full meal"))</f>
        <v>Full meal</v>
      </c>
      <c r="T2256" s="1" t="str">
        <f>IF(AND(Flights[[#This Row],[Airline]]="US Airways", Flights[[#This Row],[Meal]]="Full Meal"), "Yes", "No")</f>
        <v>No</v>
      </c>
      <c r="U2256" s="1">
        <v>0.44861111111111113</v>
      </c>
      <c r="V2256">
        <v>-20</v>
      </c>
      <c r="W2256" s="1" t="str">
        <f>IF(Flights[[#This Row],[Arrival Delay]] = "", "Cancelled", IF(Flights[[#This Row],[Arrival Delay]]&gt;15, "Delayed", "On time"))</f>
        <v>On time</v>
      </c>
      <c r="X2256" t="str">
        <f>IF(Flights[[#This Row],[Status]]&lt;&gt;"Delayed","", IF(Flights[[#This Row],[Arrival Delay]]&gt;120, "Severe", IF(Flights[[#This Row],[Arrival Delay]]&gt;60, "Major", "Moderate")))</f>
        <v/>
      </c>
      <c r="Y2256" t="b">
        <v>0</v>
      </c>
      <c r="AA2256" t="str">
        <f>IF(OR(AND(Flights[[#This Row],[Status]]="Cancelled", Flights[[#This Row],[Cancellation Reason]]="Airline/Carrier"), Flights[[#This Row],[Delay Type]]="Severe"), "Yes", "No")</f>
        <v>No</v>
      </c>
    </row>
    <row r="2257" spans="1:27" x14ac:dyDescent="0.3">
      <c r="A2257" s="3">
        <v>42175</v>
      </c>
      <c r="B2257" s="22">
        <f>WEEKNUM(Flights[[#This Row],[Date]], 1)</f>
        <v>25</v>
      </c>
      <c r="C2257" s="22">
        <f>WEEKDAY(Flights[[#This Row],[Date]],1)</f>
        <v>7</v>
      </c>
      <c r="D2257" t="s">
        <v>53</v>
      </c>
      <c r="E2257" t="s">
        <v>1987</v>
      </c>
      <c r="F2257" t="s">
        <v>0</v>
      </c>
      <c r="G2257" t="s">
        <v>20</v>
      </c>
      <c r="H2257" t="str">
        <f>_xlfn.XLOOKUP(Flights[[#This Row],[Destination]], Airports!$A$2:$A$78, Airports!$D$2:$D$78)</f>
        <v>Kahului</v>
      </c>
      <c r="I2257" t="str" cm="1">
        <f t="array" ref="I2257">_xlfn.XLOOKUP(Flights[[#This Row],[Destination]],_xlfn._TRO_TRAILING( Airports!A:A),_xlfn._TRO_TRAILING( Airports!E:E), "Not found")</f>
        <v>HI</v>
      </c>
      <c r="J2257" s="1">
        <v>0.375</v>
      </c>
      <c r="K2257" s="22">
        <f>HOUR(Flights[[#This Row],[Scheduled Departure]])</f>
        <v>9</v>
      </c>
      <c r="L2257" s="1">
        <v>0.37083333333333335</v>
      </c>
      <c r="M2257">
        <f>(L2257-J2257)*24*60</f>
        <v>-5.9999999999999787</v>
      </c>
      <c r="N2257" s="16">
        <f>Flights[[#This Row],[Length (min)]]/60</f>
        <v>5.416666666666667</v>
      </c>
      <c r="O2257">
        <v>325</v>
      </c>
      <c r="P2257">
        <v>2486</v>
      </c>
      <c r="Q2257" s="18">
        <f>IFERROR(Flights[[#This Row],[Distance]]/Flights[[#This Row],[Length (hr)]], "")</f>
        <v>458.95384615384614</v>
      </c>
      <c r="R2257" s="1">
        <v>0.48888888888888887</v>
      </c>
      <c r="S2257" s="1" t="str">
        <f>IF(Flights[[#This Row],[Length (hr)]]&lt;2, "No meal", IF(Flights[[#This Row],[Length (hr)]]&lt;3.5, "Light meal", "Full meal"))</f>
        <v>Full meal</v>
      </c>
      <c r="T2257" s="1" t="str">
        <f>IF(AND(Flights[[#This Row],[Airline]]="US Airways", Flights[[#This Row],[Meal]]="Full Meal"), "Yes", "No")</f>
        <v>No</v>
      </c>
      <c r="U2257" s="1">
        <v>0.47152777777777777</v>
      </c>
      <c r="V2257">
        <v>-25</v>
      </c>
      <c r="W2257" s="1" t="str">
        <f>IF(Flights[[#This Row],[Arrival Delay]] = "", "Cancelled", IF(Flights[[#This Row],[Arrival Delay]]&gt;15, "Delayed", "On time"))</f>
        <v>On time</v>
      </c>
      <c r="X2257" t="str">
        <f>IF(Flights[[#This Row],[Status]]&lt;&gt;"Delayed","", IF(Flights[[#This Row],[Arrival Delay]]&gt;120, "Severe", IF(Flights[[#This Row],[Arrival Delay]]&gt;60, "Major", "Moderate")))</f>
        <v/>
      </c>
      <c r="Y2257" t="b">
        <v>0</v>
      </c>
      <c r="AA2257" t="str">
        <f>IF(OR(AND(Flights[[#This Row],[Status]]="Cancelled", Flights[[#This Row],[Cancellation Reason]]="Airline/Carrier"), Flights[[#This Row],[Delay Type]]="Severe"), "Yes", "No")</f>
        <v>No</v>
      </c>
    </row>
    <row r="2258" spans="1:27" x14ac:dyDescent="0.3">
      <c r="A2258" s="3">
        <v>42175</v>
      </c>
      <c r="B2258" s="22">
        <f>WEEKNUM(Flights[[#This Row],[Date]], 1)</f>
        <v>25</v>
      </c>
      <c r="C2258" s="22">
        <f>WEEKDAY(Flights[[#This Row],[Date]],1)</f>
        <v>7</v>
      </c>
      <c r="D2258" t="s">
        <v>405</v>
      </c>
      <c r="E2258" t="s">
        <v>1988</v>
      </c>
      <c r="F2258" t="s">
        <v>0</v>
      </c>
      <c r="G2258" t="s">
        <v>22</v>
      </c>
      <c r="H2258" t="str">
        <f>_xlfn.XLOOKUP(Flights[[#This Row],[Destination]], Airports!$A$2:$A$78, Airports!$D$2:$D$78)</f>
        <v>Columbus</v>
      </c>
      <c r="I2258" t="str" cm="1">
        <f t="array" ref="I2258">_xlfn.XLOOKUP(Flights[[#This Row],[Destination]],_xlfn._TRO_TRAILING( Airports!A:A),_xlfn._TRO_TRAILING( Airports!E:E), "Not found")</f>
        <v>OH</v>
      </c>
      <c r="J2258" s="1">
        <v>0.39930555555555558</v>
      </c>
      <c r="K2258" s="22">
        <f>HOUR(Flights[[#This Row],[Scheduled Departure]])</f>
        <v>9</v>
      </c>
      <c r="L2258" s="1">
        <v>0.40972222222222221</v>
      </c>
      <c r="M2258">
        <f>(L2258-J2258)*24*60</f>
        <v>14.999999999999947</v>
      </c>
      <c r="N2258" s="16">
        <f>Flights[[#This Row],[Length (min)]]/60</f>
        <v>4.45</v>
      </c>
      <c r="O2258">
        <v>267</v>
      </c>
      <c r="P2258">
        <v>1995</v>
      </c>
      <c r="Q2258" s="18">
        <f>IFERROR(Flights[[#This Row],[Distance]]/Flights[[#This Row],[Length (hr)]], "")</f>
        <v>448.31460674157302</v>
      </c>
      <c r="R2258" s="1">
        <v>0.70902777777777781</v>
      </c>
      <c r="S2258" s="1" t="str">
        <f>IF(Flights[[#This Row],[Length (hr)]]&lt;2, "No meal", IF(Flights[[#This Row],[Length (hr)]]&lt;3.5, "Light meal", "Full meal"))</f>
        <v>Full meal</v>
      </c>
      <c r="T2258" s="1" t="str">
        <f>IF(AND(Flights[[#This Row],[Airline]]="US Airways", Flights[[#This Row],[Meal]]="Full Meal"), "Yes", "No")</f>
        <v>Yes</v>
      </c>
      <c r="U2258" s="1">
        <v>0.72013888888888888</v>
      </c>
      <c r="V2258">
        <v>16</v>
      </c>
      <c r="W2258" s="1" t="str">
        <f>IF(Flights[[#This Row],[Arrival Delay]] = "", "Cancelled", IF(Flights[[#This Row],[Arrival Delay]]&gt;15, "Delayed", "On time"))</f>
        <v>Delayed</v>
      </c>
      <c r="X2258" t="str">
        <f>IF(Flights[[#This Row],[Status]]&lt;&gt;"Delayed","", IF(Flights[[#This Row],[Arrival Delay]]&gt;120, "Severe", IF(Flights[[#This Row],[Arrival Delay]]&gt;60, "Major", "Moderate")))</f>
        <v>Moderate</v>
      </c>
      <c r="Y2258" t="b">
        <v>0</v>
      </c>
      <c r="AA2258" t="str">
        <f>IF(OR(AND(Flights[[#This Row],[Status]]="Cancelled", Flights[[#This Row],[Cancellation Reason]]="Airline/Carrier"), Flights[[#This Row],[Delay Type]]="Severe"), "Yes", "No")</f>
        <v>No</v>
      </c>
    </row>
    <row r="2259" spans="1:27" x14ac:dyDescent="0.3">
      <c r="A2259" s="3">
        <v>42175</v>
      </c>
      <c r="B2259" s="22">
        <f>WEEKNUM(Flights[[#This Row],[Date]], 1)</f>
        <v>25</v>
      </c>
      <c r="C2259" s="22">
        <f>WEEKDAY(Flights[[#This Row],[Date]],1)</f>
        <v>7</v>
      </c>
      <c r="D2259" t="s">
        <v>169</v>
      </c>
      <c r="E2259" t="s">
        <v>1987</v>
      </c>
      <c r="F2259" t="s">
        <v>0</v>
      </c>
      <c r="G2259" t="s">
        <v>9</v>
      </c>
      <c r="H2259" t="str">
        <f>_xlfn.XLOOKUP(Flights[[#This Row],[Destination]], Airports!$A$2:$A$78, Airports!$D$2:$D$78)</f>
        <v>San Francisco</v>
      </c>
      <c r="I2259" t="str" cm="1">
        <f t="array" ref="I2259">_xlfn.XLOOKUP(Flights[[#This Row],[Destination]],_xlfn._TRO_TRAILING( Airports!A:A),_xlfn._TRO_TRAILING( Airports!E:E), "Not found")</f>
        <v>CA</v>
      </c>
      <c r="J2259" s="1">
        <v>0.42708333333333331</v>
      </c>
      <c r="K2259" s="22">
        <f>HOUR(Flights[[#This Row],[Scheduled Departure]])</f>
        <v>10</v>
      </c>
      <c r="L2259" s="1">
        <v>0.43402777777777779</v>
      </c>
      <c r="M2259">
        <f>(L2259-J2259)*24*60</f>
        <v>10.000000000000044</v>
      </c>
      <c r="N2259" s="16">
        <f>Flights[[#This Row],[Length (min)]]/60</f>
        <v>1.3166666666666667</v>
      </c>
      <c r="O2259">
        <v>79</v>
      </c>
      <c r="P2259">
        <v>337</v>
      </c>
      <c r="Q2259" s="18">
        <f>IFERROR(Flights[[#This Row],[Distance]]/Flights[[#This Row],[Length (hr)]], "")</f>
        <v>255.9493670886076</v>
      </c>
      <c r="R2259" s="1">
        <v>0.48888888888888887</v>
      </c>
      <c r="S2259" s="1" t="str">
        <f>IF(Flights[[#This Row],[Length (hr)]]&lt;2, "No meal", IF(Flights[[#This Row],[Length (hr)]]&lt;3.5, "Light meal", "Full meal"))</f>
        <v>No meal</v>
      </c>
      <c r="T2259" s="1" t="str">
        <f>IF(AND(Flights[[#This Row],[Airline]]="US Airways", Flights[[#This Row],[Meal]]="Full Meal"), "Yes", "No")</f>
        <v>No</v>
      </c>
      <c r="U2259" s="1">
        <v>0.48888888888888887</v>
      </c>
      <c r="V2259">
        <v>0</v>
      </c>
      <c r="W2259" s="1" t="str">
        <f>IF(Flights[[#This Row],[Arrival Delay]] = "", "Cancelled", IF(Flights[[#This Row],[Arrival Delay]]&gt;15, "Delayed", "On time"))</f>
        <v>On time</v>
      </c>
      <c r="X2259" t="str">
        <f>IF(Flights[[#This Row],[Status]]&lt;&gt;"Delayed","", IF(Flights[[#This Row],[Arrival Delay]]&gt;120, "Severe", IF(Flights[[#This Row],[Arrival Delay]]&gt;60, "Major", "Moderate")))</f>
        <v/>
      </c>
      <c r="Y2259" t="b">
        <v>0</v>
      </c>
      <c r="AA2259" t="str">
        <f>IF(OR(AND(Flights[[#This Row],[Status]]="Cancelled", Flights[[#This Row],[Cancellation Reason]]="Airline/Carrier"), Flights[[#This Row],[Delay Type]]="Severe"), "Yes", "No")</f>
        <v>No</v>
      </c>
    </row>
    <row r="2260" spans="1:27" x14ac:dyDescent="0.3">
      <c r="A2260" s="3">
        <v>42175</v>
      </c>
      <c r="B2260" s="22">
        <f>WEEKNUM(Flights[[#This Row],[Date]], 1)</f>
        <v>25</v>
      </c>
      <c r="C2260" s="22">
        <f>WEEKDAY(Flights[[#This Row],[Date]],1)</f>
        <v>7</v>
      </c>
      <c r="D2260" t="s">
        <v>725</v>
      </c>
      <c r="E2260" t="s">
        <v>1988</v>
      </c>
      <c r="F2260" t="s">
        <v>0</v>
      </c>
      <c r="G2260" t="s">
        <v>29</v>
      </c>
      <c r="H2260" t="str">
        <f>_xlfn.XLOOKUP(Flights[[#This Row],[Destination]], Airports!$A$2:$A$78, Airports!$D$2:$D$78)</f>
        <v>Phoenix</v>
      </c>
      <c r="I2260" t="str" cm="1">
        <f t="array" ref="I2260">_xlfn.XLOOKUP(Flights[[#This Row],[Destination]],_xlfn._TRO_TRAILING( Airports!A:A),_xlfn._TRO_TRAILING( Airports!E:E), "Not found")</f>
        <v>AZ</v>
      </c>
      <c r="J2260" s="1">
        <v>0.53125</v>
      </c>
      <c r="K2260" s="22">
        <f>HOUR(Flights[[#This Row],[Scheduled Departure]])</f>
        <v>12</v>
      </c>
      <c r="L2260" s="1">
        <v>0.53194444444444444</v>
      </c>
      <c r="M2260">
        <f>(L2260-J2260)*24*60</f>
        <v>0.99999999999999645</v>
      </c>
      <c r="N2260" s="16">
        <f>Flights[[#This Row],[Length (min)]]/60</f>
        <v>1.4333333333333333</v>
      </c>
      <c r="O2260">
        <v>86</v>
      </c>
      <c r="P2260">
        <v>370</v>
      </c>
      <c r="Q2260" s="18">
        <f>IFERROR(Flights[[#This Row],[Distance]]/Flights[[#This Row],[Length (hr)]], "")</f>
        <v>258.13953488372096</v>
      </c>
      <c r="R2260" s="1">
        <v>0.59166666666666667</v>
      </c>
      <c r="S2260" s="1" t="str">
        <f>IF(Flights[[#This Row],[Length (hr)]]&lt;2, "No meal", IF(Flights[[#This Row],[Length (hr)]]&lt;3.5, "Light meal", "Full meal"))</f>
        <v>No meal</v>
      </c>
      <c r="T2260" s="1" t="str">
        <f>IF(AND(Flights[[#This Row],[Airline]]="US Airways", Flights[[#This Row],[Meal]]="Full Meal"), "Yes", "No")</f>
        <v>No</v>
      </c>
      <c r="U2260" s="1">
        <v>0.59166666666666667</v>
      </c>
      <c r="V2260">
        <v>0</v>
      </c>
      <c r="W2260" s="1" t="str">
        <f>IF(Flights[[#This Row],[Arrival Delay]] = "", "Cancelled", IF(Flights[[#This Row],[Arrival Delay]]&gt;15, "Delayed", "On time"))</f>
        <v>On time</v>
      </c>
      <c r="X2260" t="str">
        <f>IF(Flights[[#This Row],[Status]]&lt;&gt;"Delayed","", IF(Flights[[#This Row],[Arrival Delay]]&gt;120, "Severe", IF(Flights[[#This Row],[Arrival Delay]]&gt;60, "Major", "Moderate")))</f>
        <v/>
      </c>
      <c r="Y2260" t="b">
        <v>0</v>
      </c>
      <c r="AA2260" t="str">
        <f>IF(OR(AND(Flights[[#This Row],[Status]]="Cancelled", Flights[[#This Row],[Cancellation Reason]]="Airline/Carrier"), Flights[[#This Row],[Delay Type]]="Severe"), "Yes", "No")</f>
        <v>No</v>
      </c>
    </row>
    <row r="2261" spans="1:27" x14ac:dyDescent="0.3">
      <c r="A2261" s="3">
        <v>42175</v>
      </c>
      <c r="B2261" s="22">
        <f>WEEKNUM(Flights[[#This Row],[Date]], 1)</f>
        <v>25</v>
      </c>
      <c r="C2261" s="22">
        <f>WEEKDAY(Flights[[#This Row],[Date]],1)</f>
        <v>7</v>
      </c>
      <c r="D2261" t="s">
        <v>523</v>
      </c>
      <c r="E2261" t="s">
        <v>1989</v>
      </c>
      <c r="F2261" t="s">
        <v>0</v>
      </c>
      <c r="G2261" t="s">
        <v>349</v>
      </c>
      <c r="H2261" t="str">
        <f>_xlfn.XLOOKUP(Flights[[#This Row],[Destination]], Airports!$A$2:$A$78, Airports!$D$2:$D$78)</f>
        <v>Salt Lake City</v>
      </c>
      <c r="I2261" t="str" cm="1">
        <f t="array" ref="I2261">_xlfn.XLOOKUP(Flights[[#This Row],[Destination]],_xlfn._TRO_TRAILING( Airports!A:A),_xlfn._TRO_TRAILING( Airports!E:E), "Not found")</f>
        <v>UT</v>
      </c>
      <c r="J2261" s="1">
        <v>0.55208333333333337</v>
      </c>
      <c r="K2261" s="22">
        <f>HOUR(Flights[[#This Row],[Scheduled Departure]])</f>
        <v>13</v>
      </c>
      <c r="L2261" s="1">
        <v>0.5541666666666667</v>
      </c>
      <c r="M2261">
        <f>(L2261-J2261)*24*60</f>
        <v>2.9999999999999893</v>
      </c>
      <c r="N2261" s="16">
        <f>Flights[[#This Row],[Length (min)]]/60</f>
        <v>1.7</v>
      </c>
      <c r="O2261">
        <v>102</v>
      </c>
      <c r="P2261">
        <v>590</v>
      </c>
      <c r="Q2261" s="18">
        <f>IFERROR(Flights[[#This Row],[Distance]]/Flights[[#This Row],[Length (hr)]], "")</f>
        <v>347.05882352941177</v>
      </c>
      <c r="R2261" s="1">
        <v>0.66597222222222219</v>
      </c>
      <c r="S2261" s="1" t="str">
        <f>IF(Flights[[#This Row],[Length (hr)]]&lt;2, "No meal", IF(Flights[[#This Row],[Length (hr)]]&lt;3.5, "Light meal", "Full meal"))</f>
        <v>No meal</v>
      </c>
      <c r="T2261" s="1" t="str">
        <f>IF(AND(Flights[[#This Row],[Airline]]="US Airways", Flights[[#This Row],[Meal]]="Full Meal"), "Yes", "No")</f>
        <v>No</v>
      </c>
      <c r="U2261" s="1">
        <v>0.66666666666666663</v>
      </c>
      <c r="V2261">
        <v>1</v>
      </c>
      <c r="W2261" s="1" t="str">
        <f>IF(Flights[[#This Row],[Arrival Delay]] = "", "Cancelled", IF(Flights[[#This Row],[Arrival Delay]]&gt;15, "Delayed", "On time"))</f>
        <v>On time</v>
      </c>
      <c r="X2261" t="str">
        <f>IF(Flights[[#This Row],[Status]]&lt;&gt;"Delayed","", IF(Flights[[#This Row],[Arrival Delay]]&gt;120, "Severe", IF(Flights[[#This Row],[Arrival Delay]]&gt;60, "Major", "Moderate")))</f>
        <v/>
      </c>
      <c r="Y2261" t="b">
        <v>0</v>
      </c>
      <c r="AA2261" t="str">
        <f>IF(OR(AND(Flights[[#This Row],[Status]]="Cancelled", Flights[[#This Row],[Cancellation Reason]]="Airline/Carrier"), Flights[[#This Row],[Delay Type]]="Severe"), "Yes", "No")</f>
        <v>No</v>
      </c>
    </row>
    <row r="2262" spans="1:27" x14ac:dyDescent="0.3">
      <c r="A2262" s="3">
        <v>42175</v>
      </c>
      <c r="B2262" s="22">
        <f>WEEKNUM(Flights[[#This Row],[Date]], 1)</f>
        <v>25</v>
      </c>
      <c r="C2262" s="22">
        <f>WEEKDAY(Flights[[#This Row],[Date]],1)</f>
        <v>7</v>
      </c>
      <c r="D2262" t="s">
        <v>146</v>
      </c>
      <c r="E2262" t="s">
        <v>1987</v>
      </c>
      <c r="F2262" t="s">
        <v>0</v>
      </c>
      <c r="G2262" t="s">
        <v>7</v>
      </c>
      <c r="H2262" t="str">
        <f>_xlfn.XLOOKUP(Flights[[#This Row],[Destination]], Airports!$A$2:$A$78, Airports!$D$2:$D$78)</f>
        <v>Austin</v>
      </c>
      <c r="I2262" t="str" cm="1">
        <f t="array" ref="I2262">_xlfn.XLOOKUP(Flights[[#This Row],[Destination]],_xlfn._TRO_TRAILING( Airports!A:A),_xlfn._TRO_TRAILING( Airports!E:E), "Not found")</f>
        <v>TX</v>
      </c>
      <c r="J2262" s="1">
        <v>0.59722222222222221</v>
      </c>
      <c r="K2262" s="22">
        <f>HOUR(Flights[[#This Row],[Scheduled Departure]])</f>
        <v>14</v>
      </c>
      <c r="L2262" s="1">
        <v>0.59930555555555554</v>
      </c>
      <c r="M2262">
        <f>(L2262-J2262)*24*60</f>
        <v>2.9999999999999893</v>
      </c>
      <c r="N2262" s="16">
        <f>Flights[[#This Row],[Length (min)]]/60</f>
        <v>2.8333333333333335</v>
      </c>
      <c r="O2262">
        <v>170</v>
      </c>
      <c r="P2262">
        <v>1242</v>
      </c>
      <c r="Q2262" s="18">
        <f>IFERROR(Flights[[#This Row],[Distance]]/Flights[[#This Row],[Length (hr)]], "")</f>
        <v>438.35294117647055</v>
      </c>
      <c r="R2262" s="1">
        <v>0.80694444444444446</v>
      </c>
      <c r="S2262" s="1" t="str">
        <f>IF(Flights[[#This Row],[Length (hr)]]&lt;2, "No meal", IF(Flights[[#This Row],[Length (hr)]]&lt;3.5, "Light meal", "Full meal"))</f>
        <v>Light meal</v>
      </c>
      <c r="T2262" s="1" t="str">
        <f>IF(AND(Flights[[#This Row],[Airline]]="US Airways", Flights[[#This Row],[Meal]]="Full Meal"), "Yes", "No")</f>
        <v>No</v>
      </c>
      <c r="U2262" s="1">
        <v>0.80069444444444449</v>
      </c>
      <c r="V2262">
        <v>-9</v>
      </c>
      <c r="W2262" s="1" t="str">
        <f>IF(Flights[[#This Row],[Arrival Delay]] = "", "Cancelled", IF(Flights[[#This Row],[Arrival Delay]]&gt;15, "Delayed", "On time"))</f>
        <v>On time</v>
      </c>
      <c r="X2262" t="str">
        <f>IF(Flights[[#This Row],[Status]]&lt;&gt;"Delayed","", IF(Flights[[#This Row],[Arrival Delay]]&gt;120, "Severe", IF(Flights[[#This Row],[Arrival Delay]]&gt;60, "Major", "Moderate")))</f>
        <v/>
      </c>
      <c r="Y2262" t="b">
        <v>0</v>
      </c>
      <c r="AA2262" t="str">
        <f>IF(OR(AND(Flights[[#This Row],[Status]]="Cancelled", Flights[[#This Row],[Cancellation Reason]]="Airline/Carrier"), Flights[[#This Row],[Delay Type]]="Severe"), "Yes", "No")</f>
        <v>No</v>
      </c>
    </row>
    <row r="2263" spans="1:27" x14ac:dyDescent="0.3">
      <c r="A2263" s="3">
        <v>42175</v>
      </c>
      <c r="B2263" s="22">
        <f>WEEKNUM(Flights[[#This Row],[Date]], 1)</f>
        <v>25</v>
      </c>
      <c r="C2263" s="22">
        <f>WEEKDAY(Flights[[#This Row],[Date]],1)</f>
        <v>7</v>
      </c>
      <c r="D2263" t="s">
        <v>1238</v>
      </c>
      <c r="E2263" t="s">
        <v>1994</v>
      </c>
      <c r="F2263" t="s">
        <v>0</v>
      </c>
      <c r="G2263" t="s">
        <v>335</v>
      </c>
      <c r="H2263" t="str">
        <f>_xlfn.XLOOKUP(Flights[[#This Row],[Destination]], Airports!$A$2:$A$78, Airports!$D$2:$D$78)</f>
        <v>Reno</v>
      </c>
      <c r="I2263" t="str" cm="1">
        <f t="array" ref="I2263">_xlfn.XLOOKUP(Flights[[#This Row],[Destination]],_xlfn._TRO_TRAILING( Airports!A:A),_xlfn._TRO_TRAILING( Airports!E:E), "Not found")</f>
        <v>NV</v>
      </c>
      <c r="J2263" s="1">
        <v>0.63194444444444442</v>
      </c>
      <c r="K2263" s="22">
        <f>HOUR(Flights[[#This Row],[Scheduled Departure]])</f>
        <v>15</v>
      </c>
      <c r="L2263" s="1">
        <v>0.63402777777777775</v>
      </c>
      <c r="M2263">
        <f>(L2263-J2263)*24*60</f>
        <v>2.9999999999999893</v>
      </c>
      <c r="N2263" s="16">
        <f>Flights[[#This Row],[Length (min)]]/60</f>
        <v>1.1833333333333333</v>
      </c>
      <c r="O2263">
        <v>71</v>
      </c>
      <c r="P2263">
        <v>391</v>
      </c>
      <c r="Q2263" s="18">
        <f>IFERROR(Flights[[#This Row],[Distance]]/Flights[[#This Row],[Length (hr)]], "")</f>
        <v>330.42253521126759</v>
      </c>
      <c r="R2263" s="1">
        <v>0.68819444444444444</v>
      </c>
      <c r="S2263" s="1" t="str">
        <f>IF(Flights[[#This Row],[Length (hr)]]&lt;2, "No meal", IF(Flights[[#This Row],[Length (hr)]]&lt;3.5, "Light meal", "Full meal"))</f>
        <v>No meal</v>
      </c>
      <c r="T2263" s="1" t="str">
        <f>IF(AND(Flights[[#This Row],[Airline]]="US Airways", Flights[[#This Row],[Meal]]="Full Meal"), "Yes", "No")</f>
        <v>No</v>
      </c>
      <c r="U2263" s="1">
        <v>0.68333333333333335</v>
      </c>
      <c r="V2263">
        <v>-7</v>
      </c>
      <c r="W2263" s="1" t="str">
        <f>IF(Flights[[#This Row],[Arrival Delay]] = "", "Cancelled", IF(Flights[[#This Row],[Arrival Delay]]&gt;15, "Delayed", "On time"))</f>
        <v>On time</v>
      </c>
      <c r="X2263" t="str">
        <f>IF(Flights[[#This Row],[Status]]&lt;&gt;"Delayed","", IF(Flights[[#This Row],[Arrival Delay]]&gt;120, "Severe", IF(Flights[[#This Row],[Arrival Delay]]&gt;60, "Major", "Moderate")))</f>
        <v/>
      </c>
      <c r="Y2263" t="b">
        <v>0</v>
      </c>
      <c r="AA2263" t="str">
        <f>IF(OR(AND(Flights[[#This Row],[Status]]="Cancelled", Flights[[#This Row],[Cancellation Reason]]="Airline/Carrier"), Flights[[#This Row],[Delay Type]]="Severe"), "Yes", "No")</f>
        <v>No</v>
      </c>
    </row>
    <row r="2264" spans="1:27" x14ac:dyDescent="0.3">
      <c r="A2264" s="3">
        <v>42175</v>
      </c>
      <c r="B2264" s="22">
        <f>WEEKNUM(Flights[[#This Row],[Date]], 1)</f>
        <v>25</v>
      </c>
      <c r="C2264" s="22">
        <f>WEEKDAY(Flights[[#This Row],[Date]],1)</f>
        <v>7</v>
      </c>
      <c r="D2264" t="s">
        <v>1585</v>
      </c>
      <c r="E2264" t="s">
        <v>1995</v>
      </c>
      <c r="F2264" t="s">
        <v>0</v>
      </c>
      <c r="G2264" t="s">
        <v>351</v>
      </c>
      <c r="H2264" t="str">
        <f>_xlfn.XLOOKUP(Flights[[#This Row],[Destination]], Airports!$A$2:$A$78, Airports!$D$2:$D$78)</f>
        <v>Sacramento</v>
      </c>
      <c r="I2264" t="str" cm="1">
        <f t="array" ref="I2264">_xlfn.XLOOKUP(Flights[[#This Row],[Destination]],_xlfn._TRO_TRAILING( Airports!A:A),_xlfn._TRO_TRAILING( Airports!E:E), "Not found")</f>
        <v>CA</v>
      </c>
      <c r="J2264" s="1">
        <v>0.67361111111111116</v>
      </c>
      <c r="K2264" s="22">
        <f>HOUR(Flights[[#This Row],[Scheduled Departure]])</f>
        <v>16</v>
      </c>
      <c r="L2264" s="1">
        <v>0.67569444444444449</v>
      </c>
      <c r="M2264">
        <f>(L2264-J2264)*24*60</f>
        <v>2.9999999999999893</v>
      </c>
      <c r="N2264" s="16">
        <f>Flights[[#This Row],[Length (min)]]/60</f>
        <v>1.2333333333333334</v>
      </c>
      <c r="O2264">
        <v>74</v>
      </c>
      <c r="P2264">
        <v>373</v>
      </c>
      <c r="Q2264" s="18">
        <f>IFERROR(Flights[[#This Row],[Distance]]/Flights[[#This Row],[Length (hr)]], "")</f>
        <v>302.43243243243239</v>
      </c>
      <c r="R2264" s="1">
        <v>0.72569444444444442</v>
      </c>
      <c r="S2264" s="1" t="str">
        <f>IF(Flights[[#This Row],[Length (hr)]]&lt;2, "No meal", IF(Flights[[#This Row],[Length (hr)]]&lt;3.5, "Light meal", "Full meal"))</f>
        <v>No meal</v>
      </c>
      <c r="T2264" s="1" t="str">
        <f>IF(AND(Flights[[#This Row],[Airline]]="US Airways", Flights[[#This Row],[Meal]]="Full Meal"), "Yes", "No")</f>
        <v>No</v>
      </c>
      <c r="U2264" s="1">
        <v>0.7270833333333333</v>
      </c>
      <c r="V2264">
        <v>2</v>
      </c>
      <c r="W2264" s="1" t="str">
        <f>IF(Flights[[#This Row],[Arrival Delay]] = "", "Cancelled", IF(Flights[[#This Row],[Arrival Delay]]&gt;15, "Delayed", "On time"))</f>
        <v>On time</v>
      </c>
      <c r="X2264" t="str">
        <f>IF(Flights[[#This Row],[Status]]&lt;&gt;"Delayed","", IF(Flights[[#This Row],[Arrival Delay]]&gt;120, "Severe", IF(Flights[[#This Row],[Arrival Delay]]&gt;60, "Major", "Moderate")))</f>
        <v/>
      </c>
      <c r="Y2264" t="b">
        <v>0</v>
      </c>
      <c r="AA2264" t="str">
        <f>IF(OR(AND(Flights[[#This Row],[Status]]="Cancelled", Flights[[#This Row],[Cancellation Reason]]="Airline/Carrier"), Flights[[#This Row],[Delay Type]]="Severe"), "Yes", "No")</f>
        <v>No</v>
      </c>
    </row>
    <row r="2265" spans="1:27" x14ac:dyDescent="0.3">
      <c r="A2265" s="3">
        <v>42175</v>
      </c>
      <c r="B2265" s="22">
        <f>WEEKNUM(Flights[[#This Row],[Date]], 1)</f>
        <v>25</v>
      </c>
      <c r="C2265" s="22">
        <f>WEEKDAY(Flights[[#This Row],[Date]],1)</f>
        <v>7</v>
      </c>
      <c r="D2265" t="s">
        <v>1483</v>
      </c>
      <c r="E2265" t="s">
        <v>1994</v>
      </c>
      <c r="F2265" t="s">
        <v>0</v>
      </c>
      <c r="G2265" t="s">
        <v>347</v>
      </c>
      <c r="H2265" t="str">
        <f>_xlfn.XLOOKUP(Flights[[#This Row],[Destination]], Airports!$A$2:$A$78, Airports!$D$2:$D$78)</f>
        <v>San Jose</v>
      </c>
      <c r="I2265" t="str" cm="1">
        <f t="array" ref="I2265">_xlfn.XLOOKUP(Flights[[#This Row],[Destination]],_xlfn._TRO_TRAILING( Airports!A:A),_xlfn._TRO_TRAILING( Airports!E:E), "Not found")</f>
        <v>CA</v>
      </c>
      <c r="J2265" s="1">
        <v>0.69097222222222221</v>
      </c>
      <c r="K2265" s="22">
        <f>HOUR(Flights[[#This Row],[Scheduled Departure]])</f>
        <v>16</v>
      </c>
      <c r="L2265" s="1">
        <v>0.71875</v>
      </c>
      <c r="M2265">
        <f>(L2265-J2265)*24*60</f>
        <v>40.000000000000014</v>
      </c>
      <c r="N2265" s="16">
        <f>Flights[[#This Row],[Length (min)]]/60</f>
        <v>1.1666666666666667</v>
      </c>
      <c r="O2265">
        <v>70</v>
      </c>
      <c r="P2265">
        <v>308</v>
      </c>
      <c r="Q2265" s="18">
        <f>IFERROR(Flights[[#This Row],[Distance]]/Flights[[#This Row],[Length (hr)]], "")</f>
        <v>264</v>
      </c>
      <c r="R2265" s="1">
        <v>0.74583333333333335</v>
      </c>
      <c r="S2265" s="1" t="str">
        <f>IF(Flights[[#This Row],[Length (hr)]]&lt;2, "No meal", IF(Flights[[#This Row],[Length (hr)]]&lt;3.5, "Light meal", "Full meal"))</f>
        <v>No meal</v>
      </c>
      <c r="T2265" s="1" t="str">
        <f>IF(AND(Flights[[#This Row],[Airline]]="US Airways", Flights[[#This Row],[Meal]]="Full Meal"), "Yes", "No")</f>
        <v>No</v>
      </c>
      <c r="U2265" s="1">
        <v>0.76736111111111116</v>
      </c>
      <c r="V2265">
        <v>31</v>
      </c>
      <c r="W2265" s="1" t="str">
        <f>IF(Flights[[#This Row],[Arrival Delay]] = "", "Cancelled", IF(Flights[[#This Row],[Arrival Delay]]&gt;15, "Delayed", "On time"))</f>
        <v>Delayed</v>
      </c>
      <c r="X2265" t="str">
        <f>IF(Flights[[#This Row],[Status]]&lt;&gt;"Delayed","", IF(Flights[[#This Row],[Arrival Delay]]&gt;120, "Severe", IF(Flights[[#This Row],[Arrival Delay]]&gt;60, "Major", "Moderate")))</f>
        <v>Moderate</v>
      </c>
      <c r="Y2265" t="b">
        <v>0</v>
      </c>
      <c r="AA2265" t="str">
        <f>IF(OR(AND(Flights[[#This Row],[Status]]="Cancelled", Flights[[#This Row],[Cancellation Reason]]="Airline/Carrier"), Flights[[#This Row],[Delay Type]]="Severe"), "Yes", "No")</f>
        <v>No</v>
      </c>
    </row>
    <row r="2266" spans="1:27" x14ac:dyDescent="0.3">
      <c r="A2266" s="3">
        <v>42175</v>
      </c>
      <c r="B2266" s="22">
        <f>WEEKNUM(Flights[[#This Row],[Date]], 1)</f>
        <v>25</v>
      </c>
      <c r="C2266" s="22">
        <f>WEEKDAY(Flights[[#This Row],[Date]],1)</f>
        <v>7</v>
      </c>
      <c r="D2266" t="s">
        <v>1270</v>
      </c>
      <c r="E2266" t="s">
        <v>1994</v>
      </c>
      <c r="F2266" t="s">
        <v>0</v>
      </c>
      <c r="G2266" t="s">
        <v>255</v>
      </c>
      <c r="H2266" t="str">
        <f>_xlfn.XLOOKUP(Flights[[#This Row],[Destination]], Airports!$A$2:$A$78, Airports!$D$2:$D$78)</f>
        <v>Boise</v>
      </c>
      <c r="I2266" t="str" cm="1">
        <f t="array" ref="I2266">_xlfn.XLOOKUP(Flights[[#This Row],[Destination]],_xlfn._TRO_TRAILING( Airports!A:A),_xlfn._TRO_TRAILING( Airports!E:E), "Not found")</f>
        <v>ID</v>
      </c>
      <c r="J2266" s="1">
        <v>0.70138888888888884</v>
      </c>
      <c r="K2266" s="22">
        <f>HOUR(Flights[[#This Row],[Scheduled Departure]])</f>
        <v>16</v>
      </c>
      <c r="L2266" s="1">
        <v>0.72361111111111109</v>
      </c>
      <c r="M2266">
        <f>(L2266-J2266)*24*60</f>
        <v>32.000000000000043</v>
      </c>
      <c r="N2266" s="16">
        <f>Flights[[#This Row],[Length (min)]]/60</f>
        <v>1.8833333333333333</v>
      </c>
      <c r="O2266">
        <v>113</v>
      </c>
      <c r="P2266">
        <v>674</v>
      </c>
      <c r="Q2266" s="18">
        <f>IFERROR(Flights[[#This Row],[Distance]]/Flights[[#This Row],[Length (hr)]], "")</f>
        <v>357.87610619469029</v>
      </c>
      <c r="R2266" s="1">
        <v>0.82847222222222228</v>
      </c>
      <c r="S2266" s="1" t="str">
        <f>IF(Flights[[#This Row],[Length (hr)]]&lt;2, "No meal", IF(Flights[[#This Row],[Length (hr)]]&lt;3.5, "Light meal", "Full meal"))</f>
        <v>No meal</v>
      </c>
      <c r="T2266" s="1" t="str">
        <f>IF(AND(Flights[[#This Row],[Airline]]="US Airways", Flights[[#This Row],[Meal]]="Full Meal"), "Yes", "No")</f>
        <v>No</v>
      </c>
      <c r="U2266" s="1">
        <v>0.84375</v>
      </c>
      <c r="V2266">
        <v>22</v>
      </c>
      <c r="W2266" s="1" t="str">
        <f>IF(Flights[[#This Row],[Arrival Delay]] = "", "Cancelled", IF(Flights[[#This Row],[Arrival Delay]]&gt;15, "Delayed", "On time"))</f>
        <v>Delayed</v>
      </c>
      <c r="X2266" t="str">
        <f>IF(Flights[[#This Row],[Status]]&lt;&gt;"Delayed","", IF(Flights[[#This Row],[Arrival Delay]]&gt;120, "Severe", IF(Flights[[#This Row],[Arrival Delay]]&gt;60, "Major", "Moderate")))</f>
        <v>Moderate</v>
      </c>
      <c r="Y2266" t="b">
        <v>0</v>
      </c>
      <c r="AA2266" t="str">
        <f>IF(OR(AND(Flights[[#This Row],[Status]]="Cancelled", Flights[[#This Row],[Cancellation Reason]]="Airline/Carrier"), Flights[[#This Row],[Delay Type]]="Severe"), "Yes", "No")</f>
        <v>No</v>
      </c>
    </row>
    <row r="2267" spans="1:27" x14ac:dyDescent="0.3">
      <c r="A2267" s="3">
        <v>42175</v>
      </c>
      <c r="B2267" s="22">
        <f>WEEKNUM(Flights[[#This Row],[Date]], 1)</f>
        <v>25</v>
      </c>
      <c r="C2267" s="22">
        <f>WEEKDAY(Flights[[#This Row],[Date]],1)</f>
        <v>7</v>
      </c>
      <c r="D2267" t="s">
        <v>1101</v>
      </c>
      <c r="E2267" t="s">
        <v>1994</v>
      </c>
      <c r="F2267" t="s">
        <v>0</v>
      </c>
      <c r="G2267" t="s">
        <v>347</v>
      </c>
      <c r="H2267" t="str">
        <f>_xlfn.XLOOKUP(Flights[[#This Row],[Destination]], Airports!$A$2:$A$78, Airports!$D$2:$D$78)</f>
        <v>San Jose</v>
      </c>
      <c r="I2267" t="str" cm="1">
        <f t="array" ref="I2267">_xlfn.XLOOKUP(Flights[[#This Row],[Destination]],_xlfn._TRO_TRAILING( Airports!A:A),_xlfn._TRO_TRAILING( Airports!E:E), "Not found")</f>
        <v>CA</v>
      </c>
      <c r="J2267" s="1">
        <v>0.91319444444444442</v>
      </c>
      <c r="K2267" s="22">
        <f>HOUR(Flights[[#This Row],[Scheduled Departure]])</f>
        <v>21</v>
      </c>
      <c r="L2267" s="1">
        <v>0.90833333333333333</v>
      </c>
      <c r="M2267">
        <f>(L2267-J2267)*24*60</f>
        <v>-6.9999999999999751</v>
      </c>
      <c r="N2267" s="16">
        <f>Flights[[#This Row],[Length (min)]]/60</f>
        <v>1.2</v>
      </c>
      <c r="O2267">
        <v>72</v>
      </c>
      <c r="P2267">
        <v>308</v>
      </c>
      <c r="Q2267" s="18">
        <f>IFERROR(Flights[[#This Row],[Distance]]/Flights[[#This Row],[Length (hr)]], "")</f>
        <v>256.66666666666669</v>
      </c>
      <c r="R2267" s="1">
        <v>0.96250000000000002</v>
      </c>
      <c r="S2267" s="1" t="str">
        <f>IF(Flights[[#This Row],[Length (hr)]]&lt;2, "No meal", IF(Flights[[#This Row],[Length (hr)]]&lt;3.5, "Light meal", "Full meal"))</f>
        <v>No meal</v>
      </c>
      <c r="T2267" s="1" t="str">
        <f>IF(AND(Flights[[#This Row],[Airline]]="US Airways", Flights[[#This Row],[Meal]]="Full Meal"), "Yes", "No")</f>
        <v>No</v>
      </c>
      <c r="U2267" s="1">
        <v>0.95833333333333337</v>
      </c>
      <c r="V2267">
        <v>-6</v>
      </c>
      <c r="W2267" s="1" t="str">
        <f>IF(Flights[[#This Row],[Arrival Delay]] = "", "Cancelled", IF(Flights[[#This Row],[Arrival Delay]]&gt;15, "Delayed", "On time"))</f>
        <v>On time</v>
      </c>
      <c r="X2267" t="str">
        <f>IF(Flights[[#This Row],[Status]]&lt;&gt;"Delayed","", IF(Flights[[#This Row],[Arrival Delay]]&gt;120, "Severe", IF(Flights[[#This Row],[Arrival Delay]]&gt;60, "Major", "Moderate")))</f>
        <v/>
      </c>
      <c r="Y2267" t="b">
        <v>0</v>
      </c>
      <c r="AA2267" t="str">
        <f>IF(OR(AND(Flights[[#This Row],[Status]]="Cancelled", Flights[[#This Row],[Cancellation Reason]]="Airline/Carrier"), Flights[[#This Row],[Delay Type]]="Severe"), "Yes", "No")</f>
        <v>No</v>
      </c>
    </row>
    <row r="2268" spans="1:27" x14ac:dyDescent="0.3">
      <c r="A2268" s="3">
        <v>42175</v>
      </c>
      <c r="B2268" s="22">
        <f>WEEKNUM(Flights[[#This Row],[Date]], 1)</f>
        <v>25</v>
      </c>
      <c r="C2268" s="22">
        <f>WEEKDAY(Flights[[#This Row],[Date]],1)</f>
        <v>7</v>
      </c>
      <c r="D2268" t="s">
        <v>789</v>
      </c>
      <c r="E2268" t="s">
        <v>1990</v>
      </c>
      <c r="F2268" t="s">
        <v>0</v>
      </c>
      <c r="G2268" t="s">
        <v>13</v>
      </c>
      <c r="H2268" t="str">
        <f>_xlfn.XLOOKUP(Flights[[#This Row],[Destination]], Airports!$A$2:$A$78, Airports!$D$2:$D$78)</f>
        <v>Orlando</v>
      </c>
      <c r="I2268" t="str" cm="1">
        <f t="array" ref="I2268">_xlfn.XLOOKUP(Flights[[#This Row],[Destination]],_xlfn._TRO_TRAILING( Airports!A:A),_xlfn._TRO_TRAILING( Airports!E:E), "Not found")</f>
        <v>FL</v>
      </c>
      <c r="J2268" s="1">
        <v>0.94652777777777775</v>
      </c>
      <c r="K2268" s="22">
        <f>HOUR(Flights[[#This Row],[Scheduled Departure]])</f>
        <v>22</v>
      </c>
      <c r="L2268" s="1">
        <v>0.99513888888888891</v>
      </c>
      <c r="M2268">
        <f>(L2268-J2268)*24*60</f>
        <v>70.000000000000071</v>
      </c>
      <c r="N2268" s="16">
        <f>Flights[[#This Row],[Length (min)]]/60</f>
        <v>4.7166666666666668</v>
      </c>
      <c r="O2268">
        <v>283</v>
      </c>
      <c r="P2268">
        <v>2218</v>
      </c>
      <c r="Q2268" s="18">
        <f>IFERROR(Flights[[#This Row],[Distance]]/Flights[[#This Row],[Length (hr)]], "")</f>
        <v>470.24734982332154</v>
      </c>
      <c r="R2268" s="1">
        <v>0.27708333333333335</v>
      </c>
      <c r="S2268" s="1" t="str">
        <f>IF(Flights[[#This Row],[Length (hr)]]&lt;2, "No meal", IF(Flights[[#This Row],[Length (hr)]]&lt;3.5, "Light meal", "Full meal"))</f>
        <v>Full meal</v>
      </c>
      <c r="T2268" s="1" t="str">
        <f>IF(AND(Flights[[#This Row],[Airline]]="US Airways", Flights[[#This Row],[Meal]]="Full Meal"), "Yes", "No")</f>
        <v>No</v>
      </c>
      <c r="U2268" s="1">
        <v>0.31666666666666665</v>
      </c>
      <c r="V2268">
        <v>57</v>
      </c>
      <c r="W2268" s="1" t="str">
        <f>IF(Flights[[#This Row],[Arrival Delay]] = "", "Cancelled", IF(Flights[[#This Row],[Arrival Delay]]&gt;15, "Delayed", "On time"))</f>
        <v>Delayed</v>
      </c>
      <c r="X2268" t="str">
        <f>IF(Flights[[#This Row],[Status]]&lt;&gt;"Delayed","", IF(Flights[[#This Row],[Arrival Delay]]&gt;120, "Severe", IF(Flights[[#This Row],[Arrival Delay]]&gt;60, "Major", "Moderate")))</f>
        <v>Moderate</v>
      </c>
      <c r="Y2268" t="b">
        <v>0</v>
      </c>
      <c r="AA2268" t="str">
        <f>IF(OR(AND(Flights[[#This Row],[Status]]="Cancelled", Flights[[#This Row],[Cancellation Reason]]="Airline/Carrier"), Flights[[#This Row],[Delay Type]]="Severe"), "Yes", "No")</f>
        <v>No</v>
      </c>
    </row>
    <row r="2269" spans="1:27" x14ac:dyDescent="0.3">
      <c r="A2269" s="3">
        <v>42175</v>
      </c>
      <c r="B2269" s="22">
        <f>WEEKNUM(Flights[[#This Row],[Date]], 1)</f>
        <v>25</v>
      </c>
      <c r="C2269" s="22">
        <f>WEEKDAY(Flights[[#This Row],[Date]],1)</f>
        <v>7</v>
      </c>
      <c r="D2269" t="s">
        <v>1029</v>
      </c>
      <c r="E2269" t="s">
        <v>1990</v>
      </c>
      <c r="F2269" t="s">
        <v>0</v>
      </c>
      <c r="G2269" t="s">
        <v>281</v>
      </c>
      <c r="H2269" t="str">
        <f>_xlfn.XLOOKUP(Flights[[#This Row],[Destination]], Airports!$A$2:$A$78, Airports!$D$2:$D$78)</f>
        <v>Newark</v>
      </c>
      <c r="I2269" t="str" cm="1">
        <f t="array" ref="I2269">_xlfn.XLOOKUP(Flights[[#This Row],[Destination]],_xlfn._TRO_TRAILING( Airports!A:A),_xlfn._TRO_TRAILING( Airports!E:E), "Not found")</f>
        <v>NJ</v>
      </c>
      <c r="J2269" s="1">
        <v>0.96319444444444446</v>
      </c>
      <c r="K2269" s="22">
        <f>HOUR(Flights[[#This Row],[Scheduled Departure]])</f>
        <v>23</v>
      </c>
      <c r="L2269" s="1">
        <v>0.98055555555555551</v>
      </c>
      <c r="M2269">
        <f>(L2269-J2269)*24*60</f>
        <v>24.999999999999911</v>
      </c>
      <c r="N2269" s="16">
        <f>Flights[[#This Row],[Length (min)]]/60</f>
        <v>5.25</v>
      </c>
      <c r="O2269">
        <v>315</v>
      </c>
      <c r="P2269">
        <v>2454</v>
      </c>
      <c r="Q2269" s="18">
        <f>IFERROR(Flights[[#This Row],[Distance]]/Flights[[#This Row],[Length (hr)]], "")</f>
        <v>467.42857142857144</v>
      </c>
      <c r="R2269" s="1">
        <v>0.30694444444444446</v>
      </c>
      <c r="S2269" s="1" t="str">
        <f>IF(Flights[[#This Row],[Length (hr)]]&lt;2, "No meal", IF(Flights[[#This Row],[Length (hr)]]&lt;3.5, "Light meal", "Full meal"))</f>
        <v>Full meal</v>
      </c>
      <c r="T2269" s="1" t="str">
        <f>IF(AND(Flights[[#This Row],[Airline]]="US Airways", Flights[[#This Row],[Meal]]="Full Meal"), "Yes", "No")</f>
        <v>No</v>
      </c>
      <c r="U2269" s="1">
        <v>0.32430555555555557</v>
      </c>
      <c r="V2269">
        <v>25</v>
      </c>
      <c r="W2269" s="1" t="str">
        <f>IF(Flights[[#This Row],[Arrival Delay]] = "", "Cancelled", IF(Flights[[#This Row],[Arrival Delay]]&gt;15, "Delayed", "On time"))</f>
        <v>Delayed</v>
      </c>
      <c r="X2269" t="str">
        <f>IF(Flights[[#This Row],[Status]]&lt;&gt;"Delayed","", IF(Flights[[#This Row],[Arrival Delay]]&gt;120, "Severe", IF(Flights[[#This Row],[Arrival Delay]]&gt;60, "Major", "Moderate")))</f>
        <v>Moderate</v>
      </c>
      <c r="Y2269" t="b">
        <v>0</v>
      </c>
      <c r="AA2269" t="str">
        <f>IF(OR(AND(Flights[[#This Row],[Status]]="Cancelled", Flights[[#This Row],[Cancellation Reason]]="Airline/Carrier"), Flights[[#This Row],[Delay Type]]="Severe"), "Yes", "No")</f>
        <v>No</v>
      </c>
    </row>
    <row r="2270" spans="1:27" x14ac:dyDescent="0.3">
      <c r="A2270" s="3">
        <v>42176</v>
      </c>
      <c r="B2270" s="22">
        <f>WEEKNUM(Flights[[#This Row],[Date]], 1)</f>
        <v>26</v>
      </c>
      <c r="C2270" s="22">
        <f>WEEKDAY(Flights[[#This Row],[Date]],1)</f>
        <v>1</v>
      </c>
      <c r="D2270" t="s">
        <v>184</v>
      </c>
      <c r="E2270" t="s">
        <v>1987</v>
      </c>
      <c r="F2270" t="s">
        <v>0</v>
      </c>
      <c r="G2270" t="s">
        <v>4</v>
      </c>
      <c r="H2270" t="str">
        <f>_xlfn.XLOOKUP(Flights[[#This Row],[Destination]], Airports!$A$2:$A$78, Airports!$D$2:$D$78)</f>
        <v>Chicago</v>
      </c>
      <c r="I2270" t="str" cm="1">
        <f t="array" ref="I2270">_xlfn.XLOOKUP(Flights[[#This Row],[Destination]],_xlfn._TRO_TRAILING( Airports!A:A),_xlfn._TRO_TRAILING( Airports!E:E), "Not found")</f>
        <v>IL</v>
      </c>
      <c r="J2270" s="1">
        <v>0.25</v>
      </c>
      <c r="K2270" s="22">
        <f>HOUR(Flights[[#This Row],[Scheduled Departure]])</f>
        <v>6</v>
      </c>
      <c r="L2270" s="1">
        <v>0.24791666666666667</v>
      </c>
      <c r="M2270">
        <f>(L2270-J2270)*24*60</f>
        <v>-2.9999999999999893</v>
      </c>
      <c r="N2270" s="16">
        <f>Flights[[#This Row],[Length (min)]]/60</f>
        <v>3.9166666666666665</v>
      </c>
      <c r="O2270">
        <v>235</v>
      </c>
      <c r="P2270">
        <v>1744</v>
      </c>
      <c r="Q2270" s="18">
        <f>IFERROR(Flights[[#This Row],[Distance]]/Flights[[#This Row],[Length (hr)]], "")</f>
        <v>445.27659574468089</v>
      </c>
      <c r="R2270" s="1">
        <v>0.50486111111111109</v>
      </c>
      <c r="S2270" s="1" t="str">
        <f>IF(Flights[[#This Row],[Length (hr)]]&lt;2, "No meal", IF(Flights[[#This Row],[Length (hr)]]&lt;3.5, "Light meal", "Full meal"))</f>
        <v>Full meal</v>
      </c>
      <c r="T2270" s="1" t="str">
        <f>IF(AND(Flights[[#This Row],[Airline]]="US Airways", Flights[[#This Row],[Meal]]="Full Meal"), "Yes", "No")</f>
        <v>No</v>
      </c>
      <c r="U2270" s="1">
        <v>0.49444444444444446</v>
      </c>
      <c r="V2270">
        <v>-15</v>
      </c>
      <c r="W2270" s="1" t="str">
        <f>IF(Flights[[#This Row],[Arrival Delay]] = "", "Cancelled", IF(Flights[[#This Row],[Arrival Delay]]&gt;15, "Delayed", "On time"))</f>
        <v>On time</v>
      </c>
      <c r="X2270" t="str">
        <f>IF(Flights[[#This Row],[Status]]&lt;&gt;"Delayed","", IF(Flights[[#This Row],[Arrival Delay]]&gt;120, "Severe", IF(Flights[[#This Row],[Arrival Delay]]&gt;60, "Major", "Moderate")))</f>
        <v/>
      </c>
      <c r="Y2270" t="b">
        <v>0</v>
      </c>
      <c r="AA2270" t="str">
        <f>IF(OR(AND(Flights[[#This Row],[Status]]="Cancelled", Flights[[#This Row],[Cancellation Reason]]="Airline/Carrier"), Flights[[#This Row],[Delay Type]]="Severe"), "Yes", "No")</f>
        <v>No</v>
      </c>
    </row>
    <row r="2271" spans="1:27" x14ac:dyDescent="0.3">
      <c r="A2271" s="3">
        <v>42176</v>
      </c>
      <c r="B2271" s="22">
        <f>WEEKNUM(Flights[[#This Row],[Date]], 1)</f>
        <v>26</v>
      </c>
      <c r="C2271" s="22">
        <f>WEEKDAY(Flights[[#This Row],[Date]],1)</f>
        <v>1</v>
      </c>
      <c r="D2271" t="s">
        <v>1464</v>
      </c>
      <c r="E2271" t="s">
        <v>1990</v>
      </c>
      <c r="F2271" t="s">
        <v>0</v>
      </c>
      <c r="G2271" t="s">
        <v>16</v>
      </c>
      <c r="H2271" t="str">
        <f>_xlfn.XLOOKUP(Flights[[#This Row],[Destination]], Airports!$A$2:$A$78, Airports!$D$2:$D$78)</f>
        <v>Dulles</v>
      </c>
      <c r="I2271" t="str" cm="1">
        <f t="array" ref="I2271">_xlfn.XLOOKUP(Flights[[#This Row],[Destination]],_xlfn._TRO_TRAILING( Airports!A:A),_xlfn._TRO_TRAILING( Airports!E:E), "Not found")</f>
        <v>VA</v>
      </c>
      <c r="J2271" s="1">
        <v>0.32291666666666669</v>
      </c>
      <c r="K2271" s="22">
        <f>HOUR(Flights[[#This Row],[Scheduled Departure]])</f>
        <v>7</v>
      </c>
      <c r="L2271" s="1">
        <v>0.32083333333333336</v>
      </c>
      <c r="M2271">
        <f>(L2271-J2271)*24*60</f>
        <v>-2.9999999999999893</v>
      </c>
      <c r="N2271" s="16">
        <f>Flights[[#This Row],[Length (min)]]/60</f>
        <v>4.916666666666667</v>
      </c>
      <c r="O2271">
        <v>295</v>
      </c>
      <c r="P2271">
        <v>2288</v>
      </c>
      <c r="Q2271" s="18">
        <f>IFERROR(Flights[[#This Row],[Distance]]/Flights[[#This Row],[Length (hr)]], "")</f>
        <v>465.35593220338978</v>
      </c>
      <c r="R2271" s="1">
        <v>0.66180555555555554</v>
      </c>
      <c r="S2271" s="1" t="str">
        <f>IF(Flights[[#This Row],[Length (hr)]]&lt;2, "No meal", IF(Flights[[#This Row],[Length (hr)]]&lt;3.5, "Light meal", "Full meal"))</f>
        <v>Full meal</v>
      </c>
      <c r="T2271" s="1" t="str">
        <f>IF(AND(Flights[[#This Row],[Airline]]="US Airways", Flights[[#This Row],[Meal]]="Full Meal"), "Yes", "No")</f>
        <v>No</v>
      </c>
      <c r="U2271" s="1">
        <v>0.65069444444444446</v>
      </c>
      <c r="V2271">
        <v>-16</v>
      </c>
      <c r="W2271" s="1" t="str">
        <f>IF(Flights[[#This Row],[Arrival Delay]] = "", "Cancelled", IF(Flights[[#This Row],[Arrival Delay]]&gt;15, "Delayed", "On time"))</f>
        <v>On time</v>
      </c>
      <c r="X2271" t="str">
        <f>IF(Flights[[#This Row],[Status]]&lt;&gt;"Delayed","", IF(Flights[[#This Row],[Arrival Delay]]&gt;120, "Severe", IF(Flights[[#This Row],[Arrival Delay]]&gt;60, "Major", "Moderate")))</f>
        <v/>
      </c>
      <c r="Y2271" t="b">
        <v>0</v>
      </c>
      <c r="AA2271" t="str">
        <f>IF(OR(AND(Flights[[#This Row],[Status]]="Cancelled", Flights[[#This Row],[Cancellation Reason]]="Airline/Carrier"), Flights[[#This Row],[Delay Type]]="Severe"), "Yes", "No")</f>
        <v>No</v>
      </c>
    </row>
    <row r="2272" spans="1:27" x14ac:dyDescent="0.3">
      <c r="A2272" s="3">
        <v>42176</v>
      </c>
      <c r="B2272" s="22">
        <f>WEEKNUM(Flights[[#This Row],[Date]], 1)</f>
        <v>26</v>
      </c>
      <c r="C2272" s="22">
        <f>WEEKDAY(Flights[[#This Row],[Date]],1)</f>
        <v>1</v>
      </c>
      <c r="D2272" t="s">
        <v>47</v>
      </c>
      <c r="E2272" t="s">
        <v>1987</v>
      </c>
      <c r="F2272" t="s">
        <v>0</v>
      </c>
      <c r="G2272" t="s">
        <v>17</v>
      </c>
      <c r="H2272" t="str">
        <f>_xlfn.XLOOKUP(Flights[[#This Row],[Destination]], Airports!$A$2:$A$78, Airports!$D$2:$D$78)</f>
        <v>Honolulu</v>
      </c>
      <c r="I2272" t="str" cm="1">
        <f t="array" ref="I2272">_xlfn.XLOOKUP(Flights[[#This Row],[Destination]],_xlfn._TRO_TRAILING( Airports!A:A),_xlfn._TRO_TRAILING( Airports!E:E), "Not found")</f>
        <v>HI</v>
      </c>
      <c r="J2272" s="1">
        <v>0.3347222222222222</v>
      </c>
      <c r="K2272" s="22">
        <f>HOUR(Flights[[#This Row],[Scheduled Departure]])</f>
        <v>8</v>
      </c>
      <c r="L2272" s="1">
        <v>0.33124999999999999</v>
      </c>
      <c r="M2272">
        <f>(L2272-J2272)*24*60</f>
        <v>-4.9999999999999822</v>
      </c>
      <c r="N2272" s="16">
        <f>Flights[[#This Row],[Length (min)]]/60</f>
        <v>5.5</v>
      </c>
      <c r="O2272">
        <v>330</v>
      </c>
      <c r="P2272">
        <v>2556</v>
      </c>
      <c r="Q2272" s="18">
        <f>IFERROR(Flights[[#This Row],[Distance]]/Flights[[#This Row],[Length (hr)]], "")</f>
        <v>464.72727272727275</v>
      </c>
      <c r="R2272" s="1">
        <v>0.4513888888888889</v>
      </c>
      <c r="S2272" s="1" t="str">
        <f>IF(Flights[[#This Row],[Length (hr)]]&lt;2, "No meal", IF(Flights[[#This Row],[Length (hr)]]&lt;3.5, "Light meal", "Full meal"))</f>
        <v>Full meal</v>
      </c>
      <c r="T2272" s="1" t="str">
        <f>IF(AND(Flights[[#This Row],[Airline]]="US Airways", Flights[[#This Row],[Meal]]="Full Meal"), "Yes", "No")</f>
        <v>No</v>
      </c>
      <c r="U2272" s="1">
        <v>0.43541666666666667</v>
      </c>
      <c r="V2272">
        <v>-23</v>
      </c>
      <c r="W2272" s="1" t="str">
        <f>IF(Flights[[#This Row],[Arrival Delay]] = "", "Cancelled", IF(Flights[[#This Row],[Arrival Delay]]&gt;15, "Delayed", "On time"))</f>
        <v>On time</v>
      </c>
      <c r="X2272" t="str">
        <f>IF(Flights[[#This Row],[Status]]&lt;&gt;"Delayed","", IF(Flights[[#This Row],[Arrival Delay]]&gt;120, "Severe", IF(Flights[[#This Row],[Arrival Delay]]&gt;60, "Major", "Moderate")))</f>
        <v/>
      </c>
      <c r="Y2272" t="b">
        <v>0</v>
      </c>
      <c r="AA2272" t="str">
        <f>IF(OR(AND(Flights[[#This Row],[Status]]="Cancelled", Flights[[#This Row],[Cancellation Reason]]="Airline/Carrier"), Flights[[#This Row],[Delay Type]]="Severe"), "Yes", "No")</f>
        <v>No</v>
      </c>
    </row>
    <row r="2273" spans="1:27" x14ac:dyDescent="0.3">
      <c r="A2273" s="3">
        <v>42176</v>
      </c>
      <c r="B2273" s="22">
        <f>WEEKNUM(Flights[[#This Row],[Date]], 1)</f>
        <v>26</v>
      </c>
      <c r="C2273" s="22">
        <f>WEEKDAY(Flights[[#This Row],[Date]],1)</f>
        <v>1</v>
      </c>
      <c r="D2273" t="s">
        <v>68</v>
      </c>
      <c r="E2273" t="s">
        <v>1987</v>
      </c>
      <c r="F2273" t="s">
        <v>0</v>
      </c>
      <c r="G2273" t="s">
        <v>3</v>
      </c>
      <c r="H2273" t="str">
        <f>_xlfn.XLOOKUP(Flights[[#This Row],[Destination]], Airports!$A$2:$A$78, Airports!$D$2:$D$78)</f>
        <v>Dallas</v>
      </c>
      <c r="I2273" t="str" cm="1">
        <f t="array" ref="I2273">_xlfn.XLOOKUP(Flights[[#This Row],[Destination]],_xlfn._TRO_TRAILING( Airports!A:A),_xlfn._TRO_TRAILING( Airports!E:E), "Not found")</f>
        <v>TX</v>
      </c>
      <c r="J2273" s="1">
        <v>0.46180555555555558</v>
      </c>
      <c r="K2273" s="22">
        <f>HOUR(Flights[[#This Row],[Scheduled Departure]])</f>
        <v>11</v>
      </c>
      <c r="L2273" s="1">
        <v>0.53819444444444442</v>
      </c>
      <c r="M2273">
        <f>(L2273-J2273)*24*60</f>
        <v>109.99999999999993</v>
      </c>
      <c r="N2273" s="16">
        <f>Flights[[#This Row],[Length (min)]]/60</f>
        <v>3.3</v>
      </c>
      <c r="O2273">
        <v>198</v>
      </c>
      <c r="P2273">
        <v>1235</v>
      </c>
      <c r="Q2273" s="18">
        <f>IFERROR(Flights[[#This Row],[Distance]]/Flights[[#This Row],[Length (hr)]], "")</f>
        <v>374.24242424242425</v>
      </c>
      <c r="R2273" s="1">
        <v>0.67708333333333337</v>
      </c>
      <c r="S2273" s="1" t="str">
        <f>IF(Flights[[#This Row],[Length (hr)]]&lt;2, "No meal", IF(Flights[[#This Row],[Length (hr)]]&lt;3.5, "Light meal", "Full meal"))</f>
        <v>Light meal</v>
      </c>
      <c r="T2273" s="1" t="str">
        <f>IF(AND(Flights[[#This Row],[Airline]]="US Airways", Flights[[#This Row],[Meal]]="Full Meal"), "Yes", "No")</f>
        <v>No</v>
      </c>
      <c r="U2273" s="1">
        <v>0.75902777777777775</v>
      </c>
      <c r="V2273">
        <v>118</v>
      </c>
      <c r="W2273" s="1" t="str">
        <f>IF(Flights[[#This Row],[Arrival Delay]] = "", "Cancelled", IF(Flights[[#This Row],[Arrival Delay]]&gt;15, "Delayed", "On time"))</f>
        <v>Delayed</v>
      </c>
      <c r="X2273" t="str">
        <f>IF(Flights[[#This Row],[Status]]&lt;&gt;"Delayed","", IF(Flights[[#This Row],[Arrival Delay]]&gt;120, "Severe", IF(Flights[[#This Row],[Arrival Delay]]&gt;60, "Major", "Moderate")))</f>
        <v>Major</v>
      </c>
      <c r="Y2273" t="b">
        <v>0</v>
      </c>
      <c r="AA2273" t="str">
        <f>IF(OR(AND(Flights[[#This Row],[Status]]="Cancelled", Flights[[#This Row],[Cancellation Reason]]="Airline/Carrier"), Flights[[#This Row],[Delay Type]]="Severe"), "Yes", "No")</f>
        <v>No</v>
      </c>
    </row>
    <row r="2274" spans="1:27" x14ac:dyDescent="0.3">
      <c r="A2274" s="3">
        <v>42176</v>
      </c>
      <c r="B2274" s="22">
        <f>WEEKNUM(Flights[[#This Row],[Date]], 1)</f>
        <v>26</v>
      </c>
      <c r="C2274" s="22">
        <f>WEEKDAY(Flights[[#This Row],[Date]],1)</f>
        <v>1</v>
      </c>
      <c r="D2274" t="s">
        <v>1534</v>
      </c>
      <c r="E2274" t="s">
        <v>1995</v>
      </c>
      <c r="F2274" t="s">
        <v>0</v>
      </c>
      <c r="G2274" t="s">
        <v>9</v>
      </c>
      <c r="H2274" t="str">
        <f>_xlfn.XLOOKUP(Flights[[#This Row],[Destination]], Airports!$A$2:$A$78, Airports!$D$2:$D$78)</f>
        <v>San Francisco</v>
      </c>
      <c r="I2274" t="str" cm="1">
        <f t="array" ref="I2274">_xlfn.XLOOKUP(Flights[[#This Row],[Destination]],_xlfn._TRO_TRAILING( Airports!A:A),_xlfn._TRO_TRAILING( Airports!E:E), "Not found")</f>
        <v>CA</v>
      </c>
      <c r="J2274" s="1">
        <v>0.61805555555555558</v>
      </c>
      <c r="K2274" s="22">
        <f>HOUR(Flights[[#This Row],[Scheduled Departure]])</f>
        <v>14</v>
      </c>
      <c r="L2274" s="1">
        <v>0.61597222222222225</v>
      </c>
      <c r="M2274">
        <f>(L2274-J2274)*24*60</f>
        <v>-2.9999999999999893</v>
      </c>
      <c r="N2274" s="16">
        <f>Flights[[#This Row],[Length (min)]]/60</f>
        <v>1.1000000000000001</v>
      </c>
      <c r="O2274">
        <v>66</v>
      </c>
      <c r="P2274">
        <v>337</v>
      </c>
      <c r="Q2274" s="18">
        <f>IFERROR(Flights[[#This Row],[Distance]]/Flights[[#This Row],[Length (hr)]], "")</f>
        <v>306.36363636363632</v>
      </c>
      <c r="R2274" s="1">
        <v>0.66666666666666663</v>
      </c>
      <c r="S2274" s="1" t="str">
        <f>IF(Flights[[#This Row],[Length (hr)]]&lt;2, "No meal", IF(Flights[[#This Row],[Length (hr)]]&lt;3.5, "Light meal", "Full meal"))</f>
        <v>No meal</v>
      </c>
      <c r="T2274" s="1" t="str">
        <f>IF(AND(Flights[[#This Row],[Airline]]="US Airways", Flights[[#This Row],[Meal]]="Full Meal"), "Yes", "No")</f>
        <v>No</v>
      </c>
      <c r="U2274" s="1">
        <v>0.66180555555555554</v>
      </c>
      <c r="V2274">
        <v>-7</v>
      </c>
      <c r="W2274" s="1" t="str">
        <f>IF(Flights[[#This Row],[Arrival Delay]] = "", "Cancelled", IF(Flights[[#This Row],[Arrival Delay]]&gt;15, "Delayed", "On time"))</f>
        <v>On time</v>
      </c>
      <c r="X2274" t="str">
        <f>IF(Flights[[#This Row],[Status]]&lt;&gt;"Delayed","", IF(Flights[[#This Row],[Arrival Delay]]&gt;120, "Severe", IF(Flights[[#This Row],[Arrival Delay]]&gt;60, "Major", "Moderate")))</f>
        <v/>
      </c>
      <c r="Y2274" t="b">
        <v>0</v>
      </c>
      <c r="AA2274" t="str">
        <f>IF(OR(AND(Flights[[#This Row],[Status]]="Cancelled", Flights[[#This Row],[Cancellation Reason]]="Airline/Carrier"), Flights[[#This Row],[Delay Type]]="Severe"), "Yes", "No")</f>
        <v>No</v>
      </c>
    </row>
    <row r="2275" spans="1:27" x14ac:dyDescent="0.3">
      <c r="A2275" s="3">
        <v>42176</v>
      </c>
      <c r="B2275" s="22">
        <f>WEEKNUM(Flights[[#This Row],[Date]], 1)</f>
        <v>26</v>
      </c>
      <c r="C2275" s="22">
        <f>WEEKDAY(Flights[[#This Row],[Date]],1)</f>
        <v>1</v>
      </c>
      <c r="D2275" t="s">
        <v>82</v>
      </c>
      <c r="E2275" t="s">
        <v>1987</v>
      </c>
      <c r="F2275" t="s">
        <v>0</v>
      </c>
      <c r="G2275" t="s">
        <v>12</v>
      </c>
      <c r="H2275" t="str">
        <f>_xlfn.XLOOKUP(Flights[[#This Row],[Destination]], Airports!$A$2:$A$78, Airports!$D$2:$D$78)</f>
        <v>New York</v>
      </c>
      <c r="I2275" t="str" cm="1">
        <f t="array" ref="I2275">_xlfn.XLOOKUP(Flights[[#This Row],[Destination]],_xlfn._TRO_TRAILING( Airports!A:A),_xlfn._TRO_TRAILING( Airports!E:E), "Not found")</f>
        <v>NY</v>
      </c>
      <c r="J2275" s="1">
        <v>0.63888888888888884</v>
      </c>
      <c r="K2275" s="22">
        <f>HOUR(Flights[[#This Row],[Scheduled Departure]])</f>
        <v>15</v>
      </c>
      <c r="L2275" s="1">
        <v>0.65902777777777777</v>
      </c>
      <c r="M2275">
        <f>(L2275-J2275)*24*60</f>
        <v>29.000000000000057</v>
      </c>
      <c r="N2275" s="16">
        <f>Flights[[#This Row],[Length (min)]]/60</f>
        <v>5.083333333333333</v>
      </c>
      <c r="O2275">
        <v>305</v>
      </c>
      <c r="P2275">
        <v>2475</v>
      </c>
      <c r="Q2275" s="18">
        <f>IFERROR(Flights[[#This Row],[Distance]]/Flights[[#This Row],[Length (hr)]], "")</f>
        <v>486.88524590163939</v>
      </c>
      <c r="R2275" s="1">
        <v>0.99791666666666667</v>
      </c>
      <c r="S2275" s="1" t="str">
        <f>IF(Flights[[#This Row],[Length (hr)]]&lt;2, "No meal", IF(Flights[[#This Row],[Length (hr)]]&lt;3.5, "Light meal", "Full meal"))</f>
        <v>Full meal</v>
      </c>
      <c r="T2275" s="1" t="str">
        <f>IF(AND(Flights[[#This Row],[Airline]]="US Airways", Flights[[#This Row],[Meal]]="Full Meal"), "Yes", "No")</f>
        <v>No</v>
      </c>
      <c r="U2275" s="1">
        <v>0.99583333333333335</v>
      </c>
      <c r="V2275">
        <v>-3</v>
      </c>
      <c r="W2275" s="1" t="str">
        <f>IF(Flights[[#This Row],[Arrival Delay]] = "", "Cancelled", IF(Flights[[#This Row],[Arrival Delay]]&gt;15, "Delayed", "On time"))</f>
        <v>On time</v>
      </c>
      <c r="X2275" t="str">
        <f>IF(Flights[[#This Row],[Status]]&lt;&gt;"Delayed","", IF(Flights[[#This Row],[Arrival Delay]]&gt;120, "Severe", IF(Flights[[#This Row],[Arrival Delay]]&gt;60, "Major", "Moderate")))</f>
        <v/>
      </c>
      <c r="Y2275" t="b">
        <v>0</v>
      </c>
      <c r="AA2275" t="str">
        <f>IF(OR(AND(Flights[[#This Row],[Status]]="Cancelled", Flights[[#This Row],[Cancellation Reason]]="Airline/Carrier"), Flights[[#This Row],[Delay Type]]="Severe"), "Yes", "No")</f>
        <v>No</v>
      </c>
    </row>
    <row r="2276" spans="1:27" x14ac:dyDescent="0.3">
      <c r="A2276" s="3">
        <v>42176</v>
      </c>
      <c r="B2276" s="22">
        <f>WEEKNUM(Flights[[#This Row],[Date]], 1)</f>
        <v>26</v>
      </c>
      <c r="C2276" s="22">
        <f>WEEKDAY(Flights[[#This Row],[Date]],1)</f>
        <v>1</v>
      </c>
      <c r="D2276" t="s">
        <v>1559</v>
      </c>
      <c r="E2276" t="s">
        <v>1995</v>
      </c>
      <c r="F2276" t="s">
        <v>0</v>
      </c>
      <c r="G2276" t="s">
        <v>347</v>
      </c>
      <c r="H2276" t="str">
        <f>_xlfn.XLOOKUP(Flights[[#This Row],[Destination]], Airports!$A$2:$A$78, Airports!$D$2:$D$78)</f>
        <v>San Jose</v>
      </c>
      <c r="I2276" t="str" cm="1">
        <f t="array" ref="I2276">_xlfn.XLOOKUP(Flights[[#This Row],[Destination]],_xlfn._TRO_TRAILING( Airports!A:A),_xlfn._TRO_TRAILING( Airports!E:E), "Not found")</f>
        <v>CA</v>
      </c>
      <c r="J2276" s="1">
        <v>0.90625</v>
      </c>
      <c r="K2276" s="22">
        <f>HOUR(Flights[[#This Row],[Scheduled Departure]])</f>
        <v>21</v>
      </c>
      <c r="L2276" s="1">
        <v>0.93194444444444446</v>
      </c>
      <c r="M2276">
        <f>(L2276-J2276)*24*60</f>
        <v>37.000000000000028</v>
      </c>
      <c r="N2276" s="16">
        <f>Flights[[#This Row],[Length (min)]]/60</f>
        <v>1.0666666666666667</v>
      </c>
      <c r="O2276">
        <v>64</v>
      </c>
      <c r="P2276">
        <v>308</v>
      </c>
      <c r="Q2276" s="18">
        <f>IFERROR(Flights[[#This Row],[Distance]]/Flights[[#This Row],[Length (hr)]], "")</f>
        <v>288.75</v>
      </c>
      <c r="R2276" s="1">
        <v>0.95138888888888884</v>
      </c>
      <c r="S2276" s="1" t="str">
        <f>IF(Flights[[#This Row],[Length (hr)]]&lt;2, "No meal", IF(Flights[[#This Row],[Length (hr)]]&lt;3.5, "Light meal", "Full meal"))</f>
        <v>No meal</v>
      </c>
      <c r="T2276" s="1" t="str">
        <f>IF(AND(Flights[[#This Row],[Airline]]="US Airways", Flights[[#This Row],[Meal]]="Full Meal"), "Yes", "No")</f>
        <v>No</v>
      </c>
      <c r="U2276" s="1">
        <v>0.97638888888888886</v>
      </c>
      <c r="V2276">
        <v>36</v>
      </c>
      <c r="W2276" s="1" t="str">
        <f>IF(Flights[[#This Row],[Arrival Delay]] = "", "Cancelled", IF(Flights[[#This Row],[Arrival Delay]]&gt;15, "Delayed", "On time"))</f>
        <v>Delayed</v>
      </c>
      <c r="X2276" t="str">
        <f>IF(Flights[[#This Row],[Status]]&lt;&gt;"Delayed","", IF(Flights[[#This Row],[Arrival Delay]]&gt;120, "Severe", IF(Flights[[#This Row],[Arrival Delay]]&gt;60, "Major", "Moderate")))</f>
        <v>Moderate</v>
      </c>
      <c r="Y2276" t="b">
        <v>0</v>
      </c>
      <c r="AA2276" t="str">
        <f>IF(OR(AND(Flights[[#This Row],[Status]]="Cancelled", Flights[[#This Row],[Cancellation Reason]]="Airline/Carrier"), Flights[[#This Row],[Delay Type]]="Severe"), "Yes", "No")</f>
        <v>No</v>
      </c>
    </row>
    <row r="2277" spans="1:27" x14ac:dyDescent="0.3">
      <c r="A2277" s="3">
        <v>42176</v>
      </c>
      <c r="B2277" s="22">
        <f>WEEKNUM(Flights[[#This Row],[Date]], 1)</f>
        <v>26</v>
      </c>
      <c r="C2277" s="22">
        <f>WEEKDAY(Flights[[#This Row],[Date]],1)</f>
        <v>1</v>
      </c>
      <c r="D2277" t="s">
        <v>720</v>
      </c>
      <c r="E2277" t="s">
        <v>1989</v>
      </c>
      <c r="F2277" t="s">
        <v>0</v>
      </c>
      <c r="G2277" t="s">
        <v>22</v>
      </c>
      <c r="H2277" t="str">
        <f>_xlfn.XLOOKUP(Flights[[#This Row],[Destination]], Airports!$A$2:$A$78, Airports!$D$2:$D$78)</f>
        <v>Columbus</v>
      </c>
      <c r="I2277" t="str" cm="1">
        <f t="array" ref="I2277">_xlfn.XLOOKUP(Flights[[#This Row],[Destination]],_xlfn._TRO_TRAILING( Airports!A:A),_xlfn._TRO_TRAILING( Airports!E:E), "Not found")</f>
        <v>OH</v>
      </c>
      <c r="J2277" s="1">
        <v>0.92708333333333337</v>
      </c>
      <c r="K2277" s="22">
        <f>HOUR(Flights[[#This Row],[Scheduled Departure]])</f>
        <v>22</v>
      </c>
      <c r="L2277" s="1">
        <v>0.92638888888888893</v>
      </c>
      <c r="M2277">
        <f>(L2277-J2277)*24*60</f>
        <v>-0.99999999999999645</v>
      </c>
      <c r="N2277" s="16">
        <f>Flights[[#This Row],[Length (min)]]/60</f>
        <v>4.2666666666666666</v>
      </c>
      <c r="O2277">
        <v>256</v>
      </c>
      <c r="P2277">
        <v>1995</v>
      </c>
      <c r="Q2277" s="18">
        <f>IFERROR(Flights[[#This Row],[Distance]]/Flights[[#This Row],[Length (hr)]], "")</f>
        <v>467.578125</v>
      </c>
      <c r="R2277" s="1">
        <v>0.23125000000000001</v>
      </c>
      <c r="S2277" s="1" t="str">
        <f>IF(Flights[[#This Row],[Length (hr)]]&lt;2, "No meal", IF(Flights[[#This Row],[Length (hr)]]&lt;3.5, "Light meal", "Full meal"))</f>
        <v>Full meal</v>
      </c>
      <c r="T2277" s="1" t="str">
        <f>IF(AND(Flights[[#This Row],[Airline]]="US Airways", Flights[[#This Row],[Meal]]="Full Meal"), "Yes", "No")</f>
        <v>No</v>
      </c>
      <c r="U2277" s="1">
        <v>0.22916666666666666</v>
      </c>
      <c r="V2277">
        <v>-3</v>
      </c>
      <c r="W2277" s="1" t="str">
        <f>IF(Flights[[#This Row],[Arrival Delay]] = "", "Cancelled", IF(Flights[[#This Row],[Arrival Delay]]&gt;15, "Delayed", "On time"))</f>
        <v>On time</v>
      </c>
      <c r="X2277" t="str">
        <f>IF(Flights[[#This Row],[Status]]&lt;&gt;"Delayed","", IF(Flights[[#This Row],[Arrival Delay]]&gt;120, "Severe", IF(Flights[[#This Row],[Arrival Delay]]&gt;60, "Major", "Moderate")))</f>
        <v/>
      </c>
      <c r="Y2277" t="b">
        <v>0</v>
      </c>
      <c r="AA2277" t="str">
        <f>IF(OR(AND(Flights[[#This Row],[Status]]="Cancelled", Flights[[#This Row],[Cancellation Reason]]="Airline/Carrier"), Flights[[#This Row],[Delay Type]]="Severe"), "Yes", "No")</f>
        <v>No</v>
      </c>
    </row>
    <row r="2278" spans="1:27" x14ac:dyDescent="0.3">
      <c r="A2278" s="3">
        <v>42177</v>
      </c>
      <c r="B2278" s="22">
        <f>WEEKNUM(Flights[[#This Row],[Date]], 1)</f>
        <v>26</v>
      </c>
      <c r="C2278" s="22">
        <f>WEEKDAY(Flights[[#This Row],[Date]],1)</f>
        <v>2</v>
      </c>
      <c r="D2278" t="s">
        <v>1359</v>
      </c>
      <c r="E2278" t="s">
        <v>1989</v>
      </c>
      <c r="F2278" t="s">
        <v>0</v>
      </c>
      <c r="G2278" t="s">
        <v>20</v>
      </c>
      <c r="H2278" t="str">
        <f>_xlfn.XLOOKUP(Flights[[#This Row],[Destination]], Airports!$A$2:$A$78, Airports!$D$2:$D$78)</f>
        <v>Kahului</v>
      </c>
      <c r="I2278" t="str" cm="1">
        <f t="array" ref="I2278">_xlfn.XLOOKUP(Flights[[#This Row],[Destination]],_xlfn._TRO_TRAILING( Airports!A:A),_xlfn._TRO_TRAILING( Airports!E:E), "Not found")</f>
        <v>HI</v>
      </c>
      <c r="J2278" s="1">
        <v>0.35416666666666669</v>
      </c>
      <c r="K2278" s="22">
        <f>HOUR(Flights[[#This Row],[Scheduled Departure]])</f>
        <v>8</v>
      </c>
      <c r="L2278" s="1">
        <v>0.35208333333333336</v>
      </c>
      <c r="M2278">
        <f>(L2278-J2278)*24*60</f>
        <v>-2.9999999999999893</v>
      </c>
      <c r="N2278" s="16">
        <f>Flights[[#This Row],[Length (min)]]/60</f>
        <v>5.2</v>
      </c>
      <c r="O2278">
        <v>312</v>
      </c>
      <c r="P2278">
        <v>2486</v>
      </c>
      <c r="Q2278" s="18">
        <f>IFERROR(Flights[[#This Row],[Distance]]/Flights[[#This Row],[Length (hr)]], "")</f>
        <v>478.07692307692304</v>
      </c>
      <c r="R2278" s="1">
        <v>0.46458333333333335</v>
      </c>
      <c r="S2278" s="1" t="str">
        <f>IF(Flights[[#This Row],[Length (hr)]]&lt;2, "No meal", IF(Flights[[#This Row],[Length (hr)]]&lt;3.5, "Light meal", "Full meal"))</f>
        <v>Full meal</v>
      </c>
      <c r="T2278" s="1" t="str">
        <f>IF(AND(Flights[[#This Row],[Airline]]="US Airways", Flights[[#This Row],[Meal]]="Full Meal"), "Yes", "No")</f>
        <v>No</v>
      </c>
      <c r="U2278" s="1">
        <v>0.44374999999999998</v>
      </c>
      <c r="V2278">
        <v>-30</v>
      </c>
      <c r="W2278" s="1" t="str">
        <f>IF(Flights[[#This Row],[Arrival Delay]] = "", "Cancelled", IF(Flights[[#This Row],[Arrival Delay]]&gt;15, "Delayed", "On time"))</f>
        <v>On time</v>
      </c>
      <c r="X2278" t="str">
        <f>IF(Flights[[#This Row],[Status]]&lt;&gt;"Delayed","", IF(Flights[[#This Row],[Arrival Delay]]&gt;120, "Severe", IF(Flights[[#This Row],[Arrival Delay]]&gt;60, "Major", "Moderate")))</f>
        <v/>
      </c>
      <c r="Y2278" t="b">
        <v>0</v>
      </c>
      <c r="AA2278" t="str">
        <f>IF(OR(AND(Flights[[#This Row],[Status]]="Cancelled", Flights[[#This Row],[Cancellation Reason]]="Airline/Carrier"), Flights[[#This Row],[Delay Type]]="Severe"), "Yes", "No")</f>
        <v>No</v>
      </c>
    </row>
    <row r="2279" spans="1:27" x14ac:dyDescent="0.3">
      <c r="A2279" s="3">
        <v>42177</v>
      </c>
      <c r="B2279" s="22">
        <f>WEEKNUM(Flights[[#This Row],[Date]], 1)</f>
        <v>26</v>
      </c>
      <c r="C2279" s="22">
        <f>WEEKDAY(Flights[[#This Row],[Date]],1)</f>
        <v>2</v>
      </c>
      <c r="D2279" t="s">
        <v>1234</v>
      </c>
      <c r="E2279" t="s">
        <v>1994</v>
      </c>
      <c r="F2279" t="s">
        <v>0</v>
      </c>
      <c r="G2279" t="s">
        <v>278</v>
      </c>
      <c r="H2279" t="str">
        <f>_xlfn.XLOOKUP(Flights[[#This Row],[Destination]], Airports!$A$2:$A$78, Airports!$D$2:$D$78)</f>
        <v>El Paso</v>
      </c>
      <c r="I2279" t="str" cm="1">
        <f t="array" ref="I2279">_xlfn.XLOOKUP(Flights[[#This Row],[Destination]],_xlfn._TRO_TRAILING( Airports!A:A),_xlfn._TRO_TRAILING( Airports!E:E), "Not found")</f>
        <v>TX</v>
      </c>
      <c r="J2279" s="1">
        <v>0.3576388888888889</v>
      </c>
      <c r="K2279" s="22">
        <f>HOUR(Flights[[#This Row],[Scheduled Departure]])</f>
        <v>8</v>
      </c>
      <c r="L2279" s="1">
        <v>0.35486111111111113</v>
      </c>
      <c r="M2279">
        <f>(L2279-J2279)*24*60</f>
        <v>-3.9999999999999858</v>
      </c>
      <c r="N2279" s="16">
        <f>Flights[[#This Row],[Length (min)]]/60</f>
        <v>2.1666666666666665</v>
      </c>
      <c r="O2279">
        <v>130</v>
      </c>
      <c r="P2279">
        <v>715</v>
      </c>
      <c r="Q2279" s="18">
        <f>IFERROR(Flights[[#This Row],[Distance]]/Flights[[#This Row],[Length (hr)]], "")</f>
        <v>330</v>
      </c>
      <c r="R2279" s="1">
        <v>0.48541666666666666</v>
      </c>
      <c r="S2279" s="1" t="str">
        <f>IF(Flights[[#This Row],[Length (hr)]]&lt;2, "No meal", IF(Flights[[#This Row],[Length (hr)]]&lt;3.5, "Light meal", "Full meal"))</f>
        <v>Light meal</v>
      </c>
      <c r="T2279" s="1" t="str">
        <f>IF(AND(Flights[[#This Row],[Airline]]="US Airways", Flights[[#This Row],[Meal]]="Full Meal"), "Yes", "No")</f>
        <v>No</v>
      </c>
      <c r="U2279" s="1">
        <v>0.48680555555555555</v>
      </c>
      <c r="V2279">
        <v>2</v>
      </c>
      <c r="W2279" s="1" t="str">
        <f>IF(Flights[[#This Row],[Arrival Delay]] = "", "Cancelled", IF(Flights[[#This Row],[Arrival Delay]]&gt;15, "Delayed", "On time"))</f>
        <v>On time</v>
      </c>
      <c r="X2279" t="str">
        <f>IF(Flights[[#This Row],[Status]]&lt;&gt;"Delayed","", IF(Flights[[#This Row],[Arrival Delay]]&gt;120, "Severe", IF(Flights[[#This Row],[Arrival Delay]]&gt;60, "Major", "Moderate")))</f>
        <v/>
      </c>
      <c r="Y2279" t="b">
        <v>0</v>
      </c>
      <c r="AA2279" t="str">
        <f>IF(OR(AND(Flights[[#This Row],[Status]]="Cancelled", Flights[[#This Row],[Cancellation Reason]]="Airline/Carrier"), Flights[[#This Row],[Delay Type]]="Severe"), "Yes", "No")</f>
        <v>No</v>
      </c>
    </row>
    <row r="2280" spans="1:27" x14ac:dyDescent="0.3">
      <c r="A2280" s="3">
        <v>42177</v>
      </c>
      <c r="B2280" s="22">
        <f>WEEKNUM(Flights[[#This Row],[Date]], 1)</f>
        <v>26</v>
      </c>
      <c r="C2280" s="22">
        <f>WEEKDAY(Flights[[#This Row],[Date]],1)</f>
        <v>2</v>
      </c>
      <c r="D2280" t="s">
        <v>1469</v>
      </c>
      <c r="E2280" t="s">
        <v>1989</v>
      </c>
      <c r="F2280" t="s">
        <v>0</v>
      </c>
      <c r="G2280" t="s">
        <v>276</v>
      </c>
      <c r="H2280" t="str">
        <f>_xlfn.XLOOKUP(Flights[[#This Row],[Destination]], Airports!$A$2:$A$78, Airports!$D$2:$D$78)</f>
        <v>Detroit</v>
      </c>
      <c r="I2280" t="str" cm="1">
        <f t="array" ref="I2280">_xlfn.XLOOKUP(Flights[[#This Row],[Destination]],_xlfn._TRO_TRAILING( Airports!A:A),_xlfn._TRO_TRAILING( Airports!E:E), "Not found")</f>
        <v>MI</v>
      </c>
      <c r="J2280" s="1">
        <v>0.3888888888888889</v>
      </c>
      <c r="K2280" s="22">
        <f>HOUR(Flights[[#This Row],[Scheduled Departure]])</f>
        <v>9</v>
      </c>
      <c r="L2280" s="1">
        <v>0.39513888888888887</v>
      </c>
      <c r="M2280">
        <f>(L2280-J2280)*24*60</f>
        <v>8.999999999999968</v>
      </c>
      <c r="N2280" s="16">
        <f>Flights[[#This Row],[Length (min)]]/60</f>
        <v>4.833333333333333</v>
      </c>
      <c r="O2280">
        <v>290</v>
      </c>
      <c r="P2280">
        <v>1979</v>
      </c>
      <c r="Q2280" s="18">
        <f>IFERROR(Flights[[#This Row],[Distance]]/Flights[[#This Row],[Length (hr)]], "")</f>
        <v>409.44827586206901</v>
      </c>
      <c r="R2280" s="1">
        <v>0.69930555555555551</v>
      </c>
      <c r="S2280" s="1" t="str">
        <f>IF(Flights[[#This Row],[Length (hr)]]&lt;2, "No meal", IF(Flights[[#This Row],[Length (hr)]]&lt;3.5, "Light meal", "Full meal"))</f>
        <v>Full meal</v>
      </c>
      <c r="T2280" s="1" t="str">
        <f>IF(AND(Flights[[#This Row],[Airline]]="US Airways", Flights[[#This Row],[Meal]]="Full Meal"), "Yes", "No")</f>
        <v>No</v>
      </c>
      <c r="U2280" s="1">
        <v>0.72152777777777777</v>
      </c>
      <c r="V2280">
        <v>32</v>
      </c>
      <c r="W2280" s="1" t="str">
        <f>IF(Flights[[#This Row],[Arrival Delay]] = "", "Cancelled", IF(Flights[[#This Row],[Arrival Delay]]&gt;15, "Delayed", "On time"))</f>
        <v>Delayed</v>
      </c>
      <c r="X2280" t="str">
        <f>IF(Flights[[#This Row],[Status]]&lt;&gt;"Delayed","", IF(Flights[[#This Row],[Arrival Delay]]&gt;120, "Severe", IF(Flights[[#This Row],[Arrival Delay]]&gt;60, "Major", "Moderate")))</f>
        <v>Moderate</v>
      </c>
      <c r="Y2280" t="b">
        <v>0</v>
      </c>
      <c r="AA2280" t="str">
        <f>IF(OR(AND(Flights[[#This Row],[Status]]="Cancelled", Flights[[#This Row],[Cancellation Reason]]="Airline/Carrier"), Flights[[#This Row],[Delay Type]]="Severe"), "Yes", "No")</f>
        <v>No</v>
      </c>
    </row>
    <row r="2281" spans="1:27" x14ac:dyDescent="0.3">
      <c r="A2281" s="3">
        <v>42177</v>
      </c>
      <c r="B2281" s="22">
        <f>WEEKNUM(Flights[[#This Row],[Date]], 1)</f>
        <v>26</v>
      </c>
      <c r="C2281" s="22">
        <f>WEEKDAY(Flights[[#This Row],[Date]],1)</f>
        <v>2</v>
      </c>
      <c r="D2281" t="s">
        <v>1522</v>
      </c>
      <c r="E2281" t="s">
        <v>1995</v>
      </c>
      <c r="F2281" t="s">
        <v>0</v>
      </c>
      <c r="G2281" t="s">
        <v>9</v>
      </c>
      <c r="H2281" t="str">
        <f>_xlfn.XLOOKUP(Flights[[#This Row],[Destination]], Airports!$A$2:$A$78, Airports!$D$2:$D$78)</f>
        <v>San Francisco</v>
      </c>
      <c r="I2281" t="str" cm="1">
        <f t="array" ref="I2281">_xlfn.XLOOKUP(Flights[[#This Row],[Destination]],_xlfn._TRO_TRAILING( Airports!A:A),_xlfn._TRO_TRAILING( Airports!E:E), "Not found")</f>
        <v>CA</v>
      </c>
      <c r="J2281" s="1">
        <v>0.50694444444444442</v>
      </c>
      <c r="K2281" s="22">
        <f>HOUR(Flights[[#This Row],[Scheduled Departure]])</f>
        <v>12</v>
      </c>
      <c r="L2281" s="1">
        <v>0</v>
      </c>
      <c r="M2281">
        <f>(L2281-J2281)*24*60</f>
        <v>-730</v>
      </c>
      <c r="N2281" s="16">
        <f>Flights[[#This Row],[Length (min)]]/60</f>
        <v>0</v>
      </c>
      <c r="P2281">
        <v>337</v>
      </c>
      <c r="Q2281" s="18" t="str">
        <f>IFERROR(Flights[[#This Row],[Distance]]/Flights[[#This Row],[Length (hr)]], "")</f>
        <v/>
      </c>
      <c r="R2281" s="1">
        <v>0.55902777777777779</v>
      </c>
      <c r="S2281" s="1" t="str">
        <f>IF(Flights[[#This Row],[Length (hr)]]&lt;2, "No meal", IF(Flights[[#This Row],[Length (hr)]]&lt;3.5, "Light meal", "Full meal"))</f>
        <v>No meal</v>
      </c>
      <c r="T2281" s="1" t="str">
        <f>IF(AND(Flights[[#This Row],[Airline]]="US Airways", Flights[[#This Row],[Meal]]="Full Meal"), "Yes", "No")</f>
        <v>No</v>
      </c>
      <c r="U2281" s="1">
        <v>0</v>
      </c>
      <c r="W2281" s="1" t="str">
        <f>IF(Flights[[#This Row],[Arrival Delay]] = "", "Cancelled", IF(Flights[[#This Row],[Arrival Delay]]&gt;15, "Delayed", "On time"))</f>
        <v>Cancelled</v>
      </c>
      <c r="X2281" t="str">
        <f>IF(Flights[[#This Row],[Status]]&lt;&gt;"Delayed","", IF(Flights[[#This Row],[Arrival Delay]]&gt;120, "Severe", IF(Flights[[#This Row],[Arrival Delay]]&gt;60, "Major", "Moderate")))</f>
        <v/>
      </c>
      <c r="Y2281" t="b">
        <v>1</v>
      </c>
      <c r="Z2281" t="s">
        <v>8</v>
      </c>
      <c r="AA2281" t="str">
        <f>IF(OR(AND(Flights[[#This Row],[Status]]="Cancelled", Flights[[#This Row],[Cancellation Reason]]="Airline/Carrier"), Flights[[#This Row],[Delay Type]]="Severe"), "Yes", "No")</f>
        <v>Yes</v>
      </c>
    </row>
    <row r="2282" spans="1:27" x14ac:dyDescent="0.3">
      <c r="A2282" s="3">
        <v>42177</v>
      </c>
      <c r="B2282" s="22">
        <f>WEEKNUM(Flights[[#This Row],[Date]], 1)</f>
        <v>26</v>
      </c>
      <c r="C2282" s="22">
        <f>WEEKDAY(Flights[[#This Row],[Date]],1)</f>
        <v>2</v>
      </c>
      <c r="D2282" t="s">
        <v>69</v>
      </c>
      <c r="E2282" t="s">
        <v>1987</v>
      </c>
      <c r="F2282" t="s">
        <v>0</v>
      </c>
      <c r="G2282" t="s">
        <v>12</v>
      </c>
      <c r="H2282" t="str">
        <f>_xlfn.XLOOKUP(Flights[[#This Row],[Destination]], Airports!$A$2:$A$78, Airports!$D$2:$D$78)</f>
        <v>New York</v>
      </c>
      <c r="I2282" t="str" cm="1">
        <f t="array" ref="I2282">_xlfn.XLOOKUP(Flights[[#This Row],[Destination]],_xlfn._TRO_TRAILING( Airports!A:A),_xlfn._TRO_TRAILING( Airports!E:E), "Not found")</f>
        <v>NY</v>
      </c>
      <c r="J2282" s="1">
        <v>0.51041666666666663</v>
      </c>
      <c r="K2282" s="22">
        <f>HOUR(Flights[[#This Row],[Scheduled Departure]])</f>
        <v>12</v>
      </c>
      <c r="L2282" s="1">
        <v>0.50972222222222219</v>
      </c>
      <c r="M2282">
        <f>(L2282-J2282)*24*60</f>
        <v>-0.99999999999999645</v>
      </c>
      <c r="N2282" s="16">
        <f>Flights[[#This Row],[Length (min)]]/60</f>
        <v>5.7833333333333332</v>
      </c>
      <c r="O2282">
        <v>347</v>
      </c>
      <c r="P2282">
        <v>2475</v>
      </c>
      <c r="Q2282" s="18">
        <f>IFERROR(Flights[[#This Row],[Distance]]/Flights[[#This Row],[Length (hr)]], "")</f>
        <v>427.95389048991353</v>
      </c>
      <c r="R2282" s="1">
        <v>0.87430555555555556</v>
      </c>
      <c r="S2282" s="1" t="str">
        <f>IF(Flights[[#This Row],[Length (hr)]]&lt;2, "No meal", IF(Flights[[#This Row],[Length (hr)]]&lt;3.5, "Light meal", "Full meal"))</f>
        <v>Full meal</v>
      </c>
      <c r="T2282" s="1" t="str">
        <f>IF(AND(Flights[[#This Row],[Airline]]="US Airways", Flights[[#This Row],[Meal]]="Full Meal"), "Yes", "No")</f>
        <v>No</v>
      </c>
      <c r="U2282" s="1">
        <v>0.87569444444444444</v>
      </c>
      <c r="V2282">
        <v>2</v>
      </c>
      <c r="W2282" s="1" t="str">
        <f>IF(Flights[[#This Row],[Arrival Delay]] = "", "Cancelled", IF(Flights[[#This Row],[Arrival Delay]]&gt;15, "Delayed", "On time"))</f>
        <v>On time</v>
      </c>
      <c r="X2282" t="str">
        <f>IF(Flights[[#This Row],[Status]]&lt;&gt;"Delayed","", IF(Flights[[#This Row],[Arrival Delay]]&gt;120, "Severe", IF(Flights[[#This Row],[Arrival Delay]]&gt;60, "Major", "Moderate")))</f>
        <v/>
      </c>
      <c r="Y2282" t="b">
        <v>0</v>
      </c>
      <c r="AA2282" t="str">
        <f>IF(OR(AND(Flights[[#This Row],[Status]]="Cancelled", Flights[[#This Row],[Cancellation Reason]]="Airline/Carrier"), Flights[[#This Row],[Delay Type]]="Severe"), "Yes", "No")</f>
        <v>No</v>
      </c>
    </row>
    <row r="2283" spans="1:27" x14ac:dyDescent="0.3">
      <c r="A2283" s="3">
        <v>42177</v>
      </c>
      <c r="B2283" s="22">
        <f>WEEKNUM(Flights[[#This Row],[Date]], 1)</f>
        <v>26</v>
      </c>
      <c r="C2283" s="22">
        <f>WEEKDAY(Flights[[#This Row],[Date]],1)</f>
        <v>2</v>
      </c>
      <c r="D2283" t="s">
        <v>565</v>
      </c>
      <c r="E2283" t="s">
        <v>1996</v>
      </c>
      <c r="F2283" t="s">
        <v>0</v>
      </c>
      <c r="G2283" t="s">
        <v>15</v>
      </c>
      <c r="H2283" t="str">
        <f>_xlfn.XLOOKUP(Flights[[#This Row],[Destination]], Airports!$A$2:$A$78, Airports!$D$2:$D$78)</f>
        <v>Las Vegas</v>
      </c>
      <c r="I2283" t="str" cm="1">
        <f t="array" ref="I2283">_xlfn.XLOOKUP(Flights[[#This Row],[Destination]],_xlfn._TRO_TRAILING( Airports!A:A),_xlfn._TRO_TRAILING( Airports!E:E), "Not found")</f>
        <v>NV</v>
      </c>
      <c r="J2283" s="1">
        <v>0.52430555555555558</v>
      </c>
      <c r="K2283" s="22">
        <f>HOUR(Flights[[#This Row],[Scheduled Departure]])</f>
        <v>12</v>
      </c>
      <c r="L2283" s="1">
        <v>0.5229166666666667</v>
      </c>
      <c r="M2283">
        <f>(L2283-J2283)*24*60</f>
        <v>-1.9999999999999929</v>
      </c>
      <c r="N2283" s="16">
        <f>Flights[[#This Row],[Length (min)]]/60</f>
        <v>1.1499999999999999</v>
      </c>
      <c r="O2283">
        <v>69</v>
      </c>
      <c r="P2283">
        <v>236</v>
      </c>
      <c r="Q2283" s="18">
        <f>IFERROR(Flights[[#This Row],[Distance]]/Flights[[#This Row],[Length (hr)]], "")</f>
        <v>205.21739130434784</v>
      </c>
      <c r="R2283" s="1">
        <v>0.57291666666666663</v>
      </c>
      <c r="S2283" s="1" t="str">
        <f>IF(Flights[[#This Row],[Length (hr)]]&lt;2, "No meal", IF(Flights[[#This Row],[Length (hr)]]&lt;3.5, "Light meal", "Full meal"))</f>
        <v>No meal</v>
      </c>
      <c r="T2283" s="1" t="str">
        <f>IF(AND(Flights[[#This Row],[Airline]]="US Airways", Flights[[#This Row],[Meal]]="Full Meal"), "Yes", "No")</f>
        <v>No</v>
      </c>
      <c r="U2283" s="1">
        <v>0.5708333333333333</v>
      </c>
      <c r="V2283">
        <v>-3</v>
      </c>
      <c r="W2283" s="1" t="str">
        <f>IF(Flights[[#This Row],[Arrival Delay]] = "", "Cancelled", IF(Flights[[#This Row],[Arrival Delay]]&gt;15, "Delayed", "On time"))</f>
        <v>On time</v>
      </c>
      <c r="X2283" t="str">
        <f>IF(Flights[[#This Row],[Status]]&lt;&gt;"Delayed","", IF(Flights[[#This Row],[Arrival Delay]]&gt;120, "Severe", IF(Flights[[#This Row],[Arrival Delay]]&gt;60, "Major", "Moderate")))</f>
        <v/>
      </c>
      <c r="Y2283" t="b">
        <v>0</v>
      </c>
      <c r="AA2283" t="str">
        <f>IF(OR(AND(Flights[[#This Row],[Status]]="Cancelled", Flights[[#This Row],[Cancellation Reason]]="Airline/Carrier"), Flights[[#This Row],[Delay Type]]="Severe"), "Yes", "No")</f>
        <v>No</v>
      </c>
    </row>
    <row r="2284" spans="1:27" x14ac:dyDescent="0.3">
      <c r="A2284" s="3">
        <v>42177</v>
      </c>
      <c r="B2284" s="22">
        <f>WEEKNUM(Flights[[#This Row],[Date]], 1)</f>
        <v>26</v>
      </c>
      <c r="C2284" s="22">
        <f>WEEKDAY(Flights[[#This Row],[Date]],1)</f>
        <v>2</v>
      </c>
      <c r="D2284" t="s">
        <v>1534</v>
      </c>
      <c r="E2284" t="s">
        <v>1995</v>
      </c>
      <c r="F2284" t="s">
        <v>0</v>
      </c>
      <c r="G2284" t="s">
        <v>9</v>
      </c>
      <c r="H2284" t="str">
        <f>_xlfn.XLOOKUP(Flights[[#This Row],[Destination]], Airports!$A$2:$A$78, Airports!$D$2:$D$78)</f>
        <v>San Francisco</v>
      </c>
      <c r="I2284" t="str" cm="1">
        <f t="array" ref="I2284">_xlfn.XLOOKUP(Flights[[#This Row],[Destination]],_xlfn._TRO_TRAILING( Airports!A:A),_xlfn._TRO_TRAILING( Airports!E:E), "Not found")</f>
        <v>CA</v>
      </c>
      <c r="J2284" s="1">
        <v>0.61805555555555558</v>
      </c>
      <c r="K2284" s="22">
        <f>HOUR(Flights[[#This Row],[Scheduled Departure]])</f>
        <v>14</v>
      </c>
      <c r="L2284" s="1">
        <v>0.61527777777777781</v>
      </c>
      <c r="M2284">
        <f>(L2284-J2284)*24*60</f>
        <v>-3.9999999999999858</v>
      </c>
      <c r="N2284" s="16">
        <f>Flights[[#This Row],[Length (min)]]/60</f>
        <v>1.0666666666666667</v>
      </c>
      <c r="O2284">
        <v>64</v>
      </c>
      <c r="P2284">
        <v>337</v>
      </c>
      <c r="Q2284" s="18">
        <f>IFERROR(Flights[[#This Row],[Distance]]/Flights[[#This Row],[Length (hr)]], "")</f>
        <v>315.9375</v>
      </c>
      <c r="R2284" s="1">
        <v>0.66666666666666663</v>
      </c>
      <c r="S2284" s="1" t="str">
        <f>IF(Flights[[#This Row],[Length (hr)]]&lt;2, "No meal", IF(Flights[[#This Row],[Length (hr)]]&lt;3.5, "Light meal", "Full meal"))</f>
        <v>No meal</v>
      </c>
      <c r="T2284" s="1" t="str">
        <f>IF(AND(Flights[[#This Row],[Airline]]="US Airways", Flights[[#This Row],[Meal]]="Full Meal"), "Yes", "No")</f>
        <v>No</v>
      </c>
      <c r="U2284" s="1">
        <v>0.65972222222222221</v>
      </c>
      <c r="V2284">
        <v>-10</v>
      </c>
      <c r="W2284" s="1" t="str">
        <f>IF(Flights[[#This Row],[Arrival Delay]] = "", "Cancelled", IF(Flights[[#This Row],[Arrival Delay]]&gt;15, "Delayed", "On time"))</f>
        <v>On time</v>
      </c>
      <c r="X2284" t="str">
        <f>IF(Flights[[#This Row],[Status]]&lt;&gt;"Delayed","", IF(Flights[[#This Row],[Arrival Delay]]&gt;120, "Severe", IF(Flights[[#This Row],[Arrival Delay]]&gt;60, "Major", "Moderate")))</f>
        <v/>
      </c>
      <c r="Y2284" t="b">
        <v>0</v>
      </c>
      <c r="AA2284" t="str">
        <f>IF(OR(AND(Flights[[#This Row],[Status]]="Cancelled", Flights[[#This Row],[Cancellation Reason]]="Airline/Carrier"), Flights[[#This Row],[Delay Type]]="Severe"), "Yes", "No")</f>
        <v>No</v>
      </c>
    </row>
    <row r="2285" spans="1:27" x14ac:dyDescent="0.3">
      <c r="A2285" s="3">
        <v>42177</v>
      </c>
      <c r="B2285" s="22">
        <f>WEEKNUM(Flights[[#This Row],[Date]], 1)</f>
        <v>26</v>
      </c>
      <c r="C2285" s="22">
        <f>WEEKDAY(Flights[[#This Row],[Date]],1)</f>
        <v>2</v>
      </c>
      <c r="D2285" t="s">
        <v>557</v>
      </c>
      <c r="E2285" t="s">
        <v>1992</v>
      </c>
      <c r="F2285" t="s">
        <v>0</v>
      </c>
      <c r="G2285" t="s">
        <v>12</v>
      </c>
      <c r="H2285" t="str">
        <f>_xlfn.XLOOKUP(Flights[[#This Row],[Destination]], Airports!$A$2:$A$78, Airports!$D$2:$D$78)</f>
        <v>New York</v>
      </c>
      <c r="I2285" t="str" cm="1">
        <f t="array" ref="I2285">_xlfn.XLOOKUP(Flights[[#This Row],[Destination]],_xlfn._TRO_TRAILING( Airports!A:A),_xlfn._TRO_TRAILING( Airports!E:E), "Not found")</f>
        <v>NY</v>
      </c>
      <c r="J2285" s="1">
        <v>0.64236111111111116</v>
      </c>
      <c r="K2285" s="22">
        <f>HOUR(Flights[[#This Row],[Scheduled Departure]])</f>
        <v>15</v>
      </c>
      <c r="L2285" s="1">
        <v>0.63958333333333328</v>
      </c>
      <c r="M2285">
        <f>(L2285-J2285)*24*60</f>
        <v>-4.0000000000001457</v>
      </c>
      <c r="N2285" s="16">
        <f>Flights[[#This Row],[Length (min)]]/60</f>
        <v>5.2666666666666666</v>
      </c>
      <c r="O2285">
        <v>316</v>
      </c>
      <c r="P2285">
        <v>2475</v>
      </c>
      <c r="Q2285" s="18">
        <f>IFERROR(Flights[[#This Row],[Distance]]/Flights[[#This Row],[Length (hr)]], "")</f>
        <v>469.9367088607595</v>
      </c>
      <c r="R2285" s="1">
        <v>0.99513888888888891</v>
      </c>
      <c r="S2285" s="1" t="str">
        <f>IF(Flights[[#This Row],[Length (hr)]]&lt;2, "No meal", IF(Flights[[#This Row],[Length (hr)]]&lt;3.5, "Light meal", "Full meal"))</f>
        <v>Full meal</v>
      </c>
      <c r="T2285" s="1" t="str">
        <f>IF(AND(Flights[[#This Row],[Airline]]="US Airways", Flights[[#This Row],[Meal]]="Full Meal"), "Yes", "No")</f>
        <v>No</v>
      </c>
      <c r="U2285" s="1">
        <v>0.98402777777777772</v>
      </c>
      <c r="V2285">
        <v>-16</v>
      </c>
      <c r="W2285" s="1" t="str">
        <f>IF(Flights[[#This Row],[Arrival Delay]] = "", "Cancelled", IF(Flights[[#This Row],[Arrival Delay]]&gt;15, "Delayed", "On time"))</f>
        <v>On time</v>
      </c>
      <c r="X2285" t="str">
        <f>IF(Flights[[#This Row],[Status]]&lt;&gt;"Delayed","", IF(Flights[[#This Row],[Arrival Delay]]&gt;120, "Severe", IF(Flights[[#This Row],[Arrival Delay]]&gt;60, "Major", "Moderate")))</f>
        <v/>
      </c>
      <c r="Y2285" t="b">
        <v>0</v>
      </c>
      <c r="AA2285" t="str">
        <f>IF(OR(AND(Flights[[#This Row],[Status]]="Cancelled", Flights[[#This Row],[Cancellation Reason]]="Airline/Carrier"), Flights[[#This Row],[Delay Type]]="Severe"), "Yes", "No")</f>
        <v>No</v>
      </c>
    </row>
    <row r="2286" spans="1:27" x14ac:dyDescent="0.3">
      <c r="A2286" s="3">
        <v>42177</v>
      </c>
      <c r="B2286" s="22">
        <f>WEEKNUM(Flights[[#This Row],[Date]], 1)</f>
        <v>26</v>
      </c>
      <c r="C2286" s="22">
        <f>WEEKDAY(Flights[[#This Row],[Date]],1)</f>
        <v>2</v>
      </c>
      <c r="D2286" t="s">
        <v>1485</v>
      </c>
      <c r="E2286" t="s">
        <v>1989</v>
      </c>
      <c r="F2286" t="s">
        <v>0</v>
      </c>
      <c r="G2286" t="s">
        <v>314</v>
      </c>
      <c r="H2286" t="str">
        <f>_xlfn.XLOOKUP(Flights[[#This Row],[Destination]], Airports!$A$2:$A$78, Airports!$D$2:$D$78)</f>
        <v>Minneapolis</v>
      </c>
      <c r="I2286" t="str" cm="1">
        <f t="array" ref="I2286">_xlfn.XLOOKUP(Flights[[#This Row],[Destination]],_xlfn._TRO_TRAILING( Airports!A:A),_xlfn._TRO_TRAILING( Airports!E:E), "Not found")</f>
        <v>MN</v>
      </c>
      <c r="J2286" s="1">
        <v>0.74305555555555558</v>
      </c>
      <c r="K2286" s="22">
        <f>HOUR(Flights[[#This Row],[Scheduled Departure]])</f>
        <v>17</v>
      </c>
      <c r="L2286" s="1">
        <v>0.74652777777777779</v>
      </c>
      <c r="M2286">
        <f>(L2286-J2286)*24*60</f>
        <v>4.9999999999999822</v>
      </c>
      <c r="N2286" s="16">
        <f>Flights[[#This Row],[Length (min)]]/60</f>
        <v>3.3166666666666669</v>
      </c>
      <c r="O2286">
        <v>199</v>
      </c>
      <c r="P2286">
        <v>1535</v>
      </c>
      <c r="Q2286" s="18">
        <f>IFERROR(Flights[[#This Row],[Distance]]/Flights[[#This Row],[Length (hr)]], "")</f>
        <v>462.81407035175874</v>
      </c>
      <c r="R2286" s="1">
        <v>0.97083333333333333</v>
      </c>
      <c r="S2286" s="1" t="str">
        <f>IF(Flights[[#This Row],[Length (hr)]]&lt;2, "No meal", IF(Flights[[#This Row],[Length (hr)]]&lt;3.5, "Light meal", "Full meal"))</f>
        <v>Light meal</v>
      </c>
      <c r="T2286" s="1" t="str">
        <f>IF(AND(Flights[[#This Row],[Airline]]="US Airways", Flights[[#This Row],[Meal]]="Full Meal"), "Yes", "No")</f>
        <v>No</v>
      </c>
      <c r="U2286" s="1">
        <v>0.96805555555555556</v>
      </c>
      <c r="V2286">
        <v>-4</v>
      </c>
      <c r="W2286" s="1" t="str">
        <f>IF(Flights[[#This Row],[Arrival Delay]] = "", "Cancelled", IF(Flights[[#This Row],[Arrival Delay]]&gt;15, "Delayed", "On time"))</f>
        <v>On time</v>
      </c>
      <c r="X2286" t="str">
        <f>IF(Flights[[#This Row],[Status]]&lt;&gt;"Delayed","", IF(Flights[[#This Row],[Arrival Delay]]&gt;120, "Severe", IF(Flights[[#This Row],[Arrival Delay]]&gt;60, "Major", "Moderate")))</f>
        <v/>
      </c>
      <c r="Y2286" t="b">
        <v>0</v>
      </c>
      <c r="AA2286" t="str">
        <f>IF(OR(AND(Flights[[#This Row],[Status]]="Cancelled", Flights[[#This Row],[Cancellation Reason]]="Airline/Carrier"), Flights[[#This Row],[Delay Type]]="Severe"), "Yes", "No")</f>
        <v>No</v>
      </c>
    </row>
    <row r="2287" spans="1:27" x14ac:dyDescent="0.3">
      <c r="A2287" s="3">
        <v>42177</v>
      </c>
      <c r="B2287" s="22">
        <f>WEEKNUM(Flights[[#This Row],[Date]], 1)</f>
        <v>26</v>
      </c>
      <c r="C2287" s="22">
        <f>WEEKDAY(Flights[[#This Row],[Date]],1)</f>
        <v>2</v>
      </c>
      <c r="D2287" t="s">
        <v>595</v>
      </c>
      <c r="E2287" t="s">
        <v>1991</v>
      </c>
      <c r="F2287" t="s">
        <v>0</v>
      </c>
      <c r="G2287" t="s">
        <v>344</v>
      </c>
      <c r="H2287" t="str">
        <f>_xlfn.XLOOKUP(Flights[[#This Row],[Destination]], Airports!$A$2:$A$78, Airports!$D$2:$D$78)</f>
        <v>Seattle</v>
      </c>
      <c r="I2287" t="str" cm="1">
        <f t="array" ref="I2287">_xlfn.XLOOKUP(Flights[[#This Row],[Destination]],_xlfn._TRO_TRAILING( Airports!A:A),_xlfn._TRO_TRAILING( Airports!E:E), "Not found")</f>
        <v>WA</v>
      </c>
      <c r="J2287" s="1">
        <v>0.77777777777777779</v>
      </c>
      <c r="K2287" s="22">
        <f>HOUR(Flights[[#This Row],[Scheduled Departure]])</f>
        <v>18</v>
      </c>
      <c r="L2287" s="1">
        <v>0.77708333333333335</v>
      </c>
      <c r="M2287">
        <f>(L2287-J2287)*24*60</f>
        <v>-0.99999999999999645</v>
      </c>
      <c r="N2287" s="16">
        <f>Flights[[#This Row],[Length (min)]]/60</f>
        <v>2.4666666666666668</v>
      </c>
      <c r="O2287">
        <v>148</v>
      </c>
      <c r="P2287">
        <v>954</v>
      </c>
      <c r="Q2287" s="18">
        <f>IFERROR(Flights[[#This Row],[Distance]]/Flights[[#This Row],[Length (hr)]], "")</f>
        <v>386.75675675675672</v>
      </c>
      <c r="R2287" s="1">
        <v>0.88888888888888884</v>
      </c>
      <c r="S2287" s="1" t="str">
        <f>IF(Flights[[#This Row],[Length (hr)]]&lt;2, "No meal", IF(Flights[[#This Row],[Length (hr)]]&lt;3.5, "Light meal", "Full meal"))</f>
        <v>Light meal</v>
      </c>
      <c r="T2287" s="1" t="str">
        <f>IF(AND(Flights[[#This Row],[Airline]]="US Airways", Flights[[#This Row],[Meal]]="Full Meal"), "Yes", "No")</f>
        <v>No</v>
      </c>
      <c r="U2287" s="1">
        <v>0.87986111111111109</v>
      </c>
      <c r="V2287">
        <v>-13</v>
      </c>
      <c r="W2287" s="1" t="str">
        <f>IF(Flights[[#This Row],[Arrival Delay]] = "", "Cancelled", IF(Flights[[#This Row],[Arrival Delay]]&gt;15, "Delayed", "On time"))</f>
        <v>On time</v>
      </c>
      <c r="X2287" t="str">
        <f>IF(Flights[[#This Row],[Status]]&lt;&gt;"Delayed","", IF(Flights[[#This Row],[Arrival Delay]]&gt;120, "Severe", IF(Flights[[#This Row],[Arrival Delay]]&gt;60, "Major", "Moderate")))</f>
        <v/>
      </c>
      <c r="Y2287" t="b">
        <v>0</v>
      </c>
      <c r="AA2287" t="str">
        <f>IF(OR(AND(Flights[[#This Row],[Status]]="Cancelled", Flights[[#This Row],[Cancellation Reason]]="Airline/Carrier"), Flights[[#This Row],[Delay Type]]="Severe"), "Yes", "No")</f>
        <v>No</v>
      </c>
    </row>
    <row r="2288" spans="1:27" x14ac:dyDescent="0.3">
      <c r="A2288" s="3">
        <v>42177</v>
      </c>
      <c r="B2288" s="22">
        <f>WEEKNUM(Flights[[#This Row],[Date]], 1)</f>
        <v>26</v>
      </c>
      <c r="C2288" s="22">
        <f>WEEKDAY(Flights[[#This Row],[Date]],1)</f>
        <v>2</v>
      </c>
      <c r="D2288" t="s">
        <v>618</v>
      </c>
      <c r="E2288" t="s">
        <v>1991</v>
      </c>
      <c r="F2288" t="s">
        <v>0</v>
      </c>
      <c r="G2288" t="s">
        <v>344</v>
      </c>
      <c r="H2288" t="str">
        <f>_xlfn.XLOOKUP(Flights[[#This Row],[Destination]], Airports!$A$2:$A$78, Airports!$D$2:$D$78)</f>
        <v>Seattle</v>
      </c>
      <c r="I2288" t="str" cm="1">
        <f t="array" ref="I2288">_xlfn.XLOOKUP(Flights[[#This Row],[Destination]],_xlfn._TRO_TRAILING( Airports!A:A),_xlfn._TRO_TRAILING( Airports!E:E), "Not found")</f>
        <v>WA</v>
      </c>
      <c r="J2288" s="1">
        <v>0.79861111111111116</v>
      </c>
      <c r="K2288" s="22">
        <f>HOUR(Flights[[#This Row],[Scheduled Departure]])</f>
        <v>19</v>
      </c>
      <c r="L2288" s="1">
        <v>0.79305555555555551</v>
      </c>
      <c r="M2288">
        <f>(L2288-J2288)*24*60</f>
        <v>-8.0000000000001315</v>
      </c>
      <c r="N2288" s="16">
        <f>Flights[[#This Row],[Length (min)]]/60</f>
        <v>2.6</v>
      </c>
      <c r="O2288">
        <v>156</v>
      </c>
      <c r="P2288">
        <v>954</v>
      </c>
      <c r="Q2288" s="18">
        <f>IFERROR(Flights[[#This Row],[Distance]]/Flights[[#This Row],[Length (hr)]], "")</f>
        <v>366.92307692307691</v>
      </c>
      <c r="R2288" s="1">
        <v>0.90555555555555556</v>
      </c>
      <c r="S2288" s="1" t="str">
        <f>IF(Flights[[#This Row],[Length (hr)]]&lt;2, "No meal", IF(Flights[[#This Row],[Length (hr)]]&lt;3.5, "Light meal", "Full meal"))</f>
        <v>Light meal</v>
      </c>
      <c r="T2288" s="1" t="str">
        <f>IF(AND(Flights[[#This Row],[Airline]]="US Airways", Flights[[#This Row],[Meal]]="Full Meal"), "Yes", "No")</f>
        <v>No</v>
      </c>
      <c r="U2288" s="1">
        <v>0.90138888888888891</v>
      </c>
      <c r="V2288">
        <v>-6</v>
      </c>
      <c r="W2288" s="1" t="str">
        <f>IF(Flights[[#This Row],[Arrival Delay]] = "", "Cancelled", IF(Flights[[#This Row],[Arrival Delay]]&gt;15, "Delayed", "On time"))</f>
        <v>On time</v>
      </c>
      <c r="X2288" t="str">
        <f>IF(Flights[[#This Row],[Status]]&lt;&gt;"Delayed","", IF(Flights[[#This Row],[Arrival Delay]]&gt;120, "Severe", IF(Flights[[#This Row],[Arrival Delay]]&gt;60, "Major", "Moderate")))</f>
        <v/>
      </c>
      <c r="Y2288" t="b">
        <v>0</v>
      </c>
      <c r="AA2288" t="str">
        <f>IF(OR(AND(Flights[[#This Row],[Status]]="Cancelled", Flights[[#This Row],[Cancellation Reason]]="Airline/Carrier"), Flights[[#This Row],[Delay Type]]="Severe"), "Yes", "No")</f>
        <v>No</v>
      </c>
    </row>
    <row r="2289" spans="1:27" x14ac:dyDescent="0.3">
      <c r="A2289" s="3">
        <v>42177</v>
      </c>
      <c r="B2289" s="22">
        <f>WEEKNUM(Flights[[#This Row],[Date]], 1)</f>
        <v>26</v>
      </c>
      <c r="C2289" s="22">
        <f>WEEKDAY(Flights[[#This Row],[Date]],1)</f>
        <v>2</v>
      </c>
      <c r="D2289" t="s">
        <v>630</v>
      </c>
      <c r="E2289" t="s">
        <v>1991</v>
      </c>
      <c r="F2289" t="s">
        <v>0</v>
      </c>
      <c r="G2289" t="s">
        <v>248</v>
      </c>
      <c r="H2289" t="str">
        <f>_xlfn.XLOOKUP(Flights[[#This Row],[Destination]], Airports!$A$2:$A$78, Airports!$D$2:$D$78)</f>
        <v>Anchorage</v>
      </c>
      <c r="I2289" t="str" cm="1">
        <f t="array" ref="I2289">_xlfn.XLOOKUP(Flights[[#This Row],[Destination]],_xlfn._TRO_TRAILING( Airports!A:A),_xlfn._TRO_TRAILING( Airports!E:E), "Not found")</f>
        <v>AK</v>
      </c>
      <c r="J2289" s="1">
        <v>0.82986111111111116</v>
      </c>
      <c r="K2289" s="22">
        <f>HOUR(Flights[[#This Row],[Scheduled Departure]])</f>
        <v>19</v>
      </c>
      <c r="L2289" s="1">
        <v>0.82638888888888884</v>
      </c>
      <c r="M2289">
        <f>(L2289-J2289)*24*60</f>
        <v>-5.0000000000001421</v>
      </c>
      <c r="N2289" s="16">
        <f>Flights[[#This Row],[Length (min)]]/60</f>
        <v>5.3</v>
      </c>
      <c r="O2289">
        <v>318</v>
      </c>
      <c r="P2289">
        <v>2345</v>
      </c>
      <c r="Q2289" s="18">
        <f>IFERROR(Flights[[#This Row],[Distance]]/Flights[[#This Row],[Length (hr)]], "")</f>
        <v>442.45283018867929</v>
      </c>
      <c r="R2289" s="1">
        <v>1.3194444444444444E-2</v>
      </c>
      <c r="S2289" s="1" t="str">
        <f>IF(Flights[[#This Row],[Length (hr)]]&lt;2, "No meal", IF(Flights[[#This Row],[Length (hr)]]&lt;3.5, "Light meal", "Full meal"))</f>
        <v>Full meal</v>
      </c>
      <c r="T2289" s="1" t="str">
        <f>IF(AND(Flights[[#This Row],[Airline]]="US Airways", Flights[[#This Row],[Meal]]="Full Meal"), "Yes", "No")</f>
        <v>No</v>
      </c>
      <c r="U2289" s="1">
        <v>5.5555555555555558E-3</v>
      </c>
      <c r="V2289">
        <v>-11</v>
      </c>
      <c r="W2289" s="1" t="str">
        <f>IF(Flights[[#This Row],[Arrival Delay]] = "", "Cancelled", IF(Flights[[#This Row],[Arrival Delay]]&gt;15, "Delayed", "On time"))</f>
        <v>On time</v>
      </c>
      <c r="X2289" t="str">
        <f>IF(Flights[[#This Row],[Status]]&lt;&gt;"Delayed","", IF(Flights[[#This Row],[Arrival Delay]]&gt;120, "Severe", IF(Flights[[#This Row],[Arrival Delay]]&gt;60, "Major", "Moderate")))</f>
        <v/>
      </c>
      <c r="Y2289" t="b">
        <v>0</v>
      </c>
      <c r="AA2289" t="str">
        <f>IF(OR(AND(Flights[[#This Row],[Status]]="Cancelled", Flights[[#This Row],[Cancellation Reason]]="Airline/Carrier"), Flights[[#This Row],[Delay Type]]="Severe"), "Yes", "No")</f>
        <v>No</v>
      </c>
    </row>
    <row r="2290" spans="1:27" x14ac:dyDescent="0.3">
      <c r="A2290" s="3">
        <v>42177</v>
      </c>
      <c r="B2290" s="22">
        <f>WEEKNUM(Flights[[#This Row],[Date]], 1)</f>
        <v>26</v>
      </c>
      <c r="C2290" s="22">
        <f>WEEKDAY(Flights[[#This Row],[Date]],1)</f>
        <v>2</v>
      </c>
      <c r="D2290" t="s">
        <v>1492</v>
      </c>
      <c r="E2290" t="s">
        <v>1994</v>
      </c>
      <c r="F2290" t="s">
        <v>0</v>
      </c>
      <c r="G2290" t="s">
        <v>318</v>
      </c>
      <c r="H2290" t="str">
        <f>_xlfn.XLOOKUP(Flights[[#This Row],[Destination]], Airports!$A$2:$A$78, Airports!$D$2:$D$78)</f>
        <v>Oakland</v>
      </c>
      <c r="I2290" t="str" cm="1">
        <f t="array" ref="I2290">_xlfn.XLOOKUP(Flights[[#This Row],[Destination]],_xlfn._TRO_TRAILING( Airports!A:A),_xlfn._TRO_TRAILING( Airports!E:E), "Not found")</f>
        <v>CA</v>
      </c>
      <c r="J2290" s="1">
        <v>0.86111111111111116</v>
      </c>
      <c r="K2290" s="22">
        <f>HOUR(Flights[[#This Row],[Scheduled Departure]])</f>
        <v>20</v>
      </c>
      <c r="L2290" s="1">
        <v>0.86041666666666672</v>
      </c>
      <c r="M2290">
        <f>(L2290-J2290)*24*60</f>
        <v>-0.99999999999999645</v>
      </c>
      <c r="N2290" s="16">
        <f>Flights[[#This Row],[Length (min)]]/60</f>
        <v>1.3833333333333333</v>
      </c>
      <c r="O2290">
        <v>83</v>
      </c>
      <c r="P2290">
        <v>337</v>
      </c>
      <c r="Q2290" s="18">
        <f>IFERROR(Flights[[#This Row],[Distance]]/Flights[[#This Row],[Length (hr)]], "")</f>
        <v>243.6144578313253</v>
      </c>
      <c r="R2290" s="1">
        <v>0.92083333333333328</v>
      </c>
      <c r="S2290" s="1" t="str">
        <f>IF(Flights[[#This Row],[Length (hr)]]&lt;2, "No meal", IF(Flights[[#This Row],[Length (hr)]]&lt;3.5, "Light meal", "Full meal"))</f>
        <v>No meal</v>
      </c>
      <c r="T2290" s="1" t="str">
        <f>IF(AND(Flights[[#This Row],[Airline]]="US Airways", Flights[[#This Row],[Meal]]="Full Meal"), "Yes", "No")</f>
        <v>No</v>
      </c>
      <c r="U2290" s="1">
        <v>0.91805555555555551</v>
      </c>
      <c r="V2290">
        <v>-4</v>
      </c>
      <c r="W2290" s="1" t="str">
        <f>IF(Flights[[#This Row],[Arrival Delay]] = "", "Cancelled", IF(Flights[[#This Row],[Arrival Delay]]&gt;15, "Delayed", "On time"))</f>
        <v>On time</v>
      </c>
      <c r="X2290" t="str">
        <f>IF(Flights[[#This Row],[Status]]&lt;&gt;"Delayed","", IF(Flights[[#This Row],[Arrival Delay]]&gt;120, "Severe", IF(Flights[[#This Row],[Arrival Delay]]&gt;60, "Major", "Moderate")))</f>
        <v/>
      </c>
      <c r="Y2290" t="b">
        <v>0</v>
      </c>
      <c r="AA2290" t="str">
        <f>IF(OR(AND(Flights[[#This Row],[Status]]="Cancelled", Flights[[#This Row],[Cancellation Reason]]="Airline/Carrier"), Flights[[#This Row],[Delay Type]]="Severe"), "Yes", "No")</f>
        <v>No</v>
      </c>
    </row>
    <row r="2291" spans="1:27" x14ac:dyDescent="0.3">
      <c r="A2291" s="3">
        <v>42177</v>
      </c>
      <c r="B2291" s="22">
        <f>WEEKNUM(Flights[[#This Row],[Date]], 1)</f>
        <v>26</v>
      </c>
      <c r="C2291" s="22">
        <f>WEEKDAY(Flights[[#This Row],[Date]],1)</f>
        <v>2</v>
      </c>
      <c r="D2291" t="s">
        <v>1057</v>
      </c>
      <c r="E2291" t="s">
        <v>1994</v>
      </c>
      <c r="F2291" t="s">
        <v>0</v>
      </c>
      <c r="G2291" t="s">
        <v>313</v>
      </c>
      <c r="H2291" t="str">
        <f>_xlfn.XLOOKUP(Flights[[#This Row],[Destination]], Airports!$A$2:$A$78, Airports!$D$2:$D$78)</f>
        <v>Monterey</v>
      </c>
      <c r="I2291" t="str" cm="1">
        <f t="array" ref="I2291">_xlfn.XLOOKUP(Flights[[#This Row],[Destination]],_xlfn._TRO_TRAILING( Airports!A:A),_xlfn._TRO_TRAILING( Airports!E:E), "Not found")</f>
        <v>CA</v>
      </c>
      <c r="J2291" s="1">
        <v>0.87847222222222221</v>
      </c>
      <c r="K2291" s="22">
        <f>HOUR(Flights[[#This Row],[Scheduled Departure]])</f>
        <v>21</v>
      </c>
      <c r="L2291" s="1">
        <v>0.87569444444444444</v>
      </c>
      <c r="M2291">
        <f>(L2291-J2291)*24*60</f>
        <v>-3.9999999999999858</v>
      </c>
      <c r="N2291" s="16">
        <f>Flights[[#This Row],[Length (min)]]/60</f>
        <v>1.1000000000000001</v>
      </c>
      <c r="O2291">
        <v>66</v>
      </c>
      <c r="P2291">
        <v>266</v>
      </c>
      <c r="Q2291" s="18">
        <f>IFERROR(Flights[[#This Row],[Distance]]/Flights[[#This Row],[Length (hr)]], "")</f>
        <v>241.81818181818178</v>
      </c>
      <c r="R2291" s="1">
        <v>0.92361111111111116</v>
      </c>
      <c r="S2291" s="1" t="str">
        <f>IF(Flights[[#This Row],[Length (hr)]]&lt;2, "No meal", IF(Flights[[#This Row],[Length (hr)]]&lt;3.5, "Light meal", "Full meal"))</f>
        <v>No meal</v>
      </c>
      <c r="T2291" s="1" t="str">
        <f>IF(AND(Flights[[#This Row],[Airline]]="US Airways", Flights[[#This Row],[Meal]]="Full Meal"), "Yes", "No")</f>
        <v>No</v>
      </c>
      <c r="U2291" s="1">
        <v>0.92152777777777772</v>
      </c>
      <c r="V2291">
        <v>-3</v>
      </c>
      <c r="W2291" s="1" t="str">
        <f>IF(Flights[[#This Row],[Arrival Delay]] = "", "Cancelled", IF(Flights[[#This Row],[Arrival Delay]]&gt;15, "Delayed", "On time"))</f>
        <v>On time</v>
      </c>
      <c r="X2291" t="str">
        <f>IF(Flights[[#This Row],[Status]]&lt;&gt;"Delayed","", IF(Flights[[#This Row],[Arrival Delay]]&gt;120, "Severe", IF(Flights[[#This Row],[Arrival Delay]]&gt;60, "Major", "Moderate")))</f>
        <v/>
      </c>
      <c r="Y2291" t="b">
        <v>0</v>
      </c>
      <c r="AA2291" t="str">
        <f>IF(OR(AND(Flights[[#This Row],[Status]]="Cancelled", Flights[[#This Row],[Cancellation Reason]]="Airline/Carrier"), Flights[[#This Row],[Delay Type]]="Severe"), "Yes", "No")</f>
        <v>No</v>
      </c>
    </row>
    <row r="2292" spans="1:27" x14ac:dyDescent="0.3">
      <c r="A2292" s="3">
        <v>42177</v>
      </c>
      <c r="B2292" s="22">
        <f>WEEKNUM(Flights[[#This Row],[Date]], 1)</f>
        <v>26</v>
      </c>
      <c r="C2292" s="22">
        <f>WEEKDAY(Flights[[#This Row],[Date]],1)</f>
        <v>2</v>
      </c>
      <c r="D2292" t="s">
        <v>181</v>
      </c>
      <c r="E2292" t="s">
        <v>1987</v>
      </c>
      <c r="F2292" t="s">
        <v>0</v>
      </c>
      <c r="G2292" t="s">
        <v>13</v>
      </c>
      <c r="H2292" t="str">
        <f>_xlfn.XLOOKUP(Flights[[#This Row],[Destination]], Airports!$A$2:$A$78, Airports!$D$2:$D$78)</f>
        <v>Orlando</v>
      </c>
      <c r="I2292" t="str" cm="1">
        <f t="array" ref="I2292">_xlfn.XLOOKUP(Flights[[#This Row],[Destination]],_xlfn._TRO_TRAILING( Airports!A:A),_xlfn._TRO_TRAILING( Airports!E:E), "Not found")</f>
        <v>FL</v>
      </c>
      <c r="J2292" s="1">
        <v>0.91666666666666663</v>
      </c>
      <c r="K2292" s="22">
        <f>HOUR(Flights[[#This Row],[Scheduled Departure]])</f>
        <v>22</v>
      </c>
      <c r="L2292" s="1">
        <v>0.91180555555555554</v>
      </c>
      <c r="M2292">
        <f>(L2292-J2292)*24*60</f>
        <v>-6.9999999999999751</v>
      </c>
      <c r="N2292" s="16">
        <f>Flights[[#This Row],[Length (min)]]/60</f>
        <v>5.1166666666666663</v>
      </c>
      <c r="O2292">
        <v>307</v>
      </c>
      <c r="P2292">
        <v>2218</v>
      </c>
      <c r="Q2292" s="18">
        <f>IFERROR(Flights[[#This Row],[Distance]]/Flights[[#This Row],[Length (hr)]], "")</f>
        <v>433.48534201954402</v>
      </c>
      <c r="R2292" s="1">
        <v>0.24791666666666667</v>
      </c>
      <c r="S2292" s="1" t="str">
        <f>IF(Flights[[#This Row],[Length (hr)]]&lt;2, "No meal", IF(Flights[[#This Row],[Length (hr)]]&lt;3.5, "Light meal", "Full meal"))</f>
        <v>Full meal</v>
      </c>
      <c r="T2292" s="1" t="str">
        <f>IF(AND(Flights[[#This Row],[Airline]]="US Airways", Flights[[#This Row],[Meal]]="Full Meal"), "Yes", "No")</f>
        <v>No</v>
      </c>
      <c r="U2292" s="1">
        <v>0.25</v>
      </c>
      <c r="V2292">
        <v>3</v>
      </c>
      <c r="W2292" s="1" t="str">
        <f>IF(Flights[[#This Row],[Arrival Delay]] = "", "Cancelled", IF(Flights[[#This Row],[Arrival Delay]]&gt;15, "Delayed", "On time"))</f>
        <v>On time</v>
      </c>
      <c r="X2292" t="str">
        <f>IF(Flights[[#This Row],[Status]]&lt;&gt;"Delayed","", IF(Flights[[#This Row],[Arrival Delay]]&gt;120, "Severe", IF(Flights[[#This Row],[Arrival Delay]]&gt;60, "Major", "Moderate")))</f>
        <v/>
      </c>
      <c r="Y2292" t="b">
        <v>0</v>
      </c>
      <c r="AA2292" t="str">
        <f>IF(OR(AND(Flights[[#This Row],[Status]]="Cancelled", Flights[[#This Row],[Cancellation Reason]]="Airline/Carrier"), Flights[[#This Row],[Delay Type]]="Severe"), "Yes", "No")</f>
        <v>No</v>
      </c>
    </row>
    <row r="2293" spans="1:27" x14ac:dyDescent="0.3">
      <c r="A2293" s="3">
        <v>42177</v>
      </c>
      <c r="B2293" s="22">
        <f>WEEKNUM(Flights[[#This Row],[Date]], 1)</f>
        <v>26</v>
      </c>
      <c r="C2293" s="22">
        <f>WEEKDAY(Flights[[#This Row],[Date]],1)</f>
        <v>2</v>
      </c>
      <c r="D2293" t="s">
        <v>1272</v>
      </c>
      <c r="E2293" t="s">
        <v>1994</v>
      </c>
      <c r="F2293" t="s">
        <v>0</v>
      </c>
      <c r="G2293" t="s">
        <v>313</v>
      </c>
      <c r="H2293" t="str">
        <f>_xlfn.XLOOKUP(Flights[[#This Row],[Destination]], Airports!$A$2:$A$78, Airports!$D$2:$D$78)</f>
        <v>Monterey</v>
      </c>
      <c r="I2293" t="str" cm="1">
        <f t="array" ref="I2293">_xlfn.XLOOKUP(Flights[[#This Row],[Destination]],_xlfn._TRO_TRAILING( Airports!A:A),_xlfn._TRO_TRAILING( Airports!E:E), "Not found")</f>
        <v>CA</v>
      </c>
      <c r="J2293" s="1">
        <v>0.92361111111111116</v>
      </c>
      <c r="K2293" s="22">
        <f>HOUR(Flights[[#This Row],[Scheduled Departure]])</f>
        <v>22</v>
      </c>
      <c r="L2293" s="1">
        <v>0.92083333333333328</v>
      </c>
      <c r="M2293">
        <f>(L2293-J2293)*24*60</f>
        <v>-4.0000000000001457</v>
      </c>
      <c r="N2293" s="16">
        <f>Flights[[#This Row],[Length (min)]]/60</f>
        <v>1.2</v>
      </c>
      <c r="O2293">
        <v>72</v>
      </c>
      <c r="P2293">
        <v>266</v>
      </c>
      <c r="Q2293" s="18">
        <f>IFERROR(Flights[[#This Row],[Distance]]/Flights[[#This Row],[Length (hr)]], "")</f>
        <v>221.66666666666669</v>
      </c>
      <c r="R2293" s="1">
        <v>0.97361111111111109</v>
      </c>
      <c r="S2293" s="1" t="str">
        <f>IF(Flights[[#This Row],[Length (hr)]]&lt;2, "No meal", IF(Flights[[#This Row],[Length (hr)]]&lt;3.5, "Light meal", "Full meal"))</f>
        <v>No meal</v>
      </c>
      <c r="T2293" s="1" t="str">
        <f>IF(AND(Flights[[#This Row],[Airline]]="US Airways", Flights[[#This Row],[Meal]]="Full Meal"), "Yes", "No")</f>
        <v>No</v>
      </c>
      <c r="U2293" s="1">
        <v>0.97083333333333333</v>
      </c>
      <c r="V2293">
        <v>-4</v>
      </c>
      <c r="W2293" s="1" t="str">
        <f>IF(Flights[[#This Row],[Arrival Delay]] = "", "Cancelled", IF(Flights[[#This Row],[Arrival Delay]]&gt;15, "Delayed", "On time"))</f>
        <v>On time</v>
      </c>
      <c r="X2293" t="str">
        <f>IF(Flights[[#This Row],[Status]]&lt;&gt;"Delayed","", IF(Flights[[#This Row],[Arrival Delay]]&gt;120, "Severe", IF(Flights[[#This Row],[Arrival Delay]]&gt;60, "Major", "Moderate")))</f>
        <v/>
      </c>
      <c r="Y2293" t="b">
        <v>0</v>
      </c>
      <c r="AA2293" t="str">
        <f>IF(OR(AND(Flights[[#This Row],[Status]]="Cancelled", Flights[[#This Row],[Cancellation Reason]]="Airline/Carrier"), Flights[[#This Row],[Delay Type]]="Severe"), "Yes", "No")</f>
        <v>No</v>
      </c>
    </row>
    <row r="2294" spans="1:27" x14ac:dyDescent="0.3">
      <c r="A2294" s="3">
        <v>42178</v>
      </c>
      <c r="B2294" s="22">
        <f>WEEKNUM(Flights[[#This Row],[Date]], 1)</f>
        <v>26</v>
      </c>
      <c r="C2294" s="22">
        <f>WEEKDAY(Flights[[#This Row],[Date]],1)</f>
        <v>3</v>
      </c>
      <c r="D2294" t="s">
        <v>1232</v>
      </c>
      <c r="E2294" t="s">
        <v>1994</v>
      </c>
      <c r="F2294" t="s">
        <v>0</v>
      </c>
      <c r="G2294" t="s">
        <v>246</v>
      </c>
      <c r="H2294" t="str">
        <f>_xlfn.XLOOKUP(Flights[[#This Row],[Destination]], Airports!$A$2:$A$78, Airports!$D$2:$D$78)</f>
        <v>Albuquerque</v>
      </c>
      <c r="I2294" t="str" cm="1">
        <f t="array" ref="I2294">_xlfn.XLOOKUP(Flights[[#This Row],[Destination]],_xlfn._TRO_TRAILING( Airports!A:A),_xlfn._TRO_TRAILING( Airports!E:E), "Not found")</f>
        <v>NM</v>
      </c>
      <c r="J2294" s="1">
        <v>0.37847222222222221</v>
      </c>
      <c r="K2294" s="22">
        <f>HOUR(Flights[[#This Row],[Scheduled Departure]])</f>
        <v>9</v>
      </c>
      <c r="L2294" s="1">
        <v>0.37569444444444444</v>
      </c>
      <c r="M2294">
        <f>(L2294-J2294)*24*60</f>
        <v>-3.9999999999999858</v>
      </c>
      <c r="N2294" s="16">
        <f>Flights[[#This Row],[Length (min)]]/60</f>
        <v>1.8833333333333333</v>
      </c>
      <c r="O2294">
        <v>113</v>
      </c>
      <c r="P2294">
        <v>677</v>
      </c>
      <c r="Q2294" s="18">
        <f>IFERROR(Flights[[#This Row],[Distance]]/Flights[[#This Row],[Length (hr)]], "")</f>
        <v>359.46902654867256</v>
      </c>
      <c r="R2294" s="1">
        <v>0.50069444444444444</v>
      </c>
      <c r="S2294" s="1" t="str">
        <f>IF(Flights[[#This Row],[Length (hr)]]&lt;2, "No meal", IF(Flights[[#This Row],[Length (hr)]]&lt;3.5, "Light meal", "Full meal"))</f>
        <v>No meal</v>
      </c>
      <c r="T2294" s="1" t="str">
        <f>IF(AND(Flights[[#This Row],[Airline]]="US Airways", Flights[[#This Row],[Meal]]="Full Meal"), "Yes", "No")</f>
        <v>No</v>
      </c>
      <c r="U2294" s="1">
        <v>0.49583333333333335</v>
      </c>
      <c r="V2294">
        <v>-7</v>
      </c>
      <c r="W2294" s="1" t="str">
        <f>IF(Flights[[#This Row],[Arrival Delay]] = "", "Cancelled", IF(Flights[[#This Row],[Arrival Delay]]&gt;15, "Delayed", "On time"))</f>
        <v>On time</v>
      </c>
      <c r="X2294" t="str">
        <f>IF(Flights[[#This Row],[Status]]&lt;&gt;"Delayed","", IF(Flights[[#This Row],[Arrival Delay]]&gt;120, "Severe", IF(Flights[[#This Row],[Arrival Delay]]&gt;60, "Major", "Moderate")))</f>
        <v/>
      </c>
      <c r="Y2294" t="b">
        <v>0</v>
      </c>
      <c r="AA2294" t="str">
        <f>IF(OR(AND(Flights[[#This Row],[Status]]="Cancelled", Flights[[#This Row],[Cancellation Reason]]="Airline/Carrier"), Flights[[#This Row],[Delay Type]]="Severe"), "Yes", "No")</f>
        <v>No</v>
      </c>
    </row>
    <row r="2295" spans="1:27" x14ac:dyDescent="0.3">
      <c r="A2295" s="3">
        <v>42178</v>
      </c>
      <c r="B2295" s="22">
        <f>WEEKNUM(Flights[[#This Row],[Date]], 1)</f>
        <v>26</v>
      </c>
      <c r="C2295" s="22">
        <f>WEEKDAY(Flights[[#This Row],[Date]],1)</f>
        <v>3</v>
      </c>
      <c r="D2295" t="s">
        <v>71</v>
      </c>
      <c r="E2295" t="s">
        <v>1987</v>
      </c>
      <c r="F2295" t="s">
        <v>0</v>
      </c>
      <c r="G2295" t="s">
        <v>15</v>
      </c>
      <c r="H2295" t="str">
        <f>_xlfn.XLOOKUP(Flights[[#This Row],[Destination]], Airports!$A$2:$A$78, Airports!$D$2:$D$78)</f>
        <v>Las Vegas</v>
      </c>
      <c r="I2295" t="str" cm="1">
        <f t="array" ref="I2295">_xlfn.XLOOKUP(Flights[[#This Row],[Destination]],_xlfn._TRO_TRAILING( Airports!A:A),_xlfn._TRO_TRAILING( Airports!E:E), "Not found")</f>
        <v>NV</v>
      </c>
      <c r="J2295" s="1">
        <v>0.57638888888888884</v>
      </c>
      <c r="K2295" s="22">
        <f>HOUR(Flights[[#This Row],[Scheduled Departure]])</f>
        <v>13</v>
      </c>
      <c r="L2295" s="1">
        <v>0.61111111111111116</v>
      </c>
      <c r="M2295">
        <f>(L2295-J2295)*24*60</f>
        <v>50.000000000000142</v>
      </c>
      <c r="N2295" s="16">
        <f>Flights[[#This Row],[Length (min)]]/60</f>
        <v>1.1166666666666667</v>
      </c>
      <c r="O2295">
        <v>67</v>
      </c>
      <c r="P2295">
        <v>236</v>
      </c>
      <c r="Q2295" s="18">
        <f>IFERROR(Flights[[#This Row],[Distance]]/Flights[[#This Row],[Length (hr)]], "")</f>
        <v>211.34328358208955</v>
      </c>
      <c r="R2295" s="1">
        <v>0.62847222222222221</v>
      </c>
      <c r="S2295" s="1" t="str">
        <f>IF(Flights[[#This Row],[Length (hr)]]&lt;2, "No meal", IF(Flights[[#This Row],[Length (hr)]]&lt;3.5, "Light meal", "Full meal"))</f>
        <v>No meal</v>
      </c>
      <c r="T2295" s="1" t="str">
        <f>IF(AND(Flights[[#This Row],[Airline]]="US Airways", Flights[[#This Row],[Meal]]="Full Meal"), "Yes", "No")</f>
        <v>No</v>
      </c>
      <c r="U2295" s="1">
        <v>0.65763888888888888</v>
      </c>
      <c r="V2295">
        <v>42</v>
      </c>
      <c r="W2295" s="1" t="str">
        <f>IF(Flights[[#This Row],[Arrival Delay]] = "", "Cancelled", IF(Flights[[#This Row],[Arrival Delay]]&gt;15, "Delayed", "On time"))</f>
        <v>Delayed</v>
      </c>
      <c r="X2295" t="str">
        <f>IF(Flights[[#This Row],[Status]]&lt;&gt;"Delayed","", IF(Flights[[#This Row],[Arrival Delay]]&gt;120, "Severe", IF(Flights[[#This Row],[Arrival Delay]]&gt;60, "Major", "Moderate")))</f>
        <v>Moderate</v>
      </c>
      <c r="Y2295" t="b">
        <v>0</v>
      </c>
      <c r="AA2295" t="str">
        <f>IF(OR(AND(Flights[[#This Row],[Status]]="Cancelled", Flights[[#This Row],[Cancellation Reason]]="Airline/Carrier"), Flights[[#This Row],[Delay Type]]="Severe"), "Yes", "No")</f>
        <v>No</v>
      </c>
    </row>
    <row r="2296" spans="1:27" x14ac:dyDescent="0.3">
      <c r="A2296" s="3">
        <v>42178</v>
      </c>
      <c r="B2296" s="22">
        <f>WEEKNUM(Flights[[#This Row],[Date]], 1)</f>
        <v>26</v>
      </c>
      <c r="C2296" s="22">
        <f>WEEKDAY(Flights[[#This Row],[Date]],1)</f>
        <v>3</v>
      </c>
      <c r="D2296" t="s">
        <v>145</v>
      </c>
      <c r="E2296" t="s">
        <v>1987</v>
      </c>
      <c r="F2296" t="s">
        <v>0</v>
      </c>
      <c r="G2296" t="s">
        <v>3</v>
      </c>
      <c r="H2296" t="str">
        <f>_xlfn.XLOOKUP(Flights[[#This Row],[Destination]], Airports!$A$2:$A$78, Airports!$D$2:$D$78)</f>
        <v>Dallas</v>
      </c>
      <c r="I2296" t="str" cm="1">
        <f t="array" ref="I2296">_xlfn.XLOOKUP(Flights[[#This Row],[Destination]],_xlfn._TRO_TRAILING( Airports!A:A),_xlfn._TRO_TRAILING( Airports!E:E), "Not found")</f>
        <v>TX</v>
      </c>
      <c r="J2296" s="1">
        <v>0.59027777777777779</v>
      </c>
      <c r="K2296" s="22">
        <f>HOUR(Flights[[#This Row],[Scheduled Departure]])</f>
        <v>14</v>
      </c>
      <c r="L2296" s="1">
        <v>0.58333333333333337</v>
      </c>
      <c r="M2296">
        <f>(L2296-J2296)*24*60</f>
        <v>-9.9999999999999645</v>
      </c>
      <c r="N2296" s="16">
        <f>Flights[[#This Row],[Length (min)]]/60</f>
        <v>3.15</v>
      </c>
      <c r="O2296">
        <v>189</v>
      </c>
      <c r="P2296">
        <v>1235</v>
      </c>
      <c r="Q2296" s="18">
        <f>IFERROR(Flights[[#This Row],[Distance]]/Flights[[#This Row],[Length (hr)]], "")</f>
        <v>392.06349206349205</v>
      </c>
      <c r="R2296" s="1">
        <v>0.80902777777777779</v>
      </c>
      <c r="S2296" s="1" t="str">
        <f>IF(Flights[[#This Row],[Length (hr)]]&lt;2, "No meal", IF(Flights[[#This Row],[Length (hr)]]&lt;3.5, "Light meal", "Full meal"))</f>
        <v>Light meal</v>
      </c>
      <c r="T2296" s="1" t="str">
        <f>IF(AND(Flights[[#This Row],[Airline]]="US Airways", Flights[[#This Row],[Meal]]="Full Meal"), "Yes", "No")</f>
        <v>No</v>
      </c>
      <c r="U2296" s="1">
        <v>0.79791666666666672</v>
      </c>
      <c r="V2296">
        <v>-16</v>
      </c>
      <c r="W2296" s="1" t="str">
        <f>IF(Flights[[#This Row],[Arrival Delay]] = "", "Cancelled", IF(Flights[[#This Row],[Arrival Delay]]&gt;15, "Delayed", "On time"))</f>
        <v>On time</v>
      </c>
      <c r="X2296" t="str">
        <f>IF(Flights[[#This Row],[Status]]&lt;&gt;"Delayed","", IF(Flights[[#This Row],[Arrival Delay]]&gt;120, "Severe", IF(Flights[[#This Row],[Arrival Delay]]&gt;60, "Major", "Moderate")))</f>
        <v/>
      </c>
      <c r="Y2296" t="b">
        <v>0</v>
      </c>
      <c r="AA2296" t="str">
        <f>IF(OR(AND(Flights[[#This Row],[Status]]="Cancelled", Flights[[#This Row],[Cancellation Reason]]="Airline/Carrier"), Flights[[#This Row],[Delay Type]]="Severe"), "Yes", "No")</f>
        <v>No</v>
      </c>
    </row>
    <row r="2297" spans="1:27" x14ac:dyDescent="0.3">
      <c r="A2297" s="3">
        <v>42178</v>
      </c>
      <c r="B2297" s="22">
        <f>WEEKNUM(Flights[[#This Row],[Date]], 1)</f>
        <v>26</v>
      </c>
      <c r="C2297" s="22">
        <f>WEEKDAY(Flights[[#This Row],[Date]],1)</f>
        <v>3</v>
      </c>
      <c r="D2297" t="s">
        <v>1483</v>
      </c>
      <c r="E2297" t="s">
        <v>1994</v>
      </c>
      <c r="F2297" t="s">
        <v>0</v>
      </c>
      <c r="G2297" t="s">
        <v>347</v>
      </c>
      <c r="H2297" t="str">
        <f>_xlfn.XLOOKUP(Flights[[#This Row],[Destination]], Airports!$A$2:$A$78, Airports!$D$2:$D$78)</f>
        <v>San Jose</v>
      </c>
      <c r="I2297" t="str" cm="1">
        <f t="array" ref="I2297">_xlfn.XLOOKUP(Flights[[#This Row],[Destination]],_xlfn._TRO_TRAILING( Airports!A:A),_xlfn._TRO_TRAILING( Airports!E:E), "Not found")</f>
        <v>CA</v>
      </c>
      <c r="J2297" s="1">
        <v>0.69097222222222221</v>
      </c>
      <c r="K2297" s="22">
        <f>HOUR(Flights[[#This Row],[Scheduled Departure]])</f>
        <v>16</v>
      </c>
      <c r="L2297" s="1">
        <v>0.7104166666666667</v>
      </c>
      <c r="M2297">
        <f>(L2297-J2297)*24*60</f>
        <v>28.00000000000006</v>
      </c>
      <c r="N2297" s="16">
        <f>Flights[[#This Row],[Length (min)]]/60</f>
        <v>1.2166666666666666</v>
      </c>
      <c r="O2297">
        <v>73</v>
      </c>
      <c r="P2297">
        <v>308</v>
      </c>
      <c r="Q2297" s="18">
        <f>IFERROR(Flights[[#This Row],[Distance]]/Flights[[#This Row],[Length (hr)]], "")</f>
        <v>253.15068493150687</v>
      </c>
      <c r="R2297" s="1">
        <v>0.74583333333333335</v>
      </c>
      <c r="S2297" s="1" t="str">
        <f>IF(Flights[[#This Row],[Length (hr)]]&lt;2, "No meal", IF(Flights[[#This Row],[Length (hr)]]&lt;3.5, "Light meal", "Full meal"))</f>
        <v>No meal</v>
      </c>
      <c r="T2297" s="1" t="str">
        <f>IF(AND(Flights[[#This Row],[Airline]]="US Airways", Flights[[#This Row],[Meal]]="Full Meal"), "Yes", "No")</f>
        <v>No</v>
      </c>
      <c r="U2297" s="1">
        <v>0.76111111111111107</v>
      </c>
      <c r="V2297">
        <v>22</v>
      </c>
      <c r="W2297" s="1" t="str">
        <f>IF(Flights[[#This Row],[Arrival Delay]] = "", "Cancelled", IF(Flights[[#This Row],[Arrival Delay]]&gt;15, "Delayed", "On time"))</f>
        <v>Delayed</v>
      </c>
      <c r="X2297" t="str">
        <f>IF(Flights[[#This Row],[Status]]&lt;&gt;"Delayed","", IF(Flights[[#This Row],[Arrival Delay]]&gt;120, "Severe", IF(Flights[[#This Row],[Arrival Delay]]&gt;60, "Major", "Moderate")))</f>
        <v>Moderate</v>
      </c>
      <c r="Y2297" t="b">
        <v>0</v>
      </c>
      <c r="AA2297" t="str">
        <f>IF(OR(AND(Flights[[#This Row],[Status]]="Cancelled", Flights[[#This Row],[Cancellation Reason]]="Airline/Carrier"), Flights[[#This Row],[Delay Type]]="Severe"), "Yes", "No")</f>
        <v>No</v>
      </c>
    </row>
    <row r="2298" spans="1:27" x14ac:dyDescent="0.3">
      <c r="A2298" s="3">
        <v>42178</v>
      </c>
      <c r="B2298" s="22">
        <f>WEEKNUM(Flights[[#This Row],[Date]], 1)</f>
        <v>26</v>
      </c>
      <c r="C2298" s="22">
        <f>WEEKDAY(Flights[[#This Row],[Date]],1)</f>
        <v>3</v>
      </c>
      <c r="D2298" t="s">
        <v>587</v>
      </c>
      <c r="E2298" t="s">
        <v>1997</v>
      </c>
      <c r="F2298" t="s">
        <v>0</v>
      </c>
      <c r="G2298" t="s">
        <v>17</v>
      </c>
      <c r="H2298" t="str">
        <f>_xlfn.XLOOKUP(Flights[[#This Row],[Destination]], Airports!$A$2:$A$78, Airports!$D$2:$D$78)</f>
        <v>Honolulu</v>
      </c>
      <c r="I2298" t="str" cm="1">
        <f t="array" ref="I2298">_xlfn.XLOOKUP(Flights[[#This Row],[Destination]],_xlfn._TRO_TRAILING( Airports!A:A),_xlfn._TRO_TRAILING( Airports!E:E), "Not found")</f>
        <v>HI</v>
      </c>
      <c r="J2298" s="1">
        <v>0.75347222222222221</v>
      </c>
      <c r="K2298" s="22">
        <f>HOUR(Flights[[#This Row],[Scheduled Departure]])</f>
        <v>18</v>
      </c>
      <c r="L2298" s="1">
        <v>0.74791666666666667</v>
      </c>
      <c r="M2298">
        <f>(L2298-J2298)*24*60</f>
        <v>-7.9999999999999716</v>
      </c>
      <c r="N2298" s="16">
        <f>Flights[[#This Row],[Length (min)]]/60</f>
        <v>5.3833333333333337</v>
      </c>
      <c r="O2298">
        <v>323</v>
      </c>
      <c r="P2298">
        <v>2556</v>
      </c>
      <c r="Q2298" s="18">
        <f>IFERROR(Flights[[#This Row],[Distance]]/Flights[[#This Row],[Length (hr)]], "")</f>
        <v>474.7987616099071</v>
      </c>
      <c r="R2298" s="1">
        <v>0.86111111111111116</v>
      </c>
      <c r="S2298" s="1" t="str">
        <f>IF(Flights[[#This Row],[Length (hr)]]&lt;2, "No meal", IF(Flights[[#This Row],[Length (hr)]]&lt;3.5, "Light meal", "Full meal"))</f>
        <v>Full meal</v>
      </c>
      <c r="T2298" s="1" t="str">
        <f>IF(AND(Flights[[#This Row],[Airline]]="US Airways", Flights[[#This Row],[Meal]]="Full Meal"), "Yes", "No")</f>
        <v>No</v>
      </c>
      <c r="U2298" s="1">
        <v>0.84722222222222221</v>
      </c>
      <c r="V2298">
        <v>-20</v>
      </c>
      <c r="W2298" s="1" t="str">
        <f>IF(Flights[[#This Row],[Arrival Delay]] = "", "Cancelled", IF(Flights[[#This Row],[Arrival Delay]]&gt;15, "Delayed", "On time"))</f>
        <v>On time</v>
      </c>
      <c r="X2298" t="str">
        <f>IF(Flights[[#This Row],[Status]]&lt;&gt;"Delayed","", IF(Flights[[#This Row],[Arrival Delay]]&gt;120, "Severe", IF(Flights[[#This Row],[Arrival Delay]]&gt;60, "Major", "Moderate")))</f>
        <v/>
      </c>
      <c r="Y2298" t="b">
        <v>0</v>
      </c>
      <c r="AA2298" t="str">
        <f>IF(OR(AND(Flights[[#This Row],[Status]]="Cancelled", Flights[[#This Row],[Cancellation Reason]]="Airline/Carrier"), Flights[[#This Row],[Delay Type]]="Severe"), "Yes", "No")</f>
        <v>No</v>
      </c>
    </row>
    <row r="2299" spans="1:27" x14ac:dyDescent="0.3">
      <c r="A2299" s="3">
        <v>42178</v>
      </c>
      <c r="B2299" s="22">
        <f>WEEKNUM(Flights[[#This Row],[Date]], 1)</f>
        <v>26</v>
      </c>
      <c r="C2299" s="22">
        <f>WEEKDAY(Flights[[#This Row],[Date]],1)</f>
        <v>3</v>
      </c>
      <c r="D2299" t="s">
        <v>1493</v>
      </c>
      <c r="E2299" t="s">
        <v>1994</v>
      </c>
      <c r="F2299" t="s">
        <v>0</v>
      </c>
      <c r="G2299" t="s">
        <v>351</v>
      </c>
      <c r="H2299" t="str">
        <f>_xlfn.XLOOKUP(Flights[[#This Row],[Destination]], Airports!$A$2:$A$78, Airports!$D$2:$D$78)</f>
        <v>Sacramento</v>
      </c>
      <c r="I2299" t="str" cm="1">
        <f t="array" ref="I2299">_xlfn.XLOOKUP(Flights[[#This Row],[Destination]],_xlfn._TRO_TRAILING( Airports!A:A),_xlfn._TRO_TRAILING( Airports!E:E), "Not found")</f>
        <v>CA</v>
      </c>
      <c r="J2299" s="1">
        <v>0.92013888888888884</v>
      </c>
      <c r="K2299" s="22">
        <f>HOUR(Flights[[#This Row],[Scheduled Departure]])</f>
        <v>22</v>
      </c>
      <c r="L2299" s="1">
        <v>0.95208333333333328</v>
      </c>
      <c r="M2299">
        <f>(L2299-J2299)*24*60</f>
        <v>46</v>
      </c>
      <c r="N2299" s="16">
        <f>Flights[[#This Row],[Length (min)]]/60</f>
        <v>1.4166666666666667</v>
      </c>
      <c r="O2299">
        <v>85</v>
      </c>
      <c r="P2299">
        <v>373</v>
      </c>
      <c r="Q2299" s="18">
        <f>IFERROR(Flights[[#This Row],[Distance]]/Flights[[#This Row],[Length (hr)]], "")</f>
        <v>263.29411764705878</v>
      </c>
      <c r="R2299" s="1">
        <v>0.98263888888888884</v>
      </c>
      <c r="S2299" s="1" t="str">
        <f>IF(Flights[[#This Row],[Length (hr)]]&lt;2, "No meal", IF(Flights[[#This Row],[Length (hr)]]&lt;3.5, "Light meal", "Full meal"))</f>
        <v>No meal</v>
      </c>
      <c r="T2299" s="1" t="str">
        <f>IF(AND(Flights[[#This Row],[Airline]]="US Airways", Flights[[#This Row],[Meal]]="Full Meal"), "Yes", "No")</f>
        <v>No</v>
      </c>
      <c r="U2299" s="1">
        <v>1.1111111111111112E-2</v>
      </c>
      <c r="V2299">
        <v>41</v>
      </c>
      <c r="W2299" s="1" t="str">
        <f>IF(Flights[[#This Row],[Arrival Delay]] = "", "Cancelled", IF(Flights[[#This Row],[Arrival Delay]]&gt;15, "Delayed", "On time"))</f>
        <v>Delayed</v>
      </c>
      <c r="X2299" t="str">
        <f>IF(Flights[[#This Row],[Status]]&lt;&gt;"Delayed","", IF(Flights[[#This Row],[Arrival Delay]]&gt;120, "Severe", IF(Flights[[#This Row],[Arrival Delay]]&gt;60, "Major", "Moderate")))</f>
        <v>Moderate</v>
      </c>
      <c r="Y2299" t="b">
        <v>0</v>
      </c>
      <c r="AA2299" t="str">
        <f>IF(OR(AND(Flights[[#This Row],[Status]]="Cancelled", Flights[[#This Row],[Cancellation Reason]]="Airline/Carrier"), Flights[[#This Row],[Delay Type]]="Severe"), "Yes", "No")</f>
        <v>No</v>
      </c>
    </row>
    <row r="2300" spans="1:27" x14ac:dyDescent="0.3">
      <c r="A2300" s="3">
        <v>42178</v>
      </c>
      <c r="B2300" s="22">
        <f>WEEKNUM(Flights[[#This Row],[Date]], 1)</f>
        <v>26</v>
      </c>
      <c r="C2300" s="22">
        <f>WEEKDAY(Flights[[#This Row],[Date]],1)</f>
        <v>3</v>
      </c>
      <c r="D2300" t="s">
        <v>662</v>
      </c>
      <c r="E2300" t="s">
        <v>1994</v>
      </c>
      <c r="F2300" t="s">
        <v>0</v>
      </c>
      <c r="G2300" t="s">
        <v>331</v>
      </c>
      <c r="H2300" t="str">
        <f>_xlfn.XLOOKUP(Flights[[#This Row],[Destination]], Airports!$A$2:$A$78, Airports!$D$2:$D$78)</f>
        <v>Palm Springs</v>
      </c>
      <c r="I2300" t="str" cm="1">
        <f t="array" ref="I2300">_xlfn.XLOOKUP(Flights[[#This Row],[Destination]],_xlfn._TRO_TRAILING( Airports!A:A),_xlfn._TRO_TRAILING( Airports!E:E), "Not found")</f>
        <v>CA</v>
      </c>
      <c r="J2300" s="1">
        <v>0.9375</v>
      </c>
      <c r="K2300" s="22">
        <f>HOUR(Flights[[#This Row],[Scheduled Departure]])</f>
        <v>22</v>
      </c>
      <c r="L2300" s="1">
        <v>0.93125000000000002</v>
      </c>
      <c r="M2300">
        <f>(L2300-J2300)*24*60</f>
        <v>-8.999999999999968</v>
      </c>
      <c r="N2300" s="16">
        <f>Flights[[#This Row],[Length (min)]]/60</f>
        <v>0.83333333333333337</v>
      </c>
      <c r="O2300">
        <v>50</v>
      </c>
      <c r="P2300">
        <v>110</v>
      </c>
      <c r="Q2300" s="18">
        <f>IFERROR(Flights[[#This Row],[Distance]]/Flights[[#This Row],[Length (hr)]], "")</f>
        <v>132</v>
      </c>
      <c r="R2300" s="1">
        <v>0.97361111111111109</v>
      </c>
      <c r="S2300" s="1" t="str">
        <f>IF(Flights[[#This Row],[Length (hr)]]&lt;2, "No meal", IF(Flights[[#This Row],[Length (hr)]]&lt;3.5, "Light meal", "Full meal"))</f>
        <v>No meal</v>
      </c>
      <c r="T2300" s="1" t="str">
        <f>IF(AND(Flights[[#This Row],[Airline]]="US Airways", Flights[[#This Row],[Meal]]="Full Meal"), "Yes", "No")</f>
        <v>No</v>
      </c>
      <c r="U2300" s="1">
        <v>0.96597222222222223</v>
      </c>
      <c r="V2300">
        <v>-11</v>
      </c>
      <c r="W2300" s="1" t="str">
        <f>IF(Flights[[#This Row],[Arrival Delay]] = "", "Cancelled", IF(Flights[[#This Row],[Arrival Delay]]&gt;15, "Delayed", "On time"))</f>
        <v>On time</v>
      </c>
      <c r="X2300" t="str">
        <f>IF(Flights[[#This Row],[Status]]&lt;&gt;"Delayed","", IF(Flights[[#This Row],[Arrival Delay]]&gt;120, "Severe", IF(Flights[[#This Row],[Arrival Delay]]&gt;60, "Major", "Moderate")))</f>
        <v/>
      </c>
      <c r="Y2300" t="b">
        <v>0</v>
      </c>
      <c r="AA2300" t="str">
        <f>IF(OR(AND(Flights[[#This Row],[Status]]="Cancelled", Flights[[#This Row],[Cancellation Reason]]="Airline/Carrier"), Flights[[#This Row],[Delay Type]]="Severe"), "Yes", "No")</f>
        <v>No</v>
      </c>
    </row>
    <row r="2301" spans="1:27" x14ac:dyDescent="0.3">
      <c r="A2301" s="3">
        <v>42179</v>
      </c>
      <c r="B2301" s="22">
        <f>WEEKNUM(Flights[[#This Row],[Date]], 1)</f>
        <v>26</v>
      </c>
      <c r="C2301" s="22">
        <f>WEEKDAY(Flights[[#This Row],[Date]],1)</f>
        <v>4</v>
      </c>
      <c r="D2301" t="s">
        <v>1417</v>
      </c>
      <c r="E2301" t="s">
        <v>1990</v>
      </c>
      <c r="F2301" t="s">
        <v>0</v>
      </c>
      <c r="G2301" t="s">
        <v>16</v>
      </c>
      <c r="H2301" t="str">
        <f>_xlfn.XLOOKUP(Flights[[#This Row],[Destination]], Airports!$A$2:$A$78, Airports!$D$2:$D$78)</f>
        <v>Dulles</v>
      </c>
      <c r="I2301" t="str" cm="1">
        <f t="array" ref="I2301">_xlfn.XLOOKUP(Flights[[#This Row],[Destination]],_xlfn._TRO_TRAILING( Airports!A:A),_xlfn._TRO_TRAILING( Airports!E:E), "Not found")</f>
        <v>VA</v>
      </c>
      <c r="J2301" s="1">
        <v>0.25</v>
      </c>
      <c r="K2301" s="22">
        <f>HOUR(Flights[[#This Row],[Scheduled Departure]])</f>
        <v>6</v>
      </c>
      <c r="L2301" s="1">
        <v>0.24861111111111112</v>
      </c>
      <c r="M2301">
        <f>(L2301-J2301)*24*60</f>
        <v>-1.9999999999999929</v>
      </c>
      <c r="N2301" s="16">
        <f>Flights[[#This Row],[Length (min)]]/60</f>
        <v>4.7666666666666666</v>
      </c>
      <c r="O2301">
        <v>286</v>
      </c>
      <c r="P2301">
        <v>2288</v>
      </c>
      <c r="Q2301" s="18">
        <f>IFERROR(Flights[[#This Row],[Distance]]/Flights[[#This Row],[Length (hr)]], "")</f>
        <v>480</v>
      </c>
      <c r="R2301" s="1">
        <v>0.58888888888888891</v>
      </c>
      <c r="S2301" s="1" t="str">
        <f>IF(Flights[[#This Row],[Length (hr)]]&lt;2, "No meal", IF(Flights[[#This Row],[Length (hr)]]&lt;3.5, "Light meal", "Full meal"))</f>
        <v>Full meal</v>
      </c>
      <c r="T2301" s="1" t="str">
        <f>IF(AND(Flights[[#This Row],[Airline]]="US Airways", Flights[[#This Row],[Meal]]="Full Meal"), "Yes", "No")</f>
        <v>No</v>
      </c>
      <c r="U2301" s="1">
        <v>0.57222222222222219</v>
      </c>
      <c r="V2301">
        <v>-24</v>
      </c>
      <c r="W2301" s="1" t="str">
        <f>IF(Flights[[#This Row],[Arrival Delay]] = "", "Cancelled", IF(Flights[[#This Row],[Arrival Delay]]&gt;15, "Delayed", "On time"))</f>
        <v>On time</v>
      </c>
      <c r="X2301" t="str">
        <f>IF(Flights[[#This Row],[Status]]&lt;&gt;"Delayed","", IF(Flights[[#This Row],[Arrival Delay]]&gt;120, "Severe", IF(Flights[[#This Row],[Arrival Delay]]&gt;60, "Major", "Moderate")))</f>
        <v/>
      </c>
      <c r="Y2301" t="b">
        <v>0</v>
      </c>
      <c r="AA2301" t="str">
        <f>IF(OR(AND(Flights[[#This Row],[Status]]="Cancelled", Flights[[#This Row],[Cancellation Reason]]="Airline/Carrier"), Flights[[#This Row],[Delay Type]]="Severe"), "Yes", "No")</f>
        <v>No</v>
      </c>
    </row>
    <row r="2302" spans="1:27" x14ac:dyDescent="0.3">
      <c r="A2302" s="3">
        <v>42179</v>
      </c>
      <c r="B2302" s="22">
        <f>WEEKNUM(Flights[[#This Row],[Date]], 1)</f>
        <v>26</v>
      </c>
      <c r="C2302" s="22">
        <f>WEEKDAY(Flights[[#This Row],[Date]],1)</f>
        <v>4</v>
      </c>
      <c r="D2302" t="s">
        <v>1568</v>
      </c>
      <c r="E2302" t="s">
        <v>1995</v>
      </c>
      <c r="F2302" t="s">
        <v>0</v>
      </c>
      <c r="G2302" t="s">
        <v>9</v>
      </c>
      <c r="H2302" t="str">
        <f>_xlfn.XLOOKUP(Flights[[#This Row],[Destination]], Airports!$A$2:$A$78, Airports!$D$2:$D$78)</f>
        <v>San Francisco</v>
      </c>
      <c r="I2302" t="str" cm="1">
        <f t="array" ref="I2302">_xlfn.XLOOKUP(Flights[[#This Row],[Destination]],_xlfn._TRO_TRAILING( Airports!A:A),_xlfn._TRO_TRAILING( Airports!E:E), "Not found")</f>
        <v>CA</v>
      </c>
      <c r="J2302" s="1">
        <v>0.29166666666666669</v>
      </c>
      <c r="K2302" s="22">
        <f>HOUR(Flights[[#This Row],[Scheduled Departure]])</f>
        <v>7</v>
      </c>
      <c r="L2302" s="1">
        <v>0.2902777777777778</v>
      </c>
      <c r="M2302">
        <f>(L2302-J2302)*24*60</f>
        <v>-1.9999999999999929</v>
      </c>
      <c r="N2302" s="16">
        <f>Flights[[#This Row],[Length (min)]]/60</f>
        <v>1.1833333333333333</v>
      </c>
      <c r="O2302">
        <v>71</v>
      </c>
      <c r="P2302">
        <v>337</v>
      </c>
      <c r="Q2302" s="18">
        <f>IFERROR(Flights[[#This Row],[Distance]]/Flights[[#This Row],[Length (hr)]], "")</f>
        <v>284.78873239436621</v>
      </c>
      <c r="R2302" s="1">
        <v>0.34722222222222221</v>
      </c>
      <c r="S2302" s="1" t="str">
        <f>IF(Flights[[#This Row],[Length (hr)]]&lt;2, "No meal", IF(Flights[[#This Row],[Length (hr)]]&lt;3.5, "Light meal", "Full meal"))</f>
        <v>No meal</v>
      </c>
      <c r="T2302" s="1" t="str">
        <f>IF(AND(Flights[[#This Row],[Airline]]="US Airways", Flights[[#This Row],[Meal]]="Full Meal"), "Yes", "No")</f>
        <v>No</v>
      </c>
      <c r="U2302" s="1">
        <v>0.33958333333333335</v>
      </c>
      <c r="V2302">
        <v>-11</v>
      </c>
      <c r="W2302" s="1" t="str">
        <f>IF(Flights[[#This Row],[Arrival Delay]] = "", "Cancelled", IF(Flights[[#This Row],[Arrival Delay]]&gt;15, "Delayed", "On time"))</f>
        <v>On time</v>
      </c>
      <c r="X2302" t="str">
        <f>IF(Flights[[#This Row],[Status]]&lt;&gt;"Delayed","", IF(Flights[[#This Row],[Arrival Delay]]&gt;120, "Severe", IF(Flights[[#This Row],[Arrival Delay]]&gt;60, "Major", "Moderate")))</f>
        <v/>
      </c>
      <c r="Y2302" t="b">
        <v>0</v>
      </c>
      <c r="AA2302" t="str">
        <f>IF(OR(AND(Flights[[#This Row],[Status]]="Cancelled", Flights[[#This Row],[Cancellation Reason]]="Airline/Carrier"), Flights[[#This Row],[Delay Type]]="Severe"), "Yes", "No")</f>
        <v>No</v>
      </c>
    </row>
    <row r="2303" spans="1:27" x14ac:dyDescent="0.3">
      <c r="A2303" s="3">
        <v>42179</v>
      </c>
      <c r="B2303" s="22">
        <f>WEEKNUM(Flights[[#This Row],[Date]], 1)</f>
        <v>26</v>
      </c>
      <c r="C2303" s="22">
        <f>WEEKDAY(Flights[[#This Row],[Date]],1)</f>
        <v>4</v>
      </c>
      <c r="D2303" t="s">
        <v>1466</v>
      </c>
      <c r="E2303" t="s">
        <v>1994</v>
      </c>
      <c r="F2303" t="s">
        <v>0</v>
      </c>
      <c r="G2303" t="s">
        <v>3</v>
      </c>
      <c r="H2303" t="str">
        <f>_xlfn.XLOOKUP(Flights[[#This Row],[Destination]], Airports!$A$2:$A$78, Airports!$D$2:$D$78)</f>
        <v>Dallas</v>
      </c>
      <c r="I2303" t="str" cm="1">
        <f t="array" ref="I2303">_xlfn.XLOOKUP(Flights[[#This Row],[Destination]],_xlfn._TRO_TRAILING( Airports!A:A),_xlfn._TRO_TRAILING( Airports!E:E), "Not found")</f>
        <v>TX</v>
      </c>
      <c r="J2303" s="1">
        <v>0.32777777777777778</v>
      </c>
      <c r="K2303" s="22">
        <f>HOUR(Flights[[#This Row],[Scheduled Departure]])</f>
        <v>7</v>
      </c>
      <c r="L2303" s="1">
        <v>0.3298611111111111</v>
      </c>
      <c r="M2303">
        <f>(L2303-J2303)*24*60</f>
        <v>2.9999999999999893</v>
      </c>
      <c r="N2303" s="16">
        <f>Flights[[#This Row],[Length (min)]]/60</f>
        <v>3.25</v>
      </c>
      <c r="O2303">
        <v>195</v>
      </c>
      <c r="P2303">
        <v>1235</v>
      </c>
      <c r="Q2303" s="18">
        <f>IFERROR(Flights[[#This Row],[Distance]]/Flights[[#This Row],[Length (hr)]], "")</f>
        <v>380</v>
      </c>
      <c r="R2303" s="1">
        <v>0.54374999999999996</v>
      </c>
      <c r="S2303" s="1" t="str">
        <f>IF(Flights[[#This Row],[Length (hr)]]&lt;2, "No meal", IF(Flights[[#This Row],[Length (hr)]]&lt;3.5, "Light meal", "Full meal"))</f>
        <v>Light meal</v>
      </c>
      <c r="T2303" s="1" t="str">
        <f>IF(AND(Flights[[#This Row],[Airline]]="US Airways", Flights[[#This Row],[Meal]]="Full Meal"), "Yes", "No")</f>
        <v>No</v>
      </c>
      <c r="U2303" s="1">
        <v>0.54861111111111116</v>
      </c>
      <c r="V2303">
        <v>7</v>
      </c>
      <c r="W2303" s="1" t="str">
        <f>IF(Flights[[#This Row],[Arrival Delay]] = "", "Cancelled", IF(Flights[[#This Row],[Arrival Delay]]&gt;15, "Delayed", "On time"))</f>
        <v>On time</v>
      </c>
      <c r="X2303" t="str">
        <f>IF(Flights[[#This Row],[Status]]&lt;&gt;"Delayed","", IF(Flights[[#This Row],[Arrival Delay]]&gt;120, "Severe", IF(Flights[[#This Row],[Arrival Delay]]&gt;60, "Major", "Moderate")))</f>
        <v/>
      </c>
      <c r="Y2303" t="b">
        <v>0</v>
      </c>
      <c r="AA2303" t="str">
        <f>IF(OR(AND(Flights[[#This Row],[Status]]="Cancelled", Flights[[#This Row],[Cancellation Reason]]="Airline/Carrier"), Flights[[#This Row],[Delay Type]]="Severe"), "Yes", "No")</f>
        <v>No</v>
      </c>
    </row>
    <row r="2304" spans="1:27" x14ac:dyDescent="0.3">
      <c r="A2304" s="3">
        <v>42179</v>
      </c>
      <c r="B2304" s="22">
        <f>WEEKNUM(Flights[[#This Row],[Date]], 1)</f>
        <v>26</v>
      </c>
      <c r="C2304" s="22">
        <f>WEEKDAY(Flights[[#This Row],[Date]],1)</f>
        <v>4</v>
      </c>
      <c r="D2304" t="s">
        <v>1465</v>
      </c>
      <c r="E2304" t="s">
        <v>1994</v>
      </c>
      <c r="F2304" t="s">
        <v>0</v>
      </c>
      <c r="G2304" t="s">
        <v>318</v>
      </c>
      <c r="H2304" t="str">
        <f>_xlfn.XLOOKUP(Flights[[#This Row],[Destination]], Airports!$A$2:$A$78, Airports!$D$2:$D$78)</f>
        <v>Oakland</v>
      </c>
      <c r="I2304" t="str" cm="1">
        <f t="array" ref="I2304">_xlfn.XLOOKUP(Flights[[#This Row],[Destination]],_xlfn._TRO_TRAILING( Airports!A:A),_xlfn._TRO_TRAILING( Airports!E:E), "Not found")</f>
        <v>CA</v>
      </c>
      <c r="J2304" s="1">
        <v>0.34027777777777779</v>
      </c>
      <c r="K2304" s="22">
        <f>HOUR(Flights[[#This Row],[Scheduled Departure]])</f>
        <v>8</v>
      </c>
      <c r="L2304" s="1">
        <v>0.33958333333333335</v>
      </c>
      <c r="M2304">
        <f>(L2304-J2304)*24*60</f>
        <v>-0.99999999999999645</v>
      </c>
      <c r="N2304" s="16">
        <f>Flights[[#This Row],[Length (min)]]/60</f>
        <v>1.3333333333333333</v>
      </c>
      <c r="O2304">
        <v>80</v>
      </c>
      <c r="P2304">
        <v>337</v>
      </c>
      <c r="Q2304" s="18">
        <f>IFERROR(Flights[[#This Row],[Distance]]/Flights[[#This Row],[Length (hr)]], "")</f>
        <v>252.75</v>
      </c>
      <c r="R2304" s="1">
        <v>0.40277777777777779</v>
      </c>
      <c r="S2304" s="1" t="str">
        <f>IF(Flights[[#This Row],[Length (hr)]]&lt;2, "No meal", IF(Flights[[#This Row],[Length (hr)]]&lt;3.5, "Light meal", "Full meal"))</f>
        <v>No meal</v>
      </c>
      <c r="T2304" s="1" t="str">
        <f>IF(AND(Flights[[#This Row],[Airline]]="US Airways", Flights[[#This Row],[Meal]]="Full Meal"), "Yes", "No")</f>
        <v>No</v>
      </c>
      <c r="U2304" s="1">
        <v>0.39513888888888887</v>
      </c>
      <c r="V2304">
        <v>-11</v>
      </c>
      <c r="W2304" s="1" t="str">
        <f>IF(Flights[[#This Row],[Arrival Delay]] = "", "Cancelled", IF(Flights[[#This Row],[Arrival Delay]]&gt;15, "Delayed", "On time"))</f>
        <v>On time</v>
      </c>
      <c r="X2304" t="str">
        <f>IF(Flights[[#This Row],[Status]]&lt;&gt;"Delayed","", IF(Flights[[#This Row],[Arrival Delay]]&gt;120, "Severe", IF(Flights[[#This Row],[Arrival Delay]]&gt;60, "Major", "Moderate")))</f>
        <v/>
      </c>
      <c r="Y2304" t="b">
        <v>0</v>
      </c>
      <c r="AA2304" t="str">
        <f>IF(OR(AND(Flights[[#This Row],[Status]]="Cancelled", Flights[[#This Row],[Cancellation Reason]]="Airline/Carrier"), Flights[[#This Row],[Delay Type]]="Severe"), "Yes", "No")</f>
        <v>No</v>
      </c>
    </row>
    <row r="2305" spans="1:27" x14ac:dyDescent="0.3">
      <c r="A2305" s="3">
        <v>42179</v>
      </c>
      <c r="B2305" s="22">
        <f>WEEKNUM(Flights[[#This Row],[Date]], 1)</f>
        <v>26</v>
      </c>
      <c r="C2305" s="22">
        <f>WEEKDAY(Flights[[#This Row],[Date]],1)</f>
        <v>4</v>
      </c>
      <c r="D2305" t="s">
        <v>421</v>
      </c>
      <c r="E2305" t="s">
        <v>1996</v>
      </c>
      <c r="F2305" t="s">
        <v>0</v>
      </c>
      <c r="G2305" t="s">
        <v>13</v>
      </c>
      <c r="H2305" t="str">
        <f>_xlfn.XLOOKUP(Flights[[#This Row],[Destination]], Airports!$A$2:$A$78, Airports!$D$2:$D$78)</f>
        <v>Orlando</v>
      </c>
      <c r="I2305" t="str" cm="1">
        <f t="array" ref="I2305">_xlfn.XLOOKUP(Flights[[#This Row],[Destination]],_xlfn._TRO_TRAILING( Airports!A:A),_xlfn._TRO_TRAILING( Airports!E:E), "Not found")</f>
        <v>FL</v>
      </c>
      <c r="J2305" s="1">
        <v>0.3576388888888889</v>
      </c>
      <c r="K2305" s="22">
        <f>HOUR(Flights[[#This Row],[Scheduled Departure]])</f>
        <v>8</v>
      </c>
      <c r="L2305" s="1">
        <v>0.35416666666666669</v>
      </c>
      <c r="M2305">
        <f>(L2305-J2305)*24*60</f>
        <v>-4.9999999999999822</v>
      </c>
      <c r="N2305" s="16">
        <f>Flights[[#This Row],[Length (min)]]/60</f>
        <v>4.7833333333333332</v>
      </c>
      <c r="O2305">
        <v>287</v>
      </c>
      <c r="P2305">
        <v>2218</v>
      </c>
      <c r="Q2305" s="18">
        <f>IFERROR(Flights[[#This Row],[Distance]]/Flights[[#This Row],[Length (hr)]], "")</f>
        <v>463.69337979094075</v>
      </c>
      <c r="R2305" s="1">
        <v>0.69444444444444442</v>
      </c>
      <c r="S2305" s="1" t="str">
        <f>IF(Flights[[#This Row],[Length (hr)]]&lt;2, "No meal", IF(Flights[[#This Row],[Length (hr)]]&lt;3.5, "Light meal", "Full meal"))</f>
        <v>Full meal</v>
      </c>
      <c r="T2305" s="1" t="str">
        <f>IF(AND(Flights[[#This Row],[Airline]]="US Airways", Flights[[#This Row],[Meal]]="Full Meal"), "Yes", "No")</f>
        <v>No</v>
      </c>
      <c r="U2305" s="1">
        <v>0.67847222222222225</v>
      </c>
      <c r="V2305">
        <v>-23</v>
      </c>
      <c r="W2305" s="1" t="str">
        <f>IF(Flights[[#This Row],[Arrival Delay]] = "", "Cancelled", IF(Flights[[#This Row],[Arrival Delay]]&gt;15, "Delayed", "On time"))</f>
        <v>On time</v>
      </c>
      <c r="X2305" t="str">
        <f>IF(Flights[[#This Row],[Status]]&lt;&gt;"Delayed","", IF(Flights[[#This Row],[Arrival Delay]]&gt;120, "Severe", IF(Flights[[#This Row],[Arrival Delay]]&gt;60, "Major", "Moderate")))</f>
        <v/>
      </c>
      <c r="Y2305" t="b">
        <v>0</v>
      </c>
      <c r="AA2305" t="str">
        <f>IF(OR(AND(Flights[[#This Row],[Status]]="Cancelled", Flights[[#This Row],[Cancellation Reason]]="Airline/Carrier"), Flights[[#This Row],[Delay Type]]="Severe"), "Yes", "No")</f>
        <v>No</v>
      </c>
    </row>
    <row r="2306" spans="1:27" x14ac:dyDescent="0.3">
      <c r="A2306" s="3">
        <v>42179</v>
      </c>
      <c r="B2306" s="22">
        <f>WEEKNUM(Flights[[#This Row],[Date]], 1)</f>
        <v>26</v>
      </c>
      <c r="C2306" s="22">
        <f>WEEKDAY(Flights[[#This Row],[Date]],1)</f>
        <v>4</v>
      </c>
      <c r="D2306" t="s">
        <v>1098</v>
      </c>
      <c r="E2306" t="s">
        <v>1990</v>
      </c>
      <c r="F2306" t="s">
        <v>0</v>
      </c>
      <c r="G2306" t="s">
        <v>257</v>
      </c>
      <c r="H2306" t="str">
        <f>_xlfn.XLOOKUP(Flights[[#This Row],[Destination]], Airports!$A$2:$A$78, Airports!$D$2:$D$78)</f>
        <v>Baltimore</v>
      </c>
      <c r="I2306" t="str" cm="1">
        <f t="array" ref="I2306">_xlfn.XLOOKUP(Flights[[#This Row],[Destination]],_xlfn._TRO_TRAILING( Airports!A:A),_xlfn._TRO_TRAILING( Airports!E:E), "Not found")</f>
        <v>MD</v>
      </c>
      <c r="J2306" s="1">
        <v>0.38194444444444442</v>
      </c>
      <c r="K2306" s="22">
        <f>HOUR(Flights[[#This Row],[Scheduled Departure]])</f>
        <v>9</v>
      </c>
      <c r="L2306" s="1">
        <v>0.38750000000000001</v>
      </c>
      <c r="M2306">
        <f>(L2306-J2306)*24*60</f>
        <v>8.0000000000000515</v>
      </c>
      <c r="N2306" s="16">
        <f>Flights[[#This Row],[Length (min)]]/60</f>
        <v>5.0166666666666666</v>
      </c>
      <c r="O2306">
        <v>301</v>
      </c>
      <c r="P2306">
        <v>2329</v>
      </c>
      <c r="Q2306" s="18">
        <f>IFERROR(Flights[[#This Row],[Distance]]/Flights[[#This Row],[Length (hr)]], "")</f>
        <v>464.25249169435216</v>
      </c>
      <c r="R2306" s="1">
        <v>0.72152777777777777</v>
      </c>
      <c r="S2306" s="1" t="str">
        <f>IF(Flights[[#This Row],[Length (hr)]]&lt;2, "No meal", IF(Flights[[#This Row],[Length (hr)]]&lt;3.5, "Light meal", "Full meal"))</f>
        <v>Full meal</v>
      </c>
      <c r="T2306" s="1" t="str">
        <f>IF(AND(Flights[[#This Row],[Airline]]="US Airways", Flights[[#This Row],[Meal]]="Full Meal"), "Yes", "No")</f>
        <v>No</v>
      </c>
      <c r="U2306" s="1">
        <v>0.72152777777777777</v>
      </c>
      <c r="V2306">
        <v>0</v>
      </c>
      <c r="W2306" s="1" t="str">
        <f>IF(Flights[[#This Row],[Arrival Delay]] = "", "Cancelled", IF(Flights[[#This Row],[Arrival Delay]]&gt;15, "Delayed", "On time"))</f>
        <v>On time</v>
      </c>
      <c r="X2306" t="str">
        <f>IF(Flights[[#This Row],[Status]]&lt;&gt;"Delayed","", IF(Flights[[#This Row],[Arrival Delay]]&gt;120, "Severe", IF(Flights[[#This Row],[Arrival Delay]]&gt;60, "Major", "Moderate")))</f>
        <v/>
      </c>
      <c r="Y2306" t="b">
        <v>0</v>
      </c>
      <c r="AA2306" t="str">
        <f>IF(OR(AND(Flights[[#This Row],[Status]]="Cancelled", Flights[[#This Row],[Cancellation Reason]]="Airline/Carrier"), Flights[[#This Row],[Delay Type]]="Severe"), "Yes", "No")</f>
        <v>No</v>
      </c>
    </row>
    <row r="2307" spans="1:27" x14ac:dyDescent="0.3">
      <c r="A2307" s="3">
        <v>42179</v>
      </c>
      <c r="B2307" s="22">
        <f>WEEKNUM(Flights[[#This Row],[Date]], 1)</f>
        <v>26</v>
      </c>
      <c r="C2307" s="22">
        <f>WEEKDAY(Flights[[#This Row],[Date]],1)</f>
        <v>4</v>
      </c>
      <c r="D2307" t="s">
        <v>1136</v>
      </c>
      <c r="E2307" t="s">
        <v>1991</v>
      </c>
      <c r="F2307" t="s">
        <v>0</v>
      </c>
      <c r="G2307" t="s">
        <v>24</v>
      </c>
      <c r="H2307" t="str">
        <f>_xlfn.XLOOKUP(Flights[[#This Row],[Destination]], Airports!$A$2:$A$78, Airports!$D$2:$D$78)</f>
        <v>Portland</v>
      </c>
      <c r="I2307" t="str" cm="1">
        <f t="array" ref="I2307">_xlfn.XLOOKUP(Flights[[#This Row],[Destination]],_xlfn._TRO_TRAILING( Airports!A:A),_xlfn._TRO_TRAILING( Airports!E:E), "Not found")</f>
        <v>OR</v>
      </c>
      <c r="J2307" s="1">
        <v>0.4548611111111111</v>
      </c>
      <c r="K2307" s="22">
        <f>HOUR(Flights[[#This Row],[Scheduled Departure]])</f>
        <v>10</v>
      </c>
      <c r="L2307" s="1">
        <v>0.45208333333333334</v>
      </c>
      <c r="M2307">
        <f>(L2307-J2307)*24*60</f>
        <v>-3.9999999999999858</v>
      </c>
      <c r="N2307" s="16">
        <f>Flights[[#This Row],[Length (min)]]/60</f>
        <v>2.1833333333333331</v>
      </c>
      <c r="O2307">
        <v>131</v>
      </c>
      <c r="P2307">
        <v>834</v>
      </c>
      <c r="Q2307" s="18">
        <f>IFERROR(Flights[[#This Row],[Distance]]/Flights[[#This Row],[Length (hr)]], "")</f>
        <v>381.98473282442751</v>
      </c>
      <c r="R2307" s="1">
        <v>0.55486111111111114</v>
      </c>
      <c r="S2307" s="1" t="str">
        <f>IF(Flights[[#This Row],[Length (hr)]]&lt;2, "No meal", IF(Flights[[#This Row],[Length (hr)]]&lt;3.5, "Light meal", "Full meal"))</f>
        <v>Light meal</v>
      </c>
      <c r="T2307" s="1" t="str">
        <f>IF(AND(Flights[[#This Row],[Airline]]="US Airways", Flights[[#This Row],[Meal]]="Full Meal"), "Yes", "No")</f>
        <v>No</v>
      </c>
      <c r="U2307" s="1">
        <v>0.54305555555555551</v>
      </c>
      <c r="V2307">
        <v>-17</v>
      </c>
      <c r="W2307" s="1" t="str">
        <f>IF(Flights[[#This Row],[Arrival Delay]] = "", "Cancelled", IF(Flights[[#This Row],[Arrival Delay]]&gt;15, "Delayed", "On time"))</f>
        <v>On time</v>
      </c>
      <c r="X2307" t="str">
        <f>IF(Flights[[#This Row],[Status]]&lt;&gt;"Delayed","", IF(Flights[[#This Row],[Arrival Delay]]&gt;120, "Severe", IF(Flights[[#This Row],[Arrival Delay]]&gt;60, "Major", "Moderate")))</f>
        <v/>
      </c>
      <c r="Y2307" t="b">
        <v>0</v>
      </c>
      <c r="AA2307" t="str">
        <f>IF(OR(AND(Flights[[#This Row],[Status]]="Cancelled", Flights[[#This Row],[Cancellation Reason]]="Airline/Carrier"), Flights[[#This Row],[Delay Type]]="Severe"), "Yes", "No")</f>
        <v>No</v>
      </c>
    </row>
    <row r="2308" spans="1:27" x14ac:dyDescent="0.3">
      <c r="A2308" s="3">
        <v>42179</v>
      </c>
      <c r="B2308" s="22">
        <f>WEEKNUM(Flights[[#This Row],[Date]], 1)</f>
        <v>26</v>
      </c>
      <c r="C2308" s="22">
        <f>WEEKDAY(Flights[[#This Row],[Date]],1)</f>
        <v>4</v>
      </c>
      <c r="D2308" t="s">
        <v>540</v>
      </c>
      <c r="E2308" t="s">
        <v>1994</v>
      </c>
      <c r="F2308" t="s">
        <v>0</v>
      </c>
      <c r="G2308" t="s">
        <v>15</v>
      </c>
      <c r="H2308" t="str">
        <f>_xlfn.XLOOKUP(Flights[[#This Row],[Destination]], Airports!$A$2:$A$78, Airports!$D$2:$D$78)</f>
        <v>Las Vegas</v>
      </c>
      <c r="I2308" t="str" cm="1">
        <f t="array" ref="I2308">_xlfn.XLOOKUP(Flights[[#This Row],[Destination]],_xlfn._TRO_TRAILING( Airports!A:A),_xlfn._TRO_TRAILING( Airports!E:E), "Not found")</f>
        <v>NV</v>
      </c>
      <c r="J2308" s="1">
        <v>0.48402777777777778</v>
      </c>
      <c r="K2308" s="22">
        <f>HOUR(Flights[[#This Row],[Scheduled Departure]])</f>
        <v>11</v>
      </c>
      <c r="L2308" s="1">
        <v>0.48402777777777778</v>
      </c>
      <c r="M2308">
        <f>(L2308-J2308)*24*60</f>
        <v>0</v>
      </c>
      <c r="N2308" s="16">
        <f>Flights[[#This Row],[Length (min)]]/60</f>
        <v>1.0166666666666666</v>
      </c>
      <c r="O2308">
        <v>61</v>
      </c>
      <c r="P2308">
        <v>236</v>
      </c>
      <c r="Q2308" s="18">
        <f>IFERROR(Flights[[#This Row],[Distance]]/Flights[[#This Row],[Length (hr)]], "")</f>
        <v>232.13114754098362</v>
      </c>
      <c r="R2308" s="1">
        <v>0.53819444444444442</v>
      </c>
      <c r="S2308" s="1" t="str">
        <f>IF(Flights[[#This Row],[Length (hr)]]&lt;2, "No meal", IF(Flights[[#This Row],[Length (hr)]]&lt;3.5, "Light meal", "Full meal"))</f>
        <v>No meal</v>
      </c>
      <c r="T2308" s="1" t="str">
        <f>IF(AND(Flights[[#This Row],[Airline]]="US Airways", Flights[[#This Row],[Meal]]="Full Meal"), "Yes", "No")</f>
        <v>No</v>
      </c>
      <c r="U2308" s="1">
        <v>0.52638888888888891</v>
      </c>
      <c r="V2308">
        <v>-17</v>
      </c>
      <c r="W2308" s="1" t="str">
        <f>IF(Flights[[#This Row],[Arrival Delay]] = "", "Cancelled", IF(Flights[[#This Row],[Arrival Delay]]&gt;15, "Delayed", "On time"))</f>
        <v>On time</v>
      </c>
      <c r="X2308" t="str">
        <f>IF(Flights[[#This Row],[Status]]&lt;&gt;"Delayed","", IF(Flights[[#This Row],[Arrival Delay]]&gt;120, "Severe", IF(Flights[[#This Row],[Arrival Delay]]&gt;60, "Major", "Moderate")))</f>
        <v/>
      </c>
      <c r="Y2308" t="b">
        <v>0</v>
      </c>
      <c r="AA2308" t="str">
        <f>IF(OR(AND(Flights[[#This Row],[Status]]="Cancelled", Flights[[#This Row],[Cancellation Reason]]="Airline/Carrier"), Flights[[#This Row],[Delay Type]]="Severe"), "Yes", "No")</f>
        <v>No</v>
      </c>
    </row>
    <row r="2309" spans="1:27" x14ac:dyDescent="0.3">
      <c r="A2309" s="3">
        <v>42179</v>
      </c>
      <c r="B2309" s="22">
        <f>WEEKNUM(Flights[[#This Row],[Date]], 1)</f>
        <v>26</v>
      </c>
      <c r="C2309" s="22">
        <f>WEEKDAY(Flights[[#This Row],[Date]],1)</f>
        <v>4</v>
      </c>
      <c r="D2309" t="s">
        <v>1521</v>
      </c>
      <c r="E2309" t="s">
        <v>1995</v>
      </c>
      <c r="F2309" t="s">
        <v>0</v>
      </c>
      <c r="G2309" t="s">
        <v>29</v>
      </c>
      <c r="H2309" t="str">
        <f>_xlfn.XLOOKUP(Flights[[#This Row],[Destination]], Airports!$A$2:$A$78, Airports!$D$2:$D$78)</f>
        <v>Phoenix</v>
      </c>
      <c r="I2309" t="str" cm="1">
        <f t="array" ref="I2309">_xlfn.XLOOKUP(Flights[[#This Row],[Destination]],_xlfn._TRO_TRAILING( Airports!A:A),_xlfn._TRO_TRAILING( Airports!E:E), "Not found")</f>
        <v>AZ</v>
      </c>
      <c r="J2309" s="1">
        <v>0.49652777777777779</v>
      </c>
      <c r="K2309" s="22">
        <f>HOUR(Flights[[#This Row],[Scheduled Departure]])</f>
        <v>11</v>
      </c>
      <c r="L2309" s="1">
        <v>0.5</v>
      </c>
      <c r="M2309">
        <f>(L2309-J2309)*24*60</f>
        <v>4.9999999999999822</v>
      </c>
      <c r="N2309" s="16">
        <f>Flights[[#This Row],[Length (min)]]/60</f>
        <v>1.25</v>
      </c>
      <c r="O2309">
        <v>75</v>
      </c>
      <c r="P2309">
        <v>370</v>
      </c>
      <c r="Q2309" s="18">
        <f>IFERROR(Flights[[#This Row],[Distance]]/Flights[[#This Row],[Length (hr)]], "")</f>
        <v>296</v>
      </c>
      <c r="R2309" s="1">
        <v>0.54861111111111116</v>
      </c>
      <c r="S2309" s="1" t="str">
        <f>IF(Flights[[#This Row],[Length (hr)]]&lt;2, "No meal", IF(Flights[[#This Row],[Length (hr)]]&lt;3.5, "Light meal", "Full meal"))</f>
        <v>No meal</v>
      </c>
      <c r="T2309" s="1" t="str">
        <f>IF(AND(Flights[[#This Row],[Airline]]="US Airways", Flights[[#This Row],[Meal]]="Full Meal"), "Yes", "No")</f>
        <v>No</v>
      </c>
      <c r="U2309" s="1">
        <v>0.55208333333333337</v>
      </c>
      <c r="V2309">
        <v>5</v>
      </c>
      <c r="W2309" s="1" t="str">
        <f>IF(Flights[[#This Row],[Arrival Delay]] = "", "Cancelled", IF(Flights[[#This Row],[Arrival Delay]]&gt;15, "Delayed", "On time"))</f>
        <v>On time</v>
      </c>
      <c r="X2309" t="str">
        <f>IF(Flights[[#This Row],[Status]]&lt;&gt;"Delayed","", IF(Flights[[#This Row],[Arrival Delay]]&gt;120, "Severe", IF(Flights[[#This Row],[Arrival Delay]]&gt;60, "Major", "Moderate")))</f>
        <v/>
      </c>
      <c r="Y2309" t="b">
        <v>0</v>
      </c>
      <c r="AA2309" t="str">
        <f>IF(OR(AND(Flights[[#This Row],[Status]]="Cancelled", Flights[[#This Row],[Cancellation Reason]]="Airline/Carrier"), Flights[[#This Row],[Delay Type]]="Severe"), "Yes", "No")</f>
        <v>No</v>
      </c>
    </row>
    <row r="2310" spans="1:27" x14ac:dyDescent="0.3">
      <c r="A2310" s="3">
        <v>42179</v>
      </c>
      <c r="B2310" s="22">
        <f>WEEKNUM(Flights[[#This Row],[Date]], 1)</f>
        <v>26</v>
      </c>
      <c r="C2310" s="22">
        <f>WEEKDAY(Flights[[#This Row],[Date]],1)</f>
        <v>4</v>
      </c>
      <c r="D2310" t="s">
        <v>141</v>
      </c>
      <c r="E2310" t="s">
        <v>1987</v>
      </c>
      <c r="F2310" t="s">
        <v>0</v>
      </c>
      <c r="G2310" t="s">
        <v>3</v>
      </c>
      <c r="H2310" t="str">
        <f>_xlfn.XLOOKUP(Flights[[#This Row],[Destination]], Airports!$A$2:$A$78, Airports!$D$2:$D$78)</f>
        <v>Dallas</v>
      </c>
      <c r="I2310" t="str" cm="1">
        <f t="array" ref="I2310">_xlfn.XLOOKUP(Flights[[#This Row],[Destination]],_xlfn._TRO_TRAILING( Airports!A:A),_xlfn._TRO_TRAILING( Airports!E:E), "Not found")</f>
        <v>TX</v>
      </c>
      <c r="J2310" s="1">
        <v>0.52083333333333337</v>
      </c>
      <c r="K2310" s="22">
        <f>HOUR(Flights[[#This Row],[Scheduled Departure]])</f>
        <v>12</v>
      </c>
      <c r="L2310" s="1">
        <v>0.55277777777777781</v>
      </c>
      <c r="M2310">
        <f>(L2310-J2310)*24*60</f>
        <v>46</v>
      </c>
      <c r="N2310" s="16">
        <f>Flights[[#This Row],[Length (min)]]/60</f>
        <v>3.15</v>
      </c>
      <c r="O2310">
        <v>189</v>
      </c>
      <c r="P2310">
        <v>1235</v>
      </c>
      <c r="Q2310" s="18">
        <f>IFERROR(Flights[[#This Row],[Distance]]/Flights[[#This Row],[Length (hr)]], "")</f>
        <v>392.06349206349205</v>
      </c>
      <c r="R2310" s="1">
        <v>0.73472222222222228</v>
      </c>
      <c r="S2310" s="1" t="str">
        <f>IF(Flights[[#This Row],[Length (hr)]]&lt;2, "No meal", IF(Flights[[#This Row],[Length (hr)]]&lt;3.5, "Light meal", "Full meal"))</f>
        <v>Light meal</v>
      </c>
      <c r="T2310" s="1" t="str">
        <f>IF(AND(Flights[[#This Row],[Airline]]="US Airways", Flights[[#This Row],[Meal]]="Full Meal"), "Yes", "No")</f>
        <v>No</v>
      </c>
      <c r="U2310" s="1">
        <v>0.76736111111111116</v>
      </c>
      <c r="V2310">
        <v>47</v>
      </c>
      <c r="W2310" s="1" t="str">
        <f>IF(Flights[[#This Row],[Arrival Delay]] = "", "Cancelled", IF(Flights[[#This Row],[Arrival Delay]]&gt;15, "Delayed", "On time"))</f>
        <v>Delayed</v>
      </c>
      <c r="X2310" t="str">
        <f>IF(Flights[[#This Row],[Status]]&lt;&gt;"Delayed","", IF(Flights[[#This Row],[Arrival Delay]]&gt;120, "Severe", IF(Flights[[#This Row],[Arrival Delay]]&gt;60, "Major", "Moderate")))</f>
        <v>Moderate</v>
      </c>
      <c r="Y2310" t="b">
        <v>0</v>
      </c>
      <c r="AA2310" t="str">
        <f>IF(OR(AND(Flights[[#This Row],[Status]]="Cancelled", Flights[[#This Row],[Cancellation Reason]]="Airline/Carrier"), Flights[[#This Row],[Delay Type]]="Severe"), "Yes", "No")</f>
        <v>No</v>
      </c>
    </row>
    <row r="2311" spans="1:27" x14ac:dyDescent="0.3">
      <c r="A2311" s="3">
        <v>42179</v>
      </c>
      <c r="B2311" s="22">
        <f>WEEKNUM(Flights[[#This Row],[Date]], 1)</f>
        <v>26</v>
      </c>
      <c r="C2311" s="22">
        <f>WEEKDAY(Flights[[#This Row],[Date]],1)</f>
        <v>4</v>
      </c>
      <c r="D2311" t="s">
        <v>906</v>
      </c>
      <c r="E2311" t="s">
        <v>1994</v>
      </c>
      <c r="F2311" t="s">
        <v>0</v>
      </c>
      <c r="G2311" t="s">
        <v>347</v>
      </c>
      <c r="H2311" t="str">
        <f>_xlfn.XLOOKUP(Flights[[#This Row],[Destination]], Airports!$A$2:$A$78, Airports!$D$2:$D$78)</f>
        <v>San Jose</v>
      </c>
      <c r="I2311" t="str" cm="1">
        <f t="array" ref="I2311">_xlfn.XLOOKUP(Flights[[#This Row],[Destination]],_xlfn._TRO_TRAILING( Airports!A:A),_xlfn._TRO_TRAILING( Airports!E:E), "Not found")</f>
        <v>CA</v>
      </c>
      <c r="J2311" s="1">
        <v>0.53472222222222221</v>
      </c>
      <c r="K2311" s="22">
        <f>HOUR(Flights[[#This Row],[Scheduled Departure]])</f>
        <v>12</v>
      </c>
      <c r="L2311" s="1">
        <v>0.53472222222222221</v>
      </c>
      <c r="M2311">
        <f>(L2311-J2311)*24*60</f>
        <v>0</v>
      </c>
      <c r="N2311" s="16">
        <f>Flights[[#This Row],[Length (min)]]/60</f>
        <v>1.2333333333333334</v>
      </c>
      <c r="O2311">
        <v>74</v>
      </c>
      <c r="P2311">
        <v>308</v>
      </c>
      <c r="Q2311" s="18">
        <f>IFERROR(Flights[[#This Row],[Distance]]/Flights[[#This Row],[Length (hr)]], "")</f>
        <v>249.72972972972971</v>
      </c>
      <c r="R2311" s="1">
        <v>0.58958333333333335</v>
      </c>
      <c r="S2311" s="1" t="str">
        <f>IF(Flights[[#This Row],[Length (hr)]]&lt;2, "No meal", IF(Flights[[#This Row],[Length (hr)]]&lt;3.5, "Light meal", "Full meal"))</f>
        <v>No meal</v>
      </c>
      <c r="T2311" s="1" t="str">
        <f>IF(AND(Flights[[#This Row],[Airline]]="US Airways", Flights[[#This Row],[Meal]]="Full Meal"), "Yes", "No")</f>
        <v>No</v>
      </c>
      <c r="U2311" s="1">
        <v>0.58611111111111114</v>
      </c>
      <c r="V2311">
        <v>-5</v>
      </c>
      <c r="W2311" s="1" t="str">
        <f>IF(Flights[[#This Row],[Arrival Delay]] = "", "Cancelled", IF(Flights[[#This Row],[Arrival Delay]]&gt;15, "Delayed", "On time"))</f>
        <v>On time</v>
      </c>
      <c r="X2311" t="str">
        <f>IF(Flights[[#This Row],[Status]]&lt;&gt;"Delayed","", IF(Flights[[#This Row],[Arrival Delay]]&gt;120, "Severe", IF(Flights[[#This Row],[Arrival Delay]]&gt;60, "Major", "Moderate")))</f>
        <v/>
      </c>
      <c r="Y2311" t="b">
        <v>0</v>
      </c>
      <c r="AA2311" t="str">
        <f>IF(OR(AND(Flights[[#This Row],[Status]]="Cancelled", Flights[[#This Row],[Cancellation Reason]]="Airline/Carrier"), Flights[[#This Row],[Delay Type]]="Severe"), "Yes", "No")</f>
        <v>No</v>
      </c>
    </row>
    <row r="2312" spans="1:27" x14ac:dyDescent="0.3">
      <c r="A2312" s="3">
        <v>42179</v>
      </c>
      <c r="B2312" s="22">
        <f>WEEKNUM(Flights[[#This Row],[Date]], 1)</f>
        <v>26</v>
      </c>
      <c r="C2312" s="22">
        <f>WEEKDAY(Flights[[#This Row],[Date]],1)</f>
        <v>4</v>
      </c>
      <c r="D2312" t="s">
        <v>1478</v>
      </c>
      <c r="E2312" t="s">
        <v>1994</v>
      </c>
      <c r="F2312" t="s">
        <v>0</v>
      </c>
      <c r="G2312" t="s">
        <v>9</v>
      </c>
      <c r="H2312" t="str">
        <f>_xlfn.XLOOKUP(Flights[[#This Row],[Destination]], Airports!$A$2:$A$78, Airports!$D$2:$D$78)</f>
        <v>San Francisco</v>
      </c>
      <c r="I2312" t="str" cm="1">
        <f t="array" ref="I2312">_xlfn.XLOOKUP(Flights[[#This Row],[Destination]],_xlfn._TRO_TRAILING( Airports!A:A),_xlfn._TRO_TRAILING( Airports!E:E), "Not found")</f>
        <v>CA</v>
      </c>
      <c r="J2312" s="1">
        <v>0.5756944444444444</v>
      </c>
      <c r="K2312" s="22">
        <f>HOUR(Flights[[#This Row],[Scheduled Departure]])</f>
        <v>13</v>
      </c>
      <c r="L2312" s="1">
        <v>0.57152777777777775</v>
      </c>
      <c r="M2312">
        <f>(L2312-J2312)*24*60</f>
        <v>-5.9999999999999787</v>
      </c>
      <c r="N2312" s="16">
        <f>Flights[[#This Row],[Length (min)]]/60</f>
        <v>1.3</v>
      </c>
      <c r="O2312">
        <v>78</v>
      </c>
      <c r="P2312">
        <v>337</v>
      </c>
      <c r="Q2312" s="18">
        <f>IFERROR(Flights[[#This Row],[Distance]]/Flights[[#This Row],[Length (hr)]], "")</f>
        <v>259.23076923076923</v>
      </c>
      <c r="R2312" s="1">
        <v>0.63888888888888884</v>
      </c>
      <c r="S2312" s="1" t="str">
        <f>IF(Flights[[#This Row],[Length (hr)]]&lt;2, "No meal", IF(Flights[[#This Row],[Length (hr)]]&lt;3.5, "Light meal", "Full meal"))</f>
        <v>No meal</v>
      </c>
      <c r="T2312" s="1" t="str">
        <f>IF(AND(Flights[[#This Row],[Airline]]="US Airways", Flights[[#This Row],[Meal]]="Full Meal"), "Yes", "No")</f>
        <v>No</v>
      </c>
      <c r="U2312" s="1">
        <v>0.62569444444444444</v>
      </c>
      <c r="V2312">
        <v>-19</v>
      </c>
      <c r="W2312" s="1" t="str">
        <f>IF(Flights[[#This Row],[Arrival Delay]] = "", "Cancelled", IF(Flights[[#This Row],[Arrival Delay]]&gt;15, "Delayed", "On time"))</f>
        <v>On time</v>
      </c>
      <c r="X2312" t="str">
        <f>IF(Flights[[#This Row],[Status]]&lt;&gt;"Delayed","", IF(Flights[[#This Row],[Arrival Delay]]&gt;120, "Severe", IF(Flights[[#This Row],[Arrival Delay]]&gt;60, "Major", "Moderate")))</f>
        <v/>
      </c>
      <c r="Y2312" t="b">
        <v>0</v>
      </c>
      <c r="AA2312" t="str">
        <f>IF(OR(AND(Flights[[#This Row],[Status]]="Cancelled", Flights[[#This Row],[Cancellation Reason]]="Airline/Carrier"), Flights[[#This Row],[Delay Type]]="Severe"), "Yes", "No")</f>
        <v>No</v>
      </c>
    </row>
    <row r="2313" spans="1:27" x14ac:dyDescent="0.3">
      <c r="A2313" s="3">
        <v>42179</v>
      </c>
      <c r="B2313" s="22">
        <f>WEEKNUM(Flights[[#This Row],[Date]], 1)</f>
        <v>26</v>
      </c>
      <c r="C2313" s="22">
        <f>WEEKDAY(Flights[[#This Row],[Date]],1)</f>
        <v>4</v>
      </c>
      <c r="D2313" t="s">
        <v>1102</v>
      </c>
      <c r="E2313" t="s">
        <v>1990</v>
      </c>
      <c r="F2313" t="s">
        <v>0</v>
      </c>
      <c r="G2313" t="s">
        <v>281</v>
      </c>
      <c r="H2313" t="str">
        <f>_xlfn.XLOOKUP(Flights[[#This Row],[Destination]], Airports!$A$2:$A$78, Airports!$D$2:$D$78)</f>
        <v>Newark</v>
      </c>
      <c r="I2313" t="str" cm="1">
        <f t="array" ref="I2313">_xlfn.XLOOKUP(Flights[[#This Row],[Destination]],_xlfn._TRO_TRAILING( Airports!A:A),_xlfn._TRO_TRAILING( Airports!E:E), "Not found")</f>
        <v>NJ</v>
      </c>
      <c r="J2313" s="1">
        <v>0.67013888888888884</v>
      </c>
      <c r="K2313" s="22">
        <f>HOUR(Flights[[#This Row],[Scheduled Departure]])</f>
        <v>16</v>
      </c>
      <c r="L2313" s="1">
        <v>0.66736111111111107</v>
      </c>
      <c r="M2313">
        <f>(L2313-J2313)*24*60</f>
        <v>-3.9999999999999858</v>
      </c>
      <c r="N2313" s="16">
        <f>Flights[[#This Row],[Length (min)]]/60</f>
        <v>5.05</v>
      </c>
      <c r="O2313">
        <v>303</v>
      </c>
      <c r="P2313">
        <v>2454</v>
      </c>
      <c r="Q2313" s="18">
        <f>IFERROR(Flights[[#This Row],[Distance]]/Flights[[#This Row],[Length (hr)]], "")</f>
        <v>485.94059405940595</v>
      </c>
      <c r="R2313" s="1">
        <v>2.2222222222222223E-2</v>
      </c>
      <c r="S2313" s="1" t="str">
        <f>IF(Flights[[#This Row],[Length (hr)]]&lt;2, "No meal", IF(Flights[[#This Row],[Length (hr)]]&lt;3.5, "Light meal", "Full meal"))</f>
        <v>Full meal</v>
      </c>
      <c r="T2313" s="1" t="str">
        <f>IF(AND(Flights[[#This Row],[Airline]]="US Airways", Flights[[#This Row],[Meal]]="Full Meal"), "Yes", "No")</f>
        <v>No</v>
      </c>
      <c r="U2313" s="1">
        <v>2.7777777777777779E-3</v>
      </c>
      <c r="V2313">
        <v>-28</v>
      </c>
      <c r="W2313" s="1" t="str">
        <f>IF(Flights[[#This Row],[Arrival Delay]] = "", "Cancelled", IF(Flights[[#This Row],[Arrival Delay]]&gt;15, "Delayed", "On time"))</f>
        <v>On time</v>
      </c>
      <c r="X2313" t="str">
        <f>IF(Flights[[#This Row],[Status]]&lt;&gt;"Delayed","", IF(Flights[[#This Row],[Arrival Delay]]&gt;120, "Severe", IF(Flights[[#This Row],[Arrival Delay]]&gt;60, "Major", "Moderate")))</f>
        <v/>
      </c>
      <c r="Y2313" t="b">
        <v>0</v>
      </c>
      <c r="AA2313" t="str">
        <f>IF(OR(AND(Flights[[#This Row],[Status]]="Cancelled", Flights[[#This Row],[Cancellation Reason]]="Airline/Carrier"), Flights[[#This Row],[Delay Type]]="Severe"), "Yes", "No")</f>
        <v>No</v>
      </c>
    </row>
    <row r="2314" spans="1:27" x14ac:dyDescent="0.3">
      <c r="A2314" s="3">
        <v>42179</v>
      </c>
      <c r="B2314" s="22">
        <f>WEEKNUM(Flights[[#This Row],[Date]], 1)</f>
        <v>26</v>
      </c>
      <c r="C2314" s="22">
        <f>WEEKDAY(Flights[[#This Row],[Date]],1)</f>
        <v>4</v>
      </c>
      <c r="D2314" t="s">
        <v>1066</v>
      </c>
      <c r="E2314" t="s">
        <v>1994</v>
      </c>
      <c r="F2314" t="s">
        <v>0</v>
      </c>
      <c r="G2314" t="s">
        <v>351</v>
      </c>
      <c r="H2314" t="str">
        <f>_xlfn.XLOOKUP(Flights[[#This Row],[Destination]], Airports!$A$2:$A$78, Airports!$D$2:$D$78)</f>
        <v>Sacramento</v>
      </c>
      <c r="I2314" t="str" cm="1">
        <f t="array" ref="I2314">_xlfn.XLOOKUP(Flights[[#This Row],[Destination]],_xlfn._TRO_TRAILING( Airports!A:A),_xlfn._TRO_TRAILING( Airports!E:E), "Not found")</f>
        <v>CA</v>
      </c>
      <c r="J2314" s="1">
        <v>0.69444444444444442</v>
      </c>
      <c r="K2314" s="22">
        <f>HOUR(Flights[[#This Row],[Scheduled Departure]])</f>
        <v>16</v>
      </c>
      <c r="L2314" s="1">
        <v>0.69097222222222221</v>
      </c>
      <c r="M2314">
        <f>(L2314-J2314)*24*60</f>
        <v>-4.9999999999999822</v>
      </c>
      <c r="N2314" s="16">
        <f>Flights[[#This Row],[Length (min)]]/60</f>
        <v>1.2333333333333334</v>
      </c>
      <c r="O2314">
        <v>74</v>
      </c>
      <c r="P2314">
        <v>373</v>
      </c>
      <c r="Q2314" s="18">
        <f>IFERROR(Flights[[#This Row],[Distance]]/Flights[[#This Row],[Length (hr)]], "")</f>
        <v>302.43243243243239</v>
      </c>
      <c r="R2314" s="1">
        <v>0.75277777777777777</v>
      </c>
      <c r="S2314" s="1" t="str">
        <f>IF(Flights[[#This Row],[Length (hr)]]&lt;2, "No meal", IF(Flights[[#This Row],[Length (hr)]]&lt;3.5, "Light meal", "Full meal"))</f>
        <v>No meal</v>
      </c>
      <c r="T2314" s="1" t="str">
        <f>IF(AND(Flights[[#This Row],[Airline]]="US Airways", Flights[[#This Row],[Meal]]="Full Meal"), "Yes", "No")</f>
        <v>No</v>
      </c>
      <c r="U2314" s="1">
        <v>0.74236111111111114</v>
      </c>
      <c r="V2314">
        <v>-15</v>
      </c>
      <c r="W2314" s="1" t="str">
        <f>IF(Flights[[#This Row],[Arrival Delay]] = "", "Cancelled", IF(Flights[[#This Row],[Arrival Delay]]&gt;15, "Delayed", "On time"))</f>
        <v>On time</v>
      </c>
      <c r="X2314" t="str">
        <f>IF(Flights[[#This Row],[Status]]&lt;&gt;"Delayed","", IF(Flights[[#This Row],[Arrival Delay]]&gt;120, "Severe", IF(Flights[[#This Row],[Arrival Delay]]&gt;60, "Major", "Moderate")))</f>
        <v/>
      </c>
      <c r="Y2314" t="b">
        <v>0</v>
      </c>
      <c r="AA2314" t="str">
        <f>IF(OR(AND(Flights[[#This Row],[Status]]="Cancelled", Flights[[#This Row],[Cancellation Reason]]="Airline/Carrier"), Flights[[#This Row],[Delay Type]]="Severe"), "Yes", "No")</f>
        <v>No</v>
      </c>
    </row>
    <row r="2315" spans="1:27" x14ac:dyDescent="0.3">
      <c r="A2315" s="3">
        <v>42179</v>
      </c>
      <c r="B2315" s="22">
        <f>WEEKNUM(Flights[[#This Row],[Date]], 1)</f>
        <v>26</v>
      </c>
      <c r="C2315" s="22">
        <f>WEEKDAY(Flights[[#This Row],[Date]],1)</f>
        <v>4</v>
      </c>
      <c r="D2315" t="s">
        <v>92</v>
      </c>
      <c r="E2315" t="s">
        <v>1987</v>
      </c>
      <c r="F2315" t="s">
        <v>0</v>
      </c>
      <c r="G2315" t="s">
        <v>20</v>
      </c>
      <c r="H2315" t="str">
        <f>_xlfn.XLOOKUP(Flights[[#This Row],[Destination]], Airports!$A$2:$A$78, Airports!$D$2:$D$78)</f>
        <v>Kahului</v>
      </c>
      <c r="I2315" t="str" cm="1">
        <f t="array" ref="I2315">_xlfn.XLOOKUP(Flights[[#This Row],[Destination]],_xlfn._TRO_TRAILING( Airports!A:A),_xlfn._TRO_TRAILING( Airports!E:E), "Not found")</f>
        <v>HI</v>
      </c>
      <c r="J2315" s="1">
        <v>0.72916666666666663</v>
      </c>
      <c r="K2315" s="22">
        <f>HOUR(Flights[[#This Row],[Scheduled Departure]])</f>
        <v>17</v>
      </c>
      <c r="L2315" s="1">
        <v>0.74375000000000002</v>
      </c>
      <c r="M2315">
        <f>(L2315-J2315)*24*60</f>
        <v>21.000000000000085</v>
      </c>
      <c r="N2315" s="16">
        <f>Flights[[#This Row],[Length (min)]]/60</f>
        <v>5.3166666666666664</v>
      </c>
      <c r="O2315">
        <v>319</v>
      </c>
      <c r="P2315">
        <v>2486</v>
      </c>
      <c r="Q2315" s="18">
        <f>IFERROR(Flights[[#This Row],[Distance]]/Flights[[#This Row],[Length (hr)]], "")</f>
        <v>467.58620689655174</v>
      </c>
      <c r="R2315" s="1">
        <v>0.84305555555555556</v>
      </c>
      <c r="S2315" s="1" t="str">
        <f>IF(Flights[[#This Row],[Length (hr)]]&lt;2, "No meal", IF(Flights[[#This Row],[Length (hr)]]&lt;3.5, "Light meal", "Full meal"))</f>
        <v>Full meal</v>
      </c>
      <c r="T2315" s="1" t="str">
        <f>IF(AND(Flights[[#This Row],[Airline]]="US Airways", Flights[[#This Row],[Meal]]="Full Meal"), "Yes", "No")</f>
        <v>No</v>
      </c>
      <c r="U2315" s="1">
        <v>0.84027777777777779</v>
      </c>
      <c r="V2315">
        <v>-4</v>
      </c>
      <c r="W2315" s="1" t="str">
        <f>IF(Flights[[#This Row],[Arrival Delay]] = "", "Cancelled", IF(Flights[[#This Row],[Arrival Delay]]&gt;15, "Delayed", "On time"))</f>
        <v>On time</v>
      </c>
      <c r="X2315" t="str">
        <f>IF(Flights[[#This Row],[Status]]&lt;&gt;"Delayed","", IF(Flights[[#This Row],[Arrival Delay]]&gt;120, "Severe", IF(Flights[[#This Row],[Arrival Delay]]&gt;60, "Major", "Moderate")))</f>
        <v/>
      </c>
      <c r="Y2315" t="b">
        <v>0</v>
      </c>
      <c r="AA2315" t="str">
        <f>IF(OR(AND(Flights[[#This Row],[Status]]="Cancelled", Flights[[#This Row],[Cancellation Reason]]="Airline/Carrier"), Flights[[#This Row],[Delay Type]]="Severe"), "Yes", "No")</f>
        <v>No</v>
      </c>
    </row>
    <row r="2316" spans="1:27" x14ac:dyDescent="0.3">
      <c r="A2316" s="3">
        <v>42179</v>
      </c>
      <c r="B2316" s="22">
        <f>WEEKNUM(Flights[[#This Row],[Date]], 1)</f>
        <v>26</v>
      </c>
      <c r="C2316" s="22">
        <f>WEEKDAY(Flights[[#This Row],[Date]],1)</f>
        <v>4</v>
      </c>
      <c r="D2316" t="s">
        <v>580</v>
      </c>
      <c r="E2316" t="s">
        <v>1991</v>
      </c>
      <c r="F2316" t="s">
        <v>0</v>
      </c>
      <c r="G2316" t="s">
        <v>344</v>
      </c>
      <c r="H2316" t="str">
        <f>_xlfn.XLOOKUP(Flights[[#This Row],[Destination]], Airports!$A$2:$A$78, Airports!$D$2:$D$78)</f>
        <v>Seattle</v>
      </c>
      <c r="I2316" t="str" cm="1">
        <f t="array" ref="I2316">_xlfn.XLOOKUP(Flights[[#This Row],[Destination]],_xlfn._TRO_TRAILING( Airports!A:A),_xlfn._TRO_TRAILING( Airports!E:E), "Not found")</f>
        <v>WA</v>
      </c>
      <c r="J2316" s="1">
        <v>0.73263888888888884</v>
      </c>
      <c r="K2316" s="22">
        <f>HOUR(Flights[[#This Row],[Scheduled Departure]])</f>
        <v>17</v>
      </c>
      <c r="L2316" s="1">
        <v>0.72847222222222219</v>
      </c>
      <c r="M2316">
        <f>(L2316-J2316)*24*60</f>
        <v>-5.9999999999999787</v>
      </c>
      <c r="N2316" s="16">
        <f>Flights[[#This Row],[Length (min)]]/60</f>
        <v>2.7166666666666668</v>
      </c>
      <c r="O2316">
        <v>163</v>
      </c>
      <c r="P2316">
        <v>954</v>
      </c>
      <c r="Q2316" s="18">
        <f>IFERROR(Flights[[#This Row],[Distance]]/Flights[[#This Row],[Length (hr)]], "")</f>
        <v>351.16564417177915</v>
      </c>
      <c r="R2316" s="1">
        <v>0.84305555555555556</v>
      </c>
      <c r="S2316" s="1" t="str">
        <f>IF(Flights[[#This Row],[Length (hr)]]&lt;2, "No meal", IF(Flights[[#This Row],[Length (hr)]]&lt;3.5, "Light meal", "Full meal"))</f>
        <v>Light meal</v>
      </c>
      <c r="T2316" s="1" t="str">
        <f>IF(AND(Flights[[#This Row],[Airline]]="US Airways", Flights[[#This Row],[Meal]]="Full Meal"), "Yes", "No")</f>
        <v>No</v>
      </c>
      <c r="U2316" s="1">
        <v>0.84166666666666667</v>
      </c>
      <c r="V2316">
        <v>-2</v>
      </c>
      <c r="W2316" s="1" t="str">
        <f>IF(Flights[[#This Row],[Arrival Delay]] = "", "Cancelled", IF(Flights[[#This Row],[Arrival Delay]]&gt;15, "Delayed", "On time"))</f>
        <v>On time</v>
      </c>
      <c r="X2316" t="str">
        <f>IF(Flights[[#This Row],[Status]]&lt;&gt;"Delayed","", IF(Flights[[#This Row],[Arrival Delay]]&gt;120, "Severe", IF(Flights[[#This Row],[Arrival Delay]]&gt;60, "Major", "Moderate")))</f>
        <v/>
      </c>
      <c r="Y2316" t="b">
        <v>0</v>
      </c>
      <c r="AA2316" t="str">
        <f>IF(OR(AND(Flights[[#This Row],[Status]]="Cancelled", Flights[[#This Row],[Cancellation Reason]]="Airline/Carrier"), Flights[[#This Row],[Delay Type]]="Severe"), "Yes", "No")</f>
        <v>No</v>
      </c>
    </row>
    <row r="2317" spans="1:27" x14ac:dyDescent="0.3">
      <c r="A2317" s="3">
        <v>42179</v>
      </c>
      <c r="B2317" s="22">
        <f>WEEKNUM(Flights[[#This Row],[Date]], 1)</f>
        <v>26</v>
      </c>
      <c r="C2317" s="22">
        <f>WEEKDAY(Flights[[#This Row],[Date]],1)</f>
        <v>4</v>
      </c>
      <c r="D2317" t="s">
        <v>1552</v>
      </c>
      <c r="E2317" t="s">
        <v>1995</v>
      </c>
      <c r="F2317" t="s">
        <v>0</v>
      </c>
      <c r="G2317" t="s">
        <v>9</v>
      </c>
      <c r="H2317" t="str">
        <f>_xlfn.XLOOKUP(Flights[[#This Row],[Destination]], Airports!$A$2:$A$78, Airports!$D$2:$D$78)</f>
        <v>San Francisco</v>
      </c>
      <c r="I2317" t="str" cm="1">
        <f t="array" ref="I2317">_xlfn.XLOOKUP(Flights[[#This Row],[Destination]],_xlfn._TRO_TRAILING( Airports!A:A),_xlfn._TRO_TRAILING( Airports!E:E), "Not found")</f>
        <v>CA</v>
      </c>
      <c r="J2317" s="1">
        <v>0.77777777777777779</v>
      </c>
      <c r="K2317" s="22">
        <f>HOUR(Flights[[#This Row],[Scheduled Departure]])</f>
        <v>18</v>
      </c>
      <c r="L2317" s="1">
        <v>0.77569444444444446</v>
      </c>
      <c r="M2317">
        <f>(L2317-J2317)*24*60</f>
        <v>-2.9999999999999893</v>
      </c>
      <c r="N2317" s="16">
        <f>Flights[[#This Row],[Length (min)]]/60</f>
        <v>1.2833333333333334</v>
      </c>
      <c r="O2317">
        <v>77</v>
      </c>
      <c r="P2317">
        <v>337</v>
      </c>
      <c r="Q2317" s="18">
        <f>IFERROR(Flights[[#This Row],[Distance]]/Flights[[#This Row],[Length (hr)]], "")</f>
        <v>262.59740259740255</v>
      </c>
      <c r="R2317" s="1">
        <v>0.82986111111111116</v>
      </c>
      <c r="S2317" s="1" t="str">
        <f>IF(Flights[[#This Row],[Length (hr)]]&lt;2, "No meal", IF(Flights[[#This Row],[Length (hr)]]&lt;3.5, "Light meal", "Full meal"))</f>
        <v>No meal</v>
      </c>
      <c r="T2317" s="1" t="str">
        <f>IF(AND(Flights[[#This Row],[Airline]]="US Airways", Flights[[#This Row],[Meal]]="Full Meal"), "Yes", "No")</f>
        <v>No</v>
      </c>
      <c r="U2317" s="1">
        <v>0.82916666666666672</v>
      </c>
      <c r="V2317">
        <v>-1</v>
      </c>
      <c r="W2317" s="1" t="str">
        <f>IF(Flights[[#This Row],[Arrival Delay]] = "", "Cancelled", IF(Flights[[#This Row],[Arrival Delay]]&gt;15, "Delayed", "On time"))</f>
        <v>On time</v>
      </c>
      <c r="X2317" t="str">
        <f>IF(Flights[[#This Row],[Status]]&lt;&gt;"Delayed","", IF(Flights[[#This Row],[Arrival Delay]]&gt;120, "Severe", IF(Flights[[#This Row],[Arrival Delay]]&gt;60, "Major", "Moderate")))</f>
        <v/>
      </c>
      <c r="Y2317" t="b">
        <v>0</v>
      </c>
      <c r="AA2317" t="str">
        <f>IF(OR(AND(Flights[[#This Row],[Status]]="Cancelled", Flights[[#This Row],[Cancellation Reason]]="Airline/Carrier"), Flights[[#This Row],[Delay Type]]="Severe"), "Yes", "No")</f>
        <v>No</v>
      </c>
    </row>
    <row r="2318" spans="1:27" x14ac:dyDescent="0.3">
      <c r="A2318" s="3">
        <v>42179</v>
      </c>
      <c r="B2318" s="22">
        <f>WEEKNUM(Flights[[#This Row],[Date]], 1)</f>
        <v>26</v>
      </c>
      <c r="C2318" s="22">
        <f>WEEKDAY(Flights[[#This Row],[Date]],1)</f>
        <v>4</v>
      </c>
      <c r="D2318" t="s">
        <v>661</v>
      </c>
      <c r="E2318" t="s">
        <v>1996</v>
      </c>
      <c r="F2318" t="s">
        <v>0</v>
      </c>
      <c r="G2318" t="s">
        <v>285</v>
      </c>
      <c r="H2318" t="str">
        <f>_xlfn.XLOOKUP(Flights[[#This Row],[Destination]], Airports!$A$2:$A$78, Airports!$D$2:$D$78)</f>
        <v>Fort Lauderdale</v>
      </c>
      <c r="I2318" t="str" cm="1">
        <f t="array" ref="I2318">_xlfn.XLOOKUP(Flights[[#This Row],[Destination]],_xlfn._TRO_TRAILING( Airports!A:A),_xlfn._TRO_TRAILING( Airports!E:E), "Not found")</f>
        <v>FL</v>
      </c>
      <c r="J2318" s="1">
        <v>0.90625</v>
      </c>
      <c r="K2318" s="22">
        <f>HOUR(Flights[[#This Row],[Scheduled Departure]])</f>
        <v>21</v>
      </c>
      <c r="L2318" s="1">
        <v>0.90416666666666667</v>
      </c>
      <c r="M2318">
        <f>(L2318-J2318)*24*60</f>
        <v>-2.9999999999999893</v>
      </c>
      <c r="N2318" s="16">
        <f>Flights[[#This Row],[Length (min)]]/60</f>
        <v>4.95</v>
      </c>
      <c r="O2318">
        <v>297</v>
      </c>
      <c r="P2318">
        <v>2343</v>
      </c>
      <c r="Q2318" s="18">
        <f>IFERROR(Flights[[#This Row],[Distance]]/Flights[[#This Row],[Length (hr)]], "")</f>
        <v>473.33333333333331</v>
      </c>
      <c r="R2318" s="1">
        <v>0.24305555555555555</v>
      </c>
      <c r="S2318" s="1" t="str">
        <f>IF(Flights[[#This Row],[Length (hr)]]&lt;2, "No meal", IF(Flights[[#This Row],[Length (hr)]]&lt;3.5, "Light meal", "Full meal"))</f>
        <v>Full meal</v>
      </c>
      <c r="T2318" s="1" t="str">
        <f>IF(AND(Flights[[#This Row],[Airline]]="US Airways", Flights[[#This Row],[Meal]]="Full Meal"), "Yes", "No")</f>
        <v>No</v>
      </c>
      <c r="U2318" s="1">
        <v>0.23541666666666666</v>
      </c>
      <c r="V2318">
        <v>-11</v>
      </c>
      <c r="W2318" s="1" t="str">
        <f>IF(Flights[[#This Row],[Arrival Delay]] = "", "Cancelled", IF(Flights[[#This Row],[Arrival Delay]]&gt;15, "Delayed", "On time"))</f>
        <v>On time</v>
      </c>
      <c r="X2318" t="str">
        <f>IF(Flights[[#This Row],[Status]]&lt;&gt;"Delayed","", IF(Flights[[#This Row],[Arrival Delay]]&gt;120, "Severe", IF(Flights[[#This Row],[Arrival Delay]]&gt;60, "Major", "Moderate")))</f>
        <v/>
      </c>
      <c r="Y2318" t="b">
        <v>0</v>
      </c>
      <c r="AA2318" t="str">
        <f>IF(OR(AND(Flights[[#This Row],[Status]]="Cancelled", Flights[[#This Row],[Cancellation Reason]]="Airline/Carrier"), Flights[[#This Row],[Delay Type]]="Severe"), "Yes", "No")</f>
        <v>No</v>
      </c>
    </row>
    <row r="2319" spans="1:27" x14ac:dyDescent="0.3">
      <c r="A2319" s="3">
        <v>42179</v>
      </c>
      <c r="B2319" s="22">
        <f>WEEKNUM(Flights[[#This Row],[Date]], 1)</f>
        <v>26</v>
      </c>
      <c r="C2319" s="22">
        <f>WEEKDAY(Flights[[#This Row],[Date]],1)</f>
        <v>4</v>
      </c>
      <c r="D2319" t="s">
        <v>1134</v>
      </c>
      <c r="E2319" t="s">
        <v>1995</v>
      </c>
      <c r="F2319" t="s">
        <v>0</v>
      </c>
      <c r="G2319" t="s">
        <v>356</v>
      </c>
      <c r="H2319" t="str">
        <f>_xlfn.XLOOKUP(Flights[[#This Row],[Destination]], Airports!$A$2:$A$78, Airports!$D$2:$D$78)</f>
        <v>Tucson</v>
      </c>
      <c r="I2319" t="str" cm="1">
        <f t="array" ref="I2319">_xlfn.XLOOKUP(Flights[[#This Row],[Destination]],_xlfn._TRO_TRAILING( Airports!A:A),_xlfn._TRO_TRAILING( Airports!E:E), "Not found")</f>
        <v>AZ</v>
      </c>
      <c r="J2319" s="1">
        <v>0.93055555555555558</v>
      </c>
      <c r="K2319" s="22">
        <f>HOUR(Flights[[#This Row],[Scheduled Departure]])</f>
        <v>22</v>
      </c>
      <c r="L2319" s="1">
        <v>0.99305555555555558</v>
      </c>
      <c r="M2319">
        <f>(L2319-J2319)*24*60</f>
        <v>90</v>
      </c>
      <c r="N2319" s="16">
        <f>Flights[[#This Row],[Length (min)]]/60</f>
        <v>1.45</v>
      </c>
      <c r="O2319">
        <v>87</v>
      </c>
      <c r="P2319">
        <v>451</v>
      </c>
      <c r="Q2319" s="18">
        <f>IFERROR(Flights[[#This Row],[Distance]]/Flights[[#This Row],[Length (hr)]], "")</f>
        <v>311.0344827586207</v>
      </c>
      <c r="R2319" s="1">
        <v>0.98958333333333337</v>
      </c>
      <c r="S2319" s="1" t="str">
        <f>IF(Flights[[#This Row],[Length (hr)]]&lt;2, "No meal", IF(Flights[[#This Row],[Length (hr)]]&lt;3.5, "Light meal", "Full meal"))</f>
        <v>No meal</v>
      </c>
      <c r="T2319" s="1" t="str">
        <f>IF(AND(Flights[[#This Row],[Airline]]="US Airways", Flights[[#This Row],[Meal]]="Full Meal"), "Yes", "No")</f>
        <v>No</v>
      </c>
      <c r="U2319" s="1">
        <v>5.347222222222222E-2</v>
      </c>
      <c r="V2319">
        <v>92</v>
      </c>
      <c r="W2319" s="1" t="str">
        <f>IF(Flights[[#This Row],[Arrival Delay]] = "", "Cancelled", IF(Flights[[#This Row],[Arrival Delay]]&gt;15, "Delayed", "On time"))</f>
        <v>Delayed</v>
      </c>
      <c r="X2319" t="str">
        <f>IF(Flights[[#This Row],[Status]]&lt;&gt;"Delayed","", IF(Flights[[#This Row],[Arrival Delay]]&gt;120, "Severe", IF(Flights[[#This Row],[Arrival Delay]]&gt;60, "Major", "Moderate")))</f>
        <v>Major</v>
      </c>
      <c r="Y2319" t="b">
        <v>0</v>
      </c>
      <c r="AA2319" t="str">
        <f>IF(OR(AND(Flights[[#This Row],[Status]]="Cancelled", Flights[[#This Row],[Cancellation Reason]]="Airline/Carrier"), Flights[[#This Row],[Delay Type]]="Severe"), "Yes", "No")</f>
        <v>No</v>
      </c>
    </row>
    <row r="2320" spans="1:27" x14ac:dyDescent="0.3">
      <c r="A2320" s="3">
        <v>42179</v>
      </c>
      <c r="B2320" s="22">
        <f>WEEKNUM(Flights[[#This Row],[Date]], 1)</f>
        <v>26</v>
      </c>
      <c r="C2320" s="22">
        <f>WEEKDAY(Flights[[#This Row],[Date]],1)</f>
        <v>4</v>
      </c>
      <c r="D2320" t="s">
        <v>1110</v>
      </c>
      <c r="E2320" t="s">
        <v>1995</v>
      </c>
      <c r="F2320" t="s">
        <v>0</v>
      </c>
      <c r="G2320" t="s">
        <v>318</v>
      </c>
      <c r="H2320" t="str">
        <f>_xlfn.XLOOKUP(Flights[[#This Row],[Destination]], Airports!$A$2:$A$78, Airports!$D$2:$D$78)</f>
        <v>Oakland</v>
      </c>
      <c r="I2320" t="str" cm="1">
        <f t="array" ref="I2320">_xlfn.XLOOKUP(Flights[[#This Row],[Destination]],_xlfn._TRO_TRAILING( Airports!A:A),_xlfn._TRO_TRAILING( Airports!E:E), "Not found")</f>
        <v>CA</v>
      </c>
      <c r="J2320" s="1">
        <v>0.96180555555555558</v>
      </c>
      <c r="K2320" s="22">
        <f>HOUR(Flights[[#This Row],[Scheduled Departure]])</f>
        <v>23</v>
      </c>
      <c r="L2320" s="1">
        <v>2.0833333333333333E-3</v>
      </c>
      <c r="M2320">
        <f>(L2320-J2320)*24*60</f>
        <v>-1382</v>
      </c>
      <c r="N2320" s="16">
        <f>Flights[[#This Row],[Length (min)]]/60</f>
        <v>1.3333333333333333</v>
      </c>
      <c r="O2320">
        <v>80</v>
      </c>
      <c r="P2320">
        <v>337</v>
      </c>
      <c r="Q2320" s="18">
        <f>IFERROR(Flights[[#This Row],[Distance]]/Flights[[#This Row],[Length (hr)]], "")</f>
        <v>252.75</v>
      </c>
      <c r="R2320" s="1">
        <v>1.0416666666666666E-2</v>
      </c>
      <c r="S2320" s="1" t="str">
        <f>IF(Flights[[#This Row],[Length (hr)]]&lt;2, "No meal", IF(Flights[[#This Row],[Length (hr)]]&lt;3.5, "Light meal", "Full meal"))</f>
        <v>No meal</v>
      </c>
      <c r="T2320" s="1" t="str">
        <f>IF(AND(Flights[[#This Row],[Airline]]="US Airways", Flights[[#This Row],[Meal]]="Full Meal"), "Yes", "No")</f>
        <v>No</v>
      </c>
      <c r="U2320" s="1">
        <v>5.7638888888888892E-2</v>
      </c>
      <c r="V2320">
        <v>68</v>
      </c>
      <c r="W2320" s="1" t="str">
        <f>IF(Flights[[#This Row],[Arrival Delay]] = "", "Cancelled", IF(Flights[[#This Row],[Arrival Delay]]&gt;15, "Delayed", "On time"))</f>
        <v>Delayed</v>
      </c>
      <c r="X2320" t="str">
        <f>IF(Flights[[#This Row],[Status]]&lt;&gt;"Delayed","", IF(Flights[[#This Row],[Arrival Delay]]&gt;120, "Severe", IF(Flights[[#This Row],[Arrival Delay]]&gt;60, "Major", "Moderate")))</f>
        <v>Major</v>
      </c>
      <c r="Y2320" t="b">
        <v>0</v>
      </c>
      <c r="AA2320" t="str">
        <f>IF(OR(AND(Flights[[#This Row],[Status]]="Cancelled", Flights[[#This Row],[Cancellation Reason]]="Airline/Carrier"), Flights[[#This Row],[Delay Type]]="Severe"), "Yes", "No")</f>
        <v>No</v>
      </c>
    </row>
    <row r="2321" spans="1:27" x14ac:dyDescent="0.3">
      <c r="A2321" s="3">
        <v>42179</v>
      </c>
      <c r="B2321" s="22">
        <f>WEEKNUM(Flights[[#This Row],[Date]], 1)</f>
        <v>26</v>
      </c>
      <c r="C2321" s="22">
        <f>WEEKDAY(Flights[[#This Row],[Date]],1)</f>
        <v>4</v>
      </c>
      <c r="D2321" t="s">
        <v>680</v>
      </c>
      <c r="E2321" t="s">
        <v>1996</v>
      </c>
      <c r="F2321" t="s">
        <v>0</v>
      </c>
      <c r="G2321" t="s">
        <v>281</v>
      </c>
      <c r="H2321" t="str">
        <f>_xlfn.XLOOKUP(Flights[[#This Row],[Destination]], Airports!$A$2:$A$78, Airports!$D$2:$D$78)</f>
        <v>Newark</v>
      </c>
      <c r="I2321" t="str" cm="1">
        <f t="array" ref="I2321">_xlfn.XLOOKUP(Flights[[#This Row],[Destination]],_xlfn._TRO_TRAILING( Airports!A:A),_xlfn._TRO_TRAILING( Airports!E:E), "Not found")</f>
        <v>NJ</v>
      </c>
      <c r="J2321" s="1">
        <v>0.98263888888888884</v>
      </c>
      <c r="K2321" s="22">
        <f>HOUR(Flights[[#This Row],[Scheduled Departure]])</f>
        <v>23</v>
      </c>
      <c r="L2321" s="1">
        <v>0.98055555555555551</v>
      </c>
      <c r="M2321">
        <f>(L2321-J2321)*24*60</f>
        <v>-2.9999999999999893</v>
      </c>
      <c r="N2321" s="16">
        <f>Flights[[#This Row],[Length (min)]]/60</f>
        <v>5.0166666666666666</v>
      </c>
      <c r="O2321">
        <v>301</v>
      </c>
      <c r="P2321">
        <v>2454</v>
      </c>
      <c r="Q2321" s="18">
        <f>IFERROR(Flights[[#This Row],[Distance]]/Flights[[#This Row],[Length (hr)]], "")</f>
        <v>489.16943521594686</v>
      </c>
      <c r="R2321" s="1">
        <v>0.3263888888888889</v>
      </c>
      <c r="S2321" s="1" t="str">
        <f>IF(Flights[[#This Row],[Length (hr)]]&lt;2, "No meal", IF(Flights[[#This Row],[Length (hr)]]&lt;3.5, "Light meal", "Full meal"))</f>
        <v>Full meal</v>
      </c>
      <c r="T2321" s="1" t="str">
        <f>IF(AND(Flights[[#This Row],[Airline]]="US Airways", Flights[[#This Row],[Meal]]="Full Meal"), "Yes", "No")</f>
        <v>No</v>
      </c>
      <c r="U2321" s="1">
        <v>0.31458333333333333</v>
      </c>
      <c r="V2321">
        <v>-17</v>
      </c>
      <c r="W2321" s="1" t="str">
        <f>IF(Flights[[#This Row],[Arrival Delay]] = "", "Cancelled", IF(Flights[[#This Row],[Arrival Delay]]&gt;15, "Delayed", "On time"))</f>
        <v>On time</v>
      </c>
      <c r="X2321" t="str">
        <f>IF(Flights[[#This Row],[Status]]&lt;&gt;"Delayed","", IF(Flights[[#This Row],[Arrival Delay]]&gt;120, "Severe", IF(Flights[[#This Row],[Arrival Delay]]&gt;60, "Major", "Moderate")))</f>
        <v/>
      </c>
      <c r="Y2321" t="b">
        <v>0</v>
      </c>
      <c r="AA2321" t="str">
        <f>IF(OR(AND(Flights[[#This Row],[Status]]="Cancelled", Flights[[#This Row],[Cancellation Reason]]="Airline/Carrier"), Flights[[#This Row],[Delay Type]]="Severe"), "Yes", "No")</f>
        <v>No</v>
      </c>
    </row>
    <row r="2322" spans="1:27" x14ac:dyDescent="0.3">
      <c r="A2322" s="3">
        <v>42180</v>
      </c>
      <c r="B2322" s="22">
        <f>WEEKNUM(Flights[[#This Row],[Date]], 1)</f>
        <v>26</v>
      </c>
      <c r="C2322" s="22">
        <f>WEEKDAY(Flights[[#This Row],[Date]],1)</f>
        <v>5</v>
      </c>
      <c r="D2322" t="s">
        <v>1459</v>
      </c>
      <c r="E2322" t="s">
        <v>1988</v>
      </c>
      <c r="F2322" t="s">
        <v>0</v>
      </c>
      <c r="G2322" t="s">
        <v>6</v>
      </c>
      <c r="H2322" t="str">
        <f>_xlfn.XLOOKUP(Flights[[#This Row],[Destination]], Airports!$A$2:$A$78, Airports!$D$2:$D$78)</f>
        <v>Nashville</v>
      </c>
      <c r="I2322" t="str" cm="1">
        <f t="array" ref="I2322">_xlfn.XLOOKUP(Flights[[#This Row],[Destination]],_xlfn._TRO_TRAILING( Airports!A:A),_xlfn._TRO_TRAILING( Airports!E:E), "Not found")</f>
        <v>TN</v>
      </c>
      <c r="J2322" s="1">
        <v>2.0833333333333332E-2</v>
      </c>
      <c r="K2322" s="22">
        <f>HOUR(Flights[[#This Row],[Scheduled Departure]])</f>
        <v>0</v>
      </c>
      <c r="L2322" s="1">
        <v>2.7083333333333334E-2</v>
      </c>
      <c r="M2322">
        <f>(L2322-J2322)*24*60</f>
        <v>9.0000000000000036</v>
      </c>
      <c r="N2322" s="16">
        <f>Flights[[#This Row],[Length (min)]]/60</f>
        <v>3.9166666666666665</v>
      </c>
      <c r="O2322">
        <v>235</v>
      </c>
      <c r="P2322">
        <v>1797</v>
      </c>
      <c r="Q2322" s="18">
        <f>IFERROR(Flights[[#This Row],[Distance]]/Flights[[#This Row],[Length (hr)]], "")</f>
        <v>458.80851063829789</v>
      </c>
      <c r="R2322" s="1">
        <v>0.27777777777777779</v>
      </c>
      <c r="S2322" s="1" t="str">
        <f>IF(Flights[[#This Row],[Length (hr)]]&lt;2, "No meal", IF(Flights[[#This Row],[Length (hr)]]&lt;3.5, "Light meal", "Full meal"))</f>
        <v>Full meal</v>
      </c>
      <c r="T2322" s="1" t="str">
        <f>IF(AND(Flights[[#This Row],[Airline]]="US Airways", Flights[[#This Row],[Meal]]="Full Meal"), "Yes", "No")</f>
        <v>Yes</v>
      </c>
      <c r="U2322" s="1">
        <v>0.27361111111111114</v>
      </c>
      <c r="V2322">
        <v>-6</v>
      </c>
      <c r="W2322" s="1" t="str">
        <f>IF(Flights[[#This Row],[Arrival Delay]] = "", "Cancelled", IF(Flights[[#This Row],[Arrival Delay]]&gt;15, "Delayed", "On time"))</f>
        <v>On time</v>
      </c>
      <c r="X2322" t="str">
        <f>IF(Flights[[#This Row],[Status]]&lt;&gt;"Delayed","", IF(Flights[[#This Row],[Arrival Delay]]&gt;120, "Severe", IF(Flights[[#This Row],[Arrival Delay]]&gt;60, "Major", "Moderate")))</f>
        <v/>
      </c>
      <c r="Y2322" t="b">
        <v>0</v>
      </c>
      <c r="AA2322" t="str">
        <f>IF(OR(AND(Flights[[#This Row],[Status]]="Cancelled", Flights[[#This Row],[Cancellation Reason]]="Airline/Carrier"), Flights[[#This Row],[Delay Type]]="Severe"), "Yes", "No")</f>
        <v>No</v>
      </c>
    </row>
    <row r="2323" spans="1:27" x14ac:dyDescent="0.3">
      <c r="A2323" s="3">
        <v>42180</v>
      </c>
      <c r="B2323" s="22">
        <f>WEEKNUM(Flights[[#This Row],[Date]], 1)</f>
        <v>26</v>
      </c>
      <c r="C2323" s="22">
        <f>WEEKDAY(Flights[[#This Row],[Date]],1)</f>
        <v>5</v>
      </c>
      <c r="D2323" t="s">
        <v>379</v>
      </c>
      <c r="E2323" t="s">
        <v>1990</v>
      </c>
      <c r="F2323" t="s">
        <v>0</v>
      </c>
      <c r="G2323" t="s">
        <v>273</v>
      </c>
      <c r="H2323" t="str">
        <f>_xlfn.XLOOKUP(Flights[[#This Row],[Destination]], Airports!$A$2:$A$78, Airports!$D$2:$D$78)</f>
        <v>Denver</v>
      </c>
      <c r="I2323" t="str" cm="1">
        <f t="array" ref="I2323">_xlfn.XLOOKUP(Flights[[#This Row],[Destination]],_xlfn._TRO_TRAILING( Airports!A:A),_xlfn._TRO_TRAILING( Airports!E:E), "Not found")</f>
        <v>CO</v>
      </c>
      <c r="J2323" s="1">
        <v>0.23819444444444443</v>
      </c>
      <c r="K2323" s="22">
        <f>HOUR(Flights[[#This Row],[Scheduled Departure]])</f>
        <v>5</v>
      </c>
      <c r="L2323" s="1">
        <v>0.2361111111111111</v>
      </c>
      <c r="M2323">
        <f>(L2323-J2323)*24*60</f>
        <v>-2.9999999999999893</v>
      </c>
      <c r="N2323" s="16">
        <f>Flights[[#This Row],[Length (min)]]/60</f>
        <v>2.2000000000000002</v>
      </c>
      <c r="O2323">
        <v>132</v>
      </c>
      <c r="P2323">
        <v>862</v>
      </c>
      <c r="Q2323" s="18">
        <f>IFERROR(Flights[[#This Row],[Distance]]/Flights[[#This Row],[Length (hr)]], "")</f>
        <v>391.81818181818181</v>
      </c>
      <c r="R2323" s="1">
        <v>0.37847222222222221</v>
      </c>
      <c r="S2323" s="1" t="str">
        <f>IF(Flights[[#This Row],[Length (hr)]]&lt;2, "No meal", IF(Flights[[#This Row],[Length (hr)]]&lt;3.5, "Light meal", "Full meal"))</f>
        <v>Light meal</v>
      </c>
      <c r="T2323" s="1" t="str">
        <f>IF(AND(Flights[[#This Row],[Airline]]="US Airways", Flights[[#This Row],[Meal]]="Full Meal"), "Yes", "No")</f>
        <v>No</v>
      </c>
      <c r="U2323" s="1">
        <v>0.36944444444444446</v>
      </c>
      <c r="V2323">
        <v>-13</v>
      </c>
      <c r="W2323" s="1" t="str">
        <f>IF(Flights[[#This Row],[Arrival Delay]] = "", "Cancelled", IF(Flights[[#This Row],[Arrival Delay]]&gt;15, "Delayed", "On time"))</f>
        <v>On time</v>
      </c>
      <c r="X2323" t="str">
        <f>IF(Flights[[#This Row],[Status]]&lt;&gt;"Delayed","", IF(Flights[[#This Row],[Arrival Delay]]&gt;120, "Severe", IF(Flights[[#This Row],[Arrival Delay]]&gt;60, "Major", "Moderate")))</f>
        <v/>
      </c>
      <c r="Y2323" t="b">
        <v>0</v>
      </c>
      <c r="AA2323" t="str">
        <f>IF(OR(AND(Flights[[#This Row],[Status]]="Cancelled", Flights[[#This Row],[Cancellation Reason]]="Airline/Carrier"), Flights[[#This Row],[Delay Type]]="Severe"), "Yes", "No")</f>
        <v>No</v>
      </c>
    </row>
    <row r="2324" spans="1:27" x14ac:dyDescent="0.3">
      <c r="A2324" s="3">
        <v>42180</v>
      </c>
      <c r="B2324" s="22">
        <f>WEEKNUM(Flights[[#This Row],[Date]], 1)</f>
        <v>26</v>
      </c>
      <c r="C2324" s="22">
        <f>WEEKDAY(Flights[[#This Row],[Date]],1)</f>
        <v>5</v>
      </c>
      <c r="D2324" t="s">
        <v>1417</v>
      </c>
      <c r="E2324" t="s">
        <v>1990</v>
      </c>
      <c r="F2324" t="s">
        <v>0</v>
      </c>
      <c r="G2324" t="s">
        <v>16</v>
      </c>
      <c r="H2324" t="str">
        <f>_xlfn.XLOOKUP(Flights[[#This Row],[Destination]], Airports!$A$2:$A$78, Airports!$D$2:$D$78)</f>
        <v>Dulles</v>
      </c>
      <c r="I2324" t="str" cm="1">
        <f t="array" ref="I2324">_xlfn.XLOOKUP(Flights[[#This Row],[Destination]],_xlfn._TRO_TRAILING( Airports!A:A),_xlfn._TRO_TRAILING( Airports!E:E), "Not found")</f>
        <v>VA</v>
      </c>
      <c r="J2324" s="1">
        <v>0.25</v>
      </c>
      <c r="K2324" s="22">
        <f>HOUR(Flights[[#This Row],[Scheduled Departure]])</f>
        <v>6</v>
      </c>
      <c r="L2324" s="1">
        <v>0.24861111111111112</v>
      </c>
      <c r="M2324">
        <f>(L2324-J2324)*24*60</f>
        <v>-1.9999999999999929</v>
      </c>
      <c r="N2324" s="16">
        <f>Flights[[#This Row],[Length (min)]]/60</f>
        <v>4.9833333333333334</v>
      </c>
      <c r="O2324">
        <v>299</v>
      </c>
      <c r="P2324">
        <v>2288</v>
      </c>
      <c r="Q2324" s="18">
        <f>IFERROR(Flights[[#This Row],[Distance]]/Flights[[#This Row],[Length (hr)]], "")</f>
        <v>459.13043478260869</v>
      </c>
      <c r="R2324" s="1">
        <v>0.58888888888888891</v>
      </c>
      <c r="S2324" s="1" t="str">
        <f>IF(Flights[[#This Row],[Length (hr)]]&lt;2, "No meal", IF(Flights[[#This Row],[Length (hr)]]&lt;3.5, "Light meal", "Full meal"))</f>
        <v>Full meal</v>
      </c>
      <c r="T2324" s="1" t="str">
        <f>IF(AND(Flights[[#This Row],[Airline]]="US Airways", Flights[[#This Row],[Meal]]="Full Meal"), "Yes", "No")</f>
        <v>No</v>
      </c>
      <c r="U2324" s="1">
        <v>0.58125000000000004</v>
      </c>
      <c r="V2324">
        <v>-11</v>
      </c>
      <c r="W2324" s="1" t="str">
        <f>IF(Flights[[#This Row],[Arrival Delay]] = "", "Cancelled", IF(Flights[[#This Row],[Arrival Delay]]&gt;15, "Delayed", "On time"))</f>
        <v>On time</v>
      </c>
      <c r="X2324" t="str">
        <f>IF(Flights[[#This Row],[Status]]&lt;&gt;"Delayed","", IF(Flights[[#This Row],[Arrival Delay]]&gt;120, "Severe", IF(Flights[[#This Row],[Arrival Delay]]&gt;60, "Major", "Moderate")))</f>
        <v/>
      </c>
      <c r="Y2324" t="b">
        <v>0</v>
      </c>
      <c r="AA2324" t="str">
        <f>IF(OR(AND(Flights[[#This Row],[Status]]="Cancelled", Flights[[#This Row],[Cancellation Reason]]="Airline/Carrier"), Flights[[#This Row],[Delay Type]]="Severe"), "Yes", "No")</f>
        <v>No</v>
      </c>
    </row>
    <row r="2325" spans="1:27" x14ac:dyDescent="0.3">
      <c r="A2325" s="3">
        <v>42180</v>
      </c>
      <c r="B2325" s="22">
        <f>WEEKNUM(Flights[[#This Row],[Date]], 1)</f>
        <v>26</v>
      </c>
      <c r="C2325" s="22">
        <f>WEEKDAY(Flights[[#This Row],[Date]],1)</f>
        <v>5</v>
      </c>
      <c r="D2325" t="s">
        <v>1404</v>
      </c>
      <c r="E2325" t="s">
        <v>1990</v>
      </c>
      <c r="F2325" t="s">
        <v>0</v>
      </c>
      <c r="G2325" t="s">
        <v>4</v>
      </c>
      <c r="H2325" t="str">
        <f>_xlfn.XLOOKUP(Flights[[#This Row],[Destination]], Airports!$A$2:$A$78, Airports!$D$2:$D$78)</f>
        <v>Chicago</v>
      </c>
      <c r="I2325" t="str" cm="1">
        <f t="array" ref="I2325">_xlfn.XLOOKUP(Flights[[#This Row],[Destination]],_xlfn._TRO_TRAILING( Airports!A:A),_xlfn._TRO_TRAILING( Airports!E:E), "Not found")</f>
        <v>IL</v>
      </c>
      <c r="J2325" s="1">
        <v>0.25833333333333336</v>
      </c>
      <c r="K2325" s="22">
        <f>HOUR(Flights[[#This Row],[Scheduled Departure]])</f>
        <v>6</v>
      </c>
      <c r="L2325" s="1">
        <v>0.2590277777777778</v>
      </c>
      <c r="M2325">
        <f>(L2325-J2325)*24*60</f>
        <v>0.99999999999999645</v>
      </c>
      <c r="N2325" s="16">
        <f>Flights[[#This Row],[Length (min)]]/60</f>
        <v>3.75</v>
      </c>
      <c r="O2325">
        <v>225</v>
      </c>
      <c r="P2325">
        <v>1744</v>
      </c>
      <c r="Q2325" s="18">
        <f>IFERROR(Flights[[#This Row],[Distance]]/Flights[[#This Row],[Length (hr)]], "")</f>
        <v>465.06666666666666</v>
      </c>
      <c r="R2325" s="1">
        <v>0.5180555555555556</v>
      </c>
      <c r="S2325" s="1" t="str">
        <f>IF(Flights[[#This Row],[Length (hr)]]&lt;2, "No meal", IF(Flights[[#This Row],[Length (hr)]]&lt;3.5, "Light meal", "Full meal"))</f>
        <v>Full meal</v>
      </c>
      <c r="T2325" s="1" t="str">
        <f>IF(AND(Flights[[#This Row],[Airline]]="US Airways", Flights[[#This Row],[Meal]]="Full Meal"), "Yes", "No")</f>
        <v>No</v>
      </c>
      <c r="U2325" s="1">
        <v>0.49861111111111112</v>
      </c>
      <c r="V2325">
        <v>-28</v>
      </c>
      <c r="W2325" s="1" t="str">
        <f>IF(Flights[[#This Row],[Arrival Delay]] = "", "Cancelled", IF(Flights[[#This Row],[Arrival Delay]]&gt;15, "Delayed", "On time"))</f>
        <v>On time</v>
      </c>
      <c r="X2325" t="str">
        <f>IF(Flights[[#This Row],[Status]]&lt;&gt;"Delayed","", IF(Flights[[#This Row],[Arrival Delay]]&gt;120, "Severe", IF(Flights[[#This Row],[Arrival Delay]]&gt;60, "Major", "Moderate")))</f>
        <v/>
      </c>
      <c r="Y2325" t="b">
        <v>0</v>
      </c>
      <c r="AA2325" t="str">
        <f>IF(OR(AND(Flights[[#This Row],[Status]]="Cancelled", Flights[[#This Row],[Cancellation Reason]]="Airline/Carrier"), Flights[[#This Row],[Delay Type]]="Severe"), "Yes", "No")</f>
        <v>No</v>
      </c>
    </row>
    <row r="2326" spans="1:27" x14ac:dyDescent="0.3">
      <c r="A2326" s="3">
        <v>42180</v>
      </c>
      <c r="B2326" s="22">
        <f>WEEKNUM(Flights[[#This Row],[Date]], 1)</f>
        <v>26</v>
      </c>
      <c r="C2326" s="22">
        <f>WEEKDAY(Flights[[#This Row],[Date]],1)</f>
        <v>5</v>
      </c>
      <c r="D2326" t="s">
        <v>1231</v>
      </c>
      <c r="E2326" t="s">
        <v>1994</v>
      </c>
      <c r="F2326" t="s">
        <v>0</v>
      </c>
      <c r="G2326" t="s">
        <v>349</v>
      </c>
      <c r="H2326" t="str">
        <f>_xlfn.XLOOKUP(Flights[[#This Row],[Destination]], Airports!$A$2:$A$78, Airports!$D$2:$D$78)</f>
        <v>Salt Lake City</v>
      </c>
      <c r="I2326" t="str" cm="1">
        <f t="array" ref="I2326">_xlfn.XLOOKUP(Flights[[#This Row],[Destination]],_xlfn._TRO_TRAILING( Airports!A:A),_xlfn._TRO_TRAILING( Airports!E:E), "Not found")</f>
        <v>UT</v>
      </c>
      <c r="J2326" s="1">
        <v>0.3611111111111111</v>
      </c>
      <c r="K2326" s="22">
        <f>HOUR(Flights[[#This Row],[Scheduled Departure]])</f>
        <v>8</v>
      </c>
      <c r="L2326" s="1">
        <v>0.35833333333333334</v>
      </c>
      <c r="M2326">
        <f>(L2326-J2326)*24*60</f>
        <v>-3.9999999999999858</v>
      </c>
      <c r="N2326" s="16">
        <f>Flights[[#This Row],[Length (min)]]/60</f>
        <v>1.8333333333333333</v>
      </c>
      <c r="O2326">
        <v>110</v>
      </c>
      <c r="P2326">
        <v>590</v>
      </c>
      <c r="Q2326" s="18">
        <f>IFERROR(Flights[[#This Row],[Distance]]/Flights[[#This Row],[Length (hr)]], "")</f>
        <v>321.81818181818181</v>
      </c>
      <c r="R2326" s="1">
        <v>0.48125000000000001</v>
      </c>
      <c r="S2326" s="1" t="str">
        <f>IF(Flights[[#This Row],[Length (hr)]]&lt;2, "No meal", IF(Flights[[#This Row],[Length (hr)]]&lt;3.5, "Light meal", "Full meal"))</f>
        <v>No meal</v>
      </c>
      <c r="T2326" s="1" t="str">
        <f>IF(AND(Flights[[#This Row],[Airline]]="US Airways", Flights[[#This Row],[Meal]]="Full Meal"), "Yes", "No")</f>
        <v>No</v>
      </c>
      <c r="U2326" s="1">
        <v>0.47638888888888886</v>
      </c>
      <c r="V2326">
        <v>-7</v>
      </c>
      <c r="W2326" s="1" t="str">
        <f>IF(Flights[[#This Row],[Arrival Delay]] = "", "Cancelled", IF(Flights[[#This Row],[Arrival Delay]]&gt;15, "Delayed", "On time"))</f>
        <v>On time</v>
      </c>
      <c r="X2326" t="str">
        <f>IF(Flights[[#This Row],[Status]]&lt;&gt;"Delayed","", IF(Flights[[#This Row],[Arrival Delay]]&gt;120, "Severe", IF(Flights[[#This Row],[Arrival Delay]]&gt;60, "Major", "Moderate")))</f>
        <v/>
      </c>
      <c r="Y2326" t="b">
        <v>0</v>
      </c>
      <c r="AA2326" t="str">
        <f>IF(OR(AND(Flights[[#This Row],[Status]]="Cancelled", Flights[[#This Row],[Cancellation Reason]]="Airline/Carrier"), Flights[[#This Row],[Delay Type]]="Severe"), "Yes", "No")</f>
        <v>No</v>
      </c>
    </row>
    <row r="2327" spans="1:27" x14ac:dyDescent="0.3">
      <c r="A2327" s="3">
        <v>42180</v>
      </c>
      <c r="B2327" s="22">
        <f>WEEKNUM(Flights[[#This Row],[Date]], 1)</f>
        <v>26</v>
      </c>
      <c r="C2327" s="22">
        <f>WEEKDAY(Flights[[#This Row],[Date]],1)</f>
        <v>5</v>
      </c>
      <c r="D2327" t="s">
        <v>424</v>
      </c>
      <c r="E2327" t="s">
        <v>1990</v>
      </c>
      <c r="F2327" t="s">
        <v>0</v>
      </c>
      <c r="G2327" t="s">
        <v>17</v>
      </c>
      <c r="H2327" t="str">
        <f>_xlfn.XLOOKUP(Flights[[#This Row],[Destination]], Airports!$A$2:$A$78, Airports!$D$2:$D$78)</f>
        <v>Honolulu</v>
      </c>
      <c r="I2327" t="str" cm="1">
        <f t="array" ref="I2327">_xlfn.XLOOKUP(Flights[[#This Row],[Destination]],_xlfn._TRO_TRAILING( Airports!A:A),_xlfn._TRO_TRAILING( Airports!E:E), "Not found")</f>
        <v>HI</v>
      </c>
      <c r="J2327" s="1">
        <v>0.3611111111111111</v>
      </c>
      <c r="K2327" s="22">
        <f>HOUR(Flights[[#This Row],[Scheduled Departure]])</f>
        <v>8</v>
      </c>
      <c r="L2327" s="1">
        <v>0.36388888888888887</v>
      </c>
      <c r="M2327">
        <f>(L2327-J2327)*24*60</f>
        <v>3.9999999999999858</v>
      </c>
      <c r="N2327" s="16">
        <f>Flights[[#This Row],[Length (min)]]/60</f>
        <v>5.25</v>
      </c>
      <c r="O2327">
        <v>315</v>
      </c>
      <c r="P2327">
        <v>2556</v>
      </c>
      <c r="Q2327" s="18">
        <f>IFERROR(Flights[[#This Row],[Distance]]/Flights[[#This Row],[Length (hr)]], "")</f>
        <v>486.85714285714283</v>
      </c>
      <c r="R2327" s="1">
        <v>0.47152777777777777</v>
      </c>
      <c r="S2327" s="1" t="str">
        <f>IF(Flights[[#This Row],[Length (hr)]]&lt;2, "No meal", IF(Flights[[#This Row],[Length (hr)]]&lt;3.5, "Light meal", "Full meal"))</f>
        <v>Full meal</v>
      </c>
      <c r="T2327" s="1" t="str">
        <f>IF(AND(Flights[[#This Row],[Airline]]="US Airways", Flights[[#This Row],[Meal]]="Full Meal"), "Yes", "No")</f>
        <v>No</v>
      </c>
      <c r="U2327" s="1">
        <v>0.45763888888888887</v>
      </c>
      <c r="V2327">
        <v>-20</v>
      </c>
      <c r="W2327" s="1" t="str">
        <f>IF(Flights[[#This Row],[Arrival Delay]] = "", "Cancelled", IF(Flights[[#This Row],[Arrival Delay]]&gt;15, "Delayed", "On time"))</f>
        <v>On time</v>
      </c>
      <c r="X2327" t="str">
        <f>IF(Flights[[#This Row],[Status]]&lt;&gt;"Delayed","", IF(Flights[[#This Row],[Arrival Delay]]&gt;120, "Severe", IF(Flights[[#This Row],[Arrival Delay]]&gt;60, "Major", "Moderate")))</f>
        <v/>
      </c>
      <c r="Y2327" t="b">
        <v>0</v>
      </c>
      <c r="AA2327" t="str">
        <f>IF(OR(AND(Flights[[#This Row],[Status]]="Cancelled", Flights[[#This Row],[Cancellation Reason]]="Airline/Carrier"), Flights[[#This Row],[Delay Type]]="Severe"), "Yes", "No")</f>
        <v>No</v>
      </c>
    </row>
    <row r="2328" spans="1:27" x14ac:dyDescent="0.3">
      <c r="A2328" s="3">
        <v>42180</v>
      </c>
      <c r="B2328" s="22">
        <f>WEEKNUM(Flights[[#This Row],[Date]], 1)</f>
        <v>26</v>
      </c>
      <c r="C2328" s="22">
        <f>WEEKDAY(Flights[[#This Row],[Date]],1)</f>
        <v>5</v>
      </c>
      <c r="D2328" t="s">
        <v>50</v>
      </c>
      <c r="E2328" t="s">
        <v>1987</v>
      </c>
      <c r="F2328" t="s">
        <v>0</v>
      </c>
      <c r="G2328" t="s">
        <v>19</v>
      </c>
      <c r="H2328" t="str">
        <f>_xlfn.XLOOKUP(Flights[[#This Row],[Destination]], Airports!$A$2:$A$78, Airports!$D$2:$D$78)</f>
        <v>Kona</v>
      </c>
      <c r="I2328" t="str" cm="1">
        <f t="array" ref="I2328">_xlfn.XLOOKUP(Flights[[#This Row],[Destination]],_xlfn._TRO_TRAILING( Airports!A:A),_xlfn._TRO_TRAILING( Airports!E:E), "Not found")</f>
        <v>HI</v>
      </c>
      <c r="J2328" s="1">
        <v>0.36805555555555558</v>
      </c>
      <c r="K2328" s="22">
        <f>HOUR(Flights[[#This Row],[Scheduled Departure]])</f>
        <v>8</v>
      </c>
      <c r="L2328" s="1">
        <v>0.36527777777777776</v>
      </c>
      <c r="M2328">
        <f>(L2328-J2328)*24*60</f>
        <v>-4.0000000000000657</v>
      </c>
      <c r="N2328" s="16">
        <f>Flights[[#This Row],[Length (min)]]/60</f>
        <v>5.25</v>
      </c>
      <c r="O2328">
        <v>315</v>
      </c>
      <c r="P2328">
        <v>2504</v>
      </c>
      <c r="Q2328" s="18">
        <f>IFERROR(Flights[[#This Row],[Distance]]/Flights[[#This Row],[Length (hr)]], "")</f>
        <v>476.95238095238096</v>
      </c>
      <c r="R2328" s="1">
        <v>0.48055555555555557</v>
      </c>
      <c r="S2328" s="1" t="str">
        <f>IF(Flights[[#This Row],[Length (hr)]]&lt;2, "No meal", IF(Flights[[#This Row],[Length (hr)]]&lt;3.5, "Light meal", "Full meal"))</f>
        <v>Full meal</v>
      </c>
      <c r="T2328" s="1" t="str">
        <f>IF(AND(Flights[[#This Row],[Airline]]="US Airways", Flights[[#This Row],[Meal]]="Full Meal"), "Yes", "No")</f>
        <v>No</v>
      </c>
      <c r="U2328" s="1">
        <v>0.45902777777777776</v>
      </c>
      <c r="V2328">
        <v>-31</v>
      </c>
      <c r="W2328" s="1" t="str">
        <f>IF(Flights[[#This Row],[Arrival Delay]] = "", "Cancelled", IF(Flights[[#This Row],[Arrival Delay]]&gt;15, "Delayed", "On time"))</f>
        <v>On time</v>
      </c>
      <c r="X2328" t="str">
        <f>IF(Flights[[#This Row],[Status]]&lt;&gt;"Delayed","", IF(Flights[[#This Row],[Arrival Delay]]&gt;120, "Severe", IF(Flights[[#This Row],[Arrival Delay]]&gt;60, "Major", "Moderate")))</f>
        <v/>
      </c>
      <c r="Y2328" t="b">
        <v>0</v>
      </c>
      <c r="AA2328" t="str">
        <f>IF(OR(AND(Flights[[#This Row],[Status]]="Cancelled", Flights[[#This Row],[Cancellation Reason]]="Airline/Carrier"), Flights[[#This Row],[Delay Type]]="Severe"), "Yes", "No")</f>
        <v>No</v>
      </c>
    </row>
    <row r="2329" spans="1:27" x14ac:dyDescent="0.3">
      <c r="A2329" s="3">
        <v>42180</v>
      </c>
      <c r="B2329" s="22">
        <f>WEEKNUM(Flights[[#This Row],[Date]], 1)</f>
        <v>26</v>
      </c>
      <c r="C2329" s="22">
        <f>WEEKDAY(Flights[[#This Row],[Date]],1)</f>
        <v>5</v>
      </c>
      <c r="D2329" t="s">
        <v>1100</v>
      </c>
      <c r="E2329" t="s">
        <v>1990</v>
      </c>
      <c r="F2329" t="s">
        <v>0</v>
      </c>
      <c r="G2329" t="s">
        <v>281</v>
      </c>
      <c r="H2329" t="str">
        <f>_xlfn.XLOOKUP(Flights[[#This Row],[Destination]], Airports!$A$2:$A$78, Airports!$D$2:$D$78)</f>
        <v>Newark</v>
      </c>
      <c r="I2329" t="str" cm="1">
        <f t="array" ref="I2329">_xlfn.XLOOKUP(Flights[[#This Row],[Destination]],_xlfn._TRO_TRAILING( Airports!A:A),_xlfn._TRO_TRAILING( Airports!E:E), "Not found")</f>
        <v>NJ</v>
      </c>
      <c r="J2329" s="1">
        <v>0.4201388888888889</v>
      </c>
      <c r="K2329" s="22">
        <f>HOUR(Flights[[#This Row],[Scheduled Departure]])</f>
        <v>10</v>
      </c>
      <c r="L2329" s="1">
        <v>0.42499999999999999</v>
      </c>
      <c r="M2329">
        <f>(L2329-J2329)*24*60</f>
        <v>6.9999999999999751</v>
      </c>
      <c r="N2329" s="16">
        <f>Flights[[#This Row],[Length (min)]]/60</f>
        <v>4.8666666666666663</v>
      </c>
      <c r="O2329">
        <v>292</v>
      </c>
      <c r="P2329">
        <v>2454</v>
      </c>
      <c r="Q2329" s="18">
        <f>IFERROR(Flights[[#This Row],[Distance]]/Flights[[#This Row],[Length (hr)]], "")</f>
        <v>504.2465753424658</v>
      </c>
      <c r="R2329" s="1">
        <v>0.77222222222222225</v>
      </c>
      <c r="S2329" s="1" t="str">
        <f>IF(Flights[[#This Row],[Length (hr)]]&lt;2, "No meal", IF(Flights[[#This Row],[Length (hr)]]&lt;3.5, "Light meal", "Full meal"))</f>
        <v>Full meal</v>
      </c>
      <c r="T2329" s="1" t="str">
        <f>IF(AND(Flights[[#This Row],[Airline]]="US Airways", Flights[[#This Row],[Meal]]="Full Meal"), "Yes", "No")</f>
        <v>No</v>
      </c>
      <c r="U2329" s="1">
        <v>0.75277777777777777</v>
      </c>
      <c r="V2329">
        <v>-28</v>
      </c>
      <c r="W2329" s="1" t="str">
        <f>IF(Flights[[#This Row],[Arrival Delay]] = "", "Cancelled", IF(Flights[[#This Row],[Arrival Delay]]&gt;15, "Delayed", "On time"))</f>
        <v>On time</v>
      </c>
      <c r="X2329" t="str">
        <f>IF(Flights[[#This Row],[Status]]&lt;&gt;"Delayed","", IF(Flights[[#This Row],[Arrival Delay]]&gt;120, "Severe", IF(Flights[[#This Row],[Arrival Delay]]&gt;60, "Major", "Moderate")))</f>
        <v/>
      </c>
      <c r="Y2329" t="b">
        <v>0</v>
      </c>
      <c r="AA2329" t="str">
        <f>IF(OR(AND(Flights[[#This Row],[Status]]="Cancelled", Flights[[#This Row],[Cancellation Reason]]="Airline/Carrier"), Flights[[#This Row],[Delay Type]]="Severe"), "Yes", "No")</f>
        <v>No</v>
      </c>
    </row>
    <row r="2330" spans="1:27" x14ac:dyDescent="0.3">
      <c r="A2330" s="3">
        <v>42180</v>
      </c>
      <c r="B2330" s="22">
        <f>WEEKNUM(Flights[[#This Row],[Date]], 1)</f>
        <v>26</v>
      </c>
      <c r="C2330" s="22">
        <f>WEEKDAY(Flights[[#This Row],[Date]],1)</f>
        <v>5</v>
      </c>
      <c r="D2330" t="s">
        <v>540</v>
      </c>
      <c r="E2330" t="s">
        <v>1994</v>
      </c>
      <c r="F2330" t="s">
        <v>0</v>
      </c>
      <c r="G2330" t="s">
        <v>15</v>
      </c>
      <c r="H2330" t="str">
        <f>_xlfn.XLOOKUP(Flights[[#This Row],[Destination]], Airports!$A$2:$A$78, Airports!$D$2:$D$78)</f>
        <v>Las Vegas</v>
      </c>
      <c r="I2330" t="str" cm="1">
        <f t="array" ref="I2330">_xlfn.XLOOKUP(Flights[[#This Row],[Destination]],_xlfn._TRO_TRAILING( Airports!A:A),_xlfn._TRO_TRAILING( Airports!E:E), "Not found")</f>
        <v>NV</v>
      </c>
      <c r="J2330" s="1">
        <v>0.48402777777777778</v>
      </c>
      <c r="K2330" s="22">
        <f>HOUR(Flights[[#This Row],[Scheduled Departure]])</f>
        <v>11</v>
      </c>
      <c r="L2330" s="1">
        <v>0.48402777777777778</v>
      </c>
      <c r="M2330">
        <f>(L2330-J2330)*24*60</f>
        <v>0</v>
      </c>
      <c r="N2330" s="16">
        <f>Flights[[#This Row],[Length (min)]]/60</f>
        <v>1.1333333333333333</v>
      </c>
      <c r="O2330">
        <v>68</v>
      </c>
      <c r="P2330">
        <v>236</v>
      </c>
      <c r="Q2330" s="18">
        <f>IFERROR(Flights[[#This Row],[Distance]]/Flights[[#This Row],[Length (hr)]], "")</f>
        <v>208.23529411764707</v>
      </c>
      <c r="R2330" s="1">
        <v>0.53819444444444442</v>
      </c>
      <c r="S2330" s="1" t="str">
        <f>IF(Flights[[#This Row],[Length (hr)]]&lt;2, "No meal", IF(Flights[[#This Row],[Length (hr)]]&lt;3.5, "Light meal", "Full meal"))</f>
        <v>No meal</v>
      </c>
      <c r="T2330" s="1" t="str">
        <f>IF(AND(Flights[[#This Row],[Airline]]="US Airways", Flights[[#This Row],[Meal]]="Full Meal"), "Yes", "No")</f>
        <v>No</v>
      </c>
      <c r="U2330" s="1">
        <v>0.53125</v>
      </c>
      <c r="V2330">
        <v>-10</v>
      </c>
      <c r="W2330" s="1" t="str">
        <f>IF(Flights[[#This Row],[Arrival Delay]] = "", "Cancelled", IF(Flights[[#This Row],[Arrival Delay]]&gt;15, "Delayed", "On time"))</f>
        <v>On time</v>
      </c>
      <c r="X2330" t="str">
        <f>IF(Flights[[#This Row],[Status]]&lt;&gt;"Delayed","", IF(Flights[[#This Row],[Arrival Delay]]&gt;120, "Severe", IF(Flights[[#This Row],[Arrival Delay]]&gt;60, "Major", "Moderate")))</f>
        <v/>
      </c>
      <c r="Y2330" t="b">
        <v>0</v>
      </c>
      <c r="AA2330" t="str">
        <f>IF(OR(AND(Flights[[#This Row],[Status]]="Cancelled", Flights[[#This Row],[Cancellation Reason]]="Airline/Carrier"), Flights[[#This Row],[Delay Type]]="Severe"), "Yes", "No")</f>
        <v>No</v>
      </c>
    </row>
    <row r="2331" spans="1:27" x14ac:dyDescent="0.3">
      <c r="A2331" s="3">
        <v>42180</v>
      </c>
      <c r="B2331" s="22">
        <f>WEEKNUM(Flights[[#This Row],[Date]], 1)</f>
        <v>26</v>
      </c>
      <c r="C2331" s="22">
        <f>WEEKDAY(Flights[[#This Row],[Date]],1)</f>
        <v>5</v>
      </c>
      <c r="D2331" t="s">
        <v>525</v>
      </c>
      <c r="E2331" t="s">
        <v>1989</v>
      </c>
      <c r="F2331" t="s">
        <v>0</v>
      </c>
      <c r="G2331" t="s">
        <v>316</v>
      </c>
      <c r="H2331" t="str">
        <f>_xlfn.XLOOKUP(Flights[[#This Row],[Destination]], Airports!$A$2:$A$78, Airports!$D$2:$D$78)</f>
        <v>New Orleans</v>
      </c>
      <c r="I2331" t="str" cm="1">
        <f t="array" ref="I2331">_xlfn.XLOOKUP(Flights[[#This Row],[Destination]],_xlfn._TRO_TRAILING( Airports!A:A),_xlfn._TRO_TRAILING( Airports!E:E), "Not found")</f>
        <v>LA</v>
      </c>
      <c r="J2331" s="1">
        <v>0.50347222222222221</v>
      </c>
      <c r="K2331" s="22">
        <f>HOUR(Flights[[#This Row],[Scheduled Departure]])</f>
        <v>12</v>
      </c>
      <c r="L2331" s="1">
        <v>0.50277777777777777</v>
      </c>
      <c r="M2331">
        <f>(L2331-J2331)*24*60</f>
        <v>-0.99999999999999645</v>
      </c>
      <c r="N2331" s="16">
        <f>Flights[[#This Row],[Length (min)]]/60</f>
        <v>3.7</v>
      </c>
      <c r="O2331">
        <v>222</v>
      </c>
      <c r="P2331">
        <v>1670</v>
      </c>
      <c r="Q2331" s="18">
        <f>IFERROR(Flights[[#This Row],[Distance]]/Flights[[#This Row],[Length (hr)]], "")</f>
        <v>451.35135135135135</v>
      </c>
      <c r="R2331" s="1">
        <v>0.74583333333333335</v>
      </c>
      <c r="S2331" s="1" t="str">
        <f>IF(Flights[[#This Row],[Length (hr)]]&lt;2, "No meal", IF(Flights[[#This Row],[Length (hr)]]&lt;3.5, "Light meal", "Full meal"))</f>
        <v>Full meal</v>
      </c>
      <c r="T2331" s="1" t="str">
        <f>IF(AND(Flights[[#This Row],[Airline]]="US Airways", Flights[[#This Row],[Meal]]="Full Meal"), "Yes", "No")</f>
        <v>No</v>
      </c>
      <c r="U2331" s="1">
        <v>0.74027777777777781</v>
      </c>
      <c r="V2331">
        <v>-8</v>
      </c>
      <c r="W2331" s="1" t="str">
        <f>IF(Flights[[#This Row],[Arrival Delay]] = "", "Cancelled", IF(Flights[[#This Row],[Arrival Delay]]&gt;15, "Delayed", "On time"))</f>
        <v>On time</v>
      </c>
      <c r="X2331" t="str">
        <f>IF(Flights[[#This Row],[Status]]&lt;&gt;"Delayed","", IF(Flights[[#This Row],[Arrival Delay]]&gt;120, "Severe", IF(Flights[[#This Row],[Arrival Delay]]&gt;60, "Major", "Moderate")))</f>
        <v/>
      </c>
      <c r="Y2331" t="b">
        <v>0</v>
      </c>
      <c r="AA2331" t="str">
        <f>IF(OR(AND(Flights[[#This Row],[Status]]="Cancelled", Flights[[#This Row],[Cancellation Reason]]="Airline/Carrier"), Flights[[#This Row],[Delay Type]]="Severe"), "Yes", "No")</f>
        <v>No</v>
      </c>
    </row>
    <row r="2332" spans="1:27" x14ac:dyDescent="0.3">
      <c r="A2332" s="3">
        <v>42180</v>
      </c>
      <c r="B2332" s="22">
        <f>WEEKNUM(Flights[[#This Row],[Date]], 1)</f>
        <v>26</v>
      </c>
      <c r="C2332" s="22">
        <f>WEEKDAY(Flights[[#This Row],[Date]],1)</f>
        <v>5</v>
      </c>
      <c r="D2332" t="s">
        <v>1055</v>
      </c>
      <c r="E2332" t="s">
        <v>1994</v>
      </c>
      <c r="F2332" t="s">
        <v>0</v>
      </c>
      <c r="G2332" t="s">
        <v>356</v>
      </c>
      <c r="H2332" t="str">
        <f>_xlfn.XLOOKUP(Flights[[#This Row],[Destination]], Airports!$A$2:$A$78, Airports!$D$2:$D$78)</f>
        <v>Tucson</v>
      </c>
      <c r="I2332" t="str" cm="1">
        <f t="array" ref="I2332">_xlfn.XLOOKUP(Flights[[#This Row],[Destination]],_xlfn._TRO_TRAILING( Airports!A:A),_xlfn._TRO_TRAILING( Airports!E:E), "Not found")</f>
        <v>AZ</v>
      </c>
      <c r="J2332" s="1">
        <v>0.50347222222222221</v>
      </c>
      <c r="K2332" s="22">
        <f>HOUR(Flights[[#This Row],[Scheduled Departure]])</f>
        <v>12</v>
      </c>
      <c r="L2332" s="1">
        <v>0.5083333333333333</v>
      </c>
      <c r="M2332">
        <f>(L2332-J2332)*24*60</f>
        <v>6.9999999999999751</v>
      </c>
      <c r="N2332" s="16">
        <f>Flights[[#This Row],[Length (min)]]/60</f>
        <v>1.6166666666666667</v>
      </c>
      <c r="O2332">
        <v>97</v>
      </c>
      <c r="P2332">
        <v>451</v>
      </c>
      <c r="Q2332" s="18">
        <f>IFERROR(Flights[[#This Row],[Distance]]/Flights[[#This Row],[Length (hr)]], "")</f>
        <v>278.96907216494844</v>
      </c>
      <c r="R2332" s="1">
        <v>0.56458333333333333</v>
      </c>
      <c r="S2332" s="1" t="str">
        <f>IF(Flights[[#This Row],[Length (hr)]]&lt;2, "No meal", IF(Flights[[#This Row],[Length (hr)]]&lt;3.5, "Light meal", "Full meal"))</f>
        <v>No meal</v>
      </c>
      <c r="T2332" s="1" t="str">
        <f>IF(AND(Flights[[#This Row],[Airline]]="US Airways", Flights[[#This Row],[Meal]]="Full Meal"), "Yes", "No")</f>
        <v>No</v>
      </c>
      <c r="U2332" s="1">
        <v>0.5756944444444444</v>
      </c>
      <c r="V2332">
        <v>16</v>
      </c>
      <c r="W2332" s="1" t="str">
        <f>IF(Flights[[#This Row],[Arrival Delay]] = "", "Cancelled", IF(Flights[[#This Row],[Arrival Delay]]&gt;15, "Delayed", "On time"))</f>
        <v>Delayed</v>
      </c>
      <c r="X2332" t="str">
        <f>IF(Flights[[#This Row],[Status]]&lt;&gt;"Delayed","", IF(Flights[[#This Row],[Arrival Delay]]&gt;120, "Severe", IF(Flights[[#This Row],[Arrival Delay]]&gt;60, "Major", "Moderate")))</f>
        <v>Moderate</v>
      </c>
      <c r="Y2332" t="b">
        <v>0</v>
      </c>
      <c r="AA2332" t="str">
        <f>IF(OR(AND(Flights[[#This Row],[Status]]="Cancelled", Flights[[#This Row],[Cancellation Reason]]="Airline/Carrier"), Flights[[#This Row],[Delay Type]]="Severe"), "Yes", "No")</f>
        <v>No</v>
      </c>
    </row>
    <row r="2333" spans="1:27" x14ac:dyDescent="0.3">
      <c r="A2333" s="3">
        <v>42180</v>
      </c>
      <c r="B2333" s="22">
        <f>WEEKNUM(Flights[[#This Row],[Date]], 1)</f>
        <v>26</v>
      </c>
      <c r="C2333" s="22">
        <f>WEEKDAY(Flights[[#This Row],[Date]],1)</f>
        <v>5</v>
      </c>
      <c r="D2333" t="s">
        <v>1090</v>
      </c>
      <c r="E2333" t="s">
        <v>1994</v>
      </c>
      <c r="F2333" t="s">
        <v>0</v>
      </c>
      <c r="G2333" t="s">
        <v>347</v>
      </c>
      <c r="H2333" t="str">
        <f>_xlfn.XLOOKUP(Flights[[#This Row],[Destination]], Airports!$A$2:$A$78, Airports!$D$2:$D$78)</f>
        <v>San Jose</v>
      </c>
      <c r="I2333" t="str" cm="1">
        <f t="array" ref="I2333">_xlfn.XLOOKUP(Flights[[#This Row],[Destination]],_xlfn._TRO_TRAILING( Airports!A:A),_xlfn._TRO_TRAILING( Airports!E:E), "Not found")</f>
        <v>CA</v>
      </c>
      <c r="J2333" s="1">
        <v>0.54861111111111116</v>
      </c>
      <c r="K2333" s="22">
        <f>HOUR(Flights[[#This Row],[Scheduled Departure]])</f>
        <v>13</v>
      </c>
      <c r="L2333" s="1">
        <v>0.57291666666666663</v>
      </c>
      <c r="M2333">
        <f>(L2333-J2333)*24*60</f>
        <v>34.999999999999872</v>
      </c>
      <c r="N2333" s="16">
        <f>Flights[[#This Row],[Length (min)]]/60</f>
        <v>1.2333333333333334</v>
      </c>
      <c r="O2333">
        <v>74</v>
      </c>
      <c r="P2333">
        <v>308</v>
      </c>
      <c r="Q2333" s="18">
        <f>IFERROR(Flights[[#This Row],[Distance]]/Flights[[#This Row],[Length (hr)]], "")</f>
        <v>249.72972972972971</v>
      </c>
      <c r="R2333" s="1">
        <v>0.59861111111111109</v>
      </c>
      <c r="S2333" s="1" t="str">
        <f>IF(Flights[[#This Row],[Length (hr)]]&lt;2, "No meal", IF(Flights[[#This Row],[Length (hr)]]&lt;3.5, "Light meal", "Full meal"))</f>
        <v>No meal</v>
      </c>
      <c r="T2333" s="1" t="str">
        <f>IF(AND(Flights[[#This Row],[Airline]]="US Airways", Flights[[#This Row],[Meal]]="Full Meal"), "Yes", "No")</f>
        <v>No</v>
      </c>
      <c r="U2333" s="1">
        <v>0.62430555555555556</v>
      </c>
      <c r="V2333">
        <v>37</v>
      </c>
      <c r="W2333" s="1" t="str">
        <f>IF(Flights[[#This Row],[Arrival Delay]] = "", "Cancelled", IF(Flights[[#This Row],[Arrival Delay]]&gt;15, "Delayed", "On time"))</f>
        <v>Delayed</v>
      </c>
      <c r="X2333" t="str">
        <f>IF(Flights[[#This Row],[Status]]&lt;&gt;"Delayed","", IF(Flights[[#This Row],[Arrival Delay]]&gt;120, "Severe", IF(Flights[[#This Row],[Arrival Delay]]&gt;60, "Major", "Moderate")))</f>
        <v>Moderate</v>
      </c>
      <c r="Y2333" t="b">
        <v>0</v>
      </c>
      <c r="AA2333" t="str">
        <f>IF(OR(AND(Flights[[#This Row],[Status]]="Cancelled", Flights[[#This Row],[Cancellation Reason]]="Airline/Carrier"), Flights[[#This Row],[Delay Type]]="Severe"), "Yes", "No")</f>
        <v>No</v>
      </c>
    </row>
    <row r="2334" spans="1:27" x14ac:dyDescent="0.3">
      <c r="A2334" s="3">
        <v>42180</v>
      </c>
      <c r="B2334" s="22">
        <f>WEEKNUM(Flights[[#This Row],[Date]], 1)</f>
        <v>26</v>
      </c>
      <c r="C2334" s="22">
        <f>WEEKDAY(Flights[[#This Row],[Date]],1)</f>
        <v>5</v>
      </c>
      <c r="D2334" t="s">
        <v>177</v>
      </c>
      <c r="E2334" t="s">
        <v>1987</v>
      </c>
      <c r="F2334" t="s">
        <v>0</v>
      </c>
      <c r="G2334" t="s">
        <v>6</v>
      </c>
      <c r="H2334" t="str">
        <f>_xlfn.XLOOKUP(Flights[[#This Row],[Destination]], Airports!$A$2:$A$78, Airports!$D$2:$D$78)</f>
        <v>Nashville</v>
      </c>
      <c r="I2334" t="str" cm="1">
        <f t="array" ref="I2334">_xlfn.XLOOKUP(Flights[[#This Row],[Destination]],_xlfn._TRO_TRAILING( Airports!A:A),_xlfn._TRO_TRAILING( Airports!E:E), "Not found")</f>
        <v>TN</v>
      </c>
      <c r="J2334" s="1">
        <v>0.55902777777777779</v>
      </c>
      <c r="K2334" s="22">
        <f>HOUR(Flights[[#This Row],[Scheduled Departure]])</f>
        <v>13</v>
      </c>
      <c r="L2334" s="1">
        <v>0.55694444444444446</v>
      </c>
      <c r="M2334">
        <f>(L2334-J2334)*24*60</f>
        <v>-2.9999999999999893</v>
      </c>
      <c r="N2334" s="16">
        <f>Flights[[#This Row],[Length (min)]]/60</f>
        <v>4.3166666666666664</v>
      </c>
      <c r="O2334">
        <v>259</v>
      </c>
      <c r="P2334">
        <v>1797</v>
      </c>
      <c r="Q2334" s="18">
        <f>IFERROR(Flights[[#This Row],[Distance]]/Flights[[#This Row],[Length (hr)]], "")</f>
        <v>416.29343629343634</v>
      </c>
      <c r="R2334" s="1">
        <v>0.8125</v>
      </c>
      <c r="S2334" s="1" t="str">
        <f>IF(Flights[[#This Row],[Length (hr)]]&lt;2, "No meal", IF(Flights[[#This Row],[Length (hr)]]&lt;3.5, "Light meal", "Full meal"))</f>
        <v>Full meal</v>
      </c>
      <c r="T2334" s="1" t="str">
        <f>IF(AND(Flights[[#This Row],[Airline]]="US Airways", Flights[[#This Row],[Meal]]="Full Meal"), "Yes", "No")</f>
        <v>No</v>
      </c>
      <c r="U2334" s="1">
        <v>0.82013888888888886</v>
      </c>
      <c r="V2334">
        <v>11</v>
      </c>
      <c r="W2334" s="1" t="str">
        <f>IF(Flights[[#This Row],[Arrival Delay]] = "", "Cancelled", IF(Flights[[#This Row],[Arrival Delay]]&gt;15, "Delayed", "On time"))</f>
        <v>On time</v>
      </c>
      <c r="X2334" t="str">
        <f>IF(Flights[[#This Row],[Status]]&lt;&gt;"Delayed","", IF(Flights[[#This Row],[Arrival Delay]]&gt;120, "Severe", IF(Flights[[#This Row],[Arrival Delay]]&gt;60, "Major", "Moderate")))</f>
        <v/>
      </c>
      <c r="Y2334" t="b">
        <v>0</v>
      </c>
      <c r="AA2334" t="str">
        <f>IF(OR(AND(Flights[[#This Row],[Status]]="Cancelled", Flights[[#This Row],[Cancellation Reason]]="Airline/Carrier"), Flights[[#This Row],[Delay Type]]="Severe"), "Yes", "No")</f>
        <v>No</v>
      </c>
    </row>
    <row r="2335" spans="1:27" x14ac:dyDescent="0.3">
      <c r="A2335" s="3">
        <v>42180</v>
      </c>
      <c r="B2335" s="22">
        <f>WEEKNUM(Flights[[#This Row],[Date]], 1)</f>
        <v>26</v>
      </c>
      <c r="C2335" s="22">
        <f>WEEKDAY(Flights[[#This Row],[Date]],1)</f>
        <v>5</v>
      </c>
      <c r="D2335" t="s">
        <v>721</v>
      </c>
      <c r="E2335" t="s">
        <v>1995</v>
      </c>
      <c r="F2335" t="s">
        <v>0</v>
      </c>
      <c r="G2335" t="s">
        <v>26</v>
      </c>
      <c r="H2335" t="str">
        <f>_xlfn.XLOOKUP(Flights[[#This Row],[Destination]], Airports!$A$2:$A$78, Airports!$D$2:$D$78)</f>
        <v>Atlanta</v>
      </c>
      <c r="I2335" t="str" cm="1">
        <f t="array" ref="I2335">_xlfn.XLOOKUP(Flights[[#This Row],[Destination]],_xlfn._TRO_TRAILING( Airports!A:A),_xlfn._TRO_TRAILING( Airports!E:E), "Not found")</f>
        <v>GA</v>
      </c>
      <c r="J2335" s="1">
        <v>0.57638888888888884</v>
      </c>
      <c r="K2335" s="22">
        <f>HOUR(Flights[[#This Row],[Scheduled Departure]])</f>
        <v>13</v>
      </c>
      <c r="L2335" s="1">
        <v>0.57361111111111107</v>
      </c>
      <c r="M2335">
        <f>(L2335-J2335)*24*60</f>
        <v>-3.9999999999999858</v>
      </c>
      <c r="N2335" s="16">
        <f>Flights[[#This Row],[Length (min)]]/60</f>
        <v>4.3833333333333337</v>
      </c>
      <c r="O2335">
        <v>263</v>
      </c>
      <c r="P2335">
        <v>1947</v>
      </c>
      <c r="Q2335" s="18">
        <f>IFERROR(Flights[[#This Row],[Distance]]/Flights[[#This Row],[Length (hr)]], "")</f>
        <v>444.18250950570336</v>
      </c>
      <c r="R2335" s="1">
        <v>0.89236111111111116</v>
      </c>
      <c r="S2335" s="1" t="str">
        <f>IF(Flights[[#This Row],[Length (hr)]]&lt;2, "No meal", IF(Flights[[#This Row],[Length (hr)]]&lt;3.5, "Light meal", "Full meal"))</f>
        <v>Full meal</v>
      </c>
      <c r="T2335" s="1" t="str">
        <f>IF(AND(Flights[[#This Row],[Airline]]="US Airways", Flights[[#This Row],[Meal]]="Full Meal"), "Yes", "No")</f>
        <v>No</v>
      </c>
      <c r="U2335" s="1">
        <v>0.88124999999999998</v>
      </c>
      <c r="V2335">
        <v>-16</v>
      </c>
      <c r="W2335" s="1" t="str">
        <f>IF(Flights[[#This Row],[Arrival Delay]] = "", "Cancelled", IF(Flights[[#This Row],[Arrival Delay]]&gt;15, "Delayed", "On time"))</f>
        <v>On time</v>
      </c>
      <c r="X2335" t="str">
        <f>IF(Flights[[#This Row],[Status]]&lt;&gt;"Delayed","", IF(Flights[[#This Row],[Arrival Delay]]&gt;120, "Severe", IF(Flights[[#This Row],[Arrival Delay]]&gt;60, "Major", "Moderate")))</f>
        <v/>
      </c>
      <c r="Y2335" t="b">
        <v>0</v>
      </c>
      <c r="AA2335" t="str">
        <f>IF(OR(AND(Flights[[#This Row],[Status]]="Cancelled", Flights[[#This Row],[Cancellation Reason]]="Airline/Carrier"), Flights[[#This Row],[Delay Type]]="Severe"), "Yes", "No")</f>
        <v>No</v>
      </c>
    </row>
    <row r="2336" spans="1:27" x14ac:dyDescent="0.3">
      <c r="A2336" s="3">
        <v>42180</v>
      </c>
      <c r="B2336" s="22">
        <f>WEEKNUM(Flights[[#This Row],[Date]], 1)</f>
        <v>26</v>
      </c>
      <c r="C2336" s="22">
        <f>WEEKDAY(Flights[[#This Row],[Date]],1)</f>
        <v>5</v>
      </c>
      <c r="D2336" t="s">
        <v>1412</v>
      </c>
      <c r="E2336" t="s">
        <v>1990</v>
      </c>
      <c r="F2336" t="s">
        <v>0</v>
      </c>
      <c r="G2336" t="s">
        <v>4</v>
      </c>
      <c r="H2336" t="str">
        <f>_xlfn.XLOOKUP(Flights[[#This Row],[Destination]], Airports!$A$2:$A$78, Airports!$D$2:$D$78)</f>
        <v>Chicago</v>
      </c>
      <c r="I2336" t="str" cm="1">
        <f t="array" ref="I2336">_xlfn.XLOOKUP(Flights[[#This Row],[Destination]],_xlfn._TRO_TRAILING( Airports!A:A),_xlfn._TRO_TRAILING( Airports!E:E), "Not found")</f>
        <v>IL</v>
      </c>
      <c r="J2336" s="1">
        <v>0.61458333333333337</v>
      </c>
      <c r="K2336" s="22">
        <f>HOUR(Flights[[#This Row],[Scheduled Departure]])</f>
        <v>14</v>
      </c>
      <c r="L2336" s="1">
        <v>0</v>
      </c>
      <c r="M2336">
        <f>(L2336-J2336)*24*60</f>
        <v>-885</v>
      </c>
      <c r="N2336" s="16">
        <f>Flights[[#This Row],[Length (min)]]/60</f>
        <v>0</v>
      </c>
      <c r="P2336">
        <v>1744</v>
      </c>
      <c r="Q2336" s="18" t="str">
        <f>IFERROR(Flights[[#This Row],[Distance]]/Flights[[#This Row],[Length (hr)]], "")</f>
        <v/>
      </c>
      <c r="R2336" s="1">
        <v>0.87430555555555556</v>
      </c>
      <c r="S2336" s="1" t="str">
        <f>IF(Flights[[#This Row],[Length (hr)]]&lt;2, "No meal", IF(Flights[[#This Row],[Length (hr)]]&lt;3.5, "Light meal", "Full meal"))</f>
        <v>No meal</v>
      </c>
      <c r="T2336" s="1" t="str">
        <f>IF(AND(Flights[[#This Row],[Airline]]="US Airways", Flights[[#This Row],[Meal]]="Full Meal"), "Yes", "No")</f>
        <v>No</v>
      </c>
      <c r="U2336" s="1">
        <v>0</v>
      </c>
      <c r="W2336" s="1" t="str">
        <f>IF(Flights[[#This Row],[Arrival Delay]] = "", "Cancelled", IF(Flights[[#This Row],[Arrival Delay]]&gt;15, "Delayed", "On time"))</f>
        <v>Cancelled</v>
      </c>
      <c r="X2336" t="str">
        <f>IF(Flights[[#This Row],[Status]]&lt;&gt;"Delayed","", IF(Flights[[#This Row],[Arrival Delay]]&gt;120, "Severe", IF(Flights[[#This Row],[Arrival Delay]]&gt;60, "Major", "Moderate")))</f>
        <v/>
      </c>
      <c r="Y2336" t="b">
        <v>1</v>
      </c>
      <c r="Z2336" t="s">
        <v>8</v>
      </c>
      <c r="AA2336" t="str">
        <f>IF(OR(AND(Flights[[#This Row],[Status]]="Cancelled", Flights[[#This Row],[Cancellation Reason]]="Airline/Carrier"), Flights[[#This Row],[Delay Type]]="Severe"), "Yes", "No")</f>
        <v>Yes</v>
      </c>
    </row>
    <row r="2337" spans="1:27" x14ac:dyDescent="0.3">
      <c r="A2337" s="3">
        <v>42180</v>
      </c>
      <c r="B2337" s="22">
        <f>WEEKNUM(Flights[[#This Row],[Date]], 1)</f>
        <v>26</v>
      </c>
      <c r="C2337" s="22">
        <f>WEEKDAY(Flights[[#This Row],[Date]],1)</f>
        <v>5</v>
      </c>
      <c r="D2337" t="s">
        <v>548</v>
      </c>
      <c r="E2337" t="s">
        <v>1992</v>
      </c>
      <c r="F2337" t="s">
        <v>0</v>
      </c>
      <c r="G2337" t="s">
        <v>285</v>
      </c>
      <c r="H2337" t="str">
        <f>_xlfn.XLOOKUP(Flights[[#This Row],[Destination]], Airports!$A$2:$A$78, Airports!$D$2:$D$78)</f>
        <v>Fort Lauderdale</v>
      </c>
      <c r="I2337" t="str" cm="1">
        <f t="array" ref="I2337">_xlfn.XLOOKUP(Flights[[#This Row],[Destination]],_xlfn._TRO_TRAILING( Airports!A:A),_xlfn._TRO_TRAILING( Airports!E:E), "Not found")</f>
        <v>FL</v>
      </c>
      <c r="J2337" s="1">
        <v>0.63194444444444442</v>
      </c>
      <c r="K2337" s="22">
        <f>HOUR(Flights[[#This Row],[Scheduled Departure]])</f>
        <v>15</v>
      </c>
      <c r="L2337" s="1">
        <v>0.64652777777777781</v>
      </c>
      <c r="M2337">
        <f>(L2337-J2337)*24*60</f>
        <v>21.000000000000085</v>
      </c>
      <c r="N2337" s="16">
        <f>Flights[[#This Row],[Length (min)]]/60</f>
        <v>5.35</v>
      </c>
      <c r="O2337">
        <v>321</v>
      </c>
      <c r="P2337">
        <v>2343</v>
      </c>
      <c r="Q2337" s="18">
        <f>IFERROR(Flights[[#This Row],[Distance]]/Flights[[#This Row],[Length (hr)]], "")</f>
        <v>437.9439252336449</v>
      </c>
      <c r="R2337" s="1">
        <v>0.96875</v>
      </c>
      <c r="S2337" s="1" t="str">
        <f>IF(Flights[[#This Row],[Length (hr)]]&lt;2, "No meal", IF(Flights[[#This Row],[Length (hr)]]&lt;3.5, "Light meal", "Full meal"))</f>
        <v>Full meal</v>
      </c>
      <c r="T2337" s="1" t="str">
        <f>IF(AND(Flights[[#This Row],[Airline]]="US Airways", Flights[[#This Row],[Meal]]="Full Meal"), "Yes", "No")</f>
        <v>No</v>
      </c>
      <c r="U2337" s="1">
        <v>0.99444444444444446</v>
      </c>
      <c r="V2337">
        <v>37</v>
      </c>
      <c r="W2337" s="1" t="str">
        <f>IF(Flights[[#This Row],[Arrival Delay]] = "", "Cancelled", IF(Flights[[#This Row],[Arrival Delay]]&gt;15, "Delayed", "On time"))</f>
        <v>Delayed</v>
      </c>
      <c r="X2337" t="str">
        <f>IF(Flights[[#This Row],[Status]]&lt;&gt;"Delayed","", IF(Flights[[#This Row],[Arrival Delay]]&gt;120, "Severe", IF(Flights[[#This Row],[Arrival Delay]]&gt;60, "Major", "Moderate")))</f>
        <v>Moderate</v>
      </c>
      <c r="Y2337" t="b">
        <v>0</v>
      </c>
      <c r="AA2337" t="str">
        <f>IF(OR(AND(Flights[[#This Row],[Status]]="Cancelled", Flights[[#This Row],[Cancellation Reason]]="Airline/Carrier"), Flights[[#This Row],[Delay Type]]="Severe"), "Yes", "No")</f>
        <v>No</v>
      </c>
    </row>
    <row r="2338" spans="1:27" x14ac:dyDescent="0.3">
      <c r="A2338" s="3">
        <v>42180</v>
      </c>
      <c r="B2338" s="22">
        <f>WEEKNUM(Flights[[#This Row],[Date]], 1)</f>
        <v>26</v>
      </c>
      <c r="C2338" s="22">
        <f>WEEKDAY(Flights[[#This Row],[Date]],1)</f>
        <v>5</v>
      </c>
      <c r="D2338" t="s">
        <v>795</v>
      </c>
      <c r="E2338" t="s">
        <v>1990</v>
      </c>
      <c r="F2338" t="s">
        <v>0</v>
      </c>
      <c r="G2338" t="s">
        <v>9</v>
      </c>
      <c r="H2338" t="str">
        <f>_xlfn.XLOOKUP(Flights[[#This Row],[Destination]], Airports!$A$2:$A$78, Airports!$D$2:$D$78)</f>
        <v>San Francisco</v>
      </c>
      <c r="I2338" t="str" cm="1">
        <f t="array" ref="I2338">_xlfn.XLOOKUP(Flights[[#This Row],[Destination]],_xlfn._TRO_TRAILING( Airports!A:A),_xlfn._TRO_TRAILING( Airports!E:E), "Not found")</f>
        <v>CA</v>
      </c>
      <c r="J2338" s="1">
        <v>0.71250000000000002</v>
      </c>
      <c r="K2338" s="22">
        <f>HOUR(Flights[[#This Row],[Scheduled Departure]])</f>
        <v>17</v>
      </c>
      <c r="L2338" s="1">
        <v>0.71875</v>
      </c>
      <c r="M2338">
        <f>(L2338-J2338)*24*60</f>
        <v>8.999999999999968</v>
      </c>
      <c r="N2338" s="16">
        <f>Flights[[#This Row],[Length (min)]]/60</f>
        <v>1.2666666666666666</v>
      </c>
      <c r="O2338">
        <v>76</v>
      </c>
      <c r="P2338">
        <v>337</v>
      </c>
      <c r="Q2338" s="18">
        <f>IFERROR(Flights[[#This Row],[Distance]]/Flights[[#This Row],[Length (hr)]], "")</f>
        <v>266.0526315789474</v>
      </c>
      <c r="R2338" s="1">
        <v>0.77083333333333337</v>
      </c>
      <c r="S2338" s="1" t="str">
        <f>IF(Flights[[#This Row],[Length (hr)]]&lt;2, "No meal", IF(Flights[[#This Row],[Length (hr)]]&lt;3.5, "Light meal", "Full meal"))</f>
        <v>No meal</v>
      </c>
      <c r="T2338" s="1" t="str">
        <f>IF(AND(Flights[[#This Row],[Airline]]="US Airways", Flights[[#This Row],[Meal]]="Full Meal"), "Yes", "No")</f>
        <v>No</v>
      </c>
      <c r="U2338" s="1">
        <v>0.77152777777777781</v>
      </c>
      <c r="V2338">
        <v>1</v>
      </c>
      <c r="W2338" s="1" t="str">
        <f>IF(Flights[[#This Row],[Arrival Delay]] = "", "Cancelled", IF(Flights[[#This Row],[Arrival Delay]]&gt;15, "Delayed", "On time"))</f>
        <v>On time</v>
      </c>
      <c r="X2338" t="str">
        <f>IF(Flights[[#This Row],[Status]]&lt;&gt;"Delayed","", IF(Flights[[#This Row],[Arrival Delay]]&gt;120, "Severe", IF(Flights[[#This Row],[Arrival Delay]]&gt;60, "Major", "Moderate")))</f>
        <v/>
      </c>
      <c r="Y2338" t="b">
        <v>0</v>
      </c>
      <c r="AA2338" t="str">
        <f>IF(OR(AND(Flights[[#This Row],[Status]]="Cancelled", Flights[[#This Row],[Cancellation Reason]]="Airline/Carrier"), Flights[[#This Row],[Delay Type]]="Severe"), "Yes", "No")</f>
        <v>No</v>
      </c>
    </row>
    <row r="2339" spans="1:27" x14ac:dyDescent="0.3">
      <c r="A2339" s="3">
        <v>42180</v>
      </c>
      <c r="B2339" s="22">
        <f>WEEKNUM(Flights[[#This Row],[Date]], 1)</f>
        <v>26</v>
      </c>
      <c r="C2339" s="22">
        <f>WEEKDAY(Flights[[#This Row],[Date]],1)</f>
        <v>5</v>
      </c>
      <c r="D2339" t="s">
        <v>587</v>
      </c>
      <c r="E2339" t="s">
        <v>1997</v>
      </c>
      <c r="F2339" t="s">
        <v>0</v>
      </c>
      <c r="G2339" t="s">
        <v>17</v>
      </c>
      <c r="H2339" t="str">
        <f>_xlfn.XLOOKUP(Flights[[#This Row],[Destination]], Airports!$A$2:$A$78, Airports!$D$2:$D$78)</f>
        <v>Honolulu</v>
      </c>
      <c r="I2339" t="str" cm="1">
        <f t="array" ref="I2339">_xlfn.XLOOKUP(Flights[[#This Row],[Destination]],_xlfn._TRO_TRAILING( Airports!A:A),_xlfn._TRO_TRAILING( Airports!E:E), "Not found")</f>
        <v>HI</v>
      </c>
      <c r="J2339" s="1">
        <v>0.75347222222222221</v>
      </c>
      <c r="K2339" s="22">
        <f>HOUR(Flights[[#This Row],[Scheduled Departure]])</f>
        <v>18</v>
      </c>
      <c r="L2339" s="1">
        <v>0.75138888888888888</v>
      </c>
      <c r="M2339">
        <f>(L2339-J2339)*24*60</f>
        <v>-2.9999999999999893</v>
      </c>
      <c r="N2339" s="16">
        <f>Flights[[#This Row],[Length (min)]]/60</f>
        <v>5.416666666666667</v>
      </c>
      <c r="O2339">
        <v>325</v>
      </c>
      <c r="P2339">
        <v>2556</v>
      </c>
      <c r="Q2339" s="18">
        <f>IFERROR(Flights[[#This Row],[Distance]]/Flights[[#This Row],[Length (hr)]], "")</f>
        <v>471.87692307692305</v>
      </c>
      <c r="R2339" s="1">
        <v>0.86111111111111116</v>
      </c>
      <c r="S2339" s="1" t="str">
        <f>IF(Flights[[#This Row],[Length (hr)]]&lt;2, "No meal", IF(Flights[[#This Row],[Length (hr)]]&lt;3.5, "Light meal", "Full meal"))</f>
        <v>Full meal</v>
      </c>
      <c r="T2339" s="1" t="str">
        <f>IF(AND(Flights[[#This Row],[Airline]]="US Airways", Flights[[#This Row],[Meal]]="Full Meal"), "Yes", "No")</f>
        <v>No</v>
      </c>
      <c r="U2339" s="1">
        <v>0.8520833333333333</v>
      </c>
      <c r="V2339">
        <v>-13</v>
      </c>
      <c r="W2339" s="1" t="str">
        <f>IF(Flights[[#This Row],[Arrival Delay]] = "", "Cancelled", IF(Flights[[#This Row],[Arrival Delay]]&gt;15, "Delayed", "On time"))</f>
        <v>On time</v>
      </c>
      <c r="X2339" t="str">
        <f>IF(Flights[[#This Row],[Status]]&lt;&gt;"Delayed","", IF(Flights[[#This Row],[Arrival Delay]]&gt;120, "Severe", IF(Flights[[#This Row],[Arrival Delay]]&gt;60, "Major", "Moderate")))</f>
        <v/>
      </c>
      <c r="Y2339" t="b">
        <v>0</v>
      </c>
      <c r="AA2339" t="str">
        <f>IF(OR(AND(Flights[[#This Row],[Status]]="Cancelled", Flights[[#This Row],[Cancellation Reason]]="Airline/Carrier"), Flights[[#This Row],[Delay Type]]="Severe"), "Yes", "No")</f>
        <v>No</v>
      </c>
    </row>
    <row r="2340" spans="1:27" x14ac:dyDescent="0.3">
      <c r="A2340" s="3">
        <v>42180</v>
      </c>
      <c r="B2340" s="22">
        <f>WEEKNUM(Flights[[#This Row],[Date]], 1)</f>
        <v>26</v>
      </c>
      <c r="C2340" s="22">
        <f>WEEKDAY(Flights[[#This Row],[Date]],1)</f>
        <v>5</v>
      </c>
      <c r="D2340" t="s">
        <v>793</v>
      </c>
      <c r="E2340" t="s">
        <v>1990</v>
      </c>
      <c r="F2340" t="s">
        <v>0</v>
      </c>
      <c r="G2340" t="s">
        <v>9</v>
      </c>
      <c r="H2340" t="str">
        <f>_xlfn.XLOOKUP(Flights[[#This Row],[Destination]], Airports!$A$2:$A$78, Airports!$D$2:$D$78)</f>
        <v>San Francisco</v>
      </c>
      <c r="I2340" t="str" cm="1">
        <f t="array" ref="I2340">_xlfn.XLOOKUP(Flights[[#This Row],[Destination]],_xlfn._TRO_TRAILING( Airports!A:A),_xlfn._TRO_TRAILING( Airports!E:E), "Not found")</f>
        <v>CA</v>
      </c>
      <c r="J2340" s="1">
        <v>0.86944444444444446</v>
      </c>
      <c r="K2340" s="22">
        <f>HOUR(Flights[[#This Row],[Scheduled Departure]])</f>
        <v>20</v>
      </c>
      <c r="L2340" s="1">
        <v>0.87083333333333335</v>
      </c>
      <c r="M2340">
        <f>(L2340-J2340)*24*60</f>
        <v>1.9999999999999929</v>
      </c>
      <c r="N2340" s="16">
        <f>Flights[[#This Row],[Length (min)]]/60</f>
        <v>2</v>
      </c>
      <c r="O2340">
        <v>120</v>
      </c>
      <c r="P2340">
        <v>337</v>
      </c>
      <c r="Q2340" s="18">
        <f>IFERROR(Flights[[#This Row],[Distance]]/Flights[[#This Row],[Length (hr)]], "")</f>
        <v>168.5</v>
      </c>
      <c r="R2340" s="1">
        <v>0.92708333333333337</v>
      </c>
      <c r="S2340" s="1" t="str">
        <f>IF(Flights[[#This Row],[Length (hr)]]&lt;2, "No meal", IF(Flights[[#This Row],[Length (hr)]]&lt;3.5, "Light meal", "Full meal"))</f>
        <v>Light meal</v>
      </c>
      <c r="T2340" s="1" t="str">
        <f>IF(AND(Flights[[#This Row],[Airline]]="US Airways", Flights[[#This Row],[Meal]]="Full Meal"), "Yes", "No")</f>
        <v>No</v>
      </c>
      <c r="U2340" s="1">
        <v>0.95416666666666672</v>
      </c>
      <c r="V2340">
        <v>39</v>
      </c>
      <c r="W2340" s="1" t="str">
        <f>IF(Flights[[#This Row],[Arrival Delay]] = "", "Cancelled", IF(Flights[[#This Row],[Arrival Delay]]&gt;15, "Delayed", "On time"))</f>
        <v>Delayed</v>
      </c>
      <c r="X2340" t="str">
        <f>IF(Flights[[#This Row],[Status]]&lt;&gt;"Delayed","", IF(Flights[[#This Row],[Arrival Delay]]&gt;120, "Severe", IF(Flights[[#This Row],[Arrival Delay]]&gt;60, "Major", "Moderate")))</f>
        <v>Moderate</v>
      </c>
      <c r="Y2340" t="b">
        <v>0</v>
      </c>
      <c r="AA2340" t="str">
        <f>IF(OR(AND(Flights[[#This Row],[Status]]="Cancelled", Flights[[#This Row],[Cancellation Reason]]="Airline/Carrier"), Flights[[#This Row],[Delay Type]]="Severe"), "Yes", "No")</f>
        <v>No</v>
      </c>
    </row>
    <row r="2341" spans="1:27" x14ac:dyDescent="0.3">
      <c r="A2341" s="3">
        <v>42180</v>
      </c>
      <c r="B2341" s="22">
        <f>WEEKNUM(Flights[[#This Row],[Date]], 1)</f>
        <v>26</v>
      </c>
      <c r="C2341" s="22">
        <f>WEEKDAY(Flights[[#This Row],[Date]],1)</f>
        <v>5</v>
      </c>
      <c r="D2341" t="s">
        <v>1495</v>
      </c>
      <c r="E2341" t="s">
        <v>1989</v>
      </c>
      <c r="F2341" t="s">
        <v>0</v>
      </c>
      <c r="G2341" t="s">
        <v>14</v>
      </c>
      <c r="H2341" t="str">
        <f>_xlfn.XLOOKUP(Flights[[#This Row],[Destination]], Airports!$A$2:$A$78, Airports!$D$2:$D$78)</f>
        <v>Tampa</v>
      </c>
      <c r="I2341" t="str" cm="1">
        <f t="array" ref="I2341">_xlfn.XLOOKUP(Flights[[#This Row],[Destination]],_xlfn._TRO_TRAILING( Airports!A:A),_xlfn._TRO_TRAILING( Airports!E:E), "Not found")</f>
        <v>FL</v>
      </c>
      <c r="J2341" s="1">
        <v>0.9375</v>
      </c>
      <c r="K2341" s="22">
        <f>HOUR(Flights[[#This Row],[Scheduled Departure]])</f>
        <v>22</v>
      </c>
      <c r="L2341" s="1">
        <v>0.93958333333333333</v>
      </c>
      <c r="M2341">
        <f>(L2341-J2341)*24*60</f>
        <v>2.9999999999999893</v>
      </c>
      <c r="N2341" s="16">
        <f>Flights[[#This Row],[Length (min)]]/60</f>
        <v>4.7833333333333332</v>
      </c>
      <c r="O2341">
        <v>287</v>
      </c>
      <c r="P2341">
        <v>2158</v>
      </c>
      <c r="Q2341" s="18">
        <f>IFERROR(Flights[[#This Row],[Distance]]/Flights[[#This Row],[Length (hr)]], "")</f>
        <v>451.14982578397212</v>
      </c>
      <c r="R2341" s="1">
        <v>0.2590277777777778</v>
      </c>
      <c r="S2341" s="1" t="str">
        <f>IF(Flights[[#This Row],[Length (hr)]]&lt;2, "No meal", IF(Flights[[#This Row],[Length (hr)]]&lt;3.5, "Light meal", "Full meal"))</f>
        <v>Full meal</v>
      </c>
      <c r="T2341" s="1" t="str">
        <f>IF(AND(Flights[[#This Row],[Airline]]="US Airways", Flights[[#This Row],[Meal]]="Full Meal"), "Yes", "No")</f>
        <v>No</v>
      </c>
      <c r="U2341" s="1">
        <v>0.2638888888888889</v>
      </c>
      <c r="V2341">
        <v>7</v>
      </c>
      <c r="W2341" s="1" t="str">
        <f>IF(Flights[[#This Row],[Arrival Delay]] = "", "Cancelled", IF(Flights[[#This Row],[Arrival Delay]]&gt;15, "Delayed", "On time"))</f>
        <v>On time</v>
      </c>
      <c r="X2341" t="str">
        <f>IF(Flights[[#This Row],[Status]]&lt;&gt;"Delayed","", IF(Flights[[#This Row],[Arrival Delay]]&gt;120, "Severe", IF(Flights[[#This Row],[Arrival Delay]]&gt;60, "Major", "Moderate")))</f>
        <v/>
      </c>
      <c r="Y2341" t="b">
        <v>0</v>
      </c>
      <c r="AA2341" t="str">
        <f>IF(OR(AND(Flights[[#This Row],[Status]]="Cancelled", Flights[[#This Row],[Cancellation Reason]]="Airline/Carrier"), Flights[[#This Row],[Delay Type]]="Severe"), "Yes", "No")</f>
        <v>No</v>
      </c>
    </row>
    <row r="2342" spans="1:27" x14ac:dyDescent="0.3">
      <c r="A2342" s="3">
        <v>42180</v>
      </c>
      <c r="B2342" s="22">
        <f>WEEKNUM(Flights[[#This Row],[Date]], 1)</f>
        <v>26</v>
      </c>
      <c r="C2342" s="22">
        <f>WEEKDAY(Flights[[#This Row],[Date]],1)</f>
        <v>5</v>
      </c>
      <c r="D2342" t="s">
        <v>657</v>
      </c>
      <c r="E2342" t="s">
        <v>1996</v>
      </c>
      <c r="F2342" t="s">
        <v>0</v>
      </c>
      <c r="G2342" t="s">
        <v>10</v>
      </c>
      <c r="H2342" t="str">
        <f>_xlfn.XLOOKUP(Flights[[#This Row],[Destination]], Airports!$A$2:$A$78, Airports!$D$2:$D$78)</f>
        <v>Boston</v>
      </c>
      <c r="I2342" t="str" cm="1">
        <f t="array" ref="I2342">_xlfn.XLOOKUP(Flights[[#This Row],[Destination]],_xlfn._TRO_TRAILING( Airports!A:A),_xlfn._TRO_TRAILING( Airports!E:E), "Not found")</f>
        <v>MA</v>
      </c>
      <c r="J2342" s="1">
        <v>0.96875</v>
      </c>
      <c r="K2342" s="22">
        <f>HOUR(Flights[[#This Row],[Scheduled Departure]])</f>
        <v>23</v>
      </c>
      <c r="L2342" s="1">
        <v>0.98124999999999996</v>
      </c>
      <c r="M2342">
        <f>(L2342-J2342)*24*60</f>
        <v>17.999999999999936</v>
      </c>
      <c r="N2342" s="16">
        <f>Flights[[#This Row],[Length (min)]]/60</f>
        <v>5.45</v>
      </c>
      <c r="O2342">
        <v>327</v>
      </c>
      <c r="P2342">
        <v>2611</v>
      </c>
      <c r="Q2342" s="18">
        <f>IFERROR(Flights[[#This Row],[Distance]]/Flights[[#This Row],[Length (hr)]], "")</f>
        <v>479.08256880733944</v>
      </c>
      <c r="R2342" s="1">
        <v>0.32222222222222224</v>
      </c>
      <c r="S2342" s="1" t="str">
        <f>IF(Flights[[#This Row],[Length (hr)]]&lt;2, "No meal", IF(Flights[[#This Row],[Length (hr)]]&lt;3.5, "Light meal", "Full meal"))</f>
        <v>Full meal</v>
      </c>
      <c r="T2342" s="1" t="str">
        <f>IF(AND(Flights[[#This Row],[Airline]]="US Airways", Flights[[#This Row],[Meal]]="Full Meal"), "Yes", "No")</f>
        <v>No</v>
      </c>
      <c r="U2342" s="1">
        <v>0.33333333333333331</v>
      </c>
      <c r="V2342">
        <v>16</v>
      </c>
      <c r="W2342" s="1" t="str">
        <f>IF(Flights[[#This Row],[Arrival Delay]] = "", "Cancelled", IF(Flights[[#This Row],[Arrival Delay]]&gt;15, "Delayed", "On time"))</f>
        <v>Delayed</v>
      </c>
      <c r="X2342" t="str">
        <f>IF(Flights[[#This Row],[Status]]&lt;&gt;"Delayed","", IF(Flights[[#This Row],[Arrival Delay]]&gt;120, "Severe", IF(Flights[[#This Row],[Arrival Delay]]&gt;60, "Major", "Moderate")))</f>
        <v>Moderate</v>
      </c>
      <c r="Y2342" t="b">
        <v>0</v>
      </c>
      <c r="AA2342" t="str">
        <f>IF(OR(AND(Flights[[#This Row],[Status]]="Cancelled", Flights[[#This Row],[Cancellation Reason]]="Airline/Carrier"), Flights[[#This Row],[Delay Type]]="Severe"), "Yes", "No")</f>
        <v>No</v>
      </c>
    </row>
    <row r="2343" spans="1:27" x14ac:dyDescent="0.3">
      <c r="A2343" s="3">
        <v>42181</v>
      </c>
      <c r="B2343" s="22">
        <f>WEEKNUM(Flights[[#This Row],[Date]], 1)</f>
        <v>26</v>
      </c>
      <c r="C2343" s="22">
        <f>WEEKDAY(Flights[[#This Row],[Date]],1)</f>
        <v>6</v>
      </c>
      <c r="D2343" t="s">
        <v>381</v>
      </c>
      <c r="E2343" t="s">
        <v>1989</v>
      </c>
      <c r="F2343" t="s">
        <v>0</v>
      </c>
      <c r="G2343" t="s">
        <v>26</v>
      </c>
      <c r="H2343" t="str">
        <f>_xlfn.XLOOKUP(Flights[[#This Row],[Destination]], Airports!$A$2:$A$78, Airports!$D$2:$D$78)</f>
        <v>Atlanta</v>
      </c>
      <c r="I2343" t="str" cm="1">
        <f t="array" ref="I2343">_xlfn.XLOOKUP(Flights[[#This Row],[Destination]],_xlfn._TRO_TRAILING( Airports!A:A),_xlfn._TRO_TRAILING( Airports!E:E), "Not found")</f>
        <v>GA</v>
      </c>
      <c r="J2343" s="1">
        <v>0.27083333333333331</v>
      </c>
      <c r="K2343" s="22">
        <f>HOUR(Flights[[#This Row],[Scheduled Departure]])</f>
        <v>6</v>
      </c>
      <c r="L2343" s="1">
        <v>0.29930555555555555</v>
      </c>
      <c r="M2343">
        <f>(L2343-J2343)*24*60</f>
        <v>41.000000000000014</v>
      </c>
      <c r="N2343" s="16">
        <f>Flights[[#This Row],[Length (min)]]/60</f>
        <v>4.3499999999999996</v>
      </c>
      <c r="O2343">
        <v>261</v>
      </c>
      <c r="P2343">
        <v>1947</v>
      </c>
      <c r="Q2343" s="18">
        <f>IFERROR(Flights[[#This Row],[Distance]]/Flights[[#This Row],[Length (hr)]], "")</f>
        <v>447.58620689655174</v>
      </c>
      <c r="R2343" s="1">
        <v>0.57986111111111116</v>
      </c>
      <c r="S2343" s="1" t="str">
        <f>IF(Flights[[#This Row],[Length (hr)]]&lt;2, "No meal", IF(Flights[[#This Row],[Length (hr)]]&lt;3.5, "Light meal", "Full meal"))</f>
        <v>Full meal</v>
      </c>
      <c r="T2343" s="1" t="str">
        <f>IF(AND(Flights[[#This Row],[Airline]]="US Airways", Flights[[#This Row],[Meal]]="Full Meal"), "Yes", "No")</f>
        <v>No</v>
      </c>
      <c r="U2343" s="1">
        <v>0.60555555555555551</v>
      </c>
      <c r="V2343">
        <v>37</v>
      </c>
      <c r="W2343" s="1" t="str">
        <f>IF(Flights[[#This Row],[Arrival Delay]] = "", "Cancelled", IF(Flights[[#This Row],[Arrival Delay]]&gt;15, "Delayed", "On time"))</f>
        <v>Delayed</v>
      </c>
      <c r="X2343" t="str">
        <f>IF(Flights[[#This Row],[Status]]&lt;&gt;"Delayed","", IF(Flights[[#This Row],[Arrival Delay]]&gt;120, "Severe", IF(Flights[[#This Row],[Arrival Delay]]&gt;60, "Major", "Moderate")))</f>
        <v>Moderate</v>
      </c>
      <c r="Y2343" t="b">
        <v>0</v>
      </c>
      <c r="AA2343" t="str">
        <f>IF(OR(AND(Flights[[#This Row],[Status]]="Cancelled", Flights[[#This Row],[Cancellation Reason]]="Airline/Carrier"), Flights[[#This Row],[Delay Type]]="Severe"), "Yes", "No")</f>
        <v>No</v>
      </c>
    </row>
    <row r="2344" spans="1:27" x14ac:dyDescent="0.3">
      <c r="A2344" s="3">
        <v>42181</v>
      </c>
      <c r="B2344" s="22">
        <f>WEEKNUM(Flights[[#This Row],[Date]], 1)</f>
        <v>26</v>
      </c>
      <c r="C2344" s="22">
        <f>WEEKDAY(Flights[[#This Row],[Date]],1)</f>
        <v>6</v>
      </c>
      <c r="D2344" t="s">
        <v>1433</v>
      </c>
      <c r="E2344" t="s">
        <v>1997</v>
      </c>
      <c r="F2344" t="s">
        <v>0</v>
      </c>
      <c r="G2344" t="s">
        <v>21</v>
      </c>
      <c r="H2344" t="str">
        <f>_xlfn.XLOOKUP(Flights[[#This Row],[Destination]], Airports!$A$2:$A$78, Airports!$D$2:$D$78)</f>
        <v>Lihue</v>
      </c>
      <c r="I2344" t="str" cm="1">
        <f t="array" ref="I2344">_xlfn.XLOOKUP(Flights[[#This Row],[Destination]],_xlfn._TRO_TRAILING( Airports!A:A),_xlfn._TRO_TRAILING( Airports!E:E), "Not found")</f>
        <v>HI</v>
      </c>
      <c r="J2344" s="1">
        <v>0.33333333333333331</v>
      </c>
      <c r="K2344" s="22">
        <f>HOUR(Flights[[#This Row],[Scheduled Departure]])</f>
        <v>8</v>
      </c>
      <c r="L2344" s="1">
        <v>0.34930555555555554</v>
      </c>
      <c r="M2344">
        <f>(L2344-J2344)*24*60</f>
        <v>23</v>
      </c>
      <c r="N2344" s="16">
        <f>Flights[[#This Row],[Length (min)]]/60</f>
        <v>5.5166666666666666</v>
      </c>
      <c r="O2344">
        <v>331</v>
      </c>
      <c r="P2344">
        <v>2615</v>
      </c>
      <c r="Q2344" s="18">
        <f>IFERROR(Flights[[#This Row],[Distance]]/Flights[[#This Row],[Length (hr)]], "")</f>
        <v>474.01812688821752</v>
      </c>
      <c r="R2344" s="1">
        <v>0.44791666666666669</v>
      </c>
      <c r="S2344" s="1" t="str">
        <f>IF(Flights[[#This Row],[Length (hr)]]&lt;2, "No meal", IF(Flights[[#This Row],[Length (hr)]]&lt;3.5, "Light meal", "Full meal"))</f>
        <v>Full meal</v>
      </c>
      <c r="T2344" s="1" t="str">
        <f>IF(AND(Flights[[#This Row],[Airline]]="US Airways", Flights[[#This Row],[Meal]]="Full Meal"), "Yes", "No")</f>
        <v>No</v>
      </c>
      <c r="U2344" s="1">
        <v>0.45416666666666666</v>
      </c>
      <c r="V2344">
        <v>9</v>
      </c>
      <c r="W2344" s="1" t="str">
        <f>IF(Flights[[#This Row],[Arrival Delay]] = "", "Cancelled", IF(Flights[[#This Row],[Arrival Delay]]&gt;15, "Delayed", "On time"))</f>
        <v>On time</v>
      </c>
      <c r="X2344" t="str">
        <f>IF(Flights[[#This Row],[Status]]&lt;&gt;"Delayed","", IF(Flights[[#This Row],[Arrival Delay]]&gt;120, "Severe", IF(Flights[[#This Row],[Arrival Delay]]&gt;60, "Major", "Moderate")))</f>
        <v/>
      </c>
      <c r="Y2344" t="b">
        <v>0</v>
      </c>
      <c r="AA2344" t="str">
        <f>IF(OR(AND(Flights[[#This Row],[Status]]="Cancelled", Flights[[#This Row],[Cancellation Reason]]="Airline/Carrier"), Flights[[#This Row],[Delay Type]]="Severe"), "Yes", "No")</f>
        <v>No</v>
      </c>
    </row>
    <row r="2345" spans="1:27" x14ac:dyDescent="0.3">
      <c r="A2345" s="3">
        <v>42181</v>
      </c>
      <c r="B2345" s="22">
        <f>WEEKNUM(Flights[[#This Row],[Date]], 1)</f>
        <v>26</v>
      </c>
      <c r="C2345" s="22">
        <f>WEEKDAY(Flights[[#This Row],[Date]],1)</f>
        <v>6</v>
      </c>
      <c r="D2345" t="s">
        <v>1249</v>
      </c>
      <c r="E2345" t="s">
        <v>1990</v>
      </c>
      <c r="F2345" t="s">
        <v>0</v>
      </c>
      <c r="G2345" t="s">
        <v>293</v>
      </c>
      <c r="H2345" t="str">
        <f>_xlfn.XLOOKUP(Flights[[#This Row],[Destination]], Airports!$A$2:$A$78, Airports!$D$2:$D$78)</f>
        <v>Houston</v>
      </c>
      <c r="I2345" t="str" cm="1">
        <f t="array" ref="I2345">_xlfn.XLOOKUP(Flights[[#This Row],[Destination]],_xlfn._TRO_TRAILING( Airports!A:A),_xlfn._TRO_TRAILING( Airports!E:E), "Not found")</f>
        <v>TX</v>
      </c>
      <c r="J2345" s="1">
        <v>0.34722222222222221</v>
      </c>
      <c r="K2345" s="22">
        <f>HOUR(Flights[[#This Row],[Scheduled Departure]])</f>
        <v>8</v>
      </c>
      <c r="L2345" s="1">
        <v>0.35069444444444442</v>
      </c>
      <c r="M2345">
        <f>(L2345-J2345)*24*60</f>
        <v>4.9999999999999822</v>
      </c>
      <c r="N2345" s="16">
        <f>Flights[[#This Row],[Length (min)]]/60</f>
        <v>3.3333333333333335</v>
      </c>
      <c r="O2345">
        <v>200</v>
      </c>
      <c r="P2345">
        <v>1379</v>
      </c>
      <c r="Q2345" s="18">
        <f>IFERROR(Flights[[#This Row],[Distance]]/Flights[[#This Row],[Length (hr)]], "")</f>
        <v>413.7</v>
      </c>
      <c r="R2345" s="1">
        <v>0.57152777777777775</v>
      </c>
      <c r="S2345" s="1" t="str">
        <f>IF(Flights[[#This Row],[Length (hr)]]&lt;2, "No meal", IF(Flights[[#This Row],[Length (hr)]]&lt;3.5, "Light meal", "Full meal"))</f>
        <v>Light meal</v>
      </c>
      <c r="T2345" s="1" t="str">
        <f>IF(AND(Flights[[#This Row],[Airline]]="US Airways", Flights[[#This Row],[Meal]]="Full Meal"), "Yes", "No")</f>
        <v>No</v>
      </c>
      <c r="U2345" s="1">
        <v>0.57291666666666663</v>
      </c>
      <c r="V2345">
        <v>2</v>
      </c>
      <c r="W2345" s="1" t="str">
        <f>IF(Flights[[#This Row],[Arrival Delay]] = "", "Cancelled", IF(Flights[[#This Row],[Arrival Delay]]&gt;15, "Delayed", "On time"))</f>
        <v>On time</v>
      </c>
      <c r="X2345" t="str">
        <f>IF(Flights[[#This Row],[Status]]&lt;&gt;"Delayed","", IF(Flights[[#This Row],[Arrival Delay]]&gt;120, "Severe", IF(Flights[[#This Row],[Arrival Delay]]&gt;60, "Major", "Moderate")))</f>
        <v/>
      </c>
      <c r="Y2345" t="b">
        <v>0</v>
      </c>
      <c r="AA2345" t="str">
        <f>IF(OR(AND(Flights[[#This Row],[Status]]="Cancelled", Flights[[#This Row],[Cancellation Reason]]="Airline/Carrier"), Flights[[#This Row],[Delay Type]]="Severe"), "Yes", "No")</f>
        <v>No</v>
      </c>
    </row>
    <row r="2346" spans="1:27" x14ac:dyDescent="0.3">
      <c r="A2346" s="3">
        <v>42181</v>
      </c>
      <c r="B2346" s="22">
        <f>WEEKNUM(Flights[[#This Row],[Date]], 1)</f>
        <v>26</v>
      </c>
      <c r="C2346" s="22">
        <f>WEEKDAY(Flights[[#This Row],[Date]],1)</f>
        <v>6</v>
      </c>
      <c r="D2346" t="s">
        <v>431</v>
      </c>
      <c r="E2346" t="s">
        <v>1994</v>
      </c>
      <c r="F2346" t="s">
        <v>0</v>
      </c>
      <c r="G2346" t="s">
        <v>266</v>
      </c>
      <c r="H2346" t="str">
        <f>_xlfn.XLOOKUP(Flights[[#This Row],[Destination]], Airports!$A$2:$A$78, Airports!$D$2:$D$78)</f>
        <v>Colorado Springs</v>
      </c>
      <c r="I2346" t="str" cm="1">
        <f t="array" ref="I2346">_xlfn.XLOOKUP(Flights[[#This Row],[Destination]],_xlfn._TRO_TRAILING( Airports!A:A),_xlfn._TRO_TRAILING( Airports!E:E), "Not found")</f>
        <v>CO</v>
      </c>
      <c r="J2346" s="1">
        <v>0.35138888888888886</v>
      </c>
      <c r="K2346" s="22">
        <f>HOUR(Flights[[#This Row],[Scheduled Departure]])</f>
        <v>8</v>
      </c>
      <c r="L2346" s="1">
        <v>0.34861111111111109</v>
      </c>
      <c r="M2346">
        <f>(L2346-J2346)*24*60</f>
        <v>-3.9999999999999858</v>
      </c>
      <c r="N2346" s="16">
        <f>Flights[[#This Row],[Length (min)]]/60</f>
        <v>2.4166666666666665</v>
      </c>
      <c r="O2346">
        <v>145</v>
      </c>
      <c r="P2346">
        <v>833</v>
      </c>
      <c r="Q2346" s="18">
        <f>IFERROR(Flights[[#This Row],[Distance]]/Flights[[#This Row],[Length (hr)]], "")</f>
        <v>344.68965517241384</v>
      </c>
      <c r="R2346" s="1">
        <v>0.49166666666666664</v>
      </c>
      <c r="S2346" s="1" t="str">
        <f>IF(Flights[[#This Row],[Length (hr)]]&lt;2, "No meal", IF(Flights[[#This Row],[Length (hr)]]&lt;3.5, "Light meal", "Full meal"))</f>
        <v>Light meal</v>
      </c>
      <c r="T2346" s="1" t="str">
        <f>IF(AND(Flights[[#This Row],[Airline]]="US Airways", Flights[[#This Row],[Meal]]="Full Meal"), "Yes", "No")</f>
        <v>No</v>
      </c>
      <c r="U2346" s="1">
        <v>0.4909722222222222</v>
      </c>
      <c r="V2346">
        <v>-1</v>
      </c>
      <c r="W2346" s="1" t="str">
        <f>IF(Flights[[#This Row],[Arrival Delay]] = "", "Cancelled", IF(Flights[[#This Row],[Arrival Delay]]&gt;15, "Delayed", "On time"))</f>
        <v>On time</v>
      </c>
      <c r="X2346" t="str">
        <f>IF(Flights[[#This Row],[Status]]&lt;&gt;"Delayed","", IF(Flights[[#This Row],[Arrival Delay]]&gt;120, "Severe", IF(Flights[[#This Row],[Arrival Delay]]&gt;60, "Major", "Moderate")))</f>
        <v/>
      </c>
      <c r="Y2346" t="b">
        <v>0</v>
      </c>
      <c r="AA2346" t="str">
        <f>IF(OR(AND(Flights[[#This Row],[Status]]="Cancelled", Flights[[#This Row],[Cancellation Reason]]="Airline/Carrier"), Flights[[#This Row],[Delay Type]]="Severe"), "Yes", "No")</f>
        <v>No</v>
      </c>
    </row>
    <row r="2347" spans="1:27" x14ac:dyDescent="0.3">
      <c r="A2347" s="3">
        <v>42181</v>
      </c>
      <c r="B2347" s="22">
        <f>WEEKNUM(Flights[[#This Row],[Date]], 1)</f>
        <v>26</v>
      </c>
      <c r="C2347" s="22">
        <f>WEEKDAY(Flights[[#This Row],[Date]],1)</f>
        <v>6</v>
      </c>
      <c r="D2347" t="s">
        <v>449</v>
      </c>
      <c r="E2347" t="s">
        <v>1994</v>
      </c>
      <c r="F2347" t="s">
        <v>0</v>
      </c>
      <c r="G2347" t="s">
        <v>314</v>
      </c>
      <c r="H2347" t="str">
        <f>_xlfn.XLOOKUP(Flights[[#This Row],[Destination]], Airports!$A$2:$A$78, Airports!$D$2:$D$78)</f>
        <v>Minneapolis</v>
      </c>
      <c r="I2347" t="str" cm="1">
        <f t="array" ref="I2347">_xlfn.XLOOKUP(Flights[[#This Row],[Destination]],_xlfn._TRO_TRAILING( Airports!A:A),_xlfn._TRO_TRAILING( Airports!E:E), "Not found")</f>
        <v>MN</v>
      </c>
      <c r="J2347" s="1">
        <v>0.38194444444444442</v>
      </c>
      <c r="K2347" s="22">
        <f>HOUR(Flights[[#This Row],[Scheduled Departure]])</f>
        <v>9</v>
      </c>
      <c r="L2347" s="1">
        <v>0.37847222222222221</v>
      </c>
      <c r="M2347">
        <f>(L2347-J2347)*24*60</f>
        <v>-4.9999999999999822</v>
      </c>
      <c r="N2347" s="16">
        <f>Flights[[#This Row],[Length (min)]]/60</f>
        <v>3.7</v>
      </c>
      <c r="O2347">
        <v>222</v>
      </c>
      <c r="P2347">
        <v>1535</v>
      </c>
      <c r="Q2347" s="18">
        <f>IFERROR(Flights[[#This Row],[Distance]]/Flights[[#This Row],[Length (hr)]], "")</f>
        <v>414.86486486486484</v>
      </c>
      <c r="R2347" s="1">
        <v>0.61944444444444446</v>
      </c>
      <c r="S2347" s="1" t="str">
        <f>IF(Flights[[#This Row],[Length (hr)]]&lt;2, "No meal", IF(Flights[[#This Row],[Length (hr)]]&lt;3.5, "Light meal", "Full meal"))</f>
        <v>Full meal</v>
      </c>
      <c r="T2347" s="1" t="str">
        <f>IF(AND(Flights[[#This Row],[Airline]]="US Airways", Flights[[#This Row],[Meal]]="Full Meal"), "Yes", "No")</f>
        <v>No</v>
      </c>
      <c r="U2347" s="1">
        <v>0.61597222222222225</v>
      </c>
      <c r="V2347">
        <v>-5</v>
      </c>
      <c r="W2347" s="1" t="str">
        <f>IF(Flights[[#This Row],[Arrival Delay]] = "", "Cancelled", IF(Flights[[#This Row],[Arrival Delay]]&gt;15, "Delayed", "On time"))</f>
        <v>On time</v>
      </c>
      <c r="X2347" t="str">
        <f>IF(Flights[[#This Row],[Status]]&lt;&gt;"Delayed","", IF(Flights[[#This Row],[Arrival Delay]]&gt;120, "Severe", IF(Flights[[#This Row],[Arrival Delay]]&gt;60, "Major", "Moderate")))</f>
        <v/>
      </c>
      <c r="Y2347" t="b">
        <v>0</v>
      </c>
      <c r="AA2347" t="str">
        <f>IF(OR(AND(Flights[[#This Row],[Status]]="Cancelled", Flights[[#This Row],[Cancellation Reason]]="Airline/Carrier"), Flights[[#This Row],[Delay Type]]="Severe"), "Yes", "No")</f>
        <v>No</v>
      </c>
    </row>
    <row r="2348" spans="1:27" x14ac:dyDescent="0.3">
      <c r="A2348" s="3">
        <v>42181</v>
      </c>
      <c r="B2348" s="22">
        <f>WEEKNUM(Flights[[#This Row],[Date]], 1)</f>
        <v>26</v>
      </c>
      <c r="C2348" s="22">
        <f>WEEKDAY(Flights[[#This Row],[Date]],1)</f>
        <v>6</v>
      </c>
      <c r="D2348" t="s">
        <v>64</v>
      </c>
      <c r="E2348" t="s">
        <v>1987</v>
      </c>
      <c r="F2348" t="s">
        <v>0</v>
      </c>
      <c r="G2348" t="s">
        <v>20</v>
      </c>
      <c r="H2348" t="str">
        <f>_xlfn.XLOOKUP(Flights[[#This Row],[Destination]], Airports!$A$2:$A$78, Airports!$D$2:$D$78)</f>
        <v>Kahului</v>
      </c>
      <c r="I2348" t="str" cm="1">
        <f t="array" ref="I2348">_xlfn.XLOOKUP(Flights[[#This Row],[Destination]],_xlfn._TRO_TRAILING( Airports!A:A),_xlfn._TRO_TRAILING( Airports!E:E), "Not found")</f>
        <v>HI</v>
      </c>
      <c r="J2348" s="1">
        <v>0.46875</v>
      </c>
      <c r="K2348" s="22">
        <f>HOUR(Flights[[#This Row],[Scheduled Departure]])</f>
        <v>11</v>
      </c>
      <c r="L2348" s="1">
        <v>0.46805555555555556</v>
      </c>
      <c r="M2348">
        <f>(L2348-J2348)*24*60</f>
        <v>-0.99999999999999645</v>
      </c>
      <c r="N2348" s="16">
        <f>Flights[[#This Row],[Length (min)]]/60</f>
        <v>5.6</v>
      </c>
      <c r="O2348">
        <v>336</v>
      </c>
      <c r="P2348">
        <v>2486</v>
      </c>
      <c r="Q2348" s="18">
        <f>IFERROR(Flights[[#This Row],[Distance]]/Flights[[#This Row],[Length (hr)]], "")</f>
        <v>443.92857142857144</v>
      </c>
      <c r="R2348" s="1">
        <v>0.58194444444444449</v>
      </c>
      <c r="S2348" s="1" t="str">
        <f>IF(Flights[[#This Row],[Length (hr)]]&lt;2, "No meal", IF(Flights[[#This Row],[Length (hr)]]&lt;3.5, "Light meal", "Full meal"))</f>
        <v>Full meal</v>
      </c>
      <c r="T2348" s="1" t="str">
        <f>IF(AND(Flights[[#This Row],[Airline]]="US Airways", Flights[[#This Row],[Meal]]="Full Meal"), "Yes", "No")</f>
        <v>No</v>
      </c>
      <c r="U2348" s="1">
        <v>0.57638888888888884</v>
      </c>
      <c r="V2348">
        <v>-8</v>
      </c>
      <c r="W2348" s="1" t="str">
        <f>IF(Flights[[#This Row],[Arrival Delay]] = "", "Cancelled", IF(Flights[[#This Row],[Arrival Delay]]&gt;15, "Delayed", "On time"))</f>
        <v>On time</v>
      </c>
      <c r="X2348" t="str">
        <f>IF(Flights[[#This Row],[Status]]&lt;&gt;"Delayed","", IF(Flights[[#This Row],[Arrival Delay]]&gt;120, "Severe", IF(Flights[[#This Row],[Arrival Delay]]&gt;60, "Major", "Moderate")))</f>
        <v/>
      </c>
      <c r="Y2348" t="b">
        <v>0</v>
      </c>
      <c r="AA2348" t="str">
        <f>IF(OR(AND(Flights[[#This Row],[Status]]="Cancelled", Flights[[#This Row],[Cancellation Reason]]="Airline/Carrier"), Flights[[#This Row],[Delay Type]]="Severe"), "Yes", "No")</f>
        <v>No</v>
      </c>
    </row>
    <row r="2349" spans="1:27" x14ac:dyDescent="0.3">
      <c r="A2349" s="3">
        <v>42181</v>
      </c>
      <c r="B2349" s="22">
        <f>WEEKNUM(Flights[[#This Row],[Date]], 1)</f>
        <v>26</v>
      </c>
      <c r="C2349" s="22">
        <f>WEEKDAY(Flights[[#This Row],[Date]],1)</f>
        <v>6</v>
      </c>
      <c r="D2349" t="s">
        <v>1476</v>
      </c>
      <c r="E2349" t="s">
        <v>1989</v>
      </c>
      <c r="F2349" t="s">
        <v>0</v>
      </c>
      <c r="G2349" t="s">
        <v>349</v>
      </c>
      <c r="H2349" t="str">
        <f>_xlfn.XLOOKUP(Flights[[#This Row],[Destination]], Airports!$A$2:$A$78, Airports!$D$2:$D$78)</f>
        <v>Salt Lake City</v>
      </c>
      <c r="I2349" t="str" cm="1">
        <f t="array" ref="I2349">_xlfn.XLOOKUP(Flights[[#This Row],[Destination]],_xlfn._TRO_TRAILING( Airports!A:A),_xlfn._TRO_TRAILING( Airports!E:E), "Not found")</f>
        <v>UT</v>
      </c>
      <c r="J2349" s="1">
        <v>0.48958333333333331</v>
      </c>
      <c r="K2349" s="22">
        <f>HOUR(Flights[[#This Row],[Scheduled Departure]])</f>
        <v>11</v>
      </c>
      <c r="L2349" s="1">
        <v>0.48958333333333331</v>
      </c>
      <c r="M2349">
        <f>(L2349-J2349)*24*60</f>
        <v>0</v>
      </c>
      <c r="N2349" s="16">
        <f>Flights[[#This Row],[Length (min)]]/60</f>
        <v>1.6833333333333333</v>
      </c>
      <c r="O2349">
        <v>101</v>
      </c>
      <c r="P2349">
        <v>590</v>
      </c>
      <c r="Q2349" s="18">
        <f>IFERROR(Flights[[#This Row],[Distance]]/Flights[[#This Row],[Length (hr)]], "")</f>
        <v>350.49504950495049</v>
      </c>
      <c r="R2349" s="1">
        <v>0.6020833333333333</v>
      </c>
      <c r="S2349" s="1" t="str">
        <f>IF(Flights[[#This Row],[Length (hr)]]&lt;2, "No meal", IF(Flights[[#This Row],[Length (hr)]]&lt;3.5, "Light meal", "Full meal"))</f>
        <v>No meal</v>
      </c>
      <c r="T2349" s="1" t="str">
        <f>IF(AND(Flights[[#This Row],[Airline]]="US Airways", Flights[[#This Row],[Meal]]="Full Meal"), "Yes", "No")</f>
        <v>No</v>
      </c>
      <c r="U2349" s="1">
        <v>0.60138888888888886</v>
      </c>
      <c r="V2349">
        <v>-1</v>
      </c>
      <c r="W2349" s="1" t="str">
        <f>IF(Flights[[#This Row],[Arrival Delay]] = "", "Cancelled", IF(Flights[[#This Row],[Arrival Delay]]&gt;15, "Delayed", "On time"))</f>
        <v>On time</v>
      </c>
      <c r="X2349" t="str">
        <f>IF(Flights[[#This Row],[Status]]&lt;&gt;"Delayed","", IF(Flights[[#This Row],[Arrival Delay]]&gt;120, "Severe", IF(Flights[[#This Row],[Arrival Delay]]&gt;60, "Major", "Moderate")))</f>
        <v/>
      </c>
      <c r="Y2349" t="b">
        <v>0</v>
      </c>
      <c r="AA2349" t="str">
        <f>IF(OR(AND(Flights[[#This Row],[Status]]="Cancelled", Flights[[#This Row],[Cancellation Reason]]="Airline/Carrier"), Flights[[#This Row],[Delay Type]]="Severe"), "Yes", "No")</f>
        <v>No</v>
      </c>
    </row>
    <row r="2350" spans="1:27" x14ac:dyDescent="0.3">
      <c r="A2350" s="3">
        <v>42181</v>
      </c>
      <c r="B2350" s="22">
        <f>WEEKNUM(Flights[[#This Row],[Date]], 1)</f>
        <v>26</v>
      </c>
      <c r="C2350" s="22">
        <f>WEEKDAY(Flights[[#This Row],[Date]],1)</f>
        <v>6</v>
      </c>
      <c r="D2350" t="s">
        <v>1055</v>
      </c>
      <c r="E2350" t="s">
        <v>1994</v>
      </c>
      <c r="F2350" t="s">
        <v>0</v>
      </c>
      <c r="G2350" t="s">
        <v>356</v>
      </c>
      <c r="H2350" t="str">
        <f>_xlfn.XLOOKUP(Flights[[#This Row],[Destination]], Airports!$A$2:$A$78, Airports!$D$2:$D$78)</f>
        <v>Tucson</v>
      </c>
      <c r="I2350" t="str" cm="1">
        <f t="array" ref="I2350">_xlfn.XLOOKUP(Flights[[#This Row],[Destination]],_xlfn._TRO_TRAILING( Airports!A:A),_xlfn._TRO_TRAILING( Airports!E:E), "Not found")</f>
        <v>AZ</v>
      </c>
      <c r="J2350" s="1">
        <v>0.50347222222222221</v>
      </c>
      <c r="K2350" s="22">
        <f>HOUR(Flights[[#This Row],[Scheduled Departure]])</f>
        <v>12</v>
      </c>
      <c r="L2350" s="1">
        <v>0.54861111111111116</v>
      </c>
      <c r="M2350">
        <f>(L2350-J2350)*24*60</f>
        <v>65.000000000000085</v>
      </c>
      <c r="N2350" s="16">
        <f>Flights[[#This Row],[Length (min)]]/60</f>
        <v>1.5666666666666667</v>
      </c>
      <c r="O2350">
        <v>94</v>
      </c>
      <c r="P2350">
        <v>451</v>
      </c>
      <c r="Q2350" s="18">
        <f>IFERROR(Flights[[#This Row],[Distance]]/Flights[[#This Row],[Length (hr)]], "")</f>
        <v>287.87234042553195</v>
      </c>
      <c r="R2350" s="1">
        <v>0.56458333333333333</v>
      </c>
      <c r="S2350" s="1" t="str">
        <f>IF(Flights[[#This Row],[Length (hr)]]&lt;2, "No meal", IF(Flights[[#This Row],[Length (hr)]]&lt;3.5, "Light meal", "Full meal"))</f>
        <v>No meal</v>
      </c>
      <c r="T2350" s="1" t="str">
        <f>IF(AND(Flights[[#This Row],[Airline]]="US Airways", Flights[[#This Row],[Meal]]="Full Meal"), "Yes", "No")</f>
        <v>No</v>
      </c>
      <c r="U2350" s="1">
        <v>0.61388888888888893</v>
      </c>
      <c r="V2350">
        <v>71</v>
      </c>
      <c r="W2350" s="1" t="str">
        <f>IF(Flights[[#This Row],[Arrival Delay]] = "", "Cancelled", IF(Flights[[#This Row],[Arrival Delay]]&gt;15, "Delayed", "On time"))</f>
        <v>Delayed</v>
      </c>
      <c r="X2350" t="str">
        <f>IF(Flights[[#This Row],[Status]]&lt;&gt;"Delayed","", IF(Flights[[#This Row],[Arrival Delay]]&gt;120, "Severe", IF(Flights[[#This Row],[Arrival Delay]]&gt;60, "Major", "Moderate")))</f>
        <v>Major</v>
      </c>
      <c r="Y2350" t="b">
        <v>0</v>
      </c>
      <c r="AA2350" t="str">
        <f>IF(OR(AND(Flights[[#This Row],[Status]]="Cancelled", Flights[[#This Row],[Cancellation Reason]]="Airline/Carrier"), Flights[[#This Row],[Delay Type]]="Severe"), "Yes", "No")</f>
        <v>No</v>
      </c>
    </row>
    <row r="2351" spans="1:27" x14ac:dyDescent="0.3">
      <c r="A2351" s="3">
        <v>42181</v>
      </c>
      <c r="B2351" s="22">
        <f>WEEKNUM(Flights[[#This Row],[Date]], 1)</f>
        <v>26</v>
      </c>
      <c r="C2351" s="22">
        <f>WEEKDAY(Flights[[#This Row],[Date]],1)</f>
        <v>6</v>
      </c>
      <c r="D2351" t="s">
        <v>80</v>
      </c>
      <c r="E2351" t="s">
        <v>1987</v>
      </c>
      <c r="F2351" t="s">
        <v>0</v>
      </c>
      <c r="G2351" t="s">
        <v>2</v>
      </c>
      <c r="H2351" t="str">
        <f>_xlfn.XLOOKUP(Flights[[#This Row],[Destination]], Airports!$A$2:$A$78, Airports!$D$2:$D$78)</f>
        <v>Miami</v>
      </c>
      <c r="I2351" t="str" cm="1">
        <f t="array" ref="I2351">_xlfn.XLOOKUP(Flights[[#This Row],[Destination]],_xlfn._TRO_TRAILING( Airports!A:A),_xlfn._TRO_TRAILING( Airports!E:E), "Not found")</f>
        <v>FL</v>
      </c>
      <c r="J2351" s="1">
        <v>0.51041666666666663</v>
      </c>
      <c r="K2351" s="22">
        <f>HOUR(Flights[[#This Row],[Scheduled Departure]])</f>
        <v>12</v>
      </c>
      <c r="L2351" s="1">
        <v>0.51180555555555551</v>
      </c>
      <c r="M2351">
        <f>(L2351-J2351)*24*60</f>
        <v>1.9999999999999929</v>
      </c>
      <c r="N2351" s="16">
        <f>Flights[[#This Row],[Length (min)]]/60</f>
        <v>5.1166666666666663</v>
      </c>
      <c r="O2351">
        <v>307</v>
      </c>
      <c r="P2351">
        <v>2342</v>
      </c>
      <c r="Q2351" s="18">
        <f>IFERROR(Flights[[#This Row],[Distance]]/Flights[[#This Row],[Length (hr)]], "")</f>
        <v>457.71986970684043</v>
      </c>
      <c r="R2351" s="1">
        <v>0.85347222222222219</v>
      </c>
      <c r="S2351" s="1" t="str">
        <f>IF(Flights[[#This Row],[Length (hr)]]&lt;2, "No meal", IF(Flights[[#This Row],[Length (hr)]]&lt;3.5, "Light meal", "Full meal"))</f>
        <v>Full meal</v>
      </c>
      <c r="T2351" s="1" t="str">
        <f>IF(AND(Flights[[#This Row],[Airline]]="US Airways", Flights[[#This Row],[Meal]]="Full Meal"), "Yes", "No")</f>
        <v>No</v>
      </c>
      <c r="U2351" s="1">
        <v>0.85</v>
      </c>
      <c r="V2351">
        <v>-5</v>
      </c>
      <c r="W2351" s="1" t="str">
        <f>IF(Flights[[#This Row],[Arrival Delay]] = "", "Cancelled", IF(Flights[[#This Row],[Arrival Delay]]&gt;15, "Delayed", "On time"))</f>
        <v>On time</v>
      </c>
      <c r="X2351" t="str">
        <f>IF(Flights[[#This Row],[Status]]&lt;&gt;"Delayed","", IF(Flights[[#This Row],[Arrival Delay]]&gt;120, "Severe", IF(Flights[[#This Row],[Arrival Delay]]&gt;60, "Major", "Moderate")))</f>
        <v/>
      </c>
      <c r="Y2351" t="b">
        <v>0</v>
      </c>
      <c r="AA2351" t="str">
        <f>IF(OR(AND(Flights[[#This Row],[Status]]="Cancelled", Flights[[#This Row],[Cancellation Reason]]="Airline/Carrier"), Flights[[#This Row],[Delay Type]]="Severe"), "Yes", "No")</f>
        <v>No</v>
      </c>
    </row>
    <row r="2352" spans="1:27" x14ac:dyDescent="0.3">
      <c r="A2352" s="3">
        <v>42181</v>
      </c>
      <c r="B2352" s="22">
        <f>WEEKNUM(Flights[[#This Row],[Date]], 1)</f>
        <v>26</v>
      </c>
      <c r="C2352" s="22">
        <f>WEEKDAY(Flights[[#This Row],[Date]],1)</f>
        <v>6</v>
      </c>
      <c r="D2352" t="s">
        <v>1147</v>
      </c>
      <c r="E2352" t="s">
        <v>1991</v>
      </c>
      <c r="F2352" t="s">
        <v>0</v>
      </c>
      <c r="G2352" t="s">
        <v>344</v>
      </c>
      <c r="H2352" t="str">
        <f>_xlfn.XLOOKUP(Flights[[#This Row],[Destination]], Airports!$A$2:$A$78, Airports!$D$2:$D$78)</f>
        <v>Seattle</v>
      </c>
      <c r="I2352" t="str" cm="1">
        <f t="array" ref="I2352">_xlfn.XLOOKUP(Flights[[#This Row],[Destination]],_xlfn._TRO_TRAILING( Airports!A:A),_xlfn._TRO_TRAILING( Airports!E:E), "Not found")</f>
        <v>WA</v>
      </c>
      <c r="J2352" s="1">
        <v>0.51041666666666663</v>
      </c>
      <c r="K2352" s="22">
        <f>HOUR(Flights[[#This Row],[Scheduled Departure]])</f>
        <v>12</v>
      </c>
      <c r="L2352" s="1">
        <v>0</v>
      </c>
      <c r="M2352">
        <f>(L2352-J2352)*24*60</f>
        <v>-735</v>
      </c>
      <c r="N2352" s="16">
        <f>Flights[[#This Row],[Length (min)]]/60</f>
        <v>0</v>
      </c>
      <c r="P2352">
        <v>954</v>
      </c>
      <c r="Q2352" s="18" t="str">
        <f>IFERROR(Flights[[#This Row],[Distance]]/Flights[[#This Row],[Length (hr)]], "")</f>
        <v/>
      </c>
      <c r="R2352" s="1">
        <v>0.62083333333333335</v>
      </c>
      <c r="S2352" s="1" t="str">
        <f>IF(Flights[[#This Row],[Length (hr)]]&lt;2, "No meal", IF(Flights[[#This Row],[Length (hr)]]&lt;3.5, "Light meal", "Full meal"))</f>
        <v>No meal</v>
      </c>
      <c r="T2352" s="1" t="str">
        <f>IF(AND(Flights[[#This Row],[Airline]]="US Airways", Flights[[#This Row],[Meal]]="Full Meal"), "Yes", "No")</f>
        <v>No</v>
      </c>
      <c r="U2352" s="1">
        <v>0</v>
      </c>
      <c r="W2352" s="1" t="str">
        <f>IF(Flights[[#This Row],[Arrival Delay]] = "", "Cancelled", IF(Flights[[#This Row],[Arrival Delay]]&gt;15, "Delayed", "On time"))</f>
        <v>Cancelled</v>
      </c>
      <c r="X2352" t="str">
        <f>IF(Flights[[#This Row],[Status]]&lt;&gt;"Delayed","", IF(Flights[[#This Row],[Arrival Delay]]&gt;120, "Severe", IF(Flights[[#This Row],[Arrival Delay]]&gt;60, "Major", "Moderate")))</f>
        <v/>
      </c>
      <c r="Y2352" t="b">
        <v>1</v>
      </c>
      <c r="Z2352" t="s">
        <v>8</v>
      </c>
      <c r="AA2352" t="str">
        <f>IF(OR(AND(Flights[[#This Row],[Status]]="Cancelled", Flights[[#This Row],[Cancellation Reason]]="Airline/Carrier"), Flights[[#This Row],[Delay Type]]="Severe"), "Yes", "No")</f>
        <v>Yes</v>
      </c>
    </row>
    <row r="2353" spans="1:27" x14ac:dyDescent="0.3">
      <c r="A2353" s="3">
        <v>42181</v>
      </c>
      <c r="B2353" s="22">
        <f>WEEKNUM(Flights[[#This Row],[Date]], 1)</f>
        <v>26</v>
      </c>
      <c r="C2353" s="22">
        <f>WEEKDAY(Flights[[#This Row],[Date]],1)</f>
        <v>6</v>
      </c>
      <c r="D2353" t="s">
        <v>906</v>
      </c>
      <c r="E2353" t="s">
        <v>1994</v>
      </c>
      <c r="F2353" t="s">
        <v>0</v>
      </c>
      <c r="G2353" t="s">
        <v>347</v>
      </c>
      <c r="H2353" t="str">
        <f>_xlfn.XLOOKUP(Flights[[#This Row],[Destination]], Airports!$A$2:$A$78, Airports!$D$2:$D$78)</f>
        <v>San Jose</v>
      </c>
      <c r="I2353" t="str" cm="1">
        <f t="array" ref="I2353">_xlfn.XLOOKUP(Flights[[#This Row],[Destination]],_xlfn._TRO_TRAILING( Airports!A:A),_xlfn._TRO_TRAILING( Airports!E:E), "Not found")</f>
        <v>CA</v>
      </c>
      <c r="J2353" s="1">
        <v>0.53472222222222221</v>
      </c>
      <c r="K2353" s="22">
        <f>HOUR(Flights[[#This Row],[Scheduled Departure]])</f>
        <v>12</v>
      </c>
      <c r="L2353" s="1">
        <v>0.53125</v>
      </c>
      <c r="M2353">
        <f>(L2353-J2353)*24*60</f>
        <v>-4.9999999999999822</v>
      </c>
      <c r="N2353" s="16">
        <f>Flights[[#This Row],[Length (min)]]/60</f>
        <v>1.3166666666666667</v>
      </c>
      <c r="O2353">
        <v>79</v>
      </c>
      <c r="P2353">
        <v>308</v>
      </c>
      <c r="Q2353" s="18">
        <f>IFERROR(Flights[[#This Row],[Distance]]/Flights[[#This Row],[Length (hr)]], "")</f>
        <v>233.92405063291139</v>
      </c>
      <c r="R2353" s="1">
        <v>0.58958333333333335</v>
      </c>
      <c r="S2353" s="1" t="str">
        <f>IF(Flights[[#This Row],[Length (hr)]]&lt;2, "No meal", IF(Flights[[#This Row],[Length (hr)]]&lt;3.5, "Light meal", "Full meal"))</f>
        <v>No meal</v>
      </c>
      <c r="T2353" s="1" t="str">
        <f>IF(AND(Flights[[#This Row],[Airline]]="US Airways", Flights[[#This Row],[Meal]]="Full Meal"), "Yes", "No")</f>
        <v>No</v>
      </c>
      <c r="U2353" s="1">
        <v>0.58611111111111114</v>
      </c>
      <c r="V2353">
        <v>-5</v>
      </c>
      <c r="W2353" s="1" t="str">
        <f>IF(Flights[[#This Row],[Arrival Delay]] = "", "Cancelled", IF(Flights[[#This Row],[Arrival Delay]]&gt;15, "Delayed", "On time"))</f>
        <v>On time</v>
      </c>
      <c r="X2353" t="str">
        <f>IF(Flights[[#This Row],[Status]]&lt;&gt;"Delayed","", IF(Flights[[#This Row],[Arrival Delay]]&gt;120, "Severe", IF(Flights[[#This Row],[Arrival Delay]]&gt;60, "Major", "Moderate")))</f>
        <v/>
      </c>
      <c r="Y2353" t="b">
        <v>0</v>
      </c>
      <c r="AA2353" t="str">
        <f>IF(OR(AND(Flights[[#This Row],[Status]]="Cancelled", Flights[[#This Row],[Cancellation Reason]]="Airline/Carrier"), Flights[[#This Row],[Delay Type]]="Severe"), "Yes", "No")</f>
        <v>No</v>
      </c>
    </row>
    <row r="2354" spans="1:27" x14ac:dyDescent="0.3">
      <c r="A2354" s="3">
        <v>42181</v>
      </c>
      <c r="B2354" s="22">
        <f>WEEKNUM(Flights[[#This Row],[Date]], 1)</f>
        <v>26</v>
      </c>
      <c r="C2354" s="22">
        <f>WEEKDAY(Flights[[#This Row],[Date]],1)</f>
        <v>6</v>
      </c>
      <c r="D2354" t="s">
        <v>1532</v>
      </c>
      <c r="E2354" t="s">
        <v>1995</v>
      </c>
      <c r="F2354" t="s">
        <v>0</v>
      </c>
      <c r="G2354" t="s">
        <v>347</v>
      </c>
      <c r="H2354" t="str">
        <f>_xlfn.XLOOKUP(Flights[[#This Row],[Destination]], Airports!$A$2:$A$78, Airports!$D$2:$D$78)</f>
        <v>San Jose</v>
      </c>
      <c r="I2354" t="str" cm="1">
        <f t="array" ref="I2354">_xlfn.XLOOKUP(Flights[[#This Row],[Destination]],_xlfn._TRO_TRAILING( Airports!A:A),_xlfn._TRO_TRAILING( Airports!E:E), "Not found")</f>
        <v>CA</v>
      </c>
      <c r="J2354" s="1">
        <v>0.60069444444444442</v>
      </c>
      <c r="K2354" s="22">
        <f>HOUR(Flights[[#This Row],[Scheduled Departure]])</f>
        <v>14</v>
      </c>
      <c r="L2354" s="1">
        <v>0.63472222222222219</v>
      </c>
      <c r="M2354">
        <f>(L2354-J2354)*24*60</f>
        <v>48.999999999999986</v>
      </c>
      <c r="N2354" s="16">
        <f>Flights[[#This Row],[Length (min)]]/60</f>
        <v>0.8833333333333333</v>
      </c>
      <c r="O2354">
        <v>53</v>
      </c>
      <c r="P2354">
        <v>308</v>
      </c>
      <c r="Q2354" s="18">
        <f>IFERROR(Flights[[#This Row],[Distance]]/Flights[[#This Row],[Length (hr)]], "")</f>
        <v>348.67924528301887</v>
      </c>
      <c r="R2354" s="1">
        <v>0.64583333333333337</v>
      </c>
      <c r="S2354" s="1" t="str">
        <f>IF(Flights[[#This Row],[Length (hr)]]&lt;2, "No meal", IF(Flights[[#This Row],[Length (hr)]]&lt;3.5, "Light meal", "Full meal"))</f>
        <v>No meal</v>
      </c>
      <c r="T2354" s="1" t="str">
        <f>IF(AND(Flights[[#This Row],[Airline]]="US Airways", Flights[[#This Row],[Meal]]="Full Meal"), "Yes", "No")</f>
        <v>No</v>
      </c>
      <c r="U2354" s="1">
        <v>0.67152777777777772</v>
      </c>
      <c r="V2354">
        <v>37</v>
      </c>
      <c r="W2354" s="1" t="str">
        <f>IF(Flights[[#This Row],[Arrival Delay]] = "", "Cancelled", IF(Flights[[#This Row],[Arrival Delay]]&gt;15, "Delayed", "On time"))</f>
        <v>Delayed</v>
      </c>
      <c r="X2354" t="str">
        <f>IF(Flights[[#This Row],[Status]]&lt;&gt;"Delayed","", IF(Flights[[#This Row],[Arrival Delay]]&gt;120, "Severe", IF(Flights[[#This Row],[Arrival Delay]]&gt;60, "Major", "Moderate")))</f>
        <v>Moderate</v>
      </c>
      <c r="Y2354" t="b">
        <v>0</v>
      </c>
      <c r="AA2354" t="str">
        <f>IF(OR(AND(Flights[[#This Row],[Status]]="Cancelled", Flights[[#This Row],[Cancellation Reason]]="Airline/Carrier"), Flights[[#This Row],[Delay Type]]="Severe"), "Yes", "No")</f>
        <v>No</v>
      </c>
    </row>
    <row r="2355" spans="1:27" x14ac:dyDescent="0.3">
      <c r="A2355" s="3">
        <v>42181</v>
      </c>
      <c r="B2355" s="22">
        <f>WEEKNUM(Flights[[#This Row],[Date]], 1)</f>
        <v>26</v>
      </c>
      <c r="C2355" s="22">
        <f>WEEKDAY(Flights[[#This Row],[Date]],1)</f>
        <v>6</v>
      </c>
      <c r="D2355" t="s">
        <v>548</v>
      </c>
      <c r="E2355" t="s">
        <v>1992</v>
      </c>
      <c r="F2355" t="s">
        <v>0</v>
      </c>
      <c r="G2355" t="s">
        <v>285</v>
      </c>
      <c r="H2355" t="str">
        <f>_xlfn.XLOOKUP(Flights[[#This Row],[Destination]], Airports!$A$2:$A$78, Airports!$D$2:$D$78)</f>
        <v>Fort Lauderdale</v>
      </c>
      <c r="I2355" t="str" cm="1">
        <f t="array" ref="I2355">_xlfn.XLOOKUP(Flights[[#This Row],[Destination]],_xlfn._TRO_TRAILING( Airports!A:A),_xlfn._TRO_TRAILING( Airports!E:E), "Not found")</f>
        <v>FL</v>
      </c>
      <c r="J2355" s="1">
        <v>0.63194444444444442</v>
      </c>
      <c r="K2355" s="22">
        <f>HOUR(Flights[[#This Row],[Scheduled Departure]])</f>
        <v>15</v>
      </c>
      <c r="L2355" s="1">
        <v>0.71180555555555558</v>
      </c>
      <c r="M2355">
        <f>(L2355-J2355)*24*60</f>
        <v>115.00000000000007</v>
      </c>
      <c r="N2355" s="16">
        <f>Flights[[#This Row],[Length (min)]]/60</f>
        <v>5.0666666666666664</v>
      </c>
      <c r="O2355">
        <v>304</v>
      </c>
      <c r="P2355">
        <v>2343</v>
      </c>
      <c r="Q2355" s="18">
        <f>IFERROR(Flights[[#This Row],[Distance]]/Flights[[#This Row],[Length (hr)]], "")</f>
        <v>462.43421052631584</v>
      </c>
      <c r="R2355" s="1">
        <v>0.96875</v>
      </c>
      <c r="S2355" s="1" t="str">
        <f>IF(Flights[[#This Row],[Length (hr)]]&lt;2, "No meal", IF(Flights[[#This Row],[Length (hr)]]&lt;3.5, "Light meal", "Full meal"))</f>
        <v>Full meal</v>
      </c>
      <c r="T2355" s="1" t="str">
        <f>IF(AND(Flights[[#This Row],[Airline]]="US Airways", Flights[[#This Row],[Meal]]="Full Meal"), "Yes", "No")</f>
        <v>No</v>
      </c>
      <c r="U2355" s="1">
        <v>4.791666666666667E-2</v>
      </c>
      <c r="V2355">
        <v>114</v>
      </c>
      <c r="W2355" s="1" t="str">
        <f>IF(Flights[[#This Row],[Arrival Delay]] = "", "Cancelled", IF(Flights[[#This Row],[Arrival Delay]]&gt;15, "Delayed", "On time"))</f>
        <v>Delayed</v>
      </c>
      <c r="X2355" t="str">
        <f>IF(Flights[[#This Row],[Status]]&lt;&gt;"Delayed","", IF(Flights[[#This Row],[Arrival Delay]]&gt;120, "Severe", IF(Flights[[#This Row],[Arrival Delay]]&gt;60, "Major", "Moderate")))</f>
        <v>Major</v>
      </c>
      <c r="Y2355" t="b">
        <v>0</v>
      </c>
      <c r="AA2355" t="str">
        <f>IF(OR(AND(Flights[[#This Row],[Status]]="Cancelled", Flights[[#This Row],[Cancellation Reason]]="Airline/Carrier"), Flights[[#This Row],[Delay Type]]="Severe"), "Yes", "No")</f>
        <v>No</v>
      </c>
    </row>
    <row r="2356" spans="1:27" x14ac:dyDescent="0.3">
      <c r="A2356" s="3">
        <v>42181</v>
      </c>
      <c r="B2356" s="22">
        <f>WEEKNUM(Flights[[#This Row],[Date]], 1)</f>
        <v>26</v>
      </c>
      <c r="C2356" s="22">
        <f>WEEKDAY(Flights[[#This Row],[Date]],1)</f>
        <v>6</v>
      </c>
      <c r="D2356" t="s">
        <v>760</v>
      </c>
      <c r="E2356" t="s">
        <v>1990</v>
      </c>
      <c r="F2356" t="s">
        <v>0</v>
      </c>
      <c r="G2356" t="s">
        <v>9</v>
      </c>
      <c r="H2356" t="str">
        <f>_xlfn.XLOOKUP(Flights[[#This Row],[Destination]], Airports!$A$2:$A$78, Airports!$D$2:$D$78)</f>
        <v>San Francisco</v>
      </c>
      <c r="I2356" t="str" cm="1">
        <f t="array" ref="I2356">_xlfn.XLOOKUP(Flights[[#This Row],[Destination]],_xlfn._TRO_TRAILING( Airports!A:A),_xlfn._TRO_TRAILING( Airports!E:E), "Not found")</f>
        <v>CA</v>
      </c>
      <c r="J2356" s="1">
        <v>0.8354166666666667</v>
      </c>
      <c r="K2356" s="22">
        <f>HOUR(Flights[[#This Row],[Scheduled Departure]])</f>
        <v>20</v>
      </c>
      <c r="L2356" s="1">
        <v>0.83125000000000004</v>
      </c>
      <c r="M2356">
        <f>(L2356-J2356)*24*60</f>
        <v>-5.9999999999999787</v>
      </c>
      <c r="N2356" s="16">
        <f>Flights[[#This Row],[Length (min)]]/60</f>
        <v>1.2666666666666666</v>
      </c>
      <c r="O2356">
        <v>76</v>
      </c>
      <c r="P2356">
        <v>337</v>
      </c>
      <c r="Q2356" s="18">
        <f>IFERROR(Flights[[#This Row],[Distance]]/Flights[[#This Row],[Length (hr)]], "")</f>
        <v>266.0526315789474</v>
      </c>
      <c r="R2356" s="1">
        <v>0.89583333333333337</v>
      </c>
      <c r="S2356" s="1" t="str">
        <f>IF(Flights[[#This Row],[Length (hr)]]&lt;2, "No meal", IF(Flights[[#This Row],[Length (hr)]]&lt;3.5, "Light meal", "Full meal"))</f>
        <v>No meal</v>
      </c>
      <c r="T2356" s="1" t="str">
        <f>IF(AND(Flights[[#This Row],[Airline]]="US Airways", Flights[[#This Row],[Meal]]="Full Meal"), "Yes", "No")</f>
        <v>No</v>
      </c>
      <c r="U2356" s="1">
        <v>0.88402777777777775</v>
      </c>
      <c r="V2356">
        <v>-17</v>
      </c>
      <c r="W2356" s="1" t="str">
        <f>IF(Flights[[#This Row],[Arrival Delay]] = "", "Cancelled", IF(Flights[[#This Row],[Arrival Delay]]&gt;15, "Delayed", "On time"))</f>
        <v>On time</v>
      </c>
      <c r="X2356" t="str">
        <f>IF(Flights[[#This Row],[Status]]&lt;&gt;"Delayed","", IF(Flights[[#This Row],[Arrival Delay]]&gt;120, "Severe", IF(Flights[[#This Row],[Arrival Delay]]&gt;60, "Major", "Moderate")))</f>
        <v/>
      </c>
      <c r="Y2356" t="b">
        <v>0</v>
      </c>
      <c r="AA2356" t="str">
        <f>IF(OR(AND(Flights[[#This Row],[Status]]="Cancelled", Flights[[#This Row],[Cancellation Reason]]="Airline/Carrier"), Flights[[#This Row],[Delay Type]]="Severe"), "Yes", "No")</f>
        <v>No</v>
      </c>
    </row>
    <row r="2357" spans="1:27" x14ac:dyDescent="0.3">
      <c r="A2357" s="3">
        <v>42181</v>
      </c>
      <c r="B2357" s="22">
        <f>WEEKNUM(Flights[[#This Row],[Date]], 1)</f>
        <v>26</v>
      </c>
      <c r="C2357" s="22">
        <f>WEEKDAY(Flights[[#This Row],[Date]],1)</f>
        <v>6</v>
      </c>
      <c r="D2357" t="s">
        <v>1257</v>
      </c>
      <c r="E2357" t="s">
        <v>1995</v>
      </c>
      <c r="F2357" t="s">
        <v>0</v>
      </c>
      <c r="G2357" t="s">
        <v>351</v>
      </c>
      <c r="H2357" t="str">
        <f>_xlfn.XLOOKUP(Flights[[#This Row],[Destination]], Airports!$A$2:$A$78, Airports!$D$2:$D$78)</f>
        <v>Sacramento</v>
      </c>
      <c r="I2357" t="str" cm="1">
        <f t="array" ref="I2357">_xlfn.XLOOKUP(Flights[[#This Row],[Destination]],_xlfn._TRO_TRAILING( Airports!A:A),_xlfn._TRO_TRAILING( Airports!E:E), "Not found")</f>
        <v>CA</v>
      </c>
      <c r="J2357" s="1">
        <v>0.92708333333333337</v>
      </c>
      <c r="K2357" s="22">
        <f>HOUR(Flights[[#This Row],[Scheduled Departure]])</f>
        <v>22</v>
      </c>
      <c r="L2357" s="1">
        <v>1.3888888888888889E-3</v>
      </c>
      <c r="M2357">
        <f>(L2357-J2357)*24*60</f>
        <v>-1333</v>
      </c>
      <c r="N2357" s="16">
        <f>Flights[[#This Row],[Length (min)]]/60</f>
        <v>1.2166666666666666</v>
      </c>
      <c r="O2357">
        <v>73</v>
      </c>
      <c r="P2357">
        <v>373</v>
      </c>
      <c r="Q2357" s="18">
        <f>IFERROR(Flights[[#This Row],[Distance]]/Flights[[#This Row],[Length (hr)]], "")</f>
        <v>306.57534246575347</v>
      </c>
      <c r="R2357" s="1">
        <v>0.98263888888888884</v>
      </c>
      <c r="S2357" s="1" t="str">
        <f>IF(Flights[[#This Row],[Length (hr)]]&lt;2, "No meal", IF(Flights[[#This Row],[Length (hr)]]&lt;3.5, "Light meal", "Full meal"))</f>
        <v>No meal</v>
      </c>
      <c r="T2357" s="1" t="str">
        <f>IF(AND(Flights[[#This Row],[Airline]]="US Airways", Flights[[#This Row],[Meal]]="Full Meal"), "Yes", "No")</f>
        <v>No</v>
      </c>
      <c r="U2357" s="1">
        <v>5.2083333333333336E-2</v>
      </c>
      <c r="V2357">
        <v>100</v>
      </c>
      <c r="W2357" s="1" t="str">
        <f>IF(Flights[[#This Row],[Arrival Delay]] = "", "Cancelled", IF(Flights[[#This Row],[Arrival Delay]]&gt;15, "Delayed", "On time"))</f>
        <v>Delayed</v>
      </c>
      <c r="X2357" t="str">
        <f>IF(Flights[[#This Row],[Status]]&lt;&gt;"Delayed","", IF(Flights[[#This Row],[Arrival Delay]]&gt;120, "Severe", IF(Flights[[#This Row],[Arrival Delay]]&gt;60, "Major", "Moderate")))</f>
        <v>Major</v>
      </c>
      <c r="Y2357" t="b">
        <v>0</v>
      </c>
      <c r="AA2357" t="str">
        <f>IF(OR(AND(Flights[[#This Row],[Status]]="Cancelled", Flights[[#This Row],[Cancellation Reason]]="Airline/Carrier"), Flights[[#This Row],[Delay Type]]="Severe"), "Yes", "No")</f>
        <v>No</v>
      </c>
    </row>
    <row r="2358" spans="1:27" x14ac:dyDescent="0.3">
      <c r="A2358" s="3">
        <v>42182</v>
      </c>
      <c r="B2358" s="22">
        <f>WEEKNUM(Flights[[#This Row],[Date]], 1)</f>
        <v>26</v>
      </c>
      <c r="C2358" s="22">
        <f>WEEKDAY(Flights[[#This Row],[Date]],1)</f>
        <v>7</v>
      </c>
      <c r="D2358" t="s">
        <v>1500</v>
      </c>
      <c r="E2358" t="s">
        <v>1988</v>
      </c>
      <c r="F2358" t="s">
        <v>0</v>
      </c>
      <c r="G2358" t="s">
        <v>29</v>
      </c>
      <c r="H2358" t="str">
        <f>_xlfn.XLOOKUP(Flights[[#This Row],[Destination]], Airports!$A$2:$A$78, Airports!$D$2:$D$78)</f>
        <v>Phoenix</v>
      </c>
      <c r="I2358" t="str" cm="1">
        <f t="array" ref="I2358">_xlfn.XLOOKUP(Flights[[#This Row],[Destination]],_xlfn._TRO_TRAILING( Airports!A:A),_xlfn._TRO_TRAILING( Airports!E:E), "Not found")</f>
        <v>AZ</v>
      </c>
      <c r="J2358" s="1">
        <v>0.25</v>
      </c>
      <c r="K2358" s="22">
        <f>HOUR(Flights[[#This Row],[Scheduled Departure]])</f>
        <v>6</v>
      </c>
      <c r="L2358" s="1">
        <v>0.24652777777777779</v>
      </c>
      <c r="M2358">
        <f>(L2358-J2358)*24*60</f>
        <v>-4.9999999999999822</v>
      </c>
      <c r="N2358" s="16">
        <f>Flights[[#This Row],[Length (min)]]/60</f>
        <v>1.4166666666666667</v>
      </c>
      <c r="O2358">
        <v>85</v>
      </c>
      <c r="P2358">
        <v>370</v>
      </c>
      <c r="Q2358" s="18">
        <f>IFERROR(Flights[[#This Row],[Distance]]/Flights[[#This Row],[Length (hr)]], "")</f>
        <v>261.1764705882353</v>
      </c>
      <c r="R2358" s="1">
        <v>0.31319444444444444</v>
      </c>
      <c r="S2358" s="1" t="str">
        <f>IF(Flights[[#This Row],[Length (hr)]]&lt;2, "No meal", IF(Flights[[#This Row],[Length (hr)]]&lt;3.5, "Light meal", "Full meal"))</f>
        <v>No meal</v>
      </c>
      <c r="T2358" s="1" t="str">
        <f>IF(AND(Flights[[#This Row],[Airline]]="US Airways", Flights[[#This Row],[Meal]]="Full Meal"), "Yes", "No")</f>
        <v>No</v>
      </c>
      <c r="U2358" s="1">
        <v>0.30555555555555558</v>
      </c>
      <c r="V2358">
        <v>-11</v>
      </c>
      <c r="W2358" s="1" t="str">
        <f>IF(Flights[[#This Row],[Arrival Delay]] = "", "Cancelled", IF(Flights[[#This Row],[Arrival Delay]]&gt;15, "Delayed", "On time"))</f>
        <v>On time</v>
      </c>
      <c r="X2358" t="str">
        <f>IF(Flights[[#This Row],[Status]]&lt;&gt;"Delayed","", IF(Flights[[#This Row],[Arrival Delay]]&gt;120, "Severe", IF(Flights[[#This Row],[Arrival Delay]]&gt;60, "Major", "Moderate")))</f>
        <v/>
      </c>
      <c r="Y2358" t="b">
        <v>0</v>
      </c>
      <c r="AA2358" t="str">
        <f>IF(OR(AND(Flights[[#This Row],[Status]]="Cancelled", Flights[[#This Row],[Cancellation Reason]]="Airline/Carrier"), Flights[[#This Row],[Delay Type]]="Severe"), "Yes", "No")</f>
        <v>No</v>
      </c>
    </row>
    <row r="2359" spans="1:27" x14ac:dyDescent="0.3">
      <c r="A2359" s="3">
        <v>42182</v>
      </c>
      <c r="B2359" s="22">
        <f>WEEKNUM(Flights[[#This Row],[Date]], 1)</f>
        <v>26</v>
      </c>
      <c r="C2359" s="22">
        <f>WEEKDAY(Flights[[#This Row],[Date]],1)</f>
        <v>7</v>
      </c>
      <c r="D2359" t="s">
        <v>167</v>
      </c>
      <c r="E2359" t="s">
        <v>1987</v>
      </c>
      <c r="F2359" t="s">
        <v>0</v>
      </c>
      <c r="G2359" t="s">
        <v>2</v>
      </c>
      <c r="H2359" t="str">
        <f>_xlfn.XLOOKUP(Flights[[#This Row],[Destination]], Airports!$A$2:$A$78, Airports!$D$2:$D$78)</f>
        <v>Miami</v>
      </c>
      <c r="I2359" t="str" cm="1">
        <f t="array" ref="I2359">_xlfn.XLOOKUP(Flights[[#This Row],[Destination]],_xlfn._TRO_TRAILING( Airports!A:A),_xlfn._TRO_TRAILING( Airports!E:E), "Not found")</f>
        <v>FL</v>
      </c>
      <c r="J2359" s="1">
        <v>0.31597222222222221</v>
      </c>
      <c r="K2359" s="22">
        <f>HOUR(Flights[[#This Row],[Scheduled Departure]])</f>
        <v>7</v>
      </c>
      <c r="L2359" s="1">
        <v>0.35972222222222222</v>
      </c>
      <c r="M2359">
        <f>(L2359-J2359)*24*60</f>
        <v>63.000000000000014</v>
      </c>
      <c r="N2359" s="16">
        <f>Flights[[#This Row],[Length (min)]]/60</f>
        <v>5.3833333333333337</v>
      </c>
      <c r="O2359">
        <v>323</v>
      </c>
      <c r="P2359">
        <v>2342</v>
      </c>
      <c r="Q2359" s="18">
        <f>IFERROR(Flights[[#This Row],[Distance]]/Flights[[#This Row],[Length (hr)]], "")</f>
        <v>435.04643962848291</v>
      </c>
      <c r="R2359" s="1">
        <v>0.66041666666666665</v>
      </c>
      <c r="S2359" s="1" t="str">
        <f>IF(Flights[[#This Row],[Length (hr)]]&lt;2, "No meal", IF(Flights[[#This Row],[Length (hr)]]&lt;3.5, "Light meal", "Full meal"))</f>
        <v>Full meal</v>
      </c>
      <c r="T2359" s="1" t="str">
        <f>IF(AND(Flights[[#This Row],[Airline]]="US Airways", Flights[[#This Row],[Meal]]="Full Meal"), "Yes", "No")</f>
        <v>No</v>
      </c>
      <c r="U2359" s="1">
        <v>0.70902777777777781</v>
      </c>
      <c r="V2359">
        <v>70</v>
      </c>
      <c r="W2359" s="1" t="str">
        <f>IF(Flights[[#This Row],[Arrival Delay]] = "", "Cancelled", IF(Flights[[#This Row],[Arrival Delay]]&gt;15, "Delayed", "On time"))</f>
        <v>Delayed</v>
      </c>
      <c r="X2359" t="str">
        <f>IF(Flights[[#This Row],[Status]]&lt;&gt;"Delayed","", IF(Flights[[#This Row],[Arrival Delay]]&gt;120, "Severe", IF(Flights[[#This Row],[Arrival Delay]]&gt;60, "Major", "Moderate")))</f>
        <v>Major</v>
      </c>
      <c r="Y2359" t="b">
        <v>0</v>
      </c>
      <c r="AA2359" t="str">
        <f>IF(OR(AND(Flights[[#This Row],[Status]]="Cancelled", Flights[[#This Row],[Cancellation Reason]]="Airline/Carrier"), Flights[[#This Row],[Delay Type]]="Severe"), "Yes", "No")</f>
        <v>No</v>
      </c>
    </row>
    <row r="2360" spans="1:27" x14ac:dyDescent="0.3">
      <c r="A2360" s="3">
        <v>42182</v>
      </c>
      <c r="B2360" s="22">
        <f>WEEKNUM(Flights[[#This Row],[Date]], 1)</f>
        <v>26</v>
      </c>
      <c r="C2360" s="22">
        <f>WEEKDAY(Flights[[#This Row],[Date]],1)</f>
        <v>7</v>
      </c>
      <c r="D2360" t="s">
        <v>415</v>
      </c>
      <c r="E2360" t="s">
        <v>1996</v>
      </c>
      <c r="F2360" t="s">
        <v>0</v>
      </c>
      <c r="G2360" t="s">
        <v>10</v>
      </c>
      <c r="H2360" t="str">
        <f>_xlfn.XLOOKUP(Flights[[#This Row],[Destination]], Airports!$A$2:$A$78, Airports!$D$2:$D$78)</f>
        <v>Boston</v>
      </c>
      <c r="I2360" t="str" cm="1">
        <f t="array" ref="I2360">_xlfn.XLOOKUP(Flights[[#This Row],[Destination]],_xlfn._TRO_TRAILING( Airports!A:A),_xlfn._TRO_TRAILING( Airports!E:E), "Not found")</f>
        <v>MA</v>
      </c>
      <c r="J2360" s="1">
        <v>0.34375</v>
      </c>
      <c r="K2360" s="22">
        <f>HOUR(Flights[[#This Row],[Scheduled Departure]])</f>
        <v>8</v>
      </c>
      <c r="L2360" s="1">
        <v>0.34375</v>
      </c>
      <c r="M2360">
        <f>(L2360-J2360)*24*60</f>
        <v>0</v>
      </c>
      <c r="N2360" s="16">
        <f>Flights[[#This Row],[Length (min)]]/60</f>
        <v>5.4</v>
      </c>
      <c r="O2360">
        <v>324</v>
      </c>
      <c r="P2360">
        <v>2611</v>
      </c>
      <c r="Q2360" s="18">
        <f>IFERROR(Flights[[#This Row],[Distance]]/Flights[[#This Row],[Length (hr)]], "")</f>
        <v>483.51851851851848</v>
      </c>
      <c r="R2360" s="1">
        <v>0.70138888888888884</v>
      </c>
      <c r="S2360" s="1" t="str">
        <f>IF(Flights[[#This Row],[Length (hr)]]&lt;2, "No meal", IF(Flights[[#This Row],[Length (hr)]]&lt;3.5, "Light meal", "Full meal"))</f>
        <v>Full meal</v>
      </c>
      <c r="T2360" s="1" t="str">
        <f>IF(AND(Flights[[#This Row],[Airline]]="US Airways", Flights[[#This Row],[Meal]]="Full Meal"), "Yes", "No")</f>
        <v>No</v>
      </c>
      <c r="U2360" s="1">
        <v>0.69374999999999998</v>
      </c>
      <c r="V2360">
        <v>-11</v>
      </c>
      <c r="W2360" s="1" t="str">
        <f>IF(Flights[[#This Row],[Arrival Delay]] = "", "Cancelled", IF(Flights[[#This Row],[Arrival Delay]]&gt;15, "Delayed", "On time"))</f>
        <v>On time</v>
      </c>
      <c r="X2360" t="str">
        <f>IF(Flights[[#This Row],[Status]]&lt;&gt;"Delayed","", IF(Flights[[#This Row],[Arrival Delay]]&gt;120, "Severe", IF(Flights[[#This Row],[Arrival Delay]]&gt;60, "Major", "Moderate")))</f>
        <v/>
      </c>
      <c r="Y2360" t="b">
        <v>0</v>
      </c>
      <c r="AA2360" t="str">
        <f>IF(OR(AND(Flights[[#This Row],[Status]]="Cancelled", Flights[[#This Row],[Cancellation Reason]]="Airline/Carrier"), Flights[[#This Row],[Delay Type]]="Severe"), "Yes", "No")</f>
        <v>No</v>
      </c>
    </row>
    <row r="2361" spans="1:27" x14ac:dyDescent="0.3">
      <c r="A2361" s="3">
        <v>42182</v>
      </c>
      <c r="B2361" s="22">
        <f>WEEKNUM(Flights[[#This Row],[Date]], 1)</f>
        <v>26</v>
      </c>
      <c r="C2361" s="22">
        <f>WEEKDAY(Flights[[#This Row],[Date]],1)</f>
        <v>7</v>
      </c>
      <c r="D2361" t="s">
        <v>1573</v>
      </c>
      <c r="E2361" t="s">
        <v>1995</v>
      </c>
      <c r="F2361" t="s">
        <v>0</v>
      </c>
      <c r="G2361" t="s">
        <v>318</v>
      </c>
      <c r="H2361" t="str">
        <f>_xlfn.XLOOKUP(Flights[[#This Row],[Destination]], Airports!$A$2:$A$78, Airports!$D$2:$D$78)</f>
        <v>Oakland</v>
      </c>
      <c r="I2361" t="str" cm="1">
        <f t="array" ref="I2361">_xlfn.XLOOKUP(Flights[[#This Row],[Destination]],_xlfn._TRO_TRAILING( Airports!A:A),_xlfn._TRO_TRAILING( Airports!E:E), "Not found")</f>
        <v>CA</v>
      </c>
      <c r="J2361" s="1">
        <v>0.34375</v>
      </c>
      <c r="K2361" s="22">
        <f>HOUR(Flights[[#This Row],[Scheduled Departure]])</f>
        <v>8</v>
      </c>
      <c r="L2361" s="1">
        <v>0</v>
      </c>
      <c r="M2361">
        <f>(L2361-J2361)*24*60</f>
        <v>-495</v>
      </c>
      <c r="N2361" s="16">
        <f>Flights[[#This Row],[Length (min)]]/60</f>
        <v>0</v>
      </c>
      <c r="P2361">
        <v>337</v>
      </c>
      <c r="Q2361" s="18" t="str">
        <f>IFERROR(Flights[[#This Row],[Distance]]/Flights[[#This Row],[Length (hr)]], "")</f>
        <v/>
      </c>
      <c r="R2361" s="1">
        <v>0.3923611111111111</v>
      </c>
      <c r="S2361" s="1" t="str">
        <f>IF(Flights[[#This Row],[Length (hr)]]&lt;2, "No meal", IF(Flights[[#This Row],[Length (hr)]]&lt;3.5, "Light meal", "Full meal"))</f>
        <v>No meal</v>
      </c>
      <c r="T2361" s="1" t="str">
        <f>IF(AND(Flights[[#This Row],[Airline]]="US Airways", Flights[[#This Row],[Meal]]="Full Meal"), "Yes", "No")</f>
        <v>No</v>
      </c>
      <c r="U2361" s="1">
        <v>0</v>
      </c>
      <c r="W2361" s="1" t="str">
        <f>IF(Flights[[#This Row],[Arrival Delay]] = "", "Cancelled", IF(Flights[[#This Row],[Arrival Delay]]&gt;15, "Delayed", "On time"))</f>
        <v>Cancelled</v>
      </c>
      <c r="X2361" t="str">
        <f>IF(Flights[[#This Row],[Status]]&lt;&gt;"Delayed","", IF(Flights[[#This Row],[Arrival Delay]]&gt;120, "Severe", IF(Flights[[#This Row],[Arrival Delay]]&gt;60, "Major", "Moderate")))</f>
        <v/>
      </c>
      <c r="Y2361" t="b">
        <v>1</v>
      </c>
      <c r="Z2361" t="s">
        <v>8</v>
      </c>
      <c r="AA2361" t="str">
        <f>IF(OR(AND(Flights[[#This Row],[Status]]="Cancelled", Flights[[#This Row],[Cancellation Reason]]="Airline/Carrier"), Flights[[#This Row],[Delay Type]]="Severe"), "Yes", "No")</f>
        <v>Yes</v>
      </c>
    </row>
    <row r="2362" spans="1:27" x14ac:dyDescent="0.3">
      <c r="A2362" s="3">
        <v>42182</v>
      </c>
      <c r="B2362" s="22">
        <f>WEEKNUM(Flights[[#This Row],[Date]], 1)</f>
        <v>26</v>
      </c>
      <c r="C2362" s="22">
        <f>WEEKDAY(Flights[[#This Row],[Date]],1)</f>
        <v>7</v>
      </c>
      <c r="D2362" t="s">
        <v>1249</v>
      </c>
      <c r="E2362" t="s">
        <v>1990</v>
      </c>
      <c r="F2362" t="s">
        <v>0</v>
      </c>
      <c r="G2362" t="s">
        <v>293</v>
      </c>
      <c r="H2362" t="str">
        <f>_xlfn.XLOOKUP(Flights[[#This Row],[Destination]], Airports!$A$2:$A$78, Airports!$D$2:$D$78)</f>
        <v>Houston</v>
      </c>
      <c r="I2362" t="str" cm="1">
        <f t="array" ref="I2362">_xlfn.XLOOKUP(Flights[[#This Row],[Destination]],_xlfn._TRO_TRAILING( Airports!A:A),_xlfn._TRO_TRAILING( Airports!E:E), "Not found")</f>
        <v>TX</v>
      </c>
      <c r="J2362" s="1">
        <v>0.34722222222222221</v>
      </c>
      <c r="K2362" s="22">
        <f>HOUR(Flights[[#This Row],[Scheduled Departure]])</f>
        <v>8</v>
      </c>
      <c r="L2362" s="1">
        <v>0.34513888888888888</v>
      </c>
      <c r="M2362">
        <f>(L2362-J2362)*24*60</f>
        <v>-2.9999999999999893</v>
      </c>
      <c r="N2362" s="16">
        <f>Flights[[#This Row],[Length (min)]]/60</f>
        <v>3.2833333333333332</v>
      </c>
      <c r="O2362">
        <v>197</v>
      </c>
      <c r="P2362">
        <v>1379</v>
      </c>
      <c r="Q2362" s="18">
        <f>IFERROR(Flights[[#This Row],[Distance]]/Flights[[#This Row],[Length (hr)]], "")</f>
        <v>420</v>
      </c>
      <c r="R2362" s="1">
        <v>0.57152777777777775</v>
      </c>
      <c r="S2362" s="1" t="str">
        <f>IF(Flights[[#This Row],[Length (hr)]]&lt;2, "No meal", IF(Flights[[#This Row],[Length (hr)]]&lt;3.5, "Light meal", "Full meal"))</f>
        <v>Light meal</v>
      </c>
      <c r="T2362" s="1" t="str">
        <f>IF(AND(Flights[[#This Row],[Airline]]="US Airways", Flights[[#This Row],[Meal]]="Full Meal"), "Yes", "No")</f>
        <v>No</v>
      </c>
      <c r="U2362" s="1">
        <v>0.56527777777777777</v>
      </c>
      <c r="V2362">
        <v>-9</v>
      </c>
      <c r="W2362" s="1" t="str">
        <f>IF(Flights[[#This Row],[Arrival Delay]] = "", "Cancelled", IF(Flights[[#This Row],[Arrival Delay]]&gt;15, "Delayed", "On time"))</f>
        <v>On time</v>
      </c>
      <c r="X2362" t="str">
        <f>IF(Flights[[#This Row],[Status]]&lt;&gt;"Delayed","", IF(Flights[[#This Row],[Arrival Delay]]&gt;120, "Severe", IF(Flights[[#This Row],[Arrival Delay]]&gt;60, "Major", "Moderate")))</f>
        <v/>
      </c>
      <c r="Y2362" t="b">
        <v>0</v>
      </c>
      <c r="AA2362" t="str">
        <f>IF(OR(AND(Flights[[#This Row],[Status]]="Cancelled", Flights[[#This Row],[Cancellation Reason]]="Airline/Carrier"), Flights[[#This Row],[Delay Type]]="Severe"), "Yes", "No")</f>
        <v>No</v>
      </c>
    </row>
    <row r="2363" spans="1:27" x14ac:dyDescent="0.3">
      <c r="A2363" s="3">
        <v>42182</v>
      </c>
      <c r="B2363" s="22">
        <f>WEEKNUM(Flights[[#This Row],[Date]], 1)</f>
        <v>26</v>
      </c>
      <c r="C2363" s="22">
        <f>WEEKDAY(Flights[[#This Row],[Date]],1)</f>
        <v>7</v>
      </c>
      <c r="D2363" t="s">
        <v>502</v>
      </c>
      <c r="E2363" t="s">
        <v>1994</v>
      </c>
      <c r="F2363" t="s">
        <v>0</v>
      </c>
      <c r="G2363" t="s">
        <v>339</v>
      </c>
      <c r="H2363" t="str">
        <f>_xlfn.XLOOKUP(Flights[[#This Row],[Destination]], Airports!$A$2:$A$78, Airports!$D$2:$D$78)</f>
        <v>San Diego</v>
      </c>
      <c r="I2363" t="str" cm="1">
        <f t="array" ref="I2363">_xlfn.XLOOKUP(Flights[[#This Row],[Destination]],_xlfn._TRO_TRAILING( Airports!A:A),_xlfn._TRO_TRAILING( Airports!E:E), "Not found")</f>
        <v>CA</v>
      </c>
      <c r="J2363" s="1">
        <v>0.35138888888888886</v>
      </c>
      <c r="K2363" s="22">
        <f>HOUR(Flights[[#This Row],[Scheduled Departure]])</f>
        <v>8</v>
      </c>
      <c r="L2363" s="1">
        <v>0.35625000000000001</v>
      </c>
      <c r="M2363">
        <f>(L2363-J2363)*24*60</f>
        <v>7.0000000000000551</v>
      </c>
      <c r="N2363" s="16">
        <f>Flights[[#This Row],[Length (min)]]/60</f>
        <v>0.98333333333333328</v>
      </c>
      <c r="O2363">
        <v>59</v>
      </c>
      <c r="P2363">
        <v>109</v>
      </c>
      <c r="Q2363" s="18">
        <f>IFERROR(Flights[[#This Row],[Distance]]/Flights[[#This Row],[Length (hr)]], "")</f>
        <v>110.84745762711864</v>
      </c>
      <c r="R2363" s="1">
        <v>0.39652777777777776</v>
      </c>
      <c r="S2363" s="1" t="str">
        <f>IF(Flights[[#This Row],[Length (hr)]]&lt;2, "No meal", IF(Flights[[#This Row],[Length (hr)]]&lt;3.5, "Light meal", "Full meal"))</f>
        <v>No meal</v>
      </c>
      <c r="T2363" s="1" t="str">
        <f>IF(AND(Flights[[#This Row],[Airline]]="US Airways", Flights[[#This Row],[Meal]]="Full Meal"), "Yes", "No")</f>
        <v>No</v>
      </c>
      <c r="U2363" s="1">
        <v>0.3972222222222222</v>
      </c>
      <c r="V2363">
        <v>1</v>
      </c>
      <c r="W2363" s="1" t="str">
        <f>IF(Flights[[#This Row],[Arrival Delay]] = "", "Cancelled", IF(Flights[[#This Row],[Arrival Delay]]&gt;15, "Delayed", "On time"))</f>
        <v>On time</v>
      </c>
      <c r="X2363" t="str">
        <f>IF(Flights[[#This Row],[Status]]&lt;&gt;"Delayed","", IF(Flights[[#This Row],[Arrival Delay]]&gt;120, "Severe", IF(Flights[[#This Row],[Arrival Delay]]&gt;60, "Major", "Moderate")))</f>
        <v/>
      </c>
      <c r="Y2363" t="b">
        <v>0</v>
      </c>
      <c r="AA2363" t="str">
        <f>IF(OR(AND(Flights[[#This Row],[Status]]="Cancelled", Flights[[#This Row],[Cancellation Reason]]="Airline/Carrier"), Flights[[#This Row],[Delay Type]]="Severe"), "Yes", "No")</f>
        <v>No</v>
      </c>
    </row>
    <row r="2364" spans="1:27" x14ac:dyDescent="0.3">
      <c r="A2364" s="3">
        <v>42182</v>
      </c>
      <c r="B2364" s="22">
        <f>WEEKNUM(Flights[[#This Row],[Date]], 1)</f>
        <v>26</v>
      </c>
      <c r="C2364" s="22">
        <f>WEEKDAY(Flights[[#This Row],[Date]],1)</f>
        <v>7</v>
      </c>
      <c r="D2364" t="s">
        <v>1580</v>
      </c>
      <c r="E2364" t="s">
        <v>1990</v>
      </c>
      <c r="F2364" t="s">
        <v>0</v>
      </c>
      <c r="G2364" t="s">
        <v>16</v>
      </c>
      <c r="H2364" t="str">
        <f>_xlfn.XLOOKUP(Flights[[#This Row],[Destination]], Airports!$A$2:$A$78, Airports!$D$2:$D$78)</f>
        <v>Dulles</v>
      </c>
      <c r="I2364" t="str" cm="1">
        <f t="array" ref="I2364">_xlfn.XLOOKUP(Flights[[#This Row],[Destination]],_xlfn._TRO_TRAILING( Airports!A:A),_xlfn._TRO_TRAILING( Airports!E:E), "Not found")</f>
        <v>VA</v>
      </c>
      <c r="J2364" s="1">
        <v>0.5493055555555556</v>
      </c>
      <c r="K2364" s="22">
        <f>HOUR(Flights[[#This Row],[Scheduled Departure]])</f>
        <v>13</v>
      </c>
      <c r="L2364" s="1">
        <v>0.54722222222222228</v>
      </c>
      <c r="M2364">
        <f>(L2364-J2364)*24*60</f>
        <v>-2.9999999999999893</v>
      </c>
      <c r="N2364" s="16">
        <f>Flights[[#This Row],[Length (min)]]/60</f>
        <v>5.0333333333333332</v>
      </c>
      <c r="O2364">
        <v>302</v>
      </c>
      <c r="P2364">
        <v>2288</v>
      </c>
      <c r="Q2364" s="18">
        <f>IFERROR(Flights[[#This Row],[Distance]]/Flights[[#This Row],[Length (hr)]], "")</f>
        <v>454.56953642384104</v>
      </c>
      <c r="R2364" s="1">
        <v>0.8833333333333333</v>
      </c>
      <c r="S2364" s="1" t="str">
        <f>IF(Flights[[#This Row],[Length (hr)]]&lt;2, "No meal", IF(Flights[[#This Row],[Length (hr)]]&lt;3.5, "Light meal", "Full meal"))</f>
        <v>Full meal</v>
      </c>
      <c r="T2364" s="1" t="str">
        <f>IF(AND(Flights[[#This Row],[Airline]]="US Airways", Flights[[#This Row],[Meal]]="Full Meal"), "Yes", "No")</f>
        <v>No</v>
      </c>
      <c r="U2364" s="1">
        <v>0.88194444444444442</v>
      </c>
      <c r="V2364">
        <v>-2</v>
      </c>
      <c r="W2364" s="1" t="str">
        <f>IF(Flights[[#This Row],[Arrival Delay]] = "", "Cancelled", IF(Flights[[#This Row],[Arrival Delay]]&gt;15, "Delayed", "On time"))</f>
        <v>On time</v>
      </c>
      <c r="X2364" t="str">
        <f>IF(Flights[[#This Row],[Status]]&lt;&gt;"Delayed","", IF(Flights[[#This Row],[Arrival Delay]]&gt;120, "Severe", IF(Flights[[#This Row],[Arrival Delay]]&gt;60, "Major", "Moderate")))</f>
        <v/>
      </c>
      <c r="Y2364" t="b">
        <v>0</v>
      </c>
      <c r="AA2364" t="str">
        <f>IF(OR(AND(Flights[[#This Row],[Status]]="Cancelled", Flights[[#This Row],[Cancellation Reason]]="Airline/Carrier"), Flights[[#This Row],[Delay Type]]="Severe"), "Yes", "No")</f>
        <v>No</v>
      </c>
    </row>
    <row r="2365" spans="1:27" x14ac:dyDescent="0.3">
      <c r="A2365" s="3">
        <v>42182</v>
      </c>
      <c r="B2365" s="22">
        <f>WEEKNUM(Flights[[#This Row],[Date]], 1)</f>
        <v>26</v>
      </c>
      <c r="C2365" s="22">
        <f>WEEKDAY(Flights[[#This Row],[Date]],1)</f>
        <v>7</v>
      </c>
      <c r="D2365" t="s">
        <v>544</v>
      </c>
      <c r="E2365" t="s">
        <v>1998</v>
      </c>
      <c r="F2365" t="s">
        <v>0</v>
      </c>
      <c r="G2365" t="s">
        <v>273</v>
      </c>
      <c r="H2365" t="str">
        <f>_xlfn.XLOOKUP(Flights[[#This Row],[Destination]], Airports!$A$2:$A$78, Airports!$D$2:$D$78)</f>
        <v>Denver</v>
      </c>
      <c r="I2365" t="str" cm="1">
        <f t="array" ref="I2365">_xlfn.XLOOKUP(Flights[[#This Row],[Destination]],_xlfn._TRO_TRAILING( Airports!A:A),_xlfn._TRO_TRAILING( Airports!E:E), "Not found")</f>
        <v>CO</v>
      </c>
      <c r="J2365" s="1">
        <v>0.6069444444444444</v>
      </c>
      <c r="K2365" s="22">
        <f>HOUR(Flights[[#This Row],[Scheduled Departure]])</f>
        <v>14</v>
      </c>
      <c r="L2365" s="1">
        <v>0.60069444444444442</v>
      </c>
      <c r="M2365">
        <f>(L2365-J2365)*24*60</f>
        <v>-8.999999999999968</v>
      </c>
      <c r="N2365" s="16">
        <f>Flights[[#This Row],[Length (min)]]/60</f>
        <v>2.25</v>
      </c>
      <c r="O2365">
        <v>135</v>
      </c>
      <c r="P2365">
        <v>862</v>
      </c>
      <c r="Q2365" s="18">
        <f>IFERROR(Flights[[#This Row],[Distance]]/Flights[[#This Row],[Length (hr)]], "")</f>
        <v>383.11111111111109</v>
      </c>
      <c r="R2365" s="1">
        <v>0.74236111111111114</v>
      </c>
      <c r="S2365" s="1" t="str">
        <f>IF(Flights[[#This Row],[Length (hr)]]&lt;2, "No meal", IF(Flights[[#This Row],[Length (hr)]]&lt;3.5, "Light meal", "Full meal"))</f>
        <v>Light meal</v>
      </c>
      <c r="T2365" s="1" t="str">
        <f>IF(AND(Flights[[#This Row],[Airline]]="US Airways", Flights[[#This Row],[Meal]]="Full Meal"), "Yes", "No")</f>
        <v>No</v>
      </c>
      <c r="U2365" s="1">
        <v>0.73611111111111116</v>
      </c>
      <c r="V2365">
        <v>-9</v>
      </c>
      <c r="W2365" s="1" t="str">
        <f>IF(Flights[[#This Row],[Arrival Delay]] = "", "Cancelled", IF(Flights[[#This Row],[Arrival Delay]]&gt;15, "Delayed", "On time"))</f>
        <v>On time</v>
      </c>
      <c r="X2365" t="str">
        <f>IF(Flights[[#This Row],[Status]]&lt;&gt;"Delayed","", IF(Flights[[#This Row],[Arrival Delay]]&gt;120, "Severe", IF(Flights[[#This Row],[Arrival Delay]]&gt;60, "Major", "Moderate")))</f>
        <v/>
      </c>
      <c r="Y2365" t="b">
        <v>0</v>
      </c>
      <c r="AA2365" t="str">
        <f>IF(OR(AND(Flights[[#This Row],[Status]]="Cancelled", Flights[[#This Row],[Cancellation Reason]]="Airline/Carrier"), Flights[[#This Row],[Delay Type]]="Severe"), "Yes", "No")</f>
        <v>No</v>
      </c>
    </row>
    <row r="2366" spans="1:27" x14ac:dyDescent="0.3">
      <c r="A2366" s="3">
        <v>42182</v>
      </c>
      <c r="B2366" s="22">
        <f>WEEKNUM(Flights[[#This Row],[Date]], 1)</f>
        <v>26</v>
      </c>
      <c r="C2366" s="22">
        <f>WEEKDAY(Flights[[#This Row],[Date]],1)</f>
        <v>7</v>
      </c>
      <c r="D2366" t="s">
        <v>1582</v>
      </c>
      <c r="E2366" t="s">
        <v>1995</v>
      </c>
      <c r="F2366" t="s">
        <v>0</v>
      </c>
      <c r="G2366" t="s">
        <v>9</v>
      </c>
      <c r="H2366" t="str">
        <f>_xlfn.XLOOKUP(Flights[[#This Row],[Destination]], Airports!$A$2:$A$78, Airports!$D$2:$D$78)</f>
        <v>San Francisco</v>
      </c>
      <c r="I2366" t="str" cm="1">
        <f t="array" ref="I2366">_xlfn.XLOOKUP(Flights[[#This Row],[Destination]],_xlfn._TRO_TRAILING( Airports!A:A),_xlfn._TRO_TRAILING( Airports!E:E), "Not found")</f>
        <v>CA</v>
      </c>
      <c r="J2366" s="1">
        <v>0.61805555555555558</v>
      </c>
      <c r="K2366" s="22">
        <f>HOUR(Flights[[#This Row],[Scheduled Departure]])</f>
        <v>14</v>
      </c>
      <c r="L2366" s="1">
        <v>0.62291666666666667</v>
      </c>
      <c r="M2366">
        <f>(L2366-J2366)*24*60</f>
        <v>6.9999999999999751</v>
      </c>
      <c r="N2366" s="16">
        <f>Flights[[#This Row],[Length (min)]]/60</f>
        <v>1.0166666666666666</v>
      </c>
      <c r="O2366">
        <v>61</v>
      </c>
      <c r="P2366">
        <v>337</v>
      </c>
      <c r="Q2366" s="18">
        <f>IFERROR(Flights[[#This Row],[Distance]]/Flights[[#This Row],[Length (hr)]], "")</f>
        <v>331.47540983606558</v>
      </c>
      <c r="R2366" s="1">
        <v>0.67013888888888884</v>
      </c>
      <c r="S2366" s="1" t="str">
        <f>IF(Flights[[#This Row],[Length (hr)]]&lt;2, "No meal", IF(Flights[[#This Row],[Length (hr)]]&lt;3.5, "Light meal", "Full meal"))</f>
        <v>No meal</v>
      </c>
      <c r="T2366" s="1" t="str">
        <f>IF(AND(Flights[[#This Row],[Airline]]="US Airways", Flights[[#This Row],[Meal]]="Full Meal"), "Yes", "No")</f>
        <v>No</v>
      </c>
      <c r="U2366" s="1">
        <v>0.66527777777777775</v>
      </c>
      <c r="V2366">
        <v>-7</v>
      </c>
      <c r="W2366" s="1" t="str">
        <f>IF(Flights[[#This Row],[Arrival Delay]] = "", "Cancelled", IF(Flights[[#This Row],[Arrival Delay]]&gt;15, "Delayed", "On time"))</f>
        <v>On time</v>
      </c>
      <c r="X2366" t="str">
        <f>IF(Flights[[#This Row],[Status]]&lt;&gt;"Delayed","", IF(Flights[[#This Row],[Arrival Delay]]&gt;120, "Severe", IF(Flights[[#This Row],[Arrival Delay]]&gt;60, "Major", "Moderate")))</f>
        <v/>
      </c>
      <c r="Y2366" t="b">
        <v>0</v>
      </c>
      <c r="AA2366" t="str">
        <f>IF(OR(AND(Flights[[#This Row],[Status]]="Cancelled", Flights[[#This Row],[Cancellation Reason]]="Airline/Carrier"), Flights[[#This Row],[Delay Type]]="Severe"), "Yes", "No")</f>
        <v>No</v>
      </c>
    </row>
    <row r="2367" spans="1:27" x14ac:dyDescent="0.3">
      <c r="A2367" s="3">
        <v>42182</v>
      </c>
      <c r="B2367" s="22">
        <f>WEEKNUM(Flights[[#This Row],[Date]], 1)</f>
        <v>26</v>
      </c>
      <c r="C2367" s="22">
        <f>WEEKDAY(Flights[[#This Row],[Date]],1)</f>
        <v>7</v>
      </c>
      <c r="D2367" t="s">
        <v>1583</v>
      </c>
      <c r="E2367" t="s">
        <v>1995</v>
      </c>
      <c r="F2367" t="s">
        <v>0</v>
      </c>
      <c r="G2367" t="s">
        <v>270</v>
      </c>
      <c r="H2367" t="str">
        <f>_xlfn.XLOOKUP(Flights[[#This Row],[Destination]], Airports!$A$2:$A$78, Airports!$D$2:$D$78)</f>
        <v>Dallas</v>
      </c>
      <c r="I2367" t="str" cm="1">
        <f t="array" ref="I2367">_xlfn.XLOOKUP(Flights[[#This Row],[Destination]],_xlfn._TRO_TRAILING( Airports!A:A),_xlfn._TRO_TRAILING( Airports!E:E), "Not found")</f>
        <v>TX</v>
      </c>
      <c r="J2367" s="1">
        <v>0.63194444444444442</v>
      </c>
      <c r="K2367" s="22">
        <f>HOUR(Flights[[#This Row],[Scheduled Departure]])</f>
        <v>15</v>
      </c>
      <c r="L2367" s="1">
        <v>0.66319444444444442</v>
      </c>
      <c r="M2367">
        <f>(L2367-J2367)*24*60</f>
        <v>45</v>
      </c>
      <c r="N2367" s="16">
        <f>Flights[[#This Row],[Length (min)]]/60</f>
        <v>2.9666666666666668</v>
      </c>
      <c r="O2367">
        <v>178</v>
      </c>
      <c r="P2367">
        <v>1246</v>
      </c>
      <c r="Q2367" s="18">
        <f>IFERROR(Flights[[#This Row],[Distance]]/Flights[[#This Row],[Length (hr)]], "")</f>
        <v>420</v>
      </c>
      <c r="R2367" s="1">
        <v>0.84027777777777779</v>
      </c>
      <c r="S2367" s="1" t="str">
        <f>IF(Flights[[#This Row],[Length (hr)]]&lt;2, "No meal", IF(Flights[[#This Row],[Length (hr)]]&lt;3.5, "Light meal", "Full meal"))</f>
        <v>Light meal</v>
      </c>
      <c r="T2367" s="1" t="str">
        <f>IF(AND(Flights[[#This Row],[Airline]]="US Airways", Flights[[#This Row],[Meal]]="Full Meal"), "Yes", "No")</f>
        <v>No</v>
      </c>
      <c r="U2367" s="1">
        <v>0.87013888888888891</v>
      </c>
      <c r="V2367">
        <v>43</v>
      </c>
      <c r="W2367" s="1" t="str">
        <f>IF(Flights[[#This Row],[Arrival Delay]] = "", "Cancelled", IF(Flights[[#This Row],[Arrival Delay]]&gt;15, "Delayed", "On time"))</f>
        <v>Delayed</v>
      </c>
      <c r="X2367" t="str">
        <f>IF(Flights[[#This Row],[Status]]&lt;&gt;"Delayed","", IF(Flights[[#This Row],[Arrival Delay]]&gt;120, "Severe", IF(Flights[[#This Row],[Arrival Delay]]&gt;60, "Major", "Moderate")))</f>
        <v>Moderate</v>
      </c>
      <c r="Y2367" t="b">
        <v>0</v>
      </c>
      <c r="AA2367" t="str">
        <f>IF(OR(AND(Flights[[#This Row],[Status]]="Cancelled", Flights[[#This Row],[Cancellation Reason]]="Airline/Carrier"), Flights[[#This Row],[Delay Type]]="Severe"), "Yes", "No")</f>
        <v>No</v>
      </c>
    </row>
    <row r="2368" spans="1:27" x14ac:dyDescent="0.3">
      <c r="A2368" s="3">
        <v>42182</v>
      </c>
      <c r="B2368" s="22">
        <f>WEEKNUM(Flights[[#This Row],[Date]], 1)</f>
        <v>26</v>
      </c>
      <c r="C2368" s="22">
        <f>WEEKDAY(Flights[[#This Row],[Date]],1)</f>
        <v>7</v>
      </c>
      <c r="D2368" t="s">
        <v>1073</v>
      </c>
      <c r="E2368" t="s">
        <v>1994</v>
      </c>
      <c r="F2368" t="s">
        <v>0</v>
      </c>
      <c r="G2368" t="s">
        <v>356</v>
      </c>
      <c r="H2368" t="str">
        <f>_xlfn.XLOOKUP(Flights[[#This Row],[Destination]], Airports!$A$2:$A$78, Airports!$D$2:$D$78)</f>
        <v>Tucson</v>
      </c>
      <c r="I2368" t="str" cm="1">
        <f t="array" ref="I2368">_xlfn.XLOOKUP(Flights[[#This Row],[Destination]],_xlfn._TRO_TRAILING( Airports!A:A),_xlfn._TRO_TRAILING( Airports!E:E), "Not found")</f>
        <v>AZ</v>
      </c>
      <c r="J2368" s="1">
        <v>0.65277777777777779</v>
      </c>
      <c r="K2368" s="22">
        <f>HOUR(Flights[[#This Row],[Scheduled Departure]])</f>
        <v>15</v>
      </c>
      <c r="L2368" s="1">
        <v>0.68958333333333333</v>
      </c>
      <c r="M2368">
        <f>(L2368-J2368)*24*60</f>
        <v>52.999999999999972</v>
      </c>
      <c r="N2368" s="16">
        <f>Flights[[#This Row],[Length (min)]]/60</f>
        <v>1.5666666666666667</v>
      </c>
      <c r="O2368">
        <v>94</v>
      </c>
      <c r="P2368">
        <v>451</v>
      </c>
      <c r="Q2368" s="18">
        <f>IFERROR(Flights[[#This Row],[Distance]]/Flights[[#This Row],[Length (hr)]], "")</f>
        <v>287.87234042553195</v>
      </c>
      <c r="R2368" s="1">
        <v>0.71250000000000002</v>
      </c>
      <c r="S2368" s="1" t="str">
        <f>IF(Flights[[#This Row],[Length (hr)]]&lt;2, "No meal", IF(Flights[[#This Row],[Length (hr)]]&lt;3.5, "Light meal", "Full meal"))</f>
        <v>No meal</v>
      </c>
      <c r="T2368" s="1" t="str">
        <f>IF(AND(Flights[[#This Row],[Airline]]="US Airways", Flights[[#This Row],[Meal]]="Full Meal"), "Yes", "No")</f>
        <v>No</v>
      </c>
      <c r="U2368" s="1">
        <v>0.75486111111111109</v>
      </c>
      <c r="V2368">
        <v>61</v>
      </c>
      <c r="W2368" s="1" t="str">
        <f>IF(Flights[[#This Row],[Arrival Delay]] = "", "Cancelled", IF(Flights[[#This Row],[Arrival Delay]]&gt;15, "Delayed", "On time"))</f>
        <v>Delayed</v>
      </c>
      <c r="X2368" t="str">
        <f>IF(Flights[[#This Row],[Status]]&lt;&gt;"Delayed","", IF(Flights[[#This Row],[Arrival Delay]]&gt;120, "Severe", IF(Flights[[#This Row],[Arrival Delay]]&gt;60, "Major", "Moderate")))</f>
        <v>Major</v>
      </c>
      <c r="Y2368" t="b">
        <v>0</v>
      </c>
      <c r="AA2368" t="str">
        <f>IF(OR(AND(Flights[[#This Row],[Status]]="Cancelled", Flights[[#This Row],[Cancellation Reason]]="Airline/Carrier"), Flights[[#This Row],[Delay Type]]="Severe"), "Yes", "No")</f>
        <v>No</v>
      </c>
    </row>
    <row r="2369" spans="1:27" x14ac:dyDescent="0.3">
      <c r="A2369" s="3">
        <v>42182</v>
      </c>
      <c r="B2369" s="22">
        <f>WEEKNUM(Flights[[#This Row],[Date]], 1)</f>
        <v>26</v>
      </c>
      <c r="C2369" s="22">
        <f>WEEKDAY(Flights[[#This Row],[Date]],1)</f>
        <v>7</v>
      </c>
      <c r="D2369" t="s">
        <v>85</v>
      </c>
      <c r="E2369" t="s">
        <v>1987</v>
      </c>
      <c r="F2369" t="s">
        <v>0</v>
      </c>
      <c r="G2369" t="s">
        <v>9</v>
      </c>
      <c r="H2369" t="str">
        <f>_xlfn.XLOOKUP(Flights[[#This Row],[Destination]], Airports!$A$2:$A$78, Airports!$D$2:$D$78)</f>
        <v>San Francisco</v>
      </c>
      <c r="I2369" t="str" cm="1">
        <f t="array" ref="I2369">_xlfn.XLOOKUP(Flights[[#This Row],[Destination]],_xlfn._TRO_TRAILING( Airports!A:A),_xlfn._TRO_TRAILING( Airports!E:E), "Not found")</f>
        <v>CA</v>
      </c>
      <c r="J2369" s="1">
        <v>0.68402777777777779</v>
      </c>
      <c r="K2369" s="22">
        <f>HOUR(Flights[[#This Row],[Scheduled Departure]])</f>
        <v>16</v>
      </c>
      <c r="L2369" s="1">
        <v>0.69791666666666663</v>
      </c>
      <c r="M2369">
        <f>(L2369-J2369)*24*60</f>
        <v>19.999999999999929</v>
      </c>
      <c r="N2369" s="16">
        <f>Flights[[#This Row],[Length (min)]]/60</f>
        <v>1.2</v>
      </c>
      <c r="O2369">
        <v>72</v>
      </c>
      <c r="P2369">
        <v>337</v>
      </c>
      <c r="Q2369" s="18">
        <f>IFERROR(Flights[[#This Row],[Distance]]/Flights[[#This Row],[Length (hr)]], "")</f>
        <v>280.83333333333337</v>
      </c>
      <c r="R2369" s="1">
        <v>0.73819444444444449</v>
      </c>
      <c r="S2369" s="1" t="str">
        <f>IF(Flights[[#This Row],[Length (hr)]]&lt;2, "No meal", IF(Flights[[#This Row],[Length (hr)]]&lt;3.5, "Light meal", "Full meal"))</f>
        <v>No meal</v>
      </c>
      <c r="T2369" s="1" t="str">
        <f>IF(AND(Flights[[#This Row],[Airline]]="US Airways", Flights[[#This Row],[Meal]]="Full Meal"), "Yes", "No")</f>
        <v>No</v>
      </c>
      <c r="U2369" s="1">
        <v>0.74791666666666667</v>
      </c>
      <c r="V2369">
        <v>14</v>
      </c>
      <c r="W2369" s="1" t="str">
        <f>IF(Flights[[#This Row],[Arrival Delay]] = "", "Cancelled", IF(Flights[[#This Row],[Arrival Delay]]&gt;15, "Delayed", "On time"))</f>
        <v>On time</v>
      </c>
      <c r="X2369" t="str">
        <f>IF(Flights[[#This Row],[Status]]&lt;&gt;"Delayed","", IF(Flights[[#This Row],[Arrival Delay]]&gt;120, "Severe", IF(Flights[[#This Row],[Arrival Delay]]&gt;60, "Major", "Moderate")))</f>
        <v/>
      </c>
      <c r="Y2369" t="b">
        <v>0</v>
      </c>
      <c r="AA2369" t="str">
        <f>IF(OR(AND(Flights[[#This Row],[Status]]="Cancelled", Flights[[#This Row],[Cancellation Reason]]="Airline/Carrier"), Flights[[#This Row],[Delay Type]]="Severe"), "Yes", "No")</f>
        <v>No</v>
      </c>
    </row>
    <row r="2370" spans="1:27" x14ac:dyDescent="0.3">
      <c r="A2370" s="3">
        <v>42182</v>
      </c>
      <c r="B2370" s="22">
        <f>WEEKNUM(Flights[[#This Row],[Date]], 1)</f>
        <v>26</v>
      </c>
      <c r="C2370" s="22">
        <f>WEEKDAY(Flights[[#This Row],[Date]],1)</f>
        <v>7</v>
      </c>
      <c r="D2370" t="s">
        <v>1014</v>
      </c>
      <c r="E2370" t="s">
        <v>1988</v>
      </c>
      <c r="F2370" t="s">
        <v>0</v>
      </c>
      <c r="G2370" t="s">
        <v>29</v>
      </c>
      <c r="H2370" t="str">
        <f>_xlfn.XLOOKUP(Flights[[#This Row],[Destination]], Airports!$A$2:$A$78, Airports!$D$2:$D$78)</f>
        <v>Phoenix</v>
      </c>
      <c r="I2370" t="str" cm="1">
        <f t="array" ref="I2370">_xlfn.XLOOKUP(Flights[[#This Row],[Destination]],_xlfn._TRO_TRAILING( Airports!A:A),_xlfn._TRO_TRAILING( Airports!E:E), "Not found")</f>
        <v>AZ</v>
      </c>
      <c r="J2370" s="1">
        <v>0.68402777777777779</v>
      </c>
      <c r="K2370" s="22">
        <f>HOUR(Flights[[#This Row],[Scheduled Departure]])</f>
        <v>16</v>
      </c>
      <c r="L2370" s="1">
        <v>0.69236111111111109</v>
      </c>
      <c r="M2370">
        <f>(L2370-J2370)*24*60</f>
        <v>11.999999999999957</v>
      </c>
      <c r="N2370" s="16">
        <f>Flights[[#This Row],[Length (min)]]/60</f>
        <v>1.45</v>
      </c>
      <c r="O2370">
        <v>87</v>
      </c>
      <c r="P2370">
        <v>370</v>
      </c>
      <c r="Q2370" s="18">
        <f>IFERROR(Flights[[#This Row],[Distance]]/Flights[[#This Row],[Length (hr)]], "")</f>
        <v>255.17241379310346</v>
      </c>
      <c r="R2370" s="1">
        <v>0.74652777777777779</v>
      </c>
      <c r="S2370" s="1" t="str">
        <f>IF(Flights[[#This Row],[Length (hr)]]&lt;2, "No meal", IF(Flights[[#This Row],[Length (hr)]]&lt;3.5, "Light meal", "Full meal"))</f>
        <v>No meal</v>
      </c>
      <c r="T2370" s="1" t="str">
        <f>IF(AND(Flights[[#This Row],[Airline]]="US Airways", Flights[[#This Row],[Meal]]="Full Meal"), "Yes", "No")</f>
        <v>No</v>
      </c>
      <c r="U2370" s="1">
        <v>0.75277777777777777</v>
      </c>
      <c r="V2370">
        <v>9</v>
      </c>
      <c r="W2370" s="1" t="str">
        <f>IF(Flights[[#This Row],[Arrival Delay]] = "", "Cancelled", IF(Flights[[#This Row],[Arrival Delay]]&gt;15, "Delayed", "On time"))</f>
        <v>On time</v>
      </c>
      <c r="X2370" t="str">
        <f>IF(Flights[[#This Row],[Status]]&lt;&gt;"Delayed","", IF(Flights[[#This Row],[Arrival Delay]]&gt;120, "Severe", IF(Flights[[#This Row],[Arrival Delay]]&gt;60, "Major", "Moderate")))</f>
        <v/>
      </c>
      <c r="Y2370" t="b">
        <v>0</v>
      </c>
      <c r="AA2370" t="str">
        <f>IF(OR(AND(Flights[[#This Row],[Status]]="Cancelled", Flights[[#This Row],[Cancellation Reason]]="Airline/Carrier"), Flights[[#This Row],[Delay Type]]="Severe"), "Yes", "No")</f>
        <v>No</v>
      </c>
    </row>
    <row r="2371" spans="1:27" x14ac:dyDescent="0.3">
      <c r="A2371" s="3">
        <v>42182</v>
      </c>
      <c r="B2371" s="22">
        <f>WEEKNUM(Flights[[#This Row],[Date]], 1)</f>
        <v>26</v>
      </c>
      <c r="C2371" s="22">
        <f>WEEKDAY(Flights[[#This Row],[Date]],1)</f>
        <v>7</v>
      </c>
      <c r="D2371" t="s">
        <v>587</v>
      </c>
      <c r="E2371" t="s">
        <v>1997</v>
      </c>
      <c r="F2371" t="s">
        <v>0</v>
      </c>
      <c r="G2371" t="s">
        <v>17</v>
      </c>
      <c r="H2371" t="str">
        <f>_xlfn.XLOOKUP(Flights[[#This Row],[Destination]], Airports!$A$2:$A$78, Airports!$D$2:$D$78)</f>
        <v>Honolulu</v>
      </c>
      <c r="I2371" t="str" cm="1">
        <f t="array" ref="I2371">_xlfn.XLOOKUP(Flights[[#This Row],[Destination]],_xlfn._TRO_TRAILING( Airports!A:A),_xlfn._TRO_TRAILING( Airports!E:E), "Not found")</f>
        <v>HI</v>
      </c>
      <c r="J2371" s="1">
        <v>0.75347222222222221</v>
      </c>
      <c r="K2371" s="22">
        <f>HOUR(Flights[[#This Row],[Scheduled Departure]])</f>
        <v>18</v>
      </c>
      <c r="L2371" s="1">
        <v>0.74791666666666667</v>
      </c>
      <c r="M2371">
        <f>(L2371-J2371)*24*60</f>
        <v>-7.9999999999999716</v>
      </c>
      <c r="N2371" s="16">
        <f>Flights[[#This Row],[Length (min)]]/60</f>
        <v>5.5333333333333332</v>
      </c>
      <c r="O2371">
        <v>332</v>
      </c>
      <c r="P2371">
        <v>2556</v>
      </c>
      <c r="Q2371" s="18">
        <f>IFERROR(Flights[[#This Row],[Distance]]/Flights[[#This Row],[Length (hr)]], "")</f>
        <v>461.92771084337352</v>
      </c>
      <c r="R2371" s="1">
        <v>0.86111111111111116</v>
      </c>
      <c r="S2371" s="1" t="str">
        <f>IF(Flights[[#This Row],[Length (hr)]]&lt;2, "No meal", IF(Flights[[#This Row],[Length (hr)]]&lt;3.5, "Light meal", "Full meal"))</f>
        <v>Full meal</v>
      </c>
      <c r="T2371" s="1" t="str">
        <f>IF(AND(Flights[[#This Row],[Airline]]="US Airways", Flights[[#This Row],[Meal]]="Full Meal"), "Yes", "No")</f>
        <v>No</v>
      </c>
      <c r="U2371" s="1">
        <v>0.85347222222222219</v>
      </c>
      <c r="V2371">
        <v>-11</v>
      </c>
      <c r="W2371" s="1" t="str">
        <f>IF(Flights[[#This Row],[Arrival Delay]] = "", "Cancelled", IF(Flights[[#This Row],[Arrival Delay]]&gt;15, "Delayed", "On time"))</f>
        <v>On time</v>
      </c>
      <c r="X2371" t="str">
        <f>IF(Flights[[#This Row],[Status]]&lt;&gt;"Delayed","", IF(Flights[[#This Row],[Arrival Delay]]&gt;120, "Severe", IF(Flights[[#This Row],[Arrival Delay]]&gt;60, "Major", "Moderate")))</f>
        <v/>
      </c>
      <c r="Y2371" t="b">
        <v>0</v>
      </c>
      <c r="AA2371" t="str">
        <f>IF(OR(AND(Flights[[#This Row],[Status]]="Cancelled", Flights[[#This Row],[Cancellation Reason]]="Airline/Carrier"), Flights[[#This Row],[Delay Type]]="Severe"), "Yes", "No")</f>
        <v>No</v>
      </c>
    </row>
    <row r="2372" spans="1:27" x14ac:dyDescent="0.3">
      <c r="A2372" s="3">
        <v>42183</v>
      </c>
      <c r="B2372" s="22">
        <f>WEEKNUM(Flights[[#This Row],[Date]], 1)</f>
        <v>27</v>
      </c>
      <c r="C2372" s="22">
        <f>WEEKDAY(Flights[[#This Row],[Date]],1)</f>
        <v>1</v>
      </c>
      <c r="D2372" t="s">
        <v>1249</v>
      </c>
      <c r="E2372" t="s">
        <v>1990</v>
      </c>
      <c r="F2372" t="s">
        <v>0</v>
      </c>
      <c r="G2372" t="s">
        <v>293</v>
      </c>
      <c r="H2372" t="str">
        <f>_xlfn.XLOOKUP(Flights[[#This Row],[Destination]], Airports!$A$2:$A$78, Airports!$D$2:$D$78)</f>
        <v>Houston</v>
      </c>
      <c r="I2372" t="str" cm="1">
        <f t="array" ref="I2372">_xlfn.XLOOKUP(Flights[[#This Row],[Destination]],_xlfn._TRO_TRAILING( Airports!A:A),_xlfn._TRO_TRAILING( Airports!E:E), "Not found")</f>
        <v>TX</v>
      </c>
      <c r="J2372" s="1">
        <v>0.35416666666666669</v>
      </c>
      <c r="K2372" s="22">
        <f>HOUR(Flights[[#This Row],[Scheduled Departure]])</f>
        <v>8</v>
      </c>
      <c r="L2372" s="1">
        <v>0.36180555555555555</v>
      </c>
      <c r="M2372">
        <f>(L2372-J2372)*24*60</f>
        <v>10.999999999999961</v>
      </c>
      <c r="N2372" s="16">
        <f>Flights[[#This Row],[Length (min)]]/60</f>
        <v>3.2666666666666666</v>
      </c>
      <c r="O2372">
        <v>196</v>
      </c>
      <c r="P2372">
        <v>1379</v>
      </c>
      <c r="Q2372" s="18">
        <f>IFERROR(Flights[[#This Row],[Distance]]/Flights[[#This Row],[Length (hr)]], "")</f>
        <v>422.14285714285717</v>
      </c>
      <c r="R2372" s="1">
        <v>0.57847222222222228</v>
      </c>
      <c r="S2372" s="1" t="str">
        <f>IF(Flights[[#This Row],[Length (hr)]]&lt;2, "No meal", IF(Flights[[#This Row],[Length (hr)]]&lt;3.5, "Light meal", "Full meal"))</f>
        <v>Light meal</v>
      </c>
      <c r="T2372" s="1" t="str">
        <f>IF(AND(Flights[[#This Row],[Airline]]="US Airways", Flights[[#This Row],[Meal]]="Full Meal"), "Yes", "No")</f>
        <v>No</v>
      </c>
      <c r="U2372" s="1">
        <v>0.58125000000000004</v>
      </c>
      <c r="V2372">
        <v>4</v>
      </c>
      <c r="W2372" s="1" t="str">
        <f>IF(Flights[[#This Row],[Arrival Delay]] = "", "Cancelled", IF(Flights[[#This Row],[Arrival Delay]]&gt;15, "Delayed", "On time"))</f>
        <v>On time</v>
      </c>
      <c r="X2372" t="str">
        <f>IF(Flights[[#This Row],[Status]]&lt;&gt;"Delayed","", IF(Flights[[#This Row],[Arrival Delay]]&gt;120, "Severe", IF(Flights[[#This Row],[Arrival Delay]]&gt;60, "Major", "Moderate")))</f>
        <v/>
      </c>
      <c r="Y2372" t="b">
        <v>0</v>
      </c>
      <c r="AA2372" t="str">
        <f>IF(OR(AND(Flights[[#This Row],[Status]]="Cancelled", Flights[[#This Row],[Cancellation Reason]]="Airline/Carrier"), Flights[[#This Row],[Delay Type]]="Severe"), "Yes", "No")</f>
        <v>No</v>
      </c>
    </row>
    <row r="2373" spans="1:27" x14ac:dyDescent="0.3">
      <c r="A2373" s="3">
        <v>42183</v>
      </c>
      <c r="B2373" s="22">
        <f>WEEKNUM(Flights[[#This Row],[Date]], 1)</f>
        <v>27</v>
      </c>
      <c r="C2373" s="22">
        <f>WEEKDAY(Flights[[#This Row],[Date]],1)</f>
        <v>1</v>
      </c>
      <c r="D2373" t="s">
        <v>172</v>
      </c>
      <c r="E2373" t="s">
        <v>1987</v>
      </c>
      <c r="F2373" t="s">
        <v>0</v>
      </c>
      <c r="G2373" t="s">
        <v>3</v>
      </c>
      <c r="H2373" t="str">
        <f>_xlfn.XLOOKUP(Flights[[#This Row],[Destination]], Airports!$A$2:$A$78, Airports!$D$2:$D$78)</f>
        <v>Dallas</v>
      </c>
      <c r="I2373" t="str" cm="1">
        <f t="array" ref="I2373">_xlfn.XLOOKUP(Flights[[#This Row],[Destination]],_xlfn._TRO_TRAILING( Airports!A:A),_xlfn._TRO_TRAILING( Airports!E:E), "Not found")</f>
        <v>TX</v>
      </c>
      <c r="J2373" s="1">
        <v>0.3576388888888889</v>
      </c>
      <c r="K2373" s="22">
        <f>HOUR(Flights[[#This Row],[Scheduled Departure]])</f>
        <v>8</v>
      </c>
      <c r="L2373" s="1">
        <v>0.35416666666666669</v>
      </c>
      <c r="M2373">
        <f>(L2373-J2373)*24*60</f>
        <v>-4.9999999999999822</v>
      </c>
      <c r="N2373" s="16">
        <f>Flights[[#This Row],[Length (min)]]/60</f>
        <v>3.0666666666666669</v>
      </c>
      <c r="O2373">
        <v>184</v>
      </c>
      <c r="P2373">
        <v>1235</v>
      </c>
      <c r="Q2373" s="18">
        <f>IFERROR(Flights[[#This Row],[Distance]]/Flights[[#This Row],[Length (hr)]], "")</f>
        <v>402.71739130434781</v>
      </c>
      <c r="R2373" s="1">
        <v>0.57222222222222219</v>
      </c>
      <c r="S2373" s="1" t="str">
        <f>IF(Flights[[#This Row],[Length (hr)]]&lt;2, "No meal", IF(Flights[[#This Row],[Length (hr)]]&lt;3.5, "Light meal", "Full meal"))</f>
        <v>Light meal</v>
      </c>
      <c r="T2373" s="1" t="str">
        <f>IF(AND(Flights[[#This Row],[Airline]]="US Airways", Flights[[#This Row],[Meal]]="Full Meal"), "Yes", "No")</f>
        <v>No</v>
      </c>
      <c r="U2373" s="1">
        <v>0.56527777777777777</v>
      </c>
      <c r="V2373">
        <v>-10</v>
      </c>
      <c r="W2373" s="1" t="str">
        <f>IF(Flights[[#This Row],[Arrival Delay]] = "", "Cancelled", IF(Flights[[#This Row],[Arrival Delay]]&gt;15, "Delayed", "On time"))</f>
        <v>On time</v>
      </c>
      <c r="X2373" t="str">
        <f>IF(Flights[[#This Row],[Status]]&lt;&gt;"Delayed","", IF(Flights[[#This Row],[Arrival Delay]]&gt;120, "Severe", IF(Flights[[#This Row],[Arrival Delay]]&gt;60, "Major", "Moderate")))</f>
        <v/>
      </c>
      <c r="Y2373" t="b">
        <v>0</v>
      </c>
      <c r="AA2373" t="str">
        <f>IF(OR(AND(Flights[[#This Row],[Status]]="Cancelled", Flights[[#This Row],[Cancellation Reason]]="Airline/Carrier"), Flights[[#This Row],[Delay Type]]="Severe"), "Yes", "No")</f>
        <v>No</v>
      </c>
    </row>
    <row r="2374" spans="1:27" x14ac:dyDescent="0.3">
      <c r="A2374" s="3">
        <v>42183</v>
      </c>
      <c r="B2374" s="22">
        <f>WEEKNUM(Flights[[#This Row],[Date]], 1)</f>
        <v>27</v>
      </c>
      <c r="C2374" s="22">
        <f>WEEKDAY(Flights[[#This Row],[Date]],1)</f>
        <v>1</v>
      </c>
      <c r="D2374" t="s">
        <v>1467</v>
      </c>
      <c r="E2374" t="s">
        <v>1989</v>
      </c>
      <c r="F2374" t="s">
        <v>0</v>
      </c>
      <c r="G2374" t="s">
        <v>9</v>
      </c>
      <c r="H2374" t="str">
        <f>_xlfn.XLOOKUP(Flights[[#This Row],[Destination]], Airports!$A$2:$A$78, Airports!$D$2:$D$78)</f>
        <v>San Francisco</v>
      </c>
      <c r="I2374" t="str" cm="1">
        <f t="array" ref="I2374">_xlfn.XLOOKUP(Flights[[#This Row],[Destination]],_xlfn._TRO_TRAILING( Airports!A:A),_xlfn._TRO_TRAILING( Airports!E:E), "Not found")</f>
        <v>CA</v>
      </c>
      <c r="J2374" s="1">
        <v>0.41666666666666669</v>
      </c>
      <c r="K2374" s="22">
        <f>HOUR(Flights[[#This Row],[Scheduled Departure]])</f>
        <v>10</v>
      </c>
      <c r="L2374" s="1">
        <v>0.42083333333333334</v>
      </c>
      <c r="M2374">
        <f>(L2374-J2374)*24*60</f>
        <v>5.9999999999999787</v>
      </c>
      <c r="N2374" s="16">
        <f>Flights[[#This Row],[Length (min)]]/60</f>
        <v>1.45</v>
      </c>
      <c r="O2374">
        <v>87</v>
      </c>
      <c r="P2374">
        <v>337</v>
      </c>
      <c r="Q2374" s="18">
        <f>IFERROR(Flights[[#This Row],[Distance]]/Flights[[#This Row],[Length (hr)]], "")</f>
        <v>232.41379310344828</v>
      </c>
      <c r="R2374" s="1">
        <v>0.47569444444444442</v>
      </c>
      <c r="S2374" s="1" t="str">
        <f>IF(Flights[[#This Row],[Length (hr)]]&lt;2, "No meal", IF(Flights[[#This Row],[Length (hr)]]&lt;3.5, "Light meal", "Full meal"))</f>
        <v>No meal</v>
      </c>
      <c r="T2374" s="1" t="str">
        <f>IF(AND(Flights[[#This Row],[Airline]]="US Airways", Flights[[#This Row],[Meal]]="Full Meal"), "Yes", "No")</f>
        <v>No</v>
      </c>
      <c r="U2374" s="1">
        <v>0.48125000000000001</v>
      </c>
      <c r="V2374">
        <v>8</v>
      </c>
      <c r="W2374" s="1" t="str">
        <f>IF(Flights[[#This Row],[Arrival Delay]] = "", "Cancelled", IF(Flights[[#This Row],[Arrival Delay]]&gt;15, "Delayed", "On time"))</f>
        <v>On time</v>
      </c>
      <c r="X2374" t="str">
        <f>IF(Flights[[#This Row],[Status]]&lt;&gt;"Delayed","", IF(Flights[[#This Row],[Arrival Delay]]&gt;120, "Severe", IF(Flights[[#This Row],[Arrival Delay]]&gt;60, "Major", "Moderate")))</f>
        <v/>
      </c>
      <c r="Y2374" t="b">
        <v>0</v>
      </c>
      <c r="AA2374" t="str">
        <f>IF(OR(AND(Flights[[#This Row],[Status]]="Cancelled", Flights[[#This Row],[Cancellation Reason]]="Airline/Carrier"), Flights[[#This Row],[Delay Type]]="Severe"), "Yes", "No")</f>
        <v>No</v>
      </c>
    </row>
    <row r="2375" spans="1:27" x14ac:dyDescent="0.3">
      <c r="A2375" s="3">
        <v>42183</v>
      </c>
      <c r="B2375" s="22">
        <f>WEEKNUM(Flights[[#This Row],[Date]], 1)</f>
        <v>27</v>
      </c>
      <c r="C2375" s="22">
        <f>WEEKDAY(Flights[[#This Row],[Date]],1)</f>
        <v>1</v>
      </c>
      <c r="D2375" t="s">
        <v>450</v>
      </c>
      <c r="E2375" t="s">
        <v>1998</v>
      </c>
      <c r="F2375" t="s">
        <v>0</v>
      </c>
      <c r="G2375" t="s">
        <v>273</v>
      </c>
      <c r="H2375" t="str">
        <f>_xlfn.XLOOKUP(Flights[[#This Row],[Destination]], Airports!$A$2:$A$78, Airports!$D$2:$D$78)</f>
        <v>Denver</v>
      </c>
      <c r="I2375" t="str" cm="1">
        <f t="array" ref="I2375">_xlfn.XLOOKUP(Flights[[#This Row],[Destination]],_xlfn._TRO_TRAILING( Airports!A:A),_xlfn._TRO_TRAILING( Airports!E:E), "Not found")</f>
        <v>CO</v>
      </c>
      <c r="J2375" s="1">
        <v>0.4236111111111111</v>
      </c>
      <c r="K2375" s="22">
        <f>HOUR(Flights[[#This Row],[Scheduled Departure]])</f>
        <v>10</v>
      </c>
      <c r="L2375" s="1">
        <v>0.41458333333333336</v>
      </c>
      <c r="M2375">
        <f>(L2375-J2375)*24*60</f>
        <v>-12.999999999999954</v>
      </c>
      <c r="N2375" s="16">
        <f>Flights[[#This Row],[Length (min)]]/60</f>
        <v>2.6333333333333333</v>
      </c>
      <c r="O2375">
        <v>158</v>
      </c>
      <c r="P2375">
        <v>862</v>
      </c>
      <c r="Q2375" s="18">
        <f>IFERROR(Flights[[#This Row],[Distance]]/Flights[[#This Row],[Length (hr)]], "")</f>
        <v>327.34177215189874</v>
      </c>
      <c r="R2375" s="1">
        <v>0.55902777777777779</v>
      </c>
      <c r="S2375" s="1" t="str">
        <f>IF(Flights[[#This Row],[Length (hr)]]&lt;2, "No meal", IF(Flights[[#This Row],[Length (hr)]]&lt;3.5, "Light meal", "Full meal"))</f>
        <v>Light meal</v>
      </c>
      <c r="T2375" s="1" t="str">
        <f>IF(AND(Flights[[#This Row],[Airline]]="US Airways", Flights[[#This Row],[Meal]]="Full Meal"), "Yes", "No")</f>
        <v>No</v>
      </c>
      <c r="U2375" s="1">
        <v>0.56597222222222221</v>
      </c>
      <c r="V2375">
        <v>10</v>
      </c>
      <c r="W2375" s="1" t="str">
        <f>IF(Flights[[#This Row],[Arrival Delay]] = "", "Cancelled", IF(Flights[[#This Row],[Arrival Delay]]&gt;15, "Delayed", "On time"))</f>
        <v>On time</v>
      </c>
      <c r="X2375" t="str">
        <f>IF(Flights[[#This Row],[Status]]&lt;&gt;"Delayed","", IF(Flights[[#This Row],[Arrival Delay]]&gt;120, "Severe", IF(Flights[[#This Row],[Arrival Delay]]&gt;60, "Major", "Moderate")))</f>
        <v/>
      </c>
      <c r="Y2375" t="b">
        <v>0</v>
      </c>
      <c r="AA2375" t="str">
        <f>IF(OR(AND(Flights[[#This Row],[Status]]="Cancelled", Flights[[#This Row],[Cancellation Reason]]="Airline/Carrier"), Flights[[#This Row],[Delay Type]]="Severe"), "Yes", "No")</f>
        <v>No</v>
      </c>
    </row>
    <row r="2376" spans="1:27" x14ac:dyDescent="0.3">
      <c r="A2376" s="3">
        <v>42183</v>
      </c>
      <c r="B2376" s="22">
        <f>WEEKNUM(Flights[[#This Row],[Date]], 1)</f>
        <v>27</v>
      </c>
      <c r="C2376" s="22">
        <f>WEEKDAY(Flights[[#This Row],[Date]],1)</f>
        <v>1</v>
      </c>
      <c r="D2376" t="s">
        <v>906</v>
      </c>
      <c r="E2376" t="s">
        <v>1994</v>
      </c>
      <c r="F2376" t="s">
        <v>0</v>
      </c>
      <c r="G2376" t="s">
        <v>347</v>
      </c>
      <c r="H2376" t="str">
        <f>_xlfn.XLOOKUP(Flights[[#This Row],[Destination]], Airports!$A$2:$A$78, Airports!$D$2:$D$78)</f>
        <v>San Jose</v>
      </c>
      <c r="I2376" t="str" cm="1">
        <f t="array" ref="I2376">_xlfn.XLOOKUP(Flights[[#This Row],[Destination]],_xlfn._TRO_TRAILING( Airports!A:A),_xlfn._TRO_TRAILING( Airports!E:E), "Not found")</f>
        <v>CA</v>
      </c>
      <c r="J2376" s="1">
        <v>0.53472222222222221</v>
      </c>
      <c r="K2376" s="22">
        <f>HOUR(Flights[[#This Row],[Scheduled Departure]])</f>
        <v>12</v>
      </c>
      <c r="L2376" s="1">
        <v>0.54097222222222219</v>
      </c>
      <c r="M2376">
        <f>(L2376-J2376)*24*60</f>
        <v>8.999999999999968</v>
      </c>
      <c r="N2376" s="16">
        <f>Flights[[#This Row],[Length (min)]]/60</f>
        <v>1.1166666666666667</v>
      </c>
      <c r="O2376">
        <v>67</v>
      </c>
      <c r="P2376">
        <v>308</v>
      </c>
      <c r="Q2376" s="18">
        <f>IFERROR(Flights[[#This Row],[Distance]]/Flights[[#This Row],[Length (hr)]], "")</f>
        <v>275.82089552238807</v>
      </c>
      <c r="R2376" s="1">
        <v>0.58958333333333335</v>
      </c>
      <c r="S2376" s="1" t="str">
        <f>IF(Flights[[#This Row],[Length (hr)]]&lt;2, "No meal", IF(Flights[[#This Row],[Length (hr)]]&lt;3.5, "Light meal", "Full meal"))</f>
        <v>No meal</v>
      </c>
      <c r="T2376" s="1" t="str">
        <f>IF(AND(Flights[[#This Row],[Airline]]="US Airways", Flights[[#This Row],[Meal]]="Full Meal"), "Yes", "No")</f>
        <v>No</v>
      </c>
      <c r="U2376" s="1">
        <v>0.58750000000000002</v>
      </c>
      <c r="V2376">
        <v>-3</v>
      </c>
      <c r="W2376" s="1" t="str">
        <f>IF(Flights[[#This Row],[Arrival Delay]] = "", "Cancelled", IF(Flights[[#This Row],[Arrival Delay]]&gt;15, "Delayed", "On time"))</f>
        <v>On time</v>
      </c>
      <c r="X2376" t="str">
        <f>IF(Flights[[#This Row],[Status]]&lt;&gt;"Delayed","", IF(Flights[[#This Row],[Arrival Delay]]&gt;120, "Severe", IF(Flights[[#This Row],[Arrival Delay]]&gt;60, "Major", "Moderate")))</f>
        <v/>
      </c>
      <c r="Y2376" t="b">
        <v>0</v>
      </c>
      <c r="AA2376" t="str">
        <f>IF(OR(AND(Flights[[#This Row],[Status]]="Cancelled", Flights[[#This Row],[Cancellation Reason]]="Airline/Carrier"), Flights[[#This Row],[Delay Type]]="Severe"), "Yes", "No")</f>
        <v>No</v>
      </c>
    </row>
    <row r="2377" spans="1:27" x14ac:dyDescent="0.3">
      <c r="A2377" s="3">
        <v>42183</v>
      </c>
      <c r="B2377" s="22">
        <f>WEEKNUM(Flights[[#This Row],[Date]], 1)</f>
        <v>27</v>
      </c>
      <c r="C2377" s="22">
        <f>WEEKDAY(Flights[[#This Row],[Date]],1)</f>
        <v>1</v>
      </c>
      <c r="D2377" t="s">
        <v>1532</v>
      </c>
      <c r="E2377" t="s">
        <v>1995</v>
      </c>
      <c r="F2377" t="s">
        <v>0</v>
      </c>
      <c r="G2377" t="s">
        <v>347</v>
      </c>
      <c r="H2377" t="str">
        <f>_xlfn.XLOOKUP(Flights[[#This Row],[Destination]], Airports!$A$2:$A$78, Airports!$D$2:$D$78)</f>
        <v>San Jose</v>
      </c>
      <c r="I2377" t="str" cm="1">
        <f t="array" ref="I2377">_xlfn.XLOOKUP(Flights[[#This Row],[Destination]],_xlfn._TRO_TRAILING( Airports!A:A),_xlfn._TRO_TRAILING( Airports!E:E), "Not found")</f>
        <v>CA</v>
      </c>
      <c r="J2377" s="1">
        <v>0.60069444444444442</v>
      </c>
      <c r="K2377" s="22">
        <f>HOUR(Flights[[#This Row],[Scheduled Departure]])</f>
        <v>14</v>
      </c>
      <c r="L2377" s="1">
        <v>0.62013888888888891</v>
      </c>
      <c r="M2377">
        <f>(L2377-J2377)*24*60</f>
        <v>28.00000000000006</v>
      </c>
      <c r="N2377" s="16">
        <f>Flights[[#This Row],[Length (min)]]/60</f>
        <v>1</v>
      </c>
      <c r="O2377">
        <v>60</v>
      </c>
      <c r="P2377">
        <v>308</v>
      </c>
      <c r="Q2377" s="18">
        <f>IFERROR(Flights[[#This Row],[Distance]]/Flights[[#This Row],[Length (hr)]], "")</f>
        <v>308</v>
      </c>
      <c r="R2377" s="1">
        <v>0.64583333333333337</v>
      </c>
      <c r="S2377" s="1" t="str">
        <f>IF(Flights[[#This Row],[Length (hr)]]&lt;2, "No meal", IF(Flights[[#This Row],[Length (hr)]]&lt;3.5, "Light meal", "Full meal"))</f>
        <v>No meal</v>
      </c>
      <c r="T2377" s="1" t="str">
        <f>IF(AND(Flights[[#This Row],[Airline]]="US Airways", Flights[[#This Row],[Meal]]="Full Meal"), "Yes", "No")</f>
        <v>No</v>
      </c>
      <c r="U2377" s="1">
        <v>0.66180555555555554</v>
      </c>
      <c r="V2377">
        <v>23</v>
      </c>
      <c r="W2377" s="1" t="str">
        <f>IF(Flights[[#This Row],[Arrival Delay]] = "", "Cancelled", IF(Flights[[#This Row],[Arrival Delay]]&gt;15, "Delayed", "On time"))</f>
        <v>Delayed</v>
      </c>
      <c r="X2377" t="str">
        <f>IF(Flights[[#This Row],[Status]]&lt;&gt;"Delayed","", IF(Flights[[#This Row],[Arrival Delay]]&gt;120, "Severe", IF(Flights[[#This Row],[Arrival Delay]]&gt;60, "Major", "Moderate")))</f>
        <v>Moderate</v>
      </c>
      <c r="Y2377" t="b">
        <v>0</v>
      </c>
      <c r="AA2377" t="str">
        <f>IF(OR(AND(Flights[[#This Row],[Status]]="Cancelled", Flights[[#This Row],[Cancellation Reason]]="Airline/Carrier"), Flights[[#This Row],[Delay Type]]="Severe"), "Yes", "No")</f>
        <v>No</v>
      </c>
    </row>
    <row r="2378" spans="1:27" x14ac:dyDescent="0.3">
      <c r="A2378" s="3">
        <v>42183</v>
      </c>
      <c r="B2378" s="22">
        <f>WEEKNUM(Flights[[#This Row],[Date]], 1)</f>
        <v>27</v>
      </c>
      <c r="C2378" s="22">
        <f>WEEKDAY(Flights[[#This Row],[Date]],1)</f>
        <v>1</v>
      </c>
      <c r="D2378" t="s">
        <v>1546</v>
      </c>
      <c r="E2378" t="s">
        <v>1995</v>
      </c>
      <c r="F2378" t="s">
        <v>0</v>
      </c>
      <c r="G2378" t="s">
        <v>290</v>
      </c>
      <c r="H2378" t="str">
        <f>_xlfn.XLOOKUP(Flights[[#This Row],[Destination]], Airports!$A$2:$A$78, Airports!$D$2:$D$78)</f>
        <v>Houston</v>
      </c>
      <c r="I2378" t="str" cm="1">
        <f t="array" ref="I2378">_xlfn.XLOOKUP(Flights[[#This Row],[Destination]],_xlfn._TRO_TRAILING( Airports!A:A),_xlfn._TRO_TRAILING( Airports!E:E), "Not found")</f>
        <v>TX</v>
      </c>
      <c r="J2378" s="1">
        <v>0.71875</v>
      </c>
      <c r="K2378" s="22">
        <f>HOUR(Flights[[#This Row],[Scheduled Departure]])</f>
        <v>17</v>
      </c>
      <c r="L2378" s="1">
        <v>0.72013888888888888</v>
      </c>
      <c r="M2378">
        <f>(L2378-J2378)*24*60</f>
        <v>1.9999999999999929</v>
      </c>
      <c r="N2378" s="16">
        <f>Flights[[#This Row],[Length (min)]]/60</f>
        <v>3.4</v>
      </c>
      <c r="O2378">
        <v>204</v>
      </c>
      <c r="P2378">
        <v>1390</v>
      </c>
      <c r="Q2378" s="18">
        <f>IFERROR(Flights[[#This Row],[Distance]]/Flights[[#This Row],[Length (hr)]], "")</f>
        <v>408.8235294117647</v>
      </c>
      <c r="R2378" s="1">
        <v>0.94097222222222221</v>
      </c>
      <c r="S2378" s="1" t="str">
        <f>IF(Flights[[#This Row],[Length (hr)]]&lt;2, "No meal", IF(Flights[[#This Row],[Length (hr)]]&lt;3.5, "Light meal", "Full meal"))</f>
        <v>Light meal</v>
      </c>
      <c r="T2378" s="1" t="str">
        <f>IF(AND(Flights[[#This Row],[Airline]]="US Airways", Flights[[#This Row],[Meal]]="Full Meal"), "Yes", "No")</f>
        <v>No</v>
      </c>
      <c r="U2378" s="1">
        <v>0.94513888888888886</v>
      </c>
      <c r="V2378">
        <v>6</v>
      </c>
      <c r="W2378" s="1" t="str">
        <f>IF(Flights[[#This Row],[Arrival Delay]] = "", "Cancelled", IF(Flights[[#This Row],[Arrival Delay]]&gt;15, "Delayed", "On time"))</f>
        <v>On time</v>
      </c>
      <c r="X2378" t="str">
        <f>IF(Flights[[#This Row],[Status]]&lt;&gt;"Delayed","", IF(Flights[[#This Row],[Arrival Delay]]&gt;120, "Severe", IF(Flights[[#This Row],[Arrival Delay]]&gt;60, "Major", "Moderate")))</f>
        <v/>
      </c>
      <c r="Y2378" t="b">
        <v>0</v>
      </c>
      <c r="AA2378" t="str">
        <f>IF(OR(AND(Flights[[#This Row],[Status]]="Cancelled", Flights[[#This Row],[Cancellation Reason]]="Airline/Carrier"), Flights[[#This Row],[Delay Type]]="Severe"), "Yes", "No")</f>
        <v>No</v>
      </c>
    </row>
    <row r="2379" spans="1:27" x14ac:dyDescent="0.3">
      <c r="A2379" s="3">
        <v>42183</v>
      </c>
      <c r="B2379" s="22">
        <f>WEEKNUM(Flights[[#This Row],[Date]], 1)</f>
        <v>27</v>
      </c>
      <c r="C2379" s="22">
        <f>WEEKDAY(Flights[[#This Row],[Date]],1)</f>
        <v>1</v>
      </c>
      <c r="D2379" t="s">
        <v>1057</v>
      </c>
      <c r="E2379" t="s">
        <v>1994</v>
      </c>
      <c r="F2379" t="s">
        <v>0</v>
      </c>
      <c r="G2379" t="s">
        <v>313</v>
      </c>
      <c r="H2379" t="str">
        <f>_xlfn.XLOOKUP(Flights[[#This Row],[Destination]], Airports!$A$2:$A$78, Airports!$D$2:$D$78)</f>
        <v>Monterey</v>
      </c>
      <c r="I2379" t="str" cm="1">
        <f t="array" ref="I2379">_xlfn.XLOOKUP(Flights[[#This Row],[Destination]],_xlfn._TRO_TRAILING( Airports!A:A),_xlfn._TRO_TRAILING( Airports!E:E), "Not found")</f>
        <v>CA</v>
      </c>
      <c r="J2379" s="1">
        <v>0.87847222222222221</v>
      </c>
      <c r="K2379" s="22">
        <f>HOUR(Flights[[#This Row],[Scheduled Departure]])</f>
        <v>21</v>
      </c>
      <c r="L2379" s="1">
        <v>0.9</v>
      </c>
      <c r="M2379">
        <f>(L2379-J2379)*24*60</f>
        <v>31.00000000000005</v>
      </c>
      <c r="N2379" s="16">
        <f>Flights[[#This Row],[Length (min)]]/60</f>
        <v>1.0333333333333334</v>
      </c>
      <c r="O2379">
        <v>62</v>
      </c>
      <c r="P2379">
        <v>266</v>
      </c>
      <c r="Q2379" s="18">
        <f>IFERROR(Flights[[#This Row],[Distance]]/Flights[[#This Row],[Length (hr)]], "")</f>
        <v>257.41935483870964</v>
      </c>
      <c r="R2379" s="1">
        <v>0.92361111111111116</v>
      </c>
      <c r="S2379" s="1" t="str">
        <f>IF(Flights[[#This Row],[Length (hr)]]&lt;2, "No meal", IF(Flights[[#This Row],[Length (hr)]]&lt;3.5, "Light meal", "Full meal"))</f>
        <v>No meal</v>
      </c>
      <c r="T2379" s="1" t="str">
        <f>IF(AND(Flights[[#This Row],[Airline]]="US Airways", Flights[[#This Row],[Meal]]="Full Meal"), "Yes", "No")</f>
        <v>No</v>
      </c>
      <c r="U2379" s="1">
        <v>0.94305555555555554</v>
      </c>
      <c r="V2379">
        <v>28</v>
      </c>
      <c r="W2379" s="1" t="str">
        <f>IF(Flights[[#This Row],[Arrival Delay]] = "", "Cancelled", IF(Flights[[#This Row],[Arrival Delay]]&gt;15, "Delayed", "On time"))</f>
        <v>Delayed</v>
      </c>
      <c r="X2379" t="str">
        <f>IF(Flights[[#This Row],[Status]]&lt;&gt;"Delayed","", IF(Flights[[#This Row],[Arrival Delay]]&gt;120, "Severe", IF(Flights[[#This Row],[Arrival Delay]]&gt;60, "Major", "Moderate")))</f>
        <v>Moderate</v>
      </c>
      <c r="Y2379" t="b">
        <v>0</v>
      </c>
      <c r="AA2379" t="str">
        <f>IF(OR(AND(Flights[[#This Row],[Status]]="Cancelled", Flights[[#This Row],[Cancellation Reason]]="Airline/Carrier"), Flights[[#This Row],[Delay Type]]="Severe"), "Yes", "No")</f>
        <v>No</v>
      </c>
    </row>
    <row r="2380" spans="1:27" x14ac:dyDescent="0.3">
      <c r="A2380" s="3">
        <v>42183</v>
      </c>
      <c r="B2380" s="22">
        <f>WEEKNUM(Flights[[#This Row],[Date]], 1)</f>
        <v>27</v>
      </c>
      <c r="C2380" s="22">
        <f>WEEKDAY(Flights[[#This Row],[Date]],1)</f>
        <v>1</v>
      </c>
      <c r="D2380" t="s">
        <v>659</v>
      </c>
      <c r="E2380" t="s">
        <v>1989</v>
      </c>
      <c r="F2380" t="s">
        <v>0</v>
      </c>
      <c r="G2380" t="s">
        <v>2</v>
      </c>
      <c r="H2380" t="str">
        <f>_xlfn.XLOOKUP(Flights[[#This Row],[Destination]], Airports!$A$2:$A$78, Airports!$D$2:$D$78)</f>
        <v>Miami</v>
      </c>
      <c r="I2380" t="str" cm="1">
        <f t="array" ref="I2380">_xlfn.XLOOKUP(Flights[[#This Row],[Destination]],_xlfn._TRO_TRAILING( Airports!A:A),_xlfn._TRO_TRAILING( Airports!E:E), "Not found")</f>
        <v>FL</v>
      </c>
      <c r="J2380" s="1">
        <v>0.91666666666666663</v>
      </c>
      <c r="K2380" s="22">
        <f>HOUR(Flights[[#This Row],[Scheduled Departure]])</f>
        <v>22</v>
      </c>
      <c r="L2380" s="1">
        <v>0.91666666666666663</v>
      </c>
      <c r="M2380">
        <f>(L2380-J2380)*24*60</f>
        <v>0</v>
      </c>
      <c r="N2380" s="16">
        <f>Flights[[#This Row],[Length (min)]]/60</f>
        <v>5.083333333333333</v>
      </c>
      <c r="O2380">
        <v>305</v>
      </c>
      <c r="P2380">
        <v>2342</v>
      </c>
      <c r="Q2380" s="18">
        <f>IFERROR(Flights[[#This Row],[Distance]]/Flights[[#This Row],[Length (hr)]], "")</f>
        <v>460.72131147540989</v>
      </c>
      <c r="R2380" s="1">
        <v>0.25069444444444444</v>
      </c>
      <c r="S2380" s="1" t="str">
        <f>IF(Flights[[#This Row],[Length (hr)]]&lt;2, "No meal", IF(Flights[[#This Row],[Length (hr)]]&lt;3.5, "Light meal", "Full meal"))</f>
        <v>Full meal</v>
      </c>
      <c r="T2380" s="1" t="str">
        <f>IF(AND(Flights[[#This Row],[Airline]]="US Airways", Flights[[#This Row],[Meal]]="Full Meal"), "Yes", "No")</f>
        <v>No</v>
      </c>
      <c r="U2380" s="1">
        <v>0.25347222222222221</v>
      </c>
      <c r="V2380">
        <v>4</v>
      </c>
      <c r="W2380" s="1" t="str">
        <f>IF(Flights[[#This Row],[Arrival Delay]] = "", "Cancelled", IF(Flights[[#This Row],[Arrival Delay]]&gt;15, "Delayed", "On time"))</f>
        <v>On time</v>
      </c>
      <c r="X2380" t="str">
        <f>IF(Flights[[#This Row],[Status]]&lt;&gt;"Delayed","", IF(Flights[[#This Row],[Arrival Delay]]&gt;120, "Severe", IF(Flights[[#This Row],[Arrival Delay]]&gt;60, "Major", "Moderate")))</f>
        <v/>
      </c>
      <c r="Y2380" t="b">
        <v>0</v>
      </c>
      <c r="AA2380" t="str">
        <f>IF(OR(AND(Flights[[#This Row],[Status]]="Cancelled", Flights[[#This Row],[Cancellation Reason]]="Airline/Carrier"), Flights[[#This Row],[Delay Type]]="Severe"), "Yes", "No")</f>
        <v>No</v>
      </c>
    </row>
    <row r="2381" spans="1:27" x14ac:dyDescent="0.3">
      <c r="A2381" s="3">
        <v>42183</v>
      </c>
      <c r="B2381" s="22">
        <f>WEEKNUM(Flights[[#This Row],[Date]], 1)</f>
        <v>27</v>
      </c>
      <c r="C2381" s="22">
        <f>WEEKDAY(Flights[[#This Row],[Date]],1)</f>
        <v>1</v>
      </c>
      <c r="D2381" t="s">
        <v>1494</v>
      </c>
      <c r="E2381" t="s">
        <v>1988</v>
      </c>
      <c r="F2381" t="s">
        <v>0</v>
      </c>
      <c r="G2381" t="s">
        <v>14</v>
      </c>
      <c r="H2381" t="str">
        <f>_xlfn.XLOOKUP(Flights[[#This Row],[Destination]], Airports!$A$2:$A$78, Airports!$D$2:$D$78)</f>
        <v>Tampa</v>
      </c>
      <c r="I2381" t="str" cm="1">
        <f t="array" ref="I2381">_xlfn.XLOOKUP(Flights[[#This Row],[Destination]],_xlfn._TRO_TRAILING( Airports!A:A),_xlfn._TRO_TRAILING( Airports!E:E), "Not found")</f>
        <v>FL</v>
      </c>
      <c r="J2381" s="1">
        <v>0.93055555555555558</v>
      </c>
      <c r="K2381" s="22">
        <f>HOUR(Flights[[#This Row],[Scheduled Departure]])</f>
        <v>22</v>
      </c>
      <c r="L2381" s="1">
        <v>0.96458333333333335</v>
      </c>
      <c r="M2381">
        <f>(L2381-J2381)*24*60</f>
        <v>48.999999999999986</v>
      </c>
      <c r="N2381" s="16">
        <f>Flights[[#This Row],[Length (min)]]/60</f>
        <v>4.9000000000000004</v>
      </c>
      <c r="O2381">
        <v>294</v>
      </c>
      <c r="P2381">
        <v>2158</v>
      </c>
      <c r="Q2381" s="18">
        <f>IFERROR(Flights[[#This Row],[Distance]]/Flights[[#This Row],[Length (hr)]], "")</f>
        <v>440.40816326530609</v>
      </c>
      <c r="R2381" s="1">
        <v>0.25208333333333333</v>
      </c>
      <c r="S2381" s="1" t="str">
        <f>IF(Flights[[#This Row],[Length (hr)]]&lt;2, "No meal", IF(Flights[[#This Row],[Length (hr)]]&lt;3.5, "Light meal", "Full meal"))</f>
        <v>Full meal</v>
      </c>
      <c r="T2381" s="1" t="str">
        <f>IF(AND(Flights[[#This Row],[Airline]]="US Airways", Flights[[#This Row],[Meal]]="Full Meal"), "Yes", "No")</f>
        <v>Yes</v>
      </c>
      <c r="U2381" s="1">
        <v>0.29375000000000001</v>
      </c>
      <c r="V2381">
        <v>60</v>
      </c>
      <c r="W2381" s="1" t="str">
        <f>IF(Flights[[#This Row],[Arrival Delay]] = "", "Cancelled", IF(Flights[[#This Row],[Arrival Delay]]&gt;15, "Delayed", "On time"))</f>
        <v>Delayed</v>
      </c>
      <c r="X2381" t="str">
        <f>IF(Flights[[#This Row],[Status]]&lt;&gt;"Delayed","", IF(Flights[[#This Row],[Arrival Delay]]&gt;120, "Severe", IF(Flights[[#This Row],[Arrival Delay]]&gt;60, "Major", "Moderate")))</f>
        <v>Moderate</v>
      </c>
      <c r="Y2381" t="b">
        <v>0</v>
      </c>
      <c r="AA2381" t="str">
        <f>IF(OR(AND(Flights[[#This Row],[Status]]="Cancelled", Flights[[#This Row],[Cancellation Reason]]="Airline/Carrier"), Flights[[#This Row],[Delay Type]]="Severe"), "Yes", "No")</f>
        <v>No</v>
      </c>
    </row>
    <row r="2382" spans="1:27" x14ac:dyDescent="0.3">
      <c r="A2382" s="3">
        <v>42184</v>
      </c>
      <c r="B2382" s="22">
        <f>WEEKNUM(Flights[[#This Row],[Date]], 1)</f>
        <v>27</v>
      </c>
      <c r="C2382" s="22">
        <f>WEEKDAY(Flights[[#This Row],[Date]],1)</f>
        <v>2</v>
      </c>
      <c r="D2382" t="s">
        <v>184</v>
      </c>
      <c r="E2382" t="s">
        <v>1987</v>
      </c>
      <c r="F2382" t="s">
        <v>0</v>
      </c>
      <c r="G2382" t="s">
        <v>4</v>
      </c>
      <c r="H2382" t="str">
        <f>_xlfn.XLOOKUP(Flights[[#This Row],[Destination]], Airports!$A$2:$A$78, Airports!$D$2:$D$78)</f>
        <v>Chicago</v>
      </c>
      <c r="I2382" t="str" cm="1">
        <f t="array" ref="I2382">_xlfn.XLOOKUP(Flights[[#This Row],[Destination]],_xlfn._TRO_TRAILING( Airports!A:A),_xlfn._TRO_TRAILING( Airports!E:E), "Not found")</f>
        <v>IL</v>
      </c>
      <c r="J2382" s="1">
        <v>0.25</v>
      </c>
      <c r="K2382" s="22">
        <f>HOUR(Flights[[#This Row],[Scheduled Departure]])</f>
        <v>6</v>
      </c>
      <c r="L2382" s="1">
        <v>0.25208333333333333</v>
      </c>
      <c r="M2382">
        <f>(L2382-J2382)*24*60</f>
        <v>2.9999999999999893</v>
      </c>
      <c r="N2382" s="16">
        <f>Flights[[#This Row],[Length (min)]]/60</f>
        <v>4.25</v>
      </c>
      <c r="O2382">
        <v>255</v>
      </c>
      <c r="P2382">
        <v>1744</v>
      </c>
      <c r="Q2382" s="18">
        <f>IFERROR(Flights[[#This Row],[Distance]]/Flights[[#This Row],[Length (hr)]], "")</f>
        <v>410.35294117647061</v>
      </c>
      <c r="R2382" s="1">
        <v>0.50486111111111109</v>
      </c>
      <c r="S2382" s="1" t="str">
        <f>IF(Flights[[#This Row],[Length (hr)]]&lt;2, "No meal", IF(Flights[[#This Row],[Length (hr)]]&lt;3.5, "Light meal", "Full meal"))</f>
        <v>Full meal</v>
      </c>
      <c r="T2382" s="1" t="str">
        <f>IF(AND(Flights[[#This Row],[Airline]]="US Airways", Flights[[#This Row],[Meal]]="Full Meal"), "Yes", "No")</f>
        <v>No</v>
      </c>
      <c r="U2382" s="1">
        <v>0.51249999999999996</v>
      </c>
      <c r="V2382">
        <v>11</v>
      </c>
      <c r="W2382" s="1" t="str">
        <f>IF(Flights[[#This Row],[Arrival Delay]] = "", "Cancelled", IF(Flights[[#This Row],[Arrival Delay]]&gt;15, "Delayed", "On time"))</f>
        <v>On time</v>
      </c>
      <c r="X2382" t="str">
        <f>IF(Flights[[#This Row],[Status]]&lt;&gt;"Delayed","", IF(Flights[[#This Row],[Arrival Delay]]&gt;120, "Severe", IF(Flights[[#This Row],[Arrival Delay]]&gt;60, "Major", "Moderate")))</f>
        <v/>
      </c>
      <c r="Y2382" t="b">
        <v>0</v>
      </c>
      <c r="AA2382" t="str">
        <f>IF(OR(AND(Flights[[#This Row],[Status]]="Cancelled", Flights[[#This Row],[Cancellation Reason]]="Airline/Carrier"), Flights[[#This Row],[Delay Type]]="Severe"), "Yes", "No")</f>
        <v>No</v>
      </c>
    </row>
    <row r="2383" spans="1:27" x14ac:dyDescent="0.3">
      <c r="A2383" s="3">
        <v>42184</v>
      </c>
      <c r="B2383" s="22">
        <f>WEEKNUM(Flights[[#This Row],[Date]], 1)</f>
        <v>27</v>
      </c>
      <c r="C2383" s="22">
        <f>WEEKDAY(Flights[[#This Row],[Date]],1)</f>
        <v>2</v>
      </c>
      <c r="D2383" t="s">
        <v>134</v>
      </c>
      <c r="E2383" t="s">
        <v>1987</v>
      </c>
      <c r="F2383" t="s">
        <v>0</v>
      </c>
      <c r="G2383" t="s">
        <v>3</v>
      </c>
      <c r="H2383" t="str">
        <f>_xlfn.XLOOKUP(Flights[[#This Row],[Destination]], Airports!$A$2:$A$78, Airports!$D$2:$D$78)</f>
        <v>Dallas</v>
      </c>
      <c r="I2383" t="str" cm="1">
        <f t="array" ref="I2383">_xlfn.XLOOKUP(Flights[[#This Row],[Destination]],_xlfn._TRO_TRAILING( Airports!A:A),_xlfn._TRO_TRAILING( Airports!E:E), "Not found")</f>
        <v>TX</v>
      </c>
      <c r="J2383" s="1">
        <v>0.40277777777777779</v>
      </c>
      <c r="K2383" s="22">
        <f>HOUR(Flights[[#This Row],[Scheduled Departure]])</f>
        <v>9</v>
      </c>
      <c r="L2383" s="1">
        <v>0.40069444444444446</v>
      </c>
      <c r="M2383">
        <f>(L2383-J2383)*24*60</f>
        <v>-2.9999999999999893</v>
      </c>
      <c r="N2383" s="16">
        <f>Flights[[#This Row],[Length (min)]]/60</f>
        <v>3.8</v>
      </c>
      <c r="O2383">
        <v>228</v>
      </c>
      <c r="P2383">
        <v>1235</v>
      </c>
      <c r="Q2383" s="18">
        <f>IFERROR(Flights[[#This Row],[Distance]]/Flights[[#This Row],[Length (hr)]], "")</f>
        <v>325</v>
      </c>
      <c r="R2383" s="1">
        <v>0.61944444444444446</v>
      </c>
      <c r="S2383" s="1" t="str">
        <f>IF(Flights[[#This Row],[Length (hr)]]&lt;2, "No meal", IF(Flights[[#This Row],[Length (hr)]]&lt;3.5, "Light meal", "Full meal"))</f>
        <v>Full meal</v>
      </c>
      <c r="T2383" s="1" t="str">
        <f>IF(AND(Flights[[#This Row],[Airline]]="US Airways", Flights[[#This Row],[Meal]]="Full Meal"), "Yes", "No")</f>
        <v>No</v>
      </c>
      <c r="U2383" s="1">
        <v>0.64236111111111116</v>
      </c>
      <c r="V2383">
        <v>33</v>
      </c>
      <c r="W2383" s="1" t="str">
        <f>IF(Flights[[#This Row],[Arrival Delay]] = "", "Cancelled", IF(Flights[[#This Row],[Arrival Delay]]&gt;15, "Delayed", "On time"))</f>
        <v>Delayed</v>
      </c>
      <c r="X2383" t="str">
        <f>IF(Flights[[#This Row],[Status]]&lt;&gt;"Delayed","", IF(Flights[[#This Row],[Arrival Delay]]&gt;120, "Severe", IF(Flights[[#This Row],[Arrival Delay]]&gt;60, "Major", "Moderate")))</f>
        <v>Moderate</v>
      </c>
      <c r="Y2383" t="b">
        <v>0</v>
      </c>
      <c r="AA2383" t="str">
        <f>IF(OR(AND(Flights[[#This Row],[Status]]="Cancelled", Flights[[#This Row],[Cancellation Reason]]="Airline/Carrier"), Flights[[#This Row],[Delay Type]]="Severe"), "Yes", "No")</f>
        <v>No</v>
      </c>
    </row>
    <row r="2384" spans="1:27" x14ac:dyDescent="0.3">
      <c r="A2384" s="3">
        <v>42184</v>
      </c>
      <c r="B2384" s="22">
        <f>WEEKNUM(Flights[[#This Row],[Date]], 1)</f>
        <v>27</v>
      </c>
      <c r="C2384" s="22">
        <f>WEEKDAY(Flights[[#This Row],[Date]],1)</f>
        <v>2</v>
      </c>
      <c r="D2384" t="s">
        <v>462</v>
      </c>
      <c r="E2384" t="s">
        <v>1990</v>
      </c>
      <c r="F2384" t="s">
        <v>0</v>
      </c>
      <c r="G2384" t="s">
        <v>17</v>
      </c>
      <c r="H2384" t="str">
        <f>_xlfn.XLOOKUP(Flights[[#This Row],[Destination]], Airports!$A$2:$A$78, Airports!$D$2:$D$78)</f>
        <v>Honolulu</v>
      </c>
      <c r="I2384" t="str" cm="1">
        <f t="array" ref="I2384">_xlfn.XLOOKUP(Flights[[#This Row],[Destination]],_xlfn._TRO_TRAILING( Airports!A:A),_xlfn._TRO_TRAILING( Airports!E:E), "Not found")</f>
        <v>HI</v>
      </c>
      <c r="J2384" s="1">
        <v>0.45833333333333331</v>
      </c>
      <c r="K2384" s="22">
        <f>HOUR(Flights[[#This Row],[Scheduled Departure]])</f>
        <v>11</v>
      </c>
      <c r="L2384" s="1">
        <v>0.47361111111111109</v>
      </c>
      <c r="M2384">
        <f>(L2384-J2384)*24*60</f>
        <v>22</v>
      </c>
      <c r="N2384" s="16">
        <f>Flights[[#This Row],[Length (min)]]/60</f>
        <v>5.4666666666666668</v>
      </c>
      <c r="O2384">
        <v>328</v>
      </c>
      <c r="P2384">
        <v>2556</v>
      </c>
      <c r="Q2384" s="18">
        <f>IFERROR(Flights[[#This Row],[Distance]]/Flights[[#This Row],[Length (hr)]], "")</f>
        <v>467.5609756097561</v>
      </c>
      <c r="R2384" s="1">
        <v>0.57638888888888884</v>
      </c>
      <c r="S2384" s="1" t="str">
        <f>IF(Flights[[#This Row],[Length (hr)]]&lt;2, "No meal", IF(Flights[[#This Row],[Length (hr)]]&lt;3.5, "Light meal", "Full meal"))</f>
        <v>Full meal</v>
      </c>
      <c r="T2384" s="1" t="str">
        <f>IF(AND(Flights[[#This Row],[Airline]]="US Airways", Flights[[#This Row],[Meal]]="Full Meal"), "Yes", "No")</f>
        <v>No</v>
      </c>
      <c r="U2384" s="1">
        <v>0.57638888888888884</v>
      </c>
      <c r="V2384">
        <v>0</v>
      </c>
      <c r="W2384" s="1" t="str">
        <f>IF(Flights[[#This Row],[Arrival Delay]] = "", "Cancelled", IF(Flights[[#This Row],[Arrival Delay]]&gt;15, "Delayed", "On time"))</f>
        <v>On time</v>
      </c>
      <c r="X2384" t="str">
        <f>IF(Flights[[#This Row],[Status]]&lt;&gt;"Delayed","", IF(Flights[[#This Row],[Arrival Delay]]&gt;120, "Severe", IF(Flights[[#This Row],[Arrival Delay]]&gt;60, "Major", "Moderate")))</f>
        <v/>
      </c>
      <c r="Y2384" t="b">
        <v>0</v>
      </c>
      <c r="AA2384" t="str">
        <f>IF(OR(AND(Flights[[#This Row],[Status]]="Cancelled", Flights[[#This Row],[Cancellation Reason]]="Airline/Carrier"), Flights[[#This Row],[Delay Type]]="Severe"), "Yes", "No")</f>
        <v>No</v>
      </c>
    </row>
    <row r="2385" spans="1:27" x14ac:dyDescent="0.3">
      <c r="A2385" s="3">
        <v>42184</v>
      </c>
      <c r="B2385" s="22">
        <f>WEEKNUM(Flights[[#This Row],[Date]], 1)</f>
        <v>27</v>
      </c>
      <c r="C2385" s="22">
        <f>WEEKDAY(Flights[[#This Row],[Date]],1)</f>
        <v>2</v>
      </c>
      <c r="D2385" t="s">
        <v>1519</v>
      </c>
      <c r="E2385" t="s">
        <v>1995</v>
      </c>
      <c r="F2385" t="s">
        <v>0</v>
      </c>
      <c r="G2385" t="s">
        <v>278</v>
      </c>
      <c r="H2385" t="str">
        <f>_xlfn.XLOOKUP(Flights[[#This Row],[Destination]], Airports!$A$2:$A$78, Airports!$D$2:$D$78)</f>
        <v>El Paso</v>
      </c>
      <c r="I2385" t="str" cm="1">
        <f t="array" ref="I2385">_xlfn.XLOOKUP(Flights[[#This Row],[Destination]],_xlfn._TRO_TRAILING( Airports!A:A),_xlfn._TRO_TRAILING( Airports!E:E), "Not found")</f>
        <v>TX</v>
      </c>
      <c r="J2385" s="1">
        <v>0.46180555555555558</v>
      </c>
      <c r="K2385" s="22">
        <f>HOUR(Flights[[#This Row],[Scheduled Departure]])</f>
        <v>11</v>
      </c>
      <c r="L2385" s="1">
        <v>0.46041666666666664</v>
      </c>
      <c r="M2385">
        <f>(L2385-J2385)*24*60</f>
        <v>-2.0000000000000728</v>
      </c>
      <c r="N2385" s="16">
        <f>Flights[[#This Row],[Length (min)]]/60</f>
        <v>2.0333333333333332</v>
      </c>
      <c r="O2385">
        <v>122</v>
      </c>
      <c r="P2385">
        <v>715</v>
      </c>
      <c r="Q2385" s="18">
        <f>IFERROR(Flights[[#This Row],[Distance]]/Flights[[#This Row],[Length (hr)]], "")</f>
        <v>351.63934426229508</v>
      </c>
      <c r="R2385" s="1">
        <v>0.58333333333333337</v>
      </c>
      <c r="S2385" s="1" t="str">
        <f>IF(Flights[[#This Row],[Length (hr)]]&lt;2, "No meal", IF(Flights[[#This Row],[Length (hr)]]&lt;3.5, "Light meal", "Full meal"))</f>
        <v>Light meal</v>
      </c>
      <c r="T2385" s="1" t="str">
        <f>IF(AND(Flights[[#This Row],[Airline]]="US Airways", Flights[[#This Row],[Meal]]="Full Meal"), "Yes", "No")</f>
        <v>No</v>
      </c>
      <c r="U2385" s="1">
        <v>0.58680555555555558</v>
      </c>
      <c r="V2385">
        <v>5</v>
      </c>
      <c r="W2385" s="1" t="str">
        <f>IF(Flights[[#This Row],[Arrival Delay]] = "", "Cancelled", IF(Flights[[#This Row],[Arrival Delay]]&gt;15, "Delayed", "On time"))</f>
        <v>On time</v>
      </c>
      <c r="X2385" t="str">
        <f>IF(Flights[[#This Row],[Status]]&lt;&gt;"Delayed","", IF(Flights[[#This Row],[Arrival Delay]]&gt;120, "Severe", IF(Flights[[#This Row],[Arrival Delay]]&gt;60, "Major", "Moderate")))</f>
        <v/>
      </c>
      <c r="Y2385" t="b">
        <v>0</v>
      </c>
      <c r="AA2385" t="str">
        <f>IF(OR(AND(Flights[[#This Row],[Status]]="Cancelled", Flights[[#This Row],[Cancellation Reason]]="Airline/Carrier"), Flights[[#This Row],[Delay Type]]="Severe"), "Yes", "No")</f>
        <v>No</v>
      </c>
    </row>
    <row r="2386" spans="1:27" x14ac:dyDescent="0.3">
      <c r="A2386" s="3">
        <v>42184</v>
      </c>
      <c r="B2386" s="22">
        <f>WEEKNUM(Flights[[#This Row],[Date]], 1)</f>
        <v>27</v>
      </c>
      <c r="C2386" s="22">
        <f>WEEKDAY(Flights[[#This Row],[Date]],1)</f>
        <v>2</v>
      </c>
      <c r="D2386" t="s">
        <v>1067</v>
      </c>
      <c r="E2386" t="s">
        <v>1994</v>
      </c>
      <c r="F2386" t="s">
        <v>0</v>
      </c>
      <c r="G2386" t="s">
        <v>351</v>
      </c>
      <c r="H2386" t="str">
        <f>_xlfn.XLOOKUP(Flights[[#This Row],[Destination]], Airports!$A$2:$A$78, Airports!$D$2:$D$78)</f>
        <v>Sacramento</v>
      </c>
      <c r="I2386" t="str" cm="1">
        <f t="array" ref="I2386">_xlfn.XLOOKUP(Flights[[#This Row],[Destination]],_xlfn._TRO_TRAILING( Airports!A:A),_xlfn._TRO_TRAILING( Airports!E:E), "Not found")</f>
        <v>CA</v>
      </c>
      <c r="J2386" s="1">
        <v>0.4861111111111111</v>
      </c>
      <c r="K2386" s="22">
        <f>HOUR(Flights[[#This Row],[Scheduled Departure]])</f>
        <v>11</v>
      </c>
      <c r="L2386" s="1">
        <v>0.48055555555555557</v>
      </c>
      <c r="M2386">
        <f>(L2386-J2386)*24*60</f>
        <v>-7.9999999999999716</v>
      </c>
      <c r="N2386" s="16">
        <f>Flights[[#This Row],[Length (min)]]/60</f>
        <v>1.35</v>
      </c>
      <c r="O2386">
        <v>81</v>
      </c>
      <c r="P2386">
        <v>373</v>
      </c>
      <c r="Q2386" s="18">
        <f>IFERROR(Flights[[#This Row],[Distance]]/Flights[[#This Row],[Length (hr)]], "")</f>
        <v>276.2962962962963</v>
      </c>
      <c r="R2386" s="1">
        <v>0.54305555555555551</v>
      </c>
      <c r="S2386" s="1" t="str">
        <f>IF(Flights[[#This Row],[Length (hr)]]&lt;2, "No meal", IF(Flights[[#This Row],[Length (hr)]]&lt;3.5, "Light meal", "Full meal"))</f>
        <v>No meal</v>
      </c>
      <c r="T2386" s="1" t="str">
        <f>IF(AND(Flights[[#This Row],[Airline]]="US Airways", Flights[[#This Row],[Meal]]="Full Meal"), "Yes", "No")</f>
        <v>No</v>
      </c>
      <c r="U2386" s="1">
        <v>0.53680555555555554</v>
      </c>
      <c r="V2386">
        <v>-9</v>
      </c>
      <c r="W2386" s="1" t="str">
        <f>IF(Flights[[#This Row],[Arrival Delay]] = "", "Cancelled", IF(Flights[[#This Row],[Arrival Delay]]&gt;15, "Delayed", "On time"))</f>
        <v>On time</v>
      </c>
      <c r="X2386" t="str">
        <f>IF(Flights[[#This Row],[Status]]&lt;&gt;"Delayed","", IF(Flights[[#This Row],[Arrival Delay]]&gt;120, "Severe", IF(Flights[[#This Row],[Arrival Delay]]&gt;60, "Major", "Moderate")))</f>
        <v/>
      </c>
      <c r="Y2386" t="b">
        <v>0</v>
      </c>
      <c r="AA2386" t="str">
        <f>IF(OR(AND(Flights[[#This Row],[Status]]="Cancelled", Flights[[#This Row],[Cancellation Reason]]="Airline/Carrier"), Flights[[#This Row],[Delay Type]]="Severe"), "Yes", "No")</f>
        <v>No</v>
      </c>
    </row>
    <row r="2387" spans="1:27" x14ac:dyDescent="0.3">
      <c r="A2387" s="3">
        <v>42184</v>
      </c>
      <c r="B2387" s="22">
        <f>WEEKNUM(Flights[[#This Row],[Date]], 1)</f>
        <v>27</v>
      </c>
      <c r="C2387" s="22">
        <f>WEEKDAY(Flights[[#This Row],[Date]],1)</f>
        <v>2</v>
      </c>
      <c r="D2387" t="s">
        <v>906</v>
      </c>
      <c r="E2387" t="s">
        <v>1994</v>
      </c>
      <c r="F2387" t="s">
        <v>0</v>
      </c>
      <c r="G2387" t="s">
        <v>347</v>
      </c>
      <c r="H2387" t="str">
        <f>_xlfn.XLOOKUP(Flights[[#This Row],[Destination]], Airports!$A$2:$A$78, Airports!$D$2:$D$78)</f>
        <v>San Jose</v>
      </c>
      <c r="I2387" t="str" cm="1">
        <f t="array" ref="I2387">_xlfn.XLOOKUP(Flights[[#This Row],[Destination]],_xlfn._TRO_TRAILING( Airports!A:A),_xlfn._TRO_TRAILING( Airports!E:E), "Not found")</f>
        <v>CA</v>
      </c>
      <c r="J2387" s="1">
        <v>0.53472222222222221</v>
      </c>
      <c r="K2387" s="22">
        <f>HOUR(Flights[[#This Row],[Scheduled Departure]])</f>
        <v>12</v>
      </c>
      <c r="L2387" s="1">
        <v>0.52847222222222223</v>
      </c>
      <c r="M2387">
        <f>(L2387-J2387)*24*60</f>
        <v>-8.999999999999968</v>
      </c>
      <c r="N2387" s="16">
        <f>Flights[[#This Row],[Length (min)]]/60</f>
        <v>1.1499999999999999</v>
      </c>
      <c r="O2387">
        <v>69</v>
      </c>
      <c r="P2387">
        <v>308</v>
      </c>
      <c r="Q2387" s="18">
        <f>IFERROR(Flights[[#This Row],[Distance]]/Flights[[#This Row],[Length (hr)]], "")</f>
        <v>267.82608695652175</v>
      </c>
      <c r="R2387" s="1">
        <v>0.58958333333333335</v>
      </c>
      <c r="S2387" s="1" t="str">
        <f>IF(Flights[[#This Row],[Length (hr)]]&lt;2, "No meal", IF(Flights[[#This Row],[Length (hr)]]&lt;3.5, "Light meal", "Full meal"))</f>
        <v>No meal</v>
      </c>
      <c r="T2387" s="1" t="str">
        <f>IF(AND(Flights[[#This Row],[Airline]]="US Airways", Flights[[#This Row],[Meal]]="Full Meal"), "Yes", "No")</f>
        <v>No</v>
      </c>
      <c r="U2387" s="1">
        <v>0.57638888888888884</v>
      </c>
      <c r="V2387">
        <v>-19</v>
      </c>
      <c r="W2387" s="1" t="str">
        <f>IF(Flights[[#This Row],[Arrival Delay]] = "", "Cancelled", IF(Flights[[#This Row],[Arrival Delay]]&gt;15, "Delayed", "On time"))</f>
        <v>On time</v>
      </c>
      <c r="X2387" t="str">
        <f>IF(Flights[[#This Row],[Status]]&lt;&gt;"Delayed","", IF(Flights[[#This Row],[Arrival Delay]]&gt;120, "Severe", IF(Flights[[#This Row],[Arrival Delay]]&gt;60, "Major", "Moderate")))</f>
        <v/>
      </c>
      <c r="Y2387" t="b">
        <v>0</v>
      </c>
      <c r="AA2387" t="str">
        <f>IF(OR(AND(Flights[[#This Row],[Status]]="Cancelled", Flights[[#This Row],[Cancellation Reason]]="Airline/Carrier"), Flights[[#This Row],[Delay Type]]="Severe"), "Yes", "No")</f>
        <v>No</v>
      </c>
    </row>
    <row r="2388" spans="1:27" x14ac:dyDescent="0.3">
      <c r="A2388" s="3">
        <v>42184</v>
      </c>
      <c r="B2388" s="22">
        <f>WEEKNUM(Flights[[#This Row],[Date]], 1)</f>
        <v>27</v>
      </c>
      <c r="C2388" s="22">
        <f>WEEKDAY(Flights[[#This Row],[Date]],1)</f>
        <v>2</v>
      </c>
      <c r="D2388" t="s">
        <v>877</v>
      </c>
      <c r="E2388" t="s">
        <v>1994</v>
      </c>
      <c r="F2388" t="s">
        <v>0</v>
      </c>
      <c r="G2388" t="s">
        <v>342</v>
      </c>
      <c r="H2388" t="str">
        <f>_xlfn.XLOOKUP(Flights[[#This Row],[Destination]], Airports!$A$2:$A$78, Airports!$D$2:$D$78)</f>
        <v>Santa Barbara</v>
      </c>
      <c r="I2388" t="str" cm="1">
        <f t="array" ref="I2388">_xlfn.XLOOKUP(Flights[[#This Row],[Destination]],_xlfn._TRO_TRAILING( Airports!A:A),_xlfn._TRO_TRAILING( Airports!E:E), "Not found")</f>
        <v>CA</v>
      </c>
      <c r="J2388" s="1">
        <v>0.55902777777777779</v>
      </c>
      <c r="K2388" s="22">
        <f>HOUR(Flights[[#This Row],[Scheduled Departure]])</f>
        <v>13</v>
      </c>
      <c r="L2388" s="1">
        <v>0.55277777777777781</v>
      </c>
      <c r="M2388">
        <f>(L2388-J2388)*24*60</f>
        <v>-8.999999999999968</v>
      </c>
      <c r="N2388" s="16">
        <f>Flights[[#This Row],[Length (min)]]/60</f>
        <v>0.65</v>
      </c>
      <c r="O2388">
        <v>39</v>
      </c>
      <c r="P2388">
        <v>89</v>
      </c>
      <c r="Q2388" s="18">
        <f>IFERROR(Flights[[#This Row],[Distance]]/Flights[[#This Row],[Length (hr)]], "")</f>
        <v>136.92307692307691</v>
      </c>
      <c r="R2388" s="1">
        <v>0.59375</v>
      </c>
      <c r="S2388" s="1" t="str">
        <f>IF(Flights[[#This Row],[Length (hr)]]&lt;2, "No meal", IF(Flights[[#This Row],[Length (hr)]]&lt;3.5, "Light meal", "Full meal"))</f>
        <v>No meal</v>
      </c>
      <c r="T2388" s="1" t="str">
        <f>IF(AND(Flights[[#This Row],[Airline]]="US Airways", Flights[[#This Row],[Meal]]="Full Meal"), "Yes", "No")</f>
        <v>No</v>
      </c>
      <c r="U2388" s="1">
        <v>0.57986111111111116</v>
      </c>
      <c r="V2388">
        <v>-20</v>
      </c>
      <c r="W2388" s="1" t="str">
        <f>IF(Flights[[#This Row],[Arrival Delay]] = "", "Cancelled", IF(Flights[[#This Row],[Arrival Delay]]&gt;15, "Delayed", "On time"))</f>
        <v>On time</v>
      </c>
      <c r="X2388" t="str">
        <f>IF(Flights[[#This Row],[Status]]&lt;&gt;"Delayed","", IF(Flights[[#This Row],[Arrival Delay]]&gt;120, "Severe", IF(Flights[[#This Row],[Arrival Delay]]&gt;60, "Major", "Moderate")))</f>
        <v/>
      </c>
      <c r="Y2388" t="b">
        <v>0</v>
      </c>
      <c r="AA2388" t="str">
        <f>IF(OR(AND(Flights[[#This Row],[Status]]="Cancelled", Flights[[#This Row],[Cancellation Reason]]="Airline/Carrier"), Flights[[#This Row],[Delay Type]]="Severe"), "Yes", "No")</f>
        <v>No</v>
      </c>
    </row>
    <row r="2389" spans="1:27" x14ac:dyDescent="0.3">
      <c r="A2389" s="3">
        <v>42184</v>
      </c>
      <c r="B2389" s="22">
        <f>WEEKNUM(Flights[[#This Row],[Date]], 1)</f>
        <v>27</v>
      </c>
      <c r="C2389" s="22">
        <f>WEEKDAY(Flights[[#This Row],[Date]],1)</f>
        <v>2</v>
      </c>
      <c r="D2389" t="s">
        <v>585</v>
      </c>
      <c r="E2389" t="s">
        <v>1996</v>
      </c>
      <c r="F2389" t="s">
        <v>0</v>
      </c>
      <c r="G2389" t="s">
        <v>344</v>
      </c>
      <c r="H2389" t="str">
        <f>_xlfn.XLOOKUP(Flights[[#This Row],[Destination]], Airports!$A$2:$A$78, Airports!$D$2:$D$78)</f>
        <v>Seattle</v>
      </c>
      <c r="I2389" t="str" cm="1">
        <f t="array" ref="I2389">_xlfn.XLOOKUP(Flights[[#This Row],[Destination]],_xlfn._TRO_TRAILING( Airports!A:A),_xlfn._TRO_TRAILING( Airports!E:E), "Not found")</f>
        <v>WA</v>
      </c>
      <c r="J2389" s="1">
        <v>0.60416666666666663</v>
      </c>
      <c r="K2389" s="22">
        <f>HOUR(Flights[[#This Row],[Scheduled Departure]])</f>
        <v>14</v>
      </c>
      <c r="L2389" s="1">
        <v>0.6069444444444444</v>
      </c>
      <c r="M2389">
        <f>(L2389-J2389)*24*60</f>
        <v>3.9999999999999858</v>
      </c>
      <c r="N2389" s="16">
        <f>Flights[[#This Row],[Length (min)]]/60</f>
        <v>2.2166666666666668</v>
      </c>
      <c r="O2389">
        <v>133</v>
      </c>
      <c r="P2389">
        <v>954</v>
      </c>
      <c r="Q2389" s="18">
        <f>IFERROR(Flights[[#This Row],[Distance]]/Flights[[#This Row],[Length (hr)]], "")</f>
        <v>430.37593984962405</v>
      </c>
      <c r="R2389" s="1">
        <v>0.70486111111111116</v>
      </c>
      <c r="S2389" s="1" t="str">
        <f>IF(Flights[[#This Row],[Length (hr)]]&lt;2, "No meal", IF(Flights[[#This Row],[Length (hr)]]&lt;3.5, "Light meal", "Full meal"))</f>
        <v>Light meal</v>
      </c>
      <c r="T2389" s="1" t="str">
        <f>IF(AND(Flights[[#This Row],[Airline]]="US Airways", Flights[[#This Row],[Meal]]="Full Meal"), "Yes", "No")</f>
        <v>No</v>
      </c>
      <c r="U2389" s="1">
        <v>0.69930555555555551</v>
      </c>
      <c r="V2389">
        <v>-8</v>
      </c>
      <c r="W2389" s="1" t="str">
        <f>IF(Flights[[#This Row],[Arrival Delay]] = "", "Cancelled", IF(Flights[[#This Row],[Arrival Delay]]&gt;15, "Delayed", "On time"))</f>
        <v>On time</v>
      </c>
      <c r="X2389" t="str">
        <f>IF(Flights[[#This Row],[Status]]&lt;&gt;"Delayed","", IF(Flights[[#This Row],[Arrival Delay]]&gt;120, "Severe", IF(Flights[[#This Row],[Arrival Delay]]&gt;60, "Major", "Moderate")))</f>
        <v/>
      </c>
      <c r="Y2389" t="b">
        <v>0</v>
      </c>
      <c r="AA2389" t="str">
        <f>IF(OR(AND(Flights[[#This Row],[Status]]="Cancelled", Flights[[#This Row],[Cancellation Reason]]="Airline/Carrier"), Flights[[#This Row],[Delay Type]]="Severe"), "Yes", "No")</f>
        <v>No</v>
      </c>
    </row>
    <row r="2390" spans="1:27" x14ac:dyDescent="0.3">
      <c r="A2390" s="3">
        <v>42184</v>
      </c>
      <c r="B2390" s="22">
        <f>WEEKNUM(Flights[[#This Row],[Date]], 1)</f>
        <v>27</v>
      </c>
      <c r="C2390" s="22">
        <f>WEEKDAY(Flights[[#This Row],[Date]],1)</f>
        <v>2</v>
      </c>
      <c r="D2390" t="s">
        <v>570</v>
      </c>
      <c r="E2390" t="s">
        <v>1994</v>
      </c>
      <c r="F2390" t="s">
        <v>0</v>
      </c>
      <c r="G2390" t="s">
        <v>343</v>
      </c>
      <c r="H2390" t="str">
        <f>_xlfn.XLOOKUP(Flights[[#This Row],[Destination]], Airports!$A$2:$A$78, Airports!$D$2:$D$78)</f>
        <v>San Luis Obispo</v>
      </c>
      <c r="I2390" t="str" cm="1">
        <f t="array" ref="I2390">_xlfn.XLOOKUP(Flights[[#This Row],[Destination]],_xlfn._TRO_TRAILING( Airports!A:A),_xlfn._TRO_TRAILING( Airports!E:E), "Not found")</f>
        <v>CA</v>
      </c>
      <c r="J2390" s="1">
        <v>0.63472222222222219</v>
      </c>
      <c r="K2390" s="22">
        <f>HOUR(Flights[[#This Row],[Scheduled Departure]])</f>
        <v>15</v>
      </c>
      <c r="L2390" s="1">
        <v>0.67777777777777781</v>
      </c>
      <c r="M2390">
        <f>(L2390-J2390)*24*60</f>
        <v>62.000000000000099</v>
      </c>
      <c r="N2390" s="16">
        <f>Flights[[#This Row],[Length (min)]]/60</f>
        <v>0.96666666666666667</v>
      </c>
      <c r="O2390">
        <v>58</v>
      </c>
      <c r="P2390">
        <v>156</v>
      </c>
      <c r="Q2390" s="18">
        <f>IFERROR(Flights[[#This Row],[Distance]]/Flights[[#This Row],[Length (hr)]], "")</f>
        <v>161.37931034482759</v>
      </c>
      <c r="R2390" s="1">
        <v>0.67569444444444449</v>
      </c>
      <c r="S2390" s="1" t="str">
        <f>IF(Flights[[#This Row],[Length (hr)]]&lt;2, "No meal", IF(Flights[[#This Row],[Length (hr)]]&lt;3.5, "Light meal", "Full meal"))</f>
        <v>No meal</v>
      </c>
      <c r="T2390" s="1" t="str">
        <f>IF(AND(Flights[[#This Row],[Airline]]="US Airways", Flights[[#This Row],[Meal]]="Full Meal"), "Yes", "No")</f>
        <v>No</v>
      </c>
      <c r="U2390" s="1">
        <v>0.71805555555555556</v>
      </c>
      <c r="V2390">
        <v>61</v>
      </c>
      <c r="W2390" s="1" t="str">
        <f>IF(Flights[[#This Row],[Arrival Delay]] = "", "Cancelled", IF(Flights[[#This Row],[Arrival Delay]]&gt;15, "Delayed", "On time"))</f>
        <v>Delayed</v>
      </c>
      <c r="X2390" t="str">
        <f>IF(Flights[[#This Row],[Status]]&lt;&gt;"Delayed","", IF(Flights[[#This Row],[Arrival Delay]]&gt;120, "Severe", IF(Flights[[#This Row],[Arrival Delay]]&gt;60, "Major", "Moderate")))</f>
        <v>Major</v>
      </c>
      <c r="Y2390" t="b">
        <v>0</v>
      </c>
      <c r="AA2390" t="str">
        <f>IF(OR(AND(Flights[[#This Row],[Status]]="Cancelled", Flights[[#This Row],[Cancellation Reason]]="Airline/Carrier"), Flights[[#This Row],[Delay Type]]="Severe"), "Yes", "No")</f>
        <v>No</v>
      </c>
    </row>
    <row r="2391" spans="1:27" x14ac:dyDescent="0.3">
      <c r="A2391" s="3">
        <v>42184</v>
      </c>
      <c r="B2391" s="22">
        <f>WEEKNUM(Flights[[#This Row],[Date]], 1)</f>
        <v>27</v>
      </c>
      <c r="C2391" s="22">
        <f>WEEKDAY(Flights[[#This Row],[Date]],1)</f>
        <v>2</v>
      </c>
      <c r="D2391" t="s">
        <v>1066</v>
      </c>
      <c r="E2391" t="s">
        <v>1994</v>
      </c>
      <c r="F2391" t="s">
        <v>0</v>
      </c>
      <c r="G2391" t="s">
        <v>351</v>
      </c>
      <c r="H2391" t="str">
        <f>_xlfn.XLOOKUP(Flights[[#This Row],[Destination]], Airports!$A$2:$A$78, Airports!$D$2:$D$78)</f>
        <v>Sacramento</v>
      </c>
      <c r="I2391" t="str" cm="1">
        <f t="array" ref="I2391">_xlfn.XLOOKUP(Flights[[#This Row],[Destination]],_xlfn._TRO_TRAILING( Airports!A:A),_xlfn._TRO_TRAILING( Airports!E:E), "Not found")</f>
        <v>CA</v>
      </c>
      <c r="J2391" s="1">
        <v>0.69444444444444442</v>
      </c>
      <c r="K2391" s="22">
        <f>HOUR(Flights[[#This Row],[Scheduled Departure]])</f>
        <v>16</v>
      </c>
      <c r="L2391" s="1">
        <v>0.71944444444444444</v>
      </c>
      <c r="M2391">
        <f>(L2391-J2391)*24*60</f>
        <v>36.000000000000028</v>
      </c>
      <c r="N2391" s="16">
        <f>Flights[[#This Row],[Length (min)]]/60</f>
        <v>1.5166666666666666</v>
      </c>
      <c r="O2391">
        <v>91</v>
      </c>
      <c r="P2391">
        <v>373</v>
      </c>
      <c r="Q2391" s="18">
        <f>IFERROR(Flights[[#This Row],[Distance]]/Flights[[#This Row],[Length (hr)]], "")</f>
        <v>245.93406593406596</v>
      </c>
      <c r="R2391" s="1">
        <v>0.75277777777777777</v>
      </c>
      <c r="S2391" s="1" t="str">
        <f>IF(Flights[[#This Row],[Length (hr)]]&lt;2, "No meal", IF(Flights[[#This Row],[Length (hr)]]&lt;3.5, "Light meal", "Full meal"))</f>
        <v>No meal</v>
      </c>
      <c r="T2391" s="1" t="str">
        <f>IF(AND(Flights[[#This Row],[Airline]]="US Airways", Flights[[#This Row],[Meal]]="Full Meal"), "Yes", "No")</f>
        <v>No</v>
      </c>
      <c r="U2391" s="1">
        <v>0.78263888888888888</v>
      </c>
      <c r="V2391">
        <v>43</v>
      </c>
      <c r="W2391" s="1" t="str">
        <f>IF(Flights[[#This Row],[Arrival Delay]] = "", "Cancelled", IF(Flights[[#This Row],[Arrival Delay]]&gt;15, "Delayed", "On time"))</f>
        <v>Delayed</v>
      </c>
      <c r="X2391" t="str">
        <f>IF(Flights[[#This Row],[Status]]&lt;&gt;"Delayed","", IF(Flights[[#This Row],[Arrival Delay]]&gt;120, "Severe", IF(Flights[[#This Row],[Arrival Delay]]&gt;60, "Major", "Moderate")))</f>
        <v>Moderate</v>
      </c>
      <c r="Y2391" t="b">
        <v>0</v>
      </c>
      <c r="AA2391" t="str">
        <f>IF(OR(AND(Flights[[#This Row],[Status]]="Cancelled", Flights[[#This Row],[Cancellation Reason]]="Airline/Carrier"), Flights[[#This Row],[Delay Type]]="Severe"), "Yes", "No")</f>
        <v>No</v>
      </c>
    </row>
    <row r="2392" spans="1:27" x14ac:dyDescent="0.3">
      <c r="A2392" s="3">
        <v>42184</v>
      </c>
      <c r="B2392" s="22">
        <f>WEEKNUM(Flights[[#This Row],[Date]], 1)</f>
        <v>27</v>
      </c>
      <c r="C2392" s="22">
        <f>WEEKDAY(Flights[[#This Row],[Date]],1)</f>
        <v>2</v>
      </c>
      <c r="D2392" t="s">
        <v>780</v>
      </c>
      <c r="E2392" t="s">
        <v>1990</v>
      </c>
      <c r="F2392" t="s">
        <v>0</v>
      </c>
      <c r="G2392" t="s">
        <v>4</v>
      </c>
      <c r="H2392" t="str">
        <f>_xlfn.XLOOKUP(Flights[[#This Row],[Destination]], Airports!$A$2:$A$78, Airports!$D$2:$D$78)</f>
        <v>Chicago</v>
      </c>
      <c r="I2392" t="str" cm="1">
        <f t="array" ref="I2392">_xlfn.XLOOKUP(Flights[[#This Row],[Destination]],_xlfn._TRO_TRAILING( Airports!A:A),_xlfn._TRO_TRAILING( Airports!E:E), "Not found")</f>
        <v>IL</v>
      </c>
      <c r="J2392" s="1">
        <v>0.8256944444444444</v>
      </c>
      <c r="K2392" s="22">
        <f>HOUR(Flights[[#This Row],[Scheduled Departure]])</f>
        <v>19</v>
      </c>
      <c r="L2392" s="1">
        <v>0.82777777777777772</v>
      </c>
      <c r="M2392">
        <f>(L2392-J2392)*24*60</f>
        <v>2.9999999999999893</v>
      </c>
      <c r="N2392" s="16">
        <f>Flights[[#This Row],[Length (min)]]/60</f>
        <v>4.25</v>
      </c>
      <c r="O2392">
        <v>255</v>
      </c>
      <c r="P2392">
        <v>1744</v>
      </c>
      <c r="Q2392" s="18">
        <f>IFERROR(Flights[[#This Row],[Distance]]/Flights[[#This Row],[Length (hr)]], "")</f>
        <v>410.35294117647061</v>
      </c>
      <c r="R2392" s="1">
        <v>7.4305555555555555E-2</v>
      </c>
      <c r="S2392" s="1" t="str">
        <f>IF(Flights[[#This Row],[Length (hr)]]&lt;2, "No meal", IF(Flights[[#This Row],[Length (hr)]]&lt;3.5, "Light meal", "Full meal"))</f>
        <v>Full meal</v>
      </c>
      <c r="T2392" s="1" t="str">
        <f>IF(AND(Flights[[#This Row],[Airline]]="US Airways", Flights[[#This Row],[Meal]]="Full Meal"), "Yes", "No")</f>
        <v>No</v>
      </c>
      <c r="U2392" s="1">
        <v>8.819444444444445E-2</v>
      </c>
      <c r="V2392">
        <v>20</v>
      </c>
      <c r="W2392" s="1" t="str">
        <f>IF(Flights[[#This Row],[Arrival Delay]] = "", "Cancelled", IF(Flights[[#This Row],[Arrival Delay]]&gt;15, "Delayed", "On time"))</f>
        <v>Delayed</v>
      </c>
      <c r="X2392" t="str">
        <f>IF(Flights[[#This Row],[Status]]&lt;&gt;"Delayed","", IF(Flights[[#This Row],[Arrival Delay]]&gt;120, "Severe", IF(Flights[[#This Row],[Arrival Delay]]&gt;60, "Major", "Moderate")))</f>
        <v>Moderate</v>
      </c>
      <c r="Y2392" t="b">
        <v>0</v>
      </c>
      <c r="AA2392" t="str">
        <f>IF(OR(AND(Flights[[#This Row],[Status]]="Cancelled", Flights[[#This Row],[Cancellation Reason]]="Airline/Carrier"), Flights[[#This Row],[Delay Type]]="Severe"), "Yes", "No")</f>
        <v>No</v>
      </c>
    </row>
    <row r="2393" spans="1:27" x14ac:dyDescent="0.3">
      <c r="A2393" s="3">
        <v>42184</v>
      </c>
      <c r="B2393" s="22">
        <f>WEEKNUM(Flights[[#This Row],[Date]], 1)</f>
        <v>27</v>
      </c>
      <c r="C2393" s="22">
        <f>WEEKDAY(Flights[[#This Row],[Date]],1)</f>
        <v>2</v>
      </c>
      <c r="D2393" t="s">
        <v>742</v>
      </c>
      <c r="E2393" t="s">
        <v>1989</v>
      </c>
      <c r="F2393" t="s">
        <v>0</v>
      </c>
      <c r="G2393" t="s">
        <v>12</v>
      </c>
      <c r="H2393" t="str">
        <f>_xlfn.XLOOKUP(Flights[[#This Row],[Destination]], Airports!$A$2:$A$78, Airports!$D$2:$D$78)</f>
        <v>New York</v>
      </c>
      <c r="I2393" t="str" cm="1">
        <f t="array" ref="I2393">_xlfn.XLOOKUP(Flights[[#This Row],[Destination]],_xlfn._TRO_TRAILING( Airports!A:A),_xlfn._TRO_TRAILING( Airports!E:E), "Not found")</f>
        <v>NY</v>
      </c>
      <c r="J2393" s="1">
        <v>0.89583333333333337</v>
      </c>
      <c r="K2393" s="22">
        <f>HOUR(Flights[[#This Row],[Scheduled Departure]])</f>
        <v>21</v>
      </c>
      <c r="L2393" s="1">
        <v>0.90833333333333333</v>
      </c>
      <c r="M2393">
        <f>(L2393-J2393)*24*60</f>
        <v>17.999999999999936</v>
      </c>
      <c r="N2393" s="16">
        <f>Flights[[#This Row],[Length (min)]]/60</f>
        <v>5.5333333333333332</v>
      </c>
      <c r="O2393">
        <v>332</v>
      </c>
      <c r="P2393">
        <v>2475</v>
      </c>
      <c r="Q2393" s="18">
        <f>IFERROR(Flights[[#This Row],[Distance]]/Flights[[#This Row],[Length (hr)]], "")</f>
        <v>447.28915662650604</v>
      </c>
      <c r="R2393" s="1">
        <v>0.24652777777777779</v>
      </c>
      <c r="S2393" s="1" t="str">
        <f>IF(Flights[[#This Row],[Length (hr)]]&lt;2, "No meal", IF(Flights[[#This Row],[Length (hr)]]&lt;3.5, "Light meal", "Full meal"))</f>
        <v>Full meal</v>
      </c>
      <c r="T2393" s="1" t="str">
        <f>IF(AND(Flights[[#This Row],[Airline]]="US Airways", Flights[[#This Row],[Meal]]="Full Meal"), "Yes", "No")</f>
        <v>No</v>
      </c>
      <c r="U2393" s="1">
        <v>0.2638888888888889</v>
      </c>
      <c r="V2393">
        <v>25</v>
      </c>
      <c r="W2393" s="1" t="str">
        <f>IF(Flights[[#This Row],[Arrival Delay]] = "", "Cancelled", IF(Flights[[#This Row],[Arrival Delay]]&gt;15, "Delayed", "On time"))</f>
        <v>Delayed</v>
      </c>
      <c r="X2393" t="str">
        <f>IF(Flights[[#This Row],[Status]]&lt;&gt;"Delayed","", IF(Flights[[#This Row],[Arrival Delay]]&gt;120, "Severe", IF(Flights[[#This Row],[Arrival Delay]]&gt;60, "Major", "Moderate")))</f>
        <v>Moderate</v>
      </c>
      <c r="Y2393" t="b">
        <v>0</v>
      </c>
      <c r="AA2393" t="str">
        <f>IF(OR(AND(Flights[[#This Row],[Status]]="Cancelled", Flights[[#This Row],[Cancellation Reason]]="Airline/Carrier"), Flights[[#This Row],[Delay Type]]="Severe"), "Yes", "No")</f>
        <v>No</v>
      </c>
    </row>
    <row r="2394" spans="1:27" x14ac:dyDescent="0.3">
      <c r="A2394" s="3">
        <v>42184</v>
      </c>
      <c r="B2394" s="22">
        <f>WEEKNUM(Flights[[#This Row],[Date]], 1)</f>
        <v>27</v>
      </c>
      <c r="C2394" s="22">
        <f>WEEKDAY(Flights[[#This Row],[Date]],1)</f>
        <v>2</v>
      </c>
      <c r="D2394" t="s">
        <v>1110</v>
      </c>
      <c r="E2394" t="s">
        <v>1995</v>
      </c>
      <c r="F2394" t="s">
        <v>0</v>
      </c>
      <c r="G2394" t="s">
        <v>318</v>
      </c>
      <c r="H2394" t="str">
        <f>_xlfn.XLOOKUP(Flights[[#This Row],[Destination]], Airports!$A$2:$A$78, Airports!$D$2:$D$78)</f>
        <v>Oakland</v>
      </c>
      <c r="I2394" t="str" cm="1">
        <f t="array" ref="I2394">_xlfn.XLOOKUP(Flights[[#This Row],[Destination]],_xlfn._TRO_TRAILING( Airports!A:A),_xlfn._TRO_TRAILING( Airports!E:E), "Not found")</f>
        <v>CA</v>
      </c>
      <c r="J2394" s="1">
        <v>0.96180555555555558</v>
      </c>
      <c r="K2394" s="22">
        <f>HOUR(Flights[[#This Row],[Scheduled Departure]])</f>
        <v>23</v>
      </c>
      <c r="L2394" s="1">
        <v>0.97430555555555554</v>
      </c>
      <c r="M2394">
        <f>(L2394-J2394)*24*60</f>
        <v>17.999999999999936</v>
      </c>
      <c r="N2394" s="16">
        <f>Flights[[#This Row],[Length (min)]]/60</f>
        <v>1.1666666666666667</v>
      </c>
      <c r="O2394">
        <v>70</v>
      </c>
      <c r="P2394">
        <v>337</v>
      </c>
      <c r="Q2394" s="18">
        <f>IFERROR(Flights[[#This Row],[Distance]]/Flights[[#This Row],[Length (hr)]], "")</f>
        <v>288.85714285714283</v>
      </c>
      <c r="R2394" s="1">
        <v>1.0416666666666666E-2</v>
      </c>
      <c r="S2394" s="1" t="str">
        <f>IF(Flights[[#This Row],[Length (hr)]]&lt;2, "No meal", IF(Flights[[#This Row],[Length (hr)]]&lt;3.5, "Light meal", "Full meal"))</f>
        <v>No meal</v>
      </c>
      <c r="T2394" s="1" t="str">
        <f>IF(AND(Flights[[#This Row],[Airline]]="US Airways", Flights[[#This Row],[Meal]]="Full Meal"), "Yes", "No")</f>
        <v>No</v>
      </c>
      <c r="U2394" s="1">
        <v>2.2916666666666665E-2</v>
      </c>
      <c r="V2394">
        <v>18</v>
      </c>
      <c r="W2394" s="1" t="str">
        <f>IF(Flights[[#This Row],[Arrival Delay]] = "", "Cancelled", IF(Flights[[#This Row],[Arrival Delay]]&gt;15, "Delayed", "On time"))</f>
        <v>Delayed</v>
      </c>
      <c r="X2394" t="str">
        <f>IF(Flights[[#This Row],[Status]]&lt;&gt;"Delayed","", IF(Flights[[#This Row],[Arrival Delay]]&gt;120, "Severe", IF(Flights[[#This Row],[Arrival Delay]]&gt;60, "Major", "Moderate")))</f>
        <v>Moderate</v>
      </c>
      <c r="Y2394" t="b">
        <v>0</v>
      </c>
      <c r="AA2394" t="str">
        <f>IF(OR(AND(Flights[[#This Row],[Status]]="Cancelled", Flights[[#This Row],[Cancellation Reason]]="Airline/Carrier"), Flights[[#This Row],[Delay Type]]="Severe"), "Yes", "No")</f>
        <v>No</v>
      </c>
    </row>
    <row r="2395" spans="1:27" x14ac:dyDescent="0.3">
      <c r="A2395" s="3">
        <v>42185</v>
      </c>
      <c r="B2395" s="22">
        <f>WEEKNUM(Flights[[#This Row],[Date]], 1)</f>
        <v>27</v>
      </c>
      <c r="C2395" s="22">
        <f>WEEKDAY(Flights[[#This Row],[Date]],1)</f>
        <v>3</v>
      </c>
      <c r="D2395" t="s">
        <v>782</v>
      </c>
      <c r="E2395" t="s">
        <v>1989</v>
      </c>
      <c r="F2395" t="s">
        <v>0</v>
      </c>
      <c r="G2395" t="s">
        <v>314</v>
      </c>
      <c r="H2395" t="str">
        <f>_xlfn.XLOOKUP(Flights[[#This Row],[Destination]], Airports!$A$2:$A$78, Airports!$D$2:$D$78)</f>
        <v>Minneapolis</v>
      </c>
      <c r="I2395" t="str" cm="1">
        <f t="array" ref="I2395">_xlfn.XLOOKUP(Flights[[#This Row],[Destination]],_xlfn._TRO_TRAILING( Airports!A:A),_xlfn._TRO_TRAILING( Airports!E:E), "Not found")</f>
        <v>MN</v>
      </c>
      <c r="J2395" s="1">
        <v>0.33333333333333331</v>
      </c>
      <c r="K2395" s="22">
        <f>HOUR(Flights[[#This Row],[Scheduled Departure]])</f>
        <v>8</v>
      </c>
      <c r="L2395" s="1">
        <v>0.33333333333333331</v>
      </c>
      <c r="M2395">
        <f>(L2395-J2395)*24*60</f>
        <v>0</v>
      </c>
      <c r="N2395" s="16">
        <f>Flights[[#This Row],[Length (min)]]/60</f>
        <v>3.5333333333333332</v>
      </c>
      <c r="O2395">
        <v>212</v>
      </c>
      <c r="P2395">
        <v>1535</v>
      </c>
      <c r="Q2395" s="18">
        <f>IFERROR(Flights[[#This Row],[Distance]]/Flights[[#This Row],[Length (hr)]], "")</f>
        <v>434.43396226415098</v>
      </c>
      <c r="R2395" s="1">
        <v>0.56597222222222221</v>
      </c>
      <c r="S2395" s="1" t="str">
        <f>IF(Flights[[#This Row],[Length (hr)]]&lt;2, "No meal", IF(Flights[[#This Row],[Length (hr)]]&lt;3.5, "Light meal", "Full meal"))</f>
        <v>Full meal</v>
      </c>
      <c r="T2395" s="1" t="str">
        <f>IF(AND(Flights[[#This Row],[Airline]]="US Airways", Flights[[#This Row],[Meal]]="Full Meal"), "Yes", "No")</f>
        <v>No</v>
      </c>
      <c r="U2395" s="1">
        <v>0.56388888888888888</v>
      </c>
      <c r="V2395">
        <v>-3</v>
      </c>
      <c r="W2395" s="1" t="str">
        <f>IF(Flights[[#This Row],[Arrival Delay]] = "", "Cancelled", IF(Flights[[#This Row],[Arrival Delay]]&gt;15, "Delayed", "On time"))</f>
        <v>On time</v>
      </c>
      <c r="X2395" t="str">
        <f>IF(Flights[[#This Row],[Status]]&lt;&gt;"Delayed","", IF(Flights[[#This Row],[Arrival Delay]]&gt;120, "Severe", IF(Flights[[#This Row],[Arrival Delay]]&gt;60, "Major", "Moderate")))</f>
        <v/>
      </c>
      <c r="Y2395" t="b">
        <v>0</v>
      </c>
      <c r="AA2395" t="str">
        <f>IF(OR(AND(Flights[[#This Row],[Status]]="Cancelled", Flights[[#This Row],[Cancellation Reason]]="Airline/Carrier"), Flights[[#This Row],[Delay Type]]="Severe"), "Yes", "No")</f>
        <v>No</v>
      </c>
    </row>
    <row r="2396" spans="1:27" x14ac:dyDescent="0.3">
      <c r="A2396" s="3">
        <v>42185</v>
      </c>
      <c r="B2396" s="22">
        <f>WEEKNUM(Flights[[#This Row],[Date]], 1)</f>
        <v>27</v>
      </c>
      <c r="C2396" s="22">
        <f>WEEKDAY(Flights[[#This Row],[Date]],1)</f>
        <v>3</v>
      </c>
      <c r="D2396" t="s">
        <v>1426</v>
      </c>
      <c r="E2396" t="s">
        <v>1990</v>
      </c>
      <c r="F2396" t="s">
        <v>0</v>
      </c>
      <c r="G2396" t="s">
        <v>4</v>
      </c>
      <c r="H2396" t="str">
        <f>_xlfn.XLOOKUP(Flights[[#This Row],[Destination]], Airports!$A$2:$A$78, Airports!$D$2:$D$78)</f>
        <v>Chicago</v>
      </c>
      <c r="I2396" t="str" cm="1">
        <f t="array" ref="I2396">_xlfn.XLOOKUP(Flights[[#This Row],[Destination]],_xlfn._TRO_TRAILING( Airports!A:A),_xlfn._TRO_TRAILING( Airports!E:E), "Not found")</f>
        <v>IL</v>
      </c>
      <c r="J2396" s="1">
        <v>0.33541666666666664</v>
      </c>
      <c r="K2396" s="22">
        <f>HOUR(Flights[[#This Row],[Scheduled Departure]])</f>
        <v>8</v>
      </c>
      <c r="L2396" s="1">
        <v>0.33541666666666664</v>
      </c>
      <c r="M2396">
        <f>(L2396-J2396)*24*60</f>
        <v>0</v>
      </c>
      <c r="N2396" s="16">
        <f>Flights[[#This Row],[Length (min)]]/60</f>
        <v>4.333333333333333</v>
      </c>
      <c r="O2396">
        <v>260</v>
      </c>
      <c r="P2396">
        <v>1744</v>
      </c>
      <c r="Q2396" s="18">
        <f>IFERROR(Flights[[#This Row],[Distance]]/Flights[[#This Row],[Length (hr)]], "")</f>
        <v>402.46153846153851</v>
      </c>
      <c r="R2396" s="1">
        <v>0.59375</v>
      </c>
      <c r="S2396" s="1" t="str">
        <f>IF(Flights[[#This Row],[Length (hr)]]&lt;2, "No meal", IF(Flights[[#This Row],[Length (hr)]]&lt;3.5, "Light meal", "Full meal"))</f>
        <v>Full meal</v>
      </c>
      <c r="T2396" s="1" t="str">
        <f>IF(AND(Flights[[#This Row],[Airline]]="US Airways", Flights[[#This Row],[Meal]]="Full Meal"), "Yes", "No")</f>
        <v>No</v>
      </c>
      <c r="U2396" s="1">
        <v>0.59930555555555554</v>
      </c>
      <c r="V2396">
        <v>8</v>
      </c>
      <c r="W2396" s="1" t="str">
        <f>IF(Flights[[#This Row],[Arrival Delay]] = "", "Cancelled", IF(Flights[[#This Row],[Arrival Delay]]&gt;15, "Delayed", "On time"))</f>
        <v>On time</v>
      </c>
      <c r="X2396" t="str">
        <f>IF(Flights[[#This Row],[Status]]&lt;&gt;"Delayed","", IF(Flights[[#This Row],[Arrival Delay]]&gt;120, "Severe", IF(Flights[[#This Row],[Arrival Delay]]&gt;60, "Major", "Moderate")))</f>
        <v/>
      </c>
      <c r="Y2396" t="b">
        <v>0</v>
      </c>
      <c r="AA2396" t="str">
        <f>IF(OR(AND(Flights[[#This Row],[Status]]="Cancelled", Flights[[#This Row],[Cancellation Reason]]="Airline/Carrier"), Flights[[#This Row],[Delay Type]]="Severe"), "Yes", "No")</f>
        <v>No</v>
      </c>
    </row>
    <row r="2397" spans="1:27" x14ac:dyDescent="0.3">
      <c r="A2397" s="3">
        <v>42185</v>
      </c>
      <c r="B2397" s="22">
        <f>WEEKNUM(Flights[[#This Row],[Date]], 1)</f>
        <v>27</v>
      </c>
      <c r="C2397" s="22">
        <f>WEEKDAY(Flights[[#This Row],[Date]],1)</f>
        <v>3</v>
      </c>
      <c r="D2397" t="s">
        <v>426</v>
      </c>
      <c r="E2397" t="s">
        <v>1991</v>
      </c>
      <c r="F2397" t="s">
        <v>0</v>
      </c>
      <c r="G2397" t="s">
        <v>24</v>
      </c>
      <c r="H2397" t="str">
        <f>_xlfn.XLOOKUP(Flights[[#This Row],[Destination]], Airports!$A$2:$A$78, Airports!$D$2:$D$78)</f>
        <v>Portland</v>
      </c>
      <c r="I2397" t="str" cm="1">
        <f t="array" ref="I2397">_xlfn.XLOOKUP(Flights[[#This Row],[Destination]],_xlfn._TRO_TRAILING( Airports!A:A),_xlfn._TRO_TRAILING( Airports!E:E), "Not found")</f>
        <v>OR</v>
      </c>
      <c r="J2397" s="1">
        <v>0.35416666666666669</v>
      </c>
      <c r="K2397" s="22">
        <f>HOUR(Flights[[#This Row],[Scheduled Departure]])</f>
        <v>8</v>
      </c>
      <c r="L2397" s="1">
        <v>0.35</v>
      </c>
      <c r="M2397">
        <f>(L2397-J2397)*24*60</f>
        <v>-6.0000000000000586</v>
      </c>
      <c r="N2397" s="16">
        <f>Flights[[#This Row],[Length (min)]]/60</f>
        <v>2.1166666666666667</v>
      </c>
      <c r="O2397">
        <v>127</v>
      </c>
      <c r="P2397">
        <v>834</v>
      </c>
      <c r="Q2397" s="18">
        <f>IFERROR(Flights[[#This Row],[Distance]]/Flights[[#This Row],[Length (hr)]], "")</f>
        <v>394.01574803149606</v>
      </c>
      <c r="R2397" s="1">
        <v>0.4548611111111111</v>
      </c>
      <c r="S2397" s="1" t="str">
        <f>IF(Flights[[#This Row],[Length (hr)]]&lt;2, "No meal", IF(Flights[[#This Row],[Length (hr)]]&lt;3.5, "Light meal", "Full meal"))</f>
        <v>Light meal</v>
      </c>
      <c r="T2397" s="1" t="str">
        <f>IF(AND(Flights[[#This Row],[Airline]]="US Airways", Flights[[#This Row],[Meal]]="Full Meal"), "Yes", "No")</f>
        <v>No</v>
      </c>
      <c r="U2397" s="1">
        <v>0.43819444444444444</v>
      </c>
      <c r="V2397">
        <v>-24</v>
      </c>
      <c r="W2397" s="1" t="str">
        <f>IF(Flights[[#This Row],[Arrival Delay]] = "", "Cancelled", IF(Flights[[#This Row],[Arrival Delay]]&gt;15, "Delayed", "On time"))</f>
        <v>On time</v>
      </c>
      <c r="X2397" t="str">
        <f>IF(Flights[[#This Row],[Status]]&lt;&gt;"Delayed","", IF(Flights[[#This Row],[Arrival Delay]]&gt;120, "Severe", IF(Flights[[#This Row],[Arrival Delay]]&gt;60, "Major", "Moderate")))</f>
        <v/>
      </c>
      <c r="Y2397" t="b">
        <v>0</v>
      </c>
      <c r="AA2397" t="str">
        <f>IF(OR(AND(Flights[[#This Row],[Status]]="Cancelled", Flights[[#This Row],[Cancellation Reason]]="Airline/Carrier"), Flights[[#This Row],[Delay Type]]="Severe"), "Yes", "No")</f>
        <v>No</v>
      </c>
    </row>
    <row r="2398" spans="1:27" x14ac:dyDescent="0.3">
      <c r="A2398" s="3">
        <v>42185</v>
      </c>
      <c r="B2398" s="22">
        <f>WEEKNUM(Flights[[#This Row],[Date]], 1)</f>
        <v>27</v>
      </c>
      <c r="C2398" s="22">
        <f>WEEKDAY(Flights[[#This Row],[Date]],1)</f>
        <v>3</v>
      </c>
      <c r="D2398" t="s">
        <v>444</v>
      </c>
      <c r="E2398" t="s">
        <v>1994</v>
      </c>
      <c r="F2398" t="s">
        <v>0</v>
      </c>
      <c r="G2398" t="s">
        <v>344</v>
      </c>
      <c r="H2398" t="str">
        <f>_xlfn.XLOOKUP(Flights[[#This Row],[Destination]], Airports!$A$2:$A$78, Airports!$D$2:$D$78)</f>
        <v>Seattle</v>
      </c>
      <c r="I2398" t="str" cm="1">
        <f t="array" ref="I2398">_xlfn.XLOOKUP(Flights[[#This Row],[Destination]],_xlfn._TRO_TRAILING( Airports!A:A),_xlfn._TRO_TRAILING( Airports!E:E), "Not found")</f>
        <v>WA</v>
      </c>
      <c r="J2398" s="1">
        <v>0.3659722222222222</v>
      </c>
      <c r="K2398" s="22">
        <f>HOUR(Flights[[#This Row],[Scheduled Departure]])</f>
        <v>8</v>
      </c>
      <c r="L2398" s="1">
        <v>0.37361111111111112</v>
      </c>
      <c r="M2398">
        <f>(L2398-J2398)*24*60</f>
        <v>11.000000000000041</v>
      </c>
      <c r="N2398" s="16">
        <f>Flights[[#This Row],[Length (min)]]/60</f>
        <v>2.7</v>
      </c>
      <c r="O2398">
        <v>162</v>
      </c>
      <c r="P2398">
        <v>954</v>
      </c>
      <c r="Q2398" s="18">
        <f>IFERROR(Flights[[#This Row],[Distance]]/Flights[[#This Row],[Length (hr)]], "")</f>
        <v>353.33333333333331</v>
      </c>
      <c r="R2398" s="1">
        <v>0.48194444444444445</v>
      </c>
      <c r="S2398" s="1" t="str">
        <f>IF(Flights[[#This Row],[Length (hr)]]&lt;2, "No meal", IF(Flights[[#This Row],[Length (hr)]]&lt;3.5, "Light meal", "Full meal"))</f>
        <v>Light meal</v>
      </c>
      <c r="T2398" s="1" t="str">
        <f>IF(AND(Flights[[#This Row],[Airline]]="US Airways", Flights[[#This Row],[Meal]]="Full Meal"), "Yes", "No")</f>
        <v>No</v>
      </c>
      <c r="U2398" s="1">
        <v>0.4861111111111111</v>
      </c>
      <c r="V2398">
        <v>6</v>
      </c>
      <c r="W2398" s="1" t="str">
        <f>IF(Flights[[#This Row],[Arrival Delay]] = "", "Cancelled", IF(Flights[[#This Row],[Arrival Delay]]&gt;15, "Delayed", "On time"))</f>
        <v>On time</v>
      </c>
      <c r="X2398" t="str">
        <f>IF(Flights[[#This Row],[Status]]&lt;&gt;"Delayed","", IF(Flights[[#This Row],[Arrival Delay]]&gt;120, "Severe", IF(Flights[[#This Row],[Arrival Delay]]&gt;60, "Major", "Moderate")))</f>
        <v/>
      </c>
      <c r="Y2398" t="b">
        <v>0</v>
      </c>
      <c r="AA2398" t="str">
        <f>IF(OR(AND(Flights[[#This Row],[Status]]="Cancelled", Flights[[#This Row],[Cancellation Reason]]="Airline/Carrier"), Flights[[#This Row],[Delay Type]]="Severe"), "Yes", "No")</f>
        <v>No</v>
      </c>
    </row>
    <row r="2399" spans="1:27" x14ac:dyDescent="0.3">
      <c r="A2399" s="3">
        <v>42185</v>
      </c>
      <c r="B2399" s="22">
        <f>WEEKNUM(Flights[[#This Row],[Date]], 1)</f>
        <v>27</v>
      </c>
      <c r="C2399" s="22">
        <f>WEEKDAY(Flights[[#This Row],[Date]],1)</f>
        <v>3</v>
      </c>
      <c r="D2399" t="s">
        <v>173</v>
      </c>
      <c r="E2399" t="s">
        <v>1987</v>
      </c>
      <c r="F2399" t="s">
        <v>0</v>
      </c>
      <c r="G2399" t="s">
        <v>16</v>
      </c>
      <c r="H2399" t="str">
        <f>_xlfn.XLOOKUP(Flights[[#This Row],[Destination]], Airports!$A$2:$A$78, Airports!$D$2:$D$78)</f>
        <v>Dulles</v>
      </c>
      <c r="I2399" t="str" cm="1">
        <f t="array" ref="I2399">_xlfn.XLOOKUP(Flights[[#This Row],[Destination]],_xlfn._TRO_TRAILING( Airports!A:A),_xlfn._TRO_TRAILING( Airports!E:E), "Not found")</f>
        <v>VA</v>
      </c>
      <c r="J2399" s="1">
        <v>0.40277777777777779</v>
      </c>
      <c r="K2399" s="22">
        <f>HOUR(Flights[[#This Row],[Scheduled Departure]])</f>
        <v>9</v>
      </c>
      <c r="L2399" s="1">
        <v>0.39930555555555558</v>
      </c>
      <c r="M2399">
        <f>(L2399-J2399)*24*60</f>
        <v>-4.9999999999999822</v>
      </c>
      <c r="N2399" s="16">
        <f>Flights[[#This Row],[Length (min)]]/60</f>
        <v>5.9333333333333336</v>
      </c>
      <c r="O2399">
        <v>356</v>
      </c>
      <c r="P2399">
        <v>2288</v>
      </c>
      <c r="Q2399" s="18">
        <f>IFERROR(Flights[[#This Row],[Distance]]/Flights[[#This Row],[Length (hr)]], "")</f>
        <v>385.61797752808985</v>
      </c>
      <c r="R2399" s="1">
        <v>0.73611111111111116</v>
      </c>
      <c r="S2399" s="1" t="str">
        <f>IF(Flights[[#This Row],[Length (hr)]]&lt;2, "No meal", IF(Flights[[#This Row],[Length (hr)]]&lt;3.5, "Light meal", "Full meal"))</f>
        <v>Full meal</v>
      </c>
      <c r="T2399" s="1" t="str">
        <f>IF(AND(Flights[[#This Row],[Airline]]="US Airways", Flights[[#This Row],[Meal]]="Full Meal"), "Yes", "No")</f>
        <v>No</v>
      </c>
      <c r="U2399" s="1">
        <v>0.77152777777777781</v>
      </c>
      <c r="V2399">
        <v>51</v>
      </c>
      <c r="W2399" s="1" t="str">
        <f>IF(Flights[[#This Row],[Arrival Delay]] = "", "Cancelled", IF(Flights[[#This Row],[Arrival Delay]]&gt;15, "Delayed", "On time"))</f>
        <v>Delayed</v>
      </c>
      <c r="X2399" t="str">
        <f>IF(Flights[[#This Row],[Status]]&lt;&gt;"Delayed","", IF(Flights[[#This Row],[Arrival Delay]]&gt;120, "Severe", IF(Flights[[#This Row],[Arrival Delay]]&gt;60, "Major", "Moderate")))</f>
        <v>Moderate</v>
      </c>
      <c r="Y2399" t="b">
        <v>0</v>
      </c>
      <c r="AA2399" t="str">
        <f>IF(OR(AND(Flights[[#This Row],[Status]]="Cancelled", Flights[[#This Row],[Cancellation Reason]]="Airline/Carrier"), Flights[[#This Row],[Delay Type]]="Severe"), "Yes", "No")</f>
        <v>No</v>
      </c>
    </row>
    <row r="2400" spans="1:27" x14ac:dyDescent="0.3">
      <c r="A2400" s="3">
        <v>42185</v>
      </c>
      <c r="B2400" s="22">
        <f>WEEKNUM(Flights[[#This Row],[Date]], 1)</f>
        <v>27</v>
      </c>
      <c r="C2400" s="22">
        <f>WEEKDAY(Flights[[#This Row],[Date]],1)</f>
        <v>3</v>
      </c>
      <c r="D2400" t="s">
        <v>757</v>
      </c>
      <c r="E2400" t="s">
        <v>1988</v>
      </c>
      <c r="F2400" t="s">
        <v>0</v>
      </c>
      <c r="G2400" t="s">
        <v>29</v>
      </c>
      <c r="H2400" t="str">
        <f>_xlfn.XLOOKUP(Flights[[#This Row],[Destination]], Airports!$A$2:$A$78, Airports!$D$2:$D$78)</f>
        <v>Phoenix</v>
      </c>
      <c r="I2400" t="str" cm="1">
        <f t="array" ref="I2400">_xlfn.XLOOKUP(Flights[[#This Row],[Destination]],_xlfn._TRO_TRAILING( Airports!A:A),_xlfn._TRO_TRAILING( Airports!E:E), "Not found")</f>
        <v>AZ</v>
      </c>
      <c r="J2400" s="1">
        <v>0.4201388888888889</v>
      </c>
      <c r="K2400" s="22">
        <f>HOUR(Flights[[#This Row],[Scheduled Departure]])</f>
        <v>10</v>
      </c>
      <c r="L2400" s="1">
        <v>0.42083333333333334</v>
      </c>
      <c r="M2400">
        <f>(L2400-J2400)*24*60</f>
        <v>0.99999999999999645</v>
      </c>
      <c r="N2400" s="16">
        <f>Flights[[#This Row],[Length (min)]]/60</f>
        <v>1.3833333333333333</v>
      </c>
      <c r="O2400">
        <v>83</v>
      </c>
      <c r="P2400">
        <v>370</v>
      </c>
      <c r="Q2400" s="18">
        <f>IFERROR(Flights[[#This Row],[Distance]]/Flights[[#This Row],[Length (hr)]], "")</f>
        <v>267.46987951807228</v>
      </c>
      <c r="R2400" s="1">
        <v>0.47708333333333336</v>
      </c>
      <c r="S2400" s="1" t="str">
        <f>IF(Flights[[#This Row],[Length (hr)]]&lt;2, "No meal", IF(Flights[[#This Row],[Length (hr)]]&lt;3.5, "Light meal", "Full meal"))</f>
        <v>No meal</v>
      </c>
      <c r="T2400" s="1" t="str">
        <f>IF(AND(Flights[[#This Row],[Airline]]="US Airways", Flights[[#This Row],[Meal]]="Full Meal"), "Yes", "No")</f>
        <v>No</v>
      </c>
      <c r="U2400" s="1">
        <v>0.47847222222222224</v>
      </c>
      <c r="V2400">
        <v>2</v>
      </c>
      <c r="W2400" s="1" t="str">
        <f>IF(Flights[[#This Row],[Arrival Delay]] = "", "Cancelled", IF(Flights[[#This Row],[Arrival Delay]]&gt;15, "Delayed", "On time"))</f>
        <v>On time</v>
      </c>
      <c r="X2400" t="str">
        <f>IF(Flights[[#This Row],[Status]]&lt;&gt;"Delayed","", IF(Flights[[#This Row],[Arrival Delay]]&gt;120, "Severe", IF(Flights[[#This Row],[Arrival Delay]]&gt;60, "Major", "Moderate")))</f>
        <v/>
      </c>
      <c r="Y2400" t="b">
        <v>0</v>
      </c>
      <c r="AA2400" t="str">
        <f>IF(OR(AND(Flights[[#This Row],[Status]]="Cancelled", Flights[[#This Row],[Cancellation Reason]]="Airline/Carrier"), Flights[[#This Row],[Delay Type]]="Severe"), "Yes", "No")</f>
        <v>No</v>
      </c>
    </row>
    <row r="2401" spans="1:27" x14ac:dyDescent="0.3">
      <c r="A2401" s="3">
        <v>42185</v>
      </c>
      <c r="B2401" s="22">
        <f>WEEKNUM(Flights[[#This Row],[Date]], 1)</f>
        <v>27</v>
      </c>
      <c r="C2401" s="22">
        <f>WEEKDAY(Flights[[#This Row],[Date]],1)</f>
        <v>3</v>
      </c>
      <c r="D2401" t="s">
        <v>974</v>
      </c>
      <c r="E2401" t="s">
        <v>1990</v>
      </c>
      <c r="F2401" t="s">
        <v>0</v>
      </c>
      <c r="G2401" t="s">
        <v>20</v>
      </c>
      <c r="H2401" t="str">
        <f>_xlfn.XLOOKUP(Flights[[#This Row],[Destination]], Airports!$A$2:$A$78, Airports!$D$2:$D$78)</f>
        <v>Kahului</v>
      </c>
      <c r="I2401" t="str" cm="1">
        <f t="array" ref="I2401">_xlfn.XLOOKUP(Flights[[#This Row],[Destination]],_xlfn._TRO_TRAILING( Airports!A:A),_xlfn._TRO_TRAILING( Airports!E:E), "Not found")</f>
        <v>HI</v>
      </c>
      <c r="J2401" s="1">
        <v>0.50277777777777777</v>
      </c>
      <c r="K2401" s="22">
        <f>HOUR(Flights[[#This Row],[Scheduled Departure]])</f>
        <v>12</v>
      </c>
      <c r="L2401" s="1">
        <v>0.50138888888888888</v>
      </c>
      <c r="M2401">
        <f>(L2401-J2401)*24*60</f>
        <v>-1.9999999999999929</v>
      </c>
      <c r="N2401" s="16">
        <f>Flights[[#This Row],[Length (min)]]/60</f>
        <v>5.333333333333333</v>
      </c>
      <c r="O2401">
        <v>320</v>
      </c>
      <c r="P2401">
        <v>2486</v>
      </c>
      <c r="Q2401" s="18">
        <f>IFERROR(Flights[[#This Row],[Distance]]/Flights[[#This Row],[Length (hr)]], "")</f>
        <v>466.125</v>
      </c>
      <c r="R2401" s="1">
        <v>0.60763888888888884</v>
      </c>
      <c r="S2401" s="1" t="str">
        <f>IF(Flights[[#This Row],[Length (hr)]]&lt;2, "No meal", IF(Flights[[#This Row],[Length (hr)]]&lt;3.5, "Light meal", "Full meal"))</f>
        <v>Full meal</v>
      </c>
      <c r="T2401" s="1" t="str">
        <f>IF(AND(Flights[[#This Row],[Airline]]="US Airways", Flights[[#This Row],[Meal]]="Full Meal"), "Yes", "No")</f>
        <v>No</v>
      </c>
      <c r="U2401" s="1">
        <v>0.59861111111111109</v>
      </c>
      <c r="V2401">
        <v>-13</v>
      </c>
      <c r="W2401" s="1" t="str">
        <f>IF(Flights[[#This Row],[Arrival Delay]] = "", "Cancelled", IF(Flights[[#This Row],[Arrival Delay]]&gt;15, "Delayed", "On time"))</f>
        <v>On time</v>
      </c>
      <c r="X2401" t="str">
        <f>IF(Flights[[#This Row],[Status]]&lt;&gt;"Delayed","", IF(Flights[[#This Row],[Arrival Delay]]&gt;120, "Severe", IF(Flights[[#This Row],[Arrival Delay]]&gt;60, "Major", "Moderate")))</f>
        <v/>
      </c>
      <c r="Y2401" t="b">
        <v>0</v>
      </c>
      <c r="AA2401" t="str">
        <f>IF(OR(AND(Flights[[#This Row],[Status]]="Cancelled", Flights[[#This Row],[Cancellation Reason]]="Airline/Carrier"), Flights[[#This Row],[Delay Type]]="Severe"), "Yes", "No")</f>
        <v>No</v>
      </c>
    </row>
    <row r="2402" spans="1:27" x14ac:dyDescent="0.3">
      <c r="A2402" s="3">
        <v>42185</v>
      </c>
      <c r="B2402" s="22">
        <f>WEEKNUM(Flights[[#This Row],[Date]], 1)</f>
        <v>27</v>
      </c>
      <c r="C2402" s="22">
        <f>WEEKDAY(Flights[[#This Row],[Date]],1)</f>
        <v>3</v>
      </c>
      <c r="D2402" t="s">
        <v>541</v>
      </c>
      <c r="E2402" t="s">
        <v>1990</v>
      </c>
      <c r="F2402" t="s">
        <v>0</v>
      </c>
      <c r="G2402" t="s">
        <v>281</v>
      </c>
      <c r="H2402" t="str">
        <f>_xlfn.XLOOKUP(Flights[[#This Row],[Destination]], Airports!$A$2:$A$78, Airports!$D$2:$D$78)</f>
        <v>Newark</v>
      </c>
      <c r="I2402" t="str" cm="1">
        <f t="array" ref="I2402">_xlfn.XLOOKUP(Flights[[#This Row],[Destination]],_xlfn._TRO_TRAILING( Airports!A:A),_xlfn._TRO_TRAILING( Airports!E:E), "Not found")</f>
        <v>NJ</v>
      </c>
      <c r="J2402" s="1">
        <v>0.60902777777777772</v>
      </c>
      <c r="K2402" s="22">
        <f>HOUR(Flights[[#This Row],[Scheduled Departure]])</f>
        <v>14</v>
      </c>
      <c r="L2402" s="1">
        <v>0.71805555555555556</v>
      </c>
      <c r="M2402">
        <f>(L2402-J2402)*24*60</f>
        <v>157.00000000000009</v>
      </c>
      <c r="N2402" s="16">
        <f>Flights[[#This Row],[Length (min)]]/60</f>
        <v>5.4666666666666668</v>
      </c>
      <c r="O2402">
        <v>328</v>
      </c>
      <c r="P2402">
        <v>2454</v>
      </c>
      <c r="Q2402" s="18">
        <f>IFERROR(Flights[[#This Row],[Distance]]/Flights[[#This Row],[Length (hr)]], "")</f>
        <v>448.90243902439022</v>
      </c>
      <c r="R2402" s="1">
        <v>0.9604166666666667</v>
      </c>
      <c r="S2402" s="1" t="str">
        <f>IF(Flights[[#This Row],[Length (hr)]]&lt;2, "No meal", IF(Flights[[#This Row],[Length (hr)]]&lt;3.5, "Light meal", "Full meal"))</f>
        <v>Full meal</v>
      </c>
      <c r="T2402" s="1" t="str">
        <f>IF(AND(Flights[[#This Row],[Airline]]="US Airways", Flights[[#This Row],[Meal]]="Full Meal"), "Yes", "No")</f>
        <v>No</v>
      </c>
      <c r="U2402" s="1">
        <v>7.0833333333333331E-2</v>
      </c>
      <c r="V2402">
        <v>159</v>
      </c>
      <c r="W2402" s="1" t="str">
        <f>IF(Flights[[#This Row],[Arrival Delay]] = "", "Cancelled", IF(Flights[[#This Row],[Arrival Delay]]&gt;15, "Delayed", "On time"))</f>
        <v>Delayed</v>
      </c>
      <c r="X2402" t="str">
        <f>IF(Flights[[#This Row],[Status]]&lt;&gt;"Delayed","", IF(Flights[[#This Row],[Arrival Delay]]&gt;120, "Severe", IF(Flights[[#This Row],[Arrival Delay]]&gt;60, "Major", "Moderate")))</f>
        <v>Severe</v>
      </c>
      <c r="Y2402" t="b">
        <v>0</v>
      </c>
      <c r="AA2402" t="str">
        <f>IF(OR(AND(Flights[[#This Row],[Status]]="Cancelled", Flights[[#This Row],[Cancellation Reason]]="Airline/Carrier"), Flights[[#This Row],[Delay Type]]="Severe"), "Yes", "No")</f>
        <v>Yes</v>
      </c>
    </row>
    <row r="2403" spans="1:27" x14ac:dyDescent="0.3">
      <c r="A2403" s="3">
        <v>42185</v>
      </c>
      <c r="B2403" s="22">
        <f>WEEKNUM(Flights[[#This Row],[Date]], 1)</f>
        <v>27</v>
      </c>
      <c r="C2403" s="22">
        <f>WEEKDAY(Flights[[#This Row],[Date]],1)</f>
        <v>3</v>
      </c>
      <c r="D2403" t="s">
        <v>1540</v>
      </c>
      <c r="E2403" t="s">
        <v>1991</v>
      </c>
      <c r="F2403" t="s">
        <v>0</v>
      </c>
      <c r="G2403" t="s">
        <v>344</v>
      </c>
      <c r="H2403" t="str">
        <f>_xlfn.XLOOKUP(Flights[[#This Row],[Destination]], Airports!$A$2:$A$78, Airports!$D$2:$D$78)</f>
        <v>Seattle</v>
      </c>
      <c r="I2403" t="str" cm="1">
        <f t="array" ref="I2403">_xlfn.XLOOKUP(Flights[[#This Row],[Destination]],_xlfn._TRO_TRAILING( Airports!A:A),_xlfn._TRO_TRAILING( Airports!E:E), "Not found")</f>
        <v>WA</v>
      </c>
      <c r="J2403" s="1">
        <v>0.65277777777777779</v>
      </c>
      <c r="K2403" s="22">
        <f>HOUR(Flights[[#This Row],[Scheduled Departure]])</f>
        <v>15</v>
      </c>
      <c r="L2403" s="1">
        <v>0.67569444444444449</v>
      </c>
      <c r="M2403">
        <f>(L2403-J2403)*24*60</f>
        <v>33.000000000000043</v>
      </c>
      <c r="N2403" s="16">
        <f>Flights[[#This Row],[Length (min)]]/60</f>
        <v>2.3333333333333335</v>
      </c>
      <c r="O2403">
        <v>140</v>
      </c>
      <c r="P2403">
        <v>954</v>
      </c>
      <c r="Q2403" s="18">
        <f>IFERROR(Flights[[#This Row],[Distance]]/Flights[[#This Row],[Length (hr)]], "")</f>
        <v>408.85714285714283</v>
      </c>
      <c r="R2403" s="1">
        <v>0.75972222222222219</v>
      </c>
      <c r="S2403" s="1" t="str">
        <f>IF(Flights[[#This Row],[Length (hr)]]&lt;2, "No meal", IF(Flights[[#This Row],[Length (hr)]]&lt;3.5, "Light meal", "Full meal"))</f>
        <v>Light meal</v>
      </c>
      <c r="T2403" s="1" t="str">
        <f>IF(AND(Flights[[#This Row],[Airline]]="US Airways", Flights[[#This Row],[Meal]]="Full Meal"), "Yes", "No")</f>
        <v>No</v>
      </c>
      <c r="U2403" s="1">
        <v>0.7729166666666667</v>
      </c>
      <c r="V2403">
        <v>19</v>
      </c>
      <c r="W2403" s="1" t="str">
        <f>IF(Flights[[#This Row],[Arrival Delay]] = "", "Cancelled", IF(Flights[[#This Row],[Arrival Delay]]&gt;15, "Delayed", "On time"))</f>
        <v>Delayed</v>
      </c>
      <c r="X2403" t="str">
        <f>IF(Flights[[#This Row],[Status]]&lt;&gt;"Delayed","", IF(Flights[[#This Row],[Arrival Delay]]&gt;120, "Severe", IF(Flights[[#This Row],[Arrival Delay]]&gt;60, "Major", "Moderate")))</f>
        <v>Moderate</v>
      </c>
      <c r="Y2403" t="b">
        <v>0</v>
      </c>
      <c r="AA2403" t="str">
        <f>IF(OR(AND(Flights[[#This Row],[Status]]="Cancelled", Flights[[#This Row],[Cancellation Reason]]="Airline/Carrier"), Flights[[#This Row],[Delay Type]]="Severe"), "Yes", "No")</f>
        <v>No</v>
      </c>
    </row>
    <row r="2404" spans="1:27" x14ac:dyDescent="0.3">
      <c r="A2404" s="3">
        <v>42185</v>
      </c>
      <c r="B2404" s="22">
        <f>WEEKNUM(Flights[[#This Row],[Date]], 1)</f>
        <v>27</v>
      </c>
      <c r="C2404" s="22">
        <f>WEEKDAY(Flights[[#This Row],[Date]],1)</f>
        <v>3</v>
      </c>
      <c r="D2404" t="s">
        <v>576</v>
      </c>
      <c r="E2404" t="s">
        <v>1989</v>
      </c>
      <c r="F2404" t="s">
        <v>0</v>
      </c>
      <c r="G2404" t="s">
        <v>349</v>
      </c>
      <c r="H2404" t="str">
        <f>_xlfn.XLOOKUP(Flights[[#This Row],[Destination]], Airports!$A$2:$A$78, Airports!$D$2:$D$78)</f>
        <v>Salt Lake City</v>
      </c>
      <c r="I2404" t="str" cm="1">
        <f t="array" ref="I2404">_xlfn.XLOOKUP(Flights[[#This Row],[Destination]],_xlfn._TRO_TRAILING( Airports!A:A),_xlfn._TRO_TRAILING( Airports!E:E), "Not found")</f>
        <v>UT</v>
      </c>
      <c r="J2404" s="1">
        <v>0.69444444444444442</v>
      </c>
      <c r="K2404" s="22">
        <f>HOUR(Flights[[#This Row],[Scheduled Departure]])</f>
        <v>16</v>
      </c>
      <c r="L2404" s="1">
        <v>0.7319444444444444</v>
      </c>
      <c r="M2404">
        <f>(L2404-J2404)*24*60</f>
        <v>53.999999999999972</v>
      </c>
      <c r="N2404" s="16">
        <f>Flights[[#This Row],[Length (min)]]/60</f>
        <v>1.9833333333333334</v>
      </c>
      <c r="O2404">
        <v>119</v>
      </c>
      <c r="P2404">
        <v>590</v>
      </c>
      <c r="Q2404" s="18">
        <f>IFERROR(Flights[[#This Row],[Distance]]/Flights[[#This Row],[Length (hr)]], "")</f>
        <v>297.47899159663865</v>
      </c>
      <c r="R2404" s="1">
        <v>0.80763888888888891</v>
      </c>
      <c r="S2404" s="1" t="str">
        <f>IF(Flights[[#This Row],[Length (hr)]]&lt;2, "No meal", IF(Flights[[#This Row],[Length (hr)]]&lt;3.5, "Light meal", "Full meal"))</f>
        <v>No meal</v>
      </c>
      <c r="T2404" s="1" t="str">
        <f>IF(AND(Flights[[#This Row],[Airline]]="US Airways", Flights[[#This Row],[Meal]]="Full Meal"), "Yes", "No")</f>
        <v>No</v>
      </c>
      <c r="U2404" s="1">
        <v>0.85624999999999996</v>
      </c>
      <c r="V2404">
        <v>70</v>
      </c>
      <c r="W2404" s="1" t="str">
        <f>IF(Flights[[#This Row],[Arrival Delay]] = "", "Cancelled", IF(Flights[[#This Row],[Arrival Delay]]&gt;15, "Delayed", "On time"))</f>
        <v>Delayed</v>
      </c>
      <c r="X2404" t="str">
        <f>IF(Flights[[#This Row],[Status]]&lt;&gt;"Delayed","", IF(Flights[[#This Row],[Arrival Delay]]&gt;120, "Severe", IF(Flights[[#This Row],[Arrival Delay]]&gt;60, "Major", "Moderate")))</f>
        <v>Major</v>
      </c>
      <c r="Y2404" t="b">
        <v>0</v>
      </c>
      <c r="AA2404" t="str">
        <f>IF(OR(AND(Flights[[#This Row],[Status]]="Cancelled", Flights[[#This Row],[Cancellation Reason]]="Airline/Carrier"), Flights[[#This Row],[Delay Type]]="Severe"), "Yes", "No")</f>
        <v>No</v>
      </c>
    </row>
    <row r="2405" spans="1:27" x14ac:dyDescent="0.3">
      <c r="A2405" s="3">
        <v>42185</v>
      </c>
      <c r="B2405" s="22">
        <f>WEEKNUM(Flights[[#This Row],[Date]], 1)</f>
        <v>27</v>
      </c>
      <c r="C2405" s="22">
        <f>WEEKDAY(Flights[[#This Row],[Date]],1)</f>
        <v>3</v>
      </c>
      <c r="D2405" t="s">
        <v>1490</v>
      </c>
      <c r="E2405" t="s">
        <v>1990</v>
      </c>
      <c r="F2405" t="s">
        <v>0</v>
      </c>
      <c r="G2405" t="s">
        <v>9</v>
      </c>
      <c r="H2405" t="str">
        <f>_xlfn.XLOOKUP(Flights[[#This Row],[Destination]], Airports!$A$2:$A$78, Airports!$D$2:$D$78)</f>
        <v>San Francisco</v>
      </c>
      <c r="I2405" t="str" cm="1">
        <f t="array" ref="I2405">_xlfn.XLOOKUP(Flights[[#This Row],[Destination]],_xlfn._TRO_TRAILING( Airports!A:A),_xlfn._TRO_TRAILING( Airports!E:E), "Not found")</f>
        <v>CA</v>
      </c>
      <c r="J2405" s="1">
        <v>0.7993055555555556</v>
      </c>
      <c r="K2405" s="22">
        <f>HOUR(Flights[[#This Row],[Scheduled Departure]])</f>
        <v>19</v>
      </c>
      <c r="L2405" s="1">
        <v>0.81944444444444442</v>
      </c>
      <c r="M2405">
        <f>(L2405-J2405)*24*60</f>
        <v>28.999999999999897</v>
      </c>
      <c r="N2405" s="16">
        <f>Flights[[#This Row],[Length (min)]]/60</f>
        <v>1.1499999999999999</v>
      </c>
      <c r="O2405">
        <v>69</v>
      </c>
      <c r="P2405">
        <v>337</v>
      </c>
      <c r="Q2405" s="18">
        <f>IFERROR(Flights[[#This Row],[Distance]]/Flights[[#This Row],[Length (hr)]], "")</f>
        <v>293.04347826086956</v>
      </c>
      <c r="R2405" s="1">
        <v>0.85972222222222228</v>
      </c>
      <c r="S2405" s="1" t="str">
        <f>IF(Flights[[#This Row],[Length (hr)]]&lt;2, "No meal", IF(Flights[[#This Row],[Length (hr)]]&lt;3.5, "Light meal", "Full meal"))</f>
        <v>No meal</v>
      </c>
      <c r="T2405" s="1" t="str">
        <f>IF(AND(Flights[[#This Row],[Airline]]="US Airways", Flights[[#This Row],[Meal]]="Full Meal"), "Yes", "No")</f>
        <v>No</v>
      </c>
      <c r="U2405" s="1">
        <v>0.86736111111111114</v>
      </c>
      <c r="V2405">
        <v>11</v>
      </c>
      <c r="W2405" s="1" t="str">
        <f>IF(Flights[[#This Row],[Arrival Delay]] = "", "Cancelled", IF(Flights[[#This Row],[Arrival Delay]]&gt;15, "Delayed", "On time"))</f>
        <v>On time</v>
      </c>
      <c r="X2405" t="str">
        <f>IF(Flights[[#This Row],[Status]]&lt;&gt;"Delayed","", IF(Flights[[#This Row],[Arrival Delay]]&gt;120, "Severe", IF(Flights[[#This Row],[Arrival Delay]]&gt;60, "Major", "Moderate")))</f>
        <v/>
      </c>
      <c r="Y2405" t="b">
        <v>0</v>
      </c>
      <c r="AA2405" t="str">
        <f>IF(OR(AND(Flights[[#This Row],[Status]]="Cancelled", Flights[[#This Row],[Cancellation Reason]]="Airline/Carrier"), Flights[[#This Row],[Delay Type]]="Severe"), "Yes", "No")</f>
        <v>No</v>
      </c>
    </row>
    <row r="2406" spans="1:27" x14ac:dyDescent="0.3">
      <c r="A2406" s="3">
        <v>42185</v>
      </c>
      <c r="B2406" s="22">
        <f>WEEKNUM(Flights[[#This Row],[Date]], 1)</f>
        <v>27</v>
      </c>
      <c r="C2406" s="22">
        <f>WEEKDAY(Flights[[#This Row],[Date]],1)</f>
        <v>3</v>
      </c>
      <c r="D2406" t="s">
        <v>1075</v>
      </c>
      <c r="E2406" t="s">
        <v>1994</v>
      </c>
      <c r="F2406" t="s">
        <v>0</v>
      </c>
      <c r="G2406" t="s">
        <v>339</v>
      </c>
      <c r="H2406" t="str">
        <f>_xlfn.XLOOKUP(Flights[[#This Row],[Destination]], Airports!$A$2:$A$78, Airports!$D$2:$D$78)</f>
        <v>San Diego</v>
      </c>
      <c r="I2406" t="str" cm="1">
        <f t="array" ref="I2406">_xlfn.XLOOKUP(Flights[[#This Row],[Destination]],_xlfn._TRO_TRAILING( Airports!A:A),_xlfn._TRO_TRAILING( Airports!E:E), "Not found")</f>
        <v>CA</v>
      </c>
      <c r="J2406" s="1">
        <v>0.89583333333333337</v>
      </c>
      <c r="K2406" s="22">
        <f>HOUR(Flights[[#This Row],[Scheduled Departure]])</f>
        <v>21</v>
      </c>
      <c r="L2406" s="1">
        <v>0.95208333333333328</v>
      </c>
      <c r="M2406">
        <f>(L2406-J2406)*24*60</f>
        <v>80.999999999999872</v>
      </c>
      <c r="N2406" s="16">
        <f>Flights[[#This Row],[Length (min)]]/60</f>
        <v>0.8833333333333333</v>
      </c>
      <c r="O2406">
        <v>53</v>
      </c>
      <c r="P2406">
        <v>109</v>
      </c>
      <c r="Q2406" s="18">
        <f>IFERROR(Flights[[#This Row],[Distance]]/Flights[[#This Row],[Length (hr)]], "")</f>
        <v>123.39622641509435</v>
      </c>
      <c r="R2406" s="1">
        <v>0.9291666666666667</v>
      </c>
      <c r="S2406" s="1" t="str">
        <f>IF(Flights[[#This Row],[Length (hr)]]&lt;2, "No meal", IF(Flights[[#This Row],[Length (hr)]]&lt;3.5, "Light meal", "Full meal"))</f>
        <v>No meal</v>
      </c>
      <c r="T2406" s="1" t="str">
        <f>IF(AND(Flights[[#This Row],[Airline]]="US Airways", Flights[[#This Row],[Meal]]="Full Meal"), "Yes", "No")</f>
        <v>No</v>
      </c>
      <c r="U2406" s="1">
        <v>0.98888888888888893</v>
      </c>
      <c r="V2406">
        <v>86</v>
      </c>
      <c r="W2406" s="1" t="str">
        <f>IF(Flights[[#This Row],[Arrival Delay]] = "", "Cancelled", IF(Flights[[#This Row],[Arrival Delay]]&gt;15, "Delayed", "On time"))</f>
        <v>Delayed</v>
      </c>
      <c r="X2406" t="str">
        <f>IF(Flights[[#This Row],[Status]]&lt;&gt;"Delayed","", IF(Flights[[#This Row],[Arrival Delay]]&gt;120, "Severe", IF(Flights[[#This Row],[Arrival Delay]]&gt;60, "Major", "Moderate")))</f>
        <v>Major</v>
      </c>
      <c r="Y2406" t="b">
        <v>0</v>
      </c>
      <c r="AA2406" t="str">
        <f>IF(OR(AND(Flights[[#This Row],[Status]]="Cancelled", Flights[[#This Row],[Cancellation Reason]]="Airline/Carrier"), Flights[[#This Row],[Delay Type]]="Severe"), "Yes", "No")</f>
        <v>No</v>
      </c>
    </row>
    <row r="2407" spans="1:27" x14ac:dyDescent="0.3">
      <c r="A2407" s="3">
        <v>42185</v>
      </c>
      <c r="B2407" s="22">
        <f>WEEKNUM(Flights[[#This Row],[Date]], 1)</f>
        <v>27</v>
      </c>
      <c r="C2407" s="22">
        <f>WEEKDAY(Flights[[#This Row],[Date]],1)</f>
        <v>3</v>
      </c>
      <c r="D2407" t="s">
        <v>674</v>
      </c>
      <c r="E2407" t="s">
        <v>1989</v>
      </c>
      <c r="F2407" t="s">
        <v>0</v>
      </c>
      <c r="G2407" t="s">
        <v>12</v>
      </c>
      <c r="H2407" t="str">
        <f>_xlfn.XLOOKUP(Flights[[#This Row],[Destination]], Airports!$A$2:$A$78, Airports!$D$2:$D$78)</f>
        <v>New York</v>
      </c>
      <c r="I2407" t="str" cm="1">
        <f t="array" ref="I2407">_xlfn.XLOOKUP(Flights[[#This Row],[Destination]],_xlfn._TRO_TRAILING( Airports!A:A),_xlfn._TRO_TRAILING( Airports!E:E), "Not found")</f>
        <v>NY</v>
      </c>
      <c r="J2407" s="1">
        <v>0.96180555555555558</v>
      </c>
      <c r="K2407" s="22">
        <f>HOUR(Flights[[#This Row],[Scheduled Departure]])</f>
        <v>23</v>
      </c>
      <c r="L2407" s="1">
        <v>0.96111111111111114</v>
      </c>
      <c r="M2407">
        <f>(L2407-J2407)*24*60</f>
        <v>-0.99999999999999645</v>
      </c>
      <c r="N2407" s="16">
        <f>Flights[[#This Row],[Length (min)]]/60</f>
        <v>5.3666666666666663</v>
      </c>
      <c r="O2407">
        <v>322</v>
      </c>
      <c r="P2407">
        <v>2475</v>
      </c>
      <c r="Q2407" s="18">
        <f>IFERROR(Flights[[#This Row],[Distance]]/Flights[[#This Row],[Length (hr)]], "")</f>
        <v>461.18012422360255</v>
      </c>
      <c r="R2407" s="1">
        <v>0.3125</v>
      </c>
      <c r="S2407" s="1" t="str">
        <f>IF(Flights[[#This Row],[Length (hr)]]&lt;2, "No meal", IF(Flights[[#This Row],[Length (hr)]]&lt;3.5, "Light meal", "Full meal"))</f>
        <v>Full meal</v>
      </c>
      <c r="T2407" s="1" t="str">
        <f>IF(AND(Flights[[#This Row],[Airline]]="US Airways", Flights[[#This Row],[Meal]]="Full Meal"), "Yes", "No")</f>
        <v>No</v>
      </c>
      <c r="U2407" s="1">
        <v>0.30972222222222223</v>
      </c>
      <c r="V2407">
        <v>-4</v>
      </c>
      <c r="W2407" s="1" t="str">
        <f>IF(Flights[[#This Row],[Arrival Delay]] = "", "Cancelled", IF(Flights[[#This Row],[Arrival Delay]]&gt;15, "Delayed", "On time"))</f>
        <v>On time</v>
      </c>
      <c r="X2407" t="str">
        <f>IF(Flights[[#This Row],[Status]]&lt;&gt;"Delayed","", IF(Flights[[#This Row],[Arrival Delay]]&gt;120, "Severe", IF(Flights[[#This Row],[Arrival Delay]]&gt;60, "Major", "Moderate")))</f>
        <v/>
      </c>
      <c r="Y2407" t="b">
        <v>0</v>
      </c>
      <c r="AA2407" t="str">
        <f>IF(OR(AND(Flights[[#This Row],[Status]]="Cancelled", Flights[[#This Row],[Cancellation Reason]]="Airline/Carrier"), Flights[[#This Row],[Delay Type]]="Severe"), "Yes", "No")</f>
        <v>No</v>
      </c>
    </row>
    <row r="2408" spans="1:27" x14ac:dyDescent="0.3">
      <c r="A2408" s="3">
        <v>42186</v>
      </c>
      <c r="B2408" s="22">
        <f>WEEKNUM(Flights[[#This Row],[Date]], 1)</f>
        <v>27</v>
      </c>
      <c r="C2408" s="22">
        <f>WEEKDAY(Flights[[#This Row],[Date]],1)</f>
        <v>4</v>
      </c>
      <c r="D2408" t="s">
        <v>1417</v>
      </c>
      <c r="E2408" t="s">
        <v>1990</v>
      </c>
      <c r="F2408" t="s">
        <v>0</v>
      </c>
      <c r="G2408" t="s">
        <v>16</v>
      </c>
      <c r="H2408" t="str">
        <f>_xlfn.XLOOKUP(Flights[[#This Row],[Destination]], Airports!$A$2:$A$78, Airports!$D$2:$D$78)</f>
        <v>Dulles</v>
      </c>
      <c r="I2408" t="str" cm="1">
        <f t="array" ref="I2408">_xlfn.XLOOKUP(Flights[[#This Row],[Destination]],_xlfn._TRO_TRAILING( Airports!A:A),_xlfn._TRO_TRAILING( Airports!E:E), "Not found")</f>
        <v>VA</v>
      </c>
      <c r="J2408" s="1">
        <v>0.25</v>
      </c>
      <c r="K2408" s="22">
        <f>HOUR(Flights[[#This Row],[Scheduled Departure]])</f>
        <v>6</v>
      </c>
      <c r="L2408" s="1">
        <v>0</v>
      </c>
      <c r="M2408">
        <f>(L2408-J2408)*24*60</f>
        <v>-360</v>
      </c>
      <c r="N2408" s="16">
        <f>Flights[[#This Row],[Length (min)]]/60</f>
        <v>0</v>
      </c>
      <c r="P2408">
        <v>2288</v>
      </c>
      <c r="Q2408" s="18" t="str">
        <f>IFERROR(Flights[[#This Row],[Distance]]/Flights[[#This Row],[Length (hr)]], "")</f>
        <v/>
      </c>
      <c r="R2408" s="1">
        <v>0.58888888888888891</v>
      </c>
      <c r="S2408" s="1" t="str">
        <f>IF(Flights[[#This Row],[Length (hr)]]&lt;2, "No meal", IF(Flights[[#This Row],[Length (hr)]]&lt;3.5, "Light meal", "Full meal"))</f>
        <v>No meal</v>
      </c>
      <c r="T2408" s="1" t="str">
        <f>IF(AND(Flights[[#This Row],[Airline]]="US Airways", Flights[[#This Row],[Meal]]="Full Meal"), "Yes", "No")</f>
        <v>No</v>
      </c>
      <c r="U2408" s="1">
        <v>0</v>
      </c>
      <c r="W2408" s="1" t="str">
        <f>IF(Flights[[#This Row],[Arrival Delay]] = "", "Cancelled", IF(Flights[[#This Row],[Arrival Delay]]&gt;15, "Delayed", "On time"))</f>
        <v>Cancelled</v>
      </c>
      <c r="X2408" t="str">
        <f>IF(Flights[[#This Row],[Status]]&lt;&gt;"Delayed","", IF(Flights[[#This Row],[Arrival Delay]]&gt;120, "Severe", IF(Flights[[#This Row],[Arrival Delay]]&gt;60, "Major", "Moderate")))</f>
        <v/>
      </c>
      <c r="Y2408" t="b">
        <v>1</v>
      </c>
      <c r="Z2408" t="s">
        <v>8</v>
      </c>
      <c r="AA2408" t="str">
        <f>IF(OR(AND(Flights[[#This Row],[Status]]="Cancelled", Flights[[#This Row],[Cancellation Reason]]="Airline/Carrier"), Flights[[#This Row],[Delay Type]]="Severe"), "Yes", "No")</f>
        <v>Yes</v>
      </c>
    </row>
    <row r="2409" spans="1:27" x14ac:dyDescent="0.3">
      <c r="A2409" s="3">
        <v>42186</v>
      </c>
      <c r="B2409" s="22">
        <f>WEEKNUM(Flights[[#This Row],[Date]], 1)</f>
        <v>27</v>
      </c>
      <c r="C2409" s="22">
        <f>WEEKDAY(Flights[[#This Row],[Date]],1)</f>
        <v>4</v>
      </c>
      <c r="D2409" t="s">
        <v>1433</v>
      </c>
      <c r="E2409" t="s">
        <v>1997</v>
      </c>
      <c r="F2409" t="s">
        <v>0</v>
      </c>
      <c r="G2409" t="s">
        <v>21</v>
      </c>
      <c r="H2409" t="str">
        <f>_xlfn.XLOOKUP(Flights[[#This Row],[Destination]], Airports!$A$2:$A$78, Airports!$D$2:$D$78)</f>
        <v>Lihue</v>
      </c>
      <c r="I2409" t="str" cm="1">
        <f t="array" ref="I2409">_xlfn.XLOOKUP(Flights[[#This Row],[Destination]],_xlfn._TRO_TRAILING( Airports!A:A),_xlfn._TRO_TRAILING( Airports!E:E), "Not found")</f>
        <v>HI</v>
      </c>
      <c r="J2409" s="1">
        <v>0.31944444444444442</v>
      </c>
      <c r="K2409" s="22">
        <f>HOUR(Flights[[#This Row],[Scheduled Departure]])</f>
        <v>7</v>
      </c>
      <c r="L2409" s="1">
        <v>0.36388888888888887</v>
      </c>
      <c r="M2409">
        <f>(L2409-J2409)*24*60</f>
        <v>64.000000000000014</v>
      </c>
      <c r="N2409" s="16">
        <f>Flights[[#This Row],[Length (min)]]/60</f>
        <v>5.8</v>
      </c>
      <c r="O2409">
        <v>348</v>
      </c>
      <c r="P2409">
        <v>2615</v>
      </c>
      <c r="Q2409" s="18">
        <f>IFERROR(Flights[[#This Row],[Distance]]/Flights[[#This Row],[Length (hr)]], "")</f>
        <v>450.86206896551727</v>
      </c>
      <c r="R2409" s="1">
        <v>0.44791666666666669</v>
      </c>
      <c r="S2409" s="1" t="str">
        <f>IF(Flights[[#This Row],[Length (hr)]]&lt;2, "No meal", IF(Flights[[#This Row],[Length (hr)]]&lt;3.5, "Light meal", "Full meal"))</f>
        <v>Full meal</v>
      </c>
      <c r="T2409" s="1" t="str">
        <f>IF(AND(Flights[[#This Row],[Airline]]="US Airways", Flights[[#This Row],[Meal]]="Full Meal"), "Yes", "No")</f>
        <v>No</v>
      </c>
      <c r="U2409" s="1">
        <v>0.48055555555555557</v>
      </c>
      <c r="V2409">
        <v>47</v>
      </c>
      <c r="W2409" s="1" t="str">
        <f>IF(Flights[[#This Row],[Arrival Delay]] = "", "Cancelled", IF(Flights[[#This Row],[Arrival Delay]]&gt;15, "Delayed", "On time"))</f>
        <v>Delayed</v>
      </c>
      <c r="X2409" t="str">
        <f>IF(Flights[[#This Row],[Status]]&lt;&gt;"Delayed","", IF(Flights[[#This Row],[Arrival Delay]]&gt;120, "Severe", IF(Flights[[#This Row],[Arrival Delay]]&gt;60, "Major", "Moderate")))</f>
        <v>Moderate</v>
      </c>
      <c r="Y2409" t="b">
        <v>0</v>
      </c>
      <c r="AA2409" t="str">
        <f>IF(OR(AND(Flights[[#This Row],[Status]]="Cancelled", Flights[[#This Row],[Cancellation Reason]]="Airline/Carrier"), Flights[[#This Row],[Delay Type]]="Severe"), "Yes", "No")</f>
        <v>No</v>
      </c>
    </row>
    <row r="2410" spans="1:27" x14ac:dyDescent="0.3">
      <c r="A2410" s="3">
        <v>42186</v>
      </c>
      <c r="B2410" s="22">
        <f>WEEKNUM(Flights[[#This Row],[Date]], 1)</f>
        <v>27</v>
      </c>
      <c r="C2410" s="22">
        <f>WEEKDAY(Flights[[#This Row],[Date]],1)</f>
        <v>4</v>
      </c>
      <c r="D2410" t="s">
        <v>50</v>
      </c>
      <c r="E2410" t="s">
        <v>1987</v>
      </c>
      <c r="F2410" t="s">
        <v>0</v>
      </c>
      <c r="G2410" t="s">
        <v>19</v>
      </c>
      <c r="H2410" t="str">
        <f>_xlfn.XLOOKUP(Flights[[#This Row],[Destination]], Airports!$A$2:$A$78, Airports!$D$2:$D$78)</f>
        <v>Kona</v>
      </c>
      <c r="I2410" t="str" cm="1">
        <f t="array" ref="I2410">_xlfn.XLOOKUP(Flights[[#This Row],[Destination]],_xlfn._TRO_TRAILING( Airports!A:A),_xlfn._TRO_TRAILING( Airports!E:E), "Not found")</f>
        <v>HI</v>
      </c>
      <c r="J2410" s="1">
        <v>0.36805555555555558</v>
      </c>
      <c r="K2410" s="22">
        <f>HOUR(Flights[[#This Row],[Scheduled Departure]])</f>
        <v>8</v>
      </c>
      <c r="L2410" s="1">
        <v>0.36527777777777776</v>
      </c>
      <c r="M2410">
        <f>(L2410-J2410)*24*60</f>
        <v>-4.0000000000000657</v>
      </c>
      <c r="N2410" s="16">
        <f>Flights[[#This Row],[Length (min)]]/60</f>
        <v>5.333333333333333</v>
      </c>
      <c r="O2410">
        <v>320</v>
      </c>
      <c r="P2410">
        <v>2504</v>
      </c>
      <c r="Q2410" s="18">
        <f>IFERROR(Flights[[#This Row],[Distance]]/Flights[[#This Row],[Length (hr)]], "")</f>
        <v>469.5</v>
      </c>
      <c r="R2410" s="1">
        <v>0.48055555555555557</v>
      </c>
      <c r="S2410" s="1" t="str">
        <f>IF(Flights[[#This Row],[Length (hr)]]&lt;2, "No meal", IF(Flights[[#This Row],[Length (hr)]]&lt;3.5, "Light meal", "Full meal"))</f>
        <v>Full meal</v>
      </c>
      <c r="T2410" s="1" t="str">
        <f>IF(AND(Flights[[#This Row],[Airline]]="US Airways", Flights[[#This Row],[Meal]]="Full Meal"), "Yes", "No")</f>
        <v>No</v>
      </c>
      <c r="U2410" s="1">
        <v>0.46250000000000002</v>
      </c>
      <c r="V2410">
        <v>-26</v>
      </c>
      <c r="W2410" s="1" t="str">
        <f>IF(Flights[[#This Row],[Arrival Delay]] = "", "Cancelled", IF(Flights[[#This Row],[Arrival Delay]]&gt;15, "Delayed", "On time"))</f>
        <v>On time</v>
      </c>
      <c r="X2410" t="str">
        <f>IF(Flights[[#This Row],[Status]]&lt;&gt;"Delayed","", IF(Flights[[#This Row],[Arrival Delay]]&gt;120, "Severe", IF(Flights[[#This Row],[Arrival Delay]]&gt;60, "Major", "Moderate")))</f>
        <v/>
      </c>
      <c r="Y2410" t="b">
        <v>0</v>
      </c>
      <c r="AA2410" t="str">
        <f>IF(OR(AND(Flights[[#This Row],[Status]]="Cancelled", Flights[[#This Row],[Cancellation Reason]]="Airline/Carrier"), Flights[[#This Row],[Delay Type]]="Severe"), "Yes", "No")</f>
        <v>No</v>
      </c>
    </row>
    <row r="2411" spans="1:27" x14ac:dyDescent="0.3">
      <c r="A2411" s="3">
        <v>42186</v>
      </c>
      <c r="B2411" s="22">
        <f>WEEKNUM(Flights[[#This Row],[Date]], 1)</f>
        <v>27</v>
      </c>
      <c r="C2411" s="22">
        <f>WEEKDAY(Flights[[#This Row],[Date]],1)</f>
        <v>4</v>
      </c>
      <c r="D2411" t="s">
        <v>449</v>
      </c>
      <c r="E2411" t="s">
        <v>1994</v>
      </c>
      <c r="F2411" t="s">
        <v>0</v>
      </c>
      <c r="G2411" t="s">
        <v>314</v>
      </c>
      <c r="H2411" t="str">
        <f>_xlfn.XLOOKUP(Flights[[#This Row],[Destination]], Airports!$A$2:$A$78, Airports!$D$2:$D$78)</f>
        <v>Minneapolis</v>
      </c>
      <c r="I2411" t="str" cm="1">
        <f t="array" ref="I2411">_xlfn.XLOOKUP(Flights[[#This Row],[Destination]],_xlfn._TRO_TRAILING( Airports!A:A),_xlfn._TRO_TRAILING( Airports!E:E), "Not found")</f>
        <v>MN</v>
      </c>
      <c r="J2411" s="1">
        <v>0.37430555555555556</v>
      </c>
      <c r="K2411" s="22">
        <f>HOUR(Flights[[#This Row],[Scheduled Departure]])</f>
        <v>8</v>
      </c>
      <c r="L2411" s="1">
        <v>0.37083333333333335</v>
      </c>
      <c r="M2411">
        <f>(L2411-J2411)*24*60</f>
        <v>-4.9999999999999822</v>
      </c>
      <c r="N2411" s="16">
        <f>Flights[[#This Row],[Length (min)]]/60</f>
        <v>3.7833333333333332</v>
      </c>
      <c r="O2411">
        <v>227</v>
      </c>
      <c r="P2411">
        <v>1535</v>
      </c>
      <c r="Q2411" s="18">
        <f>IFERROR(Flights[[#This Row],[Distance]]/Flights[[#This Row],[Length (hr)]], "")</f>
        <v>405.72687224669608</v>
      </c>
      <c r="R2411" s="1">
        <v>0.6118055555555556</v>
      </c>
      <c r="S2411" s="1" t="str">
        <f>IF(Flights[[#This Row],[Length (hr)]]&lt;2, "No meal", IF(Flights[[#This Row],[Length (hr)]]&lt;3.5, "Light meal", "Full meal"))</f>
        <v>Full meal</v>
      </c>
      <c r="T2411" s="1" t="str">
        <f>IF(AND(Flights[[#This Row],[Airline]]="US Airways", Flights[[#This Row],[Meal]]="Full Meal"), "Yes", "No")</f>
        <v>No</v>
      </c>
      <c r="U2411" s="1">
        <v>0.6118055555555556</v>
      </c>
      <c r="V2411">
        <v>0</v>
      </c>
      <c r="W2411" s="1" t="str">
        <f>IF(Flights[[#This Row],[Arrival Delay]] = "", "Cancelled", IF(Flights[[#This Row],[Arrival Delay]]&gt;15, "Delayed", "On time"))</f>
        <v>On time</v>
      </c>
      <c r="X2411" t="str">
        <f>IF(Flights[[#This Row],[Status]]&lt;&gt;"Delayed","", IF(Flights[[#This Row],[Arrival Delay]]&gt;120, "Severe", IF(Flights[[#This Row],[Arrival Delay]]&gt;60, "Major", "Moderate")))</f>
        <v/>
      </c>
      <c r="Y2411" t="b">
        <v>0</v>
      </c>
      <c r="AA2411" t="str">
        <f>IF(OR(AND(Flights[[#This Row],[Status]]="Cancelled", Flights[[#This Row],[Cancellation Reason]]="Airline/Carrier"), Flights[[#This Row],[Delay Type]]="Severe"), "Yes", "No")</f>
        <v>No</v>
      </c>
    </row>
    <row r="2412" spans="1:27" x14ac:dyDescent="0.3">
      <c r="A2412" s="3">
        <v>42186</v>
      </c>
      <c r="B2412" s="22">
        <f>WEEKNUM(Flights[[#This Row],[Date]], 1)</f>
        <v>27</v>
      </c>
      <c r="C2412" s="22">
        <f>WEEKDAY(Flights[[#This Row],[Date]],1)</f>
        <v>4</v>
      </c>
      <c r="D2412" t="s">
        <v>1520</v>
      </c>
      <c r="E2412" t="s">
        <v>1995</v>
      </c>
      <c r="F2412" t="s">
        <v>0</v>
      </c>
      <c r="G2412" t="s">
        <v>15</v>
      </c>
      <c r="H2412" t="str">
        <f>_xlfn.XLOOKUP(Flights[[#This Row],[Destination]], Airports!$A$2:$A$78, Airports!$D$2:$D$78)</f>
        <v>Las Vegas</v>
      </c>
      <c r="I2412" t="str" cm="1">
        <f t="array" ref="I2412">_xlfn.XLOOKUP(Flights[[#This Row],[Destination]],_xlfn._TRO_TRAILING( Airports!A:A),_xlfn._TRO_TRAILING( Airports!E:E), "Not found")</f>
        <v>NV</v>
      </c>
      <c r="J2412" s="1">
        <v>0.46527777777777779</v>
      </c>
      <c r="K2412" s="22">
        <f>HOUR(Flights[[#This Row],[Scheduled Departure]])</f>
        <v>11</v>
      </c>
      <c r="L2412" s="1">
        <v>0.46597222222222223</v>
      </c>
      <c r="M2412">
        <f>(L2412-J2412)*24*60</f>
        <v>0.99999999999999645</v>
      </c>
      <c r="N2412" s="16">
        <f>Flights[[#This Row],[Length (min)]]/60</f>
        <v>1.1499999999999999</v>
      </c>
      <c r="O2412">
        <v>69</v>
      </c>
      <c r="P2412">
        <v>236</v>
      </c>
      <c r="Q2412" s="18">
        <f>IFERROR(Flights[[#This Row],[Distance]]/Flights[[#This Row],[Length (hr)]], "")</f>
        <v>205.21739130434784</v>
      </c>
      <c r="R2412" s="1">
        <v>0.50694444444444442</v>
      </c>
      <c r="S2412" s="1" t="str">
        <f>IF(Flights[[#This Row],[Length (hr)]]&lt;2, "No meal", IF(Flights[[#This Row],[Length (hr)]]&lt;3.5, "Light meal", "Full meal"))</f>
        <v>No meal</v>
      </c>
      <c r="T2412" s="1" t="str">
        <f>IF(AND(Flights[[#This Row],[Airline]]="US Airways", Flights[[#This Row],[Meal]]="Full Meal"), "Yes", "No")</f>
        <v>No</v>
      </c>
      <c r="U2412" s="1">
        <v>0.51388888888888884</v>
      </c>
      <c r="V2412">
        <v>10</v>
      </c>
      <c r="W2412" s="1" t="str">
        <f>IF(Flights[[#This Row],[Arrival Delay]] = "", "Cancelled", IF(Flights[[#This Row],[Arrival Delay]]&gt;15, "Delayed", "On time"))</f>
        <v>On time</v>
      </c>
      <c r="X2412" t="str">
        <f>IF(Flights[[#This Row],[Status]]&lt;&gt;"Delayed","", IF(Flights[[#This Row],[Arrival Delay]]&gt;120, "Severe", IF(Flights[[#This Row],[Arrival Delay]]&gt;60, "Major", "Moderate")))</f>
        <v/>
      </c>
      <c r="Y2412" t="b">
        <v>0</v>
      </c>
      <c r="AA2412" t="str">
        <f>IF(OR(AND(Flights[[#This Row],[Status]]="Cancelled", Flights[[#This Row],[Cancellation Reason]]="Airline/Carrier"), Flights[[#This Row],[Delay Type]]="Severe"), "Yes", "No")</f>
        <v>No</v>
      </c>
    </row>
    <row r="2413" spans="1:27" x14ac:dyDescent="0.3">
      <c r="A2413" s="3">
        <v>42186</v>
      </c>
      <c r="B2413" s="22">
        <f>WEEKNUM(Flights[[#This Row],[Date]], 1)</f>
        <v>27</v>
      </c>
      <c r="C2413" s="22">
        <f>WEEKDAY(Flights[[#This Row],[Date]],1)</f>
        <v>4</v>
      </c>
      <c r="D2413" t="s">
        <v>178</v>
      </c>
      <c r="E2413" t="s">
        <v>1987</v>
      </c>
      <c r="F2413" t="s">
        <v>0</v>
      </c>
      <c r="G2413" t="s">
        <v>4</v>
      </c>
      <c r="H2413" t="str">
        <f>_xlfn.XLOOKUP(Flights[[#This Row],[Destination]], Airports!$A$2:$A$78, Airports!$D$2:$D$78)</f>
        <v>Chicago</v>
      </c>
      <c r="I2413" t="str" cm="1">
        <f t="array" ref="I2413">_xlfn.XLOOKUP(Flights[[#This Row],[Destination]],_xlfn._TRO_TRAILING( Airports!A:A),_xlfn._TRO_TRAILING( Airports!E:E), "Not found")</f>
        <v>IL</v>
      </c>
      <c r="J2413" s="1">
        <v>0.60763888888888884</v>
      </c>
      <c r="K2413" s="22">
        <f>HOUR(Flights[[#This Row],[Scheduled Departure]])</f>
        <v>14</v>
      </c>
      <c r="L2413" s="1">
        <v>0.6069444444444444</v>
      </c>
      <c r="M2413">
        <f>(L2413-J2413)*24*60</f>
        <v>-0.99999999999999645</v>
      </c>
      <c r="N2413" s="16">
        <f>Flights[[#This Row],[Length (min)]]/60</f>
        <v>4.083333333333333</v>
      </c>
      <c r="O2413">
        <v>245</v>
      </c>
      <c r="P2413">
        <v>1744</v>
      </c>
      <c r="Q2413" s="18">
        <f>IFERROR(Flights[[#This Row],[Distance]]/Flights[[#This Row],[Length (hr)]], "")</f>
        <v>427.10204081632656</v>
      </c>
      <c r="R2413" s="1">
        <v>0.86527777777777781</v>
      </c>
      <c r="S2413" s="1" t="str">
        <f>IF(Flights[[#This Row],[Length (hr)]]&lt;2, "No meal", IF(Flights[[#This Row],[Length (hr)]]&lt;3.5, "Light meal", "Full meal"))</f>
        <v>Full meal</v>
      </c>
      <c r="T2413" s="1" t="str">
        <f>IF(AND(Flights[[#This Row],[Airline]]="US Airways", Flights[[#This Row],[Meal]]="Full Meal"), "Yes", "No")</f>
        <v>No</v>
      </c>
      <c r="U2413" s="1">
        <v>0.86041666666666672</v>
      </c>
      <c r="V2413">
        <v>-7</v>
      </c>
      <c r="W2413" s="1" t="str">
        <f>IF(Flights[[#This Row],[Arrival Delay]] = "", "Cancelled", IF(Flights[[#This Row],[Arrival Delay]]&gt;15, "Delayed", "On time"))</f>
        <v>On time</v>
      </c>
      <c r="X2413" t="str">
        <f>IF(Flights[[#This Row],[Status]]&lt;&gt;"Delayed","", IF(Flights[[#This Row],[Arrival Delay]]&gt;120, "Severe", IF(Flights[[#This Row],[Arrival Delay]]&gt;60, "Major", "Moderate")))</f>
        <v/>
      </c>
      <c r="Y2413" t="b">
        <v>0</v>
      </c>
      <c r="AA2413" t="str">
        <f>IF(OR(AND(Flights[[#This Row],[Status]]="Cancelled", Flights[[#This Row],[Cancellation Reason]]="Airline/Carrier"), Flights[[#This Row],[Delay Type]]="Severe"), "Yes", "No")</f>
        <v>No</v>
      </c>
    </row>
    <row r="2414" spans="1:27" x14ac:dyDescent="0.3">
      <c r="A2414" s="3">
        <v>42186</v>
      </c>
      <c r="B2414" s="22">
        <f>WEEKNUM(Flights[[#This Row],[Date]], 1)</f>
        <v>27</v>
      </c>
      <c r="C2414" s="22">
        <f>WEEKDAY(Flights[[#This Row],[Date]],1)</f>
        <v>4</v>
      </c>
      <c r="D2414" t="s">
        <v>106</v>
      </c>
      <c r="E2414" t="s">
        <v>1987</v>
      </c>
      <c r="F2414" t="s">
        <v>0</v>
      </c>
      <c r="G2414" t="s">
        <v>10</v>
      </c>
      <c r="H2414" t="str">
        <f>_xlfn.XLOOKUP(Flights[[#This Row],[Destination]], Airports!$A$2:$A$78, Airports!$D$2:$D$78)</f>
        <v>Boston</v>
      </c>
      <c r="I2414" t="str" cm="1">
        <f t="array" ref="I2414">_xlfn.XLOOKUP(Flights[[#This Row],[Destination]],_xlfn._TRO_TRAILING( Airports!A:A),_xlfn._TRO_TRAILING( Airports!E:E), "Not found")</f>
        <v>MA</v>
      </c>
      <c r="J2414" s="1">
        <v>0.61111111111111116</v>
      </c>
      <c r="K2414" s="22">
        <f>HOUR(Flights[[#This Row],[Scheduled Departure]])</f>
        <v>14</v>
      </c>
      <c r="L2414" s="1">
        <v>0.61388888888888893</v>
      </c>
      <c r="M2414">
        <f>(L2414-J2414)*24*60</f>
        <v>3.9999999999999858</v>
      </c>
      <c r="N2414" s="16">
        <f>Flights[[#This Row],[Length (min)]]/60</f>
        <v>5.25</v>
      </c>
      <c r="O2414">
        <v>315</v>
      </c>
      <c r="P2414">
        <v>2611</v>
      </c>
      <c r="Q2414" s="18">
        <f>IFERROR(Flights[[#This Row],[Distance]]/Flights[[#This Row],[Length (hr)]], "")</f>
        <v>497.33333333333331</v>
      </c>
      <c r="R2414" s="1">
        <v>0.96527777777777779</v>
      </c>
      <c r="S2414" s="1" t="str">
        <f>IF(Flights[[#This Row],[Length (hr)]]&lt;2, "No meal", IF(Flights[[#This Row],[Length (hr)]]&lt;3.5, "Light meal", "Full meal"))</f>
        <v>Full meal</v>
      </c>
      <c r="T2414" s="1" t="str">
        <f>IF(AND(Flights[[#This Row],[Airline]]="US Airways", Flights[[#This Row],[Meal]]="Full Meal"), "Yes", "No")</f>
        <v>No</v>
      </c>
      <c r="U2414" s="1">
        <v>0.95763888888888893</v>
      </c>
      <c r="V2414">
        <v>-11</v>
      </c>
      <c r="W2414" s="1" t="str">
        <f>IF(Flights[[#This Row],[Arrival Delay]] = "", "Cancelled", IF(Flights[[#This Row],[Arrival Delay]]&gt;15, "Delayed", "On time"))</f>
        <v>On time</v>
      </c>
      <c r="X2414" t="str">
        <f>IF(Flights[[#This Row],[Status]]&lt;&gt;"Delayed","", IF(Flights[[#This Row],[Arrival Delay]]&gt;120, "Severe", IF(Flights[[#This Row],[Arrival Delay]]&gt;60, "Major", "Moderate")))</f>
        <v/>
      </c>
      <c r="Y2414" t="b">
        <v>0</v>
      </c>
      <c r="AA2414" t="str">
        <f>IF(OR(AND(Flights[[#This Row],[Status]]="Cancelled", Flights[[#This Row],[Cancellation Reason]]="Airline/Carrier"), Flights[[#This Row],[Delay Type]]="Severe"), "Yes", "No")</f>
        <v>No</v>
      </c>
    </row>
    <row r="2415" spans="1:27" x14ac:dyDescent="0.3">
      <c r="A2415" s="3">
        <v>42186</v>
      </c>
      <c r="B2415" s="22">
        <f>WEEKNUM(Flights[[#This Row],[Date]], 1)</f>
        <v>27</v>
      </c>
      <c r="C2415" s="22">
        <f>WEEKDAY(Flights[[#This Row],[Date]],1)</f>
        <v>4</v>
      </c>
      <c r="D2415" t="s">
        <v>399</v>
      </c>
      <c r="E2415" t="s">
        <v>1990</v>
      </c>
      <c r="F2415" t="s">
        <v>0</v>
      </c>
      <c r="G2415" t="s">
        <v>281</v>
      </c>
      <c r="H2415" t="str">
        <f>_xlfn.XLOOKUP(Flights[[#This Row],[Destination]], Airports!$A$2:$A$78, Airports!$D$2:$D$78)</f>
        <v>Newark</v>
      </c>
      <c r="I2415" t="str" cm="1">
        <f t="array" ref="I2415">_xlfn.XLOOKUP(Flights[[#This Row],[Destination]],_xlfn._TRO_TRAILING( Airports!A:A),_xlfn._TRO_TRAILING( Airports!E:E), "Not found")</f>
        <v>NJ</v>
      </c>
      <c r="J2415" s="1">
        <v>0.74236111111111114</v>
      </c>
      <c r="K2415" s="22">
        <f>HOUR(Flights[[#This Row],[Scheduled Departure]])</f>
        <v>17</v>
      </c>
      <c r="L2415" s="1">
        <v>0.74236111111111114</v>
      </c>
      <c r="M2415">
        <f>(L2415-J2415)*24*60</f>
        <v>0</v>
      </c>
      <c r="N2415" s="16">
        <f>Flights[[#This Row],[Length (min)]]/60</f>
        <v>5.0666666666666664</v>
      </c>
      <c r="O2415">
        <v>304</v>
      </c>
      <c r="P2415">
        <v>2454</v>
      </c>
      <c r="Q2415" s="18">
        <f>IFERROR(Flights[[#This Row],[Distance]]/Flights[[#This Row],[Length (hr)]], "")</f>
        <v>484.34210526315792</v>
      </c>
      <c r="R2415" s="1">
        <v>8.5416666666666669E-2</v>
      </c>
      <c r="S2415" s="1" t="str">
        <f>IF(Flights[[#This Row],[Length (hr)]]&lt;2, "No meal", IF(Flights[[#This Row],[Length (hr)]]&lt;3.5, "Light meal", "Full meal"))</f>
        <v>Full meal</v>
      </c>
      <c r="T2415" s="1" t="str">
        <f>IF(AND(Flights[[#This Row],[Airline]]="US Airways", Flights[[#This Row],[Meal]]="Full Meal"), "Yes", "No")</f>
        <v>No</v>
      </c>
      <c r="U2415" s="1">
        <v>7.8472222222222221E-2</v>
      </c>
      <c r="V2415">
        <v>-10</v>
      </c>
      <c r="W2415" s="1" t="str">
        <f>IF(Flights[[#This Row],[Arrival Delay]] = "", "Cancelled", IF(Flights[[#This Row],[Arrival Delay]]&gt;15, "Delayed", "On time"))</f>
        <v>On time</v>
      </c>
      <c r="X2415" t="str">
        <f>IF(Flights[[#This Row],[Status]]&lt;&gt;"Delayed","", IF(Flights[[#This Row],[Arrival Delay]]&gt;120, "Severe", IF(Flights[[#This Row],[Arrival Delay]]&gt;60, "Major", "Moderate")))</f>
        <v/>
      </c>
      <c r="Y2415" t="b">
        <v>0</v>
      </c>
      <c r="AA2415" t="str">
        <f>IF(OR(AND(Flights[[#This Row],[Status]]="Cancelled", Flights[[#This Row],[Cancellation Reason]]="Airline/Carrier"), Flights[[#This Row],[Delay Type]]="Severe"), "Yes", "No")</f>
        <v>No</v>
      </c>
    </row>
    <row r="2416" spans="1:27" x14ac:dyDescent="0.3">
      <c r="A2416" s="3">
        <v>42186</v>
      </c>
      <c r="B2416" s="22">
        <f>WEEKNUM(Flights[[#This Row],[Date]], 1)</f>
        <v>27</v>
      </c>
      <c r="C2416" s="22">
        <f>WEEKDAY(Flights[[#This Row],[Date]],1)</f>
        <v>4</v>
      </c>
      <c r="D2416" t="s">
        <v>88</v>
      </c>
      <c r="E2416" t="s">
        <v>1987</v>
      </c>
      <c r="F2416" t="s">
        <v>0</v>
      </c>
      <c r="G2416" t="s">
        <v>15</v>
      </c>
      <c r="H2416" t="str">
        <f>_xlfn.XLOOKUP(Flights[[#This Row],[Destination]], Airports!$A$2:$A$78, Airports!$D$2:$D$78)</f>
        <v>Las Vegas</v>
      </c>
      <c r="I2416" t="str" cm="1">
        <f t="array" ref="I2416">_xlfn.XLOOKUP(Flights[[#This Row],[Destination]],_xlfn._TRO_TRAILING( Airports!A:A),_xlfn._TRO_TRAILING( Airports!E:E), "Not found")</f>
        <v>NV</v>
      </c>
      <c r="J2416" s="1">
        <v>0.75694444444444442</v>
      </c>
      <c r="K2416" s="22">
        <f>HOUR(Flights[[#This Row],[Scheduled Departure]])</f>
        <v>18</v>
      </c>
      <c r="L2416" s="1">
        <v>0.76111111111111107</v>
      </c>
      <c r="M2416">
        <f>(L2416-J2416)*24*60</f>
        <v>5.9999999999999787</v>
      </c>
      <c r="N2416" s="16">
        <f>Flights[[#This Row],[Length (min)]]/60</f>
        <v>1.1666666666666667</v>
      </c>
      <c r="O2416">
        <v>70</v>
      </c>
      <c r="P2416">
        <v>236</v>
      </c>
      <c r="Q2416" s="18">
        <f>IFERROR(Flights[[#This Row],[Distance]]/Flights[[#This Row],[Length (hr)]], "")</f>
        <v>202.28571428571428</v>
      </c>
      <c r="R2416" s="1">
        <v>0.80555555555555558</v>
      </c>
      <c r="S2416" s="1" t="str">
        <f>IF(Flights[[#This Row],[Length (hr)]]&lt;2, "No meal", IF(Flights[[#This Row],[Length (hr)]]&lt;3.5, "Light meal", "Full meal"))</f>
        <v>No meal</v>
      </c>
      <c r="T2416" s="1" t="str">
        <f>IF(AND(Flights[[#This Row],[Airline]]="US Airways", Flights[[#This Row],[Meal]]="Full Meal"), "Yes", "No")</f>
        <v>No</v>
      </c>
      <c r="U2416" s="1">
        <v>0.80972222222222223</v>
      </c>
      <c r="V2416">
        <v>6</v>
      </c>
      <c r="W2416" s="1" t="str">
        <f>IF(Flights[[#This Row],[Arrival Delay]] = "", "Cancelled", IF(Flights[[#This Row],[Arrival Delay]]&gt;15, "Delayed", "On time"))</f>
        <v>On time</v>
      </c>
      <c r="X2416" t="str">
        <f>IF(Flights[[#This Row],[Status]]&lt;&gt;"Delayed","", IF(Flights[[#This Row],[Arrival Delay]]&gt;120, "Severe", IF(Flights[[#This Row],[Arrival Delay]]&gt;60, "Major", "Moderate")))</f>
        <v/>
      </c>
      <c r="Y2416" t="b">
        <v>0</v>
      </c>
      <c r="AA2416" t="str">
        <f>IF(OR(AND(Flights[[#This Row],[Status]]="Cancelled", Flights[[#This Row],[Cancellation Reason]]="Airline/Carrier"), Flights[[#This Row],[Delay Type]]="Severe"), "Yes", "No")</f>
        <v>No</v>
      </c>
    </row>
    <row r="2417" spans="1:27" x14ac:dyDescent="0.3">
      <c r="A2417" s="3">
        <v>42186</v>
      </c>
      <c r="B2417" s="22">
        <f>WEEKNUM(Flights[[#This Row],[Date]], 1)</f>
        <v>27</v>
      </c>
      <c r="C2417" s="22">
        <f>WEEKDAY(Flights[[#This Row],[Date]],1)</f>
        <v>4</v>
      </c>
      <c r="D2417" t="s">
        <v>1415</v>
      </c>
      <c r="E2417" t="s">
        <v>1994</v>
      </c>
      <c r="F2417" t="s">
        <v>0</v>
      </c>
      <c r="G2417" t="s">
        <v>340</v>
      </c>
      <c r="H2417" t="str">
        <f>_xlfn.XLOOKUP(Flights[[#This Row],[Destination]], Airports!$A$2:$A$78, Airports!$D$2:$D$78)</f>
        <v>San Antonio</v>
      </c>
      <c r="I2417" t="str" cm="1">
        <f t="array" ref="I2417">_xlfn.XLOOKUP(Flights[[#This Row],[Destination]],_xlfn._TRO_TRAILING( Airports!A:A),_xlfn._TRO_TRAILING( Airports!E:E), "Not found")</f>
        <v>TX</v>
      </c>
      <c r="J2417" s="1">
        <v>0.77083333333333337</v>
      </c>
      <c r="K2417" s="22">
        <f>HOUR(Flights[[#This Row],[Scheduled Departure]])</f>
        <v>18</v>
      </c>
      <c r="L2417" s="1">
        <v>0.8256944444444444</v>
      </c>
      <c r="M2417">
        <f>(L2417-J2417)*24*60</f>
        <v>78.999999999999886</v>
      </c>
      <c r="N2417" s="16">
        <f>Flights[[#This Row],[Length (min)]]/60</f>
        <v>2.9166666666666665</v>
      </c>
      <c r="O2417">
        <v>175</v>
      </c>
      <c r="P2417">
        <v>1211</v>
      </c>
      <c r="Q2417" s="18">
        <f>IFERROR(Flights[[#This Row],[Distance]]/Flights[[#This Row],[Length (hr)]], "")</f>
        <v>415.20000000000005</v>
      </c>
      <c r="R2417" s="1">
        <v>0.9770833333333333</v>
      </c>
      <c r="S2417" s="1" t="str">
        <f>IF(Flights[[#This Row],[Length (hr)]]&lt;2, "No meal", IF(Flights[[#This Row],[Length (hr)]]&lt;3.5, "Light meal", "Full meal"))</f>
        <v>Light meal</v>
      </c>
      <c r="T2417" s="1" t="str">
        <f>IF(AND(Flights[[#This Row],[Airline]]="US Airways", Flights[[#This Row],[Meal]]="Full Meal"), "Yes", "No")</f>
        <v>No</v>
      </c>
      <c r="U2417" s="1">
        <v>3.0555555555555555E-2</v>
      </c>
      <c r="V2417">
        <v>77</v>
      </c>
      <c r="W2417" s="1" t="str">
        <f>IF(Flights[[#This Row],[Arrival Delay]] = "", "Cancelled", IF(Flights[[#This Row],[Arrival Delay]]&gt;15, "Delayed", "On time"))</f>
        <v>Delayed</v>
      </c>
      <c r="X2417" t="str">
        <f>IF(Flights[[#This Row],[Status]]&lt;&gt;"Delayed","", IF(Flights[[#This Row],[Arrival Delay]]&gt;120, "Severe", IF(Flights[[#This Row],[Arrival Delay]]&gt;60, "Major", "Moderate")))</f>
        <v>Major</v>
      </c>
      <c r="Y2417" t="b">
        <v>0</v>
      </c>
      <c r="AA2417" t="str">
        <f>IF(OR(AND(Flights[[#This Row],[Status]]="Cancelled", Flights[[#This Row],[Cancellation Reason]]="Airline/Carrier"), Flights[[#This Row],[Delay Type]]="Severe"), "Yes", "No")</f>
        <v>No</v>
      </c>
    </row>
    <row r="2418" spans="1:27" x14ac:dyDescent="0.3">
      <c r="A2418" s="3">
        <v>42186</v>
      </c>
      <c r="B2418" s="22">
        <f>WEEKNUM(Flights[[#This Row],[Date]], 1)</f>
        <v>27</v>
      </c>
      <c r="C2418" s="22">
        <f>WEEKDAY(Flights[[#This Row],[Date]],1)</f>
        <v>4</v>
      </c>
      <c r="D2418" t="s">
        <v>966</v>
      </c>
      <c r="E2418" t="s">
        <v>1995</v>
      </c>
      <c r="F2418" t="s">
        <v>0</v>
      </c>
      <c r="G2418" t="s">
        <v>290</v>
      </c>
      <c r="H2418" t="str">
        <f>_xlfn.XLOOKUP(Flights[[#This Row],[Destination]], Airports!$A$2:$A$78, Airports!$D$2:$D$78)</f>
        <v>Houston</v>
      </c>
      <c r="I2418" t="str" cm="1">
        <f t="array" ref="I2418">_xlfn.XLOOKUP(Flights[[#This Row],[Destination]],_xlfn._TRO_TRAILING( Airports!A:A),_xlfn._TRO_TRAILING( Airports!E:E), "Not found")</f>
        <v>TX</v>
      </c>
      <c r="J2418" s="1">
        <v>0.79166666666666663</v>
      </c>
      <c r="K2418" s="22">
        <f>HOUR(Flights[[#This Row],[Scheduled Departure]])</f>
        <v>19</v>
      </c>
      <c r="L2418" s="1">
        <v>0.80277777777777781</v>
      </c>
      <c r="M2418">
        <f>(L2418-J2418)*24*60</f>
        <v>16.000000000000103</v>
      </c>
      <c r="N2418" s="16">
        <f>Flights[[#This Row],[Length (min)]]/60</f>
        <v>3.3166666666666669</v>
      </c>
      <c r="O2418">
        <v>199</v>
      </c>
      <c r="P2418">
        <v>1390</v>
      </c>
      <c r="Q2418" s="18">
        <f>IFERROR(Flights[[#This Row],[Distance]]/Flights[[#This Row],[Length (hr)]], "")</f>
        <v>419.09547738693465</v>
      </c>
      <c r="R2418" s="1">
        <v>1.0416666666666666E-2</v>
      </c>
      <c r="S2418" s="1" t="str">
        <f>IF(Flights[[#This Row],[Length (hr)]]&lt;2, "No meal", IF(Flights[[#This Row],[Length (hr)]]&lt;3.5, "Light meal", "Full meal"))</f>
        <v>Light meal</v>
      </c>
      <c r="T2418" s="1" t="str">
        <f>IF(AND(Flights[[#This Row],[Airline]]="US Airways", Flights[[#This Row],[Meal]]="Full Meal"), "Yes", "No")</f>
        <v>No</v>
      </c>
      <c r="U2418" s="1">
        <v>2.4305555555555556E-2</v>
      </c>
      <c r="V2418">
        <v>20</v>
      </c>
      <c r="W2418" s="1" t="str">
        <f>IF(Flights[[#This Row],[Arrival Delay]] = "", "Cancelled", IF(Flights[[#This Row],[Arrival Delay]]&gt;15, "Delayed", "On time"))</f>
        <v>Delayed</v>
      </c>
      <c r="X2418" t="str">
        <f>IF(Flights[[#This Row],[Status]]&lt;&gt;"Delayed","", IF(Flights[[#This Row],[Arrival Delay]]&gt;120, "Severe", IF(Flights[[#This Row],[Arrival Delay]]&gt;60, "Major", "Moderate")))</f>
        <v>Moderate</v>
      </c>
      <c r="Y2418" t="b">
        <v>0</v>
      </c>
      <c r="AA2418" t="str">
        <f>IF(OR(AND(Flights[[#This Row],[Status]]="Cancelled", Flights[[#This Row],[Cancellation Reason]]="Airline/Carrier"), Flights[[#This Row],[Delay Type]]="Severe"), "Yes", "No")</f>
        <v>No</v>
      </c>
    </row>
    <row r="2419" spans="1:27" x14ac:dyDescent="0.3">
      <c r="A2419" s="3">
        <v>42186</v>
      </c>
      <c r="B2419" s="22">
        <f>WEEKNUM(Flights[[#This Row],[Date]], 1)</f>
        <v>27</v>
      </c>
      <c r="C2419" s="22">
        <f>WEEKDAY(Flights[[#This Row],[Date]],1)</f>
        <v>4</v>
      </c>
      <c r="D2419" t="s">
        <v>1380</v>
      </c>
      <c r="E2419" t="s">
        <v>1998</v>
      </c>
      <c r="F2419" t="s">
        <v>0</v>
      </c>
      <c r="G2419" t="s">
        <v>273</v>
      </c>
      <c r="H2419" t="str">
        <f>_xlfn.XLOOKUP(Flights[[#This Row],[Destination]], Airports!$A$2:$A$78, Airports!$D$2:$D$78)</f>
        <v>Denver</v>
      </c>
      <c r="I2419" t="str" cm="1">
        <f t="array" ref="I2419">_xlfn.XLOOKUP(Flights[[#This Row],[Destination]],_xlfn._TRO_TRAILING( Airports!A:A),_xlfn._TRO_TRAILING( Airports!E:E), "Not found")</f>
        <v>CO</v>
      </c>
      <c r="J2419" s="1">
        <v>0.83333333333333337</v>
      </c>
      <c r="K2419" s="22">
        <f>HOUR(Flights[[#This Row],[Scheduled Departure]])</f>
        <v>20</v>
      </c>
      <c r="L2419" s="1">
        <v>0.91805555555555551</v>
      </c>
      <c r="M2419">
        <f>(L2419-J2419)*24*60</f>
        <v>121.99999999999989</v>
      </c>
      <c r="N2419" s="16">
        <f>Flights[[#This Row],[Length (min)]]/60</f>
        <v>2.2999999999999998</v>
      </c>
      <c r="O2419">
        <v>138</v>
      </c>
      <c r="P2419">
        <v>862</v>
      </c>
      <c r="Q2419" s="18">
        <f>IFERROR(Flights[[#This Row],[Distance]]/Flights[[#This Row],[Length (hr)]], "")</f>
        <v>374.78260869565219</v>
      </c>
      <c r="R2419" s="1">
        <v>0.96736111111111112</v>
      </c>
      <c r="S2419" s="1" t="str">
        <f>IF(Flights[[#This Row],[Length (hr)]]&lt;2, "No meal", IF(Flights[[#This Row],[Length (hr)]]&lt;3.5, "Light meal", "Full meal"))</f>
        <v>Light meal</v>
      </c>
      <c r="T2419" s="1" t="str">
        <f>IF(AND(Flights[[#This Row],[Airline]]="US Airways", Flights[[#This Row],[Meal]]="Full Meal"), "Yes", "No")</f>
        <v>No</v>
      </c>
      <c r="U2419" s="1">
        <v>5.5555555555555552E-2</v>
      </c>
      <c r="V2419">
        <v>127</v>
      </c>
      <c r="W2419" s="1" t="str">
        <f>IF(Flights[[#This Row],[Arrival Delay]] = "", "Cancelled", IF(Flights[[#This Row],[Arrival Delay]]&gt;15, "Delayed", "On time"))</f>
        <v>Delayed</v>
      </c>
      <c r="X2419" t="str">
        <f>IF(Flights[[#This Row],[Status]]&lt;&gt;"Delayed","", IF(Flights[[#This Row],[Arrival Delay]]&gt;120, "Severe", IF(Flights[[#This Row],[Arrival Delay]]&gt;60, "Major", "Moderate")))</f>
        <v>Severe</v>
      </c>
      <c r="Y2419" t="b">
        <v>0</v>
      </c>
      <c r="AA2419" t="str">
        <f>IF(OR(AND(Flights[[#This Row],[Status]]="Cancelled", Flights[[#This Row],[Cancellation Reason]]="Airline/Carrier"), Flights[[#This Row],[Delay Type]]="Severe"), "Yes", "No")</f>
        <v>Yes</v>
      </c>
    </row>
    <row r="2420" spans="1:27" x14ac:dyDescent="0.3">
      <c r="A2420" s="3">
        <v>42186</v>
      </c>
      <c r="B2420" s="22">
        <f>WEEKNUM(Flights[[#This Row],[Date]], 1)</f>
        <v>27</v>
      </c>
      <c r="C2420" s="22">
        <f>WEEKDAY(Flights[[#This Row],[Date]],1)</f>
        <v>4</v>
      </c>
      <c r="D2420" t="s">
        <v>648</v>
      </c>
      <c r="E2420" t="s">
        <v>1992</v>
      </c>
      <c r="F2420" t="s">
        <v>0</v>
      </c>
      <c r="G2420" t="s">
        <v>12</v>
      </c>
      <c r="H2420" t="str">
        <f>_xlfn.XLOOKUP(Flights[[#This Row],[Destination]], Airports!$A$2:$A$78, Airports!$D$2:$D$78)</f>
        <v>New York</v>
      </c>
      <c r="I2420" t="str" cm="1">
        <f t="array" ref="I2420">_xlfn.XLOOKUP(Flights[[#This Row],[Destination]],_xlfn._TRO_TRAILING( Airports!A:A),_xlfn._TRO_TRAILING( Airports!E:E), "Not found")</f>
        <v>NY</v>
      </c>
      <c r="J2420" s="1">
        <v>0.88194444444444442</v>
      </c>
      <c r="K2420" s="22">
        <f>HOUR(Flights[[#This Row],[Scheduled Departure]])</f>
        <v>21</v>
      </c>
      <c r="L2420" s="1">
        <v>0.88124999999999998</v>
      </c>
      <c r="M2420">
        <f>(L2420-J2420)*24*60</f>
        <v>-0.99999999999999645</v>
      </c>
      <c r="N2420" s="16">
        <f>Flights[[#This Row],[Length (min)]]/60</f>
        <v>4.916666666666667</v>
      </c>
      <c r="O2420">
        <v>295</v>
      </c>
      <c r="P2420">
        <v>2475</v>
      </c>
      <c r="Q2420" s="18">
        <f>IFERROR(Flights[[#This Row],[Distance]]/Flights[[#This Row],[Length (hr)]], "")</f>
        <v>503.38983050847457</v>
      </c>
      <c r="R2420" s="1">
        <v>0.22708333333333333</v>
      </c>
      <c r="S2420" s="1" t="str">
        <f>IF(Flights[[#This Row],[Length (hr)]]&lt;2, "No meal", IF(Flights[[#This Row],[Length (hr)]]&lt;3.5, "Light meal", "Full meal"))</f>
        <v>Full meal</v>
      </c>
      <c r="T2420" s="1" t="str">
        <f>IF(AND(Flights[[#This Row],[Airline]]="US Airways", Flights[[#This Row],[Meal]]="Full Meal"), "Yes", "No")</f>
        <v>No</v>
      </c>
      <c r="U2420" s="1">
        <v>0.21111111111111111</v>
      </c>
      <c r="V2420">
        <v>-23</v>
      </c>
      <c r="W2420" s="1" t="str">
        <f>IF(Flights[[#This Row],[Arrival Delay]] = "", "Cancelled", IF(Flights[[#This Row],[Arrival Delay]]&gt;15, "Delayed", "On time"))</f>
        <v>On time</v>
      </c>
      <c r="X2420" t="str">
        <f>IF(Flights[[#This Row],[Status]]&lt;&gt;"Delayed","", IF(Flights[[#This Row],[Arrival Delay]]&gt;120, "Severe", IF(Flights[[#This Row],[Arrival Delay]]&gt;60, "Major", "Moderate")))</f>
        <v/>
      </c>
      <c r="Y2420" t="b">
        <v>0</v>
      </c>
      <c r="AA2420" t="str">
        <f>IF(OR(AND(Flights[[#This Row],[Status]]="Cancelled", Flights[[#This Row],[Cancellation Reason]]="Airline/Carrier"), Flights[[#This Row],[Delay Type]]="Severe"), "Yes", "No")</f>
        <v>No</v>
      </c>
    </row>
    <row r="2421" spans="1:27" x14ac:dyDescent="0.3">
      <c r="A2421" s="3">
        <v>42186</v>
      </c>
      <c r="B2421" s="22">
        <f>WEEKNUM(Flights[[#This Row],[Date]], 1)</f>
        <v>27</v>
      </c>
      <c r="C2421" s="22">
        <f>WEEKDAY(Flights[[#This Row],[Date]],1)</f>
        <v>4</v>
      </c>
      <c r="D2421" t="s">
        <v>1237</v>
      </c>
      <c r="E2421" t="s">
        <v>1994</v>
      </c>
      <c r="F2421" t="s">
        <v>0</v>
      </c>
      <c r="G2421" t="s">
        <v>351</v>
      </c>
      <c r="H2421" t="str">
        <f>_xlfn.XLOOKUP(Flights[[#This Row],[Destination]], Airports!$A$2:$A$78, Airports!$D$2:$D$78)</f>
        <v>Sacramento</v>
      </c>
      <c r="I2421" t="str" cm="1">
        <f t="array" ref="I2421">_xlfn.XLOOKUP(Flights[[#This Row],[Destination]],_xlfn._TRO_TRAILING( Airports!A:A),_xlfn._TRO_TRAILING( Airports!E:E), "Not found")</f>
        <v>CA</v>
      </c>
      <c r="J2421" s="1">
        <v>0.88541666666666663</v>
      </c>
      <c r="K2421" s="22">
        <f>HOUR(Flights[[#This Row],[Scheduled Departure]])</f>
        <v>21</v>
      </c>
      <c r="L2421" s="1">
        <v>0.90069444444444446</v>
      </c>
      <c r="M2421">
        <f>(L2421-J2421)*24*60</f>
        <v>22.000000000000082</v>
      </c>
      <c r="N2421" s="16">
        <f>Flights[[#This Row],[Length (min)]]/60</f>
        <v>1.25</v>
      </c>
      <c r="O2421">
        <v>75</v>
      </c>
      <c r="P2421">
        <v>373</v>
      </c>
      <c r="Q2421" s="18">
        <f>IFERROR(Flights[[#This Row],[Distance]]/Flights[[#This Row],[Length (hr)]], "")</f>
        <v>298.39999999999998</v>
      </c>
      <c r="R2421" s="1">
        <v>0.94374999999999998</v>
      </c>
      <c r="S2421" s="1" t="str">
        <f>IF(Flights[[#This Row],[Length (hr)]]&lt;2, "No meal", IF(Flights[[#This Row],[Length (hr)]]&lt;3.5, "Light meal", "Full meal"))</f>
        <v>No meal</v>
      </c>
      <c r="T2421" s="1" t="str">
        <f>IF(AND(Flights[[#This Row],[Airline]]="US Airways", Flights[[#This Row],[Meal]]="Full Meal"), "Yes", "No")</f>
        <v>No</v>
      </c>
      <c r="U2421" s="1">
        <v>0.95277777777777772</v>
      </c>
      <c r="V2421">
        <v>13</v>
      </c>
      <c r="W2421" s="1" t="str">
        <f>IF(Flights[[#This Row],[Arrival Delay]] = "", "Cancelled", IF(Flights[[#This Row],[Arrival Delay]]&gt;15, "Delayed", "On time"))</f>
        <v>On time</v>
      </c>
      <c r="X2421" t="str">
        <f>IF(Flights[[#This Row],[Status]]&lt;&gt;"Delayed","", IF(Flights[[#This Row],[Arrival Delay]]&gt;120, "Severe", IF(Flights[[#This Row],[Arrival Delay]]&gt;60, "Major", "Moderate")))</f>
        <v/>
      </c>
      <c r="Y2421" t="b">
        <v>0</v>
      </c>
      <c r="AA2421" t="str">
        <f>IF(OR(AND(Flights[[#This Row],[Status]]="Cancelled", Flights[[#This Row],[Cancellation Reason]]="Airline/Carrier"), Flights[[#This Row],[Delay Type]]="Severe"), "Yes", "No")</f>
        <v>No</v>
      </c>
    </row>
    <row r="2422" spans="1:27" x14ac:dyDescent="0.3">
      <c r="A2422" s="3">
        <v>42186</v>
      </c>
      <c r="B2422" s="22">
        <f>WEEKNUM(Flights[[#This Row],[Date]], 1)</f>
        <v>27</v>
      </c>
      <c r="C2422" s="22">
        <f>WEEKDAY(Flights[[#This Row],[Date]],1)</f>
        <v>4</v>
      </c>
      <c r="D2422" t="s">
        <v>1181</v>
      </c>
      <c r="E2422" t="s">
        <v>1990</v>
      </c>
      <c r="F2422" t="s">
        <v>0</v>
      </c>
      <c r="G2422" t="s">
        <v>10</v>
      </c>
      <c r="H2422" t="str">
        <f>_xlfn.XLOOKUP(Flights[[#This Row],[Destination]], Airports!$A$2:$A$78, Airports!$D$2:$D$78)</f>
        <v>Boston</v>
      </c>
      <c r="I2422" t="str" cm="1">
        <f t="array" ref="I2422">_xlfn.XLOOKUP(Flights[[#This Row],[Destination]],_xlfn._TRO_TRAILING( Airports!A:A),_xlfn._TRO_TRAILING( Airports!E:E), "Not found")</f>
        <v>MA</v>
      </c>
      <c r="J2422" s="1">
        <v>0.94513888888888886</v>
      </c>
      <c r="K2422" s="22">
        <f>HOUR(Flights[[#This Row],[Scheduled Departure]])</f>
        <v>22</v>
      </c>
      <c r="L2422" s="1">
        <v>0.94791666666666663</v>
      </c>
      <c r="M2422">
        <f>(L2422-J2422)*24*60</f>
        <v>3.9999999999999858</v>
      </c>
      <c r="N2422" s="16">
        <f>Flights[[#This Row],[Length (min)]]/60</f>
        <v>5.5</v>
      </c>
      <c r="O2422">
        <v>330</v>
      </c>
      <c r="P2422">
        <v>2611</v>
      </c>
      <c r="Q2422" s="18">
        <f>IFERROR(Flights[[#This Row],[Distance]]/Flights[[#This Row],[Length (hr)]], "")</f>
        <v>474.72727272727275</v>
      </c>
      <c r="R2422" s="1">
        <v>0.30555555555555558</v>
      </c>
      <c r="S2422" s="1" t="str">
        <f>IF(Flights[[#This Row],[Length (hr)]]&lt;2, "No meal", IF(Flights[[#This Row],[Length (hr)]]&lt;3.5, "Light meal", "Full meal"))</f>
        <v>Full meal</v>
      </c>
      <c r="T2422" s="1" t="str">
        <f>IF(AND(Flights[[#This Row],[Airline]]="US Airways", Flights[[#This Row],[Meal]]="Full Meal"), "Yes", "No")</f>
        <v>No</v>
      </c>
      <c r="U2422" s="1">
        <v>0.30208333333333331</v>
      </c>
      <c r="V2422">
        <v>-5</v>
      </c>
      <c r="W2422" s="1" t="str">
        <f>IF(Flights[[#This Row],[Arrival Delay]] = "", "Cancelled", IF(Flights[[#This Row],[Arrival Delay]]&gt;15, "Delayed", "On time"))</f>
        <v>On time</v>
      </c>
      <c r="X2422" t="str">
        <f>IF(Flights[[#This Row],[Status]]&lt;&gt;"Delayed","", IF(Flights[[#This Row],[Arrival Delay]]&gt;120, "Severe", IF(Flights[[#This Row],[Arrival Delay]]&gt;60, "Major", "Moderate")))</f>
        <v/>
      </c>
      <c r="Y2422" t="b">
        <v>0</v>
      </c>
      <c r="AA2422" t="str">
        <f>IF(OR(AND(Flights[[#This Row],[Status]]="Cancelled", Flights[[#This Row],[Cancellation Reason]]="Airline/Carrier"), Flights[[#This Row],[Delay Type]]="Severe"), "Yes", "No")</f>
        <v>No</v>
      </c>
    </row>
    <row r="2423" spans="1:27" x14ac:dyDescent="0.3">
      <c r="A2423" s="3">
        <v>42186</v>
      </c>
      <c r="B2423" s="22">
        <f>WEEKNUM(Flights[[#This Row],[Date]], 1)</f>
        <v>27</v>
      </c>
      <c r="C2423" s="22">
        <f>WEEKDAY(Flights[[#This Row],[Date]],1)</f>
        <v>4</v>
      </c>
      <c r="D2423" t="s">
        <v>681</v>
      </c>
      <c r="E2423" t="s">
        <v>1996</v>
      </c>
      <c r="F2423" t="s">
        <v>0</v>
      </c>
      <c r="G2423" t="s">
        <v>16</v>
      </c>
      <c r="H2423" t="str">
        <f>_xlfn.XLOOKUP(Flights[[#This Row],[Destination]], Airports!$A$2:$A$78, Airports!$D$2:$D$78)</f>
        <v>Dulles</v>
      </c>
      <c r="I2423" t="str" cm="1">
        <f t="array" ref="I2423">_xlfn.XLOOKUP(Flights[[#This Row],[Destination]],_xlfn._TRO_TRAILING( Airports!A:A),_xlfn._TRO_TRAILING( Airports!E:E), "Not found")</f>
        <v>VA</v>
      </c>
      <c r="J2423" s="1">
        <v>0.98611111111111116</v>
      </c>
      <c r="K2423" s="22">
        <f>HOUR(Flights[[#This Row],[Scheduled Departure]])</f>
        <v>23</v>
      </c>
      <c r="L2423" s="1">
        <v>0.98611111111111116</v>
      </c>
      <c r="M2423">
        <f>(L2423-J2423)*24*60</f>
        <v>0</v>
      </c>
      <c r="N2423" s="16">
        <f>Flights[[#This Row],[Length (min)]]/60</f>
        <v>4.8833333333333337</v>
      </c>
      <c r="O2423">
        <v>293</v>
      </c>
      <c r="P2423">
        <v>2288</v>
      </c>
      <c r="Q2423" s="18">
        <f>IFERROR(Flights[[#This Row],[Distance]]/Flights[[#This Row],[Length (hr)]], "")</f>
        <v>468.53242320819106</v>
      </c>
      <c r="R2423" s="1">
        <v>0.31944444444444442</v>
      </c>
      <c r="S2423" s="1" t="str">
        <f>IF(Flights[[#This Row],[Length (hr)]]&lt;2, "No meal", IF(Flights[[#This Row],[Length (hr)]]&lt;3.5, "Light meal", "Full meal"))</f>
        <v>Full meal</v>
      </c>
      <c r="T2423" s="1" t="str">
        <f>IF(AND(Flights[[#This Row],[Airline]]="US Airways", Flights[[#This Row],[Meal]]="Full Meal"), "Yes", "No")</f>
        <v>No</v>
      </c>
      <c r="U2423" s="1">
        <v>0.31458333333333333</v>
      </c>
      <c r="V2423">
        <v>-7</v>
      </c>
      <c r="W2423" s="1" t="str">
        <f>IF(Flights[[#This Row],[Arrival Delay]] = "", "Cancelled", IF(Flights[[#This Row],[Arrival Delay]]&gt;15, "Delayed", "On time"))</f>
        <v>On time</v>
      </c>
      <c r="X2423" t="str">
        <f>IF(Flights[[#This Row],[Status]]&lt;&gt;"Delayed","", IF(Flights[[#This Row],[Arrival Delay]]&gt;120, "Severe", IF(Flights[[#This Row],[Arrival Delay]]&gt;60, "Major", "Moderate")))</f>
        <v/>
      </c>
      <c r="Y2423" t="b">
        <v>0</v>
      </c>
      <c r="AA2423" t="str">
        <f>IF(OR(AND(Flights[[#This Row],[Status]]="Cancelled", Flights[[#This Row],[Cancellation Reason]]="Airline/Carrier"), Flights[[#This Row],[Delay Type]]="Severe"), "Yes", "No")</f>
        <v>No</v>
      </c>
    </row>
    <row r="2424" spans="1:27" x14ac:dyDescent="0.3">
      <c r="A2424" s="3">
        <v>42186</v>
      </c>
      <c r="B2424" s="22">
        <f>WEEKNUM(Flights[[#This Row],[Date]], 1)</f>
        <v>27</v>
      </c>
      <c r="C2424" s="22">
        <f>WEEKDAY(Flights[[#This Row],[Date]],1)</f>
        <v>4</v>
      </c>
      <c r="D2424" t="s">
        <v>1564</v>
      </c>
      <c r="E2424" t="s">
        <v>1990</v>
      </c>
      <c r="F2424" t="s">
        <v>0</v>
      </c>
      <c r="G2424" t="s">
        <v>4</v>
      </c>
      <c r="H2424" t="str">
        <f>_xlfn.XLOOKUP(Flights[[#This Row],[Destination]], Airports!$A$2:$A$78, Airports!$D$2:$D$78)</f>
        <v>Chicago</v>
      </c>
      <c r="I2424" t="str" cm="1">
        <f t="array" ref="I2424">_xlfn.XLOOKUP(Flights[[#This Row],[Destination]],_xlfn._TRO_TRAILING( Airports!A:A),_xlfn._TRO_TRAILING( Airports!E:E), "Not found")</f>
        <v>IL</v>
      </c>
      <c r="J2424" s="1">
        <v>0.99930555555555556</v>
      </c>
      <c r="K2424" s="22">
        <f>HOUR(Flights[[#This Row],[Scheduled Departure]])</f>
        <v>23</v>
      </c>
      <c r="L2424" s="1">
        <v>1.5277777777777777E-2</v>
      </c>
      <c r="M2424">
        <f>(L2424-J2424)*24*60</f>
        <v>-1417</v>
      </c>
      <c r="N2424" s="16">
        <f>Flights[[#This Row],[Length (min)]]/60</f>
        <v>4.1500000000000004</v>
      </c>
      <c r="O2424">
        <v>249</v>
      </c>
      <c r="P2424">
        <v>1744</v>
      </c>
      <c r="Q2424" s="18">
        <f>IFERROR(Flights[[#This Row],[Distance]]/Flights[[#This Row],[Length (hr)]], "")</f>
        <v>420.24096385542163</v>
      </c>
      <c r="R2424" s="1">
        <v>0.25</v>
      </c>
      <c r="S2424" s="1" t="str">
        <f>IF(Flights[[#This Row],[Length (hr)]]&lt;2, "No meal", IF(Flights[[#This Row],[Length (hr)]]&lt;3.5, "Light meal", "Full meal"))</f>
        <v>Full meal</v>
      </c>
      <c r="T2424" s="1" t="str">
        <f>IF(AND(Flights[[#This Row],[Airline]]="US Airways", Flights[[#This Row],[Meal]]="Full Meal"), "Yes", "No")</f>
        <v>No</v>
      </c>
      <c r="U2424" s="1">
        <v>0.27152777777777776</v>
      </c>
      <c r="V2424">
        <v>31</v>
      </c>
      <c r="W2424" s="1" t="str">
        <f>IF(Flights[[#This Row],[Arrival Delay]] = "", "Cancelled", IF(Flights[[#This Row],[Arrival Delay]]&gt;15, "Delayed", "On time"))</f>
        <v>Delayed</v>
      </c>
      <c r="X2424" t="str">
        <f>IF(Flights[[#This Row],[Status]]&lt;&gt;"Delayed","", IF(Flights[[#This Row],[Arrival Delay]]&gt;120, "Severe", IF(Flights[[#This Row],[Arrival Delay]]&gt;60, "Major", "Moderate")))</f>
        <v>Moderate</v>
      </c>
      <c r="Y2424" t="b">
        <v>0</v>
      </c>
      <c r="AA2424" t="str">
        <f>IF(OR(AND(Flights[[#This Row],[Status]]="Cancelled", Flights[[#This Row],[Cancellation Reason]]="Airline/Carrier"), Flights[[#This Row],[Delay Type]]="Severe"), "Yes", "No")</f>
        <v>No</v>
      </c>
    </row>
    <row r="2425" spans="1:27" x14ac:dyDescent="0.3">
      <c r="A2425" s="3">
        <v>42187</v>
      </c>
      <c r="B2425" s="22">
        <f>WEEKNUM(Flights[[#This Row],[Date]], 1)</f>
        <v>27</v>
      </c>
      <c r="C2425" s="22">
        <f>WEEKDAY(Flights[[#This Row],[Date]],1)</f>
        <v>5</v>
      </c>
      <c r="D2425" t="s">
        <v>1506</v>
      </c>
      <c r="E2425" t="s">
        <v>1995</v>
      </c>
      <c r="F2425" t="s">
        <v>0</v>
      </c>
      <c r="G2425" t="s">
        <v>340</v>
      </c>
      <c r="H2425" t="str">
        <f>_xlfn.XLOOKUP(Flights[[#This Row],[Destination]], Airports!$A$2:$A$78, Airports!$D$2:$D$78)</f>
        <v>San Antonio</v>
      </c>
      <c r="I2425" t="str" cm="1">
        <f t="array" ref="I2425">_xlfn.XLOOKUP(Flights[[#This Row],[Destination]],_xlfn._TRO_TRAILING( Airports!A:A),_xlfn._TRO_TRAILING( Airports!E:E), "Not found")</f>
        <v>TX</v>
      </c>
      <c r="J2425" s="1">
        <v>0.3125</v>
      </c>
      <c r="K2425" s="22">
        <f>HOUR(Flights[[#This Row],[Scheduled Departure]])</f>
        <v>7</v>
      </c>
      <c r="L2425" s="1">
        <v>0.30972222222222223</v>
      </c>
      <c r="M2425">
        <f>(L2425-J2425)*24*60</f>
        <v>-3.9999999999999858</v>
      </c>
      <c r="N2425" s="16">
        <f>Flights[[#This Row],[Length (min)]]/60</f>
        <v>3.05</v>
      </c>
      <c r="O2425">
        <v>183</v>
      </c>
      <c r="P2425">
        <v>1211</v>
      </c>
      <c r="Q2425" s="18">
        <f>IFERROR(Flights[[#This Row],[Distance]]/Flights[[#This Row],[Length (hr)]], "")</f>
        <v>397.0491803278689</v>
      </c>
      <c r="R2425" s="1">
        <v>0.51388888888888884</v>
      </c>
      <c r="S2425" s="1" t="str">
        <f>IF(Flights[[#This Row],[Length (hr)]]&lt;2, "No meal", IF(Flights[[#This Row],[Length (hr)]]&lt;3.5, "Light meal", "Full meal"))</f>
        <v>Light meal</v>
      </c>
      <c r="T2425" s="1" t="str">
        <f>IF(AND(Flights[[#This Row],[Airline]]="US Airways", Flights[[#This Row],[Meal]]="Full Meal"), "Yes", "No")</f>
        <v>No</v>
      </c>
      <c r="U2425" s="1">
        <v>0.52013888888888893</v>
      </c>
      <c r="V2425">
        <v>9</v>
      </c>
      <c r="W2425" s="1" t="str">
        <f>IF(Flights[[#This Row],[Arrival Delay]] = "", "Cancelled", IF(Flights[[#This Row],[Arrival Delay]]&gt;15, "Delayed", "On time"))</f>
        <v>On time</v>
      </c>
      <c r="X2425" t="str">
        <f>IF(Flights[[#This Row],[Status]]&lt;&gt;"Delayed","", IF(Flights[[#This Row],[Arrival Delay]]&gt;120, "Severe", IF(Flights[[#This Row],[Arrival Delay]]&gt;60, "Major", "Moderate")))</f>
        <v/>
      </c>
      <c r="Y2425" t="b">
        <v>0</v>
      </c>
      <c r="AA2425" t="str">
        <f>IF(OR(AND(Flights[[#This Row],[Status]]="Cancelled", Flights[[#This Row],[Cancellation Reason]]="Airline/Carrier"), Flights[[#This Row],[Delay Type]]="Severe"), "Yes", "No")</f>
        <v>No</v>
      </c>
    </row>
    <row r="2426" spans="1:27" x14ac:dyDescent="0.3">
      <c r="A2426" s="3">
        <v>42187</v>
      </c>
      <c r="B2426" s="22">
        <f>WEEKNUM(Flights[[#This Row],[Date]], 1)</f>
        <v>27</v>
      </c>
      <c r="C2426" s="22">
        <f>WEEKDAY(Flights[[#This Row],[Date]],1)</f>
        <v>5</v>
      </c>
      <c r="D2426" t="s">
        <v>1570</v>
      </c>
      <c r="E2426" t="s">
        <v>1995</v>
      </c>
      <c r="F2426" t="s">
        <v>0</v>
      </c>
      <c r="G2426" t="s">
        <v>351</v>
      </c>
      <c r="H2426" t="str">
        <f>_xlfn.XLOOKUP(Flights[[#This Row],[Destination]], Airports!$A$2:$A$78, Airports!$D$2:$D$78)</f>
        <v>Sacramento</v>
      </c>
      <c r="I2426" t="str" cm="1">
        <f t="array" ref="I2426">_xlfn.XLOOKUP(Flights[[#This Row],[Destination]],_xlfn._TRO_TRAILING( Airports!A:A),_xlfn._TRO_TRAILING( Airports!E:E), "Not found")</f>
        <v>CA</v>
      </c>
      <c r="J2426" s="1">
        <v>0.34375</v>
      </c>
      <c r="K2426" s="22">
        <f>HOUR(Flights[[#This Row],[Scheduled Departure]])</f>
        <v>8</v>
      </c>
      <c r="L2426" s="1">
        <v>0.34097222222222223</v>
      </c>
      <c r="M2426">
        <f>(L2426-J2426)*24*60</f>
        <v>-3.9999999999999858</v>
      </c>
      <c r="N2426" s="16">
        <f>Flights[[#This Row],[Length (min)]]/60</f>
        <v>1.1833333333333333</v>
      </c>
      <c r="O2426">
        <v>71</v>
      </c>
      <c r="P2426">
        <v>373</v>
      </c>
      <c r="Q2426" s="18">
        <f>IFERROR(Flights[[#This Row],[Distance]]/Flights[[#This Row],[Length (hr)]], "")</f>
        <v>315.21126760563379</v>
      </c>
      <c r="R2426" s="1">
        <v>0.39583333333333331</v>
      </c>
      <c r="S2426" s="1" t="str">
        <f>IF(Flights[[#This Row],[Length (hr)]]&lt;2, "No meal", IF(Flights[[#This Row],[Length (hr)]]&lt;3.5, "Light meal", "Full meal"))</f>
        <v>No meal</v>
      </c>
      <c r="T2426" s="1" t="str">
        <f>IF(AND(Flights[[#This Row],[Airline]]="US Airways", Flights[[#This Row],[Meal]]="Full Meal"), "Yes", "No")</f>
        <v>No</v>
      </c>
      <c r="U2426" s="1">
        <v>0.39027777777777778</v>
      </c>
      <c r="V2426">
        <v>-8</v>
      </c>
      <c r="W2426" s="1" t="str">
        <f>IF(Flights[[#This Row],[Arrival Delay]] = "", "Cancelled", IF(Flights[[#This Row],[Arrival Delay]]&gt;15, "Delayed", "On time"))</f>
        <v>On time</v>
      </c>
      <c r="X2426" t="str">
        <f>IF(Flights[[#This Row],[Status]]&lt;&gt;"Delayed","", IF(Flights[[#This Row],[Arrival Delay]]&gt;120, "Severe", IF(Flights[[#This Row],[Arrival Delay]]&gt;60, "Major", "Moderate")))</f>
        <v/>
      </c>
      <c r="Y2426" t="b">
        <v>0</v>
      </c>
      <c r="AA2426" t="str">
        <f>IF(OR(AND(Flights[[#This Row],[Status]]="Cancelled", Flights[[#This Row],[Cancellation Reason]]="Airline/Carrier"), Flights[[#This Row],[Delay Type]]="Severe"), "Yes", "No")</f>
        <v>No</v>
      </c>
    </row>
    <row r="2427" spans="1:27" x14ac:dyDescent="0.3">
      <c r="A2427" s="3">
        <v>42187</v>
      </c>
      <c r="B2427" s="22">
        <f>WEEKNUM(Flights[[#This Row],[Date]], 1)</f>
        <v>27</v>
      </c>
      <c r="C2427" s="22">
        <f>WEEKDAY(Flights[[#This Row],[Date]],1)</f>
        <v>5</v>
      </c>
      <c r="D2427" t="s">
        <v>1616</v>
      </c>
      <c r="E2427" t="s">
        <v>1994</v>
      </c>
      <c r="F2427" t="s">
        <v>0</v>
      </c>
      <c r="G2427" t="s">
        <v>250</v>
      </c>
      <c r="H2427" t="str">
        <f>_xlfn.XLOOKUP(Flights[[#This Row],[Destination]], Airports!$A$2:$A$78, Airports!$D$2:$D$78)</f>
        <v>Aspen</v>
      </c>
      <c r="I2427" t="str" cm="1">
        <f t="array" ref="I2427">_xlfn.XLOOKUP(Flights[[#This Row],[Destination]],_xlfn._TRO_TRAILING( Airports!A:A),_xlfn._TRO_TRAILING( Airports!E:E), "Not found")</f>
        <v>CO</v>
      </c>
      <c r="J2427" s="1">
        <v>0.42083333333333334</v>
      </c>
      <c r="K2427" s="22">
        <f>HOUR(Flights[[#This Row],[Scheduled Departure]])</f>
        <v>10</v>
      </c>
      <c r="L2427" s="1">
        <v>0.43055555555555558</v>
      </c>
      <c r="M2427">
        <f>(L2427-J2427)*24*60</f>
        <v>14.00000000000003</v>
      </c>
      <c r="N2427" s="16">
        <f>Flights[[#This Row],[Length (min)]]/60</f>
        <v>2.0166666666666666</v>
      </c>
      <c r="O2427">
        <v>121</v>
      </c>
      <c r="P2427">
        <v>737</v>
      </c>
      <c r="Q2427" s="18">
        <f>IFERROR(Flights[[#This Row],[Distance]]/Flights[[#This Row],[Length (hr)]], "")</f>
        <v>365.45454545454544</v>
      </c>
      <c r="R2427" s="1">
        <v>0.54791666666666672</v>
      </c>
      <c r="S2427" s="1" t="str">
        <f>IF(Flights[[#This Row],[Length (hr)]]&lt;2, "No meal", IF(Flights[[#This Row],[Length (hr)]]&lt;3.5, "Light meal", "Full meal"))</f>
        <v>Light meal</v>
      </c>
      <c r="T2427" s="1" t="str">
        <f>IF(AND(Flights[[#This Row],[Airline]]="US Airways", Flights[[#This Row],[Meal]]="Full Meal"), "Yes", "No")</f>
        <v>No</v>
      </c>
      <c r="U2427" s="1">
        <v>0.55625000000000002</v>
      </c>
      <c r="V2427">
        <v>12</v>
      </c>
      <c r="W2427" s="1" t="str">
        <f>IF(Flights[[#This Row],[Arrival Delay]] = "", "Cancelled", IF(Flights[[#This Row],[Arrival Delay]]&gt;15, "Delayed", "On time"))</f>
        <v>On time</v>
      </c>
      <c r="X2427" t="str">
        <f>IF(Flights[[#This Row],[Status]]&lt;&gt;"Delayed","", IF(Flights[[#This Row],[Arrival Delay]]&gt;120, "Severe", IF(Flights[[#This Row],[Arrival Delay]]&gt;60, "Major", "Moderate")))</f>
        <v/>
      </c>
      <c r="Y2427" t="b">
        <v>0</v>
      </c>
      <c r="AA2427" t="str">
        <f>IF(OR(AND(Flights[[#This Row],[Status]]="Cancelled", Flights[[#This Row],[Cancellation Reason]]="Airline/Carrier"), Flights[[#This Row],[Delay Type]]="Severe"), "Yes", "No")</f>
        <v>No</v>
      </c>
    </row>
    <row r="2428" spans="1:27" x14ac:dyDescent="0.3">
      <c r="A2428" s="3">
        <v>42187</v>
      </c>
      <c r="B2428" s="22">
        <f>WEEKNUM(Flights[[#This Row],[Date]], 1)</f>
        <v>27</v>
      </c>
      <c r="C2428" s="22">
        <f>WEEKDAY(Flights[[#This Row],[Date]],1)</f>
        <v>5</v>
      </c>
      <c r="D2428" t="s">
        <v>450</v>
      </c>
      <c r="E2428" t="s">
        <v>1998</v>
      </c>
      <c r="F2428" t="s">
        <v>0</v>
      </c>
      <c r="G2428" t="s">
        <v>273</v>
      </c>
      <c r="H2428" t="str">
        <f>_xlfn.XLOOKUP(Flights[[#This Row],[Destination]], Airports!$A$2:$A$78, Airports!$D$2:$D$78)</f>
        <v>Denver</v>
      </c>
      <c r="I2428" t="str" cm="1">
        <f t="array" ref="I2428">_xlfn.XLOOKUP(Flights[[#This Row],[Destination]],_xlfn._TRO_TRAILING( Airports!A:A),_xlfn._TRO_TRAILING( Airports!E:E), "Not found")</f>
        <v>CO</v>
      </c>
      <c r="J2428" s="1">
        <v>0.4236111111111111</v>
      </c>
      <c r="K2428" s="22">
        <f>HOUR(Flights[[#This Row],[Scheduled Departure]])</f>
        <v>10</v>
      </c>
      <c r="L2428" s="1">
        <v>0.42569444444444443</v>
      </c>
      <c r="M2428">
        <f>(L2428-J2428)*24*60</f>
        <v>2.9999999999999893</v>
      </c>
      <c r="N2428" s="16">
        <f>Flights[[#This Row],[Length (min)]]/60</f>
        <v>2.4833333333333334</v>
      </c>
      <c r="O2428">
        <v>149</v>
      </c>
      <c r="P2428">
        <v>862</v>
      </c>
      <c r="Q2428" s="18">
        <f>IFERROR(Flights[[#This Row],[Distance]]/Flights[[#This Row],[Length (hr)]], "")</f>
        <v>347.11409395973152</v>
      </c>
      <c r="R2428" s="1">
        <v>0.55902777777777779</v>
      </c>
      <c r="S2428" s="1" t="str">
        <f>IF(Flights[[#This Row],[Length (hr)]]&lt;2, "No meal", IF(Flights[[#This Row],[Length (hr)]]&lt;3.5, "Light meal", "Full meal"))</f>
        <v>Light meal</v>
      </c>
      <c r="T2428" s="1" t="str">
        <f>IF(AND(Flights[[#This Row],[Airline]]="US Airways", Flights[[#This Row],[Meal]]="Full Meal"), "Yes", "No")</f>
        <v>No</v>
      </c>
      <c r="U2428" s="1">
        <v>0.5708333333333333</v>
      </c>
      <c r="V2428">
        <v>17</v>
      </c>
      <c r="W2428" s="1" t="str">
        <f>IF(Flights[[#This Row],[Arrival Delay]] = "", "Cancelled", IF(Flights[[#This Row],[Arrival Delay]]&gt;15, "Delayed", "On time"))</f>
        <v>Delayed</v>
      </c>
      <c r="X2428" t="str">
        <f>IF(Flights[[#This Row],[Status]]&lt;&gt;"Delayed","", IF(Flights[[#This Row],[Arrival Delay]]&gt;120, "Severe", IF(Flights[[#This Row],[Arrival Delay]]&gt;60, "Major", "Moderate")))</f>
        <v>Moderate</v>
      </c>
      <c r="Y2428" t="b">
        <v>0</v>
      </c>
      <c r="AA2428" t="str">
        <f>IF(OR(AND(Flights[[#This Row],[Status]]="Cancelled", Flights[[#This Row],[Cancellation Reason]]="Airline/Carrier"), Flights[[#This Row],[Delay Type]]="Severe"), "Yes", "No")</f>
        <v>No</v>
      </c>
    </row>
    <row r="2429" spans="1:27" x14ac:dyDescent="0.3">
      <c r="A2429" s="3">
        <v>42187</v>
      </c>
      <c r="B2429" s="22">
        <f>WEEKNUM(Flights[[#This Row],[Date]], 1)</f>
        <v>27</v>
      </c>
      <c r="C2429" s="22">
        <f>WEEKDAY(Flights[[#This Row],[Date]],1)</f>
        <v>5</v>
      </c>
      <c r="D2429" t="s">
        <v>935</v>
      </c>
      <c r="E2429" t="s">
        <v>1989</v>
      </c>
      <c r="F2429" t="s">
        <v>0</v>
      </c>
      <c r="G2429" t="s">
        <v>6</v>
      </c>
      <c r="H2429" t="str">
        <f>_xlfn.XLOOKUP(Flights[[#This Row],[Destination]], Airports!$A$2:$A$78, Airports!$D$2:$D$78)</f>
        <v>Nashville</v>
      </c>
      <c r="I2429" t="str" cm="1">
        <f t="array" ref="I2429">_xlfn.XLOOKUP(Flights[[#This Row],[Destination]],_xlfn._TRO_TRAILING( Airports!A:A),_xlfn._TRO_TRAILING( Airports!E:E), "Not found")</f>
        <v>TN</v>
      </c>
      <c r="J2429" s="1">
        <v>0.4826388888888889</v>
      </c>
      <c r="K2429" s="22">
        <f>HOUR(Flights[[#This Row],[Scheduled Departure]])</f>
        <v>11</v>
      </c>
      <c r="L2429" s="1">
        <v>0.48958333333333331</v>
      </c>
      <c r="M2429">
        <f>(L2429-J2429)*24*60</f>
        <v>9.9999999999999645</v>
      </c>
      <c r="N2429" s="16">
        <f>Flights[[#This Row],[Length (min)]]/60</f>
        <v>3.9166666666666665</v>
      </c>
      <c r="O2429">
        <v>235</v>
      </c>
      <c r="P2429">
        <v>1797</v>
      </c>
      <c r="Q2429" s="18">
        <f>IFERROR(Flights[[#This Row],[Distance]]/Flights[[#This Row],[Length (hr)]], "")</f>
        <v>458.80851063829789</v>
      </c>
      <c r="R2429" s="1">
        <v>0.73611111111111116</v>
      </c>
      <c r="S2429" s="1" t="str">
        <f>IF(Flights[[#This Row],[Length (hr)]]&lt;2, "No meal", IF(Flights[[#This Row],[Length (hr)]]&lt;3.5, "Light meal", "Full meal"))</f>
        <v>Full meal</v>
      </c>
      <c r="T2429" s="1" t="str">
        <f>IF(AND(Flights[[#This Row],[Airline]]="US Airways", Flights[[#This Row],[Meal]]="Full Meal"), "Yes", "No")</f>
        <v>No</v>
      </c>
      <c r="U2429" s="1">
        <v>0.73611111111111116</v>
      </c>
      <c r="V2429">
        <v>0</v>
      </c>
      <c r="W2429" s="1" t="str">
        <f>IF(Flights[[#This Row],[Arrival Delay]] = "", "Cancelled", IF(Flights[[#This Row],[Arrival Delay]]&gt;15, "Delayed", "On time"))</f>
        <v>On time</v>
      </c>
      <c r="X2429" t="str">
        <f>IF(Flights[[#This Row],[Status]]&lt;&gt;"Delayed","", IF(Flights[[#This Row],[Arrival Delay]]&gt;120, "Severe", IF(Flights[[#This Row],[Arrival Delay]]&gt;60, "Major", "Moderate")))</f>
        <v/>
      </c>
      <c r="Y2429" t="b">
        <v>0</v>
      </c>
      <c r="AA2429" t="str">
        <f>IF(OR(AND(Flights[[#This Row],[Status]]="Cancelled", Flights[[#This Row],[Cancellation Reason]]="Airline/Carrier"), Flights[[#This Row],[Delay Type]]="Severe"), "Yes", "No")</f>
        <v>No</v>
      </c>
    </row>
    <row r="2430" spans="1:27" x14ac:dyDescent="0.3">
      <c r="A2430" s="3">
        <v>42187</v>
      </c>
      <c r="B2430" s="22">
        <f>WEEKNUM(Flights[[#This Row],[Date]], 1)</f>
        <v>27</v>
      </c>
      <c r="C2430" s="22">
        <f>WEEKDAY(Flights[[#This Row],[Date]],1)</f>
        <v>5</v>
      </c>
      <c r="D2430" t="s">
        <v>518</v>
      </c>
      <c r="E2430" t="s">
        <v>1991</v>
      </c>
      <c r="F2430" t="s">
        <v>0</v>
      </c>
      <c r="G2430" t="s">
        <v>18</v>
      </c>
      <c r="H2430" t="str">
        <f>_xlfn.XLOOKUP(Flights[[#This Row],[Destination]], Airports!$A$2:$A$78, Airports!$D$2:$D$78)</f>
        <v>Arlington</v>
      </c>
      <c r="I2430" t="str" cm="1">
        <f t="array" ref="I2430">_xlfn.XLOOKUP(Flights[[#This Row],[Destination]],_xlfn._TRO_TRAILING( Airports!A:A),_xlfn._TRO_TRAILING( Airports!E:E), "Not found")</f>
        <v>VA</v>
      </c>
      <c r="J2430" s="1">
        <v>0.52777777777777779</v>
      </c>
      <c r="K2430" s="22">
        <f>HOUR(Flights[[#This Row],[Scheduled Departure]])</f>
        <v>12</v>
      </c>
      <c r="L2430" s="1">
        <v>0.52361111111111114</v>
      </c>
      <c r="M2430">
        <f>(L2430-J2430)*24*60</f>
        <v>-5.9999999999999787</v>
      </c>
      <c r="N2430" s="16">
        <f>Flights[[#This Row],[Length (min)]]/60</f>
        <v>4.8833333333333337</v>
      </c>
      <c r="O2430">
        <v>293</v>
      </c>
      <c r="P2430">
        <v>2311</v>
      </c>
      <c r="Q2430" s="18">
        <f>IFERROR(Flights[[#This Row],[Distance]]/Flights[[#This Row],[Length (hr)]], "")</f>
        <v>473.24232081911259</v>
      </c>
      <c r="R2430" s="1">
        <v>0.87430555555555556</v>
      </c>
      <c r="S2430" s="1" t="str">
        <f>IF(Flights[[#This Row],[Length (hr)]]&lt;2, "No meal", IF(Flights[[#This Row],[Length (hr)]]&lt;3.5, "Light meal", "Full meal"))</f>
        <v>Full meal</v>
      </c>
      <c r="T2430" s="1" t="str">
        <f>IF(AND(Flights[[#This Row],[Airline]]="US Airways", Flights[[#This Row],[Meal]]="Full Meal"), "Yes", "No")</f>
        <v>No</v>
      </c>
      <c r="U2430" s="1">
        <v>0.8520833333333333</v>
      </c>
      <c r="V2430">
        <v>-32</v>
      </c>
      <c r="W2430" s="1" t="str">
        <f>IF(Flights[[#This Row],[Arrival Delay]] = "", "Cancelled", IF(Flights[[#This Row],[Arrival Delay]]&gt;15, "Delayed", "On time"))</f>
        <v>On time</v>
      </c>
      <c r="X2430" t="str">
        <f>IF(Flights[[#This Row],[Status]]&lt;&gt;"Delayed","", IF(Flights[[#This Row],[Arrival Delay]]&gt;120, "Severe", IF(Flights[[#This Row],[Arrival Delay]]&gt;60, "Major", "Moderate")))</f>
        <v/>
      </c>
      <c r="Y2430" t="b">
        <v>0</v>
      </c>
      <c r="AA2430" t="str">
        <f>IF(OR(AND(Flights[[#This Row],[Status]]="Cancelled", Flights[[#This Row],[Cancellation Reason]]="Airline/Carrier"), Flights[[#This Row],[Delay Type]]="Severe"), "Yes", "No")</f>
        <v>No</v>
      </c>
    </row>
    <row r="2431" spans="1:27" x14ac:dyDescent="0.3">
      <c r="A2431" s="3">
        <v>42187</v>
      </c>
      <c r="B2431" s="22">
        <f>WEEKNUM(Flights[[#This Row],[Date]], 1)</f>
        <v>27</v>
      </c>
      <c r="C2431" s="22">
        <f>WEEKDAY(Flights[[#This Row],[Date]],1)</f>
        <v>5</v>
      </c>
      <c r="D2431" t="s">
        <v>1590</v>
      </c>
      <c r="E2431" t="s">
        <v>1990</v>
      </c>
      <c r="F2431" t="s">
        <v>0</v>
      </c>
      <c r="G2431" t="s">
        <v>16</v>
      </c>
      <c r="H2431" t="str">
        <f>_xlfn.XLOOKUP(Flights[[#This Row],[Destination]], Airports!$A$2:$A$78, Airports!$D$2:$D$78)</f>
        <v>Dulles</v>
      </c>
      <c r="I2431" t="str" cm="1">
        <f t="array" ref="I2431">_xlfn.XLOOKUP(Flights[[#This Row],[Destination]],_xlfn._TRO_TRAILING( Airports!A:A),_xlfn._TRO_TRAILING( Airports!E:E), "Not found")</f>
        <v>VA</v>
      </c>
      <c r="J2431" s="1">
        <v>0.55347222222222225</v>
      </c>
      <c r="K2431" s="22">
        <f>HOUR(Flights[[#This Row],[Scheduled Departure]])</f>
        <v>13</v>
      </c>
      <c r="L2431" s="1">
        <v>0.57152777777777775</v>
      </c>
      <c r="M2431">
        <f>(L2431-J2431)*24*60</f>
        <v>25.999999999999908</v>
      </c>
      <c r="N2431" s="16">
        <f>Flights[[#This Row],[Length (min)]]/60</f>
        <v>5.2166666666666668</v>
      </c>
      <c r="O2431">
        <v>313</v>
      </c>
      <c r="P2431">
        <v>2288</v>
      </c>
      <c r="Q2431" s="18">
        <f>IFERROR(Flights[[#This Row],[Distance]]/Flights[[#This Row],[Length (hr)]], "")</f>
        <v>438.59424920127793</v>
      </c>
      <c r="R2431" s="1">
        <v>0.88888888888888884</v>
      </c>
      <c r="S2431" s="1" t="str">
        <f>IF(Flights[[#This Row],[Length (hr)]]&lt;2, "No meal", IF(Flights[[#This Row],[Length (hr)]]&lt;3.5, "Light meal", "Full meal"))</f>
        <v>Full meal</v>
      </c>
      <c r="T2431" s="1" t="str">
        <f>IF(AND(Flights[[#This Row],[Airline]]="US Airways", Flights[[#This Row],[Meal]]="Full Meal"), "Yes", "No")</f>
        <v>No</v>
      </c>
      <c r="U2431" s="1">
        <v>0.91388888888888886</v>
      </c>
      <c r="V2431">
        <v>36</v>
      </c>
      <c r="W2431" s="1" t="str">
        <f>IF(Flights[[#This Row],[Arrival Delay]] = "", "Cancelled", IF(Flights[[#This Row],[Arrival Delay]]&gt;15, "Delayed", "On time"))</f>
        <v>Delayed</v>
      </c>
      <c r="X2431" t="str">
        <f>IF(Flights[[#This Row],[Status]]&lt;&gt;"Delayed","", IF(Flights[[#This Row],[Arrival Delay]]&gt;120, "Severe", IF(Flights[[#This Row],[Arrival Delay]]&gt;60, "Major", "Moderate")))</f>
        <v>Moderate</v>
      </c>
      <c r="Y2431" t="b">
        <v>0</v>
      </c>
      <c r="AA2431" t="str">
        <f>IF(OR(AND(Flights[[#This Row],[Status]]="Cancelled", Flights[[#This Row],[Cancellation Reason]]="Airline/Carrier"), Flights[[#This Row],[Delay Type]]="Severe"), "Yes", "No")</f>
        <v>No</v>
      </c>
    </row>
    <row r="2432" spans="1:27" x14ac:dyDescent="0.3">
      <c r="A2432" s="3">
        <v>42187</v>
      </c>
      <c r="B2432" s="22">
        <f>WEEKNUM(Flights[[#This Row],[Date]], 1)</f>
        <v>27</v>
      </c>
      <c r="C2432" s="22">
        <f>WEEKDAY(Flights[[#This Row],[Date]],1)</f>
        <v>5</v>
      </c>
      <c r="D2432" t="s">
        <v>1538</v>
      </c>
      <c r="E2432" t="s">
        <v>1995</v>
      </c>
      <c r="F2432" t="s">
        <v>0</v>
      </c>
      <c r="G2432" t="s">
        <v>23</v>
      </c>
      <c r="H2432" t="str">
        <f>_xlfn.XLOOKUP(Flights[[#This Row],[Destination]], Airports!$A$2:$A$78, Airports!$D$2:$D$78)</f>
        <v>Indianapolis</v>
      </c>
      <c r="I2432" t="str" cm="1">
        <f t="array" ref="I2432">_xlfn.XLOOKUP(Flights[[#This Row],[Destination]],_xlfn._TRO_TRAILING( Airports!A:A),_xlfn._TRO_TRAILING( Airports!E:E), "Not found")</f>
        <v>IN</v>
      </c>
      <c r="J2432" s="1">
        <v>0.64583333333333337</v>
      </c>
      <c r="K2432" s="22">
        <f>HOUR(Flights[[#This Row],[Scheduled Departure]])</f>
        <v>15</v>
      </c>
      <c r="L2432" s="1">
        <v>0.74444444444444446</v>
      </c>
      <c r="M2432">
        <f>(L2432-J2432)*24*60</f>
        <v>141.99999999999997</v>
      </c>
      <c r="N2432" s="16">
        <f>Flights[[#This Row],[Length (min)]]/60</f>
        <v>3.9833333333333334</v>
      </c>
      <c r="O2432">
        <v>239</v>
      </c>
      <c r="P2432">
        <v>1814</v>
      </c>
      <c r="Q2432" s="18">
        <f>IFERROR(Flights[[#This Row],[Distance]]/Flights[[#This Row],[Length (hr)]], "")</f>
        <v>455.39748953974896</v>
      </c>
      <c r="R2432" s="1">
        <v>0.9375</v>
      </c>
      <c r="S2432" s="1" t="str">
        <f>IF(Flights[[#This Row],[Length (hr)]]&lt;2, "No meal", IF(Flights[[#This Row],[Length (hr)]]&lt;3.5, "Light meal", "Full meal"))</f>
        <v>Full meal</v>
      </c>
      <c r="T2432" s="1" t="str">
        <f>IF(AND(Flights[[#This Row],[Airline]]="US Airways", Flights[[#This Row],[Meal]]="Full Meal"), "Yes", "No")</f>
        <v>No</v>
      </c>
      <c r="U2432" s="1">
        <v>3.5416666666666666E-2</v>
      </c>
      <c r="V2432">
        <v>141</v>
      </c>
      <c r="W2432" s="1" t="str">
        <f>IF(Flights[[#This Row],[Arrival Delay]] = "", "Cancelled", IF(Flights[[#This Row],[Arrival Delay]]&gt;15, "Delayed", "On time"))</f>
        <v>Delayed</v>
      </c>
      <c r="X2432" t="str">
        <f>IF(Flights[[#This Row],[Status]]&lt;&gt;"Delayed","", IF(Flights[[#This Row],[Arrival Delay]]&gt;120, "Severe", IF(Flights[[#This Row],[Arrival Delay]]&gt;60, "Major", "Moderate")))</f>
        <v>Severe</v>
      </c>
      <c r="Y2432" t="b">
        <v>0</v>
      </c>
      <c r="AA2432" t="str">
        <f>IF(OR(AND(Flights[[#This Row],[Status]]="Cancelled", Flights[[#This Row],[Cancellation Reason]]="Airline/Carrier"), Flights[[#This Row],[Delay Type]]="Severe"), "Yes", "No")</f>
        <v>Yes</v>
      </c>
    </row>
    <row r="2433" spans="1:27" x14ac:dyDescent="0.3">
      <c r="A2433" s="3">
        <v>42187</v>
      </c>
      <c r="B2433" s="22">
        <f>WEEKNUM(Flights[[#This Row],[Date]], 1)</f>
        <v>27</v>
      </c>
      <c r="C2433" s="22">
        <f>WEEKDAY(Flights[[#This Row],[Date]],1)</f>
        <v>5</v>
      </c>
      <c r="D2433" t="s">
        <v>85</v>
      </c>
      <c r="E2433" t="s">
        <v>1987</v>
      </c>
      <c r="F2433" t="s">
        <v>0</v>
      </c>
      <c r="G2433" t="s">
        <v>9</v>
      </c>
      <c r="H2433" t="str">
        <f>_xlfn.XLOOKUP(Flights[[#This Row],[Destination]], Airports!$A$2:$A$78, Airports!$D$2:$D$78)</f>
        <v>San Francisco</v>
      </c>
      <c r="I2433" t="str" cm="1">
        <f t="array" ref="I2433">_xlfn.XLOOKUP(Flights[[#This Row],[Destination]],_xlfn._TRO_TRAILING( Airports!A:A),_xlfn._TRO_TRAILING( Airports!E:E), "Not found")</f>
        <v>CA</v>
      </c>
      <c r="J2433" s="1">
        <v>0.68402777777777779</v>
      </c>
      <c r="K2433" s="22">
        <f>HOUR(Flights[[#This Row],[Scheduled Departure]])</f>
        <v>16</v>
      </c>
      <c r="L2433" s="1">
        <v>0.69861111111111107</v>
      </c>
      <c r="M2433">
        <f>(L2433-J2433)*24*60</f>
        <v>20.999999999999925</v>
      </c>
      <c r="N2433" s="16">
        <f>Flights[[#This Row],[Length (min)]]/60</f>
        <v>1.4666666666666666</v>
      </c>
      <c r="O2433">
        <v>88</v>
      </c>
      <c r="P2433">
        <v>337</v>
      </c>
      <c r="Q2433" s="18">
        <f>IFERROR(Flights[[#This Row],[Distance]]/Flights[[#This Row],[Length (hr)]], "")</f>
        <v>229.77272727272728</v>
      </c>
      <c r="R2433" s="1">
        <v>0.73819444444444449</v>
      </c>
      <c r="S2433" s="1" t="str">
        <f>IF(Flights[[#This Row],[Length (hr)]]&lt;2, "No meal", IF(Flights[[#This Row],[Length (hr)]]&lt;3.5, "Light meal", "Full meal"))</f>
        <v>No meal</v>
      </c>
      <c r="T2433" s="1" t="str">
        <f>IF(AND(Flights[[#This Row],[Airline]]="US Airways", Flights[[#This Row],[Meal]]="Full Meal"), "Yes", "No")</f>
        <v>No</v>
      </c>
      <c r="U2433" s="1">
        <v>0.75972222222222219</v>
      </c>
      <c r="V2433">
        <v>31</v>
      </c>
      <c r="W2433" s="1" t="str">
        <f>IF(Flights[[#This Row],[Arrival Delay]] = "", "Cancelled", IF(Flights[[#This Row],[Arrival Delay]]&gt;15, "Delayed", "On time"))</f>
        <v>Delayed</v>
      </c>
      <c r="X2433" t="str">
        <f>IF(Flights[[#This Row],[Status]]&lt;&gt;"Delayed","", IF(Flights[[#This Row],[Arrival Delay]]&gt;120, "Severe", IF(Flights[[#This Row],[Arrival Delay]]&gt;60, "Major", "Moderate")))</f>
        <v>Moderate</v>
      </c>
      <c r="Y2433" t="b">
        <v>0</v>
      </c>
      <c r="AA2433" t="str">
        <f>IF(OR(AND(Flights[[#This Row],[Status]]="Cancelled", Flights[[#This Row],[Cancellation Reason]]="Airline/Carrier"), Flights[[#This Row],[Delay Type]]="Severe"), "Yes", "No")</f>
        <v>No</v>
      </c>
    </row>
    <row r="2434" spans="1:27" x14ac:dyDescent="0.3">
      <c r="A2434" s="3">
        <v>42187</v>
      </c>
      <c r="B2434" s="22">
        <f>WEEKNUM(Flights[[#This Row],[Date]], 1)</f>
        <v>27</v>
      </c>
      <c r="C2434" s="22">
        <f>WEEKDAY(Flights[[#This Row],[Date]],1)</f>
        <v>5</v>
      </c>
      <c r="D2434" t="s">
        <v>717</v>
      </c>
      <c r="E2434" t="s">
        <v>1994</v>
      </c>
      <c r="F2434" t="s">
        <v>0</v>
      </c>
      <c r="G2434" t="s">
        <v>347</v>
      </c>
      <c r="H2434" t="str">
        <f>_xlfn.XLOOKUP(Flights[[#This Row],[Destination]], Airports!$A$2:$A$78, Airports!$D$2:$D$78)</f>
        <v>San Jose</v>
      </c>
      <c r="I2434" t="str" cm="1">
        <f t="array" ref="I2434">_xlfn.XLOOKUP(Flights[[#This Row],[Destination]],_xlfn._TRO_TRAILING( Airports!A:A),_xlfn._TRO_TRAILING( Airports!E:E), "Not found")</f>
        <v>CA</v>
      </c>
      <c r="J2434" s="1">
        <v>0.86111111111111116</v>
      </c>
      <c r="K2434" s="22">
        <f>HOUR(Flights[[#This Row],[Scheduled Departure]])</f>
        <v>20</v>
      </c>
      <c r="L2434" s="1">
        <v>0.86041666666666672</v>
      </c>
      <c r="M2434">
        <f>(L2434-J2434)*24*60</f>
        <v>-0.99999999999999645</v>
      </c>
      <c r="N2434" s="16">
        <f>Flights[[#This Row],[Length (min)]]/60</f>
        <v>1.2166666666666666</v>
      </c>
      <c r="O2434">
        <v>73</v>
      </c>
      <c r="P2434">
        <v>308</v>
      </c>
      <c r="Q2434" s="18">
        <f>IFERROR(Flights[[#This Row],[Distance]]/Flights[[#This Row],[Length (hr)]], "")</f>
        <v>253.15068493150687</v>
      </c>
      <c r="R2434" s="1">
        <v>0.9145833333333333</v>
      </c>
      <c r="S2434" s="1" t="str">
        <f>IF(Flights[[#This Row],[Length (hr)]]&lt;2, "No meal", IF(Flights[[#This Row],[Length (hr)]]&lt;3.5, "Light meal", "Full meal"))</f>
        <v>No meal</v>
      </c>
      <c r="T2434" s="1" t="str">
        <f>IF(AND(Flights[[#This Row],[Airline]]="US Airways", Flights[[#This Row],[Meal]]="Full Meal"), "Yes", "No")</f>
        <v>No</v>
      </c>
      <c r="U2434" s="1">
        <v>0.91111111111111109</v>
      </c>
      <c r="V2434">
        <v>-5</v>
      </c>
      <c r="W2434" s="1" t="str">
        <f>IF(Flights[[#This Row],[Arrival Delay]] = "", "Cancelled", IF(Flights[[#This Row],[Arrival Delay]]&gt;15, "Delayed", "On time"))</f>
        <v>On time</v>
      </c>
      <c r="X2434" t="str">
        <f>IF(Flights[[#This Row],[Status]]&lt;&gt;"Delayed","", IF(Flights[[#This Row],[Arrival Delay]]&gt;120, "Severe", IF(Flights[[#This Row],[Arrival Delay]]&gt;60, "Major", "Moderate")))</f>
        <v/>
      </c>
      <c r="Y2434" t="b">
        <v>0</v>
      </c>
      <c r="AA2434" t="str">
        <f>IF(OR(AND(Flights[[#This Row],[Status]]="Cancelled", Flights[[#This Row],[Cancellation Reason]]="Airline/Carrier"), Flights[[#This Row],[Delay Type]]="Severe"), "Yes", "No")</f>
        <v>No</v>
      </c>
    </row>
    <row r="2435" spans="1:27" x14ac:dyDescent="0.3">
      <c r="A2435" s="3">
        <v>42188</v>
      </c>
      <c r="B2435" s="22">
        <f>WEEKNUM(Flights[[#This Row],[Date]], 1)</f>
        <v>27</v>
      </c>
      <c r="C2435" s="22">
        <f>WEEKDAY(Flights[[#This Row],[Date]],1)</f>
        <v>6</v>
      </c>
      <c r="D2435" t="s">
        <v>756</v>
      </c>
      <c r="E2435" t="s">
        <v>1990</v>
      </c>
      <c r="F2435" t="s">
        <v>0</v>
      </c>
      <c r="G2435" t="s">
        <v>15</v>
      </c>
      <c r="H2435" t="str">
        <f>_xlfn.XLOOKUP(Flights[[#This Row],[Destination]], Airports!$A$2:$A$78, Airports!$D$2:$D$78)</f>
        <v>Las Vegas</v>
      </c>
      <c r="I2435" t="str" cm="1">
        <f t="array" ref="I2435">_xlfn.XLOOKUP(Flights[[#This Row],[Destination]],_xlfn._TRO_TRAILING( Airports!A:A),_xlfn._TRO_TRAILING( Airports!E:E), "Not found")</f>
        <v>NV</v>
      </c>
      <c r="J2435" s="1">
        <v>0.25</v>
      </c>
      <c r="K2435" s="22">
        <f>HOUR(Flights[[#This Row],[Scheduled Departure]])</f>
        <v>6</v>
      </c>
      <c r="L2435" s="1">
        <v>0.24791666666666667</v>
      </c>
      <c r="M2435">
        <f>(L2435-J2435)*24*60</f>
        <v>-2.9999999999999893</v>
      </c>
      <c r="N2435" s="16">
        <f>Flights[[#This Row],[Length (min)]]/60</f>
        <v>1.05</v>
      </c>
      <c r="O2435">
        <v>63</v>
      </c>
      <c r="P2435">
        <v>236</v>
      </c>
      <c r="Q2435" s="18">
        <f>IFERROR(Flights[[#This Row],[Distance]]/Flights[[#This Row],[Length (hr)]], "")</f>
        <v>224.76190476190476</v>
      </c>
      <c r="R2435" s="1">
        <v>0.30625000000000002</v>
      </c>
      <c r="S2435" s="1" t="str">
        <f>IF(Flights[[#This Row],[Length (hr)]]&lt;2, "No meal", IF(Flights[[#This Row],[Length (hr)]]&lt;3.5, "Light meal", "Full meal"))</f>
        <v>No meal</v>
      </c>
      <c r="T2435" s="1" t="str">
        <f>IF(AND(Flights[[#This Row],[Airline]]="US Airways", Flights[[#This Row],[Meal]]="Full Meal"), "Yes", "No")</f>
        <v>No</v>
      </c>
      <c r="U2435" s="1">
        <v>0.29166666666666669</v>
      </c>
      <c r="V2435">
        <v>-21</v>
      </c>
      <c r="W2435" s="1" t="str">
        <f>IF(Flights[[#This Row],[Arrival Delay]] = "", "Cancelled", IF(Flights[[#This Row],[Arrival Delay]]&gt;15, "Delayed", "On time"))</f>
        <v>On time</v>
      </c>
      <c r="X2435" t="str">
        <f>IF(Flights[[#This Row],[Status]]&lt;&gt;"Delayed","", IF(Flights[[#This Row],[Arrival Delay]]&gt;120, "Severe", IF(Flights[[#This Row],[Arrival Delay]]&gt;60, "Major", "Moderate")))</f>
        <v/>
      </c>
      <c r="Y2435" t="b">
        <v>0</v>
      </c>
      <c r="AA2435" t="str">
        <f>IF(OR(AND(Flights[[#This Row],[Status]]="Cancelled", Flights[[#This Row],[Cancellation Reason]]="Airline/Carrier"), Flights[[#This Row],[Delay Type]]="Severe"), "Yes", "No")</f>
        <v>No</v>
      </c>
    </row>
    <row r="2436" spans="1:27" x14ac:dyDescent="0.3">
      <c r="A2436" s="3">
        <v>42188</v>
      </c>
      <c r="B2436" s="22">
        <f>WEEKNUM(Flights[[#This Row],[Date]], 1)</f>
        <v>27</v>
      </c>
      <c r="C2436" s="22">
        <f>WEEKDAY(Flights[[#This Row],[Date]],1)</f>
        <v>6</v>
      </c>
      <c r="D2436" t="s">
        <v>131</v>
      </c>
      <c r="E2436" t="s">
        <v>1987</v>
      </c>
      <c r="F2436" t="s">
        <v>0</v>
      </c>
      <c r="G2436" t="s">
        <v>3</v>
      </c>
      <c r="H2436" t="str">
        <f>_xlfn.XLOOKUP(Flights[[#This Row],[Destination]], Airports!$A$2:$A$78, Airports!$D$2:$D$78)</f>
        <v>Dallas</v>
      </c>
      <c r="I2436" t="str" cm="1">
        <f t="array" ref="I2436">_xlfn.XLOOKUP(Flights[[#This Row],[Destination]],_xlfn._TRO_TRAILING( Airports!A:A),_xlfn._TRO_TRAILING( Airports!E:E), "Not found")</f>
        <v>TX</v>
      </c>
      <c r="J2436" s="1">
        <v>0.29166666666666669</v>
      </c>
      <c r="K2436" s="22">
        <f>HOUR(Flights[[#This Row],[Scheduled Departure]])</f>
        <v>7</v>
      </c>
      <c r="L2436" s="1">
        <v>0.29166666666666669</v>
      </c>
      <c r="M2436">
        <f>(L2436-J2436)*24*60</f>
        <v>0</v>
      </c>
      <c r="N2436" s="16">
        <f>Flights[[#This Row],[Length (min)]]/60</f>
        <v>3.2666666666666666</v>
      </c>
      <c r="O2436">
        <v>196</v>
      </c>
      <c r="P2436">
        <v>1235</v>
      </c>
      <c r="Q2436" s="18">
        <f>IFERROR(Flights[[#This Row],[Distance]]/Flights[[#This Row],[Length (hr)]], "")</f>
        <v>378.0612244897959</v>
      </c>
      <c r="R2436" s="1">
        <v>0.50416666666666665</v>
      </c>
      <c r="S2436" s="1" t="str">
        <f>IF(Flights[[#This Row],[Length (hr)]]&lt;2, "No meal", IF(Flights[[#This Row],[Length (hr)]]&lt;3.5, "Light meal", "Full meal"))</f>
        <v>Light meal</v>
      </c>
      <c r="T2436" s="1" t="str">
        <f>IF(AND(Flights[[#This Row],[Airline]]="US Airways", Flights[[#This Row],[Meal]]="Full Meal"), "Yes", "No")</f>
        <v>No</v>
      </c>
      <c r="U2436" s="1">
        <v>0.51111111111111107</v>
      </c>
      <c r="V2436">
        <v>10</v>
      </c>
      <c r="W2436" s="1" t="str">
        <f>IF(Flights[[#This Row],[Arrival Delay]] = "", "Cancelled", IF(Flights[[#This Row],[Arrival Delay]]&gt;15, "Delayed", "On time"))</f>
        <v>On time</v>
      </c>
      <c r="X2436" t="str">
        <f>IF(Flights[[#This Row],[Status]]&lt;&gt;"Delayed","", IF(Flights[[#This Row],[Arrival Delay]]&gt;120, "Severe", IF(Flights[[#This Row],[Arrival Delay]]&gt;60, "Major", "Moderate")))</f>
        <v/>
      </c>
      <c r="Y2436" t="b">
        <v>0</v>
      </c>
      <c r="AA2436" t="str">
        <f>IF(OR(AND(Flights[[#This Row],[Status]]="Cancelled", Flights[[#This Row],[Cancellation Reason]]="Airline/Carrier"), Flights[[#This Row],[Delay Type]]="Severe"), "Yes", "No")</f>
        <v>No</v>
      </c>
    </row>
    <row r="2437" spans="1:27" x14ac:dyDescent="0.3">
      <c r="A2437" s="3">
        <v>42188</v>
      </c>
      <c r="B2437" s="22">
        <f>WEEKNUM(Flights[[#This Row],[Date]], 1)</f>
        <v>27</v>
      </c>
      <c r="C2437" s="22">
        <f>WEEKDAY(Flights[[#This Row],[Date]],1)</f>
        <v>6</v>
      </c>
      <c r="D2437" t="s">
        <v>1040</v>
      </c>
      <c r="E2437" t="s">
        <v>1990</v>
      </c>
      <c r="F2437" t="s">
        <v>0</v>
      </c>
      <c r="G2437" t="s">
        <v>20</v>
      </c>
      <c r="H2437" t="str">
        <f>_xlfn.XLOOKUP(Flights[[#This Row],[Destination]], Airports!$A$2:$A$78, Airports!$D$2:$D$78)</f>
        <v>Kahului</v>
      </c>
      <c r="I2437" t="str" cm="1">
        <f t="array" ref="I2437">_xlfn.XLOOKUP(Flights[[#This Row],[Destination]],_xlfn._TRO_TRAILING( Airports!A:A),_xlfn._TRO_TRAILING( Airports!E:E), "Not found")</f>
        <v>HI</v>
      </c>
      <c r="J2437" s="1">
        <v>0.33333333333333331</v>
      </c>
      <c r="K2437" s="22">
        <f>HOUR(Flights[[#This Row],[Scheduled Departure]])</f>
        <v>8</v>
      </c>
      <c r="L2437" s="1">
        <v>0.3347222222222222</v>
      </c>
      <c r="M2437">
        <f>(L2437-J2437)*24*60</f>
        <v>1.9999999999999929</v>
      </c>
      <c r="N2437" s="16">
        <f>Flights[[#This Row],[Length (min)]]/60</f>
        <v>5.416666666666667</v>
      </c>
      <c r="O2437">
        <v>325</v>
      </c>
      <c r="P2437">
        <v>2486</v>
      </c>
      <c r="Q2437" s="18">
        <f>IFERROR(Flights[[#This Row],[Distance]]/Flights[[#This Row],[Length (hr)]], "")</f>
        <v>458.95384615384614</v>
      </c>
      <c r="R2437" s="1">
        <v>0.43819444444444444</v>
      </c>
      <c r="S2437" s="1" t="str">
        <f>IF(Flights[[#This Row],[Length (hr)]]&lt;2, "No meal", IF(Flights[[#This Row],[Length (hr)]]&lt;3.5, "Light meal", "Full meal"))</f>
        <v>Full meal</v>
      </c>
      <c r="T2437" s="1" t="str">
        <f>IF(AND(Flights[[#This Row],[Airline]]="US Airways", Flights[[#This Row],[Meal]]="Full Meal"), "Yes", "No")</f>
        <v>No</v>
      </c>
      <c r="U2437" s="1">
        <v>0.43541666666666667</v>
      </c>
      <c r="V2437">
        <v>-4</v>
      </c>
      <c r="W2437" s="1" t="str">
        <f>IF(Flights[[#This Row],[Arrival Delay]] = "", "Cancelled", IF(Flights[[#This Row],[Arrival Delay]]&gt;15, "Delayed", "On time"))</f>
        <v>On time</v>
      </c>
      <c r="X2437" t="str">
        <f>IF(Flights[[#This Row],[Status]]&lt;&gt;"Delayed","", IF(Flights[[#This Row],[Arrival Delay]]&gt;120, "Severe", IF(Flights[[#This Row],[Arrival Delay]]&gt;60, "Major", "Moderate")))</f>
        <v/>
      </c>
      <c r="Y2437" t="b">
        <v>0</v>
      </c>
      <c r="AA2437" t="str">
        <f>IF(OR(AND(Flights[[#This Row],[Status]]="Cancelled", Flights[[#This Row],[Cancellation Reason]]="Airline/Carrier"), Flights[[#This Row],[Delay Type]]="Severe"), "Yes", "No")</f>
        <v>No</v>
      </c>
    </row>
    <row r="2438" spans="1:27" x14ac:dyDescent="0.3">
      <c r="A2438" s="3">
        <v>42188</v>
      </c>
      <c r="B2438" s="22">
        <f>WEEKNUM(Flights[[#This Row],[Date]], 1)</f>
        <v>27</v>
      </c>
      <c r="C2438" s="22">
        <f>WEEKDAY(Flights[[#This Row],[Date]],1)</f>
        <v>6</v>
      </c>
      <c r="D2438" t="s">
        <v>415</v>
      </c>
      <c r="E2438" t="s">
        <v>1996</v>
      </c>
      <c r="F2438" t="s">
        <v>0</v>
      </c>
      <c r="G2438" t="s">
        <v>10</v>
      </c>
      <c r="H2438" t="str">
        <f>_xlfn.XLOOKUP(Flights[[#This Row],[Destination]], Airports!$A$2:$A$78, Airports!$D$2:$D$78)</f>
        <v>Boston</v>
      </c>
      <c r="I2438" t="str" cm="1">
        <f t="array" ref="I2438">_xlfn.XLOOKUP(Flights[[#This Row],[Destination]],_xlfn._TRO_TRAILING( Airports!A:A),_xlfn._TRO_TRAILING( Airports!E:E), "Not found")</f>
        <v>MA</v>
      </c>
      <c r="J2438" s="1">
        <v>0.34027777777777779</v>
      </c>
      <c r="K2438" s="22">
        <f>HOUR(Flights[[#This Row],[Scheduled Departure]])</f>
        <v>8</v>
      </c>
      <c r="L2438" s="1">
        <v>0.34027777777777779</v>
      </c>
      <c r="M2438">
        <f>(L2438-J2438)*24*60</f>
        <v>0</v>
      </c>
      <c r="N2438" s="16">
        <f>Flights[[#This Row],[Length (min)]]/60</f>
        <v>5.583333333333333</v>
      </c>
      <c r="O2438">
        <v>335</v>
      </c>
      <c r="P2438">
        <v>2611</v>
      </c>
      <c r="Q2438" s="18">
        <f>IFERROR(Flights[[#This Row],[Distance]]/Flights[[#This Row],[Length (hr)]], "")</f>
        <v>467.64179104477614</v>
      </c>
      <c r="R2438" s="1">
        <v>0.70138888888888884</v>
      </c>
      <c r="S2438" s="1" t="str">
        <f>IF(Flights[[#This Row],[Length (hr)]]&lt;2, "No meal", IF(Flights[[#This Row],[Length (hr)]]&lt;3.5, "Light meal", "Full meal"))</f>
        <v>Full meal</v>
      </c>
      <c r="T2438" s="1" t="str">
        <f>IF(AND(Flights[[#This Row],[Airline]]="US Airways", Flights[[#This Row],[Meal]]="Full Meal"), "Yes", "No")</f>
        <v>No</v>
      </c>
      <c r="U2438" s="1">
        <v>0.69791666666666663</v>
      </c>
      <c r="V2438">
        <v>-5</v>
      </c>
      <c r="W2438" s="1" t="str">
        <f>IF(Flights[[#This Row],[Arrival Delay]] = "", "Cancelled", IF(Flights[[#This Row],[Arrival Delay]]&gt;15, "Delayed", "On time"))</f>
        <v>On time</v>
      </c>
      <c r="X2438" t="str">
        <f>IF(Flights[[#This Row],[Status]]&lt;&gt;"Delayed","", IF(Flights[[#This Row],[Arrival Delay]]&gt;120, "Severe", IF(Flights[[#This Row],[Arrival Delay]]&gt;60, "Major", "Moderate")))</f>
        <v/>
      </c>
      <c r="Y2438" t="b">
        <v>0</v>
      </c>
      <c r="AA2438" t="str">
        <f>IF(OR(AND(Flights[[#This Row],[Status]]="Cancelled", Flights[[#This Row],[Cancellation Reason]]="Airline/Carrier"), Flights[[#This Row],[Delay Type]]="Severe"), "Yes", "No")</f>
        <v>No</v>
      </c>
    </row>
    <row r="2439" spans="1:27" x14ac:dyDescent="0.3">
      <c r="A2439" s="3">
        <v>42188</v>
      </c>
      <c r="B2439" s="22">
        <f>WEEKNUM(Flights[[#This Row],[Date]], 1)</f>
        <v>27</v>
      </c>
      <c r="C2439" s="22">
        <f>WEEKDAY(Flights[[#This Row],[Date]],1)</f>
        <v>6</v>
      </c>
      <c r="D2439" t="s">
        <v>50</v>
      </c>
      <c r="E2439" t="s">
        <v>1987</v>
      </c>
      <c r="F2439" t="s">
        <v>0</v>
      </c>
      <c r="G2439" t="s">
        <v>19</v>
      </c>
      <c r="H2439" t="str">
        <f>_xlfn.XLOOKUP(Flights[[#This Row],[Destination]], Airports!$A$2:$A$78, Airports!$D$2:$D$78)</f>
        <v>Kona</v>
      </c>
      <c r="I2439" t="str" cm="1">
        <f t="array" ref="I2439">_xlfn.XLOOKUP(Flights[[#This Row],[Destination]],_xlfn._TRO_TRAILING( Airports!A:A),_xlfn._TRO_TRAILING( Airports!E:E), "Not found")</f>
        <v>HI</v>
      </c>
      <c r="J2439" s="1">
        <v>0.36805555555555558</v>
      </c>
      <c r="K2439" s="22">
        <f>HOUR(Flights[[#This Row],[Scheduled Departure]])</f>
        <v>8</v>
      </c>
      <c r="L2439" s="1">
        <v>0.36666666666666664</v>
      </c>
      <c r="M2439">
        <f>(L2439-J2439)*24*60</f>
        <v>-2.0000000000000728</v>
      </c>
      <c r="N2439" s="16">
        <f>Flights[[#This Row],[Length (min)]]/60</f>
        <v>5.3833333333333337</v>
      </c>
      <c r="O2439">
        <v>323</v>
      </c>
      <c r="P2439">
        <v>2504</v>
      </c>
      <c r="Q2439" s="18">
        <f>IFERROR(Flights[[#This Row],[Distance]]/Flights[[#This Row],[Length (hr)]], "")</f>
        <v>465.13931888544886</v>
      </c>
      <c r="R2439" s="1">
        <v>0.48055555555555557</v>
      </c>
      <c r="S2439" s="1" t="str">
        <f>IF(Flights[[#This Row],[Length (hr)]]&lt;2, "No meal", IF(Flights[[#This Row],[Length (hr)]]&lt;3.5, "Light meal", "Full meal"))</f>
        <v>Full meal</v>
      </c>
      <c r="T2439" s="1" t="str">
        <f>IF(AND(Flights[[#This Row],[Airline]]="US Airways", Flights[[#This Row],[Meal]]="Full Meal"), "Yes", "No")</f>
        <v>No</v>
      </c>
      <c r="U2439" s="1">
        <v>0.46597222222222223</v>
      </c>
      <c r="V2439">
        <v>-21</v>
      </c>
      <c r="W2439" s="1" t="str">
        <f>IF(Flights[[#This Row],[Arrival Delay]] = "", "Cancelled", IF(Flights[[#This Row],[Arrival Delay]]&gt;15, "Delayed", "On time"))</f>
        <v>On time</v>
      </c>
      <c r="X2439" t="str">
        <f>IF(Flights[[#This Row],[Status]]&lt;&gt;"Delayed","", IF(Flights[[#This Row],[Arrival Delay]]&gt;120, "Severe", IF(Flights[[#This Row],[Arrival Delay]]&gt;60, "Major", "Moderate")))</f>
        <v/>
      </c>
      <c r="Y2439" t="b">
        <v>0</v>
      </c>
      <c r="AA2439" t="str">
        <f>IF(OR(AND(Flights[[#This Row],[Status]]="Cancelled", Flights[[#This Row],[Cancellation Reason]]="Airline/Carrier"), Flights[[#This Row],[Delay Type]]="Severe"), "Yes", "No")</f>
        <v>No</v>
      </c>
    </row>
    <row r="2440" spans="1:27" x14ac:dyDescent="0.3">
      <c r="A2440" s="3">
        <v>42188</v>
      </c>
      <c r="B2440" s="22">
        <f>WEEKNUM(Flights[[#This Row],[Date]], 1)</f>
        <v>27</v>
      </c>
      <c r="C2440" s="22">
        <f>WEEKDAY(Flights[[#This Row],[Date]],1)</f>
        <v>6</v>
      </c>
      <c r="D2440" t="s">
        <v>482</v>
      </c>
      <c r="E2440" t="s">
        <v>1989</v>
      </c>
      <c r="F2440" t="s">
        <v>0</v>
      </c>
      <c r="G2440" t="s">
        <v>26</v>
      </c>
      <c r="H2440" t="str">
        <f>_xlfn.XLOOKUP(Flights[[#This Row],[Destination]], Airports!$A$2:$A$78, Airports!$D$2:$D$78)</f>
        <v>Atlanta</v>
      </c>
      <c r="I2440" t="str" cm="1">
        <f t="array" ref="I2440">_xlfn.XLOOKUP(Flights[[#This Row],[Destination]],_xlfn._TRO_TRAILING( Airports!A:A),_xlfn._TRO_TRAILING( Airports!E:E), "Not found")</f>
        <v>GA</v>
      </c>
      <c r="J2440" s="1">
        <v>0.44236111111111109</v>
      </c>
      <c r="K2440" s="22">
        <f>HOUR(Flights[[#This Row],[Scheduled Departure]])</f>
        <v>10</v>
      </c>
      <c r="L2440" s="1">
        <v>0.43680555555555556</v>
      </c>
      <c r="M2440">
        <f>(L2440-J2440)*24*60</f>
        <v>-7.9999999999999716</v>
      </c>
      <c r="N2440" s="16">
        <f>Flights[[#This Row],[Length (min)]]/60</f>
        <v>4.2833333333333332</v>
      </c>
      <c r="O2440">
        <v>257</v>
      </c>
      <c r="P2440">
        <v>1947</v>
      </c>
      <c r="Q2440" s="18">
        <f>IFERROR(Flights[[#This Row],[Distance]]/Flights[[#This Row],[Length (hr)]], "")</f>
        <v>454.55252918287937</v>
      </c>
      <c r="R2440" s="1">
        <v>0.75763888888888886</v>
      </c>
      <c r="S2440" s="1" t="str">
        <f>IF(Flights[[#This Row],[Length (hr)]]&lt;2, "No meal", IF(Flights[[#This Row],[Length (hr)]]&lt;3.5, "Light meal", "Full meal"))</f>
        <v>Full meal</v>
      </c>
      <c r="T2440" s="1" t="str">
        <f>IF(AND(Flights[[#This Row],[Airline]]="US Airways", Flights[[#This Row],[Meal]]="Full Meal"), "Yes", "No")</f>
        <v>No</v>
      </c>
      <c r="U2440" s="1">
        <v>0.74027777777777781</v>
      </c>
      <c r="V2440">
        <v>-25</v>
      </c>
      <c r="W2440" s="1" t="str">
        <f>IF(Flights[[#This Row],[Arrival Delay]] = "", "Cancelled", IF(Flights[[#This Row],[Arrival Delay]]&gt;15, "Delayed", "On time"))</f>
        <v>On time</v>
      </c>
      <c r="X2440" t="str">
        <f>IF(Flights[[#This Row],[Status]]&lt;&gt;"Delayed","", IF(Flights[[#This Row],[Arrival Delay]]&gt;120, "Severe", IF(Flights[[#This Row],[Arrival Delay]]&gt;60, "Major", "Moderate")))</f>
        <v/>
      </c>
      <c r="Y2440" t="b">
        <v>0</v>
      </c>
      <c r="AA2440" t="str">
        <f>IF(OR(AND(Flights[[#This Row],[Status]]="Cancelled", Flights[[#This Row],[Cancellation Reason]]="Airline/Carrier"), Flights[[#This Row],[Delay Type]]="Severe"), "Yes", "No")</f>
        <v>No</v>
      </c>
    </row>
    <row r="2441" spans="1:27" x14ac:dyDescent="0.3">
      <c r="A2441" s="3">
        <v>42188</v>
      </c>
      <c r="B2441" s="22">
        <f>WEEKNUM(Flights[[#This Row],[Date]], 1)</f>
        <v>27</v>
      </c>
      <c r="C2441" s="22">
        <f>WEEKDAY(Flights[[#This Row],[Date]],1)</f>
        <v>6</v>
      </c>
      <c r="D2441" t="s">
        <v>195</v>
      </c>
      <c r="E2441" t="s">
        <v>1987</v>
      </c>
      <c r="F2441" t="s">
        <v>0</v>
      </c>
      <c r="G2441" t="s">
        <v>28</v>
      </c>
      <c r="H2441" t="str">
        <f>_xlfn.XLOOKUP(Flights[[#This Row],[Destination]], Airports!$A$2:$A$78, Airports!$D$2:$D$78)</f>
        <v>Philadelphia</v>
      </c>
      <c r="I2441" t="str" cm="1">
        <f t="array" ref="I2441">_xlfn.XLOOKUP(Flights[[#This Row],[Destination]],_xlfn._TRO_TRAILING( Airports!A:A),_xlfn._TRO_TRAILING( Airports!E:E), "Not found")</f>
        <v>PA</v>
      </c>
      <c r="J2441" s="1">
        <v>0.45833333333333331</v>
      </c>
      <c r="K2441" s="22">
        <f>HOUR(Flights[[#This Row],[Scheduled Departure]])</f>
        <v>11</v>
      </c>
      <c r="L2441" s="1">
        <v>0.45624999999999999</v>
      </c>
      <c r="M2441">
        <f>(L2441-J2441)*24*60</f>
        <v>-2.9999999999999893</v>
      </c>
      <c r="N2441" s="16">
        <f>Flights[[#This Row],[Length (min)]]/60</f>
        <v>5.0666666666666664</v>
      </c>
      <c r="O2441">
        <v>304</v>
      </c>
      <c r="P2441">
        <v>2402</v>
      </c>
      <c r="Q2441" s="18">
        <f>IFERROR(Flights[[#This Row],[Distance]]/Flights[[#This Row],[Length (hr)]], "")</f>
        <v>474.0789473684211</v>
      </c>
      <c r="R2441" s="1">
        <v>0.80833333333333335</v>
      </c>
      <c r="S2441" s="1" t="str">
        <f>IF(Flights[[#This Row],[Length (hr)]]&lt;2, "No meal", IF(Flights[[#This Row],[Length (hr)]]&lt;3.5, "Light meal", "Full meal"))</f>
        <v>Full meal</v>
      </c>
      <c r="T2441" s="1" t="str">
        <f>IF(AND(Flights[[#This Row],[Airline]]="US Airways", Flights[[#This Row],[Meal]]="Full Meal"), "Yes", "No")</f>
        <v>No</v>
      </c>
      <c r="U2441" s="1">
        <v>0.79236111111111107</v>
      </c>
      <c r="V2441">
        <v>-23</v>
      </c>
      <c r="W2441" s="1" t="str">
        <f>IF(Flights[[#This Row],[Arrival Delay]] = "", "Cancelled", IF(Flights[[#This Row],[Arrival Delay]]&gt;15, "Delayed", "On time"))</f>
        <v>On time</v>
      </c>
      <c r="X2441" t="str">
        <f>IF(Flights[[#This Row],[Status]]&lt;&gt;"Delayed","", IF(Flights[[#This Row],[Arrival Delay]]&gt;120, "Severe", IF(Flights[[#This Row],[Arrival Delay]]&gt;60, "Major", "Moderate")))</f>
        <v/>
      </c>
      <c r="Y2441" t="b">
        <v>0</v>
      </c>
      <c r="AA2441" t="str">
        <f>IF(OR(AND(Flights[[#This Row],[Status]]="Cancelled", Flights[[#This Row],[Cancellation Reason]]="Airline/Carrier"), Flights[[#This Row],[Delay Type]]="Severe"), "Yes", "No")</f>
        <v>No</v>
      </c>
    </row>
    <row r="2442" spans="1:27" x14ac:dyDescent="0.3">
      <c r="A2442" s="3">
        <v>42188</v>
      </c>
      <c r="B2442" s="22">
        <f>WEEKNUM(Flights[[#This Row],[Date]], 1)</f>
        <v>27</v>
      </c>
      <c r="C2442" s="22">
        <f>WEEKDAY(Flights[[#This Row],[Date]],1)</f>
        <v>6</v>
      </c>
      <c r="D2442" t="s">
        <v>1630</v>
      </c>
      <c r="E2442" t="s">
        <v>1995</v>
      </c>
      <c r="F2442" t="s">
        <v>0</v>
      </c>
      <c r="G2442" t="s">
        <v>29</v>
      </c>
      <c r="H2442" t="str">
        <f>_xlfn.XLOOKUP(Flights[[#This Row],[Destination]], Airports!$A$2:$A$78, Airports!$D$2:$D$78)</f>
        <v>Phoenix</v>
      </c>
      <c r="I2442" t="str" cm="1">
        <f t="array" ref="I2442">_xlfn.XLOOKUP(Flights[[#This Row],[Destination]],_xlfn._TRO_TRAILING( Airports!A:A),_xlfn._TRO_TRAILING( Airports!E:E), "Not found")</f>
        <v>AZ</v>
      </c>
      <c r="J2442" s="1">
        <v>0.49652777777777779</v>
      </c>
      <c r="K2442" s="22">
        <f>HOUR(Flights[[#This Row],[Scheduled Departure]])</f>
        <v>11</v>
      </c>
      <c r="L2442" s="1">
        <v>0.49861111111111112</v>
      </c>
      <c r="M2442">
        <f>(L2442-J2442)*24*60</f>
        <v>2.9999999999999893</v>
      </c>
      <c r="N2442" s="16">
        <f>Flights[[#This Row],[Length (min)]]/60</f>
        <v>1.3833333333333333</v>
      </c>
      <c r="O2442">
        <v>83</v>
      </c>
      <c r="P2442">
        <v>370</v>
      </c>
      <c r="Q2442" s="18">
        <f>IFERROR(Flights[[#This Row],[Distance]]/Flights[[#This Row],[Length (hr)]], "")</f>
        <v>267.46987951807228</v>
      </c>
      <c r="R2442" s="1">
        <v>0.54861111111111116</v>
      </c>
      <c r="S2442" s="1" t="str">
        <f>IF(Flights[[#This Row],[Length (hr)]]&lt;2, "No meal", IF(Flights[[#This Row],[Length (hr)]]&lt;3.5, "Light meal", "Full meal"))</f>
        <v>No meal</v>
      </c>
      <c r="T2442" s="1" t="str">
        <f>IF(AND(Flights[[#This Row],[Airline]]="US Airways", Flights[[#This Row],[Meal]]="Full Meal"), "Yes", "No")</f>
        <v>No</v>
      </c>
      <c r="U2442" s="1">
        <v>0.55625000000000002</v>
      </c>
      <c r="V2442">
        <v>11</v>
      </c>
      <c r="W2442" s="1" t="str">
        <f>IF(Flights[[#This Row],[Arrival Delay]] = "", "Cancelled", IF(Flights[[#This Row],[Arrival Delay]]&gt;15, "Delayed", "On time"))</f>
        <v>On time</v>
      </c>
      <c r="X2442" t="str">
        <f>IF(Flights[[#This Row],[Status]]&lt;&gt;"Delayed","", IF(Flights[[#This Row],[Arrival Delay]]&gt;120, "Severe", IF(Flights[[#This Row],[Arrival Delay]]&gt;60, "Major", "Moderate")))</f>
        <v/>
      </c>
      <c r="Y2442" t="b">
        <v>0</v>
      </c>
      <c r="AA2442" t="str">
        <f>IF(OR(AND(Flights[[#This Row],[Status]]="Cancelled", Flights[[#This Row],[Cancellation Reason]]="Airline/Carrier"), Flights[[#This Row],[Delay Type]]="Severe"), "Yes", "No")</f>
        <v>No</v>
      </c>
    </row>
    <row r="2443" spans="1:27" x14ac:dyDescent="0.3">
      <c r="A2443" s="3">
        <v>42188</v>
      </c>
      <c r="B2443" s="22">
        <f>WEEKNUM(Flights[[#This Row],[Date]], 1)</f>
        <v>27</v>
      </c>
      <c r="C2443" s="22">
        <f>WEEKDAY(Flights[[#This Row],[Date]],1)</f>
        <v>6</v>
      </c>
      <c r="D2443" t="s">
        <v>896</v>
      </c>
      <c r="E2443" t="s">
        <v>1990</v>
      </c>
      <c r="F2443" t="s">
        <v>0</v>
      </c>
      <c r="G2443" t="s">
        <v>17</v>
      </c>
      <c r="H2443" t="str">
        <f>_xlfn.XLOOKUP(Flights[[#This Row],[Destination]], Airports!$A$2:$A$78, Airports!$D$2:$D$78)</f>
        <v>Honolulu</v>
      </c>
      <c r="I2443" t="str" cm="1">
        <f t="array" ref="I2443">_xlfn.XLOOKUP(Flights[[#This Row],[Destination]],_xlfn._TRO_TRAILING( Airports!A:A),_xlfn._TRO_TRAILING( Airports!E:E), "Not found")</f>
        <v>HI</v>
      </c>
      <c r="J2443" s="1">
        <v>0.66666666666666663</v>
      </c>
      <c r="K2443" s="22">
        <f>HOUR(Flights[[#This Row],[Scheduled Departure]])</f>
        <v>16</v>
      </c>
      <c r="L2443" s="1">
        <v>0.66527777777777775</v>
      </c>
      <c r="M2443">
        <f>(L2443-J2443)*24*60</f>
        <v>-1.9999999999999929</v>
      </c>
      <c r="N2443" s="16">
        <f>Flights[[#This Row],[Length (min)]]/60</f>
        <v>5.65</v>
      </c>
      <c r="O2443">
        <v>339</v>
      </c>
      <c r="P2443">
        <v>2556</v>
      </c>
      <c r="Q2443" s="18">
        <f>IFERROR(Flights[[#This Row],[Distance]]/Flights[[#This Row],[Length (hr)]], "")</f>
        <v>452.38938053097343</v>
      </c>
      <c r="R2443" s="1">
        <v>0.78472222222222221</v>
      </c>
      <c r="S2443" s="1" t="str">
        <f>IF(Flights[[#This Row],[Length (hr)]]&lt;2, "No meal", IF(Flights[[#This Row],[Length (hr)]]&lt;3.5, "Light meal", "Full meal"))</f>
        <v>Full meal</v>
      </c>
      <c r="T2443" s="1" t="str">
        <f>IF(AND(Flights[[#This Row],[Airline]]="US Airways", Flights[[#This Row],[Meal]]="Full Meal"), "Yes", "No")</f>
        <v>No</v>
      </c>
      <c r="U2443" s="1">
        <v>0.77569444444444446</v>
      </c>
      <c r="V2443">
        <v>-13</v>
      </c>
      <c r="W2443" s="1" t="str">
        <f>IF(Flights[[#This Row],[Arrival Delay]] = "", "Cancelled", IF(Flights[[#This Row],[Arrival Delay]]&gt;15, "Delayed", "On time"))</f>
        <v>On time</v>
      </c>
      <c r="X2443" t="str">
        <f>IF(Flights[[#This Row],[Status]]&lt;&gt;"Delayed","", IF(Flights[[#This Row],[Arrival Delay]]&gt;120, "Severe", IF(Flights[[#This Row],[Arrival Delay]]&gt;60, "Major", "Moderate")))</f>
        <v/>
      </c>
      <c r="Y2443" t="b">
        <v>0</v>
      </c>
      <c r="AA2443" t="str">
        <f>IF(OR(AND(Flights[[#This Row],[Status]]="Cancelled", Flights[[#This Row],[Cancellation Reason]]="Airline/Carrier"), Flights[[#This Row],[Delay Type]]="Severe"), "Yes", "No")</f>
        <v>No</v>
      </c>
    </row>
    <row r="2444" spans="1:27" x14ac:dyDescent="0.3">
      <c r="A2444" s="3">
        <v>42188</v>
      </c>
      <c r="B2444" s="22">
        <f>WEEKNUM(Flights[[#This Row],[Date]], 1)</f>
        <v>27</v>
      </c>
      <c r="C2444" s="22">
        <f>WEEKDAY(Flights[[#This Row],[Date]],1)</f>
        <v>6</v>
      </c>
      <c r="D2444" t="s">
        <v>582</v>
      </c>
      <c r="E2444" t="s">
        <v>1994</v>
      </c>
      <c r="F2444" t="s">
        <v>0</v>
      </c>
      <c r="G2444" t="s">
        <v>283</v>
      </c>
      <c r="H2444" t="str">
        <f>_xlfn.XLOOKUP(Flights[[#This Row],[Destination]], Airports!$A$2:$A$78, Airports!$D$2:$D$78)</f>
        <v>Fresno</v>
      </c>
      <c r="I2444" t="str" cm="1">
        <f t="array" ref="I2444">_xlfn.XLOOKUP(Flights[[#This Row],[Destination]],_xlfn._TRO_TRAILING( Airports!A:A),_xlfn._TRO_TRAILING( Airports!E:E), "Not found")</f>
        <v>CA</v>
      </c>
      <c r="J2444" s="1">
        <v>0.68680555555555556</v>
      </c>
      <c r="K2444" s="22">
        <f>HOUR(Flights[[#This Row],[Scheduled Departure]])</f>
        <v>16</v>
      </c>
      <c r="L2444" s="1">
        <v>0.68263888888888891</v>
      </c>
      <c r="M2444">
        <f>(L2444-J2444)*24*60</f>
        <v>-5.9999999999999787</v>
      </c>
      <c r="N2444" s="16">
        <f>Flights[[#This Row],[Length (min)]]/60</f>
        <v>0.85</v>
      </c>
      <c r="O2444">
        <v>51</v>
      </c>
      <c r="P2444">
        <v>209</v>
      </c>
      <c r="Q2444" s="18">
        <f>IFERROR(Flights[[#This Row],[Distance]]/Flights[[#This Row],[Length (hr)]], "")</f>
        <v>245.88235294117646</v>
      </c>
      <c r="R2444" s="1">
        <v>0.73333333333333328</v>
      </c>
      <c r="S2444" s="1" t="str">
        <f>IF(Flights[[#This Row],[Length (hr)]]&lt;2, "No meal", IF(Flights[[#This Row],[Length (hr)]]&lt;3.5, "Light meal", "Full meal"))</f>
        <v>No meal</v>
      </c>
      <c r="T2444" s="1" t="str">
        <f>IF(AND(Flights[[#This Row],[Airline]]="US Airways", Flights[[#This Row],[Meal]]="Full Meal"), "Yes", "No")</f>
        <v>No</v>
      </c>
      <c r="U2444" s="1">
        <v>0.71805555555555556</v>
      </c>
      <c r="V2444">
        <v>-22</v>
      </c>
      <c r="W2444" s="1" t="str">
        <f>IF(Flights[[#This Row],[Arrival Delay]] = "", "Cancelled", IF(Flights[[#This Row],[Arrival Delay]]&gt;15, "Delayed", "On time"))</f>
        <v>On time</v>
      </c>
      <c r="X2444" t="str">
        <f>IF(Flights[[#This Row],[Status]]&lt;&gt;"Delayed","", IF(Flights[[#This Row],[Arrival Delay]]&gt;120, "Severe", IF(Flights[[#This Row],[Arrival Delay]]&gt;60, "Major", "Moderate")))</f>
        <v/>
      </c>
      <c r="Y2444" t="b">
        <v>0</v>
      </c>
      <c r="AA2444" t="str">
        <f>IF(OR(AND(Flights[[#This Row],[Status]]="Cancelled", Flights[[#This Row],[Cancellation Reason]]="Airline/Carrier"), Flights[[#This Row],[Delay Type]]="Severe"), "Yes", "No")</f>
        <v>No</v>
      </c>
    </row>
    <row r="2445" spans="1:27" x14ac:dyDescent="0.3">
      <c r="A2445" s="3">
        <v>42189</v>
      </c>
      <c r="B2445" s="22">
        <f>WEEKNUM(Flights[[#This Row],[Date]], 1)</f>
        <v>27</v>
      </c>
      <c r="C2445" s="22">
        <f>WEEKDAY(Flights[[#This Row],[Date]],1)</f>
        <v>7</v>
      </c>
      <c r="D2445" t="s">
        <v>130</v>
      </c>
      <c r="E2445" t="s">
        <v>1987</v>
      </c>
      <c r="F2445" t="s">
        <v>0</v>
      </c>
      <c r="G2445" t="s">
        <v>4</v>
      </c>
      <c r="H2445" t="str">
        <f>_xlfn.XLOOKUP(Flights[[#This Row],[Destination]], Airports!$A$2:$A$78, Airports!$D$2:$D$78)</f>
        <v>Chicago</v>
      </c>
      <c r="I2445" t="str" cm="1">
        <f t="array" ref="I2445">_xlfn.XLOOKUP(Flights[[#This Row],[Destination]],_xlfn._TRO_TRAILING( Airports!A:A),_xlfn._TRO_TRAILING( Airports!E:E), "Not found")</f>
        <v>IL</v>
      </c>
      <c r="J2445" s="1">
        <v>0.3298611111111111</v>
      </c>
      <c r="K2445" s="22">
        <f>HOUR(Flights[[#This Row],[Scheduled Departure]])</f>
        <v>7</v>
      </c>
      <c r="L2445" s="1">
        <v>0.32777777777777778</v>
      </c>
      <c r="M2445">
        <f>(L2445-J2445)*24*60</f>
        <v>-2.9999999999999893</v>
      </c>
      <c r="N2445" s="16">
        <f>Flights[[#This Row],[Length (min)]]/60</f>
        <v>4.083333333333333</v>
      </c>
      <c r="O2445">
        <v>245</v>
      </c>
      <c r="P2445">
        <v>1744</v>
      </c>
      <c r="Q2445" s="18">
        <f>IFERROR(Flights[[#This Row],[Distance]]/Flights[[#This Row],[Length (hr)]], "")</f>
        <v>427.10204081632656</v>
      </c>
      <c r="R2445" s="1">
        <v>0.58402777777777781</v>
      </c>
      <c r="S2445" s="1" t="str">
        <f>IF(Flights[[#This Row],[Length (hr)]]&lt;2, "No meal", IF(Flights[[#This Row],[Length (hr)]]&lt;3.5, "Light meal", "Full meal"))</f>
        <v>Full meal</v>
      </c>
      <c r="T2445" s="1" t="str">
        <f>IF(AND(Flights[[#This Row],[Airline]]="US Airways", Flights[[#This Row],[Meal]]="Full Meal"), "Yes", "No")</f>
        <v>No</v>
      </c>
      <c r="U2445" s="1">
        <v>0.58125000000000004</v>
      </c>
      <c r="V2445">
        <v>-4</v>
      </c>
      <c r="W2445" s="1" t="str">
        <f>IF(Flights[[#This Row],[Arrival Delay]] = "", "Cancelled", IF(Flights[[#This Row],[Arrival Delay]]&gt;15, "Delayed", "On time"))</f>
        <v>On time</v>
      </c>
      <c r="X2445" t="str">
        <f>IF(Flights[[#This Row],[Status]]&lt;&gt;"Delayed","", IF(Flights[[#This Row],[Arrival Delay]]&gt;120, "Severe", IF(Flights[[#This Row],[Arrival Delay]]&gt;60, "Major", "Moderate")))</f>
        <v/>
      </c>
      <c r="Y2445" t="b">
        <v>0</v>
      </c>
      <c r="AA2445" t="str">
        <f>IF(OR(AND(Flights[[#This Row],[Status]]="Cancelled", Flights[[#This Row],[Cancellation Reason]]="Airline/Carrier"), Flights[[#This Row],[Delay Type]]="Severe"), "Yes", "No")</f>
        <v>No</v>
      </c>
    </row>
    <row r="2446" spans="1:27" x14ac:dyDescent="0.3">
      <c r="A2446" s="3">
        <v>42189</v>
      </c>
      <c r="B2446" s="22">
        <f>WEEKNUM(Flights[[#This Row],[Date]], 1)</f>
        <v>27</v>
      </c>
      <c r="C2446" s="22">
        <f>WEEKDAY(Flights[[#This Row],[Date]],1)</f>
        <v>7</v>
      </c>
      <c r="D2446" t="s">
        <v>449</v>
      </c>
      <c r="E2446" t="s">
        <v>1994</v>
      </c>
      <c r="F2446" t="s">
        <v>0</v>
      </c>
      <c r="G2446" t="s">
        <v>314</v>
      </c>
      <c r="H2446" t="str">
        <f>_xlfn.XLOOKUP(Flights[[#This Row],[Destination]], Airports!$A$2:$A$78, Airports!$D$2:$D$78)</f>
        <v>Minneapolis</v>
      </c>
      <c r="I2446" t="str" cm="1">
        <f t="array" ref="I2446">_xlfn.XLOOKUP(Flights[[#This Row],[Destination]],_xlfn._TRO_TRAILING( Airports!A:A),_xlfn._TRO_TRAILING( Airports!E:E), "Not found")</f>
        <v>MN</v>
      </c>
      <c r="J2446" s="1">
        <v>0.38194444444444442</v>
      </c>
      <c r="K2446" s="22">
        <f>HOUR(Flights[[#This Row],[Scheduled Departure]])</f>
        <v>9</v>
      </c>
      <c r="L2446" s="1">
        <v>0.37777777777777777</v>
      </c>
      <c r="M2446">
        <f>(L2446-J2446)*24*60</f>
        <v>-5.9999999999999787</v>
      </c>
      <c r="N2446" s="16">
        <f>Flights[[#This Row],[Length (min)]]/60</f>
        <v>3.5666666666666669</v>
      </c>
      <c r="O2446">
        <v>214</v>
      </c>
      <c r="P2446">
        <v>1535</v>
      </c>
      <c r="Q2446" s="18">
        <f>IFERROR(Flights[[#This Row],[Distance]]/Flights[[#This Row],[Length (hr)]], "")</f>
        <v>430.37383177570092</v>
      </c>
      <c r="R2446" s="1">
        <v>0.62083333333333335</v>
      </c>
      <c r="S2446" s="1" t="str">
        <f>IF(Flights[[#This Row],[Length (hr)]]&lt;2, "No meal", IF(Flights[[#This Row],[Length (hr)]]&lt;3.5, "Light meal", "Full meal"))</f>
        <v>Full meal</v>
      </c>
      <c r="T2446" s="1" t="str">
        <f>IF(AND(Flights[[#This Row],[Airline]]="US Airways", Flights[[#This Row],[Meal]]="Full Meal"), "Yes", "No")</f>
        <v>No</v>
      </c>
      <c r="U2446" s="1">
        <v>0.60972222222222228</v>
      </c>
      <c r="V2446">
        <v>-16</v>
      </c>
      <c r="W2446" s="1" t="str">
        <f>IF(Flights[[#This Row],[Arrival Delay]] = "", "Cancelled", IF(Flights[[#This Row],[Arrival Delay]]&gt;15, "Delayed", "On time"))</f>
        <v>On time</v>
      </c>
      <c r="X2446" t="str">
        <f>IF(Flights[[#This Row],[Status]]&lt;&gt;"Delayed","", IF(Flights[[#This Row],[Arrival Delay]]&gt;120, "Severe", IF(Flights[[#This Row],[Arrival Delay]]&gt;60, "Major", "Moderate")))</f>
        <v/>
      </c>
      <c r="Y2446" t="b">
        <v>0</v>
      </c>
      <c r="AA2446" t="str">
        <f>IF(OR(AND(Flights[[#This Row],[Status]]="Cancelled", Flights[[#This Row],[Cancellation Reason]]="Airline/Carrier"), Flights[[#This Row],[Delay Type]]="Severe"), "Yes", "No")</f>
        <v>No</v>
      </c>
    </row>
    <row r="2447" spans="1:27" x14ac:dyDescent="0.3">
      <c r="A2447" s="3">
        <v>42189</v>
      </c>
      <c r="B2447" s="22">
        <f>WEEKNUM(Flights[[#This Row],[Date]], 1)</f>
        <v>27</v>
      </c>
      <c r="C2447" s="22">
        <f>WEEKDAY(Flights[[#This Row],[Date]],1)</f>
        <v>7</v>
      </c>
      <c r="D2447" t="s">
        <v>442</v>
      </c>
      <c r="E2447" t="s">
        <v>1994</v>
      </c>
      <c r="F2447" t="s">
        <v>0</v>
      </c>
      <c r="G2447" t="s">
        <v>3</v>
      </c>
      <c r="H2447" t="str">
        <f>_xlfn.XLOOKUP(Flights[[#This Row],[Destination]], Airports!$A$2:$A$78, Airports!$D$2:$D$78)</f>
        <v>Dallas</v>
      </c>
      <c r="I2447" t="str" cm="1">
        <f t="array" ref="I2447">_xlfn.XLOOKUP(Flights[[#This Row],[Destination]],_xlfn._TRO_TRAILING( Airports!A:A),_xlfn._TRO_TRAILING( Airports!E:E), "Not found")</f>
        <v>TX</v>
      </c>
      <c r="J2447" s="1">
        <v>0.44444444444444442</v>
      </c>
      <c r="K2447" s="22">
        <f>HOUR(Flights[[#This Row],[Scheduled Departure]])</f>
        <v>10</v>
      </c>
      <c r="L2447" s="1">
        <v>0.44374999999999998</v>
      </c>
      <c r="M2447">
        <f>(L2447-J2447)*24*60</f>
        <v>-0.99999999999999645</v>
      </c>
      <c r="N2447" s="16">
        <f>Flights[[#This Row],[Length (min)]]/60</f>
        <v>3.2</v>
      </c>
      <c r="O2447">
        <v>192</v>
      </c>
      <c r="P2447">
        <v>1235</v>
      </c>
      <c r="Q2447" s="18">
        <f>IFERROR(Flights[[#This Row],[Distance]]/Flights[[#This Row],[Length (hr)]], "")</f>
        <v>385.9375</v>
      </c>
      <c r="R2447" s="1">
        <v>0.66111111111111109</v>
      </c>
      <c r="S2447" s="1" t="str">
        <f>IF(Flights[[#This Row],[Length (hr)]]&lt;2, "No meal", IF(Flights[[#This Row],[Length (hr)]]&lt;3.5, "Light meal", "Full meal"))</f>
        <v>Light meal</v>
      </c>
      <c r="T2447" s="1" t="str">
        <f>IF(AND(Flights[[#This Row],[Airline]]="US Airways", Flights[[#This Row],[Meal]]="Full Meal"), "Yes", "No")</f>
        <v>No</v>
      </c>
      <c r="U2447" s="1">
        <v>0.66041666666666665</v>
      </c>
      <c r="V2447">
        <v>-1</v>
      </c>
      <c r="W2447" s="1" t="str">
        <f>IF(Flights[[#This Row],[Arrival Delay]] = "", "Cancelled", IF(Flights[[#This Row],[Arrival Delay]]&gt;15, "Delayed", "On time"))</f>
        <v>On time</v>
      </c>
      <c r="X2447" t="str">
        <f>IF(Flights[[#This Row],[Status]]&lt;&gt;"Delayed","", IF(Flights[[#This Row],[Arrival Delay]]&gt;120, "Severe", IF(Flights[[#This Row],[Arrival Delay]]&gt;60, "Major", "Moderate")))</f>
        <v/>
      </c>
      <c r="Y2447" t="b">
        <v>0</v>
      </c>
      <c r="AA2447" t="str">
        <f>IF(OR(AND(Flights[[#This Row],[Status]]="Cancelled", Flights[[#This Row],[Cancellation Reason]]="Airline/Carrier"), Flights[[#This Row],[Delay Type]]="Severe"), "Yes", "No")</f>
        <v>No</v>
      </c>
    </row>
    <row r="2448" spans="1:27" x14ac:dyDescent="0.3">
      <c r="A2448" s="3">
        <v>42189</v>
      </c>
      <c r="B2448" s="22">
        <f>WEEKNUM(Flights[[#This Row],[Date]], 1)</f>
        <v>27</v>
      </c>
      <c r="C2448" s="22">
        <f>WEEKDAY(Flights[[#This Row],[Date]],1)</f>
        <v>7</v>
      </c>
      <c r="D2448" t="s">
        <v>196</v>
      </c>
      <c r="E2448" t="s">
        <v>1987</v>
      </c>
      <c r="F2448" t="s">
        <v>0</v>
      </c>
      <c r="G2448" t="s">
        <v>27</v>
      </c>
      <c r="H2448" t="str">
        <f>_xlfn.XLOOKUP(Flights[[#This Row],[Destination]], Airports!$A$2:$A$78, Airports!$D$2:$D$78)</f>
        <v>Charlotte</v>
      </c>
      <c r="I2448" t="str" cm="1">
        <f t="array" ref="I2448">_xlfn.XLOOKUP(Flights[[#This Row],[Destination]],_xlfn._TRO_TRAILING( Airports!A:A),_xlfn._TRO_TRAILING( Airports!E:E), "Not found")</f>
        <v>NC</v>
      </c>
      <c r="J2448" s="1">
        <v>0.47222222222222221</v>
      </c>
      <c r="K2448" s="22">
        <f>HOUR(Flights[[#This Row],[Scheduled Departure]])</f>
        <v>11</v>
      </c>
      <c r="L2448" s="1">
        <v>0.46736111111111112</v>
      </c>
      <c r="M2448">
        <f>(L2448-J2448)*24*60</f>
        <v>-6.9999999999999751</v>
      </c>
      <c r="N2448" s="16">
        <f>Flights[[#This Row],[Length (min)]]/60</f>
        <v>4.9666666666666668</v>
      </c>
      <c r="O2448">
        <v>298</v>
      </c>
      <c r="P2448">
        <v>2125</v>
      </c>
      <c r="Q2448" s="18">
        <f>IFERROR(Flights[[#This Row],[Distance]]/Flights[[#This Row],[Length (hr)]], "")</f>
        <v>427.85234899328856</v>
      </c>
      <c r="R2448" s="1">
        <v>0.80069444444444449</v>
      </c>
      <c r="S2448" s="1" t="str">
        <f>IF(Flights[[#This Row],[Length (hr)]]&lt;2, "No meal", IF(Flights[[#This Row],[Length (hr)]]&lt;3.5, "Light meal", "Full meal"))</f>
        <v>Full meal</v>
      </c>
      <c r="T2448" s="1" t="str">
        <f>IF(AND(Flights[[#This Row],[Airline]]="US Airways", Flights[[#This Row],[Meal]]="Full Meal"), "Yes", "No")</f>
        <v>No</v>
      </c>
      <c r="U2448" s="1">
        <v>0.7993055555555556</v>
      </c>
      <c r="V2448">
        <v>-2</v>
      </c>
      <c r="W2448" s="1" t="str">
        <f>IF(Flights[[#This Row],[Arrival Delay]] = "", "Cancelled", IF(Flights[[#This Row],[Arrival Delay]]&gt;15, "Delayed", "On time"))</f>
        <v>On time</v>
      </c>
      <c r="X2448" t="str">
        <f>IF(Flights[[#This Row],[Status]]&lt;&gt;"Delayed","", IF(Flights[[#This Row],[Arrival Delay]]&gt;120, "Severe", IF(Flights[[#This Row],[Arrival Delay]]&gt;60, "Major", "Moderate")))</f>
        <v/>
      </c>
      <c r="Y2448" t="b">
        <v>0</v>
      </c>
      <c r="AA2448" t="str">
        <f>IF(OR(AND(Flights[[#This Row],[Status]]="Cancelled", Flights[[#This Row],[Cancellation Reason]]="Airline/Carrier"), Flights[[#This Row],[Delay Type]]="Severe"), "Yes", "No")</f>
        <v>No</v>
      </c>
    </row>
    <row r="2449" spans="1:27" x14ac:dyDescent="0.3">
      <c r="A2449" s="3">
        <v>42189</v>
      </c>
      <c r="B2449" s="22">
        <f>WEEKNUM(Flights[[#This Row],[Date]], 1)</f>
        <v>27</v>
      </c>
      <c r="C2449" s="22">
        <f>WEEKDAY(Flights[[#This Row],[Date]],1)</f>
        <v>7</v>
      </c>
      <c r="D2449" t="s">
        <v>1081</v>
      </c>
      <c r="E2449" t="s">
        <v>1994</v>
      </c>
      <c r="F2449" t="s">
        <v>0</v>
      </c>
      <c r="G2449" t="s">
        <v>339</v>
      </c>
      <c r="H2449" t="str">
        <f>_xlfn.XLOOKUP(Flights[[#This Row],[Destination]], Airports!$A$2:$A$78, Airports!$D$2:$D$78)</f>
        <v>San Diego</v>
      </c>
      <c r="I2449" t="str" cm="1">
        <f t="array" ref="I2449">_xlfn.XLOOKUP(Flights[[#This Row],[Destination]],_xlfn._TRO_TRAILING( Airports!A:A),_xlfn._TRO_TRAILING( Airports!E:E), "Not found")</f>
        <v>CA</v>
      </c>
      <c r="J2449" s="1">
        <v>0.53819444444444442</v>
      </c>
      <c r="K2449" s="22">
        <f>HOUR(Flights[[#This Row],[Scheduled Departure]])</f>
        <v>12</v>
      </c>
      <c r="L2449" s="1">
        <v>0.53541666666666665</v>
      </c>
      <c r="M2449">
        <f>(L2449-J2449)*24*60</f>
        <v>-3.9999999999999858</v>
      </c>
      <c r="N2449" s="16">
        <f>Flights[[#This Row],[Length (min)]]/60</f>
        <v>0.76666666666666672</v>
      </c>
      <c r="O2449">
        <v>46</v>
      </c>
      <c r="P2449">
        <v>109</v>
      </c>
      <c r="Q2449" s="18">
        <f>IFERROR(Flights[[#This Row],[Distance]]/Flights[[#This Row],[Length (hr)]], "")</f>
        <v>142.17391304347825</v>
      </c>
      <c r="R2449" s="1">
        <v>0.57222222222222219</v>
      </c>
      <c r="S2449" s="1" t="str">
        <f>IF(Flights[[#This Row],[Length (hr)]]&lt;2, "No meal", IF(Flights[[#This Row],[Length (hr)]]&lt;3.5, "Light meal", "Full meal"))</f>
        <v>No meal</v>
      </c>
      <c r="T2449" s="1" t="str">
        <f>IF(AND(Flights[[#This Row],[Airline]]="US Airways", Flights[[#This Row],[Meal]]="Full Meal"), "Yes", "No")</f>
        <v>No</v>
      </c>
      <c r="U2449" s="1">
        <v>0.56736111111111109</v>
      </c>
      <c r="V2449">
        <v>-7</v>
      </c>
      <c r="W2449" s="1" t="str">
        <f>IF(Flights[[#This Row],[Arrival Delay]] = "", "Cancelled", IF(Flights[[#This Row],[Arrival Delay]]&gt;15, "Delayed", "On time"))</f>
        <v>On time</v>
      </c>
      <c r="X2449" t="str">
        <f>IF(Flights[[#This Row],[Status]]&lt;&gt;"Delayed","", IF(Flights[[#This Row],[Arrival Delay]]&gt;120, "Severe", IF(Flights[[#This Row],[Arrival Delay]]&gt;60, "Major", "Moderate")))</f>
        <v/>
      </c>
      <c r="Y2449" t="b">
        <v>0</v>
      </c>
      <c r="AA2449" t="str">
        <f>IF(OR(AND(Flights[[#This Row],[Status]]="Cancelled", Flights[[#This Row],[Cancellation Reason]]="Airline/Carrier"), Flights[[#This Row],[Delay Type]]="Severe"), "Yes", "No")</f>
        <v>No</v>
      </c>
    </row>
    <row r="2450" spans="1:27" x14ac:dyDescent="0.3">
      <c r="A2450" s="3">
        <v>42189</v>
      </c>
      <c r="B2450" s="22">
        <f>WEEKNUM(Flights[[#This Row],[Date]], 1)</f>
        <v>27</v>
      </c>
      <c r="C2450" s="22">
        <f>WEEKDAY(Flights[[#This Row],[Date]],1)</f>
        <v>7</v>
      </c>
      <c r="D2450" t="s">
        <v>666</v>
      </c>
      <c r="E2450" t="s">
        <v>1993</v>
      </c>
      <c r="F2450" t="s">
        <v>0</v>
      </c>
      <c r="G2450" t="s">
        <v>276</v>
      </c>
      <c r="H2450" t="str">
        <f>_xlfn.XLOOKUP(Flights[[#This Row],[Destination]], Airports!$A$2:$A$78, Airports!$D$2:$D$78)</f>
        <v>Detroit</v>
      </c>
      <c r="I2450" t="str" cm="1">
        <f t="array" ref="I2450">_xlfn.XLOOKUP(Flights[[#This Row],[Destination]],_xlfn._TRO_TRAILING( Airports!A:A),_xlfn._TRO_TRAILING( Airports!E:E), "Not found")</f>
        <v>MI</v>
      </c>
      <c r="J2450" s="1">
        <v>0.91527777777777775</v>
      </c>
      <c r="K2450" s="22">
        <f>HOUR(Flights[[#This Row],[Scheduled Departure]])</f>
        <v>21</v>
      </c>
      <c r="L2450" s="1">
        <v>0.91180555555555554</v>
      </c>
      <c r="M2450">
        <f>(L2450-J2450)*24*60</f>
        <v>-4.9999999999999822</v>
      </c>
      <c r="N2450" s="16">
        <f>Flights[[#This Row],[Length (min)]]/60</f>
        <v>4.2166666666666668</v>
      </c>
      <c r="O2450">
        <v>253</v>
      </c>
      <c r="P2450">
        <v>1979</v>
      </c>
      <c r="Q2450" s="18">
        <f>IFERROR(Flights[[#This Row],[Distance]]/Flights[[#This Row],[Length (hr)]], "")</f>
        <v>469.32806324110669</v>
      </c>
      <c r="R2450" s="1">
        <v>0.21527777777777779</v>
      </c>
      <c r="S2450" s="1" t="str">
        <f>IF(Flights[[#This Row],[Length (hr)]]&lt;2, "No meal", IF(Flights[[#This Row],[Length (hr)]]&lt;3.5, "Light meal", "Full meal"))</f>
        <v>Full meal</v>
      </c>
      <c r="T2450" s="1" t="str">
        <f>IF(AND(Flights[[#This Row],[Airline]]="US Airways", Flights[[#This Row],[Meal]]="Full Meal"), "Yes", "No")</f>
        <v>No</v>
      </c>
      <c r="U2450" s="1">
        <v>0.21249999999999999</v>
      </c>
      <c r="V2450">
        <v>-4</v>
      </c>
      <c r="W2450" s="1" t="str">
        <f>IF(Flights[[#This Row],[Arrival Delay]] = "", "Cancelled", IF(Flights[[#This Row],[Arrival Delay]]&gt;15, "Delayed", "On time"))</f>
        <v>On time</v>
      </c>
      <c r="X2450" t="str">
        <f>IF(Flights[[#This Row],[Status]]&lt;&gt;"Delayed","", IF(Flights[[#This Row],[Arrival Delay]]&gt;120, "Severe", IF(Flights[[#This Row],[Arrival Delay]]&gt;60, "Major", "Moderate")))</f>
        <v/>
      </c>
      <c r="Y2450" t="b">
        <v>0</v>
      </c>
      <c r="AA2450" t="str">
        <f>IF(OR(AND(Flights[[#This Row],[Status]]="Cancelled", Flights[[#This Row],[Cancellation Reason]]="Airline/Carrier"), Flights[[#This Row],[Delay Type]]="Severe"), "Yes", "No")</f>
        <v>No</v>
      </c>
    </row>
    <row r="2451" spans="1:27" x14ac:dyDescent="0.3">
      <c r="A2451" s="3">
        <v>42189</v>
      </c>
      <c r="B2451" s="22">
        <f>WEEKNUM(Flights[[#This Row],[Date]], 1)</f>
        <v>27</v>
      </c>
      <c r="C2451" s="22">
        <f>WEEKDAY(Flights[[#This Row],[Date]],1)</f>
        <v>7</v>
      </c>
      <c r="D2451" t="s">
        <v>158</v>
      </c>
      <c r="E2451" t="s">
        <v>1987</v>
      </c>
      <c r="F2451" t="s">
        <v>0</v>
      </c>
      <c r="G2451" t="s">
        <v>15</v>
      </c>
      <c r="H2451" t="str">
        <f>_xlfn.XLOOKUP(Flights[[#This Row],[Destination]], Airports!$A$2:$A$78, Airports!$D$2:$D$78)</f>
        <v>Las Vegas</v>
      </c>
      <c r="I2451" t="str" cm="1">
        <f t="array" ref="I2451">_xlfn.XLOOKUP(Flights[[#This Row],[Destination]],_xlfn._TRO_TRAILING( Airports!A:A),_xlfn._TRO_TRAILING( Airports!E:E), "Not found")</f>
        <v>NV</v>
      </c>
      <c r="J2451" s="1">
        <v>0.9375</v>
      </c>
      <c r="K2451" s="22">
        <f>HOUR(Flights[[#This Row],[Scheduled Departure]])</f>
        <v>22</v>
      </c>
      <c r="L2451" s="1">
        <v>0.93888888888888888</v>
      </c>
      <c r="M2451">
        <f>(L2451-J2451)*24*60</f>
        <v>1.9999999999999929</v>
      </c>
      <c r="N2451" s="16">
        <f>Flights[[#This Row],[Length (min)]]/60</f>
        <v>1.0833333333333333</v>
      </c>
      <c r="O2451">
        <v>65</v>
      </c>
      <c r="P2451">
        <v>236</v>
      </c>
      <c r="Q2451" s="18">
        <f>IFERROR(Flights[[#This Row],[Distance]]/Flights[[#This Row],[Length (hr)]], "")</f>
        <v>217.84615384615387</v>
      </c>
      <c r="R2451" s="1">
        <v>0.98958333333333337</v>
      </c>
      <c r="S2451" s="1" t="str">
        <f>IF(Flights[[#This Row],[Length (hr)]]&lt;2, "No meal", IF(Flights[[#This Row],[Length (hr)]]&lt;3.5, "Light meal", "Full meal"))</f>
        <v>No meal</v>
      </c>
      <c r="T2451" s="1" t="str">
        <f>IF(AND(Flights[[#This Row],[Airline]]="US Airways", Flights[[#This Row],[Meal]]="Full Meal"), "Yes", "No")</f>
        <v>No</v>
      </c>
      <c r="U2451" s="1">
        <v>0.98402777777777772</v>
      </c>
      <c r="V2451">
        <v>-8</v>
      </c>
      <c r="W2451" s="1" t="str">
        <f>IF(Flights[[#This Row],[Arrival Delay]] = "", "Cancelled", IF(Flights[[#This Row],[Arrival Delay]]&gt;15, "Delayed", "On time"))</f>
        <v>On time</v>
      </c>
      <c r="X2451" t="str">
        <f>IF(Flights[[#This Row],[Status]]&lt;&gt;"Delayed","", IF(Flights[[#This Row],[Arrival Delay]]&gt;120, "Severe", IF(Flights[[#This Row],[Arrival Delay]]&gt;60, "Major", "Moderate")))</f>
        <v/>
      </c>
      <c r="Y2451" t="b">
        <v>0</v>
      </c>
      <c r="AA2451" t="str">
        <f>IF(OR(AND(Flights[[#This Row],[Status]]="Cancelled", Flights[[#This Row],[Cancellation Reason]]="Airline/Carrier"), Flights[[#This Row],[Delay Type]]="Severe"), "Yes", "No")</f>
        <v>No</v>
      </c>
    </row>
    <row r="2452" spans="1:27" x14ac:dyDescent="0.3">
      <c r="A2452" s="3">
        <v>42189</v>
      </c>
      <c r="B2452" s="22">
        <f>WEEKNUM(Flights[[#This Row],[Date]], 1)</f>
        <v>27</v>
      </c>
      <c r="C2452" s="22">
        <f>WEEKDAY(Flights[[#This Row],[Date]],1)</f>
        <v>7</v>
      </c>
      <c r="D2452" t="s">
        <v>662</v>
      </c>
      <c r="E2452" t="s">
        <v>1994</v>
      </c>
      <c r="F2452" t="s">
        <v>0</v>
      </c>
      <c r="G2452" t="s">
        <v>331</v>
      </c>
      <c r="H2452" t="str">
        <f>_xlfn.XLOOKUP(Flights[[#This Row],[Destination]], Airports!$A$2:$A$78, Airports!$D$2:$D$78)</f>
        <v>Palm Springs</v>
      </c>
      <c r="I2452" t="str" cm="1">
        <f t="array" ref="I2452">_xlfn.XLOOKUP(Flights[[#This Row],[Destination]],_xlfn._TRO_TRAILING( Airports!A:A),_xlfn._TRO_TRAILING( Airports!E:E), "Not found")</f>
        <v>CA</v>
      </c>
      <c r="J2452" s="1">
        <v>0.9375</v>
      </c>
      <c r="K2452" s="22">
        <f>HOUR(Flights[[#This Row],[Scheduled Departure]])</f>
        <v>22</v>
      </c>
      <c r="L2452" s="1">
        <v>0.93263888888888891</v>
      </c>
      <c r="M2452">
        <f>(L2452-J2452)*24*60</f>
        <v>-6.9999999999999751</v>
      </c>
      <c r="N2452" s="16">
        <f>Flights[[#This Row],[Length (min)]]/60</f>
        <v>0.85</v>
      </c>
      <c r="O2452">
        <v>51</v>
      </c>
      <c r="P2452">
        <v>110</v>
      </c>
      <c r="Q2452" s="18">
        <f>IFERROR(Flights[[#This Row],[Distance]]/Flights[[#This Row],[Length (hr)]], "")</f>
        <v>129.41176470588235</v>
      </c>
      <c r="R2452" s="1">
        <v>0.97430555555555554</v>
      </c>
      <c r="S2452" s="1" t="str">
        <f>IF(Flights[[#This Row],[Length (hr)]]&lt;2, "No meal", IF(Flights[[#This Row],[Length (hr)]]&lt;3.5, "Light meal", "Full meal"))</f>
        <v>No meal</v>
      </c>
      <c r="T2452" s="1" t="str">
        <f>IF(AND(Flights[[#This Row],[Airline]]="US Airways", Flights[[#This Row],[Meal]]="Full Meal"), "Yes", "No")</f>
        <v>No</v>
      </c>
      <c r="U2452" s="1">
        <v>0.96805555555555556</v>
      </c>
      <c r="V2452">
        <v>-9</v>
      </c>
      <c r="W2452" s="1" t="str">
        <f>IF(Flights[[#This Row],[Arrival Delay]] = "", "Cancelled", IF(Flights[[#This Row],[Arrival Delay]]&gt;15, "Delayed", "On time"))</f>
        <v>On time</v>
      </c>
      <c r="X2452" t="str">
        <f>IF(Flights[[#This Row],[Status]]&lt;&gt;"Delayed","", IF(Flights[[#This Row],[Arrival Delay]]&gt;120, "Severe", IF(Flights[[#This Row],[Arrival Delay]]&gt;60, "Major", "Moderate")))</f>
        <v/>
      </c>
      <c r="Y2452" t="b">
        <v>0</v>
      </c>
      <c r="AA2452" t="str">
        <f>IF(OR(AND(Flights[[#This Row],[Status]]="Cancelled", Flights[[#This Row],[Cancellation Reason]]="Airline/Carrier"), Flights[[#This Row],[Delay Type]]="Severe"), "Yes", "No")</f>
        <v>No</v>
      </c>
    </row>
    <row r="2453" spans="1:27" x14ac:dyDescent="0.3">
      <c r="A2453" s="3">
        <v>42190</v>
      </c>
      <c r="B2453" s="22">
        <f>WEEKNUM(Flights[[#This Row],[Date]], 1)</f>
        <v>28</v>
      </c>
      <c r="C2453" s="22">
        <f>WEEKDAY(Flights[[#This Row],[Date]],1)</f>
        <v>1</v>
      </c>
      <c r="D2453" t="s">
        <v>589</v>
      </c>
      <c r="E2453" t="s">
        <v>1990</v>
      </c>
      <c r="F2453" t="s">
        <v>0</v>
      </c>
      <c r="G2453" t="s">
        <v>10</v>
      </c>
      <c r="H2453" t="str">
        <f>_xlfn.XLOOKUP(Flights[[#This Row],[Destination]], Airports!$A$2:$A$78, Airports!$D$2:$D$78)</f>
        <v>Boston</v>
      </c>
      <c r="I2453" t="str" cm="1">
        <f t="array" ref="I2453">_xlfn.XLOOKUP(Flights[[#This Row],[Destination]],_xlfn._TRO_TRAILING( Airports!A:A),_xlfn._TRO_TRAILING( Airports!E:E), "Not found")</f>
        <v>MA</v>
      </c>
      <c r="J2453" s="1">
        <v>0.3125</v>
      </c>
      <c r="K2453" s="22">
        <f>HOUR(Flights[[#This Row],[Scheduled Departure]])</f>
        <v>7</v>
      </c>
      <c r="L2453" s="1">
        <v>0.30972222222222223</v>
      </c>
      <c r="M2453">
        <f>(L2453-J2453)*24*60</f>
        <v>-3.9999999999999858</v>
      </c>
      <c r="N2453" s="16">
        <f>Flights[[#This Row],[Length (min)]]/60</f>
        <v>5.4333333333333336</v>
      </c>
      <c r="O2453">
        <v>326</v>
      </c>
      <c r="P2453">
        <v>2611</v>
      </c>
      <c r="Q2453" s="18">
        <f>IFERROR(Flights[[#This Row],[Distance]]/Flights[[#This Row],[Length (hr)]], "")</f>
        <v>480.55214723926377</v>
      </c>
      <c r="R2453" s="1">
        <v>0.66874999999999996</v>
      </c>
      <c r="S2453" s="1" t="str">
        <f>IF(Flights[[#This Row],[Length (hr)]]&lt;2, "No meal", IF(Flights[[#This Row],[Length (hr)]]&lt;3.5, "Light meal", "Full meal"))</f>
        <v>Full meal</v>
      </c>
      <c r="T2453" s="1" t="str">
        <f>IF(AND(Flights[[#This Row],[Airline]]="US Airways", Flights[[#This Row],[Meal]]="Full Meal"), "Yes", "No")</f>
        <v>No</v>
      </c>
      <c r="U2453" s="1">
        <v>0.66111111111111109</v>
      </c>
      <c r="V2453">
        <v>-11</v>
      </c>
      <c r="W2453" s="1" t="str">
        <f>IF(Flights[[#This Row],[Arrival Delay]] = "", "Cancelled", IF(Flights[[#This Row],[Arrival Delay]]&gt;15, "Delayed", "On time"))</f>
        <v>On time</v>
      </c>
      <c r="X2453" t="str">
        <f>IF(Flights[[#This Row],[Status]]&lt;&gt;"Delayed","", IF(Flights[[#This Row],[Arrival Delay]]&gt;120, "Severe", IF(Flights[[#This Row],[Arrival Delay]]&gt;60, "Major", "Moderate")))</f>
        <v/>
      </c>
      <c r="Y2453" t="b">
        <v>0</v>
      </c>
      <c r="AA2453" t="str">
        <f>IF(OR(AND(Flights[[#This Row],[Status]]="Cancelled", Flights[[#This Row],[Cancellation Reason]]="Airline/Carrier"), Flights[[#This Row],[Delay Type]]="Severe"), "Yes", "No")</f>
        <v>No</v>
      </c>
    </row>
    <row r="2454" spans="1:27" x14ac:dyDescent="0.3">
      <c r="A2454" s="3">
        <v>42190</v>
      </c>
      <c r="B2454" s="22">
        <f>WEEKNUM(Flights[[#This Row],[Date]], 1)</f>
        <v>28</v>
      </c>
      <c r="C2454" s="22">
        <f>WEEKDAY(Flights[[#This Row],[Date]],1)</f>
        <v>1</v>
      </c>
      <c r="D2454" t="s">
        <v>113</v>
      </c>
      <c r="E2454" t="s">
        <v>1987</v>
      </c>
      <c r="F2454" t="s">
        <v>0</v>
      </c>
      <c r="G2454" t="s">
        <v>12</v>
      </c>
      <c r="H2454" t="str">
        <f>_xlfn.XLOOKUP(Flights[[#This Row],[Destination]], Airports!$A$2:$A$78, Airports!$D$2:$D$78)</f>
        <v>New York</v>
      </c>
      <c r="I2454" t="str" cm="1">
        <f t="array" ref="I2454">_xlfn.XLOOKUP(Flights[[#This Row],[Destination]],_xlfn._TRO_TRAILING( Airports!A:A),_xlfn._TRO_TRAILING( Airports!E:E), "Not found")</f>
        <v>NY</v>
      </c>
      <c r="J2454" s="1">
        <v>0.33333333333333331</v>
      </c>
      <c r="K2454" s="22">
        <f>HOUR(Flights[[#This Row],[Scheduled Departure]])</f>
        <v>8</v>
      </c>
      <c r="L2454" s="1">
        <v>0.3298611111111111</v>
      </c>
      <c r="M2454">
        <f>(L2454-J2454)*24*60</f>
        <v>-4.9999999999999822</v>
      </c>
      <c r="N2454" s="16">
        <f>Flights[[#This Row],[Length (min)]]/60</f>
        <v>5.666666666666667</v>
      </c>
      <c r="O2454">
        <v>340</v>
      </c>
      <c r="P2454">
        <v>2475</v>
      </c>
      <c r="Q2454" s="18">
        <f>IFERROR(Flights[[#This Row],[Distance]]/Flights[[#This Row],[Length (hr)]], "")</f>
        <v>436.76470588235293</v>
      </c>
      <c r="R2454" s="1">
        <v>0.69652777777777775</v>
      </c>
      <c r="S2454" s="1" t="str">
        <f>IF(Flights[[#This Row],[Length (hr)]]&lt;2, "No meal", IF(Flights[[#This Row],[Length (hr)]]&lt;3.5, "Light meal", "Full meal"))</f>
        <v>Full meal</v>
      </c>
      <c r="T2454" s="1" t="str">
        <f>IF(AND(Flights[[#This Row],[Airline]]="US Airways", Flights[[#This Row],[Meal]]="Full Meal"), "Yes", "No")</f>
        <v>No</v>
      </c>
      <c r="U2454" s="1">
        <v>0.69097222222222221</v>
      </c>
      <c r="V2454">
        <v>-8</v>
      </c>
      <c r="W2454" s="1" t="str">
        <f>IF(Flights[[#This Row],[Arrival Delay]] = "", "Cancelled", IF(Flights[[#This Row],[Arrival Delay]]&gt;15, "Delayed", "On time"))</f>
        <v>On time</v>
      </c>
      <c r="X2454" t="str">
        <f>IF(Flights[[#This Row],[Status]]&lt;&gt;"Delayed","", IF(Flights[[#This Row],[Arrival Delay]]&gt;120, "Severe", IF(Flights[[#This Row],[Arrival Delay]]&gt;60, "Major", "Moderate")))</f>
        <v/>
      </c>
      <c r="Y2454" t="b">
        <v>0</v>
      </c>
      <c r="AA2454" t="str">
        <f>IF(OR(AND(Flights[[#This Row],[Status]]="Cancelled", Flights[[#This Row],[Cancellation Reason]]="Airline/Carrier"), Flights[[#This Row],[Delay Type]]="Severe"), "Yes", "No")</f>
        <v>No</v>
      </c>
    </row>
    <row r="2455" spans="1:27" x14ac:dyDescent="0.3">
      <c r="A2455" s="3">
        <v>42190</v>
      </c>
      <c r="B2455" s="22">
        <f>WEEKNUM(Flights[[#This Row],[Date]], 1)</f>
        <v>28</v>
      </c>
      <c r="C2455" s="22">
        <f>WEEKDAY(Flights[[#This Row],[Date]],1)</f>
        <v>1</v>
      </c>
      <c r="D2455" t="s">
        <v>1508</v>
      </c>
      <c r="E2455" t="s">
        <v>1995</v>
      </c>
      <c r="F2455" t="s">
        <v>0</v>
      </c>
      <c r="G2455" t="s">
        <v>273</v>
      </c>
      <c r="H2455" t="str">
        <f>_xlfn.XLOOKUP(Flights[[#This Row],[Destination]], Airports!$A$2:$A$78, Airports!$D$2:$D$78)</f>
        <v>Denver</v>
      </c>
      <c r="I2455" t="str" cm="1">
        <f t="array" ref="I2455">_xlfn.XLOOKUP(Flights[[#This Row],[Destination]],_xlfn._TRO_TRAILING( Airports!A:A),_xlfn._TRO_TRAILING( Airports!E:E), "Not found")</f>
        <v>CO</v>
      </c>
      <c r="J2455" s="1">
        <v>0.33333333333333331</v>
      </c>
      <c r="K2455" s="22">
        <f>HOUR(Flights[[#This Row],[Scheduled Departure]])</f>
        <v>8</v>
      </c>
      <c r="L2455" s="1">
        <v>0.33124999999999999</v>
      </c>
      <c r="M2455">
        <f>(L2455-J2455)*24*60</f>
        <v>-2.9999999999999893</v>
      </c>
      <c r="N2455" s="16">
        <f>Flights[[#This Row],[Length (min)]]/60</f>
        <v>2.0833333333333335</v>
      </c>
      <c r="O2455">
        <v>125</v>
      </c>
      <c r="P2455">
        <v>862</v>
      </c>
      <c r="Q2455" s="18">
        <f>IFERROR(Flights[[#This Row],[Distance]]/Flights[[#This Row],[Length (hr)]], "")</f>
        <v>413.76</v>
      </c>
      <c r="R2455" s="1">
        <v>0.46875</v>
      </c>
      <c r="S2455" s="1" t="str">
        <f>IF(Flights[[#This Row],[Length (hr)]]&lt;2, "No meal", IF(Flights[[#This Row],[Length (hr)]]&lt;3.5, "Light meal", "Full meal"))</f>
        <v>Light meal</v>
      </c>
      <c r="T2455" s="1" t="str">
        <f>IF(AND(Flights[[#This Row],[Airline]]="US Airways", Flights[[#This Row],[Meal]]="Full Meal"), "Yes", "No")</f>
        <v>No</v>
      </c>
      <c r="U2455" s="1">
        <v>0.4597222222222222</v>
      </c>
      <c r="V2455">
        <v>-13</v>
      </c>
      <c r="W2455" s="1" t="str">
        <f>IF(Flights[[#This Row],[Arrival Delay]] = "", "Cancelled", IF(Flights[[#This Row],[Arrival Delay]]&gt;15, "Delayed", "On time"))</f>
        <v>On time</v>
      </c>
      <c r="X2455" t="str">
        <f>IF(Flights[[#This Row],[Status]]&lt;&gt;"Delayed","", IF(Flights[[#This Row],[Arrival Delay]]&gt;120, "Severe", IF(Flights[[#This Row],[Arrival Delay]]&gt;60, "Major", "Moderate")))</f>
        <v/>
      </c>
      <c r="Y2455" t="b">
        <v>0</v>
      </c>
      <c r="AA2455" t="str">
        <f>IF(OR(AND(Flights[[#This Row],[Status]]="Cancelled", Flights[[#This Row],[Cancellation Reason]]="Airline/Carrier"), Flights[[#This Row],[Delay Type]]="Severe"), "Yes", "No")</f>
        <v>No</v>
      </c>
    </row>
    <row r="2456" spans="1:27" x14ac:dyDescent="0.3">
      <c r="A2456" s="3">
        <v>42190</v>
      </c>
      <c r="B2456" s="22">
        <f>WEEKNUM(Flights[[#This Row],[Date]], 1)</f>
        <v>28</v>
      </c>
      <c r="C2456" s="22">
        <f>WEEKDAY(Flights[[#This Row],[Date]],1)</f>
        <v>1</v>
      </c>
      <c r="D2456" t="s">
        <v>1617</v>
      </c>
      <c r="E2456" t="s">
        <v>1989</v>
      </c>
      <c r="F2456" t="s">
        <v>0</v>
      </c>
      <c r="G2456" t="s">
        <v>31</v>
      </c>
      <c r="H2456" t="str">
        <f>_xlfn.XLOOKUP(Flights[[#This Row],[Destination]], Airports!$A$2:$A$78, Airports!$D$2:$D$78)</f>
        <v>Raleigh</v>
      </c>
      <c r="I2456" t="str" cm="1">
        <f t="array" ref="I2456">_xlfn.XLOOKUP(Flights[[#This Row],[Destination]],_xlfn._TRO_TRAILING( Airports!A:A),_xlfn._TRO_TRAILING( Airports!E:E), "Not found")</f>
        <v>NC</v>
      </c>
      <c r="J2456" s="1">
        <v>0.4375</v>
      </c>
      <c r="K2456" s="22">
        <f>HOUR(Flights[[#This Row],[Scheduled Departure]])</f>
        <v>10</v>
      </c>
      <c r="L2456" s="1">
        <v>0.43611111111111112</v>
      </c>
      <c r="M2456">
        <f>(L2456-J2456)*24*60</f>
        <v>-1.9999999999999929</v>
      </c>
      <c r="N2456" s="16">
        <f>Flights[[#This Row],[Length (min)]]/60</f>
        <v>4.8499999999999996</v>
      </c>
      <c r="O2456">
        <v>291</v>
      </c>
      <c r="P2456">
        <v>2239</v>
      </c>
      <c r="Q2456" s="18">
        <f>IFERROR(Flights[[#This Row],[Distance]]/Flights[[#This Row],[Length (hr)]], "")</f>
        <v>461.64948453608253</v>
      </c>
      <c r="R2456" s="1">
        <v>0.7680555555555556</v>
      </c>
      <c r="S2456" s="1" t="str">
        <f>IF(Flights[[#This Row],[Length (hr)]]&lt;2, "No meal", IF(Flights[[#This Row],[Length (hr)]]&lt;3.5, "Light meal", "Full meal"))</f>
        <v>Full meal</v>
      </c>
      <c r="T2456" s="1" t="str">
        <f>IF(AND(Flights[[#This Row],[Airline]]="US Airways", Flights[[#This Row],[Meal]]="Full Meal"), "Yes", "No")</f>
        <v>No</v>
      </c>
      <c r="U2456" s="1">
        <v>0.7631944444444444</v>
      </c>
      <c r="V2456">
        <v>-7</v>
      </c>
      <c r="W2456" s="1" t="str">
        <f>IF(Flights[[#This Row],[Arrival Delay]] = "", "Cancelled", IF(Flights[[#This Row],[Arrival Delay]]&gt;15, "Delayed", "On time"))</f>
        <v>On time</v>
      </c>
      <c r="X2456" t="str">
        <f>IF(Flights[[#This Row],[Status]]&lt;&gt;"Delayed","", IF(Flights[[#This Row],[Arrival Delay]]&gt;120, "Severe", IF(Flights[[#This Row],[Arrival Delay]]&gt;60, "Major", "Moderate")))</f>
        <v/>
      </c>
      <c r="Y2456" t="b">
        <v>0</v>
      </c>
      <c r="AA2456" t="str">
        <f>IF(OR(AND(Flights[[#This Row],[Status]]="Cancelled", Flights[[#This Row],[Cancellation Reason]]="Airline/Carrier"), Flights[[#This Row],[Delay Type]]="Severe"), "Yes", "No")</f>
        <v>No</v>
      </c>
    </row>
    <row r="2457" spans="1:27" x14ac:dyDescent="0.3">
      <c r="A2457" s="3">
        <v>42190</v>
      </c>
      <c r="B2457" s="22">
        <f>WEEKNUM(Flights[[#This Row],[Date]], 1)</f>
        <v>28</v>
      </c>
      <c r="C2457" s="22">
        <f>WEEKDAY(Flights[[#This Row],[Date]],1)</f>
        <v>1</v>
      </c>
      <c r="D2457" t="s">
        <v>1600</v>
      </c>
      <c r="E2457" t="s">
        <v>1989</v>
      </c>
      <c r="F2457" t="s">
        <v>0</v>
      </c>
      <c r="G2457" t="s">
        <v>349</v>
      </c>
      <c r="H2457" t="str">
        <f>_xlfn.XLOOKUP(Flights[[#This Row],[Destination]], Airports!$A$2:$A$78, Airports!$D$2:$D$78)</f>
        <v>Salt Lake City</v>
      </c>
      <c r="I2457" t="str" cm="1">
        <f t="array" ref="I2457">_xlfn.XLOOKUP(Flights[[#This Row],[Destination]],_xlfn._TRO_TRAILING( Airports!A:A),_xlfn._TRO_TRAILING( Airports!E:E), "Not found")</f>
        <v>UT</v>
      </c>
      <c r="J2457" s="1">
        <v>0.4861111111111111</v>
      </c>
      <c r="K2457" s="22">
        <f>HOUR(Flights[[#This Row],[Scheduled Departure]])</f>
        <v>11</v>
      </c>
      <c r="L2457" s="1">
        <v>0.49027777777777776</v>
      </c>
      <c r="M2457">
        <f>(L2457-J2457)*24*60</f>
        <v>5.9999999999999787</v>
      </c>
      <c r="N2457" s="16">
        <f>Flights[[#This Row],[Length (min)]]/60</f>
        <v>1.6666666666666667</v>
      </c>
      <c r="O2457">
        <v>100</v>
      </c>
      <c r="P2457">
        <v>590</v>
      </c>
      <c r="Q2457" s="18">
        <f>IFERROR(Flights[[#This Row],[Distance]]/Flights[[#This Row],[Length (hr)]], "")</f>
        <v>354</v>
      </c>
      <c r="R2457" s="1">
        <v>0.60277777777777775</v>
      </c>
      <c r="S2457" s="1" t="str">
        <f>IF(Flights[[#This Row],[Length (hr)]]&lt;2, "No meal", IF(Flights[[#This Row],[Length (hr)]]&lt;3.5, "Light meal", "Full meal"))</f>
        <v>No meal</v>
      </c>
      <c r="T2457" s="1" t="str">
        <f>IF(AND(Flights[[#This Row],[Airline]]="US Airways", Flights[[#This Row],[Meal]]="Full Meal"), "Yes", "No")</f>
        <v>No</v>
      </c>
      <c r="U2457" s="1">
        <v>0.60138888888888886</v>
      </c>
      <c r="V2457">
        <v>-2</v>
      </c>
      <c r="W2457" s="1" t="str">
        <f>IF(Flights[[#This Row],[Arrival Delay]] = "", "Cancelled", IF(Flights[[#This Row],[Arrival Delay]]&gt;15, "Delayed", "On time"))</f>
        <v>On time</v>
      </c>
      <c r="X2457" t="str">
        <f>IF(Flights[[#This Row],[Status]]&lt;&gt;"Delayed","", IF(Flights[[#This Row],[Arrival Delay]]&gt;120, "Severe", IF(Flights[[#This Row],[Arrival Delay]]&gt;60, "Major", "Moderate")))</f>
        <v/>
      </c>
      <c r="Y2457" t="b">
        <v>0</v>
      </c>
      <c r="AA2457" t="str">
        <f>IF(OR(AND(Flights[[#This Row],[Status]]="Cancelled", Flights[[#This Row],[Cancellation Reason]]="Airline/Carrier"), Flights[[#This Row],[Delay Type]]="Severe"), "Yes", "No")</f>
        <v>No</v>
      </c>
    </row>
    <row r="2458" spans="1:27" x14ac:dyDescent="0.3">
      <c r="A2458" s="3">
        <v>42190</v>
      </c>
      <c r="B2458" s="22">
        <f>WEEKNUM(Flights[[#This Row],[Date]], 1)</f>
        <v>28</v>
      </c>
      <c r="C2458" s="22">
        <f>WEEKDAY(Flights[[#This Row],[Date]],1)</f>
        <v>1</v>
      </c>
      <c r="D2458" t="s">
        <v>1522</v>
      </c>
      <c r="E2458" t="s">
        <v>1995</v>
      </c>
      <c r="F2458" t="s">
        <v>0</v>
      </c>
      <c r="G2458" t="s">
        <v>9</v>
      </c>
      <c r="H2458" t="str">
        <f>_xlfn.XLOOKUP(Flights[[#This Row],[Destination]], Airports!$A$2:$A$78, Airports!$D$2:$D$78)</f>
        <v>San Francisco</v>
      </c>
      <c r="I2458" t="str" cm="1">
        <f t="array" ref="I2458">_xlfn.XLOOKUP(Flights[[#This Row],[Destination]],_xlfn._TRO_TRAILING( Airports!A:A),_xlfn._TRO_TRAILING( Airports!E:E), "Not found")</f>
        <v>CA</v>
      </c>
      <c r="J2458" s="1">
        <v>0.50694444444444442</v>
      </c>
      <c r="K2458" s="22">
        <f>HOUR(Flights[[#This Row],[Scheduled Departure]])</f>
        <v>12</v>
      </c>
      <c r="L2458" s="1">
        <v>0.50555555555555554</v>
      </c>
      <c r="M2458">
        <f>(L2458-J2458)*24*60</f>
        <v>-1.9999999999999929</v>
      </c>
      <c r="N2458" s="16">
        <f>Flights[[#This Row],[Length (min)]]/60</f>
        <v>1.2333333333333334</v>
      </c>
      <c r="O2458">
        <v>74</v>
      </c>
      <c r="P2458">
        <v>337</v>
      </c>
      <c r="Q2458" s="18">
        <f>IFERROR(Flights[[#This Row],[Distance]]/Flights[[#This Row],[Length (hr)]], "")</f>
        <v>273.24324324324323</v>
      </c>
      <c r="R2458" s="1">
        <v>0.55902777777777779</v>
      </c>
      <c r="S2458" s="1" t="str">
        <f>IF(Flights[[#This Row],[Length (hr)]]&lt;2, "No meal", IF(Flights[[#This Row],[Length (hr)]]&lt;3.5, "Light meal", "Full meal"))</f>
        <v>No meal</v>
      </c>
      <c r="T2458" s="1" t="str">
        <f>IF(AND(Flights[[#This Row],[Airline]]="US Airways", Flights[[#This Row],[Meal]]="Full Meal"), "Yes", "No")</f>
        <v>No</v>
      </c>
      <c r="U2458" s="1">
        <v>0.55694444444444446</v>
      </c>
      <c r="V2458">
        <v>-3</v>
      </c>
      <c r="W2458" s="1" t="str">
        <f>IF(Flights[[#This Row],[Arrival Delay]] = "", "Cancelled", IF(Flights[[#This Row],[Arrival Delay]]&gt;15, "Delayed", "On time"))</f>
        <v>On time</v>
      </c>
      <c r="X2458" t="str">
        <f>IF(Flights[[#This Row],[Status]]&lt;&gt;"Delayed","", IF(Flights[[#This Row],[Arrival Delay]]&gt;120, "Severe", IF(Flights[[#This Row],[Arrival Delay]]&gt;60, "Major", "Moderate")))</f>
        <v/>
      </c>
      <c r="Y2458" t="b">
        <v>0</v>
      </c>
      <c r="AA2458" t="str">
        <f>IF(OR(AND(Flights[[#This Row],[Status]]="Cancelled", Flights[[#This Row],[Cancellation Reason]]="Airline/Carrier"), Flights[[#This Row],[Delay Type]]="Severe"), "Yes", "No")</f>
        <v>No</v>
      </c>
    </row>
    <row r="2459" spans="1:27" x14ac:dyDescent="0.3">
      <c r="A2459" s="3">
        <v>42190</v>
      </c>
      <c r="B2459" s="22">
        <f>WEEKNUM(Flights[[#This Row],[Date]], 1)</f>
        <v>28</v>
      </c>
      <c r="C2459" s="22">
        <f>WEEKDAY(Flights[[#This Row],[Date]],1)</f>
        <v>1</v>
      </c>
      <c r="D2459" t="s">
        <v>1477</v>
      </c>
      <c r="E2459" t="s">
        <v>1989</v>
      </c>
      <c r="F2459" t="s">
        <v>0</v>
      </c>
      <c r="G2459" t="s">
        <v>314</v>
      </c>
      <c r="H2459" t="str">
        <f>_xlfn.XLOOKUP(Flights[[#This Row],[Destination]], Airports!$A$2:$A$78, Airports!$D$2:$D$78)</f>
        <v>Minneapolis</v>
      </c>
      <c r="I2459" t="str" cm="1">
        <f t="array" ref="I2459">_xlfn.XLOOKUP(Flights[[#This Row],[Destination]],_xlfn._TRO_TRAILING( Airports!A:A),_xlfn._TRO_TRAILING( Airports!E:E), "Not found")</f>
        <v>MN</v>
      </c>
      <c r="J2459" s="1">
        <v>0.53125</v>
      </c>
      <c r="K2459" s="22">
        <f>HOUR(Flights[[#This Row],[Scheduled Departure]])</f>
        <v>12</v>
      </c>
      <c r="L2459" s="1">
        <v>0.53402777777777777</v>
      </c>
      <c r="M2459">
        <f>(L2459-J2459)*24*60</f>
        <v>3.9999999999999858</v>
      </c>
      <c r="N2459" s="16">
        <f>Flights[[#This Row],[Length (min)]]/60</f>
        <v>3.4</v>
      </c>
      <c r="O2459">
        <v>204</v>
      </c>
      <c r="P2459">
        <v>1535</v>
      </c>
      <c r="Q2459" s="18">
        <f>IFERROR(Flights[[#This Row],[Distance]]/Flights[[#This Row],[Length (hr)]], "")</f>
        <v>451.47058823529414</v>
      </c>
      <c r="R2459" s="1">
        <v>0.76527777777777772</v>
      </c>
      <c r="S2459" s="1" t="str">
        <f>IF(Flights[[#This Row],[Length (hr)]]&lt;2, "No meal", IF(Flights[[#This Row],[Length (hr)]]&lt;3.5, "Light meal", "Full meal"))</f>
        <v>Light meal</v>
      </c>
      <c r="T2459" s="1" t="str">
        <f>IF(AND(Flights[[#This Row],[Airline]]="US Airways", Flights[[#This Row],[Meal]]="Full Meal"), "Yes", "No")</f>
        <v>No</v>
      </c>
      <c r="U2459" s="1">
        <v>0.75902777777777775</v>
      </c>
      <c r="V2459">
        <v>-9</v>
      </c>
      <c r="W2459" s="1" t="str">
        <f>IF(Flights[[#This Row],[Arrival Delay]] = "", "Cancelled", IF(Flights[[#This Row],[Arrival Delay]]&gt;15, "Delayed", "On time"))</f>
        <v>On time</v>
      </c>
      <c r="X2459" t="str">
        <f>IF(Flights[[#This Row],[Status]]&lt;&gt;"Delayed","", IF(Flights[[#This Row],[Arrival Delay]]&gt;120, "Severe", IF(Flights[[#This Row],[Arrival Delay]]&gt;60, "Major", "Moderate")))</f>
        <v/>
      </c>
      <c r="Y2459" t="b">
        <v>0</v>
      </c>
      <c r="AA2459" t="str">
        <f>IF(OR(AND(Flights[[#This Row],[Status]]="Cancelled", Flights[[#This Row],[Cancellation Reason]]="Airline/Carrier"), Flights[[#This Row],[Delay Type]]="Severe"), "Yes", "No")</f>
        <v>No</v>
      </c>
    </row>
    <row r="2460" spans="1:27" x14ac:dyDescent="0.3">
      <c r="A2460" s="3">
        <v>42190</v>
      </c>
      <c r="B2460" s="22">
        <f>WEEKNUM(Flights[[#This Row],[Date]], 1)</f>
        <v>28</v>
      </c>
      <c r="C2460" s="22">
        <f>WEEKDAY(Flights[[#This Row],[Date]],1)</f>
        <v>1</v>
      </c>
      <c r="D2460" t="s">
        <v>1081</v>
      </c>
      <c r="E2460" t="s">
        <v>1994</v>
      </c>
      <c r="F2460" t="s">
        <v>0</v>
      </c>
      <c r="G2460" t="s">
        <v>339</v>
      </c>
      <c r="H2460" t="str">
        <f>_xlfn.XLOOKUP(Flights[[#This Row],[Destination]], Airports!$A$2:$A$78, Airports!$D$2:$D$78)</f>
        <v>San Diego</v>
      </c>
      <c r="I2460" t="str" cm="1">
        <f t="array" ref="I2460">_xlfn.XLOOKUP(Flights[[#This Row],[Destination]],_xlfn._TRO_TRAILING( Airports!A:A),_xlfn._TRO_TRAILING( Airports!E:E), "Not found")</f>
        <v>CA</v>
      </c>
      <c r="J2460" s="1">
        <v>0.53819444444444442</v>
      </c>
      <c r="K2460" s="22">
        <f>HOUR(Flights[[#This Row],[Scheduled Departure]])</f>
        <v>12</v>
      </c>
      <c r="L2460" s="1">
        <v>0.55138888888888893</v>
      </c>
      <c r="M2460">
        <f>(L2460-J2460)*24*60</f>
        <v>19.000000000000092</v>
      </c>
      <c r="N2460" s="16">
        <f>Flights[[#This Row],[Length (min)]]/60</f>
        <v>0.85</v>
      </c>
      <c r="O2460">
        <v>51</v>
      </c>
      <c r="P2460">
        <v>109</v>
      </c>
      <c r="Q2460" s="18">
        <f>IFERROR(Flights[[#This Row],[Distance]]/Flights[[#This Row],[Length (hr)]], "")</f>
        <v>128.23529411764707</v>
      </c>
      <c r="R2460" s="1">
        <v>0.57222222222222219</v>
      </c>
      <c r="S2460" s="1" t="str">
        <f>IF(Flights[[#This Row],[Length (hr)]]&lt;2, "No meal", IF(Flights[[#This Row],[Length (hr)]]&lt;3.5, "Light meal", "Full meal"))</f>
        <v>No meal</v>
      </c>
      <c r="T2460" s="1" t="str">
        <f>IF(AND(Flights[[#This Row],[Airline]]="US Airways", Flights[[#This Row],[Meal]]="Full Meal"), "Yes", "No")</f>
        <v>No</v>
      </c>
      <c r="U2460" s="1">
        <v>0.58680555555555558</v>
      </c>
      <c r="V2460">
        <v>21</v>
      </c>
      <c r="W2460" s="1" t="str">
        <f>IF(Flights[[#This Row],[Arrival Delay]] = "", "Cancelled", IF(Flights[[#This Row],[Arrival Delay]]&gt;15, "Delayed", "On time"))</f>
        <v>Delayed</v>
      </c>
      <c r="X2460" t="str">
        <f>IF(Flights[[#This Row],[Status]]&lt;&gt;"Delayed","", IF(Flights[[#This Row],[Arrival Delay]]&gt;120, "Severe", IF(Flights[[#This Row],[Arrival Delay]]&gt;60, "Major", "Moderate")))</f>
        <v>Moderate</v>
      </c>
      <c r="Y2460" t="b">
        <v>0</v>
      </c>
      <c r="AA2460" t="str">
        <f>IF(OR(AND(Flights[[#This Row],[Status]]="Cancelled", Flights[[#This Row],[Cancellation Reason]]="Airline/Carrier"), Flights[[#This Row],[Delay Type]]="Severe"), "Yes", "No")</f>
        <v>No</v>
      </c>
    </row>
    <row r="2461" spans="1:27" x14ac:dyDescent="0.3">
      <c r="A2461" s="3">
        <v>42190</v>
      </c>
      <c r="B2461" s="22">
        <f>WEEKNUM(Flights[[#This Row],[Date]], 1)</f>
        <v>28</v>
      </c>
      <c r="C2461" s="22">
        <f>WEEKDAY(Flights[[#This Row],[Date]],1)</f>
        <v>1</v>
      </c>
      <c r="D2461" t="s">
        <v>67</v>
      </c>
      <c r="E2461" t="s">
        <v>1987</v>
      </c>
      <c r="F2461" t="s">
        <v>0</v>
      </c>
      <c r="G2461" t="s">
        <v>4</v>
      </c>
      <c r="H2461" t="str">
        <f>_xlfn.XLOOKUP(Flights[[#This Row],[Destination]], Airports!$A$2:$A$78, Airports!$D$2:$D$78)</f>
        <v>Chicago</v>
      </c>
      <c r="I2461" t="str" cm="1">
        <f t="array" ref="I2461">_xlfn.XLOOKUP(Flights[[#This Row],[Destination]],_xlfn._TRO_TRAILING( Airports!A:A),_xlfn._TRO_TRAILING( Airports!E:E), "Not found")</f>
        <v>IL</v>
      </c>
      <c r="J2461" s="1">
        <v>0.54861111111111116</v>
      </c>
      <c r="K2461" s="22">
        <f>HOUR(Flights[[#This Row],[Scheduled Departure]])</f>
        <v>13</v>
      </c>
      <c r="L2461" s="1">
        <v>0.54513888888888884</v>
      </c>
      <c r="M2461">
        <f>(L2461-J2461)*24*60</f>
        <v>-5.0000000000001421</v>
      </c>
      <c r="N2461" s="16">
        <f>Flights[[#This Row],[Length (min)]]/60</f>
        <v>4.1333333333333337</v>
      </c>
      <c r="O2461">
        <v>248</v>
      </c>
      <c r="P2461">
        <v>1744</v>
      </c>
      <c r="Q2461" s="18">
        <f>IFERROR(Flights[[#This Row],[Distance]]/Flights[[#This Row],[Length (hr)]], "")</f>
        <v>421.93548387096769</v>
      </c>
      <c r="R2461" s="1">
        <v>0.80833333333333335</v>
      </c>
      <c r="S2461" s="1" t="str">
        <f>IF(Flights[[#This Row],[Length (hr)]]&lt;2, "No meal", IF(Flights[[#This Row],[Length (hr)]]&lt;3.5, "Light meal", "Full meal"))</f>
        <v>Full meal</v>
      </c>
      <c r="T2461" s="1" t="str">
        <f>IF(AND(Flights[[#This Row],[Airline]]="US Airways", Flights[[#This Row],[Meal]]="Full Meal"), "Yes", "No")</f>
        <v>No</v>
      </c>
      <c r="U2461" s="1">
        <v>0.80069444444444449</v>
      </c>
      <c r="V2461">
        <v>-11</v>
      </c>
      <c r="W2461" s="1" t="str">
        <f>IF(Flights[[#This Row],[Arrival Delay]] = "", "Cancelled", IF(Flights[[#This Row],[Arrival Delay]]&gt;15, "Delayed", "On time"))</f>
        <v>On time</v>
      </c>
      <c r="X2461" t="str">
        <f>IF(Flights[[#This Row],[Status]]&lt;&gt;"Delayed","", IF(Flights[[#This Row],[Arrival Delay]]&gt;120, "Severe", IF(Flights[[#This Row],[Arrival Delay]]&gt;60, "Major", "Moderate")))</f>
        <v/>
      </c>
      <c r="Y2461" t="b">
        <v>0</v>
      </c>
      <c r="AA2461" t="str">
        <f>IF(OR(AND(Flights[[#This Row],[Status]]="Cancelled", Flights[[#This Row],[Cancellation Reason]]="Airline/Carrier"), Flights[[#This Row],[Delay Type]]="Severe"), "Yes", "No")</f>
        <v>No</v>
      </c>
    </row>
    <row r="2462" spans="1:27" x14ac:dyDescent="0.3">
      <c r="A2462" s="3">
        <v>42190</v>
      </c>
      <c r="B2462" s="22">
        <f>WEEKNUM(Flights[[#This Row],[Date]], 1)</f>
        <v>28</v>
      </c>
      <c r="C2462" s="22">
        <f>WEEKDAY(Flights[[#This Row],[Date]],1)</f>
        <v>1</v>
      </c>
      <c r="D2462" t="s">
        <v>549</v>
      </c>
      <c r="E2462" t="s">
        <v>1989</v>
      </c>
      <c r="F2462" t="s">
        <v>0</v>
      </c>
      <c r="G2462" t="s">
        <v>13</v>
      </c>
      <c r="H2462" t="str">
        <f>_xlfn.XLOOKUP(Flights[[#This Row],[Destination]], Airports!$A$2:$A$78, Airports!$D$2:$D$78)</f>
        <v>Orlando</v>
      </c>
      <c r="I2462" t="str" cm="1">
        <f t="array" ref="I2462">_xlfn.XLOOKUP(Flights[[#This Row],[Destination]],_xlfn._TRO_TRAILING( Airports!A:A),_xlfn._TRO_TRAILING( Airports!E:E), "Not found")</f>
        <v>FL</v>
      </c>
      <c r="J2462" s="1">
        <v>0.59027777777777779</v>
      </c>
      <c r="K2462" s="22">
        <f>HOUR(Flights[[#This Row],[Scheduled Departure]])</f>
        <v>14</v>
      </c>
      <c r="L2462" s="1">
        <v>0.64375000000000004</v>
      </c>
      <c r="M2462">
        <f>(L2462-J2462)*24*60</f>
        <v>77.000000000000043</v>
      </c>
      <c r="N2462" s="16">
        <f>Flights[[#This Row],[Length (min)]]/60</f>
        <v>4.8</v>
      </c>
      <c r="O2462">
        <v>288</v>
      </c>
      <c r="P2462">
        <v>2218</v>
      </c>
      <c r="Q2462" s="18">
        <f>IFERROR(Flights[[#This Row],[Distance]]/Flights[[#This Row],[Length (hr)]], "")</f>
        <v>462.08333333333337</v>
      </c>
      <c r="R2462" s="1">
        <v>0.92013888888888884</v>
      </c>
      <c r="S2462" s="1" t="str">
        <f>IF(Flights[[#This Row],[Length (hr)]]&lt;2, "No meal", IF(Flights[[#This Row],[Length (hr)]]&lt;3.5, "Light meal", "Full meal"))</f>
        <v>Full meal</v>
      </c>
      <c r="T2462" s="1" t="str">
        <f>IF(AND(Flights[[#This Row],[Airline]]="US Airways", Flights[[#This Row],[Meal]]="Full Meal"), "Yes", "No")</f>
        <v>No</v>
      </c>
      <c r="U2462" s="1">
        <v>0.96875</v>
      </c>
      <c r="V2462">
        <v>70</v>
      </c>
      <c r="W2462" s="1" t="str">
        <f>IF(Flights[[#This Row],[Arrival Delay]] = "", "Cancelled", IF(Flights[[#This Row],[Arrival Delay]]&gt;15, "Delayed", "On time"))</f>
        <v>Delayed</v>
      </c>
      <c r="X2462" t="str">
        <f>IF(Flights[[#This Row],[Status]]&lt;&gt;"Delayed","", IF(Flights[[#This Row],[Arrival Delay]]&gt;120, "Severe", IF(Flights[[#This Row],[Arrival Delay]]&gt;60, "Major", "Moderate")))</f>
        <v>Major</v>
      </c>
      <c r="Y2462" t="b">
        <v>0</v>
      </c>
      <c r="AA2462" t="str">
        <f>IF(OR(AND(Flights[[#This Row],[Status]]="Cancelled", Flights[[#This Row],[Cancellation Reason]]="Airline/Carrier"), Flights[[#This Row],[Delay Type]]="Severe"), "Yes", "No")</f>
        <v>No</v>
      </c>
    </row>
    <row r="2463" spans="1:27" x14ac:dyDescent="0.3">
      <c r="A2463" s="3">
        <v>42190</v>
      </c>
      <c r="B2463" s="22">
        <f>WEEKNUM(Flights[[#This Row],[Date]], 1)</f>
        <v>28</v>
      </c>
      <c r="C2463" s="22">
        <f>WEEKDAY(Flights[[#This Row],[Date]],1)</f>
        <v>1</v>
      </c>
      <c r="D2463" t="s">
        <v>702</v>
      </c>
      <c r="E2463" t="s">
        <v>1994</v>
      </c>
      <c r="F2463" t="s">
        <v>0</v>
      </c>
      <c r="G2463" t="s">
        <v>318</v>
      </c>
      <c r="H2463" t="str">
        <f>_xlfn.XLOOKUP(Flights[[#This Row],[Destination]], Airports!$A$2:$A$78, Airports!$D$2:$D$78)</f>
        <v>Oakland</v>
      </c>
      <c r="I2463" t="str" cm="1">
        <f t="array" ref="I2463">_xlfn.XLOOKUP(Flights[[#This Row],[Destination]],_xlfn._TRO_TRAILING( Airports!A:A),_xlfn._TRO_TRAILING( Airports!E:E), "Not found")</f>
        <v>CA</v>
      </c>
      <c r="J2463" s="1">
        <v>0.60763888888888884</v>
      </c>
      <c r="K2463" s="22">
        <f>HOUR(Flights[[#This Row],[Scheduled Departure]])</f>
        <v>14</v>
      </c>
      <c r="L2463" s="1">
        <v>0.63541666666666663</v>
      </c>
      <c r="M2463">
        <f>(L2463-J2463)*24*60</f>
        <v>40.000000000000014</v>
      </c>
      <c r="N2463" s="16">
        <f>Flights[[#This Row],[Length (min)]]/60</f>
        <v>1.25</v>
      </c>
      <c r="O2463">
        <v>75</v>
      </c>
      <c r="P2463">
        <v>337</v>
      </c>
      <c r="Q2463" s="18">
        <f>IFERROR(Flights[[#This Row],[Distance]]/Flights[[#This Row],[Length (hr)]], "")</f>
        <v>269.60000000000002</v>
      </c>
      <c r="R2463" s="1">
        <v>0.66527777777777775</v>
      </c>
      <c r="S2463" s="1" t="str">
        <f>IF(Flights[[#This Row],[Length (hr)]]&lt;2, "No meal", IF(Flights[[#This Row],[Length (hr)]]&lt;3.5, "Light meal", "Full meal"))</f>
        <v>No meal</v>
      </c>
      <c r="T2463" s="1" t="str">
        <f>IF(AND(Flights[[#This Row],[Airline]]="US Airways", Flights[[#This Row],[Meal]]="Full Meal"), "Yes", "No")</f>
        <v>No</v>
      </c>
      <c r="U2463" s="1">
        <v>0.6875</v>
      </c>
      <c r="V2463">
        <v>32</v>
      </c>
      <c r="W2463" s="1" t="str">
        <f>IF(Flights[[#This Row],[Arrival Delay]] = "", "Cancelled", IF(Flights[[#This Row],[Arrival Delay]]&gt;15, "Delayed", "On time"))</f>
        <v>Delayed</v>
      </c>
      <c r="X2463" t="str">
        <f>IF(Flights[[#This Row],[Status]]&lt;&gt;"Delayed","", IF(Flights[[#This Row],[Arrival Delay]]&gt;120, "Severe", IF(Flights[[#This Row],[Arrival Delay]]&gt;60, "Major", "Moderate")))</f>
        <v>Moderate</v>
      </c>
      <c r="Y2463" t="b">
        <v>0</v>
      </c>
      <c r="AA2463" t="str">
        <f>IF(OR(AND(Flights[[#This Row],[Status]]="Cancelled", Flights[[#This Row],[Cancellation Reason]]="Airline/Carrier"), Flights[[#This Row],[Delay Type]]="Severe"), "Yes", "No")</f>
        <v>No</v>
      </c>
    </row>
    <row r="2464" spans="1:27" x14ac:dyDescent="0.3">
      <c r="A2464" s="3">
        <v>42190</v>
      </c>
      <c r="B2464" s="22">
        <f>WEEKNUM(Flights[[#This Row],[Date]], 1)</f>
        <v>28</v>
      </c>
      <c r="C2464" s="22">
        <f>WEEKDAY(Flights[[#This Row],[Date]],1)</f>
        <v>1</v>
      </c>
      <c r="D2464" t="s">
        <v>542</v>
      </c>
      <c r="E2464" t="s">
        <v>1989</v>
      </c>
      <c r="F2464" t="s">
        <v>0</v>
      </c>
      <c r="G2464" t="s">
        <v>17</v>
      </c>
      <c r="H2464" t="str">
        <f>_xlfn.XLOOKUP(Flights[[#This Row],[Destination]], Airports!$A$2:$A$78, Airports!$D$2:$D$78)</f>
        <v>Honolulu</v>
      </c>
      <c r="I2464" t="str" cm="1">
        <f t="array" ref="I2464">_xlfn.XLOOKUP(Flights[[#This Row],[Destination]],_xlfn._TRO_TRAILING( Airports!A:A),_xlfn._TRO_TRAILING( Airports!E:E), "Not found")</f>
        <v>HI</v>
      </c>
      <c r="J2464" s="1">
        <v>0.61458333333333337</v>
      </c>
      <c r="K2464" s="22">
        <f>HOUR(Flights[[#This Row],[Scheduled Departure]])</f>
        <v>14</v>
      </c>
      <c r="L2464" s="1">
        <v>0.61319444444444449</v>
      </c>
      <c r="M2464">
        <f>(L2464-J2464)*24*60</f>
        <v>-1.9999999999999929</v>
      </c>
      <c r="N2464" s="16">
        <f>Flights[[#This Row],[Length (min)]]/60</f>
        <v>5.3833333333333337</v>
      </c>
      <c r="O2464">
        <v>323</v>
      </c>
      <c r="P2464">
        <v>2556</v>
      </c>
      <c r="Q2464" s="18">
        <f>IFERROR(Flights[[#This Row],[Distance]]/Flights[[#This Row],[Length (hr)]], "")</f>
        <v>474.7987616099071</v>
      </c>
      <c r="R2464" s="1">
        <v>0.7270833333333333</v>
      </c>
      <c r="S2464" s="1" t="str">
        <f>IF(Flights[[#This Row],[Length (hr)]]&lt;2, "No meal", IF(Flights[[#This Row],[Length (hr)]]&lt;3.5, "Light meal", "Full meal"))</f>
        <v>Full meal</v>
      </c>
      <c r="T2464" s="1" t="str">
        <f>IF(AND(Flights[[#This Row],[Airline]]="US Airways", Flights[[#This Row],[Meal]]="Full Meal"), "Yes", "No")</f>
        <v>No</v>
      </c>
      <c r="U2464" s="1">
        <v>0.71250000000000002</v>
      </c>
      <c r="V2464">
        <v>-21</v>
      </c>
      <c r="W2464" s="1" t="str">
        <f>IF(Flights[[#This Row],[Arrival Delay]] = "", "Cancelled", IF(Flights[[#This Row],[Arrival Delay]]&gt;15, "Delayed", "On time"))</f>
        <v>On time</v>
      </c>
      <c r="X2464" t="str">
        <f>IF(Flights[[#This Row],[Status]]&lt;&gt;"Delayed","", IF(Flights[[#This Row],[Arrival Delay]]&gt;120, "Severe", IF(Flights[[#This Row],[Arrival Delay]]&gt;60, "Major", "Moderate")))</f>
        <v/>
      </c>
      <c r="Y2464" t="b">
        <v>0</v>
      </c>
      <c r="AA2464" t="str">
        <f>IF(OR(AND(Flights[[#This Row],[Status]]="Cancelled", Flights[[#This Row],[Cancellation Reason]]="Airline/Carrier"), Flights[[#This Row],[Delay Type]]="Severe"), "Yes", "No")</f>
        <v>No</v>
      </c>
    </row>
    <row r="2465" spans="1:27" x14ac:dyDescent="0.3">
      <c r="A2465" s="3">
        <v>42190</v>
      </c>
      <c r="B2465" s="22">
        <f>WEEKNUM(Flights[[#This Row],[Date]], 1)</f>
        <v>28</v>
      </c>
      <c r="C2465" s="22">
        <f>WEEKDAY(Flights[[#This Row],[Date]],1)</f>
        <v>1</v>
      </c>
      <c r="D2465" t="s">
        <v>1538</v>
      </c>
      <c r="E2465" t="s">
        <v>1995</v>
      </c>
      <c r="F2465" t="s">
        <v>0</v>
      </c>
      <c r="G2465" t="s">
        <v>23</v>
      </c>
      <c r="H2465" t="str">
        <f>_xlfn.XLOOKUP(Flights[[#This Row],[Destination]], Airports!$A$2:$A$78, Airports!$D$2:$D$78)</f>
        <v>Indianapolis</v>
      </c>
      <c r="I2465" t="str" cm="1">
        <f t="array" ref="I2465">_xlfn.XLOOKUP(Flights[[#This Row],[Destination]],_xlfn._TRO_TRAILING( Airports!A:A),_xlfn._TRO_TRAILING( Airports!E:E), "Not found")</f>
        <v>IN</v>
      </c>
      <c r="J2465" s="1">
        <v>0.64583333333333337</v>
      </c>
      <c r="K2465" s="22">
        <f>HOUR(Flights[[#This Row],[Scheduled Departure]])</f>
        <v>15</v>
      </c>
      <c r="L2465" s="1">
        <v>0.64236111111111116</v>
      </c>
      <c r="M2465">
        <f>(L2465-J2465)*24*60</f>
        <v>-4.9999999999999822</v>
      </c>
      <c r="N2465" s="16">
        <f>Flights[[#This Row],[Length (min)]]/60</f>
        <v>3.9333333333333331</v>
      </c>
      <c r="O2465">
        <v>236</v>
      </c>
      <c r="P2465">
        <v>1814</v>
      </c>
      <c r="Q2465" s="18">
        <f>IFERROR(Flights[[#This Row],[Distance]]/Flights[[#This Row],[Length (hr)]], "")</f>
        <v>461.18644067796612</v>
      </c>
      <c r="R2465" s="1">
        <v>0.9375</v>
      </c>
      <c r="S2465" s="1" t="str">
        <f>IF(Flights[[#This Row],[Length (hr)]]&lt;2, "No meal", IF(Flights[[#This Row],[Length (hr)]]&lt;3.5, "Light meal", "Full meal"))</f>
        <v>Full meal</v>
      </c>
      <c r="T2465" s="1" t="str">
        <f>IF(AND(Flights[[#This Row],[Airline]]="US Airways", Flights[[#This Row],[Meal]]="Full Meal"), "Yes", "No")</f>
        <v>No</v>
      </c>
      <c r="U2465" s="1">
        <v>0.93125000000000002</v>
      </c>
      <c r="V2465">
        <v>-9</v>
      </c>
      <c r="W2465" s="1" t="str">
        <f>IF(Flights[[#This Row],[Arrival Delay]] = "", "Cancelled", IF(Flights[[#This Row],[Arrival Delay]]&gt;15, "Delayed", "On time"))</f>
        <v>On time</v>
      </c>
      <c r="X2465" t="str">
        <f>IF(Flights[[#This Row],[Status]]&lt;&gt;"Delayed","", IF(Flights[[#This Row],[Arrival Delay]]&gt;120, "Severe", IF(Flights[[#This Row],[Arrival Delay]]&gt;60, "Major", "Moderate")))</f>
        <v/>
      </c>
      <c r="Y2465" t="b">
        <v>0</v>
      </c>
      <c r="AA2465" t="str">
        <f>IF(OR(AND(Flights[[#This Row],[Status]]="Cancelled", Flights[[#This Row],[Cancellation Reason]]="Airline/Carrier"), Flights[[#This Row],[Delay Type]]="Severe"), "Yes", "No")</f>
        <v>No</v>
      </c>
    </row>
    <row r="2466" spans="1:27" x14ac:dyDescent="0.3">
      <c r="A2466" s="3">
        <v>42190</v>
      </c>
      <c r="B2466" s="22">
        <f>WEEKNUM(Flights[[#This Row],[Date]], 1)</f>
        <v>28</v>
      </c>
      <c r="C2466" s="22">
        <f>WEEKDAY(Flights[[#This Row],[Date]],1)</f>
        <v>1</v>
      </c>
      <c r="D2466" t="s">
        <v>87</v>
      </c>
      <c r="E2466" t="s">
        <v>1987</v>
      </c>
      <c r="F2466" t="s">
        <v>0</v>
      </c>
      <c r="G2466" t="s">
        <v>12</v>
      </c>
      <c r="H2466" t="str">
        <f>_xlfn.XLOOKUP(Flights[[#This Row],[Destination]], Airports!$A$2:$A$78, Airports!$D$2:$D$78)</f>
        <v>New York</v>
      </c>
      <c r="I2466" t="str" cm="1">
        <f t="array" ref="I2466">_xlfn.XLOOKUP(Flights[[#This Row],[Destination]],_xlfn._TRO_TRAILING( Airports!A:A),_xlfn._TRO_TRAILING( Airports!E:E), "Not found")</f>
        <v>NY</v>
      </c>
      <c r="J2466" s="1">
        <v>0.70138888888888884</v>
      </c>
      <c r="K2466" s="22">
        <f>HOUR(Flights[[#This Row],[Scheduled Departure]])</f>
        <v>16</v>
      </c>
      <c r="L2466" s="1">
        <v>0.69444444444444442</v>
      </c>
      <c r="M2466">
        <f>(L2466-J2466)*24*60</f>
        <v>-9.9999999999999645</v>
      </c>
      <c r="N2466" s="16">
        <f>Flights[[#This Row],[Length (min)]]/60</f>
        <v>5.333333333333333</v>
      </c>
      <c r="O2466">
        <v>320</v>
      </c>
      <c r="P2466">
        <v>2475</v>
      </c>
      <c r="Q2466" s="18">
        <f>IFERROR(Flights[[#This Row],[Distance]]/Flights[[#This Row],[Length (hr)]], "")</f>
        <v>464.0625</v>
      </c>
      <c r="R2466" s="1">
        <v>5.5555555555555552E-2</v>
      </c>
      <c r="S2466" s="1" t="str">
        <f>IF(Flights[[#This Row],[Length (hr)]]&lt;2, "No meal", IF(Flights[[#This Row],[Length (hr)]]&lt;3.5, "Light meal", "Full meal"))</f>
        <v>Full meal</v>
      </c>
      <c r="T2466" s="1" t="str">
        <f>IF(AND(Flights[[#This Row],[Airline]]="US Airways", Flights[[#This Row],[Meal]]="Full Meal"), "Yes", "No")</f>
        <v>No</v>
      </c>
      <c r="U2466" s="1">
        <v>4.1666666666666664E-2</v>
      </c>
      <c r="V2466">
        <v>-20</v>
      </c>
      <c r="W2466" s="1" t="str">
        <f>IF(Flights[[#This Row],[Arrival Delay]] = "", "Cancelled", IF(Flights[[#This Row],[Arrival Delay]]&gt;15, "Delayed", "On time"))</f>
        <v>On time</v>
      </c>
      <c r="X2466" t="str">
        <f>IF(Flights[[#This Row],[Status]]&lt;&gt;"Delayed","", IF(Flights[[#This Row],[Arrival Delay]]&gt;120, "Severe", IF(Flights[[#This Row],[Arrival Delay]]&gt;60, "Major", "Moderate")))</f>
        <v/>
      </c>
      <c r="Y2466" t="b">
        <v>0</v>
      </c>
      <c r="AA2466" t="str">
        <f>IF(OR(AND(Flights[[#This Row],[Status]]="Cancelled", Flights[[#This Row],[Cancellation Reason]]="Airline/Carrier"), Flights[[#This Row],[Delay Type]]="Severe"), "Yes", "No")</f>
        <v>No</v>
      </c>
    </row>
    <row r="2467" spans="1:27" x14ac:dyDescent="0.3">
      <c r="A2467" s="3">
        <v>42190</v>
      </c>
      <c r="B2467" s="22">
        <f>WEEKNUM(Flights[[#This Row],[Date]], 1)</f>
        <v>28</v>
      </c>
      <c r="C2467" s="22">
        <f>WEEKDAY(Flights[[#This Row],[Date]],1)</f>
        <v>1</v>
      </c>
      <c r="D2467" t="s">
        <v>668</v>
      </c>
      <c r="E2467" t="s">
        <v>1989</v>
      </c>
      <c r="F2467" t="s">
        <v>0</v>
      </c>
      <c r="G2467" t="s">
        <v>276</v>
      </c>
      <c r="H2467" t="str">
        <f>_xlfn.XLOOKUP(Flights[[#This Row],[Destination]], Airports!$A$2:$A$78, Airports!$D$2:$D$78)</f>
        <v>Detroit</v>
      </c>
      <c r="I2467" t="str" cm="1">
        <f t="array" ref="I2467">_xlfn.XLOOKUP(Flights[[#This Row],[Destination]],_xlfn._TRO_TRAILING( Airports!A:A),_xlfn._TRO_TRAILING( Airports!E:E), "Not found")</f>
        <v>MI</v>
      </c>
      <c r="J2467" s="1">
        <v>0.96527777777777779</v>
      </c>
      <c r="K2467" s="22">
        <f>HOUR(Flights[[#This Row],[Scheduled Departure]])</f>
        <v>23</v>
      </c>
      <c r="L2467" s="1">
        <v>0.96458333333333335</v>
      </c>
      <c r="M2467">
        <f>(L2467-J2467)*24*60</f>
        <v>-0.99999999999999645</v>
      </c>
      <c r="N2467" s="16">
        <f>Flights[[#This Row],[Length (min)]]/60</f>
        <v>4.75</v>
      </c>
      <c r="O2467">
        <v>285</v>
      </c>
      <c r="P2467">
        <v>1979</v>
      </c>
      <c r="Q2467" s="18">
        <f>IFERROR(Flights[[#This Row],[Distance]]/Flights[[#This Row],[Length (hr)]], "")</f>
        <v>416.63157894736844</v>
      </c>
      <c r="R2467" s="1">
        <v>0.27430555555555558</v>
      </c>
      <c r="S2467" s="1" t="str">
        <f>IF(Flights[[#This Row],[Length (hr)]]&lt;2, "No meal", IF(Flights[[#This Row],[Length (hr)]]&lt;3.5, "Light meal", "Full meal"))</f>
        <v>Full meal</v>
      </c>
      <c r="T2467" s="1" t="str">
        <f>IF(AND(Flights[[#This Row],[Airline]]="US Airways", Flights[[#This Row],[Meal]]="Full Meal"), "Yes", "No")</f>
        <v>No</v>
      </c>
      <c r="U2467" s="1">
        <v>0.28749999999999998</v>
      </c>
      <c r="V2467">
        <v>19</v>
      </c>
      <c r="W2467" s="1" t="str">
        <f>IF(Flights[[#This Row],[Arrival Delay]] = "", "Cancelled", IF(Flights[[#This Row],[Arrival Delay]]&gt;15, "Delayed", "On time"))</f>
        <v>Delayed</v>
      </c>
      <c r="X2467" t="str">
        <f>IF(Flights[[#This Row],[Status]]&lt;&gt;"Delayed","", IF(Flights[[#This Row],[Arrival Delay]]&gt;120, "Severe", IF(Flights[[#This Row],[Arrival Delay]]&gt;60, "Major", "Moderate")))</f>
        <v>Moderate</v>
      </c>
      <c r="Y2467" t="b">
        <v>0</v>
      </c>
      <c r="AA2467" t="str">
        <f>IF(OR(AND(Flights[[#This Row],[Status]]="Cancelled", Flights[[#This Row],[Cancellation Reason]]="Airline/Carrier"), Flights[[#This Row],[Delay Type]]="Severe"), "Yes", "No")</f>
        <v>No</v>
      </c>
    </row>
    <row r="2468" spans="1:27" x14ac:dyDescent="0.3">
      <c r="A2468" s="3">
        <v>42191</v>
      </c>
      <c r="B2468" s="22">
        <f>WEEKNUM(Flights[[#This Row],[Date]], 1)</f>
        <v>28</v>
      </c>
      <c r="C2468" s="22">
        <f>WEEKDAY(Flights[[#This Row],[Date]],1)</f>
        <v>2</v>
      </c>
      <c r="D2468" t="s">
        <v>187</v>
      </c>
      <c r="E2468" t="s">
        <v>1987</v>
      </c>
      <c r="F2468" t="s">
        <v>0</v>
      </c>
      <c r="G2468" t="s">
        <v>27</v>
      </c>
      <c r="H2468" t="str">
        <f>_xlfn.XLOOKUP(Flights[[#This Row],[Destination]], Airports!$A$2:$A$78, Airports!$D$2:$D$78)</f>
        <v>Charlotte</v>
      </c>
      <c r="I2468" t="str" cm="1">
        <f t="array" ref="I2468">_xlfn.XLOOKUP(Flights[[#This Row],[Destination]],_xlfn._TRO_TRAILING( Airports!A:A),_xlfn._TRO_TRAILING( Airports!E:E), "Not found")</f>
        <v>NC</v>
      </c>
      <c r="J2468" s="1">
        <v>0.25</v>
      </c>
      <c r="K2468" s="22">
        <f>HOUR(Flights[[#This Row],[Scheduled Departure]])</f>
        <v>6</v>
      </c>
      <c r="L2468" s="1">
        <v>0.24930555555555556</v>
      </c>
      <c r="M2468">
        <f>(L2468-J2468)*24*60</f>
        <v>-0.99999999999999645</v>
      </c>
      <c r="N2468" s="16">
        <f>Flights[[#This Row],[Length (min)]]/60</f>
        <v>4.8833333333333337</v>
      </c>
      <c r="O2468">
        <v>293</v>
      </c>
      <c r="P2468">
        <v>2125</v>
      </c>
      <c r="Q2468" s="18">
        <f>IFERROR(Flights[[#This Row],[Distance]]/Flights[[#This Row],[Length (hr)]], "")</f>
        <v>435.15358361774742</v>
      </c>
      <c r="R2468" s="1">
        <v>0.58611111111111114</v>
      </c>
      <c r="S2468" s="1" t="str">
        <f>IF(Flights[[#This Row],[Length (hr)]]&lt;2, "No meal", IF(Flights[[#This Row],[Length (hr)]]&lt;3.5, "Light meal", "Full meal"))</f>
        <v>Full meal</v>
      </c>
      <c r="T2468" s="1" t="str">
        <f>IF(AND(Flights[[#This Row],[Airline]]="US Airways", Flights[[#This Row],[Meal]]="Full Meal"), "Yes", "No")</f>
        <v>No</v>
      </c>
      <c r="U2468" s="1">
        <v>0.57777777777777772</v>
      </c>
      <c r="V2468">
        <v>-12</v>
      </c>
      <c r="W2468" s="1" t="str">
        <f>IF(Flights[[#This Row],[Arrival Delay]] = "", "Cancelled", IF(Flights[[#This Row],[Arrival Delay]]&gt;15, "Delayed", "On time"))</f>
        <v>On time</v>
      </c>
      <c r="X2468" t="str">
        <f>IF(Flights[[#This Row],[Status]]&lt;&gt;"Delayed","", IF(Flights[[#This Row],[Arrival Delay]]&gt;120, "Severe", IF(Flights[[#This Row],[Arrival Delay]]&gt;60, "Major", "Moderate")))</f>
        <v/>
      </c>
      <c r="Y2468" t="b">
        <v>0</v>
      </c>
      <c r="AA2468" t="str">
        <f>IF(OR(AND(Flights[[#This Row],[Status]]="Cancelled", Flights[[#This Row],[Cancellation Reason]]="Airline/Carrier"), Flights[[#This Row],[Delay Type]]="Severe"), "Yes", "No")</f>
        <v>No</v>
      </c>
    </row>
    <row r="2469" spans="1:27" x14ac:dyDescent="0.3">
      <c r="A2469" s="3">
        <v>42191</v>
      </c>
      <c r="B2469" s="22">
        <f>WEEKNUM(Flights[[#This Row],[Date]], 1)</f>
        <v>28</v>
      </c>
      <c r="C2469" s="22">
        <f>WEEKDAY(Flights[[#This Row],[Date]],1)</f>
        <v>2</v>
      </c>
      <c r="D2469" t="s">
        <v>35</v>
      </c>
      <c r="E2469" t="s">
        <v>1987</v>
      </c>
      <c r="F2469" t="s">
        <v>0</v>
      </c>
      <c r="G2469" t="s">
        <v>3</v>
      </c>
      <c r="H2469" t="str">
        <f>_xlfn.XLOOKUP(Flights[[#This Row],[Destination]], Airports!$A$2:$A$78, Airports!$D$2:$D$78)</f>
        <v>Dallas</v>
      </c>
      <c r="I2469" t="str" cm="1">
        <f t="array" ref="I2469">_xlfn.XLOOKUP(Flights[[#This Row],[Destination]],_xlfn._TRO_TRAILING( Airports!A:A),_xlfn._TRO_TRAILING( Airports!E:E), "Not found")</f>
        <v>TX</v>
      </c>
      <c r="J2469" s="1">
        <v>0.26041666666666669</v>
      </c>
      <c r="K2469" s="22">
        <f>HOUR(Flights[[#This Row],[Scheduled Departure]])</f>
        <v>6</v>
      </c>
      <c r="L2469" s="1">
        <v>0.25833333333333336</v>
      </c>
      <c r="M2469">
        <f>(L2469-J2469)*24*60</f>
        <v>-2.9999999999999893</v>
      </c>
      <c r="N2469" s="16">
        <f>Flights[[#This Row],[Length (min)]]/60</f>
        <v>3.25</v>
      </c>
      <c r="O2469">
        <v>195</v>
      </c>
      <c r="P2469">
        <v>1235</v>
      </c>
      <c r="Q2469" s="18">
        <f>IFERROR(Flights[[#This Row],[Distance]]/Flights[[#This Row],[Length (hr)]], "")</f>
        <v>380</v>
      </c>
      <c r="R2469" s="1">
        <v>0.48055555555555557</v>
      </c>
      <c r="S2469" s="1" t="str">
        <f>IF(Flights[[#This Row],[Length (hr)]]&lt;2, "No meal", IF(Flights[[#This Row],[Length (hr)]]&lt;3.5, "Light meal", "Full meal"))</f>
        <v>Light meal</v>
      </c>
      <c r="T2469" s="1" t="str">
        <f>IF(AND(Flights[[#This Row],[Airline]]="US Airways", Flights[[#This Row],[Meal]]="Full Meal"), "Yes", "No")</f>
        <v>No</v>
      </c>
      <c r="U2469" s="1">
        <v>0.47708333333333336</v>
      </c>
      <c r="V2469">
        <v>-5</v>
      </c>
      <c r="W2469" s="1" t="str">
        <f>IF(Flights[[#This Row],[Arrival Delay]] = "", "Cancelled", IF(Flights[[#This Row],[Arrival Delay]]&gt;15, "Delayed", "On time"))</f>
        <v>On time</v>
      </c>
      <c r="X2469" t="str">
        <f>IF(Flights[[#This Row],[Status]]&lt;&gt;"Delayed","", IF(Flights[[#This Row],[Arrival Delay]]&gt;120, "Severe", IF(Flights[[#This Row],[Arrival Delay]]&gt;60, "Major", "Moderate")))</f>
        <v/>
      </c>
      <c r="Y2469" t="b">
        <v>0</v>
      </c>
      <c r="AA2469" t="str">
        <f>IF(OR(AND(Flights[[#This Row],[Status]]="Cancelled", Flights[[#This Row],[Cancellation Reason]]="Airline/Carrier"), Flights[[#This Row],[Delay Type]]="Severe"), "Yes", "No")</f>
        <v>No</v>
      </c>
    </row>
    <row r="2470" spans="1:27" x14ac:dyDescent="0.3">
      <c r="A2470" s="3">
        <v>42191</v>
      </c>
      <c r="B2470" s="22">
        <f>WEEKNUM(Flights[[#This Row],[Date]], 1)</f>
        <v>28</v>
      </c>
      <c r="C2470" s="22">
        <f>WEEKDAY(Flights[[#This Row],[Date]],1)</f>
        <v>2</v>
      </c>
      <c r="D2470" t="s">
        <v>1351</v>
      </c>
      <c r="E2470" t="s">
        <v>1995</v>
      </c>
      <c r="F2470" t="s">
        <v>0</v>
      </c>
      <c r="G2470" t="s">
        <v>347</v>
      </c>
      <c r="H2470" t="str">
        <f>_xlfn.XLOOKUP(Flights[[#This Row],[Destination]], Airports!$A$2:$A$78, Airports!$D$2:$D$78)</f>
        <v>San Jose</v>
      </c>
      <c r="I2470" t="str" cm="1">
        <f t="array" ref="I2470">_xlfn.XLOOKUP(Flights[[#This Row],[Destination]],_xlfn._TRO_TRAILING( Airports!A:A),_xlfn._TRO_TRAILING( Airports!E:E), "Not found")</f>
        <v>CA</v>
      </c>
      <c r="J2470" s="1">
        <v>0.28819444444444442</v>
      </c>
      <c r="K2470" s="22">
        <f>HOUR(Flights[[#This Row],[Scheduled Departure]])</f>
        <v>6</v>
      </c>
      <c r="L2470" s="1">
        <v>0.28611111111111109</v>
      </c>
      <c r="M2470">
        <f>(L2470-J2470)*24*60</f>
        <v>-2.9999999999999893</v>
      </c>
      <c r="N2470" s="16">
        <f>Flights[[#This Row],[Length (min)]]/60</f>
        <v>0.95</v>
      </c>
      <c r="O2470">
        <v>57</v>
      </c>
      <c r="P2470">
        <v>308</v>
      </c>
      <c r="Q2470" s="18">
        <f>IFERROR(Flights[[#This Row],[Distance]]/Flights[[#This Row],[Length (hr)]], "")</f>
        <v>324.21052631578948</v>
      </c>
      <c r="R2470" s="1">
        <v>0.34027777777777779</v>
      </c>
      <c r="S2470" s="1" t="str">
        <f>IF(Flights[[#This Row],[Length (hr)]]&lt;2, "No meal", IF(Flights[[#This Row],[Length (hr)]]&lt;3.5, "Light meal", "Full meal"))</f>
        <v>No meal</v>
      </c>
      <c r="T2470" s="1" t="str">
        <f>IF(AND(Flights[[#This Row],[Airline]]="US Airways", Flights[[#This Row],[Meal]]="Full Meal"), "Yes", "No")</f>
        <v>No</v>
      </c>
      <c r="U2470" s="1">
        <v>0.32569444444444445</v>
      </c>
      <c r="V2470">
        <v>-21</v>
      </c>
      <c r="W2470" s="1" t="str">
        <f>IF(Flights[[#This Row],[Arrival Delay]] = "", "Cancelled", IF(Flights[[#This Row],[Arrival Delay]]&gt;15, "Delayed", "On time"))</f>
        <v>On time</v>
      </c>
      <c r="X2470" t="str">
        <f>IF(Flights[[#This Row],[Status]]&lt;&gt;"Delayed","", IF(Flights[[#This Row],[Arrival Delay]]&gt;120, "Severe", IF(Flights[[#This Row],[Arrival Delay]]&gt;60, "Major", "Moderate")))</f>
        <v/>
      </c>
      <c r="Y2470" t="b">
        <v>0</v>
      </c>
      <c r="AA2470" t="str">
        <f>IF(OR(AND(Flights[[#This Row],[Status]]="Cancelled", Flights[[#This Row],[Cancellation Reason]]="Airline/Carrier"), Flights[[#This Row],[Delay Type]]="Severe"), "Yes", "No")</f>
        <v>No</v>
      </c>
    </row>
    <row r="2471" spans="1:27" x14ac:dyDescent="0.3">
      <c r="A2471" s="3">
        <v>42191</v>
      </c>
      <c r="B2471" s="22">
        <f>WEEKNUM(Flights[[#This Row],[Date]], 1)</f>
        <v>28</v>
      </c>
      <c r="C2471" s="22">
        <f>WEEKDAY(Flights[[#This Row],[Date]],1)</f>
        <v>2</v>
      </c>
      <c r="D2471" t="s">
        <v>782</v>
      </c>
      <c r="E2471" t="s">
        <v>1989</v>
      </c>
      <c r="F2471" t="s">
        <v>0</v>
      </c>
      <c r="G2471" t="s">
        <v>314</v>
      </c>
      <c r="H2471" t="str">
        <f>_xlfn.XLOOKUP(Flights[[#This Row],[Destination]], Airports!$A$2:$A$78, Airports!$D$2:$D$78)</f>
        <v>Minneapolis</v>
      </c>
      <c r="I2471" t="str" cm="1">
        <f t="array" ref="I2471">_xlfn.XLOOKUP(Flights[[#This Row],[Destination]],_xlfn._TRO_TRAILING( Airports!A:A),_xlfn._TRO_TRAILING( Airports!E:E), "Not found")</f>
        <v>MN</v>
      </c>
      <c r="J2471" s="1">
        <v>0.34027777777777779</v>
      </c>
      <c r="K2471" s="22">
        <f>HOUR(Flights[[#This Row],[Scheduled Departure]])</f>
        <v>8</v>
      </c>
      <c r="L2471" s="1">
        <v>0.33958333333333335</v>
      </c>
      <c r="M2471">
        <f>(L2471-J2471)*24*60</f>
        <v>-0.99999999999999645</v>
      </c>
      <c r="N2471" s="16">
        <f>Flights[[#This Row],[Length (min)]]/60</f>
        <v>3.45</v>
      </c>
      <c r="O2471">
        <v>207</v>
      </c>
      <c r="P2471">
        <v>1535</v>
      </c>
      <c r="Q2471" s="18">
        <f>IFERROR(Flights[[#This Row],[Distance]]/Flights[[#This Row],[Length (hr)]], "")</f>
        <v>444.92753623188406</v>
      </c>
      <c r="R2471" s="1">
        <v>0.57291666666666663</v>
      </c>
      <c r="S2471" s="1" t="str">
        <f>IF(Flights[[#This Row],[Length (hr)]]&lt;2, "No meal", IF(Flights[[#This Row],[Length (hr)]]&lt;3.5, "Light meal", "Full meal"))</f>
        <v>Light meal</v>
      </c>
      <c r="T2471" s="1" t="str">
        <f>IF(AND(Flights[[#This Row],[Airline]]="US Airways", Flights[[#This Row],[Meal]]="Full Meal"), "Yes", "No")</f>
        <v>No</v>
      </c>
      <c r="U2471" s="1">
        <v>0.56666666666666665</v>
      </c>
      <c r="V2471">
        <v>-9</v>
      </c>
      <c r="W2471" s="1" t="str">
        <f>IF(Flights[[#This Row],[Arrival Delay]] = "", "Cancelled", IF(Flights[[#This Row],[Arrival Delay]]&gt;15, "Delayed", "On time"))</f>
        <v>On time</v>
      </c>
      <c r="X2471" t="str">
        <f>IF(Flights[[#This Row],[Status]]&lt;&gt;"Delayed","", IF(Flights[[#This Row],[Arrival Delay]]&gt;120, "Severe", IF(Flights[[#This Row],[Arrival Delay]]&gt;60, "Major", "Moderate")))</f>
        <v/>
      </c>
      <c r="Y2471" t="b">
        <v>0</v>
      </c>
      <c r="AA2471" t="str">
        <f>IF(OR(AND(Flights[[#This Row],[Status]]="Cancelled", Flights[[#This Row],[Cancellation Reason]]="Airline/Carrier"), Flights[[#This Row],[Delay Type]]="Severe"), "Yes", "No")</f>
        <v>No</v>
      </c>
    </row>
    <row r="2472" spans="1:27" x14ac:dyDescent="0.3">
      <c r="A2472" s="3">
        <v>42191</v>
      </c>
      <c r="B2472" s="22">
        <f>WEEKNUM(Flights[[#This Row],[Date]], 1)</f>
        <v>28</v>
      </c>
      <c r="C2472" s="22">
        <f>WEEKDAY(Flights[[#This Row],[Date]],1)</f>
        <v>2</v>
      </c>
      <c r="D2472" t="s">
        <v>1510</v>
      </c>
      <c r="E2472" t="s">
        <v>1995</v>
      </c>
      <c r="F2472" t="s">
        <v>0</v>
      </c>
      <c r="G2472" t="s">
        <v>311</v>
      </c>
      <c r="H2472" t="str">
        <f>_xlfn.XLOOKUP(Flights[[#This Row],[Destination]], Airports!$A$2:$A$78, Airports!$D$2:$D$78)</f>
        <v>Milwaukee</v>
      </c>
      <c r="I2472" t="str" cm="1">
        <f t="array" ref="I2472">_xlfn.XLOOKUP(Flights[[#This Row],[Destination]],_xlfn._TRO_TRAILING( Airports!A:A),_xlfn._TRO_TRAILING( Airports!E:E), "Not found")</f>
        <v>WI</v>
      </c>
      <c r="J2472" s="1">
        <v>0.3611111111111111</v>
      </c>
      <c r="K2472" s="22">
        <f>HOUR(Flights[[#This Row],[Scheduled Departure]])</f>
        <v>8</v>
      </c>
      <c r="L2472" s="1">
        <v>0.36041666666666666</v>
      </c>
      <c r="M2472">
        <f>(L2472-J2472)*24*60</f>
        <v>-0.99999999999999645</v>
      </c>
      <c r="N2472" s="16">
        <f>Flights[[#This Row],[Length (min)]]/60</f>
        <v>3.7166666666666668</v>
      </c>
      <c r="O2472">
        <v>223</v>
      </c>
      <c r="P2472">
        <v>1756</v>
      </c>
      <c r="Q2472" s="18">
        <f>IFERROR(Flights[[#This Row],[Distance]]/Flights[[#This Row],[Length (hr)]], "")</f>
        <v>472.46636771300444</v>
      </c>
      <c r="R2472" s="1">
        <v>0.61111111111111116</v>
      </c>
      <c r="S2472" s="1" t="str">
        <f>IF(Flights[[#This Row],[Length (hr)]]&lt;2, "No meal", IF(Flights[[#This Row],[Length (hr)]]&lt;3.5, "Light meal", "Full meal"))</f>
        <v>Full meal</v>
      </c>
      <c r="T2472" s="1" t="str">
        <f>IF(AND(Flights[[#This Row],[Airline]]="US Airways", Flights[[#This Row],[Meal]]="Full Meal"), "Yes", "No")</f>
        <v>No</v>
      </c>
      <c r="U2472" s="1">
        <v>0.59861111111111109</v>
      </c>
      <c r="V2472">
        <v>-18</v>
      </c>
      <c r="W2472" s="1" t="str">
        <f>IF(Flights[[#This Row],[Arrival Delay]] = "", "Cancelled", IF(Flights[[#This Row],[Arrival Delay]]&gt;15, "Delayed", "On time"))</f>
        <v>On time</v>
      </c>
      <c r="X2472" t="str">
        <f>IF(Flights[[#This Row],[Status]]&lt;&gt;"Delayed","", IF(Flights[[#This Row],[Arrival Delay]]&gt;120, "Severe", IF(Flights[[#This Row],[Arrival Delay]]&gt;60, "Major", "Moderate")))</f>
        <v/>
      </c>
      <c r="Y2472" t="b">
        <v>0</v>
      </c>
      <c r="AA2472" t="str">
        <f>IF(OR(AND(Flights[[#This Row],[Status]]="Cancelled", Flights[[#This Row],[Cancellation Reason]]="Airline/Carrier"), Flights[[#This Row],[Delay Type]]="Severe"), "Yes", "No")</f>
        <v>No</v>
      </c>
    </row>
    <row r="2473" spans="1:27" x14ac:dyDescent="0.3">
      <c r="A2473" s="3">
        <v>42191</v>
      </c>
      <c r="B2473" s="22">
        <f>WEEKNUM(Flights[[#This Row],[Date]], 1)</f>
        <v>28</v>
      </c>
      <c r="C2473" s="22">
        <f>WEEKDAY(Flights[[#This Row],[Date]],1)</f>
        <v>2</v>
      </c>
      <c r="D2473" t="s">
        <v>507</v>
      </c>
      <c r="E2473" t="s">
        <v>1990</v>
      </c>
      <c r="F2473" t="s">
        <v>0</v>
      </c>
      <c r="G2473" t="s">
        <v>262</v>
      </c>
      <c r="H2473" t="str">
        <f>_xlfn.XLOOKUP(Flights[[#This Row],[Destination]], Airports!$A$2:$A$78, Airports!$D$2:$D$78)</f>
        <v>Cleveland</v>
      </c>
      <c r="I2473" t="str" cm="1">
        <f t="array" ref="I2473">_xlfn.XLOOKUP(Flights[[#This Row],[Destination]],_xlfn._TRO_TRAILING( Airports!A:A),_xlfn._TRO_TRAILING( Airports!E:E), "Not found")</f>
        <v>OH</v>
      </c>
      <c r="J2473" s="1">
        <v>0.3888888888888889</v>
      </c>
      <c r="K2473" s="22">
        <f>HOUR(Flights[[#This Row],[Scheduled Departure]])</f>
        <v>9</v>
      </c>
      <c r="L2473" s="1">
        <v>0.39374999999999999</v>
      </c>
      <c r="M2473">
        <f>(L2473-J2473)*24*60</f>
        <v>6.9999999999999751</v>
      </c>
      <c r="N2473" s="16">
        <f>Flights[[#This Row],[Length (min)]]/60</f>
        <v>4.3666666666666663</v>
      </c>
      <c r="O2473">
        <v>262</v>
      </c>
      <c r="P2473">
        <v>2052</v>
      </c>
      <c r="Q2473" s="18">
        <f>IFERROR(Flights[[#This Row],[Distance]]/Flights[[#This Row],[Length (hr)]], "")</f>
        <v>469.92366412213744</v>
      </c>
      <c r="R2473" s="1">
        <v>0.70694444444444449</v>
      </c>
      <c r="S2473" s="1" t="str">
        <f>IF(Flights[[#This Row],[Length (hr)]]&lt;2, "No meal", IF(Flights[[#This Row],[Length (hr)]]&lt;3.5, "Light meal", "Full meal"))</f>
        <v>Full meal</v>
      </c>
      <c r="T2473" s="1" t="str">
        <f>IF(AND(Flights[[#This Row],[Airline]]="US Airways", Flights[[#This Row],[Meal]]="Full Meal"), "Yes", "No")</f>
        <v>No</v>
      </c>
      <c r="U2473" s="1">
        <v>0.7006944444444444</v>
      </c>
      <c r="V2473">
        <v>-9</v>
      </c>
      <c r="W2473" s="1" t="str">
        <f>IF(Flights[[#This Row],[Arrival Delay]] = "", "Cancelled", IF(Flights[[#This Row],[Arrival Delay]]&gt;15, "Delayed", "On time"))</f>
        <v>On time</v>
      </c>
      <c r="X2473" t="str">
        <f>IF(Flights[[#This Row],[Status]]&lt;&gt;"Delayed","", IF(Flights[[#This Row],[Arrival Delay]]&gt;120, "Severe", IF(Flights[[#This Row],[Arrival Delay]]&gt;60, "Major", "Moderate")))</f>
        <v/>
      </c>
      <c r="Y2473" t="b">
        <v>0</v>
      </c>
      <c r="AA2473" t="str">
        <f>IF(OR(AND(Flights[[#This Row],[Status]]="Cancelled", Flights[[#This Row],[Cancellation Reason]]="Airline/Carrier"), Flights[[#This Row],[Delay Type]]="Severe"), "Yes", "No")</f>
        <v>No</v>
      </c>
    </row>
    <row r="2474" spans="1:27" x14ac:dyDescent="0.3">
      <c r="A2474" s="3">
        <v>42191</v>
      </c>
      <c r="B2474" s="22">
        <f>WEEKNUM(Flights[[#This Row],[Date]], 1)</f>
        <v>28</v>
      </c>
      <c r="C2474" s="22">
        <f>WEEKDAY(Flights[[#This Row],[Date]],1)</f>
        <v>2</v>
      </c>
      <c r="D2474" t="s">
        <v>194</v>
      </c>
      <c r="E2474" t="s">
        <v>1987</v>
      </c>
      <c r="F2474" t="s">
        <v>0</v>
      </c>
      <c r="G2474" t="s">
        <v>29</v>
      </c>
      <c r="H2474" t="str">
        <f>_xlfn.XLOOKUP(Flights[[#This Row],[Destination]], Airports!$A$2:$A$78, Airports!$D$2:$D$78)</f>
        <v>Phoenix</v>
      </c>
      <c r="I2474" t="str" cm="1">
        <f t="array" ref="I2474">_xlfn.XLOOKUP(Flights[[#This Row],[Destination]],_xlfn._TRO_TRAILING( Airports!A:A),_xlfn._TRO_TRAILING( Airports!E:E), "Not found")</f>
        <v>AZ</v>
      </c>
      <c r="J2474" s="1">
        <v>0.4201388888888889</v>
      </c>
      <c r="K2474" s="22">
        <f>HOUR(Flights[[#This Row],[Scheduled Departure]])</f>
        <v>10</v>
      </c>
      <c r="L2474" s="1">
        <v>0.4284722222222222</v>
      </c>
      <c r="M2474">
        <f>(L2474-J2474)*24*60</f>
        <v>11.999999999999957</v>
      </c>
      <c r="N2474" s="16">
        <f>Flights[[#This Row],[Length (min)]]/60</f>
        <v>1.4333333333333333</v>
      </c>
      <c r="O2474">
        <v>86</v>
      </c>
      <c r="P2474">
        <v>370</v>
      </c>
      <c r="Q2474" s="18">
        <f>IFERROR(Flights[[#This Row],[Distance]]/Flights[[#This Row],[Length (hr)]], "")</f>
        <v>258.13953488372096</v>
      </c>
      <c r="R2474" s="1">
        <v>0.48333333333333334</v>
      </c>
      <c r="S2474" s="1" t="str">
        <f>IF(Flights[[#This Row],[Length (hr)]]&lt;2, "No meal", IF(Flights[[#This Row],[Length (hr)]]&lt;3.5, "Light meal", "Full meal"))</f>
        <v>No meal</v>
      </c>
      <c r="T2474" s="1" t="str">
        <f>IF(AND(Flights[[#This Row],[Airline]]="US Airways", Flights[[#This Row],[Meal]]="Full Meal"), "Yes", "No")</f>
        <v>No</v>
      </c>
      <c r="U2474" s="1">
        <v>0.48819444444444443</v>
      </c>
      <c r="V2474">
        <v>7</v>
      </c>
      <c r="W2474" s="1" t="str">
        <f>IF(Flights[[#This Row],[Arrival Delay]] = "", "Cancelled", IF(Flights[[#This Row],[Arrival Delay]]&gt;15, "Delayed", "On time"))</f>
        <v>On time</v>
      </c>
      <c r="X2474" t="str">
        <f>IF(Flights[[#This Row],[Status]]&lt;&gt;"Delayed","", IF(Flights[[#This Row],[Arrival Delay]]&gt;120, "Severe", IF(Flights[[#This Row],[Arrival Delay]]&gt;60, "Major", "Moderate")))</f>
        <v/>
      </c>
      <c r="Y2474" t="b">
        <v>0</v>
      </c>
      <c r="AA2474" t="str">
        <f>IF(OR(AND(Flights[[#This Row],[Status]]="Cancelled", Flights[[#This Row],[Cancellation Reason]]="Airline/Carrier"), Flights[[#This Row],[Delay Type]]="Severe"), "Yes", "No")</f>
        <v>No</v>
      </c>
    </row>
    <row r="2475" spans="1:27" x14ac:dyDescent="0.3">
      <c r="A2475" s="3">
        <v>42191</v>
      </c>
      <c r="B2475" s="22">
        <f>WEEKNUM(Flights[[#This Row],[Date]], 1)</f>
        <v>28</v>
      </c>
      <c r="C2475" s="22">
        <f>WEEKDAY(Flights[[#This Row],[Date]],1)</f>
        <v>2</v>
      </c>
      <c r="D2475" t="s">
        <v>1522</v>
      </c>
      <c r="E2475" t="s">
        <v>1995</v>
      </c>
      <c r="F2475" t="s">
        <v>0</v>
      </c>
      <c r="G2475" t="s">
        <v>9</v>
      </c>
      <c r="H2475" t="str">
        <f>_xlfn.XLOOKUP(Flights[[#This Row],[Destination]], Airports!$A$2:$A$78, Airports!$D$2:$D$78)</f>
        <v>San Francisco</v>
      </c>
      <c r="I2475" t="str" cm="1">
        <f t="array" ref="I2475">_xlfn.XLOOKUP(Flights[[#This Row],[Destination]],_xlfn._TRO_TRAILING( Airports!A:A),_xlfn._TRO_TRAILING( Airports!E:E), "Not found")</f>
        <v>CA</v>
      </c>
      <c r="J2475" s="1">
        <v>0.50694444444444442</v>
      </c>
      <c r="K2475" s="22">
        <f>HOUR(Flights[[#This Row],[Scheduled Departure]])</f>
        <v>12</v>
      </c>
      <c r="L2475" s="1">
        <v>0.52638888888888891</v>
      </c>
      <c r="M2475">
        <f>(L2475-J2475)*24*60</f>
        <v>28.00000000000006</v>
      </c>
      <c r="N2475" s="16">
        <f>Flights[[#This Row],[Length (min)]]/60</f>
        <v>1.0833333333333333</v>
      </c>
      <c r="O2475">
        <v>65</v>
      </c>
      <c r="P2475">
        <v>337</v>
      </c>
      <c r="Q2475" s="18">
        <f>IFERROR(Flights[[#This Row],[Distance]]/Flights[[#This Row],[Length (hr)]], "")</f>
        <v>311.07692307692309</v>
      </c>
      <c r="R2475" s="1">
        <v>0.55902777777777779</v>
      </c>
      <c r="S2475" s="1" t="str">
        <f>IF(Flights[[#This Row],[Length (hr)]]&lt;2, "No meal", IF(Flights[[#This Row],[Length (hr)]]&lt;3.5, "Light meal", "Full meal"))</f>
        <v>No meal</v>
      </c>
      <c r="T2475" s="1" t="str">
        <f>IF(AND(Flights[[#This Row],[Airline]]="US Airways", Flights[[#This Row],[Meal]]="Full Meal"), "Yes", "No")</f>
        <v>No</v>
      </c>
      <c r="U2475" s="1">
        <v>0.57152777777777775</v>
      </c>
      <c r="V2475">
        <v>18</v>
      </c>
      <c r="W2475" s="1" t="str">
        <f>IF(Flights[[#This Row],[Arrival Delay]] = "", "Cancelled", IF(Flights[[#This Row],[Arrival Delay]]&gt;15, "Delayed", "On time"))</f>
        <v>Delayed</v>
      </c>
      <c r="X2475" t="str">
        <f>IF(Flights[[#This Row],[Status]]&lt;&gt;"Delayed","", IF(Flights[[#This Row],[Arrival Delay]]&gt;120, "Severe", IF(Flights[[#This Row],[Arrival Delay]]&gt;60, "Major", "Moderate")))</f>
        <v>Moderate</v>
      </c>
      <c r="Y2475" t="b">
        <v>0</v>
      </c>
      <c r="AA2475" t="str">
        <f>IF(OR(AND(Flights[[#This Row],[Status]]="Cancelled", Flights[[#This Row],[Cancellation Reason]]="Airline/Carrier"), Flights[[#This Row],[Delay Type]]="Severe"), "Yes", "No")</f>
        <v>No</v>
      </c>
    </row>
    <row r="2476" spans="1:27" x14ac:dyDescent="0.3">
      <c r="A2476" s="3">
        <v>42191</v>
      </c>
      <c r="B2476" s="22">
        <f>WEEKNUM(Flights[[#This Row],[Date]], 1)</f>
        <v>28</v>
      </c>
      <c r="C2476" s="22">
        <f>WEEKDAY(Flights[[#This Row],[Date]],1)</f>
        <v>2</v>
      </c>
      <c r="D2476" t="s">
        <v>199</v>
      </c>
      <c r="E2476" t="s">
        <v>1987</v>
      </c>
      <c r="F2476" t="s">
        <v>0</v>
      </c>
      <c r="G2476" t="s">
        <v>27</v>
      </c>
      <c r="H2476" t="str">
        <f>_xlfn.XLOOKUP(Flights[[#This Row],[Destination]], Airports!$A$2:$A$78, Airports!$D$2:$D$78)</f>
        <v>Charlotte</v>
      </c>
      <c r="I2476" t="str" cm="1">
        <f t="array" ref="I2476">_xlfn.XLOOKUP(Flights[[#This Row],[Destination]],_xlfn._TRO_TRAILING( Airports!A:A),_xlfn._TRO_TRAILING( Airports!E:E), "Not found")</f>
        <v>NC</v>
      </c>
      <c r="J2476" s="1">
        <v>0.54861111111111116</v>
      </c>
      <c r="K2476" s="22">
        <f>HOUR(Flights[[#This Row],[Scheduled Departure]])</f>
        <v>13</v>
      </c>
      <c r="L2476" s="1">
        <v>0.54652777777777772</v>
      </c>
      <c r="M2476">
        <f>(L2476-J2476)*24*60</f>
        <v>-3.0000000000001492</v>
      </c>
      <c r="N2476" s="16">
        <f>Flights[[#This Row],[Length (min)]]/60</f>
        <v>4.833333333333333</v>
      </c>
      <c r="O2476">
        <v>290</v>
      </c>
      <c r="P2476">
        <v>2125</v>
      </c>
      <c r="Q2476" s="18">
        <f>IFERROR(Flights[[#This Row],[Distance]]/Flights[[#This Row],[Length (hr)]], "")</f>
        <v>439.65517241379314</v>
      </c>
      <c r="R2476" s="1">
        <v>0.88124999999999998</v>
      </c>
      <c r="S2476" s="1" t="str">
        <f>IF(Flights[[#This Row],[Length (hr)]]&lt;2, "No meal", IF(Flights[[#This Row],[Length (hr)]]&lt;3.5, "Light meal", "Full meal"))</f>
        <v>Full meal</v>
      </c>
      <c r="T2476" s="1" t="str">
        <f>IF(AND(Flights[[#This Row],[Airline]]="US Airways", Flights[[#This Row],[Meal]]="Full Meal"), "Yes", "No")</f>
        <v>No</v>
      </c>
      <c r="U2476" s="1">
        <v>0.87291666666666667</v>
      </c>
      <c r="V2476">
        <v>-12</v>
      </c>
      <c r="W2476" s="1" t="str">
        <f>IF(Flights[[#This Row],[Arrival Delay]] = "", "Cancelled", IF(Flights[[#This Row],[Arrival Delay]]&gt;15, "Delayed", "On time"))</f>
        <v>On time</v>
      </c>
      <c r="X2476" t="str">
        <f>IF(Flights[[#This Row],[Status]]&lt;&gt;"Delayed","", IF(Flights[[#This Row],[Arrival Delay]]&gt;120, "Severe", IF(Flights[[#This Row],[Arrival Delay]]&gt;60, "Major", "Moderate")))</f>
        <v/>
      </c>
      <c r="Y2476" t="b">
        <v>0</v>
      </c>
      <c r="AA2476" t="str">
        <f>IF(OR(AND(Flights[[#This Row],[Status]]="Cancelled", Flights[[#This Row],[Cancellation Reason]]="Airline/Carrier"), Flights[[#This Row],[Delay Type]]="Severe"), "Yes", "No")</f>
        <v>No</v>
      </c>
    </row>
    <row r="2477" spans="1:27" x14ac:dyDescent="0.3">
      <c r="A2477" s="3">
        <v>42191</v>
      </c>
      <c r="B2477" s="22">
        <f>WEEKNUM(Flights[[#This Row],[Date]], 1)</f>
        <v>28</v>
      </c>
      <c r="C2477" s="22">
        <f>WEEKDAY(Flights[[#This Row],[Date]],1)</f>
        <v>2</v>
      </c>
      <c r="D2477" t="s">
        <v>1011</v>
      </c>
      <c r="E2477" t="s">
        <v>1990</v>
      </c>
      <c r="F2477" t="s">
        <v>0</v>
      </c>
      <c r="G2477" t="s">
        <v>293</v>
      </c>
      <c r="H2477" t="str">
        <f>_xlfn.XLOOKUP(Flights[[#This Row],[Destination]], Airports!$A$2:$A$78, Airports!$D$2:$D$78)</f>
        <v>Houston</v>
      </c>
      <c r="I2477" t="str" cm="1">
        <f t="array" ref="I2477">_xlfn.XLOOKUP(Flights[[#This Row],[Destination]],_xlfn._TRO_TRAILING( Airports!A:A),_xlfn._TRO_TRAILING( Airports!E:E), "Not found")</f>
        <v>TX</v>
      </c>
      <c r="J2477" s="1">
        <v>0.65277777777777779</v>
      </c>
      <c r="K2477" s="22">
        <f>HOUR(Flights[[#This Row],[Scheduled Departure]])</f>
        <v>15</v>
      </c>
      <c r="L2477" s="1">
        <v>0.69236111111111109</v>
      </c>
      <c r="M2477">
        <f>(L2477-J2477)*24*60</f>
        <v>56.999999999999957</v>
      </c>
      <c r="N2477" s="16">
        <f>Flights[[#This Row],[Length (min)]]/60</f>
        <v>3.2666666666666666</v>
      </c>
      <c r="O2477">
        <v>196</v>
      </c>
      <c r="P2477">
        <v>1379</v>
      </c>
      <c r="Q2477" s="18">
        <f>IFERROR(Flights[[#This Row],[Distance]]/Flights[[#This Row],[Length (hr)]], "")</f>
        <v>422.14285714285717</v>
      </c>
      <c r="R2477" s="1">
        <v>0.87986111111111109</v>
      </c>
      <c r="S2477" s="1" t="str">
        <f>IF(Flights[[#This Row],[Length (hr)]]&lt;2, "No meal", IF(Flights[[#This Row],[Length (hr)]]&lt;3.5, "Light meal", "Full meal"))</f>
        <v>Light meal</v>
      </c>
      <c r="T2477" s="1" t="str">
        <f>IF(AND(Flights[[#This Row],[Airline]]="US Airways", Flights[[#This Row],[Meal]]="Full Meal"), "Yes", "No")</f>
        <v>No</v>
      </c>
      <c r="U2477" s="1">
        <v>0.91180555555555554</v>
      </c>
      <c r="V2477">
        <v>46</v>
      </c>
      <c r="W2477" s="1" t="str">
        <f>IF(Flights[[#This Row],[Arrival Delay]] = "", "Cancelled", IF(Flights[[#This Row],[Arrival Delay]]&gt;15, "Delayed", "On time"))</f>
        <v>Delayed</v>
      </c>
      <c r="X2477" t="str">
        <f>IF(Flights[[#This Row],[Status]]&lt;&gt;"Delayed","", IF(Flights[[#This Row],[Arrival Delay]]&gt;120, "Severe", IF(Flights[[#This Row],[Arrival Delay]]&gt;60, "Major", "Moderate")))</f>
        <v>Moderate</v>
      </c>
      <c r="Y2477" t="b">
        <v>0</v>
      </c>
      <c r="AA2477" t="str">
        <f>IF(OR(AND(Flights[[#This Row],[Status]]="Cancelled", Flights[[#This Row],[Cancellation Reason]]="Airline/Carrier"), Flights[[#This Row],[Delay Type]]="Severe"), "Yes", "No")</f>
        <v>No</v>
      </c>
    </row>
    <row r="2478" spans="1:27" x14ac:dyDescent="0.3">
      <c r="A2478" s="3">
        <v>42191</v>
      </c>
      <c r="B2478" s="22">
        <f>WEEKNUM(Flights[[#This Row],[Date]], 1)</f>
        <v>28</v>
      </c>
      <c r="C2478" s="22">
        <f>WEEKDAY(Flights[[#This Row],[Date]],1)</f>
        <v>2</v>
      </c>
      <c r="D2478" t="s">
        <v>1095</v>
      </c>
      <c r="E2478" t="s">
        <v>1994</v>
      </c>
      <c r="F2478" t="s">
        <v>0</v>
      </c>
      <c r="G2478" t="s">
        <v>339</v>
      </c>
      <c r="H2478" t="str">
        <f>_xlfn.XLOOKUP(Flights[[#This Row],[Destination]], Airports!$A$2:$A$78, Airports!$D$2:$D$78)</f>
        <v>San Diego</v>
      </c>
      <c r="I2478" t="str" cm="1">
        <f t="array" ref="I2478">_xlfn.XLOOKUP(Flights[[#This Row],[Destination]],_xlfn._TRO_TRAILING( Airports!A:A),_xlfn._TRO_TRAILING( Airports!E:E), "Not found")</f>
        <v>CA</v>
      </c>
      <c r="J2478" s="1">
        <v>0.71527777777777779</v>
      </c>
      <c r="K2478" s="22">
        <f>HOUR(Flights[[#This Row],[Scheduled Departure]])</f>
        <v>17</v>
      </c>
      <c r="L2478" s="1">
        <v>0.75624999999999998</v>
      </c>
      <c r="M2478">
        <f>(L2478-J2478)*24*60</f>
        <v>58.99999999999995</v>
      </c>
      <c r="N2478" s="16">
        <f>Flights[[#This Row],[Length (min)]]/60</f>
        <v>0.8833333333333333</v>
      </c>
      <c r="O2478">
        <v>53</v>
      </c>
      <c r="P2478">
        <v>109</v>
      </c>
      <c r="Q2478" s="18">
        <f>IFERROR(Flights[[#This Row],[Distance]]/Flights[[#This Row],[Length (hr)]], "")</f>
        <v>123.39622641509435</v>
      </c>
      <c r="R2478" s="1">
        <v>0.75208333333333333</v>
      </c>
      <c r="S2478" s="1" t="str">
        <f>IF(Flights[[#This Row],[Length (hr)]]&lt;2, "No meal", IF(Flights[[#This Row],[Length (hr)]]&lt;3.5, "Light meal", "Full meal"))</f>
        <v>No meal</v>
      </c>
      <c r="T2478" s="1" t="str">
        <f>IF(AND(Flights[[#This Row],[Airline]]="US Airways", Flights[[#This Row],[Meal]]="Full Meal"), "Yes", "No")</f>
        <v>No</v>
      </c>
      <c r="U2478" s="1">
        <v>0.79305555555555551</v>
      </c>
      <c r="V2478">
        <v>59</v>
      </c>
      <c r="W2478" s="1" t="str">
        <f>IF(Flights[[#This Row],[Arrival Delay]] = "", "Cancelled", IF(Flights[[#This Row],[Arrival Delay]]&gt;15, "Delayed", "On time"))</f>
        <v>Delayed</v>
      </c>
      <c r="X2478" t="str">
        <f>IF(Flights[[#This Row],[Status]]&lt;&gt;"Delayed","", IF(Flights[[#This Row],[Arrival Delay]]&gt;120, "Severe", IF(Flights[[#This Row],[Arrival Delay]]&gt;60, "Major", "Moderate")))</f>
        <v>Moderate</v>
      </c>
      <c r="Y2478" t="b">
        <v>0</v>
      </c>
      <c r="AA2478" t="str">
        <f>IF(OR(AND(Flights[[#This Row],[Status]]="Cancelled", Flights[[#This Row],[Cancellation Reason]]="Airline/Carrier"), Flights[[#This Row],[Delay Type]]="Severe"), "Yes", "No")</f>
        <v>No</v>
      </c>
    </row>
    <row r="2479" spans="1:27" x14ac:dyDescent="0.3">
      <c r="A2479" s="3">
        <v>42191</v>
      </c>
      <c r="B2479" s="22">
        <f>WEEKNUM(Flights[[#This Row],[Date]], 1)</f>
        <v>28</v>
      </c>
      <c r="C2479" s="22">
        <f>WEEKDAY(Flights[[#This Row],[Date]],1)</f>
        <v>2</v>
      </c>
      <c r="D2479" t="s">
        <v>1374</v>
      </c>
      <c r="E2479" t="s">
        <v>1993</v>
      </c>
      <c r="F2479" t="s">
        <v>0</v>
      </c>
      <c r="G2479" t="s">
        <v>4</v>
      </c>
      <c r="H2479" t="str">
        <f>_xlfn.XLOOKUP(Flights[[#This Row],[Destination]], Airports!$A$2:$A$78, Airports!$D$2:$D$78)</f>
        <v>Chicago</v>
      </c>
      <c r="I2479" t="str" cm="1">
        <f t="array" ref="I2479">_xlfn.XLOOKUP(Flights[[#This Row],[Destination]],_xlfn._TRO_TRAILING( Airports!A:A),_xlfn._TRO_TRAILING( Airports!E:E), "Not found")</f>
        <v>IL</v>
      </c>
      <c r="J2479" s="1">
        <v>0.72638888888888886</v>
      </c>
      <c r="K2479" s="22">
        <f>HOUR(Flights[[#This Row],[Scheduled Departure]])</f>
        <v>17</v>
      </c>
      <c r="L2479" s="1">
        <v>0.72430555555555554</v>
      </c>
      <c r="M2479">
        <f>(L2479-J2479)*24*60</f>
        <v>-2.9999999999999893</v>
      </c>
      <c r="N2479" s="16">
        <f>Flights[[#This Row],[Length (min)]]/60</f>
        <v>4.7666666666666666</v>
      </c>
      <c r="O2479">
        <v>286</v>
      </c>
      <c r="P2479">
        <v>1744</v>
      </c>
      <c r="Q2479" s="18">
        <f>IFERROR(Flights[[#This Row],[Distance]]/Flights[[#This Row],[Length (hr)]], "")</f>
        <v>365.87412587412587</v>
      </c>
      <c r="R2479" s="1">
        <v>0.97847222222222219</v>
      </c>
      <c r="S2479" s="1" t="str">
        <f>IF(Flights[[#This Row],[Length (hr)]]&lt;2, "No meal", IF(Flights[[#This Row],[Length (hr)]]&lt;3.5, "Light meal", "Full meal"))</f>
        <v>Full meal</v>
      </c>
      <c r="T2479" s="1" t="str">
        <f>IF(AND(Flights[[#This Row],[Airline]]="US Airways", Flights[[#This Row],[Meal]]="Full Meal"), "Yes", "No")</f>
        <v>No</v>
      </c>
      <c r="U2479" s="1">
        <v>6.2500000000000003E-3</v>
      </c>
      <c r="V2479">
        <v>40</v>
      </c>
      <c r="W2479" s="1" t="str">
        <f>IF(Flights[[#This Row],[Arrival Delay]] = "", "Cancelled", IF(Flights[[#This Row],[Arrival Delay]]&gt;15, "Delayed", "On time"))</f>
        <v>Delayed</v>
      </c>
      <c r="X2479" t="str">
        <f>IF(Flights[[#This Row],[Status]]&lt;&gt;"Delayed","", IF(Flights[[#This Row],[Arrival Delay]]&gt;120, "Severe", IF(Flights[[#This Row],[Arrival Delay]]&gt;60, "Major", "Moderate")))</f>
        <v>Moderate</v>
      </c>
      <c r="Y2479" t="b">
        <v>0</v>
      </c>
      <c r="AA2479" t="str">
        <f>IF(OR(AND(Flights[[#This Row],[Status]]="Cancelled", Flights[[#This Row],[Cancellation Reason]]="Airline/Carrier"), Flights[[#This Row],[Delay Type]]="Severe"), "Yes", "No")</f>
        <v>No</v>
      </c>
    </row>
    <row r="2480" spans="1:27" x14ac:dyDescent="0.3">
      <c r="A2480" s="3">
        <v>42191</v>
      </c>
      <c r="B2480" s="22">
        <f>WEEKNUM(Flights[[#This Row],[Date]], 1)</f>
        <v>28</v>
      </c>
      <c r="C2480" s="22">
        <f>WEEKDAY(Flights[[#This Row],[Date]],1)</f>
        <v>2</v>
      </c>
      <c r="D2480" t="s">
        <v>637</v>
      </c>
      <c r="E2480" t="s">
        <v>1990</v>
      </c>
      <c r="F2480" t="s">
        <v>0</v>
      </c>
      <c r="G2480" t="s">
        <v>281</v>
      </c>
      <c r="H2480" t="str">
        <f>_xlfn.XLOOKUP(Flights[[#This Row],[Destination]], Airports!$A$2:$A$78, Airports!$D$2:$D$78)</f>
        <v>Newark</v>
      </c>
      <c r="I2480" t="str" cm="1">
        <f t="array" ref="I2480">_xlfn.XLOOKUP(Flights[[#This Row],[Destination]],_xlfn._TRO_TRAILING( Airports!A:A),_xlfn._TRO_TRAILING( Airports!E:E), "Not found")</f>
        <v>NJ</v>
      </c>
      <c r="J2480" s="1">
        <v>0.74305555555555558</v>
      </c>
      <c r="K2480" s="22">
        <f>HOUR(Flights[[#This Row],[Scheduled Departure]])</f>
        <v>17</v>
      </c>
      <c r="L2480" s="1">
        <v>0.76736111111111116</v>
      </c>
      <c r="M2480">
        <f>(L2480-J2480)*24*60</f>
        <v>35.000000000000036</v>
      </c>
      <c r="N2480" s="16">
        <f>Flights[[#This Row],[Length (min)]]/60</f>
        <v>5.2833333333333332</v>
      </c>
      <c r="O2480">
        <v>317</v>
      </c>
      <c r="P2480">
        <v>2454</v>
      </c>
      <c r="Q2480" s="18">
        <f>IFERROR(Flights[[#This Row],[Distance]]/Flights[[#This Row],[Length (hr)]], "")</f>
        <v>464.47949526813881</v>
      </c>
      <c r="R2480" s="1">
        <v>9.375E-2</v>
      </c>
      <c r="S2480" s="1" t="str">
        <f>IF(Flights[[#This Row],[Length (hr)]]&lt;2, "No meal", IF(Flights[[#This Row],[Length (hr)]]&lt;3.5, "Light meal", "Full meal"))</f>
        <v>Full meal</v>
      </c>
      <c r="T2480" s="1" t="str">
        <f>IF(AND(Flights[[#This Row],[Airline]]="US Airways", Flights[[#This Row],[Meal]]="Full Meal"), "Yes", "No")</f>
        <v>No</v>
      </c>
      <c r="U2480" s="1">
        <v>0.1125</v>
      </c>
      <c r="V2480">
        <v>27</v>
      </c>
      <c r="W2480" s="1" t="str">
        <f>IF(Flights[[#This Row],[Arrival Delay]] = "", "Cancelled", IF(Flights[[#This Row],[Arrival Delay]]&gt;15, "Delayed", "On time"))</f>
        <v>Delayed</v>
      </c>
      <c r="X2480" t="str">
        <f>IF(Flights[[#This Row],[Status]]&lt;&gt;"Delayed","", IF(Flights[[#This Row],[Arrival Delay]]&gt;120, "Severe", IF(Flights[[#This Row],[Arrival Delay]]&gt;60, "Major", "Moderate")))</f>
        <v>Moderate</v>
      </c>
      <c r="Y2480" t="b">
        <v>0</v>
      </c>
      <c r="AA2480" t="str">
        <f>IF(OR(AND(Flights[[#This Row],[Status]]="Cancelled", Flights[[#This Row],[Cancellation Reason]]="Airline/Carrier"), Flights[[#This Row],[Delay Type]]="Severe"), "Yes", "No")</f>
        <v>No</v>
      </c>
    </row>
    <row r="2481" spans="1:27" x14ac:dyDescent="0.3">
      <c r="A2481" s="3">
        <v>42192</v>
      </c>
      <c r="B2481" s="22">
        <f>WEEKNUM(Flights[[#This Row],[Date]], 1)</f>
        <v>28</v>
      </c>
      <c r="C2481" s="22">
        <f>WEEKDAY(Flights[[#This Row],[Date]],1)</f>
        <v>3</v>
      </c>
      <c r="D2481" t="s">
        <v>1463</v>
      </c>
      <c r="E2481" t="s">
        <v>1989</v>
      </c>
      <c r="F2481" t="s">
        <v>0</v>
      </c>
      <c r="G2481" t="s">
        <v>15</v>
      </c>
      <c r="H2481" t="str">
        <f>_xlfn.XLOOKUP(Flights[[#This Row],[Destination]], Airports!$A$2:$A$78, Airports!$D$2:$D$78)</f>
        <v>Las Vegas</v>
      </c>
      <c r="I2481" t="str" cm="1">
        <f t="array" ref="I2481">_xlfn.XLOOKUP(Flights[[#This Row],[Destination]],_xlfn._TRO_TRAILING( Airports!A:A),_xlfn._TRO_TRAILING( Airports!E:E), "Not found")</f>
        <v>NV</v>
      </c>
      <c r="J2481" s="1">
        <v>0.30555555555555558</v>
      </c>
      <c r="K2481" s="22">
        <f>HOUR(Flights[[#This Row],[Scheduled Departure]])</f>
        <v>7</v>
      </c>
      <c r="L2481" s="1">
        <v>0.30208333333333331</v>
      </c>
      <c r="M2481">
        <f>(L2481-J2481)*24*60</f>
        <v>-5.0000000000000622</v>
      </c>
      <c r="N2481" s="16">
        <f>Flights[[#This Row],[Length (min)]]/60</f>
        <v>1.05</v>
      </c>
      <c r="O2481">
        <v>63</v>
      </c>
      <c r="P2481">
        <v>236</v>
      </c>
      <c r="Q2481" s="18">
        <f>IFERROR(Flights[[#This Row],[Distance]]/Flights[[#This Row],[Length (hr)]], "")</f>
        <v>224.76190476190476</v>
      </c>
      <c r="R2481" s="1">
        <v>0.35416666666666669</v>
      </c>
      <c r="S2481" s="1" t="str">
        <f>IF(Flights[[#This Row],[Length (hr)]]&lt;2, "No meal", IF(Flights[[#This Row],[Length (hr)]]&lt;3.5, "Light meal", "Full meal"))</f>
        <v>No meal</v>
      </c>
      <c r="T2481" s="1" t="str">
        <f>IF(AND(Flights[[#This Row],[Airline]]="US Airways", Flights[[#This Row],[Meal]]="Full Meal"), "Yes", "No")</f>
        <v>No</v>
      </c>
      <c r="U2481" s="1">
        <v>0.34583333333333333</v>
      </c>
      <c r="V2481">
        <v>-12</v>
      </c>
      <c r="W2481" s="1" t="str">
        <f>IF(Flights[[#This Row],[Arrival Delay]] = "", "Cancelled", IF(Flights[[#This Row],[Arrival Delay]]&gt;15, "Delayed", "On time"))</f>
        <v>On time</v>
      </c>
      <c r="X2481" t="str">
        <f>IF(Flights[[#This Row],[Status]]&lt;&gt;"Delayed","", IF(Flights[[#This Row],[Arrival Delay]]&gt;120, "Severe", IF(Flights[[#This Row],[Arrival Delay]]&gt;60, "Major", "Moderate")))</f>
        <v/>
      </c>
      <c r="Y2481" t="b">
        <v>0</v>
      </c>
      <c r="AA2481" t="str">
        <f>IF(OR(AND(Flights[[#This Row],[Status]]="Cancelled", Flights[[#This Row],[Cancellation Reason]]="Airline/Carrier"), Flights[[#This Row],[Delay Type]]="Severe"), "Yes", "No")</f>
        <v>No</v>
      </c>
    </row>
    <row r="2482" spans="1:27" x14ac:dyDescent="0.3">
      <c r="A2482" s="3">
        <v>42192</v>
      </c>
      <c r="B2482" s="22">
        <f>WEEKNUM(Flights[[#This Row],[Date]], 1)</f>
        <v>28</v>
      </c>
      <c r="C2482" s="22">
        <f>WEEKDAY(Flights[[#This Row],[Date]],1)</f>
        <v>3</v>
      </c>
      <c r="D2482" t="s">
        <v>426</v>
      </c>
      <c r="E2482" t="s">
        <v>1991</v>
      </c>
      <c r="F2482" t="s">
        <v>0</v>
      </c>
      <c r="G2482" t="s">
        <v>24</v>
      </c>
      <c r="H2482" t="str">
        <f>_xlfn.XLOOKUP(Flights[[#This Row],[Destination]], Airports!$A$2:$A$78, Airports!$D$2:$D$78)</f>
        <v>Portland</v>
      </c>
      <c r="I2482" t="str" cm="1">
        <f t="array" ref="I2482">_xlfn.XLOOKUP(Flights[[#This Row],[Destination]],_xlfn._TRO_TRAILING( Airports!A:A),_xlfn._TRO_TRAILING( Airports!E:E), "Not found")</f>
        <v>OR</v>
      </c>
      <c r="J2482" s="1">
        <v>0.3576388888888889</v>
      </c>
      <c r="K2482" s="22">
        <f>HOUR(Flights[[#This Row],[Scheduled Departure]])</f>
        <v>8</v>
      </c>
      <c r="L2482" s="1">
        <v>0.35069444444444442</v>
      </c>
      <c r="M2482">
        <f>(L2482-J2482)*24*60</f>
        <v>-10.000000000000044</v>
      </c>
      <c r="N2482" s="16">
        <f>Flights[[#This Row],[Length (min)]]/60</f>
        <v>2.1333333333333333</v>
      </c>
      <c r="O2482">
        <v>128</v>
      </c>
      <c r="P2482">
        <v>834</v>
      </c>
      <c r="Q2482" s="18">
        <f>IFERROR(Flights[[#This Row],[Distance]]/Flights[[#This Row],[Length (hr)]], "")</f>
        <v>390.9375</v>
      </c>
      <c r="R2482" s="1">
        <v>0.45902777777777776</v>
      </c>
      <c r="S2482" s="1" t="str">
        <f>IF(Flights[[#This Row],[Length (hr)]]&lt;2, "No meal", IF(Flights[[#This Row],[Length (hr)]]&lt;3.5, "Light meal", "Full meal"))</f>
        <v>Light meal</v>
      </c>
      <c r="T2482" s="1" t="str">
        <f>IF(AND(Flights[[#This Row],[Airline]]="US Airways", Flights[[#This Row],[Meal]]="Full Meal"), "Yes", "No")</f>
        <v>No</v>
      </c>
      <c r="U2482" s="1">
        <v>0.43958333333333333</v>
      </c>
      <c r="V2482">
        <v>-28</v>
      </c>
      <c r="W2482" s="1" t="str">
        <f>IF(Flights[[#This Row],[Arrival Delay]] = "", "Cancelled", IF(Flights[[#This Row],[Arrival Delay]]&gt;15, "Delayed", "On time"))</f>
        <v>On time</v>
      </c>
      <c r="X2482" t="str">
        <f>IF(Flights[[#This Row],[Status]]&lt;&gt;"Delayed","", IF(Flights[[#This Row],[Arrival Delay]]&gt;120, "Severe", IF(Flights[[#This Row],[Arrival Delay]]&gt;60, "Major", "Moderate")))</f>
        <v/>
      </c>
      <c r="Y2482" t="b">
        <v>0</v>
      </c>
      <c r="AA2482" t="str">
        <f>IF(OR(AND(Flights[[#This Row],[Status]]="Cancelled", Flights[[#This Row],[Cancellation Reason]]="Airline/Carrier"), Flights[[#This Row],[Delay Type]]="Severe"), "Yes", "No")</f>
        <v>No</v>
      </c>
    </row>
    <row r="2483" spans="1:27" x14ac:dyDescent="0.3">
      <c r="A2483" s="3">
        <v>42192</v>
      </c>
      <c r="B2483" s="22">
        <f>WEEKNUM(Flights[[#This Row],[Date]], 1)</f>
        <v>28</v>
      </c>
      <c r="C2483" s="22">
        <f>WEEKDAY(Flights[[#This Row],[Date]],1)</f>
        <v>3</v>
      </c>
      <c r="D2483" t="s">
        <v>423</v>
      </c>
      <c r="E2483" t="s">
        <v>1997</v>
      </c>
      <c r="F2483" t="s">
        <v>0</v>
      </c>
      <c r="G2483" t="s">
        <v>17</v>
      </c>
      <c r="H2483" t="str">
        <f>_xlfn.XLOOKUP(Flights[[#This Row],[Destination]], Airports!$A$2:$A$78, Airports!$D$2:$D$78)</f>
        <v>Honolulu</v>
      </c>
      <c r="I2483" t="str" cm="1">
        <f t="array" ref="I2483">_xlfn.XLOOKUP(Flights[[#This Row],[Destination]],_xlfn._TRO_TRAILING( Airports!A:A),_xlfn._TRO_TRAILING( Airports!E:E), "Not found")</f>
        <v>HI</v>
      </c>
      <c r="J2483" s="1">
        <v>0.3611111111111111</v>
      </c>
      <c r="K2483" s="22">
        <f>HOUR(Flights[[#This Row],[Scheduled Departure]])</f>
        <v>8</v>
      </c>
      <c r="L2483" s="1">
        <v>0.35902777777777778</v>
      </c>
      <c r="M2483">
        <f>(L2483-J2483)*24*60</f>
        <v>-2.9999999999999893</v>
      </c>
      <c r="N2483" s="16">
        <f>Flights[[#This Row],[Length (min)]]/60</f>
        <v>5.6333333333333337</v>
      </c>
      <c r="O2483">
        <v>338</v>
      </c>
      <c r="P2483">
        <v>2556</v>
      </c>
      <c r="Q2483" s="18">
        <f>IFERROR(Flights[[#This Row],[Distance]]/Flights[[#This Row],[Length (hr)]], "")</f>
        <v>453.72781065088753</v>
      </c>
      <c r="R2483" s="1">
        <v>0.4861111111111111</v>
      </c>
      <c r="S2483" s="1" t="str">
        <f>IF(Flights[[#This Row],[Length (hr)]]&lt;2, "No meal", IF(Flights[[#This Row],[Length (hr)]]&lt;3.5, "Light meal", "Full meal"))</f>
        <v>Full meal</v>
      </c>
      <c r="T2483" s="1" t="str">
        <f>IF(AND(Flights[[#This Row],[Airline]]="US Airways", Flights[[#This Row],[Meal]]="Full Meal"), "Yes", "No")</f>
        <v>No</v>
      </c>
      <c r="U2483" s="1">
        <v>0.46875</v>
      </c>
      <c r="V2483">
        <v>-25</v>
      </c>
      <c r="W2483" s="1" t="str">
        <f>IF(Flights[[#This Row],[Arrival Delay]] = "", "Cancelled", IF(Flights[[#This Row],[Arrival Delay]]&gt;15, "Delayed", "On time"))</f>
        <v>On time</v>
      </c>
      <c r="X2483" t="str">
        <f>IF(Flights[[#This Row],[Status]]&lt;&gt;"Delayed","", IF(Flights[[#This Row],[Arrival Delay]]&gt;120, "Severe", IF(Flights[[#This Row],[Arrival Delay]]&gt;60, "Major", "Moderate")))</f>
        <v/>
      </c>
      <c r="Y2483" t="b">
        <v>0</v>
      </c>
      <c r="AA2483" t="str">
        <f>IF(OR(AND(Flights[[#This Row],[Status]]="Cancelled", Flights[[#This Row],[Cancellation Reason]]="Airline/Carrier"), Flights[[#This Row],[Delay Type]]="Severe"), "Yes", "No")</f>
        <v>No</v>
      </c>
    </row>
    <row r="2484" spans="1:27" x14ac:dyDescent="0.3">
      <c r="A2484" s="3">
        <v>42192</v>
      </c>
      <c r="B2484" s="22">
        <f>WEEKNUM(Flights[[#This Row],[Date]], 1)</f>
        <v>28</v>
      </c>
      <c r="C2484" s="22">
        <f>WEEKDAY(Flights[[#This Row],[Date]],1)</f>
        <v>3</v>
      </c>
      <c r="D2484" t="s">
        <v>1215</v>
      </c>
      <c r="E2484" t="s">
        <v>1990</v>
      </c>
      <c r="F2484" t="s">
        <v>0</v>
      </c>
      <c r="G2484" t="s">
        <v>293</v>
      </c>
      <c r="H2484" t="str">
        <f>_xlfn.XLOOKUP(Flights[[#This Row],[Destination]], Airports!$A$2:$A$78, Airports!$D$2:$D$78)</f>
        <v>Houston</v>
      </c>
      <c r="I2484" t="str" cm="1">
        <f t="array" ref="I2484">_xlfn.XLOOKUP(Flights[[#This Row],[Destination]],_xlfn._TRO_TRAILING( Airports!A:A),_xlfn._TRO_TRAILING( Airports!E:E), "Not found")</f>
        <v>TX</v>
      </c>
      <c r="J2484" s="1">
        <v>0.40486111111111112</v>
      </c>
      <c r="K2484" s="22">
        <f>HOUR(Flights[[#This Row],[Scheduled Departure]])</f>
        <v>9</v>
      </c>
      <c r="L2484" s="1">
        <v>0.47916666666666669</v>
      </c>
      <c r="M2484">
        <f>(L2484-J2484)*24*60</f>
        <v>107.00000000000001</v>
      </c>
      <c r="N2484" s="16">
        <f>Flights[[#This Row],[Length (min)]]/60</f>
        <v>3.3166666666666669</v>
      </c>
      <c r="O2484">
        <v>199</v>
      </c>
      <c r="P2484">
        <v>1379</v>
      </c>
      <c r="Q2484" s="18">
        <f>IFERROR(Flights[[#This Row],[Distance]]/Flights[[#This Row],[Length (hr)]], "")</f>
        <v>415.7788944723618</v>
      </c>
      <c r="R2484" s="1">
        <v>0.63402777777777775</v>
      </c>
      <c r="S2484" s="1" t="str">
        <f>IF(Flights[[#This Row],[Length (hr)]]&lt;2, "No meal", IF(Flights[[#This Row],[Length (hr)]]&lt;3.5, "Light meal", "Full meal"))</f>
        <v>Light meal</v>
      </c>
      <c r="T2484" s="1" t="str">
        <f>IF(AND(Flights[[#This Row],[Airline]]="US Airways", Flights[[#This Row],[Meal]]="Full Meal"), "Yes", "No")</f>
        <v>No</v>
      </c>
      <c r="U2484" s="1">
        <v>0.7006944444444444</v>
      </c>
      <c r="V2484">
        <v>96</v>
      </c>
      <c r="W2484" s="1" t="str">
        <f>IF(Flights[[#This Row],[Arrival Delay]] = "", "Cancelled", IF(Flights[[#This Row],[Arrival Delay]]&gt;15, "Delayed", "On time"))</f>
        <v>Delayed</v>
      </c>
      <c r="X2484" t="str">
        <f>IF(Flights[[#This Row],[Status]]&lt;&gt;"Delayed","", IF(Flights[[#This Row],[Arrival Delay]]&gt;120, "Severe", IF(Flights[[#This Row],[Arrival Delay]]&gt;60, "Major", "Moderate")))</f>
        <v>Major</v>
      </c>
      <c r="Y2484" t="b">
        <v>0</v>
      </c>
      <c r="AA2484" t="str">
        <f>IF(OR(AND(Flights[[#This Row],[Status]]="Cancelled", Flights[[#This Row],[Cancellation Reason]]="Airline/Carrier"), Flights[[#This Row],[Delay Type]]="Severe"), "Yes", "No")</f>
        <v>No</v>
      </c>
    </row>
    <row r="2485" spans="1:27" x14ac:dyDescent="0.3">
      <c r="A2485" s="3">
        <v>42192</v>
      </c>
      <c r="B2485" s="22">
        <f>WEEKNUM(Flights[[#This Row],[Date]], 1)</f>
        <v>28</v>
      </c>
      <c r="C2485" s="22">
        <f>WEEKDAY(Flights[[#This Row],[Date]],1)</f>
        <v>3</v>
      </c>
      <c r="D2485" t="s">
        <v>1373</v>
      </c>
      <c r="E2485" t="s">
        <v>1993</v>
      </c>
      <c r="F2485" t="s">
        <v>0</v>
      </c>
      <c r="G2485" t="s">
        <v>3</v>
      </c>
      <c r="H2485" t="str">
        <f>_xlfn.XLOOKUP(Flights[[#This Row],[Destination]], Airports!$A$2:$A$78, Airports!$D$2:$D$78)</f>
        <v>Dallas</v>
      </c>
      <c r="I2485" t="str" cm="1">
        <f t="array" ref="I2485">_xlfn.XLOOKUP(Flights[[#This Row],[Destination]],_xlfn._TRO_TRAILING( Airports!A:A),_xlfn._TRO_TRAILING( Airports!E:E), "Not found")</f>
        <v>TX</v>
      </c>
      <c r="J2485" s="1">
        <v>0.40625</v>
      </c>
      <c r="K2485" s="22">
        <f>HOUR(Flights[[#This Row],[Scheduled Departure]])</f>
        <v>9</v>
      </c>
      <c r="L2485" s="1">
        <v>0.41666666666666669</v>
      </c>
      <c r="M2485">
        <f>(L2485-J2485)*24*60</f>
        <v>15.000000000000027</v>
      </c>
      <c r="N2485" s="16">
        <f>Flights[[#This Row],[Length (min)]]/60</f>
        <v>3.4166666666666665</v>
      </c>
      <c r="O2485">
        <v>205</v>
      </c>
      <c r="P2485">
        <v>1235</v>
      </c>
      <c r="Q2485" s="18">
        <f>IFERROR(Flights[[#This Row],[Distance]]/Flights[[#This Row],[Length (hr)]], "")</f>
        <v>361.46341463414637</v>
      </c>
      <c r="R2485" s="1">
        <v>0.60972222222222228</v>
      </c>
      <c r="S2485" s="1" t="str">
        <f>IF(Flights[[#This Row],[Length (hr)]]&lt;2, "No meal", IF(Flights[[#This Row],[Length (hr)]]&lt;3.5, "Light meal", "Full meal"))</f>
        <v>Light meal</v>
      </c>
      <c r="T2485" s="1" t="str">
        <f>IF(AND(Flights[[#This Row],[Airline]]="US Airways", Flights[[#This Row],[Meal]]="Full Meal"), "Yes", "No")</f>
        <v>No</v>
      </c>
      <c r="U2485" s="1">
        <v>0.64236111111111116</v>
      </c>
      <c r="V2485">
        <v>47</v>
      </c>
      <c r="W2485" s="1" t="str">
        <f>IF(Flights[[#This Row],[Arrival Delay]] = "", "Cancelled", IF(Flights[[#This Row],[Arrival Delay]]&gt;15, "Delayed", "On time"))</f>
        <v>Delayed</v>
      </c>
      <c r="X2485" t="str">
        <f>IF(Flights[[#This Row],[Status]]&lt;&gt;"Delayed","", IF(Flights[[#This Row],[Arrival Delay]]&gt;120, "Severe", IF(Flights[[#This Row],[Arrival Delay]]&gt;60, "Major", "Moderate")))</f>
        <v>Moderate</v>
      </c>
      <c r="Y2485" t="b">
        <v>0</v>
      </c>
      <c r="AA2485" t="str">
        <f>IF(OR(AND(Flights[[#This Row],[Status]]="Cancelled", Flights[[#This Row],[Cancellation Reason]]="Airline/Carrier"), Flights[[#This Row],[Delay Type]]="Severe"), "Yes", "No")</f>
        <v>No</v>
      </c>
    </row>
    <row r="2486" spans="1:27" x14ac:dyDescent="0.3">
      <c r="A2486" s="3">
        <v>42192</v>
      </c>
      <c r="B2486" s="22">
        <f>WEEKNUM(Flights[[#This Row],[Date]], 1)</f>
        <v>28</v>
      </c>
      <c r="C2486" s="22">
        <f>WEEKDAY(Flights[[#This Row],[Date]],1)</f>
        <v>3</v>
      </c>
      <c r="D2486" t="s">
        <v>190</v>
      </c>
      <c r="E2486" t="s">
        <v>1987</v>
      </c>
      <c r="F2486" t="s">
        <v>0</v>
      </c>
      <c r="G2486" t="s">
        <v>31</v>
      </c>
      <c r="H2486" t="str">
        <f>_xlfn.XLOOKUP(Flights[[#This Row],[Destination]], Airports!$A$2:$A$78, Airports!$D$2:$D$78)</f>
        <v>Raleigh</v>
      </c>
      <c r="I2486" t="str" cm="1">
        <f t="array" ref="I2486">_xlfn.XLOOKUP(Flights[[#This Row],[Destination]],_xlfn._TRO_TRAILING( Airports!A:A),_xlfn._TRO_TRAILING( Airports!E:E), "Not found")</f>
        <v>NC</v>
      </c>
      <c r="J2486" s="1">
        <v>0.43055555555555558</v>
      </c>
      <c r="K2486" s="22">
        <f>HOUR(Flights[[#This Row],[Scheduled Departure]])</f>
        <v>10</v>
      </c>
      <c r="L2486" s="1">
        <v>0.42499999999999999</v>
      </c>
      <c r="M2486">
        <f>(L2486-J2486)*24*60</f>
        <v>-8.0000000000000515</v>
      </c>
      <c r="N2486" s="16">
        <f>Flights[[#This Row],[Length (min)]]/60</f>
        <v>5.3</v>
      </c>
      <c r="O2486">
        <v>318</v>
      </c>
      <c r="P2486">
        <v>2239</v>
      </c>
      <c r="Q2486" s="18">
        <f>IFERROR(Flights[[#This Row],[Distance]]/Flights[[#This Row],[Length (hr)]], "")</f>
        <v>422.45283018867929</v>
      </c>
      <c r="R2486" s="1">
        <v>0.76736111111111116</v>
      </c>
      <c r="S2486" s="1" t="str">
        <f>IF(Flights[[#This Row],[Length (hr)]]&lt;2, "No meal", IF(Flights[[#This Row],[Length (hr)]]&lt;3.5, "Light meal", "Full meal"))</f>
        <v>Full meal</v>
      </c>
      <c r="T2486" s="1" t="str">
        <f>IF(AND(Flights[[#This Row],[Airline]]="US Airways", Flights[[#This Row],[Meal]]="Full Meal"), "Yes", "No")</f>
        <v>No</v>
      </c>
      <c r="U2486" s="1">
        <v>0.77083333333333337</v>
      </c>
      <c r="V2486">
        <v>5</v>
      </c>
      <c r="W2486" s="1" t="str">
        <f>IF(Flights[[#This Row],[Arrival Delay]] = "", "Cancelled", IF(Flights[[#This Row],[Arrival Delay]]&gt;15, "Delayed", "On time"))</f>
        <v>On time</v>
      </c>
      <c r="X2486" t="str">
        <f>IF(Flights[[#This Row],[Status]]&lt;&gt;"Delayed","", IF(Flights[[#This Row],[Arrival Delay]]&gt;120, "Severe", IF(Flights[[#This Row],[Arrival Delay]]&gt;60, "Major", "Moderate")))</f>
        <v/>
      </c>
      <c r="Y2486" t="b">
        <v>0</v>
      </c>
      <c r="AA2486" t="str">
        <f>IF(OR(AND(Flights[[#This Row],[Status]]="Cancelled", Flights[[#This Row],[Cancellation Reason]]="Airline/Carrier"), Flights[[#This Row],[Delay Type]]="Severe"), "Yes", "No")</f>
        <v>No</v>
      </c>
    </row>
    <row r="2487" spans="1:27" x14ac:dyDescent="0.3">
      <c r="A2487" s="3">
        <v>42192</v>
      </c>
      <c r="B2487" s="22">
        <f>WEEKNUM(Flights[[#This Row],[Date]], 1)</f>
        <v>28</v>
      </c>
      <c r="C2487" s="22">
        <f>WEEKDAY(Flights[[#This Row],[Date]],1)</f>
        <v>3</v>
      </c>
      <c r="D2487" t="s">
        <v>139</v>
      </c>
      <c r="E2487" t="s">
        <v>1987</v>
      </c>
      <c r="F2487" t="s">
        <v>0</v>
      </c>
      <c r="G2487" t="s">
        <v>23</v>
      </c>
      <c r="H2487" t="str">
        <f>_xlfn.XLOOKUP(Flights[[#This Row],[Destination]], Airports!$A$2:$A$78, Airports!$D$2:$D$78)</f>
        <v>Indianapolis</v>
      </c>
      <c r="I2487" t="str" cm="1">
        <f t="array" ref="I2487">_xlfn.XLOOKUP(Flights[[#This Row],[Destination]],_xlfn._TRO_TRAILING( Airports!A:A),_xlfn._TRO_TRAILING( Airports!E:E), "Not found")</f>
        <v>IN</v>
      </c>
      <c r="J2487" s="1">
        <v>0.46180555555555558</v>
      </c>
      <c r="K2487" s="22">
        <f>HOUR(Flights[[#This Row],[Scheduled Departure]])</f>
        <v>11</v>
      </c>
      <c r="L2487" s="1">
        <v>0.51111111111111107</v>
      </c>
      <c r="M2487">
        <f>(L2487-J2487)*24*60</f>
        <v>70.999999999999915</v>
      </c>
      <c r="N2487" s="16">
        <f>Flights[[#This Row],[Length (min)]]/60</f>
        <v>3.9</v>
      </c>
      <c r="O2487">
        <v>234</v>
      </c>
      <c r="P2487">
        <v>1814</v>
      </c>
      <c r="Q2487" s="18">
        <f>IFERROR(Flights[[#This Row],[Distance]]/Flights[[#This Row],[Length (hr)]], "")</f>
        <v>465.12820512820514</v>
      </c>
      <c r="R2487" s="1">
        <v>0.7631944444444444</v>
      </c>
      <c r="S2487" s="1" t="str">
        <f>IF(Flights[[#This Row],[Length (hr)]]&lt;2, "No meal", IF(Flights[[#This Row],[Length (hr)]]&lt;3.5, "Light meal", "Full meal"))</f>
        <v>Full meal</v>
      </c>
      <c r="T2487" s="1" t="str">
        <f>IF(AND(Flights[[#This Row],[Airline]]="US Airways", Flights[[#This Row],[Meal]]="Full Meal"), "Yes", "No")</f>
        <v>No</v>
      </c>
      <c r="U2487" s="1">
        <v>0.79861111111111116</v>
      </c>
      <c r="V2487">
        <v>51</v>
      </c>
      <c r="W2487" s="1" t="str">
        <f>IF(Flights[[#This Row],[Arrival Delay]] = "", "Cancelled", IF(Flights[[#This Row],[Arrival Delay]]&gt;15, "Delayed", "On time"))</f>
        <v>Delayed</v>
      </c>
      <c r="X2487" t="str">
        <f>IF(Flights[[#This Row],[Status]]&lt;&gt;"Delayed","", IF(Flights[[#This Row],[Arrival Delay]]&gt;120, "Severe", IF(Flights[[#This Row],[Arrival Delay]]&gt;60, "Major", "Moderate")))</f>
        <v>Moderate</v>
      </c>
      <c r="Y2487" t="b">
        <v>0</v>
      </c>
      <c r="AA2487" t="str">
        <f>IF(OR(AND(Flights[[#This Row],[Status]]="Cancelled", Flights[[#This Row],[Cancellation Reason]]="Airline/Carrier"), Flights[[#This Row],[Delay Type]]="Severe"), "Yes", "No")</f>
        <v>No</v>
      </c>
    </row>
    <row r="2488" spans="1:27" x14ac:dyDescent="0.3">
      <c r="A2488" s="3">
        <v>42192</v>
      </c>
      <c r="B2488" s="22">
        <f>WEEKNUM(Flights[[#This Row],[Date]], 1)</f>
        <v>28</v>
      </c>
      <c r="C2488" s="22">
        <f>WEEKDAY(Flights[[#This Row],[Date]],1)</f>
        <v>3</v>
      </c>
      <c r="D2488" t="s">
        <v>809</v>
      </c>
      <c r="E2488" t="s">
        <v>1989</v>
      </c>
      <c r="F2488" t="s">
        <v>0</v>
      </c>
      <c r="G2488" t="s">
        <v>276</v>
      </c>
      <c r="H2488" t="str">
        <f>_xlfn.XLOOKUP(Flights[[#This Row],[Destination]], Airports!$A$2:$A$78, Airports!$D$2:$D$78)</f>
        <v>Detroit</v>
      </c>
      <c r="I2488" t="str" cm="1">
        <f t="array" ref="I2488">_xlfn.XLOOKUP(Flights[[#This Row],[Destination]],_xlfn._TRO_TRAILING( Airports!A:A),_xlfn._TRO_TRAILING( Airports!E:E), "Not found")</f>
        <v>MI</v>
      </c>
      <c r="J2488" s="1">
        <v>0.56597222222222221</v>
      </c>
      <c r="K2488" s="22">
        <f>HOUR(Flights[[#This Row],[Scheduled Departure]])</f>
        <v>13</v>
      </c>
      <c r="L2488" s="1">
        <v>0.56041666666666667</v>
      </c>
      <c r="M2488">
        <f>(L2488-J2488)*24*60</f>
        <v>-7.9999999999999716</v>
      </c>
      <c r="N2488" s="16">
        <f>Flights[[#This Row],[Length (min)]]/60</f>
        <v>4.3833333333333337</v>
      </c>
      <c r="O2488">
        <v>263</v>
      </c>
      <c r="P2488">
        <v>1979</v>
      </c>
      <c r="Q2488" s="18">
        <f>IFERROR(Flights[[#This Row],[Distance]]/Flights[[#This Row],[Length (hr)]], "")</f>
        <v>451.48288973384024</v>
      </c>
      <c r="R2488" s="1">
        <v>0.87847222222222221</v>
      </c>
      <c r="S2488" s="1" t="str">
        <f>IF(Flights[[#This Row],[Length (hr)]]&lt;2, "No meal", IF(Flights[[#This Row],[Length (hr)]]&lt;3.5, "Light meal", "Full meal"))</f>
        <v>Full meal</v>
      </c>
      <c r="T2488" s="1" t="str">
        <f>IF(AND(Flights[[#This Row],[Airline]]="US Airways", Flights[[#This Row],[Meal]]="Full Meal"), "Yes", "No")</f>
        <v>No</v>
      </c>
      <c r="U2488" s="1">
        <v>0.86805555555555558</v>
      </c>
      <c r="V2488">
        <v>-15</v>
      </c>
      <c r="W2488" s="1" t="str">
        <f>IF(Flights[[#This Row],[Arrival Delay]] = "", "Cancelled", IF(Flights[[#This Row],[Arrival Delay]]&gt;15, "Delayed", "On time"))</f>
        <v>On time</v>
      </c>
      <c r="X2488" t="str">
        <f>IF(Flights[[#This Row],[Status]]&lt;&gt;"Delayed","", IF(Flights[[#This Row],[Arrival Delay]]&gt;120, "Severe", IF(Flights[[#This Row],[Arrival Delay]]&gt;60, "Major", "Moderate")))</f>
        <v/>
      </c>
      <c r="Y2488" t="b">
        <v>0</v>
      </c>
      <c r="AA2488" t="str">
        <f>IF(OR(AND(Flights[[#This Row],[Status]]="Cancelled", Flights[[#This Row],[Cancellation Reason]]="Airline/Carrier"), Flights[[#This Row],[Delay Type]]="Severe"), "Yes", "No")</f>
        <v>No</v>
      </c>
    </row>
    <row r="2489" spans="1:27" x14ac:dyDescent="0.3">
      <c r="A2489" s="3">
        <v>42192</v>
      </c>
      <c r="B2489" s="22">
        <f>WEEKNUM(Flights[[#This Row],[Date]], 1)</f>
        <v>28</v>
      </c>
      <c r="C2489" s="22">
        <f>WEEKDAY(Flights[[#This Row],[Date]],1)</f>
        <v>3</v>
      </c>
      <c r="D2489" t="s">
        <v>1604</v>
      </c>
      <c r="E2489" t="s">
        <v>1989</v>
      </c>
      <c r="F2489" t="s">
        <v>0</v>
      </c>
      <c r="G2489" t="s">
        <v>9</v>
      </c>
      <c r="H2489" t="str">
        <f>_xlfn.XLOOKUP(Flights[[#This Row],[Destination]], Airports!$A$2:$A$78, Airports!$D$2:$D$78)</f>
        <v>San Francisco</v>
      </c>
      <c r="I2489" t="str" cm="1">
        <f t="array" ref="I2489">_xlfn.XLOOKUP(Flights[[#This Row],[Destination]],_xlfn._TRO_TRAILING( Airports!A:A),_xlfn._TRO_TRAILING( Airports!E:E), "Not found")</f>
        <v>CA</v>
      </c>
      <c r="J2489" s="1">
        <v>0.62847222222222221</v>
      </c>
      <c r="K2489" s="22">
        <f>HOUR(Flights[[#This Row],[Scheduled Departure]])</f>
        <v>15</v>
      </c>
      <c r="L2489" s="1">
        <v>0.62430555555555556</v>
      </c>
      <c r="M2489">
        <f>(L2489-J2489)*24*60</f>
        <v>-5.9999999999999787</v>
      </c>
      <c r="N2489" s="16">
        <f>Flights[[#This Row],[Length (min)]]/60</f>
        <v>1.2666666666666666</v>
      </c>
      <c r="O2489">
        <v>76</v>
      </c>
      <c r="P2489">
        <v>337</v>
      </c>
      <c r="Q2489" s="18">
        <f>IFERROR(Flights[[#This Row],[Distance]]/Flights[[#This Row],[Length (hr)]], "")</f>
        <v>266.0526315789474</v>
      </c>
      <c r="R2489" s="1">
        <v>0.68402777777777779</v>
      </c>
      <c r="S2489" s="1" t="str">
        <f>IF(Flights[[#This Row],[Length (hr)]]&lt;2, "No meal", IF(Flights[[#This Row],[Length (hr)]]&lt;3.5, "Light meal", "Full meal"))</f>
        <v>No meal</v>
      </c>
      <c r="T2489" s="1" t="str">
        <f>IF(AND(Flights[[#This Row],[Airline]]="US Airways", Flights[[#This Row],[Meal]]="Full Meal"), "Yes", "No")</f>
        <v>No</v>
      </c>
      <c r="U2489" s="1">
        <v>0.67708333333333337</v>
      </c>
      <c r="V2489">
        <v>-10</v>
      </c>
      <c r="W2489" s="1" t="str">
        <f>IF(Flights[[#This Row],[Arrival Delay]] = "", "Cancelled", IF(Flights[[#This Row],[Arrival Delay]]&gt;15, "Delayed", "On time"))</f>
        <v>On time</v>
      </c>
      <c r="X2489" t="str">
        <f>IF(Flights[[#This Row],[Status]]&lt;&gt;"Delayed","", IF(Flights[[#This Row],[Arrival Delay]]&gt;120, "Severe", IF(Flights[[#This Row],[Arrival Delay]]&gt;60, "Major", "Moderate")))</f>
        <v/>
      </c>
      <c r="Y2489" t="b">
        <v>0</v>
      </c>
      <c r="AA2489" t="str">
        <f>IF(OR(AND(Flights[[#This Row],[Status]]="Cancelled", Flights[[#This Row],[Cancellation Reason]]="Airline/Carrier"), Flights[[#This Row],[Delay Type]]="Severe"), "Yes", "No")</f>
        <v>No</v>
      </c>
    </row>
    <row r="2490" spans="1:27" x14ac:dyDescent="0.3">
      <c r="A2490" s="3">
        <v>42192</v>
      </c>
      <c r="B2490" s="22">
        <f>WEEKNUM(Flights[[#This Row],[Date]], 1)</f>
        <v>28</v>
      </c>
      <c r="C2490" s="22">
        <f>WEEKDAY(Flights[[#This Row],[Date]],1)</f>
        <v>3</v>
      </c>
      <c r="D2490" t="s">
        <v>1082</v>
      </c>
      <c r="E2490" t="s">
        <v>1994</v>
      </c>
      <c r="F2490" t="s">
        <v>0</v>
      </c>
      <c r="G2490" t="s">
        <v>339</v>
      </c>
      <c r="H2490" t="str">
        <f>_xlfn.XLOOKUP(Flights[[#This Row],[Destination]], Airports!$A$2:$A$78, Airports!$D$2:$D$78)</f>
        <v>San Diego</v>
      </c>
      <c r="I2490" t="str" cm="1">
        <f t="array" ref="I2490">_xlfn.XLOOKUP(Flights[[#This Row],[Destination]],_xlfn._TRO_TRAILING( Airports!A:A),_xlfn._TRO_TRAILING( Airports!E:E), "Not found")</f>
        <v>CA</v>
      </c>
      <c r="J2490" s="1">
        <v>0.64236111111111116</v>
      </c>
      <c r="K2490" s="22">
        <f>HOUR(Flights[[#This Row],[Scheduled Departure]])</f>
        <v>15</v>
      </c>
      <c r="L2490" s="1">
        <v>0.64097222222222228</v>
      </c>
      <c r="M2490">
        <f>(L2490-J2490)*24*60</f>
        <v>-1.9999999999999929</v>
      </c>
      <c r="N2490" s="16">
        <f>Flights[[#This Row],[Length (min)]]/60</f>
        <v>0.7</v>
      </c>
      <c r="O2490">
        <v>42</v>
      </c>
      <c r="P2490">
        <v>109</v>
      </c>
      <c r="Q2490" s="18">
        <f>IFERROR(Flights[[#This Row],[Distance]]/Flights[[#This Row],[Length (hr)]], "")</f>
        <v>155.71428571428572</v>
      </c>
      <c r="R2490" s="1">
        <v>0.67847222222222225</v>
      </c>
      <c r="S2490" s="1" t="str">
        <f>IF(Flights[[#This Row],[Length (hr)]]&lt;2, "No meal", IF(Flights[[#This Row],[Length (hr)]]&lt;3.5, "Light meal", "Full meal"))</f>
        <v>No meal</v>
      </c>
      <c r="T2490" s="1" t="str">
        <f>IF(AND(Flights[[#This Row],[Airline]]="US Airways", Flights[[#This Row],[Meal]]="Full Meal"), "Yes", "No")</f>
        <v>No</v>
      </c>
      <c r="U2490" s="1">
        <v>0.67013888888888884</v>
      </c>
      <c r="V2490">
        <v>-12</v>
      </c>
      <c r="W2490" s="1" t="str">
        <f>IF(Flights[[#This Row],[Arrival Delay]] = "", "Cancelled", IF(Flights[[#This Row],[Arrival Delay]]&gt;15, "Delayed", "On time"))</f>
        <v>On time</v>
      </c>
      <c r="X2490" t="str">
        <f>IF(Flights[[#This Row],[Status]]&lt;&gt;"Delayed","", IF(Flights[[#This Row],[Arrival Delay]]&gt;120, "Severe", IF(Flights[[#This Row],[Arrival Delay]]&gt;60, "Major", "Moderate")))</f>
        <v/>
      </c>
      <c r="Y2490" t="b">
        <v>0</v>
      </c>
      <c r="AA2490" t="str">
        <f>IF(OR(AND(Flights[[#This Row],[Status]]="Cancelled", Flights[[#This Row],[Cancellation Reason]]="Airline/Carrier"), Flights[[#This Row],[Delay Type]]="Severe"), "Yes", "No")</f>
        <v>No</v>
      </c>
    </row>
    <row r="2491" spans="1:27" x14ac:dyDescent="0.3">
      <c r="A2491" s="3">
        <v>42192</v>
      </c>
      <c r="B2491" s="22">
        <f>WEEKNUM(Flights[[#This Row],[Date]], 1)</f>
        <v>28</v>
      </c>
      <c r="C2491" s="22">
        <f>WEEKDAY(Flights[[#This Row],[Date]],1)</f>
        <v>3</v>
      </c>
      <c r="D2491" t="s">
        <v>896</v>
      </c>
      <c r="E2491" t="s">
        <v>1990</v>
      </c>
      <c r="F2491" t="s">
        <v>0</v>
      </c>
      <c r="G2491" t="s">
        <v>17</v>
      </c>
      <c r="H2491" t="str">
        <f>_xlfn.XLOOKUP(Flights[[#This Row],[Destination]], Airports!$A$2:$A$78, Airports!$D$2:$D$78)</f>
        <v>Honolulu</v>
      </c>
      <c r="I2491" t="str" cm="1">
        <f t="array" ref="I2491">_xlfn.XLOOKUP(Flights[[#This Row],[Destination]],_xlfn._TRO_TRAILING( Airports!A:A),_xlfn._TRO_TRAILING( Airports!E:E), "Not found")</f>
        <v>HI</v>
      </c>
      <c r="J2491" s="1">
        <v>0.66666666666666663</v>
      </c>
      <c r="K2491" s="22">
        <f>HOUR(Flights[[#This Row],[Scheduled Departure]])</f>
        <v>16</v>
      </c>
      <c r="L2491" s="1">
        <v>0.66388888888888886</v>
      </c>
      <c r="M2491">
        <f>(L2491-J2491)*24*60</f>
        <v>-3.9999999999999858</v>
      </c>
      <c r="N2491" s="16">
        <f>Flights[[#This Row],[Length (min)]]/60</f>
        <v>5.8</v>
      </c>
      <c r="O2491">
        <v>348</v>
      </c>
      <c r="P2491">
        <v>2556</v>
      </c>
      <c r="Q2491" s="18">
        <f>IFERROR(Flights[[#This Row],[Distance]]/Flights[[#This Row],[Length (hr)]], "")</f>
        <v>440.68965517241378</v>
      </c>
      <c r="R2491" s="1">
        <v>0.7895833333333333</v>
      </c>
      <c r="S2491" s="1" t="str">
        <f>IF(Flights[[#This Row],[Length (hr)]]&lt;2, "No meal", IF(Flights[[#This Row],[Length (hr)]]&lt;3.5, "Light meal", "Full meal"))</f>
        <v>Full meal</v>
      </c>
      <c r="T2491" s="1" t="str">
        <f>IF(AND(Flights[[#This Row],[Airline]]="US Airways", Flights[[#This Row],[Meal]]="Full Meal"), "Yes", "No")</f>
        <v>No</v>
      </c>
      <c r="U2491" s="1">
        <v>0.78055555555555556</v>
      </c>
      <c r="V2491">
        <v>-13</v>
      </c>
      <c r="W2491" s="1" t="str">
        <f>IF(Flights[[#This Row],[Arrival Delay]] = "", "Cancelled", IF(Flights[[#This Row],[Arrival Delay]]&gt;15, "Delayed", "On time"))</f>
        <v>On time</v>
      </c>
      <c r="X2491" t="str">
        <f>IF(Flights[[#This Row],[Status]]&lt;&gt;"Delayed","", IF(Flights[[#This Row],[Arrival Delay]]&gt;120, "Severe", IF(Flights[[#This Row],[Arrival Delay]]&gt;60, "Major", "Moderate")))</f>
        <v/>
      </c>
      <c r="Y2491" t="b">
        <v>0</v>
      </c>
      <c r="AA2491" t="str">
        <f>IF(OR(AND(Flights[[#This Row],[Status]]="Cancelled", Flights[[#This Row],[Cancellation Reason]]="Airline/Carrier"), Flights[[#This Row],[Delay Type]]="Severe"), "Yes", "No")</f>
        <v>No</v>
      </c>
    </row>
    <row r="2492" spans="1:27" x14ac:dyDescent="0.3">
      <c r="A2492" s="3">
        <v>42192</v>
      </c>
      <c r="B2492" s="22">
        <f>WEEKNUM(Flights[[#This Row],[Date]], 1)</f>
        <v>28</v>
      </c>
      <c r="C2492" s="22">
        <f>WEEKDAY(Flights[[#This Row],[Date]],1)</f>
        <v>3</v>
      </c>
      <c r="D2492" t="s">
        <v>1648</v>
      </c>
      <c r="E2492" t="s">
        <v>1989</v>
      </c>
      <c r="F2492" t="s">
        <v>0</v>
      </c>
      <c r="G2492" t="s">
        <v>344</v>
      </c>
      <c r="H2492" t="str">
        <f>_xlfn.XLOOKUP(Flights[[#This Row],[Destination]], Airports!$A$2:$A$78, Airports!$D$2:$D$78)</f>
        <v>Seattle</v>
      </c>
      <c r="I2492" t="str" cm="1">
        <f t="array" ref="I2492">_xlfn.XLOOKUP(Flights[[#This Row],[Destination]],_xlfn._TRO_TRAILING( Airports!A:A),_xlfn._TRO_TRAILING( Airports!E:E), "Not found")</f>
        <v>WA</v>
      </c>
      <c r="J2492" s="1">
        <v>0.68402777777777779</v>
      </c>
      <c r="K2492" s="22">
        <f>HOUR(Flights[[#This Row],[Scheduled Departure]])</f>
        <v>16</v>
      </c>
      <c r="L2492" s="1">
        <v>0.68055555555555558</v>
      </c>
      <c r="M2492">
        <f>(L2492-J2492)*24*60</f>
        <v>-4.9999999999999822</v>
      </c>
      <c r="N2492" s="16">
        <f>Flights[[#This Row],[Length (min)]]/60</f>
        <v>2.4</v>
      </c>
      <c r="O2492">
        <v>144</v>
      </c>
      <c r="P2492">
        <v>954</v>
      </c>
      <c r="Q2492" s="18">
        <f>IFERROR(Flights[[#This Row],[Distance]]/Flights[[#This Row],[Length (hr)]], "")</f>
        <v>397.5</v>
      </c>
      <c r="R2492" s="1">
        <v>0.79305555555555551</v>
      </c>
      <c r="S2492" s="1" t="str">
        <f>IF(Flights[[#This Row],[Length (hr)]]&lt;2, "No meal", IF(Flights[[#This Row],[Length (hr)]]&lt;3.5, "Light meal", "Full meal"))</f>
        <v>Light meal</v>
      </c>
      <c r="T2492" s="1" t="str">
        <f>IF(AND(Flights[[#This Row],[Airline]]="US Airways", Flights[[#This Row],[Meal]]="Full Meal"), "Yes", "No")</f>
        <v>No</v>
      </c>
      <c r="U2492" s="1">
        <v>0.78055555555555556</v>
      </c>
      <c r="V2492">
        <v>-18</v>
      </c>
      <c r="W2492" s="1" t="str">
        <f>IF(Flights[[#This Row],[Arrival Delay]] = "", "Cancelled", IF(Flights[[#This Row],[Arrival Delay]]&gt;15, "Delayed", "On time"))</f>
        <v>On time</v>
      </c>
      <c r="X2492" t="str">
        <f>IF(Flights[[#This Row],[Status]]&lt;&gt;"Delayed","", IF(Flights[[#This Row],[Arrival Delay]]&gt;120, "Severe", IF(Flights[[#This Row],[Arrival Delay]]&gt;60, "Major", "Moderate")))</f>
        <v/>
      </c>
      <c r="Y2492" t="b">
        <v>0</v>
      </c>
      <c r="AA2492" t="str">
        <f>IF(OR(AND(Flights[[#This Row],[Status]]="Cancelled", Flights[[#This Row],[Cancellation Reason]]="Airline/Carrier"), Flights[[#This Row],[Delay Type]]="Severe"), "Yes", "No")</f>
        <v>No</v>
      </c>
    </row>
    <row r="2493" spans="1:27" x14ac:dyDescent="0.3">
      <c r="A2493" s="3">
        <v>42192</v>
      </c>
      <c r="B2493" s="22">
        <f>WEEKNUM(Flights[[#This Row],[Date]], 1)</f>
        <v>28</v>
      </c>
      <c r="C2493" s="22">
        <f>WEEKDAY(Flights[[#This Row],[Date]],1)</f>
        <v>3</v>
      </c>
      <c r="D2493" t="s">
        <v>1240</v>
      </c>
      <c r="E2493" t="s">
        <v>1994</v>
      </c>
      <c r="F2493" t="s">
        <v>0</v>
      </c>
      <c r="G2493" t="s">
        <v>337</v>
      </c>
      <c r="H2493" t="str">
        <f>_xlfn.XLOOKUP(Flights[[#This Row],[Destination]], Airports!$A$2:$A$78, Airports!$D$2:$D$78)</f>
        <v>Santa Fe</v>
      </c>
      <c r="I2493" t="str" cm="1">
        <f t="array" ref="I2493">_xlfn.XLOOKUP(Flights[[#This Row],[Destination]],_xlfn._TRO_TRAILING( Airports!A:A),_xlfn._TRO_TRAILING( Airports!E:E), "Not found")</f>
        <v>NM</v>
      </c>
      <c r="J2493" s="1">
        <v>0.75</v>
      </c>
      <c r="K2493" s="22">
        <f>HOUR(Flights[[#This Row],[Scheduled Departure]])</f>
        <v>18</v>
      </c>
      <c r="L2493" s="1">
        <v>0.75416666666666665</v>
      </c>
      <c r="M2493">
        <f>(L2493-J2493)*24*60</f>
        <v>5.9999999999999787</v>
      </c>
      <c r="N2493" s="16">
        <f>Flights[[#This Row],[Length (min)]]/60</f>
        <v>1.8666666666666667</v>
      </c>
      <c r="O2493">
        <v>112</v>
      </c>
      <c r="P2493">
        <v>710</v>
      </c>
      <c r="Q2493" s="18">
        <f>IFERROR(Flights[[#This Row],[Distance]]/Flights[[#This Row],[Length (hr)]], "")</f>
        <v>380.35714285714283</v>
      </c>
      <c r="R2493" s="1">
        <v>0.87847222222222221</v>
      </c>
      <c r="S2493" s="1" t="str">
        <f>IF(Flights[[#This Row],[Length (hr)]]&lt;2, "No meal", IF(Flights[[#This Row],[Length (hr)]]&lt;3.5, "Light meal", "Full meal"))</f>
        <v>No meal</v>
      </c>
      <c r="T2493" s="1" t="str">
        <f>IF(AND(Flights[[#This Row],[Airline]]="US Airways", Flights[[#This Row],[Meal]]="Full Meal"), "Yes", "No")</f>
        <v>No</v>
      </c>
      <c r="U2493" s="1">
        <v>0.87361111111111112</v>
      </c>
      <c r="V2493">
        <v>-7</v>
      </c>
      <c r="W2493" s="1" t="str">
        <f>IF(Flights[[#This Row],[Arrival Delay]] = "", "Cancelled", IF(Flights[[#This Row],[Arrival Delay]]&gt;15, "Delayed", "On time"))</f>
        <v>On time</v>
      </c>
      <c r="X2493" t="str">
        <f>IF(Flights[[#This Row],[Status]]&lt;&gt;"Delayed","", IF(Flights[[#This Row],[Arrival Delay]]&gt;120, "Severe", IF(Flights[[#This Row],[Arrival Delay]]&gt;60, "Major", "Moderate")))</f>
        <v/>
      </c>
      <c r="Y2493" t="b">
        <v>0</v>
      </c>
      <c r="AA2493" t="str">
        <f>IF(OR(AND(Flights[[#This Row],[Status]]="Cancelled", Flights[[#This Row],[Cancellation Reason]]="Airline/Carrier"), Flights[[#This Row],[Delay Type]]="Severe"), "Yes", "No")</f>
        <v>No</v>
      </c>
    </row>
    <row r="2494" spans="1:27" x14ac:dyDescent="0.3">
      <c r="A2494" s="3">
        <v>42192</v>
      </c>
      <c r="B2494" s="22">
        <f>WEEKNUM(Flights[[#This Row],[Date]], 1)</f>
        <v>28</v>
      </c>
      <c r="C2494" s="22">
        <f>WEEKDAY(Flights[[#This Row],[Date]],1)</f>
        <v>3</v>
      </c>
      <c r="D2494" t="s">
        <v>1414</v>
      </c>
      <c r="E2494" t="s">
        <v>1990</v>
      </c>
      <c r="F2494" t="s">
        <v>0</v>
      </c>
      <c r="G2494" t="s">
        <v>4</v>
      </c>
      <c r="H2494" t="str">
        <f>_xlfn.XLOOKUP(Flights[[#This Row],[Destination]], Airports!$A$2:$A$78, Airports!$D$2:$D$78)</f>
        <v>Chicago</v>
      </c>
      <c r="I2494" t="str" cm="1">
        <f t="array" ref="I2494">_xlfn.XLOOKUP(Flights[[#This Row],[Destination]],_xlfn._TRO_TRAILING( Airports!A:A),_xlfn._TRO_TRAILING( Airports!E:E), "Not found")</f>
        <v>IL</v>
      </c>
      <c r="J2494" s="1">
        <v>0.82708333333333328</v>
      </c>
      <c r="K2494" s="22">
        <f>HOUR(Flights[[#This Row],[Scheduled Departure]])</f>
        <v>19</v>
      </c>
      <c r="L2494" s="1">
        <v>0.8256944444444444</v>
      </c>
      <c r="M2494">
        <f>(L2494-J2494)*24*60</f>
        <v>-1.9999999999999929</v>
      </c>
      <c r="N2494" s="16">
        <f>Flights[[#This Row],[Length (min)]]/60</f>
        <v>3.7166666666666668</v>
      </c>
      <c r="O2494">
        <v>223</v>
      </c>
      <c r="P2494">
        <v>1744</v>
      </c>
      <c r="Q2494" s="18">
        <f>IFERROR(Flights[[#This Row],[Distance]]/Flights[[#This Row],[Length (hr)]], "")</f>
        <v>469.23766816143495</v>
      </c>
      <c r="R2494" s="1">
        <v>7.8472222222222221E-2</v>
      </c>
      <c r="S2494" s="1" t="str">
        <f>IF(Flights[[#This Row],[Length (hr)]]&lt;2, "No meal", IF(Flights[[#This Row],[Length (hr)]]&lt;3.5, "Light meal", "Full meal"))</f>
        <v>Full meal</v>
      </c>
      <c r="T2494" s="1" t="str">
        <f>IF(AND(Flights[[#This Row],[Airline]]="US Airways", Flights[[#This Row],[Meal]]="Full Meal"), "Yes", "No")</f>
        <v>No</v>
      </c>
      <c r="U2494" s="1">
        <v>6.3888888888888884E-2</v>
      </c>
      <c r="V2494">
        <v>-21</v>
      </c>
      <c r="W2494" s="1" t="str">
        <f>IF(Flights[[#This Row],[Arrival Delay]] = "", "Cancelled", IF(Flights[[#This Row],[Arrival Delay]]&gt;15, "Delayed", "On time"))</f>
        <v>On time</v>
      </c>
      <c r="X2494" t="str">
        <f>IF(Flights[[#This Row],[Status]]&lt;&gt;"Delayed","", IF(Flights[[#This Row],[Arrival Delay]]&gt;120, "Severe", IF(Flights[[#This Row],[Arrival Delay]]&gt;60, "Major", "Moderate")))</f>
        <v/>
      </c>
      <c r="Y2494" t="b">
        <v>0</v>
      </c>
      <c r="AA2494" t="str">
        <f>IF(OR(AND(Flights[[#This Row],[Status]]="Cancelled", Flights[[#This Row],[Cancellation Reason]]="Airline/Carrier"), Flights[[#This Row],[Delay Type]]="Severe"), "Yes", "No")</f>
        <v>No</v>
      </c>
    </row>
    <row r="2495" spans="1:27" x14ac:dyDescent="0.3">
      <c r="A2495" s="3">
        <v>42192</v>
      </c>
      <c r="B2495" s="22">
        <f>WEEKNUM(Flights[[#This Row],[Date]], 1)</f>
        <v>28</v>
      </c>
      <c r="C2495" s="22">
        <f>WEEKDAY(Flights[[#This Row],[Date]],1)</f>
        <v>3</v>
      </c>
      <c r="D2495" t="s">
        <v>180</v>
      </c>
      <c r="E2495" t="s">
        <v>1987</v>
      </c>
      <c r="F2495" t="s">
        <v>0</v>
      </c>
      <c r="G2495" t="s">
        <v>9</v>
      </c>
      <c r="H2495" t="str">
        <f>_xlfn.XLOOKUP(Flights[[#This Row],[Destination]], Airports!$A$2:$A$78, Airports!$D$2:$D$78)</f>
        <v>San Francisco</v>
      </c>
      <c r="I2495" t="str" cm="1">
        <f t="array" ref="I2495">_xlfn.XLOOKUP(Flights[[#This Row],[Destination]],_xlfn._TRO_TRAILING( Airports!A:A),_xlfn._TRO_TRAILING( Airports!E:E), "Not found")</f>
        <v>CA</v>
      </c>
      <c r="J2495" s="1">
        <v>0.84722222222222221</v>
      </c>
      <c r="K2495" s="22">
        <f>HOUR(Flights[[#This Row],[Scheduled Departure]])</f>
        <v>20</v>
      </c>
      <c r="L2495" s="1">
        <v>0.84305555555555556</v>
      </c>
      <c r="M2495">
        <f>(L2495-J2495)*24*60</f>
        <v>-5.9999999999999787</v>
      </c>
      <c r="N2495" s="16">
        <f>Flights[[#This Row],[Length (min)]]/60</f>
        <v>1.2333333333333334</v>
      </c>
      <c r="O2495">
        <v>74</v>
      </c>
      <c r="P2495">
        <v>337</v>
      </c>
      <c r="Q2495" s="18">
        <f>IFERROR(Flights[[#This Row],[Distance]]/Flights[[#This Row],[Length (hr)]], "")</f>
        <v>273.24324324324323</v>
      </c>
      <c r="R2495" s="1">
        <v>0.90972222222222221</v>
      </c>
      <c r="S2495" s="1" t="str">
        <f>IF(Flights[[#This Row],[Length (hr)]]&lt;2, "No meal", IF(Flights[[#This Row],[Length (hr)]]&lt;3.5, "Light meal", "Full meal"))</f>
        <v>No meal</v>
      </c>
      <c r="T2495" s="1" t="str">
        <f>IF(AND(Flights[[#This Row],[Airline]]="US Airways", Flights[[#This Row],[Meal]]="Full Meal"), "Yes", "No")</f>
        <v>No</v>
      </c>
      <c r="U2495" s="1">
        <v>0.89444444444444449</v>
      </c>
      <c r="V2495">
        <v>-22</v>
      </c>
      <c r="W2495" s="1" t="str">
        <f>IF(Flights[[#This Row],[Arrival Delay]] = "", "Cancelled", IF(Flights[[#This Row],[Arrival Delay]]&gt;15, "Delayed", "On time"))</f>
        <v>On time</v>
      </c>
      <c r="X2495" t="str">
        <f>IF(Flights[[#This Row],[Status]]&lt;&gt;"Delayed","", IF(Flights[[#This Row],[Arrival Delay]]&gt;120, "Severe", IF(Flights[[#This Row],[Arrival Delay]]&gt;60, "Major", "Moderate")))</f>
        <v/>
      </c>
      <c r="Y2495" t="b">
        <v>0</v>
      </c>
      <c r="AA2495" t="str">
        <f>IF(OR(AND(Flights[[#This Row],[Status]]="Cancelled", Flights[[#This Row],[Cancellation Reason]]="Airline/Carrier"), Flights[[#This Row],[Delay Type]]="Severe"), "Yes", "No")</f>
        <v>No</v>
      </c>
    </row>
    <row r="2496" spans="1:27" x14ac:dyDescent="0.3">
      <c r="A2496" s="3">
        <v>42192</v>
      </c>
      <c r="B2496" s="22">
        <f>WEEKNUM(Flights[[#This Row],[Date]], 1)</f>
        <v>28</v>
      </c>
      <c r="C2496" s="22">
        <f>WEEKDAY(Flights[[#This Row],[Date]],1)</f>
        <v>3</v>
      </c>
      <c r="D2496" t="s">
        <v>667</v>
      </c>
      <c r="E2496" t="s">
        <v>1990</v>
      </c>
      <c r="F2496" t="s">
        <v>0</v>
      </c>
      <c r="G2496" t="s">
        <v>273</v>
      </c>
      <c r="H2496" t="str">
        <f>_xlfn.XLOOKUP(Flights[[#This Row],[Destination]], Airports!$A$2:$A$78, Airports!$D$2:$D$78)</f>
        <v>Denver</v>
      </c>
      <c r="I2496" t="str" cm="1">
        <f t="array" ref="I2496">_xlfn.XLOOKUP(Flights[[#This Row],[Destination]],_xlfn._TRO_TRAILING( Airports!A:A),_xlfn._TRO_TRAILING( Airports!E:E), "Not found")</f>
        <v>CO</v>
      </c>
      <c r="J2496" s="1">
        <v>0.84722222222222221</v>
      </c>
      <c r="K2496" s="22">
        <f>HOUR(Flights[[#This Row],[Scheduled Departure]])</f>
        <v>20</v>
      </c>
      <c r="L2496" s="1">
        <v>0.84444444444444444</v>
      </c>
      <c r="M2496">
        <f>(L2496-J2496)*24*60</f>
        <v>-3.9999999999999858</v>
      </c>
      <c r="N2496" s="16">
        <f>Flights[[#This Row],[Length (min)]]/60</f>
        <v>2.15</v>
      </c>
      <c r="O2496">
        <v>129</v>
      </c>
      <c r="P2496">
        <v>862</v>
      </c>
      <c r="Q2496" s="18">
        <f>IFERROR(Flights[[#This Row],[Distance]]/Flights[[#This Row],[Length (hr)]], "")</f>
        <v>400.93023255813955</v>
      </c>
      <c r="R2496" s="1">
        <v>0.98263888888888884</v>
      </c>
      <c r="S2496" s="1" t="str">
        <f>IF(Flights[[#This Row],[Length (hr)]]&lt;2, "No meal", IF(Flights[[#This Row],[Length (hr)]]&lt;3.5, "Light meal", "Full meal"))</f>
        <v>Light meal</v>
      </c>
      <c r="T2496" s="1" t="str">
        <f>IF(AND(Flights[[#This Row],[Airline]]="US Airways", Flights[[#This Row],[Meal]]="Full Meal"), "Yes", "No")</f>
        <v>No</v>
      </c>
      <c r="U2496" s="1">
        <v>0.97569444444444442</v>
      </c>
      <c r="V2496">
        <v>-10</v>
      </c>
      <c r="W2496" s="1" t="str">
        <f>IF(Flights[[#This Row],[Arrival Delay]] = "", "Cancelled", IF(Flights[[#This Row],[Arrival Delay]]&gt;15, "Delayed", "On time"))</f>
        <v>On time</v>
      </c>
      <c r="X2496" t="str">
        <f>IF(Flights[[#This Row],[Status]]&lt;&gt;"Delayed","", IF(Flights[[#This Row],[Arrival Delay]]&gt;120, "Severe", IF(Flights[[#This Row],[Arrival Delay]]&gt;60, "Major", "Moderate")))</f>
        <v/>
      </c>
      <c r="Y2496" t="b">
        <v>0</v>
      </c>
      <c r="AA2496" t="str">
        <f>IF(OR(AND(Flights[[#This Row],[Status]]="Cancelled", Flights[[#This Row],[Cancellation Reason]]="Airline/Carrier"), Flights[[#This Row],[Delay Type]]="Severe"), "Yes", "No")</f>
        <v>No</v>
      </c>
    </row>
    <row r="2497" spans="1:27" x14ac:dyDescent="0.3">
      <c r="A2497" s="3">
        <v>42192</v>
      </c>
      <c r="B2497" s="22">
        <f>WEEKNUM(Flights[[#This Row],[Date]], 1)</f>
        <v>28</v>
      </c>
      <c r="C2497" s="22">
        <f>WEEKDAY(Flights[[#This Row],[Date]],1)</f>
        <v>3</v>
      </c>
      <c r="D2497" t="s">
        <v>1652</v>
      </c>
      <c r="E2497" t="s">
        <v>1990</v>
      </c>
      <c r="F2497" t="s">
        <v>0</v>
      </c>
      <c r="G2497" t="s">
        <v>257</v>
      </c>
      <c r="H2497" t="str">
        <f>_xlfn.XLOOKUP(Flights[[#This Row],[Destination]], Airports!$A$2:$A$78, Airports!$D$2:$D$78)</f>
        <v>Baltimore</v>
      </c>
      <c r="I2497" t="str" cm="1">
        <f t="array" ref="I2497">_xlfn.XLOOKUP(Flights[[#This Row],[Destination]],_xlfn._TRO_TRAILING( Airports!A:A),_xlfn._TRO_TRAILING( Airports!E:E), "Not found")</f>
        <v>MD</v>
      </c>
      <c r="J2497" s="1">
        <v>0.93402777777777779</v>
      </c>
      <c r="K2497" s="22">
        <f>HOUR(Flights[[#This Row],[Scheduled Departure]])</f>
        <v>22</v>
      </c>
      <c r="L2497" s="1">
        <v>0.92986111111111114</v>
      </c>
      <c r="M2497">
        <f>(L2497-J2497)*24*60</f>
        <v>-5.9999999999999787</v>
      </c>
      <c r="N2497" s="16">
        <f>Flights[[#This Row],[Length (min)]]/60</f>
        <v>4.8666666666666663</v>
      </c>
      <c r="O2497">
        <v>292</v>
      </c>
      <c r="P2497">
        <v>2329</v>
      </c>
      <c r="Q2497" s="18">
        <f>IFERROR(Flights[[#This Row],[Distance]]/Flights[[#This Row],[Length (hr)]], "")</f>
        <v>478.56164383561645</v>
      </c>
      <c r="R2497" s="1">
        <v>0.2722222222222222</v>
      </c>
      <c r="S2497" s="1" t="str">
        <f>IF(Flights[[#This Row],[Length (hr)]]&lt;2, "No meal", IF(Flights[[#This Row],[Length (hr)]]&lt;3.5, "Light meal", "Full meal"))</f>
        <v>Full meal</v>
      </c>
      <c r="T2497" s="1" t="str">
        <f>IF(AND(Flights[[#This Row],[Airline]]="US Airways", Flights[[#This Row],[Meal]]="Full Meal"), "Yes", "No")</f>
        <v>No</v>
      </c>
      <c r="U2497" s="1">
        <v>0.25763888888888886</v>
      </c>
      <c r="V2497">
        <v>-21</v>
      </c>
      <c r="W2497" s="1" t="str">
        <f>IF(Flights[[#This Row],[Arrival Delay]] = "", "Cancelled", IF(Flights[[#This Row],[Arrival Delay]]&gt;15, "Delayed", "On time"))</f>
        <v>On time</v>
      </c>
      <c r="X2497" t="str">
        <f>IF(Flights[[#This Row],[Status]]&lt;&gt;"Delayed","", IF(Flights[[#This Row],[Arrival Delay]]&gt;120, "Severe", IF(Flights[[#This Row],[Arrival Delay]]&gt;60, "Major", "Moderate")))</f>
        <v/>
      </c>
      <c r="Y2497" t="b">
        <v>0</v>
      </c>
      <c r="AA2497" t="str">
        <f>IF(OR(AND(Flights[[#This Row],[Status]]="Cancelled", Flights[[#This Row],[Cancellation Reason]]="Airline/Carrier"), Flights[[#This Row],[Delay Type]]="Severe"), "Yes", "No")</f>
        <v>No</v>
      </c>
    </row>
    <row r="2498" spans="1:27" x14ac:dyDescent="0.3">
      <c r="A2498" s="3">
        <v>42192</v>
      </c>
      <c r="B2498" s="22">
        <f>WEEKNUM(Flights[[#This Row],[Date]], 1)</f>
        <v>28</v>
      </c>
      <c r="C2498" s="22">
        <f>WEEKDAY(Flights[[#This Row],[Date]],1)</f>
        <v>3</v>
      </c>
      <c r="D2498" t="s">
        <v>1396</v>
      </c>
      <c r="E2498" t="s">
        <v>1992</v>
      </c>
      <c r="F2498" t="s">
        <v>0</v>
      </c>
      <c r="G2498" t="s">
        <v>12</v>
      </c>
      <c r="H2498" t="str">
        <f>_xlfn.XLOOKUP(Flights[[#This Row],[Destination]], Airports!$A$2:$A$78, Airports!$D$2:$D$78)</f>
        <v>New York</v>
      </c>
      <c r="I2498" t="str" cm="1">
        <f t="array" ref="I2498">_xlfn.XLOOKUP(Flights[[#This Row],[Destination]],_xlfn._TRO_TRAILING( Airports!A:A),_xlfn._TRO_TRAILING( Airports!E:E), "Not found")</f>
        <v>NY</v>
      </c>
      <c r="J2498" s="1">
        <v>0.96180555555555558</v>
      </c>
      <c r="K2498" s="22">
        <f>HOUR(Flights[[#This Row],[Scheduled Departure]])</f>
        <v>23</v>
      </c>
      <c r="L2498" s="1">
        <v>0.97569444444444442</v>
      </c>
      <c r="M2498">
        <f>(L2498-J2498)*24*60</f>
        <v>19.999999999999929</v>
      </c>
      <c r="N2498" s="16">
        <f>Flights[[#This Row],[Length (min)]]/60</f>
        <v>5.25</v>
      </c>
      <c r="O2498">
        <v>315</v>
      </c>
      <c r="P2498">
        <v>2475</v>
      </c>
      <c r="Q2498" s="18">
        <f>IFERROR(Flights[[#This Row],[Distance]]/Flights[[#This Row],[Length (hr)]], "")</f>
        <v>471.42857142857144</v>
      </c>
      <c r="R2498" s="1">
        <v>0.31388888888888888</v>
      </c>
      <c r="S2498" s="1" t="str">
        <f>IF(Flights[[#This Row],[Length (hr)]]&lt;2, "No meal", IF(Flights[[#This Row],[Length (hr)]]&lt;3.5, "Light meal", "Full meal"))</f>
        <v>Full meal</v>
      </c>
      <c r="T2498" s="1" t="str">
        <f>IF(AND(Flights[[#This Row],[Airline]]="US Airways", Flights[[#This Row],[Meal]]="Full Meal"), "Yes", "No")</f>
        <v>No</v>
      </c>
      <c r="U2498" s="1">
        <v>0.31944444444444442</v>
      </c>
      <c r="V2498">
        <v>8</v>
      </c>
      <c r="W2498" s="1" t="str">
        <f>IF(Flights[[#This Row],[Arrival Delay]] = "", "Cancelled", IF(Flights[[#This Row],[Arrival Delay]]&gt;15, "Delayed", "On time"))</f>
        <v>On time</v>
      </c>
      <c r="X2498" t="str">
        <f>IF(Flights[[#This Row],[Status]]&lt;&gt;"Delayed","", IF(Flights[[#This Row],[Arrival Delay]]&gt;120, "Severe", IF(Flights[[#This Row],[Arrival Delay]]&gt;60, "Major", "Moderate")))</f>
        <v/>
      </c>
      <c r="Y2498" t="b">
        <v>0</v>
      </c>
      <c r="AA2498" t="str">
        <f>IF(OR(AND(Flights[[#This Row],[Status]]="Cancelled", Flights[[#This Row],[Cancellation Reason]]="Airline/Carrier"), Flights[[#This Row],[Delay Type]]="Severe"), "Yes", "No")</f>
        <v>No</v>
      </c>
    </row>
    <row r="2499" spans="1:27" x14ac:dyDescent="0.3">
      <c r="A2499" s="3">
        <v>42193</v>
      </c>
      <c r="B2499" s="22">
        <f>WEEKNUM(Flights[[#This Row],[Date]], 1)</f>
        <v>28</v>
      </c>
      <c r="C2499" s="22">
        <f>WEEKDAY(Flights[[#This Row],[Date]],1)</f>
        <v>4</v>
      </c>
      <c r="D2499" t="s">
        <v>1150</v>
      </c>
      <c r="E2499" t="s">
        <v>1995</v>
      </c>
      <c r="F2499" t="s">
        <v>0</v>
      </c>
      <c r="G2499" t="s">
        <v>6</v>
      </c>
      <c r="H2499" t="str">
        <f>_xlfn.XLOOKUP(Flights[[#This Row],[Destination]], Airports!$A$2:$A$78, Airports!$D$2:$D$78)</f>
        <v>Nashville</v>
      </c>
      <c r="I2499" t="str" cm="1">
        <f t="array" ref="I2499">_xlfn.XLOOKUP(Flights[[#This Row],[Destination]],_xlfn._TRO_TRAILING( Airports!A:A),_xlfn._TRO_TRAILING( Airports!E:E), "Not found")</f>
        <v>TN</v>
      </c>
      <c r="J2499" s="1">
        <v>0.22569444444444445</v>
      </c>
      <c r="K2499" s="22">
        <f>HOUR(Flights[[#This Row],[Scheduled Departure]])</f>
        <v>5</v>
      </c>
      <c r="L2499" s="1">
        <v>0.22361111111111112</v>
      </c>
      <c r="M2499">
        <f>(L2499-J2499)*24*60</f>
        <v>-2.9999999999999893</v>
      </c>
      <c r="N2499" s="16">
        <f>Flights[[#This Row],[Length (min)]]/60</f>
        <v>3.8333333333333335</v>
      </c>
      <c r="O2499">
        <v>230</v>
      </c>
      <c r="P2499">
        <v>1797</v>
      </c>
      <c r="Q2499" s="18">
        <f>IFERROR(Flights[[#This Row],[Distance]]/Flights[[#This Row],[Length (hr)]], "")</f>
        <v>468.78260869565213</v>
      </c>
      <c r="R2499" s="1">
        <v>0.47569444444444442</v>
      </c>
      <c r="S2499" s="1" t="str">
        <f>IF(Flights[[#This Row],[Length (hr)]]&lt;2, "No meal", IF(Flights[[#This Row],[Length (hr)]]&lt;3.5, "Light meal", "Full meal"))</f>
        <v>Full meal</v>
      </c>
      <c r="T2499" s="1" t="str">
        <f>IF(AND(Flights[[#This Row],[Airline]]="US Airways", Flights[[#This Row],[Meal]]="Full Meal"), "Yes", "No")</f>
        <v>No</v>
      </c>
      <c r="U2499" s="1">
        <v>0.46666666666666667</v>
      </c>
      <c r="V2499">
        <v>-13</v>
      </c>
      <c r="W2499" s="1" t="str">
        <f>IF(Flights[[#This Row],[Arrival Delay]] = "", "Cancelled", IF(Flights[[#This Row],[Arrival Delay]]&gt;15, "Delayed", "On time"))</f>
        <v>On time</v>
      </c>
      <c r="X2499" t="str">
        <f>IF(Flights[[#This Row],[Status]]&lt;&gt;"Delayed","", IF(Flights[[#This Row],[Arrival Delay]]&gt;120, "Severe", IF(Flights[[#This Row],[Arrival Delay]]&gt;60, "Major", "Moderate")))</f>
        <v/>
      </c>
      <c r="Y2499" t="b">
        <v>0</v>
      </c>
      <c r="AA2499" t="str">
        <f>IF(OR(AND(Flights[[#This Row],[Status]]="Cancelled", Flights[[#This Row],[Cancellation Reason]]="Airline/Carrier"), Flights[[#This Row],[Delay Type]]="Severe"), "Yes", "No")</f>
        <v>No</v>
      </c>
    </row>
    <row r="2500" spans="1:27" x14ac:dyDescent="0.3">
      <c r="A2500" s="3">
        <v>42193</v>
      </c>
      <c r="B2500" s="22">
        <f>WEEKNUM(Flights[[#This Row],[Date]], 1)</f>
        <v>28</v>
      </c>
      <c r="C2500" s="22">
        <f>WEEKDAY(Flights[[#This Row],[Date]],1)</f>
        <v>4</v>
      </c>
      <c r="D2500" t="s">
        <v>805</v>
      </c>
      <c r="E2500" t="s">
        <v>1990</v>
      </c>
      <c r="F2500" t="s">
        <v>0</v>
      </c>
      <c r="G2500" t="s">
        <v>293</v>
      </c>
      <c r="H2500" t="str">
        <f>_xlfn.XLOOKUP(Flights[[#This Row],[Destination]], Airports!$A$2:$A$78, Airports!$D$2:$D$78)</f>
        <v>Houston</v>
      </c>
      <c r="I2500" t="str" cm="1">
        <f t="array" ref="I2500">_xlfn.XLOOKUP(Flights[[#This Row],[Destination]],_xlfn._TRO_TRAILING( Airports!A:A),_xlfn._TRO_TRAILING( Airports!E:E), "Not found")</f>
        <v>TX</v>
      </c>
      <c r="J2500" s="1">
        <v>0.26527777777777778</v>
      </c>
      <c r="K2500" s="22">
        <f>HOUR(Flights[[#This Row],[Scheduled Departure]])</f>
        <v>6</v>
      </c>
      <c r="L2500" s="1">
        <v>0.32777777777777778</v>
      </c>
      <c r="M2500">
        <f>(L2500-J2500)*24*60</f>
        <v>90</v>
      </c>
      <c r="N2500" s="16">
        <f>Flights[[#This Row],[Length (min)]]/60</f>
        <v>3.1166666666666667</v>
      </c>
      <c r="O2500">
        <v>187</v>
      </c>
      <c r="P2500">
        <v>1379</v>
      </c>
      <c r="Q2500" s="18">
        <f>IFERROR(Flights[[#This Row],[Distance]]/Flights[[#This Row],[Length (hr)]], "")</f>
        <v>442.45989304812832</v>
      </c>
      <c r="R2500" s="1">
        <v>0.49166666666666664</v>
      </c>
      <c r="S2500" s="1" t="str">
        <f>IF(Flights[[#This Row],[Length (hr)]]&lt;2, "No meal", IF(Flights[[#This Row],[Length (hr)]]&lt;3.5, "Light meal", "Full meal"))</f>
        <v>Light meal</v>
      </c>
      <c r="T2500" s="1" t="str">
        <f>IF(AND(Flights[[#This Row],[Airline]]="US Airways", Flights[[#This Row],[Meal]]="Full Meal"), "Yes", "No")</f>
        <v>No</v>
      </c>
      <c r="U2500" s="1">
        <v>0.54097222222222219</v>
      </c>
      <c r="V2500">
        <v>71</v>
      </c>
      <c r="W2500" s="1" t="str">
        <f>IF(Flights[[#This Row],[Arrival Delay]] = "", "Cancelled", IF(Flights[[#This Row],[Arrival Delay]]&gt;15, "Delayed", "On time"))</f>
        <v>Delayed</v>
      </c>
      <c r="X2500" t="str">
        <f>IF(Flights[[#This Row],[Status]]&lt;&gt;"Delayed","", IF(Flights[[#This Row],[Arrival Delay]]&gt;120, "Severe", IF(Flights[[#This Row],[Arrival Delay]]&gt;60, "Major", "Moderate")))</f>
        <v>Major</v>
      </c>
      <c r="Y2500" t="b">
        <v>0</v>
      </c>
      <c r="AA2500" t="str">
        <f>IF(OR(AND(Flights[[#This Row],[Status]]="Cancelled", Flights[[#This Row],[Cancellation Reason]]="Airline/Carrier"), Flights[[#This Row],[Delay Type]]="Severe"), "Yes", "No")</f>
        <v>No</v>
      </c>
    </row>
    <row r="2501" spans="1:27" x14ac:dyDescent="0.3">
      <c r="A2501" s="3">
        <v>42193</v>
      </c>
      <c r="B2501" s="22">
        <f>WEEKNUM(Flights[[#This Row],[Date]], 1)</f>
        <v>28</v>
      </c>
      <c r="C2501" s="22">
        <f>WEEKDAY(Flights[[#This Row],[Date]],1)</f>
        <v>4</v>
      </c>
      <c r="D2501" t="s">
        <v>131</v>
      </c>
      <c r="E2501" t="s">
        <v>1987</v>
      </c>
      <c r="F2501" t="s">
        <v>0</v>
      </c>
      <c r="G2501" t="s">
        <v>3</v>
      </c>
      <c r="H2501" t="str">
        <f>_xlfn.XLOOKUP(Flights[[#This Row],[Destination]], Airports!$A$2:$A$78, Airports!$D$2:$D$78)</f>
        <v>Dallas</v>
      </c>
      <c r="I2501" t="str" cm="1">
        <f t="array" ref="I2501">_xlfn.XLOOKUP(Flights[[#This Row],[Destination]],_xlfn._TRO_TRAILING( Airports!A:A),_xlfn._TRO_TRAILING( Airports!E:E), "Not found")</f>
        <v>TX</v>
      </c>
      <c r="J2501" s="1">
        <v>0.29166666666666669</v>
      </c>
      <c r="K2501" s="22">
        <f>HOUR(Flights[[#This Row],[Scheduled Departure]])</f>
        <v>7</v>
      </c>
      <c r="L2501" s="1">
        <v>0.2951388888888889</v>
      </c>
      <c r="M2501">
        <f>(L2501-J2501)*24*60</f>
        <v>4.9999999999999822</v>
      </c>
      <c r="N2501" s="16">
        <f>Flights[[#This Row],[Length (min)]]/60</f>
        <v>2.9333333333333331</v>
      </c>
      <c r="O2501">
        <v>176</v>
      </c>
      <c r="P2501">
        <v>1235</v>
      </c>
      <c r="Q2501" s="18">
        <f>IFERROR(Flights[[#This Row],[Distance]]/Flights[[#This Row],[Length (hr)]], "")</f>
        <v>421.02272727272731</v>
      </c>
      <c r="R2501" s="1">
        <v>0.50972222222222219</v>
      </c>
      <c r="S2501" s="1" t="str">
        <f>IF(Flights[[#This Row],[Length (hr)]]&lt;2, "No meal", IF(Flights[[#This Row],[Length (hr)]]&lt;3.5, "Light meal", "Full meal"))</f>
        <v>Light meal</v>
      </c>
      <c r="T2501" s="1" t="str">
        <f>IF(AND(Flights[[#This Row],[Airline]]="US Airways", Flights[[#This Row],[Meal]]="Full Meal"), "Yes", "No")</f>
        <v>No</v>
      </c>
      <c r="U2501" s="1">
        <v>0.50069444444444444</v>
      </c>
      <c r="V2501">
        <v>-13</v>
      </c>
      <c r="W2501" s="1" t="str">
        <f>IF(Flights[[#This Row],[Arrival Delay]] = "", "Cancelled", IF(Flights[[#This Row],[Arrival Delay]]&gt;15, "Delayed", "On time"))</f>
        <v>On time</v>
      </c>
      <c r="X2501" t="str">
        <f>IF(Flights[[#This Row],[Status]]&lt;&gt;"Delayed","", IF(Flights[[#This Row],[Arrival Delay]]&gt;120, "Severe", IF(Flights[[#This Row],[Arrival Delay]]&gt;60, "Major", "Moderate")))</f>
        <v/>
      </c>
      <c r="Y2501" t="b">
        <v>0</v>
      </c>
      <c r="AA2501" t="str">
        <f>IF(OR(AND(Flights[[#This Row],[Status]]="Cancelled", Flights[[#This Row],[Cancellation Reason]]="Airline/Carrier"), Flights[[#This Row],[Delay Type]]="Severe"), "Yes", "No")</f>
        <v>No</v>
      </c>
    </row>
    <row r="2502" spans="1:27" x14ac:dyDescent="0.3">
      <c r="A2502" s="3">
        <v>42193</v>
      </c>
      <c r="B2502" s="22">
        <f>WEEKNUM(Flights[[#This Row],[Date]], 1)</f>
        <v>28</v>
      </c>
      <c r="C2502" s="22">
        <f>WEEKDAY(Flights[[#This Row],[Date]],1)</f>
        <v>4</v>
      </c>
      <c r="D2502" t="s">
        <v>1056</v>
      </c>
      <c r="E2502" t="s">
        <v>1994</v>
      </c>
      <c r="F2502" t="s">
        <v>0</v>
      </c>
      <c r="G2502" t="s">
        <v>342</v>
      </c>
      <c r="H2502" t="str">
        <f>_xlfn.XLOOKUP(Flights[[#This Row],[Destination]], Airports!$A$2:$A$78, Airports!$D$2:$D$78)</f>
        <v>Santa Barbara</v>
      </c>
      <c r="I2502" t="str" cm="1">
        <f t="array" ref="I2502">_xlfn.XLOOKUP(Flights[[#This Row],[Destination]],_xlfn._TRO_TRAILING( Airports!A:A),_xlfn._TRO_TRAILING( Airports!E:E), "Not found")</f>
        <v>CA</v>
      </c>
      <c r="J2502" s="1">
        <v>0.3576388888888889</v>
      </c>
      <c r="K2502" s="22">
        <f>HOUR(Flights[[#This Row],[Scheduled Departure]])</f>
        <v>8</v>
      </c>
      <c r="L2502" s="1">
        <v>0.43125000000000002</v>
      </c>
      <c r="M2502">
        <f>(L2502-J2502)*24*60</f>
        <v>106.00000000000003</v>
      </c>
      <c r="N2502" s="16">
        <f>Flights[[#This Row],[Length (min)]]/60</f>
        <v>1.0333333333333334</v>
      </c>
      <c r="O2502">
        <v>62</v>
      </c>
      <c r="P2502">
        <v>89</v>
      </c>
      <c r="Q2502" s="18">
        <f>IFERROR(Flights[[#This Row],[Distance]]/Flights[[#This Row],[Length (hr)]], "")</f>
        <v>86.129032258064512</v>
      </c>
      <c r="R2502" s="1">
        <v>0.3923611111111111</v>
      </c>
      <c r="S2502" s="1" t="str">
        <f>IF(Flights[[#This Row],[Length (hr)]]&lt;2, "No meal", IF(Flights[[#This Row],[Length (hr)]]&lt;3.5, "Light meal", "Full meal"))</f>
        <v>No meal</v>
      </c>
      <c r="T2502" s="1" t="str">
        <f>IF(AND(Flights[[#This Row],[Airline]]="US Airways", Flights[[#This Row],[Meal]]="Full Meal"), "Yes", "No")</f>
        <v>No</v>
      </c>
      <c r="U2502" s="1">
        <v>0.47430555555555554</v>
      </c>
      <c r="V2502">
        <v>118</v>
      </c>
      <c r="W2502" s="1" t="str">
        <f>IF(Flights[[#This Row],[Arrival Delay]] = "", "Cancelled", IF(Flights[[#This Row],[Arrival Delay]]&gt;15, "Delayed", "On time"))</f>
        <v>Delayed</v>
      </c>
      <c r="X2502" t="str">
        <f>IF(Flights[[#This Row],[Status]]&lt;&gt;"Delayed","", IF(Flights[[#This Row],[Arrival Delay]]&gt;120, "Severe", IF(Flights[[#This Row],[Arrival Delay]]&gt;60, "Major", "Moderate")))</f>
        <v>Major</v>
      </c>
      <c r="Y2502" t="b">
        <v>0</v>
      </c>
      <c r="AA2502" t="str">
        <f>IF(OR(AND(Flights[[#This Row],[Status]]="Cancelled", Flights[[#This Row],[Cancellation Reason]]="Airline/Carrier"), Flights[[#This Row],[Delay Type]]="Severe"), "Yes", "No")</f>
        <v>No</v>
      </c>
    </row>
    <row r="2503" spans="1:27" x14ac:dyDescent="0.3">
      <c r="A2503" s="3">
        <v>42193</v>
      </c>
      <c r="B2503" s="22">
        <f>WEEKNUM(Flights[[#This Row],[Date]], 1)</f>
        <v>28</v>
      </c>
      <c r="C2503" s="22">
        <f>WEEKDAY(Flights[[#This Row],[Date]],1)</f>
        <v>4</v>
      </c>
      <c r="D2503" t="s">
        <v>1502</v>
      </c>
      <c r="E2503" t="s">
        <v>1994</v>
      </c>
      <c r="F2503" t="s">
        <v>0</v>
      </c>
      <c r="G2503" t="s">
        <v>259</v>
      </c>
      <c r="H2503" t="str">
        <f>_xlfn.XLOOKUP(Flights[[#This Row],[Destination]], Airports!$A$2:$A$78, Airports!$D$2:$D$78)</f>
        <v>Bozeman</v>
      </c>
      <c r="I2503" t="str" cm="1">
        <f t="array" ref="I2503">_xlfn.XLOOKUP(Flights[[#This Row],[Destination]],_xlfn._TRO_TRAILING( Airports!A:A),_xlfn._TRO_TRAILING( Airports!E:E), "Not found")</f>
        <v>MT</v>
      </c>
      <c r="J2503" s="1">
        <v>0.40625</v>
      </c>
      <c r="K2503" s="22">
        <f>HOUR(Flights[[#This Row],[Scheduled Departure]])</f>
        <v>9</v>
      </c>
      <c r="L2503" s="1">
        <v>0.47499999999999998</v>
      </c>
      <c r="M2503">
        <f>(L2503-J2503)*24*60</f>
        <v>98.999999999999972</v>
      </c>
      <c r="N2503" s="16">
        <f>Flights[[#This Row],[Length (min)]]/60</f>
        <v>2.5666666666666669</v>
      </c>
      <c r="O2503">
        <v>154</v>
      </c>
      <c r="P2503">
        <v>902</v>
      </c>
      <c r="Q2503" s="18">
        <f>IFERROR(Flights[[#This Row],[Distance]]/Flights[[#This Row],[Length (hr)]], "")</f>
        <v>351.42857142857139</v>
      </c>
      <c r="R2503" s="1">
        <v>0.55277777777777781</v>
      </c>
      <c r="S2503" s="1" t="str">
        <f>IF(Flights[[#This Row],[Length (hr)]]&lt;2, "No meal", IF(Flights[[#This Row],[Length (hr)]]&lt;3.5, "Light meal", "Full meal"))</f>
        <v>Light meal</v>
      </c>
      <c r="T2503" s="1" t="str">
        <f>IF(AND(Flights[[#This Row],[Airline]]="US Airways", Flights[[#This Row],[Meal]]="Full Meal"), "Yes", "No")</f>
        <v>No</v>
      </c>
      <c r="U2503" s="1">
        <v>0.62361111111111112</v>
      </c>
      <c r="V2503">
        <v>102</v>
      </c>
      <c r="W2503" s="1" t="str">
        <f>IF(Flights[[#This Row],[Arrival Delay]] = "", "Cancelled", IF(Flights[[#This Row],[Arrival Delay]]&gt;15, "Delayed", "On time"))</f>
        <v>Delayed</v>
      </c>
      <c r="X2503" t="str">
        <f>IF(Flights[[#This Row],[Status]]&lt;&gt;"Delayed","", IF(Flights[[#This Row],[Arrival Delay]]&gt;120, "Severe", IF(Flights[[#This Row],[Arrival Delay]]&gt;60, "Major", "Moderate")))</f>
        <v>Major</v>
      </c>
      <c r="Y2503" t="b">
        <v>0</v>
      </c>
      <c r="AA2503" t="str">
        <f>IF(OR(AND(Flights[[#This Row],[Status]]="Cancelled", Flights[[#This Row],[Cancellation Reason]]="Airline/Carrier"), Flights[[#This Row],[Delay Type]]="Severe"), "Yes", "No")</f>
        <v>No</v>
      </c>
    </row>
    <row r="2504" spans="1:27" x14ac:dyDescent="0.3">
      <c r="A2504" s="3">
        <v>42193</v>
      </c>
      <c r="B2504" s="22">
        <f>WEEKNUM(Flights[[#This Row],[Date]], 1)</f>
        <v>28</v>
      </c>
      <c r="C2504" s="22">
        <f>WEEKDAY(Flights[[#This Row],[Date]],1)</f>
        <v>4</v>
      </c>
      <c r="D2504" t="s">
        <v>578</v>
      </c>
      <c r="E2504" t="s">
        <v>1995</v>
      </c>
      <c r="F2504" t="s">
        <v>0</v>
      </c>
      <c r="G2504" t="s">
        <v>303</v>
      </c>
      <c r="H2504" t="str">
        <f>_xlfn.XLOOKUP(Flights[[#This Row],[Destination]], Airports!$A$2:$A$78, Airports!$D$2:$D$78)</f>
        <v>Kansas City</v>
      </c>
      <c r="I2504" t="str" cm="1">
        <f t="array" ref="I2504">_xlfn.XLOOKUP(Flights[[#This Row],[Destination]],_xlfn._TRO_TRAILING( Airports!A:A),_xlfn._TRO_TRAILING( Airports!E:E), "Not found")</f>
        <v>MO</v>
      </c>
      <c r="J2504" s="1">
        <v>0.46180555555555558</v>
      </c>
      <c r="K2504" s="22">
        <f>HOUR(Flights[[#This Row],[Scheduled Departure]])</f>
        <v>11</v>
      </c>
      <c r="L2504" s="1">
        <v>0.46736111111111112</v>
      </c>
      <c r="M2504">
        <f>(L2504-J2504)*24*60</f>
        <v>7.9999999999999716</v>
      </c>
      <c r="N2504" s="16">
        <f>Flights[[#This Row],[Length (min)]]/60</f>
        <v>3.1166666666666667</v>
      </c>
      <c r="O2504">
        <v>187</v>
      </c>
      <c r="P2504">
        <v>1363</v>
      </c>
      <c r="Q2504" s="18">
        <f>IFERROR(Flights[[#This Row],[Distance]]/Flights[[#This Row],[Length (hr)]], "")</f>
        <v>437.32620320855614</v>
      </c>
      <c r="R2504" s="1">
        <v>0.67708333333333337</v>
      </c>
      <c r="S2504" s="1" t="str">
        <f>IF(Flights[[#This Row],[Length (hr)]]&lt;2, "No meal", IF(Flights[[#This Row],[Length (hr)]]&lt;3.5, "Light meal", "Full meal"))</f>
        <v>Light meal</v>
      </c>
      <c r="T2504" s="1" t="str">
        <f>IF(AND(Flights[[#This Row],[Airline]]="US Airways", Flights[[#This Row],[Meal]]="Full Meal"), "Yes", "No")</f>
        <v>No</v>
      </c>
      <c r="U2504" s="1">
        <v>0.68055555555555558</v>
      </c>
      <c r="V2504">
        <v>5</v>
      </c>
      <c r="W2504" s="1" t="str">
        <f>IF(Flights[[#This Row],[Arrival Delay]] = "", "Cancelled", IF(Flights[[#This Row],[Arrival Delay]]&gt;15, "Delayed", "On time"))</f>
        <v>On time</v>
      </c>
      <c r="X2504" t="str">
        <f>IF(Flights[[#This Row],[Status]]&lt;&gt;"Delayed","", IF(Flights[[#This Row],[Arrival Delay]]&gt;120, "Severe", IF(Flights[[#This Row],[Arrival Delay]]&gt;60, "Major", "Moderate")))</f>
        <v/>
      </c>
      <c r="Y2504" t="b">
        <v>0</v>
      </c>
      <c r="AA2504" t="str">
        <f>IF(OR(AND(Flights[[#This Row],[Status]]="Cancelled", Flights[[#This Row],[Cancellation Reason]]="Airline/Carrier"), Flights[[#This Row],[Delay Type]]="Severe"), "Yes", "No")</f>
        <v>No</v>
      </c>
    </row>
    <row r="2505" spans="1:27" x14ac:dyDescent="0.3">
      <c r="A2505" s="3">
        <v>42193</v>
      </c>
      <c r="B2505" s="22">
        <f>WEEKNUM(Flights[[#This Row],[Date]], 1)</f>
        <v>28</v>
      </c>
      <c r="C2505" s="22">
        <f>WEEKDAY(Flights[[#This Row],[Date]],1)</f>
        <v>4</v>
      </c>
      <c r="D2505" t="s">
        <v>1277</v>
      </c>
      <c r="E2505" t="s">
        <v>1990</v>
      </c>
      <c r="F2505" t="s">
        <v>0</v>
      </c>
      <c r="G2505" t="s">
        <v>293</v>
      </c>
      <c r="H2505" t="str">
        <f>_xlfn.XLOOKUP(Flights[[#This Row],[Destination]], Airports!$A$2:$A$78, Airports!$D$2:$D$78)</f>
        <v>Houston</v>
      </c>
      <c r="I2505" t="str" cm="1">
        <f t="array" ref="I2505">_xlfn.XLOOKUP(Flights[[#This Row],[Destination]],_xlfn._TRO_TRAILING( Airports!A:A),_xlfn._TRO_TRAILING( Airports!E:E), "Not found")</f>
        <v>TX</v>
      </c>
      <c r="J2505" s="1">
        <v>0.47708333333333336</v>
      </c>
      <c r="K2505" s="22">
        <f>HOUR(Flights[[#This Row],[Scheduled Departure]])</f>
        <v>11</v>
      </c>
      <c r="L2505" s="1">
        <v>0.49861111111111112</v>
      </c>
      <c r="M2505">
        <f>(L2505-J2505)*24*60</f>
        <v>30.999999999999972</v>
      </c>
      <c r="N2505" s="16">
        <f>Flights[[#This Row],[Length (min)]]/60</f>
        <v>3.1333333333333333</v>
      </c>
      <c r="O2505">
        <v>188</v>
      </c>
      <c r="P2505">
        <v>1379</v>
      </c>
      <c r="Q2505" s="18">
        <f>IFERROR(Flights[[#This Row],[Distance]]/Flights[[#This Row],[Length (hr)]], "")</f>
        <v>440.10638297872339</v>
      </c>
      <c r="R2505" s="1">
        <v>0.70277777777777772</v>
      </c>
      <c r="S2505" s="1" t="str">
        <f>IF(Flights[[#This Row],[Length (hr)]]&lt;2, "No meal", IF(Flights[[#This Row],[Length (hr)]]&lt;3.5, "Light meal", "Full meal"))</f>
        <v>Light meal</v>
      </c>
      <c r="T2505" s="1" t="str">
        <f>IF(AND(Flights[[#This Row],[Airline]]="US Airways", Flights[[#This Row],[Meal]]="Full Meal"), "Yes", "No")</f>
        <v>No</v>
      </c>
      <c r="U2505" s="1">
        <v>0.71250000000000002</v>
      </c>
      <c r="V2505">
        <v>14</v>
      </c>
      <c r="W2505" s="1" t="str">
        <f>IF(Flights[[#This Row],[Arrival Delay]] = "", "Cancelled", IF(Flights[[#This Row],[Arrival Delay]]&gt;15, "Delayed", "On time"))</f>
        <v>On time</v>
      </c>
      <c r="X2505" t="str">
        <f>IF(Flights[[#This Row],[Status]]&lt;&gt;"Delayed","", IF(Flights[[#This Row],[Arrival Delay]]&gt;120, "Severe", IF(Flights[[#This Row],[Arrival Delay]]&gt;60, "Major", "Moderate")))</f>
        <v/>
      </c>
      <c r="Y2505" t="b">
        <v>0</v>
      </c>
      <c r="AA2505" t="str">
        <f>IF(OR(AND(Flights[[#This Row],[Status]]="Cancelled", Flights[[#This Row],[Cancellation Reason]]="Airline/Carrier"), Flights[[#This Row],[Delay Type]]="Severe"), "Yes", "No")</f>
        <v>No</v>
      </c>
    </row>
    <row r="2506" spans="1:27" x14ac:dyDescent="0.3">
      <c r="A2506" s="3">
        <v>42193</v>
      </c>
      <c r="B2506" s="22">
        <f>WEEKNUM(Flights[[#This Row],[Date]], 1)</f>
        <v>28</v>
      </c>
      <c r="C2506" s="22">
        <f>WEEKDAY(Flights[[#This Row],[Date]],1)</f>
        <v>4</v>
      </c>
      <c r="D2506" t="s">
        <v>1523</v>
      </c>
      <c r="E2506" t="s">
        <v>1995</v>
      </c>
      <c r="F2506" t="s">
        <v>0</v>
      </c>
      <c r="G2506" t="s">
        <v>273</v>
      </c>
      <c r="H2506" t="str">
        <f>_xlfn.XLOOKUP(Flights[[#This Row],[Destination]], Airports!$A$2:$A$78, Airports!$D$2:$D$78)</f>
        <v>Denver</v>
      </c>
      <c r="I2506" t="str" cm="1">
        <f t="array" ref="I2506">_xlfn.XLOOKUP(Flights[[#This Row],[Destination]],_xlfn._TRO_TRAILING( Airports!A:A),_xlfn._TRO_TRAILING( Airports!E:E), "Not found")</f>
        <v>CO</v>
      </c>
      <c r="J2506" s="1">
        <v>0.51041666666666663</v>
      </c>
      <c r="K2506" s="22">
        <f>HOUR(Flights[[#This Row],[Scheduled Departure]])</f>
        <v>12</v>
      </c>
      <c r="L2506" s="1">
        <v>0.53680555555555554</v>
      </c>
      <c r="M2506">
        <f>(L2506-J2506)*24*60</f>
        <v>38.000000000000028</v>
      </c>
      <c r="N2506" s="16">
        <f>Flights[[#This Row],[Length (min)]]/60</f>
        <v>2.2833333333333332</v>
      </c>
      <c r="O2506">
        <v>137</v>
      </c>
      <c r="P2506">
        <v>862</v>
      </c>
      <c r="Q2506" s="18">
        <f>IFERROR(Flights[[#This Row],[Distance]]/Flights[[#This Row],[Length (hr)]], "")</f>
        <v>377.51824817518252</v>
      </c>
      <c r="R2506" s="1">
        <v>0.64583333333333337</v>
      </c>
      <c r="S2506" s="1" t="str">
        <f>IF(Flights[[#This Row],[Length (hr)]]&lt;2, "No meal", IF(Flights[[#This Row],[Length (hr)]]&lt;3.5, "Light meal", "Full meal"))</f>
        <v>Light meal</v>
      </c>
      <c r="T2506" s="1" t="str">
        <f>IF(AND(Flights[[#This Row],[Airline]]="US Airways", Flights[[#This Row],[Meal]]="Full Meal"), "Yes", "No")</f>
        <v>No</v>
      </c>
      <c r="U2506" s="1">
        <v>0.67361111111111116</v>
      </c>
      <c r="V2506">
        <v>40</v>
      </c>
      <c r="W2506" s="1" t="str">
        <f>IF(Flights[[#This Row],[Arrival Delay]] = "", "Cancelled", IF(Flights[[#This Row],[Arrival Delay]]&gt;15, "Delayed", "On time"))</f>
        <v>Delayed</v>
      </c>
      <c r="X2506" t="str">
        <f>IF(Flights[[#This Row],[Status]]&lt;&gt;"Delayed","", IF(Flights[[#This Row],[Arrival Delay]]&gt;120, "Severe", IF(Flights[[#This Row],[Arrival Delay]]&gt;60, "Major", "Moderate")))</f>
        <v>Moderate</v>
      </c>
      <c r="Y2506" t="b">
        <v>0</v>
      </c>
      <c r="AA2506" t="str">
        <f>IF(OR(AND(Flights[[#This Row],[Status]]="Cancelled", Flights[[#This Row],[Cancellation Reason]]="Airline/Carrier"), Flights[[#This Row],[Delay Type]]="Severe"), "Yes", "No")</f>
        <v>No</v>
      </c>
    </row>
    <row r="2507" spans="1:27" x14ac:dyDescent="0.3">
      <c r="A2507" s="3">
        <v>42193</v>
      </c>
      <c r="B2507" s="22">
        <f>WEEKNUM(Flights[[#This Row],[Date]], 1)</f>
        <v>28</v>
      </c>
      <c r="C2507" s="22">
        <f>WEEKDAY(Flights[[#This Row],[Date]],1)</f>
        <v>4</v>
      </c>
      <c r="D2507" t="s">
        <v>522</v>
      </c>
      <c r="E2507" t="s">
        <v>1991</v>
      </c>
      <c r="F2507" t="s">
        <v>0</v>
      </c>
      <c r="G2507" t="s">
        <v>24</v>
      </c>
      <c r="H2507" t="str">
        <f>_xlfn.XLOOKUP(Flights[[#This Row],[Destination]], Airports!$A$2:$A$78, Airports!$D$2:$D$78)</f>
        <v>Portland</v>
      </c>
      <c r="I2507" t="str" cm="1">
        <f t="array" ref="I2507">_xlfn.XLOOKUP(Flights[[#This Row],[Destination]],_xlfn._TRO_TRAILING( Airports!A:A),_xlfn._TRO_TRAILING( Airports!E:E), "Not found")</f>
        <v>OR</v>
      </c>
      <c r="J2507" s="1">
        <v>0.53125</v>
      </c>
      <c r="K2507" s="22">
        <f>HOUR(Flights[[#This Row],[Scheduled Departure]])</f>
        <v>12</v>
      </c>
      <c r="L2507" s="1">
        <v>0.52916666666666667</v>
      </c>
      <c r="M2507">
        <f>(L2507-J2507)*24*60</f>
        <v>-2.9999999999999893</v>
      </c>
      <c r="N2507" s="16">
        <f>Flights[[#This Row],[Length (min)]]/60</f>
        <v>2.4833333333333334</v>
      </c>
      <c r="O2507">
        <v>149</v>
      </c>
      <c r="P2507">
        <v>834</v>
      </c>
      <c r="Q2507" s="18">
        <f>IFERROR(Flights[[#This Row],[Distance]]/Flights[[#This Row],[Length (hr)]], "")</f>
        <v>335.83892617449663</v>
      </c>
      <c r="R2507" s="1">
        <v>0.62847222222222221</v>
      </c>
      <c r="S2507" s="1" t="str">
        <f>IF(Flights[[#This Row],[Length (hr)]]&lt;2, "No meal", IF(Flights[[#This Row],[Length (hr)]]&lt;3.5, "Light meal", "Full meal"))</f>
        <v>Light meal</v>
      </c>
      <c r="T2507" s="1" t="str">
        <f>IF(AND(Flights[[#This Row],[Airline]]="US Airways", Flights[[#This Row],[Meal]]="Full Meal"), "Yes", "No")</f>
        <v>No</v>
      </c>
      <c r="U2507" s="1">
        <v>0.63263888888888886</v>
      </c>
      <c r="V2507">
        <v>6</v>
      </c>
      <c r="W2507" s="1" t="str">
        <f>IF(Flights[[#This Row],[Arrival Delay]] = "", "Cancelled", IF(Flights[[#This Row],[Arrival Delay]]&gt;15, "Delayed", "On time"))</f>
        <v>On time</v>
      </c>
      <c r="X2507" t="str">
        <f>IF(Flights[[#This Row],[Status]]&lt;&gt;"Delayed","", IF(Flights[[#This Row],[Arrival Delay]]&gt;120, "Severe", IF(Flights[[#This Row],[Arrival Delay]]&gt;60, "Major", "Moderate")))</f>
        <v/>
      </c>
      <c r="Y2507" t="b">
        <v>0</v>
      </c>
      <c r="AA2507" t="str">
        <f>IF(OR(AND(Flights[[#This Row],[Status]]="Cancelled", Flights[[#This Row],[Cancellation Reason]]="Airline/Carrier"), Flights[[#This Row],[Delay Type]]="Severe"), "Yes", "No")</f>
        <v>No</v>
      </c>
    </row>
    <row r="2508" spans="1:27" x14ac:dyDescent="0.3">
      <c r="A2508" s="3">
        <v>42193</v>
      </c>
      <c r="B2508" s="22">
        <f>WEEKNUM(Flights[[#This Row],[Date]], 1)</f>
        <v>28</v>
      </c>
      <c r="C2508" s="22">
        <f>WEEKDAY(Flights[[#This Row],[Date]],1)</f>
        <v>4</v>
      </c>
      <c r="D2508" t="s">
        <v>177</v>
      </c>
      <c r="E2508" t="s">
        <v>1987</v>
      </c>
      <c r="F2508" t="s">
        <v>0</v>
      </c>
      <c r="G2508" t="s">
        <v>6</v>
      </c>
      <c r="H2508" t="str">
        <f>_xlfn.XLOOKUP(Flights[[#This Row],[Destination]], Airports!$A$2:$A$78, Airports!$D$2:$D$78)</f>
        <v>Nashville</v>
      </c>
      <c r="I2508" t="str" cm="1">
        <f t="array" ref="I2508">_xlfn.XLOOKUP(Flights[[#This Row],[Destination]],_xlfn._TRO_TRAILING( Airports!A:A),_xlfn._TRO_TRAILING( Airports!E:E), "Not found")</f>
        <v>TN</v>
      </c>
      <c r="J2508" s="1">
        <v>0.55208333333333337</v>
      </c>
      <c r="K2508" s="22">
        <f>HOUR(Flights[[#This Row],[Scheduled Departure]])</f>
        <v>13</v>
      </c>
      <c r="L2508" s="1">
        <v>0.5493055555555556</v>
      </c>
      <c r="M2508">
        <f>(L2508-J2508)*24*60</f>
        <v>-3.9999999999999858</v>
      </c>
      <c r="N2508" s="16">
        <f>Flights[[#This Row],[Length (min)]]/60</f>
        <v>3.9</v>
      </c>
      <c r="O2508">
        <v>234</v>
      </c>
      <c r="P2508">
        <v>1797</v>
      </c>
      <c r="Q2508" s="18">
        <f>IFERROR(Flights[[#This Row],[Distance]]/Flights[[#This Row],[Length (hr)]], "")</f>
        <v>460.76923076923077</v>
      </c>
      <c r="R2508" s="1">
        <v>0.80972222222222223</v>
      </c>
      <c r="S2508" s="1" t="str">
        <f>IF(Flights[[#This Row],[Length (hr)]]&lt;2, "No meal", IF(Flights[[#This Row],[Length (hr)]]&lt;3.5, "Light meal", "Full meal"))</f>
        <v>Full meal</v>
      </c>
      <c r="T2508" s="1" t="str">
        <f>IF(AND(Flights[[#This Row],[Airline]]="US Airways", Flights[[#This Row],[Meal]]="Full Meal"), "Yes", "No")</f>
        <v>No</v>
      </c>
      <c r="U2508" s="1">
        <v>0.79513888888888884</v>
      </c>
      <c r="V2508">
        <v>-21</v>
      </c>
      <c r="W2508" s="1" t="str">
        <f>IF(Flights[[#This Row],[Arrival Delay]] = "", "Cancelled", IF(Flights[[#This Row],[Arrival Delay]]&gt;15, "Delayed", "On time"))</f>
        <v>On time</v>
      </c>
      <c r="X2508" t="str">
        <f>IF(Flights[[#This Row],[Status]]&lt;&gt;"Delayed","", IF(Flights[[#This Row],[Arrival Delay]]&gt;120, "Severe", IF(Flights[[#This Row],[Arrival Delay]]&gt;60, "Major", "Moderate")))</f>
        <v/>
      </c>
      <c r="Y2508" t="b">
        <v>0</v>
      </c>
      <c r="AA2508" t="str">
        <f>IF(OR(AND(Flights[[#This Row],[Status]]="Cancelled", Flights[[#This Row],[Cancellation Reason]]="Airline/Carrier"), Flights[[#This Row],[Delay Type]]="Severe"), "Yes", "No")</f>
        <v>No</v>
      </c>
    </row>
    <row r="2509" spans="1:27" x14ac:dyDescent="0.3">
      <c r="A2509" s="3">
        <v>42193</v>
      </c>
      <c r="B2509" s="22">
        <f>WEEKNUM(Flights[[#This Row],[Date]], 1)</f>
        <v>28</v>
      </c>
      <c r="C2509" s="22">
        <f>WEEKDAY(Flights[[#This Row],[Date]],1)</f>
        <v>4</v>
      </c>
      <c r="D2509" t="s">
        <v>201</v>
      </c>
      <c r="E2509" t="s">
        <v>1987</v>
      </c>
      <c r="F2509" t="s">
        <v>0</v>
      </c>
      <c r="G2509" t="s">
        <v>29</v>
      </c>
      <c r="H2509" t="str">
        <f>_xlfn.XLOOKUP(Flights[[#This Row],[Destination]], Airports!$A$2:$A$78, Airports!$D$2:$D$78)</f>
        <v>Phoenix</v>
      </c>
      <c r="I2509" t="str" cm="1">
        <f t="array" ref="I2509">_xlfn.XLOOKUP(Flights[[#This Row],[Destination]],_xlfn._TRO_TRAILING( Airports!A:A),_xlfn._TRO_TRAILING( Airports!E:E), "Not found")</f>
        <v>AZ</v>
      </c>
      <c r="J2509" s="1">
        <v>0.68055555555555558</v>
      </c>
      <c r="K2509" s="22">
        <f>HOUR(Flights[[#This Row],[Scheduled Departure]])</f>
        <v>16</v>
      </c>
      <c r="L2509" s="1">
        <v>0.68402777777777779</v>
      </c>
      <c r="M2509">
        <f>(L2509-J2509)*24*60</f>
        <v>4.9999999999999822</v>
      </c>
      <c r="N2509" s="16">
        <f>Flights[[#This Row],[Length (min)]]/60</f>
        <v>1.5666666666666667</v>
      </c>
      <c r="O2509">
        <v>94</v>
      </c>
      <c r="P2509">
        <v>370</v>
      </c>
      <c r="Q2509" s="18">
        <f>IFERROR(Flights[[#This Row],[Distance]]/Flights[[#This Row],[Length (hr)]], "")</f>
        <v>236.17021276595744</v>
      </c>
      <c r="R2509" s="1">
        <v>0.74861111111111112</v>
      </c>
      <c r="S2509" s="1" t="str">
        <f>IF(Flights[[#This Row],[Length (hr)]]&lt;2, "No meal", IF(Flights[[#This Row],[Length (hr)]]&lt;3.5, "Light meal", "Full meal"))</f>
        <v>No meal</v>
      </c>
      <c r="T2509" s="1" t="str">
        <f>IF(AND(Flights[[#This Row],[Airline]]="US Airways", Flights[[#This Row],[Meal]]="Full Meal"), "Yes", "No")</f>
        <v>No</v>
      </c>
      <c r="U2509" s="1">
        <v>0.74930555555555556</v>
      </c>
      <c r="V2509">
        <v>1</v>
      </c>
      <c r="W2509" s="1" t="str">
        <f>IF(Flights[[#This Row],[Arrival Delay]] = "", "Cancelled", IF(Flights[[#This Row],[Arrival Delay]]&gt;15, "Delayed", "On time"))</f>
        <v>On time</v>
      </c>
      <c r="X2509" t="str">
        <f>IF(Flights[[#This Row],[Status]]&lt;&gt;"Delayed","", IF(Flights[[#This Row],[Arrival Delay]]&gt;120, "Severe", IF(Flights[[#This Row],[Arrival Delay]]&gt;60, "Major", "Moderate")))</f>
        <v/>
      </c>
      <c r="Y2509" t="b">
        <v>0</v>
      </c>
      <c r="AA2509" t="str">
        <f>IF(OR(AND(Flights[[#This Row],[Status]]="Cancelled", Flights[[#This Row],[Cancellation Reason]]="Airline/Carrier"), Flights[[#This Row],[Delay Type]]="Severe"), "Yes", "No")</f>
        <v>No</v>
      </c>
    </row>
    <row r="2510" spans="1:27" x14ac:dyDescent="0.3">
      <c r="A2510" s="3">
        <v>42193</v>
      </c>
      <c r="B2510" s="22">
        <f>WEEKNUM(Flights[[#This Row],[Date]], 1)</f>
        <v>28</v>
      </c>
      <c r="C2510" s="22">
        <f>WEEKDAY(Flights[[#This Row],[Date]],1)</f>
        <v>4</v>
      </c>
      <c r="D2510" t="s">
        <v>1648</v>
      </c>
      <c r="E2510" t="s">
        <v>1989</v>
      </c>
      <c r="F2510" t="s">
        <v>0</v>
      </c>
      <c r="G2510" t="s">
        <v>344</v>
      </c>
      <c r="H2510" t="str">
        <f>_xlfn.XLOOKUP(Flights[[#This Row],[Destination]], Airports!$A$2:$A$78, Airports!$D$2:$D$78)</f>
        <v>Seattle</v>
      </c>
      <c r="I2510" t="str" cm="1">
        <f t="array" ref="I2510">_xlfn.XLOOKUP(Flights[[#This Row],[Destination]],_xlfn._TRO_TRAILING( Airports!A:A),_xlfn._TRO_TRAILING( Airports!E:E), "Not found")</f>
        <v>WA</v>
      </c>
      <c r="J2510" s="1">
        <v>0.68402777777777779</v>
      </c>
      <c r="K2510" s="22">
        <f>HOUR(Flights[[#This Row],[Scheduled Departure]])</f>
        <v>16</v>
      </c>
      <c r="L2510" s="1">
        <v>0.68055555555555558</v>
      </c>
      <c r="M2510">
        <f>(L2510-J2510)*24*60</f>
        <v>-4.9999999999999822</v>
      </c>
      <c r="N2510" s="16">
        <f>Flights[[#This Row],[Length (min)]]/60</f>
        <v>2.75</v>
      </c>
      <c r="O2510">
        <v>165</v>
      </c>
      <c r="P2510">
        <v>954</v>
      </c>
      <c r="Q2510" s="18">
        <f>IFERROR(Flights[[#This Row],[Distance]]/Flights[[#This Row],[Length (hr)]], "")</f>
        <v>346.90909090909093</v>
      </c>
      <c r="R2510" s="1">
        <v>0.79305555555555551</v>
      </c>
      <c r="S2510" s="1" t="str">
        <f>IF(Flights[[#This Row],[Length (hr)]]&lt;2, "No meal", IF(Flights[[#This Row],[Length (hr)]]&lt;3.5, "Light meal", "Full meal"))</f>
        <v>Light meal</v>
      </c>
      <c r="T2510" s="1" t="str">
        <f>IF(AND(Flights[[#This Row],[Airline]]="US Airways", Flights[[#This Row],[Meal]]="Full Meal"), "Yes", "No")</f>
        <v>No</v>
      </c>
      <c r="U2510" s="1">
        <v>0.79513888888888884</v>
      </c>
      <c r="V2510">
        <v>3</v>
      </c>
      <c r="W2510" s="1" t="str">
        <f>IF(Flights[[#This Row],[Arrival Delay]] = "", "Cancelled", IF(Flights[[#This Row],[Arrival Delay]]&gt;15, "Delayed", "On time"))</f>
        <v>On time</v>
      </c>
      <c r="X2510" t="str">
        <f>IF(Flights[[#This Row],[Status]]&lt;&gt;"Delayed","", IF(Flights[[#This Row],[Arrival Delay]]&gt;120, "Severe", IF(Flights[[#This Row],[Arrival Delay]]&gt;60, "Major", "Moderate")))</f>
        <v/>
      </c>
      <c r="Y2510" t="b">
        <v>0</v>
      </c>
      <c r="AA2510" t="str">
        <f>IF(OR(AND(Flights[[#This Row],[Status]]="Cancelled", Flights[[#This Row],[Cancellation Reason]]="Airline/Carrier"), Flights[[#This Row],[Delay Type]]="Severe"), "Yes", "No")</f>
        <v>No</v>
      </c>
    </row>
    <row r="2511" spans="1:27" x14ac:dyDescent="0.3">
      <c r="A2511" s="3">
        <v>42193</v>
      </c>
      <c r="B2511" s="22">
        <f>WEEKNUM(Flights[[#This Row],[Date]], 1)</f>
        <v>28</v>
      </c>
      <c r="C2511" s="22">
        <f>WEEKDAY(Flights[[#This Row],[Date]],1)</f>
        <v>4</v>
      </c>
      <c r="D2511" t="s">
        <v>575</v>
      </c>
      <c r="E2511" t="s">
        <v>1990</v>
      </c>
      <c r="F2511" t="s">
        <v>0</v>
      </c>
      <c r="G2511" t="s">
        <v>19</v>
      </c>
      <c r="H2511" t="str">
        <f>_xlfn.XLOOKUP(Flights[[#This Row],[Destination]], Airports!$A$2:$A$78, Airports!$D$2:$D$78)</f>
        <v>Kona</v>
      </c>
      <c r="I2511" t="str" cm="1">
        <f t="array" ref="I2511">_xlfn.XLOOKUP(Flights[[#This Row],[Destination]],_xlfn._TRO_TRAILING( Airports!A:A),_xlfn._TRO_TRAILING( Airports!E:E), "Not found")</f>
        <v>HI</v>
      </c>
      <c r="J2511" s="1">
        <v>0.71944444444444444</v>
      </c>
      <c r="K2511" s="22">
        <f>HOUR(Flights[[#This Row],[Scheduled Departure]])</f>
        <v>17</v>
      </c>
      <c r="L2511" s="1">
        <v>0.80625000000000002</v>
      </c>
      <c r="M2511">
        <f>(L2511-J2511)*24*60</f>
        <v>125.00000000000003</v>
      </c>
      <c r="N2511" s="16">
        <f>Flights[[#This Row],[Length (min)]]/60</f>
        <v>6.5333333333333332</v>
      </c>
      <c r="O2511">
        <v>392</v>
      </c>
      <c r="P2511">
        <v>2504</v>
      </c>
      <c r="Q2511" s="18">
        <f>IFERROR(Flights[[#This Row],[Distance]]/Flights[[#This Row],[Length (hr)]], "")</f>
        <v>383.26530612244898</v>
      </c>
      <c r="R2511" s="1">
        <v>0.82986111111111116</v>
      </c>
      <c r="S2511" s="1" t="str">
        <f>IF(Flights[[#This Row],[Length (hr)]]&lt;2, "No meal", IF(Flights[[#This Row],[Length (hr)]]&lt;3.5, "Light meal", "Full meal"))</f>
        <v>Full meal</v>
      </c>
      <c r="T2511" s="1" t="str">
        <f>IF(AND(Flights[[#This Row],[Airline]]="US Airways", Flights[[#This Row],[Meal]]="Full Meal"), "Yes", "No")</f>
        <v>No</v>
      </c>
      <c r="U2511" s="1">
        <v>0.95347222222222228</v>
      </c>
      <c r="V2511">
        <v>178</v>
      </c>
      <c r="W2511" s="1" t="str">
        <f>IF(Flights[[#This Row],[Arrival Delay]] = "", "Cancelled", IF(Flights[[#This Row],[Arrival Delay]]&gt;15, "Delayed", "On time"))</f>
        <v>Delayed</v>
      </c>
      <c r="X2511" t="str">
        <f>IF(Flights[[#This Row],[Status]]&lt;&gt;"Delayed","", IF(Flights[[#This Row],[Arrival Delay]]&gt;120, "Severe", IF(Flights[[#This Row],[Arrival Delay]]&gt;60, "Major", "Moderate")))</f>
        <v>Severe</v>
      </c>
      <c r="Y2511" t="b">
        <v>0</v>
      </c>
      <c r="AA2511" t="str">
        <f>IF(OR(AND(Flights[[#This Row],[Status]]="Cancelled", Flights[[#This Row],[Cancellation Reason]]="Airline/Carrier"), Flights[[#This Row],[Delay Type]]="Severe"), "Yes", "No")</f>
        <v>Yes</v>
      </c>
    </row>
    <row r="2512" spans="1:27" x14ac:dyDescent="0.3">
      <c r="A2512" s="3">
        <v>42193</v>
      </c>
      <c r="B2512" s="22">
        <f>WEEKNUM(Flights[[#This Row],[Date]], 1)</f>
        <v>28</v>
      </c>
      <c r="C2512" s="22">
        <f>WEEKDAY(Flights[[#This Row],[Date]],1)</f>
        <v>4</v>
      </c>
      <c r="D2512" t="s">
        <v>801</v>
      </c>
      <c r="E2512" t="s">
        <v>1995</v>
      </c>
      <c r="F2512" t="s">
        <v>0</v>
      </c>
      <c r="G2512" t="s">
        <v>29</v>
      </c>
      <c r="H2512" t="str">
        <f>_xlfn.XLOOKUP(Flights[[#This Row],[Destination]], Airports!$A$2:$A$78, Airports!$D$2:$D$78)</f>
        <v>Phoenix</v>
      </c>
      <c r="I2512" t="str" cm="1">
        <f t="array" ref="I2512">_xlfn.XLOOKUP(Flights[[#This Row],[Destination]],_xlfn._TRO_TRAILING( Airports!A:A),_xlfn._TRO_TRAILING( Airports!E:E), "Not found")</f>
        <v>AZ</v>
      </c>
      <c r="J2512" s="1">
        <v>0.76388888888888884</v>
      </c>
      <c r="K2512" s="22">
        <f>HOUR(Flights[[#This Row],[Scheduled Departure]])</f>
        <v>18</v>
      </c>
      <c r="L2512" s="1">
        <v>0.76388888888888884</v>
      </c>
      <c r="M2512">
        <f>(L2512-J2512)*24*60</f>
        <v>0</v>
      </c>
      <c r="N2512" s="16">
        <f>Flights[[#This Row],[Length (min)]]/60</f>
        <v>1.2</v>
      </c>
      <c r="O2512">
        <v>72</v>
      </c>
      <c r="P2512">
        <v>370</v>
      </c>
      <c r="Q2512" s="18">
        <f>IFERROR(Flights[[#This Row],[Distance]]/Flights[[#This Row],[Length (hr)]], "")</f>
        <v>308.33333333333337</v>
      </c>
      <c r="R2512" s="1">
        <v>0.82291666666666663</v>
      </c>
      <c r="S2512" s="1" t="str">
        <f>IF(Flights[[#This Row],[Length (hr)]]&lt;2, "No meal", IF(Flights[[#This Row],[Length (hr)]]&lt;3.5, "Light meal", "Full meal"))</f>
        <v>No meal</v>
      </c>
      <c r="T2512" s="1" t="str">
        <f>IF(AND(Flights[[#This Row],[Airline]]="US Airways", Flights[[#This Row],[Meal]]="Full Meal"), "Yes", "No")</f>
        <v>No</v>
      </c>
      <c r="U2512" s="1">
        <v>0.81388888888888888</v>
      </c>
      <c r="V2512">
        <v>-13</v>
      </c>
      <c r="W2512" s="1" t="str">
        <f>IF(Flights[[#This Row],[Arrival Delay]] = "", "Cancelled", IF(Flights[[#This Row],[Arrival Delay]]&gt;15, "Delayed", "On time"))</f>
        <v>On time</v>
      </c>
      <c r="X2512" t="str">
        <f>IF(Flights[[#This Row],[Status]]&lt;&gt;"Delayed","", IF(Flights[[#This Row],[Arrival Delay]]&gt;120, "Severe", IF(Flights[[#This Row],[Arrival Delay]]&gt;60, "Major", "Moderate")))</f>
        <v/>
      </c>
      <c r="Y2512" t="b">
        <v>0</v>
      </c>
      <c r="AA2512" t="str">
        <f>IF(OR(AND(Flights[[#This Row],[Status]]="Cancelled", Flights[[#This Row],[Cancellation Reason]]="Airline/Carrier"), Flights[[#This Row],[Delay Type]]="Severe"), "Yes", "No")</f>
        <v>No</v>
      </c>
    </row>
    <row r="2513" spans="1:27" x14ac:dyDescent="0.3">
      <c r="A2513" s="3">
        <v>42193</v>
      </c>
      <c r="B2513" s="22">
        <f>WEEKNUM(Flights[[#This Row],[Date]], 1)</f>
        <v>28</v>
      </c>
      <c r="C2513" s="22">
        <f>WEEKDAY(Flights[[#This Row],[Date]],1)</f>
        <v>4</v>
      </c>
      <c r="D2513" t="s">
        <v>435</v>
      </c>
      <c r="E2513" t="s">
        <v>1993</v>
      </c>
      <c r="F2513" t="s">
        <v>0</v>
      </c>
      <c r="G2513" t="s">
        <v>314</v>
      </c>
      <c r="H2513" t="str">
        <f>_xlfn.XLOOKUP(Flights[[#This Row],[Destination]], Airports!$A$2:$A$78, Airports!$D$2:$D$78)</f>
        <v>Minneapolis</v>
      </c>
      <c r="I2513" t="str" cm="1">
        <f t="array" ref="I2513">_xlfn.XLOOKUP(Flights[[#This Row],[Destination]],_xlfn._TRO_TRAILING( Airports!A:A),_xlfn._TRO_TRAILING( Airports!E:E), "Not found")</f>
        <v>MN</v>
      </c>
      <c r="J2513" s="1">
        <v>0.78263888888888888</v>
      </c>
      <c r="K2513" s="22">
        <f>HOUR(Flights[[#This Row],[Scheduled Departure]])</f>
        <v>18</v>
      </c>
      <c r="L2513" s="1">
        <v>0.78680555555555554</v>
      </c>
      <c r="M2513">
        <f>(L2513-J2513)*24*60</f>
        <v>5.9999999999999787</v>
      </c>
      <c r="N2513" s="16">
        <f>Flights[[#This Row],[Length (min)]]/60</f>
        <v>3.3166666666666669</v>
      </c>
      <c r="O2513">
        <v>199</v>
      </c>
      <c r="P2513">
        <v>1535</v>
      </c>
      <c r="Q2513" s="18">
        <f>IFERROR(Flights[[#This Row],[Distance]]/Flights[[#This Row],[Length (hr)]], "")</f>
        <v>462.81407035175874</v>
      </c>
      <c r="R2513" s="1">
        <v>1.0416666666666666E-2</v>
      </c>
      <c r="S2513" s="1" t="str">
        <f>IF(Flights[[#This Row],[Length (hr)]]&lt;2, "No meal", IF(Flights[[#This Row],[Length (hr)]]&lt;3.5, "Light meal", "Full meal"))</f>
        <v>Light meal</v>
      </c>
      <c r="T2513" s="1" t="str">
        <f>IF(AND(Flights[[#This Row],[Airline]]="US Airways", Flights[[#This Row],[Meal]]="Full Meal"), "Yes", "No")</f>
        <v>No</v>
      </c>
      <c r="U2513" s="1">
        <v>8.3333333333333332E-3</v>
      </c>
      <c r="V2513">
        <v>-3</v>
      </c>
      <c r="W2513" s="1" t="str">
        <f>IF(Flights[[#This Row],[Arrival Delay]] = "", "Cancelled", IF(Flights[[#This Row],[Arrival Delay]]&gt;15, "Delayed", "On time"))</f>
        <v>On time</v>
      </c>
      <c r="X2513" t="str">
        <f>IF(Flights[[#This Row],[Status]]&lt;&gt;"Delayed","", IF(Flights[[#This Row],[Arrival Delay]]&gt;120, "Severe", IF(Flights[[#This Row],[Arrival Delay]]&gt;60, "Major", "Moderate")))</f>
        <v/>
      </c>
      <c r="Y2513" t="b">
        <v>0</v>
      </c>
      <c r="AA2513" t="str">
        <f>IF(OR(AND(Flights[[#This Row],[Status]]="Cancelled", Flights[[#This Row],[Cancellation Reason]]="Airline/Carrier"), Flights[[#This Row],[Delay Type]]="Severe"), "Yes", "No")</f>
        <v>No</v>
      </c>
    </row>
    <row r="2514" spans="1:27" x14ac:dyDescent="0.3">
      <c r="A2514" s="3">
        <v>42193</v>
      </c>
      <c r="B2514" s="22">
        <f>WEEKNUM(Flights[[#This Row],[Date]], 1)</f>
        <v>28</v>
      </c>
      <c r="C2514" s="22">
        <f>WEEKDAY(Flights[[#This Row],[Date]],1)</f>
        <v>4</v>
      </c>
      <c r="D2514" t="s">
        <v>586</v>
      </c>
      <c r="E2514" t="s">
        <v>1989</v>
      </c>
      <c r="F2514" t="s">
        <v>0</v>
      </c>
      <c r="G2514" t="s">
        <v>17</v>
      </c>
      <c r="H2514" t="str">
        <f>_xlfn.XLOOKUP(Flights[[#This Row],[Destination]], Airports!$A$2:$A$78, Airports!$D$2:$D$78)</f>
        <v>Honolulu</v>
      </c>
      <c r="I2514" t="str" cm="1">
        <f t="array" ref="I2514">_xlfn.XLOOKUP(Flights[[#This Row],[Destination]],_xlfn._TRO_TRAILING( Airports!A:A),_xlfn._TRO_TRAILING( Airports!E:E), "Not found")</f>
        <v>HI</v>
      </c>
      <c r="J2514" s="1">
        <v>0.78819444444444442</v>
      </c>
      <c r="K2514" s="22">
        <f>HOUR(Flights[[#This Row],[Scheduled Departure]])</f>
        <v>18</v>
      </c>
      <c r="L2514" s="1">
        <v>0.78541666666666665</v>
      </c>
      <c r="M2514">
        <f>(L2514-J2514)*24*60</f>
        <v>-3.9999999999999858</v>
      </c>
      <c r="N2514" s="16">
        <f>Flights[[#This Row],[Length (min)]]/60</f>
        <v>5.6333333333333337</v>
      </c>
      <c r="O2514">
        <v>338</v>
      </c>
      <c r="P2514">
        <v>2556</v>
      </c>
      <c r="Q2514" s="18">
        <f>IFERROR(Flights[[#This Row],[Distance]]/Flights[[#This Row],[Length (hr)]], "")</f>
        <v>453.72781065088753</v>
      </c>
      <c r="R2514" s="1">
        <v>0.90069444444444446</v>
      </c>
      <c r="S2514" s="1" t="str">
        <f>IF(Flights[[#This Row],[Length (hr)]]&lt;2, "No meal", IF(Flights[[#This Row],[Length (hr)]]&lt;3.5, "Light meal", "Full meal"))</f>
        <v>Full meal</v>
      </c>
      <c r="T2514" s="1" t="str">
        <f>IF(AND(Flights[[#This Row],[Airline]]="US Airways", Flights[[#This Row],[Meal]]="Full Meal"), "Yes", "No")</f>
        <v>No</v>
      </c>
      <c r="U2514" s="1">
        <v>0.89513888888888893</v>
      </c>
      <c r="V2514">
        <v>-8</v>
      </c>
      <c r="W2514" s="1" t="str">
        <f>IF(Flights[[#This Row],[Arrival Delay]] = "", "Cancelled", IF(Flights[[#This Row],[Arrival Delay]]&gt;15, "Delayed", "On time"))</f>
        <v>On time</v>
      </c>
      <c r="X2514" t="str">
        <f>IF(Flights[[#This Row],[Status]]&lt;&gt;"Delayed","", IF(Flights[[#This Row],[Arrival Delay]]&gt;120, "Severe", IF(Flights[[#This Row],[Arrival Delay]]&gt;60, "Major", "Moderate")))</f>
        <v/>
      </c>
      <c r="Y2514" t="b">
        <v>0</v>
      </c>
      <c r="AA2514" t="str">
        <f>IF(OR(AND(Flights[[#This Row],[Status]]="Cancelled", Flights[[#This Row],[Cancellation Reason]]="Airline/Carrier"), Flights[[#This Row],[Delay Type]]="Severe"), "Yes", "No")</f>
        <v>No</v>
      </c>
    </row>
    <row r="2515" spans="1:27" x14ac:dyDescent="0.3">
      <c r="A2515" s="3">
        <v>42193</v>
      </c>
      <c r="B2515" s="22">
        <f>WEEKNUM(Flights[[#This Row],[Date]], 1)</f>
        <v>28</v>
      </c>
      <c r="C2515" s="22">
        <f>WEEKDAY(Flights[[#This Row],[Date]],1)</f>
        <v>4</v>
      </c>
      <c r="D2515" t="s">
        <v>1555</v>
      </c>
      <c r="E2515" t="s">
        <v>1995</v>
      </c>
      <c r="F2515" t="s">
        <v>0</v>
      </c>
      <c r="G2515" t="s">
        <v>347</v>
      </c>
      <c r="H2515" t="str">
        <f>_xlfn.XLOOKUP(Flights[[#This Row],[Destination]], Airports!$A$2:$A$78, Airports!$D$2:$D$78)</f>
        <v>San Jose</v>
      </c>
      <c r="I2515" t="str" cm="1">
        <f t="array" ref="I2515">_xlfn.XLOOKUP(Flights[[#This Row],[Destination]],_xlfn._TRO_TRAILING( Airports!A:A),_xlfn._TRO_TRAILING( Airports!E:E), "Not found")</f>
        <v>CA</v>
      </c>
      <c r="J2515" s="1">
        <v>0.82291666666666663</v>
      </c>
      <c r="K2515" s="22">
        <f>HOUR(Flights[[#This Row],[Scheduled Departure]])</f>
        <v>19</v>
      </c>
      <c r="L2515" s="1">
        <v>0.94236111111111109</v>
      </c>
      <c r="M2515">
        <f>(L2515-J2515)*24*60</f>
        <v>172.00000000000003</v>
      </c>
      <c r="N2515" s="16">
        <f>Flights[[#This Row],[Length (min)]]/60</f>
        <v>1.0333333333333334</v>
      </c>
      <c r="O2515">
        <v>62</v>
      </c>
      <c r="P2515">
        <v>308</v>
      </c>
      <c r="Q2515" s="18">
        <f>IFERROR(Flights[[#This Row],[Distance]]/Flights[[#This Row],[Length (hr)]], "")</f>
        <v>298.06451612903226</v>
      </c>
      <c r="R2515" s="1">
        <v>0.86805555555555558</v>
      </c>
      <c r="S2515" s="1" t="str">
        <f>IF(Flights[[#This Row],[Length (hr)]]&lt;2, "No meal", IF(Flights[[#This Row],[Length (hr)]]&lt;3.5, "Light meal", "Full meal"))</f>
        <v>No meal</v>
      </c>
      <c r="T2515" s="1" t="str">
        <f>IF(AND(Flights[[#This Row],[Airline]]="US Airways", Flights[[#This Row],[Meal]]="Full Meal"), "Yes", "No")</f>
        <v>No</v>
      </c>
      <c r="U2515" s="1">
        <v>0.98541666666666672</v>
      </c>
      <c r="V2515">
        <v>169</v>
      </c>
      <c r="W2515" s="1" t="str">
        <f>IF(Flights[[#This Row],[Arrival Delay]] = "", "Cancelled", IF(Flights[[#This Row],[Arrival Delay]]&gt;15, "Delayed", "On time"))</f>
        <v>Delayed</v>
      </c>
      <c r="X2515" t="str">
        <f>IF(Flights[[#This Row],[Status]]&lt;&gt;"Delayed","", IF(Flights[[#This Row],[Arrival Delay]]&gt;120, "Severe", IF(Flights[[#This Row],[Arrival Delay]]&gt;60, "Major", "Moderate")))</f>
        <v>Severe</v>
      </c>
      <c r="Y2515" t="b">
        <v>0</v>
      </c>
      <c r="AA2515" t="str">
        <f>IF(OR(AND(Flights[[#This Row],[Status]]="Cancelled", Flights[[#This Row],[Cancellation Reason]]="Airline/Carrier"), Flights[[#This Row],[Delay Type]]="Severe"), "Yes", "No")</f>
        <v>Yes</v>
      </c>
    </row>
    <row r="2516" spans="1:27" x14ac:dyDescent="0.3">
      <c r="A2516" s="3">
        <v>42193</v>
      </c>
      <c r="B2516" s="22">
        <f>WEEKNUM(Flights[[#This Row],[Date]], 1)</f>
        <v>28</v>
      </c>
      <c r="C2516" s="22">
        <f>WEEKDAY(Flights[[#This Row],[Date]],1)</f>
        <v>4</v>
      </c>
      <c r="D2516" t="s">
        <v>1609</v>
      </c>
      <c r="E2516" t="s">
        <v>1989</v>
      </c>
      <c r="F2516" t="s">
        <v>0</v>
      </c>
      <c r="G2516" t="s">
        <v>9</v>
      </c>
      <c r="H2516" t="str">
        <f>_xlfn.XLOOKUP(Flights[[#This Row],[Destination]], Airports!$A$2:$A$78, Airports!$D$2:$D$78)</f>
        <v>San Francisco</v>
      </c>
      <c r="I2516" t="str" cm="1">
        <f t="array" ref="I2516">_xlfn.XLOOKUP(Flights[[#This Row],[Destination]],_xlfn._TRO_TRAILING( Airports!A:A),_xlfn._TRO_TRAILING( Airports!E:E), "Not found")</f>
        <v>CA</v>
      </c>
      <c r="J2516" s="1">
        <v>0.83333333333333337</v>
      </c>
      <c r="K2516" s="22">
        <f>HOUR(Flights[[#This Row],[Scheduled Departure]])</f>
        <v>20</v>
      </c>
      <c r="L2516" s="1">
        <v>0.8305555555555556</v>
      </c>
      <c r="M2516">
        <f>(L2516-J2516)*24*60</f>
        <v>-3.9999999999999858</v>
      </c>
      <c r="N2516" s="16">
        <f>Flights[[#This Row],[Length (min)]]/60</f>
        <v>1.5166666666666666</v>
      </c>
      <c r="O2516">
        <v>91</v>
      </c>
      <c r="P2516">
        <v>337</v>
      </c>
      <c r="Q2516" s="18">
        <f>IFERROR(Flights[[#This Row],[Distance]]/Flights[[#This Row],[Length (hr)]], "")</f>
        <v>222.19780219780222</v>
      </c>
      <c r="R2516" s="1">
        <v>0.89236111111111116</v>
      </c>
      <c r="S2516" s="1" t="str">
        <f>IF(Flights[[#This Row],[Length (hr)]]&lt;2, "No meal", IF(Flights[[#This Row],[Length (hr)]]&lt;3.5, "Light meal", "Full meal"))</f>
        <v>No meal</v>
      </c>
      <c r="T2516" s="1" t="str">
        <f>IF(AND(Flights[[#This Row],[Airline]]="US Airways", Flights[[#This Row],[Meal]]="Full Meal"), "Yes", "No")</f>
        <v>No</v>
      </c>
      <c r="U2516" s="1">
        <v>0.89375000000000004</v>
      </c>
      <c r="V2516">
        <v>2</v>
      </c>
      <c r="W2516" s="1" t="str">
        <f>IF(Flights[[#This Row],[Arrival Delay]] = "", "Cancelled", IF(Flights[[#This Row],[Arrival Delay]]&gt;15, "Delayed", "On time"))</f>
        <v>On time</v>
      </c>
      <c r="X2516" t="str">
        <f>IF(Flights[[#This Row],[Status]]&lt;&gt;"Delayed","", IF(Flights[[#This Row],[Arrival Delay]]&gt;120, "Severe", IF(Flights[[#This Row],[Arrival Delay]]&gt;60, "Major", "Moderate")))</f>
        <v/>
      </c>
      <c r="Y2516" t="b">
        <v>0</v>
      </c>
      <c r="AA2516" t="str">
        <f>IF(OR(AND(Flights[[#This Row],[Status]]="Cancelled", Flights[[#This Row],[Cancellation Reason]]="Airline/Carrier"), Flights[[#This Row],[Delay Type]]="Severe"), "Yes", "No")</f>
        <v>No</v>
      </c>
    </row>
    <row r="2517" spans="1:27" x14ac:dyDescent="0.3">
      <c r="A2517" s="3">
        <v>42193</v>
      </c>
      <c r="B2517" s="22">
        <f>WEEKNUM(Flights[[#This Row],[Date]], 1)</f>
        <v>28</v>
      </c>
      <c r="C2517" s="22">
        <f>WEEKDAY(Flights[[#This Row],[Date]],1)</f>
        <v>4</v>
      </c>
      <c r="D2517" t="s">
        <v>204</v>
      </c>
      <c r="E2517" t="s">
        <v>1987</v>
      </c>
      <c r="F2517" t="s">
        <v>0</v>
      </c>
      <c r="G2517" t="s">
        <v>31</v>
      </c>
      <c r="H2517" t="str">
        <f>_xlfn.XLOOKUP(Flights[[#This Row],[Destination]], Airports!$A$2:$A$78, Airports!$D$2:$D$78)</f>
        <v>Raleigh</v>
      </c>
      <c r="I2517" t="str" cm="1">
        <f t="array" ref="I2517">_xlfn.XLOOKUP(Flights[[#This Row],[Destination]],_xlfn._TRO_TRAILING( Airports!A:A),_xlfn._TRO_TRAILING( Airports!E:E), "Not found")</f>
        <v>NC</v>
      </c>
      <c r="J2517" s="1">
        <v>0.89583333333333337</v>
      </c>
      <c r="K2517" s="22">
        <f>HOUR(Flights[[#This Row],[Scheduled Departure]])</f>
        <v>21</v>
      </c>
      <c r="L2517" s="1">
        <v>0.91736111111111107</v>
      </c>
      <c r="M2517">
        <f>(L2517-J2517)*24*60</f>
        <v>30.99999999999989</v>
      </c>
      <c r="N2517" s="16">
        <f>Flights[[#This Row],[Length (min)]]/60</f>
        <v>4.7166666666666668</v>
      </c>
      <c r="O2517">
        <v>283</v>
      </c>
      <c r="P2517">
        <v>2239</v>
      </c>
      <c r="Q2517" s="18">
        <f>IFERROR(Flights[[#This Row],[Distance]]/Flights[[#This Row],[Length (hr)]], "")</f>
        <v>474.69964664310953</v>
      </c>
      <c r="R2517" s="1">
        <v>0.23194444444444445</v>
      </c>
      <c r="S2517" s="1" t="str">
        <f>IF(Flights[[#This Row],[Length (hr)]]&lt;2, "No meal", IF(Flights[[#This Row],[Length (hr)]]&lt;3.5, "Light meal", "Full meal"))</f>
        <v>Full meal</v>
      </c>
      <c r="T2517" s="1" t="str">
        <f>IF(AND(Flights[[#This Row],[Airline]]="US Airways", Flights[[#This Row],[Meal]]="Full Meal"), "Yes", "No")</f>
        <v>No</v>
      </c>
      <c r="U2517" s="1">
        <v>0.2388888888888889</v>
      </c>
      <c r="V2517">
        <v>10</v>
      </c>
      <c r="W2517" s="1" t="str">
        <f>IF(Flights[[#This Row],[Arrival Delay]] = "", "Cancelled", IF(Flights[[#This Row],[Arrival Delay]]&gt;15, "Delayed", "On time"))</f>
        <v>On time</v>
      </c>
      <c r="X2517" t="str">
        <f>IF(Flights[[#This Row],[Status]]&lt;&gt;"Delayed","", IF(Flights[[#This Row],[Arrival Delay]]&gt;120, "Severe", IF(Flights[[#This Row],[Arrival Delay]]&gt;60, "Major", "Moderate")))</f>
        <v/>
      </c>
      <c r="Y2517" t="b">
        <v>0</v>
      </c>
      <c r="AA2517" t="str">
        <f>IF(OR(AND(Flights[[#This Row],[Status]]="Cancelled", Flights[[#This Row],[Cancellation Reason]]="Airline/Carrier"), Flights[[#This Row],[Delay Type]]="Severe"), "Yes", "No")</f>
        <v>No</v>
      </c>
    </row>
    <row r="2518" spans="1:27" x14ac:dyDescent="0.3">
      <c r="A2518" s="3">
        <v>42194</v>
      </c>
      <c r="B2518" s="22">
        <f>WEEKNUM(Flights[[#This Row],[Date]], 1)</f>
        <v>28</v>
      </c>
      <c r="C2518" s="22">
        <f>WEEKDAY(Flights[[#This Row],[Date]],1)</f>
        <v>5</v>
      </c>
      <c r="D2518" t="s">
        <v>397</v>
      </c>
      <c r="E2518" t="s">
        <v>1994</v>
      </c>
      <c r="F2518" t="s">
        <v>0</v>
      </c>
      <c r="G2518" t="s">
        <v>339</v>
      </c>
      <c r="H2518" t="str">
        <f>_xlfn.XLOOKUP(Flights[[#This Row],[Destination]], Airports!$A$2:$A$78, Airports!$D$2:$D$78)</f>
        <v>San Diego</v>
      </c>
      <c r="I2518" t="str" cm="1">
        <f t="array" ref="I2518">_xlfn.XLOOKUP(Flights[[#This Row],[Destination]],_xlfn._TRO_TRAILING( Airports!A:A),_xlfn._TRO_TRAILING( Airports!E:E), "Not found")</f>
        <v>CA</v>
      </c>
      <c r="J2518" s="1">
        <v>0.25972222222222224</v>
      </c>
      <c r="K2518" s="22">
        <f>HOUR(Flights[[#This Row],[Scheduled Departure]])</f>
        <v>6</v>
      </c>
      <c r="L2518" s="1">
        <v>0</v>
      </c>
      <c r="M2518">
        <f>(L2518-J2518)*24*60</f>
        <v>-374.00000000000006</v>
      </c>
      <c r="N2518" s="16">
        <f>Flights[[#This Row],[Length (min)]]/60</f>
        <v>0</v>
      </c>
      <c r="P2518">
        <v>109</v>
      </c>
      <c r="Q2518" s="18" t="str">
        <f>IFERROR(Flights[[#This Row],[Distance]]/Flights[[#This Row],[Length (hr)]], "")</f>
        <v/>
      </c>
      <c r="R2518" s="1">
        <v>0.2986111111111111</v>
      </c>
      <c r="S2518" s="1" t="str">
        <f>IF(Flights[[#This Row],[Length (hr)]]&lt;2, "No meal", IF(Flights[[#This Row],[Length (hr)]]&lt;3.5, "Light meal", "Full meal"))</f>
        <v>No meal</v>
      </c>
      <c r="T2518" s="1" t="str">
        <f>IF(AND(Flights[[#This Row],[Airline]]="US Airways", Flights[[#This Row],[Meal]]="Full Meal"), "Yes", "No")</f>
        <v>No</v>
      </c>
      <c r="U2518" s="1">
        <v>0</v>
      </c>
      <c r="W2518" s="1" t="str">
        <f>IF(Flights[[#This Row],[Arrival Delay]] = "", "Cancelled", IF(Flights[[#This Row],[Arrival Delay]]&gt;15, "Delayed", "On time"))</f>
        <v>Cancelled</v>
      </c>
      <c r="X2518" t="str">
        <f>IF(Flights[[#This Row],[Status]]&lt;&gt;"Delayed","", IF(Flights[[#This Row],[Arrival Delay]]&gt;120, "Severe", IF(Flights[[#This Row],[Arrival Delay]]&gt;60, "Major", "Moderate")))</f>
        <v/>
      </c>
      <c r="Y2518" t="b">
        <v>1</v>
      </c>
      <c r="Z2518" t="s">
        <v>25</v>
      </c>
      <c r="AA2518" t="str">
        <f>IF(OR(AND(Flights[[#This Row],[Status]]="Cancelled", Flights[[#This Row],[Cancellation Reason]]="Airline/Carrier"), Flights[[#This Row],[Delay Type]]="Severe"), "Yes", "No")</f>
        <v>No</v>
      </c>
    </row>
    <row r="2519" spans="1:27" x14ac:dyDescent="0.3">
      <c r="A2519" s="3">
        <v>42194</v>
      </c>
      <c r="B2519" s="22">
        <f>WEEKNUM(Flights[[#This Row],[Date]], 1)</f>
        <v>28</v>
      </c>
      <c r="C2519" s="22">
        <f>WEEKDAY(Flights[[#This Row],[Date]],1)</f>
        <v>5</v>
      </c>
      <c r="D2519" t="s">
        <v>1567</v>
      </c>
      <c r="E2519" t="s">
        <v>1995</v>
      </c>
      <c r="F2519" t="s">
        <v>0</v>
      </c>
      <c r="G2519" t="s">
        <v>9</v>
      </c>
      <c r="H2519" t="str">
        <f>_xlfn.XLOOKUP(Flights[[#This Row],[Destination]], Airports!$A$2:$A$78, Airports!$D$2:$D$78)</f>
        <v>San Francisco</v>
      </c>
      <c r="I2519" t="str" cm="1">
        <f t="array" ref="I2519">_xlfn.XLOOKUP(Flights[[#This Row],[Destination]],_xlfn._TRO_TRAILING( Airports!A:A),_xlfn._TRO_TRAILING( Airports!E:E), "Not found")</f>
        <v>CA</v>
      </c>
      <c r="J2519" s="1">
        <v>0.26041666666666669</v>
      </c>
      <c r="K2519" s="22">
        <f>HOUR(Flights[[#This Row],[Scheduled Departure]])</f>
        <v>6</v>
      </c>
      <c r="L2519" s="1">
        <v>0.26111111111111113</v>
      </c>
      <c r="M2519">
        <f>(L2519-J2519)*24*60</f>
        <v>0.99999999999999645</v>
      </c>
      <c r="N2519" s="16">
        <f>Flights[[#This Row],[Length (min)]]/60</f>
        <v>1.1666666666666667</v>
      </c>
      <c r="O2519">
        <v>70</v>
      </c>
      <c r="P2519">
        <v>337</v>
      </c>
      <c r="Q2519" s="18">
        <f>IFERROR(Flights[[#This Row],[Distance]]/Flights[[#This Row],[Length (hr)]], "")</f>
        <v>288.85714285714283</v>
      </c>
      <c r="R2519" s="1">
        <v>0.31944444444444442</v>
      </c>
      <c r="S2519" s="1" t="str">
        <f>IF(Flights[[#This Row],[Length (hr)]]&lt;2, "No meal", IF(Flights[[#This Row],[Length (hr)]]&lt;3.5, "Light meal", "Full meal"))</f>
        <v>No meal</v>
      </c>
      <c r="T2519" s="1" t="str">
        <f>IF(AND(Flights[[#This Row],[Airline]]="US Airways", Flights[[#This Row],[Meal]]="Full Meal"), "Yes", "No")</f>
        <v>No</v>
      </c>
      <c r="U2519" s="1">
        <v>0.30972222222222223</v>
      </c>
      <c r="V2519">
        <v>-14</v>
      </c>
      <c r="W2519" s="1" t="str">
        <f>IF(Flights[[#This Row],[Arrival Delay]] = "", "Cancelled", IF(Flights[[#This Row],[Arrival Delay]]&gt;15, "Delayed", "On time"))</f>
        <v>On time</v>
      </c>
      <c r="X2519" t="str">
        <f>IF(Flights[[#This Row],[Status]]&lt;&gt;"Delayed","", IF(Flights[[#This Row],[Arrival Delay]]&gt;120, "Severe", IF(Flights[[#This Row],[Arrival Delay]]&gt;60, "Major", "Moderate")))</f>
        <v/>
      </c>
      <c r="Y2519" t="b">
        <v>0</v>
      </c>
      <c r="AA2519" t="str">
        <f>IF(OR(AND(Flights[[#This Row],[Status]]="Cancelled", Flights[[#This Row],[Cancellation Reason]]="Airline/Carrier"), Flights[[#This Row],[Delay Type]]="Severe"), "Yes", "No")</f>
        <v>No</v>
      </c>
    </row>
    <row r="2520" spans="1:27" x14ac:dyDescent="0.3">
      <c r="A2520" s="3">
        <v>42194</v>
      </c>
      <c r="B2520" s="22">
        <f>WEEKNUM(Flights[[#This Row],[Date]], 1)</f>
        <v>28</v>
      </c>
      <c r="C2520" s="22">
        <f>WEEKDAY(Flights[[#This Row],[Date]],1)</f>
        <v>5</v>
      </c>
      <c r="D2520" t="s">
        <v>805</v>
      </c>
      <c r="E2520" t="s">
        <v>1990</v>
      </c>
      <c r="F2520" t="s">
        <v>0</v>
      </c>
      <c r="G2520" t="s">
        <v>293</v>
      </c>
      <c r="H2520" t="str">
        <f>_xlfn.XLOOKUP(Flights[[#This Row],[Destination]], Airports!$A$2:$A$78, Airports!$D$2:$D$78)</f>
        <v>Houston</v>
      </c>
      <c r="I2520" t="str" cm="1">
        <f t="array" ref="I2520">_xlfn.XLOOKUP(Flights[[#This Row],[Destination]],_xlfn._TRO_TRAILING( Airports!A:A),_xlfn._TRO_TRAILING( Airports!E:E), "Not found")</f>
        <v>TX</v>
      </c>
      <c r="J2520" s="1">
        <v>0.26527777777777778</v>
      </c>
      <c r="K2520" s="22">
        <f>HOUR(Flights[[#This Row],[Scheduled Departure]])</f>
        <v>6</v>
      </c>
      <c r="L2520" s="1">
        <v>0.26458333333333334</v>
      </c>
      <c r="M2520">
        <f>(L2520-J2520)*24*60</f>
        <v>-0.99999999999999645</v>
      </c>
      <c r="N2520" s="16">
        <f>Flights[[#This Row],[Length (min)]]/60</f>
        <v>3.2333333333333334</v>
      </c>
      <c r="O2520">
        <v>194</v>
      </c>
      <c r="P2520">
        <v>1379</v>
      </c>
      <c r="Q2520" s="18">
        <f>IFERROR(Flights[[#This Row],[Distance]]/Flights[[#This Row],[Length (hr)]], "")</f>
        <v>426.49484536082474</v>
      </c>
      <c r="R2520" s="1">
        <v>0.48958333333333331</v>
      </c>
      <c r="S2520" s="1" t="str">
        <f>IF(Flights[[#This Row],[Length (hr)]]&lt;2, "No meal", IF(Flights[[#This Row],[Length (hr)]]&lt;3.5, "Light meal", "Full meal"))</f>
        <v>Light meal</v>
      </c>
      <c r="T2520" s="1" t="str">
        <f>IF(AND(Flights[[#This Row],[Airline]]="US Airways", Flights[[#This Row],[Meal]]="Full Meal"), "Yes", "No")</f>
        <v>No</v>
      </c>
      <c r="U2520" s="1">
        <v>0.4826388888888889</v>
      </c>
      <c r="V2520">
        <v>-10</v>
      </c>
      <c r="W2520" s="1" t="str">
        <f>IF(Flights[[#This Row],[Arrival Delay]] = "", "Cancelled", IF(Flights[[#This Row],[Arrival Delay]]&gt;15, "Delayed", "On time"))</f>
        <v>On time</v>
      </c>
      <c r="X2520" t="str">
        <f>IF(Flights[[#This Row],[Status]]&lt;&gt;"Delayed","", IF(Flights[[#This Row],[Arrival Delay]]&gt;120, "Severe", IF(Flights[[#This Row],[Arrival Delay]]&gt;60, "Major", "Moderate")))</f>
        <v/>
      </c>
      <c r="Y2520" t="b">
        <v>0</v>
      </c>
      <c r="AA2520" t="str">
        <f>IF(OR(AND(Flights[[#This Row],[Status]]="Cancelled", Flights[[#This Row],[Cancellation Reason]]="Airline/Carrier"), Flights[[#This Row],[Delay Type]]="Severe"), "Yes", "No")</f>
        <v>No</v>
      </c>
    </row>
    <row r="2521" spans="1:27" x14ac:dyDescent="0.3">
      <c r="A2521" s="3">
        <v>42194</v>
      </c>
      <c r="B2521" s="22">
        <f>WEEKNUM(Flights[[#This Row],[Date]], 1)</f>
        <v>28</v>
      </c>
      <c r="C2521" s="22">
        <f>WEEKDAY(Flights[[#This Row],[Date]],1)</f>
        <v>5</v>
      </c>
      <c r="D2521" t="s">
        <v>189</v>
      </c>
      <c r="E2521" t="s">
        <v>1987</v>
      </c>
      <c r="F2521" t="s">
        <v>0</v>
      </c>
      <c r="G2521" t="s">
        <v>29</v>
      </c>
      <c r="H2521" t="str">
        <f>_xlfn.XLOOKUP(Flights[[#This Row],[Destination]], Airports!$A$2:$A$78, Airports!$D$2:$D$78)</f>
        <v>Phoenix</v>
      </c>
      <c r="I2521" t="str" cm="1">
        <f t="array" ref="I2521">_xlfn.XLOOKUP(Flights[[#This Row],[Destination]],_xlfn._TRO_TRAILING( Airports!A:A),_xlfn._TRO_TRAILING( Airports!E:E), "Not found")</f>
        <v>AZ</v>
      </c>
      <c r="J2521" s="1">
        <v>0.2673611111111111</v>
      </c>
      <c r="K2521" s="22">
        <f>HOUR(Flights[[#This Row],[Scheduled Departure]])</f>
        <v>6</v>
      </c>
      <c r="L2521" s="1">
        <v>0.2673611111111111</v>
      </c>
      <c r="M2521">
        <f>(L2521-J2521)*24*60</f>
        <v>0</v>
      </c>
      <c r="N2521" s="16">
        <f>Flights[[#This Row],[Length (min)]]/60</f>
        <v>2</v>
      </c>
      <c r="O2521">
        <v>120</v>
      </c>
      <c r="P2521">
        <v>370</v>
      </c>
      <c r="Q2521" s="18">
        <f>IFERROR(Flights[[#This Row],[Distance]]/Flights[[#This Row],[Length (hr)]], "")</f>
        <v>185</v>
      </c>
      <c r="R2521" s="1">
        <v>0.33611111111111114</v>
      </c>
      <c r="S2521" s="1" t="str">
        <f>IF(Flights[[#This Row],[Length (hr)]]&lt;2, "No meal", IF(Flights[[#This Row],[Length (hr)]]&lt;3.5, "Light meal", "Full meal"))</f>
        <v>Light meal</v>
      </c>
      <c r="T2521" s="1" t="str">
        <f>IF(AND(Flights[[#This Row],[Airline]]="US Airways", Flights[[#This Row],[Meal]]="Full Meal"), "Yes", "No")</f>
        <v>No</v>
      </c>
      <c r="U2521" s="1">
        <v>0.35069444444444442</v>
      </c>
      <c r="V2521">
        <v>21</v>
      </c>
      <c r="W2521" s="1" t="str">
        <f>IF(Flights[[#This Row],[Arrival Delay]] = "", "Cancelled", IF(Flights[[#This Row],[Arrival Delay]]&gt;15, "Delayed", "On time"))</f>
        <v>Delayed</v>
      </c>
      <c r="X2521" t="str">
        <f>IF(Flights[[#This Row],[Status]]&lt;&gt;"Delayed","", IF(Flights[[#This Row],[Arrival Delay]]&gt;120, "Severe", IF(Flights[[#This Row],[Arrival Delay]]&gt;60, "Major", "Moderate")))</f>
        <v>Moderate</v>
      </c>
      <c r="Y2521" t="b">
        <v>0</v>
      </c>
      <c r="AA2521" t="str">
        <f>IF(OR(AND(Flights[[#This Row],[Status]]="Cancelled", Flights[[#This Row],[Cancellation Reason]]="Airline/Carrier"), Flights[[#This Row],[Delay Type]]="Severe"), "Yes", "No")</f>
        <v>No</v>
      </c>
    </row>
    <row r="2522" spans="1:27" x14ac:dyDescent="0.3">
      <c r="A2522" s="3">
        <v>42194</v>
      </c>
      <c r="B2522" s="22">
        <f>WEEKNUM(Flights[[#This Row],[Date]], 1)</f>
        <v>28</v>
      </c>
      <c r="C2522" s="22">
        <f>WEEKDAY(Flights[[#This Row],[Date]],1)</f>
        <v>5</v>
      </c>
      <c r="D2522" t="s">
        <v>426</v>
      </c>
      <c r="E2522" t="s">
        <v>1991</v>
      </c>
      <c r="F2522" t="s">
        <v>0</v>
      </c>
      <c r="G2522" t="s">
        <v>24</v>
      </c>
      <c r="H2522" t="str">
        <f>_xlfn.XLOOKUP(Flights[[#This Row],[Destination]], Airports!$A$2:$A$78, Airports!$D$2:$D$78)</f>
        <v>Portland</v>
      </c>
      <c r="I2522" t="str" cm="1">
        <f t="array" ref="I2522">_xlfn.XLOOKUP(Flights[[#This Row],[Destination]],_xlfn._TRO_TRAILING( Airports!A:A),_xlfn._TRO_TRAILING( Airports!E:E), "Not found")</f>
        <v>OR</v>
      </c>
      <c r="J2522" s="1">
        <v>0.3576388888888889</v>
      </c>
      <c r="K2522" s="22">
        <f>HOUR(Flights[[#This Row],[Scheduled Departure]])</f>
        <v>8</v>
      </c>
      <c r="L2522" s="1">
        <v>0.35138888888888886</v>
      </c>
      <c r="M2522">
        <f>(L2522-J2522)*24*60</f>
        <v>-9.000000000000048</v>
      </c>
      <c r="N2522" s="16">
        <f>Flights[[#This Row],[Length (min)]]/60</f>
        <v>2.4666666666666668</v>
      </c>
      <c r="O2522">
        <v>148</v>
      </c>
      <c r="P2522">
        <v>834</v>
      </c>
      <c r="Q2522" s="18">
        <f>IFERROR(Flights[[#This Row],[Distance]]/Flights[[#This Row],[Length (hr)]], "")</f>
        <v>338.10810810810807</v>
      </c>
      <c r="R2522" s="1">
        <v>0.45902777777777776</v>
      </c>
      <c r="S2522" s="1" t="str">
        <f>IF(Flights[[#This Row],[Length (hr)]]&lt;2, "No meal", IF(Flights[[#This Row],[Length (hr)]]&lt;3.5, "Light meal", "Full meal"))</f>
        <v>Light meal</v>
      </c>
      <c r="T2522" s="1" t="str">
        <f>IF(AND(Flights[[#This Row],[Airline]]="US Airways", Flights[[#This Row],[Meal]]="Full Meal"), "Yes", "No")</f>
        <v>No</v>
      </c>
      <c r="U2522" s="1">
        <v>0.45416666666666666</v>
      </c>
      <c r="V2522">
        <v>-7</v>
      </c>
      <c r="W2522" s="1" t="str">
        <f>IF(Flights[[#This Row],[Arrival Delay]] = "", "Cancelled", IF(Flights[[#This Row],[Arrival Delay]]&gt;15, "Delayed", "On time"))</f>
        <v>On time</v>
      </c>
      <c r="X2522" t="str">
        <f>IF(Flights[[#This Row],[Status]]&lt;&gt;"Delayed","", IF(Flights[[#This Row],[Arrival Delay]]&gt;120, "Severe", IF(Flights[[#This Row],[Arrival Delay]]&gt;60, "Major", "Moderate")))</f>
        <v/>
      </c>
      <c r="Y2522" t="b">
        <v>0</v>
      </c>
      <c r="AA2522" t="str">
        <f>IF(OR(AND(Flights[[#This Row],[Status]]="Cancelled", Flights[[#This Row],[Cancellation Reason]]="Airline/Carrier"), Flights[[#This Row],[Delay Type]]="Severe"), "Yes", "No")</f>
        <v>No</v>
      </c>
    </row>
    <row r="2523" spans="1:27" x14ac:dyDescent="0.3">
      <c r="A2523" s="3">
        <v>42194</v>
      </c>
      <c r="B2523" s="22">
        <f>WEEKNUM(Flights[[#This Row],[Date]], 1)</f>
        <v>28</v>
      </c>
      <c r="C2523" s="22">
        <f>WEEKDAY(Flights[[#This Row],[Date]],1)</f>
        <v>5</v>
      </c>
      <c r="D2523" t="s">
        <v>1372</v>
      </c>
      <c r="E2523" t="s">
        <v>1993</v>
      </c>
      <c r="F2523" t="s">
        <v>0</v>
      </c>
      <c r="G2523" t="s">
        <v>273</v>
      </c>
      <c r="H2523" t="str">
        <f>_xlfn.XLOOKUP(Flights[[#This Row],[Destination]], Airports!$A$2:$A$78, Airports!$D$2:$D$78)</f>
        <v>Denver</v>
      </c>
      <c r="I2523" t="str" cm="1">
        <f t="array" ref="I2523">_xlfn.XLOOKUP(Flights[[#This Row],[Destination]],_xlfn._TRO_TRAILING( Airports!A:A),_xlfn._TRO_TRAILING( Airports!E:E), "Not found")</f>
        <v>CO</v>
      </c>
      <c r="J2523" s="1">
        <v>0.39930555555555558</v>
      </c>
      <c r="K2523" s="22">
        <f>HOUR(Flights[[#This Row],[Scheduled Departure]])</f>
        <v>9</v>
      </c>
      <c r="L2523" s="1">
        <v>0.39861111111111114</v>
      </c>
      <c r="M2523">
        <f>(L2523-J2523)*24*60</f>
        <v>-0.99999999999999645</v>
      </c>
      <c r="N2523" s="16">
        <f>Flights[[#This Row],[Length (min)]]/60</f>
        <v>2.0666666666666669</v>
      </c>
      <c r="O2523">
        <v>124</v>
      </c>
      <c r="P2523">
        <v>862</v>
      </c>
      <c r="Q2523" s="18">
        <f>IFERROR(Flights[[#This Row],[Distance]]/Flights[[#This Row],[Length (hr)]], "")</f>
        <v>417.09677419354836</v>
      </c>
      <c r="R2523" s="1">
        <v>0.53749999999999998</v>
      </c>
      <c r="S2523" s="1" t="str">
        <f>IF(Flights[[#This Row],[Length (hr)]]&lt;2, "No meal", IF(Flights[[#This Row],[Length (hr)]]&lt;3.5, "Light meal", "Full meal"))</f>
        <v>Light meal</v>
      </c>
      <c r="T2523" s="1" t="str">
        <f>IF(AND(Flights[[#This Row],[Airline]]="US Airways", Flights[[#This Row],[Meal]]="Full Meal"), "Yes", "No")</f>
        <v>No</v>
      </c>
      <c r="U2523" s="1">
        <v>0.52638888888888891</v>
      </c>
      <c r="V2523">
        <v>-16</v>
      </c>
      <c r="W2523" s="1" t="str">
        <f>IF(Flights[[#This Row],[Arrival Delay]] = "", "Cancelled", IF(Flights[[#This Row],[Arrival Delay]]&gt;15, "Delayed", "On time"))</f>
        <v>On time</v>
      </c>
      <c r="X2523" t="str">
        <f>IF(Flights[[#This Row],[Status]]&lt;&gt;"Delayed","", IF(Flights[[#This Row],[Arrival Delay]]&gt;120, "Severe", IF(Flights[[#This Row],[Arrival Delay]]&gt;60, "Major", "Moderate")))</f>
        <v/>
      </c>
      <c r="Y2523" t="b">
        <v>0</v>
      </c>
      <c r="AA2523" t="str">
        <f>IF(OR(AND(Flights[[#This Row],[Status]]="Cancelled", Flights[[#This Row],[Cancellation Reason]]="Airline/Carrier"), Flights[[#This Row],[Delay Type]]="Severe"), "Yes", "No")</f>
        <v>No</v>
      </c>
    </row>
    <row r="2524" spans="1:27" x14ac:dyDescent="0.3">
      <c r="A2524" s="3">
        <v>42194</v>
      </c>
      <c r="B2524" s="22">
        <f>WEEKNUM(Flights[[#This Row],[Date]], 1)</f>
        <v>28</v>
      </c>
      <c r="C2524" s="22">
        <f>WEEKDAY(Flights[[#This Row],[Date]],1)</f>
        <v>5</v>
      </c>
      <c r="D2524" t="s">
        <v>471</v>
      </c>
      <c r="E2524" t="s">
        <v>1990</v>
      </c>
      <c r="F2524" t="s">
        <v>0</v>
      </c>
      <c r="G2524" t="s">
        <v>273</v>
      </c>
      <c r="H2524" t="str">
        <f>_xlfn.XLOOKUP(Flights[[#This Row],[Destination]], Airports!$A$2:$A$78, Airports!$D$2:$D$78)</f>
        <v>Denver</v>
      </c>
      <c r="I2524" t="str" cm="1">
        <f t="array" ref="I2524">_xlfn.XLOOKUP(Flights[[#This Row],[Destination]],_xlfn._TRO_TRAILING( Airports!A:A),_xlfn._TRO_TRAILING( Airports!E:E), "Not found")</f>
        <v>CO</v>
      </c>
      <c r="J2524" s="1">
        <v>0.4236111111111111</v>
      </c>
      <c r="K2524" s="22">
        <f>HOUR(Flights[[#This Row],[Scheduled Departure]])</f>
        <v>10</v>
      </c>
      <c r="L2524" s="1">
        <v>0.4236111111111111</v>
      </c>
      <c r="M2524">
        <f>(L2524-J2524)*24*60</f>
        <v>0</v>
      </c>
      <c r="N2524" s="16">
        <f>Flights[[#This Row],[Length (min)]]/60</f>
        <v>2.2333333333333334</v>
      </c>
      <c r="O2524">
        <v>134</v>
      </c>
      <c r="P2524">
        <v>862</v>
      </c>
      <c r="Q2524" s="18">
        <f>IFERROR(Flights[[#This Row],[Distance]]/Flights[[#This Row],[Length (hr)]], "")</f>
        <v>385.97014925373134</v>
      </c>
      <c r="R2524" s="1">
        <v>0.5625</v>
      </c>
      <c r="S2524" s="1" t="str">
        <f>IF(Flights[[#This Row],[Length (hr)]]&lt;2, "No meal", IF(Flights[[#This Row],[Length (hr)]]&lt;3.5, "Light meal", "Full meal"))</f>
        <v>Light meal</v>
      </c>
      <c r="T2524" s="1" t="str">
        <f>IF(AND(Flights[[#This Row],[Airline]]="US Airways", Flights[[#This Row],[Meal]]="Full Meal"), "Yes", "No")</f>
        <v>No</v>
      </c>
      <c r="U2524" s="1">
        <v>0.55833333333333335</v>
      </c>
      <c r="V2524">
        <v>-6</v>
      </c>
      <c r="W2524" s="1" t="str">
        <f>IF(Flights[[#This Row],[Arrival Delay]] = "", "Cancelled", IF(Flights[[#This Row],[Arrival Delay]]&gt;15, "Delayed", "On time"))</f>
        <v>On time</v>
      </c>
      <c r="X2524" t="str">
        <f>IF(Flights[[#This Row],[Status]]&lt;&gt;"Delayed","", IF(Flights[[#This Row],[Arrival Delay]]&gt;120, "Severe", IF(Flights[[#This Row],[Arrival Delay]]&gt;60, "Major", "Moderate")))</f>
        <v/>
      </c>
      <c r="Y2524" t="b">
        <v>0</v>
      </c>
      <c r="AA2524" t="str">
        <f>IF(OR(AND(Flights[[#This Row],[Status]]="Cancelled", Flights[[#This Row],[Cancellation Reason]]="Airline/Carrier"), Flights[[#This Row],[Delay Type]]="Severe"), "Yes", "No")</f>
        <v>No</v>
      </c>
    </row>
    <row r="2525" spans="1:27" x14ac:dyDescent="0.3">
      <c r="A2525" s="3">
        <v>42194</v>
      </c>
      <c r="B2525" s="22">
        <f>WEEKNUM(Flights[[#This Row],[Date]], 1)</f>
        <v>28</v>
      </c>
      <c r="C2525" s="22">
        <f>WEEKDAY(Flights[[#This Row],[Date]],1)</f>
        <v>5</v>
      </c>
      <c r="D2525" t="s">
        <v>458</v>
      </c>
      <c r="E2525" t="s">
        <v>1990</v>
      </c>
      <c r="F2525" t="s">
        <v>0</v>
      </c>
      <c r="G2525" t="s">
        <v>281</v>
      </c>
      <c r="H2525" t="str">
        <f>_xlfn.XLOOKUP(Flights[[#This Row],[Destination]], Airports!$A$2:$A$78, Airports!$D$2:$D$78)</f>
        <v>Newark</v>
      </c>
      <c r="I2525" t="str" cm="1">
        <f t="array" ref="I2525">_xlfn.XLOOKUP(Flights[[#This Row],[Destination]],_xlfn._TRO_TRAILING( Airports!A:A),_xlfn._TRO_TRAILING( Airports!E:E), "Not found")</f>
        <v>NJ</v>
      </c>
      <c r="J2525" s="1">
        <v>0.45833333333333331</v>
      </c>
      <c r="K2525" s="22">
        <f>HOUR(Flights[[#This Row],[Scheduled Departure]])</f>
        <v>11</v>
      </c>
      <c r="L2525" s="1">
        <v>0.45763888888888887</v>
      </c>
      <c r="M2525">
        <f>(L2525-J2525)*24*60</f>
        <v>-0.99999999999999645</v>
      </c>
      <c r="N2525" s="16">
        <f>Flights[[#This Row],[Length (min)]]/60</f>
        <v>5.2166666666666668</v>
      </c>
      <c r="O2525">
        <v>313</v>
      </c>
      <c r="P2525">
        <v>2454</v>
      </c>
      <c r="Q2525" s="18">
        <f>IFERROR(Flights[[#This Row],[Distance]]/Flights[[#This Row],[Length (hr)]], "")</f>
        <v>470.41533546325877</v>
      </c>
      <c r="R2525" s="1">
        <v>0.81111111111111112</v>
      </c>
      <c r="S2525" s="1" t="str">
        <f>IF(Flights[[#This Row],[Length (hr)]]&lt;2, "No meal", IF(Flights[[#This Row],[Length (hr)]]&lt;3.5, "Light meal", "Full meal"))</f>
        <v>Full meal</v>
      </c>
      <c r="T2525" s="1" t="str">
        <f>IF(AND(Flights[[#This Row],[Airline]]="US Airways", Flights[[#This Row],[Meal]]="Full Meal"), "Yes", "No")</f>
        <v>No</v>
      </c>
      <c r="U2525" s="1">
        <v>0.8</v>
      </c>
      <c r="V2525">
        <v>-16</v>
      </c>
      <c r="W2525" s="1" t="str">
        <f>IF(Flights[[#This Row],[Arrival Delay]] = "", "Cancelled", IF(Flights[[#This Row],[Arrival Delay]]&gt;15, "Delayed", "On time"))</f>
        <v>On time</v>
      </c>
      <c r="X2525" t="str">
        <f>IF(Flights[[#This Row],[Status]]&lt;&gt;"Delayed","", IF(Flights[[#This Row],[Arrival Delay]]&gt;120, "Severe", IF(Flights[[#This Row],[Arrival Delay]]&gt;60, "Major", "Moderate")))</f>
        <v/>
      </c>
      <c r="Y2525" t="b">
        <v>0</v>
      </c>
      <c r="AA2525" t="str">
        <f>IF(OR(AND(Flights[[#This Row],[Status]]="Cancelled", Flights[[#This Row],[Cancellation Reason]]="Airline/Carrier"), Flights[[#This Row],[Delay Type]]="Severe"), "Yes", "No")</f>
        <v>No</v>
      </c>
    </row>
    <row r="2526" spans="1:27" x14ac:dyDescent="0.3">
      <c r="A2526" s="3">
        <v>42194</v>
      </c>
      <c r="B2526" s="22">
        <f>WEEKNUM(Flights[[#This Row],[Date]], 1)</f>
        <v>28</v>
      </c>
      <c r="C2526" s="22">
        <f>WEEKDAY(Flights[[#This Row],[Date]],1)</f>
        <v>5</v>
      </c>
      <c r="D2526" t="s">
        <v>175</v>
      </c>
      <c r="E2526" t="s">
        <v>1987</v>
      </c>
      <c r="F2526" t="s">
        <v>0</v>
      </c>
      <c r="G2526" t="s">
        <v>4</v>
      </c>
      <c r="H2526" t="str">
        <f>_xlfn.XLOOKUP(Flights[[#This Row],[Destination]], Airports!$A$2:$A$78, Airports!$D$2:$D$78)</f>
        <v>Chicago</v>
      </c>
      <c r="I2526" t="str" cm="1">
        <f t="array" ref="I2526">_xlfn.XLOOKUP(Flights[[#This Row],[Destination]],_xlfn._TRO_TRAILING( Airports!A:A),_xlfn._TRO_TRAILING( Airports!E:E), "Not found")</f>
        <v>IL</v>
      </c>
      <c r="J2526" s="1">
        <v>0.46875</v>
      </c>
      <c r="K2526" s="22">
        <f>HOUR(Flights[[#This Row],[Scheduled Departure]])</f>
        <v>11</v>
      </c>
      <c r="L2526" s="1">
        <v>0.47430555555555554</v>
      </c>
      <c r="M2526">
        <f>(L2526-J2526)*24*60</f>
        <v>7.9999999999999716</v>
      </c>
      <c r="N2526" s="16">
        <f>Flights[[#This Row],[Length (min)]]/60</f>
        <v>4.083333333333333</v>
      </c>
      <c r="O2526">
        <v>245</v>
      </c>
      <c r="P2526">
        <v>1744</v>
      </c>
      <c r="Q2526" s="18">
        <f>IFERROR(Flights[[#This Row],[Distance]]/Flights[[#This Row],[Length (hr)]], "")</f>
        <v>427.10204081632656</v>
      </c>
      <c r="R2526" s="1">
        <v>0.7319444444444444</v>
      </c>
      <c r="S2526" s="1" t="str">
        <f>IF(Flights[[#This Row],[Length (hr)]]&lt;2, "No meal", IF(Flights[[#This Row],[Length (hr)]]&lt;3.5, "Light meal", "Full meal"))</f>
        <v>Full meal</v>
      </c>
      <c r="T2526" s="1" t="str">
        <f>IF(AND(Flights[[#This Row],[Airline]]="US Airways", Flights[[#This Row],[Meal]]="Full Meal"), "Yes", "No")</f>
        <v>No</v>
      </c>
      <c r="U2526" s="1">
        <v>0.72777777777777775</v>
      </c>
      <c r="V2526">
        <v>-6</v>
      </c>
      <c r="W2526" s="1" t="str">
        <f>IF(Flights[[#This Row],[Arrival Delay]] = "", "Cancelled", IF(Flights[[#This Row],[Arrival Delay]]&gt;15, "Delayed", "On time"))</f>
        <v>On time</v>
      </c>
      <c r="X2526" t="str">
        <f>IF(Flights[[#This Row],[Status]]&lt;&gt;"Delayed","", IF(Flights[[#This Row],[Arrival Delay]]&gt;120, "Severe", IF(Flights[[#This Row],[Arrival Delay]]&gt;60, "Major", "Moderate")))</f>
        <v/>
      </c>
      <c r="Y2526" t="b">
        <v>0</v>
      </c>
      <c r="AA2526" t="str">
        <f>IF(OR(AND(Flights[[#This Row],[Status]]="Cancelled", Flights[[#This Row],[Cancellation Reason]]="Airline/Carrier"), Flights[[#This Row],[Delay Type]]="Severe"), "Yes", "No")</f>
        <v>No</v>
      </c>
    </row>
    <row r="2527" spans="1:27" x14ac:dyDescent="0.3">
      <c r="A2527" s="3">
        <v>42194</v>
      </c>
      <c r="B2527" s="22">
        <f>WEEKNUM(Flights[[#This Row],[Date]], 1)</f>
        <v>28</v>
      </c>
      <c r="C2527" s="22">
        <f>WEEKDAY(Flights[[#This Row],[Date]],1)</f>
        <v>5</v>
      </c>
      <c r="D2527" t="s">
        <v>1197</v>
      </c>
      <c r="E2527" t="s">
        <v>1995</v>
      </c>
      <c r="F2527" t="s">
        <v>0</v>
      </c>
      <c r="G2527" t="s">
        <v>257</v>
      </c>
      <c r="H2527" t="str">
        <f>_xlfn.XLOOKUP(Flights[[#This Row],[Destination]], Airports!$A$2:$A$78, Airports!$D$2:$D$78)</f>
        <v>Baltimore</v>
      </c>
      <c r="I2527" t="str" cm="1">
        <f t="array" ref="I2527">_xlfn.XLOOKUP(Flights[[#This Row],[Destination]],_xlfn._TRO_TRAILING( Airports!A:A),_xlfn._TRO_TRAILING( Airports!E:E), "Not found")</f>
        <v>MD</v>
      </c>
      <c r="J2527" s="1">
        <v>0.53819444444444442</v>
      </c>
      <c r="K2527" s="22">
        <f>HOUR(Flights[[#This Row],[Scheduled Departure]])</f>
        <v>12</v>
      </c>
      <c r="L2527" s="1">
        <v>0.6020833333333333</v>
      </c>
      <c r="M2527">
        <f>(L2527-J2527)*24*60</f>
        <v>92</v>
      </c>
      <c r="N2527" s="16">
        <f>Flights[[#This Row],[Length (min)]]/60</f>
        <v>4.9333333333333336</v>
      </c>
      <c r="O2527">
        <v>296</v>
      </c>
      <c r="P2527">
        <v>2329</v>
      </c>
      <c r="Q2527" s="18">
        <f>IFERROR(Flights[[#This Row],[Distance]]/Flights[[#This Row],[Length (hr)]], "")</f>
        <v>472.09459459459458</v>
      </c>
      <c r="R2527" s="1">
        <v>0.87847222222222221</v>
      </c>
      <c r="S2527" s="1" t="str">
        <f>IF(Flights[[#This Row],[Length (hr)]]&lt;2, "No meal", IF(Flights[[#This Row],[Length (hr)]]&lt;3.5, "Light meal", "Full meal"))</f>
        <v>Full meal</v>
      </c>
      <c r="T2527" s="1" t="str">
        <f>IF(AND(Flights[[#This Row],[Airline]]="US Airways", Flights[[#This Row],[Meal]]="Full Meal"), "Yes", "No")</f>
        <v>No</v>
      </c>
      <c r="U2527" s="1">
        <v>0.93263888888888891</v>
      </c>
      <c r="V2527">
        <v>78</v>
      </c>
      <c r="W2527" s="1" t="str">
        <f>IF(Flights[[#This Row],[Arrival Delay]] = "", "Cancelled", IF(Flights[[#This Row],[Arrival Delay]]&gt;15, "Delayed", "On time"))</f>
        <v>Delayed</v>
      </c>
      <c r="X2527" t="str">
        <f>IF(Flights[[#This Row],[Status]]&lt;&gt;"Delayed","", IF(Flights[[#This Row],[Arrival Delay]]&gt;120, "Severe", IF(Flights[[#This Row],[Arrival Delay]]&gt;60, "Major", "Moderate")))</f>
        <v>Major</v>
      </c>
      <c r="Y2527" t="b">
        <v>0</v>
      </c>
      <c r="AA2527" t="str">
        <f>IF(OR(AND(Flights[[#This Row],[Status]]="Cancelled", Flights[[#This Row],[Cancellation Reason]]="Airline/Carrier"), Flights[[#This Row],[Delay Type]]="Severe"), "Yes", "No")</f>
        <v>No</v>
      </c>
    </row>
    <row r="2528" spans="1:27" x14ac:dyDescent="0.3">
      <c r="A2528" s="3">
        <v>42194</v>
      </c>
      <c r="B2528" s="22">
        <f>WEEKNUM(Flights[[#This Row],[Date]], 1)</f>
        <v>28</v>
      </c>
      <c r="C2528" s="22">
        <f>WEEKDAY(Flights[[#This Row],[Date]],1)</f>
        <v>5</v>
      </c>
      <c r="D2528" t="s">
        <v>1602</v>
      </c>
      <c r="E2528" t="s">
        <v>1989</v>
      </c>
      <c r="F2528" t="s">
        <v>0</v>
      </c>
      <c r="G2528" t="s">
        <v>9</v>
      </c>
      <c r="H2528" t="str">
        <f>_xlfn.XLOOKUP(Flights[[#This Row],[Destination]], Airports!$A$2:$A$78, Airports!$D$2:$D$78)</f>
        <v>San Francisco</v>
      </c>
      <c r="I2528" t="str" cm="1">
        <f t="array" ref="I2528">_xlfn.XLOOKUP(Flights[[#This Row],[Destination]],_xlfn._TRO_TRAILING( Airports!A:A),_xlfn._TRO_TRAILING( Airports!E:E), "Not found")</f>
        <v>CA</v>
      </c>
      <c r="J2528" s="1">
        <v>0.54513888888888884</v>
      </c>
      <c r="K2528" s="22">
        <f>HOUR(Flights[[#This Row],[Scheduled Departure]])</f>
        <v>13</v>
      </c>
      <c r="L2528" s="1">
        <v>0.72291666666666665</v>
      </c>
      <c r="M2528">
        <f>(L2528-J2528)*24*60</f>
        <v>256.00000000000006</v>
      </c>
      <c r="N2528" s="16">
        <f>Flights[[#This Row],[Length (min)]]/60</f>
        <v>2.2166666666666668</v>
      </c>
      <c r="O2528">
        <v>133</v>
      </c>
      <c r="P2528">
        <v>337</v>
      </c>
      <c r="Q2528" s="18">
        <f>IFERROR(Flights[[#This Row],[Distance]]/Flights[[#This Row],[Length (hr)]], "")</f>
        <v>152.03007518796991</v>
      </c>
      <c r="R2528" s="1">
        <v>0.60069444444444442</v>
      </c>
      <c r="S2528" s="1" t="str">
        <f>IF(Flights[[#This Row],[Length (hr)]]&lt;2, "No meal", IF(Flights[[#This Row],[Length (hr)]]&lt;3.5, "Light meal", "Full meal"))</f>
        <v>Light meal</v>
      </c>
      <c r="T2528" s="1" t="str">
        <f>IF(AND(Flights[[#This Row],[Airline]]="US Airways", Flights[[#This Row],[Meal]]="Full Meal"), "Yes", "No")</f>
        <v>No</v>
      </c>
      <c r="U2528" s="1">
        <v>0.81527777777777777</v>
      </c>
      <c r="V2528">
        <v>309</v>
      </c>
      <c r="W2528" s="1" t="str">
        <f>IF(Flights[[#This Row],[Arrival Delay]] = "", "Cancelled", IF(Flights[[#This Row],[Arrival Delay]]&gt;15, "Delayed", "On time"))</f>
        <v>Delayed</v>
      </c>
      <c r="X2528" t="str">
        <f>IF(Flights[[#This Row],[Status]]&lt;&gt;"Delayed","", IF(Flights[[#This Row],[Arrival Delay]]&gt;120, "Severe", IF(Flights[[#This Row],[Arrival Delay]]&gt;60, "Major", "Moderate")))</f>
        <v>Severe</v>
      </c>
      <c r="Y2528" t="b">
        <v>0</v>
      </c>
      <c r="AA2528" t="str">
        <f>IF(OR(AND(Flights[[#This Row],[Status]]="Cancelled", Flights[[#This Row],[Cancellation Reason]]="Airline/Carrier"), Flights[[#This Row],[Delay Type]]="Severe"), "Yes", "No")</f>
        <v>Yes</v>
      </c>
    </row>
    <row r="2529" spans="1:27" x14ac:dyDescent="0.3">
      <c r="A2529" s="3">
        <v>42194</v>
      </c>
      <c r="B2529" s="22">
        <f>WEEKNUM(Flights[[#This Row],[Date]], 1)</f>
        <v>28</v>
      </c>
      <c r="C2529" s="22">
        <f>WEEKDAY(Flights[[#This Row],[Date]],1)</f>
        <v>5</v>
      </c>
      <c r="D2529" t="s">
        <v>1051</v>
      </c>
      <c r="E2529" t="s">
        <v>1990</v>
      </c>
      <c r="F2529" t="s">
        <v>0</v>
      </c>
      <c r="G2529" t="s">
        <v>273</v>
      </c>
      <c r="H2529" t="str">
        <f>_xlfn.XLOOKUP(Flights[[#This Row],[Destination]], Airports!$A$2:$A$78, Airports!$D$2:$D$78)</f>
        <v>Denver</v>
      </c>
      <c r="I2529" t="str" cm="1">
        <f t="array" ref="I2529">_xlfn.XLOOKUP(Flights[[#This Row],[Destination]],_xlfn._TRO_TRAILING( Airports!A:A),_xlfn._TRO_TRAILING( Airports!E:E), "Not found")</f>
        <v>CO</v>
      </c>
      <c r="J2529" s="1">
        <v>0.54513888888888884</v>
      </c>
      <c r="K2529" s="22">
        <f>HOUR(Flights[[#This Row],[Scheduled Departure]])</f>
        <v>13</v>
      </c>
      <c r="L2529" s="1">
        <v>0.55763888888888891</v>
      </c>
      <c r="M2529">
        <f>(L2529-J2529)*24*60</f>
        <v>18.000000000000096</v>
      </c>
      <c r="N2529" s="16">
        <f>Flights[[#This Row],[Length (min)]]/60</f>
        <v>2.1166666666666667</v>
      </c>
      <c r="O2529">
        <v>127</v>
      </c>
      <c r="P2529">
        <v>862</v>
      </c>
      <c r="Q2529" s="18">
        <f>IFERROR(Flights[[#This Row],[Distance]]/Flights[[#This Row],[Length (hr)]], "")</f>
        <v>407.24409448818898</v>
      </c>
      <c r="R2529" s="1">
        <v>0.68888888888888888</v>
      </c>
      <c r="S2529" s="1" t="str">
        <f>IF(Flights[[#This Row],[Length (hr)]]&lt;2, "No meal", IF(Flights[[#This Row],[Length (hr)]]&lt;3.5, "Light meal", "Full meal"))</f>
        <v>Light meal</v>
      </c>
      <c r="T2529" s="1" t="str">
        <f>IF(AND(Flights[[#This Row],[Airline]]="US Airways", Flights[[#This Row],[Meal]]="Full Meal"), "Yes", "No")</f>
        <v>No</v>
      </c>
      <c r="U2529" s="1">
        <v>0.6875</v>
      </c>
      <c r="V2529">
        <v>-2</v>
      </c>
      <c r="W2529" s="1" t="str">
        <f>IF(Flights[[#This Row],[Arrival Delay]] = "", "Cancelled", IF(Flights[[#This Row],[Arrival Delay]]&gt;15, "Delayed", "On time"))</f>
        <v>On time</v>
      </c>
      <c r="X2529" t="str">
        <f>IF(Flights[[#This Row],[Status]]&lt;&gt;"Delayed","", IF(Flights[[#This Row],[Arrival Delay]]&gt;120, "Severe", IF(Flights[[#This Row],[Arrival Delay]]&gt;60, "Major", "Moderate")))</f>
        <v/>
      </c>
      <c r="Y2529" t="b">
        <v>0</v>
      </c>
      <c r="AA2529" t="str">
        <f>IF(OR(AND(Flights[[#This Row],[Status]]="Cancelled", Flights[[#This Row],[Cancellation Reason]]="Airline/Carrier"), Flights[[#This Row],[Delay Type]]="Severe"), "Yes", "No")</f>
        <v>No</v>
      </c>
    </row>
    <row r="2530" spans="1:27" x14ac:dyDescent="0.3">
      <c r="A2530" s="3">
        <v>42194</v>
      </c>
      <c r="B2530" s="22">
        <f>WEEKNUM(Flights[[#This Row],[Date]], 1)</f>
        <v>28</v>
      </c>
      <c r="C2530" s="22">
        <f>WEEKDAY(Flights[[#This Row],[Date]],1)</f>
        <v>5</v>
      </c>
      <c r="D2530" t="s">
        <v>1379</v>
      </c>
      <c r="E2530" t="s">
        <v>1996</v>
      </c>
      <c r="F2530" t="s">
        <v>0</v>
      </c>
      <c r="G2530" t="s">
        <v>15</v>
      </c>
      <c r="H2530" t="str">
        <f>_xlfn.XLOOKUP(Flights[[#This Row],[Destination]], Airports!$A$2:$A$78, Airports!$D$2:$D$78)</f>
        <v>Las Vegas</v>
      </c>
      <c r="I2530" t="str" cm="1">
        <f t="array" ref="I2530">_xlfn.XLOOKUP(Flights[[#This Row],[Destination]],_xlfn._TRO_TRAILING( Airports!A:A),_xlfn._TRO_TRAILING( Airports!E:E), "Not found")</f>
        <v>NV</v>
      </c>
      <c r="J2530" s="1">
        <v>0.70833333333333337</v>
      </c>
      <c r="K2530" s="22">
        <f>HOUR(Flights[[#This Row],[Scheduled Departure]])</f>
        <v>17</v>
      </c>
      <c r="L2530" s="1">
        <v>0.7055555555555556</v>
      </c>
      <c r="M2530">
        <f>(L2530-J2530)*24*60</f>
        <v>-3.9999999999999858</v>
      </c>
      <c r="N2530" s="16">
        <f>Flights[[#This Row],[Length (min)]]/60</f>
        <v>1.1499999999999999</v>
      </c>
      <c r="O2530">
        <v>69</v>
      </c>
      <c r="P2530">
        <v>236</v>
      </c>
      <c r="Q2530" s="18">
        <f>IFERROR(Flights[[#This Row],[Distance]]/Flights[[#This Row],[Length (hr)]], "")</f>
        <v>205.21739130434784</v>
      </c>
      <c r="R2530" s="1">
        <v>0.75347222222222221</v>
      </c>
      <c r="S2530" s="1" t="str">
        <f>IF(Flights[[#This Row],[Length (hr)]]&lt;2, "No meal", IF(Flights[[#This Row],[Length (hr)]]&lt;3.5, "Light meal", "Full meal"))</f>
        <v>No meal</v>
      </c>
      <c r="T2530" s="1" t="str">
        <f>IF(AND(Flights[[#This Row],[Airline]]="US Airways", Flights[[#This Row],[Meal]]="Full Meal"), "Yes", "No")</f>
        <v>No</v>
      </c>
      <c r="U2530" s="1">
        <v>0.75347222222222221</v>
      </c>
      <c r="V2530">
        <v>0</v>
      </c>
      <c r="W2530" s="1" t="str">
        <f>IF(Flights[[#This Row],[Arrival Delay]] = "", "Cancelled", IF(Flights[[#This Row],[Arrival Delay]]&gt;15, "Delayed", "On time"))</f>
        <v>On time</v>
      </c>
      <c r="X2530" t="str">
        <f>IF(Flights[[#This Row],[Status]]&lt;&gt;"Delayed","", IF(Flights[[#This Row],[Arrival Delay]]&gt;120, "Severe", IF(Flights[[#This Row],[Arrival Delay]]&gt;60, "Major", "Moderate")))</f>
        <v/>
      </c>
      <c r="Y2530" t="b">
        <v>0</v>
      </c>
      <c r="AA2530" t="str">
        <f>IF(OR(AND(Flights[[#This Row],[Status]]="Cancelled", Flights[[#This Row],[Cancellation Reason]]="Airline/Carrier"), Flights[[#This Row],[Delay Type]]="Severe"), "Yes", "No")</f>
        <v>No</v>
      </c>
    </row>
    <row r="2531" spans="1:27" x14ac:dyDescent="0.3">
      <c r="A2531" s="3">
        <v>42194</v>
      </c>
      <c r="B2531" s="22">
        <f>WEEKNUM(Flights[[#This Row],[Date]], 1)</f>
        <v>28</v>
      </c>
      <c r="C2531" s="22">
        <f>WEEKDAY(Flights[[#This Row],[Date]],1)</f>
        <v>5</v>
      </c>
      <c r="D2531" t="s">
        <v>1015</v>
      </c>
      <c r="E2531" t="s">
        <v>1994</v>
      </c>
      <c r="F2531" t="s">
        <v>0</v>
      </c>
      <c r="G2531" t="s">
        <v>313</v>
      </c>
      <c r="H2531" t="str">
        <f>_xlfn.XLOOKUP(Flights[[#This Row],[Destination]], Airports!$A$2:$A$78, Airports!$D$2:$D$78)</f>
        <v>Monterey</v>
      </c>
      <c r="I2531" t="str" cm="1">
        <f t="array" ref="I2531">_xlfn.XLOOKUP(Flights[[#This Row],[Destination]],_xlfn._TRO_TRAILING( Airports!A:A),_xlfn._TRO_TRAILING( Airports!E:E), "Not found")</f>
        <v>CA</v>
      </c>
      <c r="J2531" s="1">
        <v>0.73611111111111116</v>
      </c>
      <c r="K2531" s="22">
        <f>HOUR(Flights[[#This Row],[Scheduled Departure]])</f>
        <v>17</v>
      </c>
      <c r="L2531" s="1">
        <v>0.73124999999999996</v>
      </c>
      <c r="M2531">
        <f>(L2531-J2531)*24*60</f>
        <v>-7.000000000000135</v>
      </c>
      <c r="N2531" s="16">
        <f>Flights[[#This Row],[Length (min)]]/60</f>
        <v>1.1333333333333333</v>
      </c>
      <c r="O2531">
        <v>68</v>
      </c>
      <c r="P2531">
        <v>266</v>
      </c>
      <c r="Q2531" s="18">
        <f>IFERROR(Flights[[#This Row],[Distance]]/Flights[[#This Row],[Length (hr)]], "")</f>
        <v>234.70588235294119</v>
      </c>
      <c r="R2531" s="1">
        <v>0.79097222222222219</v>
      </c>
      <c r="S2531" s="1" t="str">
        <f>IF(Flights[[#This Row],[Length (hr)]]&lt;2, "No meal", IF(Flights[[#This Row],[Length (hr)]]&lt;3.5, "Light meal", "Full meal"))</f>
        <v>No meal</v>
      </c>
      <c r="T2531" s="1" t="str">
        <f>IF(AND(Flights[[#This Row],[Airline]]="US Airways", Flights[[#This Row],[Meal]]="Full Meal"), "Yes", "No")</f>
        <v>No</v>
      </c>
      <c r="U2531" s="1">
        <v>0.77847222222222223</v>
      </c>
      <c r="V2531">
        <v>-18</v>
      </c>
      <c r="W2531" s="1" t="str">
        <f>IF(Flights[[#This Row],[Arrival Delay]] = "", "Cancelled", IF(Flights[[#This Row],[Arrival Delay]]&gt;15, "Delayed", "On time"))</f>
        <v>On time</v>
      </c>
      <c r="X2531" t="str">
        <f>IF(Flights[[#This Row],[Status]]&lt;&gt;"Delayed","", IF(Flights[[#This Row],[Arrival Delay]]&gt;120, "Severe", IF(Flights[[#This Row],[Arrival Delay]]&gt;60, "Major", "Moderate")))</f>
        <v/>
      </c>
      <c r="Y2531" t="b">
        <v>0</v>
      </c>
      <c r="AA2531" t="str">
        <f>IF(OR(AND(Flights[[#This Row],[Status]]="Cancelled", Flights[[#This Row],[Cancellation Reason]]="Airline/Carrier"), Flights[[#This Row],[Delay Type]]="Severe"), "Yes", "No")</f>
        <v>No</v>
      </c>
    </row>
    <row r="2532" spans="1:27" x14ac:dyDescent="0.3">
      <c r="A2532" s="3">
        <v>42194</v>
      </c>
      <c r="B2532" s="22">
        <f>WEEKNUM(Flights[[#This Row],[Date]], 1)</f>
        <v>28</v>
      </c>
      <c r="C2532" s="22">
        <f>WEEKDAY(Flights[[#This Row],[Date]],1)</f>
        <v>5</v>
      </c>
      <c r="D2532" t="s">
        <v>1240</v>
      </c>
      <c r="E2532" t="s">
        <v>1994</v>
      </c>
      <c r="F2532" t="s">
        <v>0</v>
      </c>
      <c r="G2532" t="s">
        <v>337</v>
      </c>
      <c r="H2532" t="str">
        <f>_xlfn.XLOOKUP(Flights[[#This Row],[Destination]], Airports!$A$2:$A$78, Airports!$D$2:$D$78)</f>
        <v>Santa Fe</v>
      </c>
      <c r="I2532" t="str" cm="1">
        <f t="array" ref="I2532">_xlfn.XLOOKUP(Flights[[#This Row],[Destination]],_xlfn._TRO_TRAILING( Airports!A:A),_xlfn._TRO_TRAILING( Airports!E:E), "Not found")</f>
        <v>NM</v>
      </c>
      <c r="J2532" s="1">
        <v>0.75</v>
      </c>
      <c r="K2532" s="22">
        <f>HOUR(Flights[[#This Row],[Scheduled Departure]])</f>
        <v>18</v>
      </c>
      <c r="L2532" s="1">
        <v>0.74652777777777779</v>
      </c>
      <c r="M2532">
        <f>(L2532-J2532)*24*60</f>
        <v>-4.9999999999999822</v>
      </c>
      <c r="N2532" s="16">
        <f>Flights[[#This Row],[Length (min)]]/60</f>
        <v>1.8666666666666667</v>
      </c>
      <c r="O2532">
        <v>112</v>
      </c>
      <c r="P2532">
        <v>710</v>
      </c>
      <c r="Q2532" s="18">
        <f>IFERROR(Flights[[#This Row],[Distance]]/Flights[[#This Row],[Length (hr)]], "")</f>
        <v>380.35714285714283</v>
      </c>
      <c r="R2532" s="1">
        <v>0.87847222222222221</v>
      </c>
      <c r="S2532" s="1" t="str">
        <f>IF(Flights[[#This Row],[Length (hr)]]&lt;2, "No meal", IF(Flights[[#This Row],[Length (hr)]]&lt;3.5, "Light meal", "Full meal"))</f>
        <v>No meal</v>
      </c>
      <c r="T2532" s="1" t="str">
        <f>IF(AND(Flights[[#This Row],[Airline]]="US Airways", Flights[[#This Row],[Meal]]="Full Meal"), "Yes", "No")</f>
        <v>No</v>
      </c>
      <c r="U2532" s="1">
        <v>0.86597222222222225</v>
      </c>
      <c r="V2532">
        <v>-18</v>
      </c>
      <c r="W2532" s="1" t="str">
        <f>IF(Flights[[#This Row],[Arrival Delay]] = "", "Cancelled", IF(Flights[[#This Row],[Arrival Delay]]&gt;15, "Delayed", "On time"))</f>
        <v>On time</v>
      </c>
      <c r="X2532" t="str">
        <f>IF(Flights[[#This Row],[Status]]&lt;&gt;"Delayed","", IF(Flights[[#This Row],[Arrival Delay]]&gt;120, "Severe", IF(Flights[[#This Row],[Arrival Delay]]&gt;60, "Major", "Moderate")))</f>
        <v/>
      </c>
      <c r="Y2532" t="b">
        <v>0</v>
      </c>
      <c r="AA2532" t="str">
        <f>IF(OR(AND(Flights[[#This Row],[Status]]="Cancelled", Flights[[#This Row],[Cancellation Reason]]="Airline/Carrier"), Flights[[#This Row],[Delay Type]]="Severe"), "Yes", "No")</f>
        <v>No</v>
      </c>
    </row>
    <row r="2533" spans="1:27" x14ac:dyDescent="0.3">
      <c r="A2533" s="3">
        <v>42194</v>
      </c>
      <c r="B2533" s="22">
        <f>WEEKNUM(Flights[[#This Row],[Date]], 1)</f>
        <v>28</v>
      </c>
      <c r="C2533" s="22">
        <f>WEEKDAY(Flights[[#This Row],[Date]],1)</f>
        <v>5</v>
      </c>
      <c r="D2533" t="s">
        <v>154</v>
      </c>
      <c r="E2533" t="s">
        <v>1987</v>
      </c>
      <c r="F2533" t="s">
        <v>0</v>
      </c>
      <c r="G2533" t="s">
        <v>7</v>
      </c>
      <c r="H2533" t="str">
        <f>_xlfn.XLOOKUP(Flights[[#This Row],[Destination]], Airports!$A$2:$A$78, Airports!$D$2:$D$78)</f>
        <v>Austin</v>
      </c>
      <c r="I2533" t="str" cm="1">
        <f t="array" ref="I2533">_xlfn.XLOOKUP(Flights[[#This Row],[Destination]],_xlfn._TRO_TRAILING( Airports!A:A),_xlfn._TRO_TRAILING( Airports!E:E), "Not found")</f>
        <v>TX</v>
      </c>
      <c r="J2533" s="1">
        <v>0.78125</v>
      </c>
      <c r="K2533" s="22">
        <f>HOUR(Flights[[#This Row],[Scheduled Departure]])</f>
        <v>18</v>
      </c>
      <c r="L2533" s="1">
        <v>0.77777777777777779</v>
      </c>
      <c r="M2533">
        <f>(L2533-J2533)*24*60</f>
        <v>-4.9999999999999822</v>
      </c>
      <c r="N2533" s="16">
        <f>Flights[[#This Row],[Length (min)]]/60</f>
        <v>2.7833333333333332</v>
      </c>
      <c r="O2533">
        <v>167</v>
      </c>
      <c r="P2533">
        <v>1242</v>
      </c>
      <c r="Q2533" s="18">
        <f>IFERROR(Flights[[#This Row],[Distance]]/Flights[[#This Row],[Length (hr)]], "")</f>
        <v>446.22754491017969</v>
      </c>
      <c r="R2533" s="1">
        <v>0.99652777777777779</v>
      </c>
      <c r="S2533" s="1" t="str">
        <f>IF(Flights[[#This Row],[Length (hr)]]&lt;2, "No meal", IF(Flights[[#This Row],[Length (hr)]]&lt;3.5, "Light meal", "Full meal"))</f>
        <v>Light meal</v>
      </c>
      <c r="T2533" s="1" t="str">
        <f>IF(AND(Flights[[#This Row],[Airline]]="US Airways", Flights[[#This Row],[Meal]]="Full Meal"), "Yes", "No")</f>
        <v>No</v>
      </c>
      <c r="U2533" s="1">
        <v>0.9770833333333333</v>
      </c>
      <c r="V2533">
        <v>-28</v>
      </c>
      <c r="W2533" s="1" t="str">
        <f>IF(Flights[[#This Row],[Arrival Delay]] = "", "Cancelled", IF(Flights[[#This Row],[Arrival Delay]]&gt;15, "Delayed", "On time"))</f>
        <v>On time</v>
      </c>
      <c r="X2533" t="str">
        <f>IF(Flights[[#This Row],[Status]]&lt;&gt;"Delayed","", IF(Flights[[#This Row],[Arrival Delay]]&gt;120, "Severe", IF(Flights[[#This Row],[Arrival Delay]]&gt;60, "Major", "Moderate")))</f>
        <v/>
      </c>
      <c r="Y2533" t="b">
        <v>0</v>
      </c>
      <c r="AA2533" t="str">
        <f>IF(OR(AND(Flights[[#This Row],[Status]]="Cancelled", Flights[[#This Row],[Cancellation Reason]]="Airline/Carrier"), Flights[[#This Row],[Delay Type]]="Severe"), "Yes", "No")</f>
        <v>No</v>
      </c>
    </row>
    <row r="2534" spans="1:27" x14ac:dyDescent="0.3">
      <c r="A2534" s="3">
        <v>42194</v>
      </c>
      <c r="B2534" s="22">
        <f>WEEKNUM(Flights[[#This Row],[Date]], 1)</f>
        <v>28</v>
      </c>
      <c r="C2534" s="22">
        <f>WEEKDAY(Flights[[#This Row],[Date]],1)</f>
        <v>5</v>
      </c>
      <c r="D2534" t="s">
        <v>839</v>
      </c>
      <c r="E2534" t="s">
        <v>1995</v>
      </c>
      <c r="F2534" t="s">
        <v>0</v>
      </c>
      <c r="G2534" t="s">
        <v>303</v>
      </c>
      <c r="H2534" t="str">
        <f>_xlfn.XLOOKUP(Flights[[#This Row],[Destination]], Airports!$A$2:$A$78, Airports!$D$2:$D$78)</f>
        <v>Kansas City</v>
      </c>
      <c r="I2534" t="str" cm="1">
        <f t="array" ref="I2534">_xlfn.XLOOKUP(Flights[[#This Row],[Destination]],_xlfn._TRO_TRAILING( Airports!A:A),_xlfn._TRO_TRAILING( Airports!E:E), "Not found")</f>
        <v>MO</v>
      </c>
      <c r="J2534" s="1">
        <v>0.82986111111111116</v>
      </c>
      <c r="K2534" s="22">
        <f>HOUR(Flights[[#This Row],[Scheduled Departure]])</f>
        <v>19</v>
      </c>
      <c r="L2534" s="1">
        <v>0.84722222222222221</v>
      </c>
      <c r="M2534">
        <f>(L2534-J2534)*24*60</f>
        <v>24.999999999999911</v>
      </c>
      <c r="N2534" s="16">
        <f>Flights[[#This Row],[Length (min)]]/60</f>
        <v>2.9666666666666668</v>
      </c>
      <c r="O2534">
        <v>178</v>
      </c>
      <c r="P2534">
        <v>1363</v>
      </c>
      <c r="Q2534" s="18">
        <f>IFERROR(Flights[[#This Row],[Distance]]/Flights[[#This Row],[Length (hr)]], "")</f>
        <v>459.43820224719099</v>
      </c>
      <c r="R2534" s="1">
        <v>4.5138888888888888E-2</v>
      </c>
      <c r="S2534" s="1" t="str">
        <f>IF(Flights[[#This Row],[Length (hr)]]&lt;2, "No meal", IF(Flights[[#This Row],[Length (hr)]]&lt;3.5, "Light meal", "Full meal"))</f>
        <v>Light meal</v>
      </c>
      <c r="T2534" s="1" t="str">
        <f>IF(AND(Flights[[#This Row],[Airline]]="US Airways", Flights[[#This Row],[Meal]]="Full Meal"), "Yes", "No")</f>
        <v>No</v>
      </c>
      <c r="U2534" s="1">
        <v>5.4166666666666669E-2</v>
      </c>
      <c r="V2534">
        <v>13</v>
      </c>
      <c r="W2534" s="1" t="str">
        <f>IF(Flights[[#This Row],[Arrival Delay]] = "", "Cancelled", IF(Flights[[#This Row],[Arrival Delay]]&gt;15, "Delayed", "On time"))</f>
        <v>On time</v>
      </c>
      <c r="X2534" t="str">
        <f>IF(Flights[[#This Row],[Status]]&lt;&gt;"Delayed","", IF(Flights[[#This Row],[Arrival Delay]]&gt;120, "Severe", IF(Flights[[#This Row],[Arrival Delay]]&gt;60, "Major", "Moderate")))</f>
        <v/>
      </c>
      <c r="Y2534" t="b">
        <v>0</v>
      </c>
      <c r="AA2534" t="str">
        <f>IF(OR(AND(Flights[[#This Row],[Status]]="Cancelled", Flights[[#This Row],[Cancellation Reason]]="Airline/Carrier"), Flights[[#This Row],[Delay Type]]="Severe"), "Yes", "No")</f>
        <v>No</v>
      </c>
    </row>
    <row r="2535" spans="1:27" x14ac:dyDescent="0.3">
      <c r="A2535" s="3">
        <v>42194</v>
      </c>
      <c r="B2535" s="22">
        <f>WEEKNUM(Flights[[#This Row],[Date]], 1)</f>
        <v>28</v>
      </c>
      <c r="C2535" s="22">
        <f>WEEKDAY(Flights[[#This Row],[Date]],1)</f>
        <v>5</v>
      </c>
      <c r="D2535" t="s">
        <v>102</v>
      </c>
      <c r="E2535" t="s">
        <v>1987</v>
      </c>
      <c r="F2535" t="s">
        <v>0</v>
      </c>
      <c r="G2535" t="s">
        <v>10</v>
      </c>
      <c r="H2535" t="str">
        <f>_xlfn.XLOOKUP(Flights[[#This Row],[Destination]], Airports!$A$2:$A$78, Airports!$D$2:$D$78)</f>
        <v>Boston</v>
      </c>
      <c r="I2535" t="str" cm="1">
        <f t="array" ref="I2535">_xlfn.XLOOKUP(Flights[[#This Row],[Destination]],_xlfn._TRO_TRAILING( Airports!A:A),_xlfn._TRO_TRAILING( Airports!E:E), "Not found")</f>
        <v>MA</v>
      </c>
      <c r="J2535" s="1">
        <v>0.89583333333333337</v>
      </c>
      <c r="K2535" s="22">
        <f>HOUR(Flights[[#This Row],[Scheduled Departure]])</f>
        <v>21</v>
      </c>
      <c r="L2535" s="1">
        <v>0.90208333333333335</v>
      </c>
      <c r="M2535">
        <f>(L2535-J2535)*24*60</f>
        <v>8.999999999999968</v>
      </c>
      <c r="N2535" s="16">
        <f>Flights[[#This Row],[Length (min)]]/60</f>
        <v>5.583333333333333</v>
      </c>
      <c r="O2535">
        <v>335</v>
      </c>
      <c r="P2535">
        <v>2611</v>
      </c>
      <c r="Q2535" s="18">
        <f>IFERROR(Flights[[#This Row],[Distance]]/Flights[[#This Row],[Length (hr)]], "")</f>
        <v>467.64179104477614</v>
      </c>
      <c r="R2535" s="1">
        <v>0.25486111111111109</v>
      </c>
      <c r="S2535" s="1" t="str">
        <f>IF(Flights[[#This Row],[Length (hr)]]&lt;2, "No meal", IF(Flights[[#This Row],[Length (hr)]]&lt;3.5, "Light meal", "Full meal"))</f>
        <v>Full meal</v>
      </c>
      <c r="T2535" s="1" t="str">
        <f>IF(AND(Flights[[#This Row],[Airline]]="US Airways", Flights[[#This Row],[Meal]]="Full Meal"), "Yes", "No")</f>
        <v>No</v>
      </c>
      <c r="U2535" s="1">
        <v>0.25972222222222224</v>
      </c>
      <c r="V2535">
        <v>7</v>
      </c>
      <c r="W2535" s="1" t="str">
        <f>IF(Flights[[#This Row],[Arrival Delay]] = "", "Cancelled", IF(Flights[[#This Row],[Arrival Delay]]&gt;15, "Delayed", "On time"))</f>
        <v>On time</v>
      </c>
      <c r="X2535" t="str">
        <f>IF(Flights[[#This Row],[Status]]&lt;&gt;"Delayed","", IF(Flights[[#This Row],[Arrival Delay]]&gt;120, "Severe", IF(Flights[[#This Row],[Arrival Delay]]&gt;60, "Major", "Moderate")))</f>
        <v/>
      </c>
      <c r="Y2535" t="b">
        <v>0</v>
      </c>
      <c r="AA2535" t="str">
        <f>IF(OR(AND(Flights[[#This Row],[Status]]="Cancelled", Flights[[#This Row],[Cancellation Reason]]="Airline/Carrier"), Flights[[#This Row],[Delay Type]]="Severe"), "Yes", "No")</f>
        <v>No</v>
      </c>
    </row>
    <row r="2536" spans="1:27" x14ac:dyDescent="0.3">
      <c r="A2536" s="3">
        <v>42194</v>
      </c>
      <c r="B2536" s="22">
        <f>WEEKNUM(Flights[[#This Row],[Date]], 1)</f>
        <v>28</v>
      </c>
      <c r="C2536" s="22">
        <f>WEEKDAY(Flights[[#This Row],[Date]],1)</f>
        <v>5</v>
      </c>
      <c r="D2536" t="s">
        <v>868</v>
      </c>
      <c r="E2536" t="s">
        <v>1990</v>
      </c>
      <c r="F2536" t="s">
        <v>0</v>
      </c>
      <c r="G2536" t="s">
        <v>15</v>
      </c>
      <c r="H2536" t="str">
        <f>_xlfn.XLOOKUP(Flights[[#This Row],[Destination]], Airports!$A$2:$A$78, Airports!$D$2:$D$78)</f>
        <v>Las Vegas</v>
      </c>
      <c r="I2536" t="str" cm="1">
        <f t="array" ref="I2536">_xlfn.XLOOKUP(Flights[[#This Row],[Destination]],_xlfn._TRO_TRAILING( Airports!A:A),_xlfn._TRO_TRAILING( Airports!E:E), "Not found")</f>
        <v>NV</v>
      </c>
      <c r="J2536" s="1">
        <v>0.92291666666666672</v>
      </c>
      <c r="K2536" s="22">
        <f>HOUR(Flights[[#This Row],[Scheduled Departure]])</f>
        <v>22</v>
      </c>
      <c r="L2536" s="1">
        <v>1.2500000000000001E-2</v>
      </c>
      <c r="M2536">
        <f>(L2536-J2536)*24*60</f>
        <v>-1311</v>
      </c>
      <c r="N2536" s="16">
        <f>Flights[[#This Row],[Length (min)]]/60</f>
        <v>1.1499999999999999</v>
      </c>
      <c r="O2536">
        <v>69</v>
      </c>
      <c r="P2536">
        <v>236</v>
      </c>
      <c r="Q2536" s="18">
        <f>IFERROR(Flights[[#This Row],[Distance]]/Flights[[#This Row],[Length (hr)]], "")</f>
        <v>205.21739130434784</v>
      </c>
      <c r="R2536" s="1">
        <v>0.97499999999999998</v>
      </c>
      <c r="S2536" s="1" t="str">
        <f>IF(Flights[[#This Row],[Length (hr)]]&lt;2, "No meal", IF(Flights[[#This Row],[Length (hr)]]&lt;3.5, "Light meal", "Full meal"))</f>
        <v>No meal</v>
      </c>
      <c r="T2536" s="1" t="str">
        <f>IF(AND(Flights[[#This Row],[Airline]]="US Airways", Flights[[#This Row],[Meal]]="Full Meal"), "Yes", "No")</f>
        <v>No</v>
      </c>
      <c r="U2536" s="1">
        <v>6.0416666666666667E-2</v>
      </c>
      <c r="V2536">
        <v>123</v>
      </c>
      <c r="W2536" s="1" t="str">
        <f>IF(Flights[[#This Row],[Arrival Delay]] = "", "Cancelled", IF(Flights[[#This Row],[Arrival Delay]]&gt;15, "Delayed", "On time"))</f>
        <v>Delayed</v>
      </c>
      <c r="X2536" t="str">
        <f>IF(Flights[[#This Row],[Status]]&lt;&gt;"Delayed","", IF(Flights[[#This Row],[Arrival Delay]]&gt;120, "Severe", IF(Flights[[#This Row],[Arrival Delay]]&gt;60, "Major", "Moderate")))</f>
        <v>Severe</v>
      </c>
      <c r="Y2536" t="b">
        <v>0</v>
      </c>
      <c r="AA2536" t="str">
        <f>IF(OR(AND(Flights[[#This Row],[Status]]="Cancelled", Flights[[#This Row],[Cancellation Reason]]="Airline/Carrier"), Flights[[#This Row],[Delay Type]]="Severe"), "Yes", "No")</f>
        <v>Yes</v>
      </c>
    </row>
    <row r="2537" spans="1:27" x14ac:dyDescent="0.3">
      <c r="A2537" s="3">
        <v>42194</v>
      </c>
      <c r="B2537" s="22">
        <f>WEEKNUM(Flights[[#This Row],[Date]], 1)</f>
        <v>28</v>
      </c>
      <c r="C2537" s="22">
        <f>WEEKDAY(Flights[[#This Row],[Date]],1)</f>
        <v>5</v>
      </c>
      <c r="D2537" t="s">
        <v>664</v>
      </c>
      <c r="E2537" t="s">
        <v>1989</v>
      </c>
      <c r="F2537" t="s">
        <v>0</v>
      </c>
      <c r="G2537" t="s">
        <v>10</v>
      </c>
      <c r="H2537" t="str">
        <f>_xlfn.XLOOKUP(Flights[[#This Row],[Destination]], Airports!$A$2:$A$78, Airports!$D$2:$D$78)</f>
        <v>Boston</v>
      </c>
      <c r="I2537" t="str" cm="1">
        <f t="array" ref="I2537">_xlfn.XLOOKUP(Flights[[#This Row],[Destination]],_xlfn._TRO_TRAILING( Airports!A:A),_xlfn._TRO_TRAILING( Airports!E:E), "Not found")</f>
        <v>MA</v>
      </c>
      <c r="J2537" s="1">
        <v>0.92361111111111116</v>
      </c>
      <c r="K2537" s="22">
        <f>HOUR(Flights[[#This Row],[Scheduled Departure]])</f>
        <v>22</v>
      </c>
      <c r="L2537" s="1">
        <v>0.92152777777777772</v>
      </c>
      <c r="M2537">
        <f>(L2537-J2537)*24*60</f>
        <v>-3.0000000000001492</v>
      </c>
      <c r="N2537" s="16">
        <f>Flights[[#This Row],[Length (min)]]/60</f>
        <v>5.583333333333333</v>
      </c>
      <c r="O2537">
        <v>335</v>
      </c>
      <c r="P2537">
        <v>2611</v>
      </c>
      <c r="Q2537" s="18">
        <f>IFERROR(Flights[[#This Row],[Distance]]/Flights[[#This Row],[Length (hr)]], "")</f>
        <v>467.64179104477614</v>
      </c>
      <c r="R2537" s="1">
        <v>0.28263888888888888</v>
      </c>
      <c r="S2537" s="1" t="str">
        <f>IF(Flights[[#This Row],[Length (hr)]]&lt;2, "No meal", IF(Flights[[#This Row],[Length (hr)]]&lt;3.5, "Light meal", "Full meal"))</f>
        <v>Full meal</v>
      </c>
      <c r="T2537" s="1" t="str">
        <f>IF(AND(Flights[[#This Row],[Airline]]="US Airways", Flights[[#This Row],[Meal]]="Full Meal"), "Yes", "No")</f>
        <v>No</v>
      </c>
      <c r="U2537" s="1">
        <v>0.27916666666666667</v>
      </c>
      <c r="V2537">
        <v>-5</v>
      </c>
      <c r="W2537" s="1" t="str">
        <f>IF(Flights[[#This Row],[Arrival Delay]] = "", "Cancelled", IF(Flights[[#This Row],[Arrival Delay]]&gt;15, "Delayed", "On time"))</f>
        <v>On time</v>
      </c>
      <c r="X2537" t="str">
        <f>IF(Flights[[#This Row],[Status]]&lt;&gt;"Delayed","", IF(Flights[[#This Row],[Arrival Delay]]&gt;120, "Severe", IF(Flights[[#This Row],[Arrival Delay]]&gt;60, "Major", "Moderate")))</f>
        <v/>
      </c>
      <c r="Y2537" t="b">
        <v>0</v>
      </c>
      <c r="AA2537" t="str">
        <f>IF(OR(AND(Flights[[#This Row],[Status]]="Cancelled", Flights[[#This Row],[Cancellation Reason]]="Airline/Carrier"), Flights[[#This Row],[Delay Type]]="Severe"), "Yes", "No")</f>
        <v>No</v>
      </c>
    </row>
    <row r="2538" spans="1:27" x14ac:dyDescent="0.3">
      <c r="A2538" s="3">
        <v>42195</v>
      </c>
      <c r="B2538" s="22">
        <f>WEEKNUM(Flights[[#This Row],[Date]], 1)</f>
        <v>28</v>
      </c>
      <c r="C2538" s="22">
        <f>WEEKDAY(Flights[[#This Row],[Date]],1)</f>
        <v>6</v>
      </c>
      <c r="D2538" t="s">
        <v>1567</v>
      </c>
      <c r="E2538" t="s">
        <v>1995</v>
      </c>
      <c r="F2538" t="s">
        <v>0</v>
      </c>
      <c r="G2538" t="s">
        <v>9</v>
      </c>
      <c r="H2538" t="str">
        <f>_xlfn.XLOOKUP(Flights[[#This Row],[Destination]], Airports!$A$2:$A$78, Airports!$D$2:$D$78)</f>
        <v>San Francisco</v>
      </c>
      <c r="I2538" t="str" cm="1">
        <f t="array" ref="I2538">_xlfn.XLOOKUP(Flights[[#This Row],[Destination]],_xlfn._TRO_TRAILING( Airports!A:A),_xlfn._TRO_TRAILING( Airports!E:E), "Not found")</f>
        <v>CA</v>
      </c>
      <c r="J2538" s="1">
        <v>0.26041666666666669</v>
      </c>
      <c r="K2538" s="22">
        <f>HOUR(Flights[[#This Row],[Scheduled Departure]])</f>
        <v>6</v>
      </c>
      <c r="L2538" s="1">
        <v>0.26041666666666669</v>
      </c>
      <c r="M2538">
        <f>(L2538-J2538)*24*60</f>
        <v>0</v>
      </c>
      <c r="N2538" s="16">
        <f>Flights[[#This Row],[Length (min)]]/60</f>
        <v>1.1833333333333333</v>
      </c>
      <c r="O2538">
        <v>71</v>
      </c>
      <c r="P2538">
        <v>337</v>
      </c>
      <c r="Q2538" s="18">
        <f>IFERROR(Flights[[#This Row],[Distance]]/Flights[[#This Row],[Length (hr)]], "")</f>
        <v>284.78873239436621</v>
      </c>
      <c r="R2538" s="1">
        <v>0.31944444444444442</v>
      </c>
      <c r="S2538" s="1" t="str">
        <f>IF(Flights[[#This Row],[Length (hr)]]&lt;2, "No meal", IF(Flights[[#This Row],[Length (hr)]]&lt;3.5, "Light meal", "Full meal"))</f>
        <v>No meal</v>
      </c>
      <c r="T2538" s="1" t="str">
        <f>IF(AND(Flights[[#This Row],[Airline]]="US Airways", Flights[[#This Row],[Meal]]="Full Meal"), "Yes", "No")</f>
        <v>No</v>
      </c>
      <c r="U2538" s="1">
        <v>0.30972222222222223</v>
      </c>
      <c r="V2538">
        <v>-14</v>
      </c>
      <c r="W2538" s="1" t="str">
        <f>IF(Flights[[#This Row],[Arrival Delay]] = "", "Cancelled", IF(Flights[[#This Row],[Arrival Delay]]&gt;15, "Delayed", "On time"))</f>
        <v>On time</v>
      </c>
      <c r="X2538" t="str">
        <f>IF(Flights[[#This Row],[Status]]&lt;&gt;"Delayed","", IF(Flights[[#This Row],[Arrival Delay]]&gt;120, "Severe", IF(Flights[[#This Row],[Arrival Delay]]&gt;60, "Major", "Moderate")))</f>
        <v/>
      </c>
      <c r="Y2538" t="b">
        <v>0</v>
      </c>
      <c r="AA2538" t="str">
        <f>IF(OR(AND(Flights[[#This Row],[Status]]="Cancelled", Flights[[#This Row],[Cancellation Reason]]="Airline/Carrier"), Flights[[#This Row],[Delay Type]]="Severe"), "Yes", "No")</f>
        <v>No</v>
      </c>
    </row>
    <row r="2539" spans="1:27" x14ac:dyDescent="0.3">
      <c r="A2539" s="3">
        <v>42195</v>
      </c>
      <c r="B2539" s="22">
        <f>WEEKNUM(Flights[[#This Row],[Date]], 1)</f>
        <v>28</v>
      </c>
      <c r="C2539" s="22">
        <f>WEEKDAY(Flights[[#This Row],[Date]],1)</f>
        <v>6</v>
      </c>
      <c r="D2539" t="s">
        <v>464</v>
      </c>
      <c r="E2539" t="s">
        <v>1993</v>
      </c>
      <c r="F2539" t="s">
        <v>0</v>
      </c>
      <c r="G2539" t="s">
        <v>4</v>
      </c>
      <c r="H2539" t="str">
        <f>_xlfn.XLOOKUP(Flights[[#This Row],[Destination]], Airports!$A$2:$A$78, Airports!$D$2:$D$78)</f>
        <v>Chicago</v>
      </c>
      <c r="I2539" t="str" cm="1">
        <f t="array" ref="I2539">_xlfn.XLOOKUP(Flights[[#This Row],[Destination]],_xlfn._TRO_TRAILING( Airports!A:A),_xlfn._TRO_TRAILING( Airports!E:E), "Not found")</f>
        <v>IL</v>
      </c>
      <c r="J2539" s="1">
        <v>0.35416666666666669</v>
      </c>
      <c r="K2539" s="22">
        <f>HOUR(Flights[[#This Row],[Scheduled Departure]])</f>
        <v>8</v>
      </c>
      <c r="L2539" s="1">
        <v>0.35208333333333336</v>
      </c>
      <c r="M2539">
        <f>(L2539-J2539)*24*60</f>
        <v>-2.9999999999999893</v>
      </c>
      <c r="N2539" s="16">
        <f>Flights[[#This Row],[Length (min)]]/60</f>
        <v>3.8833333333333333</v>
      </c>
      <c r="O2539">
        <v>233</v>
      </c>
      <c r="P2539">
        <v>1744</v>
      </c>
      <c r="Q2539" s="18">
        <f>IFERROR(Flights[[#This Row],[Distance]]/Flights[[#This Row],[Length (hr)]], "")</f>
        <v>449.09871244635195</v>
      </c>
      <c r="R2539" s="1">
        <v>0.60763888888888884</v>
      </c>
      <c r="S2539" s="1" t="str">
        <f>IF(Flights[[#This Row],[Length (hr)]]&lt;2, "No meal", IF(Flights[[#This Row],[Length (hr)]]&lt;3.5, "Light meal", "Full meal"))</f>
        <v>Full meal</v>
      </c>
      <c r="T2539" s="1" t="str">
        <f>IF(AND(Flights[[#This Row],[Airline]]="US Airways", Flights[[#This Row],[Meal]]="Full Meal"), "Yes", "No")</f>
        <v>No</v>
      </c>
      <c r="U2539" s="1">
        <v>0.59722222222222221</v>
      </c>
      <c r="V2539">
        <v>-15</v>
      </c>
      <c r="W2539" s="1" t="str">
        <f>IF(Flights[[#This Row],[Arrival Delay]] = "", "Cancelled", IF(Flights[[#This Row],[Arrival Delay]]&gt;15, "Delayed", "On time"))</f>
        <v>On time</v>
      </c>
      <c r="X2539" t="str">
        <f>IF(Flights[[#This Row],[Status]]&lt;&gt;"Delayed","", IF(Flights[[#This Row],[Arrival Delay]]&gt;120, "Severe", IF(Flights[[#This Row],[Arrival Delay]]&gt;60, "Major", "Moderate")))</f>
        <v/>
      </c>
      <c r="Y2539" t="b">
        <v>0</v>
      </c>
      <c r="AA2539" t="str">
        <f>IF(OR(AND(Flights[[#This Row],[Status]]="Cancelled", Flights[[#This Row],[Cancellation Reason]]="Airline/Carrier"), Flights[[#This Row],[Delay Type]]="Severe"), "Yes", "No")</f>
        <v>No</v>
      </c>
    </row>
    <row r="2540" spans="1:27" x14ac:dyDescent="0.3">
      <c r="A2540" s="3">
        <v>42195</v>
      </c>
      <c r="B2540" s="22">
        <f>WEEKNUM(Flights[[#This Row],[Date]], 1)</f>
        <v>28</v>
      </c>
      <c r="C2540" s="22">
        <f>WEEKDAY(Flights[[#This Row],[Date]],1)</f>
        <v>6</v>
      </c>
      <c r="D2540" t="s">
        <v>194</v>
      </c>
      <c r="E2540" t="s">
        <v>1987</v>
      </c>
      <c r="F2540" t="s">
        <v>0</v>
      </c>
      <c r="G2540" t="s">
        <v>29</v>
      </c>
      <c r="H2540" t="str">
        <f>_xlfn.XLOOKUP(Flights[[#This Row],[Destination]], Airports!$A$2:$A$78, Airports!$D$2:$D$78)</f>
        <v>Phoenix</v>
      </c>
      <c r="I2540" t="str" cm="1">
        <f t="array" ref="I2540">_xlfn.XLOOKUP(Flights[[#This Row],[Destination]],_xlfn._TRO_TRAILING( Airports!A:A),_xlfn._TRO_TRAILING( Airports!E:E), "Not found")</f>
        <v>AZ</v>
      </c>
      <c r="J2540" s="1">
        <v>0.4201388888888889</v>
      </c>
      <c r="K2540" s="22">
        <f>HOUR(Flights[[#This Row],[Scheduled Departure]])</f>
        <v>10</v>
      </c>
      <c r="L2540" s="1">
        <v>0.45277777777777778</v>
      </c>
      <c r="M2540">
        <f>(L2540-J2540)*24*60</f>
        <v>46.999999999999993</v>
      </c>
      <c r="N2540" s="16">
        <f>Flights[[#This Row],[Length (min)]]/60</f>
        <v>1.3666666666666667</v>
      </c>
      <c r="O2540">
        <v>82</v>
      </c>
      <c r="P2540">
        <v>370</v>
      </c>
      <c r="Q2540" s="18">
        <f>IFERROR(Flights[[#This Row],[Distance]]/Flights[[#This Row],[Length (hr)]], "")</f>
        <v>270.73170731707319</v>
      </c>
      <c r="R2540" s="1">
        <v>0.48333333333333334</v>
      </c>
      <c r="S2540" s="1" t="str">
        <f>IF(Flights[[#This Row],[Length (hr)]]&lt;2, "No meal", IF(Flights[[#This Row],[Length (hr)]]&lt;3.5, "Light meal", "Full meal"))</f>
        <v>No meal</v>
      </c>
      <c r="T2540" s="1" t="str">
        <f>IF(AND(Flights[[#This Row],[Airline]]="US Airways", Flights[[#This Row],[Meal]]="Full Meal"), "Yes", "No")</f>
        <v>No</v>
      </c>
      <c r="U2540" s="1">
        <v>0.50972222222222219</v>
      </c>
      <c r="V2540">
        <v>38</v>
      </c>
      <c r="W2540" s="1" t="str">
        <f>IF(Flights[[#This Row],[Arrival Delay]] = "", "Cancelled", IF(Flights[[#This Row],[Arrival Delay]]&gt;15, "Delayed", "On time"))</f>
        <v>Delayed</v>
      </c>
      <c r="X2540" t="str">
        <f>IF(Flights[[#This Row],[Status]]&lt;&gt;"Delayed","", IF(Flights[[#This Row],[Arrival Delay]]&gt;120, "Severe", IF(Flights[[#This Row],[Arrival Delay]]&gt;60, "Major", "Moderate")))</f>
        <v>Moderate</v>
      </c>
      <c r="Y2540" t="b">
        <v>0</v>
      </c>
      <c r="AA2540" t="str">
        <f>IF(OR(AND(Flights[[#This Row],[Status]]="Cancelled", Flights[[#This Row],[Cancellation Reason]]="Airline/Carrier"), Flights[[#This Row],[Delay Type]]="Severe"), "Yes", "No")</f>
        <v>No</v>
      </c>
    </row>
    <row r="2541" spans="1:27" x14ac:dyDescent="0.3">
      <c r="A2541" s="3">
        <v>42195</v>
      </c>
      <c r="B2541" s="22">
        <f>WEEKNUM(Flights[[#This Row],[Date]], 1)</f>
        <v>28</v>
      </c>
      <c r="C2541" s="22">
        <f>WEEKDAY(Flights[[#This Row],[Date]],1)</f>
        <v>6</v>
      </c>
      <c r="D2541" t="s">
        <v>1518</v>
      </c>
      <c r="E2541" t="s">
        <v>1995</v>
      </c>
      <c r="F2541" t="s">
        <v>0</v>
      </c>
      <c r="G2541" t="s">
        <v>273</v>
      </c>
      <c r="H2541" t="str">
        <f>_xlfn.XLOOKUP(Flights[[#This Row],[Destination]], Airports!$A$2:$A$78, Airports!$D$2:$D$78)</f>
        <v>Denver</v>
      </c>
      <c r="I2541" t="str" cm="1">
        <f t="array" ref="I2541">_xlfn.XLOOKUP(Flights[[#This Row],[Destination]],_xlfn._TRO_TRAILING( Airports!A:A),_xlfn._TRO_TRAILING( Airports!E:E), "Not found")</f>
        <v>CO</v>
      </c>
      <c r="J2541" s="1">
        <v>0.4375</v>
      </c>
      <c r="K2541" s="22">
        <f>HOUR(Flights[[#This Row],[Scheduled Departure]])</f>
        <v>10</v>
      </c>
      <c r="L2541" s="1">
        <v>0.4375</v>
      </c>
      <c r="M2541">
        <f>(L2541-J2541)*24*60</f>
        <v>0</v>
      </c>
      <c r="N2541" s="16">
        <f>Flights[[#This Row],[Length (min)]]/60</f>
        <v>2.15</v>
      </c>
      <c r="O2541">
        <v>129</v>
      </c>
      <c r="P2541">
        <v>862</v>
      </c>
      <c r="Q2541" s="18">
        <f>IFERROR(Flights[[#This Row],[Distance]]/Flights[[#This Row],[Length (hr)]], "")</f>
        <v>400.93023255813955</v>
      </c>
      <c r="R2541" s="1">
        <v>0.57291666666666663</v>
      </c>
      <c r="S2541" s="1" t="str">
        <f>IF(Flights[[#This Row],[Length (hr)]]&lt;2, "No meal", IF(Flights[[#This Row],[Length (hr)]]&lt;3.5, "Light meal", "Full meal"))</f>
        <v>Light meal</v>
      </c>
      <c r="T2541" s="1" t="str">
        <f>IF(AND(Flights[[#This Row],[Airline]]="US Airways", Flights[[#This Row],[Meal]]="Full Meal"), "Yes", "No")</f>
        <v>No</v>
      </c>
      <c r="U2541" s="1">
        <v>0.56874999999999998</v>
      </c>
      <c r="V2541">
        <v>-6</v>
      </c>
      <c r="W2541" s="1" t="str">
        <f>IF(Flights[[#This Row],[Arrival Delay]] = "", "Cancelled", IF(Flights[[#This Row],[Arrival Delay]]&gt;15, "Delayed", "On time"))</f>
        <v>On time</v>
      </c>
      <c r="X2541" t="str">
        <f>IF(Flights[[#This Row],[Status]]&lt;&gt;"Delayed","", IF(Flights[[#This Row],[Arrival Delay]]&gt;120, "Severe", IF(Flights[[#This Row],[Arrival Delay]]&gt;60, "Major", "Moderate")))</f>
        <v/>
      </c>
      <c r="Y2541" t="b">
        <v>0</v>
      </c>
      <c r="AA2541" t="str">
        <f>IF(OR(AND(Flights[[#This Row],[Status]]="Cancelled", Flights[[#This Row],[Cancellation Reason]]="Airline/Carrier"), Flights[[#This Row],[Delay Type]]="Severe"), "Yes", "No")</f>
        <v>No</v>
      </c>
    </row>
    <row r="2542" spans="1:27" x14ac:dyDescent="0.3">
      <c r="A2542" s="3">
        <v>42195</v>
      </c>
      <c r="B2542" s="22">
        <f>WEEKNUM(Flights[[#This Row],[Date]], 1)</f>
        <v>28</v>
      </c>
      <c r="C2542" s="22">
        <f>WEEKDAY(Flights[[#This Row],[Date]],1)</f>
        <v>6</v>
      </c>
      <c r="D2542" t="s">
        <v>987</v>
      </c>
      <c r="E2542" t="s">
        <v>1990</v>
      </c>
      <c r="F2542" t="s">
        <v>0</v>
      </c>
      <c r="G2542" t="s">
        <v>9</v>
      </c>
      <c r="H2542" t="str">
        <f>_xlfn.XLOOKUP(Flights[[#This Row],[Destination]], Airports!$A$2:$A$78, Airports!$D$2:$D$78)</f>
        <v>San Francisco</v>
      </c>
      <c r="I2542" t="str" cm="1">
        <f t="array" ref="I2542">_xlfn.XLOOKUP(Flights[[#This Row],[Destination]],_xlfn._TRO_TRAILING( Airports!A:A),_xlfn._TRO_TRAILING( Airports!E:E), "Not found")</f>
        <v>CA</v>
      </c>
      <c r="J2542" s="1">
        <v>0.45347222222222222</v>
      </c>
      <c r="K2542" s="22">
        <f>HOUR(Flights[[#This Row],[Scheduled Departure]])</f>
        <v>10</v>
      </c>
      <c r="L2542" s="1">
        <v>0.45902777777777776</v>
      </c>
      <c r="M2542">
        <f>(L2542-J2542)*24*60</f>
        <v>7.9999999999999716</v>
      </c>
      <c r="N2542" s="16">
        <f>Flights[[#This Row],[Length (min)]]/60</f>
        <v>1.7333333333333334</v>
      </c>
      <c r="O2542">
        <v>104</v>
      </c>
      <c r="P2542">
        <v>337</v>
      </c>
      <c r="Q2542" s="18">
        <f>IFERROR(Flights[[#This Row],[Distance]]/Flights[[#This Row],[Length (hr)]], "")</f>
        <v>194.42307692307691</v>
      </c>
      <c r="R2542" s="1">
        <v>0.51388888888888884</v>
      </c>
      <c r="S2542" s="1" t="str">
        <f>IF(Flights[[#This Row],[Length (hr)]]&lt;2, "No meal", IF(Flights[[#This Row],[Length (hr)]]&lt;3.5, "Light meal", "Full meal"))</f>
        <v>No meal</v>
      </c>
      <c r="T2542" s="1" t="str">
        <f>IF(AND(Flights[[#This Row],[Airline]]="US Airways", Flights[[#This Row],[Meal]]="Full Meal"), "Yes", "No")</f>
        <v>No</v>
      </c>
      <c r="U2542" s="1">
        <v>0.53125</v>
      </c>
      <c r="V2542">
        <v>25</v>
      </c>
      <c r="W2542" s="1" t="str">
        <f>IF(Flights[[#This Row],[Arrival Delay]] = "", "Cancelled", IF(Flights[[#This Row],[Arrival Delay]]&gt;15, "Delayed", "On time"))</f>
        <v>Delayed</v>
      </c>
      <c r="X2542" t="str">
        <f>IF(Flights[[#This Row],[Status]]&lt;&gt;"Delayed","", IF(Flights[[#This Row],[Arrival Delay]]&gt;120, "Severe", IF(Flights[[#This Row],[Arrival Delay]]&gt;60, "Major", "Moderate")))</f>
        <v>Moderate</v>
      </c>
      <c r="Y2542" t="b">
        <v>0</v>
      </c>
      <c r="AA2542" t="str">
        <f>IF(OR(AND(Flights[[#This Row],[Status]]="Cancelled", Flights[[#This Row],[Cancellation Reason]]="Airline/Carrier"), Flights[[#This Row],[Delay Type]]="Severe"), "Yes", "No")</f>
        <v>No</v>
      </c>
    </row>
    <row r="2543" spans="1:27" x14ac:dyDescent="0.3">
      <c r="A2543" s="3">
        <v>42195</v>
      </c>
      <c r="B2543" s="22">
        <f>WEEKNUM(Flights[[#This Row],[Date]], 1)</f>
        <v>28</v>
      </c>
      <c r="C2543" s="22">
        <f>WEEKDAY(Flights[[#This Row],[Date]],1)</f>
        <v>6</v>
      </c>
      <c r="D2543" t="s">
        <v>139</v>
      </c>
      <c r="E2543" t="s">
        <v>1987</v>
      </c>
      <c r="F2543" t="s">
        <v>0</v>
      </c>
      <c r="G2543" t="s">
        <v>23</v>
      </c>
      <c r="H2543" t="str">
        <f>_xlfn.XLOOKUP(Flights[[#This Row],[Destination]], Airports!$A$2:$A$78, Airports!$D$2:$D$78)</f>
        <v>Indianapolis</v>
      </c>
      <c r="I2543" t="str" cm="1">
        <f t="array" ref="I2543">_xlfn.XLOOKUP(Flights[[#This Row],[Destination]],_xlfn._TRO_TRAILING( Airports!A:A),_xlfn._TRO_TRAILING( Airports!E:E), "Not found")</f>
        <v>IN</v>
      </c>
      <c r="J2543" s="1">
        <v>0.46180555555555558</v>
      </c>
      <c r="K2543" s="22">
        <f>HOUR(Flights[[#This Row],[Scheduled Departure]])</f>
        <v>11</v>
      </c>
      <c r="L2543" s="1">
        <v>0.45902777777777776</v>
      </c>
      <c r="M2543">
        <f>(L2543-J2543)*24*60</f>
        <v>-4.0000000000000657</v>
      </c>
      <c r="N2543" s="16">
        <f>Flights[[#This Row],[Length (min)]]/60</f>
        <v>3.8833333333333333</v>
      </c>
      <c r="O2543">
        <v>233</v>
      </c>
      <c r="P2543">
        <v>1814</v>
      </c>
      <c r="Q2543" s="18">
        <f>IFERROR(Flights[[#This Row],[Distance]]/Flights[[#This Row],[Length (hr)]], "")</f>
        <v>467.12446351931328</v>
      </c>
      <c r="R2543" s="1">
        <v>0.7631944444444444</v>
      </c>
      <c r="S2543" s="1" t="str">
        <f>IF(Flights[[#This Row],[Length (hr)]]&lt;2, "No meal", IF(Flights[[#This Row],[Length (hr)]]&lt;3.5, "Light meal", "Full meal"))</f>
        <v>Full meal</v>
      </c>
      <c r="T2543" s="1" t="str">
        <f>IF(AND(Flights[[#This Row],[Airline]]="US Airways", Flights[[#This Row],[Meal]]="Full Meal"), "Yes", "No")</f>
        <v>No</v>
      </c>
      <c r="U2543" s="1">
        <v>0.74583333333333335</v>
      </c>
      <c r="V2543">
        <v>-25</v>
      </c>
      <c r="W2543" s="1" t="str">
        <f>IF(Flights[[#This Row],[Arrival Delay]] = "", "Cancelled", IF(Flights[[#This Row],[Arrival Delay]]&gt;15, "Delayed", "On time"))</f>
        <v>On time</v>
      </c>
      <c r="X2543" t="str">
        <f>IF(Flights[[#This Row],[Status]]&lt;&gt;"Delayed","", IF(Flights[[#This Row],[Arrival Delay]]&gt;120, "Severe", IF(Flights[[#This Row],[Arrival Delay]]&gt;60, "Major", "Moderate")))</f>
        <v/>
      </c>
      <c r="Y2543" t="b">
        <v>0</v>
      </c>
      <c r="AA2543" t="str">
        <f>IF(OR(AND(Flights[[#This Row],[Status]]="Cancelled", Flights[[#This Row],[Cancellation Reason]]="Airline/Carrier"), Flights[[#This Row],[Delay Type]]="Severe"), "Yes", "No")</f>
        <v>No</v>
      </c>
    </row>
    <row r="2544" spans="1:27" x14ac:dyDescent="0.3">
      <c r="A2544" s="3">
        <v>42195</v>
      </c>
      <c r="B2544" s="22">
        <f>WEEKNUM(Flights[[#This Row],[Date]], 1)</f>
        <v>28</v>
      </c>
      <c r="C2544" s="22">
        <f>WEEKDAY(Flights[[#This Row],[Date]],1)</f>
        <v>6</v>
      </c>
      <c r="D2544" t="s">
        <v>1277</v>
      </c>
      <c r="E2544" t="s">
        <v>1990</v>
      </c>
      <c r="F2544" t="s">
        <v>0</v>
      </c>
      <c r="G2544" t="s">
        <v>293</v>
      </c>
      <c r="H2544" t="str">
        <f>_xlfn.XLOOKUP(Flights[[#This Row],[Destination]], Airports!$A$2:$A$78, Airports!$D$2:$D$78)</f>
        <v>Houston</v>
      </c>
      <c r="I2544" t="str" cm="1">
        <f t="array" ref="I2544">_xlfn.XLOOKUP(Flights[[#This Row],[Destination]],_xlfn._TRO_TRAILING( Airports!A:A),_xlfn._TRO_TRAILING( Airports!E:E), "Not found")</f>
        <v>TX</v>
      </c>
      <c r="J2544" s="1">
        <v>0.48333333333333334</v>
      </c>
      <c r="K2544" s="22">
        <f>HOUR(Flights[[#This Row],[Scheduled Departure]])</f>
        <v>11</v>
      </c>
      <c r="L2544" s="1">
        <v>0.49444444444444446</v>
      </c>
      <c r="M2544">
        <f>(L2544-J2544)*24*60</f>
        <v>16.000000000000021</v>
      </c>
      <c r="N2544" s="16">
        <f>Flights[[#This Row],[Length (min)]]/60</f>
        <v>3.1833333333333331</v>
      </c>
      <c r="O2544">
        <v>191</v>
      </c>
      <c r="P2544">
        <v>1379</v>
      </c>
      <c r="Q2544" s="18">
        <f>IFERROR(Flights[[#This Row],[Distance]]/Flights[[#This Row],[Length (hr)]], "")</f>
        <v>433.19371727748694</v>
      </c>
      <c r="R2544" s="1">
        <v>0.70972222222222225</v>
      </c>
      <c r="S2544" s="1" t="str">
        <f>IF(Flights[[#This Row],[Length (hr)]]&lt;2, "No meal", IF(Flights[[#This Row],[Length (hr)]]&lt;3.5, "Light meal", "Full meal"))</f>
        <v>Light meal</v>
      </c>
      <c r="T2544" s="1" t="str">
        <f>IF(AND(Flights[[#This Row],[Airline]]="US Airways", Flights[[#This Row],[Meal]]="Full Meal"), "Yes", "No")</f>
        <v>No</v>
      </c>
      <c r="U2544" s="1">
        <v>0.7104166666666667</v>
      </c>
      <c r="V2544">
        <v>1</v>
      </c>
      <c r="W2544" s="1" t="str">
        <f>IF(Flights[[#This Row],[Arrival Delay]] = "", "Cancelled", IF(Flights[[#This Row],[Arrival Delay]]&gt;15, "Delayed", "On time"))</f>
        <v>On time</v>
      </c>
      <c r="X2544" t="str">
        <f>IF(Flights[[#This Row],[Status]]&lt;&gt;"Delayed","", IF(Flights[[#This Row],[Arrival Delay]]&gt;120, "Severe", IF(Flights[[#This Row],[Arrival Delay]]&gt;60, "Major", "Moderate")))</f>
        <v/>
      </c>
      <c r="Y2544" t="b">
        <v>0</v>
      </c>
      <c r="AA2544" t="str">
        <f>IF(OR(AND(Flights[[#This Row],[Status]]="Cancelled", Flights[[#This Row],[Cancellation Reason]]="Airline/Carrier"), Flights[[#This Row],[Delay Type]]="Severe"), "Yes", "No")</f>
        <v>No</v>
      </c>
    </row>
    <row r="2545" spans="1:27" x14ac:dyDescent="0.3">
      <c r="A2545" s="3">
        <v>42195</v>
      </c>
      <c r="B2545" s="22">
        <f>WEEKNUM(Flights[[#This Row],[Date]], 1)</f>
        <v>28</v>
      </c>
      <c r="C2545" s="22">
        <f>WEEKDAY(Flights[[#This Row],[Date]],1)</f>
        <v>6</v>
      </c>
      <c r="D2545" t="s">
        <v>1197</v>
      </c>
      <c r="E2545" t="s">
        <v>1995</v>
      </c>
      <c r="F2545" t="s">
        <v>0</v>
      </c>
      <c r="G2545" t="s">
        <v>257</v>
      </c>
      <c r="H2545" t="str">
        <f>_xlfn.XLOOKUP(Flights[[#This Row],[Destination]], Airports!$A$2:$A$78, Airports!$D$2:$D$78)</f>
        <v>Baltimore</v>
      </c>
      <c r="I2545" t="str" cm="1">
        <f t="array" ref="I2545">_xlfn.XLOOKUP(Flights[[#This Row],[Destination]],_xlfn._TRO_TRAILING( Airports!A:A),_xlfn._TRO_TRAILING( Airports!E:E), "Not found")</f>
        <v>MD</v>
      </c>
      <c r="J2545" s="1">
        <v>0.53819444444444442</v>
      </c>
      <c r="K2545" s="22">
        <f>HOUR(Flights[[#This Row],[Scheduled Departure]])</f>
        <v>12</v>
      </c>
      <c r="L2545" s="1">
        <v>0.5444444444444444</v>
      </c>
      <c r="M2545">
        <f>(L2545-J2545)*24*60</f>
        <v>8.999999999999968</v>
      </c>
      <c r="N2545" s="16">
        <f>Flights[[#This Row],[Length (min)]]/60</f>
        <v>4.9833333333333334</v>
      </c>
      <c r="O2545">
        <v>299</v>
      </c>
      <c r="P2545">
        <v>2329</v>
      </c>
      <c r="Q2545" s="18">
        <f>IFERROR(Flights[[#This Row],[Distance]]/Flights[[#This Row],[Length (hr)]], "")</f>
        <v>467.35785953177259</v>
      </c>
      <c r="R2545" s="1">
        <v>0.87847222222222221</v>
      </c>
      <c r="S2545" s="1" t="str">
        <f>IF(Flights[[#This Row],[Length (hr)]]&lt;2, "No meal", IF(Flights[[#This Row],[Length (hr)]]&lt;3.5, "Light meal", "Full meal"))</f>
        <v>Full meal</v>
      </c>
      <c r="T2545" s="1" t="str">
        <f>IF(AND(Flights[[#This Row],[Airline]]="US Airways", Flights[[#This Row],[Meal]]="Full Meal"), "Yes", "No")</f>
        <v>No</v>
      </c>
      <c r="U2545" s="1">
        <v>0.87708333333333333</v>
      </c>
      <c r="V2545">
        <v>-2</v>
      </c>
      <c r="W2545" s="1" t="str">
        <f>IF(Flights[[#This Row],[Arrival Delay]] = "", "Cancelled", IF(Flights[[#This Row],[Arrival Delay]]&gt;15, "Delayed", "On time"))</f>
        <v>On time</v>
      </c>
      <c r="X2545" t="str">
        <f>IF(Flights[[#This Row],[Status]]&lt;&gt;"Delayed","", IF(Flights[[#This Row],[Arrival Delay]]&gt;120, "Severe", IF(Flights[[#This Row],[Arrival Delay]]&gt;60, "Major", "Moderate")))</f>
        <v/>
      </c>
      <c r="Y2545" t="b">
        <v>0</v>
      </c>
      <c r="AA2545" t="str">
        <f>IF(OR(AND(Flights[[#This Row],[Status]]="Cancelled", Flights[[#This Row],[Cancellation Reason]]="Airline/Carrier"), Flights[[#This Row],[Delay Type]]="Severe"), "Yes", "No")</f>
        <v>No</v>
      </c>
    </row>
    <row r="2546" spans="1:27" x14ac:dyDescent="0.3">
      <c r="A2546" s="3">
        <v>42195</v>
      </c>
      <c r="B2546" s="22">
        <f>WEEKNUM(Flights[[#This Row],[Date]], 1)</f>
        <v>28</v>
      </c>
      <c r="C2546" s="22">
        <f>WEEKDAY(Flights[[#This Row],[Date]],1)</f>
        <v>6</v>
      </c>
      <c r="D2546" t="s">
        <v>796</v>
      </c>
      <c r="E2546" t="s">
        <v>1994</v>
      </c>
      <c r="F2546" t="s">
        <v>0</v>
      </c>
      <c r="G2546" t="s">
        <v>318</v>
      </c>
      <c r="H2546" t="str">
        <f>_xlfn.XLOOKUP(Flights[[#This Row],[Destination]], Airports!$A$2:$A$78, Airports!$D$2:$D$78)</f>
        <v>Oakland</v>
      </c>
      <c r="I2546" t="str" cm="1">
        <f t="array" ref="I2546">_xlfn.XLOOKUP(Flights[[#This Row],[Destination]],_xlfn._TRO_TRAILING( Airports!A:A),_xlfn._TRO_TRAILING( Airports!E:E), "Not found")</f>
        <v>CA</v>
      </c>
      <c r="J2546" s="1">
        <v>0.70138888888888884</v>
      </c>
      <c r="K2546" s="22">
        <f>HOUR(Flights[[#This Row],[Scheduled Departure]])</f>
        <v>16</v>
      </c>
      <c r="L2546" s="1">
        <v>0.70486111111111116</v>
      </c>
      <c r="M2546">
        <f>(L2546-J2546)*24*60</f>
        <v>5.0000000000001421</v>
      </c>
      <c r="N2546" s="16">
        <f>Flights[[#This Row],[Length (min)]]/60</f>
        <v>1.4666666666666666</v>
      </c>
      <c r="O2546">
        <v>88</v>
      </c>
      <c r="P2546">
        <v>337</v>
      </c>
      <c r="Q2546" s="18">
        <f>IFERROR(Flights[[#This Row],[Distance]]/Flights[[#This Row],[Length (hr)]], "")</f>
        <v>229.77272727272728</v>
      </c>
      <c r="R2546" s="1">
        <v>0.7583333333333333</v>
      </c>
      <c r="S2546" s="1" t="str">
        <f>IF(Flights[[#This Row],[Length (hr)]]&lt;2, "No meal", IF(Flights[[#This Row],[Length (hr)]]&lt;3.5, "Light meal", "Full meal"))</f>
        <v>No meal</v>
      </c>
      <c r="T2546" s="1" t="str">
        <f>IF(AND(Flights[[#This Row],[Airline]]="US Airways", Flights[[#This Row],[Meal]]="Full Meal"), "Yes", "No")</f>
        <v>No</v>
      </c>
      <c r="U2546" s="1">
        <v>0.76597222222222228</v>
      </c>
      <c r="V2546">
        <v>11</v>
      </c>
      <c r="W2546" s="1" t="str">
        <f>IF(Flights[[#This Row],[Arrival Delay]] = "", "Cancelled", IF(Flights[[#This Row],[Arrival Delay]]&gt;15, "Delayed", "On time"))</f>
        <v>On time</v>
      </c>
      <c r="X2546" t="str">
        <f>IF(Flights[[#This Row],[Status]]&lt;&gt;"Delayed","", IF(Flights[[#This Row],[Arrival Delay]]&gt;120, "Severe", IF(Flights[[#This Row],[Arrival Delay]]&gt;60, "Major", "Moderate")))</f>
        <v/>
      </c>
      <c r="Y2546" t="b">
        <v>0</v>
      </c>
      <c r="AA2546" t="str">
        <f>IF(OR(AND(Flights[[#This Row],[Status]]="Cancelled", Flights[[#This Row],[Cancellation Reason]]="Airline/Carrier"), Flights[[#This Row],[Delay Type]]="Severe"), "Yes", "No")</f>
        <v>No</v>
      </c>
    </row>
    <row r="2547" spans="1:27" x14ac:dyDescent="0.3">
      <c r="A2547" s="3">
        <v>42195</v>
      </c>
      <c r="B2547" s="22">
        <f>WEEKNUM(Flights[[#This Row],[Date]], 1)</f>
        <v>28</v>
      </c>
      <c r="C2547" s="22">
        <f>WEEKDAY(Flights[[#This Row],[Date]],1)</f>
        <v>6</v>
      </c>
      <c r="D2547" t="s">
        <v>622</v>
      </c>
      <c r="E2547" t="s">
        <v>1994</v>
      </c>
      <c r="F2547" t="s">
        <v>0</v>
      </c>
      <c r="G2547" t="s">
        <v>314</v>
      </c>
      <c r="H2547" t="str">
        <f>_xlfn.XLOOKUP(Flights[[#This Row],[Destination]], Airports!$A$2:$A$78, Airports!$D$2:$D$78)</f>
        <v>Minneapolis</v>
      </c>
      <c r="I2547" t="str" cm="1">
        <f t="array" ref="I2547">_xlfn.XLOOKUP(Flights[[#This Row],[Destination]],_xlfn._TRO_TRAILING( Airports!A:A),_xlfn._TRO_TRAILING( Airports!E:E), "Not found")</f>
        <v>MN</v>
      </c>
      <c r="J2547" s="1">
        <v>0.73611111111111116</v>
      </c>
      <c r="K2547" s="22">
        <f>HOUR(Flights[[#This Row],[Scheduled Departure]])</f>
        <v>17</v>
      </c>
      <c r="L2547" s="1">
        <v>0.73611111111111116</v>
      </c>
      <c r="M2547">
        <f>(L2547-J2547)*24*60</f>
        <v>0</v>
      </c>
      <c r="N2547" s="16">
        <f>Flights[[#This Row],[Length (min)]]/60</f>
        <v>3.95</v>
      </c>
      <c r="O2547">
        <v>237</v>
      </c>
      <c r="P2547">
        <v>1535</v>
      </c>
      <c r="Q2547" s="18">
        <f>IFERROR(Flights[[#This Row],[Distance]]/Flights[[#This Row],[Length (hr)]], "")</f>
        <v>388.60759493670884</v>
      </c>
      <c r="R2547" s="1">
        <v>0.96805555555555556</v>
      </c>
      <c r="S2547" s="1" t="str">
        <f>IF(Flights[[#This Row],[Length (hr)]]&lt;2, "No meal", IF(Flights[[#This Row],[Length (hr)]]&lt;3.5, "Light meal", "Full meal"))</f>
        <v>Full meal</v>
      </c>
      <c r="T2547" s="1" t="str">
        <f>IF(AND(Flights[[#This Row],[Airline]]="US Airways", Flights[[#This Row],[Meal]]="Full Meal"), "Yes", "No")</f>
        <v>No</v>
      </c>
      <c r="U2547" s="1">
        <v>0.98402777777777772</v>
      </c>
      <c r="V2547">
        <v>23</v>
      </c>
      <c r="W2547" s="1" t="str">
        <f>IF(Flights[[#This Row],[Arrival Delay]] = "", "Cancelled", IF(Flights[[#This Row],[Arrival Delay]]&gt;15, "Delayed", "On time"))</f>
        <v>Delayed</v>
      </c>
      <c r="X2547" t="str">
        <f>IF(Flights[[#This Row],[Status]]&lt;&gt;"Delayed","", IF(Flights[[#This Row],[Arrival Delay]]&gt;120, "Severe", IF(Flights[[#This Row],[Arrival Delay]]&gt;60, "Major", "Moderate")))</f>
        <v>Moderate</v>
      </c>
      <c r="Y2547" t="b">
        <v>0</v>
      </c>
      <c r="AA2547" t="str">
        <f>IF(OR(AND(Flights[[#This Row],[Status]]="Cancelled", Flights[[#This Row],[Cancellation Reason]]="Airline/Carrier"), Flights[[#This Row],[Delay Type]]="Severe"), "Yes", "No")</f>
        <v>No</v>
      </c>
    </row>
    <row r="2548" spans="1:27" x14ac:dyDescent="0.3">
      <c r="A2548" s="3">
        <v>42195</v>
      </c>
      <c r="B2548" s="22">
        <f>WEEKNUM(Flights[[#This Row],[Date]], 1)</f>
        <v>28</v>
      </c>
      <c r="C2548" s="22">
        <f>WEEKDAY(Flights[[#This Row],[Date]],1)</f>
        <v>6</v>
      </c>
      <c r="D2548" t="s">
        <v>1608</v>
      </c>
      <c r="E2548" t="s">
        <v>1989</v>
      </c>
      <c r="F2548" t="s">
        <v>0</v>
      </c>
      <c r="G2548" t="s">
        <v>24</v>
      </c>
      <c r="H2548" t="str">
        <f>_xlfn.XLOOKUP(Flights[[#This Row],[Destination]], Airports!$A$2:$A$78, Airports!$D$2:$D$78)</f>
        <v>Portland</v>
      </c>
      <c r="I2548" t="str" cm="1">
        <f t="array" ref="I2548">_xlfn.XLOOKUP(Flights[[#This Row],[Destination]],_xlfn._TRO_TRAILING( Airports!A:A),_xlfn._TRO_TRAILING( Airports!E:E), "Not found")</f>
        <v>OR</v>
      </c>
      <c r="J2548" s="1">
        <v>0.82986111111111116</v>
      </c>
      <c r="K2548" s="22">
        <f>HOUR(Flights[[#This Row],[Scheduled Departure]])</f>
        <v>19</v>
      </c>
      <c r="L2548" s="1">
        <v>0.84236111111111112</v>
      </c>
      <c r="M2548">
        <f>(L2548-J2548)*24*60</f>
        <v>17.999999999999936</v>
      </c>
      <c r="N2548" s="16">
        <f>Flights[[#This Row],[Length (min)]]/60</f>
        <v>2.2666666666666666</v>
      </c>
      <c r="O2548">
        <v>136</v>
      </c>
      <c r="P2548">
        <v>834</v>
      </c>
      <c r="Q2548" s="18">
        <f>IFERROR(Flights[[#This Row],[Distance]]/Flights[[#This Row],[Length (hr)]], "")</f>
        <v>367.94117647058823</v>
      </c>
      <c r="R2548" s="1">
        <v>0.92777777777777781</v>
      </c>
      <c r="S2548" s="1" t="str">
        <f>IF(Flights[[#This Row],[Length (hr)]]&lt;2, "No meal", IF(Flights[[#This Row],[Length (hr)]]&lt;3.5, "Light meal", "Full meal"))</f>
        <v>Light meal</v>
      </c>
      <c r="T2548" s="1" t="str">
        <f>IF(AND(Flights[[#This Row],[Airline]]="US Airways", Flights[[#This Row],[Meal]]="Full Meal"), "Yes", "No")</f>
        <v>No</v>
      </c>
      <c r="U2548" s="1">
        <v>0.93680555555555556</v>
      </c>
      <c r="V2548">
        <v>13</v>
      </c>
      <c r="W2548" s="1" t="str">
        <f>IF(Flights[[#This Row],[Arrival Delay]] = "", "Cancelled", IF(Flights[[#This Row],[Arrival Delay]]&gt;15, "Delayed", "On time"))</f>
        <v>On time</v>
      </c>
      <c r="X2548" t="str">
        <f>IF(Flights[[#This Row],[Status]]&lt;&gt;"Delayed","", IF(Flights[[#This Row],[Arrival Delay]]&gt;120, "Severe", IF(Flights[[#This Row],[Arrival Delay]]&gt;60, "Major", "Moderate")))</f>
        <v/>
      </c>
      <c r="Y2548" t="b">
        <v>0</v>
      </c>
      <c r="AA2548" t="str">
        <f>IF(OR(AND(Flights[[#This Row],[Status]]="Cancelled", Flights[[#This Row],[Cancellation Reason]]="Airline/Carrier"), Flights[[#This Row],[Delay Type]]="Severe"), "Yes", "No")</f>
        <v>No</v>
      </c>
    </row>
    <row r="2549" spans="1:27" x14ac:dyDescent="0.3">
      <c r="A2549" s="3">
        <v>42195</v>
      </c>
      <c r="B2549" s="22">
        <f>WEEKNUM(Flights[[#This Row],[Date]], 1)</f>
        <v>28</v>
      </c>
      <c r="C2549" s="22">
        <f>WEEKDAY(Flights[[#This Row],[Date]],1)</f>
        <v>6</v>
      </c>
      <c r="D2549" t="s">
        <v>1556</v>
      </c>
      <c r="E2549" t="s">
        <v>1995</v>
      </c>
      <c r="F2549" t="s">
        <v>0</v>
      </c>
      <c r="G2549" t="s">
        <v>9</v>
      </c>
      <c r="H2549" t="str">
        <f>_xlfn.XLOOKUP(Flights[[#This Row],[Destination]], Airports!$A$2:$A$78, Airports!$D$2:$D$78)</f>
        <v>San Francisco</v>
      </c>
      <c r="I2549" t="str" cm="1">
        <f t="array" ref="I2549">_xlfn.XLOOKUP(Flights[[#This Row],[Destination]],_xlfn._TRO_TRAILING( Airports!A:A),_xlfn._TRO_TRAILING( Airports!E:E), "Not found")</f>
        <v>CA</v>
      </c>
      <c r="J2549" s="1">
        <v>0.84722222222222221</v>
      </c>
      <c r="K2549" s="22">
        <f>HOUR(Flights[[#This Row],[Scheduled Departure]])</f>
        <v>20</v>
      </c>
      <c r="L2549" s="1">
        <v>0.89722222222222225</v>
      </c>
      <c r="M2549">
        <f>(L2549-J2549)*24*60</f>
        <v>72.000000000000057</v>
      </c>
      <c r="N2549" s="16">
        <f>Flights[[#This Row],[Length (min)]]/60</f>
        <v>1.1166666666666667</v>
      </c>
      <c r="O2549">
        <v>67</v>
      </c>
      <c r="P2549">
        <v>337</v>
      </c>
      <c r="Q2549" s="18">
        <f>IFERROR(Flights[[#This Row],[Distance]]/Flights[[#This Row],[Length (hr)]], "")</f>
        <v>301.79104477611941</v>
      </c>
      <c r="R2549" s="1">
        <v>0.89930555555555558</v>
      </c>
      <c r="S2549" s="1" t="str">
        <f>IF(Flights[[#This Row],[Length (hr)]]&lt;2, "No meal", IF(Flights[[#This Row],[Length (hr)]]&lt;3.5, "Light meal", "Full meal"))</f>
        <v>No meal</v>
      </c>
      <c r="T2549" s="1" t="str">
        <f>IF(AND(Flights[[#This Row],[Airline]]="US Airways", Flights[[#This Row],[Meal]]="Full Meal"), "Yes", "No")</f>
        <v>No</v>
      </c>
      <c r="U2549" s="1">
        <v>0.94374999999999998</v>
      </c>
      <c r="V2549">
        <v>64</v>
      </c>
      <c r="W2549" s="1" t="str">
        <f>IF(Flights[[#This Row],[Arrival Delay]] = "", "Cancelled", IF(Flights[[#This Row],[Arrival Delay]]&gt;15, "Delayed", "On time"))</f>
        <v>Delayed</v>
      </c>
      <c r="X2549" t="str">
        <f>IF(Flights[[#This Row],[Status]]&lt;&gt;"Delayed","", IF(Flights[[#This Row],[Arrival Delay]]&gt;120, "Severe", IF(Flights[[#This Row],[Arrival Delay]]&gt;60, "Major", "Moderate")))</f>
        <v>Major</v>
      </c>
      <c r="Y2549" t="b">
        <v>0</v>
      </c>
      <c r="AA2549" t="str">
        <f>IF(OR(AND(Flights[[#This Row],[Status]]="Cancelled", Flights[[#This Row],[Cancellation Reason]]="Airline/Carrier"), Flights[[#This Row],[Delay Type]]="Severe"), "Yes", "No")</f>
        <v>No</v>
      </c>
    </row>
    <row r="2550" spans="1:27" x14ac:dyDescent="0.3">
      <c r="A2550" s="3">
        <v>42195</v>
      </c>
      <c r="B2550" s="22">
        <f>WEEKNUM(Flights[[#This Row],[Date]], 1)</f>
        <v>28</v>
      </c>
      <c r="C2550" s="22">
        <f>WEEKDAY(Flights[[#This Row],[Date]],1)</f>
        <v>6</v>
      </c>
      <c r="D2550" t="s">
        <v>1416</v>
      </c>
      <c r="E2550" t="s">
        <v>1990</v>
      </c>
      <c r="F2550" t="s">
        <v>0</v>
      </c>
      <c r="G2550" t="s">
        <v>262</v>
      </c>
      <c r="H2550" t="str">
        <f>_xlfn.XLOOKUP(Flights[[#This Row],[Destination]], Airports!$A$2:$A$78, Airports!$D$2:$D$78)</f>
        <v>Cleveland</v>
      </c>
      <c r="I2550" t="str" cm="1">
        <f t="array" ref="I2550">_xlfn.XLOOKUP(Flights[[#This Row],[Destination]],_xlfn._TRO_TRAILING( Airports!A:A),_xlfn._TRO_TRAILING( Airports!E:E), "Not found")</f>
        <v>OH</v>
      </c>
      <c r="J2550" s="1">
        <v>0.95486111111111116</v>
      </c>
      <c r="K2550" s="22">
        <f>HOUR(Flights[[#This Row],[Scheduled Departure]])</f>
        <v>22</v>
      </c>
      <c r="L2550" s="1">
        <v>0.97152777777777777</v>
      </c>
      <c r="M2550">
        <f>(L2550-J2550)*24*60</f>
        <v>23.999999999999915</v>
      </c>
      <c r="N2550" s="16">
        <f>Flights[[#This Row],[Length (min)]]/60</f>
        <v>4.1500000000000004</v>
      </c>
      <c r="O2550">
        <v>249</v>
      </c>
      <c r="P2550">
        <v>2052</v>
      </c>
      <c r="Q2550" s="18">
        <f>IFERROR(Flights[[#This Row],[Distance]]/Flights[[#This Row],[Length (hr)]], "")</f>
        <v>494.45783132530119</v>
      </c>
      <c r="R2550" s="1">
        <v>0.27152777777777776</v>
      </c>
      <c r="S2550" s="1" t="str">
        <f>IF(Flights[[#This Row],[Length (hr)]]&lt;2, "No meal", IF(Flights[[#This Row],[Length (hr)]]&lt;3.5, "Light meal", "Full meal"))</f>
        <v>Full meal</v>
      </c>
      <c r="T2550" s="1" t="str">
        <f>IF(AND(Flights[[#This Row],[Airline]]="US Airways", Flights[[#This Row],[Meal]]="Full Meal"), "Yes", "No")</f>
        <v>No</v>
      </c>
      <c r="U2550" s="1">
        <v>0.26944444444444443</v>
      </c>
      <c r="V2550">
        <v>-3</v>
      </c>
      <c r="W2550" s="1" t="str">
        <f>IF(Flights[[#This Row],[Arrival Delay]] = "", "Cancelled", IF(Flights[[#This Row],[Arrival Delay]]&gt;15, "Delayed", "On time"))</f>
        <v>On time</v>
      </c>
      <c r="X2550" t="str">
        <f>IF(Flights[[#This Row],[Status]]&lt;&gt;"Delayed","", IF(Flights[[#This Row],[Arrival Delay]]&gt;120, "Severe", IF(Flights[[#This Row],[Arrival Delay]]&gt;60, "Major", "Moderate")))</f>
        <v/>
      </c>
      <c r="Y2550" t="b">
        <v>0</v>
      </c>
      <c r="AA2550" t="str">
        <f>IF(OR(AND(Flights[[#This Row],[Status]]="Cancelled", Flights[[#This Row],[Cancellation Reason]]="Airline/Carrier"), Flights[[#This Row],[Delay Type]]="Severe"), "Yes", "No")</f>
        <v>No</v>
      </c>
    </row>
    <row r="2551" spans="1:27" x14ac:dyDescent="0.3">
      <c r="A2551" s="3">
        <v>42196</v>
      </c>
      <c r="B2551" s="22">
        <f>WEEKNUM(Flights[[#This Row],[Date]], 1)</f>
        <v>28</v>
      </c>
      <c r="C2551" s="22">
        <f>WEEKDAY(Flights[[#This Row],[Date]],1)</f>
        <v>7</v>
      </c>
      <c r="D2551" t="s">
        <v>1009</v>
      </c>
      <c r="E2551" t="s">
        <v>1989</v>
      </c>
      <c r="F2551" t="s">
        <v>0</v>
      </c>
      <c r="G2551" t="s">
        <v>26</v>
      </c>
      <c r="H2551" t="str">
        <f>_xlfn.XLOOKUP(Flights[[#This Row],[Destination]], Airports!$A$2:$A$78, Airports!$D$2:$D$78)</f>
        <v>Atlanta</v>
      </c>
      <c r="I2551" t="str" cm="1">
        <f t="array" ref="I2551">_xlfn.XLOOKUP(Flights[[#This Row],[Destination]],_xlfn._TRO_TRAILING( Airports!A:A),_xlfn._TRO_TRAILING( Airports!E:E), "Not found")</f>
        <v>GA</v>
      </c>
      <c r="J2551" s="1">
        <v>0.22916666666666666</v>
      </c>
      <c r="K2551" s="22">
        <f>HOUR(Flights[[#This Row],[Scheduled Departure]])</f>
        <v>5</v>
      </c>
      <c r="L2551" s="1">
        <v>0.22916666666666666</v>
      </c>
      <c r="M2551">
        <f>(L2551-J2551)*24*60</f>
        <v>0</v>
      </c>
      <c r="N2551" s="16">
        <f>Flights[[#This Row],[Length (min)]]/60</f>
        <v>3.95</v>
      </c>
      <c r="O2551">
        <v>237</v>
      </c>
      <c r="P2551">
        <v>1947</v>
      </c>
      <c r="Q2551" s="18">
        <f>IFERROR(Flights[[#This Row],[Distance]]/Flights[[#This Row],[Length (hr)]], "")</f>
        <v>492.91139240506328</v>
      </c>
      <c r="R2551" s="1">
        <v>0.53749999999999998</v>
      </c>
      <c r="S2551" s="1" t="str">
        <f>IF(Flights[[#This Row],[Length (hr)]]&lt;2, "No meal", IF(Flights[[#This Row],[Length (hr)]]&lt;3.5, "Light meal", "Full meal"))</f>
        <v>Full meal</v>
      </c>
      <c r="T2551" s="1" t="str">
        <f>IF(AND(Flights[[#This Row],[Airline]]="US Airways", Flights[[#This Row],[Meal]]="Full Meal"), "Yes", "No")</f>
        <v>No</v>
      </c>
      <c r="U2551" s="1">
        <v>0.51875000000000004</v>
      </c>
      <c r="V2551">
        <v>-27</v>
      </c>
      <c r="W2551" s="1" t="str">
        <f>IF(Flights[[#This Row],[Arrival Delay]] = "", "Cancelled", IF(Flights[[#This Row],[Arrival Delay]]&gt;15, "Delayed", "On time"))</f>
        <v>On time</v>
      </c>
      <c r="X2551" t="str">
        <f>IF(Flights[[#This Row],[Status]]&lt;&gt;"Delayed","", IF(Flights[[#This Row],[Arrival Delay]]&gt;120, "Severe", IF(Flights[[#This Row],[Arrival Delay]]&gt;60, "Major", "Moderate")))</f>
        <v/>
      </c>
      <c r="Y2551" t="b">
        <v>0</v>
      </c>
      <c r="AA2551" t="str">
        <f>IF(OR(AND(Flights[[#This Row],[Status]]="Cancelled", Flights[[#This Row],[Cancellation Reason]]="Airline/Carrier"), Flights[[#This Row],[Delay Type]]="Severe"), "Yes", "No")</f>
        <v>No</v>
      </c>
    </row>
    <row r="2552" spans="1:27" x14ac:dyDescent="0.3">
      <c r="A2552" s="3">
        <v>42196</v>
      </c>
      <c r="B2552" s="22">
        <f>WEEKNUM(Flights[[#This Row],[Date]], 1)</f>
        <v>28</v>
      </c>
      <c r="C2552" s="22">
        <f>WEEKDAY(Flights[[#This Row],[Date]],1)</f>
        <v>7</v>
      </c>
      <c r="D2552" t="s">
        <v>1656</v>
      </c>
      <c r="E2552" t="s">
        <v>1990</v>
      </c>
      <c r="F2552" t="s">
        <v>0</v>
      </c>
      <c r="G2552" t="s">
        <v>281</v>
      </c>
      <c r="H2552" t="str">
        <f>_xlfn.XLOOKUP(Flights[[#This Row],[Destination]], Airports!$A$2:$A$78, Airports!$D$2:$D$78)</f>
        <v>Newark</v>
      </c>
      <c r="I2552" t="str" cm="1">
        <f t="array" ref="I2552">_xlfn.XLOOKUP(Flights[[#This Row],[Destination]],_xlfn._TRO_TRAILING( Airports!A:A),_xlfn._TRO_TRAILING( Airports!E:E), "Not found")</f>
        <v>NJ</v>
      </c>
      <c r="J2552" s="1">
        <v>0.25</v>
      </c>
      <c r="K2552" s="22">
        <f>HOUR(Flights[[#This Row],[Scheduled Departure]])</f>
        <v>6</v>
      </c>
      <c r="L2552" s="1">
        <v>0.25416666666666665</v>
      </c>
      <c r="M2552">
        <f>(L2552-J2552)*24*60</f>
        <v>5.9999999999999787</v>
      </c>
      <c r="N2552" s="16">
        <f>Flights[[#This Row],[Length (min)]]/60</f>
        <v>5.0999999999999996</v>
      </c>
      <c r="O2552">
        <v>306</v>
      </c>
      <c r="P2552">
        <v>2454</v>
      </c>
      <c r="Q2552" s="18">
        <f>IFERROR(Flights[[#This Row],[Distance]]/Flights[[#This Row],[Length (hr)]], "")</f>
        <v>481.1764705882353</v>
      </c>
      <c r="R2552" s="1">
        <v>0.6020833333333333</v>
      </c>
      <c r="S2552" s="1" t="str">
        <f>IF(Flights[[#This Row],[Length (hr)]]&lt;2, "No meal", IF(Flights[[#This Row],[Length (hr)]]&lt;3.5, "Light meal", "Full meal"))</f>
        <v>Full meal</v>
      </c>
      <c r="T2552" s="1" t="str">
        <f>IF(AND(Flights[[#This Row],[Airline]]="US Airways", Flights[[#This Row],[Meal]]="Full Meal"), "Yes", "No")</f>
        <v>No</v>
      </c>
      <c r="U2552" s="1">
        <v>0.59166666666666667</v>
      </c>
      <c r="V2552">
        <v>-15</v>
      </c>
      <c r="W2552" s="1" t="str">
        <f>IF(Flights[[#This Row],[Arrival Delay]] = "", "Cancelled", IF(Flights[[#This Row],[Arrival Delay]]&gt;15, "Delayed", "On time"))</f>
        <v>On time</v>
      </c>
      <c r="X2552" t="str">
        <f>IF(Flights[[#This Row],[Status]]&lt;&gt;"Delayed","", IF(Flights[[#This Row],[Arrival Delay]]&gt;120, "Severe", IF(Flights[[#This Row],[Arrival Delay]]&gt;60, "Major", "Moderate")))</f>
        <v/>
      </c>
      <c r="Y2552" t="b">
        <v>0</v>
      </c>
      <c r="AA2552" t="str">
        <f>IF(OR(AND(Flights[[#This Row],[Status]]="Cancelled", Flights[[#This Row],[Cancellation Reason]]="Airline/Carrier"), Flights[[#This Row],[Delay Type]]="Severe"), "Yes", "No")</f>
        <v>No</v>
      </c>
    </row>
    <row r="2553" spans="1:27" x14ac:dyDescent="0.3">
      <c r="A2553" s="3">
        <v>42196</v>
      </c>
      <c r="B2553" s="22">
        <f>WEEKNUM(Flights[[#This Row],[Date]], 1)</f>
        <v>28</v>
      </c>
      <c r="C2553" s="22">
        <f>WEEKDAY(Flights[[#This Row],[Date]],1)</f>
        <v>7</v>
      </c>
      <c r="D2553" t="s">
        <v>1233</v>
      </c>
      <c r="E2553" t="s">
        <v>1994</v>
      </c>
      <c r="F2553" t="s">
        <v>0</v>
      </c>
      <c r="G2553" t="s">
        <v>280</v>
      </c>
      <c r="H2553" t="str">
        <f>_xlfn.XLOOKUP(Flights[[#This Row],[Destination]], Airports!$A$2:$A$78, Airports!$D$2:$D$78)</f>
        <v>Eugene</v>
      </c>
      <c r="I2553" t="str" cm="1">
        <f t="array" ref="I2553">_xlfn.XLOOKUP(Flights[[#This Row],[Destination]],_xlfn._TRO_TRAILING( Airports!A:A),_xlfn._TRO_TRAILING( Airports!E:E), "Not found")</f>
        <v>OR</v>
      </c>
      <c r="J2553" s="1">
        <v>0.39930555555555558</v>
      </c>
      <c r="K2553" s="22">
        <f>HOUR(Flights[[#This Row],[Scheduled Departure]])</f>
        <v>9</v>
      </c>
      <c r="L2553" s="1">
        <v>0.47708333333333336</v>
      </c>
      <c r="M2553">
        <f>(L2553-J2553)*24*60</f>
        <v>112</v>
      </c>
      <c r="N2553" s="16">
        <f>Flights[[#This Row],[Length (min)]]/60</f>
        <v>2.1166666666666667</v>
      </c>
      <c r="O2553">
        <v>127</v>
      </c>
      <c r="P2553">
        <v>748</v>
      </c>
      <c r="Q2553" s="18">
        <f>IFERROR(Flights[[#This Row],[Distance]]/Flights[[#This Row],[Length (hr)]], "")</f>
        <v>353.38582677165351</v>
      </c>
      <c r="R2553" s="1">
        <v>0.4909722222222222</v>
      </c>
      <c r="S2553" s="1" t="str">
        <f>IF(Flights[[#This Row],[Length (hr)]]&lt;2, "No meal", IF(Flights[[#This Row],[Length (hr)]]&lt;3.5, "Light meal", "Full meal"))</f>
        <v>Light meal</v>
      </c>
      <c r="T2553" s="1" t="str">
        <f>IF(AND(Flights[[#This Row],[Airline]]="US Airways", Flights[[#This Row],[Meal]]="Full Meal"), "Yes", "No")</f>
        <v>No</v>
      </c>
      <c r="U2553" s="1">
        <v>0.56527777777777777</v>
      </c>
      <c r="V2553">
        <v>107</v>
      </c>
      <c r="W2553" s="1" t="str">
        <f>IF(Flights[[#This Row],[Arrival Delay]] = "", "Cancelled", IF(Flights[[#This Row],[Arrival Delay]]&gt;15, "Delayed", "On time"))</f>
        <v>Delayed</v>
      </c>
      <c r="X2553" t="str">
        <f>IF(Flights[[#This Row],[Status]]&lt;&gt;"Delayed","", IF(Flights[[#This Row],[Arrival Delay]]&gt;120, "Severe", IF(Flights[[#This Row],[Arrival Delay]]&gt;60, "Major", "Moderate")))</f>
        <v>Major</v>
      </c>
      <c r="Y2553" t="b">
        <v>0</v>
      </c>
      <c r="AA2553" t="str">
        <f>IF(OR(AND(Flights[[#This Row],[Status]]="Cancelled", Flights[[#This Row],[Cancellation Reason]]="Airline/Carrier"), Flights[[#This Row],[Delay Type]]="Severe"), "Yes", "No")</f>
        <v>No</v>
      </c>
    </row>
    <row r="2554" spans="1:27" x14ac:dyDescent="0.3">
      <c r="A2554" s="3">
        <v>42196</v>
      </c>
      <c r="B2554" s="22">
        <f>WEEKNUM(Flights[[#This Row],[Date]], 1)</f>
        <v>28</v>
      </c>
      <c r="C2554" s="22">
        <f>WEEKDAY(Flights[[#This Row],[Date]],1)</f>
        <v>7</v>
      </c>
      <c r="D2554" t="s">
        <v>453</v>
      </c>
      <c r="E2554" t="s">
        <v>1996</v>
      </c>
      <c r="F2554" t="s">
        <v>0</v>
      </c>
      <c r="G2554" t="s">
        <v>285</v>
      </c>
      <c r="H2554" t="str">
        <f>_xlfn.XLOOKUP(Flights[[#This Row],[Destination]], Airports!$A$2:$A$78, Airports!$D$2:$D$78)</f>
        <v>Fort Lauderdale</v>
      </c>
      <c r="I2554" t="str" cm="1">
        <f t="array" ref="I2554">_xlfn.XLOOKUP(Flights[[#This Row],[Destination]],_xlfn._TRO_TRAILING( Airports!A:A),_xlfn._TRO_TRAILING( Airports!E:E), "Not found")</f>
        <v>FL</v>
      </c>
      <c r="J2554" s="1">
        <v>0.40625</v>
      </c>
      <c r="K2554" s="22">
        <f>HOUR(Flights[[#This Row],[Scheduled Departure]])</f>
        <v>9</v>
      </c>
      <c r="L2554" s="1">
        <v>0.43125000000000002</v>
      </c>
      <c r="M2554">
        <f>(L2554-J2554)*24*60</f>
        <v>36.000000000000028</v>
      </c>
      <c r="N2554" s="16">
        <f>Flights[[#This Row],[Length (min)]]/60</f>
        <v>4.95</v>
      </c>
      <c r="O2554">
        <v>297</v>
      </c>
      <c r="P2554">
        <v>2343</v>
      </c>
      <c r="Q2554" s="18">
        <f>IFERROR(Flights[[#This Row],[Distance]]/Flights[[#This Row],[Length (hr)]], "")</f>
        <v>473.33333333333331</v>
      </c>
      <c r="R2554" s="1">
        <v>0.74305555555555558</v>
      </c>
      <c r="S2554" s="1" t="str">
        <f>IF(Flights[[#This Row],[Length (hr)]]&lt;2, "No meal", IF(Flights[[#This Row],[Length (hr)]]&lt;3.5, "Light meal", "Full meal"))</f>
        <v>Full meal</v>
      </c>
      <c r="T2554" s="1" t="str">
        <f>IF(AND(Flights[[#This Row],[Airline]]="US Airways", Flights[[#This Row],[Meal]]="Full Meal"), "Yes", "No")</f>
        <v>No</v>
      </c>
      <c r="U2554" s="1">
        <v>0.76249999999999996</v>
      </c>
      <c r="V2554">
        <v>28</v>
      </c>
      <c r="W2554" s="1" t="str">
        <f>IF(Flights[[#This Row],[Arrival Delay]] = "", "Cancelled", IF(Flights[[#This Row],[Arrival Delay]]&gt;15, "Delayed", "On time"))</f>
        <v>Delayed</v>
      </c>
      <c r="X2554" t="str">
        <f>IF(Flights[[#This Row],[Status]]&lt;&gt;"Delayed","", IF(Flights[[#This Row],[Arrival Delay]]&gt;120, "Severe", IF(Flights[[#This Row],[Arrival Delay]]&gt;60, "Major", "Moderate")))</f>
        <v>Moderate</v>
      </c>
      <c r="Y2554" t="b">
        <v>0</v>
      </c>
      <c r="AA2554" t="str">
        <f>IF(OR(AND(Flights[[#This Row],[Status]]="Cancelled", Flights[[#This Row],[Cancellation Reason]]="Airline/Carrier"), Flights[[#This Row],[Delay Type]]="Severe"), "Yes", "No")</f>
        <v>No</v>
      </c>
    </row>
    <row r="2555" spans="1:27" x14ac:dyDescent="0.3">
      <c r="A2555" s="3">
        <v>42196</v>
      </c>
      <c r="B2555" s="22">
        <f>WEEKNUM(Flights[[#This Row],[Date]], 1)</f>
        <v>28</v>
      </c>
      <c r="C2555" s="22">
        <f>WEEKDAY(Flights[[#This Row],[Date]],1)</f>
        <v>7</v>
      </c>
      <c r="D2555" t="s">
        <v>1577</v>
      </c>
      <c r="E2555" t="s">
        <v>1995</v>
      </c>
      <c r="F2555" t="s">
        <v>0</v>
      </c>
      <c r="G2555" t="s">
        <v>15</v>
      </c>
      <c r="H2555" t="str">
        <f>_xlfn.XLOOKUP(Flights[[#This Row],[Destination]], Airports!$A$2:$A$78, Airports!$D$2:$D$78)</f>
        <v>Las Vegas</v>
      </c>
      <c r="I2555" t="str" cm="1">
        <f t="array" ref="I2555">_xlfn.XLOOKUP(Flights[[#This Row],[Destination]],_xlfn._TRO_TRAILING( Airports!A:A),_xlfn._TRO_TRAILING( Airports!E:E), "Not found")</f>
        <v>NV</v>
      </c>
      <c r="J2555" s="1">
        <v>0.52083333333333337</v>
      </c>
      <c r="K2555" s="22">
        <f>HOUR(Flights[[#This Row],[Scheduled Departure]])</f>
        <v>12</v>
      </c>
      <c r="L2555" s="1">
        <v>0.56805555555555554</v>
      </c>
      <c r="M2555">
        <f>(L2555-J2555)*24*60</f>
        <v>67.999999999999915</v>
      </c>
      <c r="N2555" s="16">
        <f>Flights[[#This Row],[Length (min)]]/60</f>
        <v>0.9</v>
      </c>
      <c r="O2555">
        <v>54</v>
      </c>
      <c r="P2555">
        <v>236</v>
      </c>
      <c r="Q2555" s="18">
        <f>IFERROR(Flights[[#This Row],[Distance]]/Flights[[#This Row],[Length (hr)]], "")</f>
        <v>262.22222222222223</v>
      </c>
      <c r="R2555" s="1">
        <v>0.5625</v>
      </c>
      <c r="S2555" s="1" t="str">
        <f>IF(Flights[[#This Row],[Length (hr)]]&lt;2, "No meal", IF(Flights[[#This Row],[Length (hr)]]&lt;3.5, "Light meal", "Full meal"))</f>
        <v>No meal</v>
      </c>
      <c r="T2555" s="1" t="str">
        <f>IF(AND(Flights[[#This Row],[Airline]]="US Airways", Flights[[#This Row],[Meal]]="Full Meal"), "Yes", "No")</f>
        <v>No</v>
      </c>
      <c r="U2555" s="1">
        <v>0.60555555555555551</v>
      </c>
      <c r="V2555">
        <v>62</v>
      </c>
      <c r="W2555" s="1" t="str">
        <f>IF(Flights[[#This Row],[Arrival Delay]] = "", "Cancelled", IF(Flights[[#This Row],[Arrival Delay]]&gt;15, "Delayed", "On time"))</f>
        <v>Delayed</v>
      </c>
      <c r="X2555" t="str">
        <f>IF(Flights[[#This Row],[Status]]&lt;&gt;"Delayed","", IF(Flights[[#This Row],[Arrival Delay]]&gt;120, "Severe", IF(Flights[[#This Row],[Arrival Delay]]&gt;60, "Major", "Moderate")))</f>
        <v>Major</v>
      </c>
      <c r="Y2555" t="b">
        <v>0</v>
      </c>
      <c r="AA2555" t="str">
        <f>IF(OR(AND(Flights[[#This Row],[Status]]="Cancelled", Flights[[#This Row],[Cancellation Reason]]="Airline/Carrier"), Flights[[#This Row],[Delay Type]]="Severe"), "Yes", "No")</f>
        <v>No</v>
      </c>
    </row>
    <row r="2556" spans="1:27" x14ac:dyDescent="0.3">
      <c r="A2556" s="3">
        <v>42196</v>
      </c>
      <c r="B2556" s="22">
        <f>WEEKNUM(Flights[[#This Row],[Date]], 1)</f>
        <v>28</v>
      </c>
      <c r="C2556" s="22">
        <f>WEEKDAY(Flights[[#This Row],[Date]],1)</f>
        <v>7</v>
      </c>
      <c r="D2556" t="s">
        <v>565</v>
      </c>
      <c r="E2556" t="s">
        <v>1996</v>
      </c>
      <c r="F2556" t="s">
        <v>0</v>
      </c>
      <c r="G2556" t="s">
        <v>15</v>
      </c>
      <c r="H2556" t="str">
        <f>_xlfn.XLOOKUP(Flights[[#This Row],[Destination]], Airports!$A$2:$A$78, Airports!$D$2:$D$78)</f>
        <v>Las Vegas</v>
      </c>
      <c r="I2556" t="str" cm="1">
        <f t="array" ref="I2556">_xlfn.XLOOKUP(Flights[[#This Row],[Destination]],_xlfn._TRO_TRAILING( Airports!A:A),_xlfn._TRO_TRAILING( Airports!E:E), "Not found")</f>
        <v>NV</v>
      </c>
      <c r="J2556" s="1">
        <v>0.52430555555555558</v>
      </c>
      <c r="K2556" s="22">
        <f>HOUR(Flights[[#This Row],[Scheduled Departure]])</f>
        <v>12</v>
      </c>
      <c r="L2556" s="1">
        <v>0.5229166666666667</v>
      </c>
      <c r="M2556">
        <f>(L2556-J2556)*24*60</f>
        <v>-1.9999999999999929</v>
      </c>
      <c r="N2556" s="16">
        <f>Flights[[#This Row],[Length (min)]]/60</f>
        <v>1.0166666666666666</v>
      </c>
      <c r="O2556">
        <v>61</v>
      </c>
      <c r="P2556">
        <v>236</v>
      </c>
      <c r="Q2556" s="18">
        <f>IFERROR(Flights[[#This Row],[Distance]]/Flights[[#This Row],[Length (hr)]], "")</f>
        <v>232.13114754098362</v>
      </c>
      <c r="R2556" s="1">
        <v>0.57291666666666663</v>
      </c>
      <c r="S2556" s="1" t="str">
        <f>IF(Flights[[#This Row],[Length (hr)]]&lt;2, "No meal", IF(Flights[[#This Row],[Length (hr)]]&lt;3.5, "Light meal", "Full meal"))</f>
        <v>No meal</v>
      </c>
      <c r="T2556" s="1" t="str">
        <f>IF(AND(Flights[[#This Row],[Airline]]="US Airways", Flights[[#This Row],[Meal]]="Full Meal"), "Yes", "No")</f>
        <v>No</v>
      </c>
      <c r="U2556" s="1">
        <v>0.56527777777777777</v>
      </c>
      <c r="V2556">
        <v>-11</v>
      </c>
      <c r="W2556" s="1" t="str">
        <f>IF(Flights[[#This Row],[Arrival Delay]] = "", "Cancelled", IF(Flights[[#This Row],[Arrival Delay]]&gt;15, "Delayed", "On time"))</f>
        <v>On time</v>
      </c>
      <c r="X2556" t="str">
        <f>IF(Flights[[#This Row],[Status]]&lt;&gt;"Delayed","", IF(Flights[[#This Row],[Arrival Delay]]&gt;120, "Severe", IF(Flights[[#This Row],[Arrival Delay]]&gt;60, "Major", "Moderate")))</f>
        <v/>
      </c>
      <c r="Y2556" t="b">
        <v>0</v>
      </c>
      <c r="AA2556" t="str">
        <f>IF(OR(AND(Flights[[#This Row],[Status]]="Cancelled", Flights[[#This Row],[Cancellation Reason]]="Airline/Carrier"), Flights[[#This Row],[Delay Type]]="Severe"), "Yes", "No")</f>
        <v>No</v>
      </c>
    </row>
    <row r="2557" spans="1:27" x14ac:dyDescent="0.3">
      <c r="A2557" s="3">
        <v>42196</v>
      </c>
      <c r="B2557" s="22">
        <f>WEEKNUM(Flights[[#This Row],[Date]], 1)</f>
        <v>28</v>
      </c>
      <c r="C2557" s="22">
        <f>WEEKDAY(Flights[[#This Row],[Date]],1)</f>
        <v>7</v>
      </c>
      <c r="D2557" t="s">
        <v>508</v>
      </c>
      <c r="E2557" t="s">
        <v>1990</v>
      </c>
      <c r="F2557" t="s">
        <v>0</v>
      </c>
      <c r="G2557" t="s">
        <v>17</v>
      </c>
      <c r="H2557" t="str">
        <f>_xlfn.XLOOKUP(Flights[[#This Row],[Destination]], Airports!$A$2:$A$78, Airports!$D$2:$D$78)</f>
        <v>Honolulu</v>
      </c>
      <c r="I2557" t="str" cm="1">
        <f t="array" ref="I2557">_xlfn.XLOOKUP(Flights[[#This Row],[Destination]],_xlfn._TRO_TRAILING( Airports!A:A),_xlfn._TRO_TRAILING( Airports!E:E), "Not found")</f>
        <v>HI</v>
      </c>
      <c r="J2557" s="1">
        <v>0.53125</v>
      </c>
      <c r="K2557" s="22">
        <f>HOUR(Flights[[#This Row],[Scheduled Departure]])</f>
        <v>12</v>
      </c>
      <c r="L2557" s="1">
        <v>0.53402777777777777</v>
      </c>
      <c r="M2557">
        <f>(L2557-J2557)*24*60</f>
        <v>3.9999999999999858</v>
      </c>
      <c r="N2557" s="16">
        <f>Flights[[#This Row],[Length (min)]]/60</f>
        <v>5.666666666666667</v>
      </c>
      <c r="O2557">
        <v>340</v>
      </c>
      <c r="P2557">
        <v>2556</v>
      </c>
      <c r="Q2557" s="18">
        <f>IFERROR(Flights[[#This Row],[Distance]]/Flights[[#This Row],[Length (hr)]], "")</f>
        <v>451.05882352941177</v>
      </c>
      <c r="R2557" s="1">
        <v>0.64930555555555558</v>
      </c>
      <c r="S2557" s="1" t="str">
        <f>IF(Flights[[#This Row],[Length (hr)]]&lt;2, "No meal", IF(Flights[[#This Row],[Length (hr)]]&lt;3.5, "Light meal", "Full meal"))</f>
        <v>Full meal</v>
      </c>
      <c r="T2557" s="1" t="str">
        <f>IF(AND(Flights[[#This Row],[Airline]]="US Airways", Flights[[#This Row],[Meal]]="Full Meal"), "Yes", "No")</f>
        <v>No</v>
      </c>
      <c r="U2557" s="1">
        <v>0.64513888888888893</v>
      </c>
      <c r="V2557">
        <v>-6</v>
      </c>
      <c r="W2557" s="1" t="str">
        <f>IF(Flights[[#This Row],[Arrival Delay]] = "", "Cancelled", IF(Flights[[#This Row],[Arrival Delay]]&gt;15, "Delayed", "On time"))</f>
        <v>On time</v>
      </c>
      <c r="X2557" t="str">
        <f>IF(Flights[[#This Row],[Status]]&lt;&gt;"Delayed","", IF(Flights[[#This Row],[Arrival Delay]]&gt;120, "Severe", IF(Flights[[#This Row],[Arrival Delay]]&gt;60, "Major", "Moderate")))</f>
        <v/>
      </c>
      <c r="Y2557" t="b">
        <v>0</v>
      </c>
      <c r="AA2557" t="str">
        <f>IF(OR(AND(Flights[[#This Row],[Status]]="Cancelled", Flights[[#This Row],[Cancellation Reason]]="Airline/Carrier"), Flights[[#This Row],[Delay Type]]="Severe"), "Yes", "No")</f>
        <v>No</v>
      </c>
    </row>
    <row r="2558" spans="1:27" x14ac:dyDescent="0.3">
      <c r="A2558" s="3">
        <v>42196</v>
      </c>
      <c r="B2558" s="22">
        <f>WEEKNUM(Flights[[#This Row],[Date]], 1)</f>
        <v>28</v>
      </c>
      <c r="C2558" s="22">
        <f>WEEKDAY(Flights[[#This Row],[Date]],1)</f>
        <v>7</v>
      </c>
      <c r="D2558" t="s">
        <v>1619</v>
      </c>
      <c r="E2558" t="s">
        <v>1990</v>
      </c>
      <c r="F2558" t="s">
        <v>0</v>
      </c>
      <c r="G2558" t="s">
        <v>281</v>
      </c>
      <c r="H2558" t="str">
        <f>_xlfn.XLOOKUP(Flights[[#This Row],[Destination]], Airports!$A$2:$A$78, Airports!$D$2:$D$78)</f>
        <v>Newark</v>
      </c>
      <c r="I2558" t="str" cm="1">
        <f t="array" ref="I2558">_xlfn.XLOOKUP(Flights[[#This Row],[Destination]],_xlfn._TRO_TRAILING( Airports!A:A),_xlfn._TRO_TRAILING( Airports!E:E), "Not found")</f>
        <v>NJ</v>
      </c>
      <c r="J2558" s="1">
        <v>0.54583333333333328</v>
      </c>
      <c r="K2558" s="22">
        <f>HOUR(Flights[[#This Row],[Scheduled Departure]])</f>
        <v>13</v>
      </c>
      <c r="L2558" s="1">
        <v>0.54861111111111116</v>
      </c>
      <c r="M2558">
        <f>(L2558-J2558)*24*60</f>
        <v>4.0000000000001457</v>
      </c>
      <c r="N2558" s="16">
        <f>Flights[[#This Row],[Length (min)]]/60</f>
        <v>5.166666666666667</v>
      </c>
      <c r="O2558">
        <v>310</v>
      </c>
      <c r="P2558">
        <v>2454</v>
      </c>
      <c r="Q2558" s="18">
        <f>IFERROR(Flights[[#This Row],[Distance]]/Flights[[#This Row],[Length (hr)]], "")</f>
        <v>474.96774193548384</v>
      </c>
      <c r="R2558" s="1">
        <v>0.89583333333333337</v>
      </c>
      <c r="S2558" s="1" t="str">
        <f>IF(Flights[[#This Row],[Length (hr)]]&lt;2, "No meal", IF(Flights[[#This Row],[Length (hr)]]&lt;3.5, "Light meal", "Full meal"))</f>
        <v>Full meal</v>
      </c>
      <c r="T2558" s="1" t="str">
        <f>IF(AND(Flights[[#This Row],[Airline]]="US Airways", Flights[[#This Row],[Meal]]="Full Meal"), "Yes", "No")</f>
        <v>No</v>
      </c>
      <c r="U2558" s="1">
        <v>0.88888888888888884</v>
      </c>
      <c r="V2558">
        <v>-10</v>
      </c>
      <c r="W2558" s="1" t="str">
        <f>IF(Flights[[#This Row],[Arrival Delay]] = "", "Cancelled", IF(Flights[[#This Row],[Arrival Delay]]&gt;15, "Delayed", "On time"))</f>
        <v>On time</v>
      </c>
      <c r="X2558" t="str">
        <f>IF(Flights[[#This Row],[Status]]&lt;&gt;"Delayed","", IF(Flights[[#This Row],[Arrival Delay]]&gt;120, "Severe", IF(Flights[[#This Row],[Arrival Delay]]&gt;60, "Major", "Moderate")))</f>
        <v/>
      </c>
      <c r="Y2558" t="b">
        <v>0</v>
      </c>
      <c r="AA2558" t="str">
        <f>IF(OR(AND(Flights[[#This Row],[Status]]="Cancelled", Flights[[#This Row],[Cancellation Reason]]="Airline/Carrier"), Flights[[#This Row],[Delay Type]]="Severe"), "Yes", "No")</f>
        <v>No</v>
      </c>
    </row>
    <row r="2559" spans="1:27" x14ac:dyDescent="0.3">
      <c r="A2559" s="3">
        <v>42196</v>
      </c>
      <c r="B2559" s="22">
        <f>WEEKNUM(Flights[[#This Row],[Date]], 1)</f>
        <v>28</v>
      </c>
      <c r="C2559" s="22">
        <f>WEEKDAY(Flights[[#This Row],[Date]],1)</f>
        <v>7</v>
      </c>
      <c r="D2559" t="s">
        <v>1076</v>
      </c>
      <c r="E2559" t="s">
        <v>1994</v>
      </c>
      <c r="F2559" t="s">
        <v>0</v>
      </c>
      <c r="G2559" t="s">
        <v>339</v>
      </c>
      <c r="H2559" t="str">
        <f>_xlfn.XLOOKUP(Flights[[#This Row],[Destination]], Airports!$A$2:$A$78, Airports!$D$2:$D$78)</f>
        <v>San Diego</v>
      </c>
      <c r="I2559" t="str" cm="1">
        <f t="array" ref="I2559">_xlfn.XLOOKUP(Flights[[#This Row],[Destination]],_xlfn._TRO_TRAILING( Airports!A:A),_xlfn._TRO_TRAILING( Airports!E:E), "Not found")</f>
        <v>CA</v>
      </c>
      <c r="J2559" s="1">
        <v>0.58333333333333337</v>
      </c>
      <c r="K2559" s="22">
        <f>HOUR(Flights[[#This Row],[Scheduled Departure]])</f>
        <v>14</v>
      </c>
      <c r="L2559" s="1">
        <v>0.57916666666666672</v>
      </c>
      <c r="M2559">
        <f>(L2559-J2559)*24*60</f>
        <v>-5.9999999999999787</v>
      </c>
      <c r="N2559" s="16">
        <f>Flights[[#This Row],[Length (min)]]/60</f>
        <v>0.78333333333333333</v>
      </c>
      <c r="O2559">
        <v>47</v>
      </c>
      <c r="P2559">
        <v>109</v>
      </c>
      <c r="Q2559" s="18">
        <f>IFERROR(Flights[[#This Row],[Distance]]/Flights[[#This Row],[Length (hr)]], "")</f>
        <v>139.14893617021278</v>
      </c>
      <c r="R2559" s="1">
        <v>0.62083333333333335</v>
      </c>
      <c r="S2559" s="1" t="str">
        <f>IF(Flights[[#This Row],[Length (hr)]]&lt;2, "No meal", IF(Flights[[#This Row],[Length (hr)]]&lt;3.5, "Light meal", "Full meal"))</f>
        <v>No meal</v>
      </c>
      <c r="T2559" s="1" t="str">
        <f>IF(AND(Flights[[#This Row],[Airline]]="US Airways", Flights[[#This Row],[Meal]]="Full Meal"), "Yes", "No")</f>
        <v>No</v>
      </c>
      <c r="U2559" s="1">
        <v>0.6118055555555556</v>
      </c>
      <c r="V2559">
        <v>-13</v>
      </c>
      <c r="W2559" s="1" t="str">
        <f>IF(Flights[[#This Row],[Arrival Delay]] = "", "Cancelled", IF(Flights[[#This Row],[Arrival Delay]]&gt;15, "Delayed", "On time"))</f>
        <v>On time</v>
      </c>
      <c r="X2559" t="str">
        <f>IF(Flights[[#This Row],[Status]]&lt;&gt;"Delayed","", IF(Flights[[#This Row],[Arrival Delay]]&gt;120, "Severe", IF(Flights[[#This Row],[Arrival Delay]]&gt;60, "Major", "Moderate")))</f>
        <v/>
      </c>
      <c r="Y2559" t="b">
        <v>0</v>
      </c>
      <c r="AA2559" t="str">
        <f>IF(OR(AND(Flights[[#This Row],[Status]]="Cancelled", Flights[[#This Row],[Cancellation Reason]]="Airline/Carrier"), Flights[[#This Row],[Delay Type]]="Severe"), "Yes", "No")</f>
        <v>No</v>
      </c>
    </row>
    <row r="2560" spans="1:27" x14ac:dyDescent="0.3">
      <c r="A2560" s="3">
        <v>42196</v>
      </c>
      <c r="B2560" s="22">
        <f>WEEKNUM(Flights[[#This Row],[Date]], 1)</f>
        <v>28</v>
      </c>
      <c r="C2560" s="22">
        <f>WEEKDAY(Flights[[#This Row],[Date]],1)</f>
        <v>7</v>
      </c>
      <c r="D2560" t="s">
        <v>1358</v>
      </c>
      <c r="E2560" t="s">
        <v>1995</v>
      </c>
      <c r="F2560" t="s">
        <v>0</v>
      </c>
      <c r="G2560" t="s">
        <v>278</v>
      </c>
      <c r="H2560" t="str">
        <f>_xlfn.XLOOKUP(Flights[[#This Row],[Destination]], Airports!$A$2:$A$78, Airports!$D$2:$D$78)</f>
        <v>El Paso</v>
      </c>
      <c r="I2560" t="str" cm="1">
        <f t="array" ref="I2560">_xlfn.XLOOKUP(Flights[[#This Row],[Destination]],_xlfn._TRO_TRAILING( Airports!A:A),_xlfn._TRO_TRAILING( Airports!E:E), "Not found")</f>
        <v>TX</v>
      </c>
      <c r="J2560" s="1">
        <v>0.69444444444444442</v>
      </c>
      <c r="K2560" s="22">
        <f>HOUR(Flights[[#This Row],[Scheduled Departure]])</f>
        <v>16</v>
      </c>
      <c r="L2560" s="1">
        <v>0.71527777777777779</v>
      </c>
      <c r="M2560">
        <f>(L2560-J2560)*24*60</f>
        <v>30.000000000000053</v>
      </c>
      <c r="N2560" s="16">
        <f>Flights[[#This Row],[Length (min)]]/60</f>
        <v>1.7666666666666666</v>
      </c>
      <c r="O2560">
        <v>106</v>
      </c>
      <c r="P2560">
        <v>715</v>
      </c>
      <c r="Q2560" s="18">
        <f>IFERROR(Flights[[#This Row],[Distance]]/Flights[[#This Row],[Length (hr)]], "")</f>
        <v>404.71698113207549</v>
      </c>
      <c r="R2560" s="1">
        <v>0.81944444444444442</v>
      </c>
      <c r="S2560" s="1" t="str">
        <f>IF(Flights[[#This Row],[Length (hr)]]&lt;2, "No meal", IF(Flights[[#This Row],[Length (hr)]]&lt;3.5, "Light meal", "Full meal"))</f>
        <v>No meal</v>
      </c>
      <c r="T2560" s="1" t="str">
        <f>IF(AND(Flights[[#This Row],[Airline]]="US Airways", Flights[[#This Row],[Meal]]="Full Meal"), "Yes", "No")</f>
        <v>No</v>
      </c>
      <c r="U2560" s="1">
        <v>0.8305555555555556</v>
      </c>
      <c r="V2560">
        <v>16</v>
      </c>
      <c r="W2560" s="1" t="str">
        <f>IF(Flights[[#This Row],[Arrival Delay]] = "", "Cancelled", IF(Flights[[#This Row],[Arrival Delay]]&gt;15, "Delayed", "On time"))</f>
        <v>Delayed</v>
      </c>
      <c r="X2560" t="str">
        <f>IF(Flights[[#This Row],[Status]]&lt;&gt;"Delayed","", IF(Flights[[#This Row],[Arrival Delay]]&gt;120, "Severe", IF(Flights[[#This Row],[Arrival Delay]]&gt;60, "Major", "Moderate")))</f>
        <v>Moderate</v>
      </c>
      <c r="Y2560" t="b">
        <v>0</v>
      </c>
      <c r="AA2560" t="str">
        <f>IF(OR(AND(Flights[[#This Row],[Status]]="Cancelled", Flights[[#This Row],[Cancellation Reason]]="Airline/Carrier"), Flights[[#This Row],[Delay Type]]="Severe"), "Yes", "No")</f>
        <v>No</v>
      </c>
    </row>
    <row r="2561" spans="1:27" x14ac:dyDescent="0.3">
      <c r="A2561" s="3">
        <v>42196</v>
      </c>
      <c r="B2561" s="22">
        <f>WEEKNUM(Flights[[#This Row],[Date]], 1)</f>
        <v>28</v>
      </c>
      <c r="C2561" s="22">
        <f>WEEKDAY(Flights[[#This Row],[Date]],1)</f>
        <v>7</v>
      </c>
      <c r="D2561" t="s">
        <v>1606</v>
      </c>
      <c r="E2561" t="s">
        <v>1994</v>
      </c>
      <c r="F2561" t="s">
        <v>0</v>
      </c>
      <c r="G2561" t="s">
        <v>32</v>
      </c>
      <c r="H2561" t="str">
        <f>_xlfn.XLOOKUP(Flights[[#This Row],[Destination]], Airports!$A$2:$A$78, Airports!$D$2:$D$78)</f>
        <v>Jackson</v>
      </c>
      <c r="I2561" t="str" cm="1">
        <f t="array" ref="I2561">_xlfn.XLOOKUP(Flights[[#This Row],[Destination]],_xlfn._TRO_TRAILING( Airports!A:A),_xlfn._TRO_TRAILING( Airports!E:E), "Not found")</f>
        <v>WY</v>
      </c>
      <c r="J2561" s="1">
        <v>0.72986111111111107</v>
      </c>
      <c r="K2561" s="22">
        <f>HOUR(Flights[[#This Row],[Scheduled Departure]])</f>
        <v>17</v>
      </c>
      <c r="L2561" s="1">
        <v>0.72361111111111109</v>
      </c>
      <c r="M2561">
        <f>(L2561-J2561)*24*60</f>
        <v>-8.999999999999968</v>
      </c>
      <c r="N2561" s="16">
        <f>Flights[[#This Row],[Length (min)]]/60</f>
        <v>2</v>
      </c>
      <c r="O2561">
        <v>120</v>
      </c>
      <c r="P2561">
        <v>784</v>
      </c>
      <c r="Q2561" s="18">
        <f>IFERROR(Flights[[#This Row],[Distance]]/Flights[[#This Row],[Length (hr)]], "")</f>
        <v>392</v>
      </c>
      <c r="R2561" s="1">
        <v>0.8618055555555556</v>
      </c>
      <c r="S2561" s="1" t="str">
        <f>IF(Flights[[#This Row],[Length (hr)]]&lt;2, "No meal", IF(Flights[[#This Row],[Length (hr)]]&lt;3.5, "Light meal", "Full meal"))</f>
        <v>Light meal</v>
      </c>
      <c r="T2561" s="1" t="str">
        <f>IF(AND(Flights[[#This Row],[Airline]]="US Airways", Flights[[#This Row],[Meal]]="Full Meal"), "Yes", "No")</f>
        <v>No</v>
      </c>
      <c r="U2561" s="1">
        <v>0.84861111111111109</v>
      </c>
      <c r="V2561">
        <v>-19</v>
      </c>
      <c r="W2561" s="1" t="str">
        <f>IF(Flights[[#This Row],[Arrival Delay]] = "", "Cancelled", IF(Flights[[#This Row],[Arrival Delay]]&gt;15, "Delayed", "On time"))</f>
        <v>On time</v>
      </c>
      <c r="X2561" t="str">
        <f>IF(Flights[[#This Row],[Status]]&lt;&gt;"Delayed","", IF(Flights[[#This Row],[Arrival Delay]]&gt;120, "Severe", IF(Flights[[#This Row],[Arrival Delay]]&gt;60, "Major", "Moderate")))</f>
        <v/>
      </c>
      <c r="Y2561" t="b">
        <v>0</v>
      </c>
      <c r="AA2561" t="str">
        <f>IF(OR(AND(Flights[[#This Row],[Status]]="Cancelled", Flights[[#This Row],[Cancellation Reason]]="Airline/Carrier"), Flights[[#This Row],[Delay Type]]="Severe"), "Yes", "No")</f>
        <v>No</v>
      </c>
    </row>
    <row r="2562" spans="1:27" x14ac:dyDescent="0.3">
      <c r="A2562" s="3">
        <v>42196</v>
      </c>
      <c r="B2562" s="22">
        <f>WEEKNUM(Flights[[#This Row],[Date]], 1)</f>
        <v>28</v>
      </c>
      <c r="C2562" s="22">
        <f>WEEKDAY(Flights[[#This Row],[Date]],1)</f>
        <v>7</v>
      </c>
      <c r="D2562" t="s">
        <v>1588</v>
      </c>
      <c r="E2562" t="s">
        <v>1995</v>
      </c>
      <c r="F2562" t="s">
        <v>0</v>
      </c>
      <c r="G2562" t="s">
        <v>273</v>
      </c>
      <c r="H2562" t="str">
        <f>_xlfn.XLOOKUP(Flights[[#This Row],[Destination]], Airports!$A$2:$A$78, Airports!$D$2:$D$78)</f>
        <v>Denver</v>
      </c>
      <c r="I2562" t="str" cm="1">
        <f t="array" ref="I2562">_xlfn.XLOOKUP(Flights[[#This Row],[Destination]],_xlfn._TRO_TRAILING( Airports!A:A),_xlfn._TRO_TRAILING( Airports!E:E), "Not found")</f>
        <v>CO</v>
      </c>
      <c r="J2562" s="1">
        <v>0.81944444444444442</v>
      </c>
      <c r="K2562" s="22">
        <f>HOUR(Flights[[#This Row],[Scheduled Departure]])</f>
        <v>19</v>
      </c>
      <c r="L2562" s="1">
        <v>0.81666666666666665</v>
      </c>
      <c r="M2562">
        <f>(L2562-J2562)*24*60</f>
        <v>-3.9999999999999858</v>
      </c>
      <c r="N2562" s="16">
        <f>Flights[[#This Row],[Length (min)]]/60</f>
        <v>1.9833333333333334</v>
      </c>
      <c r="O2562">
        <v>119</v>
      </c>
      <c r="P2562">
        <v>862</v>
      </c>
      <c r="Q2562" s="18">
        <f>IFERROR(Flights[[#This Row],[Distance]]/Flights[[#This Row],[Length (hr)]], "")</f>
        <v>434.62184873949576</v>
      </c>
      <c r="R2562" s="1">
        <v>0.95138888888888884</v>
      </c>
      <c r="S2562" s="1" t="str">
        <f>IF(Flights[[#This Row],[Length (hr)]]&lt;2, "No meal", IF(Flights[[#This Row],[Length (hr)]]&lt;3.5, "Light meal", "Full meal"))</f>
        <v>No meal</v>
      </c>
      <c r="T2562" s="1" t="str">
        <f>IF(AND(Flights[[#This Row],[Airline]]="US Airways", Flights[[#This Row],[Meal]]="Full Meal"), "Yes", "No")</f>
        <v>No</v>
      </c>
      <c r="U2562" s="1">
        <v>0.94097222222222221</v>
      </c>
      <c r="V2562">
        <v>-15</v>
      </c>
      <c r="W2562" s="1" t="str">
        <f>IF(Flights[[#This Row],[Arrival Delay]] = "", "Cancelled", IF(Flights[[#This Row],[Arrival Delay]]&gt;15, "Delayed", "On time"))</f>
        <v>On time</v>
      </c>
      <c r="X2562" t="str">
        <f>IF(Flights[[#This Row],[Status]]&lt;&gt;"Delayed","", IF(Flights[[#This Row],[Arrival Delay]]&gt;120, "Severe", IF(Flights[[#This Row],[Arrival Delay]]&gt;60, "Major", "Moderate")))</f>
        <v/>
      </c>
      <c r="Y2562" t="b">
        <v>0</v>
      </c>
      <c r="AA2562" t="str">
        <f>IF(OR(AND(Flights[[#This Row],[Status]]="Cancelled", Flights[[#This Row],[Cancellation Reason]]="Airline/Carrier"), Flights[[#This Row],[Delay Type]]="Severe"), "Yes", "No")</f>
        <v>No</v>
      </c>
    </row>
    <row r="2563" spans="1:27" x14ac:dyDescent="0.3">
      <c r="A2563" s="3">
        <v>42196</v>
      </c>
      <c r="B2563" s="22">
        <f>WEEKNUM(Flights[[#This Row],[Date]], 1)</f>
        <v>28</v>
      </c>
      <c r="C2563" s="22">
        <f>WEEKDAY(Flights[[#This Row],[Date]],1)</f>
        <v>7</v>
      </c>
      <c r="D2563" t="s">
        <v>652</v>
      </c>
      <c r="E2563" t="s">
        <v>1991</v>
      </c>
      <c r="F2563" t="s">
        <v>0</v>
      </c>
      <c r="G2563" t="s">
        <v>344</v>
      </c>
      <c r="H2563" t="str">
        <f>_xlfn.XLOOKUP(Flights[[#This Row],[Destination]], Airports!$A$2:$A$78, Airports!$D$2:$D$78)</f>
        <v>Seattle</v>
      </c>
      <c r="I2563" t="str" cm="1">
        <f t="array" ref="I2563">_xlfn.XLOOKUP(Flights[[#This Row],[Destination]],_xlfn._TRO_TRAILING( Airports!A:A),_xlfn._TRO_TRAILING( Airports!E:E), "Not found")</f>
        <v>WA</v>
      </c>
      <c r="J2563" s="1">
        <v>0.91666666666666663</v>
      </c>
      <c r="K2563" s="22">
        <f>HOUR(Flights[[#This Row],[Scheduled Departure]])</f>
        <v>22</v>
      </c>
      <c r="L2563" s="1">
        <v>0.91111111111111109</v>
      </c>
      <c r="M2563">
        <f>(L2563-J2563)*24*60</f>
        <v>-7.9999999999999716</v>
      </c>
      <c r="N2563" s="16">
        <f>Flights[[#This Row],[Length (min)]]/60</f>
        <v>2.65</v>
      </c>
      <c r="O2563">
        <v>159</v>
      </c>
      <c r="P2563">
        <v>954</v>
      </c>
      <c r="Q2563" s="18">
        <f>IFERROR(Flights[[#This Row],[Distance]]/Flights[[#This Row],[Length (hr)]], "")</f>
        <v>360</v>
      </c>
      <c r="R2563" s="1">
        <v>2.7083333333333334E-2</v>
      </c>
      <c r="S2563" s="1" t="str">
        <f>IF(Flights[[#This Row],[Length (hr)]]&lt;2, "No meal", IF(Flights[[#This Row],[Length (hr)]]&lt;3.5, "Light meal", "Full meal"))</f>
        <v>Light meal</v>
      </c>
      <c r="T2563" s="1" t="str">
        <f>IF(AND(Flights[[#This Row],[Airline]]="US Airways", Flights[[#This Row],[Meal]]="Full Meal"), "Yes", "No")</f>
        <v>No</v>
      </c>
      <c r="U2563" s="1">
        <v>2.1527777777777778E-2</v>
      </c>
      <c r="V2563">
        <v>-8</v>
      </c>
      <c r="W2563" s="1" t="str">
        <f>IF(Flights[[#This Row],[Arrival Delay]] = "", "Cancelled", IF(Flights[[#This Row],[Arrival Delay]]&gt;15, "Delayed", "On time"))</f>
        <v>On time</v>
      </c>
      <c r="X2563" t="str">
        <f>IF(Flights[[#This Row],[Status]]&lt;&gt;"Delayed","", IF(Flights[[#This Row],[Arrival Delay]]&gt;120, "Severe", IF(Flights[[#This Row],[Arrival Delay]]&gt;60, "Major", "Moderate")))</f>
        <v/>
      </c>
      <c r="Y2563" t="b">
        <v>0</v>
      </c>
      <c r="AA2563" t="str">
        <f>IF(OR(AND(Flights[[#This Row],[Status]]="Cancelled", Flights[[#This Row],[Cancellation Reason]]="Airline/Carrier"), Flights[[#This Row],[Delay Type]]="Severe"), "Yes", "No")</f>
        <v>No</v>
      </c>
    </row>
    <row r="2564" spans="1:27" x14ac:dyDescent="0.3">
      <c r="A2564" s="3">
        <v>42196</v>
      </c>
      <c r="B2564" s="22">
        <f>WEEKNUM(Flights[[#This Row],[Date]], 1)</f>
        <v>28</v>
      </c>
      <c r="C2564" s="22">
        <f>WEEKDAY(Flights[[#This Row],[Date]],1)</f>
        <v>7</v>
      </c>
      <c r="D2564" t="s">
        <v>1612</v>
      </c>
      <c r="E2564" t="s">
        <v>1989</v>
      </c>
      <c r="F2564" t="s">
        <v>0</v>
      </c>
      <c r="G2564" t="s">
        <v>13</v>
      </c>
      <c r="H2564" t="str">
        <f>_xlfn.XLOOKUP(Flights[[#This Row],[Destination]], Airports!$A$2:$A$78, Airports!$D$2:$D$78)</f>
        <v>Orlando</v>
      </c>
      <c r="I2564" t="str" cm="1">
        <f t="array" ref="I2564">_xlfn.XLOOKUP(Flights[[#This Row],[Destination]],_xlfn._TRO_TRAILING( Airports!A:A),_xlfn._TRO_TRAILING( Airports!E:E), "Not found")</f>
        <v>FL</v>
      </c>
      <c r="J2564" s="1">
        <v>0.92361111111111116</v>
      </c>
      <c r="K2564" s="22">
        <f>HOUR(Flights[[#This Row],[Scheduled Departure]])</f>
        <v>22</v>
      </c>
      <c r="L2564" s="1">
        <v>0.92222222222222228</v>
      </c>
      <c r="M2564">
        <f>(L2564-J2564)*24*60</f>
        <v>-1.9999999999999929</v>
      </c>
      <c r="N2564" s="16">
        <f>Flights[[#This Row],[Length (min)]]/60</f>
        <v>4.5999999999999996</v>
      </c>
      <c r="O2564">
        <v>276</v>
      </c>
      <c r="P2564">
        <v>2218</v>
      </c>
      <c r="Q2564" s="18">
        <f>IFERROR(Flights[[#This Row],[Distance]]/Flights[[#This Row],[Length (hr)]], "")</f>
        <v>482.17391304347831</v>
      </c>
      <c r="R2564" s="1">
        <v>0.25069444444444444</v>
      </c>
      <c r="S2564" s="1" t="str">
        <f>IF(Flights[[#This Row],[Length (hr)]]&lt;2, "No meal", IF(Flights[[#This Row],[Length (hr)]]&lt;3.5, "Light meal", "Full meal"))</f>
        <v>Full meal</v>
      </c>
      <c r="T2564" s="1" t="str">
        <f>IF(AND(Flights[[#This Row],[Airline]]="US Airways", Flights[[#This Row],[Meal]]="Full Meal"), "Yes", "No")</f>
        <v>No</v>
      </c>
      <c r="U2564" s="1">
        <v>0.2388888888888889</v>
      </c>
      <c r="V2564">
        <v>-17</v>
      </c>
      <c r="W2564" s="1" t="str">
        <f>IF(Flights[[#This Row],[Arrival Delay]] = "", "Cancelled", IF(Flights[[#This Row],[Arrival Delay]]&gt;15, "Delayed", "On time"))</f>
        <v>On time</v>
      </c>
      <c r="X2564" t="str">
        <f>IF(Flights[[#This Row],[Status]]&lt;&gt;"Delayed","", IF(Flights[[#This Row],[Arrival Delay]]&gt;120, "Severe", IF(Flights[[#This Row],[Arrival Delay]]&gt;60, "Major", "Moderate")))</f>
        <v/>
      </c>
      <c r="Y2564" t="b">
        <v>0</v>
      </c>
      <c r="AA2564" t="str">
        <f>IF(OR(AND(Flights[[#This Row],[Status]]="Cancelled", Flights[[#This Row],[Cancellation Reason]]="Airline/Carrier"), Flights[[#This Row],[Delay Type]]="Severe"), "Yes", "No")</f>
        <v>No</v>
      </c>
    </row>
    <row r="2565" spans="1:27" x14ac:dyDescent="0.3">
      <c r="A2565" s="3">
        <v>42196</v>
      </c>
      <c r="B2565" s="22">
        <f>WEEKNUM(Flights[[#This Row],[Date]], 1)</f>
        <v>28</v>
      </c>
      <c r="C2565" s="22">
        <f>WEEKDAY(Flights[[#This Row],[Date]],1)</f>
        <v>7</v>
      </c>
      <c r="D2565" t="s">
        <v>720</v>
      </c>
      <c r="E2565" t="s">
        <v>1989</v>
      </c>
      <c r="F2565" t="s">
        <v>0</v>
      </c>
      <c r="G2565" t="s">
        <v>22</v>
      </c>
      <c r="H2565" t="str">
        <f>_xlfn.XLOOKUP(Flights[[#This Row],[Destination]], Airports!$A$2:$A$78, Airports!$D$2:$D$78)</f>
        <v>Columbus</v>
      </c>
      <c r="I2565" t="str" cm="1">
        <f t="array" ref="I2565">_xlfn.XLOOKUP(Flights[[#This Row],[Destination]],_xlfn._TRO_TRAILING( Airports!A:A),_xlfn._TRO_TRAILING( Airports!E:E), "Not found")</f>
        <v>OH</v>
      </c>
      <c r="J2565" s="1">
        <v>0.92986111111111114</v>
      </c>
      <c r="K2565" s="22">
        <f>HOUR(Flights[[#This Row],[Scheduled Departure]])</f>
        <v>22</v>
      </c>
      <c r="L2565" s="1">
        <v>0.92708333333333337</v>
      </c>
      <c r="M2565">
        <f>(L2565-J2565)*24*60</f>
        <v>-3.9999999999999858</v>
      </c>
      <c r="N2565" s="16">
        <f>Flights[[#This Row],[Length (min)]]/60</f>
        <v>4.1333333333333337</v>
      </c>
      <c r="O2565">
        <v>248</v>
      </c>
      <c r="P2565">
        <v>1995</v>
      </c>
      <c r="Q2565" s="18">
        <f>IFERROR(Flights[[#This Row],[Distance]]/Flights[[#This Row],[Length (hr)]], "")</f>
        <v>482.66129032258061</v>
      </c>
      <c r="R2565" s="1">
        <v>0.23472222222222222</v>
      </c>
      <c r="S2565" s="1" t="str">
        <f>IF(Flights[[#This Row],[Length (hr)]]&lt;2, "No meal", IF(Flights[[#This Row],[Length (hr)]]&lt;3.5, "Light meal", "Full meal"))</f>
        <v>Full meal</v>
      </c>
      <c r="T2565" s="1" t="str">
        <f>IF(AND(Flights[[#This Row],[Airline]]="US Airways", Flights[[#This Row],[Meal]]="Full Meal"), "Yes", "No")</f>
        <v>No</v>
      </c>
      <c r="U2565" s="1">
        <v>0.22430555555555556</v>
      </c>
      <c r="V2565">
        <v>-15</v>
      </c>
      <c r="W2565" s="1" t="str">
        <f>IF(Flights[[#This Row],[Arrival Delay]] = "", "Cancelled", IF(Flights[[#This Row],[Arrival Delay]]&gt;15, "Delayed", "On time"))</f>
        <v>On time</v>
      </c>
      <c r="X2565" t="str">
        <f>IF(Flights[[#This Row],[Status]]&lt;&gt;"Delayed","", IF(Flights[[#This Row],[Arrival Delay]]&gt;120, "Severe", IF(Flights[[#This Row],[Arrival Delay]]&gt;60, "Major", "Moderate")))</f>
        <v/>
      </c>
      <c r="Y2565" t="b">
        <v>0</v>
      </c>
      <c r="AA2565" t="str">
        <f>IF(OR(AND(Flights[[#This Row],[Status]]="Cancelled", Flights[[#This Row],[Cancellation Reason]]="Airline/Carrier"), Flights[[#This Row],[Delay Type]]="Severe"), "Yes", "No")</f>
        <v>No</v>
      </c>
    </row>
    <row r="2566" spans="1:27" x14ac:dyDescent="0.3">
      <c r="A2566" s="3">
        <v>42196</v>
      </c>
      <c r="B2566" s="22">
        <f>WEEKNUM(Flights[[#This Row],[Date]], 1)</f>
        <v>28</v>
      </c>
      <c r="C2566" s="22">
        <f>WEEKDAY(Flights[[#This Row],[Date]],1)</f>
        <v>7</v>
      </c>
      <c r="D2566" t="s">
        <v>660</v>
      </c>
      <c r="E2566" t="s">
        <v>1990</v>
      </c>
      <c r="F2566" t="s">
        <v>0</v>
      </c>
      <c r="G2566" t="s">
        <v>12</v>
      </c>
      <c r="H2566" t="str">
        <f>_xlfn.XLOOKUP(Flights[[#This Row],[Destination]], Airports!$A$2:$A$78, Airports!$D$2:$D$78)</f>
        <v>New York</v>
      </c>
      <c r="I2566" t="str" cm="1">
        <f t="array" ref="I2566">_xlfn.XLOOKUP(Flights[[#This Row],[Destination]],_xlfn._TRO_TRAILING( Airports!A:A),_xlfn._TRO_TRAILING( Airports!E:E), "Not found")</f>
        <v>NY</v>
      </c>
      <c r="J2566" s="1">
        <v>0.95486111111111116</v>
      </c>
      <c r="K2566" s="22">
        <f>HOUR(Flights[[#This Row],[Scheduled Departure]])</f>
        <v>22</v>
      </c>
      <c r="L2566" s="1">
        <v>1.7361111111111112E-2</v>
      </c>
      <c r="M2566">
        <f>(L2566-J2566)*24*60</f>
        <v>-1350</v>
      </c>
      <c r="N2566" s="16">
        <f>Flights[[#This Row],[Length (min)]]/60</f>
        <v>4.8833333333333337</v>
      </c>
      <c r="O2566">
        <v>293</v>
      </c>
      <c r="P2566">
        <v>2475</v>
      </c>
      <c r="Q2566" s="18">
        <f>IFERROR(Flights[[#This Row],[Distance]]/Flights[[#This Row],[Length (hr)]], "")</f>
        <v>506.82593856655285</v>
      </c>
      <c r="R2566" s="1">
        <v>0.30486111111111114</v>
      </c>
      <c r="S2566" s="1" t="str">
        <f>IF(Flights[[#This Row],[Length (hr)]]&lt;2, "No meal", IF(Flights[[#This Row],[Length (hr)]]&lt;3.5, "Light meal", "Full meal"))</f>
        <v>Full meal</v>
      </c>
      <c r="T2566" s="1" t="str">
        <f>IF(AND(Flights[[#This Row],[Airline]]="US Airways", Flights[[#This Row],[Meal]]="Full Meal"), "Yes", "No")</f>
        <v>No</v>
      </c>
      <c r="U2566" s="1">
        <v>0.34583333333333333</v>
      </c>
      <c r="V2566">
        <v>59</v>
      </c>
      <c r="W2566" s="1" t="str">
        <f>IF(Flights[[#This Row],[Arrival Delay]] = "", "Cancelled", IF(Flights[[#This Row],[Arrival Delay]]&gt;15, "Delayed", "On time"))</f>
        <v>Delayed</v>
      </c>
      <c r="X2566" t="str">
        <f>IF(Flights[[#This Row],[Status]]&lt;&gt;"Delayed","", IF(Flights[[#This Row],[Arrival Delay]]&gt;120, "Severe", IF(Flights[[#This Row],[Arrival Delay]]&gt;60, "Major", "Moderate")))</f>
        <v>Moderate</v>
      </c>
      <c r="Y2566" t="b">
        <v>0</v>
      </c>
      <c r="AA2566" t="str">
        <f>IF(OR(AND(Flights[[#This Row],[Status]]="Cancelled", Flights[[#This Row],[Cancellation Reason]]="Airline/Carrier"), Flights[[#This Row],[Delay Type]]="Severe"), "Yes", "No")</f>
        <v>No</v>
      </c>
    </row>
    <row r="2567" spans="1:27" x14ac:dyDescent="0.3">
      <c r="A2567" s="3">
        <v>42196</v>
      </c>
      <c r="B2567" s="22">
        <f>WEEKNUM(Flights[[#This Row],[Date]], 1)</f>
        <v>28</v>
      </c>
      <c r="C2567" s="22">
        <f>WEEKDAY(Flights[[#This Row],[Date]],1)</f>
        <v>7</v>
      </c>
      <c r="D2567" t="s">
        <v>1396</v>
      </c>
      <c r="E2567" t="s">
        <v>1992</v>
      </c>
      <c r="F2567" t="s">
        <v>0</v>
      </c>
      <c r="G2567" t="s">
        <v>12</v>
      </c>
      <c r="H2567" t="str">
        <f>_xlfn.XLOOKUP(Flights[[#This Row],[Destination]], Airports!$A$2:$A$78, Airports!$D$2:$D$78)</f>
        <v>New York</v>
      </c>
      <c r="I2567" t="str" cm="1">
        <f t="array" ref="I2567">_xlfn.XLOOKUP(Flights[[#This Row],[Destination]],_xlfn._TRO_TRAILING( Airports!A:A),_xlfn._TRO_TRAILING( Airports!E:E), "Not found")</f>
        <v>NY</v>
      </c>
      <c r="J2567" s="1">
        <v>0.96180555555555558</v>
      </c>
      <c r="K2567" s="22">
        <f>HOUR(Flights[[#This Row],[Scheduled Departure]])</f>
        <v>23</v>
      </c>
      <c r="L2567" s="1">
        <v>0.9604166666666667</v>
      </c>
      <c r="M2567">
        <f>(L2567-J2567)*24*60</f>
        <v>-1.9999999999999929</v>
      </c>
      <c r="N2567" s="16">
        <f>Flights[[#This Row],[Length (min)]]/60</f>
        <v>5.083333333333333</v>
      </c>
      <c r="O2567">
        <v>305</v>
      </c>
      <c r="P2567">
        <v>2475</v>
      </c>
      <c r="Q2567" s="18">
        <f>IFERROR(Flights[[#This Row],[Distance]]/Flights[[#This Row],[Length (hr)]], "")</f>
        <v>486.88524590163939</v>
      </c>
      <c r="R2567" s="1">
        <v>0.31388888888888888</v>
      </c>
      <c r="S2567" s="1" t="str">
        <f>IF(Flights[[#This Row],[Length (hr)]]&lt;2, "No meal", IF(Flights[[#This Row],[Length (hr)]]&lt;3.5, "Light meal", "Full meal"))</f>
        <v>Full meal</v>
      </c>
      <c r="T2567" s="1" t="str">
        <f>IF(AND(Flights[[#This Row],[Airline]]="US Airways", Flights[[#This Row],[Meal]]="Full Meal"), "Yes", "No")</f>
        <v>No</v>
      </c>
      <c r="U2567" s="1">
        <v>0.29722222222222222</v>
      </c>
      <c r="V2567">
        <v>-24</v>
      </c>
      <c r="W2567" s="1" t="str">
        <f>IF(Flights[[#This Row],[Arrival Delay]] = "", "Cancelled", IF(Flights[[#This Row],[Arrival Delay]]&gt;15, "Delayed", "On time"))</f>
        <v>On time</v>
      </c>
      <c r="X2567" t="str">
        <f>IF(Flights[[#This Row],[Status]]&lt;&gt;"Delayed","", IF(Flights[[#This Row],[Arrival Delay]]&gt;120, "Severe", IF(Flights[[#This Row],[Arrival Delay]]&gt;60, "Major", "Moderate")))</f>
        <v/>
      </c>
      <c r="Y2567" t="b">
        <v>0</v>
      </c>
      <c r="AA2567" t="str">
        <f>IF(OR(AND(Flights[[#This Row],[Status]]="Cancelled", Flights[[#This Row],[Cancellation Reason]]="Airline/Carrier"), Flights[[#This Row],[Delay Type]]="Severe"), "Yes", "No")</f>
        <v>No</v>
      </c>
    </row>
    <row r="2568" spans="1:27" x14ac:dyDescent="0.3">
      <c r="A2568" s="3">
        <v>42197</v>
      </c>
      <c r="B2568" s="22">
        <f>WEEKNUM(Flights[[#This Row],[Date]], 1)</f>
        <v>29</v>
      </c>
      <c r="C2568" s="22">
        <f>WEEKDAY(Flights[[#This Row],[Date]],1)</f>
        <v>1</v>
      </c>
      <c r="D2568" t="s">
        <v>1660</v>
      </c>
      <c r="E2568" t="s">
        <v>1990</v>
      </c>
      <c r="F2568" t="s">
        <v>0</v>
      </c>
      <c r="G2568" t="s">
        <v>273</v>
      </c>
      <c r="H2568" t="str">
        <f>_xlfn.XLOOKUP(Flights[[#This Row],[Destination]], Airports!$A$2:$A$78, Airports!$D$2:$D$78)</f>
        <v>Denver</v>
      </c>
      <c r="I2568" t="str" cm="1">
        <f t="array" ref="I2568">_xlfn.XLOOKUP(Flights[[#This Row],[Destination]],_xlfn._TRO_TRAILING( Airports!A:A),_xlfn._TRO_TRAILING( Airports!E:E), "Not found")</f>
        <v>CO</v>
      </c>
      <c r="J2568" s="1">
        <v>0.28819444444444442</v>
      </c>
      <c r="K2568" s="22">
        <f>HOUR(Flights[[#This Row],[Scheduled Departure]])</f>
        <v>6</v>
      </c>
      <c r="L2568" s="1">
        <v>0.28819444444444442</v>
      </c>
      <c r="M2568">
        <f>(L2568-J2568)*24*60</f>
        <v>0</v>
      </c>
      <c r="N2568" s="16">
        <f>Flights[[#This Row],[Length (min)]]/60</f>
        <v>2.3333333333333335</v>
      </c>
      <c r="O2568">
        <v>140</v>
      </c>
      <c r="P2568">
        <v>862</v>
      </c>
      <c r="Q2568" s="18">
        <f>IFERROR(Flights[[#This Row],[Distance]]/Flights[[#This Row],[Length (hr)]], "")</f>
        <v>369.42857142857139</v>
      </c>
      <c r="R2568" s="1">
        <v>0.43541666666666667</v>
      </c>
      <c r="S2568" s="1" t="str">
        <f>IF(Flights[[#This Row],[Length (hr)]]&lt;2, "No meal", IF(Flights[[#This Row],[Length (hr)]]&lt;3.5, "Light meal", "Full meal"))</f>
        <v>Light meal</v>
      </c>
      <c r="T2568" s="1" t="str">
        <f>IF(AND(Flights[[#This Row],[Airline]]="US Airways", Flights[[#This Row],[Meal]]="Full Meal"), "Yes", "No")</f>
        <v>No</v>
      </c>
      <c r="U2568" s="1">
        <v>0.42708333333333331</v>
      </c>
      <c r="V2568">
        <v>-12</v>
      </c>
      <c r="W2568" s="1" t="str">
        <f>IF(Flights[[#This Row],[Arrival Delay]] = "", "Cancelled", IF(Flights[[#This Row],[Arrival Delay]]&gt;15, "Delayed", "On time"))</f>
        <v>On time</v>
      </c>
      <c r="X2568" t="str">
        <f>IF(Flights[[#This Row],[Status]]&lt;&gt;"Delayed","", IF(Flights[[#This Row],[Arrival Delay]]&gt;120, "Severe", IF(Flights[[#This Row],[Arrival Delay]]&gt;60, "Major", "Moderate")))</f>
        <v/>
      </c>
      <c r="Y2568" t="b">
        <v>0</v>
      </c>
      <c r="AA2568" t="str">
        <f>IF(OR(AND(Flights[[#This Row],[Status]]="Cancelled", Flights[[#This Row],[Cancellation Reason]]="Airline/Carrier"), Flights[[#This Row],[Delay Type]]="Severe"), "Yes", "No")</f>
        <v>No</v>
      </c>
    </row>
    <row r="2569" spans="1:27" x14ac:dyDescent="0.3">
      <c r="A2569" s="3">
        <v>42197</v>
      </c>
      <c r="B2569" s="22">
        <f>WEEKNUM(Flights[[#This Row],[Date]], 1)</f>
        <v>29</v>
      </c>
      <c r="C2569" s="22">
        <f>WEEKDAY(Flights[[#This Row],[Date]],1)</f>
        <v>1</v>
      </c>
      <c r="D2569" t="s">
        <v>113</v>
      </c>
      <c r="E2569" t="s">
        <v>1987</v>
      </c>
      <c r="F2569" t="s">
        <v>0</v>
      </c>
      <c r="G2569" t="s">
        <v>12</v>
      </c>
      <c r="H2569" t="str">
        <f>_xlfn.XLOOKUP(Flights[[#This Row],[Destination]], Airports!$A$2:$A$78, Airports!$D$2:$D$78)</f>
        <v>New York</v>
      </c>
      <c r="I2569" t="str" cm="1">
        <f t="array" ref="I2569">_xlfn.XLOOKUP(Flights[[#This Row],[Destination]],_xlfn._TRO_TRAILING( Airports!A:A),_xlfn._TRO_TRAILING( Airports!E:E), "Not found")</f>
        <v>NY</v>
      </c>
      <c r="J2569" s="1">
        <v>0.33333333333333331</v>
      </c>
      <c r="K2569" s="22">
        <f>HOUR(Flights[[#This Row],[Scheduled Departure]])</f>
        <v>8</v>
      </c>
      <c r="L2569" s="1">
        <v>0.33333333333333331</v>
      </c>
      <c r="M2569">
        <f>(L2569-J2569)*24*60</f>
        <v>0</v>
      </c>
      <c r="N2569" s="16">
        <f>Flights[[#This Row],[Length (min)]]/60</f>
        <v>5.083333333333333</v>
      </c>
      <c r="O2569">
        <v>305</v>
      </c>
      <c r="P2569">
        <v>2475</v>
      </c>
      <c r="Q2569" s="18">
        <f>IFERROR(Flights[[#This Row],[Distance]]/Flights[[#This Row],[Length (hr)]], "")</f>
        <v>486.88524590163939</v>
      </c>
      <c r="R2569" s="1">
        <v>0.70208333333333328</v>
      </c>
      <c r="S2569" s="1" t="str">
        <f>IF(Flights[[#This Row],[Length (hr)]]&lt;2, "No meal", IF(Flights[[#This Row],[Length (hr)]]&lt;3.5, "Light meal", "Full meal"))</f>
        <v>Full meal</v>
      </c>
      <c r="T2569" s="1" t="str">
        <f>IF(AND(Flights[[#This Row],[Airline]]="US Airways", Flights[[#This Row],[Meal]]="Full Meal"), "Yes", "No")</f>
        <v>No</v>
      </c>
      <c r="U2569" s="1">
        <v>0.67013888888888884</v>
      </c>
      <c r="V2569">
        <v>-46</v>
      </c>
      <c r="W2569" s="1" t="str">
        <f>IF(Flights[[#This Row],[Arrival Delay]] = "", "Cancelled", IF(Flights[[#This Row],[Arrival Delay]]&gt;15, "Delayed", "On time"))</f>
        <v>On time</v>
      </c>
      <c r="X2569" t="str">
        <f>IF(Flights[[#This Row],[Status]]&lt;&gt;"Delayed","", IF(Flights[[#This Row],[Arrival Delay]]&gt;120, "Severe", IF(Flights[[#This Row],[Arrival Delay]]&gt;60, "Major", "Moderate")))</f>
        <v/>
      </c>
      <c r="Y2569" t="b">
        <v>0</v>
      </c>
      <c r="AA2569" t="str">
        <f>IF(OR(AND(Flights[[#This Row],[Status]]="Cancelled", Flights[[#This Row],[Cancellation Reason]]="Airline/Carrier"), Flights[[#This Row],[Delay Type]]="Severe"), "Yes", "No")</f>
        <v>No</v>
      </c>
    </row>
    <row r="2570" spans="1:27" x14ac:dyDescent="0.3">
      <c r="A2570" s="3">
        <v>42197</v>
      </c>
      <c r="B2570" s="22">
        <f>WEEKNUM(Flights[[#This Row],[Date]], 1)</f>
        <v>29</v>
      </c>
      <c r="C2570" s="22">
        <f>WEEKDAY(Flights[[#This Row],[Date]],1)</f>
        <v>1</v>
      </c>
      <c r="D2570" t="s">
        <v>706</v>
      </c>
      <c r="E2570" t="s">
        <v>1989</v>
      </c>
      <c r="F2570" t="s">
        <v>0</v>
      </c>
      <c r="G2570" t="s">
        <v>316</v>
      </c>
      <c r="H2570" t="str">
        <f>_xlfn.XLOOKUP(Flights[[#This Row],[Destination]], Airports!$A$2:$A$78, Airports!$D$2:$D$78)</f>
        <v>New Orleans</v>
      </c>
      <c r="I2570" t="str" cm="1">
        <f t="array" ref="I2570">_xlfn.XLOOKUP(Flights[[#This Row],[Destination]],_xlfn._TRO_TRAILING( Airports!A:A),_xlfn._TRO_TRAILING( Airports!E:E), "Not found")</f>
        <v>LA</v>
      </c>
      <c r="J2570" s="1">
        <v>0.3888888888888889</v>
      </c>
      <c r="K2570" s="22">
        <f>HOUR(Flights[[#This Row],[Scheduled Departure]])</f>
        <v>9</v>
      </c>
      <c r="L2570" s="1">
        <v>0.38611111111111113</v>
      </c>
      <c r="M2570">
        <f>(L2570-J2570)*24*60</f>
        <v>-3.9999999999999858</v>
      </c>
      <c r="N2570" s="16">
        <f>Flights[[#This Row],[Length (min)]]/60</f>
        <v>3.6833333333333331</v>
      </c>
      <c r="O2570">
        <v>221</v>
      </c>
      <c r="P2570">
        <v>1670</v>
      </c>
      <c r="Q2570" s="18">
        <f>IFERROR(Flights[[#This Row],[Distance]]/Flights[[#This Row],[Length (hr)]], "")</f>
        <v>453.39366515837105</v>
      </c>
      <c r="R2570" s="1">
        <v>0.63680555555555551</v>
      </c>
      <c r="S2570" s="1" t="str">
        <f>IF(Flights[[#This Row],[Length (hr)]]&lt;2, "No meal", IF(Flights[[#This Row],[Length (hr)]]&lt;3.5, "Light meal", "Full meal"))</f>
        <v>Full meal</v>
      </c>
      <c r="T2570" s="1" t="str">
        <f>IF(AND(Flights[[#This Row],[Airline]]="US Airways", Flights[[#This Row],[Meal]]="Full Meal"), "Yes", "No")</f>
        <v>No</v>
      </c>
      <c r="U2570" s="1">
        <v>0.62291666666666667</v>
      </c>
      <c r="V2570">
        <v>-20</v>
      </c>
      <c r="W2570" s="1" t="str">
        <f>IF(Flights[[#This Row],[Arrival Delay]] = "", "Cancelled", IF(Flights[[#This Row],[Arrival Delay]]&gt;15, "Delayed", "On time"))</f>
        <v>On time</v>
      </c>
      <c r="X2570" t="str">
        <f>IF(Flights[[#This Row],[Status]]&lt;&gt;"Delayed","", IF(Flights[[#This Row],[Arrival Delay]]&gt;120, "Severe", IF(Flights[[#This Row],[Arrival Delay]]&gt;60, "Major", "Moderate")))</f>
        <v/>
      </c>
      <c r="Y2570" t="b">
        <v>0</v>
      </c>
      <c r="AA2570" t="str">
        <f>IF(OR(AND(Flights[[#This Row],[Status]]="Cancelled", Flights[[#This Row],[Cancellation Reason]]="Airline/Carrier"), Flights[[#This Row],[Delay Type]]="Severe"), "Yes", "No")</f>
        <v>No</v>
      </c>
    </row>
    <row r="2571" spans="1:27" x14ac:dyDescent="0.3">
      <c r="A2571" s="3">
        <v>42197</v>
      </c>
      <c r="B2571" s="22">
        <f>WEEKNUM(Flights[[#This Row],[Date]], 1)</f>
        <v>29</v>
      </c>
      <c r="C2571" s="22">
        <f>WEEKDAY(Flights[[#This Row],[Date]],1)</f>
        <v>1</v>
      </c>
      <c r="D2571" t="s">
        <v>479</v>
      </c>
      <c r="E2571" t="s">
        <v>1996</v>
      </c>
      <c r="F2571" t="s">
        <v>0</v>
      </c>
      <c r="G2571" t="s">
        <v>9</v>
      </c>
      <c r="H2571" t="str">
        <f>_xlfn.XLOOKUP(Flights[[#This Row],[Destination]], Airports!$A$2:$A$78, Airports!$D$2:$D$78)</f>
        <v>San Francisco</v>
      </c>
      <c r="I2571" t="str" cm="1">
        <f t="array" ref="I2571">_xlfn.XLOOKUP(Flights[[#This Row],[Destination]],_xlfn._TRO_TRAILING( Airports!A:A),_xlfn._TRO_TRAILING( Airports!E:E), "Not found")</f>
        <v>CA</v>
      </c>
      <c r="J2571" s="1">
        <v>0.4513888888888889</v>
      </c>
      <c r="K2571" s="22">
        <f>HOUR(Flights[[#This Row],[Scheduled Departure]])</f>
        <v>10</v>
      </c>
      <c r="L2571" s="1">
        <v>0.45624999999999999</v>
      </c>
      <c r="M2571">
        <f>(L2571-J2571)*24*60</f>
        <v>6.9999999999999751</v>
      </c>
      <c r="N2571" s="16">
        <f>Flights[[#This Row],[Length (min)]]/60</f>
        <v>1.1333333333333333</v>
      </c>
      <c r="O2571">
        <v>68</v>
      </c>
      <c r="P2571">
        <v>337</v>
      </c>
      <c r="Q2571" s="18">
        <f>IFERROR(Flights[[#This Row],[Distance]]/Flights[[#This Row],[Length (hr)]], "")</f>
        <v>297.35294117647061</v>
      </c>
      <c r="R2571" s="1">
        <v>0.50347222222222221</v>
      </c>
      <c r="S2571" s="1" t="str">
        <f>IF(Flights[[#This Row],[Length (hr)]]&lt;2, "No meal", IF(Flights[[#This Row],[Length (hr)]]&lt;3.5, "Light meal", "Full meal"))</f>
        <v>No meal</v>
      </c>
      <c r="T2571" s="1" t="str">
        <f>IF(AND(Flights[[#This Row],[Airline]]="US Airways", Flights[[#This Row],[Meal]]="Full Meal"), "Yes", "No")</f>
        <v>No</v>
      </c>
      <c r="U2571" s="1">
        <v>0.50347222222222221</v>
      </c>
      <c r="V2571">
        <v>0</v>
      </c>
      <c r="W2571" s="1" t="str">
        <f>IF(Flights[[#This Row],[Arrival Delay]] = "", "Cancelled", IF(Flights[[#This Row],[Arrival Delay]]&gt;15, "Delayed", "On time"))</f>
        <v>On time</v>
      </c>
      <c r="X2571" t="str">
        <f>IF(Flights[[#This Row],[Status]]&lt;&gt;"Delayed","", IF(Flights[[#This Row],[Arrival Delay]]&gt;120, "Severe", IF(Flights[[#This Row],[Arrival Delay]]&gt;60, "Major", "Moderate")))</f>
        <v/>
      </c>
      <c r="Y2571" t="b">
        <v>0</v>
      </c>
      <c r="AA2571" t="str">
        <f>IF(OR(AND(Flights[[#This Row],[Status]]="Cancelled", Flights[[#This Row],[Cancellation Reason]]="Airline/Carrier"), Flights[[#This Row],[Delay Type]]="Severe"), "Yes", "No")</f>
        <v>No</v>
      </c>
    </row>
    <row r="2572" spans="1:27" x14ac:dyDescent="0.3">
      <c r="A2572" s="3">
        <v>42197</v>
      </c>
      <c r="B2572" s="22">
        <f>WEEKNUM(Flights[[#This Row],[Date]], 1)</f>
        <v>29</v>
      </c>
      <c r="C2572" s="22">
        <f>WEEKDAY(Flights[[#This Row],[Date]],1)</f>
        <v>1</v>
      </c>
      <c r="D2572" t="s">
        <v>1004</v>
      </c>
      <c r="E2572" t="s">
        <v>1990</v>
      </c>
      <c r="F2572" t="s">
        <v>0</v>
      </c>
      <c r="G2572" t="s">
        <v>9</v>
      </c>
      <c r="H2572" t="str">
        <f>_xlfn.XLOOKUP(Flights[[#This Row],[Destination]], Airports!$A$2:$A$78, Airports!$D$2:$D$78)</f>
        <v>San Francisco</v>
      </c>
      <c r="I2572" t="str" cm="1">
        <f t="array" ref="I2572">_xlfn.XLOOKUP(Flights[[#This Row],[Destination]],_xlfn._TRO_TRAILING( Airports!A:A),_xlfn._TRO_TRAILING( Airports!E:E), "Not found")</f>
        <v>CA</v>
      </c>
      <c r="J2572" s="1">
        <v>0.45763888888888887</v>
      </c>
      <c r="K2572" s="22">
        <f>HOUR(Flights[[#This Row],[Scheduled Departure]])</f>
        <v>10</v>
      </c>
      <c r="L2572" s="1">
        <v>0.45763888888888887</v>
      </c>
      <c r="M2572">
        <f>(L2572-J2572)*24*60</f>
        <v>0</v>
      </c>
      <c r="N2572" s="16">
        <f>Flights[[#This Row],[Length (min)]]/60</f>
        <v>1.2666666666666666</v>
      </c>
      <c r="O2572">
        <v>76</v>
      </c>
      <c r="P2572">
        <v>337</v>
      </c>
      <c r="Q2572" s="18">
        <f>IFERROR(Flights[[#This Row],[Distance]]/Flights[[#This Row],[Length (hr)]], "")</f>
        <v>266.0526315789474</v>
      </c>
      <c r="R2572" s="1">
        <v>0.51736111111111116</v>
      </c>
      <c r="S2572" s="1" t="str">
        <f>IF(Flights[[#This Row],[Length (hr)]]&lt;2, "No meal", IF(Flights[[#This Row],[Length (hr)]]&lt;3.5, "Light meal", "Full meal"))</f>
        <v>No meal</v>
      </c>
      <c r="T2572" s="1" t="str">
        <f>IF(AND(Flights[[#This Row],[Airline]]="US Airways", Flights[[#This Row],[Meal]]="Full Meal"), "Yes", "No")</f>
        <v>No</v>
      </c>
      <c r="U2572" s="1">
        <v>0.51041666666666663</v>
      </c>
      <c r="V2572">
        <v>-10</v>
      </c>
      <c r="W2572" s="1" t="str">
        <f>IF(Flights[[#This Row],[Arrival Delay]] = "", "Cancelled", IF(Flights[[#This Row],[Arrival Delay]]&gt;15, "Delayed", "On time"))</f>
        <v>On time</v>
      </c>
      <c r="X2572" t="str">
        <f>IF(Flights[[#This Row],[Status]]&lt;&gt;"Delayed","", IF(Flights[[#This Row],[Arrival Delay]]&gt;120, "Severe", IF(Flights[[#This Row],[Arrival Delay]]&gt;60, "Major", "Moderate")))</f>
        <v/>
      </c>
      <c r="Y2572" t="b">
        <v>0</v>
      </c>
      <c r="AA2572" t="str">
        <f>IF(OR(AND(Flights[[#This Row],[Status]]="Cancelled", Flights[[#This Row],[Cancellation Reason]]="Airline/Carrier"), Flights[[#This Row],[Delay Type]]="Severe"), "Yes", "No")</f>
        <v>No</v>
      </c>
    </row>
    <row r="2573" spans="1:27" x14ac:dyDescent="0.3">
      <c r="A2573" s="3">
        <v>42197</v>
      </c>
      <c r="B2573" s="22">
        <f>WEEKNUM(Flights[[#This Row],[Date]], 1)</f>
        <v>29</v>
      </c>
      <c r="C2573" s="22">
        <f>WEEKDAY(Flights[[#This Row],[Date]],1)</f>
        <v>1</v>
      </c>
      <c r="D2573" t="s">
        <v>462</v>
      </c>
      <c r="E2573" t="s">
        <v>1990</v>
      </c>
      <c r="F2573" t="s">
        <v>0</v>
      </c>
      <c r="G2573" t="s">
        <v>17</v>
      </c>
      <c r="H2573" t="str">
        <f>_xlfn.XLOOKUP(Flights[[#This Row],[Destination]], Airports!$A$2:$A$78, Airports!$D$2:$D$78)</f>
        <v>Honolulu</v>
      </c>
      <c r="I2573" t="str" cm="1">
        <f t="array" ref="I2573">_xlfn.XLOOKUP(Flights[[#This Row],[Destination]],_xlfn._TRO_TRAILING( Airports!A:A),_xlfn._TRO_TRAILING( Airports!E:E), "Not found")</f>
        <v>HI</v>
      </c>
      <c r="J2573" s="1">
        <v>0.45833333333333331</v>
      </c>
      <c r="K2573" s="22">
        <f>HOUR(Flights[[#This Row],[Scheduled Departure]])</f>
        <v>11</v>
      </c>
      <c r="L2573" s="1">
        <v>0.46250000000000002</v>
      </c>
      <c r="M2573">
        <f>(L2573-J2573)*24*60</f>
        <v>6.0000000000000586</v>
      </c>
      <c r="N2573" s="16">
        <f>Flights[[#This Row],[Length (min)]]/60</f>
        <v>5.8666666666666663</v>
      </c>
      <c r="O2573">
        <v>352</v>
      </c>
      <c r="P2573">
        <v>2556</v>
      </c>
      <c r="Q2573" s="18">
        <f>IFERROR(Flights[[#This Row],[Distance]]/Flights[[#This Row],[Length (hr)]], "")</f>
        <v>435.68181818181819</v>
      </c>
      <c r="R2573" s="1">
        <v>0.57638888888888884</v>
      </c>
      <c r="S2573" s="1" t="str">
        <f>IF(Flights[[#This Row],[Length (hr)]]&lt;2, "No meal", IF(Flights[[#This Row],[Length (hr)]]&lt;3.5, "Light meal", "Full meal"))</f>
        <v>Full meal</v>
      </c>
      <c r="T2573" s="1" t="str">
        <f>IF(AND(Flights[[#This Row],[Airline]]="US Airways", Flights[[#This Row],[Meal]]="Full Meal"), "Yes", "No")</f>
        <v>No</v>
      </c>
      <c r="U2573" s="1">
        <v>0.58194444444444449</v>
      </c>
      <c r="V2573">
        <v>8</v>
      </c>
      <c r="W2573" s="1" t="str">
        <f>IF(Flights[[#This Row],[Arrival Delay]] = "", "Cancelled", IF(Flights[[#This Row],[Arrival Delay]]&gt;15, "Delayed", "On time"))</f>
        <v>On time</v>
      </c>
      <c r="X2573" t="str">
        <f>IF(Flights[[#This Row],[Status]]&lt;&gt;"Delayed","", IF(Flights[[#This Row],[Arrival Delay]]&gt;120, "Severe", IF(Flights[[#This Row],[Arrival Delay]]&gt;60, "Major", "Moderate")))</f>
        <v/>
      </c>
      <c r="Y2573" t="b">
        <v>0</v>
      </c>
      <c r="AA2573" t="str">
        <f>IF(OR(AND(Flights[[#This Row],[Status]]="Cancelled", Flights[[#This Row],[Cancellation Reason]]="Airline/Carrier"), Flights[[#This Row],[Delay Type]]="Severe"), "Yes", "No")</f>
        <v>No</v>
      </c>
    </row>
    <row r="2574" spans="1:27" x14ac:dyDescent="0.3">
      <c r="A2574" s="3">
        <v>42197</v>
      </c>
      <c r="B2574" s="22">
        <f>WEEKNUM(Flights[[#This Row],[Date]], 1)</f>
        <v>29</v>
      </c>
      <c r="C2574" s="22">
        <f>WEEKDAY(Flights[[#This Row],[Date]],1)</f>
        <v>1</v>
      </c>
      <c r="D2574" t="s">
        <v>1038</v>
      </c>
      <c r="E2574" t="s">
        <v>1990</v>
      </c>
      <c r="F2574" t="s">
        <v>0</v>
      </c>
      <c r="G2574" t="s">
        <v>15</v>
      </c>
      <c r="H2574" t="str">
        <f>_xlfn.XLOOKUP(Flights[[#This Row],[Destination]], Airports!$A$2:$A$78, Airports!$D$2:$D$78)</f>
        <v>Las Vegas</v>
      </c>
      <c r="I2574" t="str" cm="1">
        <f t="array" ref="I2574">_xlfn.XLOOKUP(Flights[[#This Row],[Destination]],_xlfn._TRO_TRAILING( Airports!A:A),_xlfn._TRO_TRAILING( Airports!E:E), "Not found")</f>
        <v>NV</v>
      </c>
      <c r="J2574" s="1">
        <v>0.46805555555555556</v>
      </c>
      <c r="K2574" s="22">
        <f>HOUR(Flights[[#This Row],[Scheduled Departure]])</f>
        <v>11</v>
      </c>
      <c r="L2574" s="1">
        <v>0.58194444444444449</v>
      </c>
      <c r="M2574">
        <f>(L2574-J2574)*24*60</f>
        <v>164.00000000000006</v>
      </c>
      <c r="N2574" s="16">
        <f>Flights[[#This Row],[Length (min)]]/60</f>
        <v>0.9</v>
      </c>
      <c r="O2574">
        <v>54</v>
      </c>
      <c r="P2574">
        <v>236</v>
      </c>
      <c r="Q2574" s="18">
        <f>IFERROR(Flights[[#This Row],[Distance]]/Flights[[#This Row],[Length (hr)]], "")</f>
        <v>262.22222222222223</v>
      </c>
      <c r="R2574" s="1">
        <v>0.5229166666666667</v>
      </c>
      <c r="S2574" s="1" t="str">
        <f>IF(Flights[[#This Row],[Length (hr)]]&lt;2, "No meal", IF(Flights[[#This Row],[Length (hr)]]&lt;3.5, "Light meal", "Full meal"))</f>
        <v>No meal</v>
      </c>
      <c r="T2574" s="1" t="str">
        <f>IF(AND(Flights[[#This Row],[Airline]]="US Airways", Flights[[#This Row],[Meal]]="Full Meal"), "Yes", "No")</f>
        <v>No</v>
      </c>
      <c r="U2574" s="1">
        <v>0.61944444444444446</v>
      </c>
      <c r="V2574">
        <v>139</v>
      </c>
      <c r="W2574" s="1" t="str">
        <f>IF(Flights[[#This Row],[Arrival Delay]] = "", "Cancelled", IF(Flights[[#This Row],[Arrival Delay]]&gt;15, "Delayed", "On time"))</f>
        <v>Delayed</v>
      </c>
      <c r="X2574" t="str">
        <f>IF(Flights[[#This Row],[Status]]&lt;&gt;"Delayed","", IF(Flights[[#This Row],[Arrival Delay]]&gt;120, "Severe", IF(Flights[[#This Row],[Arrival Delay]]&gt;60, "Major", "Moderate")))</f>
        <v>Severe</v>
      </c>
      <c r="Y2574" t="b">
        <v>0</v>
      </c>
      <c r="AA2574" t="str">
        <f>IF(OR(AND(Flights[[#This Row],[Status]]="Cancelled", Flights[[#This Row],[Cancellation Reason]]="Airline/Carrier"), Flights[[#This Row],[Delay Type]]="Severe"), "Yes", "No")</f>
        <v>Yes</v>
      </c>
    </row>
    <row r="2575" spans="1:27" x14ac:dyDescent="0.3">
      <c r="A2575" s="3">
        <v>42197</v>
      </c>
      <c r="B2575" s="22">
        <f>WEEKNUM(Flights[[#This Row],[Date]], 1)</f>
        <v>29</v>
      </c>
      <c r="C2575" s="22">
        <f>WEEKDAY(Flights[[#This Row],[Date]],1)</f>
        <v>1</v>
      </c>
      <c r="D2575" t="s">
        <v>529</v>
      </c>
      <c r="E2575" t="s">
        <v>1996</v>
      </c>
      <c r="F2575" t="s">
        <v>0</v>
      </c>
      <c r="G2575" t="s">
        <v>12</v>
      </c>
      <c r="H2575" t="str">
        <f>_xlfn.XLOOKUP(Flights[[#This Row],[Destination]], Airports!$A$2:$A$78, Airports!$D$2:$D$78)</f>
        <v>New York</v>
      </c>
      <c r="I2575" t="str" cm="1">
        <f t="array" ref="I2575">_xlfn.XLOOKUP(Flights[[#This Row],[Destination]],_xlfn._TRO_TRAILING( Airports!A:A),_xlfn._TRO_TRAILING( Airports!E:E), "Not found")</f>
        <v>NY</v>
      </c>
      <c r="J2575" s="1">
        <v>0.5625</v>
      </c>
      <c r="K2575" s="22">
        <f>HOUR(Flights[[#This Row],[Scheduled Departure]])</f>
        <v>13</v>
      </c>
      <c r="L2575" s="1">
        <v>0.56180555555555556</v>
      </c>
      <c r="M2575">
        <f>(L2575-J2575)*24*60</f>
        <v>-0.99999999999999645</v>
      </c>
      <c r="N2575" s="16">
        <f>Flights[[#This Row],[Length (min)]]/60</f>
        <v>5.1166666666666663</v>
      </c>
      <c r="O2575">
        <v>307</v>
      </c>
      <c r="P2575">
        <v>2475</v>
      </c>
      <c r="Q2575" s="18">
        <f>IFERROR(Flights[[#This Row],[Distance]]/Flights[[#This Row],[Length (hr)]], "")</f>
        <v>483.71335504885997</v>
      </c>
      <c r="R2575" s="1">
        <v>0.91666666666666663</v>
      </c>
      <c r="S2575" s="1" t="str">
        <f>IF(Flights[[#This Row],[Length (hr)]]&lt;2, "No meal", IF(Flights[[#This Row],[Length (hr)]]&lt;3.5, "Light meal", "Full meal"))</f>
        <v>Full meal</v>
      </c>
      <c r="T2575" s="1" t="str">
        <f>IF(AND(Flights[[#This Row],[Airline]]="US Airways", Flights[[#This Row],[Meal]]="Full Meal"), "Yes", "No")</f>
        <v>No</v>
      </c>
      <c r="U2575" s="1">
        <v>0.9</v>
      </c>
      <c r="V2575">
        <v>-24</v>
      </c>
      <c r="W2575" s="1" t="str">
        <f>IF(Flights[[#This Row],[Arrival Delay]] = "", "Cancelled", IF(Flights[[#This Row],[Arrival Delay]]&gt;15, "Delayed", "On time"))</f>
        <v>On time</v>
      </c>
      <c r="X2575" t="str">
        <f>IF(Flights[[#This Row],[Status]]&lt;&gt;"Delayed","", IF(Flights[[#This Row],[Arrival Delay]]&gt;120, "Severe", IF(Flights[[#This Row],[Arrival Delay]]&gt;60, "Major", "Moderate")))</f>
        <v/>
      </c>
      <c r="Y2575" t="b">
        <v>0</v>
      </c>
      <c r="AA2575" t="str">
        <f>IF(OR(AND(Flights[[#This Row],[Status]]="Cancelled", Flights[[#This Row],[Cancellation Reason]]="Airline/Carrier"), Flights[[#This Row],[Delay Type]]="Severe"), "Yes", "No")</f>
        <v>No</v>
      </c>
    </row>
    <row r="2576" spans="1:27" x14ac:dyDescent="0.3">
      <c r="A2576" s="3">
        <v>42197</v>
      </c>
      <c r="B2576" s="22">
        <f>WEEKNUM(Flights[[#This Row],[Date]], 1)</f>
        <v>29</v>
      </c>
      <c r="C2576" s="22">
        <f>WEEKDAY(Flights[[#This Row],[Date]],1)</f>
        <v>1</v>
      </c>
      <c r="D2576" t="s">
        <v>1541</v>
      </c>
      <c r="E2576" t="s">
        <v>1995</v>
      </c>
      <c r="F2576" t="s">
        <v>0</v>
      </c>
      <c r="G2576" t="s">
        <v>347</v>
      </c>
      <c r="H2576" t="str">
        <f>_xlfn.XLOOKUP(Flights[[#This Row],[Destination]], Airports!$A$2:$A$78, Airports!$D$2:$D$78)</f>
        <v>San Jose</v>
      </c>
      <c r="I2576" t="str" cm="1">
        <f t="array" ref="I2576">_xlfn.XLOOKUP(Flights[[#This Row],[Destination]],_xlfn._TRO_TRAILING( Airports!A:A),_xlfn._TRO_TRAILING( Airports!E:E), "Not found")</f>
        <v>CA</v>
      </c>
      <c r="J2576" s="1">
        <v>0.65972222222222221</v>
      </c>
      <c r="K2576" s="22">
        <f>HOUR(Flights[[#This Row],[Scheduled Departure]])</f>
        <v>15</v>
      </c>
      <c r="L2576" s="1">
        <v>0.70763888888888893</v>
      </c>
      <c r="M2576">
        <f>(L2576-J2576)*24*60</f>
        <v>69.000000000000071</v>
      </c>
      <c r="N2576" s="16">
        <f>Flights[[#This Row],[Length (min)]]/60</f>
        <v>1</v>
      </c>
      <c r="O2576">
        <v>60</v>
      </c>
      <c r="P2576">
        <v>308</v>
      </c>
      <c r="Q2576" s="18">
        <f>IFERROR(Flights[[#This Row],[Distance]]/Flights[[#This Row],[Length (hr)]], "")</f>
        <v>308</v>
      </c>
      <c r="R2576" s="1">
        <v>0.70486111111111116</v>
      </c>
      <c r="S2576" s="1" t="str">
        <f>IF(Flights[[#This Row],[Length (hr)]]&lt;2, "No meal", IF(Flights[[#This Row],[Length (hr)]]&lt;3.5, "Light meal", "Full meal"))</f>
        <v>No meal</v>
      </c>
      <c r="T2576" s="1" t="str">
        <f>IF(AND(Flights[[#This Row],[Airline]]="US Airways", Flights[[#This Row],[Meal]]="Full Meal"), "Yes", "No")</f>
        <v>No</v>
      </c>
      <c r="U2576" s="1">
        <v>0.74930555555555556</v>
      </c>
      <c r="V2576">
        <v>64</v>
      </c>
      <c r="W2576" s="1" t="str">
        <f>IF(Flights[[#This Row],[Arrival Delay]] = "", "Cancelled", IF(Flights[[#This Row],[Arrival Delay]]&gt;15, "Delayed", "On time"))</f>
        <v>Delayed</v>
      </c>
      <c r="X2576" t="str">
        <f>IF(Flights[[#This Row],[Status]]&lt;&gt;"Delayed","", IF(Flights[[#This Row],[Arrival Delay]]&gt;120, "Severe", IF(Flights[[#This Row],[Arrival Delay]]&gt;60, "Major", "Moderate")))</f>
        <v>Major</v>
      </c>
      <c r="Y2576" t="b">
        <v>0</v>
      </c>
      <c r="AA2576" t="str">
        <f>IF(OR(AND(Flights[[#This Row],[Status]]="Cancelled", Flights[[#This Row],[Cancellation Reason]]="Airline/Carrier"), Flights[[#This Row],[Delay Type]]="Severe"), "Yes", "No")</f>
        <v>No</v>
      </c>
    </row>
    <row r="2577" spans="1:27" x14ac:dyDescent="0.3">
      <c r="A2577" s="3">
        <v>42197</v>
      </c>
      <c r="B2577" s="22">
        <f>WEEKNUM(Flights[[#This Row],[Date]], 1)</f>
        <v>29</v>
      </c>
      <c r="C2577" s="22">
        <f>WEEKDAY(Flights[[#This Row],[Date]],1)</f>
        <v>1</v>
      </c>
      <c r="D2577" t="s">
        <v>90</v>
      </c>
      <c r="E2577" t="s">
        <v>1987</v>
      </c>
      <c r="F2577" t="s">
        <v>0</v>
      </c>
      <c r="G2577" t="s">
        <v>19</v>
      </c>
      <c r="H2577" t="str">
        <f>_xlfn.XLOOKUP(Flights[[#This Row],[Destination]], Airports!$A$2:$A$78, Airports!$D$2:$D$78)</f>
        <v>Kona</v>
      </c>
      <c r="I2577" t="str" cm="1">
        <f t="array" ref="I2577">_xlfn.XLOOKUP(Flights[[#This Row],[Destination]],_xlfn._TRO_TRAILING( Airports!A:A),_xlfn._TRO_TRAILING( Airports!E:E), "Not found")</f>
        <v>HI</v>
      </c>
      <c r="J2577" s="1">
        <v>0.70833333333333337</v>
      </c>
      <c r="K2577" s="22">
        <f>HOUR(Flights[[#This Row],[Scheduled Departure]])</f>
        <v>17</v>
      </c>
      <c r="L2577" s="1">
        <v>0.70833333333333337</v>
      </c>
      <c r="M2577">
        <f>(L2577-J2577)*24*60</f>
        <v>0</v>
      </c>
      <c r="N2577" s="16">
        <f>Flights[[#This Row],[Length (min)]]/60</f>
        <v>5.5</v>
      </c>
      <c r="O2577">
        <v>330</v>
      </c>
      <c r="P2577">
        <v>2504</v>
      </c>
      <c r="Q2577" s="18">
        <f>IFERROR(Flights[[#This Row],[Distance]]/Flights[[#This Row],[Length (hr)]], "")</f>
        <v>455.27272727272725</v>
      </c>
      <c r="R2577" s="1">
        <v>0.82499999999999996</v>
      </c>
      <c r="S2577" s="1" t="str">
        <f>IF(Flights[[#This Row],[Length (hr)]]&lt;2, "No meal", IF(Flights[[#This Row],[Length (hr)]]&lt;3.5, "Light meal", "Full meal"))</f>
        <v>Full meal</v>
      </c>
      <c r="T2577" s="1" t="str">
        <f>IF(AND(Flights[[#This Row],[Airline]]="US Airways", Flights[[#This Row],[Meal]]="Full Meal"), "Yes", "No")</f>
        <v>No</v>
      </c>
      <c r="U2577" s="1">
        <v>0.8125</v>
      </c>
      <c r="V2577">
        <v>-18</v>
      </c>
      <c r="W2577" s="1" t="str">
        <f>IF(Flights[[#This Row],[Arrival Delay]] = "", "Cancelled", IF(Flights[[#This Row],[Arrival Delay]]&gt;15, "Delayed", "On time"))</f>
        <v>On time</v>
      </c>
      <c r="X2577" t="str">
        <f>IF(Flights[[#This Row],[Status]]&lt;&gt;"Delayed","", IF(Flights[[#This Row],[Arrival Delay]]&gt;120, "Severe", IF(Flights[[#This Row],[Arrival Delay]]&gt;60, "Major", "Moderate")))</f>
        <v/>
      </c>
      <c r="Y2577" t="b">
        <v>0</v>
      </c>
      <c r="AA2577" t="str">
        <f>IF(OR(AND(Flights[[#This Row],[Status]]="Cancelled", Flights[[#This Row],[Cancellation Reason]]="Airline/Carrier"), Flights[[#This Row],[Delay Type]]="Severe"), "Yes", "No")</f>
        <v>No</v>
      </c>
    </row>
    <row r="2578" spans="1:27" x14ac:dyDescent="0.3">
      <c r="A2578" s="3">
        <v>42197</v>
      </c>
      <c r="B2578" s="22">
        <f>WEEKNUM(Flights[[#This Row],[Date]], 1)</f>
        <v>29</v>
      </c>
      <c r="C2578" s="22">
        <f>WEEKDAY(Flights[[#This Row],[Date]],1)</f>
        <v>1</v>
      </c>
      <c r="D2578" t="s">
        <v>1018</v>
      </c>
      <c r="E2578" t="s">
        <v>1989</v>
      </c>
      <c r="F2578" t="s">
        <v>0</v>
      </c>
      <c r="G2578" t="s">
        <v>314</v>
      </c>
      <c r="H2578" t="str">
        <f>_xlfn.XLOOKUP(Flights[[#This Row],[Destination]], Airports!$A$2:$A$78, Airports!$D$2:$D$78)</f>
        <v>Minneapolis</v>
      </c>
      <c r="I2578" t="str" cm="1">
        <f t="array" ref="I2578">_xlfn.XLOOKUP(Flights[[#This Row],[Destination]],_xlfn._TRO_TRAILING( Airports!A:A),_xlfn._TRO_TRAILING( Airports!E:E), "Not found")</f>
        <v>MN</v>
      </c>
      <c r="J2578" s="1">
        <v>0.73611111111111116</v>
      </c>
      <c r="K2578" s="22">
        <f>HOUR(Flights[[#This Row],[Scheduled Departure]])</f>
        <v>17</v>
      </c>
      <c r="L2578" s="1">
        <v>0.73402777777777772</v>
      </c>
      <c r="M2578">
        <f>(L2578-J2578)*24*60</f>
        <v>-3.0000000000001492</v>
      </c>
      <c r="N2578" s="16">
        <f>Flights[[#This Row],[Length (min)]]/60</f>
        <v>3.0333333333333332</v>
      </c>
      <c r="O2578">
        <v>182</v>
      </c>
      <c r="P2578">
        <v>1535</v>
      </c>
      <c r="Q2578" s="18">
        <f>IFERROR(Flights[[#This Row],[Distance]]/Flights[[#This Row],[Length (hr)]], "")</f>
        <v>506.04395604395609</v>
      </c>
      <c r="R2578" s="1">
        <v>0.96736111111111112</v>
      </c>
      <c r="S2578" s="1" t="str">
        <f>IF(Flights[[#This Row],[Length (hr)]]&lt;2, "No meal", IF(Flights[[#This Row],[Length (hr)]]&lt;3.5, "Light meal", "Full meal"))</f>
        <v>Light meal</v>
      </c>
      <c r="T2578" s="1" t="str">
        <f>IF(AND(Flights[[#This Row],[Airline]]="US Airways", Flights[[#This Row],[Meal]]="Full Meal"), "Yes", "No")</f>
        <v>No</v>
      </c>
      <c r="U2578" s="1">
        <v>0.94374999999999998</v>
      </c>
      <c r="V2578">
        <v>-34</v>
      </c>
      <c r="W2578" s="1" t="str">
        <f>IF(Flights[[#This Row],[Arrival Delay]] = "", "Cancelled", IF(Flights[[#This Row],[Arrival Delay]]&gt;15, "Delayed", "On time"))</f>
        <v>On time</v>
      </c>
      <c r="X2578" t="str">
        <f>IF(Flights[[#This Row],[Status]]&lt;&gt;"Delayed","", IF(Flights[[#This Row],[Arrival Delay]]&gt;120, "Severe", IF(Flights[[#This Row],[Arrival Delay]]&gt;60, "Major", "Moderate")))</f>
        <v/>
      </c>
      <c r="Y2578" t="b">
        <v>0</v>
      </c>
      <c r="AA2578" t="str">
        <f>IF(OR(AND(Flights[[#This Row],[Status]]="Cancelled", Flights[[#This Row],[Cancellation Reason]]="Airline/Carrier"), Flights[[#This Row],[Delay Type]]="Severe"), "Yes", "No")</f>
        <v>No</v>
      </c>
    </row>
    <row r="2579" spans="1:27" x14ac:dyDescent="0.3">
      <c r="A2579" s="3">
        <v>42197</v>
      </c>
      <c r="B2579" s="22">
        <f>WEEKNUM(Flights[[#This Row],[Date]], 1)</f>
        <v>29</v>
      </c>
      <c r="C2579" s="22">
        <f>WEEKDAY(Flights[[#This Row],[Date]],1)</f>
        <v>1</v>
      </c>
      <c r="D2579" t="s">
        <v>1549</v>
      </c>
      <c r="E2579" t="s">
        <v>1995</v>
      </c>
      <c r="F2579" t="s">
        <v>0</v>
      </c>
      <c r="G2579" t="s">
        <v>303</v>
      </c>
      <c r="H2579" t="str">
        <f>_xlfn.XLOOKUP(Flights[[#This Row],[Destination]], Airports!$A$2:$A$78, Airports!$D$2:$D$78)</f>
        <v>Kansas City</v>
      </c>
      <c r="I2579" t="str" cm="1">
        <f t="array" ref="I2579">_xlfn.XLOOKUP(Flights[[#This Row],[Destination]],_xlfn._TRO_TRAILING( Airports!A:A),_xlfn._TRO_TRAILING( Airports!E:E), "Not found")</f>
        <v>MO</v>
      </c>
      <c r="J2579" s="1">
        <v>0.74652777777777779</v>
      </c>
      <c r="K2579" s="22">
        <f>HOUR(Flights[[#This Row],[Scheduled Departure]])</f>
        <v>17</v>
      </c>
      <c r="L2579" s="1">
        <v>0.8618055555555556</v>
      </c>
      <c r="M2579">
        <f>(L2579-J2579)*24*60</f>
        <v>166.00000000000006</v>
      </c>
      <c r="N2579" s="16">
        <f>Flights[[#This Row],[Length (min)]]/60</f>
        <v>2.9833333333333334</v>
      </c>
      <c r="O2579">
        <v>179</v>
      </c>
      <c r="P2579">
        <v>1363</v>
      </c>
      <c r="Q2579" s="18">
        <f>IFERROR(Flights[[#This Row],[Distance]]/Flights[[#This Row],[Length (hr)]], "")</f>
        <v>456.87150837988827</v>
      </c>
      <c r="R2579" s="1">
        <v>0.96527777777777779</v>
      </c>
      <c r="S2579" s="1" t="str">
        <f>IF(Flights[[#This Row],[Length (hr)]]&lt;2, "No meal", IF(Flights[[#This Row],[Length (hr)]]&lt;3.5, "Light meal", "Full meal"))</f>
        <v>Light meal</v>
      </c>
      <c r="T2579" s="1" t="str">
        <f>IF(AND(Flights[[#This Row],[Airline]]="US Airways", Flights[[#This Row],[Meal]]="Full Meal"), "Yes", "No")</f>
        <v>No</v>
      </c>
      <c r="U2579" s="1">
        <v>6.9444444444444448E-2</v>
      </c>
      <c r="V2579">
        <v>150</v>
      </c>
      <c r="W2579" s="1" t="str">
        <f>IF(Flights[[#This Row],[Arrival Delay]] = "", "Cancelled", IF(Flights[[#This Row],[Arrival Delay]]&gt;15, "Delayed", "On time"))</f>
        <v>Delayed</v>
      </c>
      <c r="X2579" t="str">
        <f>IF(Flights[[#This Row],[Status]]&lt;&gt;"Delayed","", IF(Flights[[#This Row],[Arrival Delay]]&gt;120, "Severe", IF(Flights[[#This Row],[Arrival Delay]]&gt;60, "Major", "Moderate")))</f>
        <v>Severe</v>
      </c>
      <c r="Y2579" t="b">
        <v>0</v>
      </c>
      <c r="AA2579" t="str">
        <f>IF(OR(AND(Flights[[#This Row],[Status]]="Cancelled", Flights[[#This Row],[Cancellation Reason]]="Airline/Carrier"), Flights[[#This Row],[Delay Type]]="Severe"), "Yes", "No")</f>
        <v>Yes</v>
      </c>
    </row>
    <row r="2580" spans="1:27" x14ac:dyDescent="0.3">
      <c r="A2580" s="3">
        <v>42197</v>
      </c>
      <c r="B2580" s="22">
        <f>WEEKNUM(Flights[[#This Row],[Date]], 1)</f>
        <v>29</v>
      </c>
      <c r="C2580" s="22">
        <f>WEEKDAY(Flights[[#This Row],[Date]],1)</f>
        <v>1</v>
      </c>
      <c r="D2580" t="s">
        <v>1607</v>
      </c>
      <c r="E2580" t="s">
        <v>1994</v>
      </c>
      <c r="F2580" t="s">
        <v>0</v>
      </c>
      <c r="G2580" t="s">
        <v>347</v>
      </c>
      <c r="H2580" t="str">
        <f>_xlfn.XLOOKUP(Flights[[#This Row],[Destination]], Airports!$A$2:$A$78, Airports!$D$2:$D$78)</f>
        <v>San Jose</v>
      </c>
      <c r="I2580" t="str" cm="1">
        <f t="array" ref="I2580">_xlfn.XLOOKUP(Flights[[#This Row],[Destination]],_xlfn._TRO_TRAILING( Airports!A:A),_xlfn._TRO_TRAILING( Airports!E:E), "Not found")</f>
        <v>CA</v>
      </c>
      <c r="J2580" s="1">
        <v>0.76736111111111116</v>
      </c>
      <c r="K2580" s="22">
        <f>HOUR(Flights[[#This Row],[Scheduled Departure]])</f>
        <v>18</v>
      </c>
      <c r="L2580" s="1">
        <v>0.76597222222222228</v>
      </c>
      <c r="M2580">
        <f>(L2580-J2580)*24*60</f>
        <v>-1.9999999999999929</v>
      </c>
      <c r="N2580" s="16">
        <f>Flights[[#This Row],[Length (min)]]/60</f>
        <v>1.0833333333333333</v>
      </c>
      <c r="O2580">
        <v>65</v>
      </c>
      <c r="P2580">
        <v>308</v>
      </c>
      <c r="Q2580" s="18">
        <f>IFERROR(Flights[[#This Row],[Distance]]/Flights[[#This Row],[Length (hr)]], "")</f>
        <v>284.30769230769232</v>
      </c>
      <c r="R2580" s="1">
        <v>0.82013888888888886</v>
      </c>
      <c r="S2580" s="1" t="str">
        <f>IF(Flights[[#This Row],[Length (hr)]]&lt;2, "No meal", IF(Flights[[#This Row],[Length (hr)]]&lt;3.5, "Light meal", "Full meal"))</f>
        <v>No meal</v>
      </c>
      <c r="T2580" s="1" t="str">
        <f>IF(AND(Flights[[#This Row],[Airline]]="US Airways", Flights[[#This Row],[Meal]]="Full Meal"), "Yes", "No")</f>
        <v>No</v>
      </c>
      <c r="U2580" s="1">
        <v>0.81111111111111112</v>
      </c>
      <c r="V2580">
        <v>-13</v>
      </c>
      <c r="W2580" s="1" t="str">
        <f>IF(Flights[[#This Row],[Arrival Delay]] = "", "Cancelled", IF(Flights[[#This Row],[Arrival Delay]]&gt;15, "Delayed", "On time"))</f>
        <v>On time</v>
      </c>
      <c r="X2580" t="str">
        <f>IF(Flights[[#This Row],[Status]]&lt;&gt;"Delayed","", IF(Flights[[#This Row],[Arrival Delay]]&gt;120, "Severe", IF(Flights[[#This Row],[Arrival Delay]]&gt;60, "Major", "Moderate")))</f>
        <v/>
      </c>
      <c r="Y2580" t="b">
        <v>0</v>
      </c>
      <c r="AA2580" t="str">
        <f>IF(OR(AND(Flights[[#This Row],[Status]]="Cancelled", Flights[[#This Row],[Cancellation Reason]]="Airline/Carrier"), Flights[[#This Row],[Delay Type]]="Severe"), "Yes", "No")</f>
        <v>No</v>
      </c>
    </row>
    <row r="2581" spans="1:27" x14ac:dyDescent="0.3">
      <c r="A2581" s="3">
        <v>42197</v>
      </c>
      <c r="B2581" s="22">
        <f>WEEKNUM(Flights[[#This Row],[Date]], 1)</f>
        <v>29</v>
      </c>
      <c r="C2581" s="22">
        <f>WEEKDAY(Flights[[#This Row],[Date]],1)</f>
        <v>1</v>
      </c>
      <c r="D2581" t="s">
        <v>1551</v>
      </c>
      <c r="E2581" t="s">
        <v>1991</v>
      </c>
      <c r="F2581" t="s">
        <v>0</v>
      </c>
      <c r="G2581" t="s">
        <v>24</v>
      </c>
      <c r="H2581" t="str">
        <f>_xlfn.XLOOKUP(Flights[[#This Row],[Destination]], Airports!$A$2:$A$78, Airports!$D$2:$D$78)</f>
        <v>Portland</v>
      </c>
      <c r="I2581" t="str" cm="1">
        <f t="array" ref="I2581">_xlfn.XLOOKUP(Flights[[#This Row],[Destination]],_xlfn._TRO_TRAILING( Airports!A:A),_xlfn._TRO_TRAILING( Airports!E:E), "Not found")</f>
        <v>OR</v>
      </c>
      <c r="J2581" s="1">
        <v>0.77430555555555558</v>
      </c>
      <c r="K2581" s="22">
        <f>HOUR(Flights[[#This Row],[Scheduled Departure]])</f>
        <v>18</v>
      </c>
      <c r="L2581" s="1">
        <v>0.77152777777777781</v>
      </c>
      <c r="M2581">
        <f>(L2581-J2581)*24*60</f>
        <v>-3.9999999999999858</v>
      </c>
      <c r="N2581" s="16">
        <f>Flights[[#This Row],[Length (min)]]/60</f>
        <v>2.1</v>
      </c>
      <c r="O2581">
        <v>126</v>
      </c>
      <c r="P2581">
        <v>834</v>
      </c>
      <c r="Q2581" s="18">
        <f>IFERROR(Flights[[#This Row],[Distance]]/Flights[[#This Row],[Length (hr)]], "")</f>
        <v>397.14285714285711</v>
      </c>
      <c r="R2581" s="1">
        <v>0.86597222222222225</v>
      </c>
      <c r="S2581" s="1" t="str">
        <f>IF(Flights[[#This Row],[Length (hr)]]&lt;2, "No meal", IF(Flights[[#This Row],[Length (hr)]]&lt;3.5, "Light meal", "Full meal"))</f>
        <v>Light meal</v>
      </c>
      <c r="T2581" s="1" t="str">
        <f>IF(AND(Flights[[#This Row],[Airline]]="US Airways", Flights[[#This Row],[Meal]]="Full Meal"), "Yes", "No")</f>
        <v>No</v>
      </c>
      <c r="U2581" s="1">
        <v>0.85902777777777772</v>
      </c>
      <c r="V2581">
        <v>-10</v>
      </c>
      <c r="W2581" s="1" t="str">
        <f>IF(Flights[[#This Row],[Arrival Delay]] = "", "Cancelled", IF(Flights[[#This Row],[Arrival Delay]]&gt;15, "Delayed", "On time"))</f>
        <v>On time</v>
      </c>
      <c r="X2581" t="str">
        <f>IF(Flights[[#This Row],[Status]]&lt;&gt;"Delayed","", IF(Flights[[#This Row],[Arrival Delay]]&gt;120, "Severe", IF(Flights[[#This Row],[Arrival Delay]]&gt;60, "Major", "Moderate")))</f>
        <v/>
      </c>
      <c r="Y2581" t="b">
        <v>0</v>
      </c>
      <c r="AA2581" t="str">
        <f>IF(OR(AND(Flights[[#This Row],[Status]]="Cancelled", Flights[[#This Row],[Cancellation Reason]]="Airline/Carrier"), Flights[[#This Row],[Delay Type]]="Severe"), "Yes", "No")</f>
        <v>No</v>
      </c>
    </row>
    <row r="2582" spans="1:27" x14ac:dyDescent="0.3">
      <c r="A2582" s="3">
        <v>42197</v>
      </c>
      <c r="B2582" s="22">
        <f>WEEKNUM(Flights[[#This Row],[Date]], 1)</f>
        <v>29</v>
      </c>
      <c r="C2582" s="22">
        <f>WEEKDAY(Flights[[#This Row],[Date]],1)</f>
        <v>1</v>
      </c>
      <c r="D2582" t="s">
        <v>1555</v>
      </c>
      <c r="E2582" t="s">
        <v>1995</v>
      </c>
      <c r="F2582" t="s">
        <v>0</v>
      </c>
      <c r="G2582" t="s">
        <v>347</v>
      </c>
      <c r="H2582" t="str">
        <f>_xlfn.XLOOKUP(Flights[[#This Row],[Destination]], Airports!$A$2:$A$78, Airports!$D$2:$D$78)</f>
        <v>San Jose</v>
      </c>
      <c r="I2582" t="str" cm="1">
        <f t="array" ref="I2582">_xlfn.XLOOKUP(Flights[[#This Row],[Destination]],_xlfn._TRO_TRAILING( Airports!A:A),_xlfn._TRO_TRAILING( Airports!E:E), "Not found")</f>
        <v>CA</v>
      </c>
      <c r="J2582" s="1">
        <v>0.82291666666666663</v>
      </c>
      <c r="K2582" s="22">
        <f>HOUR(Flights[[#This Row],[Scheduled Departure]])</f>
        <v>19</v>
      </c>
      <c r="L2582" s="1">
        <v>0.85</v>
      </c>
      <c r="M2582">
        <f>(L2582-J2582)*24*60</f>
        <v>39.000000000000021</v>
      </c>
      <c r="N2582" s="16">
        <f>Flights[[#This Row],[Length (min)]]/60</f>
        <v>0.98333333333333328</v>
      </c>
      <c r="O2582">
        <v>59</v>
      </c>
      <c r="P2582">
        <v>308</v>
      </c>
      <c r="Q2582" s="18">
        <f>IFERROR(Flights[[#This Row],[Distance]]/Flights[[#This Row],[Length (hr)]], "")</f>
        <v>313.22033898305085</v>
      </c>
      <c r="R2582" s="1">
        <v>0.86805555555555558</v>
      </c>
      <c r="S2582" s="1" t="str">
        <f>IF(Flights[[#This Row],[Length (hr)]]&lt;2, "No meal", IF(Flights[[#This Row],[Length (hr)]]&lt;3.5, "Light meal", "Full meal"))</f>
        <v>No meal</v>
      </c>
      <c r="T2582" s="1" t="str">
        <f>IF(AND(Flights[[#This Row],[Airline]]="US Airways", Flights[[#This Row],[Meal]]="Full Meal"), "Yes", "No")</f>
        <v>No</v>
      </c>
      <c r="U2582" s="1">
        <v>0.89097222222222228</v>
      </c>
      <c r="V2582">
        <v>33</v>
      </c>
      <c r="W2582" s="1" t="str">
        <f>IF(Flights[[#This Row],[Arrival Delay]] = "", "Cancelled", IF(Flights[[#This Row],[Arrival Delay]]&gt;15, "Delayed", "On time"))</f>
        <v>Delayed</v>
      </c>
      <c r="X2582" t="str">
        <f>IF(Flights[[#This Row],[Status]]&lt;&gt;"Delayed","", IF(Flights[[#This Row],[Arrival Delay]]&gt;120, "Severe", IF(Flights[[#This Row],[Arrival Delay]]&gt;60, "Major", "Moderate")))</f>
        <v>Moderate</v>
      </c>
      <c r="Y2582" t="b">
        <v>0</v>
      </c>
      <c r="AA2582" t="str">
        <f>IF(OR(AND(Flights[[#This Row],[Status]]="Cancelled", Flights[[#This Row],[Cancellation Reason]]="Airline/Carrier"), Flights[[#This Row],[Delay Type]]="Severe"), "Yes", "No")</f>
        <v>No</v>
      </c>
    </row>
    <row r="2583" spans="1:27" x14ac:dyDescent="0.3">
      <c r="A2583" s="3">
        <v>42197</v>
      </c>
      <c r="B2583" s="22">
        <f>WEEKNUM(Flights[[#This Row],[Date]], 1)</f>
        <v>29</v>
      </c>
      <c r="C2583" s="22">
        <f>WEEKDAY(Flights[[#This Row],[Date]],1)</f>
        <v>1</v>
      </c>
      <c r="D2583" t="s">
        <v>1151</v>
      </c>
      <c r="E2583" t="s">
        <v>1995</v>
      </c>
      <c r="F2583" t="s">
        <v>0</v>
      </c>
      <c r="G2583" t="s">
        <v>15</v>
      </c>
      <c r="H2583" t="str">
        <f>_xlfn.XLOOKUP(Flights[[#This Row],[Destination]], Airports!$A$2:$A$78, Airports!$D$2:$D$78)</f>
        <v>Las Vegas</v>
      </c>
      <c r="I2583" t="str" cm="1">
        <f t="array" ref="I2583">_xlfn.XLOOKUP(Flights[[#This Row],[Destination]],_xlfn._TRO_TRAILING( Airports!A:A),_xlfn._TRO_TRAILING( Airports!E:E), "Not found")</f>
        <v>NV</v>
      </c>
      <c r="J2583" s="1">
        <v>0.82638888888888884</v>
      </c>
      <c r="K2583" s="22">
        <f>HOUR(Flights[[#This Row],[Scheduled Departure]])</f>
        <v>19</v>
      </c>
      <c r="L2583" s="1">
        <v>0.8520833333333333</v>
      </c>
      <c r="M2583">
        <f>(L2583-J2583)*24*60</f>
        <v>37.000000000000028</v>
      </c>
      <c r="N2583" s="16">
        <f>Flights[[#This Row],[Length (min)]]/60</f>
        <v>0.96666666666666667</v>
      </c>
      <c r="O2583">
        <v>58</v>
      </c>
      <c r="P2583">
        <v>236</v>
      </c>
      <c r="Q2583" s="18">
        <f>IFERROR(Flights[[#This Row],[Distance]]/Flights[[#This Row],[Length (hr)]], "")</f>
        <v>244.13793103448276</v>
      </c>
      <c r="R2583" s="1">
        <v>0.86805555555555558</v>
      </c>
      <c r="S2583" s="1" t="str">
        <f>IF(Flights[[#This Row],[Length (hr)]]&lt;2, "No meal", IF(Flights[[#This Row],[Length (hr)]]&lt;3.5, "Light meal", "Full meal"))</f>
        <v>No meal</v>
      </c>
      <c r="T2583" s="1" t="str">
        <f>IF(AND(Flights[[#This Row],[Airline]]="US Airways", Flights[[#This Row],[Meal]]="Full Meal"), "Yes", "No")</f>
        <v>No</v>
      </c>
      <c r="U2583" s="1">
        <v>0.89236111111111116</v>
      </c>
      <c r="V2583">
        <v>35</v>
      </c>
      <c r="W2583" s="1" t="str">
        <f>IF(Flights[[#This Row],[Arrival Delay]] = "", "Cancelled", IF(Flights[[#This Row],[Arrival Delay]]&gt;15, "Delayed", "On time"))</f>
        <v>Delayed</v>
      </c>
      <c r="X2583" t="str">
        <f>IF(Flights[[#This Row],[Status]]&lt;&gt;"Delayed","", IF(Flights[[#This Row],[Arrival Delay]]&gt;120, "Severe", IF(Flights[[#This Row],[Arrival Delay]]&gt;60, "Major", "Moderate")))</f>
        <v>Moderate</v>
      </c>
      <c r="Y2583" t="b">
        <v>0</v>
      </c>
      <c r="AA2583" t="str">
        <f>IF(OR(AND(Flights[[#This Row],[Status]]="Cancelled", Flights[[#This Row],[Cancellation Reason]]="Airline/Carrier"), Flights[[#This Row],[Delay Type]]="Severe"), "Yes", "No")</f>
        <v>No</v>
      </c>
    </row>
    <row r="2584" spans="1:27" x14ac:dyDescent="0.3">
      <c r="A2584" s="3">
        <v>42197</v>
      </c>
      <c r="B2584" s="22">
        <f>WEEKNUM(Flights[[#This Row],[Date]], 1)</f>
        <v>29</v>
      </c>
      <c r="C2584" s="22">
        <f>WEEKDAY(Flights[[#This Row],[Date]],1)</f>
        <v>1</v>
      </c>
      <c r="D2584" t="s">
        <v>1319</v>
      </c>
      <c r="E2584" t="s">
        <v>1995</v>
      </c>
      <c r="F2584" t="s">
        <v>0</v>
      </c>
      <c r="G2584" t="s">
        <v>5</v>
      </c>
      <c r="H2584" t="str">
        <f>_xlfn.XLOOKUP(Flights[[#This Row],[Destination]], Airports!$A$2:$A$78, Airports!$D$2:$D$78)</f>
        <v>St. Louis</v>
      </c>
      <c r="I2584" t="str" cm="1">
        <f t="array" ref="I2584">_xlfn.XLOOKUP(Flights[[#This Row],[Destination]],_xlfn._TRO_TRAILING( Airports!A:A),_xlfn._TRO_TRAILING( Airports!E:E), "Not found")</f>
        <v>MO</v>
      </c>
      <c r="J2584" s="1">
        <v>0.82986111111111116</v>
      </c>
      <c r="K2584" s="22">
        <f>HOUR(Flights[[#This Row],[Scheduled Departure]])</f>
        <v>19</v>
      </c>
      <c r="L2584" s="1">
        <v>0.86805555555555558</v>
      </c>
      <c r="M2584">
        <f>(L2584-J2584)*24*60</f>
        <v>54.999999999999964</v>
      </c>
      <c r="N2584" s="16">
        <f>Flights[[#This Row],[Length (min)]]/60</f>
        <v>3.4833333333333334</v>
      </c>
      <c r="O2584">
        <v>209</v>
      </c>
      <c r="P2584">
        <v>1592</v>
      </c>
      <c r="Q2584" s="18">
        <f>IFERROR(Flights[[#This Row],[Distance]]/Flights[[#This Row],[Length (hr)]], "")</f>
        <v>457.03349282296648</v>
      </c>
      <c r="R2584" s="1">
        <v>6.25E-2</v>
      </c>
      <c r="S2584" s="1" t="str">
        <f>IF(Flights[[#This Row],[Length (hr)]]&lt;2, "No meal", IF(Flights[[#This Row],[Length (hr)]]&lt;3.5, "Light meal", "Full meal"))</f>
        <v>Light meal</v>
      </c>
      <c r="T2584" s="1" t="str">
        <f>IF(AND(Flights[[#This Row],[Airline]]="US Airways", Flights[[#This Row],[Meal]]="Full Meal"), "Yes", "No")</f>
        <v>No</v>
      </c>
      <c r="U2584" s="1">
        <v>9.6527777777777782E-2</v>
      </c>
      <c r="V2584">
        <v>49</v>
      </c>
      <c r="W2584" s="1" t="str">
        <f>IF(Flights[[#This Row],[Arrival Delay]] = "", "Cancelled", IF(Flights[[#This Row],[Arrival Delay]]&gt;15, "Delayed", "On time"))</f>
        <v>Delayed</v>
      </c>
      <c r="X2584" t="str">
        <f>IF(Flights[[#This Row],[Status]]&lt;&gt;"Delayed","", IF(Flights[[#This Row],[Arrival Delay]]&gt;120, "Severe", IF(Flights[[#This Row],[Arrival Delay]]&gt;60, "Major", "Moderate")))</f>
        <v>Moderate</v>
      </c>
      <c r="Y2584" t="b">
        <v>0</v>
      </c>
      <c r="AA2584" t="str">
        <f>IF(OR(AND(Flights[[#This Row],[Status]]="Cancelled", Flights[[#This Row],[Cancellation Reason]]="Airline/Carrier"), Flights[[#This Row],[Delay Type]]="Severe"), "Yes", "No")</f>
        <v>No</v>
      </c>
    </row>
    <row r="2585" spans="1:27" x14ac:dyDescent="0.3">
      <c r="A2585" s="3">
        <v>42197</v>
      </c>
      <c r="B2585" s="22">
        <f>WEEKNUM(Flights[[#This Row],[Date]], 1)</f>
        <v>29</v>
      </c>
      <c r="C2585" s="22">
        <f>WEEKDAY(Flights[[#This Row],[Date]],1)</f>
        <v>1</v>
      </c>
      <c r="D2585" t="s">
        <v>1659</v>
      </c>
      <c r="E2585" t="s">
        <v>1990</v>
      </c>
      <c r="F2585" t="s">
        <v>0</v>
      </c>
      <c r="G2585" t="s">
        <v>9</v>
      </c>
      <c r="H2585" t="str">
        <f>_xlfn.XLOOKUP(Flights[[#This Row],[Destination]], Airports!$A$2:$A$78, Airports!$D$2:$D$78)</f>
        <v>San Francisco</v>
      </c>
      <c r="I2585" t="str" cm="1">
        <f t="array" ref="I2585">_xlfn.XLOOKUP(Flights[[#This Row],[Destination]],_xlfn._TRO_TRAILING( Airports!A:A),_xlfn._TRO_TRAILING( Airports!E:E), "Not found")</f>
        <v>CA</v>
      </c>
      <c r="J2585" s="1">
        <v>0.9506944444444444</v>
      </c>
      <c r="K2585" s="22">
        <f>HOUR(Flights[[#This Row],[Scheduled Departure]])</f>
        <v>22</v>
      </c>
      <c r="L2585" s="1">
        <v>1.1805555555555555E-2</v>
      </c>
      <c r="M2585">
        <f>(L2585-J2585)*24*60</f>
        <v>-1352</v>
      </c>
      <c r="N2585" s="16">
        <f>Flights[[#This Row],[Length (min)]]/60</f>
        <v>1.45</v>
      </c>
      <c r="O2585">
        <v>87</v>
      </c>
      <c r="P2585">
        <v>337</v>
      </c>
      <c r="Q2585" s="18">
        <f>IFERROR(Flights[[#This Row],[Distance]]/Flights[[#This Row],[Length (hr)]], "")</f>
        <v>232.41379310344828</v>
      </c>
      <c r="R2585" s="1">
        <v>7.6388888888888886E-3</v>
      </c>
      <c r="S2585" s="1" t="str">
        <f>IF(Flights[[#This Row],[Length (hr)]]&lt;2, "No meal", IF(Flights[[#This Row],[Length (hr)]]&lt;3.5, "Light meal", "Full meal"))</f>
        <v>No meal</v>
      </c>
      <c r="T2585" s="1" t="str">
        <f>IF(AND(Flights[[#This Row],[Airline]]="US Airways", Flights[[#This Row],[Meal]]="Full Meal"), "Yes", "No")</f>
        <v>No</v>
      </c>
      <c r="U2585" s="1">
        <v>7.2222222222222215E-2</v>
      </c>
      <c r="V2585">
        <v>93</v>
      </c>
      <c r="W2585" s="1" t="str">
        <f>IF(Flights[[#This Row],[Arrival Delay]] = "", "Cancelled", IF(Flights[[#This Row],[Arrival Delay]]&gt;15, "Delayed", "On time"))</f>
        <v>Delayed</v>
      </c>
      <c r="X2585" t="str">
        <f>IF(Flights[[#This Row],[Status]]&lt;&gt;"Delayed","", IF(Flights[[#This Row],[Arrival Delay]]&gt;120, "Severe", IF(Flights[[#This Row],[Arrival Delay]]&gt;60, "Major", "Moderate")))</f>
        <v>Major</v>
      </c>
      <c r="Y2585" t="b">
        <v>0</v>
      </c>
      <c r="AA2585" t="str">
        <f>IF(OR(AND(Flights[[#This Row],[Status]]="Cancelled", Flights[[#This Row],[Cancellation Reason]]="Airline/Carrier"), Flights[[#This Row],[Delay Type]]="Severe"), "Yes", "No")</f>
        <v>No</v>
      </c>
    </row>
    <row r="2586" spans="1:27" x14ac:dyDescent="0.3">
      <c r="A2586" s="3">
        <v>42198</v>
      </c>
      <c r="B2586" s="22">
        <f>WEEKNUM(Flights[[#This Row],[Date]], 1)</f>
        <v>29</v>
      </c>
      <c r="C2586" s="22">
        <f>WEEKDAY(Flights[[#This Row],[Date]],1)</f>
        <v>2</v>
      </c>
      <c r="D2586" t="s">
        <v>185</v>
      </c>
      <c r="E2586" t="s">
        <v>1987</v>
      </c>
      <c r="F2586" t="s">
        <v>0</v>
      </c>
      <c r="G2586" t="s">
        <v>6</v>
      </c>
      <c r="H2586" t="str">
        <f>_xlfn.XLOOKUP(Flights[[#This Row],[Destination]], Airports!$A$2:$A$78, Airports!$D$2:$D$78)</f>
        <v>Nashville</v>
      </c>
      <c r="I2586" t="str" cm="1">
        <f t="array" ref="I2586">_xlfn.XLOOKUP(Flights[[#This Row],[Destination]],_xlfn._TRO_TRAILING( Airports!A:A),_xlfn._TRO_TRAILING( Airports!E:E), "Not found")</f>
        <v>TN</v>
      </c>
      <c r="J2586" s="1">
        <v>2.4305555555555556E-2</v>
      </c>
      <c r="K2586" s="22">
        <f>HOUR(Flights[[#This Row],[Scheduled Departure]])</f>
        <v>0</v>
      </c>
      <c r="L2586" s="1">
        <v>1.8055555555555554E-2</v>
      </c>
      <c r="M2586">
        <f>(L2586-J2586)*24*60</f>
        <v>-9.0000000000000036</v>
      </c>
      <c r="N2586" s="16">
        <f>Flights[[#This Row],[Length (min)]]/60</f>
        <v>4.3499999999999996</v>
      </c>
      <c r="O2586">
        <v>261</v>
      </c>
      <c r="P2586">
        <v>1797</v>
      </c>
      <c r="Q2586" s="18">
        <f>IFERROR(Flights[[#This Row],[Distance]]/Flights[[#This Row],[Length (hr)]], "")</f>
        <v>413.10344827586209</v>
      </c>
      <c r="R2586" s="1">
        <v>0.28125</v>
      </c>
      <c r="S2586" s="1" t="str">
        <f>IF(Flights[[#This Row],[Length (hr)]]&lt;2, "No meal", IF(Flights[[#This Row],[Length (hr)]]&lt;3.5, "Light meal", "Full meal"))</f>
        <v>Full meal</v>
      </c>
      <c r="T2586" s="1" t="str">
        <f>IF(AND(Flights[[#This Row],[Airline]]="US Airways", Flights[[#This Row],[Meal]]="Full Meal"), "Yes", "No")</f>
        <v>No</v>
      </c>
      <c r="U2586" s="1">
        <v>0.28263888888888888</v>
      </c>
      <c r="V2586">
        <v>2</v>
      </c>
      <c r="W2586" s="1" t="str">
        <f>IF(Flights[[#This Row],[Arrival Delay]] = "", "Cancelled", IF(Flights[[#This Row],[Arrival Delay]]&gt;15, "Delayed", "On time"))</f>
        <v>On time</v>
      </c>
      <c r="X2586" t="str">
        <f>IF(Flights[[#This Row],[Status]]&lt;&gt;"Delayed","", IF(Flights[[#This Row],[Arrival Delay]]&gt;120, "Severe", IF(Flights[[#This Row],[Arrival Delay]]&gt;60, "Major", "Moderate")))</f>
        <v/>
      </c>
      <c r="Y2586" t="b">
        <v>0</v>
      </c>
      <c r="AA2586" t="str">
        <f>IF(OR(AND(Flights[[#This Row],[Status]]="Cancelled", Flights[[#This Row],[Cancellation Reason]]="Airline/Carrier"), Flights[[#This Row],[Delay Type]]="Severe"), "Yes", "No")</f>
        <v>No</v>
      </c>
    </row>
    <row r="2587" spans="1:27" x14ac:dyDescent="0.3">
      <c r="A2587" s="3">
        <v>42198</v>
      </c>
      <c r="B2587" s="22">
        <f>WEEKNUM(Flights[[#This Row],[Date]], 1)</f>
        <v>29</v>
      </c>
      <c r="C2587" s="22">
        <f>WEEKDAY(Flights[[#This Row],[Date]],1)</f>
        <v>2</v>
      </c>
      <c r="D2587" t="s">
        <v>1646</v>
      </c>
      <c r="E2587" t="s">
        <v>1990</v>
      </c>
      <c r="F2587" t="s">
        <v>0</v>
      </c>
      <c r="G2587" t="s">
        <v>4</v>
      </c>
      <c r="H2587" t="str">
        <f>_xlfn.XLOOKUP(Flights[[#This Row],[Destination]], Airports!$A$2:$A$78, Airports!$D$2:$D$78)</f>
        <v>Chicago</v>
      </c>
      <c r="I2587" t="str" cm="1">
        <f t="array" ref="I2587">_xlfn.XLOOKUP(Flights[[#This Row],[Destination]],_xlfn._TRO_TRAILING( Airports!A:A),_xlfn._TRO_TRAILING( Airports!E:E), "Not found")</f>
        <v>IL</v>
      </c>
      <c r="J2587" s="1">
        <v>0.28055555555555556</v>
      </c>
      <c r="K2587" s="22">
        <f>HOUR(Flights[[#This Row],[Scheduled Departure]])</f>
        <v>6</v>
      </c>
      <c r="L2587" s="1">
        <v>0.27638888888888891</v>
      </c>
      <c r="M2587">
        <f>(L2587-J2587)*24*60</f>
        <v>-5.9999999999999787</v>
      </c>
      <c r="N2587" s="16">
        <f>Flights[[#This Row],[Length (min)]]/60</f>
        <v>3.8666666666666667</v>
      </c>
      <c r="O2587">
        <v>232</v>
      </c>
      <c r="P2587">
        <v>1744</v>
      </c>
      <c r="Q2587" s="18">
        <f>IFERROR(Flights[[#This Row],[Distance]]/Flights[[#This Row],[Length (hr)]], "")</f>
        <v>451.0344827586207</v>
      </c>
      <c r="R2587" s="1">
        <v>0.54097222222222219</v>
      </c>
      <c r="S2587" s="1" t="str">
        <f>IF(Flights[[#This Row],[Length (hr)]]&lt;2, "No meal", IF(Flights[[#This Row],[Length (hr)]]&lt;3.5, "Light meal", "Full meal"))</f>
        <v>Full meal</v>
      </c>
      <c r="T2587" s="1" t="str">
        <f>IF(AND(Flights[[#This Row],[Airline]]="US Airways", Flights[[#This Row],[Meal]]="Full Meal"), "Yes", "No")</f>
        <v>No</v>
      </c>
      <c r="U2587" s="1">
        <v>0.52083333333333337</v>
      </c>
      <c r="V2587">
        <v>-29</v>
      </c>
      <c r="W2587" s="1" t="str">
        <f>IF(Flights[[#This Row],[Arrival Delay]] = "", "Cancelled", IF(Flights[[#This Row],[Arrival Delay]]&gt;15, "Delayed", "On time"))</f>
        <v>On time</v>
      </c>
      <c r="X2587" t="str">
        <f>IF(Flights[[#This Row],[Status]]&lt;&gt;"Delayed","", IF(Flights[[#This Row],[Arrival Delay]]&gt;120, "Severe", IF(Flights[[#This Row],[Arrival Delay]]&gt;60, "Major", "Moderate")))</f>
        <v/>
      </c>
      <c r="Y2587" t="b">
        <v>0</v>
      </c>
      <c r="AA2587" t="str">
        <f>IF(OR(AND(Flights[[#This Row],[Status]]="Cancelled", Flights[[#This Row],[Cancellation Reason]]="Airline/Carrier"), Flights[[#This Row],[Delay Type]]="Severe"), "Yes", "No")</f>
        <v>No</v>
      </c>
    </row>
    <row r="2588" spans="1:27" x14ac:dyDescent="0.3">
      <c r="A2588" s="3">
        <v>42198</v>
      </c>
      <c r="B2588" s="22">
        <f>WEEKNUM(Flights[[#This Row],[Date]], 1)</f>
        <v>29</v>
      </c>
      <c r="C2588" s="22">
        <f>WEEKDAY(Flights[[#This Row],[Date]],1)</f>
        <v>2</v>
      </c>
      <c r="D2588" t="s">
        <v>429</v>
      </c>
      <c r="E2588" t="s">
        <v>1994</v>
      </c>
      <c r="F2588" t="s">
        <v>0</v>
      </c>
      <c r="G2588" t="s">
        <v>335</v>
      </c>
      <c r="H2588" t="str">
        <f>_xlfn.XLOOKUP(Flights[[#This Row],[Destination]], Airports!$A$2:$A$78, Airports!$D$2:$D$78)</f>
        <v>Reno</v>
      </c>
      <c r="I2588" t="str" cm="1">
        <f t="array" ref="I2588">_xlfn.XLOOKUP(Flights[[#This Row],[Destination]],_xlfn._TRO_TRAILING( Airports!A:A),_xlfn._TRO_TRAILING( Airports!E:E), "Not found")</f>
        <v>NV</v>
      </c>
      <c r="J2588" s="1">
        <v>0.35555555555555557</v>
      </c>
      <c r="K2588" s="22">
        <f>HOUR(Flights[[#This Row],[Scheduled Departure]])</f>
        <v>8</v>
      </c>
      <c r="L2588" s="1">
        <v>0.35416666666666669</v>
      </c>
      <c r="M2588">
        <f>(L2588-J2588)*24*60</f>
        <v>-1.9999999999999929</v>
      </c>
      <c r="N2588" s="16">
        <f>Flights[[#This Row],[Length (min)]]/60</f>
        <v>1.6</v>
      </c>
      <c r="O2588">
        <v>96</v>
      </c>
      <c r="P2588">
        <v>391</v>
      </c>
      <c r="Q2588" s="18">
        <f>IFERROR(Flights[[#This Row],[Distance]]/Flights[[#This Row],[Length (hr)]], "")</f>
        <v>244.375</v>
      </c>
      <c r="R2588" s="1">
        <v>0.41666666666666669</v>
      </c>
      <c r="S2588" s="1" t="str">
        <f>IF(Flights[[#This Row],[Length (hr)]]&lt;2, "No meal", IF(Flights[[#This Row],[Length (hr)]]&lt;3.5, "Light meal", "Full meal"))</f>
        <v>No meal</v>
      </c>
      <c r="T2588" s="1" t="str">
        <f>IF(AND(Flights[[#This Row],[Airline]]="US Airways", Flights[[#This Row],[Meal]]="Full Meal"), "Yes", "No")</f>
        <v>No</v>
      </c>
      <c r="U2588" s="1">
        <v>0.42083333333333334</v>
      </c>
      <c r="V2588">
        <v>6</v>
      </c>
      <c r="W2588" s="1" t="str">
        <f>IF(Flights[[#This Row],[Arrival Delay]] = "", "Cancelled", IF(Flights[[#This Row],[Arrival Delay]]&gt;15, "Delayed", "On time"))</f>
        <v>On time</v>
      </c>
      <c r="X2588" t="str">
        <f>IF(Flights[[#This Row],[Status]]&lt;&gt;"Delayed","", IF(Flights[[#This Row],[Arrival Delay]]&gt;120, "Severe", IF(Flights[[#This Row],[Arrival Delay]]&gt;60, "Major", "Moderate")))</f>
        <v/>
      </c>
      <c r="Y2588" t="b">
        <v>0</v>
      </c>
      <c r="AA2588" t="str">
        <f>IF(OR(AND(Flights[[#This Row],[Status]]="Cancelled", Flights[[#This Row],[Cancellation Reason]]="Airline/Carrier"), Flights[[#This Row],[Delay Type]]="Severe"), "Yes", "No")</f>
        <v>No</v>
      </c>
    </row>
    <row r="2589" spans="1:27" x14ac:dyDescent="0.3">
      <c r="A2589" s="3">
        <v>42198</v>
      </c>
      <c r="B2589" s="22">
        <f>WEEKNUM(Flights[[#This Row],[Date]], 1)</f>
        <v>29</v>
      </c>
      <c r="C2589" s="22">
        <f>WEEKDAY(Flights[[#This Row],[Date]],1)</f>
        <v>2</v>
      </c>
      <c r="D2589" t="s">
        <v>1627</v>
      </c>
      <c r="E2589" t="s">
        <v>1990</v>
      </c>
      <c r="F2589" t="s">
        <v>0</v>
      </c>
      <c r="G2589" t="s">
        <v>293</v>
      </c>
      <c r="H2589" t="str">
        <f>_xlfn.XLOOKUP(Flights[[#This Row],[Destination]], Airports!$A$2:$A$78, Airports!$D$2:$D$78)</f>
        <v>Houston</v>
      </c>
      <c r="I2589" t="str" cm="1">
        <f t="array" ref="I2589">_xlfn.XLOOKUP(Flights[[#This Row],[Destination]],_xlfn._TRO_TRAILING( Airports!A:A),_xlfn._TRO_TRAILING( Airports!E:E), "Not found")</f>
        <v>TX</v>
      </c>
      <c r="J2589" s="1">
        <v>0.3576388888888889</v>
      </c>
      <c r="K2589" s="22">
        <f>HOUR(Flights[[#This Row],[Scheduled Departure]])</f>
        <v>8</v>
      </c>
      <c r="L2589" s="1">
        <v>0.35347222222222224</v>
      </c>
      <c r="M2589">
        <f>(L2589-J2589)*24*60</f>
        <v>-5.9999999999999787</v>
      </c>
      <c r="N2589" s="16">
        <f>Flights[[#This Row],[Length (min)]]/60</f>
        <v>3.2666666666666666</v>
      </c>
      <c r="O2589">
        <v>196</v>
      </c>
      <c r="P2589">
        <v>1379</v>
      </c>
      <c r="Q2589" s="18">
        <f>IFERROR(Flights[[#This Row],[Distance]]/Flights[[#This Row],[Length (hr)]], "")</f>
        <v>422.14285714285717</v>
      </c>
      <c r="R2589" s="1">
        <v>0.57847222222222228</v>
      </c>
      <c r="S2589" s="1" t="str">
        <f>IF(Flights[[#This Row],[Length (hr)]]&lt;2, "No meal", IF(Flights[[#This Row],[Length (hr)]]&lt;3.5, "Light meal", "Full meal"))</f>
        <v>Light meal</v>
      </c>
      <c r="T2589" s="1" t="str">
        <f>IF(AND(Flights[[#This Row],[Airline]]="US Airways", Flights[[#This Row],[Meal]]="Full Meal"), "Yes", "No")</f>
        <v>No</v>
      </c>
      <c r="U2589" s="1">
        <v>0.57291666666666663</v>
      </c>
      <c r="V2589">
        <v>-8</v>
      </c>
      <c r="W2589" s="1" t="str">
        <f>IF(Flights[[#This Row],[Arrival Delay]] = "", "Cancelled", IF(Flights[[#This Row],[Arrival Delay]]&gt;15, "Delayed", "On time"))</f>
        <v>On time</v>
      </c>
      <c r="X2589" t="str">
        <f>IF(Flights[[#This Row],[Status]]&lt;&gt;"Delayed","", IF(Flights[[#This Row],[Arrival Delay]]&gt;120, "Severe", IF(Flights[[#This Row],[Arrival Delay]]&gt;60, "Major", "Moderate")))</f>
        <v/>
      </c>
      <c r="Y2589" t="b">
        <v>0</v>
      </c>
      <c r="AA2589" t="str">
        <f>IF(OR(AND(Flights[[#This Row],[Status]]="Cancelled", Flights[[#This Row],[Cancellation Reason]]="Airline/Carrier"), Flights[[#This Row],[Delay Type]]="Severe"), "Yes", "No")</f>
        <v>No</v>
      </c>
    </row>
    <row r="2590" spans="1:27" x14ac:dyDescent="0.3">
      <c r="A2590" s="3">
        <v>42198</v>
      </c>
      <c r="B2590" s="22">
        <f>WEEKNUM(Flights[[#This Row],[Date]], 1)</f>
        <v>29</v>
      </c>
      <c r="C2590" s="22">
        <f>WEEKDAY(Flights[[#This Row],[Date]],1)</f>
        <v>2</v>
      </c>
      <c r="D2590" t="s">
        <v>1371</v>
      </c>
      <c r="E2590" t="s">
        <v>1994</v>
      </c>
      <c r="F2590" t="s">
        <v>0</v>
      </c>
      <c r="G2590" t="s">
        <v>339</v>
      </c>
      <c r="H2590" t="str">
        <f>_xlfn.XLOOKUP(Flights[[#This Row],[Destination]], Airports!$A$2:$A$78, Airports!$D$2:$D$78)</f>
        <v>San Diego</v>
      </c>
      <c r="I2590" t="str" cm="1">
        <f t="array" ref="I2590">_xlfn.XLOOKUP(Flights[[#This Row],[Destination]],_xlfn._TRO_TRAILING( Airports!A:A),_xlfn._TRO_TRAILING( Airports!E:E), "Not found")</f>
        <v>CA</v>
      </c>
      <c r="J2590" s="1">
        <v>0.40416666666666667</v>
      </c>
      <c r="K2590" s="22">
        <f>HOUR(Flights[[#This Row],[Scheduled Departure]])</f>
        <v>9</v>
      </c>
      <c r="L2590" s="1">
        <v>0.40208333333333335</v>
      </c>
      <c r="M2590">
        <f>(L2590-J2590)*24*60</f>
        <v>-2.9999999999999893</v>
      </c>
      <c r="N2590" s="16">
        <f>Flights[[#This Row],[Length (min)]]/60</f>
        <v>0.96666666666666667</v>
      </c>
      <c r="O2590">
        <v>58</v>
      </c>
      <c r="P2590">
        <v>109</v>
      </c>
      <c r="Q2590" s="18">
        <f>IFERROR(Flights[[#This Row],[Distance]]/Flights[[#This Row],[Length (hr)]], "")</f>
        <v>112.75862068965517</v>
      </c>
      <c r="R2590" s="1">
        <v>0.44583333333333336</v>
      </c>
      <c r="S2590" s="1" t="str">
        <f>IF(Flights[[#This Row],[Length (hr)]]&lt;2, "No meal", IF(Flights[[#This Row],[Length (hr)]]&lt;3.5, "Light meal", "Full meal"))</f>
        <v>No meal</v>
      </c>
      <c r="T2590" s="1" t="str">
        <f>IF(AND(Flights[[#This Row],[Airline]]="US Airways", Flights[[#This Row],[Meal]]="Full Meal"), "Yes", "No")</f>
        <v>No</v>
      </c>
      <c r="U2590" s="1">
        <v>0.44236111111111109</v>
      </c>
      <c r="V2590">
        <v>-5</v>
      </c>
      <c r="W2590" s="1" t="str">
        <f>IF(Flights[[#This Row],[Arrival Delay]] = "", "Cancelled", IF(Flights[[#This Row],[Arrival Delay]]&gt;15, "Delayed", "On time"))</f>
        <v>On time</v>
      </c>
      <c r="X2590" t="str">
        <f>IF(Flights[[#This Row],[Status]]&lt;&gt;"Delayed","", IF(Flights[[#This Row],[Arrival Delay]]&gt;120, "Severe", IF(Flights[[#This Row],[Arrival Delay]]&gt;60, "Major", "Moderate")))</f>
        <v/>
      </c>
      <c r="Y2590" t="b">
        <v>0</v>
      </c>
      <c r="AA2590" t="str">
        <f>IF(OR(AND(Flights[[#This Row],[Status]]="Cancelled", Flights[[#This Row],[Cancellation Reason]]="Airline/Carrier"), Flights[[#This Row],[Delay Type]]="Severe"), "Yes", "No")</f>
        <v>No</v>
      </c>
    </row>
    <row r="2591" spans="1:27" x14ac:dyDescent="0.3">
      <c r="A2591" s="3">
        <v>42198</v>
      </c>
      <c r="B2591" s="22">
        <f>WEEKNUM(Flights[[#This Row],[Date]], 1)</f>
        <v>29</v>
      </c>
      <c r="C2591" s="22">
        <f>WEEKDAY(Flights[[#This Row],[Date]],1)</f>
        <v>2</v>
      </c>
      <c r="D2591" t="s">
        <v>1462</v>
      </c>
      <c r="E2591" t="s">
        <v>1990</v>
      </c>
      <c r="F2591" t="s">
        <v>0</v>
      </c>
      <c r="G2591" t="s">
        <v>4</v>
      </c>
      <c r="H2591" t="str">
        <f>_xlfn.XLOOKUP(Flights[[#This Row],[Destination]], Airports!$A$2:$A$78, Airports!$D$2:$D$78)</f>
        <v>Chicago</v>
      </c>
      <c r="I2591" t="str" cm="1">
        <f t="array" ref="I2591">_xlfn.XLOOKUP(Flights[[#This Row],[Destination]],_xlfn._TRO_TRAILING( Airports!A:A),_xlfn._TRO_TRAILING( Airports!E:E), "Not found")</f>
        <v>IL</v>
      </c>
      <c r="J2591" s="1">
        <v>0.4284722222222222</v>
      </c>
      <c r="K2591" s="22">
        <f>HOUR(Flights[[#This Row],[Scheduled Departure]])</f>
        <v>10</v>
      </c>
      <c r="L2591" s="1">
        <v>0.43194444444444446</v>
      </c>
      <c r="M2591">
        <f>(L2591-J2591)*24*60</f>
        <v>5.0000000000000622</v>
      </c>
      <c r="N2591" s="16">
        <f>Flights[[#This Row],[Length (min)]]/60</f>
        <v>3.9833333333333334</v>
      </c>
      <c r="O2591">
        <v>239</v>
      </c>
      <c r="P2591">
        <v>1744</v>
      </c>
      <c r="Q2591" s="18">
        <f>IFERROR(Flights[[#This Row],[Distance]]/Flights[[#This Row],[Length (hr)]], "")</f>
        <v>437.82426778242677</v>
      </c>
      <c r="R2591" s="1">
        <v>0.68541666666666667</v>
      </c>
      <c r="S2591" s="1" t="str">
        <f>IF(Flights[[#This Row],[Length (hr)]]&lt;2, "No meal", IF(Flights[[#This Row],[Length (hr)]]&lt;3.5, "Light meal", "Full meal"))</f>
        <v>Full meal</v>
      </c>
      <c r="T2591" s="1" t="str">
        <f>IF(AND(Flights[[#This Row],[Airline]]="US Airways", Flights[[#This Row],[Meal]]="Full Meal"), "Yes", "No")</f>
        <v>No</v>
      </c>
      <c r="U2591" s="1">
        <v>0.68125000000000002</v>
      </c>
      <c r="V2591">
        <v>-6</v>
      </c>
      <c r="W2591" s="1" t="str">
        <f>IF(Flights[[#This Row],[Arrival Delay]] = "", "Cancelled", IF(Flights[[#This Row],[Arrival Delay]]&gt;15, "Delayed", "On time"))</f>
        <v>On time</v>
      </c>
      <c r="X2591" t="str">
        <f>IF(Flights[[#This Row],[Status]]&lt;&gt;"Delayed","", IF(Flights[[#This Row],[Arrival Delay]]&gt;120, "Severe", IF(Flights[[#This Row],[Arrival Delay]]&gt;60, "Major", "Moderate")))</f>
        <v/>
      </c>
      <c r="Y2591" t="b">
        <v>0</v>
      </c>
      <c r="AA2591" t="str">
        <f>IF(OR(AND(Flights[[#This Row],[Status]]="Cancelled", Flights[[#This Row],[Cancellation Reason]]="Airline/Carrier"), Flights[[#This Row],[Delay Type]]="Severe"), "Yes", "No")</f>
        <v>No</v>
      </c>
    </row>
    <row r="2592" spans="1:27" x14ac:dyDescent="0.3">
      <c r="A2592" s="3">
        <v>42198</v>
      </c>
      <c r="B2592" s="22">
        <f>WEEKNUM(Flights[[#This Row],[Date]], 1)</f>
        <v>29</v>
      </c>
      <c r="C2592" s="22">
        <f>WEEKDAY(Flights[[#This Row],[Date]],1)</f>
        <v>2</v>
      </c>
      <c r="D2592" t="s">
        <v>174</v>
      </c>
      <c r="E2592" t="s">
        <v>1987</v>
      </c>
      <c r="F2592" t="s">
        <v>0</v>
      </c>
      <c r="G2592" t="s">
        <v>2</v>
      </c>
      <c r="H2592" t="str">
        <f>_xlfn.XLOOKUP(Flights[[#This Row],[Destination]], Airports!$A$2:$A$78, Airports!$D$2:$D$78)</f>
        <v>Miami</v>
      </c>
      <c r="I2592" t="str" cm="1">
        <f t="array" ref="I2592">_xlfn.XLOOKUP(Flights[[#This Row],[Destination]],_xlfn._TRO_TRAILING( Airports!A:A),_xlfn._TRO_TRAILING( Airports!E:E), "Not found")</f>
        <v>FL</v>
      </c>
      <c r="J2592" s="1">
        <v>0.44791666666666669</v>
      </c>
      <c r="K2592" s="22">
        <f>HOUR(Flights[[#This Row],[Scheduled Departure]])</f>
        <v>10</v>
      </c>
      <c r="L2592" s="1">
        <v>0.44791666666666669</v>
      </c>
      <c r="M2592">
        <f>(L2592-J2592)*24*60</f>
        <v>0</v>
      </c>
      <c r="N2592" s="16">
        <f>Flights[[#This Row],[Length (min)]]/60</f>
        <v>5.6166666666666663</v>
      </c>
      <c r="O2592">
        <v>337</v>
      </c>
      <c r="P2592">
        <v>2342</v>
      </c>
      <c r="Q2592" s="18">
        <f>IFERROR(Flights[[#This Row],[Distance]]/Flights[[#This Row],[Length (hr)]], "")</f>
        <v>416.973293768546</v>
      </c>
      <c r="R2592" s="1">
        <v>0.79861111111111116</v>
      </c>
      <c r="S2592" s="1" t="str">
        <f>IF(Flights[[#This Row],[Length (hr)]]&lt;2, "No meal", IF(Flights[[#This Row],[Length (hr)]]&lt;3.5, "Light meal", "Full meal"))</f>
        <v>Full meal</v>
      </c>
      <c r="T2592" s="1" t="str">
        <f>IF(AND(Flights[[#This Row],[Airline]]="US Airways", Flights[[#This Row],[Meal]]="Full Meal"), "Yes", "No")</f>
        <v>No</v>
      </c>
      <c r="U2592" s="1">
        <v>0.80694444444444446</v>
      </c>
      <c r="V2592">
        <v>12</v>
      </c>
      <c r="W2592" s="1" t="str">
        <f>IF(Flights[[#This Row],[Arrival Delay]] = "", "Cancelled", IF(Flights[[#This Row],[Arrival Delay]]&gt;15, "Delayed", "On time"))</f>
        <v>On time</v>
      </c>
      <c r="X2592" t="str">
        <f>IF(Flights[[#This Row],[Status]]&lt;&gt;"Delayed","", IF(Flights[[#This Row],[Arrival Delay]]&gt;120, "Severe", IF(Flights[[#This Row],[Arrival Delay]]&gt;60, "Major", "Moderate")))</f>
        <v/>
      </c>
      <c r="Y2592" t="b">
        <v>0</v>
      </c>
      <c r="AA2592" t="str">
        <f>IF(OR(AND(Flights[[#This Row],[Status]]="Cancelled", Flights[[#This Row],[Cancellation Reason]]="Airline/Carrier"), Flights[[#This Row],[Delay Type]]="Severe"), "Yes", "No")</f>
        <v>No</v>
      </c>
    </row>
    <row r="2593" spans="1:27" x14ac:dyDescent="0.3">
      <c r="A2593" s="3">
        <v>42198</v>
      </c>
      <c r="B2593" s="22">
        <f>WEEKNUM(Flights[[#This Row],[Date]], 1)</f>
        <v>29</v>
      </c>
      <c r="C2593" s="22">
        <f>WEEKDAY(Flights[[#This Row],[Date]],1)</f>
        <v>2</v>
      </c>
      <c r="D2593" t="s">
        <v>1199</v>
      </c>
      <c r="E2593" t="s">
        <v>1995</v>
      </c>
      <c r="F2593" t="s">
        <v>0</v>
      </c>
      <c r="G2593" t="s">
        <v>6</v>
      </c>
      <c r="H2593" t="str">
        <f>_xlfn.XLOOKUP(Flights[[#This Row],[Destination]], Airports!$A$2:$A$78, Airports!$D$2:$D$78)</f>
        <v>Nashville</v>
      </c>
      <c r="I2593" t="str" cm="1">
        <f t="array" ref="I2593">_xlfn.XLOOKUP(Flights[[#This Row],[Destination]],_xlfn._TRO_TRAILING( Airports!A:A),_xlfn._TRO_TRAILING( Airports!E:E), "Not found")</f>
        <v>TN</v>
      </c>
      <c r="J2593" s="1">
        <v>0.51736111111111116</v>
      </c>
      <c r="K2593" s="22">
        <f>HOUR(Flights[[#This Row],[Scheduled Departure]])</f>
        <v>12</v>
      </c>
      <c r="L2593" s="1">
        <v>0.62708333333333333</v>
      </c>
      <c r="M2593">
        <f>(L2593-J2593)*24*60</f>
        <v>157.99999999999991</v>
      </c>
      <c r="N2593" s="16">
        <f>Flights[[#This Row],[Length (min)]]/60</f>
        <v>4.05</v>
      </c>
      <c r="O2593">
        <v>243</v>
      </c>
      <c r="P2593">
        <v>1797</v>
      </c>
      <c r="Q2593" s="18">
        <f>IFERROR(Flights[[#This Row],[Distance]]/Flights[[#This Row],[Length (hr)]], "")</f>
        <v>443.7037037037037</v>
      </c>
      <c r="R2593" s="1">
        <v>0.76736111111111116</v>
      </c>
      <c r="S2593" s="1" t="str">
        <f>IF(Flights[[#This Row],[Length (hr)]]&lt;2, "No meal", IF(Flights[[#This Row],[Length (hr)]]&lt;3.5, "Light meal", "Full meal"))</f>
        <v>Full meal</v>
      </c>
      <c r="T2593" s="1" t="str">
        <f>IF(AND(Flights[[#This Row],[Airline]]="US Airways", Flights[[#This Row],[Meal]]="Full Meal"), "Yes", "No")</f>
        <v>No</v>
      </c>
      <c r="U2593" s="1">
        <v>0.87916666666666665</v>
      </c>
      <c r="V2593">
        <v>161</v>
      </c>
      <c r="W2593" s="1" t="str">
        <f>IF(Flights[[#This Row],[Arrival Delay]] = "", "Cancelled", IF(Flights[[#This Row],[Arrival Delay]]&gt;15, "Delayed", "On time"))</f>
        <v>Delayed</v>
      </c>
      <c r="X2593" t="str">
        <f>IF(Flights[[#This Row],[Status]]&lt;&gt;"Delayed","", IF(Flights[[#This Row],[Arrival Delay]]&gt;120, "Severe", IF(Flights[[#This Row],[Arrival Delay]]&gt;60, "Major", "Moderate")))</f>
        <v>Severe</v>
      </c>
      <c r="Y2593" t="b">
        <v>0</v>
      </c>
      <c r="AA2593" t="str">
        <f>IF(OR(AND(Flights[[#This Row],[Status]]="Cancelled", Flights[[#This Row],[Cancellation Reason]]="Airline/Carrier"), Flights[[#This Row],[Delay Type]]="Severe"), "Yes", "No")</f>
        <v>Yes</v>
      </c>
    </row>
    <row r="2594" spans="1:27" x14ac:dyDescent="0.3">
      <c r="A2594" s="3">
        <v>42198</v>
      </c>
      <c r="B2594" s="22">
        <f>WEEKNUM(Flights[[#This Row],[Date]], 1)</f>
        <v>29</v>
      </c>
      <c r="C2594" s="22">
        <f>WEEKDAY(Flights[[#This Row],[Date]],1)</f>
        <v>2</v>
      </c>
      <c r="D2594" t="s">
        <v>554</v>
      </c>
      <c r="E2594" t="s">
        <v>1996</v>
      </c>
      <c r="F2594" t="s">
        <v>0</v>
      </c>
      <c r="G2594" t="s">
        <v>9</v>
      </c>
      <c r="H2594" t="str">
        <f>_xlfn.XLOOKUP(Flights[[#This Row],[Destination]], Airports!$A$2:$A$78, Airports!$D$2:$D$78)</f>
        <v>San Francisco</v>
      </c>
      <c r="I2594" t="str" cm="1">
        <f t="array" ref="I2594">_xlfn.XLOOKUP(Flights[[#This Row],[Destination]],_xlfn._TRO_TRAILING( Airports!A:A),_xlfn._TRO_TRAILING( Airports!E:E), "Not found")</f>
        <v>CA</v>
      </c>
      <c r="J2594" s="1">
        <v>0.53819444444444442</v>
      </c>
      <c r="K2594" s="22">
        <f>HOUR(Flights[[#This Row],[Scheduled Departure]])</f>
        <v>12</v>
      </c>
      <c r="L2594" s="1">
        <v>0.54791666666666672</v>
      </c>
      <c r="M2594">
        <f>(L2594-J2594)*24*60</f>
        <v>14.00000000000011</v>
      </c>
      <c r="N2594" s="16">
        <f>Flights[[#This Row],[Length (min)]]/60</f>
        <v>1.1499999999999999</v>
      </c>
      <c r="O2594">
        <v>69</v>
      </c>
      <c r="P2594">
        <v>337</v>
      </c>
      <c r="Q2594" s="18">
        <f>IFERROR(Flights[[#This Row],[Distance]]/Flights[[#This Row],[Length (hr)]], "")</f>
        <v>293.04347826086956</v>
      </c>
      <c r="R2594" s="1">
        <v>0.59027777777777779</v>
      </c>
      <c r="S2594" s="1" t="str">
        <f>IF(Flights[[#This Row],[Length (hr)]]&lt;2, "No meal", IF(Flights[[#This Row],[Length (hr)]]&lt;3.5, "Light meal", "Full meal"))</f>
        <v>No meal</v>
      </c>
      <c r="T2594" s="1" t="str">
        <f>IF(AND(Flights[[#This Row],[Airline]]="US Airways", Flights[[#This Row],[Meal]]="Full Meal"), "Yes", "No")</f>
        <v>No</v>
      </c>
      <c r="U2594" s="1">
        <v>0.59583333333333333</v>
      </c>
      <c r="V2594">
        <v>8</v>
      </c>
      <c r="W2594" s="1" t="str">
        <f>IF(Flights[[#This Row],[Arrival Delay]] = "", "Cancelled", IF(Flights[[#This Row],[Arrival Delay]]&gt;15, "Delayed", "On time"))</f>
        <v>On time</v>
      </c>
      <c r="X2594" t="str">
        <f>IF(Flights[[#This Row],[Status]]&lt;&gt;"Delayed","", IF(Flights[[#This Row],[Arrival Delay]]&gt;120, "Severe", IF(Flights[[#This Row],[Arrival Delay]]&gt;60, "Major", "Moderate")))</f>
        <v/>
      </c>
      <c r="Y2594" t="b">
        <v>0</v>
      </c>
      <c r="AA2594" t="str">
        <f>IF(OR(AND(Flights[[#This Row],[Status]]="Cancelled", Flights[[#This Row],[Cancellation Reason]]="Airline/Carrier"), Flights[[#This Row],[Delay Type]]="Severe"), "Yes", "No")</f>
        <v>No</v>
      </c>
    </row>
    <row r="2595" spans="1:27" x14ac:dyDescent="0.3">
      <c r="A2595" s="3">
        <v>42198</v>
      </c>
      <c r="B2595" s="22">
        <f>WEEKNUM(Flights[[#This Row],[Date]], 1)</f>
        <v>29</v>
      </c>
      <c r="C2595" s="22">
        <f>WEEKDAY(Flights[[#This Row],[Date]],1)</f>
        <v>2</v>
      </c>
      <c r="D2595" t="s">
        <v>1531</v>
      </c>
      <c r="E2595" t="s">
        <v>1995</v>
      </c>
      <c r="F2595" t="s">
        <v>0</v>
      </c>
      <c r="G2595" t="s">
        <v>290</v>
      </c>
      <c r="H2595" t="str">
        <f>_xlfn.XLOOKUP(Flights[[#This Row],[Destination]], Airports!$A$2:$A$78, Airports!$D$2:$D$78)</f>
        <v>Houston</v>
      </c>
      <c r="I2595" t="str" cm="1">
        <f t="array" ref="I2595">_xlfn.XLOOKUP(Flights[[#This Row],[Destination]],_xlfn._TRO_TRAILING( Airports!A:A),_xlfn._TRO_TRAILING( Airports!E:E), "Not found")</f>
        <v>TX</v>
      </c>
      <c r="J2595" s="1">
        <v>0.59027777777777779</v>
      </c>
      <c r="K2595" s="22">
        <f>HOUR(Flights[[#This Row],[Scheduled Departure]])</f>
        <v>14</v>
      </c>
      <c r="L2595" s="1">
        <v>0.61875000000000002</v>
      </c>
      <c r="M2595">
        <f>(L2595-J2595)*24*60</f>
        <v>41.000000000000014</v>
      </c>
      <c r="N2595" s="16">
        <f>Flights[[#This Row],[Length (min)]]/60</f>
        <v>3.4833333333333334</v>
      </c>
      <c r="O2595">
        <v>209</v>
      </c>
      <c r="P2595">
        <v>1390</v>
      </c>
      <c r="Q2595" s="18">
        <f>IFERROR(Flights[[#This Row],[Distance]]/Flights[[#This Row],[Length (hr)]], "")</f>
        <v>399.04306220095691</v>
      </c>
      <c r="R2595" s="1">
        <v>0.80902777777777779</v>
      </c>
      <c r="S2595" s="1" t="str">
        <f>IF(Flights[[#This Row],[Length (hr)]]&lt;2, "No meal", IF(Flights[[#This Row],[Length (hr)]]&lt;3.5, "Light meal", "Full meal"))</f>
        <v>Light meal</v>
      </c>
      <c r="T2595" s="1" t="str">
        <f>IF(AND(Flights[[#This Row],[Airline]]="US Airways", Flights[[#This Row],[Meal]]="Full Meal"), "Yes", "No")</f>
        <v>No</v>
      </c>
      <c r="U2595" s="1">
        <v>0.84722222222222221</v>
      </c>
      <c r="V2595">
        <v>55</v>
      </c>
      <c r="W2595" s="1" t="str">
        <f>IF(Flights[[#This Row],[Arrival Delay]] = "", "Cancelled", IF(Flights[[#This Row],[Arrival Delay]]&gt;15, "Delayed", "On time"))</f>
        <v>Delayed</v>
      </c>
      <c r="X2595" t="str">
        <f>IF(Flights[[#This Row],[Status]]&lt;&gt;"Delayed","", IF(Flights[[#This Row],[Arrival Delay]]&gt;120, "Severe", IF(Flights[[#This Row],[Arrival Delay]]&gt;60, "Major", "Moderate")))</f>
        <v>Moderate</v>
      </c>
      <c r="Y2595" t="b">
        <v>0</v>
      </c>
      <c r="AA2595" t="str">
        <f>IF(OR(AND(Flights[[#This Row],[Status]]="Cancelled", Flights[[#This Row],[Cancellation Reason]]="Airline/Carrier"), Flights[[#This Row],[Delay Type]]="Severe"), "Yes", "No")</f>
        <v>No</v>
      </c>
    </row>
    <row r="2596" spans="1:27" x14ac:dyDescent="0.3">
      <c r="A2596" s="3">
        <v>42198</v>
      </c>
      <c r="B2596" s="22">
        <f>WEEKNUM(Flights[[#This Row],[Date]], 1)</f>
        <v>29</v>
      </c>
      <c r="C2596" s="22">
        <f>WEEKDAY(Flights[[#This Row],[Date]],1)</f>
        <v>2</v>
      </c>
      <c r="D2596" t="s">
        <v>980</v>
      </c>
      <c r="E2596" t="s">
        <v>1989</v>
      </c>
      <c r="F2596" t="s">
        <v>0</v>
      </c>
      <c r="G2596" t="s">
        <v>344</v>
      </c>
      <c r="H2596" t="str">
        <f>_xlfn.XLOOKUP(Flights[[#This Row],[Destination]], Airports!$A$2:$A$78, Airports!$D$2:$D$78)</f>
        <v>Seattle</v>
      </c>
      <c r="I2596" t="str" cm="1">
        <f t="array" ref="I2596">_xlfn.XLOOKUP(Flights[[#This Row],[Destination]],_xlfn._TRO_TRAILING( Airports!A:A),_xlfn._TRO_TRAILING( Airports!E:E), "Not found")</f>
        <v>WA</v>
      </c>
      <c r="J2596" s="1">
        <v>0.62152777777777779</v>
      </c>
      <c r="K2596" s="22">
        <f>HOUR(Flights[[#This Row],[Scheduled Departure]])</f>
        <v>14</v>
      </c>
      <c r="L2596" s="1">
        <v>0.62013888888888891</v>
      </c>
      <c r="M2596">
        <f>(L2596-J2596)*24*60</f>
        <v>-1.9999999999999929</v>
      </c>
      <c r="N2596" s="16">
        <f>Flights[[#This Row],[Length (min)]]/60</f>
        <v>2.4</v>
      </c>
      <c r="O2596">
        <v>144</v>
      </c>
      <c r="P2596">
        <v>954</v>
      </c>
      <c r="Q2596" s="18">
        <f>IFERROR(Flights[[#This Row],[Distance]]/Flights[[#This Row],[Length (hr)]], "")</f>
        <v>397.5</v>
      </c>
      <c r="R2596" s="1">
        <v>0.72916666666666663</v>
      </c>
      <c r="S2596" s="1" t="str">
        <f>IF(Flights[[#This Row],[Length (hr)]]&lt;2, "No meal", IF(Flights[[#This Row],[Length (hr)]]&lt;3.5, "Light meal", "Full meal"))</f>
        <v>Light meal</v>
      </c>
      <c r="T2596" s="1" t="str">
        <f>IF(AND(Flights[[#This Row],[Airline]]="US Airways", Flights[[#This Row],[Meal]]="Full Meal"), "Yes", "No")</f>
        <v>No</v>
      </c>
      <c r="U2596" s="1">
        <v>0.72013888888888888</v>
      </c>
      <c r="V2596">
        <v>-13</v>
      </c>
      <c r="W2596" s="1" t="str">
        <f>IF(Flights[[#This Row],[Arrival Delay]] = "", "Cancelled", IF(Flights[[#This Row],[Arrival Delay]]&gt;15, "Delayed", "On time"))</f>
        <v>On time</v>
      </c>
      <c r="X2596" t="str">
        <f>IF(Flights[[#This Row],[Status]]&lt;&gt;"Delayed","", IF(Flights[[#This Row],[Arrival Delay]]&gt;120, "Severe", IF(Flights[[#This Row],[Arrival Delay]]&gt;60, "Major", "Moderate")))</f>
        <v/>
      </c>
      <c r="Y2596" t="b">
        <v>0</v>
      </c>
      <c r="AA2596" t="str">
        <f>IF(OR(AND(Flights[[#This Row],[Status]]="Cancelled", Flights[[#This Row],[Cancellation Reason]]="Airline/Carrier"), Flights[[#This Row],[Delay Type]]="Severe"), "Yes", "No")</f>
        <v>No</v>
      </c>
    </row>
    <row r="2597" spans="1:27" x14ac:dyDescent="0.3">
      <c r="A2597" s="3">
        <v>42198</v>
      </c>
      <c r="B2597" s="22">
        <f>WEEKNUM(Flights[[#This Row],[Date]], 1)</f>
        <v>29</v>
      </c>
      <c r="C2597" s="22">
        <f>WEEKDAY(Flights[[#This Row],[Date]],1)</f>
        <v>2</v>
      </c>
      <c r="D2597" t="s">
        <v>1604</v>
      </c>
      <c r="E2597" t="s">
        <v>1989</v>
      </c>
      <c r="F2597" t="s">
        <v>0</v>
      </c>
      <c r="G2597" t="s">
        <v>9</v>
      </c>
      <c r="H2597" t="str">
        <f>_xlfn.XLOOKUP(Flights[[#This Row],[Destination]], Airports!$A$2:$A$78, Airports!$D$2:$D$78)</f>
        <v>San Francisco</v>
      </c>
      <c r="I2597" t="str" cm="1">
        <f t="array" ref="I2597">_xlfn.XLOOKUP(Flights[[#This Row],[Destination]],_xlfn._TRO_TRAILING( Airports!A:A),_xlfn._TRO_TRAILING( Airports!E:E), "Not found")</f>
        <v>CA</v>
      </c>
      <c r="J2597" s="1">
        <v>0.62847222222222221</v>
      </c>
      <c r="K2597" s="22">
        <f>HOUR(Flights[[#This Row],[Scheduled Departure]])</f>
        <v>15</v>
      </c>
      <c r="L2597" s="1">
        <v>0.64236111111111116</v>
      </c>
      <c r="M2597">
        <f>(L2597-J2597)*24*60</f>
        <v>20.000000000000089</v>
      </c>
      <c r="N2597" s="16">
        <f>Flights[[#This Row],[Length (min)]]/60</f>
        <v>1.3333333333333333</v>
      </c>
      <c r="O2597">
        <v>80</v>
      </c>
      <c r="P2597">
        <v>337</v>
      </c>
      <c r="Q2597" s="18">
        <f>IFERROR(Flights[[#This Row],[Distance]]/Flights[[#This Row],[Length (hr)]], "")</f>
        <v>252.75</v>
      </c>
      <c r="R2597" s="1">
        <v>0.68402777777777779</v>
      </c>
      <c r="S2597" s="1" t="str">
        <f>IF(Flights[[#This Row],[Length (hr)]]&lt;2, "No meal", IF(Flights[[#This Row],[Length (hr)]]&lt;3.5, "Light meal", "Full meal"))</f>
        <v>No meal</v>
      </c>
      <c r="T2597" s="1" t="str">
        <f>IF(AND(Flights[[#This Row],[Airline]]="US Airways", Flights[[#This Row],[Meal]]="Full Meal"), "Yes", "No")</f>
        <v>No</v>
      </c>
      <c r="U2597" s="1">
        <v>0.69791666666666663</v>
      </c>
      <c r="V2597">
        <v>20</v>
      </c>
      <c r="W2597" s="1" t="str">
        <f>IF(Flights[[#This Row],[Arrival Delay]] = "", "Cancelled", IF(Flights[[#This Row],[Arrival Delay]]&gt;15, "Delayed", "On time"))</f>
        <v>Delayed</v>
      </c>
      <c r="X2597" t="str">
        <f>IF(Flights[[#This Row],[Status]]&lt;&gt;"Delayed","", IF(Flights[[#This Row],[Arrival Delay]]&gt;120, "Severe", IF(Flights[[#This Row],[Arrival Delay]]&gt;60, "Major", "Moderate")))</f>
        <v>Moderate</v>
      </c>
      <c r="Y2597" t="b">
        <v>0</v>
      </c>
      <c r="AA2597" t="str">
        <f>IF(OR(AND(Flights[[#This Row],[Status]]="Cancelled", Flights[[#This Row],[Cancellation Reason]]="Airline/Carrier"), Flights[[#This Row],[Delay Type]]="Severe"), "Yes", "No")</f>
        <v>No</v>
      </c>
    </row>
    <row r="2598" spans="1:27" x14ac:dyDescent="0.3">
      <c r="A2598" s="3">
        <v>42198</v>
      </c>
      <c r="B2598" s="22">
        <f>WEEKNUM(Flights[[#This Row],[Date]], 1)</f>
        <v>29</v>
      </c>
      <c r="C2598" s="22">
        <f>WEEKDAY(Flights[[#This Row],[Date]],1)</f>
        <v>2</v>
      </c>
      <c r="D2598" t="s">
        <v>1082</v>
      </c>
      <c r="E2598" t="s">
        <v>1994</v>
      </c>
      <c r="F2598" t="s">
        <v>0</v>
      </c>
      <c r="G2598" t="s">
        <v>339</v>
      </c>
      <c r="H2598" t="str">
        <f>_xlfn.XLOOKUP(Flights[[#This Row],[Destination]], Airports!$A$2:$A$78, Airports!$D$2:$D$78)</f>
        <v>San Diego</v>
      </c>
      <c r="I2598" t="str" cm="1">
        <f t="array" ref="I2598">_xlfn.XLOOKUP(Flights[[#This Row],[Destination]],_xlfn._TRO_TRAILING( Airports!A:A),_xlfn._TRO_TRAILING( Airports!E:E), "Not found")</f>
        <v>CA</v>
      </c>
      <c r="J2598" s="1">
        <v>0.64236111111111116</v>
      </c>
      <c r="K2598" s="22">
        <f>HOUR(Flights[[#This Row],[Scheduled Departure]])</f>
        <v>15</v>
      </c>
      <c r="L2598" s="1">
        <v>0.68194444444444446</v>
      </c>
      <c r="M2598">
        <f>(L2598-J2598)*24*60</f>
        <v>56.999999999999957</v>
      </c>
      <c r="N2598" s="16">
        <f>Flights[[#This Row],[Length (min)]]/60</f>
        <v>0.83333333333333337</v>
      </c>
      <c r="O2598">
        <v>50</v>
      </c>
      <c r="P2598">
        <v>109</v>
      </c>
      <c r="Q2598" s="18">
        <f>IFERROR(Flights[[#This Row],[Distance]]/Flights[[#This Row],[Length (hr)]], "")</f>
        <v>130.79999999999998</v>
      </c>
      <c r="R2598" s="1">
        <v>0.67847222222222225</v>
      </c>
      <c r="S2598" s="1" t="str">
        <f>IF(Flights[[#This Row],[Length (hr)]]&lt;2, "No meal", IF(Flights[[#This Row],[Length (hr)]]&lt;3.5, "Light meal", "Full meal"))</f>
        <v>No meal</v>
      </c>
      <c r="T2598" s="1" t="str">
        <f>IF(AND(Flights[[#This Row],[Airline]]="US Airways", Flights[[#This Row],[Meal]]="Full Meal"), "Yes", "No")</f>
        <v>No</v>
      </c>
      <c r="U2598" s="1">
        <v>0.71666666666666667</v>
      </c>
      <c r="V2598">
        <v>55</v>
      </c>
      <c r="W2598" s="1" t="str">
        <f>IF(Flights[[#This Row],[Arrival Delay]] = "", "Cancelled", IF(Flights[[#This Row],[Arrival Delay]]&gt;15, "Delayed", "On time"))</f>
        <v>Delayed</v>
      </c>
      <c r="X2598" t="str">
        <f>IF(Flights[[#This Row],[Status]]&lt;&gt;"Delayed","", IF(Flights[[#This Row],[Arrival Delay]]&gt;120, "Severe", IF(Flights[[#This Row],[Arrival Delay]]&gt;60, "Major", "Moderate")))</f>
        <v>Moderate</v>
      </c>
      <c r="Y2598" t="b">
        <v>0</v>
      </c>
      <c r="AA2598" t="str">
        <f>IF(OR(AND(Flights[[#This Row],[Status]]="Cancelled", Flights[[#This Row],[Cancellation Reason]]="Airline/Carrier"), Flights[[#This Row],[Delay Type]]="Severe"), "Yes", "No")</f>
        <v>No</v>
      </c>
    </row>
    <row r="2599" spans="1:27" x14ac:dyDescent="0.3">
      <c r="A2599" s="3">
        <v>42198</v>
      </c>
      <c r="B2599" s="22">
        <f>WEEKNUM(Flights[[#This Row],[Date]], 1)</f>
        <v>29</v>
      </c>
      <c r="C2599" s="22">
        <f>WEEKDAY(Flights[[#This Row],[Date]],1)</f>
        <v>2</v>
      </c>
      <c r="D2599" t="s">
        <v>551</v>
      </c>
      <c r="E2599" t="s">
        <v>1993</v>
      </c>
      <c r="F2599" t="s">
        <v>0</v>
      </c>
      <c r="G2599" t="s">
        <v>15</v>
      </c>
      <c r="H2599" t="str">
        <f>_xlfn.XLOOKUP(Flights[[#This Row],[Destination]], Airports!$A$2:$A$78, Airports!$D$2:$D$78)</f>
        <v>Las Vegas</v>
      </c>
      <c r="I2599" t="str" cm="1">
        <f t="array" ref="I2599">_xlfn.XLOOKUP(Flights[[#This Row],[Destination]],_xlfn._TRO_TRAILING( Airports!A:A),_xlfn._TRO_TRAILING( Airports!E:E), "Not found")</f>
        <v>NV</v>
      </c>
      <c r="J2599" s="1">
        <v>0.64583333333333337</v>
      </c>
      <c r="K2599" s="22">
        <f>HOUR(Flights[[#This Row],[Scheduled Departure]])</f>
        <v>15</v>
      </c>
      <c r="L2599" s="1">
        <v>0.64166666666666672</v>
      </c>
      <c r="M2599">
        <f>(L2599-J2599)*24*60</f>
        <v>-5.9999999999999787</v>
      </c>
      <c r="N2599" s="16">
        <f>Flights[[#This Row],[Length (min)]]/60</f>
        <v>1.05</v>
      </c>
      <c r="O2599">
        <v>63</v>
      </c>
      <c r="P2599">
        <v>236</v>
      </c>
      <c r="Q2599" s="18">
        <f>IFERROR(Flights[[#This Row],[Distance]]/Flights[[#This Row],[Length (hr)]], "")</f>
        <v>224.76190476190476</v>
      </c>
      <c r="R2599" s="1">
        <v>0.69166666666666665</v>
      </c>
      <c r="S2599" s="1" t="str">
        <f>IF(Flights[[#This Row],[Length (hr)]]&lt;2, "No meal", IF(Flights[[#This Row],[Length (hr)]]&lt;3.5, "Light meal", "Full meal"))</f>
        <v>No meal</v>
      </c>
      <c r="T2599" s="1" t="str">
        <f>IF(AND(Flights[[#This Row],[Airline]]="US Airways", Flights[[#This Row],[Meal]]="Full Meal"), "Yes", "No")</f>
        <v>No</v>
      </c>
      <c r="U2599" s="1">
        <v>0.68541666666666667</v>
      </c>
      <c r="V2599">
        <v>-9</v>
      </c>
      <c r="W2599" s="1" t="str">
        <f>IF(Flights[[#This Row],[Arrival Delay]] = "", "Cancelled", IF(Flights[[#This Row],[Arrival Delay]]&gt;15, "Delayed", "On time"))</f>
        <v>On time</v>
      </c>
      <c r="X2599" t="str">
        <f>IF(Flights[[#This Row],[Status]]&lt;&gt;"Delayed","", IF(Flights[[#This Row],[Arrival Delay]]&gt;120, "Severe", IF(Flights[[#This Row],[Arrival Delay]]&gt;60, "Major", "Moderate")))</f>
        <v/>
      </c>
      <c r="Y2599" t="b">
        <v>0</v>
      </c>
      <c r="AA2599" t="str">
        <f>IF(OR(AND(Flights[[#This Row],[Status]]="Cancelled", Flights[[#This Row],[Cancellation Reason]]="Airline/Carrier"), Flights[[#This Row],[Delay Type]]="Severe"), "Yes", "No")</f>
        <v>No</v>
      </c>
    </row>
    <row r="2600" spans="1:27" x14ac:dyDescent="0.3">
      <c r="A2600" s="3">
        <v>42198</v>
      </c>
      <c r="B2600" s="22">
        <f>WEEKNUM(Flights[[#This Row],[Date]], 1)</f>
        <v>29</v>
      </c>
      <c r="C2600" s="22">
        <f>WEEKDAY(Flights[[#This Row],[Date]],1)</f>
        <v>2</v>
      </c>
      <c r="D2600" t="s">
        <v>1450</v>
      </c>
      <c r="E2600" t="s">
        <v>1995</v>
      </c>
      <c r="F2600" t="s">
        <v>0</v>
      </c>
      <c r="G2600" t="s">
        <v>29</v>
      </c>
      <c r="H2600" t="str">
        <f>_xlfn.XLOOKUP(Flights[[#This Row],[Destination]], Airports!$A$2:$A$78, Airports!$D$2:$D$78)</f>
        <v>Phoenix</v>
      </c>
      <c r="I2600" t="str" cm="1">
        <f t="array" ref="I2600">_xlfn.XLOOKUP(Flights[[#This Row],[Destination]],_xlfn._TRO_TRAILING( Airports!A:A),_xlfn._TRO_TRAILING( Airports!E:E), "Not found")</f>
        <v>AZ</v>
      </c>
      <c r="J2600" s="1">
        <v>0.67361111111111116</v>
      </c>
      <c r="K2600" s="22">
        <f>HOUR(Flights[[#This Row],[Scheduled Departure]])</f>
        <v>16</v>
      </c>
      <c r="L2600" s="1">
        <v>0.69305555555555554</v>
      </c>
      <c r="M2600">
        <f>(L2600-J2600)*24*60</f>
        <v>27.999999999999901</v>
      </c>
      <c r="N2600" s="16">
        <f>Flights[[#This Row],[Length (min)]]/60</f>
        <v>1.3166666666666667</v>
      </c>
      <c r="O2600">
        <v>79</v>
      </c>
      <c r="P2600">
        <v>370</v>
      </c>
      <c r="Q2600" s="18">
        <f>IFERROR(Flights[[#This Row],[Distance]]/Flights[[#This Row],[Length (hr)]], "")</f>
        <v>281.01265822784808</v>
      </c>
      <c r="R2600" s="1">
        <v>0.72916666666666663</v>
      </c>
      <c r="S2600" s="1" t="str">
        <f>IF(Flights[[#This Row],[Length (hr)]]&lt;2, "No meal", IF(Flights[[#This Row],[Length (hr)]]&lt;3.5, "Light meal", "Full meal"))</f>
        <v>No meal</v>
      </c>
      <c r="T2600" s="1" t="str">
        <f>IF(AND(Flights[[#This Row],[Airline]]="US Airways", Flights[[#This Row],[Meal]]="Full Meal"), "Yes", "No")</f>
        <v>No</v>
      </c>
      <c r="U2600" s="1">
        <v>0.74791666666666667</v>
      </c>
      <c r="V2600">
        <v>27</v>
      </c>
      <c r="W2600" s="1" t="str">
        <f>IF(Flights[[#This Row],[Arrival Delay]] = "", "Cancelled", IF(Flights[[#This Row],[Arrival Delay]]&gt;15, "Delayed", "On time"))</f>
        <v>Delayed</v>
      </c>
      <c r="X2600" t="str">
        <f>IF(Flights[[#This Row],[Status]]&lt;&gt;"Delayed","", IF(Flights[[#This Row],[Arrival Delay]]&gt;120, "Severe", IF(Flights[[#This Row],[Arrival Delay]]&gt;60, "Major", "Moderate")))</f>
        <v>Moderate</v>
      </c>
      <c r="Y2600" t="b">
        <v>0</v>
      </c>
      <c r="AA2600" t="str">
        <f>IF(OR(AND(Flights[[#This Row],[Status]]="Cancelled", Flights[[#This Row],[Cancellation Reason]]="Airline/Carrier"), Flights[[#This Row],[Delay Type]]="Severe"), "Yes", "No")</f>
        <v>No</v>
      </c>
    </row>
    <row r="2601" spans="1:27" x14ac:dyDescent="0.3">
      <c r="A2601" s="3">
        <v>42198</v>
      </c>
      <c r="B2601" s="22">
        <f>WEEKNUM(Flights[[#This Row],[Date]], 1)</f>
        <v>29</v>
      </c>
      <c r="C2601" s="22">
        <f>WEEKDAY(Flights[[#This Row],[Date]],1)</f>
        <v>2</v>
      </c>
      <c r="D2601" t="s">
        <v>435</v>
      </c>
      <c r="E2601" t="s">
        <v>1993</v>
      </c>
      <c r="F2601" t="s">
        <v>0</v>
      </c>
      <c r="G2601" t="s">
        <v>314</v>
      </c>
      <c r="H2601" t="str">
        <f>_xlfn.XLOOKUP(Flights[[#This Row],[Destination]], Airports!$A$2:$A$78, Airports!$D$2:$D$78)</f>
        <v>Minneapolis</v>
      </c>
      <c r="I2601" t="str" cm="1">
        <f t="array" ref="I2601">_xlfn.XLOOKUP(Flights[[#This Row],[Destination]],_xlfn._TRO_TRAILING( Airports!A:A),_xlfn._TRO_TRAILING( Airports!E:E), "Not found")</f>
        <v>MN</v>
      </c>
      <c r="J2601" s="1">
        <v>0.78263888888888888</v>
      </c>
      <c r="K2601" s="22">
        <f>HOUR(Flights[[#This Row],[Scheduled Departure]])</f>
        <v>18</v>
      </c>
      <c r="L2601" s="1">
        <v>0.7895833333333333</v>
      </c>
      <c r="M2601">
        <f>(L2601-J2601)*24*60</f>
        <v>9.9999999999999645</v>
      </c>
      <c r="N2601" s="16">
        <f>Flights[[#This Row],[Length (min)]]/60</f>
        <v>3.2166666666666668</v>
      </c>
      <c r="O2601">
        <v>193</v>
      </c>
      <c r="P2601">
        <v>1535</v>
      </c>
      <c r="Q2601" s="18">
        <f>IFERROR(Flights[[#This Row],[Distance]]/Flights[[#This Row],[Length (hr)]], "")</f>
        <v>477.20207253886008</v>
      </c>
      <c r="R2601" s="1">
        <v>1.0416666666666666E-2</v>
      </c>
      <c r="S2601" s="1" t="str">
        <f>IF(Flights[[#This Row],[Length (hr)]]&lt;2, "No meal", IF(Flights[[#This Row],[Length (hr)]]&lt;3.5, "Light meal", "Full meal"))</f>
        <v>Light meal</v>
      </c>
      <c r="T2601" s="1" t="str">
        <f>IF(AND(Flights[[#This Row],[Airline]]="US Airways", Flights[[#This Row],[Meal]]="Full Meal"), "Yes", "No")</f>
        <v>No</v>
      </c>
      <c r="U2601" s="1">
        <v>6.9444444444444441E-3</v>
      </c>
      <c r="V2601">
        <v>-5</v>
      </c>
      <c r="W2601" s="1" t="str">
        <f>IF(Flights[[#This Row],[Arrival Delay]] = "", "Cancelled", IF(Flights[[#This Row],[Arrival Delay]]&gt;15, "Delayed", "On time"))</f>
        <v>On time</v>
      </c>
      <c r="X2601" t="str">
        <f>IF(Flights[[#This Row],[Status]]&lt;&gt;"Delayed","", IF(Flights[[#This Row],[Arrival Delay]]&gt;120, "Severe", IF(Flights[[#This Row],[Arrival Delay]]&gt;60, "Major", "Moderate")))</f>
        <v/>
      </c>
      <c r="Y2601" t="b">
        <v>0</v>
      </c>
      <c r="AA2601" t="str">
        <f>IF(OR(AND(Flights[[#This Row],[Status]]="Cancelled", Flights[[#This Row],[Cancellation Reason]]="Airline/Carrier"), Flights[[#This Row],[Delay Type]]="Severe"), "Yes", "No")</f>
        <v>No</v>
      </c>
    </row>
    <row r="2602" spans="1:27" x14ac:dyDescent="0.3">
      <c r="A2602" s="3">
        <v>42198</v>
      </c>
      <c r="B2602" s="22">
        <f>WEEKNUM(Flights[[#This Row],[Date]], 1)</f>
        <v>29</v>
      </c>
      <c r="C2602" s="22">
        <f>WEEKDAY(Flights[[#This Row],[Date]],1)</f>
        <v>2</v>
      </c>
      <c r="D2602" t="s">
        <v>1236</v>
      </c>
      <c r="E2602" t="s">
        <v>1994</v>
      </c>
      <c r="F2602" t="s">
        <v>0</v>
      </c>
      <c r="G2602" t="s">
        <v>356</v>
      </c>
      <c r="H2602" t="str">
        <f>_xlfn.XLOOKUP(Flights[[#This Row],[Destination]], Airports!$A$2:$A$78, Airports!$D$2:$D$78)</f>
        <v>Tucson</v>
      </c>
      <c r="I2602" t="str" cm="1">
        <f t="array" ref="I2602">_xlfn.XLOOKUP(Flights[[#This Row],[Destination]],_xlfn._TRO_TRAILING( Airports!A:A),_xlfn._TRO_TRAILING( Airports!E:E), "Not found")</f>
        <v>AZ</v>
      </c>
      <c r="J2602" s="1">
        <v>0.82430555555555551</v>
      </c>
      <c r="K2602" s="22">
        <f>HOUR(Flights[[#This Row],[Scheduled Departure]])</f>
        <v>19</v>
      </c>
      <c r="L2602" s="1">
        <v>0.8256944444444444</v>
      </c>
      <c r="M2602">
        <f>(L2602-J2602)*24*60</f>
        <v>1.9999999999999929</v>
      </c>
      <c r="N2602" s="16">
        <f>Flights[[#This Row],[Length (min)]]/60</f>
        <v>1.4833333333333334</v>
      </c>
      <c r="O2602">
        <v>89</v>
      </c>
      <c r="P2602">
        <v>451</v>
      </c>
      <c r="Q2602" s="18">
        <f>IFERROR(Flights[[#This Row],[Distance]]/Flights[[#This Row],[Length (hr)]], "")</f>
        <v>304.04494382022472</v>
      </c>
      <c r="R2602" s="1">
        <v>0.8881944444444444</v>
      </c>
      <c r="S2602" s="1" t="str">
        <f>IF(Flights[[#This Row],[Length (hr)]]&lt;2, "No meal", IF(Flights[[#This Row],[Length (hr)]]&lt;3.5, "Light meal", "Full meal"))</f>
        <v>No meal</v>
      </c>
      <c r="T2602" s="1" t="str">
        <f>IF(AND(Flights[[#This Row],[Airline]]="US Airways", Flights[[#This Row],[Meal]]="Full Meal"), "Yes", "No")</f>
        <v>No</v>
      </c>
      <c r="U2602" s="1">
        <v>0.88749999999999996</v>
      </c>
      <c r="V2602">
        <v>-1</v>
      </c>
      <c r="W2602" s="1" t="str">
        <f>IF(Flights[[#This Row],[Arrival Delay]] = "", "Cancelled", IF(Flights[[#This Row],[Arrival Delay]]&gt;15, "Delayed", "On time"))</f>
        <v>On time</v>
      </c>
      <c r="X2602" t="str">
        <f>IF(Flights[[#This Row],[Status]]&lt;&gt;"Delayed","", IF(Flights[[#This Row],[Arrival Delay]]&gt;120, "Severe", IF(Flights[[#This Row],[Arrival Delay]]&gt;60, "Major", "Moderate")))</f>
        <v/>
      </c>
      <c r="Y2602" t="b">
        <v>0</v>
      </c>
      <c r="AA2602" t="str">
        <f>IF(OR(AND(Flights[[#This Row],[Status]]="Cancelled", Flights[[#This Row],[Cancellation Reason]]="Airline/Carrier"), Flights[[#This Row],[Delay Type]]="Severe"), "Yes", "No")</f>
        <v>No</v>
      </c>
    </row>
    <row r="2603" spans="1:27" x14ac:dyDescent="0.3">
      <c r="A2603" s="3">
        <v>42198</v>
      </c>
      <c r="B2603" s="22">
        <f>WEEKNUM(Flights[[#This Row],[Date]], 1)</f>
        <v>29</v>
      </c>
      <c r="C2603" s="22">
        <f>WEEKDAY(Flights[[#This Row],[Date]],1)</f>
        <v>2</v>
      </c>
      <c r="D2603" t="s">
        <v>490</v>
      </c>
      <c r="E2603" t="s">
        <v>1990</v>
      </c>
      <c r="F2603" t="s">
        <v>0</v>
      </c>
      <c r="G2603" t="s">
        <v>281</v>
      </c>
      <c r="H2603" t="str">
        <f>_xlfn.XLOOKUP(Flights[[#This Row],[Destination]], Airports!$A$2:$A$78, Airports!$D$2:$D$78)</f>
        <v>Newark</v>
      </c>
      <c r="I2603" t="str" cm="1">
        <f t="array" ref="I2603">_xlfn.XLOOKUP(Flights[[#This Row],[Destination]],_xlfn._TRO_TRAILING( Airports!A:A),_xlfn._TRO_TRAILING( Airports!E:E), "Not found")</f>
        <v>NJ</v>
      </c>
      <c r="J2603" s="1">
        <v>0.86527777777777781</v>
      </c>
      <c r="K2603" s="22">
        <f>HOUR(Flights[[#This Row],[Scheduled Departure]])</f>
        <v>20</v>
      </c>
      <c r="L2603" s="1">
        <v>0.86944444444444446</v>
      </c>
      <c r="M2603">
        <f>(L2603-J2603)*24*60</f>
        <v>5.9999999999999787</v>
      </c>
      <c r="N2603" s="16">
        <f>Flights[[#This Row],[Length (min)]]/60</f>
        <v>5</v>
      </c>
      <c r="O2603">
        <v>300</v>
      </c>
      <c r="P2603">
        <v>2454</v>
      </c>
      <c r="Q2603" s="18">
        <f>IFERROR(Flights[[#This Row],[Distance]]/Flights[[#This Row],[Length (hr)]], "")</f>
        <v>490.8</v>
      </c>
      <c r="R2603" s="1">
        <v>0.21111111111111111</v>
      </c>
      <c r="S2603" s="1" t="str">
        <f>IF(Flights[[#This Row],[Length (hr)]]&lt;2, "No meal", IF(Flights[[#This Row],[Length (hr)]]&lt;3.5, "Light meal", "Full meal"))</f>
        <v>Full meal</v>
      </c>
      <c r="T2603" s="1" t="str">
        <f>IF(AND(Flights[[#This Row],[Airline]]="US Airways", Flights[[#This Row],[Meal]]="Full Meal"), "Yes", "No")</f>
        <v>No</v>
      </c>
      <c r="U2603" s="1">
        <v>0.20277777777777778</v>
      </c>
      <c r="V2603">
        <v>-12</v>
      </c>
      <c r="W2603" s="1" t="str">
        <f>IF(Flights[[#This Row],[Arrival Delay]] = "", "Cancelled", IF(Flights[[#This Row],[Arrival Delay]]&gt;15, "Delayed", "On time"))</f>
        <v>On time</v>
      </c>
      <c r="X2603" t="str">
        <f>IF(Flights[[#This Row],[Status]]&lt;&gt;"Delayed","", IF(Flights[[#This Row],[Arrival Delay]]&gt;120, "Severe", IF(Flights[[#This Row],[Arrival Delay]]&gt;60, "Major", "Moderate")))</f>
        <v/>
      </c>
      <c r="Y2603" t="b">
        <v>0</v>
      </c>
      <c r="AA2603" t="str">
        <f>IF(OR(AND(Flights[[#This Row],[Status]]="Cancelled", Flights[[#This Row],[Cancellation Reason]]="Airline/Carrier"), Flights[[#This Row],[Delay Type]]="Severe"), "Yes", "No")</f>
        <v>No</v>
      </c>
    </row>
    <row r="2604" spans="1:27" x14ac:dyDescent="0.3">
      <c r="A2604" s="3">
        <v>42198</v>
      </c>
      <c r="B2604" s="22">
        <f>WEEKNUM(Flights[[#This Row],[Date]], 1)</f>
        <v>29</v>
      </c>
      <c r="C2604" s="22">
        <f>WEEKDAY(Flights[[#This Row],[Date]],1)</f>
        <v>2</v>
      </c>
      <c r="D2604" t="s">
        <v>742</v>
      </c>
      <c r="E2604" t="s">
        <v>1989</v>
      </c>
      <c r="F2604" t="s">
        <v>0</v>
      </c>
      <c r="G2604" t="s">
        <v>12</v>
      </c>
      <c r="H2604" t="str">
        <f>_xlfn.XLOOKUP(Flights[[#This Row],[Destination]], Airports!$A$2:$A$78, Airports!$D$2:$D$78)</f>
        <v>New York</v>
      </c>
      <c r="I2604" t="str" cm="1">
        <f t="array" ref="I2604">_xlfn.XLOOKUP(Flights[[#This Row],[Destination]],_xlfn._TRO_TRAILING( Airports!A:A),_xlfn._TRO_TRAILING( Airports!E:E), "Not found")</f>
        <v>NY</v>
      </c>
      <c r="J2604" s="1">
        <v>0.89583333333333337</v>
      </c>
      <c r="K2604" s="22">
        <f>HOUR(Flights[[#This Row],[Scheduled Departure]])</f>
        <v>21</v>
      </c>
      <c r="L2604" s="1">
        <v>0.8930555555555556</v>
      </c>
      <c r="M2604">
        <f>(L2604-J2604)*24*60</f>
        <v>-3.9999999999999858</v>
      </c>
      <c r="N2604" s="16">
        <f>Flights[[#This Row],[Length (min)]]/60</f>
        <v>5.0999999999999996</v>
      </c>
      <c r="O2604">
        <v>306</v>
      </c>
      <c r="P2604">
        <v>2475</v>
      </c>
      <c r="Q2604" s="18">
        <f>IFERROR(Flights[[#This Row],[Distance]]/Flights[[#This Row],[Length (hr)]], "")</f>
        <v>485.29411764705884</v>
      </c>
      <c r="R2604" s="1">
        <v>0.24652777777777779</v>
      </c>
      <c r="S2604" s="1" t="str">
        <f>IF(Flights[[#This Row],[Length (hr)]]&lt;2, "No meal", IF(Flights[[#This Row],[Length (hr)]]&lt;3.5, "Light meal", "Full meal"))</f>
        <v>Full meal</v>
      </c>
      <c r="T2604" s="1" t="str">
        <f>IF(AND(Flights[[#This Row],[Airline]]="US Airways", Flights[[#This Row],[Meal]]="Full Meal"), "Yes", "No")</f>
        <v>No</v>
      </c>
      <c r="U2604" s="1">
        <v>0.23055555555555557</v>
      </c>
      <c r="V2604">
        <v>-23</v>
      </c>
      <c r="W2604" s="1" t="str">
        <f>IF(Flights[[#This Row],[Arrival Delay]] = "", "Cancelled", IF(Flights[[#This Row],[Arrival Delay]]&gt;15, "Delayed", "On time"))</f>
        <v>On time</v>
      </c>
      <c r="X2604" t="str">
        <f>IF(Flights[[#This Row],[Status]]&lt;&gt;"Delayed","", IF(Flights[[#This Row],[Arrival Delay]]&gt;120, "Severe", IF(Flights[[#This Row],[Arrival Delay]]&gt;60, "Major", "Moderate")))</f>
        <v/>
      </c>
      <c r="Y2604" t="b">
        <v>0</v>
      </c>
      <c r="AA2604" t="str">
        <f>IF(OR(AND(Flights[[#This Row],[Status]]="Cancelled", Flights[[#This Row],[Cancellation Reason]]="Airline/Carrier"), Flights[[#This Row],[Delay Type]]="Severe"), "Yes", "No")</f>
        <v>No</v>
      </c>
    </row>
    <row r="2605" spans="1:27" x14ac:dyDescent="0.3">
      <c r="A2605" s="3">
        <v>42198</v>
      </c>
      <c r="B2605" s="22">
        <f>WEEKNUM(Flights[[#This Row],[Date]], 1)</f>
        <v>29</v>
      </c>
      <c r="C2605" s="22">
        <f>WEEKDAY(Flights[[#This Row],[Date]],1)</f>
        <v>2</v>
      </c>
      <c r="D2605" t="s">
        <v>1651</v>
      </c>
      <c r="E2605" t="s">
        <v>1994</v>
      </c>
      <c r="F2605" t="s">
        <v>0</v>
      </c>
      <c r="G2605" t="s">
        <v>347</v>
      </c>
      <c r="H2605" t="str">
        <f>_xlfn.XLOOKUP(Flights[[#This Row],[Destination]], Airports!$A$2:$A$78, Airports!$D$2:$D$78)</f>
        <v>San Jose</v>
      </c>
      <c r="I2605" t="str" cm="1">
        <f t="array" ref="I2605">_xlfn.XLOOKUP(Flights[[#This Row],[Destination]],_xlfn._TRO_TRAILING( Airports!A:A),_xlfn._TRO_TRAILING( Airports!E:E), "Not found")</f>
        <v>CA</v>
      </c>
      <c r="J2605" s="1">
        <v>0.91319444444444442</v>
      </c>
      <c r="K2605" s="22">
        <f>HOUR(Flights[[#This Row],[Scheduled Departure]])</f>
        <v>21</v>
      </c>
      <c r="L2605" s="1">
        <v>0.9145833333333333</v>
      </c>
      <c r="M2605">
        <f>(L2605-J2605)*24*60</f>
        <v>1.9999999999999929</v>
      </c>
      <c r="N2605" s="16">
        <f>Flights[[#This Row],[Length (min)]]/60</f>
        <v>1.1833333333333333</v>
      </c>
      <c r="O2605">
        <v>71</v>
      </c>
      <c r="P2605">
        <v>308</v>
      </c>
      <c r="Q2605" s="18">
        <f>IFERROR(Flights[[#This Row],[Distance]]/Flights[[#This Row],[Length (hr)]], "")</f>
        <v>260.28169014084506</v>
      </c>
      <c r="R2605" s="1">
        <v>0.96666666666666667</v>
      </c>
      <c r="S2605" s="1" t="str">
        <f>IF(Flights[[#This Row],[Length (hr)]]&lt;2, "No meal", IF(Flights[[#This Row],[Length (hr)]]&lt;3.5, "Light meal", "Full meal"))</f>
        <v>No meal</v>
      </c>
      <c r="T2605" s="1" t="str">
        <f>IF(AND(Flights[[#This Row],[Airline]]="US Airways", Flights[[#This Row],[Meal]]="Full Meal"), "Yes", "No")</f>
        <v>No</v>
      </c>
      <c r="U2605" s="1">
        <v>0.96388888888888891</v>
      </c>
      <c r="V2605">
        <v>-4</v>
      </c>
      <c r="W2605" s="1" t="str">
        <f>IF(Flights[[#This Row],[Arrival Delay]] = "", "Cancelled", IF(Flights[[#This Row],[Arrival Delay]]&gt;15, "Delayed", "On time"))</f>
        <v>On time</v>
      </c>
      <c r="X2605" t="str">
        <f>IF(Flights[[#This Row],[Status]]&lt;&gt;"Delayed","", IF(Flights[[#This Row],[Arrival Delay]]&gt;120, "Severe", IF(Flights[[#This Row],[Arrival Delay]]&gt;60, "Major", "Moderate")))</f>
        <v/>
      </c>
      <c r="Y2605" t="b">
        <v>0</v>
      </c>
      <c r="AA2605" t="str">
        <f>IF(OR(AND(Flights[[#This Row],[Status]]="Cancelled", Flights[[#This Row],[Cancellation Reason]]="Airline/Carrier"), Flights[[#This Row],[Delay Type]]="Severe"), "Yes", "No")</f>
        <v>No</v>
      </c>
    </row>
    <row r="2606" spans="1:27" x14ac:dyDescent="0.3">
      <c r="A2606" s="3">
        <v>42198</v>
      </c>
      <c r="B2606" s="22">
        <f>WEEKNUM(Flights[[#This Row],[Date]], 1)</f>
        <v>29</v>
      </c>
      <c r="C2606" s="22">
        <f>WEEKDAY(Flights[[#This Row],[Date]],1)</f>
        <v>2</v>
      </c>
      <c r="D2606" t="s">
        <v>214</v>
      </c>
      <c r="E2606" t="s">
        <v>1987</v>
      </c>
      <c r="F2606" t="s">
        <v>0</v>
      </c>
      <c r="G2606" t="s">
        <v>13</v>
      </c>
      <c r="H2606" t="str">
        <f>_xlfn.XLOOKUP(Flights[[#This Row],[Destination]], Airports!$A$2:$A$78, Airports!$D$2:$D$78)</f>
        <v>Orlando</v>
      </c>
      <c r="I2606" t="str" cm="1">
        <f t="array" ref="I2606">_xlfn.XLOOKUP(Flights[[#This Row],[Destination]],_xlfn._TRO_TRAILING( Airports!A:A),_xlfn._TRO_TRAILING( Airports!E:E), "Not found")</f>
        <v>FL</v>
      </c>
      <c r="J2606" s="1">
        <v>0.92708333333333337</v>
      </c>
      <c r="K2606" s="22">
        <f>HOUR(Flights[[#This Row],[Scheduled Departure]])</f>
        <v>22</v>
      </c>
      <c r="L2606" s="1">
        <v>0.93125000000000002</v>
      </c>
      <c r="M2606">
        <f>(L2606-J2606)*24*60</f>
        <v>5.9999999999999787</v>
      </c>
      <c r="N2606" s="16">
        <f>Flights[[#This Row],[Length (min)]]/60</f>
        <v>4.833333333333333</v>
      </c>
      <c r="O2606">
        <v>290</v>
      </c>
      <c r="P2606">
        <v>2218</v>
      </c>
      <c r="Q2606" s="18">
        <f>IFERROR(Flights[[#This Row],[Distance]]/Flights[[#This Row],[Length (hr)]], "")</f>
        <v>458.89655172413796</v>
      </c>
      <c r="R2606" s="1">
        <v>0.2673611111111111</v>
      </c>
      <c r="S2606" s="1" t="str">
        <f>IF(Flights[[#This Row],[Length (hr)]]&lt;2, "No meal", IF(Flights[[#This Row],[Length (hr)]]&lt;3.5, "Light meal", "Full meal"))</f>
        <v>Full meal</v>
      </c>
      <c r="T2606" s="1" t="str">
        <f>IF(AND(Flights[[#This Row],[Airline]]="US Airways", Flights[[#This Row],[Meal]]="Full Meal"), "Yes", "No")</f>
        <v>No</v>
      </c>
      <c r="U2606" s="1">
        <v>0.25763888888888886</v>
      </c>
      <c r="V2606">
        <v>-14</v>
      </c>
      <c r="W2606" s="1" t="str">
        <f>IF(Flights[[#This Row],[Arrival Delay]] = "", "Cancelled", IF(Flights[[#This Row],[Arrival Delay]]&gt;15, "Delayed", "On time"))</f>
        <v>On time</v>
      </c>
      <c r="X2606" t="str">
        <f>IF(Flights[[#This Row],[Status]]&lt;&gt;"Delayed","", IF(Flights[[#This Row],[Arrival Delay]]&gt;120, "Severe", IF(Flights[[#This Row],[Arrival Delay]]&gt;60, "Major", "Moderate")))</f>
        <v/>
      </c>
      <c r="Y2606" t="b">
        <v>0</v>
      </c>
      <c r="AA2606" t="str">
        <f>IF(OR(AND(Flights[[#This Row],[Status]]="Cancelled", Flights[[#This Row],[Cancellation Reason]]="Airline/Carrier"), Flights[[#This Row],[Delay Type]]="Severe"), "Yes", "No")</f>
        <v>No</v>
      </c>
    </row>
    <row r="2607" spans="1:27" x14ac:dyDescent="0.3">
      <c r="A2607" s="3">
        <v>42199</v>
      </c>
      <c r="B2607" s="22">
        <f>WEEKNUM(Flights[[#This Row],[Date]], 1)</f>
        <v>29</v>
      </c>
      <c r="C2607" s="22">
        <f>WEEKDAY(Flights[[#This Row],[Date]],1)</f>
        <v>3</v>
      </c>
      <c r="D2607" t="s">
        <v>459</v>
      </c>
      <c r="E2607" t="s">
        <v>1991</v>
      </c>
      <c r="F2607" t="s">
        <v>0</v>
      </c>
      <c r="G2607" t="s">
        <v>344</v>
      </c>
      <c r="H2607" t="str">
        <f>_xlfn.XLOOKUP(Flights[[#This Row],[Destination]], Airports!$A$2:$A$78, Airports!$D$2:$D$78)</f>
        <v>Seattle</v>
      </c>
      <c r="I2607" t="str" cm="1">
        <f t="array" ref="I2607">_xlfn.XLOOKUP(Flights[[#This Row],[Destination]],_xlfn._TRO_TRAILING( Airports!A:A),_xlfn._TRO_TRAILING( Airports!E:E), "Not found")</f>
        <v>WA</v>
      </c>
      <c r="J2607" s="1">
        <v>0.42708333333333331</v>
      </c>
      <c r="K2607" s="22">
        <f>HOUR(Flights[[#This Row],[Scheduled Departure]])</f>
        <v>10</v>
      </c>
      <c r="L2607" s="1">
        <v>0.42083333333333334</v>
      </c>
      <c r="M2607">
        <f>(L2607-J2607)*24*60</f>
        <v>-8.999999999999968</v>
      </c>
      <c r="N2607" s="16">
        <f>Flights[[#This Row],[Length (min)]]/60</f>
        <v>2.3833333333333333</v>
      </c>
      <c r="O2607">
        <v>143</v>
      </c>
      <c r="P2607">
        <v>954</v>
      </c>
      <c r="Q2607" s="18">
        <f>IFERROR(Flights[[#This Row],[Distance]]/Flights[[#This Row],[Length (hr)]], "")</f>
        <v>400.27972027972027</v>
      </c>
      <c r="R2607" s="1">
        <v>0.53472222222222221</v>
      </c>
      <c r="S2607" s="1" t="str">
        <f>IF(Flights[[#This Row],[Length (hr)]]&lt;2, "No meal", IF(Flights[[#This Row],[Length (hr)]]&lt;3.5, "Light meal", "Full meal"))</f>
        <v>Light meal</v>
      </c>
      <c r="T2607" s="1" t="str">
        <f>IF(AND(Flights[[#This Row],[Airline]]="US Airways", Flights[[#This Row],[Meal]]="Full Meal"), "Yes", "No")</f>
        <v>No</v>
      </c>
      <c r="U2607" s="1">
        <v>0.52013888888888893</v>
      </c>
      <c r="V2607">
        <v>-21</v>
      </c>
      <c r="W2607" s="1" t="str">
        <f>IF(Flights[[#This Row],[Arrival Delay]] = "", "Cancelled", IF(Flights[[#This Row],[Arrival Delay]]&gt;15, "Delayed", "On time"))</f>
        <v>On time</v>
      </c>
      <c r="X2607" t="str">
        <f>IF(Flights[[#This Row],[Status]]&lt;&gt;"Delayed","", IF(Flights[[#This Row],[Arrival Delay]]&gt;120, "Severe", IF(Flights[[#This Row],[Arrival Delay]]&gt;60, "Major", "Moderate")))</f>
        <v/>
      </c>
      <c r="Y2607" t="b">
        <v>0</v>
      </c>
      <c r="AA2607" t="str">
        <f>IF(OR(AND(Flights[[#This Row],[Status]]="Cancelled", Flights[[#This Row],[Cancellation Reason]]="Airline/Carrier"), Flights[[#This Row],[Delay Type]]="Severe"), "Yes", "No")</f>
        <v>No</v>
      </c>
    </row>
    <row r="2608" spans="1:27" x14ac:dyDescent="0.3">
      <c r="A2608" s="3">
        <v>42199</v>
      </c>
      <c r="B2608" s="22">
        <f>WEEKNUM(Flights[[#This Row],[Date]], 1)</f>
        <v>29</v>
      </c>
      <c r="C2608" s="22">
        <f>WEEKDAY(Flights[[#This Row],[Date]],1)</f>
        <v>3</v>
      </c>
      <c r="D2608" t="s">
        <v>190</v>
      </c>
      <c r="E2608" t="s">
        <v>1987</v>
      </c>
      <c r="F2608" t="s">
        <v>0</v>
      </c>
      <c r="G2608" t="s">
        <v>31</v>
      </c>
      <c r="H2608" t="str">
        <f>_xlfn.XLOOKUP(Flights[[#This Row],[Destination]], Airports!$A$2:$A$78, Airports!$D$2:$D$78)</f>
        <v>Raleigh</v>
      </c>
      <c r="I2608" t="str" cm="1">
        <f t="array" ref="I2608">_xlfn.XLOOKUP(Flights[[#This Row],[Destination]],_xlfn._TRO_TRAILING( Airports!A:A),_xlfn._TRO_TRAILING( Airports!E:E), "Not found")</f>
        <v>NC</v>
      </c>
      <c r="J2608" s="1">
        <v>0.43055555555555558</v>
      </c>
      <c r="K2608" s="22">
        <f>HOUR(Flights[[#This Row],[Scheduled Departure]])</f>
        <v>10</v>
      </c>
      <c r="L2608" s="1">
        <v>0.42708333333333331</v>
      </c>
      <c r="M2608">
        <f>(L2608-J2608)*24*60</f>
        <v>-5.0000000000000622</v>
      </c>
      <c r="N2608" s="16">
        <f>Flights[[#This Row],[Length (min)]]/60</f>
        <v>4.55</v>
      </c>
      <c r="O2608">
        <v>273</v>
      </c>
      <c r="P2608">
        <v>2239</v>
      </c>
      <c r="Q2608" s="18">
        <f>IFERROR(Flights[[#This Row],[Distance]]/Flights[[#This Row],[Length (hr)]], "")</f>
        <v>492.08791208791212</v>
      </c>
      <c r="R2608" s="1">
        <v>0.76736111111111116</v>
      </c>
      <c r="S2608" s="1" t="str">
        <f>IF(Flights[[#This Row],[Length (hr)]]&lt;2, "No meal", IF(Flights[[#This Row],[Length (hr)]]&lt;3.5, "Light meal", "Full meal"))</f>
        <v>Full meal</v>
      </c>
      <c r="T2608" s="1" t="str">
        <f>IF(AND(Flights[[#This Row],[Airline]]="US Airways", Flights[[#This Row],[Meal]]="Full Meal"), "Yes", "No")</f>
        <v>No</v>
      </c>
      <c r="U2608" s="1">
        <v>0.7416666666666667</v>
      </c>
      <c r="V2608">
        <v>-37</v>
      </c>
      <c r="W2608" s="1" t="str">
        <f>IF(Flights[[#This Row],[Arrival Delay]] = "", "Cancelled", IF(Flights[[#This Row],[Arrival Delay]]&gt;15, "Delayed", "On time"))</f>
        <v>On time</v>
      </c>
      <c r="X2608" t="str">
        <f>IF(Flights[[#This Row],[Status]]&lt;&gt;"Delayed","", IF(Flights[[#This Row],[Arrival Delay]]&gt;120, "Severe", IF(Flights[[#This Row],[Arrival Delay]]&gt;60, "Major", "Moderate")))</f>
        <v/>
      </c>
      <c r="Y2608" t="b">
        <v>0</v>
      </c>
      <c r="AA2608" t="str">
        <f>IF(OR(AND(Flights[[#This Row],[Status]]="Cancelled", Flights[[#This Row],[Cancellation Reason]]="Airline/Carrier"), Flights[[#This Row],[Delay Type]]="Severe"), "Yes", "No")</f>
        <v>No</v>
      </c>
    </row>
    <row r="2609" spans="1:27" x14ac:dyDescent="0.3">
      <c r="A2609" s="3">
        <v>42199</v>
      </c>
      <c r="B2609" s="22">
        <f>WEEKNUM(Flights[[#This Row],[Date]], 1)</f>
        <v>29</v>
      </c>
      <c r="C2609" s="22">
        <f>WEEKDAY(Flights[[#This Row],[Date]],1)</f>
        <v>3</v>
      </c>
      <c r="D2609" t="s">
        <v>999</v>
      </c>
      <c r="E2609" t="s">
        <v>1994</v>
      </c>
      <c r="F2609" t="s">
        <v>0</v>
      </c>
      <c r="G2609" t="s">
        <v>9</v>
      </c>
      <c r="H2609" t="str">
        <f>_xlfn.XLOOKUP(Flights[[#This Row],[Destination]], Airports!$A$2:$A$78, Airports!$D$2:$D$78)</f>
        <v>San Francisco</v>
      </c>
      <c r="I2609" t="str" cm="1">
        <f t="array" ref="I2609">_xlfn.XLOOKUP(Flights[[#This Row],[Destination]],_xlfn._TRO_TRAILING( Airports!A:A),_xlfn._TRO_TRAILING( Airports!E:E), "Not found")</f>
        <v>CA</v>
      </c>
      <c r="J2609" s="1">
        <v>0.50069444444444444</v>
      </c>
      <c r="K2609" s="22">
        <f>HOUR(Flights[[#This Row],[Scheduled Departure]])</f>
        <v>12</v>
      </c>
      <c r="L2609" s="1">
        <v>0.5180555555555556</v>
      </c>
      <c r="M2609">
        <f>(L2609-J2609)*24*60</f>
        <v>25.000000000000071</v>
      </c>
      <c r="N2609" s="16">
        <f>Flights[[#This Row],[Length (min)]]/60</f>
        <v>2.3333333333333335</v>
      </c>
      <c r="O2609">
        <v>140</v>
      </c>
      <c r="P2609">
        <v>337</v>
      </c>
      <c r="Q2609" s="18">
        <f>IFERROR(Flights[[#This Row],[Distance]]/Flights[[#This Row],[Length (hr)]], "")</f>
        <v>144.42857142857142</v>
      </c>
      <c r="R2609" s="1">
        <v>0.56388888888888888</v>
      </c>
      <c r="S2609" s="1" t="str">
        <f>IF(Flights[[#This Row],[Length (hr)]]&lt;2, "No meal", IF(Flights[[#This Row],[Length (hr)]]&lt;3.5, "Light meal", "Full meal"))</f>
        <v>Light meal</v>
      </c>
      <c r="T2609" s="1" t="str">
        <f>IF(AND(Flights[[#This Row],[Airline]]="US Airways", Flights[[#This Row],[Meal]]="Full Meal"), "Yes", "No")</f>
        <v>No</v>
      </c>
      <c r="U2609" s="1">
        <v>0.61527777777777781</v>
      </c>
      <c r="V2609">
        <v>74</v>
      </c>
      <c r="W2609" s="1" t="str">
        <f>IF(Flights[[#This Row],[Arrival Delay]] = "", "Cancelled", IF(Flights[[#This Row],[Arrival Delay]]&gt;15, "Delayed", "On time"))</f>
        <v>Delayed</v>
      </c>
      <c r="X2609" t="str">
        <f>IF(Flights[[#This Row],[Status]]&lt;&gt;"Delayed","", IF(Flights[[#This Row],[Arrival Delay]]&gt;120, "Severe", IF(Flights[[#This Row],[Arrival Delay]]&gt;60, "Major", "Moderate")))</f>
        <v>Major</v>
      </c>
      <c r="Y2609" t="b">
        <v>0</v>
      </c>
      <c r="AA2609" t="str">
        <f>IF(OR(AND(Flights[[#This Row],[Status]]="Cancelled", Flights[[#This Row],[Cancellation Reason]]="Airline/Carrier"), Flights[[#This Row],[Delay Type]]="Severe"), "Yes", "No")</f>
        <v>No</v>
      </c>
    </row>
    <row r="2610" spans="1:27" x14ac:dyDescent="0.3">
      <c r="A2610" s="3">
        <v>42199</v>
      </c>
      <c r="B2610" s="22">
        <f>WEEKNUM(Flights[[#This Row],[Date]], 1)</f>
        <v>29</v>
      </c>
      <c r="C2610" s="22">
        <f>WEEKDAY(Flights[[#This Row],[Date]],1)</f>
        <v>3</v>
      </c>
      <c r="D2610" t="s">
        <v>1590</v>
      </c>
      <c r="E2610" t="s">
        <v>1990</v>
      </c>
      <c r="F2610" t="s">
        <v>0</v>
      </c>
      <c r="G2610" t="s">
        <v>16</v>
      </c>
      <c r="H2610" t="str">
        <f>_xlfn.XLOOKUP(Flights[[#This Row],[Destination]], Airports!$A$2:$A$78, Airports!$D$2:$D$78)</f>
        <v>Dulles</v>
      </c>
      <c r="I2610" t="str" cm="1">
        <f t="array" ref="I2610">_xlfn.XLOOKUP(Flights[[#This Row],[Destination]],_xlfn._TRO_TRAILING( Airports!A:A),_xlfn._TRO_TRAILING( Airports!E:E), "Not found")</f>
        <v>VA</v>
      </c>
      <c r="J2610" s="1">
        <v>0.55347222222222225</v>
      </c>
      <c r="K2610" s="22">
        <f>HOUR(Flights[[#This Row],[Scheduled Departure]])</f>
        <v>13</v>
      </c>
      <c r="L2610" s="1">
        <v>0.55486111111111114</v>
      </c>
      <c r="M2610">
        <f>(L2610-J2610)*24*60</f>
        <v>1.9999999999999929</v>
      </c>
      <c r="N2610" s="16">
        <f>Flights[[#This Row],[Length (min)]]/60</f>
        <v>4.8499999999999996</v>
      </c>
      <c r="O2610">
        <v>291</v>
      </c>
      <c r="P2610">
        <v>2288</v>
      </c>
      <c r="Q2610" s="18">
        <f>IFERROR(Flights[[#This Row],[Distance]]/Flights[[#This Row],[Length (hr)]], "")</f>
        <v>471.75257731958766</v>
      </c>
      <c r="R2610" s="1">
        <v>0.88888888888888884</v>
      </c>
      <c r="S2610" s="1" t="str">
        <f>IF(Flights[[#This Row],[Length (hr)]]&lt;2, "No meal", IF(Flights[[#This Row],[Length (hr)]]&lt;3.5, "Light meal", "Full meal"))</f>
        <v>Full meal</v>
      </c>
      <c r="T2610" s="1" t="str">
        <f>IF(AND(Flights[[#This Row],[Airline]]="US Airways", Flights[[#This Row],[Meal]]="Full Meal"), "Yes", "No")</f>
        <v>No</v>
      </c>
      <c r="U2610" s="1">
        <v>0.88194444444444442</v>
      </c>
      <c r="V2610">
        <v>-10</v>
      </c>
      <c r="W2610" s="1" t="str">
        <f>IF(Flights[[#This Row],[Arrival Delay]] = "", "Cancelled", IF(Flights[[#This Row],[Arrival Delay]]&gt;15, "Delayed", "On time"))</f>
        <v>On time</v>
      </c>
      <c r="X2610" t="str">
        <f>IF(Flights[[#This Row],[Status]]&lt;&gt;"Delayed","", IF(Flights[[#This Row],[Arrival Delay]]&gt;120, "Severe", IF(Flights[[#This Row],[Arrival Delay]]&gt;60, "Major", "Moderate")))</f>
        <v/>
      </c>
      <c r="Y2610" t="b">
        <v>0</v>
      </c>
      <c r="AA2610" t="str">
        <f>IF(OR(AND(Flights[[#This Row],[Status]]="Cancelled", Flights[[#This Row],[Cancellation Reason]]="Airline/Carrier"), Flights[[#This Row],[Delay Type]]="Severe"), "Yes", "No")</f>
        <v>No</v>
      </c>
    </row>
    <row r="2611" spans="1:27" x14ac:dyDescent="0.3">
      <c r="A2611" s="3">
        <v>42199</v>
      </c>
      <c r="B2611" s="22">
        <f>WEEKNUM(Flights[[#This Row],[Date]], 1)</f>
        <v>29</v>
      </c>
      <c r="C2611" s="22">
        <f>WEEKDAY(Flights[[#This Row],[Date]],1)</f>
        <v>3</v>
      </c>
      <c r="D2611" t="s">
        <v>636</v>
      </c>
      <c r="E2611" t="s">
        <v>1994</v>
      </c>
      <c r="F2611" t="s">
        <v>0</v>
      </c>
      <c r="G2611" t="s">
        <v>246</v>
      </c>
      <c r="H2611" t="str">
        <f>_xlfn.XLOOKUP(Flights[[#This Row],[Destination]], Airports!$A$2:$A$78, Airports!$D$2:$D$78)</f>
        <v>Albuquerque</v>
      </c>
      <c r="I2611" t="str" cm="1">
        <f t="array" ref="I2611">_xlfn.XLOOKUP(Flights[[#This Row],[Destination]],_xlfn._TRO_TRAILING( Airports!A:A),_xlfn._TRO_TRAILING( Airports!E:E), "Not found")</f>
        <v>NM</v>
      </c>
      <c r="J2611" s="1">
        <v>0.61041666666666672</v>
      </c>
      <c r="K2611" s="22">
        <f>HOUR(Flights[[#This Row],[Scheduled Departure]])</f>
        <v>14</v>
      </c>
      <c r="L2611" s="1">
        <v>0.62361111111111112</v>
      </c>
      <c r="M2611">
        <f>(L2611-J2611)*24*60</f>
        <v>18.999999999999932</v>
      </c>
      <c r="N2611" s="16">
        <f>Flights[[#This Row],[Length (min)]]/60</f>
        <v>1.85</v>
      </c>
      <c r="O2611">
        <v>111</v>
      </c>
      <c r="P2611">
        <v>677</v>
      </c>
      <c r="Q2611" s="18">
        <f>IFERROR(Flights[[#This Row],[Distance]]/Flights[[#This Row],[Length (hr)]], "")</f>
        <v>365.94594594594594</v>
      </c>
      <c r="R2611" s="1">
        <v>0.73472222222222228</v>
      </c>
      <c r="S2611" s="1" t="str">
        <f>IF(Flights[[#This Row],[Length (hr)]]&lt;2, "No meal", IF(Flights[[#This Row],[Length (hr)]]&lt;3.5, "Light meal", "Full meal"))</f>
        <v>No meal</v>
      </c>
      <c r="T2611" s="1" t="str">
        <f>IF(AND(Flights[[#This Row],[Airline]]="US Airways", Flights[[#This Row],[Meal]]="Full Meal"), "Yes", "No")</f>
        <v>No</v>
      </c>
      <c r="U2611" s="1">
        <v>0.74236111111111114</v>
      </c>
      <c r="V2611">
        <v>11</v>
      </c>
      <c r="W2611" s="1" t="str">
        <f>IF(Flights[[#This Row],[Arrival Delay]] = "", "Cancelled", IF(Flights[[#This Row],[Arrival Delay]]&gt;15, "Delayed", "On time"))</f>
        <v>On time</v>
      </c>
      <c r="X2611" t="str">
        <f>IF(Flights[[#This Row],[Status]]&lt;&gt;"Delayed","", IF(Flights[[#This Row],[Arrival Delay]]&gt;120, "Severe", IF(Flights[[#This Row],[Arrival Delay]]&gt;60, "Major", "Moderate")))</f>
        <v/>
      </c>
      <c r="Y2611" t="b">
        <v>0</v>
      </c>
      <c r="AA2611" t="str">
        <f>IF(OR(AND(Flights[[#This Row],[Status]]="Cancelled", Flights[[#This Row],[Cancellation Reason]]="Airline/Carrier"), Flights[[#This Row],[Delay Type]]="Severe"), "Yes", "No")</f>
        <v>No</v>
      </c>
    </row>
    <row r="2612" spans="1:27" x14ac:dyDescent="0.3">
      <c r="A2612" s="3">
        <v>42199</v>
      </c>
      <c r="B2612" s="22">
        <f>WEEKNUM(Flights[[#This Row],[Date]], 1)</f>
        <v>29</v>
      </c>
      <c r="C2612" s="22">
        <f>WEEKDAY(Flights[[#This Row],[Date]],1)</f>
        <v>3</v>
      </c>
      <c r="D2612" t="s">
        <v>1535</v>
      </c>
      <c r="E2612" t="s">
        <v>1991</v>
      </c>
      <c r="F2612" t="s">
        <v>0</v>
      </c>
      <c r="G2612" t="s">
        <v>24</v>
      </c>
      <c r="H2612" t="str">
        <f>_xlfn.XLOOKUP(Flights[[#This Row],[Destination]], Airports!$A$2:$A$78, Airports!$D$2:$D$78)</f>
        <v>Portland</v>
      </c>
      <c r="I2612" t="str" cm="1">
        <f t="array" ref="I2612">_xlfn.XLOOKUP(Flights[[#This Row],[Destination]],_xlfn._TRO_TRAILING( Airports!A:A),_xlfn._TRO_TRAILING( Airports!E:E), "Not found")</f>
        <v>OR</v>
      </c>
      <c r="J2612" s="1">
        <v>0.62152777777777779</v>
      </c>
      <c r="K2612" s="22">
        <f>HOUR(Flights[[#This Row],[Scheduled Departure]])</f>
        <v>14</v>
      </c>
      <c r="L2612" s="1">
        <v>0.62291666666666667</v>
      </c>
      <c r="M2612">
        <f>(L2612-J2612)*24*60</f>
        <v>1.9999999999999929</v>
      </c>
      <c r="N2612" s="16">
        <f>Flights[[#This Row],[Length (min)]]/60</f>
        <v>2.4666666666666668</v>
      </c>
      <c r="O2612">
        <v>148</v>
      </c>
      <c r="P2612">
        <v>834</v>
      </c>
      <c r="Q2612" s="18">
        <f>IFERROR(Flights[[#This Row],[Distance]]/Flights[[#This Row],[Length (hr)]], "")</f>
        <v>338.10810810810807</v>
      </c>
      <c r="R2612" s="1">
        <v>0.71736111111111112</v>
      </c>
      <c r="S2612" s="1" t="str">
        <f>IF(Flights[[#This Row],[Length (hr)]]&lt;2, "No meal", IF(Flights[[#This Row],[Length (hr)]]&lt;3.5, "Light meal", "Full meal"))</f>
        <v>Light meal</v>
      </c>
      <c r="T2612" s="1" t="str">
        <f>IF(AND(Flights[[#This Row],[Airline]]="US Airways", Flights[[#This Row],[Meal]]="Full Meal"), "Yes", "No")</f>
        <v>No</v>
      </c>
      <c r="U2612" s="1">
        <v>0.72569444444444442</v>
      </c>
      <c r="V2612">
        <v>12</v>
      </c>
      <c r="W2612" s="1" t="str">
        <f>IF(Flights[[#This Row],[Arrival Delay]] = "", "Cancelled", IF(Flights[[#This Row],[Arrival Delay]]&gt;15, "Delayed", "On time"))</f>
        <v>On time</v>
      </c>
      <c r="X2612" t="str">
        <f>IF(Flights[[#This Row],[Status]]&lt;&gt;"Delayed","", IF(Flights[[#This Row],[Arrival Delay]]&gt;120, "Severe", IF(Flights[[#This Row],[Arrival Delay]]&gt;60, "Major", "Moderate")))</f>
        <v/>
      </c>
      <c r="Y2612" t="b">
        <v>0</v>
      </c>
      <c r="AA2612" t="str">
        <f>IF(OR(AND(Flights[[#This Row],[Status]]="Cancelled", Flights[[#This Row],[Cancellation Reason]]="Airline/Carrier"), Flights[[#This Row],[Delay Type]]="Severe"), "Yes", "No")</f>
        <v>No</v>
      </c>
    </row>
    <row r="2613" spans="1:27" x14ac:dyDescent="0.3">
      <c r="A2613" s="3">
        <v>42199</v>
      </c>
      <c r="B2613" s="22">
        <f>WEEKNUM(Flights[[#This Row],[Date]], 1)</f>
        <v>29</v>
      </c>
      <c r="C2613" s="22">
        <f>WEEKDAY(Flights[[#This Row],[Date]],1)</f>
        <v>3</v>
      </c>
      <c r="D2613" t="s">
        <v>574</v>
      </c>
      <c r="E2613" t="s">
        <v>1996</v>
      </c>
      <c r="F2613" t="s">
        <v>0</v>
      </c>
      <c r="G2613" t="s">
        <v>9</v>
      </c>
      <c r="H2613" t="str">
        <f>_xlfn.XLOOKUP(Flights[[#This Row],[Destination]], Airports!$A$2:$A$78, Airports!$D$2:$D$78)</f>
        <v>San Francisco</v>
      </c>
      <c r="I2613" t="str" cm="1">
        <f t="array" ref="I2613">_xlfn.XLOOKUP(Flights[[#This Row],[Destination]],_xlfn._TRO_TRAILING( Airports!A:A),_xlfn._TRO_TRAILING( Airports!E:E), "Not found")</f>
        <v>CA</v>
      </c>
      <c r="J2613" s="1">
        <v>0.69097222222222221</v>
      </c>
      <c r="K2613" s="22">
        <f>HOUR(Flights[[#This Row],[Scheduled Departure]])</f>
        <v>16</v>
      </c>
      <c r="L2613" s="1">
        <v>0.69722222222222219</v>
      </c>
      <c r="M2613">
        <f>(L2613-J2613)*24*60</f>
        <v>8.999999999999968</v>
      </c>
      <c r="N2613" s="16">
        <f>Flights[[#This Row],[Length (min)]]/60</f>
        <v>1.3166666666666667</v>
      </c>
      <c r="O2613">
        <v>79</v>
      </c>
      <c r="P2613">
        <v>337</v>
      </c>
      <c r="Q2613" s="18">
        <f>IFERROR(Flights[[#This Row],[Distance]]/Flights[[#This Row],[Length (hr)]], "")</f>
        <v>255.9493670886076</v>
      </c>
      <c r="R2613" s="1">
        <v>0.73958333333333337</v>
      </c>
      <c r="S2613" s="1" t="str">
        <f>IF(Flights[[#This Row],[Length (hr)]]&lt;2, "No meal", IF(Flights[[#This Row],[Length (hr)]]&lt;3.5, "Light meal", "Full meal"))</f>
        <v>No meal</v>
      </c>
      <c r="T2613" s="1" t="str">
        <f>IF(AND(Flights[[#This Row],[Airline]]="US Airways", Flights[[#This Row],[Meal]]="Full Meal"), "Yes", "No")</f>
        <v>No</v>
      </c>
      <c r="U2613" s="1">
        <v>0.75208333333333333</v>
      </c>
      <c r="V2613">
        <v>18</v>
      </c>
      <c r="W2613" s="1" t="str">
        <f>IF(Flights[[#This Row],[Arrival Delay]] = "", "Cancelled", IF(Flights[[#This Row],[Arrival Delay]]&gt;15, "Delayed", "On time"))</f>
        <v>Delayed</v>
      </c>
      <c r="X2613" t="str">
        <f>IF(Flights[[#This Row],[Status]]&lt;&gt;"Delayed","", IF(Flights[[#This Row],[Arrival Delay]]&gt;120, "Severe", IF(Flights[[#This Row],[Arrival Delay]]&gt;60, "Major", "Moderate")))</f>
        <v>Moderate</v>
      </c>
      <c r="Y2613" t="b">
        <v>0</v>
      </c>
      <c r="AA2613" t="str">
        <f>IF(OR(AND(Flights[[#This Row],[Status]]="Cancelled", Flights[[#This Row],[Cancellation Reason]]="Airline/Carrier"), Flights[[#This Row],[Delay Type]]="Severe"), "Yes", "No")</f>
        <v>No</v>
      </c>
    </row>
    <row r="2614" spans="1:27" x14ac:dyDescent="0.3">
      <c r="A2614" s="3">
        <v>42199</v>
      </c>
      <c r="B2614" s="22">
        <f>WEEKNUM(Flights[[#This Row],[Date]], 1)</f>
        <v>29</v>
      </c>
      <c r="C2614" s="22">
        <f>WEEKDAY(Flights[[#This Row],[Date]],1)</f>
        <v>3</v>
      </c>
      <c r="D2614" t="s">
        <v>1547</v>
      </c>
      <c r="E2614" t="s">
        <v>1995</v>
      </c>
      <c r="F2614" t="s">
        <v>0</v>
      </c>
      <c r="G2614" t="s">
        <v>318</v>
      </c>
      <c r="H2614" t="str">
        <f>_xlfn.XLOOKUP(Flights[[#This Row],[Destination]], Airports!$A$2:$A$78, Airports!$D$2:$D$78)</f>
        <v>Oakland</v>
      </c>
      <c r="I2614" t="str" cm="1">
        <f t="array" ref="I2614">_xlfn.XLOOKUP(Flights[[#This Row],[Destination]],_xlfn._TRO_TRAILING( Airports!A:A),_xlfn._TRO_TRAILING( Airports!E:E), "Not found")</f>
        <v>CA</v>
      </c>
      <c r="J2614" s="1">
        <v>0.73263888888888884</v>
      </c>
      <c r="K2614" s="22">
        <f>HOUR(Flights[[#This Row],[Scheduled Departure]])</f>
        <v>17</v>
      </c>
      <c r="L2614" s="1">
        <v>0.74791666666666667</v>
      </c>
      <c r="M2614">
        <f>(L2614-J2614)*24*60</f>
        <v>22.000000000000082</v>
      </c>
      <c r="N2614" s="16">
        <f>Flights[[#This Row],[Length (min)]]/60</f>
        <v>1.1333333333333333</v>
      </c>
      <c r="O2614">
        <v>68</v>
      </c>
      <c r="P2614">
        <v>337</v>
      </c>
      <c r="Q2614" s="18">
        <f>IFERROR(Flights[[#This Row],[Distance]]/Flights[[#This Row],[Length (hr)]], "")</f>
        <v>297.35294117647061</v>
      </c>
      <c r="R2614" s="1">
        <v>0.78472222222222221</v>
      </c>
      <c r="S2614" s="1" t="str">
        <f>IF(Flights[[#This Row],[Length (hr)]]&lt;2, "No meal", IF(Flights[[#This Row],[Length (hr)]]&lt;3.5, "Light meal", "Full meal"))</f>
        <v>No meal</v>
      </c>
      <c r="T2614" s="1" t="str">
        <f>IF(AND(Flights[[#This Row],[Airline]]="US Airways", Flights[[#This Row],[Meal]]="Full Meal"), "Yes", "No")</f>
        <v>No</v>
      </c>
      <c r="U2614" s="1">
        <v>0.79513888888888884</v>
      </c>
      <c r="V2614">
        <v>15</v>
      </c>
      <c r="W2614" s="1" t="str">
        <f>IF(Flights[[#This Row],[Arrival Delay]] = "", "Cancelled", IF(Flights[[#This Row],[Arrival Delay]]&gt;15, "Delayed", "On time"))</f>
        <v>On time</v>
      </c>
      <c r="X2614" t="str">
        <f>IF(Flights[[#This Row],[Status]]&lt;&gt;"Delayed","", IF(Flights[[#This Row],[Arrival Delay]]&gt;120, "Severe", IF(Flights[[#This Row],[Arrival Delay]]&gt;60, "Major", "Moderate")))</f>
        <v/>
      </c>
      <c r="Y2614" t="b">
        <v>0</v>
      </c>
      <c r="AA2614" t="str">
        <f>IF(OR(AND(Flights[[#This Row],[Status]]="Cancelled", Flights[[#This Row],[Cancellation Reason]]="Airline/Carrier"), Flights[[#This Row],[Delay Type]]="Severe"), "Yes", "No")</f>
        <v>No</v>
      </c>
    </row>
    <row r="2615" spans="1:27" x14ac:dyDescent="0.3">
      <c r="A2615" s="3">
        <v>42199</v>
      </c>
      <c r="B2615" s="22">
        <f>WEEKNUM(Flights[[#This Row],[Date]], 1)</f>
        <v>29</v>
      </c>
      <c r="C2615" s="22">
        <f>WEEKDAY(Flights[[#This Row],[Date]],1)</f>
        <v>3</v>
      </c>
      <c r="D2615" t="s">
        <v>1015</v>
      </c>
      <c r="E2615" t="s">
        <v>1994</v>
      </c>
      <c r="F2615" t="s">
        <v>0</v>
      </c>
      <c r="G2615" t="s">
        <v>313</v>
      </c>
      <c r="H2615" t="str">
        <f>_xlfn.XLOOKUP(Flights[[#This Row],[Destination]], Airports!$A$2:$A$78, Airports!$D$2:$D$78)</f>
        <v>Monterey</v>
      </c>
      <c r="I2615" t="str" cm="1">
        <f t="array" ref="I2615">_xlfn.XLOOKUP(Flights[[#This Row],[Destination]],_xlfn._TRO_TRAILING( Airports!A:A),_xlfn._TRO_TRAILING( Airports!E:E), "Not found")</f>
        <v>CA</v>
      </c>
      <c r="J2615" s="1">
        <v>0.73611111111111116</v>
      </c>
      <c r="K2615" s="22">
        <f>HOUR(Flights[[#This Row],[Scheduled Departure]])</f>
        <v>17</v>
      </c>
      <c r="L2615" s="1">
        <v>0.72916666666666663</v>
      </c>
      <c r="M2615">
        <f>(L2615-J2615)*24*60</f>
        <v>-10.000000000000124</v>
      </c>
      <c r="N2615" s="16">
        <f>Flights[[#This Row],[Length (min)]]/60</f>
        <v>1.4166666666666667</v>
      </c>
      <c r="O2615">
        <v>85</v>
      </c>
      <c r="P2615">
        <v>266</v>
      </c>
      <c r="Q2615" s="18">
        <f>IFERROR(Flights[[#This Row],[Distance]]/Flights[[#This Row],[Length (hr)]], "")</f>
        <v>187.76470588235293</v>
      </c>
      <c r="R2615" s="1">
        <v>0.79097222222222219</v>
      </c>
      <c r="S2615" s="1" t="str">
        <f>IF(Flights[[#This Row],[Length (hr)]]&lt;2, "No meal", IF(Flights[[#This Row],[Length (hr)]]&lt;3.5, "Light meal", "Full meal"))</f>
        <v>No meal</v>
      </c>
      <c r="T2615" s="1" t="str">
        <f>IF(AND(Flights[[#This Row],[Airline]]="US Airways", Flights[[#This Row],[Meal]]="Full Meal"), "Yes", "No")</f>
        <v>No</v>
      </c>
      <c r="U2615" s="1">
        <v>0.78819444444444442</v>
      </c>
      <c r="V2615">
        <v>-4</v>
      </c>
      <c r="W2615" s="1" t="str">
        <f>IF(Flights[[#This Row],[Arrival Delay]] = "", "Cancelled", IF(Flights[[#This Row],[Arrival Delay]]&gt;15, "Delayed", "On time"))</f>
        <v>On time</v>
      </c>
      <c r="X2615" t="str">
        <f>IF(Flights[[#This Row],[Status]]&lt;&gt;"Delayed","", IF(Flights[[#This Row],[Arrival Delay]]&gt;120, "Severe", IF(Flights[[#This Row],[Arrival Delay]]&gt;60, "Major", "Moderate")))</f>
        <v/>
      </c>
      <c r="Y2615" t="b">
        <v>0</v>
      </c>
      <c r="AA2615" t="str">
        <f>IF(OR(AND(Flights[[#This Row],[Status]]="Cancelled", Flights[[#This Row],[Cancellation Reason]]="Airline/Carrier"), Flights[[#This Row],[Delay Type]]="Severe"), "Yes", "No")</f>
        <v>No</v>
      </c>
    </row>
    <row r="2616" spans="1:27" x14ac:dyDescent="0.3">
      <c r="A2616" s="3">
        <v>42199</v>
      </c>
      <c r="B2616" s="22">
        <f>WEEKNUM(Flights[[#This Row],[Date]], 1)</f>
        <v>29</v>
      </c>
      <c r="C2616" s="22">
        <f>WEEKDAY(Flights[[#This Row],[Date]],1)</f>
        <v>3</v>
      </c>
      <c r="D2616" t="s">
        <v>203</v>
      </c>
      <c r="E2616" t="s">
        <v>1987</v>
      </c>
      <c r="F2616" t="s">
        <v>0</v>
      </c>
      <c r="G2616" t="s">
        <v>29</v>
      </c>
      <c r="H2616" t="str">
        <f>_xlfn.XLOOKUP(Flights[[#This Row],[Destination]], Airports!$A$2:$A$78, Airports!$D$2:$D$78)</f>
        <v>Phoenix</v>
      </c>
      <c r="I2616" t="str" cm="1">
        <f t="array" ref="I2616">_xlfn.XLOOKUP(Flights[[#This Row],[Destination]],_xlfn._TRO_TRAILING( Airports!A:A),_xlfn._TRO_TRAILING( Airports!E:E), "Not found")</f>
        <v>AZ</v>
      </c>
      <c r="J2616" s="1">
        <v>0.88888888888888884</v>
      </c>
      <c r="K2616" s="22">
        <f>HOUR(Flights[[#This Row],[Scheduled Departure]])</f>
        <v>21</v>
      </c>
      <c r="L2616" s="1">
        <v>0.88680555555555551</v>
      </c>
      <c r="M2616">
        <f>(L2616-J2616)*24*60</f>
        <v>-2.9999999999999893</v>
      </c>
      <c r="N2616" s="16">
        <f>Flights[[#This Row],[Length (min)]]/60</f>
        <v>1.5333333333333334</v>
      </c>
      <c r="O2616">
        <v>92</v>
      </c>
      <c r="P2616">
        <v>370</v>
      </c>
      <c r="Q2616" s="18">
        <f>IFERROR(Flights[[#This Row],[Distance]]/Flights[[#This Row],[Length (hr)]], "")</f>
        <v>241.30434782608694</v>
      </c>
      <c r="R2616" s="1">
        <v>0.95763888888888893</v>
      </c>
      <c r="S2616" s="1" t="str">
        <f>IF(Flights[[#This Row],[Length (hr)]]&lt;2, "No meal", IF(Flights[[#This Row],[Length (hr)]]&lt;3.5, "Light meal", "Full meal"))</f>
        <v>No meal</v>
      </c>
      <c r="T2616" s="1" t="str">
        <f>IF(AND(Flights[[#This Row],[Airline]]="US Airways", Flights[[#This Row],[Meal]]="Full Meal"), "Yes", "No")</f>
        <v>No</v>
      </c>
      <c r="U2616" s="1">
        <v>0.9506944444444444</v>
      </c>
      <c r="V2616">
        <v>-10</v>
      </c>
      <c r="W2616" s="1" t="str">
        <f>IF(Flights[[#This Row],[Arrival Delay]] = "", "Cancelled", IF(Flights[[#This Row],[Arrival Delay]]&gt;15, "Delayed", "On time"))</f>
        <v>On time</v>
      </c>
      <c r="X2616" t="str">
        <f>IF(Flights[[#This Row],[Status]]&lt;&gt;"Delayed","", IF(Flights[[#This Row],[Arrival Delay]]&gt;120, "Severe", IF(Flights[[#This Row],[Arrival Delay]]&gt;60, "Major", "Moderate")))</f>
        <v/>
      </c>
      <c r="Y2616" t="b">
        <v>0</v>
      </c>
      <c r="AA2616" t="str">
        <f>IF(OR(AND(Flights[[#This Row],[Status]]="Cancelled", Flights[[#This Row],[Cancellation Reason]]="Airline/Carrier"), Flights[[#This Row],[Delay Type]]="Severe"), "Yes", "No")</f>
        <v>No</v>
      </c>
    </row>
    <row r="2617" spans="1:27" x14ac:dyDescent="0.3">
      <c r="A2617" s="3">
        <v>42199</v>
      </c>
      <c r="B2617" s="22">
        <f>WEEKNUM(Flights[[#This Row],[Date]], 1)</f>
        <v>29</v>
      </c>
      <c r="C2617" s="22">
        <f>WEEKDAY(Flights[[#This Row],[Date]],1)</f>
        <v>3</v>
      </c>
      <c r="D2617" t="s">
        <v>208</v>
      </c>
      <c r="E2617" t="s">
        <v>1987</v>
      </c>
      <c r="F2617" t="s">
        <v>0</v>
      </c>
      <c r="G2617" t="s">
        <v>14</v>
      </c>
      <c r="H2617" t="str">
        <f>_xlfn.XLOOKUP(Flights[[#This Row],[Destination]], Airports!$A$2:$A$78, Airports!$D$2:$D$78)</f>
        <v>Tampa</v>
      </c>
      <c r="I2617" t="str" cm="1">
        <f t="array" ref="I2617">_xlfn.XLOOKUP(Flights[[#This Row],[Destination]],_xlfn._TRO_TRAILING( Airports!A:A),_xlfn._TRO_TRAILING( Airports!E:E), "Not found")</f>
        <v>FL</v>
      </c>
      <c r="J2617" s="1">
        <v>0.92361111111111116</v>
      </c>
      <c r="K2617" s="22">
        <f>HOUR(Flights[[#This Row],[Scheduled Departure]])</f>
        <v>22</v>
      </c>
      <c r="L2617" s="1">
        <v>0.93888888888888888</v>
      </c>
      <c r="M2617">
        <f>(L2617-J2617)*24*60</f>
        <v>21.999999999999922</v>
      </c>
      <c r="N2617" s="16">
        <f>Flights[[#This Row],[Length (min)]]/60</f>
        <v>4.8166666666666664</v>
      </c>
      <c r="O2617">
        <v>289</v>
      </c>
      <c r="P2617">
        <v>2158</v>
      </c>
      <c r="Q2617" s="18">
        <f>IFERROR(Flights[[#This Row],[Distance]]/Flights[[#This Row],[Length (hr)]], "")</f>
        <v>448.0276816608997</v>
      </c>
      <c r="R2617" s="1">
        <v>0.25069444444444444</v>
      </c>
      <c r="S2617" s="1" t="str">
        <f>IF(Flights[[#This Row],[Length (hr)]]&lt;2, "No meal", IF(Flights[[#This Row],[Length (hr)]]&lt;3.5, "Light meal", "Full meal"))</f>
        <v>Full meal</v>
      </c>
      <c r="T2617" s="1" t="str">
        <f>IF(AND(Flights[[#This Row],[Airline]]="US Airways", Flights[[#This Row],[Meal]]="Full Meal"), "Yes", "No")</f>
        <v>No</v>
      </c>
      <c r="U2617" s="1">
        <v>0.26458333333333334</v>
      </c>
      <c r="V2617">
        <v>20</v>
      </c>
      <c r="W2617" s="1" t="str">
        <f>IF(Flights[[#This Row],[Arrival Delay]] = "", "Cancelled", IF(Flights[[#This Row],[Arrival Delay]]&gt;15, "Delayed", "On time"))</f>
        <v>Delayed</v>
      </c>
      <c r="X2617" t="str">
        <f>IF(Flights[[#This Row],[Status]]&lt;&gt;"Delayed","", IF(Flights[[#This Row],[Arrival Delay]]&gt;120, "Severe", IF(Flights[[#This Row],[Arrival Delay]]&gt;60, "Major", "Moderate")))</f>
        <v>Moderate</v>
      </c>
      <c r="Y2617" t="b">
        <v>0</v>
      </c>
      <c r="AA2617" t="str">
        <f>IF(OR(AND(Flights[[#This Row],[Status]]="Cancelled", Flights[[#This Row],[Cancellation Reason]]="Airline/Carrier"), Flights[[#This Row],[Delay Type]]="Severe"), "Yes", "No")</f>
        <v>No</v>
      </c>
    </row>
    <row r="2618" spans="1:27" x14ac:dyDescent="0.3">
      <c r="A2618" s="3">
        <v>42199</v>
      </c>
      <c r="B2618" s="22">
        <f>WEEKNUM(Flights[[#This Row],[Date]], 1)</f>
        <v>29</v>
      </c>
      <c r="C2618" s="22">
        <f>WEEKDAY(Flights[[#This Row],[Date]],1)</f>
        <v>3</v>
      </c>
      <c r="D2618" t="s">
        <v>207</v>
      </c>
      <c r="E2618" t="s">
        <v>1987</v>
      </c>
      <c r="F2618" t="s">
        <v>0</v>
      </c>
      <c r="G2618" t="s">
        <v>28</v>
      </c>
      <c r="H2618" t="str">
        <f>_xlfn.XLOOKUP(Flights[[#This Row],[Destination]], Airports!$A$2:$A$78, Airports!$D$2:$D$78)</f>
        <v>Philadelphia</v>
      </c>
      <c r="I2618" t="str" cm="1">
        <f t="array" ref="I2618">_xlfn.XLOOKUP(Flights[[#This Row],[Destination]],_xlfn._TRO_TRAILING( Airports!A:A),_xlfn._TRO_TRAILING( Airports!E:E), "Not found")</f>
        <v>PA</v>
      </c>
      <c r="J2618" s="1">
        <v>0.98958333333333337</v>
      </c>
      <c r="K2618" s="22">
        <f>HOUR(Flights[[#This Row],[Scheduled Departure]])</f>
        <v>23</v>
      </c>
      <c r="L2618" s="1">
        <v>0.97847222222222219</v>
      </c>
      <c r="M2618">
        <f>(L2618-J2618)*24*60</f>
        <v>-16.000000000000103</v>
      </c>
      <c r="N2618" s="16">
        <f>Flights[[#This Row],[Length (min)]]/60</f>
        <v>6.5666666666666664</v>
      </c>
      <c r="O2618">
        <v>394</v>
      </c>
      <c r="P2618">
        <v>2402</v>
      </c>
      <c r="Q2618" s="18">
        <f>IFERROR(Flights[[#This Row],[Distance]]/Flights[[#This Row],[Length (hr)]], "")</f>
        <v>365.78680203045684</v>
      </c>
      <c r="R2618" s="1">
        <v>0.34166666666666667</v>
      </c>
      <c r="S2618" s="1" t="str">
        <f>IF(Flights[[#This Row],[Length (hr)]]&lt;2, "No meal", IF(Flights[[#This Row],[Length (hr)]]&lt;3.5, "Light meal", "Full meal"))</f>
        <v>Full meal</v>
      </c>
      <c r="T2618" s="1" t="str">
        <f>IF(AND(Flights[[#This Row],[Airline]]="US Airways", Flights[[#This Row],[Meal]]="Full Meal"), "Yes", "No")</f>
        <v>No</v>
      </c>
      <c r="U2618" s="1">
        <v>0.37708333333333333</v>
      </c>
      <c r="V2618">
        <v>51</v>
      </c>
      <c r="W2618" s="1" t="str">
        <f>IF(Flights[[#This Row],[Arrival Delay]] = "", "Cancelled", IF(Flights[[#This Row],[Arrival Delay]]&gt;15, "Delayed", "On time"))</f>
        <v>Delayed</v>
      </c>
      <c r="X2618" t="str">
        <f>IF(Flights[[#This Row],[Status]]&lt;&gt;"Delayed","", IF(Flights[[#This Row],[Arrival Delay]]&gt;120, "Severe", IF(Flights[[#This Row],[Arrival Delay]]&gt;60, "Major", "Moderate")))</f>
        <v>Moderate</v>
      </c>
      <c r="Y2618" t="b">
        <v>0</v>
      </c>
      <c r="AA2618" t="str">
        <f>IF(OR(AND(Flights[[#This Row],[Status]]="Cancelled", Flights[[#This Row],[Cancellation Reason]]="Airline/Carrier"), Flights[[#This Row],[Delay Type]]="Severe"), "Yes", "No")</f>
        <v>No</v>
      </c>
    </row>
    <row r="2619" spans="1:27" x14ac:dyDescent="0.3">
      <c r="A2619" s="3">
        <v>42200</v>
      </c>
      <c r="B2619" s="22">
        <f>WEEKNUM(Flights[[#This Row],[Date]], 1)</f>
        <v>29</v>
      </c>
      <c r="C2619" s="22">
        <f>WEEKDAY(Flights[[#This Row],[Date]],1)</f>
        <v>4</v>
      </c>
      <c r="D2619" t="s">
        <v>1566</v>
      </c>
      <c r="E2619" t="s">
        <v>1995</v>
      </c>
      <c r="F2619" t="s">
        <v>0</v>
      </c>
      <c r="G2619" t="s">
        <v>29</v>
      </c>
      <c r="H2619" t="str">
        <f>_xlfn.XLOOKUP(Flights[[#This Row],[Destination]], Airports!$A$2:$A$78, Airports!$D$2:$D$78)</f>
        <v>Phoenix</v>
      </c>
      <c r="I2619" t="str" cm="1">
        <f t="array" ref="I2619">_xlfn.XLOOKUP(Flights[[#This Row],[Destination]],_xlfn._TRO_TRAILING( Airports!A:A),_xlfn._TRO_TRAILING( Airports!E:E), "Not found")</f>
        <v>AZ</v>
      </c>
      <c r="J2619" s="1">
        <v>0.24305555555555555</v>
      </c>
      <c r="K2619" s="22">
        <f>HOUR(Flights[[#This Row],[Scheduled Departure]])</f>
        <v>5</v>
      </c>
      <c r="L2619" s="1">
        <v>0.24374999999999999</v>
      </c>
      <c r="M2619">
        <f>(L2619-J2619)*24*60</f>
        <v>0.99999999999999645</v>
      </c>
      <c r="N2619" s="16">
        <f>Flights[[#This Row],[Length (min)]]/60</f>
        <v>1.2833333333333334</v>
      </c>
      <c r="O2619">
        <v>77</v>
      </c>
      <c r="P2619">
        <v>370</v>
      </c>
      <c r="Q2619" s="18">
        <f>IFERROR(Flights[[#This Row],[Distance]]/Flights[[#This Row],[Length (hr)]], "")</f>
        <v>288.31168831168827</v>
      </c>
      <c r="R2619" s="1">
        <v>0.2986111111111111</v>
      </c>
      <c r="S2619" s="1" t="str">
        <f>IF(Flights[[#This Row],[Length (hr)]]&lt;2, "No meal", IF(Flights[[#This Row],[Length (hr)]]&lt;3.5, "Light meal", "Full meal"))</f>
        <v>No meal</v>
      </c>
      <c r="T2619" s="1" t="str">
        <f>IF(AND(Flights[[#This Row],[Airline]]="US Airways", Flights[[#This Row],[Meal]]="Full Meal"), "Yes", "No")</f>
        <v>No</v>
      </c>
      <c r="U2619" s="1">
        <v>0.29722222222222222</v>
      </c>
      <c r="V2619">
        <v>-2</v>
      </c>
      <c r="W2619" s="1" t="str">
        <f>IF(Flights[[#This Row],[Arrival Delay]] = "", "Cancelled", IF(Flights[[#This Row],[Arrival Delay]]&gt;15, "Delayed", "On time"))</f>
        <v>On time</v>
      </c>
      <c r="X2619" t="str">
        <f>IF(Flights[[#This Row],[Status]]&lt;&gt;"Delayed","", IF(Flights[[#This Row],[Arrival Delay]]&gt;120, "Severe", IF(Flights[[#This Row],[Arrival Delay]]&gt;60, "Major", "Moderate")))</f>
        <v/>
      </c>
      <c r="Y2619" t="b">
        <v>0</v>
      </c>
      <c r="AA2619" t="str">
        <f>IF(OR(AND(Flights[[#This Row],[Status]]="Cancelled", Flights[[#This Row],[Cancellation Reason]]="Airline/Carrier"), Flights[[#This Row],[Delay Type]]="Severe"), "Yes", "No")</f>
        <v>No</v>
      </c>
    </row>
    <row r="2620" spans="1:27" x14ac:dyDescent="0.3">
      <c r="A2620" s="3">
        <v>42200</v>
      </c>
      <c r="B2620" s="22">
        <f>WEEKNUM(Flights[[#This Row],[Date]], 1)</f>
        <v>29</v>
      </c>
      <c r="C2620" s="22">
        <f>WEEKDAY(Flights[[#This Row],[Date]],1)</f>
        <v>4</v>
      </c>
      <c r="D2620" t="s">
        <v>1369</v>
      </c>
      <c r="E2620" t="s">
        <v>1990</v>
      </c>
      <c r="F2620" t="s">
        <v>0</v>
      </c>
      <c r="G2620" t="s">
        <v>4</v>
      </c>
      <c r="H2620" t="str">
        <f>_xlfn.XLOOKUP(Flights[[#This Row],[Destination]], Airports!$A$2:$A$78, Airports!$D$2:$D$78)</f>
        <v>Chicago</v>
      </c>
      <c r="I2620" t="str" cm="1">
        <f t="array" ref="I2620">_xlfn.XLOOKUP(Flights[[#This Row],[Destination]],_xlfn._TRO_TRAILING( Airports!A:A),_xlfn._TRO_TRAILING( Airports!E:E), "Not found")</f>
        <v>IL</v>
      </c>
      <c r="J2620" s="1">
        <v>0.38194444444444442</v>
      </c>
      <c r="K2620" s="22">
        <f>HOUR(Flights[[#This Row],[Scheduled Departure]])</f>
        <v>9</v>
      </c>
      <c r="L2620" s="1">
        <v>0.38472222222222224</v>
      </c>
      <c r="M2620">
        <f>(L2620-J2620)*24*60</f>
        <v>4.0000000000000657</v>
      </c>
      <c r="N2620" s="16">
        <f>Flights[[#This Row],[Length (min)]]/60</f>
        <v>4.1833333333333336</v>
      </c>
      <c r="O2620">
        <v>251</v>
      </c>
      <c r="P2620">
        <v>1744</v>
      </c>
      <c r="Q2620" s="18">
        <f>IFERROR(Flights[[#This Row],[Distance]]/Flights[[#This Row],[Length (hr)]], "")</f>
        <v>416.89243027888443</v>
      </c>
      <c r="R2620" s="1">
        <v>0.64027777777777772</v>
      </c>
      <c r="S2620" s="1" t="str">
        <f>IF(Flights[[#This Row],[Length (hr)]]&lt;2, "No meal", IF(Flights[[#This Row],[Length (hr)]]&lt;3.5, "Light meal", "Full meal"))</f>
        <v>Full meal</v>
      </c>
      <c r="T2620" s="1" t="str">
        <f>IF(AND(Flights[[#This Row],[Airline]]="US Airways", Flights[[#This Row],[Meal]]="Full Meal"), "Yes", "No")</f>
        <v>No</v>
      </c>
      <c r="U2620" s="1">
        <v>0.64236111111111116</v>
      </c>
      <c r="V2620">
        <v>3</v>
      </c>
      <c r="W2620" s="1" t="str">
        <f>IF(Flights[[#This Row],[Arrival Delay]] = "", "Cancelled", IF(Flights[[#This Row],[Arrival Delay]]&gt;15, "Delayed", "On time"))</f>
        <v>On time</v>
      </c>
      <c r="X2620" t="str">
        <f>IF(Flights[[#This Row],[Status]]&lt;&gt;"Delayed","", IF(Flights[[#This Row],[Arrival Delay]]&gt;120, "Severe", IF(Flights[[#This Row],[Arrival Delay]]&gt;60, "Major", "Moderate")))</f>
        <v/>
      </c>
      <c r="Y2620" t="b">
        <v>0</v>
      </c>
      <c r="AA2620" t="str">
        <f>IF(OR(AND(Flights[[#This Row],[Status]]="Cancelled", Flights[[#This Row],[Cancellation Reason]]="Airline/Carrier"), Flights[[#This Row],[Delay Type]]="Severe"), "Yes", "No")</f>
        <v>No</v>
      </c>
    </row>
    <row r="2621" spans="1:27" x14ac:dyDescent="0.3">
      <c r="A2621" s="3">
        <v>42200</v>
      </c>
      <c r="B2621" s="22">
        <f>WEEKNUM(Flights[[#This Row],[Date]], 1)</f>
        <v>29</v>
      </c>
      <c r="C2621" s="22">
        <f>WEEKDAY(Flights[[#This Row],[Date]],1)</f>
        <v>4</v>
      </c>
      <c r="D2621" t="s">
        <v>1215</v>
      </c>
      <c r="E2621" t="s">
        <v>1990</v>
      </c>
      <c r="F2621" t="s">
        <v>0</v>
      </c>
      <c r="G2621" t="s">
        <v>293</v>
      </c>
      <c r="H2621" t="str">
        <f>_xlfn.XLOOKUP(Flights[[#This Row],[Destination]], Airports!$A$2:$A$78, Airports!$D$2:$D$78)</f>
        <v>Houston</v>
      </c>
      <c r="I2621" t="str" cm="1">
        <f t="array" ref="I2621">_xlfn.XLOOKUP(Flights[[#This Row],[Destination]],_xlfn._TRO_TRAILING( Airports!A:A),_xlfn._TRO_TRAILING( Airports!E:E), "Not found")</f>
        <v>TX</v>
      </c>
      <c r="J2621" s="1">
        <v>0.40763888888888888</v>
      </c>
      <c r="K2621" s="22">
        <f>HOUR(Flights[[#This Row],[Scheduled Departure]])</f>
        <v>9</v>
      </c>
      <c r="L2621" s="1">
        <v>0.41597222222222224</v>
      </c>
      <c r="M2621">
        <f>(L2621-J2621)*24*60</f>
        <v>12.000000000000037</v>
      </c>
      <c r="N2621" s="16">
        <f>Flights[[#This Row],[Length (min)]]/60</f>
        <v>3.3333333333333335</v>
      </c>
      <c r="O2621">
        <v>200</v>
      </c>
      <c r="P2621">
        <v>1379</v>
      </c>
      <c r="Q2621" s="18">
        <f>IFERROR(Flights[[#This Row],[Distance]]/Flights[[#This Row],[Length (hr)]], "")</f>
        <v>413.7</v>
      </c>
      <c r="R2621" s="1">
        <v>0.63680555555555551</v>
      </c>
      <c r="S2621" s="1" t="str">
        <f>IF(Flights[[#This Row],[Length (hr)]]&lt;2, "No meal", IF(Flights[[#This Row],[Length (hr)]]&lt;3.5, "Light meal", "Full meal"))</f>
        <v>Light meal</v>
      </c>
      <c r="T2621" s="1" t="str">
        <f>IF(AND(Flights[[#This Row],[Airline]]="US Airways", Flights[[#This Row],[Meal]]="Full Meal"), "Yes", "No")</f>
        <v>No</v>
      </c>
      <c r="U2621" s="1">
        <v>0.6381944444444444</v>
      </c>
      <c r="V2621">
        <v>2</v>
      </c>
      <c r="W2621" s="1" t="str">
        <f>IF(Flights[[#This Row],[Arrival Delay]] = "", "Cancelled", IF(Flights[[#This Row],[Arrival Delay]]&gt;15, "Delayed", "On time"))</f>
        <v>On time</v>
      </c>
      <c r="X2621" t="str">
        <f>IF(Flights[[#This Row],[Status]]&lt;&gt;"Delayed","", IF(Flights[[#This Row],[Arrival Delay]]&gt;120, "Severe", IF(Flights[[#This Row],[Arrival Delay]]&gt;60, "Major", "Moderate")))</f>
        <v/>
      </c>
      <c r="Y2621" t="b">
        <v>0</v>
      </c>
      <c r="AA2621" t="str">
        <f>IF(OR(AND(Flights[[#This Row],[Status]]="Cancelled", Flights[[#This Row],[Cancellation Reason]]="Airline/Carrier"), Flights[[#This Row],[Delay Type]]="Severe"), "Yes", "No")</f>
        <v>No</v>
      </c>
    </row>
    <row r="2622" spans="1:27" x14ac:dyDescent="0.3">
      <c r="A2622" s="3">
        <v>42200</v>
      </c>
      <c r="B2622" s="22">
        <f>WEEKNUM(Flights[[#This Row],[Date]], 1)</f>
        <v>29</v>
      </c>
      <c r="C2622" s="22">
        <f>WEEKDAY(Flights[[#This Row],[Date]],1)</f>
        <v>4</v>
      </c>
      <c r="D2622" t="s">
        <v>482</v>
      </c>
      <c r="E2622" t="s">
        <v>1989</v>
      </c>
      <c r="F2622" t="s">
        <v>0</v>
      </c>
      <c r="G2622" t="s">
        <v>26</v>
      </c>
      <c r="H2622" t="str">
        <f>_xlfn.XLOOKUP(Flights[[#This Row],[Destination]], Airports!$A$2:$A$78, Airports!$D$2:$D$78)</f>
        <v>Atlanta</v>
      </c>
      <c r="I2622" t="str" cm="1">
        <f t="array" ref="I2622">_xlfn.XLOOKUP(Flights[[#This Row],[Destination]],_xlfn._TRO_TRAILING( Airports!A:A),_xlfn._TRO_TRAILING( Airports!E:E), "Not found")</f>
        <v>GA</v>
      </c>
      <c r="J2622" s="1">
        <v>0.44444444444444442</v>
      </c>
      <c r="K2622" s="22">
        <f>HOUR(Flights[[#This Row],[Scheduled Departure]])</f>
        <v>10</v>
      </c>
      <c r="L2622" s="1">
        <v>0.44374999999999998</v>
      </c>
      <c r="M2622">
        <f>(L2622-J2622)*24*60</f>
        <v>-0.99999999999999645</v>
      </c>
      <c r="N2622" s="16">
        <f>Flights[[#This Row],[Length (min)]]/60</f>
        <v>4.3</v>
      </c>
      <c r="O2622">
        <v>258</v>
      </c>
      <c r="P2622">
        <v>1947</v>
      </c>
      <c r="Q2622" s="18">
        <f>IFERROR(Flights[[#This Row],[Distance]]/Flights[[#This Row],[Length (hr)]], "")</f>
        <v>452.7906976744186</v>
      </c>
      <c r="R2622" s="1">
        <v>0.76180555555555551</v>
      </c>
      <c r="S2622" s="1" t="str">
        <f>IF(Flights[[#This Row],[Length (hr)]]&lt;2, "No meal", IF(Flights[[#This Row],[Length (hr)]]&lt;3.5, "Light meal", "Full meal"))</f>
        <v>Full meal</v>
      </c>
      <c r="T2622" s="1" t="str">
        <f>IF(AND(Flights[[#This Row],[Airline]]="US Airways", Flights[[#This Row],[Meal]]="Full Meal"), "Yes", "No")</f>
        <v>No</v>
      </c>
      <c r="U2622" s="1">
        <v>0.74791666666666667</v>
      </c>
      <c r="V2622">
        <v>-20</v>
      </c>
      <c r="W2622" s="1" t="str">
        <f>IF(Flights[[#This Row],[Arrival Delay]] = "", "Cancelled", IF(Flights[[#This Row],[Arrival Delay]]&gt;15, "Delayed", "On time"))</f>
        <v>On time</v>
      </c>
      <c r="X2622" t="str">
        <f>IF(Flights[[#This Row],[Status]]&lt;&gt;"Delayed","", IF(Flights[[#This Row],[Arrival Delay]]&gt;120, "Severe", IF(Flights[[#This Row],[Arrival Delay]]&gt;60, "Major", "Moderate")))</f>
        <v/>
      </c>
      <c r="Y2622" t="b">
        <v>0</v>
      </c>
      <c r="AA2622" t="str">
        <f>IF(OR(AND(Flights[[#This Row],[Status]]="Cancelled", Flights[[#This Row],[Cancellation Reason]]="Airline/Carrier"), Flights[[#This Row],[Delay Type]]="Severe"), "Yes", "No")</f>
        <v>No</v>
      </c>
    </row>
    <row r="2623" spans="1:27" x14ac:dyDescent="0.3">
      <c r="A2623" s="3">
        <v>42200</v>
      </c>
      <c r="B2623" s="22">
        <f>WEEKNUM(Flights[[#This Row],[Date]], 1)</f>
        <v>29</v>
      </c>
      <c r="C2623" s="22">
        <f>WEEKDAY(Flights[[#This Row],[Date]],1)</f>
        <v>4</v>
      </c>
      <c r="D2623" t="s">
        <v>174</v>
      </c>
      <c r="E2623" t="s">
        <v>1987</v>
      </c>
      <c r="F2623" t="s">
        <v>0</v>
      </c>
      <c r="G2623" t="s">
        <v>2</v>
      </c>
      <c r="H2623" t="str">
        <f>_xlfn.XLOOKUP(Flights[[#This Row],[Destination]], Airports!$A$2:$A$78, Airports!$D$2:$D$78)</f>
        <v>Miami</v>
      </c>
      <c r="I2623" t="str" cm="1">
        <f t="array" ref="I2623">_xlfn.XLOOKUP(Flights[[#This Row],[Destination]],_xlfn._TRO_TRAILING( Airports!A:A),_xlfn._TRO_TRAILING( Airports!E:E), "Not found")</f>
        <v>FL</v>
      </c>
      <c r="J2623" s="1">
        <v>0.44791666666666669</v>
      </c>
      <c r="K2623" s="22">
        <f>HOUR(Flights[[#This Row],[Scheduled Departure]])</f>
        <v>10</v>
      </c>
      <c r="L2623" s="1">
        <v>0.4465277777777778</v>
      </c>
      <c r="M2623">
        <f>(L2623-J2623)*24*60</f>
        <v>-1.9999999999999929</v>
      </c>
      <c r="N2623" s="16">
        <f>Flights[[#This Row],[Length (min)]]/60</f>
        <v>5.6333333333333337</v>
      </c>
      <c r="O2623">
        <v>338</v>
      </c>
      <c r="P2623">
        <v>2342</v>
      </c>
      <c r="Q2623" s="18">
        <f>IFERROR(Flights[[#This Row],[Distance]]/Flights[[#This Row],[Length (hr)]], "")</f>
        <v>415.73964497041419</v>
      </c>
      <c r="R2623" s="1">
        <v>0.79861111111111116</v>
      </c>
      <c r="S2623" s="1" t="str">
        <f>IF(Flights[[#This Row],[Length (hr)]]&lt;2, "No meal", IF(Flights[[#This Row],[Length (hr)]]&lt;3.5, "Light meal", "Full meal"))</f>
        <v>Full meal</v>
      </c>
      <c r="T2623" s="1" t="str">
        <f>IF(AND(Flights[[#This Row],[Airline]]="US Airways", Flights[[#This Row],[Meal]]="Full Meal"), "Yes", "No")</f>
        <v>No</v>
      </c>
      <c r="U2623" s="1">
        <v>0.80625000000000002</v>
      </c>
      <c r="V2623">
        <v>11</v>
      </c>
      <c r="W2623" s="1" t="str">
        <f>IF(Flights[[#This Row],[Arrival Delay]] = "", "Cancelled", IF(Flights[[#This Row],[Arrival Delay]]&gt;15, "Delayed", "On time"))</f>
        <v>On time</v>
      </c>
      <c r="X2623" t="str">
        <f>IF(Flights[[#This Row],[Status]]&lt;&gt;"Delayed","", IF(Flights[[#This Row],[Arrival Delay]]&gt;120, "Severe", IF(Flights[[#This Row],[Arrival Delay]]&gt;60, "Major", "Moderate")))</f>
        <v/>
      </c>
      <c r="Y2623" t="b">
        <v>0</v>
      </c>
      <c r="AA2623" t="str">
        <f>IF(OR(AND(Flights[[#This Row],[Status]]="Cancelled", Flights[[#This Row],[Cancellation Reason]]="Airline/Carrier"), Flights[[#This Row],[Delay Type]]="Severe"), "Yes", "No")</f>
        <v>No</v>
      </c>
    </row>
    <row r="2624" spans="1:27" x14ac:dyDescent="0.3">
      <c r="A2624" s="3">
        <v>42200</v>
      </c>
      <c r="B2624" s="22">
        <f>WEEKNUM(Flights[[#This Row],[Date]], 1)</f>
        <v>29</v>
      </c>
      <c r="C2624" s="22">
        <f>WEEKDAY(Flights[[#This Row],[Date]],1)</f>
        <v>4</v>
      </c>
      <c r="D2624" t="s">
        <v>68</v>
      </c>
      <c r="E2624" t="s">
        <v>1987</v>
      </c>
      <c r="F2624" t="s">
        <v>0</v>
      </c>
      <c r="G2624" t="s">
        <v>3</v>
      </c>
      <c r="H2624" t="str">
        <f>_xlfn.XLOOKUP(Flights[[#This Row],[Destination]], Airports!$A$2:$A$78, Airports!$D$2:$D$78)</f>
        <v>Dallas</v>
      </c>
      <c r="I2624" t="str" cm="1">
        <f t="array" ref="I2624">_xlfn.XLOOKUP(Flights[[#This Row],[Destination]],_xlfn._TRO_TRAILING( Airports!A:A),_xlfn._TRO_TRAILING( Airports!E:E), "Not found")</f>
        <v>TX</v>
      </c>
      <c r="J2624" s="1">
        <v>0.46875</v>
      </c>
      <c r="K2624" s="22">
        <f>HOUR(Flights[[#This Row],[Scheduled Departure]])</f>
        <v>11</v>
      </c>
      <c r="L2624" s="1">
        <v>0.46805555555555556</v>
      </c>
      <c r="M2624">
        <f>(L2624-J2624)*24*60</f>
        <v>-0.99999999999999645</v>
      </c>
      <c r="N2624" s="16">
        <f>Flights[[#This Row],[Length (min)]]/60</f>
        <v>2.95</v>
      </c>
      <c r="O2624">
        <v>177</v>
      </c>
      <c r="P2624">
        <v>1235</v>
      </c>
      <c r="Q2624" s="18">
        <f>IFERROR(Flights[[#This Row],[Distance]]/Flights[[#This Row],[Length (hr)]], "")</f>
        <v>418.64406779661016</v>
      </c>
      <c r="R2624" s="1">
        <v>0.68888888888888888</v>
      </c>
      <c r="S2624" s="1" t="str">
        <f>IF(Flights[[#This Row],[Length (hr)]]&lt;2, "No meal", IF(Flights[[#This Row],[Length (hr)]]&lt;3.5, "Light meal", "Full meal"))</f>
        <v>Light meal</v>
      </c>
      <c r="T2624" s="1" t="str">
        <f>IF(AND(Flights[[#This Row],[Airline]]="US Airways", Flights[[#This Row],[Meal]]="Full Meal"), "Yes", "No")</f>
        <v>No</v>
      </c>
      <c r="U2624" s="1">
        <v>0.6743055555555556</v>
      </c>
      <c r="V2624">
        <v>-21</v>
      </c>
      <c r="W2624" s="1" t="str">
        <f>IF(Flights[[#This Row],[Arrival Delay]] = "", "Cancelled", IF(Flights[[#This Row],[Arrival Delay]]&gt;15, "Delayed", "On time"))</f>
        <v>On time</v>
      </c>
      <c r="X2624" t="str">
        <f>IF(Flights[[#This Row],[Status]]&lt;&gt;"Delayed","", IF(Flights[[#This Row],[Arrival Delay]]&gt;120, "Severe", IF(Flights[[#This Row],[Arrival Delay]]&gt;60, "Major", "Moderate")))</f>
        <v/>
      </c>
      <c r="Y2624" t="b">
        <v>0</v>
      </c>
      <c r="AA2624" t="str">
        <f>IF(OR(AND(Flights[[#This Row],[Status]]="Cancelled", Flights[[#This Row],[Cancellation Reason]]="Airline/Carrier"), Flights[[#This Row],[Delay Type]]="Severe"), "Yes", "No")</f>
        <v>No</v>
      </c>
    </row>
    <row r="2625" spans="1:27" x14ac:dyDescent="0.3">
      <c r="A2625" s="3">
        <v>42200</v>
      </c>
      <c r="B2625" s="22">
        <f>WEEKNUM(Flights[[#This Row],[Date]], 1)</f>
        <v>29</v>
      </c>
      <c r="C2625" s="22">
        <f>WEEKDAY(Flights[[#This Row],[Date]],1)</f>
        <v>4</v>
      </c>
      <c r="D2625" t="s">
        <v>522</v>
      </c>
      <c r="E2625" t="s">
        <v>1991</v>
      </c>
      <c r="F2625" t="s">
        <v>0</v>
      </c>
      <c r="G2625" t="s">
        <v>24</v>
      </c>
      <c r="H2625" t="str">
        <f>_xlfn.XLOOKUP(Flights[[#This Row],[Destination]], Airports!$A$2:$A$78, Airports!$D$2:$D$78)</f>
        <v>Portland</v>
      </c>
      <c r="I2625" t="str" cm="1">
        <f t="array" ref="I2625">_xlfn.XLOOKUP(Flights[[#This Row],[Destination]],_xlfn._TRO_TRAILING( Airports!A:A),_xlfn._TRO_TRAILING( Airports!E:E), "Not found")</f>
        <v>OR</v>
      </c>
      <c r="J2625" s="1">
        <v>0.53125</v>
      </c>
      <c r="K2625" s="22">
        <f>HOUR(Flights[[#This Row],[Scheduled Departure]])</f>
        <v>12</v>
      </c>
      <c r="L2625" s="1">
        <v>0.52500000000000002</v>
      </c>
      <c r="M2625">
        <f>(L2625-J2625)*24*60</f>
        <v>-8.999999999999968</v>
      </c>
      <c r="N2625" s="16">
        <f>Flights[[#This Row],[Length (min)]]/60</f>
        <v>2.3666666666666667</v>
      </c>
      <c r="O2625">
        <v>142</v>
      </c>
      <c r="P2625">
        <v>834</v>
      </c>
      <c r="Q2625" s="18">
        <f>IFERROR(Flights[[#This Row],[Distance]]/Flights[[#This Row],[Length (hr)]], "")</f>
        <v>352.3943661971831</v>
      </c>
      <c r="R2625" s="1">
        <v>0.625</v>
      </c>
      <c r="S2625" s="1" t="str">
        <f>IF(Flights[[#This Row],[Length (hr)]]&lt;2, "No meal", IF(Flights[[#This Row],[Length (hr)]]&lt;3.5, "Light meal", "Full meal"))</f>
        <v>Light meal</v>
      </c>
      <c r="T2625" s="1" t="str">
        <f>IF(AND(Flights[[#This Row],[Airline]]="US Airways", Flights[[#This Row],[Meal]]="Full Meal"), "Yes", "No")</f>
        <v>No</v>
      </c>
      <c r="U2625" s="1">
        <v>0.62361111111111112</v>
      </c>
      <c r="V2625">
        <v>-2</v>
      </c>
      <c r="W2625" s="1" t="str">
        <f>IF(Flights[[#This Row],[Arrival Delay]] = "", "Cancelled", IF(Flights[[#This Row],[Arrival Delay]]&gt;15, "Delayed", "On time"))</f>
        <v>On time</v>
      </c>
      <c r="X2625" t="str">
        <f>IF(Flights[[#This Row],[Status]]&lt;&gt;"Delayed","", IF(Flights[[#This Row],[Arrival Delay]]&gt;120, "Severe", IF(Flights[[#This Row],[Arrival Delay]]&gt;60, "Major", "Moderate")))</f>
        <v/>
      </c>
      <c r="Y2625" t="b">
        <v>0</v>
      </c>
      <c r="AA2625" t="str">
        <f>IF(OR(AND(Flights[[#This Row],[Status]]="Cancelled", Flights[[#This Row],[Cancellation Reason]]="Airline/Carrier"), Flights[[#This Row],[Delay Type]]="Severe"), "Yes", "No")</f>
        <v>No</v>
      </c>
    </row>
    <row r="2626" spans="1:27" x14ac:dyDescent="0.3">
      <c r="A2626" s="3">
        <v>42200</v>
      </c>
      <c r="B2626" s="22">
        <f>WEEKNUM(Flights[[#This Row],[Date]], 1)</f>
        <v>29</v>
      </c>
      <c r="C2626" s="22">
        <f>WEEKDAY(Flights[[#This Row],[Date]],1)</f>
        <v>4</v>
      </c>
      <c r="D2626" t="s">
        <v>1051</v>
      </c>
      <c r="E2626" t="s">
        <v>1990</v>
      </c>
      <c r="F2626" t="s">
        <v>0</v>
      </c>
      <c r="G2626" t="s">
        <v>273</v>
      </c>
      <c r="H2626" t="str">
        <f>_xlfn.XLOOKUP(Flights[[#This Row],[Destination]], Airports!$A$2:$A$78, Airports!$D$2:$D$78)</f>
        <v>Denver</v>
      </c>
      <c r="I2626" t="str" cm="1">
        <f t="array" ref="I2626">_xlfn.XLOOKUP(Flights[[#This Row],[Destination]],_xlfn._TRO_TRAILING( Airports!A:A),_xlfn._TRO_TRAILING( Airports!E:E), "Not found")</f>
        <v>CO</v>
      </c>
      <c r="J2626" s="1">
        <v>0.54513888888888884</v>
      </c>
      <c r="K2626" s="22">
        <f>HOUR(Flights[[#This Row],[Scheduled Departure]])</f>
        <v>13</v>
      </c>
      <c r="L2626" s="1">
        <v>0.5444444444444444</v>
      </c>
      <c r="M2626">
        <f>(L2626-J2626)*24*60</f>
        <v>-0.99999999999999645</v>
      </c>
      <c r="N2626" s="16">
        <f>Flights[[#This Row],[Length (min)]]/60</f>
        <v>2.1333333333333333</v>
      </c>
      <c r="O2626">
        <v>128</v>
      </c>
      <c r="P2626">
        <v>862</v>
      </c>
      <c r="Q2626" s="18">
        <f>IFERROR(Flights[[#This Row],[Distance]]/Flights[[#This Row],[Length (hr)]], "")</f>
        <v>404.0625</v>
      </c>
      <c r="R2626" s="1">
        <v>0.68888888888888888</v>
      </c>
      <c r="S2626" s="1" t="str">
        <f>IF(Flights[[#This Row],[Length (hr)]]&lt;2, "No meal", IF(Flights[[#This Row],[Length (hr)]]&lt;3.5, "Light meal", "Full meal"))</f>
        <v>Light meal</v>
      </c>
      <c r="T2626" s="1" t="str">
        <f>IF(AND(Flights[[#This Row],[Airline]]="US Airways", Flights[[#This Row],[Meal]]="Full Meal"), "Yes", "No")</f>
        <v>No</v>
      </c>
      <c r="U2626" s="1">
        <v>0.67500000000000004</v>
      </c>
      <c r="V2626">
        <v>-20</v>
      </c>
      <c r="W2626" s="1" t="str">
        <f>IF(Flights[[#This Row],[Arrival Delay]] = "", "Cancelled", IF(Flights[[#This Row],[Arrival Delay]]&gt;15, "Delayed", "On time"))</f>
        <v>On time</v>
      </c>
      <c r="X2626" t="str">
        <f>IF(Flights[[#This Row],[Status]]&lt;&gt;"Delayed","", IF(Flights[[#This Row],[Arrival Delay]]&gt;120, "Severe", IF(Flights[[#This Row],[Arrival Delay]]&gt;60, "Major", "Moderate")))</f>
        <v/>
      </c>
      <c r="Y2626" t="b">
        <v>0</v>
      </c>
      <c r="AA2626" t="str">
        <f>IF(OR(AND(Flights[[#This Row],[Status]]="Cancelled", Flights[[#This Row],[Cancellation Reason]]="Airline/Carrier"), Flights[[#This Row],[Delay Type]]="Severe"), "Yes", "No")</f>
        <v>No</v>
      </c>
    </row>
    <row r="2627" spans="1:27" x14ac:dyDescent="0.3">
      <c r="A2627" s="3">
        <v>42200</v>
      </c>
      <c r="B2627" s="22">
        <f>WEEKNUM(Flights[[#This Row],[Date]], 1)</f>
        <v>29</v>
      </c>
      <c r="C2627" s="22">
        <f>WEEKDAY(Flights[[#This Row],[Date]],1)</f>
        <v>4</v>
      </c>
      <c r="D2627" t="s">
        <v>78</v>
      </c>
      <c r="E2627" t="s">
        <v>1987</v>
      </c>
      <c r="F2627" t="s">
        <v>0</v>
      </c>
      <c r="G2627" t="s">
        <v>12</v>
      </c>
      <c r="H2627" t="str">
        <f>_xlfn.XLOOKUP(Flights[[#This Row],[Destination]], Airports!$A$2:$A$78, Airports!$D$2:$D$78)</f>
        <v>New York</v>
      </c>
      <c r="I2627" t="str" cm="1">
        <f t="array" ref="I2627">_xlfn.XLOOKUP(Flights[[#This Row],[Destination]],_xlfn._TRO_TRAILING( Airports!A:A),_xlfn._TRO_TRAILING( Airports!E:E), "Not found")</f>
        <v>NY</v>
      </c>
      <c r="J2627" s="1">
        <v>0.59375</v>
      </c>
      <c r="K2627" s="22">
        <f>HOUR(Flights[[#This Row],[Scheduled Departure]])</f>
        <v>14</v>
      </c>
      <c r="L2627" s="1">
        <v>0.61111111111111116</v>
      </c>
      <c r="M2627">
        <f>(L2627-J2627)*24*60</f>
        <v>25.000000000000071</v>
      </c>
      <c r="N2627" s="16">
        <f>Flights[[#This Row],[Length (min)]]/60</f>
        <v>5.4333333333333336</v>
      </c>
      <c r="O2627">
        <v>326</v>
      </c>
      <c r="P2627">
        <v>2475</v>
      </c>
      <c r="Q2627" s="18">
        <f>IFERROR(Flights[[#This Row],[Distance]]/Flights[[#This Row],[Length (hr)]], "")</f>
        <v>455.52147239263803</v>
      </c>
      <c r="R2627" s="1">
        <v>0.95763888888888893</v>
      </c>
      <c r="S2627" s="1" t="str">
        <f>IF(Flights[[#This Row],[Length (hr)]]&lt;2, "No meal", IF(Flights[[#This Row],[Length (hr)]]&lt;3.5, "Light meal", "Full meal"))</f>
        <v>Full meal</v>
      </c>
      <c r="T2627" s="1" t="str">
        <f>IF(AND(Flights[[#This Row],[Airline]]="US Airways", Flights[[#This Row],[Meal]]="Full Meal"), "Yes", "No")</f>
        <v>No</v>
      </c>
      <c r="U2627" s="1">
        <v>0.96250000000000002</v>
      </c>
      <c r="V2627">
        <v>7</v>
      </c>
      <c r="W2627" s="1" t="str">
        <f>IF(Flights[[#This Row],[Arrival Delay]] = "", "Cancelled", IF(Flights[[#This Row],[Arrival Delay]]&gt;15, "Delayed", "On time"))</f>
        <v>On time</v>
      </c>
      <c r="X2627" t="str">
        <f>IF(Flights[[#This Row],[Status]]&lt;&gt;"Delayed","", IF(Flights[[#This Row],[Arrival Delay]]&gt;120, "Severe", IF(Flights[[#This Row],[Arrival Delay]]&gt;60, "Major", "Moderate")))</f>
        <v/>
      </c>
      <c r="Y2627" t="b">
        <v>0</v>
      </c>
      <c r="AA2627" t="str">
        <f>IF(OR(AND(Flights[[#This Row],[Status]]="Cancelled", Flights[[#This Row],[Cancellation Reason]]="Airline/Carrier"), Flights[[#This Row],[Delay Type]]="Severe"), "Yes", "No")</f>
        <v>No</v>
      </c>
    </row>
    <row r="2628" spans="1:27" x14ac:dyDescent="0.3">
      <c r="A2628" s="3">
        <v>42200</v>
      </c>
      <c r="B2628" s="22">
        <f>WEEKNUM(Flights[[#This Row],[Date]], 1)</f>
        <v>29</v>
      </c>
      <c r="C2628" s="22">
        <f>WEEKDAY(Flights[[#This Row],[Date]],1)</f>
        <v>4</v>
      </c>
      <c r="D2628" t="s">
        <v>1539</v>
      </c>
      <c r="E2628" t="s">
        <v>1995</v>
      </c>
      <c r="F2628" t="s">
        <v>0</v>
      </c>
      <c r="G2628" t="s">
        <v>5</v>
      </c>
      <c r="H2628" t="str">
        <f>_xlfn.XLOOKUP(Flights[[#This Row],[Destination]], Airports!$A$2:$A$78, Airports!$D$2:$D$78)</f>
        <v>St. Louis</v>
      </c>
      <c r="I2628" t="str" cm="1">
        <f t="array" ref="I2628">_xlfn.XLOOKUP(Flights[[#This Row],[Destination]],_xlfn._TRO_TRAILING( Airports!A:A),_xlfn._TRO_TRAILING( Airports!E:E), "Not found")</f>
        <v>MO</v>
      </c>
      <c r="J2628" s="1">
        <v>0.64583333333333337</v>
      </c>
      <c r="K2628" s="22">
        <f>HOUR(Flights[[#This Row],[Scheduled Departure]])</f>
        <v>15</v>
      </c>
      <c r="L2628" s="1">
        <v>0.6479166666666667</v>
      </c>
      <c r="M2628">
        <f>(L2628-J2628)*24*60</f>
        <v>2.9999999999999893</v>
      </c>
      <c r="N2628" s="16">
        <f>Flights[[#This Row],[Length (min)]]/60</f>
        <v>3.4833333333333334</v>
      </c>
      <c r="O2628">
        <v>209</v>
      </c>
      <c r="P2628">
        <v>1592</v>
      </c>
      <c r="Q2628" s="18">
        <f>IFERROR(Flights[[#This Row],[Distance]]/Flights[[#This Row],[Length (hr)]], "")</f>
        <v>457.03349282296648</v>
      </c>
      <c r="R2628" s="1">
        <v>0.87847222222222221</v>
      </c>
      <c r="S2628" s="1" t="str">
        <f>IF(Flights[[#This Row],[Length (hr)]]&lt;2, "No meal", IF(Flights[[#This Row],[Length (hr)]]&lt;3.5, "Light meal", "Full meal"))</f>
        <v>Light meal</v>
      </c>
      <c r="T2628" s="1" t="str">
        <f>IF(AND(Flights[[#This Row],[Airline]]="US Airways", Flights[[#This Row],[Meal]]="Full Meal"), "Yes", "No")</f>
        <v>No</v>
      </c>
      <c r="U2628" s="1">
        <v>0.87638888888888888</v>
      </c>
      <c r="V2628">
        <v>-3</v>
      </c>
      <c r="W2628" s="1" t="str">
        <f>IF(Flights[[#This Row],[Arrival Delay]] = "", "Cancelled", IF(Flights[[#This Row],[Arrival Delay]]&gt;15, "Delayed", "On time"))</f>
        <v>On time</v>
      </c>
      <c r="X2628" t="str">
        <f>IF(Flights[[#This Row],[Status]]&lt;&gt;"Delayed","", IF(Flights[[#This Row],[Arrival Delay]]&gt;120, "Severe", IF(Flights[[#This Row],[Arrival Delay]]&gt;60, "Major", "Moderate")))</f>
        <v/>
      </c>
      <c r="Y2628" t="b">
        <v>0</v>
      </c>
      <c r="AA2628" t="str">
        <f>IF(OR(AND(Flights[[#This Row],[Status]]="Cancelled", Flights[[#This Row],[Cancellation Reason]]="Airline/Carrier"), Flights[[#This Row],[Delay Type]]="Severe"), "Yes", "No")</f>
        <v>No</v>
      </c>
    </row>
    <row r="2629" spans="1:27" x14ac:dyDescent="0.3">
      <c r="A2629" s="3">
        <v>42200</v>
      </c>
      <c r="B2629" s="22">
        <f>WEEKNUM(Flights[[#This Row],[Date]], 1)</f>
        <v>29</v>
      </c>
      <c r="C2629" s="22">
        <f>WEEKDAY(Flights[[#This Row],[Date]],1)</f>
        <v>4</v>
      </c>
      <c r="D2629" t="s">
        <v>796</v>
      </c>
      <c r="E2629" t="s">
        <v>1994</v>
      </c>
      <c r="F2629" t="s">
        <v>0</v>
      </c>
      <c r="G2629" t="s">
        <v>318</v>
      </c>
      <c r="H2629" t="str">
        <f>_xlfn.XLOOKUP(Flights[[#This Row],[Destination]], Airports!$A$2:$A$78, Airports!$D$2:$D$78)</f>
        <v>Oakland</v>
      </c>
      <c r="I2629" t="str" cm="1">
        <f t="array" ref="I2629">_xlfn.XLOOKUP(Flights[[#This Row],[Destination]],_xlfn._TRO_TRAILING( Airports!A:A),_xlfn._TRO_TRAILING( Airports!E:E), "Not found")</f>
        <v>CA</v>
      </c>
      <c r="J2629" s="1">
        <v>0.70138888888888884</v>
      </c>
      <c r="K2629" s="22">
        <f>HOUR(Flights[[#This Row],[Scheduled Departure]])</f>
        <v>16</v>
      </c>
      <c r="L2629" s="1">
        <v>0.7270833333333333</v>
      </c>
      <c r="M2629">
        <f>(L2629-J2629)*24*60</f>
        <v>37.000000000000028</v>
      </c>
      <c r="N2629" s="16">
        <f>Flights[[#This Row],[Length (min)]]/60</f>
        <v>1.2333333333333334</v>
      </c>
      <c r="O2629">
        <v>74</v>
      </c>
      <c r="P2629">
        <v>337</v>
      </c>
      <c r="Q2629" s="18">
        <f>IFERROR(Flights[[#This Row],[Distance]]/Flights[[#This Row],[Length (hr)]], "")</f>
        <v>273.24324324324323</v>
      </c>
      <c r="R2629" s="1">
        <v>0.7583333333333333</v>
      </c>
      <c r="S2629" s="1" t="str">
        <f>IF(Flights[[#This Row],[Length (hr)]]&lt;2, "No meal", IF(Flights[[#This Row],[Length (hr)]]&lt;3.5, "Light meal", "Full meal"))</f>
        <v>No meal</v>
      </c>
      <c r="T2629" s="1" t="str">
        <f>IF(AND(Flights[[#This Row],[Airline]]="US Airways", Flights[[#This Row],[Meal]]="Full Meal"), "Yes", "No")</f>
        <v>No</v>
      </c>
      <c r="U2629" s="1">
        <v>0.77847222222222223</v>
      </c>
      <c r="V2629">
        <v>29</v>
      </c>
      <c r="W2629" s="1" t="str">
        <f>IF(Flights[[#This Row],[Arrival Delay]] = "", "Cancelled", IF(Flights[[#This Row],[Arrival Delay]]&gt;15, "Delayed", "On time"))</f>
        <v>Delayed</v>
      </c>
      <c r="X2629" t="str">
        <f>IF(Flights[[#This Row],[Status]]&lt;&gt;"Delayed","", IF(Flights[[#This Row],[Arrival Delay]]&gt;120, "Severe", IF(Flights[[#This Row],[Arrival Delay]]&gt;60, "Major", "Moderate")))</f>
        <v>Moderate</v>
      </c>
      <c r="Y2629" t="b">
        <v>0</v>
      </c>
      <c r="AA2629" t="str">
        <f>IF(OR(AND(Flights[[#This Row],[Status]]="Cancelled", Flights[[#This Row],[Cancellation Reason]]="Airline/Carrier"), Flights[[#This Row],[Delay Type]]="Severe"), "Yes", "No")</f>
        <v>No</v>
      </c>
    </row>
    <row r="2630" spans="1:27" x14ac:dyDescent="0.3">
      <c r="A2630" s="3">
        <v>42200</v>
      </c>
      <c r="B2630" s="22">
        <f>WEEKNUM(Flights[[#This Row],[Date]], 1)</f>
        <v>29</v>
      </c>
      <c r="C2630" s="22">
        <f>WEEKDAY(Flights[[#This Row],[Date]],1)</f>
        <v>4</v>
      </c>
      <c r="D2630" t="s">
        <v>149</v>
      </c>
      <c r="E2630" t="s">
        <v>1987</v>
      </c>
      <c r="F2630" t="s">
        <v>0</v>
      </c>
      <c r="G2630" t="s">
        <v>10</v>
      </c>
      <c r="H2630" t="str">
        <f>_xlfn.XLOOKUP(Flights[[#This Row],[Destination]], Airports!$A$2:$A$78, Airports!$D$2:$D$78)</f>
        <v>Boston</v>
      </c>
      <c r="I2630" t="str" cm="1">
        <f t="array" ref="I2630">_xlfn.XLOOKUP(Flights[[#This Row],[Destination]],_xlfn._TRO_TRAILING( Airports!A:A),_xlfn._TRO_TRAILING( Airports!E:E), "Not found")</f>
        <v>MA</v>
      </c>
      <c r="J2630" s="1">
        <v>0.73263888888888884</v>
      </c>
      <c r="K2630" s="22">
        <f>HOUR(Flights[[#This Row],[Scheduled Departure]])</f>
        <v>17</v>
      </c>
      <c r="L2630" s="1">
        <v>0.7368055555555556</v>
      </c>
      <c r="M2630">
        <f>(L2630-J2630)*24*60</f>
        <v>6.0000000000001386</v>
      </c>
      <c r="N2630" s="16">
        <f>Flights[[#This Row],[Length (min)]]/60</f>
        <v>5.4666666666666668</v>
      </c>
      <c r="O2630">
        <v>328</v>
      </c>
      <c r="P2630">
        <v>2611</v>
      </c>
      <c r="Q2630" s="18">
        <f>IFERROR(Flights[[#This Row],[Distance]]/Flights[[#This Row],[Length (hr)]], "")</f>
        <v>477.6219512195122</v>
      </c>
      <c r="R2630" s="1">
        <v>9.3055555555555558E-2</v>
      </c>
      <c r="S2630" s="1" t="str">
        <f>IF(Flights[[#This Row],[Length (hr)]]&lt;2, "No meal", IF(Flights[[#This Row],[Length (hr)]]&lt;3.5, "Light meal", "Full meal"))</f>
        <v>Full meal</v>
      </c>
      <c r="T2630" s="1" t="str">
        <f>IF(AND(Flights[[#This Row],[Airline]]="US Airways", Flights[[#This Row],[Meal]]="Full Meal"), "Yes", "No")</f>
        <v>No</v>
      </c>
      <c r="U2630" s="1">
        <v>8.9583333333333334E-2</v>
      </c>
      <c r="V2630">
        <v>-5</v>
      </c>
      <c r="W2630" s="1" t="str">
        <f>IF(Flights[[#This Row],[Arrival Delay]] = "", "Cancelled", IF(Flights[[#This Row],[Arrival Delay]]&gt;15, "Delayed", "On time"))</f>
        <v>On time</v>
      </c>
      <c r="X2630" t="str">
        <f>IF(Flights[[#This Row],[Status]]&lt;&gt;"Delayed","", IF(Flights[[#This Row],[Arrival Delay]]&gt;120, "Severe", IF(Flights[[#This Row],[Arrival Delay]]&gt;60, "Major", "Moderate")))</f>
        <v/>
      </c>
      <c r="Y2630" t="b">
        <v>0</v>
      </c>
      <c r="AA2630" t="str">
        <f>IF(OR(AND(Flights[[#This Row],[Status]]="Cancelled", Flights[[#This Row],[Cancellation Reason]]="Airline/Carrier"), Flights[[#This Row],[Delay Type]]="Severe"), "Yes", "No")</f>
        <v>No</v>
      </c>
    </row>
    <row r="2631" spans="1:27" x14ac:dyDescent="0.3">
      <c r="A2631" s="3">
        <v>42200</v>
      </c>
      <c r="B2631" s="22">
        <f>WEEKNUM(Flights[[#This Row],[Date]], 1)</f>
        <v>29</v>
      </c>
      <c r="C2631" s="22">
        <f>WEEKDAY(Flights[[#This Row],[Date]],1)</f>
        <v>4</v>
      </c>
      <c r="D2631" t="s">
        <v>1222</v>
      </c>
      <c r="E2631" t="s">
        <v>1990</v>
      </c>
      <c r="F2631" t="s">
        <v>0</v>
      </c>
      <c r="G2631" t="s">
        <v>293</v>
      </c>
      <c r="H2631" t="str">
        <f>_xlfn.XLOOKUP(Flights[[#This Row],[Destination]], Airports!$A$2:$A$78, Airports!$D$2:$D$78)</f>
        <v>Houston</v>
      </c>
      <c r="I2631" t="str" cm="1">
        <f t="array" ref="I2631">_xlfn.XLOOKUP(Flights[[#This Row],[Destination]],_xlfn._TRO_TRAILING( Airports!A:A),_xlfn._TRO_TRAILING( Airports!E:E), "Not found")</f>
        <v>TX</v>
      </c>
      <c r="J2631" s="1">
        <v>0.73819444444444449</v>
      </c>
      <c r="K2631" s="22">
        <f>HOUR(Flights[[#This Row],[Scheduled Departure]])</f>
        <v>17</v>
      </c>
      <c r="L2631" s="1">
        <v>0.79861111111111116</v>
      </c>
      <c r="M2631">
        <f>(L2631-J2631)*24*60</f>
        <v>87.000000000000014</v>
      </c>
      <c r="N2631" s="16">
        <f>Flights[[#This Row],[Length (min)]]/60</f>
        <v>3.3333333333333335</v>
      </c>
      <c r="O2631">
        <v>200</v>
      </c>
      <c r="P2631">
        <v>1379</v>
      </c>
      <c r="Q2631" s="18">
        <f>IFERROR(Flights[[#This Row],[Distance]]/Flights[[#This Row],[Length (hr)]], "")</f>
        <v>413.7</v>
      </c>
      <c r="R2631" s="1">
        <v>0.96597222222222223</v>
      </c>
      <c r="S2631" s="1" t="str">
        <f>IF(Flights[[#This Row],[Length (hr)]]&lt;2, "No meal", IF(Flights[[#This Row],[Length (hr)]]&lt;3.5, "Light meal", "Full meal"))</f>
        <v>Light meal</v>
      </c>
      <c r="T2631" s="1" t="str">
        <f>IF(AND(Flights[[#This Row],[Airline]]="US Airways", Flights[[#This Row],[Meal]]="Full Meal"), "Yes", "No")</f>
        <v>No</v>
      </c>
      <c r="U2631" s="1">
        <v>2.0833333333333332E-2</v>
      </c>
      <c r="V2631">
        <v>79</v>
      </c>
      <c r="W2631" s="1" t="str">
        <f>IF(Flights[[#This Row],[Arrival Delay]] = "", "Cancelled", IF(Flights[[#This Row],[Arrival Delay]]&gt;15, "Delayed", "On time"))</f>
        <v>Delayed</v>
      </c>
      <c r="X2631" t="str">
        <f>IF(Flights[[#This Row],[Status]]&lt;&gt;"Delayed","", IF(Flights[[#This Row],[Arrival Delay]]&gt;120, "Severe", IF(Flights[[#This Row],[Arrival Delay]]&gt;60, "Major", "Moderate")))</f>
        <v>Major</v>
      </c>
      <c r="Y2631" t="b">
        <v>0</v>
      </c>
      <c r="AA2631" t="str">
        <f>IF(OR(AND(Flights[[#This Row],[Status]]="Cancelled", Flights[[#This Row],[Cancellation Reason]]="Airline/Carrier"), Flights[[#This Row],[Delay Type]]="Severe"), "Yes", "No")</f>
        <v>No</v>
      </c>
    </row>
    <row r="2632" spans="1:27" x14ac:dyDescent="0.3">
      <c r="A2632" s="3">
        <v>42200</v>
      </c>
      <c r="B2632" s="22">
        <f>WEEKNUM(Flights[[#This Row],[Date]], 1)</f>
        <v>29</v>
      </c>
      <c r="C2632" s="22">
        <f>WEEKDAY(Flights[[#This Row],[Date]],1)</f>
        <v>4</v>
      </c>
      <c r="D2632" t="s">
        <v>1548</v>
      </c>
      <c r="E2632" t="s">
        <v>1995</v>
      </c>
      <c r="F2632" t="s">
        <v>0</v>
      </c>
      <c r="G2632" t="s">
        <v>351</v>
      </c>
      <c r="H2632" t="str">
        <f>_xlfn.XLOOKUP(Flights[[#This Row],[Destination]], Airports!$A$2:$A$78, Airports!$D$2:$D$78)</f>
        <v>Sacramento</v>
      </c>
      <c r="I2632" t="str" cm="1">
        <f t="array" ref="I2632">_xlfn.XLOOKUP(Flights[[#This Row],[Destination]],_xlfn._TRO_TRAILING( Airports!A:A),_xlfn._TRO_TRAILING( Airports!E:E), "Not found")</f>
        <v>CA</v>
      </c>
      <c r="J2632" s="1">
        <v>0.74305555555555558</v>
      </c>
      <c r="K2632" s="22">
        <f>HOUR(Flights[[#This Row],[Scheduled Departure]])</f>
        <v>17</v>
      </c>
      <c r="L2632" s="1">
        <v>0.75277777777777777</v>
      </c>
      <c r="M2632">
        <f>(L2632-J2632)*24*60</f>
        <v>13.99999999999995</v>
      </c>
      <c r="N2632" s="16">
        <f>Flights[[#This Row],[Length (min)]]/60</f>
        <v>1.25</v>
      </c>
      <c r="O2632">
        <v>75</v>
      </c>
      <c r="P2632">
        <v>373</v>
      </c>
      <c r="Q2632" s="18">
        <f>IFERROR(Flights[[#This Row],[Distance]]/Flights[[#This Row],[Length (hr)]], "")</f>
        <v>298.39999999999998</v>
      </c>
      <c r="R2632" s="1">
        <v>0.79513888888888884</v>
      </c>
      <c r="S2632" s="1" t="str">
        <f>IF(Flights[[#This Row],[Length (hr)]]&lt;2, "No meal", IF(Flights[[#This Row],[Length (hr)]]&lt;3.5, "Light meal", "Full meal"))</f>
        <v>No meal</v>
      </c>
      <c r="T2632" s="1" t="str">
        <f>IF(AND(Flights[[#This Row],[Airline]]="US Airways", Flights[[#This Row],[Meal]]="Full Meal"), "Yes", "No")</f>
        <v>No</v>
      </c>
      <c r="U2632" s="1">
        <v>0.80486111111111114</v>
      </c>
      <c r="V2632">
        <v>14</v>
      </c>
      <c r="W2632" s="1" t="str">
        <f>IF(Flights[[#This Row],[Arrival Delay]] = "", "Cancelled", IF(Flights[[#This Row],[Arrival Delay]]&gt;15, "Delayed", "On time"))</f>
        <v>On time</v>
      </c>
      <c r="X2632" t="str">
        <f>IF(Flights[[#This Row],[Status]]&lt;&gt;"Delayed","", IF(Flights[[#This Row],[Arrival Delay]]&gt;120, "Severe", IF(Flights[[#This Row],[Arrival Delay]]&gt;60, "Major", "Moderate")))</f>
        <v/>
      </c>
      <c r="Y2632" t="b">
        <v>0</v>
      </c>
      <c r="AA2632" t="str">
        <f>IF(OR(AND(Flights[[#This Row],[Status]]="Cancelled", Flights[[#This Row],[Cancellation Reason]]="Airline/Carrier"), Flights[[#This Row],[Delay Type]]="Severe"), "Yes", "No")</f>
        <v>No</v>
      </c>
    </row>
    <row r="2633" spans="1:27" x14ac:dyDescent="0.3">
      <c r="A2633" s="3">
        <v>42200</v>
      </c>
      <c r="B2633" s="22">
        <f>WEEKNUM(Flights[[#This Row],[Date]], 1)</f>
        <v>29</v>
      </c>
      <c r="C2633" s="22">
        <f>WEEKDAY(Flights[[#This Row],[Date]],1)</f>
        <v>4</v>
      </c>
      <c r="D2633" t="s">
        <v>1345</v>
      </c>
      <c r="E2633" t="s">
        <v>1990</v>
      </c>
      <c r="F2633" t="s">
        <v>0</v>
      </c>
      <c r="G2633" t="s">
        <v>16</v>
      </c>
      <c r="H2633" t="str">
        <f>_xlfn.XLOOKUP(Flights[[#This Row],[Destination]], Airports!$A$2:$A$78, Airports!$D$2:$D$78)</f>
        <v>Dulles</v>
      </c>
      <c r="I2633" t="str" cm="1">
        <f t="array" ref="I2633">_xlfn.XLOOKUP(Flights[[#This Row],[Destination]],_xlfn._TRO_TRAILING( Airports!A:A),_xlfn._TRO_TRAILING( Airports!E:E), "Not found")</f>
        <v>VA</v>
      </c>
      <c r="J2633" s="1">
        <v>0.75347222222222221</v>
      </c>
      <c r="K2633" s="22">
        <f>HOUR(Flights[[#This Row],[Scheduled Departure]])</f>
        <v>18</v>
      </c>
      <c r="L2633" s="1">
        <v>0.92013888888888884</v>
      </c>
      <c r="M2633">
        <f>(L2633-J2633)*24*60</f>
        <v>239.99999999999994</v>
      </c>
      <c r="N2633" s="16">
        <f>Flights[[#This Row],[Length (min)]]/60</f>
        <v>4.7666666666666666</v>
      </c>
      <c r="O2633">
        <v>286</v>
      </c>
      <c r="P2633">
        <v>2288</v>
      </c>
      <c r="Q2633" s="18">
        <f>IFERROR(Flights[[#This Row],[Distance]]/Flights[[#This Row],[Length (hr)]], "")</f>
        <v>480</v>
      </c>
      <c r="R2633" s="1">
        <v>8.6805555555555552E-2</v>
      </c>
      <c r="S2633" s="1" t="str">
        <f>IF(Flights[[#This Row],[Length (hr)]]&lt;2, "No meal", IF(Flights[[#This Row],[Length (hr)]]&lt;3.5, "Light meal", "Full meal"))</f>
        <v>Full meal</v>
      </c>
      <c r="T2633" s="1" t="str">
        <f>IF(AND(Flights[[#This Row],[Airline]]="US Airways", Flights[[#This Row],[Meal]]="Full Meal"), "Yes", "No")</f>
        <v>No</v>
      </c>
      <c r="U2633" s="1">
        <v>0.24374999999999999</v>
      </c>
      <c r="V2633">
        <v>226</v>
      </c>
      <c r="W2633" s="1" t="str">
        <f>IF(Flights[[#This Row],[Arrival Delay]] = "", "Cancelled", IF(Flights[[#This Row],[Arrival Delay]]&gt;15, "Delayed", "On time"))</f>
        <v>Delayed</v>
      </c>
      <c r="X2633" t="str">
        <f>IF(Flights[[#This Row],[Status]]&lt;&gt;"Delayed","", IF(Flights[[#This Row],[Arrival Delay]]&gt;120, "Severe", IF(Flights[[#This Row],[Arrival Delay]]&gt;60, "Major", "Moderate")))</f>
        <v>Severe</v>
      </c>
      <c r="Y2633" t="b">
        <v>0</v>
      </c>
      <c r="AA2633" t="str">
        <f>IF(OR(AND(Flights[[#This Row],[Status]]="Cancelled", Flights[[#This Row],[Cancellation Reason]]="Airline/Carrier"), Flights[[#This Row],[Delay Type]]="Severe"), "Yes", "No")</f>
        <v>Yes</v>
      </c>
    </row>
    <row r="2634" spans="1:27" x14ac:dyDescent="0.3">
      <c r="A2634" s="3">
        <v>42200</v>
      </c>
      <c r="B2634" s="22">
        <f>WEEKNUM(Flights[[#This Row],[Date]], 1)</f>
        <v>29</v>
      </c>
      <c r="C2634" s="22">
        <f>WEEKDAY(Flights[[#This Row],[Date]],1)</f>
        <v>4</v>
      </c>
      <c r="D2634" t="s">
        <v>1237</v>
      </c>
      <c r="E2634" t="s">
        <v>1994</v>
      </c>
      <c r="F2634" t="s">
        <v>0</v>
      </c>
      <c r="G2634" t="s">
        <v>351</v>
      </c>
      <c r="H2634" t="str">
        <f>_xlfn.XLOOKUP(Flights[[#This Row],[Destination]], Airports!$A$2:$A$78, Airports!$D$2:$D$78)</f>
        <v>Sacramento</v>
      </c>
      <c r="I2634" t="str" cm="1">
        <f t="array" ref="I2634">_xlfn.XLOOKUP(Flights[[#This Row],[Destination]],_xlfn._TRO_TRAILING( Airports!A:A),_xlfn._TRO_TRAILING( Airports!E:E), "Not found")</f>
        <v>CA</v>
      </c>
      <c r="J2634" s="1">
        <v>0.88541666666666663</v>
      </c>
      <c r="K2634" s="22">
        <f>HOUR(Flights[[#This Row],[Scheduled Departure]])</f>
        <v>21</v>
      </c>
      <c r="L2634" s="1">
        <v>0.93888888888888888</v>
      </c>
      <c r="M2634">
        <f>(L2634-J2634)*24*60</f>
        <v>77.000000000000043</v>
      </c>
      <c r="N2634" s="16">
        <f>Flights[[#This Row],[Length (min)]]/60</f>
        <v>1.5166666666666666</v>
      </c>
      <c r="O2634">
        <v>91</v>
      </c>
      <c r="P2634">
        <v>373</v>
      </c>
      <c r="Q2634" s="18">
        <f>IFERROR(Flights[[#This Row],[Distance]]/Flights[[#This Row],[Length (hr)]], "")</f>
        <v>245.93406593406596</v>
      </c>
      <c r="R2634" s="1">
        <v>0.94791666666666663</v>
      </c>
      <c r="S2634" s="1" t="str">
        <f>IF(Flights[[#This Row],[Length (hr)]]&lt;2, "No meal", IF(Flights[[#This Row],[Length (hr)]]&lt;3.5, "Light meal", "Full meal"))</f>
        <v>No meal</v>
      </c>
      <c r="T2634" s="1" t="str">
        <f>IF(AND(Flights[[#This Row],[Airline]]="US Airways", Flights[[#This Row],[Meal]]="Full Meal"), "Yes", "No")</f>
        <v>No</v>
      </c>
      <c r="U2634" s="1">
        <v>2.0833333333333333E-3</v>
      </c>
      <c r="V2634">
        <v>78</v>
      </c>
      <c r="W2634" s="1" t="str">
        <f>IF(Flights[[#This Row],[Arrival Delay]] = "", "Cancelled", IF(Flights[[#This Row],[Arrival Delay]]&gt;15, "Delayed", "On time"))</f>
        <v>Delayed</v>
      </c>
      <c r="X2634" t="str">
        <f>IF(Flights[[#This Row],[Status]]&lt;&gt;"Delayed","", IF(Flights[[#This Row],[Arrival Delay]]&gt;120, "Severe", IF(Flights[[#This Row],[Arrival Delay]]&gt;60, "Major", "Moderate")))</f>
        <v>Major</v>
      </c>
      <c r="Y2634" t="b">
        <v>0</v>
      </c>
      <c r="AA2634" t="str">
        <f>IF(OR(AND(Flights[[#This Row],[Status]]="Cancelled", Flights[[#This Row],[Cancellation Reason]]="Airline/Carrier"), Flights[[#This Row],[Delay Type]]="Severe"), "Yes", "No")</f>
        <v>No</v>
      </c>
    </row>
    <row r="2635" spans="1:27" x14ac:dyDescent="0.3">
      <c r="A2635" s="3">
        <v>42200</v>
      </c>
      <c r="B2635" s="22">
        <f>WEEKNUM(Flights[[#This Row],[Date]], 1)</f>
        <v>29</v>
      </c>
      <c r="C2635" s="22">
        <f>WEEKDAY(Flights[[#This Row],[Date]],1)</f>
        <v>4</v>
      </c>
      <c r="D2635" t="s">
        <v>669</v>
      </c>
      <c r="E2635" t="s">
        <v>1992</v>
      </c>
      <c r="F2635" t="s">
        <v>0</v>
      </c>
      <c r="G2635" t="s">
        <v>285</v>
      </c>
      <c r="H2635" t="str">
        <f>_xlfn.XLOOKUP(Flights[[#This Row],[Destination]], Airports!$A$2:$A$78, Airports!$D$2:$D$78)</f>
        <v>Fort Lauderdale</v>
      </c>
      <c r="I2635" t="str" cm="1">
        <f t="array" ref="I2635">_xlfn.XLOOKUP(Flights[[#This Row],[Destination]],_xlfn._TRO_TRAILING( Airports!A:A),_xlfn._TRO_TRAILING( Airports!E:E), "Not found")</f>
        <v>FL</v>
      </c>
      <c r="J2635" s="1">
        <v>0.9506944444444444</v>
      </c>
      <c r="K2635" s="22">
        <f>HOUR(Flights[[#This Row],[Scheduled Departure]])</f>
        <v>22</v>
      </c>
      <c r="L2635" s="1">
        <v>0.96111111111111114</v>
      </c>
      <c r="M2635">
        <f>(L2635-J2635)*24*60</f>
        <v>15.000000000000107</v>
      </c>
      <c r="N2635" s="16">
        <f>Flights[[#This Row],[Length (min)]]/60</f>
        <v>5.15</v>
      </c>
      <c r="O2635">
        <v>309</v>
      </c>
      <c r="P2635">
        <v>2343</v>
      </c>
      <c r="Q2635" s="18">
        <f>IFERROR(Flights[[#This Row],[Distance]]/Flights[[#This Row],[Length (hr)]], "")</f>
        <v>454.95145631067959</v>
      </c>
      <c r="R2635" s="1">
        <v>0.2902777777777778</v>
      </c>
      <c r="S2635" s="1" t="str">
        <f>IF(Flights[[#This Row],[Length (hr)]]&lt;2, "No meal", IF(Flights[[#This Row],[Length (hr)]]&lt;3.5, "Light meal", "Full meal"))</f>
        <v>Full meal</v>
      </c>
      <c r="T2635" s="1" t="str">
        <f>IF(AND(Flights[[#This Row],[Airline]]="US Airways", Flights[[#This Row],[Meal]]="Full Meal"), "Yes", "No")</f>
        <v>No</v>
      </c>
      <c r="U2635" s="1">
        <v>0.30069444444444443</v>
      </c>
      <c r="V2635">
        <v>15</v>
      </c>
      <c r="W2635" s="1" t="str">
        <f>IF(Flights[[#This Row],[Arrival Delay]] = "", "Cancelled", IF(Flights[[#This Row],[Arrival Delay]]&gt;15, "Delayed", "On time"))</f>
        <v>On time</v>
      </c>
      <c r="X2635" t="str">
        <f>IF(Flights[[#This Row],[Status]]&lt;&gt;"Delayed","", IF(Flights[[#This Row],[Arrival Delay]]&gt;120, "Severe", IF(Flights[[#This Row],[Arrival Delay]]&gt;60, "Major", "Moderate")))</f>
        <v/>
      </c>
      <c r="Y2635" t="b">
        <v>0</v>
      </c>
      <c r="AA2635" t="str">
        <f>IF(OR(AND(Flights[[#This Row],[Status]]="Cancelled", Flights[[#This Row],[Cancellation Reason]]="Airline/Carrier"), Flights[[#This Row],[Delay Type]]="Severe"), "Yes", "No")</f>
        <v>No</v>
      </c>
    </row>
    <row r="2636" spans="1:27" x14ac:dyDescent="0.3">
      <c r="A2636" s="3">
        <v>42201</v>
      </c>
      <c r="B2636" s="22">
        <f>WEEKNUM(Flights[[#This Row],[Date]], 1)</f>
        <v>29</v>
      </c>
      <c r="C2636" s="22">
        <f>WEEKDAY(Flights[[#This Row],[Date]],1)</f>
        <v>5</v>
      </c>
      <c r="D2636" t="s">
        <v>210</v>
      </c>
      <c r="E2636" t="s">
        <v>1987</v>
      </c>
      <c r="F2636" t="s">
        <v>0</v>
      </c>
      <c r="G2636" t="s">
        <v>3</v>
      </c>
      <c r="H2636" t="str">
        <f>_xlfn.XLOOKUP(Flights[[#This Row],[Destination]], Airports!$A$2:$A$78, Airports!$D$2:$D$78)</f>
        <v>Dallas</v>
      </c>
      <c r="I2636" t="str" cm="1">
        <f t="array" ref="I2636">_xlfn.XLOOKUP(Flights[[#This Row],[Destination]],_xlfn._TRO_TRAILING( Airports!A:A),_xlfn._TRO_TRAILING( Airports!E:E), "Not found")</f>
        <v>TX</v>
      </c>
      <c r="J2636" s="1">
        <v>3.4722222222222224E-2</v>
      </c>
      <c r="K2636" s="22">
        <f>HOUR(Flights[[#This Row],[Scheduled Departure]])</f>
        <v>0</v>
      </c>
      <c r="L2636" s="1">
        <v>3.4027777777777775E-2</v>
      </c>
      <c r="M2636">
        <f>(L2636-J2636)*24*60</f>
        <v>-1.0000000000000064</v>
      </c>
      <c r="N2636" s="16">
        <f>Flights[[#This Row],[Length (min)]]/60</f>
        <v>2.95</v>
      </c>
      <c r="O2636">
        <v>177</v>
      </c>
      <c r="P2636">
        <v>1235</v>
      </c>
      <c r="Q2636" s="18">
        <f>IFERROR(Flights[[#This Row],[Distance]]/Flights[[#This Row],[Length (hr)]], "")</f>
        <v>418.64406779661016</v>
      </c>
      <c r="R2636" s="1">
        <v>0.24513888888888888</v>
      </c>
      <c r="S2636" s="1" t="str">
        <f>IF(Flights[[#This Row],[Length (hr)]]&lt;2, "No meal", IF(Flights[[#This Row],[Length (hr)]]&lt;3.5, "Light meal", "Full meal"))</f>
        <v>Light meal</v>
      </c>
      <c r="T2636" s="1" t="str">
        <f>IF(AND(Flights[[#This Row],[Airline]]="US Airways", Flights[[#This Row],[Meal]]="Full Meal"), "Yes", "No")</f>
        <v>No</v>
      </c>
      <c r="U2636" s="1">
        <v>0.24027777777777778</v>
      </c>
      <c r="V2636">
        <v>-7</v>
      </c>
      <c r="W2636" s="1" t="str">
        <f>IF(Flights[[#This Row],[Arrival Delay]] = "", "Cancelled", IF(Flights[[#This Row],[Arrival Delay]]&gt;15, "Delayed", "On time"))</f>
        <v>On time</v>
      </c>
      <c r="X2636" t="str">
        <f>IF(Flights[[#This Row],[Status]]&lt;&gt;"Delayed","", IF(Flights[[#This Row],[Arrival Delay]]&gt;120, "Severe", IF(Flights[[#This Row],[Arrival Delay]]&gt;60, "Major", "Moderate")))</f>
        <v/>
      </c>
      <c r="Y2636" t="b">
        <v>0</v>
      </c>
      <c r="AA2636" t="str">
        <f>IF(OR(AND(Flights[[#This Row],[Status]]="Cancelled", Flights[[#This Row],[Cancellation Reason]]="Airline/Carrier"), Flights[[#This Row],[Delay Type]]="Severe"), "Yes", "No")</f>
        <v>No</v>
      </c>
    </row>
    <row r="2637" spans="1:27" x14ac:dyDescent="0.3">
      <c r="A2637" s="3">
        <v>42201</v>
      </c>
      <c r="B2637" s="22">
        <f>WEEKNUM(Flights[[#This Row],[Date]], 1)</f>
        <v>29</v>
      </c>
      <c r="C2637" s="22">
        <f>WEEKDAY(Flights[[#This Row],[Date]],1)</f>
        <v>5</v>
      </c>
      <c r="D2637" t="s">
        <v>126</v>
      </c>
      <c r="E2637" t="s">
        <v>1987</v>
      </c>
      <c r="F2637" t="s">
        <v>0</v>
      </c>
      <c r="G2637" t="s">
        <v>4</v>
      </c>
      <c r="H2637" t="str">
        <f>_xlfn.XLOOKUP(Flights[[#This Row],[Destination]], Airports!$A$2:$A$78, Airports!$D$2:$D$78)</f>
        <v>Chicago</v>
      </c>
      <c r="I2637" t="str" cm="1">
        <f t="array" ref="I2637">_xlfn.XLOOKUP(Flights[[#This Row],[Destination]],_xlfn._TRO_TRAILING( Airports!A:A),_xlfn._TRO_TRAILING( Airports!E:E), "Not found")</f>
        <v>IL</v>
      </c>
      <c r="J2637" s="1">
        <v>4.3055555555555555E-2</v>
      </c>
      <c r="K2637" s="22">
        <f>HOUR(Flights[[#This Row],[Scheduled Departure]])</f>
        <v>1</v>
      </c>
      <c r="L2637" s="1">
        <v>4.027777777777778E-2</v>
      </c>
      <c r="M2637">
        <f>(L2637-J2637)*24*60</f>
        <v>-3.9999999999999956</v>
      </c>
      <c r="N2637" s="16">
        <f>Flights[[#This Row],[Length (min)]]/60</f>
        <v>4.1333333333333337</v>
      </c>
      <c r="O2637">
        <v>248</v>
      </c>
      <c r="P2637">
        <v>1744</v>
      </c>
      <c r="Q2637" s="18">
        <f>IFERROR(Flights[[#This Row],[Distance]]/Flights[[#This Row],[Length (hr)]], "")</f>
        <v>421.93548387096769</v>
      </c>
      <c r="R2637" s="1">
        <v>0.29791666666666666</v>
      </c>
      <c r="S2637" s="1" t="str">
        <f>IF(Flights[[#This Row],[Length (hr)]]&lt;2, "No meal", IF(Flights[[#This Row],[Length (hr)]]&lt;3.5, "Light meal", "Full meal"))</f>
        <v>Full meal</v>
      </c>
      <c r="T2637" s="1" t="str">
        <f>IF(AND(Flights[[#This Row],[Airline]]="US Airways", Flights[[#This Row],[Meal]]="Full Meal"), "Yes", "No")</f>
        <v>No</v>
      </c>
      <c r="U2637" s="1">
        <v>0.29583333333333334</v>
      </c>
      <c r="V2637">
        <v>-3</v>
      </c>
      <c r="W2637" s="1" t="str">
        <f>IF(Flights[[#This Row],[Arrival Delay]] = "", "Cancelled", IF(Flights[[#This Row],[Arrival Delay]]&gt;15, "Delayed", "On time"))</f>
        <v>On time</v>
      </c>
      <c r="X2637" t="str">
        <f>IF(Flights[[#This Row],[Status]]&lt;&gt;"Delayed","", IF(Flights[[#This Row],[Arrival Delay]]&gt;120, "Severe", IF(Flights[[#This Row],[Arrival Delay]]&gt;60, "Major", "Moderate")))</f>
        <v/>
      </c>
      <c r="Y2637" t="b">
        <v>0</v>
      </c>
      <c r="AA2637" t="str">
        <f>IF(OR(AND(Flights[[#This Row],[Status]]="Cancelled", Flights[[#This Row],[Cancellation Reason]]="Airline/Carrier"), Flights[[#This Row],[Delay Type]]="Severe"), "Yes", "No")</f>
        <v>No</v>
      </c>
    </row>
    <row r="2638" spans="1:27" x14ac:dyDescent="0.3">
      <c r="A2638" s="3">
        <v>42201</v>
      </c>
      <c r="B2638" s="22">
        <f>WEEKNUM(Flights[[#This Row],[Date]], 1)</f>
        <v>29</v>
      </c>
      <c r="C2638" s="22">
        <f>WEEKDAY(Flights[[#This Row],[Date]],1)</f>
        <v>5</v>
      </c>
      <c r="D2638" t="s">
        <v>1592</v>
      </c>
      <c r="E2638" t="s">
        <v>1989</v>
      </c>
      <c r="F2638" t="s">
        <v>0</v>
      </c>
      <c r="G2638" t="s">
        <v>344</v>
      </c>
      <c r="H2638" t="str">
        <f>_xlfn.XLOOKUP(Flights[[#This Row],[Destination]], Airports!$A$2:$A$78, Airports!$D$2:$D$78)</f>
        <v>Seattle</v>
      </c>
      <c r="I2638" t="str" cm="1">
        <f t="array" ref="I2638">_xlfn.XLOOKUP(Flights[[#This Row],[Destination]],_xlfn._TRO_TRAILING( Airports!A:A),_xlfn._TRO_TRAILING( Airports!E:E), "Not found")</f>
        <v>WA</v>
      </c>
      <c r="J2638" s="1">
        <v>0.28472222222222221</v>
      </c>
      <c r="K2638" s="22">
        <f>HOUR(Flights[[#This Row],[Scheduled Departure]])</f>
        <v>6</v>
      </c>
      <c r="L2638" s="1">
        <v>0.28194444444444444</v>
      </c>
      <c r="M2638">
        <f>(L2638-J2638)*24*60</f>
        <v>-3.9999999999999858</v>
      </c>
      <c r="N2638" s="16">
        <f>Flights[[#This Row],[Length (min)]]/60</f>
        <v>2.6</v>
      </c>
      <c r="O2638">
        <v>156</v>
      </c>
      <c r="P2638">
        <v>954</v>
      </c>
      <c r="Q2638" s="18">
        <f>IFERROR(Flights[[#This Row],[Distance]]/Flights[[#This Row],[Length (hr)]], "")</f>
        <v>366.92307692307691</v>
      </c>
      <c r="R2638" s="1">
        <v>0.39791666666666664</v>
      </c>
      <c r="S2638" s="1" t="str">
        <f>IF(Flights[[#This Row],[Length (hr)]]&lt;2, "No meal", IF(Flights[[#This Row],[Length (hr)]]&lt;3.5, "Light meal", "Full meal"))</f>
        <v>Light meal</v>
      </c>
      <c r="T2638" s="1" t="str">
        <f>IF(AND(Flights[[#This Row],[Airline]]="US Airways", Flights[[#This Row],[Meal]]="Full Meal"), "Yes", "No")</f>
        <v>No</v>
      </c>
      <c r="U2638" s="1">
        <v>0.39027777777777778</v>
      </c>
      <c r="V2638">
        <v>-11</v>
      </c>
      <c r="W2638" s="1" t="str">
        <f>IF(Flights[[#This Row],[Arrival Delay]] = "", "Cancelled", IF(Flights[[#This Row],[Arrival Delay]]&gt;15, "Delayed", "On time"))</f>
        <v>On time</v>
      </c>
      <c r="X2638" t="str">
        <f>IF(Flights[[#This Row],[Status]]&lt;&gt;"Delayed","", IF(Flights[[#This Row],[Arrival Delay]]&gt;120, "Severe", IF(Flights[[#This Row],[Arrival Delay]]&gt;60, "Major", "Moderate")))</f>
        <v/>
      </c>
      <c r="Y2638" t="b">
        <v>0</v>
      </c>
      <c r="AA2638" t="str">
        <f>IF(OR(AND(Flights[[#This Row],[Status]]="Cancelled", Flights[[#This Row],[Cancellation Reason]]="Airline/Carrier"), Flights[[#This Row],[Delay Type]]="Severe"), "Yes", "No")</f>
        <v>No</v>
      </c>
    </row>
    <row r="2639" spans="1:27" x14ac:dyDescent="0.3">
      <c r="A2639" s="3">
        <v>42201</v>
      </c>
      <c r="B2639" s="22">
        <f>WEEKNUM(Flights[[#This Row],[Date]], 1)</f>
        <v>29</v>
      </c>
      <c r="C2639" s="22">
        <f>WEEKDAY(Flights[[#This Row],[Date]],1)</f>
        <v>5</v>
      </c>
      <c r="D2639" t="s">
        <v>163</v>
      </c>
      <c r="E2639" t="s">
        <v>1987</v>
      </c>
      <c r="F2639" t="s">
        <v>0</v>
      </c>
      <c r="G2639" t="s">
        <v>10</v>
      </c>
      <c r="H2639" t="str">
        <f>_xlfn.XLOOKUP(Flights[[#This Row],[Destination]], Airports!$A$2:$A$78, Airports!$D$2:$D$78)</f>
        <v>Boston</v>
      </c>
      <c r="I2639" t="str" cm="1">
        <f t="array" ref="I2639">_xlfn.XLOOKUP(Flights[[#This Row],[Destination]],_xlfn._TRO_TRAILING( Airports!A:A),_xlfn._TRO_TRAILING( Airports!E:E), "Not found")</f>
        <v>MA</v>
      </c>
      <c r="J2639" s="1">
        <v>0.29166666666666669</v>
      </c>
      <c r="K2639" s="22">
        <f>HOUR(Flights[[#This Row],[Scheduled Departure]])</f>
        <v>7</v>
      </c>
      <c r="L2639" s="1">
        <v>0.37152777777777779</v>
      </c>
      <c r="M2639">
        <f>(L2639-J2639)*24*60</f>
        <v>114.99999999999999</v>
      </c>
      <c r="N2639" s="16">
        <f>Flights[[#This Row],[Length (min)]]/60</f>
        <v>5.5333333333333332</v>
      </c>
      <c r="O2639">
        <v>332</v>
      </c>
      <c r="P2639">
        <v>2611</v>
      </c>
      <c r="Q2639" s="18">
        <f>IFERROR(Flights[[#This Row],[Distance]]/Flights[[#This Row],[Length (hr)]], "")</f>
        <v>471.86746987951807</v>
      </c>
      <c r="R2639" s="1">
        <v>0.65277777777777779</v>
      </c>
      <c r="S2639" s="1" t="str">
        <f>IF(Flights[[#This Row],[Length (hr)]]&lt;2, "No meal", IF(Flights[[#This Row],[Length (hr)]]&lt;3.5, "Light meal", "Full meal"))</f>
        <v>Full meal</v>
      </c>
      <c r="T2639" s="1" t="str">
        <f>IF(AND(Flights[[#This Row],[Airline]]="US Airways", Flights[[#This Row],[Meal]]="Full Meal"), "Yes", "No")</f>
        <v>No</v>
      </c>
      <c r="U2639" s="1">
        <v>0.7270833333333333</v>
      </c>
      <c r="V2639">
        <v>107</v>
      </c>
      <c r="W2639" s="1" t="str">
        <f>IF(Flights[[#This Row],[Arrival Delay]] = "", "Cancelled", IF(Flights[[#This Row],[Arrival Delay]]&gt;15, "Delayed", "On time"))</f>
        <v>Delayed</v>
      </c>
      <c r="X2639" t="str">
        <f>IF(Flights[[#This Row],[Status]]&lt;&gt;"Delayed","", IF(Flights[[#This Row],[Arrival Delay]]&gt;120, "Severe", IF(Flights[[#This Row],[Arrival Delay]]&gt;60, "Major", "Moderate")))</f>
        <v>Major</v>
      </c>
      <c r="Y2639" t="b">
        <v>0</v>
      </c>
      <c r="AA2639" t="str">
        <f>IF(OR(AND(Flights[[#This Row],[Status]]="Cancelled", Flights[[#This Row],[Cancellation Reason]]="Airline/Carrier"), Flights[[#This Row],[Delay Type]]="Severe"), "Yes", "No")</f>
        <v>No</v>
      </c>
    </row>
    <row r="2640" spans="1:27" x14ac:dyDescent="0.3">
      <c r="A2640" s="3">
        <v>42201</v>
      </c>
      <c r="B2640" s="22">
        <f>WEEKNUM(Flights[[#This Row],[Date]], 1)</f>
        <v>29</v>
      </c>
      <c r="C2640" s="22">
        <f>WEEKDAY(Flights[[#This Row],[Date]],1)</f>
        <v>5</v>
      </c>
      <c r="D2640" t="s">
        <v>193</v>
      </c>
      <c r="E2640" t="s">
        <v>1987</v>
      </c>
      <c r="F2640" t="s">
        <v>0</v>
      </c>
      <c r="G2640" t="s">
        <v>22</v>
      </c>
      <c r="H2640" t="str">
        <f>_xlfn.XLOOKUP(Flights[[#This Row],[Destination]], Airports!$A$2:$A$78, Airports!$D$2:$D$78)</f>
        <v>Columbus</v>
      </c>
      <c r="I2640" t="str" cm="1">
        <f t="array" ref="I2640">_xlfn.XLOOKUP(Flights[[#This Row],[Destination]],_xlfn._TRO_TRAILING( Airports!A:A),_xlfn._TRO_TRAILING( Airports!E:E), "Not found")</f>
        <v>OH</v>
      </c>
      <c r="J2640" s="1">
        <v>0.39930555555555558</v>
      </c>
      <c r="K2640" s="22">
        <f>HOUR(Flights[[#This Row],[Scheduled Departure]])</f>
        <v>9</v>
      </c>
      <c r="L2640" s="1">
        <v>0.39652777777777776</v>
      </c>
      <c r="M2640">
        <f>(L2640-J2640)*24*60</f>
        <v>-4.0000000000000657</v>
      </c>
      <c r="N2640" s="16">
        <f>Flights[[#This Row],[Length (min)]]/60</f>
        <v>4.4000000000000004</v>
      </c>
      <c r="O2640">
        <v>264</v>
      </c>
      <c r="P2640">
        <v>1995</v>
      </c>
      <c r="Q2640" s="18">
        <f>IFERROR(Flights[[#This Row],[Distance]]/Flights[[#This Row],[Length (hr)]], "")</f>
        <v>453.40909090909088</v>
      </c>
      <c r="R2640" s="1">
        <v>0.71666666666666667</v>
      </c>
      <c r="S2640" s="1" t="str">
        <f>IF(Flights[[#This Row],[Length (hr)]]&lt;2, "No meal", IF(Flights[[#This Row],[Length (hr)]]&lt;3.5, "Light meal", "Full meal"))</f>
        <v>Full meal</v>
      </c>
      <c r="T2640" s="1" t="str">
        <f>IF(AND(Flights[[#This Row],[Airline]]="US Airways", Flights[[#This Row],[Meal]]="Full Meal"), "Yes", "No")</f>
        <v>No</v>
      </c>
      <c r="U2640" s="1">
        <v>0.70486111111111116</v>
      </c>
      <c r="V2640">
        <v>-17</v>
      </c>
      <c r="W2640" s="1" t="str">
        <f>IF(Flights[[#This Row],[Arrival Delay]] = "", "Cancelled", IF(Flights[[#This Row],[Arrival Delay]]&gt;15, "Delayed", "On time"))</f>
        <v>On time</v>
      </c>
      <c r="X2640" t="str">
        <f>IF(Flights[[#This Row],[Status]]&lt;&gt;"Delayed","", IF(Flights[[#This Row],[Arrival Delay]]&gt;120, "Severe", IF(Flights[[#This Row],[Arrival Delay]]&gt;60, "Major", "Moderate")))</f>
        <v/>
      </c>
      <c r="Y2640" t="b">
        <v>0</v>
      </c>
      <c r="AA2640" t="str">
        <f>IF(OR(AND(Flights[[#This Row],[Status]]="Cancelled", Flights[[#This Row],[Cancellation Reason]]="Airline/Carrier"), Flights[[#This Row],[Delay Type]]="Severe"), "Yes", "No")</f>
        <v>No</v>
      </c>
    </row>
    <row r="2641" spans="1:27" x14ac:dyDescent="0.3">
      <c r="A2641" s="3">
        <v>42201</v>
      </c>
      <c r="B2641" s="22">
        <f>WEEKNUM(Flights[[#This Row],[Date]], 1)</f>
        <v>29</v>
      </c>
      <c r="C2641" s="22">
        <f>WEEKDAY(Flights[[#This Row],[Date]],1)</f>
        <v>5</v>
      </c>
      <c r="D2641" t="s">
        <v>195</v>
      </c>
      <c r="E2641" t="s">
        <v>1987</v>
      </c>
      <c r="F2641" t="s">
        <v>0</v>
      </c>
      <c r="G2641" t="s">
        <v>28</v>
      </c>
      <c r="H2641" t="str">
        <f>_xlfn.XLOOKUP(Flights[[#This Row],[Destination]], Airports!$A$2:$A$78, Airports!$D$2:$D$78)</f>
        <v>Philadelphia</v>
      </c>
      <c r="I2641" t="str" cm="1">
        <f t="array" ref="I2641">_xlfn.XLOOKUP(Flights[[#This Row],[Destination]],_xlfn._TRO_TRAILING( Airports!A:A),_xlfn._TRO_TRAILING( Airports!E:E), "Not found")</f>
        <v>PA</v>
      </c>
      <c r="J2641" s="1">
        <v>0.4513888888888889</v>
      </c>
      <c r="K2641" s="22">
        <f>HOUR(Flights[[#This Row],[Scheduled Departure]])</f>
        <v>10</v>
      </c>
      <c r="L2641" s="1">
        <v>0.45347222222222222</v>
      </c>
      <c r="M2641">
        <f>(L2641-J2641)*24*60</f>
        <v>2.9999999999999893</v>
      </c>
      <c r="N2641" s="16">
        <f>Flights[[#This Row],[Length (min)]]/60</f>
        <v>5.166666666666667</v>
      </c>
      <c r="O2641">
        <v>310</v>
      </c>
      <c r="P2641">
        <v>2402</v>
      </c>
      <c r="Q2641" s="18">
        <f>IFERROR(Flights[[#This Row],[Distance]]/Flights[[#This Row],[Length (hr)]], "")</f>
        <v>464.90322580645159</v>
      </c>
      <c r="R2641" s="1">
        <v>0.80972222222222223</v>
      </c>
      <c r="S2641" s="1" t="str">
        <f>IF(Flights[[#This Row],[Length (hr)]]&lt;2, "No meal", IF(Flights[[#This Row],[Length (hr)]]&lt;3.5, "Light meal", "Full meal"))</f>
        <v>Full meal</v>
      </c>
      <c r="T2641" s="1" t="str">
        <f>IF(AND(Flights[[#This Row],[Airline]]="US Airways", Flights[[#This Row],[Meal]]="Full Meal"), "Yes", "No")</f>
        <v>No</v>
      </c>
      <c r="U2641" s="1">
        <v>0.79374999999999996</v>
      </c>
      <c r="V2641">
        <v>-23</v>
      </c>
      <c r="W2641" s="1" t="str">
        <f>IF(Flights[[#This Row],[Arrival Delay]] = "", "Cancelled", IF(Flights[[#This Row],[Arrival Delay]]&gt;15, "Delayed", "On time"))</f>
        <v>On time</v>
      </c>
      <c r="X2641" t="str">
        <f>IF(Flights[[#This Row],[Status]]&lt;&gt;"Delayed","", IF(Flights[[#This Row],[Arrival Delay]]&gt;120, "Severe", IF(Flights[[#This Row],[Arrival Delay]]&gt;60, "Major", "Moderate")))</f>
        <v/>
      </c>
      <c r="Y2641" t="b">
        <v>0</v>
      </c>
      <c r="AA2641" t="str">
        <f>IF(OR(AND(Flights[[#This Row],[Status]]="Cancelled", Flights[[#This Row],[Cancellation Reason]]="Airline/Carrier"), Flights[[#This Row],[Delay Type]]="Severe"), "Yes", "No")</f>
        <v>No</v>
      </c>
    </row>
    <row r="2642" spans="1:27" x14ac:dyDescent="0.3">
      <c r="A2642" s="3">
        <v>42201</v>
      </c>
      <c r="B2642" s="22">
        <f>WEEKNUM(Flights[[#This Row],[Date]], 1)</f>
        <v>29</v>
      </c>
      <c r="C2642" s="22">
        <f>WEEKDAY(Flights[[#This Row],[Date]],1)</f>
        <v>5</v>
      </c>
      <c r="D2642" t="s">
        <v>801</v>
      </c>
      <c r="E2642" t="s">
        <v>1995</v>
      </c>
      <c r="F2642" t="s">
        <v>0</v>
      </c>
      <c r="G2642" t="s">
        <v>29</v>
      </c>
      <c r="H2642" t="str">
        <f>_xlfn.XLOOKUP(Flights[[#This Row],[Destination]], Airports!$A$2:$A$78, Airports!$D$2:$D$78)</f>
        <v>Phoenix</v>
      </c>
      <c r="I2642" t="str" cm="1">
        <f t="array" ref="I2642">_xlfn.XLOOKUP(Flights[[#This Row],[Destination]],_xlfn._TRO_TRAILING( Airports!A:A),_xlfn._TRO_TRAILING( Airports!E:E), "Not found")</f>
        <v>AZ</v>
      </c>
      <c r="J2642" s="1">
        <v>0.76388888888888884</v>
      </c>
      <c r="K2642" s="22">
        <f>HOUR(Flights[[#This Row],[Scheduled Departure]])</f>
        <v>18</v>
      </c>
      <c r="L2642" s="1">
        <v>0.78819444444444442</v>
      </c>
      <c r="M2642">
        <f>(L2642-J2642)*24*60</f>
        <v>35.000000000000036</v>
      </c>
      <c r="N2642" s="16">
        <f>Flights[[#This Row],[Length (min)]]/60</f>
        <v>1.4333333333333333</v>
      </c>
      <c r="O2642">
        <v>86</v>
      </c>
      <c r="P2642">
        <v>370</v>
      </c>
      <c r="Q2642" s="18">
        <f>IFERROR(Flights[[#This Row],[Distance]]/Flights[[#This Row],[Length (hr)]], "")</f>
        <v>258.13953488372096</v>
      </c>
      <c r="R2642" s="1">
        <v>0.82291666666666663</v>
      </c>
      <c r="S2642" s="1" t="str">
        <f>IF(Flights[[#This Row],[Length (hr)]]&lt;2, "No meal", IF(Flights[[#This Row],[Length (hr)]]&lt;3.5, "Light meal", "Full meal"))</f>
        <v>No meal</v>
      </c>
      <c r="T2642" s="1" t="str">
        <f>IF(AND(Flights[[#This Row],[Airline]]="US Airways", Flights[[#This Row],[Meal]]="Full Meal"), "Yes", "No")</f>
        <v>No</v>
      </c>
      <c r="U2642" s="1">
        <v>0.84791666666666665</v>
      </c>
      <c r="V2642">
        <v>36</v>
      </c>
      <c r="W2642" s="1" t="str">
        <f>IF(Flights[[#This Row],[Arrival Delay]] = "", "Cancelled", IF(Flights[[#This Row],[Arrival Delay]]&gt;15, "Delayed", "On time"))</f>
        <v>Delayed</v>
      </c>
      <c r="X2642" t="str">
        <f>IF(Flights[[#This Row],[Status]]&lt;&gt;"Delayed","", IF(Flights[[#This Row],[Arrival Delay]]&gt;120, "Severe", IF(Flights[[#This Row],[Arrival Delay]]&gt;60, "Major", "Moderate")))</f>
        <v>Moderate</v>
      </c>
      <c r="Y2642" t="b">
        <v>0</v>
      </c>
      <c r="AA2642" t="str">
        <f>IF(OR(AND(Flights[[#This Row],[Status]]="Cancelled", Flights[[#This Row],[Cancellation Reason]]="Airline/Carrier"), Flights[[#This Row],[Delay Type]]="Severe"), "Yes", "No")</f>
        <v>No</v>
      </c>
    </row>
    <row r="2643" spans="1:27" x14ac:dyDescent="0.3">
      <c r="A2643" s="3">
        <v>42201</v>
      </c>
      <c r="B2643" s="22">
        <f>WEEKNUM(Flights[[#This Row],[Date]], 1)</f>
        <v>29</v>
      </c>
      <c r="C2643" s="22">
        <f>WEEKDAY(Flights[[#This Row],[Date]],1)</f>
        <v>5</v>
      </c>
      <c r="D2643" t="s">
        <v>924</v>
      </c>
      <c r="E2643" t="s">
        <v>1994</v>
      </c>
      <c r="F2643" t="s">
        <v>0</v>
      </c>
      <c r="G2643" t="s">
        <v>351</v>
      </c>
      <c r="H2643" t="str">
        <f>_xlfn.XLOOKUP(Flights[[#This Row],[Destination]], Airports!$A$2:$A$78, Airports!$D$2:$D$78)</f>
        <v>Sacramento</v>
      </c>
      <c r="I2643" t="str" cm="1">
        <f t="array" ref="I2643">_xlfn.XLOOKUP(Flights[[#This Row],[Destination]],_xlfn._TRO_TRAILING( Airports!A:A),_xlfn._TRO_TRAILING( Airports!E:E), "Not found")</f>
        <v>CA</v>
      </c>
      <c r="J2643" s="1">
        <v>0.76527777777777772</v>
      </c>
      <c r="K2643" s="22">
        <f>HOUR(Flights[[#This Row],[Scheduled Departure]])</f>
        <v>18</v>
      </c>
      <c r="L2643" s="1">
        <v>0.76249999999999996</v>
      </c>
      <c r="M2643">
        <f>(L2643-J2643)*24*60</f>
        <v>-3.9999999999999858</v>
      </c>
      <c r="N2643" s="16">
        <f>Flights[[#This Row],[Length (min)]]/60</f>
        <v>1.2666666666666666</v>
      </c>
      <c r="O2643">
        <v>76</v>
      </c>
      <c r="P2643">
        <v>373</v>
      </c>
      <c r="Q2643" s="18">
        <f>IFERROR(Flights[[#This Row],[Distance]]/Flights[[#This Row],[Length (hr)]], "")</f>
        <v>294.47368421052636</v>
      </c>
      <c r="R2643" s="1">
        <v>0.82291666666666663</v>
      </c>
      <c r="S2643" s="1" t="str">
        <f>IF(Flights[[#This Row],[Length (hr)]]&lt;2, "No meal", IF(Flights[[#This Row],[Length (hr)]]&lt;3.5, "Light meal", "Full meal"))</f>
        <v>No meal</v>
      </c>
      <c r="T2643" s="1" t="str">
        <f>IF(AND(Flights[[#This Row],[Airline]]="US Airways", Flights[[#This Row],[Meal]]="Full Meal"), "Yes", "No")</f>
        <v>No</v>
      </c>
      <c r="U2643" s="1">
        <v>0.81527777777777777</v>
      </c>
      <c r="V2643">
        <v>-11</v>
      </c>
      <c r="W2643" s="1" t="str">
        <f>IF(Flights[[#This Row],[Arrival Delay]] = "", "Cancelled", IF(Flights[[#This Row],[Arrival Delay]]&gt;15, "Delayed", "On time"))</f>
        <v>On time</v>
      </c>
      <c r="X2643" t="str">
        <f>IF(Flights[[#This Row],[Status]]&lt;&gt;"Delayed","", IF(Flights[[#This Row],[Arrival Delay]]&gt;120, "Severe", IF(Flights[[#This Row],[Arrival Delay]]&gt;60, "Major", "Moderate")))</f>
        <v/>
      </c>
      <c r="Y2643" t="b">
        <v>0</v>
      </c>
      <c r="AA2643" t="str">
        <f>IF(OR(AND(Flights[[#This Row],[Status]]="Cancelled", Flights[[#This Row],[Cancellation Reason]]="Airline/Carrier"), Flights[[#This Row],[Delay Type]]="Severe"), "Yes", "No")</f>
        <v>No</v>
      </c>
    </row>
    <row r="2644" spans="1:27" x14ac:dyDescent="0.3">
      <c r="A2644" s="3">
        <v>42201</v>
      </c>
      <c r="B2644" s="22">
        <f>WEEKNUM(Flights[[#This Row],[Date]], 1)</f>
        <v>29</v>
      </c>
      <c r="C2644" s="22">
        <f>WEEKDAY(Flights[[#This Row],[Date]],1)</f>
        <v>5</v>
      </c>
      <c r="D2644" t="s">
        <v>771</v>
      </c>
      <c r="E2644" t="s">
        <v>1990</v>
      </c>
      <c r="F2644" t="s">
        <v>0</v>
      </c>
      <c r="G2644" t="s">
        <v>4</v>
      </c>
      <c r="H2644" t="str">
        <f>_xlfn.XLOOKUP(Flights[[#This Row],[Destination]], Airports!$A$2:$A$78, Airports!$D$2:$D$78)</f>
        <v>Chicago</v>
      </c>
      <c r="I2644" t="str" cm="1">
        <f t="array" ref="I2644">_xlfn.XLOOKUP(Flights[[#This Row],[Destination]],_xlfn._TRO_TRAILING( Airports!A:A),_xlfn._TRO_TRAILING( Airports!E:E), "Not found")</f>
        <v>IL</v>
      </c>
      <c r="J2644" s="1">
        <v>0.77569444444444446</v>
      </c>
      <c r="K2644" s="22">
        <f>HOUR(Flights[[#This Row],[Scheduled Departure]])</f>
        <v>18</v>
      </c>
      <c r="L2644" s="1">
        <v>0.78611111111111109</v>
      </c>
      <c r="M2644">
        <f>(L2644-J2644)*24*60</f>
        <v>14.999999999999947</v>
      </c>
      <c r="N2644" s="16">
        <f>Flights[[#This Row],[Length (min)]]/60</f>
        <v>3.8</v>
      </c>
      <c r="O2644">
        <v>228</v>
      </c>
      <c r="P2644">
        <v>1744</v>
      </c>
      <c r="Q2644" s="18">
        <f>IFERROR(Flights[[#This Row],[Distance]]/Flights[[#This Row],[Length (hr)]], "")</f>
        <v>458.94736842105266</v>
      </c>
      <c r="R2644" s="1">
        <v>2.5694444444444443E-2</v>
      </c>
      <c r="S2644" s="1" t="str">
        <f>IF(Flights[[#This Row],[Length (hr)]]&lt;2, "No meal", IF(Flights[[#This Row],[Length (hr)]]&lt;3.5, "Light meal", "Full meal"))</f>
        <v>Full meal</v>
      </c>
      <c r="T2644" s="1" t="str">
        <f>IF(AND(Flights[[#This Row],[Airline]]="US Airways", Flights[[#This Row],[Meal]]="Full Meal"), "Yes", "No")</f>
        <v>No</v>
      </c>
      <c r="U2644" s="1">
        <v>2.7777777777777776E-2</v>
      </c>
      <c r="V2644">
        <v>3</v>
      </c>
      <c r="W2644" s="1" t="str">
        <f>IF(Flights[[#This Row],[Arrival Delay]] = "", "Cancelled", IF(Flights[[#This Row],[Arrival Delay]]&gt;15, "Delayed", "On time"))</f>
        <v>On time</v>
      </c>
      <c r="X2644" t="str">
        <f>IF(Flights[[#This Row],[Status]]&lt;&gt;"Delayed","", IF(Flights[[#This Row],[Arrival Delay]]&gt;120, "Severe", IF(Flights[[#This Row],[Arrival Delay]]&gt;60, "Major", "Moderate")))</f>
        <v/>
      </c>
      <c r="Y2644" t="b">
        <v>0</v>
      </c>
      <c r="AA2644" t="str">
        <f>IF(OR(AND(Flights[[#This Row],[Status]]="Cancelled", Flights[[#This Row],[Cancellation Reason]]="Airline/Carrier"), Flights[[#This Row],[Delay Type]]="Severe"), "Yes", "No")</f>
        <v>No</v>
      </c>
    </row>
    <row r="2645" spans="1:27" x14ac:dyDescent="0.3">
      <c r="A2645" s="3">
        <v>42201</v>
      </c>
      <c r="B2645" s="22">
        <f>WEEKNUM(Flights[[#This Row],[Date]], 1)</f>
        <v>29</v>
      </c>
      <c r="C2645" s="22">
        <f>WEEKDAY(Flights[[#This Row],[Date]],1)</f>
        <v>5</v>
      </c>
      <c r="D2645" t="s">
        <v>619</v>
      </c>
      <c r="E2645" t="s">
        <v>1996</v>
      </c>
      <c r="F2645" t="s">
        <v>0</v>
      </c>
      <c r="G2645" t="s">
        <v>15</v>
      </c>
      <c r="H2645" t="str">
        <f>_xlfn.XLOOKUP(Flights[[#This Row],[Destination]], Airports!$A$2:$A$78, Airports!$D$2:$D$78)</f>
        <v>Las Vegas</v>
      </c>
      <c r="I2645" t="str" cm="1">
        <f t="array" ref="I2645">_xlfn.XLOOKUP(Flights[[#This Row],[Destination]],_xlfn._TRO_TRAILING( Airports!A:A),_xlfn._TRO_TRAILING( Airports!E:E), "Not found")</f>
        <v>NV</v>
      </c>
      <c r="J2645" s="1">
        <v>0.86458333333333337</v>
      </c>
      <c r="K2645" s="22">
        <f>HOUR(Flights[[#This Row],[Scheduled Departure]])</f>
        <v>20</v>
      </c>
      <c r="L2645" s="1">
        <v>0.86805555555555558</v>
      </c>
      <c r="M2645">
        <f>(L2645-J2645)*24*60</f>
        <v>4.9999999999999822</v>
      </c>
      <c r="N2645" s="16">
        <f>Flights[[#This Row],[Length (min)]]/60</f>
        <v>1.0333333333333334</v>
      </c>
      <c r="O2645">
        <v>62</v>
      </c>
      <c r="P2645">
        <v>236</v>
      </c>
      <c r="Q2645" s="18">
        <f>IFERROR(Flights[[#This Row],[Distance]]/Flights[[#This Row],[Length (hr)]], "")</f>
        <v>228.38709677419354</v>
      </c>
      <c r="R2645" s="1">
        <v>0.90972222222222221</v>
      </c>
      <c r="S2645" s="1" t="str">
        <f>IF(Flights[[#This Row],[Length (hr)]]&lt;2, "No meal", IF(Flights[[#This Row],[Length (hr)]]&lt;3.5, "Light meal", "Full meal"))</f>
        <v>No meal</v>
      </c>
      <c r="T2645" s="1" t="str">
        <f>IF(AND(Flights[[#This Row],[Airline]]="US Airways", Flights[[#This Row],[Meal]]="Full Meal"), "Yes", "No")</f>
        <v>No</v>
      </c>
      <c r="U2645" s="1">
        <v>0.91111111111111109</v>
      </c>
      <c r="V2645">
        <v>2</v>
      </c>
      <c r="W2645" s="1" t="str">
        <f>IF(Flights[[#This Row],[Arrival Delay]] = "", "Cancelled", IF(Flights[[#This Row],[Arrival Delay]]&gt;15, "Delayed", "On time"))</f>
        <v>On time</v>
      </c>
      <c r="X2645" t="str">
        <f>IF(Flights[[#This Row],[Status]]&lt;&gt;"Delayed","", IF(Flights[[#This Row],[Arrival Delay]]&gt;120, "Severe", IF(Flights[[#This Row],[Arrival Delay]]&gt;60, "Major", "Moderate")))</f>
        <v/>
      </c>
      <c r="Y2645" t="b">
        <v>0</v>
      </c>
      <c r="AA2645" t="str">
        <f>IF(OR(AND(Flights[[#This Row],[Status]]="Cancelled", Flights[[#This Row],[Cancellation Reason]]="Airline/Carrier"), Flights[[#This Row],[Delay Type]]="Severe"), "Yes", "No")</f>
        <v>No</v>
      </c>
    </row>
    <row r="2646" spans="1:27" x14ac:dyDescent="0.3">
      <c r="A2646" s="3">
        <v>42201</v>
      </c>
      <c r="B2646" s="22">
        <f>WEEKNUM(Flights[[#This Row],[Date]], 1)</f>
        <v>29</v>
      </c>
      <c r="C2646" s="22">
        <f>WEEKDAY(Flights[[#This Row],[Date]],1)</f>
        <v>5</v>
      </c>
      <c r="D2646" t="s">
        <v>676</v>
      </c>
      <c r="E2646" t="s">
        <v>1996</v>
      </c>
      <c r="F2646" t="s">
        <v>0</v>
      </c>
      <c r="G2646" t="s">
        <v>12</v>
      </c>
      <c r="H2646" t="str">
        <f>_xlfn.XLOOKUP(Flights[[#This Row],[Destination]], Airports!$A$2:$A$78, Airports!$D$2:$D$78)</f>
        <v>New York</v>
      </c>
      <c r="I2646" t="str" cm="1">
        <f t="array" ref="I2646">_xlfn.XLOOKUP(Flights[[#This Row],[Destination]],_xlfn._TRO_TRAILING( Airports!A:A),_xlfn._TRO_TRAILING( Airports!E:E), "Not found")</f>
        <v>NY</v>
      </c>
      <c r="J2646" s="1">
        <v>0.95486111111111116</v>
      </c>
      <c r="K2646" s="22">
        <f>HOUR(Flights[[#This Row],[Scheduled Departure]])</f>
        <v>22</v>
      </c>
      <c r="L2646" s="1">
        <v>0.95486111111111116</v>
      </c>
      <c r="M2646">
        <f>(L2646-J2646)*24*60</f>
        <v>0</v>
      </c>
      <c r="N2646" s="16">
        <f>Flights[[#This Row],[Length (min)]]/60</f>
        <v>5.3666666666666663</v>
      </c>
      <c r="O2646">
        <v>322</v>
      </c>
      <c r="P2646">
        <v>2475</v>
      </c>
      <c r="Q2646" s="18">
        <f>IFERROR(Flights[[#This Row],[Distance]]/Flights[[#This Row],[Length (hr)]], "")</f>
        <v>461.18012422360255</v>
      </c>
      <c r="R2646" s="1">
        <v>0.30902777777777779</v>
      </c>
      <c r="S2646" s="1" t="str">
        <f>IF(Flights[[#This Row],[Length (hr)]]&lt;2, "No meal", IF(Flights[[#This Row],[Length (hr)]]&lt;3.5, "Light meal", "Full meal"))</f>
        <v>Full meal</v>
      </c>
      <c r="T2646" s="1" t="str">
        <f>IF(AND(Flights[[#This Row],[Airline]]="US Airways", Flights[[#This Row],[Meal]]="Full Meal"), "Yes", "No")</f>
        <v>No</v>
      </c>
      <c r="U2646" s="1">
        <v>0.3034722222222222</v>
      </c>
      <c r="V2646">
        <v>-8</v>
      </c>
      <c r="W2646" s="1" t="str">
        <f>IF(Flights[[#This Row],[Arrival Delay]] = "", "Cancelled", IF(Flights[[#This Row],[Arrival Delay]]&gt;15, "Delayed", "On time"))</f>
        <v>On time</v>
      </c>
      <c r="X2646" t="str">
        <f>IF(Flights[[#This Row],[Status]]&lt;&gt;"Delayed","", IF(Flights[[#This Row],[Arrival Delay]]&gt;120, "Severe", IF(Flights[[#This Row],[Arrival Delay]]&gt;60, "Major", "Moderate")))</f>
        <v/>
      </c>
      <c r="Y2646" t="b">
        <v>0</v>
      </c>
      <c r="AA2646" t="str">
        <f>IF(OR(AND(Flights[[#This Row],[Status]]="Cancelled", Flights[[#This Row],[Cancellation Reason]]="Airline/Carrier"), Flights[[#This Row],[Delay Type]]="Severe"), "Yes", "No")</f>
        <v>No</v>
      </c>
    </row>
    <row r="2647" spans="1:27" x14ac:dyDescent="0.3">
      <c r="A2647" s="3">
        <v>42202</v>
      </c>
      <c r="B2647" s="22">
        <f>WEEKNUM(Flights[[#This Row],[Date]], 1)</f>
        <v>29</v>
      </c>
      <c r="C2647" s="22">
        <f>WEEKDAY(Flights[[#This Row],[Date]],1)</f>
        <v>6</v>
      </c>
      <c r="D2647" t="s">
        <v>695</v>
      </c>
      <c r="E2647" t="s">
        <v>1990</v>
      </c>
      <c r="F2647" t="s">
        <v>0</v>
      </c>
      <c r="G2647" t="s">
        <v>273</v>
      </c>
      <c r="H2647" t="str">
        <f>_xlfn.XLOOKUP(Flights[[#This Row],[Destination]], Airports!$A$2:$A$78, Airports!$D$2:$D$78)</f>
        <v>Denver</v>
      </c>
      <c r="I2647" t="str" cm="1">
        <f t="array" ref="I2647">_xlfn.XLOOKUP(Flights[[#This Row],[Destination]],_xlfn._TRO_TRAILING( Airports!A:A),_xlfn._TRO_TRAILING( Airports!E:E), "Not found")</f>
        <v>CO</v>
      </c>
      <c r="J2647" s="1">
        <v>0.29444444444444445</v>
      </c>
      <c r="K2647" s="22">
        <f>HOUR(Flights[[#This Row],[Scheduled Departure]])</f>
        <v>7</v>
      </c>
      <c r="L2647" s="1">
        <v>0.28958333333333336</v>
      </c>
      <c r="M2647">
        <f>(L2647-J2647)*24*60</f>
        <v>-6.9999999999999751</v>
      </c>
      <c r="N2647" s="16">
        <f>Flights[[#This Row],[Length (min)]]/60</f>
        <v>2.2666666666666666</v>
      </c>
      <c r="O2647">
        <v>136</v>
      </c>
      <c r="P2647">
        <v>862</v>
      </c>
      <c r="Q2647" s="18">
        <f>IFERROR(Flights[[#This Row],[Distance]]/Flights[[#This Row],[Length (hr)]], "")</f>
        <v>380.29411764705884</v>
      </c>
      <c r="R2647" s="1">
        <v>0.44097222222222221</v>
      </c>
      <c r="S2647" s="1" t="str">
        <f>IF(Flights[[#This Row],[Length (hr)]]&lt;2, "No meal", IF(Flights[[#This Row],[Length (hr)]]&lt;3.5, "Light meal", "Full meal"))</f>
        <v>Light meal</v>
      </c>
      <c r="T2647" s="1" t="str">
        <f>IF(AND(Flights[[#This Row],[Airline]]="US Airways", Flights[[#This Row],[Meal]]="Full Meal"), "Yes", "No")</f>
        <v>No</v>
      </c>
      <c r="U2647" s="1">
        <v>0.42569444444444443</v>
      </c>
      <c r="V2647">
        <v>-22</v>
      </c>
      <c r="W2647" s="1" t="str">
        <f>IF(Flights[[#This Row],[Arrival Delay]] = "", "Cancelled", IF(Flights[[#This Row],[Arrival Delay]]&gt;15, "Delayed", "On time"))</f>
        <v>On time</v>
      </c>
      <c r="X2647" t="str">
        <f>IF(Flights[[#This Row],[Status]]&lt;&gt;"Delayed","", IF(Flights[[#This Row],[Arrival Delay]]&gt;120, "Severe", IF(Flights[[#This Row],[Arrival Delay]]&gt;60, "Major", "Moderate")))</f>
        <v/>
      </c>
      <c r="Y2647" t="b">
        <v>0</v>
      </c>
      <c r="AA2647" t="str">
        <f>IF(OR(AND(Flights[[#This Row],[Status]]="Cancelled", Flights[[#This Row],[Cancellation Reason]]="Airline/Carrier"), Flights[[#This Row],[Delay Type]]="Severe"), "Yes", "No")</f>
        <v>No</v>
      </c>
    </row>
    <row r="2648" spans="1:27" x14ac:dyDescent="0.3">
      <c r="A2648" s="3">
        <v>42202</v>
      </c>
      <c r="B2648" s="22">
        <f>WEEKNUM(Flights[[#This Row],[Date]], 1)</f>
        <v>29</v>
      </c>
      <c r="C2648" s="22">
        <f>WEEKDAY(Flights[[#This Row],[Date]],1)</f>
        <v>6</v>
      </c>
      <c r="D2648" t="s">
        <v>193</v>
      </c>
      <c r="E2648" t="s">
        <v>1987</v>
      </c>
      <c r="F2648" t="s">
        <v>0</v>
      </c>
      <c r="G2648" t="s">
        <v>22</v>
      </c>
      <c r="H2648" t="str">
        <f>_xlfn.XLOOKUP(Flights[[#This Row],[Destination]], Airports!$A$2:$A$78, Airports!$D$2:$D$78)</f>
        <v>Columbus</v>
      </c>
      <c r="I2648" t="str" cm="1">
        <f t="array" ref="I2648">_xlfn.XLOOKUP(Flights[[#This Row],[Destination]],_xlfn._TRO_TRAILING( Airports!A:A),_xlfn._TRO_TRAILING( Airports!E:E), "Not found")</f>
        <v>OH</v>
      </c>
      <c r="J2648" s="1">
        <v>0.39930555555555558</v>
      </c>
      <c r="K2648" s="22">
        <f>HOUR(Flights[[#This Row],[Scheduled Departure]])</f>
        <v>9</v>
      </c>
      <c r="L2648" s="1">
        <v>0.39583333333333331</v>
      </c>
      <c r="M2648">
        <f>(L2648-J2648)*24*60</f>
        <v>-5.0000000000000622</v>
      </c>
      <c r="N2648" s="16">
        <f>Flights[[#This Row],[Length (min)]]/60</f>
        <v>4.5166666666666666</v>
      </c>
      <c r="O2648">
        <v>271</v>
      </c>
      <c r="P2648">
        <v>1995</v>
      </c>
      <c r="Q2648" s="18">
        <f>IFERROR(Flights[[#This Row],[Distance]]/Flights[[#This Row],[Length (hr)]], "")</f>
        <v>441.69741697416976</v>
      </c>
      <c r="R2648" s="1">
        <v>0.71666666666666667</v>
      </c>
      <c r="S2648" s="1" t="str">
        <f>IF(Flights[[#This Row],[Length (hr)]]&lt;2, "No meal", IF(Flights[[#This Row],[Length (hr)]]&lt;3.5, "Light meal", "Full meal"))</f>
        <v>Full meal</v>
      </c>
      <c r="T2648" s="1" t="str">
        <f>IF(AND(Flights[[#This Row],[Airline]]="US Airways", Flights[[#This Row],[Meal]]="Full Meal"), "Yes", "No")</f>
        <v>No</v>
      </c>
      <c r="U2648" s="1">
        <v>0.70902777777777781</v>
      </c>
      <c r="V2648">
        <v>-11</v>
      </c>
      <c r="W2648" s="1" t="str">
        <f>IF(Flights[[#This Row],[Arrival Delay]] = "", "Cancelled", IF(Flights[[#This Row],[Arrival Delay]]&gt;15, "Delayed", "On time"))</f>
        <v>On time</v>
      </c>
      <c r="X2648" t="str">
        <f>IF(Flights[[#This Row],[Status]]&lt;&gt;"Delayed","", IF(Flights[[#This Row],[Arrival Delay]]&gt;120, "Severe", IF(Flights[[#This Row],[Arrival Delay]]&gt;60, "Major", "Moderate")))</f>
        <v/>
      </c>
      <c r="Y2648" t="b">
        <v>0</v>
      </c>
      <c r="AA2648" t="str">
        <f>IF(OR(AND(Flights[[#This Row],[Status]]="Cancelled", Flights[[#This Row],[Cancellation Reason]]="Airline/Carrier"), Flights[[#This Row],[Delay Type]]="Severe"), "Yes", "No")</f>
        <v>No</v>
      </c>
    </row>
    <row r="2649" spans="1:27" x14ac:dyDescent="0.3">
      <c r="A2649" s="3">
        <v>42202</v>
      </c>
      <c r="B2649" s="22">
        <f>WEEKNUM(Flights[[#This Row],[Date]], 1)</f>
        <v>29</v>
      </c>
      <c r="C2649" s="22">
        <f>WEEKDAY(Flights[[#This Row],[Date]],1)</f>
        <v>6</v>
      </c>
      <c r="D2649" t="s">
        <v>1536</v>
      </c>
      <c r="E2649" t="s">
        <v>1995</v>
      </c>
      <c r="F2649" t="s">
        <v>0</v>
      </c>
      <c r="G2649" t="s">
        <v>15</v>
      </c>
      <c r="H2649" t="str">
        <f>_xlfn.XLOOKUP(Flights[[#This Row],[Destination]], Airports!$A$2:$A$78, Airports!$D$2:$D$78)</f>
        <v>Las Vegas</v>
      </c>
      <c r="I2649" t="str" cm="1">
        <f t="array" ref="I2649">_xlfn.XLOOKUP(Flights[[#This Row],[Destination]],_xlfn._TRO_TRAILING( Airports!A:A),_xlfn._TRO_TRAILING( Airports!E:E), "Not found")</f>
        <v>NV</v>
      </c>
      <c r="J2649" s="1">
        <v>0.62152777777777779</v>
      </c>
      <c r="K2649" s="22">
        <f>HOUR(Flights[[#This Row],[Scheduled Departure]])</f>
        <v>14</v>
      </c>
      <c r="L2649" s="1">
        <v>0.64930555555555558</v>
      </c>
      <c r="M2649">
        <f>(L2649-J2649)*24*60</f>
        <v>40.000000000000014</v>
      </c>
      <c r="N2649" s="16">
        <f>Flights[[#This Row],[Length (min)]]/60</f>
        <v>1.0666666666666667</v>
      </c>
      <c r="O2649">
        <v>64</v>
      </c>
      <c r="P2649">
        <v>236</v>
      </c>
      <c r="Q2649" s="18">
        <f>IFERROR(Flights[[#This Row],[Distance]]/Flights[[#This Row],[Length (hr)]], "")</f>
        <v>221.25</v>
      </c>
      <c r="R2649" s="1">
        <v>0.66666666666666663</v>
      </c>
      <c r="S2649" s="1" t="str">
        <f>IF(Flights[[#This Row],[Length (hr)]]&lt;2, "No meal", IF(Flights[[#This Row],[Length (hr)]]&lt;3.5, "Light meal", "Full meal"))</f>
        <v>No meal</v>
      </c>
      <c r="T2649" s="1" t="str">
        <f>IF(AND(Flights[[#This Row],[Airline]]="US Airways", Flights[[#This Row],[Meal]]="Full Meal"), "Yes", "No")</f>
        <v>No</v>
      </c>
      <c r="U2649" s="1">
        <v>0.69374999999999998</v>
      </c>
      <c r="V2649">
        <v>39</v>
      </c>
      <c r="W2649" s="1" t="str">
        <f>IF(Flights[[#This Row],[Arrival Delay]] = "", "Cancelled", IF(Flights[[#This Row],[Arrival Delay]]&gt;15, "Delayed", "On time"))</f>
        <v>Delayed</v>
      </c>
      <c r="X2649" t="str">
        <f>IF(Flights[[#This Row],[Status]]&lt;&gt;"Delayed","", IF(Flights[[#This Row],[Arrival Delay]]&gt;120, "Severe", IF(Flights[[#This Row],[Arrival Delay]]&gt;60, "Major", "Moderate")))</f>
        <v>Moderate</v>
      </c>
      <c r="Y2649" t="b">
        <v>0</v>
      </c>
      <c r="AA2649" t="str">
        <f>IF(OR(AND(Flights[[#This Row],[Status]]="Cancelled", Flights[[#This Row],[Cancellation Reason]]="Airline/Carrier"), Flights[[#This Row],[Delay Type]]="Severe"), "Yes", "No")</f>
        <v>No</v>
      </c>
    </row>
    <row r="2650" spans="1:27" x14ac:dyDescent="0.3">
      <c r="A2650" s="3">
        <v>42202</v>
      </c>
      <c r="B2650" s="22">
        <f>WEEKNUM(Flights[[#This Row],[Date]], 1)</f>
        <v>29</v>
      </c>
      <c r="C2650" s="22">
        <f>WEEKDAY(Flights[[#This Row],[Date]],1)</f>
        <v>6</v>
      </c>
      <c r="D2650" t="s">
        <v>728</v>
      </c>
      <c r="E2650" t="s">
        <v>1995</v>
      </c>
      <c r="F2650" t="s">
        <v>0</v>
      </c>
      <c r="G2650" t="s">
        <v>316</v>
      </c>
      <c r="H2650" t="str">
        <f>_xlfn.XLOOKUP(Flights[[#This Row],[Destination]], Airports!$A$2:$A$78, Airports!$D$2:$D$78)</f>
        <v>New Orleans</v>
      </c>
      <c r="I2650" t="str" cm="1">
        <f t="array" ref="I2650">_xlfn.XLOOKUP(Flights[[#This Row],[Destination]],_xlfn._TRO_TRAILING( Airports!A:A),_xlfn._TRO_TRAILING( Airports!E:E), "Not found")</f>
        <v>LA</v>
      </c>
      <c r="J2650" s="1">
        <v>0.62847222222222221</v>
      </c>
      <c r="K2650" s="22">
        <f>HOUR(Flights[[#This Row],[Scheduled Departure]])</f>
        <v>15</v>
      </c>
      <c r="L2650" s="1">
        <v>0.62777777777777777</v>
      </c>
      <c r="M2650">
        <f>(L2650-J2650)*24*60</f>
        <v>-0.99999999999999645</v>
      </c>
      <c r="N2650" s="16">
        <f>Flights[[#This Row],[Length (min)]]/60</f>
        <v>3.5833333333333335</v>
      </c>
      <c r="O2650">
        <v>215</v>
      </c>
      <c r="P2650">
        <v>1670</v>
      </c>
      <c r="Q2650" s="18">
        <f>IFERROR(Flights[[#This Row],[Distance]]/Flights[[#This Row],[Length (hr)]], "")</f>
        <v>466.04651162790697</v>
      </c>
      <c r="R2650" s="1">
        <v>0.86805555555555558</v>
      </c>
      <c r="S2650" s="1" t="str">
        <f>IF(Flights[[#This Row],[Length (hr)]]&lt;2, "No meal", IF(Flights[[#This Row],[Length (hr)]]&lt;3.5, "Light meal", "Full meal"))</f>
        <v>Full meal</v>
      </c>
      <c r="T2650" s="1" t="str">
        <f>IF(AND(Flights[[#This Row],[Airline]]="US Airways", Flights[[#This Row],[Meal]]="Full Meal"), "Yes", "No")</f>
        <v>No</v>
      </c>
      <c r="U2650" s="1">
        <v>0.86041666666666672</v>
      </c>
      <c r="V2650">
        <v>-11</v>
      </c>
      <c r="W2650" s="1" t="str">
        <f>IF(Flights[[#This Row],[Arrival Delay]] = "", "Cancelled", IF(Flights[[#This Row],[Arrival Delay]]&gt;15, "Delayed", "On time"))</f>
        <v>On time</v>
      </c>
      <c r="X2650" t="str">
        <f>IF(Flights[[#This Row],[Status]]&lt;&gt;"Delayed","", IF(Flights[[#This Row],[Arrival Delay]]&gt;120, "Severe", IF(Flights[[#This Row],[Arrival Delay]]&gt;60, "Major", "Moderate")))</f>
        <v/>
      </c>
      <c r="Y2650" t="b">
        <v>0</v>
      </c>
      <c r="AA2650" t="str">
        <f>IF(OR(AND(Flights[[#This Row],[Status]]="Cancelled", Flights[[#This Row],[Cancellation Reason]]="Airline/Carrier"), Flights[[#This Row],[Delay Type]]="Severe"), "Yes", "No")</f>
        <v>No</v>
      </c>
    </row>
    <row r="2651" spans="1:27" x14ac:dyDescent="0.3">
      <c r="A2651" s="3">
        <v>42202</v>
      </c>
      <c r="B2651" s="22">
        <f>WEEKNUM(Flights[[#This Row],[Date]], 1)</f>
        <v>29</v>
      </c>
      <c r="C2651" s="22">
        <f>WEEKDAY(Flights[[#This Row],[Date]],1)</f>
        <v>6</v>
      </c>
      <c r="D2651" t="s">
        <v>548</v>
      </c>
      <c r="E2651" t="s">
        <v>1992</v>
      </c>
      <c r="F2651" t="s">
        <v>0</v>
      </c>
      <c r="G2651" t="s">
        <v>285</v>
      </c>
      <c r="H2651" t="str">
        <f>_xlfn.XLOOKUP(Flights[[#This Row],[Destination]], Airports!$A$2:$A$78, Airports!$D$2:$D$78)</f>
        <v>Fort Lauderdale</v>
      </c>
      <c r="I2651" t="str" cm="1">
        <f t="array" ref="I2651">_xlfn.XLOOKUP(Flights[[#This Row],[Destination]],_xlfn._TRO_TRAILING( Airports!A:A),_xlfn._TRO_TRAILING( Airports!E:E), "Not found")</f>
        <v>FL</v>
      </c>
      <c r="J2651" s="1">
        <v>0.63194444444444442</v>
      </c>
      <c r="K2651" s="22">
        <f>HOUR(Flights[[#This Row],[Scheduled Departure]])</f>
        <v>15</v>
      </c>
      <c r="L2651" s="1">
        <v>0.68680555555555556</v>
      </c>
      <c r="M2651">
        <f>(L2651-J2651)*24*60</f>
        <v>79.000000000000043</v>
      </c>
      <c r="N2651" s="16">
        <f>Flights[[#This Row],[Length (min)]]/60</f>
        <v>5</v>
      </c>
      <c r="O2651">
        <v>300</v>
      </c>
      <c r="P2651">
        <v>2343</v>
      </c>
      <c r="Q2651" s="18">
        <f>IFERROR(Flights[[#This Row],[Distance]]/Flights[[#This Row],[Length (hr)]], "")</f>
        <v>468.6</v>
      </c>
      <c r="R2651" s="1">
        <v>0.96875</v>
      </c>
      <c r="S2651" s="1" t="str">
        <f>IF(Flights[[#This Row],[Length (hr)]]&lt;2, "No meal", IF(Flights[[#This Row],[Length (hr)]]&lt;3.5, "Light meal", "Full meal"))</f>
        <v>Full meal</v>
      </c>
      <c r="T2651" s="1" t="str">
        <f>IF(AND(Flights[[#This Row],[Airline]]="US Airways", Flights[[#This Row],[Meal]]="Full Meal"), "Yes", "No")</f>
        <v>No</v>
      </c>
      <c r="U2651" s="1">
        <v>2.013888888888889E-2</v>
      </c>
      <c r="V2651">
        <v>74</v>
      </c>
      <c r="W2651" s="1" t="str">
        <f>IF(Flights[[#This Row],[Arrival Delay]] = "", "Cancelled", IF(Flights[[#This Row],[Arrival Delay]]&gt;15, "Delayed", "On time"))</f>
        <v>Delayed</v>
      </c>
      <c r="X2651" t="str">
        <f>IF(Flights[[#This Row],[Status]]&lt;&gt;"Delayed","", IF(Flights[[#This Row],[Arrival Delay]]&gt;120, "Severe", IF(Flights[[#This Row],[Arrival Delay]]&gt;60, "Major", "Moderate")))</f>
        <v>Major</v>
      </c>
      <c r="Y2651" t="b">
        <v>0</v>
      </c>
      <c r="AA2651" t="str">
        <f>IF(OR(AND(Flights[[#This Row],[Status]]="Cancelled", Flights[[#This Row],[Cancellation Reason]]="Airline/Carrier"), Flights[[#This Row],[Delay Type]]="Severe"), "Yes", "No")</f>
        <v>No</v>
      </c>
    </row>
    <row r="2652" spans="1:27" x14ac:dyDescent="0.3">
      <c r="A2652" s="3">
        <v>42202</v>
      </c>
      <c r="B2652" s="22">
        <f>WEEKNUM(Flights[[#This Row],[Date]], 1)</f>
        <v>29</v>
      </c>
      <c r="C2652" s="22">
        <f>WEEKDAY(Flights[[#This Row],[Date]],1)</f>
        <v>6</v>
      </c>
      <c r="D2652" t="s">
        <v>896</v>
      </c>
      <c r="E2652" t="s">
        <v>1990</v>
      </c>
      <c r="F2652" t="s">
        <v>0</v>
      </c>
      <c r="G2652" t="s">
        <v>17</v>
      </c>
      <c r="H2652" t="str">
        <f>_xlfn.XLOOKUP(Flights[[#This Row],[Destination]], Airports!$A$2:$A$78, Airports!$D$2:$D$78)</f>
        <v>Honolulu</v>
      </c>
      <c r="I2652" t="str" cm="1">
        <f t="array" ref="I2652">_xlfn.XLOOKUP(Flights[[#This Row],[Destination]],_xlfn._TRO_TRAILING( Airports!A:A),_xlfn._TRO_TRAILING( Airports!E:E), "Not found")</f>
        <v>HI</v>
      </c>
      <c r="J2652" s="1">
        <v>0.66666666666666663</v>
      </c>
      <c r="K2652" s="22">
        <f>HOUR(Flights[[#This Row],[Scheduled Departure]])</f>
        <v>16</v>
      </c>
      <c r="L2652" s="1">
        <v>0.67222222222222228</v>
      </c>
      <c r="M2652">
        <f>(L2652-J2652)*24*60</f>
        <v>8.0000000000001315</v>
      </c>
      <c r="N2652" s="16">
        <f>Flights[[#This Row],[Length (min)]]/60</f>
        <v>5.7166666666666668</v>
      </c>
      <c r="O2652">
        <v>343</v>
      </c>
      <c r="P2652">
        <v>2556</v>
      </c>
      <c r="Q2652" s="18">
        <f>IFERROR(Flights[[#This Row],[Distance]]/Flights[[#This Row],[Length (hr)]], "")</f>
        <v>447.1137026239067</v>
      </c>
      <c r="R2652" s="1">
        <v>0.78472222222222221</v>
      </c>
      <c r="S2652" s="1" t="str">
        <f>IF(Flights[[#This Row],[Length (hr)]]&lt;2, "No meal", IF(Flights[[#This Row],[Length (hr)]]&lt;3.5, "Light meal", "Full meal"))</f>
        <v>Full meal</v>
      </c>
      <c r="T2652" s="1" t="str">
        <f>IF(AND(Flights[[#This Row],[Airline]]="US Airways", Flights[[#This Row],[Meal]]="Full Meal"), "Yes", "No")</f>
        <v>No</v>
      </c>
      <c r="U2652" s="1">
        <v>0.78541666666666665</v>
      </c>
      <c r="V2652">
        <v>1</v>
      </c>
      <c r="W2652" s="1" t="str">
        <f>IF(Flights[[#This Row],[Arrival Delay]] = "", "Cancelled", IF(Flights[[#This Row],[Arrival Delay]]&gt;15, "Delayed", "On time"))</f>
        <v>On time</v>
      </c>
      <c r="X2652" t="str">
        <f>IF(Flights[[#This Row],[Status]]&lt;&gt;"Delayed","", IF(Flights[[#This Row],[Arrival Delay]]&gt;120, "Severe", IF(Flights[[#This Row],[Arrival Delay]]&gt;60, "Major", "Moderate")))</f>
        <v/>
      </c>
      <c r="Y2652" t="b">
        <v>0</v>
      </c>
      <c r="AA2652" t="str">
        <f>IF(OR(AND(Flights[[#This Row],[Status]]="Cancelled", Flights[[#This Row],[Cancellation Reason]]="Airline/Carrier"), Flights[[#This Row],[Delay Type]]="Severe"), "Yes", "No")</f>
        <v>No</v>
      </c>
    </row>
    <row r="2653" spans="1:27" x14ac:dyDescent="0.3">
      <c r="A2653" s="3">
        <v>42202</v>
      </c>
      <c r="B2653" s="22">
        <f>WEEKNUM(Flights[[#This Row],[Date]], 1)</f>
        <v>29</v>
      </c>
      <c r="C2653" s="22">
        <f>WEEKDAY(Flights[[#This Row],[Date]],1)</f>
        <v>6</v>
      </c>
      <c r="D2653" t="s">
        <v>1015</v>
      </c>
      <c r="E2653" t="s">
        <v>1994</v>
      </c>
      <c r="F2653" t="s">
        <v>0</v>
      </c>
      <c r="G2653" t="s">
        <v>313</v>
      </c>
      <c r="H2653" t="str">
        <f>_xlfn.XLOOKUP(Flights[[#This Row],[Destination]], Airports!$A$2:$A$78, Airports!$D$2:$D$78)</f>
        <v>Monterey</v>
      </c>
      <c r="I2653" t="str" cm="1">
        <f t="array" ref="I2653">_xlfn.XLOOKUP(Flights[[#This Row],[Destination]],_xlfn._TRO_TRAILING( Airports!A:A),_xlfn._TRO_TRAILING( Airports!E:E), "Not found")</f>
        <v>CA</v>
      </c>
      <c r="J2653" s="1">
        <v>0.73611111111111116</v>
      </c>
      <c r="K2653" s="22">
        <f>HOUR(Flights[[#This Row],[Scheduled Departure]])</f>
        <v>17</v>
      </c>
      <c r="L2653" s="1">
        <v>0.73402777777777772</v>
      </c>
      <c r="M2653">
        <f>(L2653-J2653)*24*60</f>
        <v>-3.0000000000001492</v>
      </c>
      <c r="N2653" s="16">
        <f>Flights[[#This Row],[Length (min)]]/60</f>
        <v>1.1499999999999999</v>
      </c>
      <c r="O2653">
        <v>69</v>
      </c>
      <c r="P2653">
        <v>266</v>
      </c>
      <c r="Q2653" s="18">
        <f>IFERROR(Flights[[#This Row],[Distance]]/Flights[[#This Row],[Length (hr)]], "")</f>
        <v>231.30434782608697</v>
      </c>
      <c r="R2653" s="1">
        <v>0.79097222222222219</v>
      </c>
      <c r="S2653" s="1" t="str">
        <f>IF(Flights[[#This Row],[Length (hr)]]&lt;2, "No meal", IF(Flights[[#This Row],[Length (hr)]]&lt;3.5, "Light meal", "Full meal"))</f>
        <v>No meal</v>
      </c>
      <c r="T2653" s="1" t="str">
        <f>IF(AND(Flights[[#This Row],[Airline]]="US Airways", Flights[[#This Row],[Meal]]="Full Meal"), "Yes", "No")</f>
        <v>No</v>
      </c>
      <c r="U2653" s="1">
        <v>0.78194444444444444</v>
      </c>
      <c r="V2653">
        <v>-13</v>
      </c>
      <c r="W2653" s="1" t="str">
        <f>IF(Flights[[#This Row],[Arrival Delay]] = "", "Cancelled", IF(Flights[[#This Row],[Arrival Delay]]&gt;15, "Delayed", "On time"))</f>
        <v>On time</v>
      </c>
      <c r="X2653" t="str">
        <f>IF(Flights[[#This Row],[Status]]&lt;&gt;"Delayed","", IF(Flights[[#This Row],[Arrival Delay]]&gt;120, "Severe", IF(Flights[[#This Row],[Arrival Delay]]&gt;60, "Major", "Moderate")))</f>
        <v/>
      </c>
      <c r="Y2653" t="b">
        <v>0</v>
      </c>
      <c r="AA2653" t="str">
        <f>IF(OR(AND(Flights[[#This Row],[Status]]="Cancelled", Flights[[#This Row],[Cancellation Reason]]="Airline/Carrier"), Flights[[#This Row],[Delay Type]]="Severe"), "Yes", "No")</f>
        <v>No</v>
      </c>
    </row>
    <row r="2654" spans="1:27" x14ac:dyDescent="0.3">
      <c r="A2654" s="3">
        <v>42202</v>
      </c>
      <c r="B2654" s="22">
        <f>WEEKNUM(Flights[[#This Row],[Date]], 1)</f>
        <v>29</v>
      </c>
      <c r="C2654" s="22">
        <f>WEEKDAY(Flights[[#This Row],[Date]],1)</f>
        <v>6</v>
      </c>
      <c r="D2654" t="s">
        <v>773</v>
      </c>
      <c r="E2654" t="s">
        <v>1990</v>
      </c>
      <c r="F2654" t="s">
        <v>0</v>
      </c>
      <c r="G2654" t="s">
        <v>293</v>
      </c>
      <c r="H2654" t="str">
        <f>_xlfn.XLOOKUP(Flights[[#This Row],[Destination]], Airports!$A$2:$A$78, Airports!$D$2:$D$78)</f>
        <v>Houston</v>
      </c>
      <c r="I2654" t="str" cm="1">
        <f t="array" ref="I2654">_xlfn.XLOOKUP(Flights[[#This Row],[Destination]],_xlfn._TRO_TRAILING( Airports!A:A),_xlfn._TRO_TRAILING( Airports!E:E), "Not found")</f>
        <v>TX</v>
      </c>
      <c r="J2654" s="1">
        <v>0.83958333333333335</v>
      </c>
      <c r="K2654" s="22">
        <f>HOUR(Flights[[#This Row],[Scheduled Departure]])</f>
        <v>20</v>
      </c>
      <c r="L2654" s="1">
        <v>0.83472222222222225</v>
      </c>
      <c r="M2654">
        <f>(L2654-J2654)*24*60</f>
        <v>-6.9999999999999751</v>
      </c>
      <c r="N2654" s="16">
        <f>Flights[[#This Row],[Length (min)]]/60</f>
        <v>3.2833333333333332</v>
      </c>
      <c r="O2654">
        <v>197</v>
      </c>
      <c r="P2654">
        <v>1379</v>
      </c>
      <c r="Q2654" s="18">
        <f>IFERROR(Flights[[#This Row],[Distance]]/Flights[[#This Row],[Length (hr)]], "")</f>
        <v>420</v>
      </c>
      <c r="R2654" s="1">
        <v>6.25E-2</v>
      </c>
      <c r="S2654" s="1" t="str">
        <f>IF(Flights[[#This Row],[Length (hr)]]&lt;2, "No meal", IF(Flights[[#This Row],[Length (hr)]]&lt;3.5, "Light meal", "Full meal"))</f>
        <v>Light meal</v>
      </c>
      <c r="T2654" s="1" t="str">
        <f>IF(AND(Flights[[#This Row],[Airline]]="US Airways", Flights[[#This Row],[Meal]]="Full Meal"), "Yes", "No")</f>
        <v>No</v>
      </c>
      <c r="U2654" s="1">
        <v>5.486111111111111E-2</v>
      </c>
      <c r="V2654">
        <v>-11</v>
      </c>
      <c r="W2654" s="1" t="str">
        <f>IF(Flights[[#This Row],[Arrival Delay]] = "", "Cancelled", IF(Flights[[#This Row],[Arrival Delay]]&gt;15, "Delayed", "On time"))</f>
        <v>On time</v>
      </c>
      <c r="X2654" t="str">
        <f>IF(Flights[[#This Row],[Status]]&lt;&gt;"Delayed","", IF(Flights[[#This Row],[Arrival Delay]]&gt;120, "Severe", IF(Flights[[#This Row],[Arrival Delay]]&gt;60, "Major", "Moderate")))</f>
        <v/>
      </c>
      <c r="Y2654" t="b">
        <v>0</v>
      </c>
      <c r="AA2654" t="str">
        <f>IF(OR(AND(Flights[[#This Row],[Status]]="Cancelled", Flights[[#This Row],[Cancellation Reason]]="Airline/Carrier"), Flights[[#This Row],[Delay Type]]="Severe"), "Yes", "No")</f>
        <v>No</v>
      </c>
    </row>
    <row r="2655" spans="1:27" x14ac:dyDescent="0.3">
      <c r="A2655" s="3">
        <v>42202</v>
      </c>
      <c r="B2655" s="22">
        <f>WEEKNUM(Flights[[#This Row],[Date]], 1)</f>
        <v>29</v>
      </c>
      <c r="C2655" s="22">
        <f>WEEKDAY(Flights[[#This Row],[Date]],1)</f>
        <v>6</v>
      </c>
      <c r="D2655" t="s">
        <v>1558</v>
      </c>
      <c r="E2655" t="s">
        <v>1995</v>
      </c>
      <c r="F2655" t="s">
        <v>0</v>
      </c>
      <c r="G2655" t="s">
        <v>335</v>
      </c>
      <c r="H2655" t="str">
        <f>_xlfn.XLOOKUP(Flights[[#This Row],[Destination]], Airports!$A$2:$A$78, Airports!$D$2:$D$78)</f>
        <v>Reno</v>
      </c>
      <c r="I2655" t="str" cm="1">
        <f t="array" ref="I2655">_xlfn.XLOOKUP(Flights[[#This Row],[Destination]],_xlfn._TRO_TRAILING( Airports!A:A),_xlfn._TRO_TRAILING( Airports!E:E), "Not found")</f>
        <v>NV</v>
      </c>
      <c r="J2655" s="1">
        <v>0.89583333333333337</v>
      </c>
      <c r="K2655" s="22">
        <f>HOUR(Flights[[#This Row],[Scheduled Departure]])</f>
        <v>21</v>
      </c>
      <c r="L2655" s="1">
        <v>1.3888888888888889E-3</v>
      </c>
      <c r="M2655">
        <f>(L2655-J2655)*24*60</f>
        <v>-1288</v>
      </c>
      <c r="N2655" s="16">
        <f>Flights[[#This Row],[Length (min)]]/60</f>
        <v>1.3166666666666667</v>
      </c>
      <c r="O2655">
        <v>79</v>
      </c>
      <c r="P2655">
        <v>391</v>
      </c>
      <c r="Q2655" s="18">
        <f>IFERROR(Flights[[#This Row],[Distance]]/Flights[[#This Row],[Length (hr)]], "")</f>
        <v>296.96202531645571</v>
      </c>
      <c r="R2655" s="1">
        <v>0.94791666666666663</v>
      </c>
      <c r="S2655" s="1" t="str">
        <f>IF(Flights[[#This Row],[Length (hr)]]&lt;2, "No meal", IF(Flights[[#This Row],[Length (hr)]]&lt;3.5, "Light meal", "Full meal"))</f>
        <v>No meal</v>
      </c>
      <c r="T2655" s="1" t="str">
        <f>IF(AND(Flights[[#This Row],[Airline]]="US Airways", Flights[[#This Row],[Meal]]="Full Meal"), "Yes", "No")</f>
        <v>No</v>
      </c>
      <c r="U2655" s="1">
        <v>5.6250000000000001E-2</v>
      </c>
      <c r="V2655">
        <v>156</v>
      </c>
      <c r="W2655" s="1" t="str">
        <f>IF(Flights[[#This Row],[Arrival Delay]] = "", "Cancelled", IF(Flights[[#This Row],[Arrival Delay]]&gt;15, "Delayed", "On time"))</f>
        <v>Delayed</v>
      </c>
      <c r="X2655" t="str">
        <f>IF(Flights[[#This Row],[Status]]&lt;&gt;"Delayed","", IF(Flights[[#This Row],[Arrival Delay]]&gt;120, "Severe", IF(Flights[[#This Row],[Arrival Delay]]&gt;60, "Major", "Moderate")))</f>
        <v>Severe</v>
      </c>
      <c r="Y2655" t="b">
        <v>0</v>
      </c>
      <c r="AA2655" t="str">
        <f>IF(OR(AND(Flights[[#This Row],[Status]]="Cancelled", Flights[[#This Row],[Cancellation Reason]]="Airline/Carrier"), Flights[[#This Row],[Delay Type]]="Severe"), "Yes", "No")</f>
        <v>Yes</v>
      </c>
    </row>
    <row r="2656" spans="1:27" x14ac:dyDescent="0.3">
      <c r="A2656" s="3">
        <v>42202</v>
      </c>
      <c r="B2656" s="22">
        <f>WEEKNUM(Flights[[#This Row],[Date]], 1)</f>
        <v>29</v>
      </c>
      <c r="C2656" s="22">
        <f>WEEKDAY(Flights[[#This Row],[Date]],1)</f>
        <v>6</v>
      </c>
      <c r="D2656" t="s">
        <v>1375</v>
      </c>
      <c r="E2656" t="s">
        <v>1993</v>
      </c>
      <c r="F2656" t="s">
        <v>0</v>
      </c>
      <c r="G2656" t="s">
        <v>262</v>
      </c>
      <c r="H2656" t="str">
        <f>_xlfn.XLOOKUP(Flights[[#This Row],[Destination]], Airports!$A$2:$A$78, Airports!$D$2:$D$78)</f>
        <v>Cleveland</v>
      </c>
      <c r="I2656" t="str" cm="1">
        <f t="array" ref="I2656">_xlfn.XLOOKUP(Flights[[#This Row],[Destination]],_xlfn._TRO_TRAILING( Airports!A:A),_xlfn._TRO_TRAILING( Airports!E:E), "Not found")</f>
        <v>OH</v>
      </c>
      <c r="J2656" s="1">
        <v>0.96875</v>
      </c>
      <c r="K2656" s="22">
        <f>HOUR(Flights[[#This Row],[Scheduled Departure]])</f>
        <v>23</v>
      </c>
      <c r="L2656" s="1">
        <v>2.7777777777777779E-3</v>
      </c>
      <c r="M2656">
        <f>(L2656-J2656)*24*60</f>
        <v>-1391</v>
      </c>
      <c r="N2656" s="16">
        <f>Flights[[#This Row],[Length (min)]]/60</f>
        <v>4.4000000000000004</v>
      </c>
      <c r="O2656">
        <v>264</v>
      </c>
      <c r="P2656">
        <v>2052</v>
      </c>
      <c r="Q2656" s="18">
        <f>IFERROR(Flights[[#This Row],[Distance]]/Flights[[#This Row],[Length (hr)]], "")</f>
        <v>466.36363636363632</v>
      </c>
      <c r="R2656" s="1">
        <v>0.28194444444444444</v>
      </c>
      <c r="S2656" s="1" t="str">
        <f>IF(Flights[[#This Row],[Length (hr)]]&lt;2, "No meal", IF(Flights[[#This Row],[Length (hr)]]&lt;3.5, "Light meal", "Full meal"))</f>
        <v>Full meal</v>
      </c>
      <c r="T2656" s="1" t="str">
        <f>IF(AND(Flights[[#This Row],[Airline]]="US Airways", Flights[[#This Row],[Meal]]="Full Meal"), "Yes", "No")</f>
        <v>No</v>
      </c>
      <c r="U2656" s="1">
        <v>0.31111111111111112</v>
      </c>
      <c r="V2656">
        <v>42</v>
      </c>
      <c r="W2656" s="1" t="str">
        <f>IF(Flights[[#This Row],[Arrival Delay]] = "", "Cancelled", IF(Flights[[#This Row],[Arrival Delay]]&gt;15, "Delayed", "On time"))</f>
        <v>Delayed</v>
      </c>
      <c r="X2656" t="str">
        <f>IF(Flights[[#This Row],[Status]]&lt;&gt;"Delayed","", IF(Flights[[#This Row],[Arrival Delay]]&gt;120, "Severe", IF(Flights[[#This Row],[Arrival Delay]]&gt;60, "Major", "Moderate")))</f>
        <v>Moderate</v>
      </c>
      <c r="Y2656" t="b">
        <v>0</v>
      </c>
      <c r="AA2656" t="str">
        <f>IF(OR(AND(Flights[[#This Row],[Status]]="Cancelled", Flights[[#This Row],[Cancellation Reason]]="Airline/Carrier"), Flights[[#This Row],[Delay Type]]="Severe"), "Yes", "No")</f>
        <v>No</v>
      </c>
    </row>
    <row r="2657" spans="1:27" x14ac:dyDescent="0.3">
      <c r="A2657" s="3">
        <v>42203</v>
      </c>
      <c r="B2657" s="22">
        <f>WEEKNUM(Flights[[#This Row],[Date]], 1)</f>
        <v>29</v>
      </c>
      <c r="C2657" s="22">
        <f>WEEKDAY(Flights[[#This Row],[Date]],1)</f>
        <v>7</v>
      </c>
      <c r="D2657" t="s">
        <v>387</v>
      </c>
      <c r="E2657" t="s">
        <v>1991</v>
      </c>
      <c r="F2657" t="s">
        <v>0</v>
      </c>
      <c r="G2657" t="s">
        <v>24</v>
      </c>
      <c r="H2657" t="str">
        <f>_xlfn.XLOOKUP(Flights[[#This Row],[Destination]], Airports!$A$2:$A$78, Airports!$D$2:$D$78)</f>
        <v>Portland</v>
      </c>
      <c r="I2657" t="str" cm="1">
        <f t="array" ref="I2657">_xlfn.XLOOKUP(Flights[[#This Row],[Destination]],_xlfn._TRO_TRAILING( Airports!A:A),_xlfn._TRO_TRAILING( Airports!E:E), "Not found")</f>
        <v>OR</v>
      </c>
      <c r="J2657" s="1">
        <v>0.27430555555555558</v>
      </c>
      <c r="K2657" s="22">
        <f>HOUR(Flights[[#This Row],[Scheduled Departure]])</f>
        <v>6</v>
      </c>
      <c r="L2657" s="1">
        <v>0.2722222222222222</v>
      </c>
      <c r="M2657">
        <f>(L2657-J2657)*24*60</f>
        <v>-3.0000000000000693</v>
      </c>
      <c r="N2657" s="16">
        <f>Flights[[#This Row],[Length (min)]]/60</f>
        <v>2.3833333333333333</v>
      </c>
      <c r="O2657">
        <v>143</v>
      </c>
      <c r="P2657">
        <v>834</v>
      </c>
      <c r="Q2657" s="18">
        <f>IFERROR(Flights[[#This Row],[Distance]]/Flights[[#This Row],[Length (hr)]], "")</f>
        <v>349.93006993006992</v>
      </c>
      <c r="R2657" s="1">
        <v>0.37152777777777779</v>
      </c>
      <c r="S2657" s="1" t="str">
        <f>IF(Flights[[#This Row],[Length (hr)]]&lt;2, "No meal", IF(Flights[[#This Row],[Length (hr)]]&lt;3.5, "Light meal", "Full meal"))</f>
        <v>Light meal</v>
      </c>
      <c r="T2657" s="1" t="str">
        <f>IF(AND(Flights[[#This Row],[Airline]]="US Airways", Flights[[#This Row],[Meal]]="Full Meal"), "Yes", "No")</f>
        <v>No</v>
      </c>
      <c r="U2657" s="1">
        <v>0.37152777777777779</v>
      </c>
      <c r="V2657">
        <v>0</v>
      </c>
      <c r="W2657" s="1" t="str">
        <f>IF(Flights[[#This Row],[Arrival Delay]] = "", "Cancelled", IF(Flights[[#This Row],[Arrival Delay]]&gt;15, "Delayed", "On time"))</f>
        <v>On time</v>
      </c>
      <c r="X2657" t="str">
        <f>IF(Flights[[#This Row],[Status]]&lt;&gt;"Delayed","", IF(Flights[[#This Row],[Arrival Delay]]&gt;120, "Severe", IF(Flights[[#This Row],[Arrival Delay]]&gt;60, "Major", "Moderate")))</f>
        <v/>
      </c>
      <c r="Y2657" t="b">
        <v>0</v>
      </c>
      <c r="AA2657" t="str">
        <f>IF(OR(AND(Flights[[#This Row],[Status]]="Cancelled", Flights[[#This Row],[Cancellation Reason]]="Airline/Carrier"), Flights[[#This Row],[Delay Type]]="Severe"), "Yes", "No")</f>
        <v>No</v>
      </c>
    </row>
    <row r="2658" spans="1:27" x14ac:dyDescent="0.3">
      <c r="A2658" s="3">
        <v>42203</v>
      </c>
      <c r="B2658" s="22">
        <f>WEEKNUM(Flights[[#This Row],[Date]], 1)</f>
        <v>29</v>
      </c>
      <c r="C2658" s="22">
        <f>WEEKDAY(Flights[[#This Row],[Date]],1)</f>
        <v>7</v>
      </c>
      <c r="D2658" t="s">
        <v>718</v>
      </c>
      <c r="E2658" t="s">
        <v>1994</v>
      </c>
      <c r="F2658" t="s">
        <v>0</v>
      </c>
      <c r="G2658" t="s">
        <v>313</v>
      </c>
      <c r="H2658" t="str">
        <f>_xlfn.XLOOKUP(Flights[[#This Row],[Destination]], Airports!$A$2:$A$78, Airports!$D$2:$D$78)</f>
        <v>Monterey</v>
      </c>
      <c r="I2658" t="str" cm="1">
        <f t="array" ref="I2658">_xlfn.XLOOKUP(Flights[[#This Row],[Destination]],_xlfn._TRO_TRAILING( Airports!A:A),_xlfn._TRO_TRAILING( Airports!E:E), "Not found")</f>
        <v>CA</v>
      </c>
      <c r="J2658" s="1">
        <v>0.36805555555555558</v>
      </c>
      <c r="K2658" s="22">
        <f>HOUR(Flights[[#This Row],[Scheduled Departure]])</f>
        <v>8</v>
      </c>
      <c r="L2658" s="1">
        <v>0.37847222222222221</v>
      </c>
      <c r="M2658">
        <f>(L2658-J2658)*24*60</f>
        <v>14.999999999999947</v>
      </c>
      <c r="N2658" s="16">
        <f>Flights[[#This Row],[Length (min)]]/60</f>
        <v>1.4333333333333333</v>
      </c>
      <c r="O2658">
        <v>86</v>
      </c>
      <c r="P2658">
        <v>266</v>
      </c>
      <c r="Q2658" s="18">
        <f>IFERROR(Flights[[#This Row],[Distance]]/Flights[[#This Row],[Length (hr)]], "")</f>
        <v>185.58139534883722</v>
      </c>
      <c r="R2658" s="1">
        <v>0.42291666666666666</v>
      </c>
      <c r="S2658" s="1" t="str">
        <f>IF(Flights[[#This Row],[Length (hr)]]&lt;2, "No meal", IF(Flights[[#This Row],[Length (hr)]]&lt;3.5, "Light meal", "Full meal"))</f>
        <v>No meal</v>
      </c>
      <c r="T2658" s="1" t="str">
        <f>IF(AND(Flights[[#This Row],[Airline]]="US Airways", Flights[[#This Row],[Meal]]="Full Meal"), "Yes", "No")</f>
        <v>No</v>
      </c>
      <c r="U2658" s="1">
        <v>0.43819444444444444</v>
      </c>
      <c r="V2658">
        <v>22</v>
      </c>
      <c r="W2658" s="1" t="str">
        <f>IF(Flights[[#This Row],[Arrival Delay]] = "", "Cancelled", IF(Flights[[#This Row],[Arrival Delay]]&gt;15, "Delayed", "On time"))</f>
        <v>Delayed</v>
      </c>
      <c r="X2658" t="str">
        <f>IF(Flights[[#This Row],[Status]]&lt;&gt;"Delayed","", IF(Flights[[#This Row],[Arrival Delay]]&gt;120, "Severe", IF(Flights[[#This Row],[Arrival Delay]]&gt;60, "Major", "Moderate")))</f>
        <v>Moderate</v>
      </c>
      <c r="Y2658" t="b">
        <v>0</v>
      </c>
      <c r="AA2658" t="str">
        <f>IF(OR(AND(Flights[[#This Row],[Status]]="Cancelled", Flights[[#This Row],[Cancellation Reason]]="Airline/Carrier"), Flights[[#This Row],[Delay Type]]="Severe"), "Yes", "No")</f>
        <v>No</v>
      </c>
    </row>
    <row r="2659" spans="1:27" x14ac:dyDescent="0.3">
      <c r="A2659" s="3">
        <v>42203</v>
      </c>
      <c r="B2659" s="22">
        <f>WEEKNUM(Flights[[#This Row],[Date]], 1)</f>
        <v>29</v>
      </c>
      <c r="C2659" s="22">
        <f>WEEKDAY(Flights[[#This Row],[Date]],1)</f>
        <v>7</v>
      </c>
      <c r="D2659" t="s">
        <v>1657</v>
      </c>
      <c r="E2659" t="s">
        <v>1989</v>
      </c>
      <c r="F2659" t="s">
        <v>0</v>
      </c>
      <c r="G2659" t="s">
        <v>268</v>
      </c>
      <c r="H2659" t="str">
        <f>_xlfn.XLOOKUP(Flights[[#This Row],[Destination]], Airports!$A$2:$A$78, Airports!$D$2:$D$78)</f>
        <v>Convington</v>
      </c>
      <c r="I2659" t="str" cm="1">
        <f t="array" ref="I2659">_xlfn.XLOOKUP(Flights[[#This Row],[Destination]],_xlfn._TRO_TRAILING( Airports!A:A),_xlfn._TRO_TRAILING( Airports!E:E), "Not found")</f>
        <v>KY</v>
      </c>
      <c r="J2659" s="1">
        <v>0.50347222222222221</v>
      </c>
      <c r="K2659" s="22">
        <f>HOUR(Flights[[#This Row],[Scheduled Departure]])</f>
        <v>12</v>
      </c>
      <c r="L2659" s="1">
        <v>0.53194444444444444</v>
      </c>
      <c r="M2659">
        <f>(L2659-J2659)*24*60</f>
        <v>41.000000000000014</v>
      </c>
      <c r="N2659" s="16">
        <f>Flights[[#This Row],[Length (min)]]/60</f>
        <v>4.0999999999999996</v>
      </c>
      <c r="O2659">
        <v>246</v>
      </c>
      <c r="P2659">
        <v>1900</v>
      </c>
      <c r="Q2659" s="18">
        <f>IFERROR(Flights[[#This Row],[Distance]]/Flights[[#This Row],[Length (hr)]], "")</f>
        <v>463.41463414634148</v>
      </c>
      <c r="R2659" s="1">
        <v>0.80486111111111114</v>
      </c>
      <c r="S2659" s="1" t="str">
        <f>IF(Flights[[#This Row],[Length (hr)]]&lt;2, "No meal", IF(Flights[[#This Row],[Length (hr)]]&lt;3.5, "Light meal", "Full meal"))</f>
        <v>Full meal</v>
      </c>
      <c r="T2659" s="1" t="str">
        <f>IF(AND(Flights[[#This Row],[Airline]]="US Airways", Flights[[#This Row],[Meal]]="Full Meal"), "Yes", "No")</f>
        <v>No</v>
      </c>
      <c r="U2659" s="1">
        <v>0.82777777777777772</v>
      </c>
      <c r="V2659">
        <v>33</v>
      </c>
      <c r="W2659" s="1" t="str">
        <f>IF(Flights[[#This Row],[Arrival Delay]] = "", "Cancelled", IF(Flights[[#This Row],[Arrival Delay]]&gt;15, "Delayed", "On time"))</f>
        <v>Delayed</v>
      </c>
      <c r="X2659" t="str">
        <f>IF(Flights[[#This Row],[Status]]&lt;&gt;"Delayed","", IF(Flights[[#This Row],[Arrival Delay]]&gt;120, "Severe", IF(Flights[[#This Row],[Arrival Delay]]&gt;60, "Major", "Moderate")))</f>
        <v>Moderate</v>
      </c>
      <c r="Y2659" t="b">
        <v>0</v>
      </c>
      <c r="AA2659" t="str">
        <f>IF(OR(AND(Flights[[#This Row],[Status]]="Cancelled", Flights[[#This Row],[Cancellation Reason]]="Airline/Carrier"), Flights[[#This Row],[Delay Type]]="Severe"), "Yes", "No")</f>
        <v>No</v>
      </c>
    </row>
    <row r="2660" spans="1:27" x14ac:dyDescent="0.3">
      <c r="A2660" s="3">
        <v>42203</v>
      </c>
      <c r="B2660" s="22">
        <f>WEEKNUM(Flights[[#This Row],[Date]], 1)</f>
        <v>29</v>
      </c>
      <c r="C2660" s="22">
        <f>WEEKDAY(Flights[[#This Row],[Date]],1)</f>
        <v>7</v>
      </c>
      <c r="D2660" t="s">
        <v>1578</v>
      </c>
      <c r="E2660" t="s">
        <v>1995</v>
      </c>
      <c r="F2660" t="s">
        <v>0</v>
      </c>
      <c r="G2660" t="s">
        <v>290</v>
      </c>
      <c r="H2660" t="str">
        <f>_xlfn.XLOOKUP(Flights[[#This Row],[Destination]], Airports!$A$2:$A$78, Airports!$D$2:$D$78)</f>
        <v>Houston</v>
      </c>
      <c r="I2660" t="str" cm="1">
        <f t="array" ref="I2660">_xlfn.XLOOKUP(Flights[[#This Row],[Destination]],_xlfn._TRO_TRAILING( Airports!A:A),_xlfn._TRO_TRAILING( Airports!E:E), "Not found")</f>
        <v>TX</v>
      </c>
      <c r="J2660" s="1">
        <v>0.52430555555555558</v>
      </c>
      <c r="K2660" s="22">
        <f>HOUR(Flights[[#This Row],[Scheduled Departure]])</f>
        <v>12</v>
      </c>
      <c r="L2660" s="1">
        <v>0.55277777777777781</v>
      </c>
      <c r="M2660">
        <f>(L2660-J2660)*24*60</f>
        <v>41.000000000000014</v>
      </c>
      <c r="N2660" s="16">
        <f>Flights[[#This Row],[Length (min)]]/60</f>
        <v>3.4</v>
      </c>
      <c r="O2660">
        <v>204</v>
      </c>
      <c r="P2660">
        <v>1390</v>
      </c>
      <c r="Q2660" s="18">
        <f>IFERROR(Flights[[#This Row],[Distance]]/Flights[[#This Row],[Length (hr)]], "")</f>
        <v>408.8235294117647</v>
      </c>
      <c r="R2660" s="1">
        <v>0.74652777777777779</v>
      </c>
      <c r="S2660" s="1" t="str">
        <f>IF(Flights[[#This Row],[Length (hr)]]&lt;2, "No meal", IF(Flights[[#This Row],[Length (hr)]]&lt;3.5, "Light meal", "Full meal"))</f>
        <v>Light meal</v>
      </c>
      <c r="T2660" s="1" t="str">
        <f>IF(AND(Flights[[#This Row],[Airline]]="US Airways", Flights[[#This Row],[Meal]]="Full Meal"), "Yes", "No")</f>
        <v>No</v>
      </c>
      <c r="U2660" s="1">
        <v>0.77777777777777779</v>
      </c>
      <c r="V2660">
        <v>45</v>
      </c>
      <c r="W2660" s="1" t="str">
        <f>IF(Flights[[#This Row],[Arrival Delay]] = "", "Cancelled", IF(Flights[[#This Row],[Arrival Delay]]&gt;15, "Delayed", "On time"))</f>
        <v>Delayed</v>
      </c>
      <c r="X2660" t="str">
        <f>IF(Flights[[#This Row],[Status]]&lt;&gt;"Delayed","", IF(Flights[[#This Row],[Arrival Delay]]&gt;120, "Severe", IF(Flights[[#This Row],[Arrival Delay]]&gt;60, "Major", "Moderate")))</f>
        <v>Moderate</v>
      </c>
      <c r="Y2660" t="b">
        <v>0</v>
      </c>
      <c r="AA2660" t="str">
        <f>IF(OR(AND(Flights[[#This Row],[Status]]="Cancelled", Flights[[#This Row],[Cancellation Reason]]="Airline/Carrier"), Flights[[#This Row],[Delay Type]]="Severe"), "Yes", "No")</f>
        <v>No</v>
      </c>
    </row>
    <row r="2661" spans="1:27" x14ac:dyDescent="0.3">
      <c r="A2661" s="3">
        <v>42203</v>
      </c>
      <c r="B2661" s="22">
        <f>WEEKNUM(Flights[[#This Row],[Date]], 1)</f>
        <v>29</v>
      </c>
      <c r="C2661" s="22">
        <f>WEEKDAY(Flights[[#This Row],[Date]],1)</f>
        <v>7</v>
      </c>
      <c r="D2661" t="s">
        <v>1378</v>
      </c>
      <c r="E2661" t="s">
        <v>1996</v>
      </c>
      <c r="F2661" t="s">
        <v>0</v>
      </c>
      <c r="G2661" t="s">
        <v>10</v>
      </c>
      <c r="H2661" t="str">
        <f>_xlfn.XLOOKUP(Flights[[#This Row],[Destination]], Airports!$A$2:$A$78, Airports!$D$2:$D$78)</f>
        <v>Boston</v>
      </c>
      <c r="I2661" t="str" cm="1">
        <f t="array" ref="I2661">_xlfn.XLOOKUP(Flights[[#This Row],[Destination]],_xlfn._TRO_TRAILING( Airports!A:A),_xlfn._TRO_TRAILING( Airports!E:E), "Not found")</f>
        <v>MA</v>
      </c>
      <c r="J2661" s="1">
        <v>0.55902777777777779</v>
      </c>
      <c r="K2661" s="22">
        <f>HOUR(Flights[[#This Row],[Scheduled Departure]])</f>
        <v>13</v>
      </c>
      <c r="L2661" s="1">
        <v>0.61944444444444446</v>
      </c>
      <c r="M2661">
        <f>(L2661-J2661)*24*60</f>
        <v>87.000000000000014</v>
      </c>
      <c r="N2661" s="16">
        <f>Flights[[#This Row],[Length (min)]]/60</f>
        <v>6</v>
      </c>
      <c r="O2661">
        <v>360</v>
      </c>
      <c r="P2661">
        <v>2611</v>
      </c>
      <c r="Q2661" s="18">
        <f>IFERROR(Flights[[#This Row],[Distance]]/Flights[[#This Row],[Length (hr)]], "")</f>
        <v>435.16666666666669</v>
      </c>
      <c r="R2661" s="1">
        <v>0.91319444444444442</v>
      </c>
      <c r="S2661" s="1" t="str">
        <f>IF(Flights[[#This Row],[Length (hr)]]&lt;2, "No meal", IF(Flights[[#This Row],[Length (hr)]]&lt;3.5, "Light meal", "Full meal"))</f>
        <v>Full meal</v>
      </c>
      <c r="T2661" s="1" t="str">
        <f>IF(AND(Flights[[#This Row],[Airline]]="US Airways", Flights[[#This Row],[Meal]]="Full Meal"), "Yes", "No")</f>
        <v>No</v>
      </c>
      <c r="U2661" s="1">
        <v>0.99444444444444446</v>
      </c>
      <c r="V2661">
        <v>117</v>
      </c>
      <c r="W2661" s="1" t="str">
        <f>IF(Flights[[#This Row],[Arrival Delay]] = "", "Cancelled", IF(Flights[[#This Row],[Arrival Delay]]&gt;15, "Delayed", "On time"))</f>
        <v>Delayed</v>
      </c>
      <c r="X2661" t="str">
        <f>IF(Flights[[#This Row],[Status]]&lt;&gt;"Delayed","", IF(Flights[[#This Row],[Arrival Delay]]&gt;120, "Severe", IF(Flights[[#This Row],[Arrival Delay]]&gt;60, "Major", "Moderate")))</f>
        <v>Major</v>
      </c>
      <c r="Y2661" t="b">
        <v>0</v>
      </c>
      <c r="AA2661" t="str">
        <f>IF(OR(AND(Flights[[#This Row],[Status]]="Cancelled", Flights[[#This Row],[Cancellation Reason]]="Airline/Carrier"), Flights[[#This Row],[Delay Type]]="Severe"), "Yes", "No")</f>
        <v>No</v>
      </c>
    </row>
    <row r="2662" spans="1:27" x14ac:dyDescent="0.3">
      <c r="A2662" s="3">
        <v>42203</v>
      </c>
      <c r="B2662" s="22">
        <f>WEEKNUM(Flights[[#This Row],[Date]], 1)</f>
        <v>29</v>
      </c>
      <c r="C2662" s="22">
        <f>WEEKDAY(Flights[[#This Row],[Date]],1)</f>
        <v>7</v>
      </c>
      <c r="D2662" t="s">
        <v>631</v>
      </c>
      <c r="E2662" t="s">
        <v>1991</v>
      </c>
      <c r="F2662" t="s">
        <v>0</v>
      </c>
      <c r="G2662" t="s">
        <v>344</v>
      </c>
      <c r="H2662" t="str">
        <f>_xlfn.XLOOKUP(Flights[[#This Row],[Destination]], Airports!$A$2:$A$78, Airports!$D$2:$D$78)</f>
        <v>Seattle</v>
      </c>
      <c r="I2662" t="str" cm="1">
        <f t="array" ref="I2662">_xlfn.XLOOKUP(Flights[[#This Row],[Destination]],_xlfn._TRO_TRAILING( Airports!A:A),_xlfn._TRO_TRAILING( Airports!E:E), "Not found")</f>
        <v>WA</v>
      </c>
      <c r="J2662" s="1">
        <v>0.82986111111111116</v>
      </c>
      <c r="K2662" s="22">
        <f>HOUR(Flights[[#This Row],[Scheduled Departure]])</f>
        <v>19</v>
      </c>
      <c r="L2662" s="1">
        <v>0.87847222222222221</v>
      </c>
      <c r="M2662">
        <f>(L2662-J2662)*24*60</f>
        <v>69.999999999999915</v>
      </c>
      <c r="N2662" s="16">
        <f>Flights[[#This Row],[Length (min)]]/60</f>
        <v>2.5</v>
      </c>
      <c r="O2662">
        <v>150</v>
      </c>
      <c r="P2662">
        <v>954</v>
      </c>
      <c r="Q2662" s="18">
        <f>IFERROR(Flights[[#This Row],[Distance]]/Flights[[#This Row],[Length (hr)]], "")</f>
        <v>381.6</v>
      </c>
      <c r="R2662" s="1">
        <v>0.93402777777777779</v>
      </c>
      <c r="S2662" s="1" t="str">
        <f>IF(Flights[[#This Row],[Length (hr)]]&lt;2, "No meal", IF(Flights[[#This Row],[Length (hr)]]&lt;3.5, "Light meal", "Full meal"))</f>
        <v>Light meal</v>
      </c>
      <c r="T2662" s="1" t="str">
        <f>IF(AND(Flights[[#This Row],[Airline]]="US Airways", Flights[[#This Row],[Meal]]="Full Meal"), "Yes", "No")</f>
        <v>No</v>
      </c>
      <c r="U2662" s="1">
        <v>0.98263888888888884</v>
      </c>
      <c r="V2662">
        <v>70</v>
      </c>
      <c r="W2662" s="1" t="str">
        <f>IF(Flights[[#This Row],[Arrival Delay]] = "", "Cancelled", IF(Flights[[#This Row],[Arrival Delay]]&gt;15, "Delayed", "On time"))</f>
        <v>Delayed</v>
      </c>
      <c r="X2662" t="str">
        <f>IF(Flights[[#This Row],[Status]]&lt;&gt;"Delayed","", IF(Flights[[#This Row],[Arrival Delay]]&gt;120, "Severe", IF(Flights[[#This Row],[Arrival Delay]]&gt;60, "Major", "Moderate")))</f>
        <v>Major</v>
      </c>
      <c r="Y2662" t="b">
        <v>0</v>
      </c>
      <c r="AA2662" t="str">
        <f>IF(OR(AND(Flights[[#This Row],[Status]]="Cancelled", Flights[[#This Row],[Cancellation Reason]]="Airline/Carrier"), Flights[[#This Row],[Delay Type]]="Severe"), "Yes", "No")</f>
        <v>No</v>
      </c>
    </row>
    <row r="2663" spans="1:27" x14ac:dyDescent="0.3">
      <c r="A2663" s="3">
        <v>42203</v>
      </c>
      <c r="B2663" s="22">
        <f>WEEKNUM(Flights[[#This Row],[Date]], 1)</f>
        <v>29</v>
      </c>
      <c r="C2663" s="22">
        <f>WEEKDAY(Flights[[#This Row],[Date]],1)</f>
        <v>7</v>
      </c>
      <c r="D2663" t="s">
        <v>1062</v>
      </c>
      <c r="E2663" t="s">
        <v>1994</v>
      </c>
      <c r="F2663" t="s">
        <v>0</v>
      </c>
      <c r="G2663" t="s">
        <v>283</v>
      </c>
      <c r="H2663" t="str">
        <f>_xlfn.XLOOKUP(Flights[[#This Row],[Destination]], Airports!$A$2:$A$78, Airports!$D$2:$D$78)</f>
        <v>Fresno</v>
      </c>
      <c r="I2663" t="str" cm="1">
        <f t="array" ref="I2663">_xlfn.XLOOKUP(Flights[[#This Row],[Destination]],_xlfn._TRO_TRAILING( Airports!A:A),_xlfn._TRO_TRAILING( Airports!E:E), "Not found")</f>
        <v>CA</v>
      </c>
      <c r="J2663" s="1">
        <v>0.83333333333333337</v>
      </c>
      <c r="K2663" s="22">
        <f>HOUR(Flights[[#This Row],[Scheduled Departure]])</f>
        <v>20</v>
      </c>
      <c r="L2663" s="1">
        <v>0.95625000000000004</v>
      </c>
      <c r="M2663">
        <f>(L2663-J2663)*24*60</f>
        <v>177</v>
      </c>
      <c r="N2663" s="16">
        <f>Flights[[#This Row],[Length (min)]]/60</f>
        <v>1.4333333333333333</v>
      </c>
      <c r="O2663">
        <v>86</v>
      </c>
      <c r="P2663">
        <v>209</v>
      </c>
      <c r="Q2663" s="18">
        <f>IFERROR(Flights[[#This Row],[Distance]]/Flights[[#This Row],[Length (hr)]], "")</f>
        <v>145.81395348837208</v>
      </c>
      <c r="R2663" s="1">
        <v>0.87708333333333333</v>
      </c>
      <c r="S2663" s="1" t="str">
        <f>IF(Flights[[#This Row],[Length (hr)]]&lt;2, "No meal", IF(Flights[[#This Row],[Length (hr)]]&lt;3.5, "Light meal", "Full meal"))</f>
        <v>No meal</v>
      </c>
      <c r="T2663" s="1" t="str">
        <f>IF(AND(Flights[[#This Row],[Airline]]="US Airways", Flights[[#This Row],[Meal]]="Full Meal"), "Yes", "No")</f>
        <v>No</v>
      </c>
      <c r="U2663" s="1">
        <v>1.5972222222222221E-2</v>
      </c>
      <c r="V2663">
        <v>200</v>
      </c>
      <c r="W2663" s="1" t="str">
        <f>IF(Flights[[#This Row],[Arrival Delay]] = "", "Cancelled", IF(Flights[[#This Row],[Arrival Delay]]&gt;15, "Delayed", "On time"))</f>
        <v>Delayed</v>
      </c>
      <c r="X2663" t="str">
        <f>IF(Flights[[#This Row],[Status]]&lt;&gt;"Delayed","", IF(Flights[[#This Row],[Arrival Delay]]&gt;120, "Severe", IF(Flights[[#This Row],[Arrival Delay]]&gt;60, "Major", "Moderate")))</f>
        <v>Severe</v>
      </c>
      <c r="Y2663" t="b">
        <v>0</v>
      </c>
      <c r="AA2663" t="str">
        <f>IF(OR(AND(Flights[[#This Row],[Status]]="Cancelled", Flights[[#This Row],[Cancellation Reason]]="Airline/Carrier"), Flights[[#This Row],[Delay Type]]="Severe"), "Yes", "No")</f>
        <v>Yes</v>
      </c>
    </row>
    <row r="2664" spans="1:27" x14ac:dyDescent="0.3">
      <c r="A2664" s="3">
        <v>42203</v>
      </c>
      <c r="B2664" s="22">
        <f>WEEKNUM(Flights[[#This Row],[Date]], 1)</f>
        <v>29</v>
      </c>
      <c r="C2664" s="22">
        <f>WEEKDAY(Flights[[#This Row],[Date]],1)</f>
        <v>7</v>
      </c>
      <c r="D2664" t="s">
        <v>1651</v>
      </c>
      <c r="E2664" t="s">
        <v>1994</v>
      </c>
      <c r="F2664" t="s">
        <v>0</v>
      </c>
      <c r="G2664" t="s">
        <v>347</v>
      </c>
      <c r="H2664" t="str">
        <f>_xlfn.XLOOKUP(Flights[[#This Row],[Destination]], Airports!$A$2:$A$78, Airports!$D$2:$D$78)</f>
        <v>San Jose</v>
      </c>
      <c r="I2664" t="str" cm="1">
        <f t="array" ref="I2664">_xlfn.XLOOKUP(Flights[[#This Row],[Destination]],_xlfn._TRO_TRAILING( Airports!A:A),_xlfn._TRO_TRAILING( Airports!E:E), "Not found")</f>
        <v>CA</v>
      </c>
      <c r="J2664" s="1">
        <v>0.91319444444444442</v>
      </c>
      <c r="K2664" s="22">
        <f>HOUR(Flights[[#This Row],[Scheduled Departure]])</f>
        <v>21</v>
      </c>
      <c r="L2664" s="1">
        <v>0.92708333333333337</v>
      </c>
      <c r="M2664">
        <f>(L2664-J2664)*24*60</f>
        <v>20.000000000000089</v>
      </c>
      <c r="N2664" s="16">
        <f>Flights[[#This Row],[Length (min)]]/60</f>
        <v>1.25</v>
      </c>
      <c r="O2664">
        <v>75</v>
      </c>
      <c r="P2664">
        <v>308</v>
      </c>
      <c r="Q2664" s="18">
        <f>IFERROR(Flights[[#This Row],[Distance]]/Flights[[#This Row],[Length (hr)]], "")</f>
        <v>246.4</v>
      </c>
      <c r="R2664" s="1">
        <v>0.96666666666666667</v>
      </c>
      <c r="S2664" s="1" t="str">
        <f>IF(Flights[[#This Row],[Length (hr)]]&lt;2, "No meal", IF(Flights[[#This Row],[Length (hr)]]&lt;3.5, "Light meal", "Full meal"))</f>
        <v>No meal</v>
      </c>
      <c r="T2664" s="1" t="str">
        <f>IF(AND(Flights[[#This Row],[Airline]]="US Airways", Flights[[#This Row],[Meal]]="Full Meal"), "Yes", "No")</f>
        <v>No</v>
      </c>
      <c r="U2664" s="1">
        <v>0.97916666666666663</v>
      </c>
      <c r="V2664">
        <v>18</v>
      </c>
      <c r="W2664" s="1" t="str">
        <f>IF(Flights[[#This Row],[Arrival Delay]] = "", "Cancelled", IF(Flights[[#This Row],[Arrival Delay]]&gt;15, "Delayed", "On time"))</f>
        <v>Delayed</v>
      </c>
      <c r="X2664" t="str">
        <f>IF(Flights[[#This Row],[Status]]&lt;&gt;"Delayed","", IF(Flights[[#This Row],[Arrival Delay]]&gt;120, "Severe", IF(Flights[[#This Row],[Arrival Delay]]&gt;60, "Major", "Moderate")))</f>
        <v>Moderate</v>
      </c>
      <c r="Y2664" t="b">
        <v>0</v>
      </c>
      <c r="AA2664" t="str">
        <f>IF(OR(AND(Flights[[#This Row],[Status]]="Cancelled", Flights[[#This Row],[Cancellation Reason]]="Airline/Carrier"), Flights[[#This Row],[Delay Type]]="Severe"), "Yes", "No")</f>
        <v>No</v>
      </c>
    </row>
    <row r="2665" spans="1:27" x14ac:dyDescent="0.3">
      <c r="A2665" s="3">
        <v>42203</v>
      </c>
      <c r="B2665" s="22">
        <f>WEEKNUM(Flights[[#This Row],[Date]], 1)</f>
        <v>29</v>
      </c>
      <c r="C2665" s="22">
        <f>WEEKDAY(Flights[[#This Row],[Date]],1)</f>
        <v>7</v>
      </c>
      <c r="D2665" t="s">
        <v>720</v>
      </c>
      <c r="E2665" t="s">
        <v>1989</v>
      </c>
      <c r="F2665" t="s">
        <v>0</v>
      </c>
      <c r="G2665" t="s">
        <v>22</v>
      </c>
      <c r="H2665" t="str">
        <f>_xlfn.XLOOKUP(Flights[[#This Row],[Destination]], Airports!$A$2:$A$78, Airports!$D$2:$D$78)</f>
        <v>Columbus</v>
      </c>
      <c r="I2665" t="str" cm="1">
        <f t="array" ref="I2665">_xlfn.XLOOKUP(Flights[[#This Row],[Destination]],_xlfn._TRO_TRAILING( Airports!A:A),_xlfn._TRO_TRAILING( Airports!E:E), "Not found")</f>
        <v>OH</v>
      </c>
      <c r="J2665" s="1">
        <v>0.92986111111111114</v>
      </c>
      <c r="K2665" s="22">
        <f>HOUR(Flights[[#This Row],[Scheduled Departure]])</f>
        <v>22</v>
      </c>
      <c r="L2665" s="1">
        <v>0.93194444444444446</v>
      </c>
      <c r="M2665">
        <f>(L2665-J2665)*24*60</f>
        <v>2.9999999999999893</v>
      </c>
      <c r="N2665" s="16">
        <f>Flights[[#This Row],[Length (min)]]/60</f>
        <v>4.166666666666667</v>
      </c>
      <c r="O2665">
        <v>250</v>
      </c>
      <c r="P2665">
        <v>1995</v>
      </c>
      <c r="Q2665" s="18">
        <f>IFERROR(Flights[[#This Row],[Distance]]/Flights[[#This Row],[Length (hr)]], "")</f>
        <v>478.79999999999995</v>
      </c>
      <c r="R2665" s="1">
        <v>0.23472222222222222</v>
      </c>
      <c r="S2665" s="1" t="str">
        <f>IF(Flights[[#This Row],[Length (hr)]]&lt;2, "No meal", IF(Flights[[#This Row],[Length (hr)]]&lt;3.5, "Light meal", "Full meal"))</f>
        <v>Full meal</v>
      </c>
      <c r="T2665" s="1" t="str">
        <f>IF(AND(Flights[[#This Row],[Airline]]="US Airways", Flights[[#This Row],[Meal]]="Full Meal"), "Yes", "No")</f>
        <v>No</v>
      </c>
      <c r="U2665" s="1">
        <v>0.23055555555555557</v>
      </c>
      <c r="V2665">
        <v>-6</v>
      </c>
      <c r="W2665" s="1" t="str">
        <f>IF(Flights[[#This Row],[Arrival Delay]] = "", "Cancelled", IF(Flights[[#This Row],[Arrival Delay]]&gt;15, "Delayed", "On time"))</f>
        <v>On time</v>
      </c>
      <c r="X2665" t="str">
        <f>IF(Flights[[#This Row],[Status]]&lt;&gt;"Delayed","", IF(Flights[[#This Row],[Arrival Delay]]&gt;120, "Severe", IF(Flights[[#This Row],[Arrival Delay]]&gt;60, "Major", "Moderate")))</f>
        <v/>
      </c>
      <c r="Y2665" t="b">
        <v>0</v>
      </c>
      <c r="AA2665" t="str">
        <f>IF(OR(AND(Flights[[#This Row],[Status]]="Cancelled", Flights[[#This Row],[Cancellation Reason]]="Airline/Carrier"), Flights[[#This Row],[Delay Type]]="Severe"), "Yes", "No")</f>
        <v>No</v>
      </c>
    </row>
    <row r="2666" spans="1:27" x14ac:dyDescent="0.3">
      <c r="A2666" s="3">
        <v>42203</v>
      </c>
      <c r="B2666" s="22">
        <f>WEEKNUM(Flights[[#This Row],[Date]], 1)</f>
        <v>29</v>
      </c>
      <c r="C2666" s="22">
        <f>WEEKDAY(Flights[[#This Row],[Date]],1)</f>
        <v>7</v>
      </c>
      <c r="D2666" t="s">
        <v>681</v>
      </c>
      <c r="E2666" t="s">
        <v>1996</v>
      </c>
      <c r="F2666" t="s">
        <v>0</v>
      </c>
      <c r="G2666" t="s">
        <v>16</v>
      </c>
      <c r="H2666" t="str">
        <f>_xlfn.XLOOKUP(Flights[[#This Row],[Destination]], Airports!$A$2:$A$78, Airports!$D$2:$D$78)</f>
        <v>Dulles</v>
      </c>
      <c r="I2666" t="str" cm="1">
        <f t="array" ref="I2666">_xlfn.XLOOKUP(Flights[[#This Row],[Destination]],_xlfn._TRO_TRAILING( Airports!A:A),_xlfn._TRO_TRAILING( Airports!E:E), "Not found")</f>
        <v>VA</v>
      </c>
      <c r="J2666" s="1">
        <v>0.98611111111111116</v>
      </c>
      <c r="K2666" s="22">
        <f>HOUR(Flights[[#This Row],[Scheduled Departure]])</f>
        <v>23</v>
      </c>
      <c r="L2666" s="1">
        <v>0.9916666666666667</v>
      </c>
      <c r="M2666">
        <f>(L2666-J2666)*24*60</f>
        <v>7.9999999999999716</v>
      </c>
      <c r="N2666" s="16">
        <f>Flights[[#This Row],[Length (min)]]/60</f>
        <v>5.0999999999999996</v>
      </c>
      <c r="O2666">
        <v>306</v>
      </c>
      <c r="P2666">
        <v>2288</v>
      </c>
      <c r="Q2666" s="18">
        <f>IFERROR(Flights[[#This Row],[Distance]]/Flights[[#This Row],[Length (hr)]], "")</f>
        <v>448.62745098039221</v>
      </c>
      <c r="R2666" s="1">
        <v>0.31944444444444442</v>
      </c>
      <c r="S2666" s="1" t="str">
        <f>IF(Flights[[#This Row],[Length (hr)]]&lt;2, "No meal", IF(Flights[[#This Row],[Length (hr)]]&lt;3.5, "Light meal", "Full meal"))</f>
        <v>Full meal</v>
      </c>
      <c r="T2666" s="1" t="str">
        <f>IF(AND(Flights[[#This Row],[Airline]]="US Airways", Flights[[#This Row],[Meal]]="Full Meal"), "Yes", "No")</f>
        <v>No</v>
      </c>
      <c r="U2666" s="1">
        <v>0.32916666666666666</v>
      </c>
      <c r="V2666">
        <v>14</v>
      </c>
      <c r="W2666" s="1" t="str">
        <f>IF(Flights[[#This Row],[Arrival Delay]] = "", "Cancelled", IF(Flights[[#This Row],[Arrival Delay]]&gt;15, "Delayed", "On time"))</f>
        <v>On time</v>
      </c>
      <c r="X2666" t="str">
        <f>IF(Flights[[#This Row],[Status]]&lt;&gt;"Delayed","", IF(Flights[[#This Row],[Arrival Delay]]&gt;120, "Severe", IF(Flights[[#This Row],[Arrival Delay]]&gt;60, "Major", "Moderate")))</f>
        <v/>
      </c>
      <c r="Y2666" t="b">
        <v>0</v>
      </c>
      <c r="AA2666" t="str">
        <f>IF(OR(AND(Flights[[#This Row],[Status]]="Cancelled", Flights[[#This Row],[Cancellation Reason]]="Airline/Carrier"), Flights[[#This Row],[Delay Type]]="Severe"), "Yes", "No")</f>
        <v>No</v>
      </c>
    </row>
    <row r="2667" spans="1:27" x14ac:dyDescent="0.3">
      <c r="A2667" s="3">
        <v>42204</v>
      </c>
      <c r="B2667" s="22">
        <f>WEEKNUM(Flights[[#This Row],[Date]], 1)</f>
        <v>30</v>
      </c>
      <c r="C2667" s="22">
        <f>WEEKDAY(Flights[[#This Row],[Date]],1)</f>
        <v>1</v>
      </c>
      <c r="D2667" t="s">
        <v>387</v>
      </c>
      <c r="E2667" t="s">
        <v>1991</v>
      </c>
      <c r="F2667" t="s">
        <v>0</v>
      </c>
      <c r="G2667" t="s">
        <v>24</v>
      </c>
      <c r="H2667" t="str">
        <f>_xlfn.XLOOKUP(Flights[[#This Row],[Destination]], Airports!$A$2:$A$78, Airports!$D$2:$D$78)</f>
        <v>Portland</v>
      </c>
      <c r="I2667" t="str" cm="1">
        <f t="array" ref="I2667">_xlfn.XLOOKUP(Flights[[#This Row],[Destination]],_xlfn._TRO_TRAILING( Airports!A:A),_xlfn._TRO_TRAILING( Airports!E:E), "Not found")</f>
        <v>OR</v>
      </c>
      <c r="J2667" s="1">
        <v>0.27430555555555558</v>
      </c>
      <c r="K2667" s="22">
        <f>HOUR(Flights[[#This Row],[Scheduled Departure]])</f>
        <v>6</v>
      </c>
      <c r="L2667" s="1">
        <v>0.27083333333333331</v>
      </c>
      <c r="M2667">
        <f>(L2667-J2667)*24*60</f>
        <v>-5.0000000000000622</v>
      </c>
      <c r="N2667" s="16">
        <f>Flights[[#This Row],[Length (min)]]/60</f>
        <v>2.3166666666666669</v>
      </c>
      <c r="O2667">
        <v>139</v>
      </c>
      <c r="P2667">
        <v>834</v>
      </c>
      <c r="Q2667" s="18">
        <f>IFERROR(Flights[[#This Row],[Distance]]/Flights[[#This Row],[Length (hr)]], "")</f>
        <v>359.99999999999994</v>
      </c>
      <c r="R2667" s="1">
        <v>0.37152777777777779</v>
      </c>
      <c r="S2667" s="1" t="str">
        <f>IF(Flights[[#This Row],[Length (hr)]]&lt;2, "No meal", IF(Flights[[#This Row],[Length (hr)]]&lt;3.5, "Light meal", "Full meal"))</f>
        <v>Light meal</v>
      </c>
      <c r="T2667" s="1" t="str">
        <f>IF(AND(Flights[[#This Row],[Airline]]="US Airways", Flights[[#This Row],[Meal]]="Full Meal"), "Yes", "No")</f>
        <v>No</v>
      </c>
      <c r="U2667" s="1">
        <v>0.36736111111111114</v>
      </c>
      <c r="V2667">
        <v>-6</v>
      </c>
      <c r="W2667" s="1" t="str">
        <f>IF(Flights[[#This Row],[Arrival Delay]] = "", "Cancelled", IF(Flights[[#This Row],[Arrival Delay]]&gt;15, "Delayed", "On time"))</f>
        <v>On time</v>
      </c>
      <c r="X2667" t="str">
        <f>IF(Flights[[#This Row],[Status]]&lt;&gt;"Delayed","", IF(Flights[[#This Row],[Arrival Delay]]&gt;120, "Severe", IF(Flights[[#This Row],[Arrival Delay]]&gt;60, "Major", "Moderate")))</f>
        <v/>
      </c>
      <c r="Y2667" t="b">
        <v>0</v>
      </c>
      <c r="AA2667" t="str">
        <f>IF(OR(AND(Flights[[#This Row],[Status]]="Cancelled", Flights[[#This Row],[Cancellation Reason]]="Airline/Carrier"), Flights[[#This Row],[Delay Type]]="Severe"), "Yes", "No")</f>
        <v>No</v>
      </c>
    </row>
    <row r="2668" spans="1:27" x14ac:dyDescent="0.3">
      <c r="A2668" s="3">
        <v>42204</v>
      </c>
      <c r="B2668" s="22">
        <f>WEEKNUM(Flights[[#This Row],[Date]], 1)</f>
        <v>30</v>
      </c>
      <c r="C2668" s="22">
        <f>WEEKDAY(Flights[[#This Row],[Date]],1)</f>
        <v>1</v>
      </c>
      <c r="D2668" t="s">
        <v>1463</v>
      </c>
      <c r="E2668" t="s">
        <v>1989</v>
      </c>
      <c r="F2668" t="s">
        <v>0</v>
      </c>
      <c r="G2668" t="s">
        <v>15</v>
      </c>
      <c r="H2668" t="str">
        <f>_xlfn.XLOOKUP(Flights[[#This Row],[Destination]], Airports!$A$2:$A$78, Airports!$D$2:$D$78)</f>
        <v>Las Vegas</v>
      </c>
      <c r="I2668" t="str" cm="1">
        <f t="array" ref="I2668">_xlfn.XLOOKUP(Flights[[#This Row],[Destination]],_xlfn._TRO_TRAILING( Airports!A:A),_xlfn._TRO_TRAILING( Airports!E:E), "Not found")</f>
        <v>NV</v>
      </c>
      <c r="J2668" s="1">
        <v>0.30555555555555558</v>
      </c>
      <c r="K2668" s="22">
        <f>HOUR(Flights[[#This Row],[Scheduled Departure]])</f>
        <v>7</v>
      </c>
      <c r="L2668" s="1">
        <v>0.30902777777777779</v>
      </c>
      <c r="M2668">
        <f>(L2668-J2668)*24*60</f>
        <v>4.9999999999999822</v>
      </c>
      <c r="N2668" s="16">
        <f>Flights[[#This Row],[Length (min)]]/60</f>
        <v>1.0833333333333333</v>
      </c>
      <c r="O2668">
        <v>65</v>
      </c>
      <c r="P2668">
        <v>236</v>
      </c>
      <c r="Q2668" s="18">
        <f>IFERROR(Flights[[#This Row],[Distance]]/Flights[[#This Row],[Length (hr)]], "")</f>
        <v>217.84615384615387</v>
      </c>
      <c r="R2668" s="1">
        <v>0.35416666666666669</v>
      </c>
      <c r="S2668" s="1" t="str">
        <f>IF(Flights[[#This Row],[Length (hr)]]&lt;2, "No meal", IF(Flights[[#This Row],[Length (hr)]]&lt;3.5, "Light meal", "Full meal"))</f>
        <v>No meal</v>
      </c>
      <c r="T2668" s="1" t="str">
        <f>IF(AND(Flights[[#This Row],[Airline]]="US Airways", Flights[[#This Row],[Meal]]="Full Meal"), "Yes", "No")</f>
        <v>No</v>
      </c>
      <c r="U2668" s="1">
        <v>0.35416666666666669</v>
      </c>
      <c r="V2668">
        <v>0</v>
      </c>
      <c r="W2668" s="1" t="str">
        <f>IF(Flights[[#This Row],[Arrival Delay]] = "", "Cancelled", IF(Flights[[#This Row],[Arrival Delay]]&gt;15, "Delayed", "On time"))</f>
        <v>On time</v>
      </c>
      <c r="X2668" t="str">
        <f>IF(Flights[[#This Row],[Status]]&lt;&gt;"Delayed","", IF(Flights[[#This Row],[Arrival Delay]]&gt;120, "Severe", IF(Flights[[#This Row],[Arrival Delay]]&gt;60, "Major", "Moderate")))</f>
        <v/>
      </c>
      <c r="Y2668" t="b">
        <v>0</v>
      </c>
      <c r="AA2668" t="str">
        <f>IF(OR(AND(Flights[[#This Row],[Status]]="Cancelled", Flights[[#This Row],[Cancellation Reason]]="Airline/Carrier"), Flights[[#This Row],[Delay Type]]="Severe"), "Yes", "No")</f>
        <v>No</v>
      </c>
    </row>
    <row r="2669" spans="1:27" x14ac:dyDescent="0.3">
      <c r="A2669" s="3">
        <v>42204</v>
      </c>
      <c r="B2669" s="22">
        <f>WEEKNUM(Flights[[#This Row],[Date]], 1)</f>
        <v>30</v>
      </c>
      <c r="C2669" s="22">
        <f>WEEKDAY(Flights[[#This Row],[Date]],1)</f>
        <v>1</v>
      </c>
      <c r="D2669" t="s">
        <v>589</v>
      </c>
      <c r="E2669" t="s">
        <v>1990</v>
      </c>
      <c r="F2669" t="s">
        <v>0</v>
      </c>
      <c r="G2669" t="s">
        <v>10</v>
      </c>
      <c r="H2669" t="str">
        <f>_xlfn.XLOOKUP(Flights[[#This Row],[Destination]], Airports!$A$2:$A$78, Airports!$D$2:$D$78)</f>
        <v>Boston</v>
      </c>
      <c r="I2669" t="str" cm="1">
        <f t="array" ref="I2669">_xlfn.XLOOKUP(Flights[[#This Row],[Destination]],_xlfn._TRO_TRAILING( Airports!A:A),_xlfn._TRO_TRAILING( Airports!E:E), "Not found")</f>
        <v>MA</v>
      </c>
      <c r="J2669" s="1">
        <v>0.3125</v>
      </c>
      <c r="K2669" s="22">
        <f>HOUR(Flights[[#This Row],[Scheduled Departure]])</f>
        <v>7</v>
      </c>
      <c r="L2669" s="1">
        <v>0.30763888888888891</v>
      </c>
      <c r="M2669">
        <f>(L2669-J2669)*24*60</f>
        <v>-6.9999999999999751</v>
      </c>
      <c r="N2669" s="16">
        <f>Flights[[#This Row],[Length (min)]]/60</f>
        <v>5.05</v>
      </c>
      <c r="O2669">
        <v>303</v>
      </c>
      <c r="P2669">
        <v>2611</v>
      </c>
      <c r="Q2669" s="18">
        <f>IFERROR(Flights[[#This Row],[Distance]]/Flights[[#This Row],[Length (hr)]], "")</f>
        <v>517.02970297029708</v>
      </c>
      <c r="R2669" s="1">
        <v>0.66874999999999996</v>
      </c>
      <c r="S2669" s="1" t="str">
        <f>IF(Flights[[#This Row],[Length (hr)]]&lt;2, "No meal", IF(Flights[[#This Row],[Length (hr)]]&lt;3.5, "Light meal", "Full meal"))</f>
        <v>Full meal</v>
      </c>
      <c r="T2669" s="1" t="str">
        <f>IF(AND(Flights[[#This Row],[Airline]]="US Airways", Flights[[#This Row],[Meal]]="Full Meal"), "Yes", "No")</f>
        <v>No</v>
      </c>
      <c r="U2669" s="1">
        <v>0.6430555555555556</v>
      </c>
      <c r="V2669">
        <v>-37</v>
      </c>
      <c r="W2669" s="1" t="str">
        <f>IF(Flights[[#This Row],[Arrival Delay]] = "", "Cancelled", IF(Flights[[#This Row],[Arrival Delay]]&gt;15, "Delayed", "On time"))</f>
        <v>On time</v>
      </c>
      <c r="X2669" t="str">
        <f>IF(Flights[[#This Row],[Status]]&lt;&gt;"Delayed","", IF(Flights[[#This Row],[Arrival Delay]]&gt;120, "Severe", IF(Flights[[#This Row],[Arrival Delay]]&gt;60, "Major", "Moderate")))</f>
        <v/>
      </c>
      <c r="Y2669" t="b">
        <v>0</v>
      </c>
      <c r="AA2669" t="str">
        <f>IF(OR(AND(Flights[[#This Row],[Status]]="Cancelled", Flights[[#This Row],[Cancellation Reason]]="Airline/Carrier"), Flights[[#This Row],[Delay Type]]="Severe"), "Yes", "No")</f>
        <v>No</v>
      </c>
    </row>
    <row r="2670" spans="1:27" x14ac:dyDescent="0.3">
      <c r="A2670" s="3">
        <v>42204</v>
      </c>
      <c r="B2670" s="22">
        <f>WEEKNUM(Flights[[#This Row],[Date]], 1)</f>
        <v>30</v>
      </c>
      <c r="C2670" s="22">
        <f>WEEKDAY(Flights[[#This Row],[Date]],1)</f>
        <v>1</v>
      </c>
      <c r="D2670" t="s">
        <v>1507</v>
      </c>
      <c r="E2670" t="s">
        <v>1995</v>
      </c>
      <c r="F2670" t="s">
        <v>0</v>
      </c>
      <c r="G2670" t="s">
        <v>349</v>
      </c>
      <c r="H2670" t="str">
        <f>_xlfn.XLOOKUP(Flights[[#This Row],[Destination]], Airports!$A$2:$A$78, Airports!$D$2:$D$78)</f>
        <v>Salt Lake City</v>
      </c>
      <c r="I2670" t="str" cm="1">
        <f t="array" ref="I2670">_xlfn.XLOOKUP(Flights[[#This Row],[Destination]],_xlfn._TRO_TRAILING( Airports!A:A),_xlfn._TRO_TRAILING( Airports!E:E), "Not found")</f>
        <v>UT</v>
      </c>
      <c r="J2670" s="1">
        <v>0.31597222222222221</v>
      </c>
      <c r="K2670" s="22">
        <f>HOUR(Flights[[#This Row],[Scheduled Departure]])</f>
        <v>7</v>
      </c>
      <c r="L2670" s="1">
        <v>0.44027777777777777</v>
      </c>
      <c r="M2670">
        <f>(L2670-J2670)*24*60</f>
        <v>179</v>
      </c>
      <c r="N2670" s="16">
        <f>Flights[[#This Row],[Length (min)]]/60</f>
        <v>1.5</v>
      </c>
      <c r="O2670">
        <v>90</v>
      </c>
      <c r="P2670">
        <v>590</v>
      </c>
      <c r="Q2670" s="18">
        <f>IFERROR(Flights[[#This Row],[Distance]]/Flights[[#This Row],[Length (hr)]], "")</f>
        <v>393.33333333333331</v>
      </c>
      <c r="R2670" s="1">
        <v>0.42708333333333331</v>
      </c>
      <c r="S2670" s="1" t="str">
        <f>IF(Flights[[#This Row],[Length (hr)]]&lt;2, "No meal", IF(Flights[[#This Row],[Length (hr)]]&lt;3.5, "Light meal", "Full meal"))</f>
        <v>No meal</v>
      </c>
      <c r="T2670" s="1" t="str">
        <f>IF(AND(Flights[[#This Row],[Airline]]="US Airways", Flights[[#This Row],[Meal]]="Full Meal"), "Yes", "No")</f>
        <v>No</v>
      </c>
      <c r="U2670" s="1">
        <v>0.5444444444444444</v>
      </c>
      <c r="V2670">
        <v>169</v>
      </c>
      <c r="W2670" s="1" t="str">
        <f>IF(Flights[[#This Row],[Arrival Delay]] = "", "Cancelled", IF(Flights[[#This Row],[Arrival Delay]]&gt;15, "Delayed", "On time"))</f>
        <v>Delayed</v>
      </c>
      <c r="X2670" t="str">
        <f>IF(Flights[[#This Row],[Status]]&lt;&gt;"Delayed","", IF(Flights[[#This Row],[Arrival Delay]]&gt;120, "Severe", IF(Flights[[#This Row],[Arrival Delay]]&gt;60, "Major", "Moderate")))</f>
        <v>Severe</v>
      </c>
      <c r="Y2670" t="b">
        <v>0</v>
      </c>
      <c r="AA2670" t="str">
        <f>IF(OR(AND(Flights[[#This Row],[Status]]="Cancelled", Flights[[#This Row],[Cancellation Reason]]="Airline/Carrier"), Flights[[#This Row],[Delay Type]]="Severe"), "Yes", "No")</f>
        <v>Yes</v>
      </c>
    </row>
    <row r="2671" spans="1:27" x14ac:dyDescent="0.3">
      <c r="A2671" s="3">
        <v>42204</v>
      </c>
      <c r="B2671" s="22">
        <f>WEEKNUM(Flights[[#This Row],[Date]], 1)</f>
        <v>30</v>
      </c>
      <c r="C2671" s="22">
        <f>WEEKDAY(Flights[[#This Row],[Date]],1)</f>
        <v>1</v>
      </c>
      <c r="D2671" t="s">
        <v>406</v>
      </c>
      <c r="E2671" t="s">
        <v>1996</v>
      </c>
      <c r="F2671" t="s">
        <v>0</v>
      </c>
      <c r="G2671" t="s">
        <v>281</v>
      </c>
      <c r="H2671" t="str">
        <f>_xlfn.XLOOKUP(Flights[[#This Row],[Destination]], Airports!$A$2:$A$78, Airports!$D$2:$D$78)</f>
        <v>Newark</v>
      </c>
      <c r="I2671" t="str" cm="1">
        <f t="array" ref="I2671">_xlfn.XLOOKUP(Flights[[#This Row],[Destination]],_xlfn._TRO_TRAILING( Airports!A:A),_xlfn._TRO_TRAILING( Airports!E:E), "Not found")</f>
        <v>NJ</v>
      </c>
      <c r="J2671" s="1">
        <v>0.33333333333333331</v>
      </c>
      <c r="K2671" s="22">
        <f>HOUR(Flights[[#This Row],[Scheduled Departure]])</f>
        <v>8</v>
      </c>
      <c r="L2671" s="1">
        <v>0.33194444444444443</v>
      </c>
      <c r="M2671">
        <f>(L2671-J2671)*24*60</f>
        <v>-1.9999999999999929</v>
      </c>
      <c r="N2671" s="16">
        <f>Flights[[#This Row],[Length (min)]]/60</f>
        <v>5.05</v>
      </c>
      <c r="O2671">
        <v>303</v>
      </c>
      <c r="P2671">
        <v>2454</v>
      </c>
      <c r="Q2671" s="18">
        <f>IFERROR(Flights[[#This Row],[Distance]]/Flights[[#This Row],[Length (hr)]], "")</f>
        <v>485.94059405940595</v>
      </c>
      <c r="R2671" s="1">
        <v>0.6875</v>
      </c>
      <c r="S2671" s="1" t="str">
        <f>IF(Flights[[#This Row],[Length (hr)]]&lt;2, "No meal", IF(Flights[[#This Row],[Length (hr)]]&lt;3.5, "Light meal", "Full meal"))</f>
        <v>Full meal</v>
      </c>
      <c r="T2671" s="1" t="str">
        <f>IF(AND(Flights[[#This Row],[Airline]]="US Airways", Flights[[#This Row],[Meal]]="Full Meal"), "Yes", "No")</f>
        <v>No</v>
      </c>
      <c r="U2671" s="1">
        <v>0.66736111111111107</v>
      </c>
      <c r="V2671">
        <v>-29</v>
      </c>
      <c r="W2671" s="1" t="str">
        <f>IF(Flights[[#This Row],[Arrival Delay]] = "", "Cancelled", IF(Flights[[#This Row],[Arrival Delay]]&gt;15, "Delayed", "On time"))</f>
        <v>On time</v>
      </c>
      <c r="X2671" t="str">
        <f>IF(Flights[[#This Row],[Status]]&lt;&gt;"Delayed","", IF(Flights[[#This Row],[Arrival Delay]]&gt;120, "Severe", IF(Flights[[#This Row],[Arrival Delay]]&gt;60, "Major", "Moderate")))</f>
        <v/>
      </c>
      <c r="Y2671" t="b">
        <v>0</v>
      </c>
      <c r="AA2671" t="str">
        <f>IF(OR(AND(Flights[[#This Row],[Status]]="Cancelled", Flights[[#This Row],[Cancellation Reason]]="Airline/Carrier"), Flights[[#This Row],[Delay Type]]="Severe"), "Yes", "No")</f>
        <v>No</v>
      </c>
    </row>
    <row r="2672" spans="1:27" x14ac:dyDescent="0.3">
      <c r="A2672" s="3">
        <v>42204</v>
      </c>
      <c r="B2672" s="22">
        <f>WEEKNUM(Flights[[#This Row],[Date]], 1)</f>
        <v>30</v>
      </c>
      <c r="C2672" s="22">
        <f>WEEKDAY(Flights[[#This Row],[Date]],1)</f>
        <v>1</v>
      </c>
      <c r="D2672" t="s">
        <v>192</v>
      </c>
      <c r="E2672" t="s">
        <v>1987</v>
      </c>
      <c r="F2672" t="s">
        <v>0</v>
      </c>
      <c r="G2672" t="s">
        <v>27</v>
      </c>
      <c r="H2672" t="str">
        <f>_xlfn.XLOOKUP(Flights[[#This Row],[Destination]], Airports!$A$2:$A$78, Airports!$D$2:$D$78)</f>
        <v>Charlotte</v>
      </c>
      <c r="I2672" t="str" cm="1">
        <f t="array" ref="I2672">_xlfn.XLOOKUP(Flights[[#This Row],[Destination]],_xlfn._TRO_TRAILING( Airports!A:A),_xlfn._TRO_TRAILING( Airports!E:E), "Not found")</f>
        <v>NC</v>
      </c>
      <c r="J2672" s="1">
        <v>0.36805555555555558</v>
      </c>
      <c r="K2672" s="22">
        <f>HOUR(Flights[[#This Row],[Scheduled Departure]])</f>
        <v>8</v>
      </c>
      <c r="L2672" s="1">
        <v>0.36875000000000002</v>
      </c>
      <c r="M2672">
        <f>(L2672-J2672)*24*60</f>
        <v>0.99999999999999645</v>
      </c>
      <c r="N2672" s="16">
        <f>Flights[[#This Row],[Length (min)]]/60</f>
        <v>4.7833333333333332</v>
      </c>
      <c r="O2672">
        <v>287</v>
      </c>
      <c r="P2672">
        <v>2125</v>
      </c>
      <c r="Q2672" s="18">
        <f>IFERROR(Flights[[#This Row],[Distance]]/Flights[[#This Row],[Length (hr)]], "")</f>
        <v>444.2508710801394</v>
      </c>
      <c r="R2672" s="1">
        <v>0.70138888888888884</v>
      </c>
      <c r="S2672" s="1" t="str">
        <f>IF(Flights[[#This Row],[Length (hr)]]&lt;2, "No meal", IF(Flights[[#This Row],[Length (hr)]]&lt;3.5, "Light meal", "Full meal"))</f>
        <v>Full meal</v>
      </c>
      <c r="T2672" s="1" t="str">
        <f>IF(AND(Flights[[#This Row],[Airline]]="US Airways", Flights[[#This Row],[Meal]]="Full Meal"), "Yes", "No")</f>
        <v>No</v>
      </c>
      <c r="U2672" s="1">
        <v>0.69305555555555554</v>
      </c>
      <c r="V2672">
        <v>-12</v>
      </c>
      <c r="W2672" s="1" t="str">
        <f>IF(Flights[[#This Row],[Arrival Delay]] = "", "Cancelled", IF(Flights[[#This Row],[Arrival Delay]]&gt;15, "Delayed", "On time"))</f>
        <v>On time</v>
      </c>
      <c r="X2672" t="str">
        <f>IF(Flights[[#This Row],[Status]]&lt;&gt;"Delayed","", IF(Flights[[#This Row],[Arrival Delay]]&gt;120, "Severe", IF(Flights[[#This Row],[Arrival Delay]]&gt;60, "Major", "Moderate")))</f>
        <v/>
      </c>
      <c r="Y2672" t="b">
        <v>0</v>
      </c>
      <c r="AA2672" t="str">
        <f>IF(OR(AND(Flights[[#This Row],[Status]]="Cancelled", Flights[[#This Row],[Cancellation Reason]]="Airline/Carrier"), Flights[[#This Row],[Delay Type]]="Severe"), "Yes", "No")</f>
        <v>No</v>
      </c>
    </row>
    <row r="2673" spans="1:27" x14ac:dyDescent="0.3">
      <c r="A2673" s="3">
        <v>42204</v>
      </c>
      <c r="B2673" s="22">
        <f>WEEKNUM(Flights[[#This Row],[Date]], 1)</f>
        <v>30</v>
      </c>
      <c r="C2673" s="22">
        <f>WEEKDAY(Flights[[#This Row],[Date]],1)</f>
        <v>1</v>
      </c>
      <c r="D2673" t="s">
        <v>1056</v>
      </c>
      <c r="E2673" t="s">
        <v>1994</v>
      </c>
      <c r="F2673" t="s">
        <v>0</v>
      </c>
      <c r="G2673" t="s">
        <v>342</v>
      </c>
      <c r="H2673" t="str">
        <f>_xlfn.XLOOKUP(Flights[[#This Row],[Destination]], Airports!$A$2:$A$78, Airports!$D$2:$D$78)</f>
        <v>Santa Barbara</v>
      </c>
      <c r="I2673" t="str" cm="1">
        <f t="array" ref="I2673">_xlfn.XLOOKUP(Flights[[#This Row],[Destination]],_xlfn._TRO_TRAILING( Airports!A:A),_xlfn._TRO_TRAILING( Airports!E:E), "Not found")</f>
        <v>CA</v>
      </c>
      <c r="J2673" s="1">
        <v>0.36805555555555558</v>
      </c>
      <c r="K2673" s="22">
        <f>HOUR(Flights[[#This Row],[Scheduled Departure]])</f>
        <v>8</v>
      </c>
      <c r="L2673" s="1">
        <v>0</v>
      </c>
      <c r="M2673">
        <f>(L2673-J2673)*24*60</f>
        <v>-530</v>
      </c>
      <c r="N2673" s="16">
        <f>Flights[[#This Row],[Length (min)]]/60</f>
        <v>0</v>
      </c>
      <c r="P2673">
        <v>89</v>
      </c>
      <c r="Q2673" s="18" t="str">
        <f>IFERROR(Flights[[#This Row],[Distance]]/Flights[[#This Row],[Length (hr)]], "")</f>
        <v/>
      </c>
      <c r="R2673" s="1">
        <v>0.40277777777777779</v>
      </c>
      <c r="S2673" s="1" t="str">
        <f>IF(Flights[[#This Row],[Length (hr)]]&lt;2, "No meal", IF(Flights[[#This Row],[Length (hr)]]&lt;3.5, "Light meal", "Full meal"))</f>
        <v>No meal</v>
      </c>
      <c r="T2673" s="1" t="str">
        <f>IF(AND(Flights[[#This Row],[Airline]]="US Airways", Flights[[#This Row],[Meal]]="Full Meal"), "Yes", "No")</f>
        <v>No</v>
      </c>
      <c r="U2673" s="1">
        <v>0</v>
      </c>
      <c r="W2673" s="1" t="str">
        <f>IF(Flights[[#This Row],[Arrival Delay]] = "", "Cancelled", IF(Flights[[#This Row],[Arrival Delay]]&gt;15, "Delayed", "On time"))</f>
        <v>Cancelled</v>
      </c>
      <c r="X2673" t="str">
        <f>IF(Flights[[#This Row],[Status]]&lt;&gt;"Delayed","", IF(Flights[[#This Row],[Arrival Delay]]&gt;120, "Severe", IF(Flights[[#This Row],[Arrival Delay]]&gt;60, "Major", "Moderate")))</f>
        <v/>
      </c>
      <c r="Y2673" t="b">
        <v>1</v>
      </c>
      <c r="Z2673" t="s">
        <v>8</v>
      </c>
      <c r="AA2673" t="str">
        <f>IF(OR(AND(Flights[[#This Row],[Status]]="Cancelled", Flights[[#This Row],[Cancellation Reason]]="Airline/Carrier"), Flights[[#This Row],[Delay Type]]="Severe"), "Yes", "No")</f>
        <v>Yes</v>
      </c>
    </row>
    <row r="2674" spans="1:27" x14ac:dyDescent="0.3">
      <c r="A2674" s="3">
        <v>42204</v>
      </c>
      <c r="B2674" s="22">
        <f>WEEKNUM(Flights[[#This Row],[Date]], 1)</f>
        <v>30</v>
      </c>
      <c r="C2674" s="22">
        <f>WEEKDAY(Flights[[#This Row],[Date]],1)</f>
        <v>1</v>
      </c>
      <c r="D2674" t="s">
        <v>806</v>
      </c>
      <c r="E2674" t="s">
        <v>1995</v>
      </c>
      <c r="F2674" t="s">
        <v>0</v>
      </c>
      <c r="G2674" t="s">
        <v>347</v>
      </c>
      <c r="H2674" t="str">
        <f>_xlfn.XLOOKUP(Flights[[#This Row],[Destination]], Airports!$A$2:$A$78, Airports!$D$2:$D$78)</f>
        <v>San Jose</v>
      </c>
      <c r="I2674" t="str" cm="1">
        <f t="array" ref="I2674">_xlfn.XLOOKUP(Flights[[#This Row],[Destination]],_xlfn._TRO_TRAILING( Airports!A:A),_xlfn._TRO_TRAILING( Airports!E:E), "Not found")</f>
        <v>CA</v>
      </c>
      <c r="J2674" s="1">
        <v>0.375</v>
      </c>
      <c r="K2674" s="22">
        <f>HOUR(Flights[[#This Row],[Scheduled Departure]])</f>
        <v>9</v>
      </c>
      <c r="L2674" s="1">
        <v>0.37222222222222223</v>
      </c>
      <c r="M2674">
        <f>(L2674-J2674)*24*60</f>
        <v>-3.9999999999999858</v>
      </c>
      <c r="N2674" s="16">
        <f>Flights[[#This Row],[Length (min)]]/60</f>
        <v>1.3833333333333333</v>
      </c>
      <c r="O2674">
        <v>83</v>
      </c>
      <c r="P2674">
        <v>308</v>
      </c>
      <c r="Q2674" s="18">
        <f>IFERROR(Flights[[#This Row],[Distance]]/Flights[[#This Row],[Length (hr)]], "")</f>
        <v>222.65060240963857</v>
      </c>
      <c r="R2674" s="1">
        <v>0.4236111111111111</v>
      </c>
      <c r="S2674" s="1" t="str">
        <f>IF(Flights[[#This Row],[Length (hr)]]&lt;2, "No meal", IF(Flights[[#This Row],[Length (hr)]]&lt;3.5, "Light meal", "Full meal"))</f>
        <v>No meal</v>
      </c>
      <c r="T2674" s="1" t="str">
        <f>IF(AND(Flights[[#This Row],[Airline]]="US Airways", Flights[[#This Row],[Meal]]="Full Meal"), "Yes", "No")</f>
        <v>No</v>
      </c>
      <c r="U2674" s="1">
        <v>0.42986111111111114</v>
      </c>
      <c r="V2674">
        <v>9</v>
      </c>
      <c r="W2674" s="1" t="str">
        <f>IF(Flights[[#This Row],[Arrival Delay]] = "", "Cancelled", IF(Flights[[#This Row],[Arrival Delay]]&gt;15, "Delayed", "On time"))</f>
        <v>On time</v>
      </c>
      <c r="X2674" t="str">
        <f>IF(Flights[[#This Row],[Status]]&lt;&gt;"Delayed","", IF(Flights[[#This Row],[Arrival Delay]]&gt;120, "Severe", IF(Flights[[#This Row],[Arrival Delay]]&gt;60, "Major", "Moderate")))</f>
        <v/>
      </c>
      <c r="Y2674" t="b">
        <v>0</v>
      </c>
      <c r="AA2674" t="str">
        <f>IF(OR(AND(Flights[[#This Row],[Status]]="Cancelled", Flights[[#This Row],[Cancellation Reason]]="Airline/Carrier"), Flights[[#This Row],[Delay Type]]="Severe"), "Yes", "No")</f>
        <v>No</v>
      </c>
    </row>
    <row r="2675" spans="1:27" x14ac:dyDescent="0.3">
      <c r="A2675" s="3">
        <v>42204</v>
      </c>
      <c r="B2675" s="22">
        <f>WEEKNUM(Flights[[#This Row],[Date]], 1)</f>
        <v>30</v>
      </c>
      <c r="C2675" s="22">
        <f>WEEKDAY(Flights[[#This Row],[Date]],1)</f>
        <v>1</v>
      </c>
      <c r="D2675" t="s">
        <v>1513</v>
      </c>
      <c r="E2675" t="s">
        <v>1995</v>
      </c>
      <c r="F2675" t="s">
        <v>0</v>
      </c>
      <c r="G2675" t="s">
        <v>9</v>
      </c>
      <c r="H2675" t="str">
        <f>_xlfn.XLOOKUP(Flights[[#This Row],[Destination]], Airports!$A$2:$A$78, Airports!$D$2:$D$78)</f>
        <v>San Francisco</v>
      </c>
      <c r="I2675" t="str" cm="1">
        <f t="array" ref="I2675">_xlfn.XLOOKUP(Flights[[#This Row],[Destination]],_xlfn._TRO_TRAILING( Airports!A:A),_xlfn._TRO_TRAILING( Airports!E:E), "Not found")</f>
        <v>CA</v>
      </c>
      <c r="J2675" s="1">
        <v>0.37847222222222221</v>
      </c>
      <c r="K2675" s="22">
        <f>HOUR(Flights[[#This Row],[Scheduled Departure]])</f>
        <v>9</v>
      </c>
      <c r="L2675" s="1">
        <v>0.38333333333333336</v>
      </c>
      <c r="M2675">
        <f>(L2675-J2675)*24*60</f>
        <v>7.0000000000000551</v>
      </c>
      <c r="N2675" s="16">
        <f>Flights[[#This Row],[Length (min)]]/60</f>
        <v>1.1833333333333333</v>
      </c>
      <c r="O2675">
        <v>71</v>
      </c>
      <c r="P2675">
        <v>337</v>
      </c>
      <c r="Q2675" s="18">
        <f>IFERROR(Flights[[#This Row],[Distance]]/Flights[[#This Row],[Length (hr)]], "")</f>
        <v>284.78873239436621</v>
      </c>
      <c r="R2675" s="1">
        <v>0.43402777777777779</v>
      </c>
      <c r="S2675" s="1" t="str">
        <f>IF(Flights[[#This Row],[Length (hr)]]&lt;2, "No meal", IF(Flights[[#This Row],[Length (hr)]]&lt;3.5, "Light meal", "Full meal"))</f>
        <v>No meal</v>
      </c>
      <c r="T2675" s="1" t="str">
        <f>IF(AND(Flights[[#This Row],[Airline]]="US Airways", Flights[[#This Row],[Meal]]="Full Meal"), "Yes", "No")</f>
        <v>No</v>
      </c>
      <c r="U2675" s="1">
        <v>0.43263888888888891</v>
      </c>
      <c r="V2675">
        <v>-2</v>
      </c>
      <c r="W2675" s="1" t="str">
        <f>IF(Flights[[#This Row],[Arrival Delay]] = "", "Cancelled", IF(Flights[[#This Row],[Arrival Delay]]&gt;15, "Delayed", "On time"))</f>
        <v>On time</v>
      </c>
      <c r="X2675" t="str">
        <f>IF(Flights[[#This Row],[Status]]&lt;&gt;"Delayed","", IF(Flights[[#This Row],[Arrival Delay]]&gt;120, "Severe", IF(Flights[[#This Row],[Arrival Delay]]&gt;60, "Major", "Moderate")))</f>
        <v/>
      </c>
      <c r="Y2675" t="b">
        <v>0</v>
      </c>
      <c r="AA2675" t="str">
        <f>IF(OR(AND(Flights[[#This Row],[Status]]="Cancelled", Flights[[#This Row],[Cancellation Reason]]="Airline/Carrier"), Flights[[#This Row],[Delay Type]]="Severe"), "Yes", "No")</f>
        <v>No</v>
      </c>
    </row>
    <row r="2676" spans="1:27" x14ac:dyDescent="0.3">
      <c r="A2676" s="3">
        <v>42204</v>
      </c>
      <c r="B2676" s="22">
        <f>WEEKNUM(Flights[[#This Row],[Date]], 1)</f>
        <v>30</v>
      </c>
      <c r="C2676" s="22">
        <f>WEEKDAY(Flights[[#This Row],[Date]],1)</f>
        <v>1</v>
      </c>
      <c r="D2676" t="s">
        <v>706</v>
      </c>
      <c r="E2676" t="s">
        <v>1989</v>
      </c>
      <c r="F2676" t="s">
        <v>0</v>
      </c>
      <c r="G2676" t="s">
        <v>316</v>
      </c>
      <c r="H2676" t="str">
        <f>_xlfn.XLOOKUP(Flights[[#This Row],[Destination]], Airports!$A$2:$A$78, Airports!$D$2:$D$78)</f>
        <v>New Orleans</v>
      </c>
      <c r="I2676" t="str" cm="1">
        <f t="array" ref="I2676">_xlfn.XLOOKUP(Flights[[#This Row],[Destination]],_xlfn._TRO_TRAILING( Airports!A:A),_xlfn._TRO_TRAILING( Airports!E:E), "Not found")</f>
        <v>LA</v>
      </c>
      <c r="J2676" s="1">
        <v>0.3888888888888889</v>
      </c>
      <c r="K2676" s="22">
        <f>HOUR(Flights[[#This Row],[Scheduled Departure]])</f>
        <v>9</v>
      </c>
      <c r="L2676" s="1">
        <v>0.4</v>
      </c>
      <c r="M2676">
        <f>(L2676-J2676)*24*60</f>
        <v>16.000000000000021</v>
      </c>
      <c r="N2676" s="16">
        <f>Flights[[#This Row],[Length (min)]]/60</f>
        <v>3.6666666666666665</v>
      </c>
      <c r="O2676">
        <v>220</v>
      </c>
      <c r="P2676">
        <v>1670</v>
      </c>
      <c r="Q2676" s="18">
        <f>IFERROR(Flights[[#This Row],[Distance]]/Flights[[#This Row],[Length (hr)]], "")</f>
        <v>455.4545454545455</v>
      </c>
      <c r="R2676" s="1">
        <v>0.63680555555555551</v>
      </c>
      <c r="S2676" s="1" t="str">
        <f>IF(Flights[[#This Row],[Length (hr)]]&lt;2, "No meal", IF(Flights[[#This Row],[Length (hr)]]&lt;3.5, "Light meal", "Full meal"))</f>
        <v>Full meal</v>
      </c>
      <c r="T2676" s="1" t="str">
        <f>IF(AND(Flights[[#This Row],[Airline]]="US Airways", Flights[[#This Row],[Meal]]="Full Meal"), "Yes", "No")</f>
        <v>No</v>
      </c>
      <c r="U2676" s="1">
        <v>0.63611111111111107</v>
      </c>
      <c r="V2676">
        <v>-1</v>
      </c>
      <c r="W2676" s="1" t="str">
        <f>IF(Flights[[#This Row],[Arrival Delay]] = "", "Cancelled", IF(Flights[[#This Row],[Arrival Delay]]&gt;15, "Delayed", "On time"))</f>
        <v>On time</v>
      </c>
      <c r="X2676" t="str">
        <f>IF(Flights[[#This Row],[Status]]&lt;&gt;"Delayed","", IF(Flights[[#This Row],[Arrival Delay]]&gt;120, "Severe", IF(Flights[[#This Row],[Arrival Delay]]&gt;60, "Major", "Moderate")))</f>
        <v/>
      </c>
      <c r="Y2676" t="b">
        <v>0</v>
      </c>
      <c r="AA2676" t="str">
        <f>IF(OR(AND(Flights[[#This Row],[Status]]="Cancelled", Flights[[#This Row],[Cancellation Reason]]="Airline/Carrier"), Flights[[#This Row],[Delay Type]]="Severe"), "Yes", "No")</f>
        <v>No</v>
      </c>
    </row>
    <row r="2677" spans="1:27" x14ac:dyDescent="0.3">
      <c r="A2677" s="3">
        <v>42204</v>
      </c>
      <c r="B2677" s="22">
        <f>WEEKNUM(Flights[[#This Row],[Date]], 1)</f>
        <v>30</v>
      </c>
      <c r="C2677" s="22">
        <f>WEEKDAY(Flights[[#This Row],[Date]],1)</f>
        <v>1</v>
      </c>
      <c r="D2677" t="s">
        <v>194</v>
      </c>
      <c r="E2677" t="s">
        <v>1987</v>
      </c>
      <c r="F2677" t="s">
        <v>0</v>
      </c>
      <c r="G2677" t="s">
        <v>29</v>
      </c>
      <c r="H2677" t="str">
        <f>_xlfn.XLOOKUP(Flights[[#This Row],[Destination]], Airports!$A$2:$A$78, Airports!$D$2:$D$78)</f>
        <v>Phoenix</v>
      </c>
      <c r="I2677" t="str" cm="1">
        <f t="array" ref="I2677">_xlfn.XLOOKUP(Flights[[#This Row],[Destination]],_xlfn._TRO_TRAILING( Airports!A:A),_xlfn._TRO_TRAILING( Airports!E:E), "Not found")</f>
        <v>AZ</v>
      </c>
      <c r="J2677" s="1">
        <v>0.4201388888888889</v>
      </c>
      <c r="K2677" s="22">
        <f>HOUR(Flights[[#This Row],[Scheduled Departure]])</f>
        <v>10</v>
      </c>
      <c r="L2677" s="1">
        <v>0.4201388888888889</v>
      </c>
      <c r="M2677">
        <f>(L2677-J2677)*24*60</f>
        <v>0</v>
      </c>
      <c r="N2677" s="16">
        <f>Flights[[#This Row],[Length (min)]]/60</f>
        <v>1.3166666666666667</v>
      </c>
      <c r="O2677">
        <v>79</v>
      </c>
      <c r="P2677">
        <v>370</v>
      </c>
      <c r="Q2677" s="18">
        <f>IFERROR(Flights[[#This Row],[Distance]]/Flights[[#This Row],[Length (hr)]], "")</f>
        <v>281.01265822784808</v>
      </c>
      <c r="R2677" s="1">
        <v>0.48333333333333334</v>
      </c>
      <c r="S2677" s="1" t="str">
        <f>IF(Flights[[#This Row],[Length (hr)]]&lt;2, "No meal", IF(Flights[[#This Row],[Length (hr)]]&lt;3.5, "Light meal", "Full meal"))</f>
        <v>No meal</v>
      </c>
      <c r="T2677" s="1" t="str">
        <f>IF(AND(Flights[[#This Row],[Airline]]="US Airways", Flights[[#This Row],[Meal]]="Full Meal"), "Yes", "No")</f>
        <v>No</v>
      </c>
      <c r="U2677" s="1">
        <v>0.47499999999999998</v>
      </c>
      <c r="V2677">
        <v>-12</v>
      </c>
      <c r="W2677" s="1" t="str">
        <f>IF(Flights[[#This Row],[Arrival Delay]] = "", "Cancelled", IF(Flights[[#This Row],[Arrival Delay]]&gt;15, "Delayed", "On time"))</f>
        <v>On time</v>
      </c>
      <c r="X2677" t="str">
        <f>IF(Flights[[#This Row],[Status]]&lt;&gt;"Delayed","", IF(Flights[[#This Row],[Arrival Delay]]&gt;120, "Severe", IF(Flights[[#This Row],[Arrival Delay]]&gt;60, "Major", "Moderate")))</f>
        <v/>
      </c>
      <c r="Y2677" t="b">
        <v>0</v>
      </c>
      <c r="AA2677" t="str">
        <f>IF(OR(AND(Flights[[#This Row],[Status]]="Cancelled", Flights[[#This Row],[Cancellation Reason]]="Airline/Carrier"), Flights[[#This Row],[Delay Type]]="Severe"), "Yes", "No")</f>
        <v>No</v>
      </c>
    </row>
    <row r="2678" spans="1:27" x14ac:dyDescent="0.3">
      <c r="A2678" s="3">
        <v>42204</v>
      </c>
      <c r="B2678" s="22">
        <f>WEEKNUM(Flights[[#This Row],[Date]], 1)</f>
        <v>30</v>
      </c>
      <c r="C2678" s="22">
        <f>WEEKDAY(Flights[[#This Row],[Date]],1)</f>
        <v>1</v>
      </c>
      <c r="D2678" t="s">
        <v>1599</v>
      </c>
      <c r="E2678" t="s">
        <v>1994</v>
      </c>
      <c r="F2678" t="s">
        <v>0</v>
      </c>
      <c r="G2678" t="s">
        <v>347</v>
      </c>
      <c r="H2678" t="str">
        <f>_xlfn.XLOOKUP(Flights[[#This Row],[Destination]], Airports!$A$2:$A$78, Airports!$D$2:$D$78)</f>
        <v>San Jose</v>
      </c>
      <c r="I2678" t="str" cm="1">
        <f t="array" ref="I2678">_xlfn.XLOOKUP(Flights[[#This Row],[Destination]],_xlfn._TRO_TRAILING( Airports!A:A),_xlfn._TRO_TRAILING( Airports!E:E), "Not found")</f>
        <v>CA</v>
      </c>
      <c r="J2678" s="1">
        <v>0.42708333333333331</v>
      </c>
      <c r="K2678" s="22">
        <f>HOUR(Flights[[#This Row],[Scheduled Departure]])</f>
        <v>10</v>
      </c>
      <c r="L2678" s="1">
        <v>0.43402777777777779</v>
      </c>
      <c r="M2678">
        <f>(L2678-J2678)*24*60</f>
        <v>10.000000000000044</v>
      </c>
      <c r="N2678" s="16">
        <f>Flights[[#This Row],[Length (min)]]/60</f>
        <v>1.4</v>
      </c>
      <c r="O2678">
        <v>84</v>
      </c>
      <c r="P2678">
        <v>308</v>
      </c>
      <c r="Q2678" s="18">
        <f>IFERROR(Flights[[#This Row],[Distance]]/Flights[[#This Row],[Length (hr)]], "")</f>
        <v>220</v>
      </c>
      <c r="R2678" s="1">
        <v>0.4861111111111111</v>
      </c>
      <c r="S2678" s="1" t="str">
        <f>IF(Flights[[#This Row],[Length (hr)]]&lt;2, "No meal", IF(Flights[[#This Row],[Length (hr)]]&lt;3.5, "Light meal", "Full meal"))</f>
        <v>No meal</v>
      </c>
      <c r="T2678" s="1" t="str">
        <f>IF(AND(Flights[[#This Row],[Airline]]="US Airways", Flights[[#This Row],[Meal]]="Full Meal"), "Yes", "No")</f>
        <v>No</v>
      </c>
      <c r="U2678" s="1">
        <v>0.49236111111111114</v>
      </c>
      <c r="V2678">
        <v>9</v>
      </c>
      <c r="W2678" s="1" t="str">
        <f>IF(Flights[[#This Row],[Arrival Delay]] = "", "Cancelled", IF(Flights[[#This Row],[Arrival Delay]]&gt;15, "Delayed", "On time"))</f>
        <v>On time</v>
      </c>
      <c r="X2678" t="str">
        <f>IF(Flights[[#This Row],[Status]]&lt;&gt;"Delayed","", IF(Flights[[#This Row],[Arrival Delay]]&gt;120, "Severe", IF(Flights[[#This Row],[Arrival Delay]]&gt;60, "Major", "Moderate")))</f>
        <v/>
      </c>
      <c r="Y2678" t="b">
        <v>0</v>
      </c>
      <c r="AA2678" t="str">
        <f>IF(OR(AND(Flights[[#This Row],[Status]]="Cancelled", Flights[[#This Row],[Cancellation Reason]]="Airline/Carrier"), Flights[[#This Row],[Delay Type]]="Severe"), "Yes", "No")</f>
        <v>No</v>
      </c>
    </row>
    <row r="2679" spans="1:27" x14ac:dyDescent="0.3">
      <c r="A2679" s="3">
        <v>42204</v>
      </c>
      <c r="B2679" s="22">
        <f>WEEKNUM(Flights[[#This Row],[Date]], 1)</f>
        <v>30</v>
      </c>
      <c r="C2679" s="22">
        <f>WEEKDAY(Flights[[#This Row],[Date]],1)</f>
        <v>1</v>
      </c>
      <c r="D2679" t="s">
        <v>174</v>
      </c>
      <c r="E2679" t="s">
        <v>1987</v>
      </c>
      <c r="F2679" t="s">
        <v>0</v>
      </c>
      <c r="G2679" t="s">
        <v>2</v>
      </c>
      <c r="H2679" t="str">
        <f>_xlfn.XLOOKUP(Flights[[#This Row],[Destination]], Airports!$A$2:$A$78, Airports!$D$2:$D$78)</f>
        <v>Miami</v>
      </c>
      <c r="I2679" t="str" cm="1">
        <f t="array" ref="I2679">_xlfn.XLOOKUP(Flights[[#This Row],[Destination]],_xlfn._TRO_TRAILING( Airports!A:A),_xlfn._TRO_TRAILING( Airports!E:E), "Not found")</f>
        <v>FL</v>
      </c>
      <c r="J2679" s="1">
        <v>0.44791666666666669</v>
      </c>
      <c r="K2679" s="22">
        <f>HOUR(Flights[[#This Row],[Scheduled Departure]])</f>
        <v>10</v>
      </c>
      <c r="L2679" s="1">
        <v>0.46944444444444444</v>
      </c>
      <c r="M2679">
        <f>(L2679-J2679)*24*60</f>
        <v>30.999999999999972</v>
      </c>
      <c r="N2679" s="16">
        <f>Flights[[#This Row],[Length (min)]]/60</f>
        <v>5.2333333333333334</v>
      </c>
      <c r="O2679">
        <v>314</v>
      </c>
      <c r="P2679">
        <v>2342</v>
      </c>
      <c r="Q2679" s="18">
        <f>IFERROR(Flights[[#This Row],[Distance]]/Flights[[#This Row],[Length (hr)]], "")</f>
        <v>447.515923566879</v>
      </c>
      <c r="R2679" s="1">
        <v>0.79861111111111116</v>
      </c>
      <c r="S2679" s="1" t="str">
        <f>IF(Flights[[#This Row],[Length (hr)]]&lt;2, "No meal", IF(Flights[[#This Row],[Length (hr)]]&lt;3.5, "Light meal", "Full meal"))</f>
        <v>Full meal</v>
      </c>
      <c r="T2679" s="1" t="str">
        <f>IF(AND(Flights[[#This Row],[Airline]]="US Airways", Flights[[#This Row],[Meal]]="Full Meal"), "Yes", "No")</f>
        <v>No</v>
      </c>
      <c r="U2679" s="1">
        <v>0.8125</v>
      </c>
      <c r="V2679">
        <v>20</v>
      </c>
      <c r="W2679" s="1" t="str">
        <f>IF(Flights[[#This Row],[Arrival Delay]] = "", "Cancelled", IF(Flights[[#This Row],[Arrival Delay]]&gt;15, "Delayed", "On time"))</f>
        <v>Delayed</v>
      </c>
      <c r="X2679" t="str">
        <f>IF(Flights[[#This Row],[Status]]&lt;&gt;"Delayed","", IF(Flights[[#This Row],[Arrival Delay]]&gt;120, "Severe", IF(Flights[[#This Row],[Arrival Delay]]&gt;60, "Major", "Moderate")))</f>
        <v>Moderate</v>
      </c>
      <c r="Y2679" t="b">
        <v>0</v>
      </c>
      <c r="AA2679" t="str">
        <f>IF(OR(AND(Flights[[#This Row],[Status]]="Cancelled", Flights[[#This Row],[Cancellation Reason]]="Airline/Carrier"), Flights[[#This Row],[Delay Type]]="Severe"), "Yes", "No")</f>
        <v>No</v>
      </c>
    </row>
    <row r="2680" spans="1:27" x14ac:dyDescent="0.3">
      <c r="A2680" s="3">
        <v>42204</v>
      </c>
      <c r="B2680" s="22">
        <f>WEEKNUM(Flights[[#This Row],[Date]], 1)</f>
        <v>30</v>
      </c>
      <c r="C2680" s="22">
        <f>WEEKDAY(Flights[[#This Row],[Date]],1)</f>
        <v>1</v>
      </c>
      <c r="D2680" t="s">
        <v>1044</v>
      </c>
      <c r="E2680" t="s">
        <v>1989</v>
      </c>
      <c r="F2680" t="s">
        <v>0</v>
      </c>
      <c r="G2680" t="s">
        <v>314</v>
      </c>
      <c r="H2680" t="str">
        <f>_xlfn.XLOOKUP(Flights[[#This Row],[Destination]], Airports!$A$2:$A$78, Airports!$D$2:$D$78)</f>
        <v>Minneapolis</v>
      </c>
      <c r="I2680" t="str" cm="1">
        <f t="array" ref="I2680">_xlfn.XLOOKUP(Flights[[#This Row],[Destination]],_xlfn._TRO_TRAILING( Airports!A:A),_xlfn._TRO_TRAILING( Airports!E:E), "Not found")</f>
        <v>MN</v>
      </c>
      <c r="J2680" s="1">
        <v>0.4548611111111111</v>
      </c>
      <c r="K2680" s="22">
        <f>HOUR(Flights[[#This Row],[Scheduled Departure]])</f>
        <v>10</v>
      </c>
      <c r="L2680" s="1">
        <v>0.49583333333333335</v>
      </c>
      <c r="M2680">
        <f>(L2680-J2680)*24*60</f>
        <v>59.000000000000028</v>
      </c>
      <c r="N2680" s="16">
        <f>Flights[[#This Row],[Length (min)]]/60</f>
        <v>3.15</v>
      </c>
      <c r="O2680">
        <v>189</v>
      </c>
      <c r="P2680">
        <v>1535</v>
      </c>
      <c r="Q2680" s="18">
        <f>IFERROR(Flights[[#This Row],[Distance]]/Flights[[#This Row],[Length (hr)]], "")</f>
        <v>487.30158730158729</v>
      </c>
      <c r="R2680" s="1">
        <v>0.68680555555555556</v>
      </c>
      <c r="S2680" s="1" t="str">
        <f>IF(Flights[[#This Row],[Length (hr)]]&lt;2, "No meal", IF(Flights[[#This Row],[Length (hr)]]&lt;3.5, "Light meal", "Full meal"))</f>
        <v>Light meal</v>
      </c>
      <c r="T2680" s="1" t="str">
        <f>IF(AND(Flights[[#This Row],[Airline]]="US Airways", Flights[[#This Row],[Meal]]="Full Meal"), "Yes", "No")</f>
        <v>No</v>
      </c>
      <c r="U2680" s="1">
        <v>0.7104166666666667</v>
      </c>
      <c r="V2680">
        <v>34</v>
      </c>
      <c r="W2680" s="1" t="str">
        <f>IF(Flights[[#This Row],[Arrival Delay]] = "", "Cancelled", IF(Flights[[#This Row],[Arrival Delay]]&gt;15, "Delayed", "On time"))</f>
        <v>Delayed</v>
      </c>
      <c r="X2680" t="str">
        <f>IF(Flights[[#This Row],[Status]]&lt;&gt;"Delayed","", IF(Flights[[#This Row],[Arrival Delay]]&gt;120, "Severe", IF(Flights[[#This Row],[Arrival Delay]]&gt;60, "Major", "Moderate")))</f>
        <v>Moderate</v>
      </c>
      <c r="Y2680" t="b">
        <v>0</v>
      </c>
      <c r="AA2680" t="str">
        <f>IF(OR(AND(Flights[[#This Row],[Status]]="Cancelled", Flights[[#This Row],[Cancellation Reason]]="Airline/Carrier"), Flights[[#This Row],[Delay Type]]="Severe"), "Yes", "No")</f>
        <v>No</v>
      </c>
    </row>
    <row r="2681" spans="1:27" x14ac:dyDescent="0.3">
      <c r="A2681" s="3">
        <v>42204</v>
      </c>
      <c r="B2681" s="22">
        <f>WEEKNUM(Flights[[#This Row],[Date]], 1)</f>
        <v>30</v>
      </c>
      <c r="C2681" s="22">
        <f>WEEKDAY(Flights[[#This Row],[Date]],1)</f>
        <v>1</v>
      </c>
      <c r="D2681" t="s">
        <v>556</v>
      </c>
      <c r="E2681" t="s">
        <v>1994</v>
      </c>
      <c r="F2681" t="s">
        <v>0</v>
      </c>
      <c r="G2681" t="s">
        <v>342</v>
      </c>
      <c r="H2681" t="str">
        <f>_xlfn.XLOOKUP(Flights[[#This Row],[Destination]], Airports!$A$2:$A$78, Airports!$D$2:$D$78)</f>
        <v>Santa Barbara</v>
      </c>
      <c r="I2681" t="str" cm="1">
        <f t="array" ref="I2681">_xlfn.XLOOKUP(Flights[[#This Row],[Destination]],_xlfn._TRO_TRAILING( Airports!A:A),_xlfn._TRO_TRAILING( Airports!E:E), "Not found")</f>
        <v>CA</v>
      </c>
      <c r="J2681" s="1">
        <v>0.67152777777777772</v>
      </c>
      <c r="K2681" s="22">
        <f>HOUR(Flights[[#This Row],[Scheduled Departure]])</f>
        <v>16</v>
      </c>
      <c r="L2681" s="1">
        <v>0.75069444444444444</v>
      </c>
      <c r="M2681">
        <f>(L2681-J2681)*24*60</f>
        <v>114.00000000000007</v>
      </c>
      <c r="N2681" s="16">
        <f>Flights[[#This Row],[Length (min)]]/60</f>
        <v>1.05</v>
      </c>
      <c r="O2681">
        <v>63</v>
      </c>
      <c r="P2681">
        <v>89</v>
      </c>
      <c r="Q2681" s="18">
        <f>IFERROR(Flights[[#This Row],[Distance]]/Flights[[#This Row],[Length (hr)]], "")</f>
        <v>84.761904761904759</v>
      </c>
      <c r="R2681" s="1">
        <v>0.70625000000000004</v>
      </c>
      <c r="S2681" s="1" t="str">
        <f>IF(Flights[[#This Row],[Length (hr)]]&lt;2, "No meal", IF(Flights[[#This Row],[Length (hr)]]&lt;3.5, "Light meal", "Full meal"))</f>
        <v>No meal</v>
      </c>
      <c r="T2681" s="1" t="str">
        <f>IF(AND(Flights[[#This Row],[Airline]]="US Airways", Flights[[#This Row],[Meal]]="Full Meal"), "Yes", "No")</f>
        <v>No</v>
      </c>
      <c r="U2681" s="1">
        <v>0.7944444444444444</v>
      </c>
      <c r="V2681">
        <v>127</v>
      </c>
      <c r="W2681" s="1" t="str">
        <f>IF(Flights[[#This Row],[Arrival Delay]] = "", "Cancelled", IF(Flights[[#This Row],[Arrival Delay]]&gt;15, "Delayed", "On time"))</f>
        <v>Delayed</v>
      </c>
      <c r="X2681" t="str">
        <f>IF(Flights[[#This Row],[Status]]&lt;&gt;"Delayed","", IF(Flights[[#This Row],[Arrival Delay]]&gt;120, "Severe", IF(Flights[[#This Row],[Arrival Delay]]&gt;60, "Major", "Moderate")))</f>
        <v>Severe</v>
      </c>
      <c r="Y2681" t="b">
        <v>0</v>
      </c>
      <c r="AA2681" t="str">
        <f>IF(OR(AND(Flights[[#This Row],[Status]]="Cancelled", Flights[[#This Row],[Cancellation Reason]]="Airline/Carrier"), Flights[[#This Row],[Delay Type]]="Severe"), "Yes", "No")</f>
        <v>Yes</v>
      </c>
    </row>
    <row r="2682" spans="1:27" x14ac:dyDescent="0.3">
      <c r="A2682" s="3">
        <v>42204</v>
      </c>
      <c r="B2682" s="22">
        <f>WEEKNUM(Flights[[#This Row],[Date]], 1)</f>
        <v>30</v>
      </c>
      <c r="C2682" s="22">
        <f>WEEKDAY(Flights[[#This Row],[Date]],1)</f>
        <v>1</v>
      </c>
      <c r="D2682" t="s">
        <v>1606</v>
      </c>
      <c r="E2682" t="s">
        <v>1994</v>
      </c>
      <c r="F2682" t="s">
        <v>0</v>
      </c>
      <c r="G2682" t="s">
        <v>32</v>
      </c>
      <c r="H2682" t="str">
        <f>_xlfn.XLOOKUP(Flights[[#This Row],[Destination]], Airports!$A$2:$A$78, Airports!$D$2:$D$78)</f>
        <v>Jackson</v>
      </c>
      <c r="I2682" t="str" cm="1">
        <f t="array" ref="I2682">_xlfn.XLOOKUP(Flights[[#This Row],[Destination]],_xlfn._TRO_TRAILING( Airports!A:A),_xlfn._TRO_TRAILING( Airports!E:E), "Not found")</f>
        <v>WY</v>
      </c>
      <c r="J2682" s="1">
        <v>0.72916666666666663</v>
      </c>
      <c r="K2682" s="22">
        <f>HOUR(Flights[[#This Row],[Scheduled Departure]])</f>
        <v>17</v>
      </c>
      <c r="L2682" s="1">
        <v>0.72777777777777775</v>
      </c>
      <c r="M2682">
        <f>(L2682-J2682)*24*60</f>
        <v>-1.9999999999999929</v>
      </c>
      <c r="N2682" s="16">
        <f>Flights[[#This Row],[Length (min)]]/60</f>
        <v>2.4166666666666665</v>
      </c>
      <c r="O2682">
        <v>145</v>
      </c>
      <c r="P2682">
        <v>784</v>
      </c>
      <c r="Q2682" s="18">
        <f>IFERROR(Flights[[#This Row],[Distance]]/Flights[[#This Row],[Length (hr)]], "")</f>
        <v>324.41379310344831</v>
      </c>
      <c r="R2682" s="1">
        <v>0.86111111111111116</v>
      </c>
      <c r="S2682" s="1" t="str">
        <f>IF(Flights[[#This Row],[Length (hr)]]&lt;2, "No meal", IF(Flights[[#This Row],[Length (hr)]]&lt;3.5, "Light meal", "Full meal"))</f>
        <v>Light meal</v>
      </c>
      <c r="T2682" s="1" t="str">
        <f>IF(AND(Flights[[#This Row],[Airline]]="US Airways", Flights[[#This Row],[Meal]]="Full Meal"), "Yes", "No")</f>
        <v>No</v>
      </c>
      <c r="U2682" s="1">
        <v>0.87013888888888891</v>
      </c>
      <c r="V2682">
        <v>13</v>
      </c>
      <c r="W2682" s="1" t="str">
        <f>IF(Flights[[#This Row],[Arrival Delay]] = "", "Cancelled", IF(Flights[[#This Row],[Arrival Delay]]&gt;15, "Delayed", "On time"))</f>
        <v>On time</v>
      </c>
      <c r="X2682" t="str">
        <f>IF(Flights[[#This Row],[Status]]&lt;&gt;"Delayed","", IF(Flights[[#This Row],[Arrival Delay]]&gt;120, "Severe", IF(Flights[[#This Row],[Arrival Delay]]&gt;60, "Major", "Moderate")))</f>
        <v/>
      </c>
      <c r="Y2682" t="b">
        <v>0</v>
      </c>
      <c r="AA2682" t="str">
        <f>IF(OR(AND(Flights[[#This Row],[Status]]="Cancelled", Flights[[#This Row],[Cancellation Reason]]="Airline/Carrier"), Flights[[#This Row],[Delay Type]]="Severe"), "Yes", "No")</f>
        <v>No</v>
      </c>
    </row>
    <row r="2683" spans="1:27" x14ac:dyDescent="0.3">
      <c r="A2683" s="3">
        <v>42204</v>
      </c>
      <c r="B2683" s="22">
        <f>WEEKNUM(Flights[[#This Row],[Date]], 1)</f>
        <v>30</v>
      </c>
      <c r="C2683" s="22">
        <f>WEEKDAY(Flights[[#This Row],[Date]],1)</f>
        <v>1</v>
      </c>
      <c r="D2683" t="s">
        <v>1561</v>
      </c>
      <c r="E2683" t="s">
        <v>1995</v>
      </c>
      <c r="F2683" t="s">
        <v>0</v>
      </c>
      <c r="G2683" t="s">
        <v>246</v>
      </c>
      <c r="H2683" t="str">
        <f>_xlfn.XLOOKUP(Flights[[#This Row],[Destination]], Airports!$A$2:$A$78, Airports!$D$2:$D$78)</f>
        <v>Albuquerque</v>
      </c>
      <c r="I2683" t="str" cm="1">
        <f t="array" ref="I2683">_xlfn.XLOOKUP(Flights[[#This Row],[Destination]],_xlfn._TRO_TRAILING( Airports!A:A),_xlfn._TRO_TRAILING( Airports!E:E), "Not found")</f>
        <v>NM</v>
      </c>
      <c r="J2683" s="1">
        <v>0.92013888888888884</v>
      </c>
      <c r="K2683" s="22">
        <f>HOUR(Flights[[#This Row],[Scheduled Departure]])</f>
        <v>22</v>
      </c>
      <c r="L2683" s="1">
        <v>2.7083333333333334E-2</v>
      </c>
      <c r="M2683">
        <f>(L2683-J2683)*24*60</f>
        <v>-1285.9999999999998</v>
      </c>
      <c r="N2683" s="16">
        <f>Flights[[#This Row],[Length (min)]]/60</f>
        <v>2.0499999999999998</v>
      </c>
      <c r="O2683">
        <v>123</v>
      </c>
      <c r="P2683">
        <v>677</v>
      </c>
      <c r="Q2683" s="18">
        <f>IFERROR(Flights[[#This Row],[Distance]]/Flights[[#This Row],[Length (hr)]], "")</f>
        <v>330.2439024390244</v>
      </c>
      <c r="R2683" s="1">
        <v>3.4722222222222224E-2</v>
      </c>
      <c r="S2683" s="1" t="str">
        <f>IF(Flights[[#This Row],[Length (hr)]]&lt;2, "No meal", IF(Flights[[#This Row],[Length (hr)]]&lt;3.5, "Light meal", "Full meal"))</f>
        <v>Light meal</v>
      </c>
      <c r="T2683" s="1" t="str">
        <f>IF(AND(Flights[[#This Row],[Airline]]="US Airways", Flights[[#This Row],[Meal]]="Full Meal"), "Yes", "No")</f>
        <v>No</v>
      </c>
      <c r="U2683" s="1">
        <v>0.15416666666666667</v>
      </c>
      <c r="V2683">
        <v>172</v>
      </c>
      <c r="W2683" s="1" t="str">
        <f>IF(Flights[[#This Row],[Arrival Delay]] = "", "Cancelled", IF(Flights[[#This Row],[Arrival Delay]]&gt;15, "Delayed", "On time"))</f>
        <v>Delayed</v>
      </c>
      <c r="X2683" t="str">
        <f>IF(Flights[[#This Row],[Status]]&lt;&gt;"Delayed","", IF(Flights[[#This Row],[Arrival Delay]]&gt;120, "Severe", IF(Flights[[#This Row],[Arrival Delay]]&gt;60, "Major", "Moderate")))</f>
        <v>Severe</v>
      </c>
      <c r="Y2683" t="b">
        <v>0</v>
      </c>
      <c r="AA2683" t="str">
        <f>IF(OR(AND(Flights[[#This Row],[Status]]="Cancelled", Flights[[#This Row],[Cancellation Reason]]="Airline/Carrier"), Flights[[#This Row],[Delay Type]]="Severe"), "Yes", "No")</f>
        <v>Yes</v>
      </c>
    </row>
    <row r="2684" spans="1:27" x14ac:dyDescent="0.3">
      <c r="A2684" s="3">
        <v>42204</v>
      </c>
      <c r="B2684" s="22">
        <f>WEEKNUM(Flights[[#This Row],[Date]], 1)</f>
        <v>30</v>
      </c>
      <c r="C2684" s="22">
        <f>WEEKDAY(Flights[[#This Row],[Date]],1)</f>
        <v>1</v>
      </c>
      <c r="D2684" t="s">
        <v>206</v>
      </c>
      <c r="E2684" t="s">
        <v>1987</v>
      </c>
      <c r="F2684" t="s">
        <v>0</v>
      </c>
      <c r="G2684" t="s">
        <v>27</v>
      </c>
      <c r="H2684" t="str">
        <f>_xlfn.XLOOKUP(Flights[[#This Row],[Destination]], Airports!$A$2:$A$78, Airports!$D$2:$D$78)</f>
        <v>Charlotte</v>
      </c>
      <c r="I2684" t="str" cm="1">
        <f t="array" ref="I2684">_xlfn.XLOOKUP(Flights[[#This Row],[Destination]],_xlfn._TRO_TRAILING( Airports!A:A),_xlfn._TRO_TRAILING( Airports!E:E), "Not found")</f>
        <v>NC</v>
      </c>
      <c r="J2684" s="1">
        <v>0.94444444444444442</v>
      </c>
      <c r="K2684" s="22">
        <f>HOUR(Flights[[#This Row],[Scheduled Departure]])</f>
        <v>22</v>
      </c>
      <c r="L2684" s="1">
        <v>0.98750000000000004</v>
      </c>
      <c r="M2684">
        <f>(L2684-J2684)*24*60</f>
        <v>62.000000000000099</v>
      </c>
      <c r="N2684" s="16">
        <f>Flights[[#This Row],[Length (min)]]/60</f>
        <v>4.8</v>
      </c>
      <c r="O2684">
        <v>288</v>
      </c>
      <c r="P2684">
        <v>2125</v>
      </c>
      <c r="Q2684" s="18">
        <f>IFERROR(Flights[[#This Row],[Distance]]/Flights[[#This Row],[Length (hr)]], "")</f>
        <v>442.70833333333337</v>
      </c>
      <c r="R2684" s="1">
        <v>0.27361111111111114</v>
      </c>
      <c r="S2684" s="1" t="str">
        <f>IF(Flights[[#This Row],[Length (hr)]]&lt;2, "No meal", IF(Flights[[#This Row],[Length (hr)]]&lt;3.5, "Light meal", "Full meal"))</f>
        <v>Full meal</v>
      </c>
      <c r="T2684" s="1" t="str">
        <f>IF(AND(Flights[[#This Row],[Airline]]="US Airways", Flights[[#This Row],[Meal]]="Full Meal"), "Yes", "No")</f>
        <v>No</v>
      </c>
      <c r="U2684" s="1">
        <v>0.3125</v>
      </c>
      <c r="V2684">
        <v>56</v>
      </c>
      <c r="W2684" s="1" t="str">
        <f>IF(Flights[[#This Row],[Arrival Delay]] = "", "Cancelled", IF(Flights[[#This Row],[Arrival Delay]]&gt;15, "Delayed", "On time"))</f>
        <v>Delayed</v>
      </c>
      <c r="X2684" t="str">
        <f>IF(Flights[[#This Row],[Status]]&lt;&gt;"Delayed","", IF(Flights[[#This Row],[Arrival Delay]]&gt;120, "Severe", IF(Flights[[#This Row],[Arrival Delay]]&gt;60, "Major", "Moderate")))</f>
        <v>Moderate</v>
      </c>
      <c r="Y2684" t="b">
        <v>0</v>
      </c>
      <c r="AA2684" t="str">
        <f>IF(OR(AND(Flights[[#This Row],[Status]]="Cancelled", Flights[[#This Row],[Cancellation Reason]]="Airline/Carrier"), Flights[[#This Row],[Delay Type]]="Severe"), "Yes", "No")</f>
        <v>No</v>
      </c>
    </row>
    <row r="2685" spans="1:27" x14ac:dyDescent="0.3">
      <c r="A2685" s="3">
        <v>42204</v>
      </c>
      <c r="B2685" s="22">
        <f>WEEKNUM(Flights[[#This Row],[Date]], 1)</f>
        <v>30</v>
      </c>
      <c r="C2685" s="22">
        <f>WEEKDAY(Flights[[#This Row],[Date]],1)</f>
        <v>1</v>
      </c>
      <c r="D2685" t="s">
        <v>1190</v>
      </c>
      <c r="E2685" t="s">
        <v>1990</v>
      </c>
      <c r="F2685" t="s">
        <v>0</v>
      </c>
      <c r="G2685" t="s">
        <v>16</v>
      </c>
      <c r="H2685" t="str">
        <f>_xlfn.XLOOKUP(Flights[[#This Row],[Destination]], Airports!$A$2:$A$78, Airports!$D$2:$D$78)</f>
        <v>Dulles</v>
      </c>
      <c r="I2685" t="str" cm="1">
        <f t="array" ref="I2685">_xlfn.XLOOKUP(Flights[[#This Row],[Destination]],_xlfn._TRO_TRAILING( Airports!A:A),_xlfn._TRO_TRAILING( Airports!E:E), "Not found")</f>
        <v>VA</v>
      </c>
      <c r="J2685" s="1">
        <v>0.9770833333333333</v>
      </c>
      <c r="K2685" s="22">
        <f>HOUR(Flights[[#This Row],[Scheduled Departure]])</f>
        <v>23</v>
      </c>
      <c r="L2685" s="1">
        <v>8.6805555555555552E-2</v>
      </c>
      <c r="M2685">
        <f>(L2685-J2685)*24*60</f>
        <v>-1282</v>
      </c>
      <c r="N2685" s="16">
        <f>Flights[[#This Row],[Length (min)]]/60</f>
        <v>4.45</v>
      </c>
      <c r="O2685">
        <v>267</v>
      </c>
      <c r="P2685">
        <v>2288</v>
      </c>
      <c r="Q2685" s="18">
        <f>IFERROR(Flights[[#This Row],[Distance]]/Flights[[#This Row],[Length (hr)]], "")</f>
        <v>514.15730337078651</v>
      </c>
      <c r="R2685" s="1">
        <v>0.31319444444444444</v>
      </c>
      <c r="S2685" s="1" t="str">
        <f>IF(Flights[[#This Row],[Length (hr)]]&lt;2, "No meal", IF(Flights[[#This Row],[Length (hr)]]&lt;3.5, "Light meal", "Full meal"))</f>
        <v>Full meal</v>
      </c>
      <c r="T2685" s="1" t="str">
        <f>IF(AND(Flights[[#This Row],[Airline]]="US Airways", Flights[[#This Row],[Meal]]="Full Meal"), "Yes", "No")</f>
        <v>No</v>
      </c>
      <c r="U2685" s="1">
        <v>0.3972222222222222</v>
      </c>
      <c r="V2685">
        <v>121</v>
      </c>
      <c r="W2685" s="1" t="str">
        <f>IF(Flights[[#This Row],[Arrival Delay]] = "", "Cancelled", IF(Flights[[#This Row],[Arrival Delay]]&gt;15, "Delayed", "On time"))</f>
        <v>Delayed</v>
      </c>
      <c r="X2685" t="str">
        <f>IF(Flights[[#This Row],[Status]]&lt;&gt;"Delayed","", IF(Flights[[#This Row],[Arrival Delay]]&gt;120, "Severe", IF(Flights[[#This Row],[Arrival Delay]]&gt;60, "Major", "Moderate")))</f>
        <v>Severe</v>
      </c>
      <c r="Y2685" t="b">
        <v>0</v>
      </c>
      <c r="AA2685" t="str">
        <f>IF(OR(AND(Flights[[#This Row],[Status]]="Cancelled", Flights[[#This Row],[Cancellation Reason]]="Airline/Carrier"), Flights[[#This Row],[Delay Type]]="Severe"), "Yes", "No")</f>
        <v>Yes</v>
      </c>
    </row>
    <row r="2686" spans="1:27" x14ac:dyDescent="0.3">
      <c r="A2686" s="3">
        <v>42205</v>
      </c>
      <c r="B2686" s="22">
        <f>WEEKNUM(Flights[[#This Row],[Date]], 1)</f>
        <v>30</v>
      </c>
      <c r="C2686" s="22">
        <f>WEEKDAY(Flights[[#This Row],[Date]],1)</f>
        <v>2</v>
      </c>
      <c r="D2686" t="s">
        <v>1510</v>
      </c>
      <c r="E2686" t="s">
        <v>1995</v>
      </c>
      <c r="F2686" t="s">
        <v>0</v>
      </c>
      <c r="G2686" t="s">
        <v>311</v>
      </c>
      <c r="H2686" t="str">
        <f>_xlfn.XLOOKUP(Flights[[#This Row],[Destination]], Airports!$A$2:$A$78, Airports!$D$2:$D$78)</f>
        <v>Milwaukee</v>
      </c>
      <c r="I2686" t="str" cm="1">
        <f t="array" ref="I2686">_xlfn.XLOOKUP(Flights[[#This Row],[Destination]],_xlfn._TRO_TRAILING( Airports!A:A),_xlfn._TRO_TRAILING( Airports!E:E), "Not found")</f>
        <v>WI</v>
      </c>
      <c r="J2686" s="1">
        <v>0.3611111111111111</v>
      </c>
      <c r="K2686" s="22">
        <f>HOUR(Flights[[#This Row],[Scheduled Departure]])</f>
        <v>8</v>
      </c>
      <c r="L2686" s="1">
        <v>0.36805555555555558</v>
      </c>
      <c r="M2686">
        <f>(L2686-J2686)*24*60</f>
        <v>10.000000000000044</v>
      </c>
      <c r="N2686" s="16">
        <f>Flights[[#This Row],[Length (min)]]/60</f>
        <v>3.75</v>
      </c>
      <c r="O2686">
        <v>225</v>
      </c>
      <c r="P2686">
        <v>1756</v>
      </c>
      <c r="Q2686" s="18">
        <f>IFERROR(Flights[[#This Row],[Distance]]/Flights[[#This Row],[Length (hr)]], "")</f>
        <v>468.26666666666665</v>
      </c>
      <c r="R2686" s="1">
        <v>0.61111111111111116</v>
      </c>
      <c r="S2686" s="1" t="str">
        <f>IF(Flights[[#This Row],[Length (hr)]]&lt;2, "No meal", IF(Flights[[#This Row],[Length (hr)]]&lt;3.5, "Light meal", "Full meal"))</f>
        <v>Full meal</v>
      </c>
      <c r="T2686" s="1" t="str">
        <f>IF(AND(Flights[[#This Row],[Airline]]="US Airways", Flights[[#This Row],[Meal]]="Full Meal"), "Yes", "No")</f>
        <v>No</v>
      </c>
      <c r="U2686" s="1">
        <v>0.60763888888888884</v>
      </c>
      <c r="V2686">
        <v>-5</v>
      </c>
      <c r="W2686" s="1" t="str">
        <f>IF(Flights[[#This Row],[Arrival Delay]] = "", "Cancelled", IF(Flights[[#This Row],[Arrival Delay]]&gt;15, "Delayed", "On time"))</f>
        <v>On time</v>
      </c>
      <c r="X2686" t="str">
        <f>IF(Flights[[#This Row],[Status]]&lt;&gt;"Delayed","", IF(Flights[[#This Row],[Arrival Delay]]&gt;120, "Severe", IF(Flights[[#This Row],[Arrival Delay]]&gt;60, "Major", "Moderate")))</f>
        <v/>
      </c>
      <c r="Y2686" t="b">
        <v>0</v>
      </c>
      <c r="AA2686" t="str">
        <f>IF(OR(AND(Flights[[#This Row],[Status]]="Cancelled", Flights[[#This Row],[Cancellation Reason]]="Airline/Carrier"), Flights[[#This Row],[Delay Type]]="Severe"), "Yes", "No")</f>
        <v>No</v>
      </c>
    </row>
    <row r="2687" spans="1:27" x14ac:dyDescent="0.3">
      <c r="A2687" s="3">
        <v>42205</v>
      </c>
      <c r="B2687" s="22">
        <f>WEEKNUM(Flights[[#This Row],[Date]], 1)</f>
        <v>30</v>
      </c>
      <c r="C2687" s="22">
        <f>WEEKDAY(Flights[[#This Row],[Date]],1)</f>
        <v>2</v>
      </c>
      <c r="D2687" t="s">
        <v>193</v>
      </c>
      <c r="E2687" t="s">
        <v>1987</v>
      </c>
      <c r="F2687" t="s">
        <v>0</v>
      </c>
      <c r="G2687" t="s">
        <v>22</v>
      </c>
      <c r="H2687" t="str">
        <f>_xlfn.XLOOKUP(Flights[[#This Row],[Destination]], Airports!$A$2:$A$78, Airports!$D$2:$D$78)</f>
        <v>Columbus</v>
      </c>
      <c r="I2687" t="str" cm="1">
        <f t="array" ref="I2687">_xlfn.XLOOKUP(Flights[[#This Row],[Destination]],_xlfn._TRO_TRAILING( Airports!A:A),_xlfn._TRO_TRAILING( Airports!E:E), "Not found")</f>
        <v>OH</v>
      </c>
      <c r="J2687" s="1">
        <v>0.39930555555555558</v>
      </c>
      <c r="K2687" s="22">
        <f>HOUR(Flights[[#This Row],[Scheduled Departure]])</f>
        <v>9</v>
      </c>
      <c r="L2687" s="1">
        <v>0.4</v>
      </c>
      <c r="M2687">
        <f>(L2687-J2687)*24*60</f>
        <v>0.99999999999999645</v>
      </c>
      <c r="N2687" s="16">
        <f>Flights[[#This Row],[Length (min)]]/60</f>
        <v>4.2166666666666668</v>
      </c>
      <c r="O2687">
        <v>253</v>
      </c>
      <c r="P2687">
        <v>1995</v>
      </c>
      <c r="Q2687" s="18">
        <f>IFERROR(Flights[[#This Row],[Distance]]/Flights[[#This Row],[Length (hr)]], "")</f>
        <v>473.12252964426875</v>
      </c>
      <c r="R2687" s="1">
        <v>0.71666666666666667</v>
      </c>
      <c r="S2687" s="1" t="str">
        <f>IF(Flights[[#This Row],[Length (hr)]]&lt;2, "No meal", IF(Flights[[#This Row],[Length (hr)]]&lt;3.5, "Light meal", "Full meal"))</f>
        <v>Full meal</v>
      </c>
      <c r="T2687" s="1" t="str">
        <f>IF(AND(Flights[[#This Row],[Airline]]="US Airways", Flights[[#This Row],[Meal]]="Full Meal"), "Yes", "No")</f>
        <v>No</v>
      </c>
      <c r="U2687" s="1">
        <v>0.7006944444444444</v>
      </c>
      <c r="V2687">
        <v>-23</v>
      </c>
      <c r="W2687" s="1" t="str">
        <f>IF(Flights[[#This Row],[Arrival Delay]] = "", "Cancelled", IF(Flights[[#This Row],[Arrival Delay]]&gt;15, "Delayed", "On time"))</f>
        <v>On time</v>
      </c>
      <c r="X2687" t="str">
        <f>IF(Flights[[#This Row],[Status]]&lt;&gt;"Delayed","", IF(Flights[[#This Row],[Arrival Delay]]&gt;120, "Severe", IF(Flights[[#This Row],[Arrival Delay]]&gt;60, "Major", "Moderate")))</f>
        <v/>
      </c>
      <c r="Y2687" t="b">
        <v>0</v>
      </c>
      <c r="AA2687" t="str">
        <f>IF(OR(AND(Flights[[#This Row],[Status]]="Cancelled", Flights[[#This Row],[Cancellation Reason]]="Airline/Carrier"), Flights[[#This Row],[Delay Type]]="Severe"), "Yes", "No")</f>
        <v>No</v>
      </c>
    </row>
    <row r="2688" spans="1:27" x14ac:dyDescent="0.3">
      <c r="A2688" s="3">
        <v>42205</v>
      </c>
      <c r="B2688" s="22">
        <f>WEEKNUM(Flights[[#This Row],[Date]], 1)</f>
        <v>30</v>
      </c>
      <c r="C2688" s="22">
        <f>WEEKDAY(Flights[[#This Row],[Date]],1)</f>
        <v>2</v>
      </c>
      <c r="D2688" t="s">
        <v>177</v>
      </c>
      <c r="E2688" t="s">
        <v>1987</v>
      </c>
      <c r="F2688" t="s">
        <v>0</v>
      </c>
      <c r="G2688" t="s">
        <v>6</v>
      </c>
      <c r="H2688" t="str">
        <f>_xlfn.XLOOKUP(Flights[[#This Row],[Destination]], Airports!$A$2:$A$78, Airports!$D$2:$D$78)</f>
        <v>Nashville</v>
      </c>
      <c r="I2688" t="str" cm="1">
        <f t="array" ref="I2688">_xlfn.XLOOKUP(Flights[[#This Row],[Destination]],_xlfn._TRO_TRAILING( Airports!A:A),_xlfn._TRO_TRAILING( Airports!E:E), "Not found")</f>
        <v>TN</v>
      </c>
      <c r="J2688" s="1">
        <v>0.55208333333333337</v>
      </c>
      <c r="K2688" s="22">
        <f>HOUR(Flights[[#This Row],[Scheduled Departure]])</f>
        <v>13</v>
      </c>
      <c r="L2688" s="1">
        <v>0.55000000000000004</v>
      </c>
      <c r="M2688">
        <f>(L2688-J2688)*24*60</f>
        <v>-2.9999999999999893</v>
      </c>
      <c r="N2688" s="16">
        <f>Flights[[#This Row],[Length (min)]]/60</f>
        <v>4.2</v>
      </c>
      <c r="O2688">
        <v>252</v>
      </c>
      <c r="P2688">
        <v>1797</v>
      </c>
      <c r="Q2688" s="18">
        <f>IFERROR(Flights[[#This Row],[Distance]]/Flights[[#This Row],[Length (hr)]], "")</f>
        <v>427.85714285714283</v>
      </c>
      <c r="R2688" s="1">
        <v>0.80972222222222223</v>
      </c>
      <c r="S2688" s="1" t="str">
        <f>IF(Flights[[#This Row],[Length (hr)]]&lt;2, "No meal", IF(Flights[[#This Row],[Length (hr)]]&lt;3.5, "Light meal", "Full meal"))</f>
        <v>Full meal</v>
      </c>
      <c r="T2688" s="1" t="str">
        <f>IF(AND(Flights[[#This Row],[Airline]]="US Airways", Flights[[#This Row],[Meal]]="Full Meal"), "Yes", "No")</f>
        <v>No</v>
      </c>
      <c r="U2688" s="1">
        <v>0.80833333333333335</v>
      </c>
      <c r="V2688">
        <v>-2</v>
      </c>
      <c r="W2688" s="1" t="str">
        <f>IF(Flights[[#This Row],[Arrival Delay]] = "", "Cancelled", IF(Flights[[#This Row],[Arrival Delay]]&gt;15, "Delayed", "On time"))</f>
        <v>On time</v>
      </c>
      <c r="X2688" t="str">
        <f>IF(Flights[[#This Row],[Status]]&lt;&gt;"Delayed","", IF(Flights[[#This Row],[Arrival Delay]]&gt;120, "Severe", IF(Flights[[#This Row],[Arrival Delay]]&gt;60, "Major", "Moderate")))</f>
        <v/>
      </c>
      <c r="Y2688" t="b">
        <v>0</v>
      </c>
      <c r="AA2688" t="str">
        <f>IF(OR(AND(Flights[[#This Row],[Status]]="Cancelled", Flights[[#This Row],[Cancellation Reason]]="Airline/Carrier"), Flights[[#This Row],[Delay Type]]="Severe"), "Yes", "No")</f>
        <v>No</v>
      </c>
    </row>
    <row r="2689" spans="1:27" x14ac:dyDescent="0.3">
      <c r="A2689" s="3">
        <v>42205</v>
      </c>
      <c r="B2689" s="22">
        <f>WEEKNUM(Flights[[#This Row],[Date]], 1)</f>
        <v>30</v>
      </c>
      <c r="C2689" s="22">
        <f>WEEKDAY(Flights[[#This Row],[Date]],1)</f>
        <v>2</v>
      </c>
      <c r="D2689" t="s">
        <v>1532</v>
      </c>
      <c r="E2689" t="s">
        <v>1995</v>
      </c>
      <c r="F2689" t="s">
        <v>0</v>
      </c>
      <c r="G2689" t="s">
        <v>347</v>
      </c>
      <c r="H2689" t="str">
        <f>_xlfn.XLOOKUP(Flights[[#This Row],[Destination]], Airports!$A$2:$A$78, Airports!$D$2:$D$78)</f>
        <v>San Jose</v>
      </c>
      <c r="I2689" t="str" cm="1">
        <f t="array" ref="I2689">_xlfn.XLOOKUP(Flights[[#This Row],[Destination]],_xlfn._TRO_TRAILING( Airports!A:A),_xlfn._TRO_TRAILING( Airports!E:E), "Not found")</f>
        <v>CA</v>
      </c>
      <c r="J2689" s="1">
        <v>0.60069444444444442</v>
      </c>
      <c r="K2689" s="22">
        <f>HOUR(Flights[[#This Row],[Scheduled Departure]])</f>
        <v>14</v>
      </c>
      <c r="L2689" s="1">
        <v>0.59930555555555554</v>
      </c>
      <c r="M2689">
        <f>(L2689-J2689)*24*60</f>
        <v>-1.9999999999999929</v>
      </c>
      <c r="N2689" s="16">
        <f>Flights[[#This Row],[Length (min)]]/60</f>
        <v>1.1000000000000001</v>
      </c>
      <c r="O2689">
        <v>66</v>
      </c>
      <c r="P2689">
        <v>308</v>
      </c>
      <c r="Q2689" s="18">
        <f>IFERROR(Flights[[#This Row],[Distance]]/Flights[[#This Row],[Length (hr)]], "")</f>
        <v>280</v>
      </c>
      <c r="R2689" s="1">
        <v>0.64583333333333337</v>
      </c>
      <c r="S2689" s="1" t="str">
        <f>IF(Flights[[#This Row],[Length (hr)]]&lt;2, "No meal", IF(Flights[[#This Row],[Length (hr)]]&lt;3.5, "Light meal", "Full meal"))</f>
        <v>No meal</v>
      </c>
      <c r="T2689" s="1" t="str">
        <f>IF(AND(Flights[[#This Row],[Airline]]="US Airways", Flights[[#This Row],[Meal]]="Full Meal"), "Yes", "No")</f>
        <v>No</v>
      </c>
      <c r="U2689" s="1">
        <v>0.64513888888888893</v>
      </c>
      <c r="V2689">
        <v>-1</v>
      </c>
      <c r="W2689" s="1" t="str">
        <f>IF(Flights[[#This Row],[Arrival Delay]] = "", "Cancelled", IF(Flights[[#This Row],[Arrival Delay]]&gt;15, "Delayed", "On time"))</f>
        <v>On time</v>
      </c>
      <c r="X2689" t="str">
        <f>IF(Flights[[#This Row],[Status]]&lt;&gt;"Delayed","", IF(Flights[[#This Row],[Arrival Delay]]&gt;120, "Severe", IF(Flights[[#This Row],[Arrival Delay]]&gt;60, "Major", "Moderate")))</f>
        <v/>
      </c>
      <c r="Y2689" t="b">
        <v>0</v>
      </c>
      <c r="AA2689" t="str">
        <f>IF(OR(AND(Flights[[#This Row],[Status]]="Cancelled", Flights[[#This Row],[Cancellation Reason]]="Airline/Carrier"), Flights[[#This Row],[Delay Type]]="Severe"), "Yes", "No")</f>
        <v>No</v>
      </c>
    </row>
    <row r="2690" spans="1:27" x14ac:dyDescent="0.3">
      <c r="A2690" s="3">
        <v>42205</v>
      </c>
      <c r="B2690" s="22">
        <f>WEEKNUM(Flights[[#This Row],[Date]], 1)</f>
        <v>30</v>
      </c>
      <c r="C2690" s="22">
        <f>WEEKDAY(Flights[[#This Row],[Date]],1)</f>
        <v>2</v>
      </c>
      <c r="D2690" t="s">
        <v>88</v>
      </c>
      <c r="E2690" t="s">
        <v>1987</v>
      </c>
      <c r="F2690" t="s">
        <v>0</v>
      </c>
      <c r="G2690" t="s">
        <v>15</v>
      </c>
      <c r="H2690" t="str">
        <f>_xlfn.XLOOKUP(Flights[[#This Row],[Destination]], Airports!$A$2:$A$78, Airports!$D$2:$D$78)</f>
        <v>Las Vegas</v>
      </c>
      <c r="I2690" t="str" cm="1">
        <f t="array" ref="I2690">_xlfn.XLOOKUP(Flights[[#This Row],[Destination]],_xlfn._TRO_TRAILING( Airports!A:A),_xlfn._TRO_TRAILING( Airports!E:E), "Not found")</f>
        <v>NV</v>
      </c>
      <c r="J2690" s="1">
        <v>0.75694444444444442</v>
      </c>
      <c r="K2690" s="22">
        <f>HOUR(Flights[[#This Row],[Scheduled Departure]])</f>
        <v>18</v>
      </c>
      <c r="L2690" s="1">
        <v>0.78125</v>
      </c>
      <c r="M2690">
        <f>(L2690-J2690)*24*60</f>
        <v>35.000000000000036</v>
      </c>
      <c r="N2690" s="16">
        <f>Flights[[#This Row],[Length (min)]]/60</f>
        <v>1.1833333333333333</v>
      </c>
      <c r="O2690">
        <v>71</v>
      </c>
      <c r="P2690">
        <v>236</v>
      </c>
      <c r="Q2690" s="18">
        <f>IFERROR(Flights[[#This Row],[Distance]]/Flights[[#This Row],[Length (hr)]], "")</f>
        <v>199.43661971830986</v>
      </c>
      <c r="R2690" s="1">
        <v>0.81111111111111112</v>
      </c>
      <c r="S2690" s="1" t="str">
        <f>IF(Flights[[#This Row],[Length (hr)]]&lt;2, "No meal", IF(Flights[[#This Row],[Length (hr)]]&lt;3.5, "Light meal", "Full meal"))</f>
        <v>No meal</v>
      </c>
      <c r="T2690" s="1" t="str">
        <f>IF(AND(Flights[[#This Row],[Airline]]="US Airways", Flights[[#This Row],[Meal]]="Full Meal"), "Yes", "No")</f>
        <v>No</v>
      </c>
      <c r="U2690" s="1">
        <v>0.8305555555555556</v>
      </c>
      <c r="V2690">
        <v>28</v>
      </c>
      <c r="W2690" s="1" t="str">
        <f>IF(Flights[[#This Row],[Arrival Delay]] = "", "Cancelled", IF(Flights[[#This Row],[Arrival Delay]]&gt;15, "Delayed", "On time"))</f>
        <v>Delayed</v>
      </c>
      <c r="X2690" t="str">
        <f>IF(Flights[[#This Row],[Status]]&lt;&gt;"Delayed","", IF(Flights[[#This Row],[Arrival Delay]]&gt;120, "Severe", IF(Flights[[#This Row],[Arrival Delay]]&gt;60, "Major", "Moderate")))</f>
        <v>Moderate</v>
      </c>
      <c r="Y2690" t="b">
        <v>0</v>
      </c>
      <c r="AA2690" t="str">
        <f>IF(OR(AND(Flights[[#This Row],[Status]]="Cancelled", Flights[[#This Row],[Cancellation Reason]]="Airline/Carrier"), Flights[[#This Row],[Delay Type]]="Severe"), "Yes", "No")</f>
        <v>No</v>
      </c>
    </row>
    <row r="2691" spans="1:27" x14ac:dyDescent="0.3">
      <c r="A2691" s="3">
        <v>42205</v>
      </c>
      <c r="B2691" s="22">
        <f>WEEKNUM(Flights[[#This Row],[Date]], 1)</f>
        <v>30</v>
      </c>
      <c r="C2691" s="22">
        <f>WEEKDAY(Flights[[#This Row],[Date]],1)</f>
        <v>2</v>
      </c>
      <c r="D2691" t="s">
        <v>1415</v>
      </c>
      <c r="E2691" t="s">
        <v>1994</v>
      </c>
      <c r="F2691" t="s">
        <v>0</v>
      </c>
      <c r="G2691" t="s">
        <v>340</v>
      </c>
      <c r="H2691" t="str">
        <f>_xlfn.XLOOKUP(Flights[[#This Row],[Destination]], Airports!$A$2:$A$78, Airports!$D$2:$D$78)</f>
        <v>San Antonio</v>
      </c>
      <c r="I2691" t="str" cm="1">
        <f t="array" ref="I2691">_xlfn.XLOOKUP(Flights[[#This Row],[Destination]],_xlfn._TRO_TRAILING( Airports!A:A),_xlfn._TRO_TRAILING( Airports!E:E), "Not found")</f>
        <v>TX</v>
      </c>
      <c r="J2691" s="1">
        <v>0.82361111111111107</v>
      </c>
      <c r="K2691" s="22">
        <f>HOUR(Flights[[#This Row],[Scheduled Departure]])</f>
        <v>19</v>
      </c>
      <c r="L2691" s="1">
        <v>0.82013888888888886</v>
      </c>
      <c r="M2691">
        <f>(L2691-J2691)*24*60</f>
        <v>-4.9999999999999822</v>
      </c>
      <c r="N2691" s="16">
        <f>Flights[[#This Row],[Length (min)]]/60</f>
        <v>2.9833333333333334</v>
      </c>
      <c r="O2691">
        <v>179</v>
      </c>
      <c r="P2691">
        <v>1211</v>
      </c>
      <c r="Q2691" s="18">
        <f>IFERROR(Flights[[#This Row],[Distance]]/Flights[[#This Row],[Length (hr)]], "")</f>
        <v>405.92178770949721</v>
      </c>
      <c r="R2691" s="1">
        <v>2.9861111111111113E-2</v>
      </c>
      <c r="S2691" s="1" t="str">
        <f>IF(Flights[[#This Row],[Length (hr)]]&lt;2, "No meal", IF(Flights[[#This Row],[Length (hr)]]&lt;3.5, "Light meal", "Full meal"))</f>
        <v>Light meal</v>
      </c>
      <c r="T2691" s="1" t="str">
        <f>IF(AND(Flights[[#This Row],[Airline]]="US Airways", Flights[[#This Row],[Meal]]="Full Meal"), "Yes", "No")</f>
        <v>No</v>
      </c>
      <c r="U2691" s="1">
        <v>2.7777777777777776E-2</v>
      </c>
      <c r="V2691">
        <v>-3</v>
      </c>
      <c r="W2691" s="1" t="str">
        <f>IF(Flights[[#This Row],[Arrival Delay]] = "", "Cancelled", IF(Flights[[#This Row],[Arrival Delay]]&gt;15, "Delayed", "On time"))</f>
        <v>On time</v>
      </c>
      <c r="X2691" t="str">
        <f>IF(Flights[[#This Row],[Status]]&lt;&gt;"Delayed","", IF(Flights[[#This Row],[Arrival Delay]]&gt;120, "Severe", IF(Flights[[#This Row],[Arrival Delay]]&gt;60, "Major", "Moderate")))</f>
        <v/>
      </c>
      <c r="Y2691" t="b">
        <v>0</v>
      </c>
      <c r="AA2691" t="str">
        <f>IF(OR(AND(Flights[[#This Row],[Status]]="Cancelled", Flights[[#This Row],[Cancellation Reason]]="Airline/Carrier"), Flights[[#This Row],[Delay Type]]="Severe"), "Yes", "No")</f>
        <v>No</v>
      </c>
    </row>
    <row r="2692" spans="1:27" x14ac:dyDescent="0.3">
      <c r="A2692" s="3">
        <v>42205</v>
      </c>
      <c r="B2692" s="22">
        <f>WEEKNUM(Flights[[#This Row],[Date]], 1)</f>
        <v>30</v>
      </c>
      <c r="C2692" s="22">
        <f>WEEKDAY(Flights[[#This Row],[Date]],1)</f>
        <v>2</v>
      </c>
      <c r="D2692" t="s">
        <v>1609</v>
      </c>
      <c r="E2692" t="s">
        <v>1989</v>
      </c>
      <c r="F2692" t="s">
        <v>0</v>
      </c>
      <c r="G2692" t="s">
        <v>9</v>
      </c>
      <c r="H2692" t="str">
        <f>_xlfn.XLOOKUP(Flights[[#This Row],[Destination]], Airports!$A$2:$A$78, Airports!$D$2:$D$78)</f>
        <v>San Francisco</v>
      </c>
      <c r="I2692" t="str" cm="1">
        <f t="array" ref="I2692">_xlfn.XLOOKUP(Flights[[#This Row],[Destination]],_xlfn._TRO_TRAILING( Airports!A:A),_xlfn._TRO_TRAILING( Airports!E:E), "Not found")</f>
        <v>CA</v>
      </c>
      <c r="J2692" s="1">
        <v>0.83333333333333337</v>
      </c>
      <c r="K2692" s="22">
        <f>HOUR(Flights[[#This Row],[Scheduled Departure]])</f>
        <v>20</v>
      </c>
      <c r="L2692" s="1">
        <v>0.82916666666666672</v>
      </c>
      <c r="M2692">
        <f>(L2692-J2692)*24*60</f>
        <v>-5.9999999999999787</v>
      </c>
      <c r="N2692" s="16">
        <f>Flights[[#This Row],[Length (min)]]/60</f>
        <v>1.4833333333333334</v>
      </c>
      <c r="O2692">
        <v>89</v>
      </c>
      <c r="P2692">
        <v>337</v>
      </c>
      <c r="Q2692" s="18">
        <f>IFERROR(Flights[[#This Row],[Distance]]/Flights[[#This Row],[Length (hr)]], "")</f>
        <v>227.19101123595505</v>
      </c>
      <c r="R2692" s="1">
        <v>0.89236111111111116</v>
      </c>
      <c r="S2692" s="1" t="str">
        <f>IF(Flights[[#This Row],[Length (hr)]]&lt;2, "No meal", IF(Flights[[#This Row],[Length (hr)]]&lt;3.5, "Light meal", "Full meal"))</f>
        <v>No meal</v>
      </c>
      <c r="T2692" s="1" t="str">
        <f>IF(AND(Flights[[#This Row],[Airline]]="US Airways", Flights[[#This Row],[Meal]]="Full Meal"), "Yes", "No")</f>
        <v>No</v>
      </c>
      <c r="U2692" s="1">
        <v>0.89097222222222228</v>
      </c>
      <c r="V2692">
        <v>-2</v>
      </c>
      <c r="W2692" s="1" t="str">
        <f>IF(Flights[[#This Row],[Arrival Delay]] = "", "Cancelled", IF(Flights[[#This Row],[Arrival Delay]]&gt;15, "Delayed", "On time"))</f>
        <v>On time</v>
      </c>
      <c r="X2692" t="str">
        <f>IF(Flights[[#This Row],[Status]]&lt;&gt;"Delayed","", IF(Flights[[#This Row],[Arrival Delay]]&gt;120, "Severe", IF(Flights[[#This Row],[Arrival Delay]]&gt;60, "Major", "Moderate")))</f>
        <v/>
      </c>
      <c r="Y2692" t="b">
        <v>0</v>
      </c>
      <c r="AA2692" t="str">
        <f>IF(OR(AND(Flights[[#This Row],[Status]]="Cancelled", Flights[[#This Row],[Cancellation Reason]]="Airline/Carrier"), Flights[[#This Row],[Delay Type]]="Severe"), "Yes", "No")</f>
        <v>No</v>
      </c>
    </row>
    <row r="2693" spans="1:27" x14ac:dyDescent="0.3">
      <c r="A2693" s="3">
        <v>42205</v>
      </c>
      <c r="B2693" s="22">
        <f>WEEKNUM(Flights[[#This Row],[Date]], 1)</f>
        <v>30</v>
      </c>
      <c r="C2693" s="22">
        <f>WEEKDAY(Flights[[#This Row],[Date]],1)</f>
        <v>2</v>
      </c>
      <c r="D2693" t="s">
        <v>1107</v>
      </c>
      <c r="E2693" t="s">
        <v>1995</v>
      </c>
      <c r="F2693" t="s">
        <v>0</v>
      </c>
      <c r="G2693" t="s">
        <v>351</v>
      </c>
      <c r="H2693" t="str">
        <f>_xlfn.XLOOKUP(Flights[[#This Row],[Destination]], Airports!$A$2:$A$78, Airports!$D$2:$D$78)</f>
        <v>Sacramento</v>
      </c>
      <c r="I2693" t="str" cm="1">
        <f t="array" ref="I2693">_xlfn.XLOOKUP(Flights[[#This Row],[Destination]],_xlfn._TRO_TRAILING( Airports!A:A),_xlfn._TRO_TRAILING( Airports!E:E), "Not found")</f>
        <v>CA</v>
      </c>
      <c r="J2693" s="1">
        <v>0.84375</v>
      </c>
      <c r="K2693" s="22">
        <f>HOUR(Flights[[#This Row],[Scheduled Departure]])</f>
        <v>20</v>
      </c>
      <c r="L2693" s="1">
        <v>0</v>
      </c>
      <c r="M2693">
        <f>(L2693-J2693)*24*60</f>
        <v>-1215</v>
      </c>
      <c r="N2693" s="16">
        <f>Flights[[#This Row],[Length (min)]]/60</f>
        <v>0</v>
      </c>
      <c r="P2693">
        <v>373</v>
      </c>
      <c r="Q2693" s="18" t="str">
        <f>IFERROR(Flights[[#This Row],[Distance]]/Flights[[#This Row],[Length (hr)]], "")</f>
        <v/>
      </c>
      <c r="R2693" s="1">
        <v>0.89583333333333337</v>
      </c>
      <c r="S2693" s="1" t="str">
        <f>IF(Flights[[#This Row],[Length (hr)]]&lt;2, "No meal", IF(Flights[[#This Row],[Length (hr)]]&lt;3.5, "Light meal", "Full meal"))</f>
        <v>No meal</v>
      </c>
      <c r="T2693" s="1" t="str">
        <f>IF(AND(Flights[[#This Row],[Airline]]="US Airways", Flights[[#This Row],[Meal]]="Full Meal"), "Yes", "No")</f>
        <v>No</v>
      </c>
      <c r="U2693" s="1">
        <v>0</v>
      </c>
      <c r="W2693" s="1" t="str">
        <f>IF(Flights[[#This Row],[Arrival Delay]] = "", "Cancelled", IF(Flights[[#This Row],[Arrival Delay]]&gt;15, "Delayed", "On time"))</f>
        <v>Cancelled</v>
      </c>
      <c r="X2693" t="str">
        <f>IF(Flights[[#This Row],[Status]]&lt;&gt;"Delayed","", IF(Flights[[#This Row],[Arrival Delay]]&gt;120, "Severe", IF(Flights[[#This Row],[Arrival Delay]]&gt;60, "Major", "Moderate")))</f>
        <v/>
      </c>
      <c r="Y2693" t="b">
        <v>1</v>
      </c>
      <c r="Z2693" t="s">
        <v>25</v>
      </c>
      <c r="AA2693" t="str">
        <f>IF(OR(AND(Flights[[#This Row],[Status]]="Cancelled", Flights[[#This Row],[Cancellation Reason]]="Airline/Carrier"), Flights[[#This Row],[Delay Type]]="Severe"), "Yes", "No")</f>
        <v>No</v>
      </c>
    </row>
    <row r="2694" spans="1:27" x14ac:dyDescent="0.3">
      <c r="A2694" s="3">
        <v>42206</v>
      </c>
      <c r="B2694" s="22">
        <f>WEEKNUM(Flights[[#This Row],[Date]], 1)</f>
        <v>30</v>
      </c>
      <c r="C2694" s="22">
        <f>WEEKDAY(Flights[[#This Row],[Date]],1)</f>
        <v>3</v>
      </c>
      <c r="D2694" t="s">
        <v>1593</v>
      </c>
      <c r="E2694" t="s">
        <v>1989</v>
      </c>
      <c r="F2694" t="s">
        <v>0</v>
      </c>
      <c r="G2694" t="s">
        <v>9</v>
      </c>
      <c r="H2694" t="str">
        <f>_xlfn.XLOOKUP(Flights[[#This Row],[Destination]], Airports!$A$2:$A$78, Airports!$D$2:$D$78)</f>
        <v>San Francisco</v>
      </c>
      <c r="I2694" t="str" cm="1">
        <f t="array" ref="I2694">_xlfn.XLOOKUP(Flights[[#This Row],[Destination]],_xlfn._TRO_TRAILING( Airports!A:A),_xlfn._TRO_TRAILING( Airports!E:E), "Not found")</f>
        <v>CA</v>
      </c>
      <c r="J2694" s="1">
        <v>0.29166666666666669</v>
      </c>
      <c r="K2694" s="22">
        <f>HOUR(Flights[[#This Row],[Scheduled Departure]])</f>
        <v>7</v>
      </c>
      <c r="L2694" s="1">
        <v>0.29097222222222224</v>
      </c>
      <c r="M2694">
        <f>(L2694-J2694)*24*60</f>
        <v>-0.99999999999999645</v>
      </c>
      <c r="N2694" s="16">
        <f>Flights[[#This Row],[Length (min)]]/60</f>
        <v>1.5166666666666666</v>
      </c>
      <c r="O2694">
        <v>91</v>
      </c>
      <c r="P2694">
        <v>337</v>
      </c>
      <c r="Q2694" s="18">
        <f>IFERROR(Flights[[#This Row],[Distance]]/Flights[[#This Row],[Length (hr)]], "")</f>
        <v>222.19780219780222</v>
      </c>
      <c r="R2694" s="1">
        <v>0.35069444444444442</v>
      </c>
      <c r="S2694" s="1" t="str">
        <f>IF(Flights[[#This Row],[Length (hr)]]&lt;2, "No meal", IF(Flights[[#This Row],[Length (hr)]]&lt;3.5, "Light meal", "Full meal"))</f>
        <v>No meal</v>
      </c>
      <c r="T2694" s="1" t="str">
        <f>IF(AND(Flights[[#This Row],[Airline]]="US Airways", Flights[[#This Row],[Meal]]="Full Meal"), "Yes", "No")</f>
        <v>No</v>
      </c>
      <c r="U2694" s="1">
        <v>0.35416666666666669</v>
      </c>
      <c r="V2694">
        <v>5</v>
      </c>
      <c r="W2694" s="1" t="str">
        <f>IF(Flights[[#This Row],[Arrival Delay]] = "", "Cancelled", IF(Flights[[#This Row],[Arrival Delay]]&gt;15, "Delayed", "On time"))</f>
        <v>On time</v>
      </c>
      <c r="X2694" t="str">
        <f>IF(Flights[[#This Row],[Status]]&lt;&gt;"Delayed","", IF(Flights[[#This Row],[Arrival Delay]]&gt;120, "Severe", IF(Flights[[#This Row],[Arrival Delay]]&gt;60, "Major", "Moderate")))</f>
        <v/>
      </c>
      <c r="Y2694" t="b">
        <v>0</v>
      </c>
      <c r="AA2694" t="str">
        <f>IF(OR(AND(Flights[[#This Row],[Status]]="Cancelled", Flights[[#This Row],[Cancellation Reason]]="Airline/Carrier"), Flights[[#This Row],[Delay Type]]="Severe"), "Yes", "No")</f>
        <v>No</v>
      </c>
    </row>
    <row r="2695" spans="1:27" x14ac:dyDescent="0.3">
      <c r="A2695" s="3">
        <v>42206</v>
      </c>
      <c r="B2695" s="22">
        <f>WEEKNUM(Flights[[#This Row],[Date]], 1)</f>
        <v>30</v>
      </c>
      <c r="C2695" s="22">
        <f>WEEKDAY(Flights[[#This Row],[Date]],1)</f>
        <v>3</v>
      </c>
      <c r="D2695" t="s">
        <v>1056</v>
      </c>
      <c r="E2695" t="s">
        <v>1994</v>
      </c>
      <c r="F2695" t="s">
        <v>0</v>
      </c>
      <c r="G2695" t="s">
        <v>342</v>
      </c>
      <c r="H2695" t="str">
        <f>_xlfn.XLOOKUP(Flights[[#This Row],[Destination]], Airports!$A$2:$A$78, Airports!$D$2:$D$78)</f>
        <v>Santa Barbara</v>
      </c>
      <c r="I2695" t="str" cm="1">
        <f t="array" ref="I2695">_xlfn.XLOOKUP(Flights[[#This Row],[Destination]],_xlfn._TRO_TRAILING( Airports!A:A),_xlfn._TRO_TRAILING( Airports!E:E), "Not found")</f>
        <v>CA</v>
      </c>
      <c r="J2695" s="1">
        <v>0.3576388888888889</v>
      </c>
      <c r="K2695" s="22">
        <f>HOUR(Flights[[#This Row],[Scheduled Departure]])</f>
        <v>8</v>
      </c>
      <c r="L2695" s="1">
        <v>0.35138888888888886</v>
      </c>
      <c r="M2695">
        <f>(L2695-J2695)*24*60</f>
        <v>-9.000000000000048</v>
      </c>
      <c r="N2695" s="16">
        <f>Flights[[#This Row],[Length (min)]]/60</f>
        <v>1.1833333333333333</v>
      </c>
      <c r="O2695">
        <v>71</v>
      </c>
      <c r="P2695">
        <v>89</v>
      </c>
      <c r="Q2695" s="18">
        <f>IFERROR(Flights[[#This Row],[Distance]]/Flights[[#This Row],[Length (hr)]], "")</f>
        <v>75.211267605633807</v>
      </c>
      <c r="R2695" s="1">
        <v>0.3923611111111111</v>
      </c>
      <c r="S2695" s="1" t="str">
        <f>IF(Flights[[#This Row],[Length (hr)]]&lt;2, "No meal", IF(Flights[[#This Row],[Length (hr)]]&lt;3.5, "Light meal", "Full meal"))</f>
        <v>No meal</v>
      </c>
      <c r="T2695" s="1" t="str">
        <f>IF(AND(Flights[[#This Row],[Airline]]="US Airways", Flights[[#This Row],[Meal]]="Full Meal"), "Yes", "No")</f>
        <v>No</v>
      </c>
      <c r="U2695" s="1">
        <v>0.40069444444444446</v>
      </c>
      <c r="V2695">
        <v>12</v>
      </c>
      <c r="W2695" s="1" t="str">
        <f>IF(Flights[[#This Row],[Arrival Delay]] = "", "Cancelled", IF(Flights[[#This Row],[Arrival Delay]]&gt;15, "Delayed", "On time"))</f>
        <v>On time</v>
      </c>
      <c r="X2695" t="str">
        <f>IF(Flights[[#This Row],[Status]]&lt;&gt;"Delayed","", IF(Flights[[#This Row],[Arrival Delay]]&gt;120, "Severe", IF(Flights[[#This Row],[Arrival Delay]]&gt;60, "Major", "Moderate")))</f>
        <v/>
      </c>
      <c r="Y2695" t="b">
        <v>0</v>
      </c>
      <c r="AA2695" t="str">
        <f>IF(OR(AND(Flights[[#This Row],[Status]]="Cancelled", Flights[[#This Row],[Cancellation Reason]]="Airline/Carrier"), Flights[[#This Row],[Delay Type]]="Severe"), "Yes", "No")</f>
        <v>No</v>
      </c>
    </row>
    <row r="2696" spans="1:27" x14ac:dyDescent="0.3">
      <c r="A2696" s="3">
        <v>42206</v>
      </c>
      <c r="B2696" s="22">
        <f>WEEKNUM(Flights[[#This Row],[Date]], 1)</f>
        <v>30</v>
      </c>
      <c r="C2696" s="22">
        <f>WEEKDAY(Flights[[#This Row],[Date]],1)</f>
        <v>3</v>
      </c>
      <c r="D2696" t="s">
        <v>507</v>
      </c>
      <c r="E2696" t="s">
        <v>1990</v>
      </c>
      <c r="F2696" t="s">
        <v>0</v>
      </c>
      <c r="G2696" t="s">
        <v>262</v>
      </c>
      <c r="H2696" t="str">
        <f>_xlfn.XLOOKUP(Flights[[#This Row],[Destination]], Airports!$A$2:$A$78, Airports!$D$2:$D$78)</f>
        <v>Cleveland</v>
      </c>
      <c r="I2696" t="str" cm="1">
        <f t="array" ref="I2696">_xlfn.XLOOKUP(Flights[[#This Row],[Destination]],_xlfn._TRO_TRAILING( Airports!A:A),_xlfn._TRO_TRAILING( Airports!E:E), "Not found")</f>
        <v>OH</v>
      </c>
      <c r="J2696" s="1">
        <v>0.3888888888888889</v>
      </c>
      <c r="K2696" s="22">
        <f>HOUR(Flights[[#This Row],[Scheduled Departure]])</f>
        <v>9</v>
      </c>
      <c r="L2696" s="1">
        <v>0.39166666666666666</v>
      </c>
      <c r="M2696">
        <f>(L2696-J2696)*24*60</f>
        <v>3.9999999999999858</v>
      </c>
      <c r="N2696" s="16">
        <f>Flights[[#This Row],[Length (min)]]/60</f>
        <v>4.083333333333333</v>
      </c>
      <c r="O2696">
        <v>245</v>
      </c>
      <c r="P2696">
        <v>2052</v>
      </c>
      <c r="Q2696" s="18">
        <f>IFERROR(Flights[[#This Row],[Distance]]/Flights[[#This Row],[Length (hr)]], "")</f>
        <v>502.53061224489801</v>
      </c>
      <c r="R2696" s="1">
        <v>0.70694444444444449</v>
      </c>
      <c r="S2696" s="1" t="str">
        <f>IF(Flights[[#This Row],[Length (hr)]]&lt;2, "No meal", IF(Flights[[#This Row],[Length (hr)]]&lt;3.5, "Light meal", "Full meal"))</f>
        <v>Full meal</v>
      </c>
      <c r="T2696" s="1" t="str">
        <f>IF(AND(Flights[[#This Row],[Airline]]="US Airways", Flights[[#This Row],[Meal]]="Full Meal"), "Yes", "No")</f>
        <v>No</v>
      </c>
      <c r="U2696" s="1">
        <v>0.68680555555555556</v>
      </c>
      <c r="V2696">
        <v>-29</v>
      </c>
      <c r="W2696" s="1" t="str">
        <f>IF(Flights[[#This Row],[Arrival Delay]] = "", "Cancelled", IF(Flights[[#This Row],[Arrival Delay]]&gt;15, "Delayed", "On time"))</f>
        <v>On time</v>
      </c>
      <c r="X2696" t="str">
        <f>IF(Flights[[#This Row],[Status]]&lt;&gt;"Delayed","", IF(Flights[[#This Row],[Arrival Delay]]&gt;120, "Severe", IF(Flights[[#This Row],[Arrival Delay]]&gt;60, "Major", "Moderate")))</f>
        <v/>
      </c>
      <c r="Y2696" t="b">
        <v>0</v>
      </c>
      <c r="AA2696" t="str">
        <f>IF(OR(AND(Flights[[#This Row],[Status]]="Cancelled", Flights[[#This Row],[Cancellation Reason]]="Airline/Carrier"), Flights[[#This Row],[Delay Type]]="Severe"), "Yes", "No")</f>
        <v>No</v>
      </c>
    </row>
    <row r="2697" spans="1:27" x14ac:dyDescent="0.3">
      <c r="A2697" s="3">
        <v>42206</v>
      </c>
      <c r="B2697" s="22">
        <f>WEEKNUM(Flights[[#This Row],[Date]], 1)</f>
        <v>30</v>
      </c>
      <c r="C2697" s="22">
        <f>WEEKDAY(Flights[[#This Row],[Date]],1)</f>
        <v>3</v>
      </c>
      <c r="D2697" t="s">
        <v>723</v>
      </c>
      <c r="E2697" t="s">
        <v>1990</v>
      </c>
      <c r="F2697" t="s">
        <v>0</v>
      </c>
      <c r="G2697" t="s">
        <v>9</v>
      </c>
      <c r="H2697" t="str">
        <f>_xlfn.XLOOKUP(Flights[[#This Row],[Destination]], Airports!$A$2:$A$78, Airports!$D$2:$D$78)</f>
        <v>San Francisco</v>
      </c>
      <c r="I2697" t="str" cm="1">
        <f t="array" ref="I2697">_xlfn.XLOOKUP(Flights[[#This Row],[Destination]],_xlfn._TRO_TRAILING( Airports!A:A),_xlfn._TRO_TRAILING( Airports!E:E), "Not found")</f>
        <v>CA</v>
      </c>
      <c r="J2697" s="1">
        <v>0.41041666666666665</v>
      </c>
      <c r="K2697" s="22">
        <f>HOUR(Flights[[#This Row],[Scheduled Departure]])</f>
        <v>9</v>
      </c>
      <c r="L2697" s="1">
        <v>0.40763888888888888</v>
      </c>
      <c r="M2697">
        <f>(L2697-J2697)*24*60</f>
        <v>-3.9999999999999858</v>
      </c>
      <c r="N2697" s="16">
        <f>Flights[[#This Row],[Length (min)]]/60</f>
        <v>1.75</v>
      </c>
      <c r="O2697">
        <v>105</v>
      </c>
      <c r="P2697">
        <v>337</v>
      </c>
      <c r="Q2697" s="18">
        <f>IFERROR(Flights[[#This Row],[Distance]]/Flights[[#This Row],[Length (hr)]], "")</f>
        <v>192.57142857142858</v>
      </c>
      <c r="R2697" s="1">
        <v>0.47430555555555554</v>
      </c>
      <c r="S2697" s="1" t="str">
        <f>IF(Flights[[#This Row],[Length (hr)]]&lt;2, "No meal", IF(Flights[[#This Row],[Length (hr)]]&lt;3.5, "Light meal", "Full meal"))</f>
        <v>No meal</v>
      </c>
      <c r="T2697" s="1" t="str">
        <f>IF(AND(Flights[[#This Row],[Airline]]="US Airways", Flights[[#This Row],[Meal]]="Full Meal"), "Yes", "No")</f>
        <v>No</v>
      </c>
      <c r="U2697" s="1">
        <v>0.48055555555555557</v>
      </c>
      <c r="V2697">
        <v>9</v>
      </c>
      <c r="W2697" s="1" t="str">
        <f>IF(Flights[[#This Row],[Arrival Delay]] = "", "Cancelled", IF(Flights[[#This Row],[Arrival Delay]]&gt;15, "Delayed", "On time"))</f>
        <v>On time</v>
      </c>
      <c r="X2697" t="str">
        <f>IF(Flights[[#This Row],[Status]]&lt;&gt;"Delayed","", IF(Flights[[#This Row],[Arrival Delay]]&gt;120, "Severe", IF(Flights[[#This Row],[Arrival Delay]]&gt;60, "Major", "Moderate")))</f>
        <v/>
      </c>
      <c r="Y2697" t="b">
        <v>0</v>
      </c>
      <c r="AA2697" t="str">
        <f>IF(OR(AND(Flights[[#This Row],[Status]]="Cancelled", Flights[[#This Row],[Cancellation Reason]]="Airline/Carrier"), Flights[[#This Row],[Delay Type]]="Severe"), "Yes", "No")</f>
        <v>No</v>
      </c>
    </row>
    <row r="2698" spans="1:27" x14ac:dyDescent="0.3">
      <c r="A2698" s="3">
        <v>42206</v>
      </c>
      <c r="B2698" s="22">
        <f>WEEKNUM(Flights[[#This Row],[Date]], 1)</f>
        <v>30</v>
      </c>
      <c r="C2698" s="22">
        <f>WEEKDAY(Flights[[#This Row],[Date]],1)</f>
        <v>3</v>
      </c>
      <c r="D2698" t="s">
        <v>1470</v>
      </c>
      <c r="E2698" t="s">
        <v>1989</v>
      </c>
      <c r="F2698" t="s">
        <v>0</v>
      </c>
      <c r="G2698" t="s">
        <v>24</v>
      </c>
      <c r="H2698" t="str">
        <f>_xlfn.XLOOKUP(Flights[[#This Row],[Destination]], Airports!$A$2:$A$78, Airports!$D$2:$D$78)</f>
        <v>Portland</v>
      </c>
      <c r="I2698" t="str" cm="1">
        <f t="array" ref="I2698">_xlfn.XLOOKUP(Flights[[#This Row],[Destination]],_xlfn._TRO_TRAILING( Airports!A:A),_xlfn._TRO_TRAILING( Airports!E:E), "Not found")</f>
        <v>OR</v>
      </c>
      <c r="J2698" s="1">
        <v>0.41319444444444442</v>
      </c>
      <c r="K2698" s="22">
        <f>HOUR(Flights[[#This Row],[Scheduled Departure]])</f>
        <v>9</v>
      </c>
      <c r="L2698" s="1">
        <v>0.42638888888888887</v>
      </c>
      <c r="M2698">
        <f>(L2698-J2698)*24*60</f>
        <v>19.000000000000014</v>
      </c>
      <c r="N2698" s="16">
        <f>Flights[[#This Row],[Length (min)]]/60</f>
        <v>2.4666666666666668</v>
      </c>
      <c r="O2698">
        <v>148</v>
      </c>
      <c r="P2698">
        <v>834</v>
      </c>
      <c r="Q2698" s="18">
        <f>IFERROR(Flights[[#This Row],[Distance]]/Flights[[#This Row],[Length (hr)]], "")</f>
        <v>338.10810810810807</v>
      </c>
      <c r="R2698" s="1">
        <v>0.51111111111111107</v>
      </c>
      <c r="S2698" s="1" t="str">
        <f>IF(Flights[[#This Row],[Length (hr)]]&lt;2, "No meal", IF(Flights[[#This Row],[Length (hr)]]&lt;3.5, "Light meal", "Full meal"))</f>
        <v>Light meal</v>
      </c>
      <c r="T2698" s="1" t="str">
        <f>IF(AND(Flights[[#This Row],[Airline]]="US Airways", Flights[[#This Row],[Meal]]="Full Meal"), "Yes", "No")</f>
        <v>No</v>
      </c>
      <c r="U2698" s="1">
        <v>0.52916666666666667</v>
      </c>
      <c r="V2698">
        <v>26</v>
      </c>
      <c r="W2698" s="1" t="str">
        <f>IF(Flights[[#This Row],[Arrival Delay]] = "", "Cancelled", IF(Flights[[#This Row],[Arrival Delay]]&gt;15, "Delayed", "On time"))</f>
        <v>Delayed</v>
      </c>
      <c r="X2698" t="str">
        <f>IF(Flights[[#This Row],[Status]]&lt;&gt;"Delayed","", IF(Flights[[#This Row],[Arrival Delay]]&gt;120, "Severe", IF(Flights[[#This Row],[Arrival Delay]]&gt;60, "Major", "Moderate")))</f>
        <v>Moderate</v>
      </c>
      <c r="Y2698" t="b">
        <v>0</v>
      </c>
      <c r="AA2698" t="str">
        <f>IF(OR(AND(Flights[[#This Row],[Status]]="Cancelled", Flights[[#This Row],[Cancellation Reason]]="Airline/Carrier"), Flights[[#This Row],[Delay Type]]="Severe"), "Yes", "No")</f>
        <v>No</v>
      </c>
    </row>
    <row r="2699" spans="1:27" x14ac:dyDescent="0.3">
      <c r="A2699" s="3">
        <v>42206</v>
      </c>
      <c r="B2699" s="22">
        <f>WEEKNUM(Flights[[#This Row],[Date]], 1)</f>
        <v>30</v>
      </c>
      <c r="C2699" s="22">
        <f>WEEKDAY(Flights[[#This Row],[Date]],1)</f>
        <v>3</v>
      </c>
      <c r="D2699" t="s">
        <v>174</v>
      </c>
      <c r="E2699" t="s">
        <v>1987</v>
      </c>
      <c r="F2699" t="s">
        <v>0</v>
      </c>
      <c r="G2699" t="s">
        <v>2</v>
      </c>
      <c r="H2699" t="str">
        <f>_xlfn.XLOOKUP(Flights[[#This Row],[Destination]], Airports!$A$2:$A$78, Airports!$D$2:$D$78)</f>
        <v>Miami</v>
      </c>
      <c r="I2699" t="str" cm="1">
        <f t="array" ref="I2699">_xlfn.XLOOKUP(Flights[[#This Row],[Destination]],_xlfn._TRO_TRAILING( Airports!A:A),_xlfn._TRO_TRAILING( Airports!E:E), "Not found")</f>
        <v>FL</v>
      </c>
      <c r="J2699" s="1">
        <v>0.44791666666666669</v>
      </c>
      <c r="K2699" s="22">
        <f>HOUR(Flights[[#This Row],[Scheduled Departure]])</f>
        <v>10</v>
      </c>
      <c r="L2699" s="1">
        <v>0.44444444444444442</v>
      </c>
      <c r="M2699">
        <f>(L2699-J2699)*24*60</f>
        <v>-5.0000000000000622</v>
      </c>
      <c r="N2699" s="16">
        <f>Flights[[#This Row],[Length (min)]]/60</f>
        <v>6.166666666666667</v>
      </c>
      <c r="O2699">
        <v>370</v>
      </c>
      <c r="P2699">
        <v>2342</v>
      </c>
      <c r="Q2699" s="18">
        <f>IFERROR(Flights[[#This Row],[Distance]]/Flights[[#This Row],[Length (hr)]], "")</f>
        <v>379.78378378378375</v>
      </c>
      <c r="R2699" s="1">
        <v>0.79861111111111116</v>
      </c>
      <c r="S2699" s="1" t="str">
        <f>IF(Flights[[#This Row],[Length (hr)]]&lt;2, "No meal", IF(Flights[[#This Row],[Length (hr)]]&lt;3.5, "Light meal", "Full meal"))</f>
        <v>Full meal</v>
      </c>
      <c r="T2699" s="1" t="str">
        <f>IF(AND(Flights[[#This Row],[Airline]]="US Airways", Flights[[#This Row],[Meal]]="Full Meal"), "Yes", "No")</f>
        <v>No</v>
      </c>
      <c r="U2699" s="1">
        <v>0.82638888888888884</v>
      </c>
      <c r="V2699">
        <v>40</v>
      </c>
      <c r="W2699" s="1" t="str">
        <f>IF(Flights[[#This Row],[Arrival Delay]] = "", "Cancelled", IF(Flights[[#This Row],[Arrival Delay]]&gt;15, "Delayed", "On time"))</f>
        <v>Delayed</v>
      </c>
      <c r="X2699" t="str">
        <f>IF(Flights[[#This Row],[Status]]&lt;&gt;"Delayed","", IF(Flights[[#This Row],[Arrival Delay]]&gt;120, "Severe", IF(Flights[[#This Row],[Arrival Delay]]&gt;60, "Major", "Moderate")))</f>
        <v>Moderate</v>
      </c>
      <c r="Y2699" t="b">
        <v>0</v>
      </c>
      <c r="AA2699" t="str">
        <f>IF(OR(AND(Flights[[#This Row],[Status]]="Cancelled", Flights[[#This Row],[Cancellation Reason]]="Airline/Carrier"), Flights[[#This Row],[Delay Type]]="Severe"), "Yes", "No")</f>
        <v>No</v>
      </c>
    </row>
    <row r="2700" spans="1:27" x14ac:dyDescent="0.3">
      <c r="A2700" s="3">
        <v>42206</v>
      </c>
      <c r="B2700" s="22">
        <f>WEEKNUM(Flights[[#This Row],[Date]], 1)</f>
        <v>30</v>
      </c>
      <c r="C2700" s="22">
        <f>WEEKDAY(Flights[[#This Row],[Date]],1)</f>
        <v>3</v>
      </c>
      <c r="D2700" t="s">
        <v>1081</v>
      </c>
      <c r="E2700" t="s">
        <v>1994</v>
      </c>
      <c r="F2700" t="s">
        <v>0</v>
      </c>
      <c r="G2700" t="s">
        <v>339</v>
      </c>
      <c r="H2700" t="str">
        <f>_xlfn.XLOOKUP(Flights[[#This Row],[Destination]], Airports!$A$2:$A$78, Airports!$D$2:$D$78)</f>
        <v>San Diego</v>
      </c>
      <c r="I2700" t="str" cm="1">
        <f t="array" ref="I2700">_xlfn.XLOOKUP(Flights[[#This Row],[Destination]],_xlfn._TRO_TRAILING( Airports!A:A),_xlfn._TRO_TRAILING( Airports!E:E), "Not found")</f>
        <v>CA</v>
      </c>
      <c r="J2700" s="1">
        <v>0.52777777777777779</v>
      </c>
      <c r="K2700" s="22">
        <f>HOUR(Flights[[#This Row],[Scheduled Departure]])</f>
        <v>12</v>
      </c>
      <c r="L2700" s="1">
        <v>0.52569444444444446</v>
      </c>
      <c r="M2700">
        <f>(L2700-J2700)*24*60</f>
        <v>-2.9999999999999893</v>
      </c>
      <c r="N2700" s="16">
        <f>Flights[[#This Row],[Length (min)]]/60</f>
        <v>0.73333333333333328</v>
      </c>
      <c r="O2700">
        <v>44</v>
      </c>
      <c r="P2700">
        <v>109</v>
      </c>
      <c r="Q2700" s="18">
        <f>IFERROR(Flights[[#This Row],[Distance]]/Flights[[#This Row],[Length (hr)]], "")</f>
        <v>148.63636363636365</v>
      </c>
      <c r="R2700" s="1">
        <v>0.56597222222222221</v>
      </c>
      <c r="S2700" s="1" t="str">
        <f>IF(Flights[[#This Row],[Length (hr)]]&lt;2, "No meal", IF(Flights[[#This Row],[Length (hr)]]&lt;3.5, "Light meal", "Full meal"))</f>
        <v>No meal</v>
      </c>
      <c r="T2700" s="1" t="str">
        <f>IF(AND(Flights[[#This Row],[Airline]]="US Airways", Flights[[#This Row],[Meal]]="Full Meal"), "Yes", "No")</f>
        <v>No</v>
      </c>
      <c r="U2700" s="1">
        <v>0.55625000000000002</v>
      </c>
      <c r="V2700">
        <v>-14</v>
      </c>
      <c r="W2700" s="1" t="str">
        <f>IF(Flights[[#This Row],[Arrival Delay]] = "", "Cancelled", IF(Flights[[#This Row],[Arrival Delay]]&gt;15, "Delayed", "On time"))</f>
        <v>On time</v>
      </c>
      <c r="X2700" t="str">
        <f>IF(Flights[[#This Row],[Status]]&lt;&gt;"Delayed","", IF(Flights[[#This Row],[Arrival Delay]]&gt;120, "Severe", IF(Flights[[#This Row],[Arrival Delay]]&gt;60, "Major", "Moderate")))</f>
        <v/>
      </c>
      <c r="Y2700" t="b">
        <v>0</v>
      </c>
      <c r="AA2700" t="str">
        <f>IF(OR(AND(Flights[[#This Row],[Status]]="Cancelled", Flights[[#This Row],[Cancellation Reason]]="Airline/Carrier"), Flights[[#This Row],[Delay Type]]="Severe"), "Yes", "No")</f>
        <v>No</v>
      </c>
    </row>
    <row r="2701" spans="1:27" x14ac:dyDescent="0.3">
      <c r="A2701" s="3">
        <v>42206</v>
      </c>
      <c r="B2701" s="22">
        <f>WEEKNUM(Flights[[#This Row],[Date]], 1)</f>
        <v>30</v>
      </c>
      <c r="C2701" s="22">
        <f>WEEKDAY(Flights[[#This Row],[Date]],1)</f>
        <v>3</v>
      </c>
      <c r="D2701" t="s">
        <v>619</v>
      </c>
      <c r="E2701" t="s">
        <v>1996</v>
      </c>
      <c r="F2701" t="s">
        <v>0</v>
      </c>
      <c r="G2701" t="s">
        <v>15</v>
      </c>
      <c r="H2701" t="str">
        <f>_xlfn.XLOOKUP(Flights[[#This Row],[Destination]], Airports!$A$2:$A$78, Airports!$D$2:$D$78)</f>
        <v>Las Vegas</v>
      </c>
      <c r="I2701" t="str" cm="1">
        <f t="array" ref="I2701">_xlfn.XLOOKUP(Flights[[#This Row],[Destination]],_xlfn._TRO_TRAILING( Airports!A:A),_xlfn._TRO_TRAILING( Airports!E:E), "Not found")</f>
        <v>NV</v>
      </c>
      <c r="J2701" s="1">
        <v>0.86458333333333337</v>
      </c>
      <c r="K2701" s="22">
        <f>HOUR(Flights[[#This Row],[Scheduled Departure]])</f>
        <v>20</v>
      </c>
      <c r="L2701" s="1">
        <v>0.88541666666666663</v>
      </c>
      <c r="M2701">
        <f>(L2701-J2701)*24*60</f>
        <v>29.999999999999893</v>
      </c>
      <c r="N2701" s="16">
        <f>Flights[[#This Row],[Length (min)]]/60</f>
        <v>1.05</v>
      </c>
      <c r="O2701">
        <v>63</v>
      </c>
      <c r="P2701">
        <v>236</v>
      </c>
      <c r="Q2701" s="18">
        <f>IFERROR(Flights[[#This Row],[Distance]]/Flights[[#This Row],[Length (hr)]], "")</f>
        <v>224.76190476190476</v>
      </c>
      <c r="R2701" s="1">
        <v>0.90972222222222221</v>
      </c>
      <c r="S2701" s="1" t="str">
        <f>IF(Flights[[#This Row],[Length (hr)]]&lt;2, "No meal", IF(Flights[[#This Row],[Length (hr)]]&lt;3.5, "Light meal", "Full meal"))</f>
        <v>No meal</v>
      </c>
      <c r="T2701" s="1" t="str">
        <f>IF(AND(Flights[[#This Row],[Airline]]="US Airways", Flights[[#This Row],[Meal]]="Full Meal"), "Yes", "No")</f>
        <v>No</v>
      </c>
      <c r="U2701" s="1">
        <v>0.9291666666666667</v>
      </c>
      <c r="V2701">
        <v>28</v>
      </c>
      <c r="W2701" s="1" t="str">
        <f>IF(Flights[[#This Row],[Arrival Delay]] = "", "Cancelled", IF(Flights[[#This Row],[Arrival Delay]]&gt;15, "Delayed", "On time"))</f>
        <v>Delayed</v>
      </c>
      <c r="X2701" t="str">
        <f>IF(Flights[[#This Row],[Status]]&lt;&gt;"Delayed","", IF(Flights[[#This Row],[Arrival Delay]]&gt;120, "Severe", IF(Flights[[#This Row],[Arrival Delay]]&gt;60, "Major", "Moderate")))</f>
        <v>Moderate</v>
      </c>
      <c r="Y2701" t="b">
        <v>0</v>
      </c>
      <c r="AA2701" t="str">
        <f>IF(OR(AND(Flights[[#This Row],[Status]]="Cancelled", Flights[[#This Row],[Cancellation Reason]]="Airline/Carrier"), Flights[[#This Row],[Delay Type]]="Severe"), "Yes", "No")</f>
        <v>No</v>
      </c>
    </row>
    <row r="2702" spans="1:27" x14ac:dyDescent="0.3">
      <c r="A2702" s="3">
        <v>42207</v>
      </c>
      <c r="B2702" s="22">
        <f>WEEKNUM(Flights[[#This Row],[Date]], 1)</f>
        <v>30</v>
      </c>
      <c r="C2702" s="22">
        <f>WEEKDAY(Flights[[#This Row],[Date]],1)</f>
        <v>4</v>
      </c>
      <c r="D2702" t="s">
        <v>170</v>
      </c>
      <c r="E2702" t="s">
        <v>1987</v>
      </c>
      <c r="F2702" t="s">
        <v>0</v>
      </c>
      <c r="G2702" t="s">
        <v>7</v>
      </c>
      <c r="H2702" t="str">
        <f>_xlfn.XLOOKUP(Flights[[#This Row],[Destination]], Airports!$A$2:$A$78, Airports!$D$2:$D$78)</f>
        <v>Austin</v>
      </c>
      <c r="I2702" t="str" cm="1">
        <f t="array" ref="I2702">_xlfn.XLOOKUP(Flights[[#This Row],[Destination]],_xlfn._TRO_TRAILING( Airports!A:A),_xlfn._TRO_TRAILING( Airports!E:E), "Not found")</f>
        <v>TX</v>
      </c>
      <c r="J2702" s="1">
        <v>0.2673611111111111</v>
      </c>
      <c r="K2702" s="22">
        <f>HOUR(Flights[[#This Row],[Scheduled Departure]])</f>
        <v>6</v>
      </c>
      <c r="L2702" s="1">
        <v>0.26527777777777778</v>
      </c>
      <c r="M2702">
        <f>(L2702-J2702)*24*60</f>
        <v>-2.9999999999999893</v>
      </c>
      <c r="N2702" s="16">
        <f>Flights[[#This Row],[Length (min)]]/60</f>
        <v>3.0166666666666666</v>
      </c>
      <c r="O2702">
        <v>181</v>
      </c>
      <c r="P2702">
        <v>1242</v>
      </c>
      <c r="Q2702" s="18">
        <f>IFERROR(Flights[[#This Row],[Distance]]/Flights[[#This Row],[Length (hr)]], "")</f>
        <v>411.71270718232046</v>
      </c>
      <c r="R2702" s="1">
        <v>0.48402777777777778</v>
      </c>
      <c r="S2702" s="1" t="str">
        <f>IF(Flights[[#This Row],[Length (hr)]]&lt;2, "No meal", IF(Flights[[#This Row],[Length (hr)]]&lt;3.5, "Light meal", "Full meal"))</f>
        <v>Light meal</v>
      </c>
      <c r="T2702" s="1" t="str">
        <f>IF(AND(Flights[[#This Row],[Airline]]="US Airways", Flights[[#This Row],[Meal]]="Full Meal"), "Yes", "No")</f>
        <v>No</v>
      </c>
      <c r="U2702" s="1">
        <v>0.47430555555555554</v>
      </c>
      <c r="V2702">
        <v>-14</v>
      </c>
      <c r="W2702" s="1" t="str">
        <f>IF(Flights[[#This Row],[Arrival Delay]] = "", "Cancelled", IF(Flights[[#This Row],[Arrival Delay]]&gt;15, "Delayed", "On time"))</f>
        <v>On time</v>
      </c>
      <c r="X2702" t="str">
        <f>IF(Flights[[#This Row],[Status]]&lt;&gt;"Delayed","", IF(Flights[[#This Row],[Arrival Delay]]&gt;120, "Severe", IF(Flights[[#This Row],[Arrival Delay]]&gt;60, "Major", "Moderate")))</f>
        <v/>
      </c>
      <c r="Y2702" t="b">
        <v>0</v>
      </c>
      <c r="AA2702" t="str">
        <f>IF(OR(AND(Flights[[#This Row],[Status]]="Cancelled", Flights[[#This Row],[Cancellation Reason]]="Airline/Carrier"), Flights[[#This Row],[Delay Type]]="Severe"), "Yes", "No")</f>
        <v>No</v>
      </c>
    </row>
    <row r="2703" spans="1:27" x14ac:dyDescent="0.3">
      <c r="A2703" s="3">
        <v>42207</v>
      </c>
      <c r="B2703" s="22">
        <f>WEEKNUM(Flights[[#This Row],[Date]], 1)</f>
        <v>30</v>
      </c>
      <c r="C2703" s="22">
        <f>WEEKDAY(Flights[[#This Row],[Date]],1)</f>
        <v>4</v>
      </c>
      <c r="D2703" t="s">
        <v>1637</v>
      </c>
      <c r="E2703" t="s">
        <v>1994</v>
      </c>
      <c r="F2703" t="s">
        <v>0</v>
      </c>
      <c r="G2703" t="s">
        <v>9</v>
      </c>
      <c r="H2703" t="str">
        <f>_xlfn.XLOOKUP(Flights[[#This Row],[Destination]], Airports!$A$2:$A$78, Airports!$D$2:$D$78)</f>
        <v>San Francisco</v>
      </c>
      <c r="I2703" t="str" cm="1">
        <f t="array" ref="I2703">_xlfn.XLOOKUP(Flights[[#This Row],[Destination]],_xlfn._TRO_TRAILING( Airports!A:A),_xlfn._TRO_TRAILING( Airports!E:E), "Not found")</f>
        <v>CA</v>
      </c>
      <c r="J2703" s="1">
        <v>0.28611111111111109</v>
      </c>
      <c r="K2703" s="22">
        <f>HOUR(Flights[[#This Row],[Scheduled Departure]])</f>
        <v>6</v>
      </c>
      <c r="L2703" s="1">
        <v>0.28333333333333333</v>
      </c>
      <c r="M2703">
        <f>(L2703-J2703)*24*60</f>
        <v>-3.9999999999999858</v>
      </c>
      <c r="N2703" s="16">
        <f>Flights[[#This Row],[Length (min)]]/60</f>
        <v>1.5</v>
      </c>
      <c r="O2703">
        <v>90</v>
      </c>
      <c r="P2703">
        <v>337</v>
      </c>
      <c r="Q2703" s="18">
        <f>IFERROR(Flights[[#This Row],[Distance]]/Flights[[#This Row],[Length (hr)]], "")</f>
        <v>224.66666666666666</v>
      </c>
      <c r="R2703" s="1">
        <v>0.34722222222222221</v>
      </c>
      <c r="S2703" s="1" t="str">
        <f>IF(Flights[[#This Row],[Length (hr)]]&lt;2, "No meal", IF(Flights[[#This Row],[Length (hr)]]&lt;3.5, "Light meal", "Full meal"))</f>
        <v>No meal</v>
      </c>
      <c r="T2703" s="1" t="str">
        <f>IF(AND(Flights[[#This Row],[Airline]]="US Airways", Flights[[#This Row],[Meal]]="Full Meal"), "Yes", "No")</f>
        <v>No</v>
      </c>
      <c r="U2703" s="1">
        <v>0.34583333333333333</v>
      </c>
      <c r="V2703">
        <v>-2</v>
      </c>
      <c r="W2703" s="1" t="str">
        <f>IF(Flights[[#This Row],[Arrival Delay]] = "", "Cancelled", IF(Flights[[#This Row],[Arrival Delay]]&gt;15, "Delayed", "On time"))</f>
        <v>On time</v>
      </c>
      <c r="X2703" t="str">
        <f>IF(Flights[[#This Row],[Status]]&lt;&gt;"Delayed","", IF(Flights[[#This Row],[Arrival Delay]]&gt;120, "Severe", IF(Flights[[#This Row],[Arrival Delay]]&gt;60, "Major", "Moderate")))</f>
        <v/>
      </c>
      <c r="Y2703" t="b">
        <v>0</v>
      </c>
      <c r="AA2703" t="str">
        <f>IF(OR(AND(Flights[[#This Row],[Status]]="Cancelled", Flights[[#This Row],[Cancellation Reason]]="Airline/Carrier"), Flights[[#This Row],[Delay Type]]="Severe"), "Yes", "No")</f>
        <v>No</v>
      </c>
    </row>
    <row r="2704" spans="1:27" x14ac:dyDescent="0.3">
      <c r="A2704" s="3">
        <v>42207</v>
      </c>
      <c r="B2704" s="22">
        <f>WEEKNUM(Flights[[#This Row],[Date]], 1)</f>
        <v>30</v>
      </c>
      <c r="C2704" s="22">
        <f>WEEKDAY(Flights[[#This Row],[Date]],1)</f>
        <v>4</v>
      </c>
      <c r="D2704" t="s">
        <v>164</v>
      </c>
      <c r="E2704" t="s">
        <v>1987</v>
      </c>
      <c r="F2704" t="s">
        <v>0</v>
      </c>
      <c r="G2704" t="s">
        <v>3</v>
      </c>
      <c r="H2704" t="str">
        <f>_xlfn.XLOOKUP(Flights[[#This Row],[Destination]], Airports!$A$2:$A$78, Airports!$D$2:$D$78)</f>
        <v>Dallas</v>
      </c>
      <c r="I2704" t="str" cm="1">
        <f t="array" ref="I2704">_xlfn.XLOOKUP(Flights[[#This Row],[Destination]],_xlfn._TRO_TRAILING( Airports!A:A),_xlfn._TRO_TRAILING( Airports!E:E), "Not found")</f>
        <v>TX</v>
      </c>
      <c r="J2704" s="1">
        <v>0.3125</v>
      </c>
      <c r="K2704" s="22">
        <f>HOUR(Flights[[#This Row],[Scheduled Departure]])</f>
        <v>7</v>
      </c>
      <c r="L2704" s="1">
        <v>0.30902777777777779</v>
      </c>
      <c r="M2704">
        <f>(L2704-J2704)*24*60</f>
        <v>-4.9999999999999822</v>
      </c>
      <c r="N2704" s="16">
        <f>Flights[[#This Row],[Length (min)]]/60</f>
        <v>2.8833333333333333</v>
      </c>
      <c r="O2704">
        <v>173</v>
      </c>
      <c r="P2704">
        <v>1235</v>
      </c>
      <c r="Q2704" s="18">
        <f>IFERROR(Flights[[#This Row],[Distance]]/Flights[[#This Row],[Length (hr)]], "")</f>
        <v>428.32369942196533</v>
      </c>
      <c r="R2704" s="1">
        <v>0.53055555555555556</v>
      </c>
      <c r="S2704" s="1" t="str">
        <f>IF(Flights[[#This Row],[Length (hr)]]&lt;2, "No meal", IF(Flights[[#This Row],[Length (hr)]]&lt;3.5, "Light meal", "Full meal"))</f>
        <v>Light meal</v>
      </c>
      <c r="T2704" s="1" t="str">
        <f>IF(AND(Flights[[#This Row],[Airline]]="US Airways", Flights[[#This Row],[Meal]]="Full Meal"), "Yes", "No")</f>
        <v>No</v>
      </c>
      <c r="U2704" s="1">
        <v>0.51249999999999996</v>
      </c>
      <c r="V2704">
        <v>-26</v>
      </c>
      <c r="W2704" s="1" t="str">
        <f>IF(Flights[[#This Row],[Arrival Delay]] = "", "Cancelled", IF(Flights[[#This Row],[Arrival Delay]]&gt;15, "Delayed", "On time"))</f>
        <v>On time</v>
      </c>
      <c r="X2704" t="str">
        <f>IF(Flights[[#This Row],[Status]]&lt;&gt;"Delayed","", IF(Flights[[#This Row],[Arrival Delay]]&gt;120, "Severe", IF(Flights[[#This Row],[Arrival Delay]]&gt;60, "Major", "Moderate")))</f>
        <v/>
      </c>
      <c r="Y2704" t="b">
        <v>0</v>
      </c>
      <c r="AA2704" t="str">
        <f>IF(OR(AND(Flights[[#This Row],[Status]]="Cancelled", Flights[[#This Row],[Cancellation Reason]]="Airline/Carrier"), Flights[[#This Row],[Delay Type]]="Severe"), "Yes", "No")</f>
        <v>No</v>
      </c>
    </row>
    <row r="2705" spans="1:27" x14ac:dyDescent="0.3">
      <c r="A2705" s="3">
        <v>42207</v>
      </c>
      <c r="B2705" s="22">
        <f>WEEKNUM(Flights[[#This Row],[Date]], 1)</f>
        <v>30</v>
      </c>
      <c r="C2705" s="22">
        <f>WEEKDAY(Flights[[#This Row],[Date]],1)</f>
        <v>4</v>
      </c>
      <c r="D2705" t="s">
        <v>212</v>
      </c>
      <c r="E2705" t="s">
        <v>1987</v>
      </c>
      <c r="F2705" t="s">
        <v>0</v>
      </c>
      <c r="G2705" t="s">
        <v>16</v>
      </c>
      <c r="H2705" t="str">
        <f>_xlfn.XLOOKUP(Flights[[#This Row],[Destination]], Airports!$A$2:$A$78, Airports!$D$2:$D$78)</f>
        <v>Dulles</v>
      </c>
      <c r="I2705" t="str" cm="1">
        <f t="array" ref="I2705">_xlfn.XLOOKUP(Flights[[#This Row],[Destination]],_xlfn._TRO_TRAILING( Airports!A:A),_xlfn._TRO_TRAILING( Airports!E:E), "Not found")</f>
        <v>VA</v>
      </c>
      <c r="J2705" s="1">
        <v>0.3298611111111111</v>
      </c>
      <c r="K2705" s="22">
        <f>HOUR(Flights[[#This Row],[Scheduled Departure]])</f>
        <v>7</v>
      </c>
      <c r="L2705" s="1">
        <v>0.3263888888888889</v>
      </c>
      <c r="M2705">
        <f>(L2705-J2705)*24*60</f>
        <v>-4.9999999999999822</v>
      </c>
      <c r="N2705" s="16">
        <f>Flights[[#This Row],[Length (min)]]/60</f>
        <v>4.6333333333333337</v>
      </c>
      <c r="O2705">
        <v>278</v>
      </c>
      <c r="P2705">
        <v>2288</v>
      </c>
      <c r="Q2705" s="18">
        <f>IFERROR(Flights[[#This Row],[Distance]]/Flights[[#This Row],[Length (hr)]], "")</f>
        <v>493.81294964028774</v>
      </c>
      <c r="R2705" s="1">
        <v>0.66666666666666663</v>
      </c>
      <c r="S2705" s="1" t="str">
        <f>IF(Flights[[#This Row],[Length (hr)]]&lt;2, "No meal", IF(Flights[[#This Row],[Length (hr)]]&lt;3.5, "Light meal", "Full meal"))</f>
        <v>Full meal</v>
      </c>
      <c r="T2705" s="1" t="str">
        <f>IF(AND(Flights[[#This Row],[Airline]]="US Airways", Flights[[#This Row],[Meal]]="Full Meal"), "Yes", "No")</f>
        <v>No</v>
      </c>
      <c r="U2705" s="1">
        <v>0.64444444444444449</v>
      </c>
      <c r="V2705">
        <v>-32</v>
      </c>
      <c r="W2705" s="1" t="str">
        <f>IF(Flights[[#This Row],[Arrival Delay]] = "", "Cancelled", IF(Flights[[#This Row],[Arrival Delay]]&gt;15, "Delayed", "On time"))</f>
        <v>On time</v>
      </c>
      <c r="X2705" t="str">
        <f>IF(Flights[[#This Row],[Status]]&lt;&gt;"Delayed","", IF(Flights[[#This Row],[Arrival Delay]]&gt;120, "Severe", IF(Flights[[#This Row],[Arrival Delay]]&gt;60, "Major", "Moderate")))</f>
        <v/>
      </c>
      <c r="Y2705" t="b">
        <v>0</v>
      </c>
      <c r="AA2705" t="str">
        <f>IF(OR(AND(Flights[[#This Row],[Status]]="Cancelled", Flights[[#This Row],[Cancellation Reason]]="Airline/Carrier"), Flights[[#This Row],[Delay Type]]="Severe"), "Yes", "No")</f>
        <v>No</v>
      </c>
    </row>
    <row r="2706" spans="1:27" x14ac:dyDescent="0.3">
      <c r="A2706" s="3">
        <v>42207</v>
      </c>
      <c r="B2706" s="22">
        <f>WEEKNUM(Flights[[#This Row],[Date]], 1)</f>
        <v>30</v>
      </c>
      <c r="C2706" s="22">
        <f>WEEKDAY(Flights[[#This Row],[Date]],1)</f>
        <v>4</v>
      </c>
      <c r="D2706" t="s">
        <v>52</v>
      </c>
      <c r="E2706" t="s">
        <v>1987</v>
      </c>
      <c r="F2706" t="s">
        <v>0</v>
      </c>
      <c r="G2706" t="s">
        <v>12</v>
      </c>
      <c r="H2706" t="str">
        <f>_xlfn.XLOOKUP(Flights[[#This Row],[Destination]], Airports!$A$2:$A$78, Airports!$D$2:$D$78)</f>
        <v>New York</v>
      </c>
      <c r="I2706" t="str" cm="1">
        <f t="array" ref="I2706">_xlfn.XLOOKUP(Flights[[#This Row],[Destination]],_xlfn._TRO_TRAILING( Airports!A:A),_xlfn._TRO_TRAILING( Airports!E:E), "Not found")</f>
        <v>NY</v>
      </c>
      <c r="J2706" s="1">
        <v>0.375</v>
      </c>
      <c r="K2706" s="22">
        <f>HOUR(Flights[[#This Row],[Scheduled Departure]])</f>
        <v>9</v>
      </c>
      <c r="L2706" s="1">
        <v>0.40555555555555556</v>
      </c>
      <c r="M2706">
        <f>(L2706-J2706)*24*60</f>
        <v>44</v>
      </c>
      <c r="N2706" s="16">
        <f>Flights[[#This Row],[Length (min)]]/60</f>
        <v>5.083333333333333</v>
      </c>
      <c r="O2706">
        <v>305</v>
      </c>
      <c r="P2706">
        <v>2475</v>
      </c>
      <c r="Q2706" s="18">
        <f>IFERROR(Flights[[#This Row],[Distance]]/Flights[[#This Row],[Length (hr)]], "")</f>
        <v>486.88524590163939</v>
      </c>
      <c r="R2706" s="1">
        <v>0.74652777777777779</v>
      </c>
      <c r="S2706" s="1" t="str">
        <f>IF(Flights[[#This Row],[Length (hr)]]&lt;2, "No meal", IF(Flights[[#This Row],[Length (hr)]]&lt;3.5, "Light meal", "Full meal"))</f>
        <v>Full meal</v>
      </c>
      <c r="T2706" s="1" t="str">
        <f>IF(AND(Flights[[#This Row],[Airline]]="US Airways", Flights[[#This Row],[Meal]]="Full Meal"), "Yes", "No")</f>
        <v>No</v>
      </c>
      <c r="U2706" s="1">
        <v>0.74236111111111114</v>
      </c>
      <c r="V2706">
        <v>-6</v>
      </c>
      <c r="W2706" s="1" t="str">
        <f>IF(Flights[[#This Row],[Arrival Delay]] = "", "Cancelled", IF(Flights[[#This Row],[Arrival Delay]]&gt;15, "Delayed", "On time"))</f>
        <v>On time</v>
      </c>
      <c r="X2706" t="str">
        <f>IF(Flights[[#This Row],[Status]]&lt;&gt;"Delayed","", IF(Flights[[#This Row],[Arrival Delay]]&gt;120, "Severe", IF(Flights[[#This Row],[Arrival Delay]]&gt;60, "Major", "Moderate")))</f>
        <v/>
      </c>
      <c r="Y2706" t="b">
        <v>0</v>
      </c>
      <c r="AA2706" t="str">
        <f>IF(OR(AND(Flights[[#This Row],[Status]]="Cancelled", Flights[[#This Row],[Cancellation Reason]]="Airline/Carrier"), Flights[[#This Row],[Delay Type]]="Severe"), "Yes", "No")</f>
        <v>No</v>
      </c>
    </row>
    <row r="2707" spans="1:27" x14ac:dyDescent="0.3">
      <c r="A2707" s="3">
        <v>42207</v>
      </c>
      <c r="B2707" s="22">
        <f>WEEKNUM(Flights[[#This Row],[Date]], 1)</f>
        <v>30</v>
      </c>
      <c r="C2707" s="22">
        <f>WEEKDAY(Flights[[#This Row],[Date]],1)</f>
        <v>4</v>
      </c>
      <c r="D2707" t="s">
        <v>477</v>
      </c>
      <c r="E2707" t="s">
        <v>1989</v>
      </c>
      <c r="F2707" t="s">
        <v>0</v>
      </c>
      <c r="G2707" t="s">
        <v>276</v>
      </c>
      <c r="H2707" t="str">
        <f>_xlfn.XLOOKUP(Flights[[#This Row],[Destination]], Airports!$A$2:$A$78, Airports!$D$2:$D$78)</f>
        <v>Detroit</v>
      </c>
      <c r="I2707" t="str" cm="1">
        <f t="array" ref="I2707">_xlfn.XLOOKUP(Flights[[#This Row],[Destination]],_xlfn._TRO_TRAILING( Airports!A:A),_xlfn._TRO_TRAILING( Airports!E:E), "Not found")</f>
        <v>MI</v>
      </c>
      <c r="J2707" s="1">
        <v>0.3888888888888889</v>
      </c>
      <c r="K2707" s="22">
        <f>HOUR(Flights[[#This Row],[Scheduled Departure]])</f>
        <v>9</v>
      </c>
      <c r="L2707" s="1">
        <v>0.39305555555555555</v>
      </c>
      <c r="M2707">
        <f>(L2707-J2707)*24*60</f>
        <v>5.9999999999999787</v>
      </c>
      <c r="N2707" s="16">
        <f>Flights[[#This Row],[Length (min)]]/60</f>
        <v>4.0333333333333332</v>
      </c>
      <c r="O2707">
        <v>242</v>
      </c>
      <c r="P2707">
        <v>1979</v>
      </c>
      <c r="Q2707" s="18">
        <f>IFERROR(Flights[[#This Row],[Distance]]/Flights[[#This Row],[Length (hr)]], "")</f>
        <v>490.6611570247934</v>
      </c>
      <c r="R2707" s="1">
        <v>0.70138888888888884</v>
      </c>
      <c r="S2707" s="1" t="str">
        <f>IF(Flights[[#This Row],[Length (hr)]]&lt;2, "No meal", IF(Flights[[#This Row],[Length (hr)]]&lt;3.5, "Light meal", "Full meal"))</f>
        <v>Full meal</v>
      </c>
      <c r="T2707" s="1" t="str">
        <f>IF(AND(Flights[[#This Row],[Airline]]="US Airways", Flights[[#This Row],[Meal]]="Full Meal"), "Yes", "No")</f>
        <v>No</v>
      </c>
      <c r="U2707" s="1">
        <v>0.68611111111111112</v>
      </c>
      <c r="V2707">
        <v>-22</v>
      </c>
      <c r="W2707" s="1" t="str">
        <f>IF(Flights[[#This Row],[Arrival Delay]] = "", "Cancelled", IF(Flights[[#This Row],[Arrival Delay]]&gt;15, "Delayed", "On time"))</f>
        <v>On time</v>
      </c>
      <c r="X2707" t="str">
        <f>IF(Flights[[#This Row],[Status]]&lt;&gt;"Delayed","", IF(Flights[[#This Row],[Arrival Delay]]&gt;120, "Severe", IF(Flights[[#This Row],[Arrival Delay]]&gt;60, "Major", "Moderate")))</f>
        <v/>
      </c>
      <c r="Y2707" t="b">
        <v>0</v>
      </c>
      <c r="AA2707" t="str">
        <f>IF(OR(AND(Flights[[#This Row],[Status]]="Cancelled", Flights[[#This Row],[Cancellation Reason]]="Airline/Carrier"), Flights[[#This Row],[Delay Type]]="Severe"), "Yes", "No")</f>
        <v>No</v>
      </c>
    </row>
    <row r="2708" spans="1:27" x14ac:dyDescent="0.3">
      <c r="A2708" s="3">
        <v>42207</v>
      </c>
      <c r="B2708" s="22">
        <f>WEEKNUM(Flights[[#This Row],[Date]], 1)</f>
        <v>30</v>
      </c>
      <c r="C2708" s="22">
        <f>WEEKDAY(Flights[[#This Row],[Date]],1)</f>
        <v>4</v>
      </c>
      <c r="D2708" t="s">
        <v>1123</v>
      </c>
      <c r="E2708" t="s">
        <v>1995</v>
      </c>
      <c r="F2708" t="s">
        <v>0</v>
      </c>
      <c r="G2708" t="s">
        <v>29</v>
      </c>
      <c r="H2708" t="str">
        <f>_xlfn.XLOOKUP(Flights[[#This Row],[Destination]], Airports!$A$2:$A$78, Airports!$D$2:$D$78)</f>
        <v>Phoenix</v>
      </c>
      <c r="I2708" t="str" cm="1">
        <f t="array" ref="I2708">_xlfn.XLOOKUP(Flights[[#This Row],[Destination]],_xlfn._TRO_TRAILING( Airports!A:A),_xlfn._TRO_TRAILING( Airports!E:E), "Not found")</f>
        <v>AZ</v>
      </c>
      <c r="J2708" s="1">
        <v>0.41666666666666669</v>
      </c>
      <c r="K2708" s="22">
        <f>HOUR(Flights[[#This Row],[Scheduled Departure]])</f>
        <v>10</v>
      </c>
      <c r="L2708" s="1">
        <v>0.41597222222222224</v>
      </c>
      <c r="M2708">
        <f>(L2708-J2708)*24*60</f>
        <v>-0.99999999999999645</v>
      </c>
      <c r="N2708" s="16">
        <f>Flights[[#This Row],[Length (min)]]/60</f>
        <v>1.2</v>
      </c>
      <c r="O2708">
        <v>72</v>
      </c>
      <c r="P2708">
        <v>370</v>
      </c>
      <c r="Q2708" s="18">
        <f>IFERROR(Flights[[#This Row],[Distance]]/Flights[[#This Row],[Length (hr)]], "")</f>
        <v>308.33333333333337</v>
      </c>
      <c r="R2708" s="1">
        <v>0.46875</v>
      </c>
      <c r="S2708" s="1" t="str">
        <f>IF(Flights[[#This Row],[Length (hr)]]&lt;2, "No meal", IF(Flights[[#This Row],[Length (hr)]]&lt;3.5, "Light meal", "Full meal"))</f>
        <v>No meal</v>
      </c>
      <c r="T2708" s="1" t="str">
        <f>IF(AND(Flights[[#This Row],[Airline]]="US Airways", Flights[[#This Row],[Meal]]="Full Meal"), "Yes", "No")</f>
        <v>No</v>
      </c>
      <c r="U2708" s="1">
        <v>0.46597222222222223</v>
      </c>
      <c r="V2708">
        <v>-4</v>
      </c>
      <c r="W2708" s="1" t="str">
        <f>IF(Flights[[#This Row],[Arrival Delay]] = "", "Cancelled", IF(Flights[[#This Row],[Arrival Delay]]&gt;15, "Delayed", "On time"))</f>
        <v>On time</v>
      </c>
      <c r="X2708" t="str">
        <f>IF(Flights[[#This Row],[Status]]&lt;&gt;"Delayed","", IF(Flights[[#This Row],[Arrival Delay]]&gt;120, "Severe", IF(Flights[[#This Row],[Arrival Delay]]&gt;60, "Major", "Moderate")))</f>
        <v/>
      </c>
      <c r="Y2708" t="b">
        <v>0</v>
      </c>
      <c r="AA2708" t="str">
        <f>IF(OR(AND(Flights[[#This Row],[Status]]="Cancelled", Flights[[#This Row],[Cancellation Reason]]="Airline/Carrier"), Flights[[#This Row],[Delay Type]]="Severe"), "Yes", "No")</f>
        <v>No</v>
      </c>
    </row>
    <row r="2709" spans="1:27" x14ac:dyDescent="0.3">
      <c r="A2709" s="3">
        <v>42207</v>
      </c>
      <c r="B2709" s="22">
        <f>WEEKNUM(Flights[[#This Row],[Date]], 1)</f>
        <v>30</v>
      </c>
      <c r="C2709" s="22">
        <f>WEEKDAY(Flights[[#This Row],[Date]],1)</f>
        <v>4</v>
      </c>
      <c r="D2709" t="s">
        <v>166</v>
      </c>
      <c r="E2709" t="s">
        <v>1987</v>
      </c>
      <c r="F2709" t="s">
        <v>0</v>
      </c>
      <c r="G2709" t="s">
        <v>15</v>
      </c>
      <c r="H2709" t="str">
        <f>_xlfn.XLOOKUP(Flights[[#This Row],[Destination]], Airports!$A$2:$A$78, Airports!$D$2:$D$78)</f>
        <v>Las Vegas</v>
      </c>
      <c r="I2709" t="str" cm="1">
        <f t="array" ref="I2709">_xlfn.XLOOKUP(Flights[[#This Row],[Destination]],_xlfn._TRO_TRAILING( Airports!A:A),_xlfn._TRO_TRAILING( Airports!E:E), "Not found")</f>
        <v>NV</v>
      </c>
      <c r="J2709" s="1">
        <v>0.43402777777777779</v>
      </c>
      <c r="K2709" s="22">
        <f>HOUR(Flights[[#This Row],[Scheduled Departure]])</f>
        <v>10</v>
      </c>
      <c r="L2709" s="1">
        <v>0.43125000000000002</v>
      </c>
      <c r="M2709">
        <f>(L2709-J2709)*24*60</f>
        <v>-3.9999999999999858</v>
      </c>
      <c r="N2709" s="16">
        <f>Flights[[#This Row],[Length (min)]]/60</f>
        <v>1.2166666666666666</v>
      </c>
      <c r="O2709">
        <v>73</v>
      </c>
      <c r="P2709">
        <v>236</v>
      </c>
      <c r="Q2709" s="18">
        <f>IFERROR(Flights[[#This Row],[Distance]]/Flights[[#This Row],[Length (hr)]], "")</f>
        <v>193.97260273972606</v>
      </c>
      <c r="R2709" s="1">
        <v>0.49166666666666664</v>
      </c>
      <c r="S2709" s="1" t="str">
        <f>IF(Flights[[#This Row],[Length (hr)]]&lt;2, "No meal", IF(Flights[[#This Row],[Length (hr)]]&lt;3.5, "Light meal", "Full meal"))</f>
        <v>No meal</v>
      </c>
      <c r="T2709" s="1" t="str">
        <f>IF(AND(Flights[[#This Row],[Airline]]="US Airways", Flights[[#This Row],[Meal]]="Full Meal"), "Yes", "No")</f>
        <v>No</v>
      </c>
      <c r="U2709" s="1">
        <v>0.48194444444444445</v>
      </c>
      <c r="V2709">
        <v>-14</v>
      </c>
      <c r="W2709" s="1" t="str">
        <f>IF(Flights[[#This Row],[Arrival Delay]] = "", "Cancelled", IF(Flights[[#This Row],[Arrival Delay]]&gt;15, "Delayed", "On time"))</f>
        <v>On time</v>
      </c>
      <c r="X2709" t="str">
        <f>IF(Flights[[#This Row],[Status]]&lt;&gt;"Delayed","", IF(Flights[[#This Row],[Arrival Delay]]&gt;120, "Severe", IF(Flights[[#This Row],[Arrival Delay]]&gt;60, "Major", "Moderate")))</f>
        <v/>
      </c>
      <c r="Y2709" t="b">
        <v>0</v>
      </c>
      <c r="AA2709" t="str">
        <f>IF(OR(AND(Flights[[#This Row],[Status]]="Cancelled", Flights[[#This Row],[Cancellation Reason]]="Airline/Carrier"), Flights[[#This Row],[Delay Type]]="Severe"), "Yes", "No")</f>
        <v>No</v>
      </c>
    </row>
    <row r="2710" spans="1:27" x14ac:dyDescent="0.3">
      <c r="A2710" s="3">
        <v>42207</v>
      </c>
      <c r="B2710" s="22">
        <f>WEEKNUM(Flights[[#This Row],[Date]], 1)</f>
        <v>30</v>
      </c>
      <c r="C2710" s="22">
        <f>WEEKDAY(Flights[[#This Row],[Date]],1)</f>
        <v>4</v>
      </c>
      <c r="D2710" t="s">
        <v>451</v>
      </c>
      <c r="E2710" t="s">
        <v>1996</v>
      </c>
      <c r="F2710" t="s">
        <v>0</v>
      </c>
      <c r="G2710" t="s">
        <v>4</v>
      </c>
      <c r="H2710" t="str">
        <f>_xlfn.XLOOKUP(Flights[[#This Row],[Destination]], Airports!$A$2:$A$78, Airports!$D$2:$D$78)</f>
        <v>Chicago</v>
      </c>
      <c r="I2710" t="str" cm="1">
        <f t="array" ref="I2710">_xlfn.XLOOKUP(Flights[[#This Row],[Destination]],_xlfn._TRO_TRAILING( Airports!A:A),_xlfn._TRO_TRAILING( Airports!E:E), "Not found")</f>
        <v>IL</v>
      </c>
      <c r="J2710" s="1">
        <v>0.43402777777777779</v>
      </c>
      <c r="K2710" s="22">
        <f>HOUR(Flights[[#This Row],[Scheduled Departure]])</f>
        <v>10</v>
      </c>
      <c r="L2710" s="1">
        <v>0.43958333333333333</v>
      </c>
      <c r="M2710">
        <f>(L2710-J2710)*24*60</f>
        <v>7.9999999999999716</v>
      </c>
      <c r="N2710" s="16">
        <f>Flights[[#This Row],[Length (min)]]/60</f>
        <v>4.0166666666666666</v>
      </c>
      <c r="O2710">
        <v>241</v>
      </c>
      <c r="P2710">
        <v>1744</v>
      </c>
      <c r="Q2710" s="18">
        <f>IFERROR(Flights[[#This Row],[Distance]]/Flights[[#This Row],[Length (hr)]], "")</f>
        <v>434.1908713692946</v>
      </c>
      <c r="R2710" s="1">
        <v>0.6875</v>
      </c>
      <c r="S2710" s="1" t="str">
        <f>IF(Flights[[#This Row],[Length (hr)]]&lt;2, "No meal", IF(Flights[[#This Row],[Length (hr)]]&lt;3.5, "Light meal", "Full meal"))</f>
        <v>Full meal</v>
      </c>
      <c r="T2710" s="1" t="str">
        <f>IF(AND(Flights[[#This Row],[Airline]]="US Airways", Flights[[#This Row],[Meal]]="Full Meal"), "Yes", "No")</f>
        <v>No</v>
      </c>
      <c r="U2710" s="1">
        <v>0.69027777777777777</v>
      </c>
      <c r="V2710">
        <v>4</v>
      </c>
      <c r="W2710" s="1" t="str">
        <f>IF(Flights[[#This Row],[Arrival Delay]] = "", "Cancelled", IF(Flights[[#This Row],[Arrival Delay]]&gt;15, "Delayed", "On time"))</f>
        <v>On time</v>
      </c>
      <c r="X2710" t="str">
        <f>IF(Flights[[#This Row],[Status]]&lt;&gt;"Delayed","", IF(Flights[[#This Row],[Arrival Delay]]&gt;120, "Severe", IF(Flights[[#This Row],[Arrival Delay]]&gt;60, "Major", "Moderate")))</f>
        <v/>
      </c>
      <c r="Y2710" t="b">
        <v>0</v>
      </c>
      <c r="AA2710" t="str">
        <f>IF(OR(AND(Flights[[#This Row],[Status]]="Cancelled", Flights[[#This Row],[Cancellation Reason]]="Airline/Carrier"), Flights[[#This Row],[Delay Type]]="Severe"), "Yes", "No")</f>
        <v>No</v>
      </c>
    </row>
    <row r="2711" spans="1:27" x14ac:dyDescent="0.3">
      <c r="A2711" s="3">
        <v>42207</v>
      </c>
      <c r="B2711" s="22">
        <f>WEEKNUM(Flights[[#This Row],[Date]], 1)</f>
        <v>30</v>
      </c>
      <c r="C2711" s="22">
        <f>WEEKDAY(Flights[[#This Row],[Date]],1)</f>
        <v>4</v>
      </c>
      <c r="D2711" t="s">
        <v>1147</v>
      </c>
      <c r="E2711" t="s">
        <v>1991</v>
      </c>
      <c r="F2711" t="s">
        <v>0</v>
      </c>
      <c r="G2711" t="s">
        <v>344</v>
      </c>
      <c r="H2711" t="str">
        <f>_xlfn.XLOOKUP(Flights[[#This Row],[Destination]], Airports!$A$2:$A$78, Airports!$D$2:$D$78)</f>
        <v>Seattle</v>
      </c>
      <c r="I2711" t="str" cm="1">
        <f t="array" ref="I2711">_xlfn.XLOOKUP(Flights[[#This Row],[Destination]],_xlfn._TRO_TRAILING( Airports!A:A),_xlfn._TRO_TRAILING( Airports!E:E), "Not found")</f>
        <v>WA</v>
      </c>
      <c r="J2711" s="1">
        <v>0.51041666666666663</v>
      </c>
      <c r="K2711" s="22">
        <f>HOUR(Flights[[#This Row],[Scheduled Departure]])</f>
        <v>12</v>
      </c>
      <c r="L2711" s="1">
        <v>0.50902777777777775</v>
      </c>
      <c r="M2711">
        <f>(L2711-J2711)*24*60</f>
        <v>-1.9999999999999929</v>
      </c>
      <c r="N2711" s="16">
        <f>Flights[[#This Row],[Length (min)]]/60</f>
        <v>2.7833333333333332</v>
      </c>
      <c r="O2711">
        <v>167</v>
      </c>
      <c r="P2711">
        <v>954</v>
      </c>
      <c r="Q2711" s="18">
        <f>IFERROR(Flights[[#This Row],[Distance]]/Flights[[#This Row],[Length (hr)]], "")</f>
        <v>342.75449101796409</v>
      </c>
      <c r="R2711" s="1">
        <v>0.62083333333333335</v>
      </c>
      <c r="S2711" s="1" t="str">
        <f>IF(Flights[[#This Row],[Length (hr)]]&lt;2, "No meal", IF(Flights[[#This Row],[Length (hr)]]&lt;3.5, "Light meal", "Full meal"))</f>
        <v>Light meal</v>
      </c>
      <c r="T2711" s="1" t="str">
        <f>IF(AND(Flights[[#This Row],[Airline]]="US Airways", Flights[[#This Row],[Meal]]="Full Meal"), "Yes", "No")</f>
        <v>No</v>
      </c>
      <c r="U2711" s="1">
        <v>0.625</v>
      </c>
      <c r="V2711">
        <v>6</v>
      </c>
      <c r="W2711" s="1" t="str">
        <f>IF(Flights[[#This Row],[Arrival Delay]] = "", "Cancelled", IF(Flights[[#This Row],[Arrival Delay]]&gt;15, "Delayed", "On time"))</f>
        <v>On time</v>
      </c>
      <c r="X2711" t="str">
        <f>IF(Flights[[#This Row],[Status]]&lt;&gt;"Delayed","", IF(Flights[[#This Row],[Arrival Delay]]&gt;120, "Severe", IF(Flights[[#This Row],[Arrival Delay]]&gt;60, "Major", "Moderate")))</f>
        <v/>
      </c>
      <c r="Y2711" t="b">
        <v>0</v>
      </c>
      <c r="AA2711" t="str">
        <f>IF(OR(AND(Flights[[#This Row],[Status]]="Cancelled", Flights[[#This Row],[Cancellation Reason]]="Airline/Carrier"), Flights[[#This Row],[Delay Type]]="Severe"), "Yes", "No")</f>
        <v>No</v>
      </c>
    </row>
    <row r="2712" spans="1:27" x14ac:dyDescent="0.3">
      <c r="A2712" s="3">
        <v>42207</v>
      </c>
      <c r="B2712" s="22">
        <f>WEEKNUM(Flights[[#This Row],[Date]], 1)</f>
        <v>30</v>
      </c>
      <c r="C2712" s="22">
        <f>WEEKDAY(Flights[[#This Row],[Date]],1)</f>
        <v>4</v>
      </c>
      <c r="D2712" t="s">
        <v>1524</v>
      </c>
      <c r="E2712" t="s">
        <v>1995</v>
      </c>
      <c r="F2712" t="s">
        <v>0</v>
      </c>
      <c r="G2712" t="s">
        <v>347</v>
      </c>
      <c r="H2712" t="str">
        <f>_xlfn.XLOOKUP(Flights[[#This Row],[Destination]], Airports!$A$2:$A$78, Airports!$D$2:$D$78)</f>
        <v>San Jose</v>
      </c>
      <c r="I2712" t="str" cm="1">
        <f t="array" ref="I2712">_xlfn.XLOOKUP(Flights[[#This Row],[Destination]],_xlfn._TRO_TRAILING( Airports!A:A),_xlfn._TRO_TRAILING( Airports!E:E), "Not found")</f>
        <v>CA</v>
      </c>
      <c r="J2712" s="1">
        <v>0.51041666666666663</v>
      </c>
      <c r="K2712" s="22">
        <f>HOUR(Flights[[#This Row],[Scheduled Departure]])</f>
        <v>12</v>
      </c>
      <c r="L2712" s="1">
        <v>0</v>
      </c>
      <c r="M2712">
        <f>(L2712-J2712)*24*60</f>
        <v>-735</v>
      </c>
      <c r="N2712" s="16">
        <f>Flights[[#This Row],[Length (min)]]/60</f>
        <v>0</v>
      </c>
      <c r="P2712">
        <v>308</v>
      </c>
      <c r="Q2712" s="18" t="str">
        <f>IFERROR(Flights[[#This Row],[Distance]]/Flights[[#This Row],[Length (hr)]], "")</f>
        <v/>
      </c>
      <c r="R2712" s="1">
        <v>0.55555555555555558</v>
      </c>
      <c r="S2712" s="1" t="str">
        <f>IF(Flights[[#This Row],[Length (hr)]]&lt;2, "No meal", IF(Flights[[#This Row],[Length (hr)]]&lt;3.5, "Light meal", "Full meal"))</f>
        <v>No meal</v>
      </c>
      <c r="T2712" s="1" t="str">
        <f>IF(AND(Flights[[#This Row],[Airline]]="US Airways", Flights[[#This Row],[Meal]]="Full Meal"), "Yes", "No")</f>
        <v>No</v>
      </c>
      <c r="U2712" s="1">
        <v>0</v>
      </c>
      <c r="W2712" s="1" t="str">
        <f>IF(Flights[[#This Row],[Arrival Delay]] = "", "Cancelled", IF(Flights[[#This Row],[Arrival Delay]]&gt;15, "Delayed", "On time"))</f>
        <v>Cancelled</v>
      </c>
      <c r="X2712" t="str">
        <f>IF(Flights[[#This Row],[Status]]&lt;&gt;"Delayed","", IF(Flights[[#This Row],[Arrival Delay]]&gt;120, "Severe", IF(Flights[[#This Row],[Arrival Delay]]&gt;60, "Major", "Moderate")))</f>
        <v/>
      </c>
      <c r="Y2712" t="b">
        <v>1</v>
      </c>
      <c r="Z2712" t="s">
        <v>8</v>
      </c>
      <c r="AA2712" t="str">
        <f>IF(OR(AND(Flights[[#This Row],[Status]]="Cancelled", Flights[[#This Row],[Cancellation Reason]]="Airline/Carrier"), Flights[[#This Row],[Delay Type]]="Severe"), "Yes", "No")</f>
        <v>Yes</v>
      </c>
    </row>
    <row r="2713" spans="1:27" x14ac:dyDescent="0.3">
      <c r="A2713" s="3">
        <v>42207</v>
      </c>
      <c r="B2713" s="22">
        <f>WEEKNUM(Flights[[#This Row],[Date]], 1)</f>
        <v>30</v>
      </c>
      <c r="C2713" s="22">
        <f>WEEKDAY(Flights[[#This Row],[Date]],1)</f>
        <v>4</v>
      </c>
      <c r="D2713" t="s">
        <v>980</v>
      </c>
      <c r="E2713" t="s">
        <v>1989</v>
      </c>
      <c r="F2713" t="s">
        <v>0</v>
      </c>
      <c r="G2713" t="s">
        <v>344</v>
      </c>
      <c r="H2713" t="str">
        <f>_xlfn.XLOOKUP(Flights[[#This Row],[Destination]], Airports!$A$2:$A$78, Airports!$D$2:$D$78)</f>
        <v>Seattle</v>
      </c>
      <c r="I2713" t="str" cm="1">
        <f t="array" ref="I2713">_xlfn.XLOOKUP(Flights[[#This Row],[Destination]],_xlfn._TRO_TRAILING( Airports!A:A),_xlfn._TRO_TRAILING( Airports!E:E), "Not found")</f>
        <v>WA</v>
      </c>
      <c r="J2713" s="1">
        <v>0.62152777777777779</v>
      </c>
      <c r="K2713" s="22">
        <f>HOUR(Flights[[#This Row],[Scheduled Departure]])</f>
        <v>14</v>
      </c>
      <c r="L2713" s="1">
        <v>0.61805555555555558</v>
      </c>
      <c r="M2713">
        <f>(L2713-J2713)*24*60</f>
        <v>-4.9999999999999822</v>
      </c>
      <c r="N2713" s="16">
        <f>Flights[[#This Row],[Length (min)]]/60</f>
        <v>2.6166666666666667</v>
      </c>
      <c r="O2713">
        <v>157</v>
      </c>
      <c r="P2713">
        <v>954</v>
      </c>
      <c r="Q2713" s="18">
        <f>IFERROR(Flights[[#This Row],[Distance]]/Flights[[#This Row],[Length (hr)]], "")</f>
        <v>364.5859872611465</v>
      </c>
      <c r="R2713" s="1">
        <v>0.72916666666666663</v>
      </c>
      <c r="S2713" s="1" t="str">
        <f>IF(Flights[[#This Row],[Length (hr)]]&lt;2, "No meal", IF(Flights[[#This Row],[Length (hr)]]&lt;3.5, "Light meal", "Full meal"))</f>
        <v>Light meal</v>
      </c>
      <c r="T2713" s="1" t="str">
        <f>IF(AND(Flights[[#This Row],[Airline]]="US Airways", Flights[[#This Row],[Meal]]="Full Meal"), "Yes", "No")</f>
        <v>No</v>
      </c>
      <c r="U2713" s="1">
        <v>0.7270833333333333</v>
      </c>
      <c r="V2713">
        <v>-3</v>
      </c>
      <c r="W2713" s="1" t="str">
        <f>IF(Flights[[#This Row],[Arrival Delay]] = "", "Cancelled", IF(Flights[[#This Row],[Arrival Delay]]&gt;15, "Delayed", "On time"))</f>
        <v>On time</v>
      </c>
      <c r="X2713" t="str">
        <f>IF(Flights[[#This Row],[Status]]&lt;&gt;"Delayed","", IF(Flights[[#This Row],[Arrival Delay]]&gt;120, "Severe", IF(Flights[[#This Row],[Arrival Delay]]&gt;60, "Major", "Moderate")))</f>
        <v/>
      </c>
      <c r="Y2713" t="b">
        <v>0</v>
      </c>
      <c r="AA2713" t="str">
        <f>IF(OR(AND(Flights[[#This Row],[Status]]="Cancelled", Flights[[#This Row],[Cancellation Reason]]="Airline/Carrier"), Flights[[#This Row],[Delay Type]]="Severe"), "Yes", "No")</f>
        <v>No</v>
      </c>
    </row>
    <row r="2714" spans="1:27" x14ac:dyDescent="0.3">
      <c r="A2714" s="3">
        <v>42207</v>
      </c>
      <c r="B2714" s="22">
        <f>WEEKNUM(Flights[[#This Row],[Date]], 1)</f>
        <v>30</v>
      </c>
      <c r="C2714" s="22">
        <f>WEEKDAY(Flights[[#This Row],[Date]],1)</f>
        <v>4</v>
      </c>
      <c r="D2714" t="s">
        <v>594</v>
      </c>
      <c r="E2714" t="s">
        <v>1991</v>
      </c>
      <c r="F2714" t="s">
        <v>0</v>
      </c>
      <c r="G2714" t="s">
        <v>24</v>
      </c>
      <c r="H2714" t="str">
        <f>_xlfn.XLOOKUP(Flights[[#This Row],[Destination]], Airports!$A$2:$A$78, Airports!$D$2:$D$78)</f>
        <v>Portland</v>
      </c>
      <c r="I2714" t="str" cm="1">
        <f t="array" ref="I2714">_xlfn.XLOOKUP(Flights[[#This Row],[Destination]],_xlfn._TRO_TRAILING( Airports!A:A),_xlfn._TRO_TRAILING( Airports!E:E), "Not found")</f>
        <v>OR</v>
      </c>
      <c r="J2714" s="1">
        <v>0.69444444444444442</v>
      </c>
      <c r="K2714" s="22">
        <f>HOUR(Flights[[#This Row],[Scheduled Departure]])</f>
        <v>16</v>
      </c>
      <c r="L2714" s="1">
        <v>0.69236111111111109</v>
      </c>
      <c r="M2714">
        <f>(L2714-J2714)*24*60</f>
        <v>-2.9999999999999893</v>
      </c>
      <c r="N2714" s="16">
        <f>Flights[[#This Row],[Length (min)]]/60</f>
        <v>2.2999999999999998</v>
      </c>
      <c r="O2714">
        <v>138</v>
      </c>
      <c r="P2714">
        <v>834</v>
      </c>
      <c r="Q2714" s="18">
        <f>IFERROR(Flights[[#This Row],[Distance]]/Flights[[#This Row],[Length (hr)]], "")</f>
        <v>362.60869565217394</v>
      </c>
      <c r="R2714" s="1">
        <v>0.79097222222222219</v>
      </c>
      <c r="S2714" s="1" t="str">
        <f>IF(Flights[[#This Row],[Length (hr)]]&lt;2, "No meal", IF(Flights[[#This Row],[Length (hr)]]&lt;3.5, "Light meal", "Full meal"))</f>
        <v>Light meal</v>
      </c>
      <c r="T2714" s="1" t="str">
        <f>IF(AND(Flights[[#This Row],[Airline]]="US Airways", Flights[[#This Row],[Meal]]="Full Meal"), "Yes", "No")</f>
        <v>No</v>
      </c>
      <c r="U2714" s="1">
        <v>0.78819444444444442</v>
      </c>
      <c r="V2714">
        <v>-4</v>
      </c>
      <c r="W2714" s="1" t="str">
        <f>IF(Flights[[#This Row],[Arrival Delay]] = "", "Cancelled", IF(Flights[[#This Row],[Arrival Delay]]&gt;15, "Delayed", "On time"))</f>
        <v>On time</v>
      </c>
      <c r="X2714" t="str">
        <f>IF(Flights[[#This Row],[Status]]&lt;&gt;"Delayed","", IF(Flights[[#This Row],[Arrival Delay]]&gt;120, "Severe", IF(Flights[[#This Row],[Arrival Delay]]&gt;60, "Major", "Moderate")))</f>
        <v/>
      </c>
      <c r="Y2714" t="b">
        <v>0</v>
      </c>
      <c r="AA2714" t="str">
        <f>IF(OR(AND(Flights[[#This Row],[Status]]="Cancelled", Flights[[#This Row],[Cancellation Reason]]="Airline/Carrier"), Flights[[#This Row],[Delay Type]]="Severe"), "Yes", "No")</f>
        <v>No</v>
      </c>
    </row>
    <row r="2715" spans="1:27" x14ac:dyDescent="0.3">
      <c r="A2715" s="3">
        <v>42207</v>
      </c>
      <c r="B2715" s="22">
        <f>WEEKNUM(Flights[[#This Row],[Date]], 1)</f>
        <v>30</v>
      </c>
      <c r="C2715" s="22">
        <f>WEEKDAY(Flights[[#This Row],[Date]],1)</f>
        <v>4</v>
      </c>
      <c r="D2715" t="s">
        <v>637</v>
      </c>
      <c r="E2715" t="s">
        <v>1990</v>
      </c>
      <c r="F2715" t="s">
        <v>0</v>
      </c>
      <c r="G2715" t="s">
        <v>281</v>
      </c>
      <c r="H2715" t="str">
        <f>_xlfn.XLOOKUP(Flights[[#This Row],[Destination]], Airports!$A$2:$A$78, Airports!$D$2:$D$78)</f>
        <v>Newark</v>
      </c>
      <c r="I2715" t="str" cm="1">
        <f t="array" ref="I2715">_xlfn.XLOOKUP(Flights[[#This Row],[Destination]],_xlfn._TRO_TRAILING( Airports!A:A),_xlfn._TRO_TRAILING( Airports!E:E), "Not found")</f>
        <v>NJ</v>
      </c>
      <c r="J2715" s="1">
        <v>0.74305555555555558</v>
      </c>
      <c r="K2715" s="22">
        <f>HOUR(Flights[[#This Row],[Scheduled Departure]])</f>
        <v>17</v>
      </c>
      <c r="L2715" s="1">
        <v>0.74027777777777781</v>
      </c>
      <c r="M2715">
        <f>(L2715-J2715)*24*60</f>
        <v>-3.9999999999999858</v>
      </c>
      <c r="N2715" s="16">
        <f>Flights[[#This Row],[Length (min)]]/60</f>
        <v>4.8666666666666663</v>
      </c>
      <c r="O2715">
        <v>292</v>
      </c>
      <c r="P2715">
        <v>2454</v>
      </c>
      <c r="Q2715" s="18">
        <f>IFERROR(Flights[[#This Row],[Distance]]/Flights[[#This Row],[Length (hr)]], "")</f>
        <v>504.2465753424658</v>
      </c>
      <c r="R2715" s="1">
        <v>9.375E-2</v>
      </c>
      <c r="S2715" s="1" t="str">
        <f>IF(Flights[[#This Row],[Length (hr)]]&lt;2, "No meal", IF(Flights[[#This Row],[Length (hr)]]&lt;3.5, "Light meal", "Full meal"))</f>
        <v>Full meal</v>
      </c>
      <c r="T2715" s="1" t="str">
        <f>IF(AND(Flights[[#This Row],[Airline]]="US Airways", Flights[[#This Row],[Meal]]="Full Meal"), "Yes", "No")</f>
        <v>No</v>
      </c>
      <c r="U2715" s="1">
        <v>6.805555555555555E-2</v>
      </c>
      <c r="V2715">
        <v>-37</v>
      </c>
      <c r="W2715" s="1" t="str">
        <f>IF(Flights[[#This Row],[Arrival Delay]] = "", "Cancelled", IF(Flights[[#This Row],[Arrival Delay]]&gt;15, "Delayed", "On time"))</f>
        <v>On time</v>
      </c>
      <c r="X2715" t="str">
        <f>IF(Flights[[#This Row],[Status]]&lt;&gt;"Delayed","", IF(Flights[[#This Row],[Arrival Delay]]&gt;120, "Severe", IF(Flights[[#This Row],[Arrival Delay]]&gt;60, "Major", "Moderate")))</f>
        <v/>
      </c>
      <c r="Y2715" t="b">
        <v>0</v>
      </c>
      <c r="AA2715" t="str">
        <f>IF(OR(AND(Flights[[#This Row],[Status]]="Cancelled", Flights[[#This Row],[Cancellation Reason]]="Airline/Carrier"), Flights[[#This Row],[Delay Type]]="Severe"), "Yes", "No")</f>
        <v>No</v>
      </c>
    </row>
    <row r="2716" spans="1:27" x14ac:dyDescent="0.3">
      <c r="A2716" s="3">
        <v>42207</v>
      </c>
      <c r="B2716" s="22">
        <f>WEEKNUM(Flights[[#This Row],[Date]], 1)</f>
        <v>30</v>
      </c>
      <c r="C2716" s="22">
        <f>WEEKDAY(Flights[[#This Row],[Date]],1)</f>
        <v>4</v>
      </c>
      <c r="D2716" t="s">
        <v>97</v>
      </c>
      <c r="E2716" t="s">
        <v>1987</v>
      </c>
      <c r="F2716" t="s">
        <v>0</v>
      </c>
      <c r="G2716" t="s">
        <v>17</v>
      </c>
      <c r="H2716" t="str">
        <f>_xlfn.XLOOKUP(Flights[[#This Row],[Destination]], Airports!$A$2:$A$78, Airports!$D$2:$D$78)</f>
        <v>Honolulu</v>
      </c>
      <c r="I2716" t="str" cm="1">
        <f t="array" ref="I2716">_xlfn.XLOOKUP(Flights[[#This Row],[Destination]],_xlfn._TRO_TRAILING( Airports!A:A),_xlfn._TRO_TRAILING( Airports!E:E), "Not found")</f>
        <v>HI</v>
      </c>
      <c r="J2716" s="1">
        <v>0.78125</v>
      </c>
      <c r="K2716" s="22">
        <f>HOUR(Flights[[#This Row],[Scheduled Departure]])</f>
        <v>18</v>
      </c>
      <c r="L2716" s="1">
        <v>0.82638888888888884</v>
      </c>
      <c r="M2716">
        <f>(L2716-J2716)*24*60</f>
        <v>64.999999999999929</v>
      </c>
      <c r="N2716" s="16">
        <f>Flights[[#This Row],[Length (min)]]/60</f>
        <v>6</v>
      </c>
      <c r="O2716">
        <v>360</v>
      </c>
      <c r="P2716">
        <v>2556</v>
      </c>
      <c r="Q2716" s="18">
        <f>IFERROR(Flights[[#This Row],[Distance]]/Flights[[#This Row],[Length (hr)]], "")</f>
        <v>426</v>
      </c>
      <c r="R2716" s="1">
        <v>0.90555555555555556</v>
      </c>
      <c r="S2716" s="1" t="str">
        <f>IF(Flights[[#This Row],[Length (hr)]]&lt;2, "No meal", IF(Flights[[#This Row],[Length (hr)]]&lt;3.5, "Light meal", "Full meal"))</f>
        <v>Full meal</v>
      </c>
      <c r="T2716" s="1" t="str">
        <f>IF(AND(Flights[[#This Row],[Airline]]="US Airways", Flights[[#This Row],[Meal]]="Full Meal"), "Yes", "No")</f>
        <v>No</v>
      </c>
      <c r="U2716" s="1">
        <v>0.95138888888888884</v>
      </c>
      <c r="V2716">
        <v>66</v>
      </c>
      <c r="W2716" s="1" t="str">
        <f>IF(Flights[[#This Row],[Arrival Delay]] = "", "Cancelled", IF(Flights[[#This Row],[Arrival Delay]]&gt;15, "Delayed", "On time"))</f>
        <v>Delayed</v>
      </c>
      <c r="X2716" t="str">
        <f>IF(Flights[[#This Row],[Status]]&lt;&gt;"Delayed","", IF(Flights[[#This Row],[Arrival Delay]]&gt;120, "Severe", IF(Flights[[#This Row],[Arrival Delay]]&gt;60, "Major", "Moderate")))</f>
        <v>Major</v>
      </c>
      <c r="Y2716" t="b">
        <v>0</v>
      </c>
      <c r="AA2716" t="str">
        <f>IF(OR(AND(Flights[[#This Row],[Status]]="Cancelled", Flights[[#This Row],[Cancellation Reason]]="Airline/Carrier"), Flights[[#This Row],[Delay Type]]="Severe"), "Yes", "No")</f>
        <v>No</v>
      </c>
    </row>
    <row r="2717" spans="1:27" x14ac:dyDescent="0.3">
      <c r="A2717" s="3">
        <v>42207</v>
      </c>
      <c r="B2717" s="22">
        <f>WEEKNUM(Flights[[#This Row],[Date]], 1)</f>
        <v>30</v>
      </c>
      <c r="C2717" s="22">
        <f>WEEKDAY(Flights[[#This Row],[Date]],1)</f>
        <v>4</v>
      </c>
      <c r="D2717" t="s">
        <v>1236</v>
      </c>
      <c r="E2717" t="s">
        <v>1994</v>
      </c>
      <c r="F2717" t="s">
        <v>0</v>
      </c>
      <c r="G2717" t="s">
        <v>356</v>
      </c>
      <c r="H2717" t="str">
        <f>_xlfn.XLOOKUP(Flights[[#This Row],[Destination]], Airports!$A$2:$A$78, Airports!$D$2:$D$78)</f>
        <v>Tucson</v>
      </c>
      <c r="I2717" t="str" cm="1">
        <f t="array" ref="I2717">_xlfn.XLOOKUP(Flights[[#This Row],[Destination]],_xlfn._TRO_TRAILING( Airports!A:A),_xlfn._TRO_TRAILING( Airports!E:E), "Not found")</f>
        <v>AZ</v>
      </c>
      <c r="J2717" s="1">
        <v>0.82430555555555551</v>
      </c>
      <c r="K2717" s="22">
        <f>HOUR(Flights[[#This Row],[Scheduled Departure]])</f>
        <v>19</v>
      </c>
      <c r="L2717" s="1">
        <v>0.81874999999999998</v>
      </c>
      <c r="M2717">
        <f>(L2717-J2717)*24*60</f>
        <v>-7.9999999999999716</v>
      </c>
      <c r="N2717" s="16">
        <f>Flights[[#This Row],[Length (min)]]/60</f>
        <v>1.3833333333333333</v>
      </c>
      <c r="O2717">
        <v>83</v>
      </c>
      <c r="P2717">
        <v>451</v>
      </c>
      <c r="Q2717" s="18">
        <f>IFERROR(Flights[[#This Row],[Distance]]/Flights[[#This Row],[Length (hr)]], "")</f>
        <v>326.02409638554218</v>
      </c>
      <c r="R2717" s="1">
        <v>0.8881944444444444</v>
      </c>
      <c r="S2717" s="1" t="str">
        <f>IF(Flights[[#This Row],[Length (hr)]]&lt;2, "No meal", IF(Flights[[#This Row],[Length (hr)]]&lt;3.5, "Light meal", "Full meal"))</f>
        <v>No meal</v>
      </c>
      <c r="T2717" s="1" t="str">
        <f>IF(AND(Flights[[#This Row],[Airline]]="US Airways", Flights[[#This Row],[Meal]]="Full Meal"), "Yes", "No")</f>
        <v>No</v>
      </c>
      <c r="U2717" s="1">
        <v>0.87638888888888888</v>
      </c>
      <c r="V2717">
        <v>-17</v>
      </c>
      <c r="W2717" s="1" t="str">
        <f>IF(Flights[[#This Row],[Arrival Delay]] = "", "Cancelled", IF(Flights[[#This Row],[Arrival Delay]]&gt;15, "Delayed", "On time"))</f>
        <v>On time</v>
      </c>
      <c r="X2717" t="str">
        <f>IF(Flights[[#This Row],[Status]]&lt;&gt;"Delayed","", IF(Flights[[#This Row],[Arrival Delay]]&gt;120, "Severe", IF(Flights[[#This Row],[Arrival Delay]]&gt;60, "Major", "Moderate")))</f>
        <v/>
      </c>
      <c r="Y2717" t="b">
        <v>0</v>
      </c>
      <c r="AA2717" t="str">
        <f>IF(OR(AND(Flights[[#This Row],[Status]]="Cancelled", Flights[[#This Row],[Cancellation Reason]]="Airline/Carrier"), Flights[[#This Row],[Delay Type]]="Severe"), "Yes", "No")</f>
        <v>No</v>
      </c>
    </row>
    <row r="2718" spans="1:27" x14ac:dyDescent="0.3">
      <c r="A2718" s="3">
        <v>42207</v>
      </c>
      <c r="B2718" s="22">
        <f>WEEKNUM(Flights[[#This Row],[Date]], 1)</f>
        <v>30</v>
      </c>
      <c r="C2718" s="22">
        <f>WEEKDAY(Flights[[#This Row],[Date]],1)</f>
        <v>4</v>
      </c>
      <c r="D2718" t="s">
        <v>1414</v>
      </c>
      <c r="E2718" t="s">
        <v>1990</v>
      </c>
      <c r="F2718" t="s">
        <v>0</v>
      </c>
      <c r="G2718" t="s">
        <v>4</v>
      </c>
      <c r="H2718" t="str">
        <f>_xlfn.XLOOKUP(Flights[[#This Row],[Destination]], Airports!$A$2:$A$78, Airports!$D$2:$D$78)</f>
        <v>Chicago</v>
      </c>
      <c r="I2718" t="str" cm="1">
        <f t="array" ref="I2718">_xlfn.XLOOKUP(Flights[[#This Row],[Destination]],_xlfn._TRO_TRAILING( Airports!A:A),_xlfn._TRO_TRAILING( Airports!E:E), "Not found")</f>
        <v>IL</v>
      </c>
      <c r="J2718" s="1">
        <v>0.82708333333333328</v>
      </c>
      <c r="K2718" s="22">
        <f>HOUR(Flights[[#This Row],[Scheduled Departure]])</f>
        <v>19</v>
      </c>
      <c r="L2718" s="1">
        <v>0.8305555555555556</v>
      </c>
      <c r="M2718">
        <f>(L2718-J2718)*24*60</f>
        <v>5.0000000000001421</v>
      </c>
      <c r="N2718" s="16">
        <f>Flights[[#This Row],[Length (min)]]/60</f>
        <v>3.6333333333333333</v>
      </c>
      <c r="O2718">
        <v>218</v>
      </c>
      <c r="P2718">
        <v>1744</v>
      </c>
      <c r="Q2718" s="18">
        <f>IFERROR(Flights[[#This Row],[Distance]]/Flights[[#This Row],[Length (hr)]], "")</f>
        <v>480</v>
      </c>
      <c r="R2718" s="1">
        <v>7.8472222222222221E-2</v>
      </c>
      <c r="S2718" s="1" t="str">
        <f>IF(Flights[[#This Row],[Length (hr)]]&lt;2, "No meal", IF(Flights[[#This Row],[Length (hr)]]&lt;3.5, "Light meal", "Full meal"))</f>
        <v>Full meal</v>
      </c>
      <c r="T2718" s="1" t="str">
        <f>IF(AND(Flights[[#This Row],[Airline]]="US Airways", Flights[[#This Row],[Meal]]="Full Meal"), "Yes", "No")</f>
        <v>No</v>
      </c>
      <c r="U2718" s="1">
        <v>6.5277777777777782E-2</v>
      </c>
      <c r="V2718">
        <v>-19</v>
      </c>
      <c r="W2718" s="1" t="str">
        <f>IF(Flights[[#This Row],[Arrival Delay]] = "", "Cancelled", IF(Flights[[#This Row],[Arrival Delay]]&gt;15, "Delayed", "On time"))</f>
        <v>On time</v>
      </c>
      <c r="X2718" t="str">
        <f>IF(Flights[[#This Row],[Status]]&lt;&gt;"Delayed","", IF(Flights[[#This Row],[Arrival Delay]]&gt;120, "Severe", IF(Flights[[#This Row],[Arrival Delay]]&gt;60, "Major", "Moderate")))</f>
        <v/>
      </c>
      <c r="Y2718" t="b">
        <v>0</v>
      </c>
      <c r="AA2718" t="str">
        <f>IF(OR(AND(Flights[[#This Row],[Status]]="Cancelled", Flights[[#This Row],[Cancellation Reason]]="Airline/Carrier"), Flights[[#This Row],[Delay Type]]="Severe"), "Yes", "No")</f>
        <v>No</v>
      </c>
    </row>
    <row r="2719" spans="1:27" x14ac:dyDescent="0.3">
      <c r="A2719" s="3">
        <v>42207</v>
      </c>
      <c r="B2719" s="22">
        <f>WEEKNUM(Flights[[#This Row],[Date]], 1)</f>
        <v>30</v>
      </c>
      <c r="C2719" s="22">
        <f>WEEKDAY(Flights[[#This Row],[Date]],1)</f>
        <v>4</v>
      </c>
      <c r="D2719" t="s">
        <v>619</v>
      </c>
      <c r="E2719" t="s">
        <v>1996</v>
      </c>
      <c r="F2719" t="s">
        <v>0</v>
      </c>
      <c r="G2719" t="s">
        <v>15</v>
      </c>
      <c r="H2719" t="str">
        <f>_xlfn.XLOOKUP(Flights[[#This Row],[Destination]], Airports!$A$2:$A$78, Airports!$D$2:$D$78)</f>
        <v>Las Vegas</v>
      </c>
      <c r="I2719" t="str" cm="1">
        <f t="array" ref="I2719">_xlfn.XLOOKUP(Flights[[#This Row],[Destination]],_xlfn._TRO_TRAILING( Airports!A:A),_xlfn._TRO_TRAILING( Airports!E:E), "Not found")</f>
        <v>NV</v>
      </c>
      <c r="J2719" s="1">
        <v>0.86458333333333337</v>
      </c>
      <c r="K2719" s="22">
        <f>HOUR(Flights[[#This Row],[Scheduled Departure]])</f>
        <v>20</v>
      </c>
      <c r="L2719" s="1">
        <v>0.87361111111111112</v>
      </c>
      <c r="M2719">
        <f>(L2719-J2719)*24*60</f>
        <v>12.999999999999954</v>
      </c>
      <c r="N2719" s="16">
        <f>Flights[[#This Row],[Length (min)]]/60</f>
        <v>1.0333333333333334</v>
      </c>
      <c r="O2719">
        <v>62</v>
      </c>
      <c r="P2719">
        <v>236</v>
      </c>
      <c r="Q2719" s="18">
        <f>IFERROR(Flights[[#This Row],[Distance]]/Flights[[#This Row],[Length (hr)]], "")</f>
        <v>228.38709677419354</v>
      </c>
      <c r="R2719" s="1">
        <v>0.90972222222222221</v>
      </c>
      <c r="S2719" s="1" t="str">
        <f>IF(Flights[[#This Row],[Length (hr)]]&lt;2, "No meal", IF(Flights[[#This Row],[Length (hr)]]&lt;3.5, "Light meal", "Full meal"))</f>
        <v>No meal</v>
      </c>
      <c r="T2719" s="1" t="str">
        <f>IF(AND(Flights[[#This Row],[Airline]]="US Airways", Flights[[#This Row],[Meal]]="Full Meal"), "Yes", "No")</f>
        <v>No</v>
      </c>
      <c r="U2719" s="1">
        <v>0.91666666666666663</v>
      </c>
      <c r="V2719">
        <v>10</v>
      </c>
      <c r="W2719" s="1" t="str">
        <f>IF(Flights[[#This Row],[Arrival Delay]] = "", "Cancelled", IF(Flights[[#This Row],[Arrival Delay]]&gt;15, "Delayed", "On time"))</f>
        <v>On time</v>
      </c>
      <c r="X2719" t="str">
        <f>IF(Flights[[#This Row],[Status]]&lt;&gt;"Delayed","", IF(Flights[[#This Row],[Arrival Delay]]&gt;120, "Severe", IF(Flights[[#This Row],[Arrival Delay]]&gt;60, "Major", "Moderate")))</f>
        <v/>
      </c>
      <c r="Y2719" t="b">
        <v>0</v>
      </c>
      <c r="AA2719" t="str">
        <f>IF(OR(AND(Flights[[#This Row],[Status]]="Cancelled", Flights[[#This Row],[Cancellation Reason]]="Airline/Carrier"), Flights[[#This Row],[Delay Type]]="Severe"), "Yes", "No")</f>
        <v>No</v>
      </c>
    </row>
    <row r="2720" spans="1:27" x14ac:dyDescent="0.3">
      <c r="A2720" s="3">
        <v>42207</v>
      </c>
      <c r="B2720" s="22">
        <f>WEEKNUM(Flights[[#This Row],[Date]], 1)</f>
        <v>30</v>
      </c>
      <c r="C2720" s="22">
        <f>WEEKDAY(Flights[[#This Row],[Date]],1)</f>
        <v>4</v>
      </c>
      <c r="D2720" t="s">
        <v>474</v>
      </c>
      <c r="E2720" t="s">
        <v>1990</v>
      </c>
      <c r="F2720" t="s">
        <v>0</v>
      </c>
      <c r="G2720" t="s">
        <v>9</v>
      </c>
      <c r="H2720" t="str">
        <f>_xlfn.XLOOKUP(Flights[[#This Row],[Destination]], Airports!$A$2:$A$78, Airports!$D$2:$D$78)</f>
        <v>San Francisco</v>
      </c>
      <c r="I2720" t="str" cm="1">
        <f t="array" ref="I2720">_xlfn.XLOOKUP(Flights[[#This Row],[Destination]],_xlfn._TRO_TRAILING( Airports!A:A),_xlfn._TRO_TRAILING( Airports!E:E), "Not found")</f>
        <v>CA</v>
      </c>
      <c r="J2720" s="1">
        <v>0.86875000000000002</v>
      </c>
      <c r="K2720" s="22">
        <f>HOUR(Flights[[#This Row],[Scheduled Departure]])</f>
        <v>20</v>
      </c>
      <c r="L2720" s="1">
        <v>0.87222222222222223</v>
      </c>
      <c r="M2720">
        <f>(L2720-J2720)*24*60</f>
        <v>4.9999999999999822</v>
      </c>
      <c r="N2720" s="16">
        <f>Flights[[#This Row],[Length (min)]]/60</f>
        <v>1.9666666666666666</v>
      </c>
      <c r="O2720">
        <v>118</v>
      </c>
      <c r="P2720">
        <v>337</v>
      </c>
      <c r="Q2720" s="18">
        <f>IFERROR(Flights[[#This Row],[Distance]]/Flights[[#This Row],[Length (hr)]], "")</f>
        <v>171.35593220338984</v>
      </c>
      <c r="R2720" s="1">
        <v>0.92569444444444449</v>
      </c>
      <c r="S2720" s="1" t="str">
        <f>IF(Flights[[#This Row],[Length (hr)]]&lt;2, "No meal", IF(Flights[[#This Row],[Length (hr)]]&lt;3.5, "Light meal", "Full meal"))</f>
        <v>No meal</v>
      </c>
      <c r="T2720" s="1" t="str">
        <f>IF(AND(Flights[[#This Row],[Airline]]="US Airways", Flights[[#This Row],[Meal]]="Full Meal"), "Yes", "No")</f>
        <v>No</v>
      </c>
      <c r="U2720" s="1">
        <v>0.95416666666666672</v>
      </c>
      <c r="V2720">
        <v>41</v>
      </c>
      <c r="W2720" s="1" t="str">
        <f>IF(Flights[[#This Row],[Arrival Delay]] = "", "Cancelled", IF(Flights[[#This Row],[Arrival Delay]]&gt;15, "Delayed", "On time"))</f>
        <v>Delayed</v>
      </c>
      <c r="X2720" t="str">
        <f>IF(Flights[[#This Row],[Status]]&lt;&gt;"Delayed","", IF(Flights[[#This Row],[Arrival Delay]]&gt;120, "Severe", IF(Flights[[#This Row],[Arrival Delay]]&gt;60, "Major", "Moderate")))</f>
        <v>Moderate</v>
      </c>
      <c r="Y2720" t="b">
        <v>0</v>
      </c>
      <c r="AA2720" t="str">
        <f>IF(OR(AND(Flights[[#This Row],[Status]]="Cancelled", Flights[[#This Row],[Cancellation Reason]]="Airline/Carrier"), Flights[[#This Row],[Delay Type]]="Severe"), "Yes", "No")</f>
        <v>No</v>
      </c>
    </row>
    <row r="2721" spans="1:27" x14ac:dyDescent="0.3">
      <c r="A2721" s="3">
        <v>42207</v>
      </c>
      <c r="B2721" s="22">
        <f>WEEKNUM(Flights[[#This Row],[Date]], 1)</f>
        <v>30</v>
      </c>
      <c r="C2721" s="22">
        <f>WEEKDAY(Flights[[#This Row],[Date]],1)</f>
        <v>4</v>
      </c>
      <c r="D2721" t="s">
        <v>1134</v>
      </c>
      <c r="E2721" t="s">
        <v>1995</v>
      </c>
      <c r="F2721" t="s">
        <v>0</v>
      </c>
      <c r="G2721" t="s">
        <v>356</v>
      </c>
      <c r="H2721" t="str">
        <f>_xlfn.XLOOKUP(Flights[[#This Row],[Destination]], Airports!$A$2:$A$78, Airports!$D$2:$D$78)</f>
        <v>Tucson</v>
      </c>
      <c r="I2721" t="str" cm="1">
        <f t="array" ref="I2721">_xlfn.XLOOKUP(Flights[[#This Row],[Destination]],_xlfn._TRO_TRAILING( Airports!A:A),_xlfn._TRO_TRAILING( Airports!E:E), "Not found")</f>
        <v>AZ</v>
      </c>
      <c r="J2721" s="1">
        <v>0.93055555555555558</v>
      </c>
      <c r="K2721" s="22">
        <f>HOUR(Flights[[#This Row],[Scheduled Departure]])</f>
        <v>22</v>
      </c>
      <c r="L2721" s="1">
        <v>0.96875</v>
      </c>
      <c r="M2721">
        <f>(L2721-J2721)*24*60</f>
        <v>54.999999999999964</v>
      </c>
      <c r="N2721" s="16">
        <f>Flights[[#This Row],[Length (min)]]/60</f>
        <v>1.3</v>
      </c>
      <c r="O2721">
        <v>78</v>
      </c>
      <c r="P2721">
        <v>451</v>
      </c>
      <c r="Q2721" s="18">
        <f>IFERROR(Flights[[#This Row],[Distance]]/Flights[[#This Row],[Length (hr)]], "")</f>
        <v>346.92307692307691</v>
      </c>
      <c r="R2721" s="1">
        <v>0.98958333333333337</v>
      </c>
      <c r="S2721" s="1" t="str">
        <f>IF(Flights[[#This Row],[Length (hr)]]&lt;2, "No meal", IF(Flights[[#This Row],[Length (hr)]]&lt;3.5, "Light meal", "Full meal"))</f>
        <v>No meal</v>
      </c>
      <c r="T2721" s="1" t="str">
        <f>IF(AND(Flights[[#This Row],[Airline]]="US Airways", Flights[[#This Row],[Meal]]="Full Meal"), "Yes", "No")</f>
        <v>No</v>
      </c>
      <c r="U2721" s="1">
        <v>2.2916666666666665E-2</v>
      </c>
      <c r="V2721">
        <v>48</v>
      </c>
      <c r="W2721" s="1" t="str">
        <f>IF(Flights[[#This Row],[Arrival Delay]] = "", "Cancelled", IF(Flights[[#This Row],[Arrival Delay]]&gt;15, "Delayed", "On time"))</f>
        <v>Delayed</v>
      </c>
      <c r="X2721" t="str">
        <f>IF(Flights[[#This Row],[Status]]&lt;&gt;"Delayed","", IF(Flights[[#This Row],[Arrival Delay]]&gt;120, "Severe", IF(Flights[[#This Row],[Arrival Delay]]&gt;60, "Major", "Moderate")))</f>
        <v>Moderate</v>
      </c>
      <c r="Y2721" t="b">
        <v>0</v>
      </c>
      <c r="AA2721" t="str">
        <f>IF(OR(AND(Flights[[#This Row],[Status]]="Cancelled", Flights[[#This Row],[Cancellation Reason]]="Airline/Carrier"), Flights[[#This Row],[Delay Type]]="Severe"), "Yes", "No")</f>
        <v>No</v>
      </c>
    </row>
    <row r="2722" spans="1:27" x14ac:dyDescent="0.3">
      <c r="A2722" s="3">
        <v>42207</v>
      </c>
      <c r="B2722" s="22">
        <f>WEEKNUM(Flights[[#This Row],[Date]], 1)</f>
        <v>30</v>
      </c>
      <c r="C2722" s="22">
        <f>WEEKDAY(Flights[[#This Row],[Date]],1)</f>
        <v>4</v>
      </c>
      <c r="D2722" t="s">
        <v>662</v>
      </c>
      <c r="E2722" t="s">
        <v>1994</v>
      </c>
      <c r="F2722" t="s">
        <v>0</v>
      </c>
      <c r="G2722" t="s">
        <v>331</v>
      </c>
      <c r="H2722" t="str">
        <f>_xlfn.XLOOKUP(Flights[[#This Row],[Destination]], Airports!$A$2:$A$78, Airports!$D$2:$D$78)</f>
        <v>Palm Springs</v>
      </c>
      <c r="I2722" t="str" cm="1">
        <f t="array" ref="I2722">_xlfn.XLOOKUP(Flights[[#This Row],[Destination]],_xlfn._TRO_TRAILING( Airports!A:A),_xlfn._TRO_TRAILING( Airports!E:E), "Not found")</f>
        <v>CA</v>
      </c>
      <c r="J2722" s="1">
        <v>0.94097222222222221</v>
      </c>
      <c r="K2722" s="22">
        <f>HOUR(Flights[[#This Row],[Scheduled Departure]])</f>
        <v>22</v>
      </c>
      <c r="L2722" s="1">
        <v>0.98124999999999996</v>
      </c>
      <c r="M2722">
        <f>(L2722-J2722)*24*60</f>
        <v>57.999999999999957</v>
      </c>
      <c r="N2722" s="16">
        <f>Flights[[#This Row],[Length (min)]]/60</f>
        <v>1.05</v>
      </c>
      <c r="O2722">
        <v>63</v>
      </c>
      <c r="P2722">
        <v>110</v>
      </c>
      <c r="Q2722" s="18">
        <f>IFERROR(Flights[[#This Row],[Distance]]/Flights[[#This Row],[Length (hr)]], "")</f>
        <v>104.76190476190476</v>
      </c>
      <c r="R2722" s="1">
        <v>0.9770833333333333</v>
      </c>
      <c r="S2722" s="1" t="str">
        <f>IF(Flights[[#This Row],[Length (hr)]]&lt;2, "No meal", IF(Flights[[#This Row],[Length (hr)]]&lt;3.5, "Light meal", "Full meal"))</f>
        <v>No meal</v>
      </c>
      <c r="T2722" s="1" t="str">
        <f>IF(AND(Flights[[#This Row],[Airline]]="US Airways", Flights[[#This Row],[Meal]]="Full Meal"), "Yes", "No")</f>
        <v>No</v>
      </c>
      <c r="U2722" s="1">
        <v>2.5000000000000001E-2</v>
      </c>
      <c r="V2722">
        <v>69</v>
      </c>
      <c r="W2722" s="1" t="str">
        <f>IF(Flights[[#This Row],[Arrival Delay]] = "", "Cancelled", IF(Flights[[#This Row],[Arrival Delay]]&gt;15, "Delayed", "On time"))</f>
        <v>Delayed</v>
      </c>
      <c r="X2722" t="str">
        <f>IF(Flights[[#This Row],[Status]]&lt;&gt;"Delayed","", IF(Flights[[#This Row],[Arrival Delay]]&gt;120, "Severe", IF(Flights[[#This Row],[Arrival Delay]]&gt;60, "Major", "Moderate")))</f>
        <v>Major</v>
      </c>
      <c r="Y2722" t="b">
        <v>0</v>
      </c>
      <c r="AA2722" t="str">
        <f>IF(OR(AND(Flights[[#This Row],[Status]]="Cancelled", Flights[[#This Row],[Cancellation Reason]]="Airline/Carrier"), Flights[[#This Row],[Delay Type]]="Severe"), "Yes", "No")</f>
        <v>No</v>
      </c>
    </row>
    <row r="2723" spans="1:27" x14ac:dyDescent="0.3">
      <c r="A2723" s="3">
        <v>42208</v>
      </c>
      <c r="B2723" s="22">
        <f>WEEKNUM(Flights[[#This Row],[Date]], 1)</f>
        <v>30</v>
      </c>
      <c r="C2723" s="22">
        <f>WEEKDAY(Flights[[#This Row],[Date]],1)</f>
        <v>5</v>
      </c>
      <c r="D2723" t="s">
        <v>1382</v>
      </c>
      <c r="E2723" t="s">
        <v>1998</v>
      </c>
      <c r="F2723" t="s">
        <v>0</v>
      </c>
      <c r="G2723" t="s">
        <v>4</v>
      </c>
      <c r="H2723" t="str">
        <f>_xlfn.XLOOKUP(Flights[[#This Row],[Destination]], Airports!$A$2:$A$78, Airports!$D$2:$D$78)</f>
        <v>Chicago</v>
      </c>
      <c r="I2723" t="str" cm="1">
        <f t="array" ref="I2723">_xlfn.XLOOKUP(Flights[[#This Row],[Destination]],_xlfn._TRO_TRAILING( Airports!A:A),_xlfn._TRO_TRAILING( Airports!E:E), "Not found")</f>
        <v>IL</v>
      </c>
      <c r="J2723" s="1">
        <v>6.25E-2</v>
      </c>
      <c r="K2723" s="22">
        <f>HOUR(Flights[[#This Row],[Scheduled Departure]])</f>
        <v>1</v>
      </c>
      <c r="L2723" s="1">
        <v>5.6250000000000001E-2</v>
      </c>
      <c r="M2723">
        <f>(L2723-J2723)*24*60</f>
        <v>-8.9999999999999982</v>
      </c>
      <c r="N2723" s="16">
        <f>Flights[[#This Row],[Length (min)]]/60</f>
        <v>3.95</v>
      </c>
      <c r="O2723">
        <v>237</v>
      </c>
      <c r="P2723">
        <v>1744</v>
      </c>
      <c r="Q2723" s="18">
        <f>IFERROR(Flights[[#This Row],[Distance]]/Flights[[#This Row],[Length (hr)]], "")</f>
        <v>441.51898734177212</v>
      </c>
      <c r="R2723" s="1">
        <v>0.31597222222222221</v>
      </c>
      <c r="S2723" s="1" t="str">
        <f>IF(Flights[[#This Row],[Length (hr)]]&lt;2, "No meal", IF(Flights[[#This Row],[Length (hr)]]&lt;3.5, "Light meal", "Full meal"))</f>
        <v>Full meal</v>
      </c>
      <c r="T2723" s="1" t="str">
        <f>IF(AND(Flights[[#This Row],[Airline]]="US Airways", Flights[[#This Row],[Meal]]="Full Meal"), "Yes", "No")</f>
        <v>No</v>
      </c>
      <c r="U2723" s="1">
        <v>0.30416666666666664</v>
      </c>
      <c r="V2723">
        <v>-17</v>
      </c>
      <c r="W2723" s="1" t="str">
        <f>IF(Flights[[#This Row],[Arrival Delay]] = "", "Cancelled", IF(Flights[[#This Row],[Arrival Delay]]&gt;15, "Delayed", "On time"))</f>
        <v>On time</v>
      </c>
      <c r="X2723" t="str">
        <f>IF(Flights[[#This Row],[Status]]&lt;&gt;"Delayed","", IF(Flights[[#This Row],[Arrival Delay]]&gt;120, "Severe", IF(Flights[[#This Row],[Arrival Delay]]&gt;60, "Major", "Moderate")))</f>
        <v/>
      </c>
      <c r="Y2723" t="b">
        <v>0</v>
      </c>
      <c r="AA2723" t="str">
        <f>IF(OR(AND(Flights[[#This Row],[Status]]="Cancelled", Flights[[#This Row],[Cancellation Reason]]="Airline/Carrier"), Flights[[#This Row],[Delay Type]]="Severe"), "Yes", "No")</f>
        <v>No</v>
      </c>
    </row>
    <row r="2724" spans="1:27" x14ac:dyDescent="0.3">
      <c r="A2724" s="3">
        <v>42208</v>
      </c>
      <c r="B2724" s="22">
        <f>WEEKNUM(Flights[[#This Row],[Date]], 1)</f>
        <v>30</v>
      </c>
      <c r="C2724" s="22">
        <f>WEEKDAY(Flights[[#This Row],[Date]],1)</f>
        <v>5</v>
      </c>
      <c r="D2724" t="s">
        <v>184</v>
      </c>
      <c r="E2724" t="s">
        <v>1987</v>
      </c>
      <c r="F2724" t="s">
        <v>0</v>
      </c>
      <c r="G2724" t="s">
        <v>4</v>
      </c>
      <c r="H2724" t="str">
        <f>_xlfn.XLOOKUP(Flights[[#This Row],[Destination]], Airports!$A$2:$A$78, Airports!$D$2:$D$78)</f>
        <v>Chicago</v>
      </c>
      <c r="I2724" t="str" cm="1">
        <f t="array" ref="I2724">_xlfn.XLOOKUP(Flights[[#This Row],[Destination]],_xlfn._TRO_TRAILING( Airports!A:A),_xlfn._TRO_TRAILING( Airports!E:E), "Not found")</f>
        <v>IL</v>
      </c>
      <c r="J2724" s="1">
        <v>0.25</v>
      </c>
      <c r="K2724" s="22">
        <f>HOUR(Flights[[#This Row],[Scheduled Departure]])</f>
        <v>6</v>
      </c>
      <c r="L2724" s="1">
        <v>0.28472222222222221</v>
      </c>
      <c r="M2724">
        <f>(L2724-J2724)*24*60</f>
        <v>49.999999999999986</v>
      </c>
      <c r="N2724" s="16">
        <f>Flights[[#This Row],[Length (min)]]/60</f>
        <v>4.083333333333333</v>
      </c>
      <c r="O2724">
        <v>245</v>
      </c>
      <c r="P2724">
        <v>1744</v>
      </c>
      <c r="Q2724" s="18">
        <f>IFERROR(Flights[[#This Row],[Distance]]/Flights[[#This Row],[Length (hr)]], "")</f>
        <v>427.10204081632656</v>
      </c>
      <c r="R2724" s="1">
        <v>0.51041666666666663</v>
      </c>
      <c r="S2724" s="1" t="str">
        <f>IF(Flights[[#This Row],[Length (hr)]]&lt;2, "No meal", IF(Flights[[#This Row],[Length (hr)]]&lt;3.5, "Light meal", "Full meal"))</f>
        <v>Full meal</v>
      </c>
      <c r="T2724" s="1" t="str">
        <f>IF(AND(Flights[[#This Row],[Airline]]="US Airways", Flights[[#This Row],[Meal]]="Full Meal"), "Yes", "No")</f>
        <v>No</v>
      </c>
      <c r="U2724" s="1">
        <v>0.53819444444444442</v>
      </c>
      <c r="V2724">
        <v>40</v>
      </c>
      <c r="W2724" s="1" t="str">
        <f>IF(Flights[[#This Row],[Arrival Delay]] = "", "Cancelled", IF(Flights[[#This Row],[Arrival Delay]]&gt;15, "Delayed", "On time"))</f>
        <v>Delayed</v>
      </c>
      <c r="X2724" t="str">
        <f>IF(Flights[[#This Row],[Status]]&lt;&gt;"Delayed","", IF(Flights[[#This Row],[Arrival Delay]]&gt;120, "Severe", IF(Flights[[#This Row],[Arrival Delay]]&gt;60, "Major", "Moderate")))</f>
        <v>Moderate</v>
      </c>
      <c r="Y2724" t="b">
        <v>0</v>
      </c>
      <c r="AA2724" t="str">
        <f>IF(OR(AND(Flights[[#This Row],[Status]]="Cancelled", Flights[[#This Row],[Cancellation Reason]]="Airline/Carrier"), Flights[[#This Row],[Delay Type]]="Severe"), "Yes", "No")</f>
        <v>No</v>
      </c>
    </row>
    <row r="2725" spans="1:27" x14ac:dyDescent="0.3">
      <c r="A2725" s="3">
        <v>42208</v>
      </c>
      <c r="B2725" s="22">
        <f>WEEKNUM(Flights[[#This Row],[Date]], 1)</f>
        <v>30</v>
      </c>
      <c r="C2725" s="22">
        <f>WEEKDAY(Flights[[#This Row],[Date]],1)</f>
        <v>5</v>
      </c>
      <c r="D2725" t="s">
        <v>188</v>
      </c>
      <c r="E2725" t="s">
        <v>1987</v>
      </c>
      <c r="F2725" t="s">
        <v>0</v>
      </c>
      <c r="G2725" t="s">
        <v>28</v>
      </c>
      <c r="H2725" t="str">
        <f>_xlfn.XLOOKUP(Flights[[#This Row],[Destination]], Airports!$A$2:$A$78, Airports!$D$2:$D$78)</f>
        <v>Philadelphia</v>
      </c>
      <c r="I2725" t="str" cm="1">
        <f t="array" ref="I2725">_xlfn.XLOOKUP(Flights[[#This Row],[Destination]],_xlfn._TRO_TRAILING( Airports!A:A),_xlfn._TRO_TRAILING( Airports!E:E), "Not found")</f>
        <v>PA</v>
      </c>
      <c r="J2725" s="1">
        <v>0.2638888888888889</v>
      </c>
      <c r="K2725" s="22">
        <f>HOUR(Flights[[#This Row],[Scheduled Departure]])</f>
        <v>6</v>
      </c>
      <c r="L2725" s="1">
        <v>0.26111111111111113</v>
      </c>
      <c r="M2725">
        <f>(L2725-J2725)*24*60</f>
        <v>-3.9999999999999858</v>
      </c>
      <c r="N2725" s="16">
        <f>Flights[[#This Row],[Length (min)]]/60</f>
        <v>5.1166666666666663</v>
      </c>
      <c r="O2725">
        <v>307</v>
      </c>
      <c r="P2725">
        <v>2402</v>
      </c>
      <c r="Q2725" s="18">
        <f>IFERROR(Flights[[#This Row],[Distance]]/Flights[[#This Row],[Length (hr)]], "")</f>
        <v>469.44625407166126</v>
      </c>
      <c r="R2725" s="1">
        <v>0.6166666666666667</v>
      </c>
      <c r="S2725" s="1" t="str">
        <f>IF(Flights[[#This Row],[Length (hr)]]&lt;2, "No meal", IF(Flights[[#This Row],[Length (hr)]]&lt;3.5, "Light meal", "Full meal"))</f>
        <v>Full meal</v>
      </c>
      <c r="T2725" s="1" t="str">
        <f>IF(AND(Flights[[#This Row],[Airline]]="US Airways", Flights[[#This Row],[Meal]]="Full Meal"), "Yes", "No")</f>
        <v>No</v>
      </c>
      <c r="U2725" s="1">
        <v>0.59930555555555554</v>
      </c>
      <c r="V2725">
        <v>-25</v>
      </c>
      <c r="W2725" s="1" t="str">
        <f>IF(Flights[[#This Row],[Arrival Delay]] = "", "Cancelled", IF(Flights[[#This Row],[Arrival Delay]]&gt;15, "Delayed", "On time"))</f>
        <v>On time</v>
      </c>
      <c r="X2725" t="str">
        <f>IF(Flights[[#This Row],[Status]]&lt;&gt;"Delayed","", IF(Flights[[#This Row],[Arrival Delay]]&gt;120, "Severe", IF(Flights[[#This Row],[Arrival Delay]]&gt;60, "Major", "Moderate")))</f>
        <v/>
      </c>
      <c r="Y2725" t="b">
        <v>0</v>
      </c>
      <c r="AA2725" t="str">
        <f>IF(OR(AND(Flights[[#This Row],[Status]]="Cancelled", Flights[[#This Row],[Cancellation Reason]]="Airline/Carrier"), Flights[[#This Row],[Delay Type]]="Severe"), "Yes", "No")</f>
        <v>No</v>
      </c>
    </row>
    <row r="2726" spans="1:27" x14ac:dyDescent="0.3">
      <c r="A2726" s="3">
        <v>42208</v>
      </c>
      <c r="B2726" s="22">
        <f>WEEKNUM(Flights[[#This Row],[Date]], 1)</f>
        <v>30</v>
      </c>
      <c r="C2726" s="22">
        <f>WEEKDAY(Flights[[#This Row],[Date]],1)</f>
        <v>5</v>
      </c>
      <c r="D2726" t="s">
        <v>1506</v>
      </c>
      <c r="E2726" t="s">
        <v>1995</v>
      </c>
      <c r="F2726" t="s">
        <v>0</v>
      </c>
      <c r="G2726" t="s">
        <v>340</v>
      </c>
      <c r="H2726" t="str">
        <f>_xlfn.XLOOKUP(Flights[[#This Row],[Destination]], Airports!$A$2:$A$78, Airports!$D$2:$D$78)</f>
        <v>San Antonio</v>
      </c>
      <c r="I2726" t="str" cm="1">
        <f t="array" ref="I2726">_xlfn.XLOOKUP(Flights[[#This Row],[Destination]],_xlfn._TRO_TRAILING( Airports!A:A),_xlfn._TRO_TRAILING( Airports!E:E), "Not found")</f>
        <v>TX</v>
      </c>
      <c r="J2726" s="1">
        <v>0.3125</v>
      </c>
      <c r="K2726" s="22">
        <f>HOUR(Flights[[#This Row],[Scheduled Departure]])</f>
        <v>7</v>
      </c>
      <c r="L2726" s="1">
        <v>0.31319444444444444</v>
      </c>
      <c r="M2726">
        <f>(L2726-J2726)*24*60</f>
        <v>0.99999999999999645</v>
      </c>
      <c r="N2726" s="16">
        <f>Flights[[#This Row],[Length (min)]]/60</f>
        <v>2.75</v>
      </c>
      <c r="O2726">
        <v>165</v>
      </c>
      <c r="P2726">
        <v>1211</v>
      </c>
      <c r="Q2726" s="18">
        <f>IFERROR(Flights[[#This Row],[Distance]]/Flights[[#This Row],[Length (hr)]], "")</f>
        <v>440.36363636363637</v>
      </c>
      <c r="R2726" s="1">
        <v>0.51388888888888884</v>
      </c>
      <c r="S2726" s="1" t="str">
        <f>IF(Flights[[#This Row],[Length (hr)]]&lt;2, "No meal", IF(Flights[[#This Row],[Length (hr)]]&lt;3.5, "Light meal", "Full meal"))</f>
        <v>Light meal</v>
      </c>
      <c r="T2726" s="1" t="str">
        <f>IF(AND(Flights[[#This Row],[Airline]]="US Airways", Flights[[#This Row],[Meal]]="Full Meal"), "Yes", "No")</f>
        <v>No</v>
      </c>
      <c r="U2726" s="1">
        <v>0.51111111111111107</v>
      </c>
      <c r="V2726">
        <v>-4</v>
      </c>
      <c r="W2726" s="1" t="str">
        <f>IF(Flights[[#This Row],[Arrival Delay]] = "", "Cancelled", IF(Flights[[#This Row],[Arrival Delay]]&gt;15, "Delayed", "On time"))</f>
        <v>On time</v>
      </c>
      <c r="X2726" t="str">
        <f>IF(Flights[[#This Row],[Status]]&lt;&gt;"Delayed","", IF(Flights[[#This Row],[Arrival Delay]]&gt;120, "Severe", IF(Flights[[#This Row],[Arrival Delay]]&gt;60, "Major", "Moderate")))</f>
        <v/>
      </c>
      <c r="Y2726" t="b">
        <v>0</v>
      </c>
      <c r="AA2726" t="str">
        <f>IF(OR(AND(Flights[[#This Row],[Status]]="Cancelled", Flights[[#This Row],[Cancellation Reason]]="Airline/Carrier"), Flights[[#This Row],[Delay Type]]="Severe"), "Yes", "No")</f>
        <v>No</v>
      </c>
    </row>
    <row r="2727" spans="1:27" x14ac:dyDescent="0.3">
      <c r="A2727" s="3">
        <v>42208</v>
      </c>
      <c r="B2727" s="22">
        <f>WEEKNUM(Flights[[#This Row],[Date]], 1)</f>
        <v>30</v>
      </c>
      <c r="C2727" s="22">
        <f>WEEKDAY(Flights[[#This Row],[Date]],1)</f>
        <v>5</v>
      </c>
      <c r="D2727" t="s">
        <v>45</v>
      </c>
      <c r="E2727" t="s">
        <v>1987</v>
      </c>
      <c r="F2727" t="s">
        <v>0</v>
      </c>
      <c r="G2727" t="s">
        <v>13</v>
      </c>
      <c r="H2727" t="str">
        <f>_xlfn.XLOOKUP(Flights[[#This Row],[Destination]], Airports!$A$2:$A$78, Airports!$D$2:$D$78)</f>
        <v>Orlando</v>
      </c>
      <c r="I2727" t="str" cm="1">
        <f t="array" ref="I2727">_xlfn.XLOOKUP(Flights[[#This Row],[Destination]],_xlfn._TRO_TRAILING( Airports!A:A),_xlfn._TRO_TRAILING( Airports!E:E), "Not found")</f>
        <v>FL</v>
      </c>
      <c r="J2727" s="1">
        <v>0.33333333333333331</v>
      </c>
      <c r="K2727" s="22">
        <f>HOUR(Flights[[#This Row],[Scheduled Departure]])</f>
        <v>8</v>
      </c>
      <c r="L2727" s="1">
        <v>0.33333333333333331</v>
      </c>
      <c r="M2727">
        <f>(L2727-J2727)*24*60</f>
        <v>0</v>
      </c>
      <c r="N2727" s="16">
        <f>Flights[[#This Row],[Length (min)]]/60</f>
        <v>4.8499999999999996</v>
      </c>
      <c r="O2727">
        <v>291</v>
      </c>
      <c r="P2727">
        <v>2218</v>
      </c>
      <c r="Q2727" s="18">
        <f>IFERROR(Flights[[#This Row],[Distance]]/Flights[[#This Row],[Length (hr)]], "")</f>
        <v>457.31958762886603</v>
      </c>
      <c r="R2727" s="1">
        <v>0.67222222222222228</v>
      </c>
      <c r="S2727" s="1" t="str">
        <f>IF(Flights[[#This Row],[Length (hr)]]&lt;2, "No meal", IF(Flights[[#This Row],[Length (hr)]]&lt;3.5, "Light meal", "Full meal"))</f>
        <v>Full meal</v>
      </c>
      <c r="T2727" s="1" t="str">
        <f>IF(AND(Flights[[#This Row],[Airline]]="US Airways", Flights[[#This Row],[Meal]]="Full Meal"), "Yes", "No")</f>
        <v>No</v>
      </c>
      <c r="U2727" s="1">
        <v>0.66041666666666665</v>
      </c>
      <c r="V2727">
        <v>-17</v>
      </c>
      <c r="W2727" s="1" t="str">
        <f>IF(Flights[[#This Row],[Arrival Delay]] = "", "Cancelled", IF(Flights[[#This Row],[Arrival Delay]]&gt;15, "Delayed", "On time"))</f>
        <v>On time</v>
      </c>
      <c r="X2727" t="str">
        <f>IF(Flights[[#This Row],[Status]]&lt;&gt;"Delayed","", IF(Flights[[#This Row],[Arrival Delay]]&gt;120, "Severe", IF(Flights[[#This Row],[Arrival Delay]]&gt;60, "Major", "Moderate")))</f>
        <v/>
      </c>
      <c r="Y2727" t="b">
        <v>0</v>
      </c>
      <c r="AA2727" t="str">
        <f>IF(OR(AND(Flights[[#This Row],[Status]]="Cancelled", Flights[[#This Row],[Cancellation Reason]]="Airline/Carrier"), Flights[[#This Row],[Delay Type]]="Severe"), "Yes", "No")</f>
        <v>No</v>
      </c>
    </row>
    <row r="2728" spans="1:27" x14ac:dyDescent="0.3">
      <c r="A2728" s="3">
        <v>42208</v>
      </c>
      <c r="B2728" s="22">
        <f>WEEKNUM(Flights[[#This Row],[Date]], 1)</f>
        <v>30</v>
      </c>
      <c r="C2728" s="22">
        <f>WEEKDAY(Flights[[#This Row],[Date]],1)</f>
        <v>5</v>
      </c>
      <c r="D2728" t="s">
        <v>1570</v>
      </c>
      <c r="E2728" t="s">
        <v>1995</v>
      </c>
      <c r="F2728" t="s">
        <v>0</v>
      </c>
      <c r="G2728" t="s">
        <v>351</v>
      </c>
      <c r="H2728" t="str">
        <f>_xlfn.XLOOKUP(Flights[[#This Row],[Destination]], Airports!$A$2:$A$78, Airports!$D$2:$D$78)</f>
        <v>Sacramento</v>
      </c>
      <c r="I2728" t="str" cm="1">
        <f t="array" ref="I2728">_xlfn.XLOOKUP(Flights[[#This Row],[Destination]],_xlfn._TRO_TRAILING( Airports!A:A),_xlfn._TRO_TRAILING( Airports!E:E), "Not found")</f>
        <v>CA</v>
      </c>
      <c r="J2728" s="1">
        <v>0.34375</v>
      </c>
      <c r="K2728" s="22">
        <f>HOUR(Flights[[#This Row],[Scheduled Departure]])</f>
        <v>8</v>
      </c>
      <c r="L2728" s="1">
        <v>0.34166666666666667</v>
      </c>
      <c r="M2728">
        <f>(L2728-J2728)*24*60</f>
        <v>-2.9999999999999893</v>
      </c>
      <c r="N2728" s="16">
        <f>Flights[[#This Row],[Length (min)]]/60</f>
        <v>1.2166666666666666</v>
      </c>
      <c r="O2728">
        <v>73</v>
      </c>
      <c r="P2728">
        <v>373</v>
      </c>
      <c r="Q2728" s="18">
        <f>IFERROR(Flights[[#This Row],[Distance]]/Flights[[#This Row],[Length (hr)]], "")</f>
        <v>306.57534246575347</v>
      </c>
      <c r="R2728" s="1">
        <v>0.39583333333333331</v>
      </c>
      <c r="S2728" s="1" t="str">
        <f>IF(Flights[[#This Row],[Length (hr)]]&lt;2, "No meal", IF(Flights[[#This Row],[Length (hr)]]&lt;3.5, "Light meal", "Full meal"))</f>
        <v>No meal</v>
      </c>
      <c r="T2728" s="1" t="str">
        <f>IF(AND(Flights[[#This Row],[Airline]]="US Airways", Flights[[#This Row],[Meal]]="Full Meal"), "Yes", "No")</f>
        <v>No</v>
      </c>
      <c r="U2728" s="1">
        <v>0.3923611111111111</v>
      </c>
      <c r="V2728">
        <v>-5</v>
      </c>
      <c r="W2728" s="1" t="str">
        <f>IF(Flights[[#This Row],[Arrival Delay]] = "", "Cancelled", IF(Flights[[#This Row],[Arrival Delay]]&gt;15, "Delayed", "On time"))</f>
        <v>On time</v>
      </c>
      <c r="X2728" t="str">
        <f>IF(Flights[[#This Row],[Status]]&lt;&gt;"Delayed","", IF(Flights[[#This Row],[Arrival Delay]]&gt;120, "Severe", IF(Flights[[#This Row],[Arrival Delay]]&gt;60, "Major", "Moderate")))</f>
        <v/>
      </c>
      <c r="Y2728" t="b">
        <v>0</v>
      </c>
      <c r="AA2728" t="str">
        <f>IF(OR(AND(Flights[[#This Row],[Status]]="Cancelled", Flights[[#This Row],[Cancellation Reason]]="Airline/Carrier"), Flights[[#This Row],[Delay Type]]="Severe"), "Yes", "No")</f>
        <v>No</v>
      </c>
    </row>
    <row r="2729" spans="1:27" x14ac:dyDescent="0.3">
      <c r="A2729" s="3">
        <v>42208</v>
      </c>
      <c r="B2729" s="22">
        <f>WEEKNUM(Flights[[#This Row],[Date]], 1)</f>
        <v>30</v>
      </c>
      <c r="C2729" s="22">
        <f>WEEKDAY(Flights[[#This Row],[Date]],1)</f>
        <v>5</v>
      </c>
      <c r="D2729" t="s">
        <v>1595</v>
      </c>
      <c r="E2729" t="s">
        <v>1989</v>
      </c>
      <c r="F2729" t="s">
        <v>0</v>
      </c>
      <c r="G2729" t="s">
        <v>9</v>
      </c>
      <c r="H2729" t="str">
        <f>_xlfn.XLOOKUP(Flights[[#This Row],[Destination]], Airports!$A$2:$A$78, Airports!$D$2:$D$78)</f>
        <v>San Francisco</v>
      </c>
      <c r="I2729" t="str" cm="1">
        <f t="array" ref="I2729">_xlfn.XLOOKUP(Flights[[#This Row],[Destination]],_xlfn._TRO_TRAILING( Airports!A:A),_xlfn._TRO_TRAILING( Airports!E:E), "Not found")</f>
        <v>CA</v>
      </c>
      <c r="J2729" s="1">
        <v>0.37847222222222221</v>
      </c>
      <c r="K2729" s="22">
        <f>HOUR(Flights[[#This Row],[Scheduled Departure]])</f>
        <v>9</v>
      </c>
      <c r="L2729" s="1">
        <v>0.37777777777777777</v>
      </c>
      <c r="M2729">
        <f>(L2729-J2729)*24*60</f>
        <v>-0.99999999999999645</v>
      </c>
      <c r="N2729" s="16">
        <f>Flights[[#This Row],[Length (min)]]/60</f>
        <v>1.5166666666666666</v>
      </c>
      <c r="O2729">
        <v>91</v>
      </c>
      <c r="P2729">
        <v>337</v>
      </c>
      <c r="Q2729" s="18">
        <f>IFERROR(Flights[[#This Row],[Distance]]/Flights[[#This Row],[Length (hr)]], "")</f>
        <v>222.19780219780222</v>
      </c>
      <c r="R2729" s="1">
        <v>0.43402777777777779</v>
      </c>
      <c r="S2729" s="1" t="str">
        <f>IF(Flights[[#This Row],[Length (hr)]]&lt;2, "No meal", IF(Flights[[#This Row],[Length (hr)]]&lt;3.5, "Light meal", "Full meal"))</f>
        <v>No meal</v>
      </c>
      <c r="T2729" s="1" t="str">
        <f>IF(AND(Flights[[#This Row],[Airline]]="US Airways", Flights[[#This Row],[Meal]]="Full Meal"), "Yes", "No")</f>
        <v>No</v>
      </c>
      <c r="U2729" s="1">
        <v>0.44097222222222221</v>
      </c>
      <c r="V2729">
        <v>10</v>
      </c>
      <c r="W2729" s="1" t="str">
        <f>IF(Flights[[#This Row],[Arrival Delay]] = "", "Cancelled", IF(Flights[[#This Row],[Arrival Delay]]&gt;15, "Delayed", "On time"))</f>
        <v>On time</v>
      </c>
      <c r="X2729" t="str">
        <f>IF(Flights[[#This Row],[Status]]&lt;&gt;"Delayed","", IF(Flights[[#This Row],[Arrival Delay]]&gt;120, "Severe", IF(Flights[[#This Row],[Arrival Delay]]&gt;60, "Major", "Moderate")))</f>
        <v/>
      </c>
      <c r="Y2729" t="b">
        <v>0</v>
      </c>
      <c r="AA2729" t="str">
        <f>IF(OR(AND(Flights[[#This Row],[Status]]="Cancelled", Flights[[#This Row],[Cancellation Reason]]="Airline/Carrier"), Flights[[#This Row],[Delay Type]]="Severe"), "Yes", "No")</f>
        <v>No</v>
      </c>
    </row>
    <row r="2730" spans="1:27" x14ac:dyDescent="0.3">
      <c r="A2730" s="3">
        <v>42208</v>
      </c>
      <c r="B2730" s="22">
        <f>WEEKNUM(Flights[[#This Row],[Date]], 1)</f>
        <v>30</v>
      </c>
      <c r="C2730" s="22">
        <f>WEEKDAY(Flights[[#This Row],[Date]],1)</f>
        <v>5</v>
      </c>
      <c r="D2730" t="s">
        <v>477</v>
      </c>
      <c r="E2730" t="s">
        <v>1989</v>
      </c>
      <c r="F2730" t="s">
        <v>0</v>
      </c>
      <c r="G2730" t="s">
        <v>276</v>
      </c>
      <c r="H2730" t="str">
        <f>_xlfn.XLOOKUP(Flights[[#This Row],[Destination]], Airports!$A$2:$A$78, Airports!$D$2:$D$78)</f>
        <v>Detroit</v>
      </c>
      <c r="I2730" t="str" cm="1">
        <f t="array" ref="I2730">_xlfn.XLOOKUP(Flights[[#This Row],[Destination]],_xlfn._TRO_TRAILING( Airports!A:A),_xlfn._TRO_TRAILING( Airports!E:E), "Not found")</f>
        <v>MI</v>
      </c>
      <c r="J2730" s="1">
        <v>0.3888888888888889</v>
      </c>
      <c r="K2730" s="22">
        <f>HOUR(Flights[[#This Row],[Scheduled Departure]])</f>
        <v>9</v>
      </c>
      <c r="L2730" s="1">
        <v>0.39027777777777778</v>
      </c>
      <c r="M2730">
        <f>(L2730-J2730)*24*60</f>
        <v>1.9999999999999929</v>
      </c>
      <c r="N2730" s="16">
        <f>Flights[[#This Row],[Length (min)]]/60</f>
        <v>4.25</v>
      </c>
      <c r="O2730">
        <v>255</v>
      </c>
      <c r="P2730">
        <v>1979</v>
      </c>
      <c r="Q2730" s="18">
        <f>IFERROR(Flights[[#This Row],[Distance]]/Flights[[#This Row],[Length (hr)]], "")</f>
        <v>465.64705882352939</v>
      </c>
      <c r="R2730" s="1">
        <v>0.70138888888888884</v>
      </c>
      <c r="S2730" s="1" t="str">
        <f>IF(Flights[[#This Row],[Length (hr)]]&lt;2, "No meal", IF(Flights[[#This Row],[Length (hr)]]&lt;3.5, "Light meal", "Full meal"))</f>
        <v>Full meal</v>
      </c>
      <c r="T2730" s="1" t="str">
        <f>IF(AND(Flights[[#This Row],[Airline]]="US Airways", Flights[[#This Row],[Meal]]="Full Meal"), "Yes", "No")</f>
        <v>No</v>
      </c>
      <c r="U2730" s="1">
        <v>0.69236111111111109</v>
      </c>
      <c r="V2730">
        <v>-13</v>
      </c>
      <c r="W2730" s="1" t="str">
        <f>IF(Flights[[#This Row],[Arrival Delay]] = "", "Cancelled", IF(Flights[[#This Row],[Arrival Delay]]&gt;15, "Delayed", "On time"))</f>
        <v>On time</v>
      </c>
      <c r="X2730" t="str">
        <f>IF(Flights[[#This Row],[Status]]&lt;&gt;"Delayed","", IF(Flights[[#This Row],[Arrival Delay]]&gt;120, "Severe", IF(Flights[[#This Row],[Arrival Delay]]&gt;60, "Major", "Moderate")))</f>
        <v/>
      </c>
      <c r="Y2730" t="b">
        <v>0</v>
      </c>
      <c r="AA2730" t="str">
        <f>IF(OR(AND(Flights[[#This Row],[Status]]="Cancelled", Flights[[#This Row],[Cancellation Reason]]="Airline/Carrier"), Flights[[#This Row],[Delay Type]]="Severe"), "Yes", "No")</f>
        <v>No</v>
      </c>
    </row>
    <row r="2731" spans="1:27" x14ac:dyDescent="0.3">
      <c r="A2731" s="3">
        <v>42208</v>
      </c>
      <c r="B2731" s="22">
        <f>WEEKNUM(Flights[[#This Row],[Date]], 1)</f>
        <v>30</v>
      </c>
      <c r="C2731" s="22">
        <f>WEEKDAY(Flights[[#This Row],[Date]],1)</f>
        <v>5</v>
      </c>
      <c r="D2731" t="s">
        <v>193</v>
      </c>
      <c r="E2731" t="s">
        <v>1987</v>
      </c>
      <c r="F2731" t="s">
        <v>0</v>
      </c>
      <c r="G2731" t="s">
        <v>22</v>
      </c>
      <c r="H2731" t="str">
        <f>_xlfn.XLOOKUP(Flights[[#This Row],[Destination]], Airports!$A$2:$A$78, Airports!$D$2:$D$78)</f>
        <v>Columbus</v>
      </c>
      <c r="I2731" t="str" cm="1">
        <f t="array" ref="I2731">_xlfn.XLOOKUP(Flights[[#This Row],[Destination]],_xlfn._TRO_TRAILING( Airports!A:A),_xlfn._TRO_TRAILING( Airports!E:E), "Not found")</f>
        <v>OH</v>
      </c>
      <c r="J2731" s="1">
        <v>0.39930555555555558</v>
      </c>
      <c r="K2731" s="22">
        <f>HOUR(Flights[[#This Row],[Scheduled Departure]])</f>
        <v>9</v>
      </c>
      <c r="L2731" s="1">
        <v>0.40763888888888888</v>
      </c>
      <c r="M2731">
        <f>(L2731-J2731)*24*60</f>
        <v>11.999999999999957</v>
      </c>
      <c r="N2731" s="16">
        <f>Flights[[#This Row],[Length (min)]]/60</f>
        <v>4.2666666666666666</v>
      </c>
      <c r="O2731">
        <v>256</v>
      </c>
      <c r="P2731">
        <v>1995</v>
      </c>
      <c r="Q2731" s="18">
        <f>IFERROR(Flights[[#This Row],[Distance]]/Flights[[#This Row],[Length (hr)]], "")</f>
        <v>467.578125</v>
      </c>
      <c r="R2731" s="1">
        <v>0.71666666666666667</v>
      </c>
      <c r="S2731" s="1" t="str">
        <f>IF(Flights[[#This Row],[Length (hr)]]&lt;2, "No meal", IF(Flights[[#This Row],[Length (hr)]]&lt;3.5, "Light meal", "Full meal"))</f>
        <v>Full meal</v>
      </c>
      <c r="T2731" s="1" t="str">
        <f>IF(AND(Flights[[#This Row],[Airline]]="US Airways", Flights[[#This Row],[Meal]]="Full Meal"), "Yes", "No")</f>
        <v>No</v>
      </c>
      <c r="U2731" s="1">
        <v>0.7104166666666667</v>
      </c>
      <c r="V2731">
        <v>-9</v>
      </c>
      <c r="W2731" s="1" t="str">
        <f>IF(Flights[[#This Row],[Arrival Delay]] = "", "Cancelled", IF(Flights[[#This Row],[Arrival Delay]]&gt;15, "Delayed", "On time"))</f>
        <v>On time</v>
      </c>
      <c r="X2731" t="str">
        <f>IF(Flights[[#This Row],[Status]]&lt;&gt;"Delayed","", IF(Flights[[#This Row],[Arrival Delay]]&gt;120, "Severe", IF(Flights[[#This Row],[Arrival Delay]]&gt;60, "Major", "Moderate")))</f>
        <v/>
      </c>
      <c r="Y2731" t="b">
        <v>0</v>
      </c>
      <c r="AA2731" t="str">
        <f>IF(OR(AND(Flights[[#This Row],[Status]]="Cancelled", Flights[[#This Row],[Cancellation Reason]]="Airline/Carrier"), Flights[[#This Row],[Delay Type]]="Severe"), "Yes", "No")</f>
        <v>No</v>
      </c>
    </row>
    <row r="2732" spans="1:27" x14ac:dyDescent="0.3">
      <c r="A2732" s="3">
        <v>42208</v>
      </c>
      <c r="B2732" s="22">
        <f>WEEKNUM(Flights[[#This Row],[Date]], 1)</f>
        <v>30</v>
      </c>
      <c r="C2732" s="22">
        <f>WEEKDAY(Flights[[#This Row],[Date]],1)</f>
        <v>5</v>
      </c>
      <c r="D2732" t="s">
        <v>1517</v>
      </c>
      <c r="E2732" t="s">
        <v>1995</v>
      </c>
      <c r="F2732" t="s">
        <v>0</v>
      </c>
      <c r="G2732" t="s">
        <v>347</v>
      </c>
      <c r="H2732" t="str">
        <f>_xlfn.XLOOKUP(Flights[[#This Row],[Destination]], Airports!$A$2:$A$78, Airports!$D$2:$D$78)</f>
        <v>San Jose</v>
      </c>
      <c r="I2732" t="str" cm="1">
        <f t="array" ref="I2732">_xlfn.XLOOKUP(Flights[[#This Row],[Destination]],_xlfn._TRO_TRAILING( Airports!A:A),_xlfn._TRO_TRAILING( Airports!E:E), "Not found")</f>
        <v>CA</v>
      </c>
      <c r="J2732" s="1">
        <v>0.42708333333333331</v>
      </c>
      <c r="K2732" s="22">
        <f>HOUR(Flights[[#This Row],[Scheduled Departure]])</f>
        <v>10</v>
      </c>
      <c r="L2732" s="1">
        <v>0.43055555555555558</v>
      </c>
      <c r="M2732">
        <f>(L2732-J2732)*24*60</f>
        <v>5.0000000000000622</v>
      </c>
      <c r="N2732" s="16">
        <f>Flights[[#This Row],[Length (min)]]/60</f>
        <v>1.0833333333333333</v>
      </c>
      <c r="O2732">
        <v>65</v>
      </c>
      <c r="P2732">
        <v>308</v>
      </c>
      <c r="Q2732" s="18">
        <f>IFERROR(Flights[[#This Row],[Distance]]/Flights[[#This Row],[Length (hr)]], "")</f>
        <v>284.30769230769232</v>
      </c>
      <c r="R2732" s="1">
        <v>0.47222222222222221</v>
      </c>
      <c r="S2732" s="1" t="str">
        <f>IF(Flights[[#This Row],[Length (hr)]]&lt;2, "No meal", IF(Flights[[#This Row],[Length (hr)]]&lt;3.5, "Light meal", "Full meal"))</f>
        <v>No meal</v>
      </c>
      <c r="T2732" s="1" t="str">
        <f>IF(AND(Flights[[#This Row],[Airline]]="US Airways", Flights[[#This Row],[Meal]]="Full Meal"), "Yes", "No")</f>
        <v>No</v>
      </c>
      <c r="U2732" s="1">
        <v>0.47569444444444442</v>
      </c>
      <c r="V2732">
        <v>5</v>
      </c>
      <c r="W2732" s="1" t="str">
        <f>IF(Flights[[#This Row],[Arrival Delay]] = "", "Cancelled", IF(Flights[[#This Row],[Arrival Delay]]&gt;15, "Delayed", "On time"))</f>
        <v>On time</v>
      </c>
      <c r="X2732" t="str">
        <f>IF(Flights[[#This Row],[Status]]&lt;&gt;"Delayed","", IF(Flights[[#This Row],[Arrival Delay]]&gt;120, "Severe", IF(Flights[[#This Row],[Arrival Delay]]&gt;60, "Major", "Moderate")))</f>
        <v/>
      </c>
      <c r="Y2732" t="b">
        <v>0</v>
      </c>
      <c r="AA2732" t="str">
        <f>IF(OR(AND(Flights[[#This Row],[Status]]="Cancelled", Flights[[#This Row],[Cancellation Reason]]="Airline/Carrier"), Flights[[#This Row],[Delay Type]]="Severe"), "Yes", "No")</f>
        <v>No</v>
      </c>
    </row>
    <row r="2733" spans="1:27" x14ac:dyDescent="0.3">
      <c r="A2733" s="3">
        <v>42208</v>
      </c>
      <c r="B2733" s="22">
        <f>WEEKNUM(Flights[[#This Row],[Date]], 1)</f>
        <v>30</v>
      </c>
      <c r="C2733" s="22">
        <f>WEEKDAY(Flights[[#This Row],[Date]],1)</f>
        <v>5</v>
      </c>
      <c r="D2733" t="s">
        <v>196</v>
      </c>
      <c r="E2733" t="s">
        <v>1987</v>
      </c>
      <c r="F2733" t="s">
        <v>0</v>
      </c>
      <c r="G2733" t="s">
        <v>27</v>
      </c>
      <c r="H2733" t="str">
        <f>_xlfn.XLOOKUP(Flights[[#This Row],[Destination]], Airports!$A$2:$A$78, Airports!$D$2:$D$78)</f>
        <v>Charlotte</v>
      </c>
      <c r="I2733" t="str" cm="1">
        <f t="array" ref="I2733">_xlfn.XLOOKUP(Flights[[#This Row],[Destination]],_xlfn._TRO_TRAILING( Airports!A:A),_xlfn._TRO_TRAILING( Airports!E:E), "Not found")</f>
        <v>NC</v>
      </c>
      <c r="J2733" s="1">
        <v>0.47222222222222221</v>
      </c>
      <c r="K2733" s="22">
        <f>HOUR(Flights[[#This Row],[Scheduled Departure]])</f>
        <v>11</v>
      </c>
      <c r="L2733" s="1">
        <v>0.47916666666666669</v>
      </c>
      <c r="M2733">
        <f>(L2733-J2733)*24*60</f>
        <v>10.000000000000044</v>
      </c>
      <c r="N2733" s="16">
        <f>Flights[[#This Row],[Length (min)]]/60</f>
        <v>5.2666666666666666</v>
      </c>
      <c r="O2733">
        <v>316</v>
      </c>
      <c r="P2733">
        <v>2125</v>
      </c>
      <c r="Q2733" s="18">
        <f>IFERROR(Flights[[#This Row],[Distance]]/Flights[[#This Row],[Length (hr)]], "")</f>
        <v>403.48101265822783</v>
      </c>
      <c r="R2733" s="1">
        <v>0.80694444444444446</v>
      </c>
      <c r="S2733" s="1" t="str">
        <f>IF(Flights[[#This Row],[Length (hr)]]&lt;2, "No meal", IF(Flights[[#This Row],[Length (hr)]]&lt;3.5, "Light meal", "Full meal"))</f>
        <v>Full meal</v>
      </c>
      <c r="T2733" s="1" t="str">
        <f>IF(AND(Flights[[#This Row],[Airline]]="US Airways", Flights[[#This Row],[Meal]]="Full Meal"), "Yes", "No")</f>
        <v>No</v>
      </c>
      <c r="U2733" s="1">
        <v>0.82361111111111107</v>
      </c>
      <c r="V2733">
        <v>24</v>
      </c>
      <c r="W2733" s="1" t="str">
        <f>IF(Flights[[#This Row],[Arrival Delay]] = "", "Cancelled", IF(Flights[[#This Row],[Arrival Delay]]&gt;15, "Delayed", "On time"))</f>
        <v>Delayed</v>
      </c>
      <c r="X2733" t="str">
        <f>IF(Flights[[#This Row],[Status]]&lt;&gt;"Delayed","", IF(Flights[[#This Row],[Arrival Delay]]&gt;120, "Severe", IF(Flights[[#This Row],[Arrival Delay]]&gt;60, "Major", "Moderate")))</f>
        <v>Moderate</v>
      </c>
      <c r="Y2733" t="b">
        <v>0</v>
      </c>
      <c r="AA2733" t="str">
        <f>IF(OR(AND(Flights[[#This Row],[Status]]="Cancelled", Flights[[#This Row],[Cancellation Reason]]="Airline/Carrier"), Flights[[#This Row],[Delay Type]]="Severe"), "Yes", "No")</f>
        <v>No</v>
      </c>
    </row>
    <row r="2734" spans="1:27" x14ac:dyDescent="0.3">
      <c r="A2734" s="3">
        <v>42208</v>
      </c>
      <c r="B2734" s="22">
        <f>WEEKNUM(Flights[[#This Row],[Date]], 1)</f>
        <v>30</v>
      </c>
      <c r="C2734" s="22">
        <f>WEEKDAY(Flights[[#This Row],[Date]],1)</f>
        <v>5</v>
      </c>
      <c r="D2734" t="s">
        <v>499</v>
      </c>
      <c r="E2734" t="s">
        <v>1989</v>
      </c>
      <c r="F2734" t="s">
        <v>0</v>
      </c>
      <c r="G2734" t="s">
        <v>26</v>
      </c>
      <c r="H2734" t="str">
        <f>_xlfn.XLOOKUP(Flights[[#This Row],[Destination]], Airports!$A$2:$A$78, Airports!$D$2:$D$78)</f>
        <v>Atlanta</v>
      </c>
      <c r="I2734" t="str" cm="1">
        <f t="array" ref="I2734">_xlfn.XLOOKUP(Flights[[#This Row],[Destination]],_xlfn._TRO_TRAILING( Airports!A:A),_xlfn._TRO_TRAILING( Airports!E:E), "Not found")</f>
        <v>GA</v>
      </c>
      <c r="J2734" s="1">
        <v>0.50694444444444442</v>
      </c>
      <c r="K2734" s="22">
        <f>HOUR(Flights[[#This Row],[Scheduled Departure]])</f>
        <v>12</v>
      </c>
      <c r="L2734" s="1">
        <v>0.50972222222222219</v>
      </c>
      <c r="M2734">
        <f>(L2734-J2734)*24*60</f>
        <v>3.9999999999999858</v>
      </c>
      <c r="N2734" s="16">
        <f>Flights[[#This Row],[Length (min)]]/60</f>
        <v>4.2666666666666666</v>
      </c>
      <c r="O2734">
        <v>256</v>
      </c>
      <c r="P2734">
        <v>1947</v>
      </c>
      <c r="Q2734" s="18">
        <f>IFERROR(Flights[[#This Row],[Distance]]/Flights[[#This Row],[Length (hr)]], "")</f>
        <v>456.328125</v>
      </c>
      <c r="R2734" s="1">
        <v>0.82291666666666663</v>
      </c>
      <c r="S2734" s="1" t="str">
        <f>IF(Flights[[#This Row],[Length (hr)]]&lt;2, "No meal", IF(Flights[[#This Row],[Length (hr)]]&lt;3.5, "Light meal", "Full meal"))</f>
        <v>Full meal</v>
      </c>
      <c r="T2734" s="1" t="str">
        <f>IF(AND(Flights[[#This Row],[Airline]]="US Airways", Flights[[#This Row],[Meal]]="Full Meal"), "Yes", "No")</f>
        <v>No</v>
      </c>
      <c r="U2734" s="1">
        <v>0.8125</v>
      </c>
      <c r="V2734">
        <v>-15</v>
      </c>
      <c r="W2734" s="1" t="str">
        <f>IF(Flights[[#This Row],[Arrival Delay]] = "", "Cancelled", IF(Flights[[#This Row],[Arrival Delay]]&gt;15, "Delayed", "On time"))</f>
        <v>On time</v>
      </c>
      <c r="X2734" t="str">
        <f>IF(Flights[[#This Row],[Status]]&lt;&gt;"Delayed","", IF(Flights[[#This Row],[Arrival Delay]]&gt;120, "Severe", IF(Flights[[#This Row],[Arrival Delay]]&gt;60, "Major", "Moderate")))</f>
        <v/>
      </c>
      <c r="Y2734" t="b">
        <v>0</v>
      </c>
      <c r="AA2734" t="str">
        <f>IF(OR(AND(Flights[[#This Row],[Status]]="Cancelled", Flights[[#This Row],[Cancellation Reason]]="Airline/Carrier"), Flights[[#This Row],[Delay Type]]="Severe"), "Yes", "No")</f>
        <v>No</v>
      </c>
    </row>
    <row r="2735" spans="1:27" x14ac:dyDescent="0.3">
      <c r="A2735" s="3">
        <v>42208</v>
      </c>
      <c r="B2735" s="22">
        <f>WEEKNUM(Flights[[#This Row],[Date]], 1)</f>
        <v>30</v>
      </c>
      <c r="C2735" s="22">
        <f>WEEKDAY(Flights[[#This Row],[Date]],1)</f>
        <v>5</v>
      </c>
      <c r="D2735" t="s">
        <v>1527</v>
      </c>
      <c r="E2735" t="s">
        <v>1995</v>
      </c>
      <c r="F2735" t="s">
        <v>0</v>
      </c>
      <c r="G2735" t="s">
        <v>29</v>
      </c>
      <c r="H2735" t="str">
        <f>_xlfn.XLOOKUP(Flights[[#This Row],[Destination]], Airports!$A$2:$A$78, Airports!$D$2:$D$78)</f>
        <v>Phoenix</v>
      </c>
      <c r="I2735" t="str" cm="1">
        <f t="array" ref="I2735">_xlfn.XLOOKUP(Flights[[#This Row],[Destination]],_xlfn._TRO_TRAILING( Airports!A:A),_xlfn._TRO_TRAILING( Airports!E:E), "Not found")</f>
        <v>AZ</v>
      </c>
      <c r="J2735" s="1">
        <v>0.55208333333333337</v>
      </c>
      <c r="K2735" s="22">
        <f>HOUR(Flights[[#This Row],[Scheduled Departure]])</f>
        <v>13</v>
      </c>
      <c r="L2735" s="1">
        <v>0.58472222222222225</v>
      </c>
      <c r="M2735">
        <f>(L2735-J2735)*24*60</f>
        <v>46.999999999999993</v>
      </c>
      <c r="N2735" s="16">
        <f>Flights[[#This Row],[Length (min)]]/60</f>
        <v>1.45</v>
      </c>
      <c r="O2735">
        <v>87</v>
      </c>
      <c r="P2735">
        <v>370</v>
      </c>
      <c r="Q2735" s="18">
        <f>IFERROR(Flights[[#This Row],[Distance]]/Flights[[#This Row],[Length (hr)]], "")</f>
        <v>255.17241379310346</v>
      </c>
      <c r="R2735" s="1">
        <v>0.60763888888888884</v>
      </c>
      <c r="S2735" s="1" t="str">
        <f>IF(Flights[[#This Row],[Length (hr)]]&lt;2, "No meal", IF(Flights[[#This Row],[Length (hr)]]&lt;3.5, "Light meal", "Full meal"))</f>
        <v>No meal</v>
      </c>
      <c r="T2735" s="1" t="str">
        <f>IF(AND(Flights[[#This Row],[Airline]]="US Airways", Flights[[#This Row],[Meal]]="Full Meal"), "Yes", "No")</f>
        <v>No</v>
      </c>
      <c r="U2735" s="1">
        <v>0.64513888888888893</v>
      </c>
      <c r="V2735">
        <v>54</v>
      </c>
      <c r="W2735" s="1" t="str">
        <f>IF(Flights[[#This Row],[Arrival Delay]] = "", "Cancelled", IF(Flights[[#This Row],[Arrival Delay]]&gt;15, "Delayed", "On time"))</f>
        <v>Delayed</v>
      </c>
      <c r="X2735" t="str">
        <f>IF(Flights[[#This Row],[Status]]&lt;&gt;"Delayed","", IF(Flights[[#This Row],[Arrival Delay]]&gt;120, "Severe", IF(Flights[[#This Row],[Arrival Delay]]&gt;60, "Major", "Moderate")))</f>
        <v>Moderate</v>
      </c>
      <c r="Y2735" t="b">
        <v>0</v>
      </c>
      <c r="AA2735" t="str">
        <f>IF(OR(AND(Flights[[#This Row],[Status]]="Cancelled", Flights[[#This Row],[Cancellation Reason]]="Airline/Carrier"), Flights[[#This Row],[Delay Type]]="Severe"), "Yes", "No")</f>
        <v>No</v>
      </c>
    </row>
    <row r="2736" spans="1:27" x14ac:dyDescent="0.3">
      <c r="A2736" s="3">
        <v>42208</v>
      </c>
      <c r="B2736" s="22">
        <f>WEEKNUM(Flights[[#This Row],[Date]], 1)</f>
        <v>30</v>
      </c>
      <c r="C2736" s="22">
        <f>WEEKDAY(Flights[[#This Row],[Date]],1)</f>
        <v>5</v>
      </c>
      <c r="D2736" t="s">
        <v>1532</v>
      </c>
      <c r="E2736" t="s">
        <v>1995</v>
      </c>
      <c r="F2736" t="s">
        <v>0</v>
      </c>
      <c r="G2736" t="s">
        <v>347</v>
      </c>
      <c r="H2736" t="str">
        <f>_xlfn.XLOOKUP(Flights[[#This Row],[Destination]], Airports!$A$2:$A$78, Airports!$D$2:$D$78)</f>
        <v>San Jose</v>
      </c>
      <c r="I2736" t="str" cm="1">
        <f t="array" ref="I2736">_xlfn.XLOOKUP(Flights[[#This Row],[Destination]],_xlfn._TRO_TRAILING( Airports!A:A),_xlfn._TRO_TRAILING( Airports!E:E), "Not found")</f>
        <v>CA</v>
      </c>
      <c r="J2736" s="1">
        <v>0.60069444444444442</v>
      </c>
      <c r="K2736" s="22">
        <f>HOUR(Flights[[#This Row],[Scheduled Departure]])</f>
        <v>14</v>
      </c>
      <c r="L2736" s="1">
        <v>0.6020833333333333</v>
      </c>
      <c r="M2736">
        <f>(L2736-J2736)*24*60</f>
        <v>1.9999999999999929</v>
      </c>
      <c r="N2736" s="16">
        <f>Flights[[#This Row],[Length (min)]]/60</f>
        <v>1</v>
      </c>
      <c r="O2736">
        <v>60</v>
      </c>
      <c r="P2736">
        <v>308</v>
      </c>
      <c r="Q2736" s="18">
        <f>IFERROR(Flights[[#This Row],[Distance]]/Flights[[#This Row],[Length (hr)]], "")</f>
        <v>308</v>
      </c>
      <c r="R2736" s="1">
        <v>0.64583333333333337</v>
      </c>
      <c r="S2736" s="1" t="str">
        <f>IF(Flights[[#This Row],[Length (hr)]]&lt;2, "No meal", IF(Flights[[#This Row],[Length (hr)]]&lt;3.5, "Light meal", "Full meal"))</f>
        <v>No meal</v>
      </c>
      <c r="T2736" s="1" t="str">
        <f>IF(AND(Flights[[#This Row],[Airline]]="US Airways", Flights[[#This Row],[Meal]]="Full Meal"), "Yes", "No")</f>
        <v>No</v>
      </c>
      <c r="U2736" s="1">
        <v>0.64375000000000004</v>
      </c>
      <c r="V2736">
        <v>-3</v>
      </c>
      <c r="W2736" s="1" t="str">
        <f>IF(Flights[[#This Row],[Arrival Delay]] = "", "Cancelled", IF(Flights[[#This Row],[Arrival Delay]]&gt;15, "Delayed", "On time"))</f>
        <v>On time</v>
      </c>
      <c r="X2736" t="str">
        <f>IF(Flights[[#This Row],[Status]]&lt;&gt;"Delayed","", IF(Flights[[#This Row],[Arrival Delay]]&gt;120, "Severe", IF(Flights[[#This Row],[Arrival Delay]]&gt;60, "Major", "Moderate")))</f>
        <v/>
      </c>
      <c r="Y2736" t="b">
        <v>0</v>
      </c>
      <c r="AA2736" t="str">
        <f>IF(OR(AND(Flights[[#This Row],[Status]]="Cancelled", Flights[[#This Row],[Cancellation Reason]]="Airline/Carrier"), Flights[[#This Row],[Delay Type]]="Severe"), "Yes", "No")</f>
        <v>No</v>
      </c>
    </row>
    <row r="2737" spans="1:27" x14ac:dyDescent="0.3">
      <c r="A2737" s="3">
        <v>42208</v>
      </c>
      <c r="B2737" s="22">
        <f>WEEKNUM(Flights[[#This Row],[Date]], 1)</f>
        <v>30</v>
      </c>
      <c r="C2737" s="22">
        <f>WEEKDAY(Flights[[#This Row],[Date]],1)</f>
        <v>5</v>
      </c>
      <c r="D2737" t="s">
        <v>980</v>
      </c>
      <c r="E2737" t="s">
        <v>1989</v>
      </c>
      <c r="F2737" t="s">
        <v>0</v>
      </c>
      <c r="G2737" t="s">
        <v>344</v>
      </c>
      <c r="H2737" t="str">
        <f>_xlfn.XLOOKUP(Flights[[#This Row],[Destination]], Airports!$A$2:$A$78, Airports!$D$2:$D$78)</f>
        <v>Seattle</v>
      </c>
      <c r="I2737" t="str" cm="1">
        <f t="array" ref="I2737">_xlfn.XLOOKUP(Flights[[#This Row],[Destination]],_xlfn._TRO_TRAILING( Airports!A:A),_xlfn._TRO_TRAILING( Airports!E:E), "Not found")</f>
        <v>WA</v>
      </c>
      <c r="J2737" s="1">
        <v>0.62152777777777779</v>
      </c>
      <c r="K2737" s="22">
        <f>HOUR(Flights[[#This Row],[Scheduled Departure]])</f>
        <v>14</v>
      </c>
      <c r="L2737" s="1">
        <v>0.61875000000000002</v>
      </c>
      <c r="M2737">
        <f>(L2737-J2737)*24*60</f>
        <v>-3.9999999999999858</v>
      </c>
      <c r="N2737" s="16">
        <f>Flights[[#This Row],[Length (min)]]/60</f>
        <v>2.3166666666666669</v>
      </c>
      <c r="O2737">
        <v>139</v>
      </c>
      <c r="P2737">
        <v>954</v>
      </c>
      <c r="Q2737" s="18">
        <f>IFERROR(Flights[[#This Row],[Distance]]/Flights[[#This Row],[Length (hr)]], "")</f>
        <v>411.79856115107913</v>
      </c>
      <c r="R2737" s="1">
        <v>0.72916666666666663</v>
      </c>
      <c r="S2737" s="1" t="str">
        <f>IF(Flights[[#This Row],[Length (hr)]]&lt;2, "No meal", IF(Flights[[#This Row],[Length (hr)]]&lt;3.5, "Light meal", "Full meal"))</f>
        <v>Light meal</v>
      </c>
      <c r="T2737" s="1" t="str">
        <f>IF(AND(Flights[[#This Row],[Airline]]="US Airways", Flights[[#This Row],[Meal]]="Full Meal"), "Yes", "No")</f>
        <v>No</v>
      </c>
      <c r="U2737" s="1">
        <v>0.71527777777777779</v>
      </c>
      <c r="V2737">
        <v>-20</v>
      </c>
      <c r="W2737" s="1" t="str">
        <f>IF(Flights[[#This Row],[Arrival Delay]] = "", "Cancelled", IF(Flights[[#This Row],[Arrival Delay]]&gt;15, "Delayed", "On time"))</f>
        <v>On time</v>
      </c>
      <c r="X2737" t="str">
        <f>IF(Flights[[#This Row],[Status]]&lt;&gt;"Delayed","", IF(Flights[[#This Row],[Arrival Delay]]&gt;120, "Severe", IF(Flights[[#This Row],[Arrival Delay]]&gt;60, "Major", "Moderate")))</f>
        <v/>
      </c>
      <c r="Y2737" t="b">
        <v>0</v>
      </c>
      <c r="AA2737" t="str">
        <f>IF(OR(AND(Flights[[#This Row],[Status]]="Cancelled", Flights[[#This Row],[Cancellation Reason]]="Airline/Carrier"), Flights[[#This Row],[Delay Type]]="Severe"), "Yes", "No")</f>
        <v>No</v>
      </c>
    </row>
    <row r="2738" spans="1:27" x14ac:dyDescent="0.3">
      <c r="A2738" s="3">
        <v>42208</v>
      </c>
      <c r="B2738" s="22">
        <f>WEEKNUM(Flights[[#This Row],[Date]], 1)</f>
        <v>30</v>
      </c>
      <c r="C2738" s="22">
        <f>WEEKDAY(Flights[[#This Row],[Date]],1)</f>
        <v>5</v>
      </c>
      <c r="D2738" t="s">
        <v>1620</v>
      </c>
      <c r="E2738" t="s">
        <v>1994</v>
      </c>
      <c r="F2738" t="s">
        <v>0</v>
      </c>
      <c r="G2738" t="s">
        <v>9</v>
      </c>
      <c r="H2738" t="str">
        <f>_xlfn.XLOOKUP(Flights[[#This Row],[Destination]], Airports!$A$2:$A$78, Airports!$D$2:$D$78)</f>
        <v>San Francisco</v>
      </c>
      <c r="I2738" t="str" cm="1">
        <f t="array" ref="I2738">_xlfn.XLOOKUP(Flights[[#This Row],[Destination]],_xlfn._TRO_TRAILING( Airports!A:A),_xlfn._TRO_TRAILING( Airports!E:E), "Not found")</f>
        <v>CA</v>
      </c>
      <c r="J2738" s="1">
        <v>0.62847222222222221</v>
      </c>
      <c r="K2738" s="22">
        <f>HOUR(Flights[[#This Row],[Scheduled Departure]])</f>
        <v>15</v>
      </c>
      <c r="L2738" s="1">
        <v>0.62708333333333333</v>
      </c>
      <c r="M2738">
        <f>(L2738-J2738)*24*60</f>
        <v>-1.9999999999999929</v>
      </c>
      <c r="N2738" s="16">
        <f>Flights[[#This Row],[Length (min)]]/60</f>
        <v>1.35</v>
      </c>
      <c r="O2738">
        <v>81</v>
      </c>
      <c r="P2738">
        <v>337</v>
      </c>
      <c r="Q2738" s="18">
        <f>IFERROR(Flights[[#This Row],[Distance]]/Flights[[#This Row],[Length (hr)]], "")</f>
        <v>249.62962962962962</v>
      </c>
      <c r="R2738" s="1">
        <v>0.6875</v>
      </c>
      <c r="S2738" s="1" t="str">
        <f>IF(Flights[[#This Row],[Length (hr)]]&lt;2, "No meal", IF(Flights[[#This Row],[Length (hr)]]&lt;3.5, "Light meal", "Full meal"))</f>
        <v>No meal</v>
      </c>
      <c r="T2738" s="1" t="str">
        <f>IF(AND(Flights[[#This Row],[Airline]]="US Airways", Flights[[#This Row],[Meal]]="Full Meal"), "Yes", "No")</f>
        <v>No</v>
      </c>
      <c r="U2738" s="1">
        <v>0.68333333333333335</v>
      </c>
      <c r="V2738">
        <v>-6</v>
      </c>
      <c r="W2738" s="1" t="str">
        <f>IF(Flights[[#This Row],[Arrival Delay]] = "", "Cancelled", IF(Flights[[#This Row],[Arrival Delay]]&gt;15, "Delayed", "On time"))</f>
        <v>On time</v>
      </c>
      <c r="X2738" t="str">
        <f>IF(Flights[[#This Row],[Status]]&lt;&gt;"Delayed","", IF(Flights[[#This Row],[Arrival Delay]]&gt;120, "Severe", IF(Flights[[#This Row],[Arrival Delay]]&gt;60, "Major", "Moderate")))</f>
        <v/>
      </c>
      <c r="Y2738" t="b">
        <v>0</v>
      </c>
      <c r="AA2738" t="str">
        <f>IF(OR(AND(Flights[[#This Row],[Status]]="Cancelled", Flights[[#This Row],[Cancellation Reason]]="Airline/Carrier"), Flights[[#This Row],[Delay Type]]="Severe"), "Yes", "No")</f>
        <v>No</v>
      </c>
    </row>
    <row r="2739" spans="1:27" x14ac:dyDescent="0.3">
      <c r="A2739" s="3">
        <v>42208</v>
      </c>
      <c r="B2739" s="22">
        <f>WEEKNUM(Flights[[#This Row],[Date]], 1)</f>
        <v>30</v>
      </c>
      <c r="C2739" s="22">
        <f>WEEKDAY(Flights[[#This Row],[Date]],1)</f>
        <v>5</v>
      </c>
      <c r="D2739" t="s">
        <v>557</v>
      </c>
      <c r="E2739" t="s">
        <v>1992</v>
      </c>
      <c r="F2739" t="s">
        <v>0</v>
      </c>
      <c r="G2739" t="s">
        <v>12</v>
      </c>
      <c r="H2739" t="str">
        <f>_xlfn.XLOOKUP(Flights[[#This Row],[Destination]], Airports!$A$2:$A$78, Airports!$D$2:$D$78)</f>
        <v>New York</v>
      </c>
      <c r="I2739" t="str" cm="1">
        <f t="array" ref="I2739">_xlfn.XLOOKUP(Flights[[#This Row],[Destination]],_xlfn._TRO_TRAILING( Airports!A:A),_xlfn._TRO_TRAILING( Airports!E:E), "Not found")</f>
        <v>NY</v>
      </c>
      <c r="J2739" s="1">
        <v>0.64236111111111116</v>
      </c>
      <c r="K2739" s="22">
        <f>HOUR(Flights[[#This Row],[Scheduled Departure]])</f>
        <v>15</v>
      </c>
      <c r="L2739" s="1">
        <v>0.64166666666666672</v>
      </c>
      <c r="M2739">
        <f>(L2739-J2739)*24*60</f>
        <v>-0.99999999999999645</v>
      </c>
      <c r="N2739" s="16">
        <f>Flights[[#This Row],[Length (min)]]/60</f>
        <v>5.083333333333333</v>
      </c>
      <c r="O2739">
        <v>305</v>
      </c>
      <c r="P2739">
        <v>2475</v>
      </c>
      <c r="Q2739" s="18">
        <f>IFERROR(Flights[[#This Row],[Distance]]/Flights[[#This Row],[Length (hr)]], "")</f>
        <v>486.88524590163939</v>
      </c>
      <c r="R2739" s="1">
        <v>0.99513888888888891</v>
      </c>
      <c r="S2739" s="1" t="str">
        <f>IF(Flights[[#This Row],[Length (hr)]]&lt;2, "No meal", IF(Flights[[#This Row],[Length (hr)]]&lt;3.5, "Light meal", "Full meal"))</f>
        <v>Full meal</v>
      </c>
      <c r="T2739" s="1" t="str">
        <f>IF(AND(Flights[[#This Row],[Airline]]="US Airways", Flights[[#This Row],[Meal]]="Full Meal"), "Yes", "No")</f>
        <v>No</v>
      </c>
      <c r="U2739" s="1">
        <v>0.97847222222222219</v>
      </c>
      <c r="V2739">
        <v>-24</v>
      </c>
      <c r="W2739" s="1" t="str">
        <f>IF(Flights[[#This Row],[Arrival Delay]] = "", "Cancelled", IF(Flights[[#This Row],[Arrival Delay]]&gt;15, "Delayed", "On time"))</f>
        <v>On time</v>
      </c>
      <c r="X2739" t="str">
        <f>IF(Flights[[#This Row],[Status]]&lt;&gt;"Delayed","", IF(Flights[[#This Row],[Arrival Delay]]&gt;120, "Severe", IF(Flights[[#This Row],[Arrival Delay]]&gt;60, "Major", "Moderate")))</f>
        <v/>
      </c>
      <c r="Y2739" t="b">
        <v>0</v>
      </c>
      <c r="AA2739" t="str">
        <f>IF(OR(AND(Flights[[#This Row],[Status]]="Cancelled", Flights[[#This Row],[Cancellation Reason]]="Airline/Carrier"), Flights[[#This Row],[Delay Type]]="Severe"), "Yes", "No")</f>
        <v>No</v>
      </c>
    </row>
    <row r="2740" spans="1:27" x14ac:dyDescent="0.3">
      <c r="A2740" s="3">
        <v>42208</v>
      </c>
      <c r="B2740" s="22">
        <f>WEEKNUM(Flights[[#This Row],[Date]], 1)</f>
        <v>30</v>
      </c>
      <c r="C2740" s="22">
        <f>WEEKDAY(Flights[[#This Row],[Date]],1)</f>
        <v>5</v>
      </c>
      <c r="D2740" t="s">
        <v>1015</v>
      </c>
      <c r="E2740" t="s">
        <v>1994</v>
      </c>
      <c r="F2740" t="s">
        <v>0</v>
      </c>
      <c r="G2740" t="s">
        <v>313</v>
      </c>
      <c r="H2740" t="str">
        <f>_xlfn.XLOOKUP(Flights[[#This Row],[Destination]], Airports!$A$2:$A$78, Airports!$D$2:$D$78)</f>
        <v>Monterey</v>
      </c>
      <c r="I2740" t="str" cm="1">
        <f t="array" ref="I2740">_xlfn.XLOOKUP(Flights[[#This Row],[Destination]],_xlfn._TRO_TRAILING( Airports!A:A),_xlfn._TRO_TRAILING( Airports!E:E), "Not found")</f>
        <v>CA</v>
      </c>
      <c r="J2740" s="1">
        <v>0.73611111111111116</v>
      </c>
      <c r="K2740" s="22">
        <f>HOUR(Flights[[#This Row],[Scheduled Departure]])</f>
        <v>17</v>
      </c>
      <c r="L2740" s="1">
        <v>0.84444444444444444</v>
      </c>
      <c r="M2740">
        <f>(L2740-J2740)*24*60</f>
        <v>155.99999999999991</v>
      </c>
      <c r="N2740" s="16">
        <f>Flights[[#This Row],[Length (min)]]/60</f>
        <v>1.1666666666666667</v>
      </c>
      <c r="O2740">
        <v>70</v>
      </c>
      <c r="P2740">
        <v>266</v>
      </c>
      <c r="Q2740" s="18">
        <f>IFERROR(Flights[[#This Row],[Distance]]/Flights[[#This Row],[Length (hr)]], "")</f>
        <v>227.99999999999997</v>
      </c>
      <c r="R2740" s="1">
        <v>0.79097222222222219</v>
      </c>
      <c r="S2740" s="1" t="str">
        <f>IF(Flights[[#This Row],[Length (hr)]]&lt;2, "No meal", IF(Flights[[#This Row],[Length (hr)]]&lt;3.5, "Light meal", "Full meal"))</f>
        <v>No meal</v>
      </c>
      <c r="T2740" s="1" t="str">
        <f>IF(AND(Flights[[#This Row],[Airline]]="US Airways", Flights[[#This Row],[Meal]]="Full Meal"), "Yes", "No")</f>
        <v>No</v>
      </c>
      <c r="U2740" s="1">
        <v>0.8930555555555556</v>
      </c>
      <c r="V2740">
        <v>147</v>
      </c>
      <c r="W2740" s="1" t="str">
        <f>IF(Flights[[#This Row],[Arrival Delay]] = "", "Cancelled", IF(Flights[[#This Row],[Arrival Delay]]&gt;15, "Delayed", "On time"))</f>
        <v>Delayed</v>
      </c>
      <c r="X2740" t="str">
        <f>IF(Flights[[#This Row],[Status]]&lt;&gt;"Delayed","", IF(Flights[[#This Row],[Arrival Delay]]&gt;120, "Severe", IF(Flights[[#This Row],[Arrival Delay]]&gt;60, "Major", "Moderate")))</f>
        <v>Severe</v>
      </c>
      <c r="Y2740" t="b">
        <v>0</v>
      </c>
      <c r="AA2740" t="str">
        <f>IF(OR(AND(Flights[[#This Row],[Status]]="Cancelled", Flights[[#This Row],[Cancellation Reason]]="Airline/Carrier"), Flights[[#This Row],[Delay Type]]="Severe"), "Yes", "No")</f>
        <v>Yes</v>
      </c>
    </row>
    <row r="2741" spans="1:27" x14ac:dyDescent="0.3">
      <c r="A2741" s="3">
        <v>42208</v>
      </c>
      <c r="B2741" s="22">
        <f>WEEKNUM(Flights[[#This Row],[Date]], 1)</f>
        <v>30</v>
      </c>
      <c r="C2741" s="22">
        <f>WEEKDAY(Flights[[#This Row],[Date]],1)</f>
        <v>5</v>
      </c>
      <c r="D2741" t="s">
        <v>97</v>
      </c>
      <c r="E2741" t="s">
        <v>1987</v>
      </c>
      <c r="F2741" t="s">
        <v>0</v>
      </c>
      <c r="G2741" t="s">
        <v>17</v>
      </c>
      <c r="H2741" t="str">
        <f>_xlfn.XLOOKUP(Flights[[#This Row],[Destination]], Airports!$A$2:$A$78, Airports!$D$2:$D$78)</f>
        <v>Honolulu</v>
      </c>
      <c r="I2741" t="str" cm="1">
        <f t="array" ref="I2741">_xlfn.XLOOKUP(Flights[[#This Row],[Destination]],_xlfn._TRO_TRAILING( Airports!A:A),_xlfn._TRO_TRAILING( Airports!E:E), "Not found")</f>
        <v>HI</v>
      </c>
      <c r="J2741" s="1">
        <v>0.78125</v>
      </c>
      <c r="K2741" s="22">
        <f>HOUR(Flights[[#This Row],[Scheduled Departure]])</f>
        <v>18</v>
      </c>
      <c r="L2741" s="1">
        <v>0.86527777777777781</v>
      </c>
      <c r="M2741">
        <f>(L2741-J2741)*24*60</f>
        <v>121.00000000000006</v>
      </c>
      <c r="N2741" s="16">
        <f>Flights[[#This Row],[Length (min)]]/60</f>
        <v>5.7333333333333334</v>
      </c>
      <c r="O2741">
        <v>344</v>
      </c>
      <c r="P2741">
        <v>2556</v>
      </c>
      <c r="Q2741" s="18">
        <f>IFERROR(Flights[[#This Row],[Distance]]/Flights[[#This Row],[Length (hr)]], "")</f>
        <v>445.81395348837208</v>
      </c>
      <c r="R2741" s="1">
        <v>0.90555555555555556</v>
      </c>
      <c r="S2741" s="1" t="str">
        <f>IF(Flights[[#This Row],[Length (hr)]]&lt;2, "No meal", IF(Flights[[#This Row],[Length (hr)]]&lt;3.5, "Light meal", "Full meal"))</f>
        <v>Full meal</v>
      </c>
      <c r="T2741" s="1" t="str">
        <f>IF(AND(Flights[[#This Row],[Airline]]="US Airways", Flights[[#This Row],[Meal]]="Full Meal"), "Yes", "No")</f>
        <v>No</v>
      </c>
      <c r="U2741" s="1">
        <v>0.97916666666666663</v>
      </c>
      <c r="V2741">
        <v>106</v>
      </c>
      <c r="W2741" s="1" t="str">
        <f>IF(Flights[[#This Row],[Arrival Delay]] = "", "Cancelled", IF(Flights[[#This Row],[Arrival Delay]]&gt;15, "Delayed", "On time"))</f>
        <v>Delayed</v>
      </c>
      <c r="X2741" t="str">
        <f>IF(Flights[[#This Row],[Status]]&lt;&gt;"Delayed","", IF(Flights[[#This Row],[Arrival Delay]]&gt;120, "Severe", IF(Flights[[#This Row],[Arrival Delay]]&gt;60, "Major", "Moderate")))</f>
        <v>Major</v>
      </c>
      <c r="Y2741" t="b">
        <v>0</v>
      </c>
      <c r="AA2741" t="str">
        <f>IF(OR(AND(Flights[[#This Row],[Status]]="Cancelled", Flights[[#This Row],[Cancellation Reason]]="Airline/Carrier"), Flights[[#This Row],[Delay Type]]="Severe"), "Yes", "No")</f>
        <v>No</v>
      </c>
    </row>
    <row r="2742" spans="1:27" x14ac:dyDescent="0.3">
      <c r="A2742" s="3">
        <v>42208</v>
      </c>
      <c r="B2742" s="22">
        <f>WEEKNUM(Flights[[#This Row],[Date]], 1)</f>
        <v>30</v>
      </c>
      <c r="C2742" s="22">
        <f>WEEKDAY(Flights[[#This Row],[Date]],1)</f>
        <v>5</v>
      </c>
      <c r="D2742" t="s">
        <v>1319</v>
      </c>
      <c r="E2742" t="s">
        <v>1995</v>
      </c>
      <c r="F2742" t="s">
        <v>0</v>
      </c>
      <c r="G2742" t="s">
        <v>5</v>
      </c>
      <c r="H2742" t="str">
        <f>_xlfn.XLOOKUP(Flights[[#This Row],[Destination]], Airports!$A$2:$A$78, Airports!$D$2:$D$78)</f>
        <v>St. Louis</v>
      </c>
      <c r="I2742" t="str" cm="1">
        <f t="array" ref="I2742">_xlfn.XLOOKUP(Flights[[#This Row],[Destination]],_xlfn._TRO_TRAILING( Airports!A:A),_xlfn._TRO_TRAILING( Airports!E:E), "Not found")</f>
        <v>MO</v>
      </c>
      <c r="J2742" s="1">
        <v>0.82986111111111116</v>
      </c>
      <c r="K2742" s="22">
        <f>HOUR(Flights[[#This Row],[Scheduled Departure]])</f>
        <v>19</v>
      </c>
      <c r="L2742" s="1">
        <v>0.89861111111111114</v>
      </c>
      <c r="M2742">
        <f>(L2742-J2742)*24*60</f>
        <v>98.999999999999972</v>
      </c>
      <c r="N2742" s="16">
        <f>Flights[[#This Row],[Length (min)]]/60</f>
        <v>3.3166666666666669</v>
      </c>
      <c r="O2742">
        <v>199</v>
      </c>
      <c r="P2742">
        <v>1592</v>
      </c>
      <c r="Q2742" s="18">
        <f>IFERROR(Flights[[#This Row],[Distance]]/Flights[[#This Row],[Length (hr)]], "")</f>
        <v>479.99999999999994</v>
      </c>
      <c r="R2742" s="1">
        <v>6.25E-2</v>
      </c>
      <c r="S2742" s="1" t="str">
        <f>IF(Flights[[#This Row],[Length (hr)]]&lt;2, "No meal", IF(Flights[[#This Row],[Length (hr)]]&lt;3.5, "Light meal", "Full meal"))</f>
        <v>Light meal</v>
      </c>
      <c r="T2742" s="1" t="str">
        <f>IF(AND(Flights[[#This Row],[Airline]]="US Airways", Flights[[#This Row],[Meal]]="Full Meal"), "Yes", "No")</f>
        <v>No</v>
      </c>
      <c r="U2742" s="1">
        <v>0.12013888888888889</v>
      </c>
      <c r="V2742">
        <v>83</v>
      </c>
      <c r="W2742" s="1" t="str">
        <f>IF(Flights[[#This Row],[Arrival Delay]] = "", "Cancelled", IF(Flights[[#This Row],[Arrival Delay]]&gt;15, "Delayed", "On time"))</f>
        <v>Delayed</v>
      </c>
      <c r="X2742" t="str">
        <f>IF(Flights[[#This Row],[Status]]&lt;&gt;"Delayed","", IF(Flights[[#This Row],[Arrival Delay]]&gt;120, "Severe", IF(Flights[[#This Row],[Arrival Delay]]&gt;60, "Major", "Moderate")))</f>
        <v>Major</v>
      </c>
      <c r="Y2742" t="b">
        <v>0</v>
      </c>
      <c r="AA2742" t="str">
        <f>IF(OR(AND(Flights[[#This Row],[Status]]="Cancelled", Flights[[#This Row],[Cancellation Reason]]="Airline/Carrier"), Flights[[#This Row],[Delay Type]]="Severe"), "Yes", "No")</f>
        <v>No</v>
      </c>
    </row>
    <row r="2743" spans="1:27" x14ac:dyDescent="0.3">
      <c r="A2743" s="3">
        <v>42208</v>
      </c>
      <c r="B2743" s="22">
        <f>WEEKNUM(Flights[[#This Row],[Date]], 1)</f>
        <v>30</v>
      </c>
      <c r="C2743" s="22">
        <f>WEEKDAY(Flights[[#This Row],[Date]],1)</f>
        <v>5</v>
      </c>
      <c r="D2743" t="s">
        <v>1190</v>
      </c>
      <c r="E2743" t="s">
        <v>1990</v>
      </c>
      <c r="F2743" t="s">
        <v>0</v>
      </c>
      <c r="G2743" t="s">
        <v>16</v>
      </c>
      <c r="H2743" t="str">
        <f>_xlfn.XLOOKUP(Flights[[#This Row],[Destination]], Airports!$A$2:$A$78, Airports!$D$2:$D$78)</f>
        <v>Dulles</v>
      </c>
      <c r="I2743" t="str" cm="1">
        <f t="array" ref="I2743">_xlfn.XLOOKUP(Flights[[#This Row],[Destination]],_xlfn._TRO_TRAILING( Airports!A:A),_xlfn._TRO_TRAILING( Airports!E:E), "Not found")</f>
        <v>VA</v>
      </c>
      <c r="J2743" s="1">
        <v>0.96597222222222223</v>
      </c>
      <c r="K2743" s="22">
        <f>HOUR(Flights[[#This Row],[Scheduled Departure]])</f>
        <v>23</v>
      </c>
      <c r="L2743" s="1">
        <v>0.05</v>
      </c>
      <c r="M2743">
        <f>(L2743-J2743)*24*60</f>
        <v>-1319</v>
      </c>
      <c r="N2743" s="16">
        <f>Flights[[#This Row],[Length (min)]]/60</f>
        <v>4.8166666666666664</v>
      </c>
      <c r="O2743">
        <v>289</v>
      </c>
      <c r="P2743">
        <v>2288</v>
      </c>
      <c r="Q2743" s="18">
        <f>IFERROR(Flights[[#This Row],[Distance]]/Flights[[#This Row],[Length (hr)]], "")</f>
        <v>475.01730103806233</v>
      </c>
      <c r="R2743" s="1">
        <v>0.30208333333333331</v>
      </c>
      <c r="S2743" s="1" t="str">
        <f>IF(Flights[[#This Row],[Length (hr)]]&lt;2, "No meal", IF(Flights[[#This Row],[Length (hr)]]&lt;3.5, "Light meal", "Full meal"))</f>
        <v>Full meal</v>
      </c>
      <c r="T2743" s="1" t="str">
        <f>IF(AND(Flights[[#This Row],[Airline]]="US Airways", Flights[[#This Row],[Meal]]="Full Meal"), "Yes", "No")</f>
        <v>No</v>
      </c>
      <c r="U2743" s="1">
        <v>0.37569444444444444</v>
      </c>
      <c r="V2743">
        <v>106</v>
      </c>
      <c r="W2743" s="1" t="str">
        <f>IF(Flights[[#This Row],[Arrival Delay]] = "", "Cancelled", IF(Flights[[#This Row],[Arrival Delay]]&gt;15, "Delayed", "On time"))</f>
        <v>Delayed</v>
      </c>
      <c r="X2743" t="str">
        <f>IF(Flights[[#This Row],[Status]]&lt;&gt;"Delayed","", IF(Flights[[#This Row],[Arrival Delay]]&gt;120, "Severe", IF(Flights[[#This Row],[Arrival Delay]]&gt;60, "Major", "Moderate")))</f>
        <v>Major</v>
      </c>
      <c r="Y2743" t="b">
        <v>0</v>
      </c>
      <c r="AA2743" t="str">
        <f>IF(OR(AND(Flights[[#This Row],[Status]]="Cancelled", Flights[[#This Row],[Cancellation Reason]]="Airline/Carrier"), Flights[[#This Row],[Delay Type]]="Severe"), "Yes", "No")</f>
        <v>No</v>
      </c>
    </row>
    <row r="2744" spans="1:27" x14ac:dyDescent="0.3">
      <c r="A2744" s="3">
        <v>42209</v>
      </c>
      <c r="B2744" s="22">
        <f>WEEKNUM(Flights[[#This Row],[Date]], 1)</f>
        <v>30</v>
      </c>
      <c r="C2744" s="22">
        <f>WEEKDAY(Flights[[#This Row],[Date]],1)</f>
        <v>6</v>
      </c>
      <c r="D2744" t="s">
        <v>1565</v>
      </c>
      <c r="E2744" t="s">
        <v>1995</v>
      </c>
      <c r="F2744" t="s">
        <v>0</v>
      </c>
      <c r="G2744" t="s">
        <v>347</v>
      </c>
      <c r="H2744" t="str">
        <f>_xlfn.XLOOKUP(Flights[[#This Row],[Destination]], Airports!$A$2:$A$78, Airports!$D$2:$D$78)</f>
        <v>San Jose</v>
      </c>
      <c r="I2744" t="str" cm="1">
        <f t="array" ref="I2744">_xlfn.XLOOKUP(Flights[[#This Row],[Destination]],_xlfn._TRO_TRAILING( Airports!A:A),_xlfn._TRO_TRAILING( Airports!E:E), "Not found")</f>
        <v>CA</v>
      </c>
      <c r="J2744" s="1">
        <v>0.23958333333333334</v>
      </c>
      <c r="K2744" s="22">
        <f>HOUR(Flights[[#This Row],[Scheduled Departure]])</f>
        <v>5</v>
      </c>
      <c r="L2744" s="1">
        <v>0.23749999999999999</v>
      </c>
      <c r="M2744">
        <f>(L2744-J2744)*24*60</f>
        <v>-3.0000000000000293</v>
      </c>
      <c r="N2744" s="16">
        <f>Flights[[#This Row],[Length (min)]]/60</f>
        <v>1.0166666666666666</v>
      </c>
      <c r="O2744">
        <v>61</v>
      </c>
      <c r="P2744">
        <v>308</v>
      </c>
      <c r="Q2744" s="18">
        <f>IFERROR(Flights[[#This Row],[Distance]]/Flights[[#This Row],[Length (hr)]], "")</f>
        <v>302.95081967213116</v>
      </c>
      <c r="R2744" s="1">
        <v>0.28819444444444442</v>
      </c>
      <c r="S2744" s="1" t="str">
        <f>IF(Flights[[#This Row],[Length (hr)]]&lt;2, "No meal", IF(Flights[[#This Row],[Length (hr)]]&lt;3.5, "Light meal", "Full meal"))</f>
        <v>No meal</v>
      </c>
      <c r="T2744" s="1" t="str">
        <f>IF(AND(Flights[[#This Row],[Airline]]="US Airways", Flights[[#This Row],[Meal]]="Full Meal"), "Yes", "No")</f>
        <v>No</v>
      </c>
      <c r="U2744" s="1">
        <v>0.27986111111111112</v>
      </c>
      <c r="V2744">
        <v>-12</v>
      </c>
      <c r="W2744" s="1" t="str">
        <f>IF(Flights[[#This Row],[Arrival Delay]] = "", "Cancelled", IF(Flights[[#This Row],[Arrival Delay]]&gt;15, "Delayed", "On time"))</f>
        <v>On time</v>
      </c>
      <c r="X2744" t="str">
        <f>IF(Flights[[#This Row],[Status]]&lt;&gt;"Delayed","", IF(Flights[[#This Row],[Arrival Delay]]&gt;120, "Severe", IF(Flights[[#This Row],[Arrival Delay]]&gt;60, "Major", "Moderate")))</f>
        <v/>
      </c>
      <c r="Y2744" t="b">
        <v>0</v>
      </c>
      <c r="AA2744" t="str">
        <f>IF(OR(AND(Flights[[#This Row],[Status]]="Cancelled", Flights[[#This Row],[Cancellation Reason]]="Airline/Carrier"), Flights[[#This Row],[Delay Type]]="Severe"), "Yes", "No")</f>
        <v>No</v>
      </c>
    </row>
    <row r="2745" spans="1:27" x14ac:dyDescent="0.3">
      <c r="A2745" s="3">
        <v>42209</v>
      </c>
      <c r="B2745" s="22">
        <f>WEEKNUM(Flights[[#This Row],[Date]], 1)</f>
        <v>30</v>
      </c>
      <c r="C2745" s="22">
        <f>WEEKDAY(Flights[[#This Row],[Date]],1)</f>
        <v>6</v>
      </c>
      <c r="D2745" t="s">
        <v>111</v>
      </c>
      <c r="E2745" t="s">
        <v>1987</v>
      </c>
      <c r="F2745" t="s">
        <v>0</v>
      </c>
      <c r="G2745" t="s">
        <v>12</v>
      </c>
      <c r="H2745" t="str">
        <f>_xlfn.XLOOKUP(Flights[[#This Row],[Destination]], Airports!$A$2:$A$78, Airports!$D$2:$D$78)</f>
        <v>New York</v>
      </c>
      <c r="I2745" t="str" cm="1">
        <f t="array" ref="I2745">_xlfn.XLOOKUP(Flights[[#This Row],[Destination]],_xlfn._TRO_TRAILING( Airports!A:A),_xlfn._TRO_TRAILING( Airports!E:E), "Not found")</f>
        <v>NY</v>
      </c>
      <c r="J2745" s="1">
        <v>0.25</v>
      </c>
      <c r="K2745" s="22">
        <f>HOUR(Flights[[#This Row],[Scheduled Departure]])</f>
        <v>6</v>
      </c>
      <c r="L2745" s="1">
        <v>0.24374999999999999</v>
      </c>
      <c r="M2745">
        <f>(L2745-J2745)*24*60</f>
        <v>-9.0000000000000071</v>
      </c>
      <c r="N2745" s="16">
        <f>Flights[[#This Row],[Length (min)]]/60</f>
        <v>5.55</v>
      </c>
      <c r="O2745">
        <v>333</v>
      </c>
      <c r="P2745">
        <v>2475</v>
      </c>
      <c r="Q2745" s="18">
        <f>IFERROR(Flights[[#This Row],[Distance]]/Flights[[#This Row],[Length (hr)]], "")</f>
        <v>445.94594594594594</v>
      </c>
      <c r="R2745" s="1">
        <v>0.61111111111111116</v>
      </c>
      <c r="S2745" s="1" t="str">
        <f>IF(Flights[[#This Row],[Length (hr)]]&lt;2, "No meal", IF(Flights[[#This Row],[Length (hr)]]&lt;3.5, "Light meal", "Full meal"))</f>
        <v>Full meal</v>
      </c>
      <c r="T2745" s="1" t="str">
        <f>IF(AND(Flights[[#This Row],[Airline]]="US Airways", Flights[[#This Row],[Meal]]="Full Meal"), "Yes", "No")</f>
        <v>No</v>
      </c>
      <c r="U2745" s="1">
        <v>0.6</v>
      </c>
      <c r="V2745">
        <v>-16</v>
      </c>
      <c r="W2745" s="1" t="str">
        <f>IF(Flights[[#This Row],[Arrival Delay]] = "", "Cancelled", IF(Flights[[#This Row],[Arrival Delay]]&gt;15, "Delayed", "On time"))</f>
        <v>On time</v>
      </c>
      <c r="X2745" t="str">
        <f>IF(Flights[[#This Row],[Status]]&lt;&gt;"Delayed","", IF(Flights[[#This Row],[Arrival Delay]]&gt;120, "Severe", IF(Flights[[#This Row],[Arrival Delay]]&gt;60, "Major", "Moderate")))</f>
        <v/>
      </c>
      <c r="Y2745" t="b">
        <v>0</v>
      </c>
      <c r="AA2745" t="str">
        <f>IF(OR(AND(Flights[[#This Row],[Status]]="Cancelled", Flights[[#This Row],[Cancellation Reason]]="Airline/Carrier"), Flights[[#This Row],[Delay Type]]="Severe"), "Yes", "No")</f>
        <v>No</v>
      </c>
    </row>
    <row r="2746" spans="1:27" x14ac:dyDescent="0.3">
      <c r="A2746" s="3">
        <v>42209</v>
      </c>
      <c r="B2746" s="22">
        <f>WEEKNUM(Flights[[#This Row],[Date]], 1)</f>
        <v>30</v>
      </c>
      <c r="C2746" s="22">
        <f>WEEKDAY(Flights[[#This Row],[Date]],1)</f>
        <v>6</v>
      </c>
      <c r="D2746" t="s">
        <v>1591</v>
      </c>
      <c r="E2746" t="s">
        <v>1990</v>
      </c>
      <c r="F2746" t="s">
        <v>0</v>
      </c>
      <c r="G2746" t="s">
        <v>4</v>
      </c>
      <c r="H2746" t="str">
        <f>_xlfn.XLOOKUP(Flights[[#This Row],[Destination]], Airports!$A$2:$A$78, Airports!$D$2:$D$78)</f>
        <v>Chicago</v>
      </c>
      <c r="I2746" t="str" cm="1">
        <f t="array" ref="I2746">_xlfn.XLOOKUP(Flights[[#This Row],[Destination]],_xlfn._TRO_TRAILING( Airports!A:A),_xlfn._TRO_TRAILING( Airports!E:E), "Not found")</f>
        <v>IL</v>
      </c>
      <c r="J2746" s="1">
        <v>0.25</v>
      </c>
      <c r="K2746" s="22">
        <f>HOUR(Flights[[#This Row],[Scheduled Departure]])</f>
        <v>6</v>
      </c>
      <c r="L2746" s="1">
        <v>0.25069444444444444</v>
      </c>
      <c r="M2746">
        <f>(L2746-J2746)*24*60</f>
        <v>0.99999999999999645</v>
      </c>
      <c r="N2746" s="16">
        <f>Flights[[#This Row],[Length (min)]]/60</f>
        <v>3.8</v>
      </c>
      <c r="O2746">
        <v>228</v>
      </c>
      <c r="P2746">
        <v>1744</v>
      </c>
      <c r="Q2746" s="18">
        <f>IFERROR(Flights[[#This Row],[Distance]]/Flights[[#This Row],[Length (hr)]], "")</f>
        <v>458.94736842105266</v>
      </c>
      <c r="R2746" s="1">
        <v>0.50763888888888886</v>
      </c>
      <c r="S2746" s="1" t="str">
        <f>IF(Flights[[#This Row],[Length (hr)]]&lt;2, "No meal", IF(Flights[[#This Row],[Length (hr)]]&lt;3.5, "Light meal", "Full meal"))</f>
        <v>Full meal</v>
      </c>
      <c r="T2746" s="1" t="str">
        <f>IF(AND(Flights[[#This Row],[Airline]]="US Airways", Flights[[#This Row],[Meal]]="Full Meal"), "Yes", "No")</f>
        <v>No</v>
      </c>
      <c r="U2746" s="1">
        <v>0.49236111111111114</v>
      </c>
      <c r="V2746">
        <v>-22</v>
      </c>
      <c r="W2746" s="1" t="str">
        <f>IF(Flights[[#This Row],[Arrival Delay]] = "", "Cancelled", IF(Flights[[#This Row],[Arrival Delay]]&gt;15, "Delayed", "On time"))</f>
        <v>On time</v>
      </c>
      <c r="X2746" t="str">
        <f>IF(Flights[[#This Row],[Status]]&lt;&gt;"Delayed","", IF(Flights[[#This Row],[Arrival Delay]]&gt;120, "Severe", IF(Flights[[#This Row],[Arrival Delay]]&gt;60, "Major", "Moderate")))</f>
        <v/>
      </c>
      <c r="Y2746" t="b">
        <v>0</v>
      </c>
      <c r="AA2746" t="str">
        <f>IF(OR(AND(Flights[[#This Row],[Status]]="Cancelled", Flights[[#This Row],[Cancellation Reason]]="Airline/Carrier"), Flights[[#This Row],[Delay Type]]="Severe"), "Yes", "No")</f>
        <v>No</v>
      </c>
    </row>
    <row r="2747" spans="1:27" x14ac:dyDescent="0.3">
      <c r="A2747" s="3">
        <v>42209</v>
      </c>
      <c r="B2747" s="22">
        <f>WEEKNUM(Flights[[#This Row],[Date]], 1)</f>
        <v>30</v>
      </c>
      <c r="C2747" s="22">
        <f>WEEKDAY(Flights[[#This Row],[Date]],1)</f>
        <v>6</v>
      </c>
      <c r="D2747" t="s">
        <v>777</v>
      </c>
      <c r="E2747" t="s">
        <v>1990</v>
      </c>
      <c r="F2747" t="s">
        <v>0</v>
      </c>
      <c r="G2747" t="s">
        <v>281</v>
      </c>
      <c r="H2747" t="str">
        <f>_xlfn.XLOOKUP(Flights[[#This Row],[Destination]], Airports!$A$2:$A$78, Airports!$D$2:$D$78)</f>
        <v>Newark</v>
      </c>
      <c r="I2747" t="str" cm="1">
        <f t="array" ref="I2747">_xlfn.XLOOKUP(Flights[[#This Row],[Destination]],_xlfn._TRO_TRAILING( Airports!A:A),_xlfn._TRO_TRAILING( Airports!E:E), "Not found")</f>
        <v>NJ</v>
      </c>
      <c r="J2747" s="1">
        <v>0.25</v>
      </c>
      <c r="K2747" s="22">
        <f>HOUR(Flights[[#This Row],[Scheduled Departure]])</f>
        <v>6</v>
      </c>
      <c r="L2747" s="1">
        <v>0.26041666666666669</v>
      </c>
      <c r="M2747">
        <f>(L2747-J2747)*24*60</f>
        <v>15.000000000000027</v>
      </c>
      <c r="N2747" s="16">
        <f>Flights[[#This Row],[Length (min)]]/60</f>
        <v>5.4</v>
      </c>
      <c r="O2747">
        <v>324</v>
      </c>
      <c r="P2747">
        <v>2454</v>
      </c>
      <c r="Q2747" s="18">
        <f>IFERROR(Flights[[#This Row],[Distance]]/Flights[[#This Row],[Length (hr)]], "")</f>
        <v>454.4444444444444</v>
      </c>
      <c r="R2747" s="1">
        <v>0.6020833333333333</v>
      </c>
      <c r="S2747" s="1" t="str">
        <f>IF(Flights[[#This Row],[Length (hr)]]&lt;2, "No meal", IF(Flights[[#This Row],[Length (hr)]]&lt;3.5, "Light meal", "Full meal"))</f>
        <v>Full meal</v>
      </c>
      <c r="T2747" s="1" t="str">
        <f>IF(AND(Flights[[#This Row],[Airline]]="US Airways", Flights[[#This Row],[Meal]]="Full Meal"), "Yes", "No")</f>
        <v>No</v>
      </c>
      <c r="U2747" s="1">
        <v>0.61041666666666672</v>
      </c>
      <c r="V2747">
        <v>12</v>
      </c>
      <c r="W2747" s="1" t="str">
        <f>IF(Flights[[#This Row],[Arrival Delay]] = "", "Cancelled", IF(Flights[[#This Row],[Arrival Delay]]&gt;15, "Delayed", "On time"))</f>
        <v>On time</v>
      </c>
      <c r="X2747" t="str">
        <f>IF(Flights[[#This Row],[Status]]&lt;&gt;"Delayed","", IF(Flights[[#This Row],[Arrival Delay]]&gt;120, "Severe", IF(Flights[[#This Row],[Arrival Delay]]&gt;60, "Major", "Moderate")))</f>
        <v/>
      </c>
      <c r="Y2747" t="b">
        <v>0</v>
      </c>
      <c r="AA2747" t="str">
        <f>IF(OR(AND(Flights[[#This Row],[Status]]="Cancelled", Flights[[#This Row],[Cancellation Reason]]="Airline/Carrier"), Flights[[#This Row],[Delay Type]]="Severe"), "Yes", "No")</f>
        <v>No</v>
      </c>
    </row>
    <row r="2748" spans="1:27" x14ac:dyDescent="0.3">
      <c r="A2748" s="3">
        <v>42209</v>
      </c>
      <c r="B2748" s="22">
        <f>WEEKNUM(Flights[[#This Row],[Date]], 1)</f>
        <v>30</v>
      </c>
      <c r="C2748" s="22">
        <f>WEEKDAY(Flights[[#This Row],[Date]],1)</f>
        <v>6</v>
      </c>
      <c r="D2748" t="s">
        <v>171</v>
      </c>
      <c r="E2748" t="s">
        <v>1987</v>
      </c>
      <c r="F2748" t="s">
        <v>0</v>
      </c>
      <c r="G2748" t="s">
        <v>9</v>
      </c>
      <c r="H2748" t="str">
        <f>_xlfn.XLOOKUP(Flights[[#This Row],[Destination]], Airports!$A$2:$A$78, Airports!$D$2:$D$78)</f>
        <v>San Francisco</v>
      </c>
      <c r="I2748" t="str" cm="1">
        <f t="array" ref="I2748">_xlfn.XLOOKUP(Flights[[#This Row],[Destination]],_xlfn._TRO_TRAILING( Airports!A:A),_xlfn._TRO_TRAILING( Airports!E:E), "Not found")</f>
        <v>CA</v>
      </c>
      <c r="J2748" s="1">
        <v>0.28472222222222221</v>
      </c>
      <c r="K2748" s="22">
        <f>HOUR(Flights[[#This Row],[Scheduled Departure]])</f>
        <v>6</v>
      </c>
      <c r="L2748" s="1">
        <v>0.28194444444444444</v>
      </c>
      <c r="M2748">
        <f>(L2748-J2748)*24*60</f>
        <v>-3.9999999999999858</v>
      </c>
      <c r="N2748" s="16">
        <f>Flights[[#This Row],[Length (min)]]/60</f>
        <v>1.3833333333333333</v>
      </c>
      <c r="O2748">
        <v>83</v>
      </c>
      <c r="P2748">
        <v>337</v>
      </c>
      <c r="Q2748" s="18">
        <f>IFERROR(Flights[[#This Row],[Distance]]/Flights[[#This Row],[Length (hr)]], "")</f>
        <v>243.6144578313253</v>
      </c>
      <c r="R2748" s="1">
        <v>0.34583333333333333</v>
      </c>
      <c r="S2748" s="1" t="str">
        <f>IF(Flights[[#This Row],[Length (hr)]]&lt;2, "No meal", IF(Flights[[#This Row],[Length (hr)]]&lt;3.5, "Light meal", "Full meal"))</f>
        <v>No meal</v>
      </c>
      <c r="T2748" s="1" t="str">
        <f>IF(AND(Flights[[#This Row],[Airline]]="US Airways", Flights[[#This Row],[Meal]]="Full Meal"), "Yes", "No")</f>
        <v>No</v>
      </c>
      <c r="U2748" s="1">
        <v>0.33958333333333335</v>
      </c>
      <c r="V2748">
        <v>-9</v>
      </c>
      <c r="W2748" s="1" t="str">
        <f>IF(Flights[[#This Row],[Arrival Delay]] = "", "Cancelled", IF(Flights[[#This Row],[Arrival Delay]]&gt;15, "Delayed", "On time"))</f>
        <v>On time</v>
      </c>
      <c r="X2748" t="str">
        <f>IF(Flights[[#This Row],[Status]]&lt;&gt;"Delayed","", IF(Flights[[#This Row],[Arrival Delay]]&gt;120, "Severe", IF(Flights[[#This Row],[Arrival Delay]]&gt;60, "Major", "Moderate")))</f>
        <v/>
      </c>
      <c r="Y2748" t="b">
        <v>0</v>
      </c>
      <c r="AA2748" t="str">
        <f>IF(OR(AND(Flights[[#This Row],[Status]]="Cancelled", Flights[[#This Row],[Cancellation Reason]]="Airline/Carrier"), Flights[[#This Row],[Delay Type]]="Severe"), "Yes", "No")</f>
        <v>No</v>
      </c>
    </row>
    <row r="2749" spans="1:27" x14ac:dyDescent="0.3">
      <c r="A2749" s="3">
        <v>42209</v>
      </c>
      <c r="B2749" s="22">
        <f>WEEKNUM(Flights[[#This Row],[Date]], 1)</f>
        <v>30</v>
      </c>
      <c r="C2749" s="22">
        <f>WEEKDAY(Flights[[#This Row],[Date]],1)</f>
        <v>6</v>
      </c>
      <c r="D2749" t="s">
        <v>164</v>
      </c>
      <c r="E2749" t="s">
        <v>1987</v>
      </c>
      <c r="F2749" t="s">
        <v>0</v>
      </c>
      <c r="G2749" t="s">
        <v>3</v>
      </c>
      <c r="H2749" t="str">
        <f>_xlfn.XLOOKUP(Flights[[#This Row],[Destination]], Airports!$A$2:$A$78, Airports!$D$2:$D$78)</f>
        <v>Dallas</v>
      </c>
      <c r="I2749" t="str" cm="1">
        <f t="array" ref="I2749">_xlfn.XLOOKUP(Flights[[#This Row],[Destination]],_xlfn._TRO_TRAILING( Airports!A:A),_xlfn._TRO_TRAILING( Airports!E:E), "Not found")</f>
        <v>TX</v>
      </c>
      <c r="J2749" s="1">
        <v>0.3125</v>
      </c>
      <c r="K2749" s="22">
        <f>HOUR(Flights[[#This Row],[Scheduled Departure]])</f>
        <v>7</v>
      </c>
      <c r="L2749" s="1">
        <v>0.30902777777777779</v>
      </c>
      <c r="M2749">
        <f>(L2749-J2749)*24*60</f>
        <v>-4.9999999999999822</v>
      </c>
      <c r="N2749" s="16">
        <f>Flights[[#This Row],[Length (min)]]/60</f>
        <v>3.0666666666666669</v>
      </c>
      <c r="O2749">
        <v>184</v>
      </c>
      <c r="P2749">
        <v>1235</v>
      </c>
      <c r="Q2749" s="18">
        <f>IFERROR(Flights[[#This Row],[Distance]]/Flights[[#This Row],[Length (hr)]], "")</f>
        <v>402.71739130434781</v>
      </c>
      <c r="R2749" s="1">
        <v>0.53055555555555556</v>
      </c>
      <c r="S2749" s="1" t="str">
        <f>IF(Flights[[#This Row],[Length (hr)]]&lt;2, "No meal", IF(Flights[[#This Row],[Length (hr)]]&lt;3.5, "Light meal", "Full meal"))</f>
        <v>Light meal</v>
      </c>
      <c r="T2749" s="1" t="str">
        <f>IF(AND(Flights[[#This Row],[Airline]]="US Airways", Flights[[#This Row],[Meal]]="Full Meal"), "Yes", "No")</f>
        <v>No</v>
      </c>
      <c r="U2749" s="1">
        <v>0.52013888888888893</v>
      </c>
      <c r="V2749">
        <v>-15</v>
      </c>
      <c r="W2749" s="1" t="str">
        <f>IF(Flights[[#This Row],[Arrival Delay]] = "", "Cancelled", IF(Flights[[#This Row],[Arrival Delay]]&gt;15, "Delayed", "On time"))</f>
        <v>On time</v>
      </c>
      <c r="X2749" t="str">
        <f>IF(Flights[[#This Row],[Status]]&lt;&gt;"Delayed","", IF(Flights[[#This Row],[Arrival Delay]]&gt;120, "Severe", IF(Flights[[#This Row],[Arrival Delay]]&gt;60, "Major", "Moderate")))</f>
        <v/>
      </c>
      <c r="Y2749" t="b">
        <v>0</v>
      </c>
      <c r="AA2749" t="str">
        <f>IF(OR(AND(Flights[[#This Row],[Status]]="Cancelled", Flights[[#This Row],[Cancellation Reason]]="Airline/Carrier"), Flights[[#This Row],[Delay Type]]="Severe"), "Yes", "No")</f>
        <v>No</v>
      </c>
    </row>
    <row r="2750" spans="1:27" x14ac:dyDescent="0.3">
      <c r="A2750" s="3">
        <v>42209</v>
      </c>
      <c r="B2750" s="22">
        <f>WEEKNUM(Flights[[#This Row],[Date]], 1)</f>
        <v>30</v>
      </c>
      <c r="C2750" s="22">
        <f>WEEKDAY(Flights[[#This Row],[Date]],1)</f>
        <v>6</v>
      </c>
      <c r="D2750" t="s">
        <v>432</v>
      </c>
      <c r="E2750" t="s">
        <v>1989</v>
      </c>
      <c r="F2750" t="s">
        <v>0</v>
      </c>
      <c r="G2750" t="s">
        <v>26</v>
      </c>
      <c r="H2750" t="str">
        <f>_xlfn.XLOOKUP(Flights[[#This Row],[Destination]], Airports!$A$2:$A$78, Airports!$D$2:$D$78)</f>
        <v>Atlanta</v>
      </c>
      <c r="I2750" t="str" cm="1">
        <f t="array" ref="I2750">_xlfn.XLOOKUP(Flights[[#This Row],[Destination]],_xlfn._TRO_TRAILING( Airports!A:A),_xlfn._TRO_TRAILING( Airports!E:E), "Not found")</f>
        <v>GA</v>
      </c>
      <c r="J2750" s="1">
        <v>0.32291666666666669</v>
      </c>
      <c r="K2750" s="22">
        <f>HOUR(Flights[[#This Row],[Scheduled Departure]])</f>
        <v>7</v>
      </c>
      <c r="L2750" s="1">
        <v>0.3263888888888889</v>
      </c>
      <c r="M2750">
        <f>(L2750-J2750)*24*60</f>
        <v>4.9999999999999822</v>
      </c>
      <c r="N2750" s="16">
        <f>Flights[[#This Row],[Length (min)]]/60</f>
        <v>4.166666666666667</v>
      </c>
      <c r="O2750">
        <v>250</v>
      </c>
      <c r="P2750">
        <v>1947</v>
      </c>
      <c r="Q2750" s="18">
        <f>IFERROR(Flights[[#This Row],[Distance]]/Flights[[#This Row],[Length (hr)]], "")</f>
        <v>467.28</v>
      </c>
      <c r="R2750" s="1">
        <v>0.63472222222222219</v>
      </c>
      <c r="S2750" s="1" t="str">
        <f>IF(Flights[[#This Row],[Length (hr)]]&lt;2, "No meal", IF(Flights[[#This Row],[Length (hr)]]&lt;3.5, "Light meal", "Full meal"))</f>
        <v>Full meal</v>
      </c>
      <c r="T2750" s="1" t="str">
        <f>IF(AND(Flights[[#This Row],[Airline]]="US Airways", Flights[[#This Row],[Meal]]="Full Meal"), "Yes", "No")</f>
        <v>No</v>
      </c>
      <c r="U2750" s="1">
        <v>0.625</v>
      </c>
      <c r="V2750">
        <v>-14</v>
      </c>
      <c r="W2750" s="1" t="str">
        <f>IF(Flights[[#This Row],[Arrival Delay]] = "", "Cancelled", IF(Flights[[#This Row],[Arrival Delay]]&gt;15, "Delayed", "On time"))</f>
        <v>On time</v>
      </c>
      <c r="X2750" t="str">
        <f>IF(Flights[[#This Row],[Status]]&lt;&gt;"Delayed","", IF(Flights[[#This Row],[Arrival Delay]]&gt;120, "Severe", IF(Flights[[#This Row],[Arrival Delay]]&gt;60, "Major", "Moderate")))</f>
        <v/>
      </c>
      <c r="Y2750" t="b">
        <v>0</v>
      </c>
      <c r="AA2750" t="str">
        <f>IF(OR(AND(Flights[[#This Row],[Status]]="Cancelled", Flights[[#This Row],[Cancellation Reason]]="Airline/Carrier"), Flights[[#This Row],[Delay Type]]="Severe"), "Yes", "No")</f>
        <v>No</v>
      </c>
    </row>
    <row r="2751" spans="1:27" x14ac:dyDescent="0.3">
      <c r="A2751" s="3">
        <v>42209</v>
      </c>
      <c r="B2751" s="22">
        <f>WEEKNUM(Flights[[#This Row],[Date]], 1)</f>
        <v>30</v>
      </c>
      <c r="C2751" s="22">
        <f>WEEKDAY(Flights[[#This Row],[Date]],1)</f>
        <v>6</v>
      </c>
      <c r="D2751" t="s">
        <v>1569</v>
      </c>
      <c r="E2751" t="s">
        <v>1995</v>
      </c>
      <c r="F2751" t="s">
        <v>0</v>
      </c>
      <c r="G2751" t="s">
        <v>273</v>
      </c>
      <c r="H2751" t="str">
        <f>_xlfn.XLOOKUP(Flights[[#This Row],[Destination]], Airports!$A$2:$A$78, Airports!$D$2:$D$78)</f>
        <v>Denver</v>
      </c>
      <c r="I2751" t="str" cm="1">
        <f t="array" ref="I2751">_xlfn.XLOOKUP(Flights[[#This Row],[Destination]],_xlfn._TRO_TRAILING( Airports!A:A),_xlfn._TRO_TRAILING( Airports!E:E), "Not found")</f>
        <v>CO</v>
      </c>
      <c r="J2751" s="1">
        <v>0.3298611111111111</v>
      </c>
      <c r="K2751" s="22">
        <f>HOUR(Flights[[#This Row],[Scheduled Departure]])</f>
        <v>7</v>
      </c>
      <c r="L2751" s="1">
        <v>0.32847222222222222</v>
      </c>
      <c r="M2751">
        <f>(L2751-J2751)*24*60</f>
        <v>-1.9999999999999929</v>
      </c>
      <c r="N2751" s="16">
        <f>Flights[[#This Row],[Length (min)]]/60</f>
        <v>2.1666666666666665</v>
      </c>
      <c r="O2751">
        <v>130</v>
      </c>
      <c r="P2751">
        <v>862</v>
      </c>
      <c r="Q2751" s="18">
        <f>IFERROR(Flights[[#This Row],[Distance]]/Flights[[#This Row],[Length (hr)]], "")</f>
        <v>397.84615384615387</v>
      </c>
      <c r="R2751" s="1">
        <v>0.46527777777777779</v>
      </c>
      <c r="S2751" s="1" t="str">
        <f>IF(Flights[[#This Row],[Length (hr)]]&lt;2, "No meal", IF(Flights[[#This Row],[Length (hr)]]&lt;3.5, "Light meal", "Full meal"))</f>
        <v>Light meal</v>
      </c>
      <c r="T2751" s="1" t="str">
        <f>IF(AND(Flights[[#This Row],[Airline]]="US Airways", Flights[[#This Row],[Meal]]="Full Meal"), "Yes", "No")</f>
        <v>No</v>
      </c>
      <c r="U2751" s="1">
        <v>0.46041666666666664</v>
      </c>
      <c r="V2751">
        <v>-7</v>
      </c>
      <c r="W2751" s="1" t="str">
        <f>IF(Flights[[#This Row],[Arrival Delay]] = "", "Cancelled", IF(Flights[[#This Row],[Arrival Delay]]&gt;15, "Delayed", "On time"))</f>
        <v>On time</v>
      </c>
      <c r="X2751" t="str">
        <f>IF(Flights[[#This Row],[Status]]&lt;&gt;"Delayed","", IF(Flights[[#This Row],[Arrival Delay]]&gt;120, "Severe", IF(Flights[[#This Row],[Arrival Delay]]&gt;60, "Major", "Moderate")))</f>
        <v/>
      </c>
      <c r="Y2751" t="b">
        <v>0</v>
      </c>
      <c r="AA2751" t="str">
        <f>IF(OR(AND(Flights[[#This Row],[Status]]="Cancelled", Flights[[#This Row],[Cancellation Reason]]="Airline/Carrier"), Flights[[#This Row],[Delay Type]]="Severe"), "Yes", "No")</f>
        <v>No</v>
      </c>
    </row>
    <row r="2752" spans="1:27" x14ac:dyDescent="0.3">
      <c r="A2752" s="3">
        <v>42209</v>
      </c>
      <c r="B2752" s="22">
        <f>WEEKNUM(Flights[[#This Row],[Date]], 1)</f>
        <v>30</v>
      </c>
      <c r="C2752" s="22">
        <f>WEEKDAY(Flights[[#This Row],[Date]],1)</f>
        <v>6</v>
      </c>
      <c r="D2752" t="s">
        <v>1423</v>
      </c>
      <c r="E2752" t="s">
        <v>1994</v>
      </c>
      <c r="F2752" t="s">
        <v>0</v>
      </c>
      <c r="G2752" t="s">
        <v>7</v>
      </c>
      <c r="H2752" t="str">
        <f>_xlfn.XLOOKUP(Flights[[#This Row],[Destination]], Airports!$A$2:$A$78, Airports!$D$2:$D$78)</f>
        <v>Austin</v>
      </c>
      <c r="I2752" t="str" cm="1">
        <f t="array" ref="I2752">_xlfn.XLOOKUP(Flights[[#This Row],[Destination]],_xlfn._TRO_TRAILING( Airports!A:A),_xlfn._TRO_TRAILING( Airports!E:E), "Not found")</f>
        <v>TX</v>
      </c>
      <c r="J2752" s="1">
        <v>0.33333333333333331</v>
      </c>
      <c r="K2752" s="22">
        <f>HOUR(Flights[[#This Row],[Scheduled Departure]])</f>
        <v>8</v>
      </c>
      <c r="L2752" s="1">
        <v>0.3298611111111111</v>
      </c>
      <c r="M2752">
        <f>(L2752-J2752)*24*60</f>
        <v>-4.9999999999999822</v>
      </c>
      <c r="N2752" s="16">
        <f>Flights[[#This Row],[Length (min)]]/60</f>
        <v>3.1</v>
      </c>
      <c r="O2752">
        <v>186</v>
      </c>
      <c r="P2752">
        <v>1242</v>
      </c>
      <c r="Q2752" s="18">
        <f>IFERROR(Flights[[#This Row],[Distance]]/Flights[[#This Row],[Length (hr)]], "")</f>
        <v>400.64516129032256</v>
      </c>
      <c r="R2752" s="1">
        <v>0.54722222222222228</v>
      </c>
      <c r="S2752" s="1" t="str">
        <f>IF(Flights[[#This Row],[Length (hr)]]&lt;2, "No meal", IF(Flights[[#This Row],[Length (hr)]]&lt;3.5, "Light meal", "Full meal"))</f>
        <v>Light meal</v>
      </c>
      <c r="T2752" s="1" t="str">
        <f>IF(AND(Flights[[#This Row],[Airline]]="US Airways", Flights[[#This Row],[Meal]]="Full Meal"), "Yes", "No")</f>
        <v>No</v>
      </c>
      <c r="U2752" s="1">
        <v>0.54236111111111107</v>
      </c>
      <c r="V2752">
        <v>-7</v>
      </c>
      <c r="W2752" s="1" t="str">
        <f>IF(Flights[[#This Row],[Arrival Delay]] = "", "Cancelled", IF(Flights[[#This Row],[Arrival Delay]]&gt;15, "Delayed", "On time"))</f>
        <v>On time</v>
      </c>
      <c r="X2752" t="str">
        <f>IF(Flights[[#This Row],[Status]]&lt;&gt;"Delayed","", IF(Flights[[#This Row],[Arrival Delay]]&gt;120, "Severe", IF(Flights[[#This Row],[Arrival Delay]]&gt;60, "Major", "Moderate")))</f>
        <v/>
      </c>
      <c r="Y2752" t="b">
        <v>0</v>
      </c>
      <c r="AA2752" t="str">
        <f>IF(OR(AND(Flights[[#This Row],[Status]]="Cancelled", Flights[[#This Row],[Cancellation Reason]]="Airline/Carrier"), Flights[[#This Row],[Delay Type]]="Severe"), "Yes", "No")</f>
        <v>No</v>
      </c>
    </row>
    <row r="2753" spans="1:27" x14ac:dyDescent="0.3">
      <c r="A2753" s="3">
        <v>42209</v>
      </c>
      <c r="B2753" s="22">
        <f>WEEKNUM(Flights[[#This Row],[Date]], 1)</f>
        <v>30</v>
      </c>
      <c r="C2753" s="22">
        <f>WEEKDAY(Flights[[#This Row],[Date]],1)</f>
        <v>6</v>
      </c>
      <c r="D2753" t="s">
        <v>431</v>
      </c>
      <c r="E2753" t="s">
        <v>1994</v>
      </c>
      <c r="F2753" t="s">
        <v>0</v>
      </c>
      <c r="G2753" t="s">
        <v>266</v>
      </c>
      <c r="H2753" t="str">
        <f>_xlfn.XLOOKUP(Flights[[#This Row],[Destination]], Airports!$A$2:$A$78, Airports!$D$2:$D$78)</f>
        <v>Colorado Springs</v>
      </c>
      <c r="I2753" t="str" cm="1">
        <f t="array" ref="I2753">_xlfn.XLOOKUP(Flights[[#This Row],[Destination]],_xlfn._TRO_TRAILING( Airports!A:A),_xlfn._TRO_TRAILING( Airports!E:E), "Not found")</f>
        <v>CO</v>
      </c>
      <c r="J2753" s="1">
        <v>0.34930555555555554</v>
      </c>
      <c r="K2753" s="22">
        <f>HOUR(Flights[[#This Row],[Scheduled Departure]])</f>
        <v>8</v>
      </c>
      <c r="L2753" s="1">
        <v>0.35</v>
      </c>
      <c r="M2753">
        <f>(L2753-J2753)*24*60</f>
        <v>0.99999999999999645</v>
      </c>
      <c r="N2753" s="16">
        <f>Flights[[#This Row],[Length (min)]]/60</f>
        <v>2.7833333333333332</v>
      </c>
      <c r="O2753">
        <v>167</v>
      </c>
      <c r="P2753">
        <v>833</v>
      </c>
      <c r="Q2753" s="18">
        <f>IFERROR(Flights[[#This Row],[Distance]]/Flights[[#This Row],[Length (hr)]], "")</f>
        <v>299.28143712574854</v>
      </c>
      <c r="R2753" s="1">
        <v>0.49027777777777776</v>
      </c>
      <c r="S2753" s="1" t="str">
        <f>IF(Flights[[#This Row],[Length (hr)]]&lt;2, "No meal", IF(Flights[[#This Row],[Length (hr)]]&lt;3.5, "Light meal", "Full meal"))</f>
        <v>Light meal</v>
      </c>
      <c r="T2753" s="1" t="str">
        <f>IF(AND(Flights[[#This Row],[Airline]]="US Airways", Flights[[#This Row],[Meal]]="Full Meal"), "Yes", "No")</f>
        <v>No</v>
      </c>
      <c r="U2753" s="1">
        <v>0.50763888888888886</v>
      </c>
      <c r="V2753">
        <v>25</v>
      </c>
      <c r="W2753" s="1" t="str">
        <f>IF(Flights[[#This Row],[Arrival Delay]] = "", "Cancelled", IF(Flights[[#This Row],[Arrival Delay]]&gt;15, "Delayed", "On time"))</f>
        <v>Delayed</v>
      </c>
      <c r="X2753" t="str">
        <f>IF(Flights[[#This Row],[Status]]&lt;&gt;"Delayed","", IF(Flights[[#This Row],[Arrival Delay]]&gt;120, "Severe", IF(Flights[[#This Row],[Arrival Delay]]&gt;60, "Major", "Moderate")))</f>
        <v>Moderate</v>
      </c>
      <c r="Y2753" t="b">
        <v>0</v>
      </c>
      <c r="AA2753" t="str">
        <f>IF(OR(AND(Flights[[#This Row],[Status]]="Cancelled", Flights[[#This Row],[Cancellation Reason]]="Airline/Carrier"), Flights[[#This Row],[Delay Type]]="Severe"), "Yes", "No")</f>
        <v>No</v>
      </c>
    </row>
    <row r="2754" spans="1:27" x14ac:dyDescent="0.3">
      <c r="A2754" s="3">
        <v>42209</v>
      </c>
      <c r="B2754" s="22">
        <f>WEEKNUM(Flights[[#This Row],[Date]], 1)</f>
        <v>30</v>
      </c>
      <c r="C2754" s="22">
        <f>WEEKDAY(Flights[[#This Row],[Date]],1)</f>
        <v>6</v>
      </c>
      <c r="D2754" t="s">
        <v>1511</v>
      </c>
      <c r="E2754" t="s">
        <v>1995</v>
      </c>
      <c r="F2754" t="s">
        <v>0</v>
      </c>
      <c r="G2754" t="s">
        <v>356</v>
      </c>
      <c r="H2754" t="str">
        <f>_xlfn.XLOOKUP(Flights[[#This Row],[Destination]], Airports!$A$2:$A$78, Airports!$D$2:$D$78)</f>
        <v>Tucson</v>
      </c>
      <c r="I2754" t="str" cm="1">
        <f t="array" ref="I2754">_xlfn.XLOOKUP(Flights[[#This Row],[Destination]],_xlfn._TRO_TRAILING( Airports!A:A),_xlfn._TRO_TRAILING( Airports!E:E), "Not found")</f>
        <v>AZ</v>
      </c>
      <c r="J2754" s="1">
        <v>0.36458333333333331</v>
      </c>
      <c r="K2754" s="22">
        <f>HOUR(Flights[[#This Row],[Scheduled Departure]])</f>
        <v>8</v>
      </c>
      <c r="L2754" s="1">
        <v>0.36875000000000002</v>
      </c>
      <c r="M2754">
        <f>(L2754-J2754)*24*60</f>
        <v>6.0000000000000586</v>
      </c>
      <c r="N2754" s="16">
        <f>Flights[[#This Row],[Length (min)]]/60</f>
        <v>1.5666666666666667</v>
      </c>
      <c r="O2754">
        <v>94</v>
      </c>
      <c r="P2754">
        <v>451</v>
      </c>
      <c r="Q2754" s="18">
        <f>IFERROR(Flights[[#This Row],[Distance]]/Flights[[#This Row],[Length (hr)]], "")</f>
        <v>287.87234042553195</v>
      </c>
      <c r="R2754" s="1">
        <v>0.4236111111111111</v>
      </c>
      <c r="S2754" s="1" t="str">
        <f>IF(Flights[[#This Row],[Length (hr)]]&lt;2, "No meal", IF(Flights[[#This Row],[Length (hr)]]&lt;3.5, "Light meal", "Full meal"))</f>
        <v>No meal</v>
      </c>
      <c r="T2754" s="1" t="str">
        <f>IF(AND(Flights[[#This Row],[Airline]]="US Airways", Flights[[#This Row],[Meal]]="Full Meal"), "Yes", "No")</f>
        <v>No</v>
      </c>
      <c r="U2754" s="1">
        <v>0.43402777777777779</v>
      </c>
      <c r="V2754">
        <v>15</v>
      </c>
      <c r="W2754" s="1" t="str">
        <f>IF(Flights[[#This Row],[Arrival Delay]] = "", "Cancelled", IF(Flights[[#This Row],[Arrival Delay]]&gt;15, "Delayed", "On time"))</f>
        <v>On time</v>
      </c>
      <c r="X2754" t="str">
        <f>IF(Flights[[#This Row],[Status]]&lt;&gt;"Delayed","", IF(Flights[[#This Row],[Arrival Delay]]&gt;120, "Severe", IF(Flights[[#This Row],[Arrival Delay]]&gt;60, "Major", "Moderate")))</f>
        <v/>
      </c>
      <c r="Y2754" t="b">
        <v>0</v>
      </c>
      <c r="AA2754" t="str">
        <f>IF(OR(AND(Flights[[#This Row],[Status]]="Cancelled", Flights[[#This Row],[Cancellation Reason]]="Airline/Carrier"), Flights[[#This Row],[Delay Type]]="Severe"), "Yes", "No")</f>
        <v>No</v>
      </c>
    </row>
    <row r="2755" spans="1:27" x14ac:dyDescent="0.3">
      <c r="A2755" s="3">
        <v>42209</v>
      </c>
      <c r="B2755" s="22">
        <f>WEEKNUM(Flights[[#This Row],[Date]], 1)</f>
        <v>30</v>
      </c>
      <c r="C2755" s="22">
        <f>WEEKDAY(Flights[[#This Row],[Date]],1)</f>
        <v>6</v>
      </c>
      <c r="D2755" t="s">
        <v>1468</v>
      </c>
      <c r="E2755" t="s">
        <v>1990</v>
      </c>
      <c r="F2755" t="s">
        <v>0</v>
      </c>
      <c r="G2755" t="s">
        <v>281</v>
      </c>
      <c r="H2755" t="str">
        <f>_xlfn.XLOOKUP(Flights[[#This Row],[Destination]], Airports!$A$2:$A$78, Airports!$D$2:$D$78)</f>
        <v>Newark</v>
      </c>
      <c r="I2755" t="str" cm="1">
        <f t="array" ref="I2755">_xlfn.XLOOKUP(Flights[[#This Row],[Destination]],_xlfn._TRO_TRAILING( Airports!A:A),_xlfn._TRO_TRAILING( Airports!E:E), "Not found")</f>
        <v>NJ</v>
      </c>
      <c r="J2755" s="1">
        <v>0.37430555555555556</v>
      </c>
      <c r="K2755" s="22">
        <f>HOUR(Flights[[#This Row],[Scheduled Departure]])</f>
        <v>8</v>
      </c>
      <c r="L2755" s="1">
        <v>0.37569444444444444</v>
      </c>
      <c r="M2755">
        <f>(L2755-J2755)*24*60</f>
        <v>1.9999999999999929</v>
      </c>
      <c r="N2755" s="16">
        <f>Flights[[#This Row],[Length (min)]]/60</f>
        <v>5.2833333333333332</v>
      </c>
      <c r="O2755">
        <v>317</v>
      </c>
      <c r="P2755">
        <v>2454</v>
      </c>
      <c r="Q2755" s="18">
        <f>IFERROR(Flights[[#This Row],[Distance]]/Flights[[#This Row],[Length (hr)]], "")</f>
        <v>464.47949526813881</v>
      </c>
      <c r="R2755" s="1">
        <v>0.73402777777777772</v>
      </c>
      <c r="S2755" s="1" t="str">
        <f>IF(Flights[[#This Row],[Length (hr)]]&lt;2, "No meal", IF(Flights[[#This Row],[Length (hr)]]&lt;3.5, "Light meal", "Full meal"))</f>
        <v>Full meal</v>
      </c>
      <c r="T2755" s="1" t="str">
        <f>IF(AND(Flights[[#This Row],[Airline]]="US Airways", Flights[[#This Row],[Meal]]="Full Meal"), "Yes", "No")</f>
        <v>No</v>
      </c>
      <c r="U2755" s="1">
        <v>0.72083333333333333</v>
      </c>
      <c r="V2755">
        <v>-19</v>
      </c>
      <c r="W2755" s="1" t="str">
        <f>IF(Flights[[#This Row],[Arrival Delay]] = "", "Cancelled", IF(Flights[[#This Row],[Arrival Delay]]&gt;15, "Delayed", "On time"))</f>
        <v>On time</v>
      </c>
      <c r="X2755" t="str">
        <f>IF(Flights[[#This Row],[Status]]&lt;&gt;"Delayed","", IF(Flights[[#This Row],[Arrival Delay]]&gt;120, "Severe", IF(Flights[[#This Row],[Arrival Delay]]&gt;60, "Major", "Moderate")))</f>
        <v/>
      </c>
      <c r="Y2755" t="b">
        <v>0</v>
      </c>
      <c r="AA2755" t="str">
        <f>IF(OR(AND(Flights[[#This Row],[Status]]="Cancelled", Flights[[#This Row],[Cancellation Reason]]="Airline/Carrier"), Flights[[#This Row],[Delay Type]]="Severe"), "Yes", "No")</f>
        <v>No</v>
      </c>
    </row>
    <row r="2756" spans="1:27" x14ac:dyDescent="0.3">
      <c r="A2756" s="3">
        <v>42209</v>
      </c>
      <c r="B2756" s="22">
        <f>WEEKNUM(Flights[[#This Row],[Date]], 1)</f>
        <v>30</v>
      </c>
      <c r="C2756" s="22">
        <f>WEEKDAY(Flights[[#This Row],[Date]],1)</f>
        <v>6</v>
      </c>
      <c r="D2756" t="s">
        <v>52</v>
      </c>
      <c r="E2756" t="s">
        <v>1987</v>
      </c>
      <c r="F2756" t="s">
        <v>0</v>
      </c>
      <c r="G2756" t="s">
        <v>12</v>
      </c>
      <c r="H2756" t="str">
        <f>_xlfn.XLOOKUP(Flights[[#This Row],[Destination]], Airports!$A$2:$A$78, Airports!$D$2:$D$78)</f>
        <v>New York</v>
      </c>
      <c r="I2756" t="str" cm="1">
        <f t="array" ref="I2756">_xlfn.XLOOKUP(Flights[[#This Row],[Destination]],_xlfn._TRO_TRAILING( Airports!A:A),_xlfn._TRO_TRAILING( Airports!E:E), "Not found")</f>
        <v>NY</v>
      </c>
      <c r="J2756" s="1">
        <v>0.375</v>
      </c>
      <c r="K2756" s="22">
        <f>HOUR(Flights[[#This Row],[Scheduled Departure]])</f>
        <v>9</v>
      </c>
      <c r="L2756" s="1">
        <v>0.37083333333333335</v>
      </c>
      <c r="M2756">
        <f>(L2756-J2756)*24*60</f>
        <v>-5.9999999999999787</v>
      </c>
      <c r="N2756" s="16">
        <f>Flights[[#This Row],[Length (min)]]/60</f>
        <v>5.3</v>
      </c>
      <c r="O2756">
        <v>318</v>
      </c>
      <c r="P2756">
        <v>2475</v>
      </c>
      <c r="Q2756" s="18">
        <f>IFERROR(Flights[[#This Row],[Distance]]/Flights[[#This Row],[Length (hr)]], "")</f>
        <v>466.98113207547169</v>
      </c>
      <c r="R2756" s="1">
        <v>0.74652777777777779</v>
      </c>
      <c r="S2756" s="1" t="str">
        <f>IF(Flights[[#This Row],[Length (hr)]]&lt;2, "No meal", IF(Flights[[#This Row],[Length (hr)]]&lt;3.5, "Light meal", "Full meal"))</f>
        <v>Full meal</v>
      </c>
      <c r="T2756" s="1" t="str">
        <f>IF(AND(Flights[[#This Row],[Airline]]="US Airways", Flights[[#This Row],[Meal]]="Full Meal"), "Yes", "No")</f>
        <v>No</v>
      </c>
      <c r="U2756" s="1">
        <v>0.71666666666666667</v>
      </c>
      <c r="V2756">
        <v>-43</v>
      </c>
      <c r="W2756" s="1" t="str">
        <f>IF(Flights[[#This Row],[Arrival Delay]] = "", "Cancelled", IF(Flights[[#This Row],[Arrival Delay]]&gt;15, "Delayed", "On time"))</f>
        <v>On time</v>
      </c>
      <c r="X2756" t="str">
        <f>IF(Flights[[#This Row],[Status]]&lt;&gt;"Delayed","", IF(Flights[[#This Row],[Arrival Delay]]&gt;120, "Severe", IF(Flights[[#This Row],[Arrival Delay]]&gt;60, "Major", "Moderate")))</f>
        <v/>
      </c>
      <c r="Y2756" t="b">
        <v>0</v>
      </c>
      <c r="AA2756" t="str">
        <f>IF(OR(AND(Flights[[#This Row],[Status]]="Cancelled", Flights[[#This Row],[Cancellation Reason]]="Airline/Carrier"), Flights[[#This Row],[Delay Type]]="Severe"), "Yes", "No")</f>
        <v>No</v>
      </c>
    </row>
    <row r="2757" spans="1:27" x14ac:dyDescent="0.3">
      <c r="A2757" s="3">
        <v>42209</v>
      </c>
      <c r="B2757" s="22">
        <f>WEEKNUM(Flights[[#This Row],[Date]], 1)</f>
        <v>30</v>
      </c>
      <c r="C2757" s="22">
        <f>WEEKDAY(Flights[[#This Row],[Date]],1)</f>
        <v>6</v>
      </c>
      <c r="D2757" t="s">
        <v>193</v>
      </c>
      <c r="E2757" t="s">
        <v>1987</v>
      </c>
      <c r="F2757" t="s">
        <v>0</v>
      </c>
      <c r="G2757" t="s">
        <v>22</v>
      </c>
      <c r="H2757" t="str">
        <f>_xlfn.XLOOKUP(Flights[[#This Row],[Destination]], Airports!$A$2:$A$78, Airports!$D$2:$D$78)</f>
        <v>Columbus</v>
      </c>
      <c r="I2757" t="str" cm="1">
        <f t="array" ref="I2757">_xlfn.XLOOKUP(Flights[[#This Row],[Destination]],_xlfn._TRO_TRAILING( Airports!A:A),_xlfn._TRO_TRAILING( Airports!E:E), "Not found")</f>
        <v>OH</v>
      </c>
      <c r="J2757" s="1">
        <v>0.39930555555555558</v>
      </c>
      <c r="K2757" s="22">
        <f>HOUR(Flights[[#This Row],[Scheduled Departure]])</f>
        <v>9</v>
      </c>
      <c r="L2757" s="1">
        <v>0.39444444444444443</v>
      </c>
      <c r="M2757">
        <f>(L2757-J2757)*24*60</f>
        <v>-7.0000000000000551</v>
      </c>
      <c r="N2757" s="16">
        <f>Flights[[#This Row],[Length (min)]]/60</f>
        <v>4.9000000000000004</v>
      </c>
      <c r="O2757">
        <v>294</v>
      </c>
      <c r="P2757">
        <v>1995</v>
      </c>
      <c r="Q2757" s="18">
        <f>IFERROR(Flights[[#This Row],[Distance]]/Flights[[#This Row],[Length (hr)]], "")</f>
        <v>407.14285714285711</v>
      </c>
      <c r="R2757" s="1">
        <v>0.71666666666666667</v>
      </c>
      <c r="S2757" s="1" t="str">
        <f>IF(Flights[[#This Row],[Length (hr)]]&lt;2, "No meal", IF(Flights[[#This Row],[Length (hr)]]&lt;3.5, "Light meal", "Full meal"))</f>
        <v>Full meal</v>
      </c>
      <c r="T2757" s="1" t="str">
        <f>IF(AND(Flights[[#This Row],[Airline]]="US Airways", Flights[[#This Row],[Meal]]="Full Meal"), "Yes", "No")</f>
        <v>No</v>
      </c>
      <c r="U2757" s="1">
        <v>0.72361111111111109</v>
      </c>
      <c r="V2757">
        <v>10</v>
      </c>
      <c r="W2757" s="1" t="str">
        <f>IF(Flights[[#This Row],[Arrival Delay]] = "", "Cancelled", IF(Flights[[#This Row],[Arrival Delay]]&gt;15, "Delayed", "On time"))</f>
        <v>On time</v>
      </c>
      <c r="X2757" t="str">
        <f>IF(Flights[[#This Row],[Status]]&lt;&gt;"Delayed","", IF(Flights[[#This Row],[Arrival Delay]]&gt;120, "Severe", IF(Flights[[#This Row],[Arrival Delay]]&gt;60, "Major", "Moderate")))</f>
        <v/>
      </c>
      <c r="Y2757" t="b">
        <v>0</v>
      </c>
      <c r="AA2757" t="str">
        <f>IF(OR(AND(Flights[[#This Row],[Status]]="Cancelled", Flights[[#This Row],[Cancellation Reason]]="Airline/Carrier"), Flights[[#This Row],[Delay Type]]="Severe"), "Yes", "No")</f>
        <v>No</v>
      </c>
    </row>
    <row r="2758" spans="1:27" x14ac:dyDescent="0.3">
      <c r="A2758" s="3">
        <v>42209</v>
      </c>
      <c r="B2758" s="22">
        <f>WEEKNUM(Flights[[#This Row],[Date]], 1)</f>
        <v>30</v>
      </c>
      <c r="C2758" s="22">
        <f>WEEKDAY(Flights[[#This Row],[Date]],1)</f>
        <v>6</v>
      </c>
      <c r="D2758" t="s">
        <v>136</v>
      </c>
      <c r="E2758" t="s">
        <v>1987</v>
      </c>
      <c r="F2758" t="s">
        <v>0</v>
      </c>
      <c r="G2758" t="s">
        <v>26</v>
      </c>
      <c r="H2758" t="str">
        <f>_xlfn.XLOOKUP(Flights[[#This Row],[Destination]], Airports!$A$2:$A$78, Airports!$D$2:$D$78)</f>
        <v>Atlanta</v>
      </c>
      <c r="I2758" t="str" cm="1">
        <f t="array" ref="I2758">_xlfn.XLOOKUP(Flights[[#This Row],[Destination]],_xlfn._TRO_TRAILING( Airports!A:A),_xlfn._TRO_TRAILING( Airports!E:E), "Not found")</f>
        <v>GA</v>
      </c>
      <c r="J2758" s="1">
        <v>0.41666666666666669</v>
      </c>
      <c r="K2758" s="22">
        <f>HOUR(Flights[[#This Row],[Scheduled Departure]])</f>
        <v>10</v>
      </c>
      <c r="L2758" s="1">
        <v>0.41458333333333336</v>
      </c>
      <c r="M2758">
        <f>(L2758-J2758)*24*60</f>
        <v>-2.9999999999999893</v>
      </c>
      <c r="N2758" s="16">
        <f>Flights[[#This Row],[Length (min)]]/60</f>
        <v>4.3833333333333337</v>
      </c>
      <c r="O2758">
        <v>263</v>
      </c>
      <c r="P2758">
        <v>1947</v>
      </c>
      <c r="Q2758" s="18">
        <f>IFERROR(Flights[[#This Row],[Distance]]/Flights[[#This Row],[Length (hr)]], "")</f>
        <v>444.18250950570336</v>
      </c>
      <c r="R2758" s="1">
        <v>0.73333333333333328</v>
      </c>
      <c r="S2758" s="1" t="str">
        <f>IF(Flights[[#This Row],[Length (hr)]]&lt;2, "No meal", IF(Flights[[#This Row],[Length (hr)]]&lt;3.5, "Light meal", "Full meal"))</f>
        <v>Full meal</v>
      </c>
      <c r="T2758" s="1" t="str">
        <f>IF(AND(Flights[[#This Row],[Airline]]="US Airways", Flights[[#This Row],[Meal]]="Full Meal"), "Yes", "No")</f>
        <v>No</v>
      </c>
      <c r="U2758" s="1">
        <v>0.72222222222222221</v>
      </c>
      <c r="V2758">
        <v>-16</v>
      </c>
      <c r="W2758" s="1" t="str">
        <f>IF(Flights[[#This Row],[Arrival Delay]] = "", "Cancelled", IF(Flights[[#This Row],[Arrival Delay]]&gt;15, "Delayed", "On time"))</f>
        <v>On time</v>
      </c>
      <c r="X2758" t="str">
        <f>IF(Flights[[#This Row],[Status]]&lt;&gt;"Delayed","", IF(Flights[[#This Row],[Arrival Delay]]&gt;120, "Severe", IF(Flights[[#This Row],[Arrival Delay]]&gt;60, "Major", "Moderate")))</f>
        <v/>
      </c>
      <c r="Y2758" t="b">
        <v>0</v>
      </c>
      <c r="AA2758" t="str">
        <f>IF(OR(AND(Flights[[#This Row],[Status]]="Cancelled", Flights[[#This Row],[Cancellation Reason]]="Airline/Carrier"), Flights[[#This Row],[Delay Type]]="Severe"), "Yes", "No")</f>
        <v>No</v>
      </c>
    </row>
    <row r="2759" spans="1:27" x14ac:dyDescent="0.3">
      <c r="A2759" s="3">
        <v>42209</v>
      </c>
      <c r="B2759" s="22">
        <f>WEEKNUM(Flights[[#This Row],[Date]], 1)</f>
        <v>30</v>
      </c>
      <c r="C2759" s="22">
        <f>WEEKDAY(Flights[[#This Row],[Date]],1)</f>
        <v>6</v>
      </c>
      <c r="D2759" t="s">
        <v>198</v>
      </c>
      <c r="E2759" t="s">
        <v>1987</v>
      </c>
      <c r="F2759" t="s">
        <v>0</v>
      </c>
      <c r="G2759" t="s">
        <v>29</v>
      </c>
      <c r="H2759" t="str">
        <f>_xlfn.XLOOKUP(Flights[[#This Row],[Destination]], Airports!$A$2:$A$78, Airports!$D$2:$D$78)</f>
        <v>Phoenix</v>
      </c>
      <c r="I2759" t="str" cm="1">
        <f t="array" ref="I2759">_xlfn.XLOOKUP(Flights[[#This Row],[Destination]],_xlfn._TRO_TRAILING( Airports!A:A),_xlfn._TRO_TRAILING( Airports!E:E), "Not found")</f>
        <v>AZ</v>
      </c>
      <c r="J2759" s="1">
        <v>0.52777777777777779</v>
      </c>
      <c r="K2759" s="22">
        <f>HOUR(Flights[[#This Row],[Scheduled Departure]])</f>
        <v>12</v>
      </c>
      <c r="L2759" s="1">
        <v>0.52777777777777779</v>
      </c>
      <c r="M2759">
        <f>(L2759-J2759)*24*60</f>
        <v>0</v>
      </c>
      <c r="N2759" s="16">
        <f>Flights[[#This Row],[Length (min)]]/60</f>
        <v>1.5333333333333334</v>
      </c>
      <c r="O2759">
        <v>92</v>
      </c>
      <c r="P2759">
        <v>370</v>
      </c>
      <c r="Q2759" s="18">
        <f>IFERROR(Flights[[#This Row],[Distance]]/Flights[[#This Row],[Length (hr)]], "")</f>
        <v>241.30434782608694</v>
      </c>
      <c r="R2759" s="1">
        <v>0.59236111111111112</v>
      </c>
      <c r="S2759" s="1" t="str">
        <f>IF(Flights[[#This Row],[Length (hr)]]&lt;2, "No meal", IF(Flights[[#This Row],[Length (hr)]]&lt;3.5, "Light meal", "Full meal"))</f>
        <v>No meal</v>
      </c>
      <c r="T2759" s="1" t="str">
        <f>IF(AND(Flights[[#This Row],[Airline]]="US Airways", Flights[[#This Row],[Meal]]="Full Meal"), "Yes", "No")</f>
        <v>No</v>
      </c>
      <c r="U2759" s="1">
        <v>0.59166666666666667</v>
      </c>
      <c r="V2759">
        <v>-1</v>
      </c>
      <c r="W2759" s="1" t="str">
        <f>IF(Flights[[#This Row],[Arrival Delay]] = "", "Cancelled", IF(Flights[[#This Row],[Arrival Delay]]&gt;15, "Delayed", "On time"))</f>
        <v>On time</v>
      </c>
      <c r="X2759" t="str">
        <f>IF(Flights[[#This Row],[Status]]&lt;&gt;"Delayed","", IF(Flights[[#This Row],[Arrival Delay]]&gt;120, "Severe", IF(Flights[[#This Row],[Arrival Delay]]&gt;60, "Major", "Moderate")))</f>
        <v/>
      </c>
      <c r="Y2759" t="b">
        <v>0</v>
      </c>
      <c r="AA2759" t="str">
        <f>IF(OR(AND(Flights[[#This Row],[Status]]="Cancelled", Flights[[#This Row],[Cancellation Reason]]="Airline/Carrier"), Flights[[#This Row],[Delay Type]]="Severe"), "Yes", "No")</f>
        <v>No</v>
      </c>
    </row>
    <row r="2760" spans="1:27" x14ac:dyDescent="0.3">
      <c r="A2760" s="3">
        <v>42209</v>
      </c>
      <c r="B2760" s="22">
        <f>WEEKNUM(Flights[[#This Row],[Date]], 1)</f>
        <v>30</v>
      </c>
      <c r="C2760" s="22">
        <f>WEEKDAY(Flights[[#This Row],[Date]],1)</f>
        <v>6</v>
      </c>
      <c r="D2760" t="s">
        <v>721</v>
      </c>
      <c r="E2760" t="s">
        <v>1995</v>
      </c>
      <c r="F2760" t="s">
        <v>0</v>
      </c>
      <c r="G2760" t="s">
        <v>26</v>
      </c>
      <c r="H2760" t="str">
        <f>_xlfn.XLOOKUP(Flights[[#This Row],[Destination]], Airports!$A$2:$A$78, Airports!$D$2:$D$78)</f>
        <v>Atlanta</v>
      </c>
      <c r="I2760" t="str" cm="1">
        <f t="array" ref="I2760">_xlfn.XLOOKUP(Flights[[#This Row],[Destination]],_xlfn._TRO_TRAILING( Airports!A:A),_xlfn._TRO_TRAILING( Airports!E:E), "Not found")</f>
        <v>GA</v>
      </c>
      <c r="J2760" s="1">
        <v>0.57638888888888884</v>
      </c>
      <c r="K2760" s="22">
        <f>HOUR(Flights[[#This Row],[Scheduled Departure]])</f>
        <v>13</v>
      </c>
      <c r="L2760" s="1">
        <v>0.59652777777777777</v>
      </c>
      <c r="M2760">
        <f>(L2760-J2760)*24*60</f>
        <v>29.000000000000057</v>
      </c>
      <c r="N2760" s="16">
        <f>Flights[[#This Row],[Length (min)]]/60</f>
        <v>5.1166666666666663</v>
      </c>
      <c r="O2760">
        <v>307</v>
      </c>
      <c r="P2760">
        <v>1947</v>
      </c>
      <c r="Q2760" s="18">
        <f>IFERROR(Flights[[#This Row],[Distance]]/Flights[[#This Row],[Length (hr)]], "")</f>
        <v>380.5211726384365</v>
      </c>
      <c r="R2760" s="1">
        <v>0.89236111111111116</v>
      </c>
      <c r="S2760" s="1" t="str">
        <f>IF(Flights[[#This Row],[Length (hr)]]&lt;2, "No meal", IF(Flights[[#This Row],[Length (hr)]]&lt;3.5, "Light meal", "Full meal"))</f>
        <v>Full meal</v>
      </c>
      <c r="T2760" s="1" t="str">
        <f>IF(AND(Flights[[#This Row],[Airline]]="US Airways", Flights[[#This Row],[Meal]]="Full Meal"), "Yes", "No")</f>
        <v>No</v>
      </c>
      <c r="U2760" s="1">
        <v>0.93472222222222223</v>
      </c>
      <c r="V2760">
        <v>61</v>
      </c>
      <c r="W2760" s="1" t="str">
        <f>IF(Flights[[#This Row],[Arrival Delay]] = "", "Cancelled", IF(Flights[[#This Row],[Arrival Delay]]&gt;15, "Delayed", "On time"))</f>
        <v>Delayed</v>
      </c>
      <c r="X2760" t="str">
        <f>IF(Flights[[#This Row],[Status]]&lt;&gt;"Delayed","", IF(Flights[[#This Row],[Arrival Delay]]&gt;120, "Severe", IF(Flights[[#This Row],[Arrival Delay]]&gt;60, "Major", "Moderate")))</f>
        <v>Major</v>
      </c>
      <c r="Y2760" t="b">
        <v>0</v>
      </c>
      <c r="AA2760" t="str">
        <f>IF(OR(AND(Flights[[#This Row],[Status]]="Cancelled", Flights[[#This Row],[Cancellation Reason]]="Airline/Carrier"), Flights[[#This Row],[Delay Type]]="Severe"), "Yes", "No")</f>
        <v>No</v>
      </c>
    </row>
    <row r="2761" spans="1:27" x14ac:dyDescent="0.3">
      <c r="A2761" s="3">
        <v>42209</v>
      </c>
      <c r="B2761" s="22">
        <f>WEEKNUM(Flights[[#This Row],[Date]], 1)</f>
        <v>30</v>
      </c>
      <c r="C2761" s="22">
        <f>WEEKDAY(Flights[[#This Row],[Date]],1)</f>
        <v>6</v>
      </c>
      <c r="D2761" t="s">
        <v>549</v>
      </c>
      <c r="E2761" t="s">
        <v>1989</v>
      </c>
      <c r="F2761" t="s">
        <v>0</v>
      </c>
      <c r="G2761" t="s">
        <v>13</v>
      </c>
      <c r="H2761" t="str">
        <f>_xlfn.XLOOKUP(Flights[[#This Row],[Destination]], Airports!$A$2:$A$78, Airports!$D$2:$D$78)</f>
        <v>Orlando</v>
      </c>
      <c r="I2761" t="str" cm="1">
        <f t="array" ref="I2761">_xlfn.XLOOKUP(Flights[[#This Row],[Destination]],_xlfn._TRO_TRAILING( Airports!A:A),_xlfn._TRO_TRAILING( Airports!E:E), "Not found")</f>
        <v>FL</v>
      </c>
      <c r="J2761" s="1">
        <v>0.59027777777777779</v>
      </c>
      <c r="K2761" s="22">
        <f>HOUR(Flights[[#This Row],[Scheduled Departure]])</f>
        <v>14</v>
      </c>
      <c r="L2761" s="1">
        <v>0.59583333333333333</v>
      </c>
      <c r="M2761">
        <f>(L2761-J2761)*24*60</f>
        <v>7.9999999999999716</v>
      </c>
      <c r="N2761" s="16">
        <f>Flights[[#This Row],[Length (min)]]/60</f>
        <v>4.8499999999999996</v>
      </c>
      <c r="O2761">
        <v>291</v>
      </c>
      <c r="P2761">
        <v>2218</v>
      </c>
      <c r="Q2761" s="18">
        <f>IFERROR(Flights[[#This Row],[Distance]]/Flights[[#This Row],[Length (hr)]], "")</f>
        <v>457.31958762886603</v>
      </c>
      <c r="R2761" s="1">
        <v>0.92013888888888884</v>
      </c>
      <c r="S2761" s="1" t="str">
        <f>IF(Flights[[#This Row],[Length (hr)]]&lt;2, "No meal", IF(Flights[[#This Row],[Length (hr)]]&lt;3.5, "Light meal", "Full meal"))</f>
        <v>Full meal</v>
      </c>
      <c r="T2761" s="1" t="str">
        <f>IF(AND(Flights[[#This Row],[Airline]]="US Airways", Flights[[#This Row],[Meal]]="Full Meal"), "Yes", "No")</f>
        <v>No</v>
      </c>
      <c r="U2761" s="1">
        <v>0.92291666666666672</v>
      </c>
      <c r="V2761">
        <v>4</v>
      </c>
      <c r="W2761" s="1" t="str">
        <f>IF(Flights[[#This Row],[Arrival Delay]] = "", "Cancelled", IF(Flights[[#This Row],[Arrival Delay]]&gt;15, "Delayed", "On time"))</f>
        <v>On time</v>
      </c>
      <c r="X2761" t="str">
        <f>IF(Flights[[#This Row],[Status]]&lt;&gt;"Delayed","", IF(Flights[[#This Row],[Arrival Delay]]&gt;120, "Severe", IF(Flights[[#This Row],[Arrival Delay]]&gt;60, "Major", "Moderate")))</f>
        <v/>
      </c>
      <c r="Y2761" t="b">
        <v>0</v>
      </c>
      <c r="AA2761" t="str">
        <f>IF(OR(AND(Flights[[#This Row],[Status]]="Cancelled", Flights[[#This Row],[Cancellation Reason]]="Airline/Carrier"), Flights[[#This Row],[Delay Type]]="Severe"), "Yes", "No")</f>
        <v>No</v>
      </c>
    </row>
    <row r="2762" spans="1:27" x14ac:dyDescent="0.3">
      <c r="A2762" s="3">
        <v>42209</v>
      </c>
      <c r="B2762" s="22">
        <f>WEEKNUM(Flights[[#This Row],[Date]], 1)</f>
        <v>30</v>
      </c>
      <c r="C2762" s="22">
        <f>WEEKDAY(Flights[[#This Row],[Date]],1)</f>
        <v>6</v>
      </c>
      <c r="D2762" t="s">
        <v>551</v>
      </c>
      <c r="E2762" t="s">
        <v>1993</v>
      </c>
      <c r="F2762" t="s">
        <v>0</v>
      </c>
      <c r="G2762" t="s">
        <v>15</v>
      </c>
      <c r="H2762" t="str">
        <f>_xlfn.XLOOKUP(Flights[[#This Row],[Destination]], Airports!$A$2:$A$78, Airports!$D$2:$D$78)</f>
        <v>Las Vegas</v>
      </c>
      <c r="I2762" t="str" cm="1">
        <f t="array" ref="I2762">_xlfn.XLOOKUP(Flights[[#This Row],[Destination]],_xlfn._TRO_TRAILING( Airports!A:A),_xlfn._TRO_TRAILING( Airports!E:E), "Not found")</f>
        <v>NV</v>
      </c>
      <c r="J2762" s="1">
        <v>0.64583333333333337</v>
      </c>
      <c r="K2762" s="22">
        <f>HOUR(Flights[[#This Row],[Scheduled Departure]])</f>
        <v>15</v>
      </c>
      <c r="L2762" s="1">
        <v>0.64513888888888893</v>
      </c>
      <c r="M2762">
        <f>(L2762-J2762)*24*60</f>
        <v>-0.99999999999999645</v>
      </c>
      <c r="N2762" s="16">
        <f>Flights[[#This Row],[Length (min)]]/60</f>
        <v>1.1000000000000001</v>
      </c>
      <c r="O2762">
        <v>66</v>
      </c>
      <c r="P2762">
        <v>236</v>
      </c>
      <c r="Q2762" s="18">
        <f>IFERROR(Flights[[#This Row],[Distance]]/Flights[[#This Row],[Length (hr)]], "")</f>
        <v>214.54545454545453</v>
      </c>
      <c r="R2762" s="1">
        <v>0.69166666666666665</v>
      </c>
      <c r="S2762" s="1" t="str">
        <f>IF(Flights[[#This Row],[Length (hr)]]&lt;2, "No meal", IF(Flights[[#This Row],[Length (hr)]]&lt;3.5, "Light meal", "Full meal"))</f>
        <v>No meal</v>
      </c>
      <c r="T2762" s="1" t="str">
        <f>IF(AND(Flights[[#This Row],[Airline]]="US Airways", Flights[[#This Row],[Meal]]="Full Meal"), "Yes", "No")</f>
        <v>No</v>
      </c>
      <c r="U2762" s="1">
        <v>0.69097222222222221</v>
      </c>
      <c r="V2762">
        <v>-1</v>
      </c>
      <c r="W2762" s="1" t="str">
        <f>IF(Flights[[#This Row],[Arrival Delay]] = "", "Cancelled", IF(Flights[[#This Row],[Arrival Delay]]&gt;15, "Delayed", "On time"))</f>
        <v>On time</v>
      </c>
      <c r="X2762" t="str">
        <f>IF(Flights[[#This Row],[Status]]&lt;&gt;"Delayed","", IF(Flights[[#This Row],[Arrival Delay]]&gt;120, "Severe", IF(Flights[[#This Row],[Arrival Delay]]&gt;60, "Major", "Moderate")))</f>
        <v/>
      </c>
      <c r="Y2762" t="b">
        <v>0</v>
      </c>
      <c r="AA2762" t="str">
        <f>IF(OR(AND(Flights[[#This Row],[Status]]="Cancelled", Flights[[#This Row],[Cancellation Reason]]="Airline/Carrier"), Flights[[#This Row],[Delay Type]]="Severe"), "Yes", "No")</f>
        <v>No</v>
      </c>
    </row>
    <row r="2763" spans="1:27" x14ac:dyDescent="0.3">
      <c r="A2763" s="3">
        <v>42209</v>
      </c>
      <c r="B2763" s="22">
        <f>WEEKNUM(Flights[[#This Row],[Date]], 1)</f>
        <v>30</v>
      </c>
      <c r="C2763" s="22">
        <f>WEEKDAY(Flights[[#This Row],[Date]],1)</f>
        <v>6</v>
      </c>
      <c r="D2763" t="s">
        <v>202</v>
      </c>
      <c r="E2763" t="s">
        <v>1987</v>
      </c>
      <c r="F2763" t="s">
        <v>0</v>
      </c>
      <c r="G2763" t="s">
        <v>29</v>
      </c>
      <c r="H2763" t="str">
        <f>_xlfn.XLOOKUP(Flights[[#This Row],[Destination]], Airports!$A$2:$A$78, Airports!$D$2:$D$78)</f>
        <v>Phoenix</v>
      </c>
      <c r="I2763" t="str" cm="1">
        <f t="array" ref="I2763">_xlfn.XLOOKUP(Flights[[#This Row],[Destination]],_xlfn._TRO_TRAILING( Airports!A:A),_xlfn._TRO_TRAILING( Airports!E:E), "Not found")</f>
        <v>AZ</v>
      </c>
      <c r="J2763" s="1">
        <v>0.73611111111111116</v>
      </c>
      <c r="K2763" s="22">
        <f>HOUR(Flights[[#This Row],[Scheduled Departure]])</f>
        <v>17</v>
      </c>
      <c r="L2763" s="1">
        <v>0.74027777777777781</v>
      </c>
      <c r="M2763">
        <f>(L2763-J2763)*24*60</f>
        <v>5.9999999999999787</v>
      </c>
      <c r="N2763" s="16">
        <f>Flights[[#This Row],[Length (min)]]/60</f>
        <v>1.3833333333333333</v>
      </c>
      <c r="O2763">
        <v>83</v>
      </c>
      <c r="P2763">
        <v>370</v>
      </c>
      <c r="Q2763" s="18">
        <f>IFERROR(Flights[[#This Row],[Distance]]/Flights[[#This Row],[Length (hr)]], "")</f>
        <v>267.46987951807228</v>
      </c>
      <c r="R2763" s="1">
        <v>0.80277777777777781</v>
      </c>
      <c r="S2763" s="1" t="str">
        <f>IF(Flights[[#This Row],[Length (hr)]]&lt;2, "No meal", IF(Flights[[#This Row],[Length (hr)]]&lt;3.5, "Light meal", "Full meal"))</f>
        <v>No meal</v>
      </c>
      <c r="T2763" s="1" t="str">
        <f>IF(AND(Flights[[#This Row],[Airline]]="US Airways", Flights[[#This Row],[Meal]]="Full Meal"), "Yes", "No")</f>
        <v>No</v>
      </c>
      <c r="U2763" s="1">
        <v>0.79791666666666672</v>
      </c>
      <c r="V2763">
        <v>-7</v>
      </c>
      <c r="W2763" s="1" t="str">
        <f>IF(Flights[[#This Row],[Arrival Delay]] = "", "Cancelled", IF(Flights[[#This Row],[Arrival Delay]]&gt;15, "Delayed", "On time"))</f>
        <v>On time</v>
      </c>
      <c r="X2763" t="str">
        <f>IF(Flights[[#This Row],[Status]]&lt;&gt;"Delayed","", IF(Flights[[#This Row],[Arrival Delay]]&gt;120, "Severe", IF(Flights[[#This Row],[Arrival Delay]]&gt;60, "Major", "Moderate")))</f>
        <v/>
      </c>
      <c r="Y2763" t="b">
        <v>0</v>
      </c>
      <c r="AA2763" t="str">
        <f>IF(OR(AND(Flights[[#This Row],[Status]]="Cancelled", Flights[[#This Row],[Cancellation Reason]]="Airline/Carrier"), Flights[[#This Row],[Delay Type]]="Severe"), "Yes", "No")</f>
        <v>No</v>
      </c>
    </row>
    <row r="2764" spans="1:27" x14ac:dyDescent="0.3">
      <c r="A2764" s="3">
        <v>42209</v>
      </c>
      <c r="B2764" s="22">
        <f>WEEKNUM(Flights[[#This Row],[Date]], 1)</f>
        <v>30</v>
      </c>
      <c r="C2764" s="22">
        <f>WEEKDAY(Flights[[#This Row],[Date]],1)</f>
        <v>6</v>
      </c>
      <c r="D2764" t="s">
        <v>116</v>
      </c>
      <c r="E2764" t="s">
        <v>1987</v>
      </c>
      <c r="F2764" t="s">
        <v>0</v>
      </c>
      <c r="G2764" t="s">
        <v>3</v>
      </c>
      <c r="H2764" t="str">
        <f>_xlfn.XLOOKUP(Flights[[#This Row],[Destination]], Airports!$A$2:$A$78, Airports!$D$2:$D$78)</f>
        <v>Dallas</v>
      </c>
      <c r="I2764" t="str" cm="1">
        <f t="array" ref="I2764">_xlfn.XLOOKUP(Flights[[#This Row],[Destination]],_xlfn._TRO_TRAILING( Airports!A:A),_xlfn._TRO_TRAILING( Airports!E:E), "Not found")</f>
        <v>TX</v>
      </c>
      <c r="J2764" s="1">
        <v>0.79861111111111116</v>
      </c>
      <c r="K2764" s="22">
        <f>HOUR(Flights[[#This Row],[Scheduled Departure]])</f>
        <v>19</v>
      </c>
      <c r="L2764" s="1">
        <v>0.79305555555555551</v>
      </c>
      <c r="M2764">
        <f>(L2764-J2764)*24*60</f>
        <v>-8.0000000000001315</v>
      </c>
      <c r="N2764" s="16">
        <f>Flights[[#This Row],[Length (min)]]/60</f>
        <v>2.8833333333333333</v>
      </c>
      <c r="O2764">
        <v>173</v>
      </c>
      <c r="P2764">
        <v>1235</v>
      </c>
      <c r="Q2764" s="18">
        <f>IFERROR(Flights[[#This Row],[Distance]]/Flights[[#This Row],[Length (hr)]], "")</f>
        <v>428.32369942196533</v>
      </c>
      <c r="R2764" s="1">
        <v>1.2500000000000001E-2</v>
      </c>
      <c r="S2764" s="1" t="str">
        <f>IF(Flights[[#This Row],[Length (hr)]]&lt;2, "No meal", IF(Flights[[#This Row],[Length (hr)]]&lt;3.5, "Light meal", "Full meal"))</f>
        <v>Light meal</v>
      </c>
      <c r="T2764" s="1" t="str">
        <f>IF(AND(Flights[[#This Row],[Airline]]="US Airways", Flights[[#This Row],[Meal]]="Full Meal"), "Yes", "No")</f>
        <v>No</v>
      </c>
      <c r="U2764" s="1">
        <v>0.99652777777777779</v>
      </c>
      <c r="V2764">
        <v>-23</v>
      </c>
      <c r="W2764" s="1" t="str">
        <f>IF(Flights[[#This Row],[Arrival Delay]] = "", "Cancelled", IF(Flights[[#This Row],[Arrival Delay]]&gt;15, "Delayed", "On time"))</f>
        <v>On time</v>
      </c>
      <c r="X2764" t="str">
        <f>IF(Flights[[#This Row],[Status]]&lt;&gt;"Delayed","", IF(Flights[[#This Row],[Arrival Delay]]&gt;120, "Severe", IF(Flights[[#This Row],[Arrival Delay]]&gt;60, "Major", "Moderate")))</f>
        <v/>
      </c>
      <c r="Y2764" t="b">
        <v>0</v>
      </c>
      <c r="AA2764" t="str">
        <f>IF(OR(AND(Flights[[#This Row],[Status]]="Cancelled", Flights[[#This Row],[Cancellation Reason]]="Airline/Carrier"), Flights[[#This Row],[Delay Type]]="Severe"), "Yes", "No")</f>
        <v>No</v>
      </c>
    </row>
    <row r="2765" spans="1:27" x14ac:dyDescent="0.3">
      <c r="A2765" s="3">
        <v>42209</v>
      </c>
      <c r="B2765" s="22">
        <f>WEEKNUM(Flights[[#This Row],[Date]], 1)</f>
        <v>30</v>
      </c>
      <c r="C2765" s="22">
        <f>WEEKDAY(Flights[[#This Row],[Date]],1)</f>
        <v>6</v>
      </c>
      <c r="D2765" t="s">
        <v>1380</v>
      </c>
      <c r="E2765" t="s">
        <v>1998</v>
      </c>
      <c r="F2765" t="s">
        <v>0</v>
      </c>
      <c r="G2765" t="s">
        <v>273</v>
      </c>
      <c r="H2765" t="str">
        <f>_xlfn.XLOOKUP(Flights[[#This Row],[Destination]], Airports!$A$2:$A$78, Airports!$D$2:$D$78)</f>
        <v>Denver</v>
      </c>
      <c r="I2765" t="str" cm="1">
        <f t="array" ref="I2765">_xlfn.XLOOKUP(Flights[[#This Row],[Destination]],_xlfn._TRO_TRAILING( Airports!A:A),_xlfn._TRO_TRAILING( Airports!E:E), "Not found")</f>
        <v>CO</v>
      </c>
      <c r="J2765" s="1">
        <v>0.82986111111111116</v>
      </c>
      <c r="K2765" s="22">
        <f>HOUR(Flights[[#This Row],[Scheduled Departure]])</f>
        <v>19</v>
      </c>
      <c r="L2765" s="1">
        <v>0.88680555555555551</v>
      </c>
      <c r="M2765">
        <f>(L2765-J2765)*24*60</f>
        <v>81.999999999999872</v>
      </c>
      <c r="N2765" s="16">
        <f>Flights[[#This Row],[Length (min)]]/60</f>
        <v>2.0166666666666666</v>
      </c>
      <c r="O2765">
        <v>121</v>
      </c>
      <c r="P2765">
        <v>862</v>
      </c>
      <c r="Q2765" s="18">
        <f>IFERROR(Flights[[#This Row],[Distance]]/Flights[[#This Row],[Length (hr)]], "")</f>
        <v>427.43801652892563</v>
      </c>
      <c r="R2765" s="1">
        <v>0.96597222222222223</v>
      </c>
      <c r="S2765" s="1" t="str">
        <f>IF(Flights[[#This Row],[Length (hr)]]&lt;2, "No meal", IF(Flights[[#This Row],[Length (hr)]]&lt;3.5, "Light meal", "Full meal"))</f>
        <v>Light meal</v>
      </c>
      <c r="T2765" s="1" t="str">
        <f>IF(AND(Flights[[#This Row],[Airline]]="US Airways", Flights[[#This Row],[Meal]]="Full Meal"), "Yes", "No")</f>
        <v>No</v>
      </c>
      <c r="U2765" s="1">
        <v>1.2500000000000001E-2</v>
      </c>
      <c r="V2765">
        <v>67</v>
      </c>
      <c r="W2765" s="1" t="str">
        <f>IF(Flights[[#This Row],[Arrival Delay]] = "", "Cancelled", IF(Flights[[#This Row],[Arrival Delay]]&gt;15, "Delayed", "On time"))</f>
        <v>Delayed</v>
      </c>
      <c r="X2765" t="str">
        <f>IF(Flights[[#This Row],[Status]]&lt;&gt;"Delayed","", IF(Flights[[#This Row],[Arrival Delay]]&gt;120, "Severe", IF(Flights[[#This Row],[Arrival Delay]]&gt;60, "Major", "Moderate")))</f>
        <v>Major</v>
      </c>
      <c r="Y2765" t="b">
        <v>0</v>
      </c>
      <c r="AA2765" t="str">
        <f>IF(OR(AND(Flights[[#This Row],[Status]]="Cancelled", Flights[[#This Row],[Cancellation Reason]]="Airline/Carrier"), Flights[[#This Row],[Delay Type]]="Severe"), "Yes", "No")</f>
        <v>No</v>
      </c>
    </row>
    <row r="2766" spans="1:27" x14ac:dyDescent="0.3">
      <c r="A2766" s="3">
        <v>42209</v>
      </c>
      <c r="B2766" s="22">
        <f>WEEKNUM(Flights[[#This Row],[Date]], 1)</f>
        <v>30</v>
      </c>
      <c r="C2766" s="22">
        <f>WEEKDAY(Flights[[#This Row],[Date]],1)</f>
        <v>6</v>
      </c>
      <c r="D2766" t="s">
        <v>742</v>
      </c>
      <c r="E2766" t="s">
        <v>1989</v>
      </c>
      <c r="F2766" t="s">
        <v>0</v>
      </c>
      <c r="G2766" t="s">
        <v>12</v>
      </c>
      <c r="H2766" t="str">
        <f>_xlfn.XLOOKUP(Flights[[#This Row],[Destination]], Airports!$A$2:$A$78, Airports!$D$2:$D$78)</f>
        <v>New York</v>
      </c>
      <c r="I2766" t="str" cm="1">
        <f t="array" ref="I2766">_xlfn.XLOOKUP(Flights[[#This Row],[Destination]],_xlfn._TRO_TRAILING( Airports!A:A),_xlfn._TRO_TRAILING( Airports!E:E), "Not found")</f>
        <v>NY</v>
      </c>
      <c r="J2766" s="1">
        <v>0.89583333333333337</v>
      </c>
      <c r="K2766" s="22">
        <f>HOUR(Flights[[#This Row],[Scheduled Departure]])</f>
        <v>21</v>
      </c>
      <c r="L2766" s="1">
        <v>0.89861111111111114</v>
      </c>
      <c r="M2766">
        <f>(L2766-J2766)*24*60</f>
        <v>3.9999999999999858</v>
      </c>
      <c r="N2766" s="16">
        <f>Flights[[#This Row],[Length (min)]]/60</f>
        <v>5.0999999999999996</v>
      </c>
      <c r="O2766">
        <v>306</v>
      </c>
      <c r="P2766">
        <v>2475</v>
      </c>
      <c r="Q2766" s="18">
        <f>IFERROR(Flights[[#This Row],[Distance]]/Flights[[#This Row],[Length (hr)]], "")</f>
        <v>485.29411764705884</v>
      </c>
      <c r="R2766" s="1">
        <v>0.24652777777777779</v>
      </c>
      <c r="S2766" s="1" t="str">
        <f>IF(Flights[[#This Row],[Length (hr)]]&lt;2, "No meal", IF(Flights[[#This Row],[Length (hr)]]&lt;3.5, "Light meal", "Full meal"))</f>
        <v>Full meal</v>
      </c>
      <c r="T2766" s="1" t="str">
        <f>IF(AND(Flights[[#This Row],[Airline]]="US Airways", Flights[[#This Row],[Meal]]="Full Meal"), "Yes", "No")</f>
        <v>No</v>
      </c>
      <c r="U2766" s="1">
        <v>0.2361111111111111</v>
      </c>
      <c r="V2766">
        <v>-15</v>
      </c>
      <c r="W2766" s="1" t="str">
        <f>IF(Flights[[#This Row],[Arrival Delay]] = "", "Cancelled", IF(Flights[[#This Row],[Arrival Delay]]&gt;15, "Delayed", "On time"))</f>
        <v>On time</v>
      </c>
      <c r="X2766" t="str">
        <f>IF(Flights[[#This Row],[Status]]&lt;&gt;"Delayed","", IF(Flights[[#This Row],[Arrival Delay]]&gt;120, "Severe", IF(Flights[[#This Row],[Arrival Delay]]&gt;60, "Major", "Moderate")))</f>
        <v/>
      </c>
      <c r="Y2766" t="b">
        <v>0</v>
      </c>
      <c r="AA2766" t="str">
        <f>IF(OR(AND(Flights[[#This Row],[Status]]="Cancelled", Flights[[#This Row],[Cancellation Reason]]="Airline/Carrier"), Flights[[#This Row],[Delay Type]]="Severe"), "Yes", "No")</f>
        <v>No</v>
      </c>
    </row>
    <row r="2767" spans="1:27" x14ac:dyDescent="0.3">
      <c r="A2767" s="3">
        <v>42209</v>
      </c>
      <c r="B2767" s="22">
        <f>WEEKNUM(Flights[[#This Row],[Date]], 1)</f>
        <v>30</v>
      </c>
      <c r="C2767" s="22">
        <f>WEEKDAY(Flights[[#This Row],[Date]],1)</f>
        <v>6</v>
      </c>
      <c r="D2767" t="s">
        <v>1561</v>
      </c>
      <c r="E2767" t="s">
        <v>1995</v>
      </c>
      <c r="F2767" t="s">
        <v>0</v>
      </c>
      <c r="G2767" t="s">
        <v>246</v>
      </c>
      <c r="H2767" t="str">
        <f>_xlfn.XLOOKUP(Flights[[#This Row],[Destination]], Airports!$A$2:$A$78, Airports!$D$2:$D$78)</f>
        <v>Albuquerque</v>
      </c>
      <c r="I2767" t="str" cm="1">
        <f t="array" ref="I2767">_xlfn.XLOOKUP(Flights[[#This Row],[Destination]],_xlfn._TRO_TRAILING( Airports!A:A),_xlfn._TRO_TRAILING( Airports!E:E), "Not found")</f>
        <v>NM</v>
      </c>
      <c r="J2767" s="1">
        <v>0.92013888888888884</v>
      </c>
      <c r="K2767" s="22">
        <f>HOUR(Flights[[#This Row],[Scheduled Departure]])</f>
        <v>22</v>
      </c>
      <c r="L2767" s="1">
        <v>0.98333333333333328</v>
      </c>
      <c r="M2767">
        <f>(L2767-J2767)*24*60</f>
        <v>91</v>
      </c>
      <c r="N2767" s="16">
        <f>Flights[[#This Row],[Length (min)]]/60</f>
        <v>1.7166666666666666</v>
      </c>
      <c r="O2767">
        <v>103</v>
      </c>
      <c r="P2767">
        <v>677</v>
      </c>
      <c r="Q2767" s="18">
        <f>IFERROR(Flights[[#This Row],[Distance]]/Flights[[#This Row],[Length (hr)]], "")</f>
        <v>394.368932038835</v>
      </c>
      <c r="R2767" s="1">
        <v>3.4722222222222224E-2</v>
      </c>
      <c r="S2767" s="1" t="str">
        <f>IF(Flights[[#This Row],[Length (hr)]]&lt;2, "No meal", IF(Flights[[#This Row],[Length (hr)]]&lt;3.5, "Light meal", "Full meal"))</f>
        <v>No meal</v>
      </c>
      <c r="T2767" s="1" t="str">
        <f>IF(AND(Flights[[#This Row],[Airline]]="US Airways", Flights[[#This Row],[Meal]]="Full Meal"), "Yes", "No")</f>
        <v>No</v>
      </c>
      <c r="U2767" s="1">
        <v>9.6527777777777782E-2</v>
      </c>
      <c r="V2767">
        <v>89</v>
      </c>
      <c r="W2767" s="1" t="str">
        <f>IF(Flights[[#This Row],[Arrival Delay]] = "", "Cancelled", IF(Flights[[#This Row],[Arrival Delay]]&gt;15, "Delayed", "On time"))</f>
        <v>Delayed</v>
      </c>
      <c r="X2767" t="str">
        <f>IF(Flights[[#This Row],[Status]]&lt;&gt;"Delayed","", IF(Flights[[#This Row],[Arrival Delay]]&gt;120, "Severe", IF(Flights[[#This Row],[Arrival Delay]]&gt;60, "Major", "Moderate")))</f>
        <v>Major</v>
      </c>
      <c r="Y2767" t="b">
        <v>0</v>
      </c>
      <c r="AA2767" t="str">
        <f>IF(OR(AND(Flights[[#This Row],[Status]]="Cancelled", Flights[[#This Row],[Cancellation Reason]]="Airline/Carrier"), Flights[[#This Row],[Delay Type]]="Severe"), "Yes", "No")</f>
        <v>No</v>
      </c>
    </row>
    <row r="2768" spans="1:27" x14ac:dyDescent="0.3">
      <c r="A2768" s="3">
        <v>42209</v>
      </c>
      <c r="B2768" s="22">
        <f>WEEKNUM(Flights[[#This Row],[Date]], 1)</f>
        <v>30</v>
      </c>
      <c r="C2768" s="22">
        <f>WEEKDAY(Flights[[#This Row],[Date]],1)</f>
        <v>6</v>
      </c>
      <c r="D2768" t="s">
        <v>656</v>
      </c>
      <c r="E2768" t="s">
        <v>1994</v>
      </c>
      <c r="F2768" t="s">
        <v>0</v>
      </c>
      <c r="G2768" t="s">
        <v>283</v>
      </c>
      <c r="H2768" t="str">
        <f>_xlfn.XLOOKUP(Flights[[#This Row],[Destination]], Airports!$A$2:$A$78, Airports!$D$2:$D$78)</f>
        <v>Fresno</v>
      </c>
      <c r="I2768" t="str" cm="1">
        <f t="array" ref="I2768">_xlfn.XLOOKUP(Flights[[#This Row],[Destination]],_xlfn._TRO_TRAILING( Airports!A:A),_xlfn._TRO_TRAILING( Airports!E:E), "Not found")</f>
        <v>CA</v>
      </c>
      <c r="J2768" s="1">
        <v>0.9375</v>
      </c>
      <c r="K2768" s="22">
        <f>HOUR(Flights[[#This Row],[Scheduled Departure]])</f>
        <v>22</v>
      </c>
      <c r="L2768" s="1">
        <v>0.93263888888888891</v>
      </c>
      <c r="M2768">
        <f>(L2768-J2768)*24*60</f>
        <v>-6.9999999999999751</v>
      </c>
      <c r="N2768" s="16">
        <f>Flights[[#This Row],[Length (min)]]/60</f>
        <v>1.25</v>
      </c>
      <c r="O2768">
        <v>75</v>
      </c>
      <c r="P2768">
        <v>209</v>
      </c>
      <c r="Q2768" s="18">
        <f>IFERROR(Flights[[#This Row],[Distance]]/Flights[[#This Row],[Length (hr)]], "")</f>
        <v>167.2</v>
      </c>
      <c r="R2768" s="1">
        <v>0.98333333333333328</v>
      </c>
      <c r="S2768" s="1" t="str">
        <f>IF(Flights[[#This Row],[Length (hr)]]&lt;2, "No meal", IF(Flights[[#This Row],[Length (hr)]]&lt;3.5, "Light meal", "Full meal"))</f>
        <v>No meal</v>
      </c>
      <c r="T2768" s="1" t="str">
        <f>IF(AND(Flights[[#This Row],[Airline]]="US Airways", Flights[[#This Row],[Meal]]="Full Meal"), "Yes", "No")</f>
        <v>No</v>
      </c>
      <c r="U2768" s="1">
        <v>0.98472222222222228</v>
      </c>
      <c r="V2768">
        <v>2</v>
      </c>
      <c r="W2768" s="1" t="str">
        <f>IF(Flights[[#This Row],[Arrival Delay]] = "", "Cancelled", IF(Flights[[#This Row],[Arrival Delay]]&gt;15, "Delayed", "On time"))</f>
        <v>On time</v>
      </c>
      <c r="X2768" t="str">
        <f>IF(Flights[[#This Row],[Status]]&lt;&gt;"Delayed","", IF(Flights[[#This Row],[Arrival Delay]]&gt;120, "Severe", IF(Flights[[#This Row],[Arrival Delay]]&gt;60, "Major", "Moderate")))</f>
        <v/>
      </c>
      <c r="Y2768" t="b">
        <v>0</v>
      </c>
      <c r="AA2768" t="str">
        <f>IF(OR(AND(Flights[[#This Row],[Status]]="Cancelled", Flights[[#This Row],[Cancellation Reason]]="Airline/Carrier"), Flights[[#This Row],[Delay Type]]="Severe"), "Yes", "No")</f>
        <v>No</v>
      </c>
    </row>
    <row r="2769" spans="1:27" x14ac:dyDescent="0.3">
      <c r="A2769" s="3">
        <v>42209</v>
      </c>
      <c r="B2769" s="22">
        <f>WEEKNUM(Flights[[#This Row],[Date]], 1)</f>
        <v>30</v>
      </c>
      <c r="C2769" s="22">
        <f>WEEKDAY(Flights[[#This Row],[Date]],1)</f>
        <v>6</v>
      </c>
      <c r="D2769" t="s">
        <v>657</v>
      </c>
      <c r="E2769" t="s">
        <v>1996</v>
      </c>
      <c r="F2769" t="s">
        <v>0</v>
      </c>
      <c r="G2769" t="s">
        <v>10</v>
      </c>
      <c r="H2769" t="str">
        <f>_xlfn.XLOOKUP(Flights[[#This Row],[Destination]], Airports!$A$2:$A$78, Airports!$D$2:$D$78)</f>
        <v>Boston</v>
      </c>
      <c r="I2769" t="str" cm="1">
        <f t="array" ref="I2769">_xlfn.XLOOKUP(Flights[[#This Row],[Destination]],_xlfn._TRO_TRAILING( Airports!A:A),_xlfn._TRO_TRAILING( Airports!E:E), "Not found")</f>
        <v>MA</v>
      </c>
      <c r="J2769" s="1">
        <v>0.96527777777777779</v>
      </c>
      <c r="K2769" s="22">
        <f>HOUR(Flights[[#This Row],[Scheduled Departure]])</f>
        <v>23</v>
      </c>
      <c r="L2769" s="1">
        <v>0.96527777777777779</v>
      </c>
      <c r="M2769">
        <f>(L2769-J2769)*24*60</f>
        <v>0</v>
      </c>
      <c r="N2769" s="16">
        <f>Flights[[#This Row],[Length (min)]]/60</f>
        <v>5.3666666666666663</v>
      </c>
      <c r="O2769">
        <v>322</v>
      </c>
      <c r="P2769">
        <v>2611</v>
      </c>
      <c r="Q2769" s="18">
        <f>IFERROR(Flights[[#This Row],[Distance]]/Flights[[#This Row],[Length (hr)]], "")</f>
        <v>486.52173913043481</v>
      </c>
      <c r="R2769" s="1">
        <v>0.32222222222222224</v>
      </c>
      <c r="S2769" s="1" t="str">
        <f>IF(Flights[[#This Row],[Length (hr)]]&lt;2, "No meal", IF(Flights[[#This Row],[Length (hr)]]&lt;3.5, "Light meal", "Full meal"))</f>
        <v>Full meal</v>
      </c>
      <c r="T2769" s="1" t="str">
        <f>IF(AND(Flights[[#This Row],[Airline]]="US Airways", Flights[[#This Row],[Meal]]="Full Meal"), "Yes", "No")</f>
        <v>No</v>
      </c>
      <c r="U2769" s="1">
        <v>0.31388888888888888</v>
      </c>
      <c r="V2769">
        <v>-12</v>
      </c>
      <c r="W2769" s="1" t="str">
        <f>IF(Flights[[#This Row],[Arrival Delay]] = "", "Cancelled", IF(Flights[[#This Row],[Arrival Delay]]&gt;15, "Delayed", "On time"))</f>
        <v>On time</v>
      </c>
      <c r="X2769" t="str">
        <f>IF(Flights[[#This Row],[Status]]&lt;&gt;"Delayed","", IF(Flights[[#This Row],[Arrival Delay]]&gt;120, "Severe", IF(Flights[[#This Row],[Arrival Delay]]&gt;60, "Major", "Moderate")))</f>
        <v/>
      </c>
      <c r="Y2769" t="b">
        <v>0</v>
      </c>
      <c r="AA2769" t="str">
        <f>IF(OR(AND(Flights[[#This Row],[Status]]="Cancelled", Flights[[#This Row],[Cancellation Reason]]="Airline/Carrier"), Flights[[#This Row],[Delay Type]]="Severe"), "Yes", "No")</f>
        <v>No</v>
      </c>
    </row>
    <row r="2770" spans="1:27" x14ac:dyDescent="0.3">
      <c r="A2770" s="3">
        <v>42209</v>
      </c>
      <c r="B2770" s="22">
        <f>WEEKNUM(Flights[[#This Row],[Date]], 1)</f>
        <v>30</v>
      </c>
      <c r="C2770" s="22">
        <f>WEEKDAY(Flights[[#This Row],[Date]],1)</f>
        <v>6</v>
      </c>
      <c r="D2770" t="s">
        <v>680</v>
      </c>
      <c r="E2770" t="s">
        <v>1996</v>
      </c>
      <c r="F2770" t="s">
        <v>0</v>
      </c>
      <c r="G2770" t="s">
        <v>281</v>
      </c>
      <c r="H2770" t="str">
        <f>_xlfn.XLOOKUP(Flights[[#This Row],[Destination]], Airports!$A$2:$A$78, Airports!$D$2:$D$78)</f>
        <v>Newark</v>
      </c>
      <c r="I2770" t="str" cm="1">
        <f t="array" ref="I2770">_xlfn.XLOOKUP(Flights[[#This Row],[Destination]],_xlfn._TRO_TRAILING( Airports!A:A),_xlfn._TRO_TRAILING( Airports!E:E), "Not found")</f>
        <v>NJ</v>
      </c>
      <c r="J2770" s="1">
        <v>0.97916666666666663</v>
      </c>
      <c r="K2770" s="22">
        <f>HOUR(Flights[[#This Row],[Scheduled Departure]])</f>
        <v>23</v>
      </c>
      <c r="L2770" s="1">
        <v>0.97777777777777775</v>
      </c>
      <c r="M2770">
        <f>(L2770-J2770)*24*60</f>
        <v>-1.9999999999999929</v>
      </c>
      <c r="N2770" s="16">
        <f>Flights[[#This Row],[Length (min)]]/60</f>
        <v>5.15</v>
      </c>
      <c r="O2770">
        <v>309</v>
      </c>
      <c r="P2770">
        <v>2454</v>
      </c>
      <c r="Q2770" s="18">
        <f>IFERROR(Flights[[#This Row],[Distance]]/Flights[[#This Row],[Length (hr)]], "")</f>
        <v>476.504854368932</v>
      </c>
      <c r="R2770" s="1">
        <v>0.3263888888888889</v>
      </c>
      <c r="S2770" s="1" t="str">
        <f>IF(Flights[[#This Row],[Length (hr)]]&lt;2, "No meal", IF(Flights[[#This Row],[Length (hr)]]&lt;3.5, "Light meal", "Full meal"))</f>
        <v>Full meal</v>
      </c>
      <c r="T2770" s="1" t="str">
        <f>IF(AND(Flights[[#This Row],[Airline]]="US Airways", Flights[[#This Row],[Meal]]="Full Meal"), "Yes", "No")</f>
        <v>No</v>
      </c>
      <c r="U2770" s="1">
        <v>0.31736111111111109</v>
      </c>
      <c r="V2770">
        <v>-13</v>
      </c>
      <c r="W2770" s="1" t="str">
        <f>IF(Flights[[#This Row],[Arrival Delay]] = "", "Cancelled", IF(Flights[[#This Row],[Arrival Delay]]&gt;15, "Delayed", "On time"))</f>
        <v>On time</v>
      </c>
      <c r="X2770" t="str">
        <f>IF(Flights[[#This Row],[Status]]&lt;&gt;"Delayed","", IF(Flights[[#This Row],[Arrival Delay]]&gt;120, "Severe", IF(Flights[[#This Row],[Arrival Delay]]&gt;60, "Major", "Moderate")))</f>
        <v/>
      </c>
      <c r="Y2770" t="b">
        <v>0</v>
      </c>
      <c r="AA2770" t="str">
        <f>IF(OR(AND(Flights[[#This Row],[Status]]="Cancelled", Flights[[#This Row],[Cancellation Reason]]="Airline/Carrier"), Flights[[#This Row],[Delay Type]]="Severe"), "Yes", "No")</f>
        <v>No</v>
      </c>
    </row>
    <row r="2771" spans="1:27" x14ac:dyDescent="0.3">
      <c r="A2771" s="3">
        <v>42210</v>
      </c>
      <c r="B2771" s="22">
        <f>WEEKNUM(Flights[[#This Row],[Date]], 1)</f>
        <v>30</v>
      </c>
      <c r="C2771" s="22">
        <f>WEEKDAY(Flights[[#This Row],[Date]],1)</f>
        <v>7</v>
      </c>
      <c r="D2771" t="s">
        <v>799</v>
      </c>
      <c r="E2771" t="s">
        <v>1989</v>
      </c>
      <c r="F2771" t="s">
        <v>0</v>
      </c>
      <c r="G2771" t="s">
        <v>344</v>
      </c>
      <c r="H2771" t="str">
        <f>_xlfn.XLOOKUP(Flights[[#This Row],[Destination]], Airports!$A$2:$A$78, Airports!$D$2:$D$78)</f>
        <v>Seattle</v>
      </c>
      <c r="I2771" t="str" cm="1">
        <f t="array" ref="I2771">_xlfn.XLOOKUP(Flights[[#This Row],[Destination]],_xlfn._TRO_TRAILING( Airports!A:A),_xlfn._TRO_TRAILING( Airports!E:E), "Not found")</f>
        <v>WA</v>
      </c>
      <c r="J2771" s="1">
        <v>0.3611111111111111</v>
      </c>
      <c r="K2771" s="22">
        <f>HOUR(Flights[[#This Row],[Scheduled Departure]])</f>
        <v>8</v>
      </c>
      <c r="L2771" s="1">
        <v>0.35902777777777778</v>
      </c>
      <c r="M2771">
        <f>(L2771-J2771)*24*60</f>
        <v>-2.9999999999999893</v>
      </c>
      <c r="N2771" s="16">
        <f>Flights[[#This Row],[Length (min)]]/60</f>
        <v>2.75</v>
      </c>
      <c r="O2771">
        <v>165</v>
      </c>
      <c r="P2771">
        <v>954</v>
      </c>
      <c r="Q2771" s="18">
        <f>IFERROR(Flights[[#This Row],[Distance]]/Flights[[#This Row],[Length (hr)]], "")</f>
        <v>346.90909090909093</v>
      </c>
      <c r="R2771" s="1">
        <v>0.47361111111111109</v>
      </c>
      <c r="S2771" s="1" t="str">
        <f>IF(Flights[[#This Row],[Length (hr)]]&lt;2, "No meal", IF(Flights[[#This Row],[Length (hr)]]&lt;3.5, "Light meal", "Full meal"))</f>
        <v>Light meal</v>
      </c>
      <c r="T2771" s="1" t="str">
        <f>IF(AND(Flights[[#This Row],[Airline]]="US Airways", Flights[[#This Row],[Meal]]="Full Meal"), "Yes", "No")</f>
        <v>No</v>
      </c>
      <c r="U2771" s="1">
        <v>0.47361111111111109</v>
      </c>
      <c r="V2771">
        <v>0</v>
      </c>
      <c r="W2771" s="1" t="str">
        <f>IF(Flights[[#This Row],[Arrival Delay]] = "", "Cancelled", IF(Flights[[#This Row],[Arrival Delay]]&gt;15, "Delayed", "On time"))</f>
        <v>On time</v>
      </c>
      <c r="X2771" t="str">
        <f>IF(Flights[[#This Row],[Status]]&lt;&gt;"Delayed","", IF(Flights[[#This Row],[Arrival Delay]]&gt;120, "Severe", IF(Flights[[#This Row],[Arrival Delay]]&gt;60, "Major", "Moderate")))</f>
        <v/>
      </c>
      <c r="Y2771" t="b">
        <v>0</v>
      </c>
      <c r="AA2771" t="str">
        <f>IF(OR(AND(Flights[[#This Row],[Status]]="Cancelled", Flights[[#This Row],[Cancellation Reason]]="Airline/Carrier"), Flights[[#This Row],[Delay Type]]="Severe"), "Yes", "No")</f>
        <v>No</v>
      </c>
    </row>
    <row r="2772" spans="1:27" x14ac:dyDescent="0.3">
      <c r="A2772" s="3">
        <v>42210</v>
      </c>
      <c r="B2772" s="22">
        <f>WEEKNUM(Flights[[#This Row],[Date]], 1)</f>
        <v>30</v>
      </c>
      <c r="C2772" s="22">
        <f>WEEKDAY(Flights[[#This Row],[Date]],1)</f>
        <v>7</v>
      </c>
      <c r="D2772" t="s">
        <v>1574</v>
      </c>
      <c r="E2772" t="s">
        <v>1995</v>
      </c>
      <c r="F2772" t="s">
        <v>0</v>
      </c>
      <c r="G2772" t="s">
        <v>257</v>
      </c>
      <c r="H2772" t="str">
        <f>_xlfn.XLOOKUP(Flights[[#This Row],[Destination]], Airports!$A$2:$A$78, Airports!$D$2:$D$78)</f>
        <v>Baltimore</v>
      </c>
      <c r="I2772" t="str" cm="1">
        <f t="array" ref="I2772">_xlfn.XLOOKUP(Flights[[#This Row],[Destination]],_xlfn._TRO_TRAILING( Airports!A:A),_xlfn._TRO_TRAILING( Airports!E:E), "Not found")</f>
        <v>MD</v>
      </c>
      <c r="J2772" s="1">
        <v>0.3888888888888889</v>
      </c>
      <c r="K2772" s="22">
        <f>HOUR(Flights[[#This Row],[Scheduled Departure]])</f>
        <v>9</v>
      </c>
      <c r="L2772" s="1">
        <v>0.38819444444444445</v>
      </c>
      <c r="M2772">
        <f>(L2772-J2772)*24*60</f>
        <v>-0.99999999999999645</v>
      </c>
      <c r="N2772" s="16">
        <f>Flights[[#This Row],[Length (min)]]/60</f>
        <v>4.7666666666666666</v>
      </c>
      <c r="O2772">
        <v>286</v>
      </c>
      <c r="P2772">
        <v>2329</v>
      </c>
      <c r="Q2772" s="18">
        <f>IFERROR(Flights[[#This Row],[Distance]]/Flights[[#This Row],[Length (hr)]], "")</f>
        <v>488.60139860139861</v>
      </c>
      <c r="R2772" s="1">
        <v>0.72222222222222221</v>
      </c>
      <c r="S2772" s="1" t="str">
        <f>IF(Flights[[#This Row],[Length (hr)]]&lt;2, "No meal", IF(Flights[[#This Row],[Length (hr)]]&lt;3.5, "Light meal", "Full meal"))</f>
        <v>Full meal</v>
      </c>
      <c r="T2772" s="1" t="str">
        <f>IF(AND(Flights[[#This Row],[Airline]]="US Airways", Flights[[#This Row],[Meal]]="Full Meal"), "Yes", "No")</f>
        <v>No</v>
      </c>
      <c r="U2772" s="1">
        <v>0.71180555555555558</v>
      </c>
      <c r="V2772">
        <v>-15</v>
      </c>
      <c r="W2772" s="1" t="str">
        <f>IF(Flights[[#This Row],[Arrival Delay]] = "", "Cancelled", IF(Flights[[#This Row],[Arrival Delay]]&gt;15, "Delayed", "On time"))</f>
        <v>On time</v>
      </c>
      <c r="X2772" t="str">
        <f>IF(Flights[[#This Row],[Status]]&lt;&gt;"Delayed","", IF(Flights[[#This Row],[Arrival Delay]]&gt;120, "Severe", IF(Flights[[#This Row],[Arrival Delay]]&gt;60, "Major", "Moderate")))</f>
        <v/>
      </c>
      <c r="Y2772" t="b">
        <v>0</v>
      </c>
      <c r="AA2772" t="str">
        <f>IF(OR(AND(Flights[[#This Row],[Status]]="Cancelled", Flights[[#This Row],[Cancellation Reason]]="Airline/Carrier"), Flights[[#This Row],[Delay Type]]="Severe"), "Yes", "No")</f>
        <v>No</v>
      </c>
    </row>
    <row r="2773" spans="1:27" x14ac:dyDescent="0.3">
      <c r="A2773" s="3">
        <v>42210</v>
      </c>
      <c r="B2773" s="22">
        <f>WEEKNUM(Flights[[#This Row],[Date]], 1)</f>
        <v>30</v>
      </c>
      <c r="C2773" s="22">
        <f>WEEKDAY(Flights[[#This Row],[Date]],1)</f>
        <v>7</v>
      </c>
      <c r="D2773" t="s">
        <v>190</v>
      </c>
      <c r="E2773" t="s">
        <v>1987</v>
      </c>
      <c r="F2773" t="s">
        <v>0</v>
      </c>
      <c r="G2773" t="s">
        <v>31</v>
      </c>
      <c r="H2773" t="str">
        <f>_xlfn.XLOOKUP(Flights[[#This Row],[Destination]], Airports!$A$2:$A$78, Airports!$D$2:$D$78)</f>
        <v>Raleigh</v>
      </c>
      <c r="I2773" t="str" cm="1">
        <f t="array" ref="I2773">_xlfn.XLOOKUP(Flights[[#This Row],[Destination]],_xlfn._TRO_TRAILING( Airports!A:A),_xlfn._TRO_TRAILING( Airports!E:E), "Not found")</f>
        <v>NC</v>
      </c>
      <c r="J2773" s="1">
        <v>0.43055555555555558</v>
      </c>
      <c r="K2773" s="22">
        <f>HOUR(Flights[[#This Row],[Scheduled Departure]])</f>
        <v>10</v>
      </c>
      <c r="L2773" s="1">
        <v>0.43055555555555558</v>
      </c>
      <c r="M2773">
        <f>(L2773-J2773)*24*60</f>
        <v>0</v>
      </c>
      <c r="N2773" s="16">
        <f>Flights[[#This Row],[Length (min)]]/60</f>
        <v>4.916666666666667</v>
      </c>
      <c r="O2773">
        <v>295</v>
      </c>
      <c r="P2773">
        <v>2239</v>
      </c>
      <c r="Q2773" s="18">
        <f>IFERROR(Flights[[#This Row],[Distance]]/Flights[[#This Row],[Length (hr)]], "")</f>
        <v>455.38983050847457</v>
      </c>
      <c r="R2773" s="1">
        <v>0.76736111111111116</v>
      </c>
      <c r="S2773" s="1" t="str">
        <f>IF(Flights[[#This Row],[Length (hr)]]&lt;2, "No meal", IF(Flights[[#This Row],[Length (hr)]]&lt;3.5, "Light meal", "Full meal"))</f>
        <v>Full meal</v>
      </c>
      <c r="T2773" s="1" t="str">
        <f>IF(AND(Flights[[#This Row],[Airline]]="US Airways", Flights[[#This Row],[Meal]]="Full Meal"), "Yes", "No")</f>
        <v>No</v>
      </c>
      <c r="U2773" s="1">
        <v>0.76041666666666663</v>
      </c>
      <c r="V2773">
        <v>-10</v>
      </c>
      <c r="W2773" s="1" t="str">
        <f>IF(Flights[[#This Row],[Arrival Delay]] = "", "Cancelled", IF(Flights[[#This Row],[Arrival Delay]]&gt;15, "Delayed", "On time"))</f>
        <v>On time</v>
      </c>
      <c r="X2773" t="str">
        <f>IF(Flights[[#This Row],[Status]]&lt;&gt;"Delayed","", IF(Flights[[#This Row],[Arrival Delay]]&gt;120, "Severe", IF(Flights[[#This Row],[Arrival Delay]]&gt;60, "Major", "Moderate")))</f>
        <v/>
      </c>
      <c r="Y2773" t="b">
        <v>0</v>
      </c>
      <c r="AA2773" t="str">
        <f>IF(OR(AND(Flights[[#This Row],[Status]]="Cancelled", Flights[[#This Row],[Cancellation Reason]]="Airline/Carrier"), Flights[[#This Row],[Delay Type]]="Severe"), "Yes", "No")</f>
        <v>No</v>
      </c>
    </row>
    <row r="2774" spans="1:27" x14ac:dyDescent="0.3">
      <c r="A2774" s="3">
        <v>42210</v>
      </c>
      <c r="B2774" s="22">
        <f>WEEKNUM(Flights[[#This Row],[Date]], 1)</f>
        <v>30</v>
      </c>
      <c r="C2774" s="22">
        <f>WEEKDAY(Flights[[#This Row],[Date]],1)</f>
        <v>7</v>
      </c>
      <c r="D2774" t="s">
        <v>1576</v>
      </c>
      <c r="E2774" t="s">
        <v>1995</v>
      </c>
      <c r="F2774" t="s">
        <v>0</v>
      </c>
      <c r="G2774" t="s">
        <v>347</v>
      </c>
      <c r="H2774" t="str">
        <f>_xlfn.XLOOKUP(Flights[[#This Row],[Destination]], Airports!$A$2:$A$78, Airports!$D$2:$D$78)</f>
        <v>San Jose</v>
      </c>
      <c r="I2774" t="str" cm="1">
        <f t="array" ref="I2774">_xlfn.XLOOKUP(Flights[[#This Row],[Destination]],_xlfn._TRO_TRAILING( Airports!A:A),_xlfn._TRO_TRAILING( Airports!E:E), "Not found")</f>
        <v>CA</v>
      </c>
      <c r="J2774" s="1">
        <v>0.4826388888888889</v>
      </c>
      <c r="K2774" s="22">
        <f>HOUR(Flights[[#This Row],[Scheduled Departure]])</f>
        <v>11</v>
      </c>
      <c r="L2774" s="1">
        <v>0.48402777777777778</v>
      </c>
      <c r="M2774">
        <f>(L2774-J2774)*24*60</f>
        <v>1.9999999999999929</v>
      </c>
      <c r="N2774" s="16">
        <f>Flights[[#This Row],[Length (min)]]/60</f>
        <v>1.05</v>
      </c>
      <c r="O2774">
        <v>63</v>
      </c>
      <c r="P2774">
        <v>308</v>
      </c>
      <c r="Q2774" s="18">
        <f>IFERROR(Flights[[#This Row],[Distance]]/Flights[[#This Row],[Length (hr)]], "")</f>
        <v>293.33333333333331</v>
      </c>
      <c r="R2774" s="1">
        <v>0.52777777777777779</v>
      </c>
      <c r="S2774" s="1" t="str">
        <f>IF(Flights[[#This Row],[Length (hr)]]&lt;2, "No meal", IF(Flights[[#This Row],[Length (hr)]]&lt;3.5, "Light meal", "Full meal"))</f>
        <v>No meal</v>
      </c>
      <c r="T2774" s="1" t="str">
        <f>IF(AND(Flights[[#This Row],[Airline]]="US Airways", Flights[[#This Row],[Meal]]="Full Meal"), "Yes", "No")</f>
        <v>No</v>
      </c>
      <c r="U2774" s="1">
        <v>0.52777777777777779</v>
      </c>
      <c r="V2774">
        <v>0</v>
      </c>
      <c r="W2774" s="1" t="str">
        <f>IF(Flights[[#This Row],[Arrival Delay]] = "", "Cancelled", IF(Flights[[#This Row],[Arrival Delay]]&gt;15, "Delayed", "On time"))</f>
        <v>On time</v>
      </c>
      <c r="X2774" t="str">
        <f>IF(Flights[[#This Row],[Status]]&lt;&gt;"Delayed","", IF(Flights[[#This Row],[Arrival Delay]]&gt;120, "Severe", IF(Flights[[#This Row],[Arrival Delay]]&gt;60, "Major", "Moderate")))</f>
        <v/>
      </c>
      <c r="Y2774" t="b">
        <v>0</v>
      </c>
      <c r="AA2774" t="str">
        <f>IF(OR(AND(Flights[[#This Row],[Status]]="Cancelled", Flights[[#This Row],[Cancellation Reason]]="Airline/Carrier"), Flights[[#This Row],[Delay Type]]="Severe"), "Yes", "No")</f>
        <v>No</v>
      </c>
    </row>
    <row r="2775" spans="1:27" x14ac:dyDescent="0.3">
      <c r="A2775" s="3">
        <v>42210</v>
      </c>
      <c r="B2775" s="22">
        <f>WEEKNUM(Flights[[#This Row],[Date]], 1)</f>
        <v>30</v>
      </c>
      <c r="C2775" s="22">
        <f>WEEKDAY(Flights[[#This Row],[Date]],1)</f>
        <v>7</v>
      </c>
      <c r="D2775" t="s">
        <v>1601</v>
      </c>
      <c r="E2775" t="s">
        <v>1989</v>
      </c>
      <c r="F2775" t="s">
        <v>0</v>
      </c>
      <c r="G2775" t="s">
        <v>344</v>
      </c>
      <c r="H2775" t="str">
        <f>_xlfn.XLOOKUP(Flights[[#This Row],[Destination]], Airports!$A$2:$A$78, Airports!$D$2:$D$78)</f>
        <v>Seattle</v>
      </c>
      <c r="I2775" t="str" cm="1">
        <f t="array" ref="I2775">_xlfn.XLOOKUP(Flights[[#This Row],[Destination]],_xlfn._TRO_TRAILING( Airports!A:A),_xlfn._TRO_TRAILING( Airports!E:E), "Not found")</f>
        <v>WA</v>
      </c>
      <c r="J2775" s="1">
        <v>0.54166666666666663</v>
      </c>
      <c r="K2775" s="22">
        <f>HOUR(Flights[[#This Row],[Scheduled Departure]])</f>
        <v>13</v>
      </c>
      <c r="L2775" s="1">
        <v>0.54166666666666663</v>
      </c>
      <c r="M2775">
        <f>(L2775-J2775)*24*60</f>
        <v>0</v>
      </c>
      <c r="N2775" s="16">
        <f>Flights[[#This Row],[Length (min)]]/60</f>
        <v>2.4500000000000002</v>
      </c>
      <c r="O2775">
        <v>147</v>
      </c>
      <c r="P2775">
        <v>954</v>
      </c>
      <c r="Q2775" s="18">
        <f>IFERROR(Flights[[#This Row],[Distance]]/Flights[[#This Row],[Length (hr)]], "")</f>
        <v>389.38775510204079</v>
      </c>
      <c r="R2775" s="1">
        <v>0.65277777777777779</v>
      </c>
      <c r="S2775" s="1" t="str">
        <f>IF(Flights[[#This Row],[Length (hr)]]&lt;2, "No meal", IF(Flights[[#This Row],[Length (hr)]]&lt;3.5, "Light meal", "Full meal"))</f>
        <v>Light meal</v>
      </c>
      <c r="T2775" s="1" t="str">
        <f>IF(AND(Flights[[#This Row],[Airline]]="US Airways", Flights[[#This Row],[Meal]]="Full Meal"), "Yes", "No")</f>
        <v>No</v>
      </c>
      <c r="U2775" s="1">
        <v>0.64375000000000004</v>
      </c>
      <c r="V2775">
        <v>-13</v>
      </c>
      <c r="W2775" s="1" t="str">
        <f>IF(Flights[[#This Row],[Arrival Delay]] = "", "Cancelled", IF(Flights[[#This Row],[Arrival Delay]]&gt;15, "Delayed", "On time"))</f>
        <v>On time</v>
      </c>
      <c r="X2775" t="str">
        <f>IF(Flights[[#This Row],[Status]]&lt;&gt;"Delayed","", IF(Flights[[#This Row],[Arrival Delay]]&gt;120, "Severe", IF(Flights[[#This Row],[Arrival Delay]]&gt;60, "Major", "Moderate")))</f>
        <v/>
      </c>
      <c r="Y2775" t="b">
        <v>0</v>
      </c>
      <c r="AA2775" t="str">
        <f>IF(OR(AND(Flights[[#This Row],[Status]]="Cancelled", Flights[[#This Row],[Cancellation Reason]]="Airline/Carrier"), Flights[[#This Row],[Delay Type]]="Severe"), "Yes", "No")</f>
        <v>No</v>
      </c>
    </row>
    <row r="2776" spans="1:27" x14ac:dyDescent="0.3">
      <c r="A2776" s="3">
        <v>42210</v>
      </c>
      <c r="B2776" s="22">
        <f>WEEKNUM(Flights[[#This Row],[Date]], 1)</f>
        <v>30</v>
      </c>
      <c r="C2776" s="22">
        <f>WEEKDAY(Flights[[#This Row],[Date]],1)</f>
        <v>7</v>
      </c>
      <c r="D2776" t="s">
        <v>1072</v>
      </c>
      <c r="E2776" t="s">
        <v>1994</v>
      </c>
      <c r="F2776" t="s">
        <v>0</v>
      </c>
      <c r="G2776" t="s">
        <v>246</v>
      </c>
      <c r="H2776" t="str">
        <f>_xlfn.XLOOKUP(Flights[[#This Row],[Destination]], Airports!$A$2:$A$78, Airports!$D$2:$D$78)</f>
        <v>Albuquerque</v>
      </c>
      <c r="I2776" t="str" cm="1">
        <f t="array" ref="I2776">_xlfn.XLOOKUP(Flights[[#This Row],[Destination]],_xlfn._TRO_TRAILING( Airports!A:A),_xlfn._TRO_TRAILING( Airports!E:E), "Not found")</f>
        <v>NM</v>
      </c>
      <c r="J2776" s="1">
        <v>0.57291666666666663</v>
      </c>
      <c r="K2776" s="22">
        <f>HOUR(Flights[[#This Row],[Scheduled Departure]])</f>
        <v>13</v>
      </c>
      <c r="L2776" s="1">
        <v>0.57013888888888886</v>
      </c>
      <c r="M2776">
        <f>(L2776-J2776)*24*60</f>
        <v>-3.9999999999999858</v>
      </c>
      <c r="N2776" s="16">
        <f>Flights[[#This Row],[Length (min)]]/60</f>
        <v>1.9833333333333334</v>
      </c>
      <c r="O2776">
        <v>119</v>
      </c>
      <c r="P2776">
        <v>677</v>
      </c>
      <c r="Q2776" s="18">
        <f>IFERROR(Flights[[#This Row],[Distance]]/Flights[[#This Row],[Length (hr)]], "")</f>
        <v>341.34453781512605</v>
      </c>
      <c r="R2776" s="1">
        <v>0.7006944444444444</v>
      </c>
      <c r="S2776" s="1" t="str">
        <f>IF(Flights[[#This Row],[Length (hr)]]&lt;2, "No meal", IF(Flights[[#This Row],[Length (hr)]]&lt;3.5, "Light meal", "Full meal"))</f>
        <v>No meal</v>
      </c>
      <c r="T2776" s="1" t="str">
        <f>IF(AND(Flights[[#This Row],[Airline]]="US Airways", Flights[[#This Row],[Meal]]="Full Meal"), "Yes", "No")</f>
        <v>No</v>
      </c>
      <c r="U2776" s="1">
        <v>0.69444444444444442</v>
      </c>
      <c r="V2776">
        <v>-9</v>
      </c>
      <c r="W2776" s="1" t="str">
        <f>IF(Flights[[#This Row],[Arrival Delay]] = "", "Cancelled", IF(Flights[[#This Row],[Arrival Delay]]&gt;15, "Delayed", "On time"))</f>
        <v>On time</v>
      </c>
      <c r="X2776" t="str">
        <f>IF(Flights[[#This Row],[Status]]&lt;&gt;"Delayed","", IF(Flights[[#This Row],[Arrival Delay]]&gt;120, "Severe", IF(Flights[[#This Row],[Arrival Delay]]&gt;60, "Major", "Moderate")))</f>
        <v/>
      </c>
      <c r="Y2776" t="b">
        <v>0</v>
      </c>
      <c r="AA2776" t="str">
        <f>IF(OR(AND(Flights[[#This Row],[Status]]="Cancelled", Flights[[#This Row],[Cancellation Reason]]="Airline/Carrier"), Flights[[#This Row],[Delay Type]]="Severe"), "Yes", "No")</f>
        <v>No</v>
      </c>
    </row>
    <row r="2777" spans="1:27" x14ac:dyDescent="0.3">
      <c r="A2777" s="3">
        <v>42210</v>
      </c>
      <c r="B2777" s="22">
        <f>WEEKNUM(Flights[[#This Row],[Date]], 1)</f>
        <v>30</v>
      </c>
      <c r="C2777" s="22">
        <f>WEEKDAY(Flights[[#This Row],[Date]],1)</f>
        <v>7</v>
      </c>
      <c r="D2777" t="s">
        <v>148</v>
      </c>
      <c r="E2777" t="s">
        <v>1987</v>
      </c>
      <c r="F2777" t="s">
        <v>0</v>
      </c>
      <c r="G2777" t="s">
        <v>5</v>
      </c>
      <c r="H2777" t="str">
        <f>_xlfn.XLOOKUP(Flights[[#This Row],[Destination]], Airports!$A$2:$A$78, Airports!$D$2:$D$78)</f>
        <v>St. Louis</v>
      </c>
      <c r="I2777" t="str" cm="1">
        <f t="array" ref="I2777">_xlfn.XLOOKUP(Flights[[#This Row],[Destination]],_xlfn._TRO_TRAILING( Airports!A:A),_xlfn._TRO_TRAILING( Airports!E:E), "Not found")</f>
        <v>MO</v>
      </c>
      <c r="J2777" s="1">
        <v>0.63541666666666663</v>
      </c>
      <c r="K2777" s="22">
        <f>HOUR(Flights[[#This Row],[Scheduled Departure]])</f>
        <v>15</v>
      </c>
      <c r="L2777" s="1">
        <v>0.62916666666666665</v>
      </c>
      <c r="M2777">
        <f>(L2777-J2777)*24*60</f>
        <v>-8.999999999999968</v>
      </c>
      <c r="N2777" s="16">
        <f>Flights[[#This Row],[Length (min)]]/60</f>
        <v>3.45</v>
      </c>
      <c r="O2777">
        <v>207</v>
      </c>
      <c r="P2777">
        <v>1592</v>
      </c>
      <c r="Q2777" s="18">
        <f>IFERROR(Flights[[#This Row],[Distance]]/Flights[[#This Row],[Length (hr)]], "")</f>
        <v>461.44927536231882</v>
      </c>
      <c r="R2777" s="1">
        <v>0.875</v>
      </c>
      <c r="S2777" s="1" t="str">
        <f>IF(Flights[[#This Row],[Length (hr)]]&lt;2, "No meal", IF(Flights[[#This Row],[Length (hr)]]&lt;3.5, "Light meal", "Full meal"))</f>
        <v>Light meal</v>
      </c>
      <c r="T2777" s="1" t="str">
        <f>IF(AND(Flights[[#This Row],[Airline]]="US Airways", Flights[[#This Row],[Meal]]="Full Meal"), "Yes", "No")</f>
        <v>No</v>
      </c>
      <c r="U2777" s="1">
        <v>0.85624999999999996</v>
      </c>
      <c r="V2777">
        <v>-27</v>
      </c>
      <c r="W2777" s="1" t="str">
        <f>IF(Flights[[#This Row],[Arrival Delay]] = "", "Cancelled", IF(Flights[[#This Row],[Arrival Delay]]&gt;15, "Delayed", "On time"))</f>
        <v>On time</v>
      </c>
      <c r="X2777" t="str">
        <f>IF(Flights[[#This Row],[Status]]&lt;&gt;"Delayed","", IF(Flights[[#This Row],[Arrival Delay]]&gt;120, "Severe", IF(Flights[[#This Row],[Arrival Delay]]&gt;60, "Major", "Moderate")))</f>
        <v/>
      </c>
      <c r="Y2777" t="b">
        <v>0</v>
      </c>
      <c r="AA2777" t="str">
        <f>IF(OR(AND(Flights[[#This Row],[Status]]="Cancelled", Flights[[#This Row],[Cancellation Reason]]="Airline/Carrier"), Flights[[#This Row],[Delay Type]]="Severe"), "Yes", "No")</f>
        <v>No</v>
      </c>
    </row>
    <row r="2778" spans="1:27" x14ac:dyDescent="0.3">
      <c r="A2778" s="3">
        <v>42210</v>
      </c>
      <c r="B2778" s="22">
        <f>WEEKNUM(Flights[[#This Row],[Date]], 1)</f>
        <v>30</v>
      </c>
      <c r="C2778" s="22">
        <f>WEEKDAY(Flights[[#This Row],[Date]],1)</f>
        <v>7</v>
      </c>
      <c r="D2778" t="s">
        <v>1658</v>
      </c>
      <c r="E2778" t="s">
        <v>1989</v>
      </c>
      <c r="F2778" t="s">
        <v>0</v>
      </c>
      <c r="G2778" t="s">
        <v>24</v>
      </c>
      <c r="H2778" t="str">
        <f>_xlfn.XLOOKUP(Flights[[#This Row],[Destination]], Airports!$A$2:$A$78, Airports!$D$2:$D$78)</f>
        <v>Portland</v>
      </c>
      <c r="I2778" t="str" cm="1">
        <f t="array" ref="I2778">_xlfn.XLOOKUP(Flights[[#This Row],[Destination]],_xlfn._TRO_TRAILING( Airports!A:A),_xlfn._TRO_TRAILING( Airports!E:E), "Not found")</f>
        <v>OR</v>
      </c>
      <c r="J2778" s="1">
        <v>0.64583333333333337</v>
      </c>
      <c r="K2778" s="22">
        <f>HOUR(Flights[[#This Row],[Scheduled Departure]])</f>
        <v>15</v>
      </c>
      <c r="L2778" s="1">
        <v>0.64236111111111116</v>
      </c>
      <c r="M2778">
        <f>(L2778-J2778)*24*60</f>
        <v>-4.9999999999999822</v>
      </c>
      <c r="N2778" s="16">
        <f>Flights[[#This Row],[Length (min)]]/60</f>
        <v>2.3666666666666667</v>
      </c>
      <c r="O2778">
        <v>142</v>
      </c>
      <c r="P2778">
        <v>834</v>
      </c>
      <c r="Q2778" s="18">
        <f>IFERROR(Flights[[#This Row],[Distance]]/Flights[[#This Row],[Length (hr)]], "")</f>
        <v>352.3943661971831</v>
      </c>
      <c r="R2778" s="1">
        <v>0.74444444444444446</v>
      </c>
      <c r="S2778" s="1" t="str">
        <f>IF(Flights[[#This Row],[Length (hr)]]&lt;2, "No meal", IF(Flights[[#This Row],[Length (hr)]]&lt;3.5, "Light meal", "Full meal"))</f>
        <v>Light meal</v>
      </c>
      <c r="T2778" s="1" t="str">
        <f>IF(AND(Flights[[#This Row],[Airline]]="US Airways", Flights[[#This Row],[Meal]]="Full Meal"), "Yes", "No")</f>
        <v>No</v>
      </c>
      <c r="U2778" s="1">
        <v>0.74097222222222225</v>
      </c>
      <c r="V2778">
        <v>-5</v>
      </c>
      <c r="W2778" s="1" t="str">
        <f>IF(Flights[[#This Row],[Arrival Delay]] = "", "Cancelled", IF(Flights[[#This Row],[Arrival Delay]]&gt;15, "Delayed", "On time"))</f>
        <v>On time</v>
      </c>
      <c r="X2778" t="str">
        <f>IF(Flights[[#This Row],[Status]]&lt;&gt;"Delayed","", IF(Flights[[#This Row],[Arrival Delay]]&gt;120, "Severe", IF(Flights[[#This Row],[Arrival Delay]]&gt;60, "Major", "Moderate")))</f>
        <v/>
      </c>
      <c r="Y2778" t="b">
        <v>0</v>
      </c>
      <c r="AA2778" t="str">
        <f>IF(OR(AND(Flights[[#This Row],[Status]]="Cancelled", Flights[[#This Row],[Cancellation Reason]]="Airline/Carrier"), Flights[[#This Row],[Delay Type]]="Severe"), "Yes", "No")</f>
        <v>No</v>
      </c>
    </row>
    <row r="2779" spans="1:27" x14ac:dyDescent="0.3">
      <c r="A2779" s="3">
        <v>42210</v>
      </c>
      <c r="B2779" s="22">
        <f>WEEKNUM(Flights[[#This Row],[Date]], 1)</f>
        <v>30</v>
      </c>
      <c r="C2779" s="22">
        <f>WEEKDAY(Flights[[#This Row],[Date]],1)</f>
        <v>7</v>
      </c>
      <c r="D2779" t="s">
        <v>564</v>
      </c>
      <c r="E2779" t="s">
        <v>1990</v>
      </c>
      <c r="F2779" t="s">
        <v>0</v>
      </c>
      <c r="G2779" t="s">
        <v>281</v>
      </c>
      <c r="H2779" t="str">
        <f>_xlfn.XLOOKUP(Flights[[#This Row],[Destination]], Airports!$A$2:$A$78, Airports!$D$2:$D$78)</f>
        <v>Newark</v>
      </c>
      <c r="I2779" t="str" cm="1">
        <f t="array" ref="I2779">_xlfn.XLOOKUP(Flights[[#This Row],[Destination]],_xlfn._TRO_TRAILING( Airports!A:A),_xlfn._TRO_TRAILING( Airports!E:E), "Not found")</f>
        <v>NJ</v>
      </c>
      <c r="J2779" s="1">
        <v>0.66666666666666663</v>
      </c>
      <c r="K2779" s="22">
        <f>HOUR(Flights[[#This Row],[Scheduled Departure]])</f>
        <v>16</v>
      </c>
      <c r="L2779" s="1">
        <v>0.72083333333333333</v>
      </c>
      <c r="M2779">
        <f>(L2779-J2779)*24*60</f>
        <v>78.000000000000043</v>
      </c>
      <c r="N2779" s="16">
        <f>Flights[[#This Row],[Length (min)]]/60</f>
        <v>4.75</v>
      </c>
      <c r="O2779">
        <v>285</v>
      </c>
      <c r="P2779">
        <v>2454</v>
      </c>
      <c r="Q2779" s="18">
        <f>IFERROR(Flights[[#This Row],[Distance]]/Flights[[#This Row],[Length (hr)]], "")</f>
        <v>516.63157894736844</v>
      </c>
      <c r="R2779" s="1">
        <v>1.8749999999999999E-2</v>
      </c>
      <c r="S2779" s="1" t="str">
        <f>IF(Flights[[#This Row],[Length (hr)]]&lt;2, "No meal", IF(Flights[[#This Row],[Length (hr)]]&lt;3.5, "Light meal", "Full meal"))</f>
        <v>Full meal</v>
      </c>
      <c r="T2779" s="1" t="str">
        <f>IF(AND(Flights[[#This Row],[Airline]]="US Airways", Flights[[#This Row],[Meal]]="Full Meal"), "Yes", "No")</f>
        <v>No</v>
      </c>
      <c r="U2779" s="1">
        <v>4.3749999999999997E-2</v>
      </c>
      <c r="V2779">
        <v>36</v>
      </c>
      <c r="W2779" s="1" t="str">
        <f>IF(Flights[[#This Row],[Arrival Delay]] = "", "Cancelled", IF(Flights[[#This Row],[Arrival Delay]]&gt;15, "Delayed", "On time"))</f>
        <v>Delayed</v>
      </c>
      <c r="X2779" t="str">
        <f>IF(Flights[[#This Row],[Status]]&lt;&gt;"Delayed","", IF(Flights[[#This Row],[Arrival Delay]]&gt;120, "Severe", IF(Flights[[#This Row],[Arrival Delay]]&gt;60, "Major", "Moderate")))</f>
        <v>Moderate</v>
      </c>
      <c r="Y2779" t="b">
        <v>0</v>
      </c>
      <c r="AA2779" t="str">
        <f>IF(OR(AND(Flights[[#This Row],[Status]]="Cancelled", Flights[[#This Row],[Cancellation Reason]]="Airline/Carrier"), Flights[[#This Row],[Delay Type]]="Severe"), "Yes", "No")</f>
        <v>No</v>
      </c>
    </row>
    <row r="2780" spans="1:27" x14ac:dyDescent="0.3">
      <c r="A2780" s="3">
        <v>42210</v>
      </c>
      <c r="B2780" s="22">
        <f>WEEKNUM(Flights[[#This Row],[Date]], 1)</f>
        <v>30</v>
      </c>
      <c r="C2780" s="22">
        <f>WEEKDAY(Flights[[#This Row],[Date]],1)</f>
        <v>7</v>
      </c>
      <c r="D2780" t="s">
        <v>1587</v>
      </c>
      <c r="E2780" t="s">
        <v>1995</v>
      </c>
      <c r="F2780" t="s">
        <v>0</v>
      </c>
      <c r="G2780" t="s">
        <v>316</v>
      </c>
      <c r="H2780" t="str">
        <f>_xlfn.XLOOKUP(Flights[[#This Row],[Destination]], Airports!$A$2:$A$78, Airports!$D$2:$D$78)</f>
        <v>New Orleans</v>
      </c>
      <c r="I2780" t="str" cm="1">
        <f t="array" ref="I2780">_xlfn.XLOOKUP(Flights[[#This Row],[Destination]],_xlfn._TRO_TRAILING( Airports!A:A),_xlfn._TRO_TRAILING( Airports!E:E), "Not found")</f>
        <v>LA</v>
      </c>
      <c r="J2780" s="1">
        <v>0.79861111111111116</v>
      </c>
      <c r="K2780" s="22">
        <f>HOUR(Flights[[#This Row],[Scheduled Departure]])</f>
        <v>19</v>
      </c>
      <c r="L2780" s="1">
        <v>0.7993055555555556</v>
      </c>
      <c r="M2780">
        <f>(L2780-J2780)*24*60</f>
        <v>0.99999999999999645</v>
      </c>
      <c r="N2780" s="16">
        <f>Flights[[#This Row],[Length (min)]]/60</f>
        <v>3.8166666666666669</v>
      </c>
      <c r="O2780">
        <v>229</v>
      </c>
      <c r="P2780">
        <v>1670</v>
      </c>
      <c r="Q2780" s="18">
        <f>IFERROR(Flights[[#This Row],[Distance]]/Flights[[#This Row],[Length (hr)]], "")</f>
        <v>437.5545851528384</v>
      </c>
      <c r="R2780" s="1">
        <v>3.8194444444444448E-2</v>
      </c>
      <c r="S2780" s="1" t="str">
        <f>IF(Flights[[#This Row],[Length (hr)]]&lt;2, "No meal", IF(Flights[[#This Row],[Length (hr)]]&lt;3.5, "Light meal", "Full meal"))</f>
        <v>Full meal</v>
      </c>
      <c r="T2780" s="1" t="str">
        <f>IF(AND(Flights[[#This Row],[Airline]]="US Airways", Flights[[#This Row],[Meal]]="Full Meal"), "Yes", "No")</f>
        <v>No</v>
      </c>
      <c r="U2780" s="1">
        <v>4.1666666666666664E-2</v>
      </c>
      <c r="V2780">
        <v>5</v>
      </c>
      <c r="W2780" s="1" t="str">
        <f>IF(Flights[[#This Row],[Arrival Delay]] = "", "Cancelled", IF(Flights[[#This Row],[Arrival Delay]]&gt;15, "Delayed", "On time"))</f>
        <v>On time</v>
      </c>
      <c r="X2780" t="str">
        <f>IF(Flights[[#This Row],[Status]]&lt;&gt;"Delayed","", IF(Flights[[#This Row],[Arrival Delay]]&gt;120, "Severe", IF(Flights[[#This Row],[Arrival Delay]]&gt;60, "Major", "Moderate")))</f>
        <v/>
      </c>
      <c r="Y2780" t="b">
        <v>0</v>
      </c>
      <c r="AA2780" t="str">
        <f>IF(OR(AND(Flights[[#This Row],[Status]]="Cancelled", Flights[[#This Row],[Cancellation Reason]]="Airline/Carrier"), Flights[[#This Row],[Delay Type]]="Severe"), "Yes", "No")</f>
        <v>No</v>
      </c>
    </row>
    <row r="2781" spans="1:27" x14ac:dyDescent="0.3">
      <c r="A2781" s="3">
        <v>42210</v>
      </c>
      <c r="B2781" s="22">
        <f>WEEKNUM(Flights[[#This Row],[Date]], 1)</f>
        <v>30</v>
      </c>
      <c r="C2781" s="22">
        <f>WEEKDAY(Flights[[#This Row],[Date]],1)</f>
        <v>7</v>
      </c>
      <c r="D2781" t="s">
        <v>950</v>
      </c>
      <c r="E2781" t="s">
        <v>1995</v>
      </c>
      <c r="F2781" t="s">
        <v>0</v>
      </c>
      <c r="G2781" t="s">
        <v>347</v>
      </c>
      <c r="H2781" t="str">
        <f>_xlfn.XLOOKUP(Flights[[#This Row],[Destination]], Airports!$A$2:$A$78, Airports!$D$2:$D$78)</f>
        <v>San Jose</v>
      </c>
      <c r="I2781" t="str" cm="1">
        <f t="array" ref="I2781">_xlfn.XLOOKUP(Flights[[#This Row],[Destination]],_xlfn._TRO_TRAILING( Airports!A:A),_xlfn._TRO_TRAILING( Airports!E:E), "Not found")</f>
        <v>CA</v>
      </c>
      <c r="J2781" s="1">
        <v>0.80208333333333337</v>
      </c>
      <c r="K2781" s="22">
        <f>HOUR(Flights[[#This Row],[Scheduled Departure]])</f>
        <v>19</v>
      </c>
      <c r="L2781" s="1">
        <v>0.80902777777777779</v>
      </c>
      <c r="M2781">
        <f>(L2781-J2781)*24*60</f>
        <v>9.9999999999999645</v>
      </c>
      <c r="N2781" s="16">
        <f>Flights[[#This Row],[Length (min)]]/60</f>
        <v>1.0833333333333333</v>
      </c>
      <c r="O2781">
        <v>65</v>
      </c>
      <c r="P2781">
        <v>308</v>
      </c>
      <c r="Q2781" s="18">
        <f>IFERROR(Flights[[#This Row],[Distance]]/Flights[[#This Row],[Length (hr)]], "")</f>
        <v>284.30769230769232</v>
      </c>
      <c r="R2781" s="1">
        <v>0.84375</v>
      </c>
      <c r="S2781" s="1" t="str">
        <f>IF(Flights[[#This Row],[Length (hr)]]&lt;2, "No meal", IF(Flights[[#This Row],[Length (hr)]]&lt;3.5, "Light meal", "Full meal"))</f>
        <v>No meal</v>
      </c>
      <c r="T2781" s="1" t="str">
        <f>IF(AND(Flights[[#This Row],[Airline]]="US Airways", Flights[[#This Row],[Meal]]="Full Meal"), "Yes", "No")</f>
        <v>No</v>
      </c>
      <c r="U2781" s="1">
        <v>0.85416666666666663</v>
      </c>
      <c r="V2781">
        <v>15</v>
      </c>
      <c r="W2781" s="1" t="str">
        <f>IF(Flights[[#This Row],[Arrival Delay]] = "", "Cancelled", IF(Flights[[#This Row],[Arrival Delay]]&gt;15, "Delayed", "On time"))</f>
        <v>On time</v>
      </c>
      <c r="X2781" t="str">
        <f>IF(Flights[[#This Row],[Status]]&lt;&gt;"Delayed","", IF(Flights[[#This Row],[Arrival Delay]]&gt;120, "Severe", IF(Flights[[#This Row],[Arrival Delay]]&gt;60, "Major", "Moderate")))</f>
        <v/>
      </c>
      <c r="Y2781" t="b">
        <v>0</v>
      </c>
      <c r="AA2781" t="str">
        <f>IF(OR(AND(Flights[[#This Row],[Status]]="Cancelled", Flights[[#This Row],[Cancellation Reason]]="Airline/Carrier"), Flights[[#This Row],[Delay Type]]="Severe"), "Yes", "No")</f>
        <v>No</v>
      </c>
    </row>
    <row r="2782" spans="1:27" x14ac:dyDescent="0.3">
      <c r="A2782" s="3">
        <v>42211</v>
      </c>
      <c r="B2782" s="22">
        <f>WEEKNUM(Flights[[#This Row],[Date]], 1)</f>
        <v>31</v>
      </c>
      <c r="C2782" s="22">
        <f>WEEKDAY(Flights[[#This Row],[Date]],1)</f>
        <v>1</v>
      </c>
      <c r="D2782" t="s">
        <v>127</v>
      </c>
      <c r="E2782" t="s">
        <v>1987</v>
      </c>
      <c r="F2782" t="s">
        <v>0</v>
      </c>
      <c r="G2782" t="s">
        <v>4</v>
      </c>
      <c r="H2782" t="str">
        <f>_xlfn.XLOOKUP(Flights[[#This Row],[Destination]], Airports!$A$2:$A$78, Airports!$D$2:$D$78)</f>
        <v>Chicago</v>
      </c>
      <c r="I2782" t="str" cm="1">
        <f t="array" ref="I2782">_xlfn.XLOOKUP(Flights[[#This Row],[Destination]],_xlfn._TRO_TRAILING( Airports!A:A),_xlfn._TRO_TRAILING( Airports!E:E), "Not found")</f>
        <v>IL</v>
      </c>
      <c r="J2782" s="1">
        <v>0.20833333333333334</v>
      </c>
      <c r="K2782" s="22">
        <f>HOUR(Flights[[#This Row],[Scheduled Departure]])</f>
        <v>5</v>
      </c>
      <c r="L2782" s="1">
        <v>0.20347222222222222</v>
      </c>
      <c r="M2782">
        <f>(L2782-J2782)*24*60</f>
        <v>-7.0000000000000151</v>
      </c>
      <c r="N2782" s="16">
        <f>Flights[[#This Row],[Length (min)]]/60</f>
        <v>3.85</v>
      </c>
      <c r="O2782">
        <v>231</v>
      </c>
      <c r="P2782">
        <v>1744</v>
      </c>
      <c r="Q2782" s="18">
        <f>IFERROR(Flights[[#This Row],[Distance]]/Flights[[#This Row],[Length (hr)]], "")</f>
        <v>452.98701298701297</v>
      </c>
      <c r="R2782" s="1">
        <v>0.46944444444444444</v>
      </c>
      <c r="S2782" s="1" t="str">
        <f>IF(Flights[[#This Row],[Length (hr)]]&lt;2, "No meal", IF(Flights[[#This Row],[Length (hr)]]&lt;3.5, "Light meal", "Full meal"))</f>
        <v>Full meal</v>
      </c>
      <c r="T2782" s="1" t="str">
        <f>IF(AND(Flights[[#This Row],[Airline]]="US Airways", Flights[[#This Row],[Meal]]="Full Meal"), "Yes", "No")</f>
        <v>No</v>
      </c>
      <c r="U2782" s="1">
        <v>0.44722222222222224</v>
      </c>
      <c r="V2782">
        <v>-32</v>
      </c>
      <c r="W2782" s="1" t="str">
        <f>IF(Flights[[#This Row],[Arrival Delay]] = "", "Cancelled", IF(Flights[[#This Row],[Arrival Delay]]&gt;15, "Delayed", "On time"))</f>
        <v>On time</v>
      </c>
      <c r="X2782" t="str">
        <f>IF(Flights[[#This Row],[Status]]&lt;&gt;"Delayed","", IF(Flights[[#This Row],[Arrival Delay]]&gt;120, "Severe", IF(Flights[[#This Row],[Arrival Delay]]&gt;60, "Major", "Moderate")))</f>
        <v/>
      </c>
      <c r="Y2782" t="b">
        <v>0</v>
      </c>
      <c r="AA2782" t="str">
        <f>IF(OR(AND(Flights[[#This Row],[Status]]="Cancelled", Flights[[#This Row],[Cancellation Reason]]="Airline/Carrier"), Flights[[#This Row],[Delay Type]]="Severe"), "Yes", "No")</f>
        <v>No</v>
      </c>
    </row>
    <row r="2783" spans="1:27" x14ac:dyDescent="0.3">
      <c r="A2783" s="3">
        <v>42211</v>
      </c>
      <c r="B2783" s="22">
        <f>WEEKNUM(Flights[[#This Row],[Date]], 1)</f>
        <v>31</v>
      </c>
      <c r="C2783" s="22">
        <f>WEEKDAY(Flights[[#This Row],[Date]],1)</f>
        <v>1</v>
      </c>
      <c r="D2783" t="s">
        <v>1509</v>
      </c>
      <c r="E2783" t="s">
        <v>1995</v>
      </c>
      <c r="F2783" t="s">
        <v>0</v>
      </c>
      <c r="G2783" t="s">
        <v>318</v>
      </c>
      <c r="H2783" t="str">
        <f>_xlfn.XLOOKUP(Flights[[#This Row],[Destination]], Airports!$A$2:$A$78, Airports!$D$2:$D$78)</f>
        <v>Oakland</v>
      </c>
      <c r="I2783" t="str" cm="1">
        <f t="array" ref="I2783">_xlfn.XLOOKUP(Flights[[#This Row],[Destination]],_xlfn._TRO_TRAILING( Airports!A:A),_xlfn._TRO_TRAILING( Airports!E:E), "Not found")</f>
        <v>CA</v>
      </c>
      <c r="J2783" s="1">
        <v>0.33333333333333331</v>
      </c>
      <c r="K2783" s="22">
        <f>HOUR(Flights[[#This Row],[Scheduled Departure]])</f>
        <v>8</v>
      </c>
      <c r="L2783" s="1">
        <v>0.33055555555555555</v>
      </c>
      <c r="M2783">
        <f>(L2783-J2783)*24*60</f>
        <v>-3.9999999999999858</v>
      </c>
      <c r="N2783" s="16">
        <f>Flights[[#This Row],[Length (min)]]/60</f>
        <v>1.1166666666666667</v>
      </c>
      <c r="O2783">
        <v>67</v>
      </c>
      <c r="P2783">
        <v>337</v>
      </c>
      <c r="Q2783" s="18">
        <f>IFERROR(Flights[[#This Row],[Distance]]/Flights[[#This Row],[Length (hr)]], "")</f>
        <v>301.79104477611941</v>
      </c>
      <c r="R2783" s="1">
        <v>0.38194444444444442</v>
      </c>
      <c r="S2783" s="1" t="str">
        <f>IF(Flights[[#This Row],[Length (hr)]]&lt;2, "No meal", IF(Flights[[#This Row],[Length (hr)]]&lt;3.5, "Light meal", "Full meal"))</f>
        <v>No meal</v>
      </c>
      <c r="T2783" s="1" t="str">
        <f>IF(AND(Flights[[#This Row],[Airline]]="US Airways", Flights[[#This Row],[Meal]]="Full Meal"), "Yes", "No")</f>
        <v>No</v>
      </c>
      <c r="U2783" s="1">
        <v>0.37708333333333333</v>
      </c>
      <c r="V2783">
        <v>-7</v>
      </c>
      <c r="W2783" s="1" t="str">
        <f>IF(Flights[[#This Row],[Arrival Delay]] = "", "Cancelled", IF(Flights[[#This Row],[Arrival Delay]]&gt;15, "Delayed", "On time"))</f>
        <v>On time</v>
      </c>
      <c r="X2783" t="str">
        <f>IF(Flights[[#This Row],[Status]]&lt;&gt;"Delayed","", IF(Flights[[#This Row],[Arrival Delay]]&gt;120, "Severe", IF(Flights[[#This Row],[Arrival Delay]]&gt;60, "Major", "Moderate")))</f>
        <v/>
      </c>
      <c r="Y2783" t="b">
        <v>0</v>
      </c>
      <c r="AA2783" t="str">
        <f>IF(OR(AND(Flights[[#This Row],[Status]]="Cancelled", Flights[[#This Row],[Cancellation Reason]]="Airline/Carrier"), Flights[[#This Row],[Delay Type]]="Severe"), "Yes", "No")</f>
        <v>No</v>
      </c>
    </row>
    <row r="2784" spans="1:27" x14ac:dyDescent="0.3">
      <c r="A2784" s="3">
        <v>42211</v>
      </c>
      <c r="B2784" s="22">
        <f>WEEKNUM(Flights[[#This Row],[Date]], 1)</f>
        <v>31</v>
      </c>
      <c r="C2784" s="22">
        <f>WEEKDAY(Flights[[#This Row],[Date]],1)</f>
        <v>1</v>
      </c>
      <c r="D2784" t="s">
        <v>507</v>
      </c>
      <c r="E2784" t="s">
        <v>1990</v>
      </c>
      <c r="F2784" t="s">
        <v>0</v>
      </c>
      <c r="G2784" t="s">
        <v>262</v>
      </c>
      <c r="H2784" t="str">
        <f>_xlfn.XLOOKUP(Flights[[#This Row],[Destination]], Airports!$A$2:$A$78, Airports!$D$2:$D$78)</f>
        <v>Cleveland</v>
      </c>
      <c r="I2784" t="str" cm="1">
        <f t="array" ref="I2784">_xlfn.XLOOKUP(Flights[[#This Row],[Destination]],_xlfn._TRO_TRAILING( Airports!A:A),_xlfn._TRO_TRAILING( Airports!E:E), "Not found")</f>
        <v>OH</v>
      </c>
      <c r="J2784" s="1">
        <v>0.39930555555555558</v>
      </c>
      <c r="K2784" s="22">
        <f>HOUR(Flights[[#This Row],[Scheduled Departure]])</f>
        <v>9</v>
      </c>
      <c r="L2784" s="1">
        <v>0.4</v>
      </c>
      <c r="M2784">
        <f>(L2784-J2784)*24*60</f>
        <v>0.99999999999999645</v>
      </c>
      <c r="N2784" s="16">
        <f>Flights[[#This Row],[Length (min)]]/60</f>
        <v>4.1833333333333336</v>
      </c>
      <c r="O2784">
        <v>251</v>
      </c>
      <c r="P2784">
        <v>2052</v>
      </c>
      <c r="Q2784" s="18">
        <f>IFERROR(Flights[[#This Row],[Distance]]/Flights[[#This Row],[Length (hr)]], "")</f>
        <v>490.51792828685257</v>
      </c>
      <c r="R2784" s="1">
        <v>0.71597222222222223</v>
      </c>
      <c r="S2784" s="1" t="str">
        <f>IF(Flights[[#This Row],[Length (hr)]]&lt;2, "No meal", IF(Flights[[#This Row],[Length (hr)]]&lt;3.5, "Light meal", "Full meal"))</f>
        <v>Full meal</v>
      </c>
      <c r="T2784" s="1" t="str">
        <f>IF(AND(Flights[[#This Row],[Airline]]="US Airways", Flights[[#This Row],[Meal]]="Full Meal"), "Yes", "No")</f>
        <v>No</v>
      </c>
      <c r="U2784" s="1">
        <v>0.69930555555555551</v>
      </c>
      <c r="V2784">
        <v>-24</v>
      </c>
      <c r="W2784" s="1" t="str">
        <f>IF(Flights[[#This Row],[Arrival Delay]] = "", "Cancelled", IF(Flights[[#This Row],[Arrival Delay]]&gt;15, "Delayed", "On time"))</f>
        <v>On time</v>
      </c>
      <c r="X2784" t="str">
        <f>IF(Flights[[#This Row],[Status]]&lt;&gt;"Delayed","", IF(Flights[[#This Row],[Arrival Delay]]&gt;120, "Severe", IF(Flights[[#This Row],[Arrival Delay]]&gt;60, "Major", "Moderate")))</f>
        <v/>
      </c>
      <c r="Y2784" t="b">
        <v>0</v>
      </c>
      <c r="AA2784" t="str">
        <f>IF(OR(AND(Flights[[#This Row],[Status]]="Cancelled", Flights[[#This Row],[Cancellation Reason]]="Airline/Carrier"), Flights[[#This Row],[Delay Type]]="Severe"), "Yes", "No")</f>
        <v>No</v>
      </c>
    </row>
    <row r="2785" spans="1:27" x14ac:dyDescent="0.3">
      <c r="A2785" s="3">
        <v>42211</v>
      </c>
      <c r="B2785" s="22">
        <f>WEEKNUM(Flights[[#This Row],[Date]], 1)</f>
        <v>31</v>
      </c>
      <c r="C2785" s="22">
        <f>WEEKDAY(Flights[[#This Row],[Date]],1)</f>
        <v>1</v>
      </c>
      <c r="D2785" t="s">
        <v>1462</v>
      </c>
      <c r="E2785" t="s">
        <v>1990</v>
      </c>
      <c r="F2785" t="s">
        <v>0</v>
      </c>
      <c r="G2785" t="s">
        <v>4</v>
      </c>
      <c r="H2785" t="str">
        <f>_xlfn.XLOOKUP(Flights[[#This Row],[Destination]], Airports!$A$2:$A$78, Airports!$D$2:$D$78)</f>
        <v>Chicago</v>
      </c>
      <c r="I2785" t="str" cm="1">
        <f t="array" ref="I2785">_xlfn.XLOOKUP(Flights[[#This Row],[Destination]],_xlfn._TRO_TRAILING( Airports!A:A),_xlfn._TRO_TRAILING( Airports!E:E), "Not found")</f>
        <v>IL</v>
      </c>
      <c r="J2785" s="1">
        <v>0.43194444444444446</v>
      </c>
      <c r="K2785" s="22">
        <f>HOUR(Flights[[#This Row],[Scheduled Departure]])</f>
        <v>10</v>
      </c>
      <c r="L2785" s="1">
        <v>0.43333333333333335</v>
      </c>
      <c r="M2785">
        <f>(L2785-J2785)*24*60</f>
        <v>1.9999999999999929</v>
      </c>
      <c r="N2785" s="16">
        <f>Flights[[#This Row],[Length (min)]]/60</f>
        <v>4.083333333333333</v>
      </c>
      <c r="O2785">
        <v>245</v>
      </c>
      <c r="P2785">
        <v>1744</v>
      </c>
      <c r="Q2785" s="18">
        <f>IFERROR(Flights[[#This Row],[Distance]]/Flights[[#This Row],[Length (hr)]], "")</f>
        <v>427.10204081632656</v>
      </c>
      <c r="R2785" s="1">
        <v>0.68888888888888888</v>
      </c>
      <c r="S2785" s="1" t="str">
        <f>IF(Flights[[#This Row],[Length (hr)]]&lt;2, "No meal", IF(Flights[[#This Row],[Length (hr)]]&lt;3.5, "Light meal", "Full meal"))</f>
        <v>Full meal</v>
      </c>
      <c r="T2785" s="1" t="str">
        <f>IF(AND(Flights[[#This Row],[Airline]]="US Airways", Flights[[#This Row],[Meal]]="Full Meal"), "Yes", "No")</f>
        <v>No</v>
      </c>
      <c r="U2785" s="1">
        <v>0.68680555555555556</v>
      </c>
      <c r="V2785">
        <v>-3</v>
      </c>
      <c r="W2785" s="1" t="str">
        <f>IF(Flights[[#This Row],[Arrival Delay]] = "", "Cancelled", IF(Flights[[#This Row],[Arrival Delay]]&gt;15, "Delayed", "On time"))</f>
        <v>On time</v>
      </c>
      <c r="X2785" t="str">
        <f>IF(Flights[[#This Row],[Status]]&lt;&gt;"Delayed","", IF(Flights[[#This Row],[Arrival Delay]]&gt;120, "Severe", IF(Flights[[#This Row],[Arrival Delay]]&gt;60, "Major", "Moderate")))</f>
        <v/>
      </c>
      <c r="Y2785" t="b">
        <v>0</v>
      </c>
      <c r="AA2785" t="str">
        <f>IF(OR(AND(Flights[[#This Row],[Status]]="Cancelled", Flights[[#This Row],[Cancellation Reason]]="Airline/Carrier"), Flights[[#This Row],[Delay Type]]="Severe"), "Yes", "No")</f>
        <v>No</v>
      </c>
    </row>
    <row r="2786" spans="1:27" x14ac:dyDescent="0.3">
      <c r="A2786" s="3">
        <v>42211</v>
      </c>
      <c r="B2786" s="22">
        <f>WEEKNUM(Flights[[#This Row],[Date]], 1)</f>
        <v>31</v>
      </c>
      <c r="C2786" s="22">
        <f>WEEKDAY(Flights[[#This Row],[Date]],1)</f>
        <v>1</v>
      </c>
      <c r="D2786" t="s">
        <v>1484</v>
      </c>
      <c r="E2786" t="s">
        <v>1989</v>
      </c>
      <c r="F2786" t="s">
        <v>0</v>
      </c>
      <c r="G2786" t="s">
        <v>9</v>
      </c>
      <c r="H2786" t="str">
        <f>_xlfn.XLOOKUP(Flights[[#This Row],[Destination]], Airports!$A$2:$A$78, Airports!$D$2:$D$78)</f>
        <v>San Francisco</v>
      </c>
      <c r="I2786" t="str" cm="1">
        <f t="array" ref="I2786">_xlfn.XLOOKUP(Flights[[#This Row],[Destination]],_xlfn._TRO_TRAILING( Airports!A:A),_xlfn._TRO_TRAILING( Airports!E:E), "Not found")</f>
        <v>CA</v>
      </c>
      <c r="J2786" s="1">
        <v>0.46180555555555558</v>
      </c>
      <c r="K2786" s="22">
        <f>HOUR(Flights[[#This Row],[Scheduled Departure]])</f>
        <v>11</v>
      </c>
      <c r="L2786" s="1">
        <v>0.48055555555555557</v>
      </c>
      <c r="M2786">
        <f>(L2786-J2786)*24*60</f>
        <v>26.999999999999986</v>
      </c>
      <c r="N2786" s="16">
        <f>Flights[[#This Row],[Length (min)]]/60</f>
        <v>1.75</v>
      </c>
      <c r="O2786">
        <v>105</v>
      </c>
      <c r="P2786">
        <v>337</v>
      </c>
      <c r="Q2786" s="18">
        <f>IFERROR(Flights[[#This Row],[Distance]]/Flights[[#This Row],[Length (hr)]], "")</f>
        <v>192.57142857142858</v>
      </c>
      <c r="R2786" s="1">
        <v>0.51736111111111116</v>
      </c>
      <c r="S2786" s="1" t="str">
        <f>IF(Flights[[#This Row],[Length (hr)]]&lt;2, "No meal", IF(Flights[[#This Row],[Length (hr)]]&lt;3.5, "Light meal", "Full meal"))</f>
        <v>No meal</v>
      </c>
      <c r="T2786" s="1" t="str">
        <f>IF(AND(Flights[[#This Row],[Airline]]="US Airways", Flights[[#This Row],[Meal]]="Full Meal"), "Yes", "No")</f>
        <v>No</v>
      </c>
      <c r="U2786" s="1">
        <v>0.55347222222222225</v>
      </c>
      <c r="V2786">
        <v>52</v>
      </c>
      <c r="W2786" s="1" t="str">
        <f>IF(Flights[[#This Row],[Arrival Delay]] = "", "Cancelled", IF(Flights[[#This Row],[Arrival Delay]]&gt;15, "Delayed", "On time"))</f>
        <v>Delayed</v>
      </c>
      <c r="X2786" t="str">
        <f>IF(Flights[[#This Row],[Status]]&lt;&gt;"Delayed","", IF(Flights[[#This Row],[Arrival Delay]]&gt;120, "Severe", IF(Flights[[#This Row],[Arrival Delay]]&gt;60, "Major", "Moderate")))</f>
        <v>Moderate</v>
      </c>
      <c r="Y2786" t="b">
        <v>0</v>
      </c>
      <c r="AA2786" t="str">
        <f>IF(OR(AND(Flights[[#This Row],[Status]]="Cancelled", Flights[[#This Row],[Cancellation Reason]]="Airline/Carrier"), Flights[[#This Row],[Delay Type]]="Severe"), "Yes", "No")</f>
        <v>No</v>
      </c>
    </row>
    <row r="2787" spans="1:27" x14ac:dyDescent="0.3">
      <c r="A2787" s="3">
        <v>42211</v>
      </c>
      <c r="B2787" s="22">
        <f>WEEKNUM(Flights[[#This Row],[Date]], 1)</f>
        <v>31</v>
      </c>
      <c r="C2787" s="22">
        <f>WEEKDAY(Flights[[#This Row],[Date]],1)</f>
        <v>1</v>
      </c>
      <c r="D2787" t="s">
        <v>877</v>
      </c>
      <c r="E2787" t="s">
        <v>1994</v>
      </c>
      <c r="F2787" t="s">
        <v>0</v>
      </c>
      <c r="G2787" t="s">
        <v>342</v>
      </c>
      <c r="H2787" t="str">
        <f>_xlfn.XLOOKUP(Flights[[#This Row],[Destination]], Airports!$A$2:$A$78, Airports!$D$2:$D$78)</f>
        <v>Santa Barbara</v>
      </c>
      <c r="I2787" t="str" cm="1">
        <f t="array" ref="I2787">_xlfn.XLOOKUP(Flights[[#This Row],[Destination]],_xlfn._TRO_TRAILING( Airports!A:A),_xlfn._TRO_TRAILING( Airports!E:E), "Not found")</f>
        <v>CA</v>
      </c>
      <c r="J2787" s="1">
        <v>0.48958333333333331</v>
      </c>
      <c r="K2787" s="22">
        <f>HOUR(Flights[[#This Row],[Scheduled Departure]])</f>
        <v>11</v>
      </c>
      <c r="L2787" s="1">
        <v>0.50486111111111109</v>
      </c>
      <c r="M2787">
        <f>(L2787-J2787)*24*60</f>
        <v>22</v>
      </c>
      <c r="N2787" s="16">
        <f>Flights[[#This Row],[Length (min)]]/60</f>
        <v>1.1499999999999999</v>
      </c>
      <c r="O2787">
        <v>69</v>
      </c>
      <c r="P2787">
        <v>89</v>
      </c>
      <c r="Q2787" s="18">
        <f>IFERROR(Flights[[#This Row],[Distance]]/Flights[[#This Row],[Length (hr)]], "")</f>
        <v>77.391304347826093</v>
      </c>
      <c r="R2787" s="1">
        <v>0.52430555555555558</v>
      </c>
      <c r="S2787" s="1" t="str">
        <f>IF(Flights[[#This Row],[Length (hr)]]&lt;2, "No meal", IF(Flights[[#This Row],[Length (hr)]]&lt;3.5, "Light meal", "Full meal"))</f>
        <v>No meal</v>
      </c>
      <c r="T2787" s="1" t="str">
        <f>IF(AND(Flights[[#This Row],[Airline]]="US Airways", Flights[[#This Row],[Meal]]="Full Meal"), "Yes", "No")</f>
        <v>No</v>
      </c>
      <c r="U2787" s="1">
        <v>0.55277777777777781</v>
      </c>
      <c r="V2787">
        <v>41</v>
      </c>
      <c r="W2787" s="1" t="str">
        <f>IF(Flights[[#This Row],[Arrival Delay]] = "", "Cancelled", IF(Flights[[#This Row],[Arrival Delay]]&gt;15, "Delayed", "On time"))</f>
        <v>Delayed</v>
      </c>
      <c r="X2787" t="str">
        <f>IF(Flights[[#This Row],[Status]]&lt;&gt;"Delayed","", IF(Flights[[#This Row],[Arrival Delay]]&gt;120, "Severe", IF(Flights[[#This Row],[Arrival Delay]]&gt;60, "Major", "Moderate")))</f>
        <v>Moderate</v>
      </c>
      <c r="Y2787" t="b">
        <v>0</v>
      </c>
      <c r="AA2787" t="str">
        <f>IF(OR(AND(Flights[[#This Row],[Status]]="Cancelled", Flights[[#This Row],[Cancellation Reason]]="Airline/Carrier"), Flights[[#This Row],[Delay Type]]="Severe"), "Yes", "No")</f>
        <v>No</v>
      </c>
    </row>
    <row r="2788" spans="1:27" x14ac:dyDescent="0.3">
      <c r="A2788" s="3">
        <v>42211</v>
      </c>
      <c r="B2788" s="22">
        <f>WEEKNUM(Flights[[#This Row],[Date]], 1)</f>
        <v>31</v>
      </c>
      <c r="C2788" s="22">
        <f>WEEKDAY(Flights[[#This Row],[Date]],1)</f>
        <v>1</v>
      </c>
      <c r="D2788" t="s">
        <v>1526</v>
      </c>
      <c r="E2788" t="s">
        <v>1995</v>
      </c>
      <c r="F2788" t="s">
        <v>0</v>
      </c>
      <c r="G2788" t="s">
        <v>15</v>
      </c>
      <c r="H2788" t="str">
        <f>_xlfn.XLOOKUP(Flights[[#This Row],[Destination]], Airports!$A$2:$A$78, Airports!$D$2:$D$78)</f>
        <v>Las Vegas</v>
      </c>
      <c r="I2788" t="str" cm="1">
        <f t="array" ref="I2788">_xlfn.XLOOKUP(Flights[[#This Row],[Destination]],_xlfn._TRO_TRAILING( Airports!A:A),_xlfn._TRO_TRAILING( Airports!E:E), "Not found")</f>
        <v>NV</v>
      </c>
      <c r="J2788" s="1">
        <v>0.53472222222222221</v>
      </c>
      <c r="K2788" s="22">
        <f>HOUR(Flights[[#This Row],[Scheduled Departure]])</f>
        <v>12</v>
      </c>
      <c r="L2788" s="1">
        <v>0.54374999999999996</v>
      </c>
      <c r="M2788">
        <f>(L2788-J2788)*24*60</f>
        <v>12.999999999999954</v>
      </c>
      <c r="N2788" s="16">
        <f>Flights[[#This Row],[Length (min)]]/60</f>
        <v>1.2166666666666666</v>
      </c>
      <c r="O2788">
        <v>73</v>
      </c>
      <c r="P2788">
        <v>236</v>
      </c>
      <c r="Q2788" s="18">
        <f>IFERROR(Flights[[#This Row],[Distance]]/Flights[[#This Row],[Length (hr)]], "")</f>
        <v>193.97260273972606</v>
      </c>
      <c r="R2788" s="1">
        <v>0.57638888888888884</v>
      </c>
      <c r="S2788" s="1" t="str">
        <f>IF(Flights[[#This Row],[Length (hr)]]&lt;2, "No meal", IF(Flights[[#This Row],[Length (hr)]]&lt;3.5, "Light meal", "Full meal"))</f>
        <v>No meal</v>
      </c>
      <c r="T2788" s="1" t="str">
        <f>IF(AND(Flights[[#This Row],[Airline]]="US Airways", Flights[[#This Row],[Meal]]="Full Meal"), "Yes", "No")</f>
        <v>No</v>
      </c>
      <c r="U2788" s="1">
        <v>0.59444444444444444</v>
      </c>
      <c r="V2788">
        <v>26</v>
      </c>
      <c r="W2788" s="1" t="str">
        <f>IF(Flights[[#This Row],[Arrival Delay]] = "", "Cancelled", IF(Flights[[#This Row],[Arrival Delay]]&gt;15, "Delayed", "On time"))</f>
        <v>Delayed</v>
      </c>
      <c r="X2788" t="str">
        <f>IF(Flights[[#This Row],[Status]]&lt;&gt;"Delayed","", IF(Flights[[#This Row],[Arrival Delay]]&gt;120, "Severe", IF(Flights[[#This Row],[Arrival Delay]]&gt;60, "Major", "Moderate")))</f>
        <v>Moderate</v>
      </c>
      <c r="Y2788" t="b">
        <v>0</v>
      </c>
      <c r="AA2788" t="str">
        <f>IF(OR(AND(Flights[[#This Row],[Status]]="Cancelled", Flights[[#This Row],[Cancellation Reason]]="Airline/Carrier"), Flights[[#This Row],[Delay Type]]="Severe"), "Yes", "No")</f>
        <v>No</v>
      </c>
    </row>
    <row r="2789" spans="1:27" x14ac:dyDescent="0.3">
      <c r="A2789" s="3">
        <v>42211</v>
      </c>
      <c r="B2789" s="22">
        <f>WEEKNUM(Flights[[#This Row],[Date]], 1)</f>
        <v>31</v>
      </c>
      <c r="C2789" s="22">
        <f>WEEKDAY(Flights[[#This Row],[Date]],1)</f>
        <v>1</v>
      </c>
      <c r="D2789" t="s">
        <v>1537</v>
      </c>
      <c r="E2789" t="s">
        <v>1995</v>
      </c>
      <c r="F2789" t="s">
        <v>0</v>
      </c>
      <c r="G2789" t="s">
        <v>270</v>
      </c>
      <c r="H2789" t="str">
        <f>_xlfn.XLOOKUP(Flights[[#This Row],[Destination]], Airports!$A$2:$A$78, Airports!$D$2:$D$78)</f>
        <v>Dallas</v>
      </c>
      <c r="I2789" t="str" cm="1">
        <f t="array" ref="I2789">_xlfn.XLOOKUP(Flights[[#This Row],[Destination]],_xlfn._TRO_TRAILING( Airports!A:A),_xlfn._TRO_TRAILING( Airports!E:E), "Not found")</f>
        <v>TX</v>
      </c>
      <c r="J2789" s="1">
        <v>0.63194444444444442</v>
      </c>
      <c r="K2789" s="22">
        <f>HOUR(Flights[[#This Row],[Scheduled Departure]])</f>
        <v>15</v>
      </c>
      <c r="L2789" s="1">
        <v>0.62847222222222221</v>
      </c>
      <c r="M2789">
        <f>(L2789-J2789)*24*60</f>
        <v>-4.9999999999999822</v>
      </c>
      <c r="N2789" s="16">
        <f>Flights[[#This Row],[Length (min)]]/60</f>
        <v>3.1166666666666667</v>
      </c>
      <c r="O2789">
        <v>187</v>
      </c>
      <c r="P2789">
        <v>1246</v>
      </c>
      <c r="Q2789" s="18">
        <f>IFERROR(Flights[[#This Row],[Distance]]/Flights[[#This Row],[Length (hr)]], "")</f>
        <v>399.78609625668452</v>
      </c>
      <c r="R2789" s="1">
        <v>0.84027777777777779</v>
      </c>
      <c r="S2789" s="1" t="str">
        <f>IF(Flights[[#This Row],[Length (hr)]]&lt;2, "No meal", IF(Flights[[#This Row],[Length (hr)]]&lt;3.5, "Light meal", "Full meal"))</f>
        <v>Light meal</v>
      </c>
      <c r="T2789" s="1" t="str">
        <f>IF(AND(Flights[[#This Row],[Airline]]="US Airways", Flights[[#This Row],[Meal]]="Full Meal"), "Yes", "No")</f>
        <v>No</v>
      </c>
      <c r="U2789" s="1">
        <v>0.84166666666666667</v>
      </c>
      <c r="V2789">
        <v>2</v>
      </c>
      <c r="W2789" s="1" t="str">
        <f>IF(Flights[[#This Row],[Arrival Delay]] = "", "Cancelled", IF(Flights[[#This Row],[Arrival Delay]]&gt;15, "Delayed", "On time"))</f>
        <v>On time</v>
      </c>
      <c r="X2789" t="str">
        <f>IF(Flights[[#This Row],[Status]]&lt;&gt;"Delayed","", IF(Flights[[#This Row],[Arrival Delay]]&gt;120, "Severe", IF(Flights[[#This Row],[Arrival Delay]]&gt;60, "Major", "Moderate")))</f>
        <v/>
      </c>
      <c r="Y2789" t="b">
        <v>0</v>
      </c>
      <c r="AA2789" t="str">
        <f>IF(OR(AND(Flights[[#This Row],[Status]]="Cancelled", Flights[[#This Row],[Cancellation Reason]]="Airline/Carrier"), Flights[[#This Row],[Delay Type]]="Severe"), "Yes", "No")</f>
        <v>No</v>
      </c>
    </row>
    <row r="2790" spans="1:27" x14ac:dyDescent="0.3">
      <c r="A2790" s="3">
        <v>42211</v>
      </c>
      <c r="B2790" s="22">
        <f>WEEKNUM(Flights[[#This Row],[Date]], 1)</f>
        <v>31</v>
      </c>
      <c r="C2790" s="22">
        <f>WEEKDAY(Flights[[#This Row],[Date]],1)</f>
        <v>1</v>
      </c>
      <c r="D2790" t="s">
        <v>1066</v>
      </c>
      <c r="E2790" t="s">
        <v>1994</v>
      </c>
      <c r="F2790" t="s">
        <v>0</v>
      </c>
      <c r="G2790" t="s">
        <v>351</v>
      </c>
      <c r="H2790" t="str">
        <f>_xlfn.XLOOKUP(Flights[[#This Row],[Destination]], Airports!$A$2:$A$78, Airports!$D$2:$D$78)</f>
        <v>Sacramento</v>
      </c>
      <c r="I2790" t="str" cm="1">
        <f t="array" ref="I2790">_xlfn.XLOOKUP(Flights[[#This Row],[Destination]],_xlfn._TRO_TRAILING( Airports!A:A),_xlfn._TRO_TRAILING( Airports!E:E), "Not found")</f>
        <v>CA</v>
      </c>
      <c r="J2790" s="1">
        <v>0.69444444444444442</v>
      </c>
      <c r="K2790" s="22">
        <f>HOUR(Flights[[#This Row],[Scheduled Departure]])</f>
        <v>16</v>
      </c>
      <c r="L2790" s="1">
        <v>0.73124999999999996</v>
      </c>
      <c r="M2790">
        <f>(L2790-J2790)*24*60</f>
        <v>52.999999999999972</v>
      </c>
      <c r="N2790" s="16">
        <f>Flights[[#This Row],[Length (min)]]/60</f>
        <v>1.4166666666666667</v>
      </c>
      <c r="O2790">
        <v>85</v>
      </c>
      <c r="P2790">
        <v>373</v>
      </c>
      <c r="Q2790" s="18">
        <f>IFERROR(Flights[[#This Row],[Distance]]/Flights[[#This Row],[Length (hr)]], "")</f>
        <v>263.29411764705878</v>
      </c>
      <c r="R2790" s="1">
        <v>0.75694444444444442</v>
      </c>
      <c r="S2790" s="1" t="str">
        <f>IF(Flights[[#This Row],[Length (hr)]]&lt;2, "No meal", IF(Flights[[#This Row],[Length (hr)]]&lt;3.5, "Light meal", "Full meal"))</f>
        <v>No meal</v>
      </c>
      <c r="T2790" s="1" t="str">
        <f>IF(AND(Flights[[#This Row],[Airline]]="US Airways", Flights[[#This Row],[Meal]]="Full Meal"), "Yes", "No")</f>
        <v>No</v>
      </c>
      <c r="U2790" s="1">
        <v>0.79027777777777775</v>
      </c>
      <c r="V2790">
        <v>48</v>
      </c>
      <c r="W2790" s="1" t="str">
        <f>IF(Flights[[#This Row],[Arrival Delay]] = "", "Cancelled", IF(Flights[[#This Row],[Arrival Delay]]&gt;15, "Delayed", "On time"))</f>
        <v>Delayed</v>
      </c>
      <c r="X2790" t="str">
        <f>IF(Flights[[#This Row],[Status]]&lt;&gt;"Delayed","", IF(Flights[[#This Row],[Arrival Delay]]&gt;120, "Severe", IF(Flights[[#This Row],[Arrival Delay]]&gt;60, "Major", "Moderate")))</f>
        <v>Moderate</v>
      </c>
      <c r="Y2790" t="b">
        <v>0</v>
      </c>
      <c r="AA2790" t="str">
        <f>IF(OR(AND(Flights[[#This Row],[Status]]="Cancelled", Flights[[#This Row],[Cancellation Reason]]="Airline/Carrier"), Flights[[#This Row],[Delay Type]]="Severe"), "Yes", "No")</f>
        <v>No</v>
      </c>
    </row>
    <row r="2791" spans="1:27" x14ac:dyDescent="0.3">
      <c r="A2791" s="3">
        <v>42211</v>
      </c>
      <c r="B2791" s="22">
        <f>WEEKNUM(Flights[[#This Row],[Date]], 1)</f>
        <v>31</v>
      </c>
      <c r="C2791" s="22">
        <f>WEEKDAY(Flights[[#This Row],[Date]],1)</f>
        <v>1</v>
      </c>
      <c r="D2791" t="s">
        <v>671</v>
      </c>
      <c r="E2791" t="s">
        <v>1989</v>
      </c>
      <c r="F2791" t="s">
        <v>0</v>
      </c>
      <c r="G2791" t="s">
        <v>26</v>
      </c>
      <c r="H2791" t="str">
        <f>_xlfn.XLOOKUP(Flights[[#This Row],[Destination]], Airports!$A$2:$A$78, Airports!$D$2:$D$78)</f>
        <v>Atlanta</v>
      </c>
      <c r="I2791" t="str" cm="1">
        <f t="array" ref="I2791">_xlfn.XLOOKUP(Flights[[#This Row],[Destination]],_xlfn._TRO_TRAILING( Airports!A:A),_xlfn._TRO_TRAILING( Airports!E:E), "Not found")</f>
        <v>GA</v>
      </c>
      <c r="J2791" s="1">
        <v>0.92361111111111116</v>
      </c>
      <c r="K2791" s="22">
        <f>HOUR(Flights[[#This Row],[Scheduled Departure]])</f>
        <v>22</v>
      </c>
      <c r="L2791" s="1">
        <v>0.9243055555555556</v>
      </c>
      <c r="M2791">
        <f>(L2791-J2791)*24*60</f>
        <v>0.99999999999999645</v>
      </c>
      <c r="N2791" s="16">
        <f>Flights[[#This Row],[Length (min)]]/60</f>
        <v>4.166666666666667</v>
      </c>
      <c r="O2791">
        <v>250</v>
      </c>
      <c r="P2791">
        <v>1947</v>
      </c>
      <c r="Q2791" s="18">
        <f>IFERROR(Flights[[#This Row],[Distance]]/Flights[[#This Row],[Length (hr)]], "")</f>
        <v>467.28</v>
      </c>
      <c r="R2791" s="1">
        <v>0.22847222222222222</v>
      </c>
      <c r="S2791" s="1" t="str">
        <f>IF(Flights[[#This Row],[Length (hr)]]&lt;2, "No meal", IF(Flights[[#This Row],[Length (hr)]]&lt;3.5, "Light meal", "Full meal"))</f>
        <v>Full meal</v>
      </c>
      <c r="T2791" s="1" t="str">
        <f>IF(AND(Flights[[#This Row],[Airline]]="US Airways", Flights[[#This Row],[Meal]]="Full Meal"), "Yes", "No")</f>
        <v>No</v>
      </c>
      <c r="U2791" s="1">
        <v>0.22291666666666668</v>
      </c>
      <c r="V2791">
        <v>-8</v>
      </c>
      <c r="W2791" s="1" t="str">
        <f>IF(Flights[[#This Row],[Arrival Delay]] = "", "Cancelled", IF(Flights[[#This Row],[Arrival Delay]]&gt;15, "Delayed", "On time"))</f>
        <v>On time</v>
      </c>
      <c r="X2791" t="str">
        <f>IF(Flights[[#This Row],[Status]]&lt;&gt;"Delayed","", IF(Flights[[#This Row],[Arrival Delay]]&gt;120, "Severe", IF(Flights[[#This Row],[Arrival Delay]]&gt;60, "Major", "Moderate")))</f>
        <v/>
      </c>
      <c r="Y2791" t="b">
        <v>0</v>
      </c>
      <c r="AA2791" t="str">
        <f>IF(OR(AND(Flights[[#This Row],[Status]]="Cancelled", Flights[[#This Row],[Cancellation Reason]]="Airline/Carrier"), Flights[[#This Row],[Delay Type]]="Severe"), "Yes", "No")</f>
        <v>No</v>
      </c>
    </row>
    <row r="2792" spans="1:27" x14ac:dyDescent="0.3">
      <c r="A2792" s="3">
        <v>42211</v>
      </c>
      <c r="B2792" s="22">
        <f>WEEKNUM(Flights[[#This Row],[Date]], 1)</f>
        <v>31</v>
      </c>
      <c r="C2792" s="22">
        <f>WEEKDAY(Flights[[#This Row],[Date]],1)</f>
        <v>1</v>
      </c>
      <c r="D2792" t="s">
        <v>669</v>
      </c>
      <c r="E2792" t="s">
        <v>1992</v>
      </c>
      <c r="F2792" t="s">
        <v>0</v>
      </c>
      <c r="G2792" t="s">
        <v>285</v>
      </c>
      <c r="H2792" t="str">
        <f>_xlfn.XLOOKUP(Flights[[#This Row],[Destination]], Airports!$A$2:$A$78, Airports!$D$2:$D$78)</f>
        <v>Fort Lauderdale</v>
      </c>
      <c r="I2792" t="str" cm="1">
        <f t="array" ref="I2792">_xlfn.XLOOKUP(Flights[[#This Row],[Destination]],_xlfn._TRO_TRAILING( Airports!A:A),_xlfn._TRO_TRAILING( Airports!E:E), "Not found")</f>
        <v>FL</v>
      </c>
      <c r="J2792" s="1">
        <v>0.9506944444444444</v>
      </c>
      <c r="K2792" s="22">
        <f>HOUR(Flights[[#This Row],[Scheduled Departure]])</f>
        <v>22</v>
      </c>
      <c r="L2792" s="1">
        <v>0.94722222222222219</v>
      </c>
      <c r="M2792">
        <f>(L2792-J2792)*24*60</f>
        <v>-4.9999999999999822</v>
      </c>
      <c r="N2792" s="16">
        <f>Flights[[#This Row],[Length (min)]]/60</f>
        <v>5.2</v>
      </c>
      <c r="O2792">
        <v>312</v>
      </c>
      <c r="P2792">
        <v>2343</v>
      </c>
      <c r="Q2792" s="18">
        <f>IFERROR(Flights[[#This Row],[Distance]]/Flights[[#This Row],[Length (hr)]], "")</f>
        <v>450.57692307692304</v>
      </c>
      <c r="R2792" s="1">
        <v>0.2902777777777778</v>
      </c>
      <c r="S2792" s="1" t="str">
        <f>IF(Flights[[#This Row],[Length (hr)]]&lt;2, "No meal", IF(Flights[[#This Row],[Length (hr)]]&lt;3.5, "Light meal", "Full meal"))</f>
        <v>Full meal</v>
      </c>
      <c r="T2792" s="1" t="str">
        <f>IF(AND(Flights[[#This Row],[Airline]]="US Airways", Flights[[#This Row],[Meal]]="Full Meal"), "Yes", "No")</f>
        <v>No</v>
      </c>
      <c r="U2792" s="1">
        <v>0.28888888888888886</v>
      </c>
      <c r="V2792">
        <v>-2</v>
      </c>
      <c r="W2792" s="1" t="str">
        <f>IF(Flights[[#This Row],[Arrival Delay]] = "", "Cancelled", IF(Flights[[#This Row],[Arrival Delay]]&gt;15, "Delayed", "On time"))</f>
        <v>On time</v>
      </c>
      <c r="X2792" t="str">
        <f>IF(Flights[[#This Row],[Status]]&lt;&gt;"Delayed","", IF(Flights[[#This Row],[Arrival Delay]]&gt;120, "Severe", IF(Flights[[#This Row],[Arrival Delay]]&gt;60, "Major", "Moderate")))</f>
        <v/>
      </c>
      <c r="Y2792" t="b">
        <v>0</v>
      </c>
      <c r="AA2792" t="str">
        <f>IF(OR(AND(Flights[[#This Row],[Status]]="Cancelled", Flights[[#This Row],[Cancellation Reason]]="Airline/Carrier"), Flights[[#This Row],[Delay Type]]="Severe"), "Yes", "No")</f>
        <v>No</v>
      </c>
    </row>
    <row r="2793" spans="1:27" x14ac:dyDescent="0.3">
      <c r="A2793" s="3">
        <v>42211</v>
      </c>
      <c r="B2793" s="22">
        <f>WEEKNUM(Flights[[#This Row],[Date]], 1)</f>
        <v>31</v>
      </c>
      <c r="C2793" s="22">
        <f>WEEKDAY(Flights[[#This Row],[Date]],1)</f>
        <v>1</v>
      </c>
      <c r="D2793" t="s">
        <v>1381</v>
      </c>
      <c r="E2793" t="s">
        <v>1998</v>
      </c>
      <c r="F2793" t="s">
        <v>0</v>
      </c>
      <c r="G2793" t="s">
        <v>26</v>
      </c>
      <c r="H2793" t="str">
        <f>_xlfn.XLOOKUP(Flights[[#This Row],[Destination]], Airports!$A$2:$A$78, Airports!$D$2:$D$78)</f>
        <v>Atlanta</v>
      </c>
      <c r="I2793" t="str" cm="1">
        <f t="array" ref="I2793">_xlfn.XLOOKUP(Flights[[#This Row],[Destination]],_xlfn._TRO_TRAILING( Airports!A:A),_xlfn._TRO_TRAILING( Airports!E:E), "Not found")</f>
        <v>GA</v>
      </c>
      <c r="J2793" s="1">
        <v>0.95833333333333337</v>
      </c>
      <c r="K2793" s="22">
        <f>HOUR(Flights[[#This Row],[Scheduled Departure]])</f>
        <v>23</v>
      </c>
      <c r="L2793" s="1">
        <v>0.95625000000000004</v>
      </c>
      <c r="M2793">
        <f>(L2793-J2793)*24*60</f>
        <v>-2.9999999999999893</v>
      </c>
      <c r="N2793" s="16">
        <f>Flights[[#This Row],[Length (min)]]/60</f>
        <v>4.45</v>
      </c>
      <c r="O2793">
        <v>267</v>
      </c>
      <c r="P2793">
        <v>1947</v>
      </c>
      <c r="Q2793" s="18">
        <f>IFERROR(Flights[[#This Row],[Distance]]/Flights[[#This Row],[Length (hr)]], "")</f>
        <v>437.52808988764042</v>
      </c>
      <c r="R2793" s="1">
        <v>0.27430555555555558</v>
      </c>
      <c r="S2793" s="1" t="str">
        <f>IF(Flights[[#This Row],[Length (hr)]]&lt;2, "No meal", IF(Flights[[#This Row],[Length (hr)]]&lt;3.5, "Light meal", "Full meal"))</f>
        <v>Full meal</v>
      </c>
      <c r="T2793" s="1" t="str">
        <f>IF(AND(Flights[[#This Row],[Airline]]="US Airways", Flights[[#This Row],[Meal]]="Full Meal"), "Yes", "No")</f>
        <v>No</v>
      </c>
      <c r="U2793" s="1">
        <v>0.26666666666666666</v>
      </c>
      <c r="V2793">
        <v>-11</v>
      </c>
      <c r="W2793" s="1" t="str">
        <f>IF(Flights[[#This Row],[Arrival Delay]] = "", "Cancelled", IF(Flights[[#This Row],[Arrival Delay]]&gt;15, "Delayed", "On time"))</f>
        <v>On time</v>
      </c>
      <c r="X2793" t="str">
        <f>IF(Flights[[#This Row],[Status]]&lt;&gt;"Delayed","", IF(Flights[[#This Row],[Arrival Delay]]&gt;120, "Severe", IF(Flights[[#This Row],[Arrival Delay]]&gt;60, "Major", "Moderate")))</f>
        <v/>
      </c>
      <c r="Y2793" t="b">
        <v>0</v>
      </c>
      <c r="AA2793" t="str">
        <f>IF(OR(AND(Flights[[#This Row],[Status]]="Cancelled", Flights[[#This Row],[Cancellation Reason]]="Airline/Carrier"), Flights[[#This Row],[Delay Type]]="Severe"), "Yes", "No")</f>
        <v>No</v>
      </c>
    </row>
    <row r="2794" spans="1:27" x14ac:dyDescent="0.3">
      <c r="A2794" s="3">
        <v>42211</v>
      </c>
      <c r="B2794" s="22">
        <f>WEEKNUM(Flights[[#This Row],[Date]], 1)</f>
        <v>31</v>
      </c>
      <c r="C2794" s="22">
        <f>WEEKDAY(Flights[[#This Row],[Date]],1)</f>
        <v>1</v>
      </c>
      <c r="D2794" t="s">
        <v>1110</v>
      </c>
      <c r="E2794" t="s">
        <v>1995</v>
      </c>
      <c r="F2794" t="s">
        <v>0</v>
      </c>
      <c r="G2794" t="s">
        <v>318</v>
      </c>
      <c r="H2794" t="str">
        <f>_xlfn.XLOOKUP(Flights[[#This Row],[Destination]], Airports!$A$2:$A$78, Airports!$D$2:$D$78)</f>
        <v>Oakland</v>
      </c>
      <c r="I2794" t="str" cm="1">
        <f t="array" ref="I2794">_xlfn.XLOOKUP(Flights[[#This Row],[Destination]],_xlfn._TRO_TRAILING( Airports!A:A),_xlfn._TRO_TRAILING( Airports!E:E), "Not found")</f>
        <v>CA</v>
      </c>
      <c r="J2794" s="1">
        <v>0.96180555555555558</v>
      </c>
      <c r="K2794" s="22">
        <f>HOUR(Flights[[#This Row],[Scheduled Departure]])</f>
        <v>23</v>
      </c>
      <c r="L2794" s="1">
        <v>0.96944444444444444</v>
      </c>
      <c r="M2794">
        <f>(L2794-J2794)*24*60</f>
        <v>10.999999999999961</v>
      </c>
      <c r="N2794" s="16">
        <f>Flights[[#This Row],[Length (min)]]/60</f>
        <v>1.2</v>
      </c>
      <c r="O2794">
        <v>72</v>
      </c>
      <c r="P2794">
        <v>337</v>
      </c>
      <c r="Q2794" s="18">
        <f>IFERROR(Flights[[#This Row],[Distance]]/Flights[[#This Row],[Length (hr)]], "")</f>
        <v>280.83333333333337</v>
      </c>
      <c r="R2794" s="1">
        <v>1.0416666666666666E-2</v>
      </c>
      <c r="S2794" s="1" t="str">
        <f>IF(Flights[[#This Row],[Length (hr)]]&lt;2, "No meal", IF(Flights[[#This Row],[Length (hr)]]&lt;3.5, "Light meal", "Full meal"))</f>
        <v>No meal</v>
      </c>
      <c r="T2794" s="1" t="str">
        <f>IF(AND(Flights[[#This Row],[Airline]]="US Airways", Flights[[#This Row],[Meal]]="Full Meal"), "Yes", "No")</f>
        <v>No</v>
      </c>
      <c r="U2794" s="1">
        <v>1.9444444444444445E-2</v>
      </c>
      <c r="V2794">
        <v>13</v>
      </c>
      <c r="W2794" s="1" t="str">
        <f>IF(Flights[[#This Row],[Arrival Delay]] = "", "Cancelled", IF(Flights[[#This Row],[Arrival Delay]]&gt;15, "Delayed", "On time"))</f>
        <v>On time</v>
      </c>
      <c r="X2794" t="str">
        <f>IF(Flights[[#This Row],[Status]]&lt;&gt;"Delayed","", IF(Flights[[#This Row],[Arrival Delay]]&gt;120, "Severe", IF(Flights[[#This Row],[Arrival Delay]]&gt;60, "Major", "Moderate")))</f>
        <v/>
      </c>
      <c r="Y2794" t="b">
        <v>0</v>
      </c>
      <c r="AA2794" t="str">
        <f>IF(OR(AND(Flights[[#This Row],[Status]]="Cancelled", Flights[[#This Row],[Cancellation Reason]]="Airline/Carrier"), Flights[[#This Row],[Delay Type]]="Severe"), "Yes", "No")</f>
        <v>No</v>
      </c>
    </row>
    <row r="2795" spans="1:27" x14ac:dyDescent="0.3">
      <c r="A2795" s="3">
        <v>42212</v>
      </c>
      <c r="B2795" s="22">
        <f>WEEKNUM(Flights[[#This Row],[Date]], 1)</f>
        <v>31</v>
      </c>
      <c r="C2795" s="22">
        <f>WEEKDAY(Flights[[#This Row],[Date]],1)</f>
        <v>2</v>
      </c>
      <c r="D2795" t="s">
        <v>1642</v>
      </c>
      <c r="E2795" t="s">
        <v>1990</v>
      </c>
      <c r="F2795" t="s">
        <v>0</v>
      </c>
      <c r="G2795" t="s">
        <v>281</v>
      </c>
      <c r="H2795" t="str">
        <f>_xlfn.XLOOKUP(Flights[[#This Row],[Destination]], Airports!$A$2:$A$78, Airports!$D$2:$D$78)</f>
        <v>Newark</v>
      </c>
      <c r="I2795" t="str" cm="1">
        <f t="array" ref="I2795">_xlfn.XLOOKUP(Flights[[#This Row],[Destination]],_xlfn._TRO_TRAILING( Airports!A:A),_xlfn._TRO_TRAILING( Airports!E:E), "Not found")</f>
        <v>NJ</v>
      </c>
      <c r="J2795" s="1">
        <v>0.2986111111111111</v>
      </c>
      <c r="K2795" s="22">
        <f>HOUR(Flights[[#This Row],[Scheduled Departure]])</f>
        <v>7</v>
      </c>
      <c r="L2795" s="1">
        <v>0.30069444444444443</v>
      </c>
      <c r="M2795">
        <f>(L2795-J2795)*24*60</f>
        <v>2.9999999999999893</v>
      </c>
      <c r="N2795" s="16">
        <f>Flights[[#This Row],[Length (min)]]/60</f>
        <v>5.1166666666666663</v>
      </c>
      <c r="O2795">
        <v>307</v>
      </c>
      <c r="P2795">
        <v>2454</v>
      </c>
      <c r="Q2795" s="18">
        <f>IFERROR(Flights[[#This Row],[Distance]]/Flights[[#This Row],[Length (hr)]], "")</f>
        <v>479.60912052117266</v>
      </c>
      <c r="R2795" s="1">
        <v>0.65069444444444446</v>
      </c>
      <c r="S2795" s="1" t="str">
        <f>IF(Flights[[#This Row],[Length (hr)]]&lt;2, "No meal", IF(Flights[[#This Row],[Length (hr)]]&lt;3.5, "Light meal", "Full meal"))</f>
        <v>Full meal</v>
      </c>
      <c r="T2795" s="1" t="str">
        <f>IF(AND(Flights[[#This Row],[Airline]]="US Airways", Flights[[#This Row],[Meal]]="Full Meal"), "Yes", "No")</f>
        <v>No</v>
      </c>
      <c r="U2795" s="1">
        <v>0.63888888888888884</v>
      </c>
      <c r="V2795">
        <v>-17</v>
      </c>
      <c r="W2795" s="1" t="str">
        <f>IF(Flights[[#This Row],[Arrival Delay]] = "", "Cancelled", IF(Flights[[#This Row],[Arrival Delay]]&gt;15, "Delayed", "On time"))</f>
        <v>On time</v>
      </c>
      <c r="X2795" t="str">
        <f>IF(Flights[[#This Row],[Status]]&lt;&gt;"Delayed","", IF(Flights[[#This Row],[Arrival Delay]]&gt;120, "Severe", IF(Flights[[#This Row],[Arrival Delay]]&gt;60, "Major", "Moderate")))</f>
        <v/>
      </c>
      <c r="Y2795" t="b">
        <v>0</v>
      </c>
      <c r="AA2795" t="str">
        <f>IF(OR(AND(Flights[[#This Row],[Status]]="Cancelled", Flights[[#This Row],[Cancellation Reason]]="Airline/Carrier"), Flights[[#This Row],[Delay Type]]="Severe"), "Yes", "No")</f>
        <v>No</v>
      </c>
    </row>
    <row r="2796" spans="1:27" x14ac:dyDescent="0.3">
      <c r="A2796" s="3">
        <v>42212</v>
      </c>
      <c r="B2796" s="22">
        <f>WEEKNUM(Flights[[#This Row],[Date]], 1)</f>
        <v>31</v>
      </c>
      <c r="C2796" s="22">
        <f>WEEKDAY(Flights[[#This Row],[Date]],1)</f>
        <v>2</v>
      </c>
      <c r="D2796" t="s">
        <v>432</v>
      </c>
      <c r="E2796" t="s">
        <v>1989</v>
      </c>
      <c r="F2796" t="s">
        <v>0</v>
      </c>
      <c r="G2796" t="s">
        <v>26</v>
      </c>
      <c r="H2796" t="str">
        <f>_xlfn.XLOOKUP(Flights[[#This Row],[Destination]], Airports!$A$2:$A$78, Airports!$D$2:$D$78)</f>
        <v>Atlanta</v>
      </c>
      <c r="I2796" t="str" cm="1">
        <f t="array" ref="I2796">_xlfn.XLOOKUP(Flights[[#This Row],[Destination]],_xlfn._TRO_TRAILING( Airports!A:A),_xlfn._TRO_TRAILING( Airports!E:E), "Not found")</f>
        <v>GA</v>
      </c>
      <c r="J2796" s="1">
        <v>0.32291666666666669</v>
      </c>
      <c r="K2796" s="22">
        <f>HOUR(Flights[[#This Row],[Scheduled Departure]])</f>
        <v>7</v>
      </c>
      <c r="L2796" s="1">
        <v>0.32777777777777778</v>
      </c>
      <c r="M2796">
        <f>(L2796-J2796)*24*60</f>
        <v>6.9999999999999751</v>
      </c>
      <c r="N2796" s="16">
        <f>Flights[[#This Row],[Length (min)]]/60</f>
        <v>4.333333333333333</v>
      </c>
      <c r="O2796">
        <v>260</v>
      </c>
      <c r="P2796">
        <v>1947</v>
      </c>
      <c r="Q2796" s="18">
        <f>IFERROR(Flights[[#This Row],[Distance]]/Flights[[#This Row],[Length (hr)]], "")</f>
        <v>449.30769230769232</v>
      </c>
      <c r="R2796" s="1">
        <v>0.63472222222222219</v>
      </c>
      <c r="S2796" s="1" t="str">
        <f>IF(Flights[[#This Row],[Length (hr)]]&lt;2, "No meal", IF(Flights[[#This Row],[Length (hr)]]&lt;3.5, "Light meal", "Full meal"))</f>
        <v>Full meal</v>
      </c>
      <c r="T2796" s="1" t="str">
        <f>IF(AND(Flights[[#This Row],[Airline]]="US Airways", Flights[[#This Row],[Meal]]="Full Meal"), "Yes", "No")</f>
        <v>No</v>
      </c>
      <c r="U2796" s="1">
        <v>0.6333333333333333</v>
      </c>
      <c r="V2796">
        <v>-2</v>
      </c>
      <c r="W2796" s="1" t="str">
        <f>IF(Flights[[#This Row],[Arrival Delay]] = "", "Cancelled", IF(Flights[[#This Row],[Arrival Delay]]&gt;15, "Delayed", "On time"))</f>
        <v>On time</v>
      </c>
      <c r="X2796" t="str">
        <f>IF(Flights[[#This Row],[Status]]&lt;&gt;"Delayed","", IF(Flights[[#This Row],[Arrival Delay]]&gt;120, "Severe", IF(Flights[[#This Row],[Arrival Delay]]&gt;60, "Major", "Moderate")))</f>
        <v/>
      </c>
      <c r="Y2796" t="b">
        <v>0</v>
      </c>
      <c r="AA2796" t="str">
        <f>IF(OR(AND(Flights[[#This Row],[Status]]="Cancelled", Flights[[#This Row],[Cancellation Reason]]="Airline/Carrier"), Flights[[#This Row],[Delay Type]]="Severe"), "Yes", "No")</f>
        <v>No</v>
      </c>
    </row>
    <row r="2797" spans="1:27" x14ac:dyDescent="0.3">
      <c r="A2797" s="3">
        <v>42212</v>
      </c>
      <c r="B2797" s="22">
        <f>WEEKNUM(Flights[[#This Row],[Date]], 1)</f>
        <v>31</v>
      </c>
      <c r="C2797" s="22">
        <f>WEEKDAY(Flights[[#This Row],[Date]],1)</f>
        <v>2</v>
      </c>
      <c r="D2797" t="s">
        <v>431</v>
      </c>
      <c r="E2797" t="s">
        <v>1994</v>
      </c>
      <c r="F2797" t="s">
        <v>0</v>
      </c>
      <c r="G2797" t="s">
        <v>266</v>
      </c>
      <c r="H2797" t="str">
        <f>_xlfn.XLOOKUP(Flights[[#This Row],[Destination]], Airports!$A$2:$A$78, Airports!$D$2:$D$78)</f>
        <v>Colorado Springs</v>
      </c>
      <c r="I2797" t="str" cm="1">
        <f t="array" ref="I2797">_xlfn.XLOOKUP(Flights[[#This Row],[Destination]],_xlfn._TRO_TRAILING( Airports!A:A),_xlfn._TRO_TRAILING( Airports!E:E), "Not found")</f>
        <v>CO</v>
      </c>
      <c r="J2797" s="1">
        <v>0.34930555555555554</v>
      </c>
      <c r="K2797" s="22">
        <f>HOUR(Flights[[#This Row],[Scheduled Departure]])</f>
        <v>8</v>
      </c>
      <c r="L2797" s="1">
        <v>0.34444444444444444</v>
      </c>
      <c r="M2797">
        <f>(L2797-J2797)*24*60</f>
        <v>-6.9999999999999751</v>
      </c>
      <c r="N2797" s="16">
        <f>Flights[[#This Row],[Length (min)]]/60</f>
        <v>2.2999999999999998</v>
      </c>
      <c r="O2797">
        <v>138</v>
      </c>
      <c r="P2797">
        <v>833</v>
      </c>
      <c r="Q2797" s="18">
        <f>IFERROR(Flights[[#This Row],[Distance]]/Flights[[#This Row],[Length (hr)]], "")</f>
        <v>362.17391304347831</v>
      </c>
      <c r="R2797" s="1">
        <v>0.49027777777777776</v>
      </c>
      <c r="S2797" s="1" t="str">
        <f>IF(Flights[[#This Row],[Length (hr)]]&lt;2, "No meal", IF(Flights[[#This Row],[Length (hr)]]&lt;3.5, "Light meal", "Full meal"))</f>
        <v>Light meal</v>
      </c>
      <c r="T2797" s="1" t="str">
        <f>IF(AND(Flights[[#This Row],[Airline]]="US Airways", Flights[[#This Row],[Meal]]="Full Meal"), "Yes", "No")</f>
        <v>No</v>
      </c>
      <c r="U2797" s="1">
        <v>0.48194444444444445</v>
      </c>
      <c r="V2797">
        <v>-12</v>
      </c>
      <c r="W2797" s="1" t="str">
        <f>IF(Flights[[#This Row],[Arrival Delay]] = "", "Cancelled", IF(Flights[[#This Row],[Arrival Delay]]&gt;15, "Delayed", "On time"))</f>
        <v>On time</v>
      </c>
      <c r="X2797" t="str">
        <f>IF(Flights[[#This Row],[Status]]&lt;&gt;"Delayed","", IF(Flights[[#This Row],[Arrival Delay]]&gt;120, "Severe", IF(Flights[[#This Row],[Arrival Delay]]&gt;60, "Major", "Moderate")))</f>
        <v/>
      </c>
      <c r="Y2797" t="b">
        <v>0</v>
      </c>
      <c r="AA2797" t="str">
        <f>IF(OR(AND(Flights[[#This Row],[Status]]="Cancelled", Flights[[#This Row],[Cancellation Reason]]="Airline/Carrier"), Flights[[#This Row],[Delay Type]]="Severe"), "Yes", "No")</f>
        <v>No</v>
      </c>
    </row>
    <row r="2798" spans="1:27" x14ac:dyDescent="0.3">
      <c r="A2798" s="3">
        <v>42212</v>
      </c>
      <c r="B2798" s="22">
        <f>WEEKNUM(Flights[[#This Row],[Date]], 1)</f>
        <v>31</v>
      </c>
      <c r="C2798" s="22">
        <f>WEEKDAY(Flights[[#This Row],[Date]],1)</f>
        <v>2</v>
      </c>
      <c r="D2798" t="s">
        <v>1232</v>
      </c>
      <c r="E2798" t="s">
        <v>1994</v>
      </c>
      <c r="F2798" t="s">
        <v>0</v>
      </c>
      <c r="G2798" t="s">
        <v>246</v>
      </c>
      <c r="H2798" t="str">
        <f>_xlfn.XLOOKUP(Flights[[#This Row],[Destination]], Airports!$A$2:$A$78, Airports!$D$2:$D$78)</f>
        <v>Albuquerque</v>
      </c>
      <c r="I2798" t="str" cm="1">
        <f t="array" ref="I2798">_xlfn.XLOOKUP(Flights[[#This Row],[Destination]],_xlfn._TRO_TRAILING( Airports!A:A),_xlfn._TRO_TRAILING( Airports!E:E), "Not found")</f>
        <v>NM</v>
      </c>
      <c r="J2798" s="1">
        <v>0.37847222222222221</v>
      </c>
      <c r="K2798" s="22">
        <f>HOUR(Flights[[#This Row],[Scheduled Departure]])</f>
        <v>9</v>
      </c>
      <c r="L2798" s="1">
        <v>0.37777777777777777</v>
      </c>
      <c r="M2798">
        <f>(L2798-J2798)*24*60</f>
        <v>-0.99999999999999645</v>
      </c>
      <c r="N2798" s="16">
        <f>Flights[[#This Row],[Length (min)]]/60</f>
        <v>1.9333333333333333</v>
      </c>
      <c r="O2798">
        <v>116</v>
      </c>
      <c r="P2798">
        <v>677</v>
      </c>
      <c r="Q2798" s="18">
        <f>IFERROR(Flights[[#This Row],[Distance]]/Flights[[#This Row],[Length (hr)]], "")</f>
        <v>350.17241379310343</v>
      </c>
      <c r="R2798" s="1">
        <v>0.50486111111111109</v>
      </c>
      <c r="S2798" s="1" t="str">
        <f>IF(Flights[[#This Row],[Length (hr)]]&lt;2, "No meal", IF(Flights[[#This Row],[Length (hr)]]&lt;3.5, "Light meal", "Full meal"))</f>
        <v>No meal</v>
      </c>
      <c r="T2798" s="1" t="str">
        <f>IF(AND(Flights[[#This Row],[Airline]]="US Airways", Flights[[#This Row],[Meal]]="Full Meal"), "Yes", "No")</f>
        <v>No</v>
      </c>
      <c r="U2798" s="1">
        <v>0.5</v>
      </c>
      <c r="V2798">
        <v>-7</v>
      </c>
      <c r="W2798" s="1" t="str">
        <f>IF(Flights[[#This Row],[Arrival Delay]] = "", "Cancelled", IF(Flights[[#This Row],[Arrival Delay]]&gt;15, "Delayed", "On time"))</f>
        <v>On time</v>
      </c>
      <c r="X2798" t="str">
        <f>IF(Flights[[#This Row],[Status]]&lt;&gt;"Delayed","", IF(Flights[[#This Row],[Arrival Delay]]&gt;120, "Severe", IF(Flights[[#This Row],[Arrival Delay]]&gt;60, "Major", "Moderate")))</f>
        <v/>
      </c>
      <c r="Y2798" t="b">
        <v>0</v>
      </c>
      <c r="AA2798" t="str">
        <f>IF(OR(AND(Flights[[#This Row],[Status]]="Cancelled", Flights[[#This Row],[Cancellation Reason]]="Airline/Carrier"), Flights[[#This Row],[Delay Type]]="Severe"), "Yes", "No")</f>
        <v>No</v>
      </c>
    </row>
    <row r="2799" spans="1:27" x14ac:dyDescent="0.3">
      <c r="A2799" s="3">
        <v>42212</v>
      </c>
      <c r="B2799" s="22">
        <f>WEEKNUM(Flights[[#This Row],[Date]], 1)</f>
        <v>31</v>
      </c>
      <c r="C2799" s="22">
        <f>WEEKDAY(Flights[[#This Row],[Date]],1)</f>
        <v>2</v>
      </c>
      <c r="D2799" t="s">
        <v>802</v>
      </c>
      <c r="E2799" t="s">
        <v>1989</v>
      </c>
      <c r="F2799" t="s">
        <v>0</v>
      </c>
      <c r="G2799" t="s">
        <v>10</v>
      </c>
      <c r="H2799" t="str">
        <f>_xlfn.XLOOKUP(Flights[[#This Row],[Destination]], Airports!$A$2:$A$78, Airports!$D$2:$D$78)</f>
        <v>Boston</v>
      </c>
      <c r="I2799" t="str" cm="1">
        <f t="array" ref="I2799">_xlfn.XLOOKUP(Flights[[#This Row],[Destination]],_xlfn._TRO_TRAILING( Airports!A:A),_xlfn._TRO_TRAILING( Airports!E:E), "Not found")</f>
        <v>MA</v>
      </c>
      <c r="J2799" s="1">
        <v>0.38194444444444442</v>
      </c>
      <c r="K2799" s="22">
        <f>HOUR(Flights[[#This Row],[Scheduled Departure]])</f>
        <v>9</v>
      </c>
      <c r="L2799" s="1">
        <v>0.37708333333333333</v>
      </c>
      <c r="M2799">
        <f>(L2799-J2799)*24*60</f>
        <v>-6.9999999999999751</v>
      </c>
      <c r="N2799" s="16">
        <f>Flights[[#This Row],[Length (min)]]/60</f>
        <v>5.5666666666666664</v>
      </c>
      <c r="O2799">
        <v>334</v>
      </c>
      <c r="P2799">
        <v>2611</v>
      </c>
      <c r="Q2799" s="18">
        <f>IFERROR(Flights[[#This Row],[Distance]]/Flights[[#This Row],[Length (hr)]], "")</f>
        <v>469.04191616766468</v>
      </c>
      <c r="R2799" s="1">
        <v>0.74861111111111112</v>
      </c>
      <c r="S2799" s="1" t="str">
        <f>IF(Flights[[#This Row],[Length (hr)]]&lt;2, "No meal", IF(Flights[[#This Row],[Length (hr)]]&lt;3.5, "Light meal", "Full meal"))</f>
        <v>Full meal</v>
      </c>
      <c r="T2799" s="1" t="str">
        <f>IF(AND(Flights[[#This Row],[Airline]]="US Airways", Flights[[#This Row],[Meal]]="Full Meal"), "Yes", "No")</f>
        <v>No</v>
      </c>
      <c r="U2799" s="1">
        <v>0.73402777777777772</v>
      </c>
      <c r="V2799">
        <v>-21</v>
      </c>
      <c r="W2799" s="1" t="str">
        <f>IF(Flights[[#This Row],[Arrival Delay]] = "", "Cancelled", IF(Flights[[#This Row],[Arrival Delay]]&gt;15, "Delayed", "On time"))</f>
        <v>On time</v>
      </c>
      <c r="X2799" t="str">
        <f>IF(Flights[[#This Row],[Status]]&lt;&gt;"Delayed","", IF(Flights[[#This Row],[Arrival Delay]]&gt;120, "Severe", IF(Flights[[#This Row],[Arrival Delay]]&gt;60, "Major", "Moderate")))</f>
        <v/>
      </c>
      <c r="Y2799" t="b">
        <v>0</v>
      </c>
      <c r="AA2799" t="str">
        <f>IF(OR(AND(Flights[[#This Row],[Status]]="Cancelled", Flights[[#This Row],[Cancellation Reason]]="Airline/Carrier"), Flights[[#This Row],[Delay Type]]="Severe"), "Yes", "No")</f>
        <v>No</v>
      </c>
    </row>
    <row r="2800" spans="1:27" x14ac:dyDescent="0.3">
      <c r="A2800" s="3">
        <v>42212</v>
      </c>
      <c r="B2800" s="22">
        <f>WEEKNUM(Flights[[#This Row],[Date]], 1)</f>
        <v>31</v>
      </c>
      <c r="C2800" s="22">
        <f>WEEKDAY(Flights[[#This Row],[Date]],1)</f>
        <v>2</v>
      </c>
      <c r="D2800" t="s">
        <v>168</v>
      </c>
      <c r="E2800" t="s">
        <v>1987</v>
      </c>
      <c r="F2800" t="s">
        <v>0</v>
      </c>
      <c r="G2800" t="s">
        <v>4</v>
      </c>
      <c r="H2800" t="str">
        <f>_xlfn.XLOOKUP(Flights[[#This Row],[Destination]], Airports!$A$2:$A$78, Airports!$D$2:$D$78)</f>
        <v>Chicago</v>
      </c>
      <c r="I2800" t="str" cm="1">
        <f t="array" ref="I2800">_xlfn.XLOOKUP(Flights[[#This Row],[Destination]],_xlfn._TRO_TRAILING( Airports!A:A),_xlfn._TRO_TRAILING( Airports!E:E), "Not found")</f>
        <v>IL</v>
      </c>
      <c r="J2800" s="1">
        <v>0.39583333333333331</v>
      </c>
      <c r="K2800" s="22">
        <f>HOUR(Flights[[#This Row],[Scheduled Departure]])</f>
        <v>9</v>
      </c>
      <c r="L2800" s="1">
        <v>0.39305555555555555</v>
      </c>
      <c r="M2800">
        <f>(L2800-J2800)*24*60</f>
        <v>-3.9999999999999858</v>
      </c>
      <c r="N2800" s="16">
        <f>Flights[[#This Row],[Length (min)]]/60</f>
        <v>4.0333333333333332</v>
      </c>
      <c r="O2800">
        <v>242</v>
      </c>
      <c r="P2800">
        <v>1744</v>
      </c>
      <c r="Q2800" s="18">
        <f>IFERROR(Flights[[#This Row],[Distance]]/Flights[[#This Row],[Length (hr)]], "")</f>
        <v>432.39669421487605</v>
      </c>
      <c r="R2800" s="1">
        <v>0.65902777777777777</v>
      </c>
      <c r="S2800" s="1" t="str">
        <f>IF(Flights[[#This Row],[Length (hr)]]&lt;2, "No meal", IF(Flights[[#This Row],[Length (hr)]]&lt;3.5, "Light meal", "Full meal"))</f>
        <v>Full meal</v>
      </c>
      <c r="T2800" s="1" t="str">
        <f>IF(AND(Flights[[#This Row],[Airline]]="US Airways", Flights[[#This Row],[Meal]]="Full Meal"), "Yes", "No")</f>
        <v>No</v>
      </c>
      <c r="U2800" s="1">
        <v>0.64444444444444449</v>
      </c>
      <c r="V2800">
        <v>-21</v>
      </c>
      <c r="W2800" s="1" t="str">
        <f>IF(Flights[[#This Row],[Arrival Delay]] = "", "Cancelled", IF(Flights[[#This Row],[Arrival Delay]]&gt;15, "Delayed", "On time"))</f>
        <v>On time</v>
      </c>
      <c r="X2800" t="str">
        <f>IF(Flights[[#This Row],[Status]]&lt;&gt;"Delayed","", IF(Flights[[#This Row],[Arrival Delay]]&gt;120, "Severe", IF(Flights[[#This Row],[Arrival Delay]]&gt;60, "Major", "Moderate")))</f>
        <v/>
      </c>
      <c r="Y2800" t="b">
        <v>0</v>
      </c>
      <c r="AA2800" t="str">
        <f>IF(OR(AND(Flights[[#This Row],[Status]]="Cancelled", Flights[[#This Row],[Cancellation Reason]]="Airline/Carrier"), Flights[[#This Row],[Delay Type]]="Severe"), "Yes", "No")</f>
        <v>No</v>
      </c>
    </row>
    <row r="2801" spans="1:27" x14ac:dyDescent="0.3">
      <c r="A2801" s="3">
        <v>42212</v>
      </c>
      <c r="B2801" s="22">
        <f>WEEKNUM(Flights[[#This Row],[Date]], 1)</f>
        <v>31</v>
      </c>
      <c r="C2801" s="22">
        <f>WEEKDAY(Flights[[#This Row],[Date]],1)</f>
        <v>2</v>
      </c>
      <c r="D2801" t="s">
        <v>1215</v>
      </c>
      <c r="E2801" t="s">
        <v>1990</v>
      </c>
      <c r="F2801" t="s">
        <v>0</v>
      </c>
      <c r="G2801" t="s">
        <v>293</v>
      </c>
      <c r="H2801" t="str">
        <f>_xlfn.XLOOKUP(Flights[[#This Row],[Destination]], Airports!$A$2:$A$78, Airports!$D$2:$D$78)</f>
        <v>Houston</v>
      </c>
      <c r="I2801" t="str" cm="1">
        <f t="array" ref="I2801">_xlfn.XLOOKUP(Flights[[#This Row],[Destination]],_xlfn._TRO_TRAILING( Airports!A:A),_xlfn._TRO_TRAILING( Airports!E:E), "Not found")</f>
        <v>TX</v>
      </c>
      <c r="J2801" s="1">
        <v>0.40277777777777779</v>
      </c>
      <c r="K2801" s="22">
        <f>HOUR(Flights[[#This Row],[Scheduled Departure]])</f>
        <v>9</v>
      </c>
      <c r="L2801" s="1">
        <v>0.49236111111111114</v>
      </c>
      <c r="M2801">
        <f>(L2801-J2801)*24*60</f>
        <v>129.00000000000003</v>
      </c>
      <c r="N2801" s="16">
        <f>Flights[[#This Row],[Length (min)]]/60</f>
        <v>3.2333333333333334</v>
      </c>
      <c r="O2801">
        <v>194</v>
      </c>
      <c r="P2801">
        <v>1379</v>
      </c>
      <c r="Q2801" s="18">
        <f>IFERROR(Flights[[#This Row],[Distance]]/Flights[[#This Row],[Length (hr)]], "")</f>
        <v>426.49484536082474</v>
      </c>
      <c r="R2801" s="1">
        <v>0.62847222222222221</v>
      </c>
      <c r="S2801" s="1" t="str">
        <f>IF(Flights[[#This Row],[Length (hr)]]&lt;2, "No meal", IF(Flights[[#This Row],[Length (hr)]]&lt;3.5, "Light meal", "Full meal"))</f>
        <v>Light meal</v>
      </c>
      <c r="T2801" s="1" t="str">
        <f>IF(AND(Flights[[#This Row],[Airline]]="US Airways", Flights[[#This Row],[Meal]]="Full Meal"), "Yes", "No")</f>
        <v>No</v>
      </c>
      <c r="U2801" s="1">
        <v>0.7104166666666667</v>
      </c>
      <c r="V2801">
        <v>118</v>
      </c>
      <c r="W2801" s="1" t="str">
        <f>IF(Flights[[#This Row],[Arrival Delay]] = "", "Cancelled", IF(Flights[[#This Row],[Arrival Delay]]&gt;15, "Delayed", "On time"))</f>
        <v>Delayed</v>
      </c>
      <c r="X2801" t="str">
        <f>IF(Flights[[#This Row],[Status]]&lt;&gt;"Delayed","", IF(Flights[[#This Row],[Arrival Delay]]&gt;120, "Severe", IF(Flights[[#This Row],[Arrival Delay]]&gt;60, "Major", "Moderate")))</f>
        <v>Major</v>
      </c>
      <c r="Y2801" t="b">
        <v>0</v>
      </c>
      <c r="AA2801" t="str">
        <f>IF(OR(AND(Flights[[#This Row],[Status]]="Cancelled", Flights[[#This Row],[Cancellation Reason]]="Airline/Carrier"), Flights[[#This Row],[Delay Type]]="Severe"), "Yes", "No")</f>
        <v>No</v>
      </c>
    </row>
    <row r="2802" spans="1:27" x14ac:dyDescent="0.3">
      <c r="A2802" s="3">
        <v>42212</v>
      </c>
      <c r="B2802" s="22">
        <f>WEEKNUM(Flights[[#This Row],[Date]], 1)</f>
        <v>31</v>
      </c>
      <c r="C2802" s="22">
        <f>WEEKDAY(Flights[[#This Row],[Date]],1)</f>
        <v>2</v>
      </c>
      <c r="D2802" t="s">
        <v>62</v>
      </c>
      <c r="E2802" t="s">
        <v>1987</v>
      </c>
      <c r="F2802" t="s">
        <v>0</v>
      </c>
      <c r="G2802" t="s">
        <v>17</v>
      </c>
      <c r="H2802" t="str">
        <f>_xlfn.XLOOKUP(Flights[[#This Row],[Destination]], Airports!$A$2:$A$78, Airports!$D$2:$D$78)</f>
        <v>Honolulu</v>
      </c>
      <c r="I2802" t="str" cm="1">
        <f t="array" ref="I2802">_xlfn.XLOOKUP(Flights[[#This Row],[Destination]],_xlfn._TRO_TRAILING( Airports!A:A),_xlfn._TRO_TRAILING( Airports!E:E), "Not found")</f>
        <v>HI</v>
      </c>
      <c r="J2802" s="1">
        <v>0.41319444444444442</v>
      </c>
      <c r="K2802" s="22">
        <f>HOUR(Flights[[#This Row],[Scheduled Departure]])</f>
        <v>9</v>
      </c>
      <c r="L2802" s="1">
        <v>0.41041666666666665</v>
      </c>
      <c r="M2802">
        <f>(L2802-J2802)*24*60</f>
        <v>-3.9999999999999858</v>
      </c>
      <c r="N2802" s="16">
        <f>Flights[[#This Row],[Length (min)]]/60</f>
        <v>6.3</v>
      </c>
      <c r="O2802">
        <v>378</v>
      </c>
      <c r="P2802">
        <v>2556</v>
      </c>
      <c r="Q2802" s="18">
        <f>IFERROR(Flights[[#This Row],[Distance]]/Flights[[#This Row],[Length (hr)]], "")</f>
        <v>405.71428571428572</v>
      </c>
      <c r="R2802" s="1">
        <v>0.53749999999999998</v>
      </c>
      <c r="S2802" s="1" t="str">
        <f>IF(Flights[[#This Row],[Length (hr)]]&lt;2, "No meal", IF(Flights[[#This Row],[Length (hr)]]&lt;3.5, "Light meal", "Full meal"))</f>
        <v>Full meal</v>
      </c>
      <c r="T2802" s="1" t="str">
        <f>IF(AND(Flights[[#This Row],[Airline]]="US Airways", Flights[[#This Row],[Meal]]="Full Meal"), "Yes", "No")</f>
        <v>No</v>
      </c>
      <c r="U2802" s="1">
        <v>0.54791666666666672</v>
      </c>
      <c r="V2802">
        <v>15</v>
      </c>
      <c r="W2802" s="1" t="str">
        <f>IF(Flights[[#This Row],[Arrival Delay]] = "", "Cancelled", IF(Flights[[#This Row],[Arrival Delay]]&gt;15, "Delayed", "On time"))</f>
        <v>On time</v>
      </c>
      <c r="X2802" t="str">
        <f>IF(Flights[[#This Row],[Status]]&lt;&gt;"Delayed","", IF(Flights[[#This Row],[Arrival Delay]]&gt;120, "Severe", IF(Flights[[#This Row],[Arrival Delay]]&gt;60, "Major", "Moderate")))</f>
        <v/>
      </c>
      <c r="Y2802" t="b">
        <v>0</v>
      </c>
      <c r="AA2802" t="str">
        <f>IF(OR(AND(Flights[[#This Row],[Status]]="Cancelled", Flights[[#This Row],[Cancellation Reason]]="Airline/Carrier"), Flights[[#This Row],[Delay Type]]="Severe"), "Yes", "No")</f>
        <v>No</v>
      </c>
    </row>
    <row r="2803" spans="1:27" x14ac:dyDescent="0.3">
      <c r="A2803" s="3">
        <v>42212</v>
      </c>
      <c r="B2803" s="22">
        <f>WEEKNUM(Flights[[#This Row],[Date]], 1)</f>
        <v>31</v>
      </c>
      <c r="C2803" s="22">
        <f>WEEKDAY(Flights[[#This Row],[Date]],1)</f>
        <v>2</v>
      </c>
      <c r="D2803" t="s">
        <v>462</v>
      </c>
      <c r="E2803" t="s">
        <v>1990</v>
      </c>
      <c r="F2803" t="s">
        <v>0</v>
      </c>
      <c r="G2803" t="s">
        <v>17</v>
      </c>
      <c r="H2803" t="str">
        <f>_xlfn.XLOOKUP(Flights[[#This Row],[Destination]], Airports!$A$2:$A$78, Airports!$D$2:$D$78)</f>
        <v>Honolulu</v>
      </c>
      <c r="I2803" t="str" cm="1">
        <f t="array" ref="I2803">_xlfn.XLOOKUP(Flights[[#This Row],[Destination]],_xlfn._TRO_TRAILING( Airports!A:A),_xlfn._TRO_TRAILING( Airports!E:E), "Not found")</f>
        <v>HI</v>
      </c>
      <c r="J2803" s="1">
        <v>0.45833333333333331</v>
      </c>
      <c r="K2803" s="22">
        <f>HOUR(Flights[[#This Row],[Scheduled Departure]])</f>
        <v>11</v>
      </c>
      <c r="L2803" s="1">
        <v>0.48472222222222222</v>
      </c>
      <c r="M2803">
        <f>(L2803-J2803)*24*60</f>
        <v>38.000000000000028</v>
      </c>
      <c r="N2803" s="16">
        <f>Flights[[#This Row],[Length (min)]]/60</f>
        <v>5.666666666666667</v>
      </c>
      <c r="O2803">
        <v>340</v>
      </c>
      <c r="P2803">
        <v>2556</v>
      </c>
      <c r="Q2803" s="18">
        <f>IFERROR(Flights[[#This Row],[Distance]]/Flights[[#This Row],[Length (hr)]], "")</f>
        <v>451.05882352941177</v>
      </c>
      <c r="R2803" s="1">
        <v>0.57638888888888884</v>
      </c>
      <c r="S2803" s="1" t="str">
        <f>IF(Flights[[#This Row],[Length (hr)]]&lt;2, "No meal", IF(Flights[[#This Row],[Length (hr)]]&lt;3.5, "Light meal", "Full meal"))</f>
        <v>Full meal</v>
      </c>
      <c r="T2803" s="1" t="str">
        <f>IF(AND(Flights[[#This Row],[Airline]]="US Airways", Flights[[#This Row],[Meal]]="Full Meal"), "Yes", "No")</f>
        <v>No</v>
      </c>
      <c r="U2803" s="1">
        <v>0.59583333333333333</v>
      </c>
      <c r="V2803">
        <v>28</v>
      </c>
      <c r="W2803" s="1" t="str">
        <f>IF(Flights[[#This Row],[Arrival Delay]] = "", "Cancelled", IF(Flights[[#This Row],[Arrival Delay]]&gt;15, "Delayed", "On time"))</f>
        <v>Delayed</v>
      </c>
      <c r="X2803" t="str">
        <f>IF(Flights[[#This Row],[Status]]&lt;&gt;"Delayed","", IF(Flights[[#This Row],[Arrival Delay]]&gt;120, "Severe", IF(Flights[[#This Row],[Arrival Delay]]&gt;60, "Major", "Moderate")))</f>
        <v>Moderate</v>
      </c>
      <c r="Y2803" t="b">
        <v>0</v>
      </c>
      <c r="AA2803" t="str">
        <f>IF(OR(AND(Flights[[#This Row],[Status]]="Cancelled", Flights[[#This Row],[Cancellation Reason]]="Airline/Carrier"), Flights[[#This Row],[Delay Type]]="Severe"), "Yes", "No")</f>
        <v>No</v>
      </c>
    </row>
    <row r="2804" spans="1:27" x14ac:dyDescent="0.3">
      <c r="A2804" s="3">
        <v>42212</v>
      </c>
      <c r="B2804" s="22">
        <f>WEEKNUM(Flights[[#This Row],[Date]], 1)</f>
        <v>31</v>
      </c>
      <c r="C2804" s="22">
        <f>WEEKDAY(Flights[[#This Row],[Date]],1)</f>
        <v>2</v>
      </c>
      <c r="D2804" t="s">
        <v>578</v>
      </c>
      <c r="E2804" t="s">
        <v>1995</v>
      </c>
      <c r="F2804" t="s">
        <v>0</v>
      </c>
      <c r="G2804" t="s">
        <v>303</v>
      </c>
      <c r="H2804" t="str">
        <f>_xlfn.XLOOKUP(Flights[[#This Row],[Destination]], Airports!$A$2:$A$78, Airports!$D$2:$D$78)</f>
        <v>Kansas City</v>
      </c>
      <c r="I2804" t="str" cm="1">
        <f t="array" ref="I2804">_xlfn.XLOOKUP(Flights[[#This Row],[Destination]],_xlfn._TRO_TRAILING( Airports!A:A),_xlfn._TRO_TRAILING( Airports!E:E), "Not found")</f>
        <v>MO</v>
      </c>
      <c r="J2804" s="1">
        <v>0.46180555555555558</v>
      </c>
      <c r="K2804" s="22">
        <f>HOUR(Flights[[#This Row],[Scheduled Departure]])</f>
        <v>11</v>
      </c>
      <c r="L2804" s="1">
        <v>0.46319444444444446</v>
      </c>
      <c r="M2804">
        <f>(L2804-J2804)*24*60</f>
        <v>1.9999999999999929</v>
      </c>
      <c r="N2804" s="16">
        <f>Flights[[#This Row],[Length (min)]]/60</f>
        <v>2.8833333333333333</v>
      </c>
      <c r="O2804">
        <v>173</v>
      </c>
      <c r="P2804">
        <v>1363</v>
      </c>
      <c r="Q2804" s="18">
        <f>IFERROR(Flights[[#This Row],[Distance]]/Flights[[#This Row],[Length (hr)]], "")</f>
        <v>472.71676300578036</v>
      </c>
      <c r="R2804" s="1">
        <v>0.67708333333333337</v>
      </c>
      <c r="S2804" s="1" t="str">
        <f>IF(Flights[[#This Row],[Length (hr)]]&lt;2, "No meal", IF(Flights[[#This Row],[Length (hr)]]&lt;3.5, "Light meal", "Full meal"))</f>
        <v>Light meal</v>
      </c>
      <c r="T2804" s="1" t="str">
        <f>IF(AND(Flights[[#This Row],[Airline]]="US Airways", Flights[[#This Row],[Meal]]="Full Meal"), "Yes", "No")</f>
        <v>No</v>
      </c>
      <c r="U2804" s="1">
        <v>0.66666666666666663</v>
      </c>
      <c r="V2804">
        <v>-15</v>
      </c>
      <c r="W2804" s="1" t="str">
        <f>IF(Flights[[#This Row],[Arrival Delay]] = "", "Cancelled", IF(Flights[[#This Row],[Arrival Delay]]&gt;15, "Delayed", "On time"))</f>
        <v>On time</v>
      </c>
      <c r="X2804" t="str">
        <f>IF(Flights[[#This Row],[Status]]&lt;&gt;"Delayed","", IF(Flights[[#This Row],[Arrival Delay]]&gt;120, "Severe", IF(Flights[[#This Row],[Arrival Delay]]&gt;60, "Major", "Moderate")))</f>
        <v/>
      </c>
      <c r="Y2804" t="b">
        <v>0</v>
      </c>
      <c r="AA2804" t="str">
        <f>IF(OR(AND(Flights[[#This Row],[Status]]="Cancelled", Flights[[#This Row],[Cancellation Reason]]="Airline/Carrier"), Flights[[#This Row],[Delay Type]]="Severe"), "Yes", "No")</f>
        <v>No</v>
      </c>
    </row>
    <row r="2805" spans="1:27" x14ac:dyDescent="0.3">
      <c r="A2805" s="3">
        <v>42212</v>
      </c>
      <c r="B2805" s="22">
        <f>WEEKNUM(Flights[[#This Row],[Date]], 1)</f>
        <v>31</v>
      </c>
      <c r="C2805" s="22">
        <f>WEEKDAY(Flights[[#This Row],[Date]],1)</f>
        <v>2</v>
      </c>
      <c r="D2805" t="s">
        <v>72</v>
      </c>
      <c r="E2805" t="s">
        <v>1987</v>
      </c>
      <c r="F2805" t="s">
        <v>0</v>
      </c>
      <c r="G2805" t="s">
        <v>10</v>
      </c>
      <c r="H2805" t="str">
        <f>_xlfn.XLOOKUP(Flights[[#This Row],[Destination]], Airports!$A$2:$A$78, Airports!$D$2:$D$78)</f>
        <v>Boston</v>
      </c>
      <c r="I2805" t="str" cm="1">
        <f t="array" ref="I2805">_xlfn.XLOOKUP(Flights[[#This Row],[Destination]],_xlfn._TRO_TRAILING( Airports!A:A),_xlfn._TRO_TRAILING( Airports!E:E), "Not found")</f>
        <v>MA</v>
      </c>
      <c r="J2805" s="1">
        <v>0.52083333333333337</v>
      </c>
      <c r="K2805" s="22">
        <f>HOUR(Flights[[#This Row],[Scheduled Departure]])</f>
        <v>12</v>
      </c>
      <c r="L2805" s="1">
        <v>0.52083333333333337</v>
      </c>
      <c r="M2805">
        <f>(L2805-J2805)*24*60</f>
        <v>0</v>
      </c>
      <c r="N2805" s="16">
        <f>Flights[[#This Row],[Length (min)]]/60</f>
        <v>5.333333333333333</v>
      </c>
      <c r="O2805">
        <v>320</v>
      </c>
      <c r="P2805">
        <v>2611</v>
      </c>
      <c r="Q2805" s="18">
        <f>IFERROR(Flights[[#This Row],[Distance]]/Flights[[#This Row],[Length (hr)]], "")</f>
        <v>489.5625</v>
      </c>
      <c r="R2805" s="1">
        <v>0.88194444444444442</v>
      </c>
      <c r="S2805" s="1" t="str">
        <f>IF(Flights[[#This Row],[Length (hr)]]&lt;2, "No meal", IF(Flights[[#This Row],[Length (hr)]]&lt;3.5, "Light meal", "Full meal"))</f>
        <v>Full meal</v>
      </c>
      <c r="T2805" s="1" t="str">
        <f>IF(AND(Flights[[#This Row],[Airline]]="US Airways", Flights[[#This Row],[Meal]]="Full Meal"), "Yes", "No")</f>
        <v>No</v>
      </c>
      <c r="U2805" s="1">
        <v>0.86805555555555558</v>
      </c>
      <c r="V2805">
        <v>-20</v>
      </c>
      <c r="W2805" s="1" t="str">
        <f>IF(Flights[[#This Row],[Arrival Delay]] = "", "Cancelled", IF(Flights[[#This Row],[Arrival Delay]]&gt;15, "Delayed", "On time"))</f>
        <v>On time</v>
      </c>
      <c r="X2805" t="str">
        <f>IF(Flights[[#This Row],[Status]]&lt;&gt;"Delayed","", IF(Flights[[#This Row],[Arrival Delay]]&gt;120, "Severe", IF(Flights[[#This Row],[Arrival Delay]]&gt;60, "Major", "Moderate")))</f>
        <v/>
      </c>
      <c r="Y2805" t="b">
        <v>0</v>
      </c>
      <c r="AA2805" t="str">
        <f>IF(OR(AND(Flights[[#This Row],[Status]]="Cancelled", Flights[[#This Row],[Cancellation Reason]]="Airline/Carrier"), Flights[[#This Row],[Delay Type]]="Severe"), "Yes", "No")</f>
        <v>No</v>
      </c>
    </row>
    <row r="2806" spans="1:27" x14ac:dyDescent="0.3">
      <c r="A2806" s="3">
        <v>42212</v>
      </c>
      <c r="B2806" s="22">
        <f>WEEKNUM(Flights[[#This Row],[Date]], 1)</f>
        <v>31</v>
      </c>
      <c r="C2806" s="22">
        <f>WEEKDAY(Flights[[#This Row],[Date]],1)</f>
        <v>2</v>
      </c>
      <c r="D2806" t="s">
        <v>554</v>
      </c>
      <c r="E2806" t="s">
        <v>1996</v>
      </c>
      <c r="F2806" t="s">
        <v>0</v>
      </c>
      <c r="G2806" t="s">
        <v>9</v>
      </c>
      <c r="H2806" t="str">
        <f>_xlfn.XLOOKUP(Flights[[#This Row],[Destination]], Airports!$A$2:$A$78, Airports!$D$2:$D$78)</f>
        <v>San Francisco</v>
      </c>
      <c r="I2806" t="str" cm="1">
        <f t="array" ref="I2806">_xlfn.XLOOKUP(Flights[[#This Row],[Destination]],_xlfn._TRO_TRAILING( Airports!A:A),_xlfn._TRO_TRAILING( Airports!E:E), "Not found")</f>
        <v>CA</v>
      </c>
      <c r="J2806" s="1">
        <v>0.53819444444444442</v>
      </c>
      <c r="K2806" s="22">
        <f>HOUR(Flights[[#This Row],[Scheduled Departure]])</f>
        <v>12</v>
      </c>
      <c r="L2806" s="1">
        <v>0.55277777777777781</v>
      </c>
      <c r="M2806">
        <f>(L2806-J2806)*24*60</f>
        <v>21.000000000000085</v>
      </c>
      <c r="N2806" s="16">
        <f>Flights[[#This Row],[Length (min)]]/60</f>
        <v>1.0833333333333333</v>
      </c>
      <c r="O2806">
        <v>65</v>
      </c>
      <c r="P2806">
        <v>337</v>
      </c>
      <c r="Q2806" s="18">
        <f>IFERROR(Flights[[#This Row],[Distance]]/Flights[[#This Row],[Length (hr)]], "")</f>
        <v>311.07692307692309</v>
      </c>
      <c r="R2806" s="1">
        <v>0.59027777777777779</v>
      </c>
      <c r="S2806" s="1" t="str">
        <f>IF(Flights[[#This Row],[Length (hr)]]&lt;2, "No meal", IF(Flights[[#This Row],[Length (hr)]]&lt;3.5, "Light meal", "Full meal"))</f>
        <v>No meal</v>
      </c>
      <c r="T2806" s="1" t="str">
        <f>IF(AND(Flights[[#This Row],[Airline]]="US Airways", Flights[[#This Row],[Meal]]="Full Meal"), "Yes", "No")</f>
        <v>No</v>
      </c>
      <c r="U2806" s="1">
        <v>0.59791666666666665</v>
      </c>
      <c r="V2806">
        <v>11</v>
      </c>
      <c r="W2806" s="1" t="str">
        <f>IF(Flights[[#This Row],[Arrival Delay]] = "", "Cancelled", IF(Flights[[#This Row],[Arrival Delay]]&gt;15, "Delayed", "On time"))</f>
        <v>On time</v>
      </c>
      <c r="X2806" t="str">
        <f>IF(Flights[[#This Row],[Status]]&lt;&gt;"Delayed","", IF(Flights[[#This Row],[Arrival Delay]]&gt;120, "Severe", IF(Flights[[#This Row],[Arrival Delay]]&gt;60, "Major", "Moderate")))</f>
        <v/>
      </c>
      <c r="Y2806" t="b">
        <v>0</v>
      </c>
      <c r="AA2806" t="str">
        <f>IF(OR(AND(Flights[[#This Row],[Status]]="Cancelled", Flights[[#This Row],[Cancellation Reason]]="Airline/Carrier"), Flights[[#This Row],[Delay Type]]="Severe"), "Yes", "No")</f>
        <v>No</v>
      </c>
    </row>
    <row r="2807" spans="1:27" x14ac:dyDescent="0.3">
      <c r="A2807" s="3">
        <v>42212</v>
      </c>
      <c r="B2807" s="22">
        <f>WEEKNUM(Flights[[#This Row],[Date]], 1)</f>
        <v>31</v>
      </c>
      <c r="C2807" s="22">
        <f>WEEKDAY(Flights[[#This Row],[Date]],1)</f>
        <v>2</v>
      </c>
      <c r="D2807" t="s">
        <v>1602</v>
      </c>
      <c r="E2807" t="s">
        <v>1989</v>
      </c>
      <c r="F2807" t="s">
        <v>0</v>
      </c>
      <c r="G2807" t="s">
        <v>9</v>
      </c>
      <c r="H2807" t="str">
        <f>_xlfn.XLOOKUP(Flights[[#This Row],[Destination]], Airports!$A$2:$A$78, Airports!$D$2:$D$78)</f>
        <v>San Francisco</v>
      </c>
      <c r="I2807" t="str" cm="1">
        <f t="array" ref="I2807">_xlfn.XLOOKUP(Flights[[#This Row],[Destination]],_xlfn._TRO_TRAILING( Airports!A:A),_xlfn._TRO_TRAILING( Airports!E:E), "Not found")</f>
        <v>CA</v>
      </c>
      <c r="J2807" s="1">
        <v>0.54513888888888884</v>
      </c>
      <c r="K2807" s="22">
        <f>HOUR(Flights[[#This Row],[Scheduled Departure]])</f>
        <v>13</v>
      </c>
      <c r="L2807" s="1">
        <v>0.55902777777777779</v>
      </c>
      <c r="M2807">
        <f>(L2807-J2807)*24*60</f>
        <v>20.000000000000089</v>
      </c>
      <c r="N2807" s="16">
        <f>Flights[[#This Row],[Length (min)]]/60</f>
        <v>1.2333333333333334</v>
      </c>
      <c r="O2807">
        <v>74</v>
      </c>
      <c r="P2807">
        <v>337</v>
      </c>
      <c r="Q2807" s="18">
        <f>IFERROR(Flights[[#This Row],[Distance]]/Flights[[#This Row],[Length (hr)]], "")</f>
        <v>273.24324324324323</v>
      </c>
      <c r="R2807" s="1">
        <v>0.60069444444444442</v>
      </c>
      <c r="S2807" s="1" t="str">
        <f>IF(Flights[[#This Row],[Length (hr)]]&lt;2, "No meal", IF(Flights[[#This Row],[Length (hr)]]&lt;3.5, "Light meal", "Full meal"))</f>
        <v>No meal</v>
      </c>
      <c r="T2807" s="1" t="str">
        <f>IF(AND(Flights[[#This Row],[Airline]]="US Airways", Flights[[#This Row],[Meal]]="Full Meal"), "Yes", "No")</f>
        <v>No</v>
      </c>
      <c r="U2807" s="1">
        <v>0.61041666666666672</v>
      </c>
      <c r="V2807">
        <v>14</v>
      </c>
      <c r="W2807" s="1" t="str">
        <f>IF(Flights[[#This Row],[Arrival Delay]] = "", "Cancelled", IF(Flights[[#This Row],[Arrival Delay]]&gt;15, "Delayed", "On time"))</f>
        <v>On time</v>
      </c>
      <c r="X2807" t="str">
        <f>IF(Flights[[#This Row],[Status]]&lt;&gt;"Delayed","", IF(Flights[[#This Row],[Arrival Delay]]&gt;120, "Severe", IF(Flights[[#This Row],[Arrival Delay]]&gt;60, "Major", "Moderate")))</f>
        <v/>
      </c>
      <c r="Y2807" t="b">
        <v>0</v>
      </c>
      <c r="AA2807" t="str">
        <f>IF(OR(AND(Flights[[#This Row],[Status]]="Cancelled", Flights[[#This Row],[Cancellation Reason]]="Airline/Carrier"), Flights[[#This Row],[Delay Type]]="Severe"), "Yes", "No")</f>
        <v>No</v>
      </c>
    </row>
    <row r="2808" spans="1:27" x14ac:dyDescent="0.3">
      <c r="A2808" s="3">
        <v>42212</v>
      </c>
      <c r="B2808" s="22">
        <f>WEEKNUM(Flights[[#This Row],[Date]], 1)</f>
        <v>31</v>
      </c>
      <c r="C2808" s="22">
        <f>WEEKDAY(Flights[[#This Row],[Date]],1)</f>
        <v>2</v>
      </c>
      <c r="D2808" t="s">
        <v>1007</v>
      </c>
      <c r="E2808" t="s">
        <v>1990</v>
      </c>
      <c r="F2808" t="s">
        <v>0</v>
      </c>
      <c r="G2808" t="s">
        <v>316</v>
      </c>
      <c r="H2808" t="str">
        <f>_xlfn.XLOOKUP(Flights[[#This Row],[Destination]], Airports!$A$2:$A$78, Airports!$D$2:$D$78)</f>
        <v>New Orleans</v>
      </c>
      <c r="I2808" t="str" cm="1">
        <f t="array" ref="I2808">_xlfn.XLOOKUP(Flights[[#This Row],[Destination]],_xlfn._TRO_TRAILING( Airports!A:A),_xlfn._TRO_TRAILING( Airports!E:E), "Not found")</f>
        <v>LA</v>
      </c>
      <c r="J2808" s="1">
        <v>0.65277777777777779</v>
      </c>
      <c r="K2808" s="22">
        <f>HOUR(Flights[[#This Row],[Scheduled Departure]])</f>
        <v>15</v>
      </c>
      <c r="L2808" s="1">
        <v>0.65902777777777777</v>
      </c>
      <c r="M2808">
        <f>(L2808-J2808)*24*60</f>
        <v>8.999999999999968</v>
      </c>
      <c r="N2808" s="16">
        <f>Flights[[#This Row],[Length (min)]]/60</f>
        <v>3.7</v>
      </c>
      <c r="O2808">
        <v>222</v>
      </c>
      <c r="P2808">
        <v>1670</v>
      </c>
      <c r="Q2808" s="18">
        <f>IFERROR(Flights[[#This Row],[Distance]]/Flights[[#This Row],[Length (hr)]], "")</f>
        <v>451.35135135135135</v>
      </c>
      <c r="R2808" s="1">
        <v>0.9</v>
      </c>
      <c r="S2808" s="1" t="str">
        <f>IF(Flights[[#This Row],[Length (hr)]]&lt;2, "No meal", IF(Flights[[#This Row],[Length (hr)]]&lt;3.5, "Light meal", "Full meal"))</f>
        <v>Full meal</v>
      </c>
      <c r="T2808" s="1" t="str">
        <f>IF(AND(Flights[[#This Row],[Airline]]="US Airways", Flights[[#This Row],[Meal]]="Full Meal"), "Yes", "No")</f>
        <v>No</v>
      </c>
      <c r="U2808" s="1">
        <v>0.89652777777777781</v>
      </c>
      <c r="V2808">
        <v>-5</v>
      </c>
      <c r="W2808" s="1" t="str">
        <f>IF(Flights[[#This Row],[Arrival Delay]] = "", "Cancelled", IF(Flights[[#This Row],[Arrival Delay]]&gt;15, "Delayed", "On time"))</f>
        <v>On time</v>
      </c>
      <c r="X2808" t="str">
        <f>IF(Flights[[#This Row],[Status]]&lt;&gt;"Delayed","", IF(Flights[[#This Row],[Arrival Delay]]&gt;120, "Severe", IF(Flights[[#This Row],[Arrival Delay]]&gt;60, "Major", "Moderate")))</f>
        <v/>
      </c>
      <c r="Y2808" t="b">
        <v>0</v>
      </c>
      <c r="AA2808" t="str">
        <f>IF(OR(AND(Flights[[#This Row],[Status]]="Cancelled", Flights[[#This Row],[Cancellation Reason]]="Airline/Carrier"), Flights[[#This Row],[Delay Type]]="Severe"), "Yes", "No")</f>
        <v>No</v>
      </c>
    </row>
    <row r="2809" spans="1:27" x14ac:dyDescent="0.3">
      <c r="A2809" s="3">
        <v>42212</v>
      </c>
      <c r="B2809" s="22">
        <f>WEEKNUM(Flights[[#This Row],[Date]], 1)</f>
        <v>31</v>
      </c>
      <c r="C2809" s="22">
        <f>WEEKDAY(Flights[[#This Row],[Date]],1)</f>
        <v>2</v>
      </c>
      <c r="D2809" t="s">
        <v>1548</v>
      </c>
      <c r="E2809" t="s">
        <v>1995</v>
      </c>
      <c r="F2809" t="s">
        <v>0</v>
      </c>
      <c r="G2809" t="s">
        <v>351</v>
      </c>
      <c r="H2809" t="str">
        <f>_xlfn.XLOOKUP(Flights[[#This Row],[Destination]], Airports!$A$2:$A$78, Airports!$D$2:$D$78)</f>
        <v>Sacramento</v>
      </c>
      <c r="I2809" t="str" cm="1">
        <f t="array" ref="I2809">_xlfn.XLOOKUP(Flights[[#This Row],[Destination]],_xlfn._TRO_TRAILING( Airports!A:A),_xlfn._TRO_TRAILING( Airports!E:E), "Not found")</f>
        <v>CA</v>
      </c>
      <c r="J2809" s="1">
        <v>0.74305555555555558</v>
      </c>
      <c r="K2809" s="22">
        <f>HOUR(Flights[[#This Row],[Scheduled Departure]])</f>
        <v>17</v>
      </c>
      <c r="L2809" s="1">
        <v>0.74236111111111114</v>
      </c>
      <c r="M2809">
        <f>(L2809-J2809)*24*60</f>
        <v>-0.99999999999999645</v>
      </c>
      <c r="N2809" s="16">
        <f>Flights[[#This Row],[Length (min)]]/60</f>
        <v>1.2666666666666666</v>
      </c>
      <c r="O2809">
        <v>76</v>
      </c>
      <c r="P2809">
        <v>373</v>
      </c>
      <c r="Q2809" s="18">
        <f>IFERROR(Flights[[#This Row],[Distance]]/Flights[[#This Row],[Length (hr)]], "")</f>
        <v>294.47368421052636</v>
      </c>
      <c r="R2809" s="1">
        <v>0.79513888888888884</v>
      </c>
      <c r="S2809" s="1" t="str">
        <f>IF(Flights[[#This Row],[Length (hr)]]&lt;2, "No meal", IF(Flights[[#This Row],[Length (hr)]]&lt;3.5, "Light meal", "Full meal"))</f>
        <v>No meal</v>
      </c>
      <c r="T2809" s="1" t="str">
        <f>IF(AND(Flights[[#This Row],[Airline]]="US Airways", Flights[[#This Row],[Meal]]="Full Meal"), "Yes", "No")</f>
        <v>No</v>
      </c>
      <c r="U2809" s="1">
        <v>0.79513888888888884</v>
      </c>
      <c r="V2809">
        <v>0</v>
      </c>
      <c r="W2809" s="1" t="str">
        <f>IF(Flights[[#This Row],[Arrival Delay]] = "", "Cancelled", IF(Flights[[#This Row],[Arrival Delay]]&gt;15, "Delayed", "On time"))</f>
        <v>On time</v>
      </c>
      <c r="X2809" t="str">
        <f>IF(Flights[[#This Row],[Status]]&lt;&gt;"Delayed","", IF(Flights[[#This Row],[Arrival Delay]]&gt;120, "Severe", IF(Flights[[#This Row],[Arrival Delay]]&gt;60, "Major", "Moderate")))</f>
        <v/>
      </c>
      <c r="Y2809" t="b">
        <v>0</v>
      </c>
      <c r="AA2809" t="str">
        <f>IF(OR(AND(Flights[[#This Row],[Status]]="Cancelled", Flights[[#This Row],[Cancellation Reason]]="Airline/Carrier"), Flights[[#This Row],[Delay Type]]="Severe"), "Yes", "No")</f>
        <v>No</v>
      </c>
    </row>
    <row r="2810" spans="1:27" x14ac:dyDescent="0.3">
      <c r="A2810" s="3">
        <v>42212</v>
      </c>
      <c r="B2810" s="22">
        <f>WEEKNUM(Flights[[#This Row],[Date]], 1)</f>
        <v>31</v>
      </c>
      <c r="C2810" s="22">
        <f>WEEKDAY(Flights[[#This Row],[Date]],1)</f>
        <v>2</v>
      </c>
      <c r="D2810" t="s">
        <v>1554</v>
      </c>
      <c r="E2810" t="s">
        <v>1995</v>
      </c>
      <c r="F2810" t="s">
        <v>0</v>
      </c>
      <c r="G2810" t="s">
        <v>318</v>
      </c>
      <c r="H2810" t="str">
        <f>_xlfn.XLOOKUP(Flights[[#This Row],[Destination]], Airports!$A$2:$A$78, Airports!$D$2:$D$78)</f>
        <v>Oakland</v>
      </c>
      <c r="I2810" t="str" cm="1">
        <f t="array" ref="I2810">_xlfn.XLOOKUP(Flights[[#This Row],[Destination]],_xlfn._TRO_TRAILING( Airports!A:A),_xlfn._TRO_TRAILING( Airports!E:E), "Not found")</f>
        <v>CA</v>
      </c>
      <c r="J2810" s="1">
        <v>0.82291666666666663</v>
      </c>
      <c r="K2810" s="22">
        <f>HOUR(Flights[[#This Row],[Scheduled Departure]])</f>
        <v>19</v>
      </c>
      <c r="L2810" s="1">
        <v>0.8208333333333333</v>
      </c>
      <c r="M2810">
        <f>(L2810-J2810)*24*60</f>
        <v>-2.9999999999999893</v>
      </c>
      <c r="N2810" s="16">
        <f>Flights[[#This Row],[Length (min)]]/60</f>
        <v>1.1166666666666667</v>
      </c>
      <c r="O2810">
        <v>67</v>
      </c>
      <c r="P2810">
        <v>337</v>
      </c>
      <c r="Q2810" s="18">
        <f>IFERROR(Flights[[#This Row],[Distance]]/Flights[[#This Row],[Length (hr)]], "")</f>
        <v>301.79104477611941</v>
      </c>
      <c r="R2810" s="1">
        <v>0.875</v>
      </c>
      <c r="S2810" s="1" t="str">
        <f>IF(Flights[[#This Row],[Length (hr)]]&lt;2, "No meal", IF(Flights[[#This Row],[Length (hr)]]&lt;3.5, "Light meal", "Full meal"))</f>
        <v>No meal</v>
      </c>
      <c r="T2810" s="1" t="str">
        <f>IF(AND(Flights[[#This Row],[Airline]]="US Airways", Flights[[#This Row],[Meal]]="Full Meal"), "Yes", "No")</f>
        <v>No</v>
      </c>
      <c r="U2810" s="1">
        <v>0.86736111111111114</v>
      </c>
      <c r="V2810">
        <v>-11</v>
      </c>
      <c r="W2810" s="1" t="str">
        <f>IF(Flights[[#This Row],[Arrival Delay]] = "", "Cancelled", IF(Flights[[#This Row],[Arrival Delay]]&gt;15, "Delayed", "On time"))</f>
        <v>On time</v>
      </c>
      <c r="X2810" t="str">
        <f>IF(Flights[[#This Row],[Status]]&lt;&gt;"Delayed","", IF(Flights[[#This Row],[Arrival Delay]]&gt;120, "Severe", IF(Flights[[#This Row],[Arrival Delay]]&gt;60, "Major", "Moderate")))</f>
        <v/>
      </c>
      <c r="Y2810" t="b">
        <v>0</v>
      </c>
      <c r="AA2810" t="str">
        <f>IF(OR(AND(Flights[[#This Row],[Status]]="Cancelled", Flights[[#This Row],[Cancellation Reason]]="Airline/Carrier"), Flights[[#This Row],[Delay Type]]="Severe"), "Yes", "No")</f>
        <v>No</v>
      </c>
    </row>
    <row r="2811" spans="1:27" x14ac:dyDescent="0.3">
      <c r="A2811" s="3">
        <v>42212</v>
      </c>
      <c r="B2811" s="22">
        <f>WEEKNUM(Flights[[#This Row],[Date]], 1)</f>
        <v>31</v>
      </c>
      <c r="C2811" s="22">
        <f>WEEKDAY(Flights[[#This Row],[Date]],1)</f>
        <v>2</v>
      </c>
      <c r="D2811" t="s">
        <v>1107</v>
      </c>
      <c r="E2811" t="s">
        <v>1995</v>
      </c>
      <c r="F2811" t="s">
        <v>0</v>
      </c>
      <c r="G2811" t="s">
        <v>351</v>
      </c>
      <c r="H2811" t="str">
        <f>_xlfn.XLOOKUP(Flights[[#This Row],[Destination]], Airports!$A$2:$A$78, Airports!$D$2:$D$78)</f>
        <v>Sacramento</v>
      </c>
      <c r="I2811" t="str" cm="1">
        <f t="array" ref="I2811">_xlfn.XLOOKUP(Flights[[#This Row],[Destination]],_xlfn._TRO_TRAILING( Airports!A:A),_xlfn._TRO_TRAILING( Airports!E:E), "Not found")</f>
        <v>CA</v>
      </c>
      <c r="J2811" s="1">
        <v>0.84375</v>
      </c>
      <c r="K2811" s="22">
        <f>HOUR(Flights[[#This Row],[Scheduled Departure]])</f>
        <v>20</v>
      </c>
      <c r="L2811" s="1">
        <v>0.875</v>
      </c>
      <c r="M2811">
        <f>(L2811-J2811)*24*60</f>
        <v>45</v>
      </c>
      <c r="N2811" s="16">
        <f>Flights[[#This Row],[Length (min)]]/60</f>
        <v>1.1666666666666667</v>
      </c>
      <c r="O2811">
        <v>70</v>
      </c>
      <c r="P2811">
        <v>373</v>
      </c>
      <c r="Q2811" s="18">
        <f>IFERROR(Flights[[#This Row],[Distance]]/Flights[[#This Row],[Length (hr)]], "")</f>
        <v>319.71428571428572</v>
      </c>
      <c r="R2811" s="1">
        <v>0.89583333333333337</v>
      </c>
      <c r="S2811" s="1" t="str">
        <f>IF(Flights[[#This Row],[Length (hr)]]&lt;2, "No meal", IF(Flights[[#This Row],[Length (hr)]]&lt;3.5, "Light meal", "Full meal"))</f>
        <v>No meal</v>
      </c>
      <c r="T2811" s="1" t="str">
        <f>IF(AND(Flights[[#This Row],[Airline]]="US Airways", Flights[[#This Row],[Meal]]="Full Meal"), "Yes", "No")</f>
        <v>No</v>
      </c>
      <c r="U2811" s="1">
        <v>0.92361111111111116</v>
      </c>
      <c r="V2811">
        <v>40</v>
      </c>
      <c r="W2811" s="1" t="str">
        <f>IF(Flights[[#This Row],[Arrival Delay]] = "", "Cancelled", IF(Flights[[#This Row],[Arrival Delay]]&gt;15, "Delayed", "On time"))</f>
        <v>Delayed</v>
      </c>
      <c r="X2811" t="str">
        <f>IF(Flights[[#This Row],[Status]]&lt;&gt;"Delayed","", IF(Flights[[#This Row],[Arrival Delay]]&gt;120, "Severe", IF(Flights[[#This Row],[Arrival Delay]]&gt;60, "Major", "Moderate")))</f>
        <v>Moderate</v>
      </c>
      <c r="Y2811" t="b">
        <v>0</v>
      </c>
      <c r="AA2811" t="str">
        <f>IF(OR(AND(Flights[[#This Row],[Status]]="Cancelled", Flights[[#This Row],[Cancellation Reason]]="Airline/Carrier"), Flights[[#This Row],[Delay Type]]="Severe"), "Yes", "No")</f>
        <v>No</v>
      </c>
    </row>
    <row r="2812" spans="1:27" x14ac:dyDescent="0.3">
      <c r="A2812" s="3">
        <v>42212</v>
      </c>
      <c r="B2812" s="22">
        <f>WEEKNUM(Flights[[#This Row],[Date]], 1)</f>
        <v>31</v>
      </c>
      <c r="C2812" s="22">
        <f>WEEKDAY(Flights[[#This Row],[Date]],1)</f>
        <v>2</v>
      </c>
      <c r="D2812" t="s">
        <v>1560</v>
      </c>
      <c r="E2812" t="s">
        <v>1995</v>
      </c>
      <c r="F2812" t="s">
        <v>0</v>
      </c>
      <c r="G2812" t="s">
        <v>349</v>
      </c>
      <c r="H2812" t="str">
        <f>_xlfn.XLOOKUP(Flights[[#This Row],[Destination]], Airports!$A$2:$A$78, Airports!$D$2:$D$78)</f>
        <v>Salt Lake City</v>
      </c>
      <c r="I2812" t="str" cm="1">
        <f t="array" ref="I2812">_xlfn.XLOOKUP(Flights[[#This Row],[Destination]],_xlfn._TRO_TRAILING( Airports!A:A),_xlfn._TRO_TRAILING( Airports!E:E), "Not found")</f>
        <v>UT</v>
      </c>
      <c r="J2812" s="1">
        <v>0.91319444444444442</v>
      </c>
      <c r="K2812" s="22">
        <f>HOUR(Flights[[#This Row],[Scheduled Departure]])</f>
        <v>21</v>
      </c>
      <c r="L2812" s="1">
        <v>0.91180555555555554</v>
      </c>
      <c r="M2812">
        <f>(L2812-J2812)*24*60</f>
        <v>-1.9999999999999929</v>
      </c>
      <c r="N2812" s="16">
        <f>Flights[[#This Row],[Length (min)]]/60</f>
        <v>1.5166666666666666</v>
      </c>
      <c r="O2812">
        <v>91</v>
      </c>
      <c r="P2812">
        <v>590</v>
      </c>
      <c r="Q2812" s="18">
        <f>IFERROR(Flights[[#This Row],[Distance]]/Flights[[#This Row],[Length (hr)]], "")</f>
        <v>389.01098901098902</v>
      </c>
      <c r="R2812" s="1">
        <v>2.4305555555555556E-2</v>
      </c>
      <c r="S2812" s="1" t="str">
        <f>IF(Flights[[#This Row],[Length (hr)]]&lt;2, "No meal", IF(Flights[[#This Row],[Length (hr)]]&lt;3.5, "Light meal", "Full meal"))</f>
        <v>No meal</v>
      </c>
      <c r="T2812" s="1" t="str">
        <f>IF(AND(Flights[[#This Row],[Airline]]="US Airways", Flights[[#This Row],[Meal]]="Full Meal"), "Yes", "No")</f>
        <v>No</v>
      </c>
      <c r="U2812" s="1">
        <v>1.6666666666666666E-2</v>
      </c>
      <c r="V2812">
        <v>-11</v>
      </c>
      <c r="W2812" s="1" t="str">
        <f>IF(Flights[[#This Row],[Arrival Delay]] = "", "Cancelled", IF(Flights[[#This Row],[Arrival Delay]]&gt;15, "Delayed", "On time"))</f>
        <v>On time</v>
      </c>
      <c r="X2812" t="str">
        <f>IF(Flights[[#This Row],[Status]]&lt;&gt;"Delayed","", IF(Flights[[#This Row],[Arrival Delay]]&gt;120, "Severe", IF(Flights[[#This Row],[Arrival Delay]]&gt;60, "Major", "Moderate")))</f>
        <v/>
      </c>
      <c r="Y2812" t="b">
        <v>0</v>
      </c>
      <c r="AA2812" t="str">
        <f>IF(OR(AND(Flights[[#This Row],[Status]]="Cancelled", Flights[[#This Row],[Cancellation Reason]]="Airline/Carrier"), Flights[[#This Row],[Delay Type]]="Severe"), "Yes", "No")</f>
        <v>No</v>
      </c>
    </row>
    <row r="2813" spans="1:27" x14ac:dyDescent="0.3">
      <c r="A2813" s="3">
        <v>42212</v>
      </c>
      <c r="B2813" s="22">
        <f>WEEKNUM(Flights[[#This Row],[Date]], 1)</f>
        <v>31</v>
      </c>
      <c r="C2813" s="22">
        <f>WEEKDAY(Flights[[#This Row],[Date]],1)</f>
        <v>2</v>
      </c>
      <c r="D2813" t="s">
        <v>1612</v>
      </c>
      <c r="E2813" t="s">
        <v>1989</v>
      </c>
      <c r="F2813" t="s">
        <v>0</v>
      </c>
      <c r="G2813" t="s">
        <v>13</v>
      </c>
      <c r="H2813" t="str">
        <f>_xlfn.XLOOKUP(Flights[[#This Row],[Destination]], Airports!$A$2:$A$78, Airports!$D$2:$D$78)</f>
        <v>Orlando</v>
      </c>
      <c r="I2813" t="str" cm="1">
        <f t="array" ref="I2813">_xlfn.XLOOKUP(Flights[[#This Row],[Destination]],_xlfn._TRO_TRAILING( Airports!A:A),_xlfn._TRO_TRAILING( Airports!E:E), "Not found")</f>
        <v>FL</v>
      </c>
      <c r="J2813" s="1">
        <v>0.91666666666666663</v>
      </c>
      <c r="K2813" s="22">
        <f>HOUR(Flights[[#This Row],[Scheduled Departure]])</f>
        <v>22</v>
      </c>
      <c r="L2813" s="1">
        <v>0.91388888888888886</v>
      </c>
      <c r="M2813">
        <f>(L2813-J2813)*24*60</f>
        <v>-3.9999999999999858</v>
      </c>
      <c r="N2813" s="16">
        <f>Flights[[#This Row],[Length (min)]]/60</f>
        <v>4.7166666666666668</v>
      </c>
      <c r="O2813">
        <v>283</v>
      </c>
      <c r="P2813">
        <v>2218</v>
      </c>
      <c r="Q2813" s="18">
        <f>IFERROR(Flights[[#This Row],[Distance]]/Flights[[#This Row],[Length (hr)]], "")</f>
        <v>470.24734982332154</v>
      </c>
      <c r="R2813" s="1">
        <v>0.24374999999999999</v>
      </c>
      <c r="S2813" s="1" t="str">
        <f>IF(Flights[[#This Row],[Length (hr)]]&lt;2, "No meal", IF(Flights[[#This Row],[Length (hr)]]&lt;3.5, "Light meal", "Full meal"))</f>
        <v>Full meal</v>
      </c>
      <c r="T2813" s="1" t="str">
        <f>IF(AND(Flights[[#This Row],[Airline]]="US Airways", Flights[[#This Row],[Meal]]="Full Meal"), "Yes", "No")</f>
        <v>No</v>
      </c>
      <c r="U2813" s="1">
        <v>0.23541666666666666</v>
      </c>
      <c r="V2813">
        <v>-12</v>
      </c>
      <c r="W2813" s="1" t="str">
        <f>IF(Flights[[#This Row],[Arrival Delay]] = "", "Cancelled", IF(Flights[[#This Row],[Arrival Delay]]&gt;15, "Delayed", "On time"))</f>
        <v>On time</v>
      </c>
      <c r="X2813" t="str">
        <f>IF(Flights[[#This Row],[Status]]&lt;&gt;"Delayed","", IF(Flights[[#This Row],[Arrival Delay]]&gt;120, "Severe", IF(Flights[[#This Row],[Arrival Delay]]&gt;60, "Major", "Moderate")))</f>
        <v/>
      </c>
      <c r="Y2813" t="b">
        <v>0</v>
      </c>
      <c r="AA2813" t="str">
        <f>IF(OR(AND(Flights[[#This Row],[Status]]="Cancelled", Flights[[#This Row],[Cancellation Reason]]="Airline/Carrier"), Flights[[#This Row],[Delay Type]]="Severe"), "Yes", "No")</f>
        <v>No</v>
      </c>
    </row>
    <row r="2814" spans="1:27" x14ac:dyDescent="0.3">
      <c r="A2814" s="3">
        <v>42212</v>
      </c>
      <c r="B2814" s="22">
        <f>WEEKNUM(Flights[[#This Row],[Date]], 1)</f>
        <v>31</v>
      </c>
      <c r="C2814" s="22">
        <f>WEEKDAY(Flights[[#This Row],[Date]],1)</f>
        <v>2</v>
      </c>
      <c r="D2814" t="s">
        <v>1110</v>
      </c>
      <c r="E2814" t="s">
        <v>1995</v>
      </c>
      <c r="F2814" t="s">
        <v>0</v>
      </c>
      <c r="G2814" t="s">
        <v>318</v>
      </c>
      <c r="H2814" t="str">
        <f>_xlfn.XLOOKUP(Flights[[#This Row],[Destination]], Airports!$A$2:$A$78, Airports!$D$2:$D$78)</f>
        <v>Oakland</v>
      </c>
      <c r="I2814" t="str" cm="1">
        <f t="array" ref="I2814">_xlfn.XLOOKUP(Flights[[#This Row],[Destination]],_xlfn._TRO_TRAILING( Airports!A:A),_xlfn._TRO_TRAILING( Airports!E:E), "Not found")</f>
        <v>CA</v>
      </c>
      <c r="J2814" s="1">
        <v>0.96180555555555558</v>
      </c>
      <c r="K2814" s="22">
        <f>HOUR(Flights[[#This Row],[Scheduled Departure]])</f>
        <v>23</v>
      </c>
      <c r="L2814" s="1">
        <v>6.9444444444444441E-3</v>
      </c>
      <c r="M2814">
        <f>(L2814-J2814)*24*60</f>
        <v>-1375</v>
      </c>
      <c r="N2814" s="16">
        <f>Flights[[#This Row],[Length (min)]]/60</f>
        <v>1.1166666666666667</v>
      </c>
      <c r="O2814">
        <v>67</v>
      </c>
      <c r="P2814">
        <v>337</v>
      </c>
      <c r="Q2814" s="18">
        <f>IFERROR(Flights[[#This Row],[Distance]]/Flights[[#This Row],[Length (hr)]], "")</f>
        <v>301.79104477611941</v>
      </c>
      <c r="R2814" s="1">
        <v>1.0416666666666666E-2</v>
      </c>
      <c r="S2814" s="1" t="str">
        <f>IF(Flights[[#This Row],[Length (hr)]]&lt;2, "No meal", IF(Flights[[#This Row],[Length (hr)]]&lt;3.5, "Light meal", "Full meal"))</f>
        <v>No meal</v>
      </c>
      <c r="T2814" s="1" t="str">
        <f>IF(AND(Flights[[#This Row],[Airline]]="US Airways", Flights[[#This Row],[Meal]]="Full Meal"), "Yes", "No")</f>
        <v>No</v>
      </c>
      <c r="U2814" s="1">
        <v>5.347222222222222E-2</v>
      </c>
      <c r="V2814">
        <v>62</v>
      </c>
      <c r="W2814" s="1" t="str">
        <f>IF(Flights[[#This Row],[Arrival Delay]] = "", "Cancelled", IF(Flights[[#This Row],[Arrival Delay]]&gt;15, "Delayed", "On time"))</f>
        <v>Delayed</v>
      </c>
      <c r="X2814" t="str">
        <f>IF(Flights[[#This Row],[Status]]&lt;&gt;"Delayed","", IF(Flights[[#This Row],[Arrival Delay]]&gt;120, "Severe", IF(Flights[[#This Row],[Arrival Delay]]&gt;60, "Major", "Moderate")))</f>
        <v>Major</v>
      </c>
      <c r="Y2814" t="b">
        <v>0</v>
      </c>
      <c r="AA2814" t="str">
        <f>IF(OR(AND(Flights[[#This Row],[Status]]="Cancelled", Flights[[#This Row],[Cancellation Reason]]="Airline/Carrier"), Flights[[#This Row],[Delay Type]]="Severe"), "Yes", "No")</f>
        <v>No</v>
      </c>
    </row>
    <row r="2815" spans="1:27" x14ac:dyDescent="0.3">
      <c r="A2815" s="3">
        <v>42213</v>
      </c>
      <c r="B2815" s="22">
        <f>WEEKNUM(Flights[[#This Row],[Date]], 1)</f>
        <v>31</v>
      </c>
      <c r="C2815" s="22">
        <f>WEEKDAY(Flights[[#This Row],[Date]],1)</f>
        <v>3</v>
      </c>
      <c r="D2815" t="s">
        <v>1460</v>
      </c>
      <c r="E2815" t="s">
        <v>1989</v>
      </c>
      <c r="F2815" t="s">
        <v>0</v>
      </c>
      <c r="G2815" t="s">
        <v>314</v>
      </c>
      <c r="H2815" t="str">
        <f>_xlfn.XLOOKUP(Flights[[#This Row],[Destination]], Airports!$A$2:$A$78, Airports!$D$2:$D$78)</f>
        <v>Minneapolis</v>
      </c>
      <c r="I2815" t="str" cm="1">
        <f t="array" ref="I2815">_xlfn.XLOOKUP(Flights[[#This Row],[Destination]],_xlfn._TRO_TRAILING( Airports!A:A),_xlfn._TRO_TRAILING( Airports!E:E), "Not found")</f>
        <v>MN</v>
      </c>
      <c r="J2815" s="1">
        <v>1.7361111111111112E-2</v>
      </c>
      <c r="K2815" s="22">
        <f>HOUR(Flights[[#This Row],[Scheduled Departure]])</f>
        <v>0</v>
      </c>
      <c r="L2815" s="1">
        <v>1.6666666666666666E-2</v>
      </c>
      <c r="M2815">
        <f>(L2815-J2815)*24*60</f>
        <v>-1.0000000000000013</v>
      </c>
      <c r="N2815" s="16">
        <f>Flights[[#This Row],[Length (min)]]/60</f>
        <v>4.1333333333333337</v>
      </c>
      <c r="O2815">
        <v>248</v>
      </c>
      <c r="P2815">
        <v>1535</v>
      </c>
      <c r="Q2815" s="18">
        <f>IFERROR(Flights[[#This Row],[Distance]]/Flights[[#This Row],[Length (hr)]], "")</f>
        <v>371.37096774193543</v>
      </c>
      <c r="R2815" s="1">
        <v>0.24791666666666667</v>
      </c>
      <c r="S2815" s="1" t="str">
        <f>IF(Flights[[#This Row],[Length (hr)]]&lt;2, "No meal", IF(Flights[[#This Row],[Length (hr)]]&lt;3.5, "Light meal", "Full meal"))</f>
        <v>Full meal</v>
      </c>
      <c r="T2815" s="1" t="str">
        <f>IF(AND(Flights[[#This Row],[Airline]]="US Airways", Flights[[#This Row],[Meal]]="Full Meal"), "Yes", "No")</f>
        <v>No</v>
      </c>
      <c r="U2815" s="1">
        <v>0.2722222222222222</v>
      </c>
      <c r="V2815">
        <v>35</v>
      </c>
      <c r="W2815" s="1" t="str">
        <f>IF(Flights[[#This Row],[Arrival Delay]] = "", "Cancelled", IF(Flights[[#This Row],[Arrival Delay]]&gt;15, "Delayed", "On time"))</f>
        <v>Delayed</v>
      </c>
      <c r="X2815" t="str">
        <f>IF(Flights[[#This Row],[Status]]&lt;&gt;"Delayed","", IF(Flights[[#This Row],[Arrival Delay]]&gt;120, "Severe", IF(Flights[[#This Row],[Arrival Delay]]&gt;60, "Major", "Moderate")))</f>
        <v>Moderate</v>
      </c>
      <c r="Y2815" t="b">
        <v>0</v>
      </c>
      <c r="AA2815" t="str">
        <f>IF(OR(AND(Flights[[#This Row],[Status]]="Cancelled", Flights[[#This Row],[Cancellation Reason]]="Airline/Carrier"), Flights[[#This Row],[Delay Type]]="Severe"), "Yes", "No")</f>
        <v>No</v>
      </c>
    </row>
    <row r="2816" spans="1:27" x14ac:dyDescent="0.3">
      <c r="A2816" s="3">
        <v>42213</v>
      </c>
      <c r="B2816" s="22">
        <f>WEEKNUM(Flights[[#This Row],[Date]], 1)</f>
        <v>31</v>
      </c>
      <c r="C2816" s="22">
        <f>WEEKDAY(Flights[[#This Row],[Date]],1)</f>
        <v>3</v>
      </c>
      <c r="D2816" t="s">
        <v>1150</v>
      </c>
      <c r="E2816" t="s">
        <v>1995</v>
      </c>
      <c r="F2816" t="s">
        <v>0</v>
      </c>
      <c r="G2816" t="s">
        <v>6</v>
      </c>
      <c r="H2816" t="str">
        <f>_xlfn.XLOOKUP(Flights[[#This Row],[Destination]], Airports!$A$2:$A$78, Airports!$D$2:$D$78)</f>
        <v>Nashville</v>
      </c>
      <c r="I2816" t="str" cm="1">
        <f t="array" ref="I2816">_xlfn.XLOOKUP(Flights[[#This Row],[Destination]],_xlfn._TRO_TRAILING( Airports!A:A),_xlfn._TRO_TRAILING( Airports!E:E), "Not found")</f>
        <v>TN</v>
      </c>
      <c r="J2816" s="1">
        <v>0.22569444444444445</v>
      </c>
      <c r="K2816" s="22">
        <f>HOUR(Flights[[#This Row],[Scheduled Departure]])</f>
        <v>5</v>
      </c>
      <c r="L2816" s="1">
        <v>0.22291666666666668</v>
      </c>
      <c r="M2816">
        <f>(L2816-J2816)*24*60</f>
        <v>-3.9999999999999858</v>
      </c>
      <c r="N2816" s="16">
        <f>Flights[[#This Row],[Length (min)]]/60</f>
        <v>3.8</v>
      </c>
      <c r="O2816">
        <v>228</v>
      </c>
      <c r="P2816">
        <v>1797</v>
      </c>
      <c r="Q2816" s="18">
        <f>IFERROR(Flights[[#This Row],[Distance]]/Flights[[#This Row],[Length (hr)]], "")</f>
        <v>472.89473684210526</v>
      </c>
      <c r="R2816" s="1">
        <v>0.47569444444444442</v>
      </c>
      <c r="S2816" s="1" t="str">
        <f>IF(Flights[[#This Row],[Length (hr)]]&lt;2, "No meal", IF(Flights[[#This Row],[Length (hr)]]&lt;3.5, "Light meal", "Full meal"))</f>
        <v>Full meal</v>
      </c>
      <c r="T2816" s="1" t="str">
        <f>IF(AND(Flights[[#This Row],[Airline]]="US Airways", Flights[[#This Row],[Meal]]="Full Meal"), "Yes", "No")</f>
        <v>No</v>
      </c>
      <c r="U2816" s="1">
        <v>0.46458333333333335</v>
      </c>
      <c r="V2816">
        <v>-16</v>
      </c>
      <c r="W2816" s="1" t="str">
        <f>IF(Flights[[#This Row],[Arrival Delay]] = "", "Cancelled", IF(Flights[[#This Row],[Arrival Delay]]&gt;15, "Delayed", "On time"))</f>
        <v>On time</v>
      </c>
      <c r="X2816" t="str">
        <f>IF(Flights[[#This Row],[Status]]&lt;&gt;"Delayed","", IF(Flights[[#This Row],[Arrival Delay]]&gt;120, "Severe", IF(Flights[[#This Row],[Arrival Delay]]&gt;60, "Major", "Moderate")))</f>
        <v/>
      </c>
      <c r="Y2816" t="b">
        <v>0</v>
      </c>
      <c r="AA2816" t="str">
        <f>IF(OR(AND(Flights[[#This Row],[Status]]="Cancelled", Flights[[#This Row],[Cancellation Reason]]="Airline/Carrier"), Flights[[#This Row],[Delay Type]]="Severe"), "Yes", "No")</f>
        <v>No</v>
      </c>
    </row>
    <row r="2817" spans="1:27" x14ac:dyDescent="0.3">
      <c r="A2817" s="3">
        <v>42213</v>
      </c>
      <c r="B2817" s="22">
        <f>WEEKNUM(Flights[[#This Row],[Date]], 1)</f>
        <v>31</v>
      </c>
      <c r="C2817" s="22">
        <f>WEEKDAY(Flights[[#This Row],[Date]],1)</f>
        <v>3</v>
      </c>
      <c r="D2817" t="s">
        <v>432</v>
      </c>
      <c r="E2817" t="s">
        <v>1989</v>
      </c>
      <c r="F2817" t="s">
        <v>0</v>
      </c>
      <c r="G2817" t="s">
        <v>26</v>
      </c>
      <c r="H2817" t="str">
        <f>_xlfn.XLOOKUP(Flights[[#This Row],[Destination]], Airports!$A$2:$A$78, Airports!$D$2:$D$78)</f>
        <v>Atlanta</v>
      </c>
      <c r="I2817" t="str" cm="1">
        <f t="array" ref="I2817">_xlfn.XLOOKUP(Flights[[#This Row],[Destination]],_xlfn._TRO_TRAILING( Airports!A:A),_xlfn._TRO_TRAILING( Airports!E:E), "Not found")</f>
        <v>GA</v>
      </c>
      <c r="J2817" s="1">
        <v>0.32291666666666669</v>
      </c>
      <c r="K2817" s="22">
        <f>HOUR(Flights[[#This Row],[Scheduled Departure]])</f>
        <v>7</v>
      </c>
      <c r="L2817" s="1">
        <v>0.32916666666666666</v>
      </c>
      <c r="M2817">
        <f>(L2817-J2817)*24*60</f>
        <v>8.999999999999968</v>
      </c>
      <c r="N2817" s="16">
        <f>Flights[[#This Row],[Length (min)]]/60</f>
        <v>4.0999999999999996</v>
      </c>
      <c r="O2817">
        <v>246</v>
      </c>
      <c r="P2817">
        <v>1947</v>
      </c>
      <c r="Q2817" s="18">
        <f>IFERROR(Flights[[#This Row],[Distance]]/Flights[[#This Row],[Length (hr)]], "")</f>
        <v>474.87804878048786</v>
      </c>
      <c r="R2817" s="1">
        <v>0.63472222222222219</v>
      </c>
      <c r="S2817" s="1" t="str">
        <f>IF(Flights[[#This Row],[Length (hr)]]&lt;2, "No meal", IF(Flights[[#This Row],[Length (hr)]]&lt;3.5, "Light meal", "Full meal"))</f>
        <v>Full meal</v>
      </c>
      <c r="T2817" s="1" t="str">
        <f>IF(AND(Flights[[#This Row],[Airline]]="US Airways", Flights[[#This Row],[Meal]]="Full Meal"), "Yes", "No")</f>
        <v>No</v>
      </c>
      <c r="U2817" s="1">
        <v>0.625</v>
      </c>
      <c r="V2817">
        <v>-14</v>
      </c>
      <c r="W2817" s="1" t="str">
        <f>IF(Flights[[#This Row],[Arrival Delay]] = "", "Cancelled", IF(Flights[[#This Row],[Arrival Delay]]&gt;15, "Delayed", "On time"))</f>
        <v>On time</v>
      </c>
      <c r="X2817" t="str">
        <f>IF(Flights[[#This Row],[Status]]&lt;&gt;"Delayed","", IF(Flights[[#This Row],[Arrival Delay]]&gt;120, "Severe", IF(Flights[[#This Row],[Arrival Delay]]&gt;60, "Major", "Moderate")))</f>
        <v/>
      </c>
      <c r="Y2817" t="b">
        <v>0</v>
      </c>
      <c r="AA2817" t="str">
        <f>IF(OR(AND(Flights[[#This Row],[Status]]="Cancelled", Flights[[#This Row],[Cancellation Reason]]="Airline/Carrier"), Flights[[#This Row],[Delay Type]]="Severe"), "Yes", "No")</f>
        <v>No</v>
      </c>
    </row>
    <row r="2818" spans="1:27" x14ac:dyDescent="0.3">
      <c r="A2818" s="3">
        <v>42213</v>
      </c>
      <c r="B2818" s="22">
        <f>WEEKNUM(Flights[[#This Row],[Date]], 1)</f>
        <v>31</v>
      </c>
      <c r="C2818" s="22">
        <f>WEEKDAY(Flights[[#This Row],[Date]],1)</f>
        <v>3</v>
      </c>
      <c r="D2818" t="s">
        <v>1204</v>
      </c>
      <c r="E2818" t="s">
        <v>1990</v>
      </c>
      <c r="F2818" t="s">
        <v>0</v>
      </c>
      <c r="G2818" t="s">
        <v>257</v>
      </c>
      <c r="H2818" t="str">
        <f>_xlfn.XLOOKUP(Flights[[#This Row],[Destination]], Airports!$A$2:$A$78, Airports!$D$2:$D$78)</f>
        <v>Baltimore</v>
      </c>
      <c r="I2818" t="str" cm="1">
        <f t="array" ref="I2818">_xlfn.XLOOKUP(Flights[[#This Row],[Destination]],_xlfn._TRO_TRAILING( Airports!A:A),_xlfn._TRO_TRAILING( Airports!E:E), "Not found")</f>
        <v>MD</v>
      </c>
      <c r="J2818" s="1">
        <v>0.3888888888888889</v>
      </c>
      <c r="K2818" s="22">
        <f>HOUR(Flights[[#This Row],[Scheduled Departure]])</f>
        <v>9</v>
      </c>
      <c r="L2818" s="1">
        <v>0.38472222222222224</v>
      </c>
      <c r="M2818">
        <f>(L2818-J2818)*24*60</f>
        <v>-5.9999999999999787</v>
      </c>
      <c r="N2818" s="16">
        <f>Flights[[#This Row],[Length (min)]]/60</f>
        <v>5.333333333333333</v>
      </c>
      <c r="O2818">
        <v>320</v>
      </c>
      <c r="P2818">
        <v>2329</v>
      </c>
      <c r="Q2818" s="18">
        <f>IFERROR(Flights[[#This Row],[Distance]]/Flights[[#This Row],[Length (hr)]], "")</f>
        <v>436.6875</v>
      </c>
      <c r="R2818" s="1">
        <v>0.72916666666666663</v>
      </c>
      <c r="S2818" s="1" t="str">
        <f>IF(Flights[[#This Row],[Length (hr)]]&lt;2, "No meal", IF(Flights[[#This Row],[Length (hr)]]&lt;3.5, "Light meal", "Full meal"))</f>
        <v>Full meal</v>
      </c>
      <c r="T2818" s="1" t="str">
        <f>IF(AND(Flights[[#This Row],[Airline]]="US Airways", Flights[[#This Row],[Meal]]="Full Meal"), "Yes", "No")</f>
        <v>No</v>
      </c>
      <c r="U2818" s="1">
        <v>0.7319444444444444</v>
      </c>
      <c r="V2818">
        <v>4</v>
      </c>
      <c r="W2818" s="1" t="str">
        <f>IF(Flights[[#This Row],[Arrival Delay]] = "", "Cancelled", IF(Flights[[#This Row],[Arrival Delay]]&gt;15, "Delayed", "On time"))</f>
        <v>On time</v>
      </c>
      <c r="X2818" t="str">
        <f>IF(Flights[[#This Row],[Status]]&lt;&gt;"Delayed","", IF(Flights[[#This Row],[Arrival Delay]]&gt;120, "Severe", IF(Flights[[#This Row],[Arrival Delay]]&gt;60, "Major", "Moderate")))</f>
        <v/>
      </c>
      <c r="Y2818" t="b">
        <v>0</v>
      </c>
      <c r="AA2818" t="str">
        <f>IF(OR(AND(Flights[[#This Row],[Status]]="Cancelled", Flights[[#This Row],[Cancellation Reason]]="Airline/Carrier"), Flights[[#This Row],[Delay Type]]="Severe"), "Yes", "No")</f>
        <v>No</v>
      </c>
    </row>
    <row r="2819" spans="1:27" x14ac:dyDescent="0.3">
      <c r="A2819" s="3">
        <v>42213</v>
      </c>
      <c r="B2819" s="22">
        <f>WEEKNUM(Flights[[#This Row],[Date]], 1)</f>
        <v>31</v>
      </c>
      <c r="C2819" s="22">
        <f>WEEKDAY(Flights[[#This Row],[Date]],1)</f>
        <v>3</v>
      </c>
      <c r="D2819" t="s">
        <v>1516</v>
      </c>
      <c r="E2819" t="s">
        <v>1995</v>
      </c>
      <c r="F2819" t="s">
        <v>0</v>
      </c>
      <c r="G2819" t="s">
        <v>323</v>
      </c>
      <c r="H2819" t="str">
        <f>_xlfn.XLOOKUP(Flights[[#This Row],[Destination]], Airports!$A$2:$A$78, Airports!$D$2:$D$78)</f>
        <v>Omaha</v>
      </c>
      <c r="I2819" t="str" cm="1">
        <f t="array" ref="I2819">_xlfn.XLOOKUP(Flights[[#This Row],[Destination]],_xlfn._TRO_TRAILING( Airports!A:A),_xlfn._TRO_TRAILING( Airports!E:E), "Not found")</f>
        <v>NE</v>
      </c>
      <c r="J2819" s="1">
        <v>0.40972222222222221</v>
      </c>
      <c r="K2819" s="22">
        <f>HOUR(Flights[[#This Row],[Scheduled Departure]])</f>
        <v>9</v>
      </c>
      <c r="L2819" s="1">
        <v>0.41111111111111109</v>
      </c>
      <c r="M2819">
        <f>(L2819-J2819)*24*60</f>
        <v>1.9999999999999929</v>
      </c>
      <c r="N2819" s="16">
        <f>Flights[[#This Row],[Length (min)]]/60</f>
        <v>2.8666666666666667</v>
      </c>
      <c r="O2819">
        <v>172</v>
      </c>
      <c r="P2819">
        <v>1330</v>
      </c>
      <c r="Q2819" s="18">
        <f>IFERROR(Flights[[#This Row],[Distance]]/Flights[[#This Row],[Length (hr)]], "")</f>
        <v>463.95348837209303</v>
      </c>
      <c r="R2819" s="1">
        <v>0.62152777777777779</v>
      </c>
      <c r="S2819" s="1" t="str">
        <f>IF(Flights[[#This Row],[Length (hr)]]&lt;2, "No meal", IF(Flights[[#This Row],[Length (hr)]]&lt;3.5, "Light meal", "Full meal"))</f>
        <v>Light meal</v>
      </c>
      <c r="T2819" s="1" t="str">
        <f>IF(AND(Flights[[#This Row],[Airline]]="US Airways", Flights[[#This Row],[Meal]]="Full Meal"), "Yes", "No")</f>
        <v>No</v>
      </c>
      <c r="U2819" s="1">
        <v>0.61388888888888893</v>
      </c>
      <c r="V2819">
        <v>-11</v>
      </c>
      <c r="W2819" s="1" t="str">
        <f>IF(Flights[[#This Row],[Arrival Delay]] = "", "Cancelled", IF(Flights[[#This Row],[Arrival Delay]]&gt;15, "Delayed", "On time"))</f>
        <v>On time</v>
      </c>
      <c r="X2819" t="str">
        <f>IF(Flights[[#This Row],[Status]]&lt;&gt;"Delayed","", IF(Flights[[#This Row],[Arrival Delay]]&gt;120, "Severe", IF(Flights[[#This Row],[Arrival Delay]]&gt;60, "Major", "Moderate")))</f>
        <v/>
      </c>
      <c r="Y2819" t="b">
        <v>0</v>
      </c>
      <c r="AA2819" t="str">
        <f>IF(OR(AND(Flights[[#This Row],[Status]]="Cancelled", Flights[[#This Row],[Cancellation Reason]]="Airline/Carrier"), Flights[[#This Row],[Delay Type]]="Severe"), "Yes", "No")</f>
        <v>No</v>
      </c>
    </row>
    <row r="2820" spans="1:27" x14ac:dyDescent="0.3">
      <c r="A2820" s="3">
        <v>42213</v>
      </c>
      <c r="B2820" s="22">
        <f>WEEKNUM(Flights[[#This Row],[Date]], 1)</f>
        <v>31</v>
      </c>
      <c r="C2820" s="22">
        <f>WEEKDAY(Flights[[#This Row],[Date]],1)</f>
        <v>3</v>
      </c>
      <c r="D2820" t="s">
        <v>190</v>
      </c>
      <c r="E2820" t="s">
        <v>1987</v>
      </c>
      <c r="F2820" t="s">
        <v>0</v>
      </c>
      <c r="G2820" t="s">
        <v>31</v>
      </c>
      <c r="H2820" t="str">
        <f>_xlfn.XLOOKUP(Flights[[#This Row],[Destination]], Airports!$A$2:$A$78, Airports!$D$2:$D$78)</f>
        <v>Raleigh</v>
      </c>
      <c r="I2820" t="str" cm="1">
        <f t="array" ref="I2820">_xlfn.XLOOKUP(Flights[[#This Row],[Destination]],_xlfn._TRO_TRAILING( Airports!A:A),_xlfn._TRO_TRAILING( Airports!E:E), "Not found")</f>
        <v>NC</v>
      </c>
      <c r="J2820" s="1">
        <v>0.43055555555555558</v>
      </c>
      <c r="K2820" s="22">
        <f>HOUR(Flights[[#This Row],[Scheduled Departure]])</f>
        <v>10</v>
      </c>
      <c r="L2820" s="1">
        <v>0.47708333333333336</v>
      </c>
      <c r="M2820">
        <f>(L2820-J2820)*24*60</f>
        <v>67</v>
      </c>
      <c r="N2820" s="16">
        <f>Flights[[#This Row],[Length (min)]]/60</f>
        <v>4.7</v>
      </c>
      <c r="O2820">
        <v>282</v>
      </c>
      <c r="P2820">
        <v>2239</v>
      </c>
      <c r="Q2820" s="18">
        <f>IFERROR(Flights[[#This Row],[Distance]]/Flights[[#This Row],[Length (hr)]], "")</f>
        <v>476.38297872340422</v>
      </c>
      <c r="R2820" s="1">
        <v>0.76736111111111116</v>
      </c>
      <c r="S2820" s="1" t="str">
        <f>IF(Flights[[#This Row],[Length (hr)]]&lt;2, "No meal", IF(Flights[[#This Row],[Length (hr)]]&lt;3.5, "Light meal", "Full meal"))</f>
        <v>Full meal</v>
      </c>
      <c r="T2820" s="1" t="str">
        <f>IF(AND(Flights[[#This Row],[Airline]]="US Airways", Flights[[#This Row],[Meal]]="Full Meal"), "Yes", "No")</f>
        <v>No</v>
      </c>
      <c r="U2820" s="1">
        <v>0.79791666666666672</v>
      </c>
      <c r="V2820">
        <v>44</v>
      </c>
      <c r="W2820" s="1" t="str">
        <f>IF(Flights[[#This Row],[Arrival Delay]] = "", "Cancelled", IF(Flights[[#This Row],[Arrival Delay]]&gt;15, "Delayed", "On time"))</f>
        <v>Delayed</v>
      </c>
      <c r="X2820" t="str">
        <f>IF(Flights[[#This Row],[Status]]&lt;&gt;"Delayed","", IF(Flights[[#This Row],[Arrival Delay]]&gt;120, "Severe", IF(Flights[[#This Row],[Arrival Delay]]&gt;60, "Major", "Moderate")))</f>
        <v>Moderate</v>
      </c>
      <c r="Y2820" t="b">
        <v>0</v>
      </c>
      <c r="AA2820" t="str">
        <f>IF(OR(AND(Flights[[#This Row],[Status]]="Cancelled", Flights[[#This Row],[Cancellation Reason]]="Airline/Carrier"), Flights[[#This Row],[Delay Type]]="Severe"), "Yes", "No")</f>
        <v>No</v>
      </c>
    </row>
    <row r="2821" spans="1:27" x14ac:dyDescent="0.3">
      <c r="A2821" s="3">
        <v>42213</v>
      </c>
      <c r="B2821" s="22">
        <f>WEEKNUM(Flights[[#This Row],[Date]], 1)</f>
        <v>31</v>
      </c>
      <c r="C2821" s="22">
        <f>WEEKDAY(Flights[[#This Row],[Date]],1)</f>
        <v>3</v>
      </c>
      <c r="D2821" t="s">
        <v>809</v>
      </c>
      <c r="E2821" t="s">
        <v>1989</v>
      </c>
      <c r="F2821" t="s">
        <v>0</v>
      </c>
      <c r="G2821" t="s">
        <v>276</v>
      </c>
      <c r="H2821" t="str">
        <f>_xlfn.XLOOKUP(Flights[[#This Row],[Destination]], Airports!$A$2:$A$78, Airports!$D$2:$D$78)</f>
        <v>Detroit</v>
      </c>
      <c r="I2821" t="str" cm="1">
        <f t="array" ref="I2821">_xlfn.XLOOKUP(Flights[[#This Row],[Destination]],_xlfn._TRO_TRAILING( Airports!A:A),_xlfn._TRO_TRAILING( Airports!E:E), "Not found")</f>
        <v>MI</v>
      </c>
      <c r="J2821" s="1">
        <v>0.56597222222222221</v>
      </c>
      <c r="K2821" s="22">
        <f>HOUR(Flights[[#This Row],[Scheduled Departure]])</f>
        <v>13</v>
      </c>
      <c r="L2821" s="1">
        <v>0.56666666666666665</v>
      </c>
      <c r="M2821">
        <f>(L2821-J2821)*24*60</f>
        <v>0.99999999999999645</v>
      </c>
      <c r="N2821" s="16">
        <f>Flights[[#This Row],[Length (min)]]/60</f>
        <v>4.1833333333333336</v>
      </c>
      <c r="O2821">
        <v>251</v>
      </c>
      <c r="P2821">
        <v>1979</v>
      </c>
      <c r="Q2821" s="18">
        <f>IFERROR(Flights[[#This Row],[Distance]]/Flights[[#This Row],[Length (hr)]], "")</f>
        <v>473.06772908366531</v>
      </c>
      <c r="R2821" s="1">
        <v>0.87847222222222221</v>
      </c>
      <c r="S2821" s="1" t="str">
        <f>IF(Flights[[#This Row],[Length (hr)]]&lt;2, "No meal", IF(Flights[[#This Row],[Length (hr)]]&lt;3.5, "Light meal", "Full meal"))</f>
        <v>Full meal</v>
      </c>
      <c r="T2821" s="1" t="str">
        <f>IF(AND(Flights[[#This Row],[Airline]]="US Airways", Flights[[#This Row],[Meal]]="Full Meal"), "Yes", "No")</f>
        <v>No</v>
      </c>
      <c r="U2821" s="1">
        <v>0.86597222222222225</v>
      </c>
      <c r="V2821">
        <v>-18</v>
      </c>
      <c r="W2821" s="1" t="str">
        <f>IF(Flights[[#This Row],[Arrival Delay]] = "", "Cancelled", IF(Flights[[#This Row],[Arrival Delay]]&gt;15, "Delayed", "On time"))</f>
        <v>On time</v>
      </c>
      <c r="X2821" t="str">
        <f>IF(Flights[[#This Row],[Status]]&lt;&gt;"Delayed","", IF(Flights[[#This Row],[Arrival Delay]]&gt;120, "Severe", IF(Flights[[#This Row],[Arrival Delay]]&gt;60, "Major", "Moderate")))</f>
        <v/>
      </c>
      <c r="Y2821" t="b">
        <v>0</v>
      </c>
      <c r="AA2821" t="str">
        <f>IF(OR(AND(Flights[[#This Row],[Status]]="Cancelled", Flights[[#This Row],[Cancellation Reason]]="Airline/Carrier"), Flights[[#This Row],[Delay Type]]="Severe"), "Yes", "No")</f>
        <v>No</v>
      </c>
    </row>
    <row r="2822" spans="1:27" x14ac:dyDescent="0.3">
      <c r="A2822" s="3">
        <v>42213</v>
      </c>
      <c r="B2822" s="22">
        <f>WEEKNUM(Flights[[#This Row],[Date]], 1)</f>
        <v>31</v>
      </c>
      <c r="C2822" s="22">
        <f>WEEKDAY(Flights[[#This Row],[Date]],1)</f>
        <v>3</v>
      </c>
      <c r="D2822" t="s">
        <v>1632</v>
      </c>
      <c r="E2822" t="s">
        <v>1990</v>
      </c>
      <c r="F2822" t="s">
        <v>0</v>
      </c>
      <c r="G2822" t="s">
        <v>4</v>
      </c>
      <c r="H2822" t="str">
        <f>_xlfn.XLOOKUP(Flights[[#This Row],[Destination]], Airports!$A$2:$A$78, Airports!$D$2:$D$78)</f>
        <v>Chicago</v>
      </c>
      <c r="I2822" t="str" cm="1">
        <f t="array" ref="I2822">_xlfn.XLOOKUP(Flights[[#This Row],[Destination]],_xlfn._TRO_TRAILING( Airports!A:A),_xlfn._TRO_TRAILING( Airports!E:E), "Not found")</f>
        <v>IL</v>
      </c>
      <c r="J2822" s="1">
        <v>0.56805555555555554</v>
      </c>
      <c r="K2822" s="22">
        <f>HOUR(Flights[[#This Row],[Scheduled Departure]])</f>
        <v>13</v>
      </c>
      <c r="L2822" s="1">
        <v>0.57152777777777775</v>
      </c>
      <c r="M2822">
        <f>(L2822-J2822)*24*60</f>
        <v>4.9999999999999822</v>
      </c>
      <c r="N2822" s="16">
        <f>Flights[[#This Row],[Length (min)]]/60</f>
        <v>4.3666666666666663</v>
      </c>
      <c r="O2822">
        <v>262</v>
      </c>
      <c r="P2822">
        <v>1744</v>
      </c>
      <c r="Q2822" s="18">
        <f>IFERROR(Flights[[#This Row],[Distance]]/Flights[[#This Row],[Length (hr)]], "")</f>
        <v>399.38931297709928</v>
      </c>
      <c r="R2822" s="1">
        <v>0.82152777777777775</v>
      </c>
      <c r="S2822" s="1" t="str">
        <f>IF(Flights[[#This Row],[Length (hr)]]&lt;2, "No meal", IF(Flights[[#This Row],[Length (hr)]]&lt;3.5, "Light meal", "Full meal"))</f>
        <v>Full meal</v>
      </c>
      <c r="T2822" s="1" t="str">
        <f>IF(AND(Flights[[#This Row],[Airline]]="US Airways", Flights[[#This Row],[Meal]]="Full Meal"), "Yes", "No")</f>
        <v>No</v>
      </c>
      <c r="U2822" s="1">
        <v>0.83680555555555558</v>
      </c>
      <c r="V2822">
        <v>22</v>
      </c>
      <c r="W2822" s="1" t="str">
        <f>IF(Flights[[#This Row],[Arrival Delay]] = "", "Cancelled", IF(Flights[[#This Row],[Arrival Delay]]&gt;15, "Delayed", "On time"))</f>
        <v>Delayed</v>
      </c>
      <c r="X2822" t="str">
        <f>IF(Flights[[#This Row],[Status]]&lt;&gt;"Delayed","", IF(Flights[[#This Row],[Arrival Delay]]&gt;120, "Severe", IF(Flights[[#This Row],[Arrival Delay]]&gt;60, "Major", "Moderate")))</f>
        <v>Moderate</v>
      </c>
      <c r="Y2822" t="b">
        <v>0</v>
      </c>
      <c r="AA2822" t="str">
        <f>IF(OR(AND(Flights[[#This Row],[Status]]="Cancelled", Flights[[#This Row],[Cancellation Reason]]="Airline/Carrier"), Flights[[#This Row],[Delay Type]]="Severe"), "Yes", "No")</f>
        <v>No</v>
      </c>
    </row>
    <row r="2823" spans="1:27" x14ac:dyDescent="0.3">
      <c r="A2823" s="3">
        <v>42213</v>
      </c>
      <c r="B2823" s="22">
        <f>WEEKNUM(Flights[[#This Row],[Date]], 1)</f>
        <v>31</v>
      </c>
      <c r="C2823" s="22">
        <f>WEEKDAY(Flights[[#This Row],[Date]],1)</f>
        <v>3</v>
      </c>
      <c r="D2823" t="s">
        <v>1442</v>
      </c>
      <c r="E2823" t="s">
        <v>1995</v>
      </c>
      <c r="F2823" t="s">
        <v>0</v>
      </c>
      <c r="G2823" t="s">
        <v>351</v>
      </c>
      <c r="H2823" t="str">
        <f>_xlfn.XLOOKUP(Flights[[#This Row],[Destination]], Airports!$A$2:$A$78, Airports!$D$2:$D$78)</f>
        <v>Sacramento</v>
      </c>
      <c r="I2823" t="str" cm="1">
        <f t="array" ref="I2823">_xlfn.XLOOKUP(Flights[[#This Row],[Destination]],_xlfn._TRO_TRAILING( Airports!A:A),_xlfn._TRO_TRAILING( Airports!E:E), "Not found")</f>
        <v>CA</v>
      </c>
      <c r="J2823" s="1">
        <v>0.58333333333333337</v>
      </c>
      <c r="K2823" s="22">
        <f>HOUR(Flights[[#This Row],[Scheduled Departure]])</f>
        <v>14</v>
      </c>
      <c r="L2823" s="1">
        <v>0.58194444444444449</v>
      </c>
      <c r="M2823">
        <f>(L2823-J2823)*24*60</f>
        <v>-1.9999999999999929</v>
      </c>
      <c r="N2823" s="16">
        <f>Flights[[#This Row],[Length (min)]]/60</f>
        <v>1.3</v>
      </c>
      <c r="O2823">
        <v>78</v>
      </c>
      <c r="P2823">
        <v>373</v>
      </c>
      <c r="Q2823" s="18">
        <f>IFERROR(Flights[[#This Row],[Distance]]/Flights[[#This Row],[Length (hr)]], "")</f>
        <v>286.92307692307691</v>
      </c>
      <c r="R2823" s="1">
        <v>0.63541666666666663</v>
      </c>
      <c r="S2823" s="1" t="str">
        <f>IF(Flights[[#This Row],[Length (hr)]]&lt;2, "No meal", IF(Flights[[#This Row],[Length (hr)]]&lt;3.5, "Light meal", "Full meal"))</f>
        <v>No meal</v>
      </c>
      <c r="T2823" s="1" t="str">
        <f>IF(AND(Flights[[#This Row],[Airline]]="US Airways", Flights[[#This Row],[Meal]]="Full Meal"), "Yes", "No")</f>
        <v>No</v>
      </c>
      <c r="U2823" s="1">
        <v>0.63611111111111107</v>
      </c>
      <c r="V2823">
        <v>1</v>
      </c>
      <c r="W2823" s="1" t="str">
        <f>IF(Flights[[#This Row],[Arrival Delay]] = "", "Cancelled", IF(Flights[[#This Row],[Arrival Delay]]&gt;15, "Delayed", "On time"))</f>
        <v>On time</v>
      </c>
      <c r="X2823" t="str">
        <f>IF(Flights[[#This Row],[Status]]&lt;&gt;"Delayed","", IF(Flights[[#This Row],[Arrival Delay]]&gt;120, "Severe", IF(Flights[[#This Row],[Arrival Delay]]&gt;60, "Major", "Moderate")))</f>
        <v/>
      </c>
      <c r="Y2823" t="b">
        <v>0</v>
      </c>
      <c r="AA2823" t="str">
        <f>IF(OR(AND(Flights[[#This Row],[Status]]="Cancelled", Flights[[#This Row],[Cancellation Reason]]="Airline/Carrier"), Flights[[#This Row],[Delay Type]]="Severe"), "Yes", "No")</f>
        <v>No</v>
      </c>
    </row>
    <row r="2824" spans="1:27" x14ac:dyDescent="0.3">
      <c r="A2824" s="3">
        <v>42213</v>
      </c>
      <c r="B2824" s="22">
        <f>WEEKNUM(Flights[[#This Row],[Date]], 1)</f>
        <v>31</v>
      </c>
      <c r="C2824" s="22">
        <f>WEEKDAY(Flights[[#This Row],[Date]],1)</f>
        <v>3</v>
      </c>
      <c r="D2824" t="s">
        <v>78</v>
      </c>
      <c r="E2824" t="s">
        <v>1987</v>
      </c>
      <c r="F2824" t="s">
        <v>0</v>
      </c>
      <c r="G2824" t="s">
        <v>12</v>
      </c>
      <c r="H2824" t="str">
        <f>_xlfn.XLOOKUP(Flights[[#This Row],[Destination]], Airports!$A$2:$A$78, Airports!$D$2:$D$78)</f>
        <v>New York</v>
      </c>
      <c r="I2824" t="str" cm="1">
        <f t="array" ref="I2824">_xlfn.XLOOKUP(Flights[[#This Row],[Destination]],_xlfn._TRO_TRAILING( Airports!A:A),_xlfn._TRO_TRAILING( Airports!E:E), "Not found")</f>
        <v>NY</v>
      </c>
      <c r="J2824" s="1">
        <v>0.59375</v>
      </c>
      <c r="K2824" s="22">
        <f>HOUR(Flights[[#This Row],[Scheduled Departure]])</f>
        <v>14</v>
      </c>
      <c r="L2824" s="1">
        <v>0.60555555555555551</v>
      </c>
      <c r="M2824">
        <f>(L2824-J2824)*24*60</f>
        <v>16.99999999999994</v>
      </c>
      <c r="N2824" s="16">
        <f>Flights[[#This Row],[Length (min)]]/60</f>
        <v>5.3</v>
      </c>
      <c r="O2824">
        <v>318</v>
      </c>
      <c r="P2824">
        <v>2475</v>
      </c>
      <c r="Q2824" s="18">
        <f>IFERROR(Flights[[#This Row],[Distance]]/Flights[[#This Row],[Length (hr)]], "")</f>
        <v>466.98113207547169</v>
      </c>
      <c r="R2824" s="1">
        <v>0.95763888888888893</v>
      </c>
      <c r="S2824" s="1" t="str">
        <f>IF(Flights[[#This Row],[Length (hr)]]&lt;2, "No meal", IF(Flights[[#This Row],[Length (hr)]]&lt;3.5, "Light meal", "Full meal"))</f>
        <v>Full meal</v>
      </c>
      <c r="T2824" s="1" t="str">
        <f>IF(AND(Flights[[#This Row],[Airline]]="US Airways", Flights[[#This Row],[Meal]]="Full Meal"), "Yes", "No")</f>
        <v>No</v>
      </c>
      <c r="U2824" s="1">
        <v>0.95138888888888884</v>
      </c>
      <c r="V2824">
        <v>-9</v>
      </c>
      <c r="W2824" s="1" t="str">
        <f>IF(Flights[[#This Row],[Arrival Delay]] = "", "Cancelled", IF(Flights[[#This Row],[Arrival Delay]]&gt;15, "Delayed", "On time"))</f>
        <v>On time</v>
      </c>
      <c r="X2824" t="str">
        <f>IF(Flights[[#This Row],[Status]]&lt;&gt;"Delayed","", IF(Flights[[#This Row],[Arrival Delay]]&gt;120, "Severe", IF(Flights[[#This Row],[Arrival Delay]]&gt;60, "Major", "Moderate")))</f>
        <v/>
      </c>
      <c r="Y2824" t="b">
        <v>0</v>
      </c>
      <c r="AA2824" t="str">
        <f>IF(OR(AND(Flights[[#This Row],[Status]]="Cancelled", Flights[[#This Row],[Cancellation Reason]]="Airline/Carrier"), Flights[[#This Row],[Delay Type]]="Severe"), "Yes", "No")</f>
        <v>No</v>
      </c>
    </row>
    <row r="2825" spans="1:27" x14ac:dyDescent="0.3">
      <c r="A2825" s="3">
        <v>42213</v>
      </c>
      <c r="B2825" s="22">
        <f>WEEKNUM(Flights[[#This Row],[Date]], 1)</f>
        <v>31</v>
      </c>
      <c r="C2825" s="22">
        <f>WEEKDAY(Flights[[#This Row],[Date]],1)</f>
        <v>3</v>
      </c>
      <c r="D2825" t="s">
        <v>558</v>
      </c>
      <c r="E2825" t="s">
        <v>1996</v>
      </c>
      <c r="F2825" t="s">
        <v>0</v>
      </c>
      <c r="G2825" t="s">
        <v>12</v>
      </c>
      <c r="H2825" t="str">
        <f>_xlfn.XLOOKUP(Flights[[#This Row],[Destination]], Airports!$A$2:$A$78, Airports!$D$2:$D$78)</f>
        <v>New York</v>
      </c>
      <c r="I2825" t="str" cm="1">
        <f t="array" ref="I2825">_xlfn.XLOOKUP(Flights[[#This Row],[Destination]],_xlfn._TRO_TRAILING( Airports!A:A),_xlfn._TRO_TRAILING( Airports!E:E), "Not found")</f>
        <v>NY</v>
      </c>
      <c r="J2825" s="1">
        <v>0.64583333333333337</v>
      </c>
      <c r="K2825" s="22">
        <f>HOUR(Flights[[#This Row],[Scheduled Departure]])</f>
        <v>15</v>
      </c>
      <c r="L2825" s="1">
        <v>0.64444444444444449</v>
      </c>
      <c r="M2825">
        <f>(L2825-J2825)*24*60</f>
        <v>-1.9999999999999929</v>
      </c>
      <c r="N2825" s="16">
        <f>Flights[[#This Row],[Length (min)]]/60</f>
        <v>5.3833333333333337</v>
      </c>
      <c r="O2825">
        <v>323</v>
      </c>
      <c r="P2825">
        <v>2475</v>
      </c>
      <c r="Q2825" s="18">
        <f>IFERROR(Flights[[#This Row],[Distance]]/Flights[[#This Row],[Length (hr)]], "")</f>
        <v>459.75232198142413</v>
      </c>
      <c r="R2825" s="1">
        <v>0.99652777777777779</v>
      </c>
      <c r="S2825" s="1" t="str">
        <f>IF(Flights[[#This Row],[Length (hr)]]&lt;2, "No meal", IF(Flights[[#This Row],[Length (hr)]]&lt;3.5, "Light meal", "Full meal"))</f>
        <v>Full meal</v>
      </c>
      <c r="T2825" s="1" t="str">
        <f>IF(AND(Flights[[#This Row],[Airline]]="US Airways", Flights[[#This Row],[Meal]]="Full Meal"), "Yes", "No")</f>
        <v>No</v>
      </c>
      <c r="U2825" s="1">
        <v>0.99375000000000002</v>
      </c>
      <c r="V2825">
        <v>-4</v>
      </c>
      <c r="W2825" s="1" t="str">
        <f>IF(Flights[[#This Row],[Arrival Delay]] = "", "Cancelled", IF(Flights[[#This Row],[Arrival Delay]]&gt;15, "Delayed", "On time"))</f>
        <v>On time</v>
      </c>
      <c r="X2825" t="str">
        <f>IF(Flights[[#This Row],[Status]]&lt;&gt;"Delayed","", IF(Flights[[#This Row],[Arrival Delay]]&gt;120, "Severe", IF(Flights[[#This Row],[Arrival Delay]]&gt;60, "Major", "Moderate")))</f>
        <v/>
      </c>
      <c r="Y2825" t="b">
        <v>0</v>
      </c>
      <c r="AA2825" t="str">
        <f>IF(OR(AND(Flights[[#This Row],[Status]]="Cancelled", Flights[[#This Row],[Cancellation Reason]]="Airline/Carrier"), Flights[[#This Row],[Delay Type]]="Severe"), "Yes", "No")</f>
        <v>No</v>
      </c>
    </row>
    <row r="2826" spans="1:27" x14ac:dyDescent="0.3">
      <c r="A2826" s="3">
        <v>42213</v>
      </c>
      <c r="B2826" s="22">
        <f>WEEKNUM(Flights[[#This Row],[Date]], 1)</f>
        <v>31</v>
      </c>
      <c r="C2826" s="22">
        <f>WEEKDAY(Flights[[#This Row],[Date]],1)</f>
        <v>3</v>
      </c>
      <c r="D2826" t="s">
        <v>133</v>
      </c>
      <c r="E2826" t="s">
        <v>1987</v>
      </c>
      <c r="F2826" t="s">
        <v>0</v>
      </c>
      <c r="G2826" t="s">
        <v>15</v>
      </c>
      <c r="H2826" t="str">
        <f>_xlfn.XLOOKUP(Flights[[#This Row],[Destination]], Airports!$A$2:$A$78, Airports!$D$2:$D$78)</f>
        <v>Las Vegas</v>
      </c>
      <c r="I2826" t="str" cm="1">
        <f t="array" ref="I2826">_xlfn.XLOOKUP(Flights[[#This Row],[Destination]],_xlfn._TRO_TRAILING( Airports!A:A),_xlfn._TRO_TRAILING( Airports!E:E), "Not found")</f>
        <v>NV</v>
      </c>
      <c r="J2826" s="1">
        <v>0.66666666666666663</v>
      </c>
      <c r="K2826" s="22">
        <f>HOUR(Flights[[#This Row],[Scheduled Departure]])</f>
        <v>16</v>
      </c>
      <c r="L2826" s="1">
        <v>0.66388888888888886</v>
      </c>
      <c r="M2826">
        <f>(L2826-J2826)*24*60</f>
        <v>-3.9999999999999858</v>
      </c>
      <c r="N2826" s="16">
        <f>Flights[[#This Row],[Length (min)]]/60</f>
        <v>1.0666666666666667</v>
      </c>
      <c r="O2826">
        <v>64</v>
      </c>
      <c r="P2826">
        <v>236</v>
      </c>
      <c r="Q2826" s="18">
        <f>IFERROR(Flights[[#This Row],[Distance]]/Flights[[#This Row],[Length (hr)]], "")</f>
        <v>221.25</v>
      </c>
      <c r="R2826" s="1">
        <v>0.72222222222222221</v>
      </c>
      <c r="S2826" s="1" t="str">
        <f>IF(Flights[[#This Row],[Length (hr)]]&lt;2, "No meal", IF(Flights[[#This Row],[Length (hr)]]&lt;3.5, "Light meal", "Full meal"))</f>
        <v>No meal</v>
      </c>
      <c r="T2826" s="1" t="str">
        <f>IF(AND(Flights[[#This Row],[Airline]]="US Airways", Flights[[#This Row],[Meal]]="Full Meal"), "Yes", "No")</f>
        <v>No</v>
      </c>
      <c r="U2826" s="1">
        <v>0.70833333333333337</v>
      </c>
      <c r="V2826">
        <v>-20</v>
      </c>
      <c r="W2826" s="1" t="str">
        <f>IF(Flights[[#This Row],[Arrival Delay]] = "", "Cancelled", IF(Flights[[#This Row],[Arrival Delay]]&gt;15, "Delayed", "On time"))</f>
        <v>On time</v>
      </c>
      <c r="X2826" t="str">
        <f>IF(Flights[[#This Row],[Status]]&lt;&gt;"Delayed","", IF(Flights[[#This Row],[Arrival Delay]]&gt;120, "Severe", IF(Flights[[#This Row],[Arrival Delay]]&gt;60, "Major", "Moderate")))</f>
        <v/>
      </c>
      <c r="Y2826" t="b">
        <v>0</v>
      </c>
      <c r="AA2826" t="str">
        <f>IF(OR(AND(Flights[[#This Row],[Status]]="Cancelled", Flights[[#This Row],[Cancellation Reason]]="Airline/Carrier"), Flights[[#This Row],[Delay Type]]="Severe"), "Yes", "No")</f>
        <v>No</v>
      </c>
    </row>
    <row r="2827" spans="1:27" x14ac:dyDescent="0.3">
      <c r="A2827" s="3">
        <v>42213</v>
      </c>
      <c r="B2827" s="22">
        <f>WEEKNUM(Flights[[#This Row],[Date]], 1)</f>
        <v>31</v>
      </c>
      <c r="C2827" s="22">
        <f>WEEKDAY(Flights[[#This Row],[Date]],1)</f>
        <v>3</v>
      </c>
      <c r="D2827" t="s">
        <v>1548</v>
      </c>
      <c r="E2827" t="s">
        <v>1995</v>
      </c>
      <c r="F2827" t="s">
        <v>0</v>
      </c>
      <c r="G2827" t="s">
        <v>351</v>
      </c>
      <c r="H2827" t="str">
        <f>_xlfn.XLOOKUP(Flights[[#This Row],[Destination]], Airports!$A$2:$A$78, Airports!$D$2:$D$78)</f>
        <v>Sacramento</v>
      </c>
      <c r="I2827" t="str" cm="1">
        <f t="array" ref="I2827">_xlfn.XLOOKUP(Flights[[#This Row],[Destination]],_xlfn._TRO_TRAILING( Airports!A:A),_xlfn._TRO_TRAILING( Airports!E:E), "Not found")</f>
        <v>CA</v>
      </c>
      <c r="J2827" s="1">
        <v>0.74305555555555558</v>
      </c>
      <c r="K2827" s="22">
        <f>HOUR(Flights[[#This Row],[Scheduled Departure]])</f>
        <v>17</v>
      </c>
      <c r="L2827" s="1">
        <v>0.75138888888888888</v>
      </c>
      <c r="M2827">
        <f>(L2827-J2827)*24*60</f>
        <v>11.999999999999957</v>
      </c>
      <c r="N2827" s="16">
        <f>Flights[[#This Row],[Length (min)]]/60</f>
        <v>1.1333333333333333</v>
      </c>
      <c r="O2827">
        <v>68</v>
      </c>
      <c r="P2827">
        <v>373</v>
      </c>
      <c r="Q2827" s="18">
        <f>IFERROR(Flights[[#This Row],[Distance]]/Flights[[#This Row],[Length (hr)]], "")</f>
        <v>329.11764705882354</v>
      </c>
      <c r="R2827" s="1">
        <v>0.79513888888888884</v>
      </c>
      <c r="S2827" s="1" t="str">
        <f>IF(Flights[[#This Row],[Length (hr)]]&lt;2, "No meal", IF(Flights[[#This Row],[Length (hr)]]&lt;3.5, "Light meal", "Full meal"))</f>
        <v>No meal</v>
      </c>
      <c r="T2827" s="1" t="str">
        <f>IF(AND(Flights[[#This Row],[Airline]]="US Airways", Flights[[#This Row],[Meal]]="Full Meal"), "Yes", "No")</f>
        <v>No</v>
      </c>
      <c r="U2827" s="1">
        <v>0.79861111111111116</v>
      </c>
      <c r="V2827">
        <v>5</v>
      </c>
      <c r="W2827" s="1" t="str">
        <f>IF(Flights[[#This Row],[Arrival Delay]] = "", "Cancelled", IF(Flights[[#This Row],[Arrival Delay]]&gt;15, "Delayed", "On time"))</f>
        <v>On time</v>
      </c>
      <c r="X2827" t="str">
        <f>IF(Flights[[#This Row],[Status]]&lt;&gt;"Delayed","", IF(Flights[[#This Row],[Arrival Delay]]&gt;120, "Severe", IF(Flights[[#This Row],[Arrival Delay]]&gt;60, "Major", "Moderate")))</f>
        <v/>
      </c>
      <c r="Y2827" t="b">
        <v>0</v>
      </c>
      <c r="AA2827" t="str">
        <f>IF(OR(AND(Flights[[#This Row],[Status]]="Cancelled", Flights[[#This Row],[Cancellation Reason]]="Airline/Carrier"), Flights[[#This Row],[Delay Type]]="Severe"), "Yes", "No")</f>
        <v>No</v>
      </c>
    </row>
    <row r="2828" spans="1:27" x14ac:dyDescent="0.3">
      <c r="A2828" s="3">
        <v>42213</v>
      </c>
      <c r="B2828" s="22">
        <f>WEEKNUM(Flights[[#This Row],[Date]], 1)</f>
        <v>31</v>
      </c>
      <c r="C2828" s="22">
        <f>WEEKDAY(Flights[[#This Row],[Date]],1)</f>
        <v>3</v>
      </c>
      <c r="D2828" t="s">
        <v>1236</v>
      </c>
      <c r="E2828" t="s">
        <v>1994</v>
      </c>
      <c r="F2828" t="s">
        <v>0</v>
      </c>
      <c r="G2828" t="s">
        <v>356</v>
      </c>
      <c r="H2828" t="str">
        <f>_xlfn.XLOOKUP(Flights[[#This Row],[Destination]], Airports!$A$2:$A$78, Airports!$D$2:$D$78)</f>
        <v>Tucson</v>
      </c>
      <c r="I2828" t="str" cm="1">
        <f t="array" ref="I2828">_xlfn.XLOOKUP(Flights[[#This Row],[Destination]],_xlfn._TRO_TRAILING( Airports!A:A),_xlfn._TRO_TRAILING( Airports!E:E), "Not found")</f>
        <v>AZ</v>
      </c>
      <c r="J2828" s="1">
        <v>0.82430555555555551</v>
      </c>
      <c r="K2828" s="22">
        <f>HOUR(Flights[[#This Row],[Scheduled Departure]])</f>
        <v>19</v>
      </c>
      <c r="L2828" s="1">
        <v>0.88611111111111107</v>
      </c>
      <c r="M2828">
        <f>(L2828-J2828)*24*60</f>
        <v>89</v>
      </c>
      <c r="N2828" s="16">
        <f>Flights[[#This Row],[Length (min)]]/60</f>
        <v>1.55</v>
      </c>
      <c r="O2828">
        <v>93</v>
      </c>
      <c r="P2828">
        <v>451</v>
      </c>
      <c r="Q2828" s="18">
        <f>IFERROR(Flights[[#This Row],[Distance]]/Flights[[#This Row],[Length (hr)]], "")</f>
        <v>290.96774193548384</v>
      </c>
      <c r="R2828" s="1">
        <v>0.8881944444444444</v>
      </c>
      <c r="S2828" s="1" t="str">
        <f>IF(Flights[[#This Row],[Length (hr)]]&lt;2, "No meal", IF(Flights[[#This Row],[Length (hr)]]&lt;3.5, "Light meal", "Full meal"))</f>
        <v>No meal</v>
      </c>
      <c r="T2828" s="1" t="str">
        <f>IF(AND(Flights[[#This Row],[Airline]]="US Airways", Flights[[#This Row],[Meal]]="Full Meal"), "Yes", "No")</f>
        <v>No</v>
      </c>
      <c r="U2828" s="1">
        <v>0.9506944444444444</v>
      </c>
      <c r="V2828">
        <v>90</v>
      </c>
      <c r="W2828" s="1" t="str">
        <f>IF(Flights[[#This Row],[Arrival Delay]] = "", "Cancelled", IF(Flights[[#This Row],[Arrival Delay]]&gt;15, "Delayed", "On time"))</f>
        <v>Delayed</v>
      </c>
      <c r="X2828" t="str">
        <f>IF(Flights[[#This Row],[Status]]&lt;&gt;"Delayed","", IF(Flights[[#This Row],[Arrival Delay]]&gt;120, "Severe", IF(Flights[[#This Row],[Arrival Delay]]&gt;60, "Major", "Moderate")))</f>
        <v>Major</v>
      </c>
      <c r="Y2828" t="b">
        <v>0</v>
      </c>
      <c r="AA2828" t="str">
        <f>IF(OR(AND(Flights[[#This Row],[Status]]="Cancelled", Flights[[#This Row],[Cancellation Reason]]="Airline/Carrier"), Flights[[#This Row],[Delay Type]]="Severe"), "Yes", "No")</f>
        <v>No</v>
      </c>
    </row>
    <row r="2829" spans="1:27" x14ac:dyDescent="0.3">
      <c r="A2829" s="3">
        <v>42213</v>
      </c>
      <c r="B2829" s="22">
        <f>WEEKNUM(Flights[[#This Row],[Date]], 1)</f>
        <v>31</v>
      </c>
      <c r="C2829" s="22">
        <f>WEEKDAY(Flights[[#This Row],[Date]],1)</f>
        <v>3</v>
      </c>
      <c r="D2829" t="s">
        <v>839</v>
      </c>
      <c r="E2829" t="s">
        <v>1995</v>
      </c>
      <c r="F2829" t="s">
        <v>0</v>
      </c>
      <c r="G2829" t="s">
        <v>303</v>
      </c>
      <c r="H2829" t="str">
        <f>_xlfn.XLOOKUP(Flights[[#This Row],[Destination]], Airports!$A$2:$A$78, Airports!$D$2:$D$78)</f>
        <v>Kansas City</v>
      </c>
      <c r="I2829" t="str" cm="1">
        <f t="array" ref="I2829">_xlfn.XLOOKUP(Flights[[#This Row],[Destination]],_xlfn._TRO_TRAILING( Airports!A:A),_xlfn._TRO_TRAILING( Airports!E:E), "Not found")</f>
        <v>MO</v>
      </c>
      <c r="J2829" s="1">
        <v>0.82986111111111116</v>
      </c>
      <c r="K2829" s="22">
        <f>HOUR(Flights[[#This Row],[Scheduled Departure]])</f>
        <v>19</v>
      </c>
      <c r="L2829" s="1">
        <v>0.82777777777777772</v>
      </c>
      <c r="M2829">
        <f>(L2829-J2829)*24*60</f>
        <v>-3.0000000000001492</v>
      </c>
      <c r="N2829" s="16">
        <f>Flights[[#This Row],[Length (min)]]/60</f>
        <v>2.8833333333333333</v>
      </c>
      <c r="O2829">
        <v>173</v>
      </c>
      <c r="P2829">
        <v>1363</v>
      </c>
      <c r="Q2829" s="18">
        <f>IFERROR(Flights[[#This Row],[Distance]]/Flights[[#This Row],[Length (hr)]], "")</f>
        <v>472.71676300578036</v>
      </c>
      <c r="R2829" s="1">
        <v>4.5138888888888888E-2</v>
      </c>
      <c r="S2829" s="1" t="str">
        <f>IF(Flights[[#This Row],[Length (hr)]]&lt;2, "No meal", IF(Flights[[#This Row],[Length (hr)]]&lt;3.5, "Light meal", "Full meal"))</f>
        <v>Light meal</v>
      </c>
      <c r="T2829" s="1" t="str">
        <f>IF(AND(Flights[[#This Row],[Airline]]="US Airways", Flights[[#This Row],[Meal]]="Full Meal"), "Yes", "No")</f>
        <v>No</v>
      </c>
      <c r="U2829" s="1">
        <v>3.125E-2</v>
      </c>
      <c r="V2829">
        <v>-20</v>
      </c>
      <c r="W2829" s="1" t="str">
        <f>IF(Flights[[#This Row],[Arrival Delay]] = "", "Cancelled", IF(Flights[[#This Row],[Arrival Delay]]&gt;15, "Delayed", "On time"))</f>
        <v>On time</v>
      </c>
      <c r="X2829" t="str">
        <f>IF(Flights[[#This Row],[Status]]&lt;&gt;"Delayed","", IF(Flights[[#This Row],[Arrival Delay]]&gt;120, "Severe", IF(Flights[[#This Row],[Arrival Delay]]&gt;60, "Major", "Moderate")))</f>
        <v/>
      </c>
      <c r="Y2829" t="b">
        <v>0</v>
      </c>
      <c r="AA2829" t="str">
        <f>IF(OR(AND(Flights[[#This Row],[Status]]="Cancelled", Flights[[#This Row],[Cancellation Reason]]="Airline/Carrier"), Flights[[#This Row],[Delay Type]]="Severe"), "Yes", "No")</f>
        <v>No</v>
      </c>
    </row>
    <row r="2830" spans="1:27" x14ac:dyDescent="0.3">
      <c r="A2830" s="3">
        <v>42213</v>
      </c>
      <c r="B2830" s="22">
        <f>WEEKNUM(Flights[[#This Row],[Date]], 1)</f>
        <v>31</v>
      </c>
      <c r="C2830" s="22">
        <f>WEEKDAY(Flights[[#This Row],[Date]],1)</f>
        <v>3</v>
      </c>
      <c r="D2830" t="s">
        <v>1556</v>
      </c>
      <c r="E2830" t="s">
        <v>1995</v>
      </c>
      <c r="F2830" t="s">
        <v>0</v>
      </c>
      <c r="G2830" t="s">
        <v>9</v>
      </c>
      <c r="H2830" t="str">
        <f>_xlfn.XLOOKUP(Flights[[#This Row],[Destination]], Airports!$A$2:$A$78, Airports!$D$2:$D$78)</f>
        <v>San Francisco</v>
      </c>
      <c r="I2830" t="str" cm="1">
        <f t="array" ref="I2830">_xlfn.XLOOKUP(Flights[[#This Row],[Destination]],_xlfn._TRO_TRAILING( Airports!A:A),_xlfn._TRO_TRAILING( Airports!E:E), "Not found")</f>
        <v>CA</v>
      </c>
      <c r="J2830" s="1">
        <v>0.84722222222222221</v>
      </c>
      <c r="K2830" s="22">
        <f>HOUR(Flights[[#This Row],[Scheduled Departure]])</f>
        <v>20</v>
      </c>
      <c r="L2830" s="1">
        <v>0.93194444444444446</v>
      </c>
      <c r="M2830">
        <f>(L2830-J2830)*24*60</f>
        <v>122.00000000000004</v>
      </c>
      <c r="N2830" s="16">
        <f>Flights[[#This Row],[Length (min)]]/60</f>
        <v>1.1000000000000001</v>
      </c>
      <c r="O2830">
        <v>66</v>
      </c>
      <c r="P2830">
        <v>337</v>
      </c>
      <c r="Q2830" s="18">
        <f>IFERROR(Flights[[#This Row],[Distance]]/Flights[[#This Row],[Length (hr)]], "")</f>
        <v>306.36363636363632</v>
      </c>
      <c r="R2830" s="1">
        <v>0.89930555555555558</v>
      </c>
      <c r="S2830" s="1" t="str">
        <f>IF(Flights[[#This Row],[Length (hr)]]&lt;2, "No meal", IF(Flights[[#This Row],[Length (hr)]]&lt;3.5, "Light meal", "Full meal"))</f>
        <v>No meal</v>
      </c>
      <c r="T2830" s="1" t="str">
        <f>IF(AND(Flights[[#This Row],[Airline]]="US Airways", Flights[[#This Row],[Meal]]="Full Meal"), "Yes", "No")</f>
        <v>No</v>
      </c>
      <c r="U2830" s="1">
        <v>0.97777777777777775</v>
      </c>
      <c r="V2830">
        <v>113</v>
      </c>
      <c r="W2830" s="1" t="str">
        <f>IF(Flights[[#This Row],[Arrival Delay]] = "", "Cancelled", IF(Flights[[#This Row],[Arrival Delay]]&gt;15, "Delayed", "On time"))</f>
        <v>Delayed</v>
      </c>
      <c r="X2830" t="str">
        <f>IF(Flights[[#This Row],[Status]]&lt;&gt;"Delayed","", IF(Flights[[#This Row],[Arrival Delay]]&gt;120, "Severe", IF(Flights[[#This Row],[Arrival Delay]]&gt;60, "Major", "Moderate")))</f>
        <v>Major</v>
      </c>
      <c r="Y2830" t="b">
        <v>0</v>
      </c>
      <c r="AA2830" t="str">
        <f>IF(OR(AND(Flights[[#This Row],[Status]]="Cancelled", Flights[[#This Row],[Cancellation Reason]]="Airline/Carrier"), Flights[[#This Row],[Delay Type]]="Severe"), "Yes", "No")</f>
        <v>No</v>
      </c>
    </row>
    <row r="2831" spans="1:27" x14ac:dyDescent="0.3">
      <c r="A2831" s="3">
        <v>42213</v>
      </c>
      <c r="B2831" s="22">
        <f>WEEKNUM(Flights[[#This Row],[Date]], 1)</f>
        <v>31</v>
      </c>
      <c r="C2831" s="22">
        <f>WEEKDAY(Flights[[#This Row],[Date]],1)</f>
        <v>3</v>
      </c>
      <c r="D2831" t="s">
        <v>474</v>
      </c>
      <c r="E2831" t="s">
        <v>1990</v>
      </c>
      <c r="F2831" t="s">
        <v>0</v>
      </c>
      <c r="G2831" t="s">
        <v>9</v>
      </c>
      <c r="H2831" t="str">
        <f>_xlfn.XLOOKUP(Flights[[#This Row],[Destination]], Airports!$A$2:$A$78, Airports!$D$2:$D$78)</f>
        <v>San Francisco</v>
      </c>
      <c r="I2831" t="str" cm="1">
        <f t="array" ref="I2831">_xlfn.XLOOKUP(Flights[[#This Row],[Destination]],_xlfn._TRO_TRAILING( Airports!A:A),_xlfn._TRO_TRAILING( Airports!E:E), "Not found")</f>
        <v>CA</v>
      </c>
      <c r="J2831" s="1">
        <v>0.86458333333333337</v>
      </c>
      <c r="K2831" s="22">
        <f>HOUR(Flights[[#This Row],[Scheduled Departure]])</f>
        <v>20</v>
      </c>
      <c r="L2831" s="1">
        <v>0.86250000000000004</v>
      </c>
      <c r="M2831">
        <f>(L2831-J2831)*24*60</f>
        <v>-2.9999999999999893</v>
      </c>
      <c r="N2831" s="16">
        <f>Flights[[#This Row],[Length (min)]]/60</f>
        <v>1.2166666666666666</v>
      </c>
      <c r="O2831">
        <v>73</v>
      </c>
      <c r="P2831">
        <v>337</v>
      </c>
      <c r="Q2831" s="18">
        <f>IFERROR(Flights[[#This Row],[Distance]]/Flights[[#This Row],[Length (hr)]], "")</f>
        <v>276.98630136986304</v>
      </c>
      <c r="R2831" s="1">
        <v>0.92152777777777772</v>
      </c>
      <c r="S2831" s="1" t="str">
        <f>IF(Flights[[#This Row],[Length (hr)]]&lt;2, "No meal", IF(Flights[[#This Row],[Length (hr)]]&lt;3.5, "Light meal", "Full meal"))</f>
        <v>No meal</v>
      </c>
      <c r="T2831" s="1" t="str">
        <f>IF(AND(Flights[[#This Row],[Airline]]="US Airways", Flights[[#This Row],[Meal]]="Full Meal"), "Yes", "No")</f>
        <v>No</v>
      </c>
      <c r="U2831" s="1">
        <v>0.91319444444444442</v>
      </c>
      <c r="V2831">
        <v>-12</v>
      </c>
      <c r="W2831" s="1" t="str">
        <f>IF(Flights[[#This Row],[Arrival Delay]] = "", "Cancelled", IF(Flights[[#This Row],[Arrival Delay]]&gt;15, "Delayed", "On time"))</f>
        <v>On time</v>
      </c>
      <c r="X2831" t="str">
        <f>IF(Flights[[#This Row],[Status]]&lt;&gt;"Delayed","", IF(Flights[[#This Row],[Arrival Delay]]&gt;120, "Severe", IF(Flights[[#This Row],[Arrival Delay]]&gt;60, "Major", "Moderate")))</f>
        <v/>
      </c>
      <c r="Y2831" t="b">
        <v>0</v>
      </c>
      <c r="AA2831" t="str">
        <f>IF(OR(AND(Flights[[#This Row],[Status]]="Cancelled", Flights[[#This Row],[Cancellation Reason]]="Airline/Carrier"), Flights[[#This Row],[Delay Type]]="Severe"), "Yes", "No")</f>
        <v>No</v>
      </c>
    </row>
    <row r="2832" spans="1:27" x14ac:dyDescent="0.3">
      <c r="A2832" s="3">
        <v>42213</v>
      </c>
      <c r="B2832" s="22">
        <f>WEEKNUM(Flights[[#This Row],[Date]], 1)</f>
        <v>31</v>
      </c>
      <c r="C2832" s="22">
        <f>WEEKDAY(Flights[[#This Row],[Date]],1)</f>
        <v>3</v>
      </c>
      <c r="D2832" t="s">
        <v>668</v>
      </c>
      <c r="E2832" t="s">
        <v>1989</v>
      </c>
      <c r="F2832" t="s">
        <v>0</v>
      </c>
      <c r="G2832" t="s">
        <v>276</v>
      </c>
      <c r="H2832" t="str">
        <f>_xlfn.XLOOKUP(Flights[[#This Row],[Destination]], Airports!$A$2:$A$78, Airports!$D$2:$D$78)</f>
        <v>Detroit</v>
      </c>
      <c r="I2832" t="str" cm="1">
        <f t="array" ref="I2832">_xlfn.XLOOKUP(Flights[[#This Row],[Destination]],_xlfn._TRO_TRAILING( Airports!A:A),_xlfn._TRO_TRAILING( Airports!E:E), "Not found")</f>
        <v>MI</v>
      </c>
      <c r="J2832" s="1">
        <v>0.96527777777777779</v>
      </c>
      <c r="K2832" s="22">
        <f>HOUR(Flights[[#This Row],[Scheduled Departure]])</f>
        <v>23</v>
      </c>
      <c r="L2832" s="1">
        <v>0.96250000000000002</v>
      </c>
      <c r="M2832">
        <f>(L2832-J2832)*24*60</f>
        <v>-3.9999999999999858</v>
      </c>
      <c r="N2832" s="16">
        <f>Flights[[#This Row],[Length (min)]]/60</f>
        <v>4.25</v>
      </c>
      <c r="O2832">
        <v>255</v>
      </c>
      <c r="P2832">
        <v>1979</v>
      </c>
      <c r="Q2832" s="18">
        <f>IFERROR(Flights[[#This Row],[Distance]]/Flights[[#This Row],[Length (hr)]], "")</f>
        <v>465.64705882352939</v>
      </c>
      <c r="R2832" s="1">
        <v>0.27430555555555558</v>
      </c>
      <c r="S2832" s="1" t="str">
        <f>IF(Flights[[#This Row],[Length (hr)]]&lt;2, "No meal", IF(Flights[[#This Row],[Length (hr)]]&lt;3.5, "Light meal", "Full meal"))</f>
        <v>Full meal</v>
      </c>
      <c r="T2832" s="1" t="str">
        <f>IF(AND(Flights[[#This Row],[Airline]]="US Airways", Flights[[#This Row],[Meal]]="Full Meal"), "Yes", "No")</f>
        <v>No</v>
      </c>
      <c r="U2832" s="1">
        <v>0.26458333333333334</v>
      </c>
      <c r="V2832">
        <v>-14</v>
      </c>
      <c r="W2832" s="1" t="str">
        <f>IF(Flights[[#This Row],[Arrival Delay]] = "", "Cancelled", IF(Flights[[#This Row],[Arrival Delay]]&gt;15, "Delayed", "On time"))</f>
        <v>On time</v>
      </c>
      <c r="X2832" t="str">
        <f>IF(Flights[[#This Row],[Status]]&lt;&gt;"Delayed","", IF(Flights[[#This Row],[Arrival Delay]]&gt;120, "Severe", IF(Flights[[#This Row],[Arrival Delay]]&gt;60, "Major", "Moderate")))</f>
        <v/>
      </c>
      <c r="Y2832" t="b">
        <v>0</v>
      </c>
      <c r="AA2832" t="str">
        <f>IF(OR(AND(Flights[[#This Row],[Status]]="Cancelled", Flights[[#This Row],[Cancellation Reason]]="Airline/Carrier"), Flights[[#This Row],[Delay Type]]="Severe"), "Yes", "No")</f>
        <v>No</v>
      </c>
    </row>
    <row r="2833" spans="1:27" x14ac:dyDescent="0.3">
      <c r="A2833" s="3">
        <v>42214</v>
      </c>
      <c r="B2833" s="22">
        <f>WEEKNUM(Flights[[#This Row],[Date]], 1)</f>
        <v>31</v>
      </c>
      <c r="C2833" s="22">
        <f>WEEKDAY(Flights[[#This Row],[Date]],1)</f>
        <v>4</v>
      </c>
      <c r="D2833" t="s">
        <v>35</v>
      </c>
      <c r="E2833" t="s">
        <v>1987</v>
      </c>
      <c r="F2833" t="s">
        <v>0</v>
      </c>
      <c r="G2833" t="s">
        <v>3</v>
      </c>
      <c r="H2833" t="str">
        <f>_xlfn.XLOOKUP(Flights[[#This Row],[Destination]], Airports!$A$2:$A$78, Airports!$D$2:$D$78)</f>
        <v>Dallas</v>
      </c>
      <c r="I2833" t="str" cm="1">
        <f t="array" ref="I2833">_xlfn.XLOOKUP(Flights[[#This Row],[Destination]],_xlfn._TRO_TRAILING( Airports!A:A),_xlfn._TRO_TRAILING( Airports!E:E), "Not found")</f>
        <v>TX</v>
      </c>
      <c r="J2833" s="1">
        <v>0.26041666666666669</v>
      </c>
      <c r="K2833" s="22">
        <f>HOUR(Flights[[#This Row],[Scheduled Departure]])</f>
        <v>6</v>
      </c>
      <c r="L2833" s="1">
        <v>0.25972222222222224</v>
      </c>
      <c r="M2833">
        <f>(L2833-J2833)*24*60</f>
        <v>-0.99999999999999645</v>
      </c>
      <c r="N2833" s="16">
        <f>Flights[[#This Row],[Length (min)]]/60</f>
        <v>3.2666666666666666</v>
      </c>
      <c r="O2833">
        <v>196</v>
      </c>
      <c r="P2833">
        <v>1235</v>
      </c>
      <c r="Q2833" s="18">
        <f>IFERROR(Flights[[#This Row],[Distance]]/Flights[[#This Row],[Length (hr)]], "")</f>
        <v>378.0612244897959</v>
      </c>
      <c r="R2833" s="1">
        <v>0.48055555555555557</v>
      </c>
      <c r="S2833" s="1" t="str">
        <f>IF(Flights[[#This Row],[Length (hr)]]&lt;2, "No meal", IF(Flights[[#This Row],[Length (hr)]]&lt;3.5, "Light meal", "Full meal"))</f>
        <v>Light meal</v>
      </c>
      <c r="T2833" s="1" t="str">
        <f>IF(AND(Flights[[#This Row],[Airline]]="US Airways", Flights[[#This Row],[Meal]]="Full Meal"), "Yes", "No")</f>
        <v>No</v>
      </c>
      <c r="U2833" s="1">
        <v>0.47916666666666669</v>
      </c>
      <c r="V2833">
        <v>-2</v>
      </c>
      <c r="W2833" s="1" t="str">
        <f>IF(Flights[[#This Row],[Arrival Delay]] = "", "Cancelled", IF(Flights[[#This Row],[Arrival Delay]]&gt;15, "Delayed", "On time"))</f>
        <v>On time</v>
      </c>
      <c r="X2833" t="str">
        <f>IF(Flights[[#This Row],[Status]]&lt;&gt;"Delayed","", IF(Flights[[#This Row],[Arrival Delay]]&gt;120, "Severe", IF(Flights[[#This Row],[Arrival Delay]]&gt;60, "Major", "Moderate")))</f>
        <v/>
      </c>
      <c r="Y2833" t="b">
        <v>0</v>
      </c>
      <c r="AA2833" t="str">
        <f>IF(OR(AND(Flights[[#This Row],[Status]]="Cancelled", Flights[[#This Row],[Cancellation Reason]]="Airline/Carrier"), Flights[[#This Row],[Delay Type]]="Severe"), "Yes", "No")</f>
        <v>No</v>
      </c>
    </row>
    <row r="2834" spans="1:27" x14ac:dyDescent="0.3">
      <c r="A2834" s="3">
        <v>42214</v>
      </c>
      <c r="B2834" s="22">
        <f>WEEKNUM(Flights[[#This Row],[Date]], 1)</f>
        <v>31</v>
      </c>
      <c r="C2834" s="22">
        <f>WEEKDAY(Flights[[#This Row],[Date]],1)</f>
        <v>4</v>
      </c>
      <c r="D2834" t="s">
        <v>170</v>
      </c>
      <c r="E2834" t="s">
        <v>1987</v>
      </c>
      <c r="F2834" t="s">
        <v>0</v>
      </c>
      <c r="G2834" t="s">
        <v>7</v>
      </c>
      <c r="H2834" t="str">
        <f>_xlfn.XLOOKUP(Flights[[#This Row],[Destination]], Airports!$A$2:$A$78, Airports!$D$2:$D$78)</f>
        <v>Austin</v>
      </c>
      <c r="I2834" t="str" cm="1">
        <f t="array" ref="I2834">_xlfn.XLOOKUP(Flights[[#This Row],[Destination]],_xlfn._TRO_TRAILING( Airports!A:A),_xlfn._TRO_TRAILING( Airports!E:E), "Not found")</f>
        <v>TX</v>
      </c>
      <c r="J2834" s="1">
        <v>0.2673611111111111</v>
      </c>
      <c r="K2834" s="22">
        <f>HOUR(Flights[[#This Row],[Scheduled Departure]])</f>
        <v>6</v>
      </c>
      <c r="L2834" s="1">
        <v>0.26319444444444445</v>
      </c>
      <c r="M2834">
        <f>(L2834-J2834)*24*60</f>
        <v>-5.9999999999999787</v>
      </c>
      <c r="N2834" s="16">
        <f>Flights[[#This Row],[Length (min)]]/60</f>
        <v>3.3</v>
      </c>
      <c r="O2834">
        <v>198</v>
      </c>
      <c r="P2834">
        <v>1242</v>
      </c>
      <c r="Q2834" s="18">
        <f>IFERROR(Flights[[#This Row],[Distance]]/Flights[[#This Row],[Length (hr)]], "")</f>
        <v>376.36363636363637</v>
      </c>
      <c r="R2834" s="1">
        <v>0.48402777777777778</v>
      </c>
      <c r="S2834" s="1" t="str">
        <f>IF(Flights[[#This Row],[Length (hr)]]&lt;2, "No meal", IF(Flights[[#This Row],[Length (hr)]]&lt;3.5, "Light meal", "Full meal"))</f>
        <v>Light meal</v>
      </c>
      <c r="T2834" s="1" t="str">
        <f>IF(AND(Flights[[#This Row],[Airline]]="US Airways", Flights[[#This Row],[Meal]]="Full Meal"), "Yes", "No")</f>
        <v>No</v>
      </c>
      <c r="U2834" s="1">
        <v>0.48402777777777778</v>
      </c>
      <c r="V2834">
        <v>0</v>
      </c>
      <c r="W2834" s="1" t="str">
        <f>IF(Flights[[#This Row],[Arrival Delay]] = "", "Cancelled", IF(Flights[[#This Row],[Arrival Delay]]&gt;15, "Delayed", "On time"))</f>
        <v>On time</v>
      </c>
      <c r="X2834" t="str">
        <f>IF(Flights[[#This Row],[Status]]&lt;&gt;"Delayed","", IF(Flights[[#This Row],[Arrival Delay]]&gt;120, "Severe", IF(Flights[[#This Row],[Arrival Delay]]&gt;60, "Major", "Moderate")))</f>
        <v/>
      </c>
      <c r="Y2834" t="b">
        <v>0</v>
      </c>
      <c r="AA2834" t="str">
        <f>IF(OR(AND(Flights[[#This Row],[Status]]="Cancelled", Flights[[#This Row],[Cancellation Reason]]="Airline/Carrier"), Flights[[#This Row],[Delay Type]]="Severe"), "Yes", "No")</f>
        <v>No</v>
      </c>
    </row>
    <row r="2835" spans="1:27" x14ac:dyDescent="0.3">
      <c r="A2835" s="3">
        <v>42214</v>
      </c>
      <c r="B2835" s="22">
        <f>WEEKNUM(Flights[[#This Row],[Date]], 1)</f>
        <v>31</v>
      </c>
      <c r="C2835" s="22">
        <f>WEEKDAY(Flights[[#This Row],[Date]],1)</f>
        <v>4</v>
      </c>
      <c r="D2835" t="s">
        <v>189</v>
      </c>
      <c r="E2835" t="s">
        <v>1987</v>
      </c>
      <c r="F2835" t="s">
        <v>0</v>
      </c>
      <c r="G2835" t="s">
        <v>29</v>
      </c>
      <c r="H2835" t="str">
        <f>_xlfn.XLOOKUP(Flights[[#This Row],[Destination]], Airports!$A$2:$A$78, Airports!$D$2:$D$78)</f>
        <v>Phoenix</v>
      </c>
      <c r="I2835" t="str" cm="1">
        <f t="array" ref="I2835">_xlfn.XLOOKUP(Flights[[#This Row],[Destination]],_xlfn._TRO_TRAILING( Airports!A:A),_xlfn._TRO_TRAILING( Airports!E:E), "Not found")</f>
        <v>AZ</v>
      </c>
      <c r="J2835" s="1">
        <v>0.2673611111111111</v>
      </c>
      <c r="K2835" s="22">
        <f>HOUR(Flights[[#This Row],[Scheduled Departure]])</f>
        <v>6</v>
      </c>
      <c r="L2835" s="1">
        <v>0.26250000000000001</v>
      </c>
      <c r="M2835">
        <f>(L2835-J2835)*24*60</f>
        <v>-6.9999999999999751</v>
      </c>
      <c r="N2835" s="16">
        <f>Flights[[#This Row],[Length (min)]]/60</f>
        <v>1.5666666666666667</v>
      </c>
      <c r="O2835">
        <v>94</v>
      </c>
      <c r="P2835">
        <v>370</v>
      </c>
      <c r="Q2835" s="18">
        <f>IFERROR(Flights[[#This Row],[Distance]]/Flights[[#This Row],[Length (hr)]], "")</f>
        <v>236.17021276595744</v>
      </c>
      <c r="R2835" s="1">
        <v>0.33611111111111114</v>
      </c>
      <c r="S2835" s="1" t="str">
        <f>IF(Flights[[#This Row],[Length (hr)]]&lt;2, "No meal", IF(Flights[[#This Row],[Length (hr)]]&lt;3.5, "Light meal", "Full meal"))</f>
        <v>No meal</v>
      </c>
      <c r="T2835" s="1" t="str">
        <f>IF(AND(Flights[[#This Row],[Airline]]="US Airways", Flights[[#This Row],[Meal]]="Full Meal"), "Yes", "No")</f>
        <v>No</v>
      </c>
      <c r="U2835" s="1">
        <v>0.32777777777777778</v>
      </c>
      <c r="V2835">
        <v>-12</v>
      </c>
      <c r="W2835" s="1" t="str">
        <f>IF(Flights[[#This Row],[Arrival Delay]] = "", "Cancelled", IF(Flights[[#This Row],[Arrival Delay]]&gt;15, "Delayed", "On time"))</f>
        <v>On time</v>
      </c>
      <c r="X2835" t="str">
        <f>IF(Flights[[#This Row],[Status]]&lt;&gt;"Delayed","", IF(Flights[[#This Row],[Arrival Delay]]&gt;120, "Severe", IF(Flights[[#This Row],[Arrival Delay]]&gt;60, "Major", "Moderate")))</f>
        <v/>
      </c>
      <c r="Y2835" t="b">
        <v>0</v>
      </c>
      <c r="AA2835" t="str">
        <f>IF(OR(AND(Flights[[#This Row],[Status]]="Cancelled", Flights[[#This Row],[Cancellation Reason]]="Airline/Carrier"), Flights[[#This Row],[Delay Type]]="Severe"), "Yes", "No")</f>
        <v>No</v>
      </c>
    </row>
    <row r="2836" spans="1:27" x14ac:dyDescent="0.3">
      <c r="A2836" s="3">
        <v>42214</v>
      </c>
      <c r="B2836" s="22">
        <f>WEEKNUM(Flights[[#This Row],[Date]], 1)</f>
        <v>31</v>
      </c>
      <c r="C2836" s="22">
        <f>WEEKDAY(Flights[[#This Row],[Date]],1)</f>
        <v>4</v>
      </c>
      <c r="D2836" t="s">
        <v>164</v>
      </c>
      <c r="E2836" t="s">
        <v>1987</v>
      </c>
      <c r="F2836" t="s">
        <v>0</v>
      </c>
      <c r="G2836" t="s">
        <v>3</v>
      </c>
      <c r="H2836" t="str">
        <f>_xlfn.XLOOKUP(Flights[[#This Row],[Destination]], Airports!$A$2:$A$78, Airports!$D$2:$D$78)</f>
        <v>Dallas</v>
      </c>
      <c r="I2836" t="str" cm="1">
        <f t="array" ref="I2836">_xlfn.XLOOKUP(Flights[[#This Row],[Destination]],_xlfn._TRO_TRAILING( Airports!A:A),_xlfn._TRO_TRAILING( Airports!E:E), "Not found")</f>
        <v>TX</v>
      </c>
      <c r="J2836" s="1">
        <v>0.3125</v>
      </c>
      <c r="K2836" s="22">
        <f>HOUR(Flights[[#This Row],[Scheduled Departure]])</f>
        <v>7</v>
      </c>
      <c r="L2836" s="1">
        <v>0.31180555555555556</v>
      </c>
      <c r="M2836">
        <f>(L2836-J2836)*24*60</f>
        <v>-0.99999999999999645</v>
      </c>
      <c r="N2836" s="16">
        <f>Flights[[#This Row],[Length (min)]]/60</f>
        <v>2.9666666666666668</v>
      </c>
      <c r="O2836">
        <v>178</v>
      </c>
      <c r="P2836">
        <v>1235</v>
      </c>
      <c r="Q2836" s="18">
        <f>IFERROR(Flights[[#This Row],[Distance]]/Flights[[#This Row],[Length (hr)]], "")</f>
        <v>416.29213483146066</v>
      </c>
      <c r="R2836" s="1">
        <v>0.53055555555555556</v>
      </c>
      <c r="S2836" s="1" t="str">
        <f>IF(Flights[[#This Row],[Length (hr)]]&lt;2, "No meal", IF(Flights[[#This Row],[Length (hr)]]&lt;3.5, "Light meal", "Full meal"))</f>
        <v>Light meal</v>
      </c>
      <c r="T2836" s="1" t="str">
        <f>IF(AND(Flights[[#This Row],[Airline]]="US Airways", Flights[[#This Row],[Meal]]="Full Meal"), "Yes", "No")</f>
        <v>No</v>
      </c>
      <c r="U2836" s="1">
        <v>0.51875000000000004</v>
      </c>
      <c r="V2836">
        <v>-17</v>
      </c>
      <c r="W2836" s="1" t="str">
        <f>IF(Flights[[#This Row],[Arrival Delay]] = "", "Cancelled", IF(Flights[[#This Row],[Arrival Delay]]&gt;15, "Delayed", "On time"))</f>
        <v>On time</v>
      </c>
      <c r="X2836" t="str">
        <f>IF(Flights[[#This Row],[Status]]&lt;&gt;"Delayed","", IF(Flights[[#This Row],[Arrival Delay]]&gt;120, "Severe", IF(Flights[[#This Row],[Arrival Delay]]&gt;60, "Major", "Moderate")))</f>
        <v/>
      </c>
      <c r="Y2836" t="b">
        <v>0</v>
      </c>
      <c r="AA2836" t="str">
        <f>IF(OR(AND(Flights[[#This Row],[Status]]="Cancelled", Flights[[#This Row],[Cancellation Reason]]="Airline/Carrier"), Flights[[#This Row],[Delay Type]]="Severe"), "Yes", "No")</f>
        <v>No</v>
      </c>
    </row>
    <row r="2837" spans="1:27" x14ac:dyDescent="0.3">
      <c r="A2837" s="3">
        <v>42214</v>
      </c>
      <c r="B2837" s="22">
        <f>WEEKNUM(Flights[[#This Row],[Date]], 1)</f>
        <v>31</v>
      </c>
      <c r="C2837" s="22">
        <f>WEEKDAY(Flights[[#This Row],[Date]],1)</f>
        <v>4</v>
      </c>
      <c r="D2837" t="s">
        <v>130</v>
      </c>
      <c r="E2837" t="s">
        <v>1987</v>
      </c>
      <c r="F2837" t="s">
        <v>0</v>
      </c>
      <c r="G2837" t="s">
        <v>4</v>
      </c>
      <c r="H2837" t="str">
        <f>_xlfn.XLOOKUP(Flights[[#This Row],[Destination]], Airports!$A$2:$A$78, Airports!$D$2:$D$78)</f>
        <v>Chicago</v>
      </c>
      <c r="I2837" t="str" cm="1">
        <f t="array" ref="I2837">_xlfn.XLOOKUP(Flights[[#This Row],[Destination]],_xlfn._TRO_TRAILING( Airports!A:A),_xlfn._TRO_TRAILING( Airports!E:E), "Not found")</f>
        <v>IL</v>
      </c>
      <c r="J2837" s="1">
        <v>0.3298611111111111</v>
      </c>
      <c r="K2837" s="22">
        <f>HOUR(Flights[[#This Row],[Scheduled Departure]])</f>
        <v>7</v>
      </c>
      <c r="L2837" s="1">
        <v>0.32777777777777778</v>
      </c>
      <c r="M2837">
        <f>(L2837-J2837)*24*60</f>
        <v>-2.9999999999999893</v>
      </c>
      <c r="N2837" s="16">
        <f>Flights[[#This Row],[Length (min)]]/60</f>
        <v>3.7333333333333334</v>
      </c>
      <c r="O2837">
        <v>224</v>
      </c>
      <c r="P2837">
        <v>1744</v>
      </c>
      <c r="Q2837" s="18">
        <f>IFERROR(Flights[[#This Row],[Distance]]/Flights[[#This Row],[Length (hr)]], "")</f>
        <v>467.14285714285711</v>
      </c>
      <c r="R2837" s="1">
        <v>0.58958333333333335</v>
      </c>
      <c r="S2837" s="1" t="str">
        <f>IF(Flights[[#This Row],[Length (hr)]]&lt;2, "No meal", IF(Flights[[#This Row],[Length (hr)]]&lt;3.5, "Light meal", "Full meal"))</f>
        <v>Full meal</v>
      </c>
      <c r="T2837" s="1" t="str">
        <f>IF(AND(Flights[[#This Row],[Airline]]="US Airways", Flights[[#This Row],[Meal]]="Full Meal"), "Yes", "No")</f>
        <v>No</v>
      </c>
      <c r="U2837" s="1">
        <v>0.56666666666666665</v>
      </c>
      <c r="V2837">
        <v>-33</v>
      </c>
      <c r="W2837" s="1" t="str">
        <f>IF(Flights[[#This Row],[Arrival Delay]] = "", "Cancelled", IF(Flights[[#This Row],[Arrival Delay]]&gt;15, "Delayed", "On time"))</f>
        <v>On time</v>
      </c>
      <c r="X2837" t="str">
        <f>IF(Flights[[#This Row],[Status]]&lt;&gt;"Delayed","", IF(Flights[[#This Row],[Arrival Delay]]&gt;120, "Severe", IF(Flights[[#This Row],[Arrival Delay]]&gt;60, "Major", "Moderate")))</f>
        <v/>
      </c>
      <c r="Y2837" t="b">
        <v>0</v>
      </c>
      <c r="AA2837" t="str">
        <f>IF(OR(AND(Flights[[#This Row],[Status]]="Cancelled", Flights[[#This Row],[Cancellation Reason]]="Airline/Carrier"), Flights[[#This Row],[Delay Type]]="Severe"), "Yes", "No")</f>
        <v>No</v>
      </c>
    </row>
    <row r="2838" spans="1:27" x14ac:dyDescent="0.3">
      <c r="A2838" s="3">
        <v>42214</v>
      </c>
      <c r="B2838" s="22">
        <f>WEEKNUM(Flights[[#This Row],[Date]], 1)</f>
        <v>31</v>
      </c>
      <c r="C2838" s="22">
        <f>WEEKDAY(Flights[[#This Row],[Date]],1)</f>
        <v>4</v>
      </c>
      <c r="D2838" t="s">
        <v>1377</v>
      </c>
      <c r="E2838" t="s">
        <v>1996</v>
      </c>
      <c r="F2838" t="s">
        <v>0</v>
      </c>
      <c r="G2838" t="s">
        <v>270</v>
      </c>
      <c r="H2838" t="str">
        <f>_xlfn.XLOOKUP(Flights[[#This Row],[Destination]], Airports!$A$2:$A$78, Airports!$D$2:$D$78)</f>
        <v>Dallas</v>
      </c>
      <c r="I2838" t="str" cm="1">
        <f t="array" ref="I2838">_xlfn.XLOOKUP(Flights[[#This Row],[Destination]],_xlfn._TRO_TRAILING( Airports!A:A),_xlfn._TRO_TRAILING( Airports!E:E), "Not found")</f>
        <v>TX</v>
      </c>
      <c r="J2838" s="1">
        <v>0.33333333333333331</v>
      </c>
      <c r="K2838" s="22">
        <f>HOUR(Flights[[#This Row],[Scheduled Departure]])</f>
        <v>8</v>
      </c>
      <c r="L2838" s="1">
        <v>0.33194444444444443</v>
      </c>
      <c r="M2838">
        <f>(L2838-J2838)*24*60</f>
        <v>-1.9999999999999929</v>
      </c>
      <c r="N2838" s="16">
        <f>Flights[[#This Row],[Length (min)]]/60</f>
        <v>2.9666666666666668</v>
      </c>
      <c r="O2838">
        <v>178</v>
      </c>
      <c r="P2838">
        <v>1246</v>
      </c>
      <c r="Q2838" s="18">
        <f>IFERROR(Flights[[#This Row],[Distance]]/Flights[[#This Row],[Length (hr)]], "")</f>
        <v>420</v>
      </c>
      <c r="R2838" s="1">
        <v>0.54861111111111116</v>
      </c>
      <c r="S2838" s="1" t="str">
        <f>IF(Flights[[#This Row],[Length (hr)]]&lt;2, "No meal", IF(Flights[[#This Row],[Length (hr)]]&lt;3.5, "Light meal", "Full meal"))</f>
        <v>Light meal</v>
      </c>
      <c r="T2838" s="1" t="str">
        <f>IF(AND(Flights[[#This Row],[Airline]]="US Airways", Flights[[#This Row],[Meal]]="Full Meal"), "Yes", "No")</f>
        <v>No</v>
      </c>
      <c r="U2838" s="1">
        <v>0.53888888888888886</v>
      </c>
      <c r="V2838">
        <v>-14</v>
      </c>
      <c r="W2838" s="1" t="str">
        <f>IF(Flights[[#This Row],[Arrival Delay]] = "", "Cancelled", IF(Flights[[#This Row],[Arrival Delay]]&gt;15, "Delayed", "On time"))</f>
        <v>On time</v>
      </c>
      <c r="X2838" t="str">
        <f>IF(Flights[[#This Row],[Status]]&lt;&gt;"Delayed","", IF(Flights[[#This Row],[Arrival Delay]]&gt;120, "Severe", IF(Flights[[#This Row],[Arrival Delay]]&gt;60, "Major", "Moderate")))</f>
        <v/>
      </c>
      <c r="Y2838" t="b">
        <v>0</v>
      </c>
      <c r="AA2838" t="str">
        <f>IF(OR(AND(Flights[[#This Row],[Status]]="Cancelled", Flights[[#This Row],[Cancellation Reason]]="Airline/Carrier"), Flights[[#This Row],[Delay Type]]="Severe"), "Yes", "No")</f>
        <v>No</v>
      </c>
    </row>
    <row r="2839" spans="1:27" x14ac:dyDescent="0.3">
      <c r="A2839" s="3">
        <v>42214</v>
      </c>
      <c r="B2839" s="22">
        <f>WEEKNUM(Flights[[#This Row],[Date]], 1)</f>
        <v>31</v>
      </c>
      <c r="C2839" s="22">
        <f>WEEKDAY(Flights[[#This Row],[Date]],1)</f>
        <v>4</v>
      </c>
      <c r="D2839" t="s">
        <v>1614</v>
      </c>
      <c r="E2839" t="s">
        <v>1990</v>
      </c>
      <c r="F2839" t="s">
        <v>0</v>
      </c>
      <c r="G2839" t="s">
        <v>273</v>
      </c>
      <c r="H2839" t="str">
        <f>_xlfn.XLOOKUP(Flights[[#This Row],[Destination]], Airports!$A$2:$A$78, Airports!$D$2:$D$78)</f>
        <v>Denver</v>
      </c>
      <c r="I2839" t="str" cm="1">
        <f t="array" ref="I2839">_xlfn.XLOOKUP(Flights[[#This Row],[Destination]],_xlfn._TRO_TRAILING( Airports!A:A),_xlfn._TRO_TRAILING( Airports!E:E), "Not found")</f>
        <v>CO</v>
      </c>
      <c r="J2839" s="1">
        <v>0.34166666666666667</v>
      </c>
      <c r="K2839" s="22">
        <f>HOUR(Flights[[#This Row],[Scheduled Departure]])</f>
        <v>8</v>
      </c>
      <c r="L2839" s="1">
        <v>0.34652777777777777</v>
      </c>
      <c r="M2839">
        <f>(L2839-J2839)*24*60</f>
        <v>6.9999999999999751</v>
      </c>
      <c r="N2839" s="16">
        <f>Flights[[#This Row],[Length (min)]]/60</f>
        <v>2.15</v>
      </c>
      <c r="O2839">
        <v>129</v>
      </c>
      <c r="P2839">
        <v>862</v>
      </c>
      <c r="Q2839" s="18">
        <f>IFERROR(Flights[[#This Row],[Distance]]/Flights[[#This Row],[Length (hr)]], "")</f>
        <v>400.93023255813955</v>
      </c>
      <c r="R2839" s="1">
        <v>0.48055555555555557</v>
      </c>
      <c r="S2839" s="1" t="str">
        <f>IF(Flights[[#This Row],[Length (hr)]]&lt;2, "No meal", IF(Flights[[#This Row],[Length (hr)]]&lt;3.5, "Light meal", "Full meal"))</f>
        <v>Light meal</v>
      </c>
      <c r="T2839" s="1" t="str">
        <f>IF(AND(Flights[[#This Row],[Airline]]="US Airways", Flights[[#This Row],[Meal]]="Full Meal"), "Yes", "No")</f>
        <v>No</v>
      </c>
      <c r="U2839" s="1">
        <v>0.4777777777777778</v>
      </c>
      <c r="V2839">
        <v>-4</v>
      </c>
      <c r="W2839" s="1" t="str">
        <f>IF(Flights[[#This Row],[Arrival Delay]] = "", "Cancelled", IF(Flights[[#This Row],[Arrival Delay]]&gt;15, "Delayed", "On time"))</f>
        <v>On time</v>
      </c>
      <c r="X2839" t="str">
        <f>IF(Flights[[#This Row],[Status]]&lt;&gt;"Delayed","", IF(Flights[[#This Row],[Arrival Delay]]&gt;120, "Severe", IF(Flights[[#This Row],[Arrival Delay]]&gt;60, "Major", "Moderate")))</f>
        <v/>
      </c>
      <c r="Y2839" t="b">
        <v>0</v>
      </c>
      <c r="AA2839" t="str">
        <f>IF(OR(AND(Flights[[#This Row],[Status]]="Cancelled", Flights[[#This Row],[Cancellation Reason]]="Airline/Carrier"), Flights[[#This Row],[Delay Type]]="Severe"), "Yes", "No")</f>
        <v>No</v>
      </c>
    </row>
    <row r="2840" spans="1:27" x14ac:dyDescent="0.3">
      <c r="A2840" s="3">
        <v>42214</v>
      </c>
      <c r="B2840" s="22">
        <f>WEEKNUM(Flights[[#This Row],[Date]], 1)</f>
        <v>31</v>
      </c>
      <c r="C2840" s="22">
        <f>WEEKDAY(Flights[[#This Row],[Date]],1)</f>
        <v>4</v>
      </c>
      <c r="D2840" t="s">
        <v>1515</v>
      </c>
      <c r="E2840" t="s">
        <v>1995</v>
      </c>
      <c r="F2840" t="s">
        <v>0</v>
      </c>
      <c r="G2840" t="s">
        <v>24</v>
      </c>
      <c r="H2840" t="str">
        <f>_xlfn.XLOOKUP(Flights[[#This Row],[Destination]], Airports!$A$2:$A$78, Airports!$D$2:$D$78)</f>
        <v>Portland</v>
      </c>
      <c r="I2840" t="str" cm="1">
        <f t="array" ref="I2840">_xlfn.XLOOKUP(Flights[[#This Row],[Destination]],_xlfn._TRO_TRAILING( Airports!A:A),_xlfn._TRO_TRAILING( Airports!E:E), "Not found")</f>
        <v>OR</v>
      </c>
      <c r="J2840" s="1">
        <v>0.39930555555555558</v>
      </c>
      <c r="K2840" s="22">
        <f>HOUR(Flights[[#This Row],[Scheduled Departure]])</f>
        <v>9</v>
      </c>
      <c r="L2840" s="1">
        <v>0.40069444444444446</v>
      </c>
      <c r="M2840">
        <f>(L2840-J2840)*24*60</f>
        <v>1.9999999999999929</v>
      </c>
      <c r="N2840" s="16">
        <f>Flights[[#This Row],[Length (min)]]/60</f>
        <v>1.9666666666666666</v>
      </c>
      <c r="O2840">
        <v>118</v>
      </c>
      <c r="P2840">
        <v>834</v>
      </c>
      <c r="Q2840" s="18">
        <f>IFERROR(Flights[[#This Row],[Distance]]/Flights[[#This Row],[Length (hr)]], "")</f>
        <v>424.06779661016952</v>
      </c>
      <c r="R2840" s="1">
        <v>0.49305555555555558</v>
      </c>
      <c r="S2840" s="1" t="str">
        <f>IF(Flights[[#This Row],[Length (hr)]]&lt;2, "No meal", IF(Flights[[#This Row],[Length (hr)]]&lt;3.5, "Light meal", "Full meal"))</f>
        <v>No meal</v>
      </c>
      <c r="T2840" s="1" t="str">
        <f>IF(AND(Flights[[#This Row],[Airline]]="US Airways", Flights[[#This Row],[Meal]]="Full Meal"), "Yes", "No")</f>
        <v>No</v>
      </c>
      <c r="U2840" s="1">
        <v>0.4826388888888889</v>
      </c>
      <c r="V2840">
        <v>-15</v>
      </c>
      <c r="W2840" s="1" t="str">
        <f>IF(Flights[[#This Row],[Arrival Delay]] = "", "Cancelled", IF(Flights[[#This Row],[Arrival Delay]]&gt;15, "Delayed", "On time"))</f>
        <v>On time</v>
      </c>
      <c r="X2840" t="str">
        <f>IF(Flights[[#This Row],[Status]]&lt;&gt;"Delayed","", IF(Flights[[#This Row],[Arrival Delay]]&gt;120, "Severe", IF(Flights[[#This Row],[Arrival Delay]]&gt;60, "Major", "Moderate")))</f>
        <v/>
      </c>
      <c r="Y2840" t="b">
        <v>0</v>
      </c>
      <c r="AA2840" t="str">
        <f>IF(OR(AND(Flights[[#This Row],[Status]]="Cancelled", Flights[[#This Row],[Cancellation Reason]]="Airline/Carrier"), Flights[[#This Row],[Delay Type]]="Severe"), "Yes", "No")</f>
        <v>No</v>
      </c>
    </row>
    <row r="2841" spans="1:27" x14ac:dyDescent="0.3">
      <c r="A2841" s="3">
        <v>42214</v>
      </c>
      <c r="B2841" s="22">
        <f>WEEKNUM(Flights[[#This Row],[Date]], 1)</f>
        <v>31</v>
      </c>
      <c r="C2841" s="22">
        <f>WEEKDAY(Flights[[#This Row],[Date]],1)</f>
        <v>4</v>
      </c>
      <c r="D2841" t="s">
        <v>479</v>
      </c>
      <c r="E2841" t="s">
        <v>1996</v>
      </c>
      <c r="F2841" t="s">
        <v>0</v>
      </c>
      <c r="G2841" t="s">
        <v>9</v>
      </c>
      <c r="H2841" t="str">
        <f>_xlfn.XLOOKUP(Flights[[#This Row],[Destination]], Airports!$A$2:$A$78, Airports!$D$2:$D$78)</f>
        <v>San Francisco</v>
      </c>
      <c r="I2841" t="str" cm="1">
        <f t="array" ref="I2841">_xlfn.XLOOKUP(Flights[[#This Row],[Destination]],_xlfn._TRO_TRAILING( Airports!A:A),_xlfn._TRO_TRAILING( Airports!E:E), "Not found")</f>
        <v>CA</v>
      </c>
      <c r="J2841" s="1">
        <v>0.4513888888888889</v>
      </c>
      <c r="K2841" s="22">
        <f>HOUR(Flights[[#This Row],[Scheduled Departure]])</f>
        <v>10</v>
      </c>
      <c r="L2841" s="1">
        <v>0.44930555555555557</v>
      </c>
      <c r="M2841">
        <f>(L2841-J2841)*24*60</f>
        <v>-2.9999999999999893</v>
      </c>
      <c r="N2841" s="16">
        <f>Flights[[#This Row],[Length (min)]]/60</f>
        <v>1.2333333333333334</v>
      </c>
      <c r="O2841">
        <v>74</v>
      </c>
      <c r="P2841">
        <v>337</v>
      </c>
      <c r="Q2841" s="18">
        <f>IFERROR(Flights[[#This Row],[Distance]]/Flights[[#This Row],[Length (hr)]], "")</f>
        <v>273.24324324324323</v>
      </c>
      <c r="R2841" s="1">
        <v>0.50347222222222221</v>
      </c>
      <c r="S2841" s="1" t="str">
        <f>IF(Flights[[#This Row],[Length (hr)]]&lt;2, "No meal", IF(Flights[[#This Row],[Length (hr)]]&lt;3.5, "Light meal", "Full meal"))</f>
        <v>No meal</v>
      </c>
      <c r="T2841" s="1" t="str">
        <f>IF(AND(Flights[[#This Row],[Airline]]="US Airways", Flights[[#This Row],[Meal]]="Full Meal"), "Yes", "No")</f>
        <v>No</v>
      </c>
      <c r="U2841" s="1">
        <v>0.50069444444444444</v>
      </c>
      <c r="V2841">
        <v>-4</v>
      </c>
      <c r="W2841" s="1" t="str">
        <f>IF(Flights[[#This Row],[Arrival Delay]] = "", "Cancelled", IF(Flights[[#This Row],[Arrival Delay]]&gt;15, "Delayed", "On time"))</f>
        <v>On time</v>
      </c>
      <c r="X2841" t="str">
        <f>IF(Flights[[#This Row],[Status]]&lt;&gt;"Delayed","", IF(Flights[[#This Row],[Arrival Delay]]&gt;120, "Severe", IF(Flights[[#This Row],[Arrival Delay]]&gt;60, "Major", "Moderate")))</f>
        <v/>
      </c>
      <c r="Y2841" t="b">
        <v>0</v>
      </c>
      <c r="AA2841" t="str">
        <f>IF(OR(AND(Flights[[#This Row],[Status]]="Cancelled", Flights[[#This Row],[Cancellation Reason]]="Airline/Carrier"), Flights[[#This Row],[Delay Type]]="Severe"), "Yes", "No")</f>
        <v>No</v>
      </c>
    </row>
    <row r="2842" spans="1:27" x14ac:dyDescent="0.3">
      <c r="A2842" s="3">
        <v>42214</v>
      </c>
      <c r="B2842" s="22">
        <f>WEEKNUM(Flights[[#This Row],[Date]], 1)</f>
        <v>31</v>
      </c>
      <c r="C2842" s="22">
        <f>WEEKDAY(Flights[[#This Row],[Date]],1)</f>
        <v>4</v>
      </c>
      <c r="D2842" t="s">
        <v>1647</v>
      </c>
      <c r="E2842" t="s">
        <v>1994</v>
      </c>
      <c r="F2842" t="s">
        <v>0</v>
      </c>
      <c r="G2842" t="s">
        <v>313</v>
      </c>
      <c r="H2842" t="str">
        <f>_xlfn.XLOOKUP(Flights[[#This Row],[Destination]], Airports!$A$2:$A$78, Airports!$D$2:$D$78)</f>
        <v>Monterey</v>
      </c>
      <c r="I2842" t="str" cm="1">
        <f t="array" ref="I2842">_xlfn.XLOOKUP(Flights[[#This Row],[Destination]],_xlfn._TRO_TRAILING( Airports!A:A),_xlfn._TRO_TRAILING( Airports!E:E), "Not found")</f>
        <v>CA</v>
      </c>
      <c r="J2842" s="1">
        <v>0.47638888888888886</v>
      </c>
      <c r="K2842" s="22">
        <f>HOUR(Flights[[#This Row],[Scheduled Departure]])</f>
        <v>11</v>
      </c>
      <c r="L2842" s="1">
        <v>0.47569444444444442</v>
      </c>
      <c r="M2842">
        <f>(L2842-J2842)*24*60</f>
        <v>-0.99999999999999645</v>
      </c>
      <c r="N2842" s="16">
        <f>Flights[[#This Row],[Length (min)]]/60</f>
        <v>1.1000000000000001</v>
      </c>
      <c r="O2842">
        <v>66</v>
      </c>
      <c r="P2842">
        <v>266</v>
      </c>
      <c r="Q2842" s="18">
        <f>IFERROR(Flights[[#This Row],[Distance]]/Flights[[#This Row],[Length (hr)]], "")</f>
        <v>241.81818181818178</v>
      </c>
      <c r="R2842" s="1">
        <v>0.53125</v>
      </c>
      <c r="S2842" s="1" t="str">
        <f>IF(Flights[[#This Row],[Length (hr)]]&lt;2, "No meal", IF(Flights[[#This Row],[Length (hr)]]&lt;3.5, "Light meal", "Full meal"))</f>
        <v>No meal</v>
      </c>
      <c r="T2842" s="1" t="str">
        <f>IF(AND(Flights[[#This Row],[Airline]]="US Airways", Flights[[#This Row],[Meal]]="Full Meal"), "Yes", "No")</f>
        <v>No</v>
      </c>
      <c r="U2842" s="1">
        <v>0.52152777777777781</v>
      </c>
      <c r="V2842">
        <v>-14</v>
      </c>
      <c r="W2842" s="1" t="str">
        <f>IF(Flights[[#This Row],[Arrival Delay]] = "", "Cancelled", IF(Flights[[#This Row],[Arrival Delay]]&gt;15, "Delayed", "On time"))</f>
        <v>On time</v>
      </c>
      <c r="X2842" t="str">
        <f>IF(Flights[[#This Row],[Status]]&lt;&gt;"Delayed","", IF(Flights[[#This Row],[Arrival Delay]]&gt;120, "Severe", IF(Flights[[#This Row],[Arrival Delay]]&gt;60, "Major", "Moderate")))</f>
        <v/>
      </c>
      <c r="Y2842" t="b">
        <v>0</v>
      </c>
      <c r="AA2842" t="str">
        <f>IF(OR(AND(Flights[[#This Row],[Status]]="Cancelled", Flights[[#This Row],[Cancellation Reason]]="Airline/Carrier"), Flights[[#This Row],[Delay Type]]="Severe"), "Yes", "No")</f>
        <v>No</v>
      </c>
    </row>
    <row r="2843" spans="1:27" x14ac:dyDescent="0.3">
      <c r="A2843" s="3">
        <v>42214</v>
      </c>
      <c r="B2843" s="22">
        <f>WEEKNUM(Flights[[#This Row],[Date]], 1)</f>
        <v>31</v>
      </c>
      <c r="C2843" s="22">
        <f>WEEKDAY(Flights[[#This Row],[Date]],1)</f>
        <v>4</v>
      </c>
      <c r="D2843" t="s">
        <v>1131</v>
      </c>
      <c r="E2843" t="s">
        <v>1995</v>
      </c>
      <c r="F2843" t="s">
        <v>0</v>
      </c>
      <c r="G2843" t="s">
        <v>318</v>
      </c>
      <c r="H2843" t="str">
        <f>_xlfn.XLOOKUP(Flights[[#This Row],[Destination]], Airports!$A$2:$A$78, Airports!$D$2:$D$78)</f>
        <v>Oakland</v>
      </c>
      <c r="I2843" t="str" cm="1">
        <f t="array" ref="I2843">_xlfn.XLOOKUP(Flights[[#This Row],[Destination]],_xlfn._TRO_TRAILING( Airports!A:A),_xlfn._TRO_TRAILING( Airports!E:E), "Not found")</f>
        <v>CA</v>
      </c>
      <c r="J2843" s="1">
        <v>0.5625</v>
      </c>
      <c r="K2843" s="22">
        <f>HOUR(Flights[[#This Row],[Scheduled Departure]])</f>
        <v>13</v>
      </c>
      <c r="L2843" s="1">
        <v>0.57986111111111116</v>
      </c>
      <c r="M2843">
        <f>(L2843-J2843)*24*60</f>
        <v>25.000000000000071</v>
      </c>
      <c r="N2843" s="16">
        <f>Flights[[#This Row],[Length (min)]]/60</f>
        <v>1.1499999999999999</v>
      </c>
      <c r="O2843">
        <v>69</v>
      </c>
      <c r="P2843">
        <v>337</v>
      </c>
      <c r="Q2843" s="18">
        <f>IFERROR(Flights[[#This Row],[Distance]]/Flights[[#This Row],[Length (hr)]], "")</f>
        <v>293.04347826086956</v>
      </c>
      <c r="R2843" s="1">
        <v>0.61458333333333337</v>
      </c>
      <c r="S2843" s="1" t="str">
        <f>IF(Flights[[#This Row],[Length (hr)]]&lt;2, "No meal", IF(Flights[[#This Row],[Length (hr)]]&lt;3.5, "Light meal", "Full meal"))</f>
        <v>No meal</v>
      </c>
      <c r="T2843" s="1" t="str">
        <f>IF(AND(Flights[[#This Row],[Airline]]="US Airways", Flights[[#This Row],[Meal]]="Full Meal"), "Yes", "No")</f>
        <v>No</v>
      </c>
      <c r="U2843" s="1">
        <v>0.62777777777777777</v>
      </c>
      <c r="V2843">
        <v>19</v>
      </c>
      <c r="W2843" s="1" t="str">
        <f>IF(Flights[[#This Row],[Arrival Delay]] = "", "Cancelled", IF(Flights[[#This Row],[Arrival Delay]]&gt;15, "Delayed", "On time"))</f>
        <v>Delayed</v>
      </c>
      <c r="X2843" t="str">
        <f>IF(Flights[[#This Row],[Status]]&lt;&gt;"Delayed","", IF(Flights[[#This Row],[Arrival Delay]]&gt;120, "Severe", IF(Flights[[#This Row],[Arrival Delay]]&gt;60, "Major", "Moderate")))</f>
        <v>Moderate</v>
      </c>
      <c r="Y2843" t="b">
        <v>0</v>
      </c>
      <c r="AA2843" t="str">
        <f>IF(OR(AND(Flights[[#This Row],[Status]]="Cancelled", Flights[[#This Row],[Cancellation Reason]]="Airline/Carrier"), Flights[[#This Row],[Delay Type]]="Severe"), "Yes", "No")</f>
        <v>No</v>
      </c>
    </row>
    <row r="2844" spans="1:27" x14ac:dyDescent="0.3">
      <c r="A2844" s="3">
        <v>42214</v>
      </c>
      <c r="B2844" s="22">
        <f>WEEKNUM(Flights[[#This Row],[Date]], 1)</f>
        <v>31</v>
      </c>
      <c r="C2844" s="22">
        <f>WEEKDAY(Flights[[#This Row],[Date]],1)</f>
        <v>4</v>
      </c>
      <c r="D2844" t="s">
        <v>1531</v>
      </c>
      <c r="E2844" t="s">
        <v>1995</v>
      </c>
      <c r="F2844" t="s">
        <v>0</v>
      </c>
      <c r="G2844" t="s">
        <v>290</v>
      </c>
      <c r="H2844" t="str">
        <f>_xlfn.XLOOKUP(Flights[[#This Row],[Destination]], Airports!$A$2:$A$78, Airports!$D$2:$D$78)</f>
        <v>Houston</v>
      </c>
      <c r="I2844" t="str" cm="1">
        <f t="array" ref="I2844">_xlfn.XLOOKUP(Flights[[#This Row],[Destination]],_xlfn._TRO_TRAILING( Airports!A:A),_xlfn._TRO_TRAILING( Airports!E:E), "Not found")</f>
        <v>TX</v>
      </c>
      <c r="J2844" s="1">
        <v>0.59027777777777779</v>
      </c>
      <c r="K2844" s="22">
        <f>HOUR(Flights[[#This Row],[Scheduled Departure]])</f>
        <v>14</v>
      </c>
      <c r="L2844" s="1">
        <v>0.58958333333333335</v>
      </c>
      <c r="M2844">
        <f>(L2844-J2844)*24*60</f>
        <v>-0.99999999999999645</v>
      </c>
      <c r="N2844" s="16">
        <f>Flights[[#This Row],[Length (min)]]/60</f>
        <v>3.7</v>
      </c>
      <c r="O2844">
        <v>222</v>
      </c>
      <c r="P2844">
        <v>1390</v>
      </c>
      <c r="Q2844" s="18">
        <f>IFERROR(Flights[[#This Row],[Distance]]/Flights[[#This Row],[Length (hr)]], "")</f>
        <v>375.67567567567568</v>
      </c>
      <c r="R2844" s="1">
        <v>0.80902777777777779</v>
      </c>
      <c r="S2844" s="1" t="str">
        <f>IF(Flights[[#This Row],[Length (hr)]]&lt;2, "No meal", IF(Flights[[#This Row],[Length (hr)]]&lt;3.5, "Light meal", "Full meal"))</f>
        <v>Full meal</v>
      </c>
      <c r="T2844" s="1" t="str">
        <f>IF(AND(Flights[[#This Row],[Airline]]="US Airways", Flights[[#This Row],[Meal]]="Full Meal"), "Yes", "No")</f>
        <v>No</v>
      </c>
      <c r="U2844" s="1">
        <v>0.82708333333333328</v>
      </c>
      <c r="V2844">
        <v>26</v>
      </c>
      <c r="W2844" s="1" t="str">
        <f>IF(Flights[[#This Row],[Arrival Delay]] = "", "Cancelled", IF(Flights[[#This Row],[Arrival Delay]]&gt;15, "Delayed", "On time"))</f>
        <v>Delayed</v>
      </c>
      <c r="X2844" t="str">
        <f>IF(Flights[[#This Row],[Status]]&lt;&gt;"Delayed","", IF(Flights[[#This Row],[Arrival Delay]]&gt;120, "Severe", IF(Flights[[#This Row],[Arrival Delay]]&gt;60, "Major", "Moderate")))</f>
        <v>Moderate</v>
      </c>
      <c r="Y2844" t="b">
        <v>0</v>
      </c>
      <c r="AA2844" t="str">
        <f>IF(OR(AND(Flights[[#This Row],[Status]]="Cancelled", Flights[[#This Row],[Cancellation Reason]]="Airline/Carrier"), Flights[[#This Row],[Delay Type]]="Severe"), "Yes", "No")</f>
        <v>No</v>
      </c>
    </row>
    <row r="2845" spans="1:27" x14ac:dyDescent="0.3">
      <c r="A2845" s="3">
        <v>42214</v>
      </c>
      <c r="B2845" s="22">
        <f>WEEKNUM(Flights[[#This Row],[Date]], 1)</f>
        <v>31</v>
      </c>
      <c r="C2845" s="22">
        <f>WEEKDAY(Flights[[#This Row],[Date]],1)</f>
        <v>4</v>
      </c>
      <c r="D2845" t="s">
        <v>1073</v>
      </c>
      <c r="E2845" t="s">
        <v>1994</v>
      </c>
      <c r="F2845" t="s">
        <v>0</v>
      </c>
      <c r="G2845" t="s">
        <v>356</v>
      </c>
      <c r="H2845" t="str">
        <f>_xlfn.XLOOKUP(Flights[[#This Row],[Destination]], Airports!$A$2:$A$78, Airports!$D$2:$D$78)</f>
        <v>Tucson</v>
      </c>
      <c r="I2845" t="str" cm="1">
        <f t="array" ref="I2845">_xlfn.XLOOKUP(Flights[[#This Row],[Destination]],_xlfn._TRO_TRAILING( Airports!A:A),_xlfn._TRO_TRAILING( Airports!E:E), "Not found")</f>
        <v>AZ</v>
      </c>
      <c r="J2845" s="1">
        <v>0.65277777777777779</v>
      </c>
      <c r="K2845" s="22">
        <f>HOUR(Flights[[#This Row],[Scheduled Departure]])</f>
        <v>15</v>
      </c>
      <c r="L2845" s="1">
        <v>0.7055555555555556</v>
      </c>
      <c r="M2845">
        <f>(L2845-J2845)*24*60</f>
        <v>76.000000000000057</v>
      </c>
      <c r="N2845" s="16">
        <f>Flights[[#This Row],[Length (min)]]/60</f>
        <v>1.4833333333333334</v>
      </c>
      <c r="O2845">
        <v>89</v>
      </c>
      <c r="P2845">
        <v>451</v>
      </c>
      <c r="Q2845" s="18">
        <f>IFERROR(Flights[[#This Row],[Distance]]/Flights[[#This Row],[Length (hr)]], "")</f>
        <v>304.04494382022472</v>
      </c>
      <c r="R2845" s="1">
        <v>0.71666666666666667</v>
      </c>
      <c r="S2845" s="1" t="str">
        <f>IF(Flights[[#This Row],[Length (hr)]]&lt;2, "No meal", IF(Flights[[#This Row],[Length (hr)]]&lt;3.5, "Light meal", "Full meal"))</f>
        <v>No meal</v>
      </c>
      <c r="T2845" s="1" t="str">
        <f>IF(AND(Flights[[#This Row],[Airline]]="US Airways", Flights[[#This Row],[Meal]]="Full Meal"), "Yes", "No")</f>
        <v>No</v>
      </c>
      <c r="U2845" s="1">
        <v>0.76736111111111116</v>
      </c>
      <c r="V2845">
        <v>73</v>
      </c>
      <c r="W2845" s="1" t="str">
        <f>IF(Flights[[#This Row],[Arrival Delay]] = "", "Cancelled", IF(Flights[[#This Row],[Arrival Delay]]&gt;15, "Delayed", "On time"))</f>
        <v>Delayed</v>
      </c>
      <c r="X2845" t="str">
        <f>IF(Flights[[#This Row],[Status]]&lt;&gt;"Delayed","", IF(Flights[[#This Row],[Arrival Delay]]&gt;120, "Severe", IF(Flights[[#This Row],[Arrival Delay]]&gt;60, "Major", "Moderate")))</f>
        <v>Major</v>
      </c>
      <c r="Y2845" t="b">
        <v>0</v>
      </c>
      <c r="AA2845" t="str">
        <f>IF(OR(AND(Flights[[#This Row],[Status]]="Cancelled", Flights[[#This Row],[Cancellation Reason]]="Airline/Carrier"), Flights[[#This Row],[Delay Type]]="Severe"), "Yes", "No")</f>
        <v>No</v>
      </c>
    </row>
    <row r="2846" spans="1:27" x14ac:dyDescent="0.3">
      <c r="A2846" s="3">
        <v>42214</v>
      </c>
      <c r="B2846" s="22">
        <f>WEEKNUM(Flights[[#This Row],[Date]], 1)</f>
        <v>31</v>
      </c>
      <c r="C2846" s="22">
        <f>WEEKDAY(Flights[[#This Row],[Date]],1)</f>
        <v>4</v>
      </c>
      <c r="D2846" t="s">
        <v>620</v>
      </c>
      <c r="E2846" t="s">
        <v>1994</v>
      </c>
      <c r="F2846" t="s">
        <v>0</v>
      </c>
      <c r="G2846" t="s">
        <v>343</v>
      </c>
      <c r="H2846" t="str">
        <f>_xlfn.XLOOKUP(Flights[[#This Row],[Destination]], Airports!$A$2:$A$78, Airports!$D$2:$D$78)</f>
        <v>San Luis Obispo</v>
      </c>
      <c r="I2846" t="str" cm="1">
        <f t="array" ref="I2846">_xlfn.XLOOKUP(Flights[[#This Row],[Destination]],_xlfn._TRO_TRAILING( Airports!A:A),_xlfn._TRO_TRAILING( Airports!E:E), "Not found")</f>
        <v>CA</v>
      </c>
      <c r="J2846" s="1">
        <v>0.79513888888888884</v>
      </c>
      <c r="K2846" s="22">
        <f>HOUR(Flights[[#This Row],[Scheduled Departure]])</f>
        <v>19</v>
      </c>
      <c r="L2846" s="1">
        <v>0.85555555555555551</v>
      </c>
      <c r="M2846">
        <f>(L2846-J2846)*24*60</f>
        <v>87.000000000000014</v>
      </c>
      <c r="N2846" s="16">
        <f>Flights[[#This Row],[Length (min)]]/60</f>
        <v>0.81666666666666665</v>
      </c>
      <c r="O2846">
        <v>49</v>
      </c>
      <c r="P2846">
        <v>156</v>
      </c>
      <c r="Q2846" s="18">
        <f>IFERROR(Flights[[#This Row],[Distance]]/Flights[[#This Row],[Length (hr)]], "")</f>
        <v>191.0204081632653</v>
      </c>
      <c r="R2846" s="1">
        <v>0.83611111111111114</v>
      </c>
      <c r="S2846" s="1" t="str">
        <f>IF(Flights[[#This Row],[Length (hr)]]&lt;2, "No meal", IF(Flights[[#This Row],[Length (hr)]]&lt;3.5, "Light meal", "Full meal"))</f>
        <v>No meal</v>
      </c>
      <c r="T2846" s="1" t="str">
        <f>IF(AND(Flights[[#This Row],[Airline]]="US Airways", Flights[[#This Row],[Meal]]="Full Meal"), "Yes", "No")</f>
        <v>No</v>
      </c>
      <c r="U2846" s="1">
        <v>0.88958333333333328</v>
      </c>
      <c r="V2846">
        <v>77</v>
      </c>
      <c r="W2846" s="1" t="str">
        <f>IF(Flights[[#This Row],[Arrival Delay]] = "", "Cancelled", IF(Flights[[#This Row],[Arrival Delay]]&gt;15, "Delayed", "On time"))</f>
        <v>Delayed</v>
      </c>
      <c r="X2846" t="str">
        <f>IF(Flights[[#This Row],[Status]]&lt;&gt;"Delayed","", IF(Flights[[#This Row],[Arrival Delay]]&gt;120, "Severe", IF(Flights[[#This Row],[Arrival Delay]]&gt;60, "Major", "Moderate")))</f>
        <v>Major</v>
      </c>
      <c r="Y2846" t="b">
        <v>0</v>
      </c>
      <c r="AA2846" t="str">
        <f>IF(OR(AND(Flights[[#This Row],[Status]]="Cancelled", Flights[[#This Row],[Cancellation Reason]]="Airline/Carrier"), Flights[[#This Row],[Delay Type]]="Severe"), "Yes", "No")</f>
        <v>No</v>
      </c>
    </row>
    <row r="2847" spans="1:27" x14ac:dyDescent="0.3">
      <c r="A2847" s="3">
        <v>42214</v>
      </c>
      <c r="B2847" s="22">
        <f>WEEKNUM(Flights[[#This Row],[Date]], 1)</f>
        <v>31</v>
      </c>
      <c r="C2847" s="22">
        <f>WEEKDAY(Flights[[#This Row],[Date]],1)</f>
        <v>4</v>
      </c>
      <c r="D2847" t="s">
        <v>1107</v>
      </c>
      <c r="E2847" t="s">
        <v>1995</v>
      </c>
      <c r="F2847" t="s">
        <v>0</v>
      </c>
      <c r="G2847" t="s">
        <v>351</v>
      </c>
      <c r="H2847" t="str">
        <f>_xlfn.XLOOKUP(Flights[[#This Row],[Destination]], Airports!$A$2:$A$78, Airports!$D$2:$D$78)</f>
        <v>Sacramento</v>
      </c>
      <c r="I2847" t="str" cm="1">
        <f t="array" ref="I2847">_xlfn.XLOOKUP(Flights[[#This Row],[Destination]],_xlfn._TRO_TRAILING( Airports!A:A),_xlfn._TRO_TRAILING( Airports!E:E), "Not found")</f>
        <v>CA</v>
      </c>
      <c r="J2847" s="1">
        <v>0.84375</v>
      </c>
      <c r="K2847" s="22">
        <f>HOUR(Flights[[#This Row],[Scheduled Departure]])</f>
        <v>20</v>
      </c>
      <c r="L2847" s="1">
        <v>0.90069444444444446</v>
      </c>
      <c r="M2847">
        <f>(L2847-J2847)*24*60</f>
        <v>82.000000000000028</v>
      </c>
      <c r="N2847" s="16">
        <f>Flights[[#This Row],[Length (min)]]/60</f>
        <v>1.25</v>
      </c>
      <c r="O2847">
        <v>75</v>
      </c>
      <c r="P2847">
        <v>373</v>
      </c>
      <c r="Q2847" s="18">
        <f>IFERROR(Flights[[#This Row],[Distance]]/Flights[[#This Row],[Length (hr)]], "")</f>
        <v>298.39999999999998</v>
      </c>
      <c r="R2847" s="1">
        <v>0.89583333333333337</v>
      </c>
      <c r="S2847" s="1" t="str">
        <f>IF(Flights[[#This Row],[Length (hr)]]&lt;2, "No meal", IF(Flights[[#This Row],[Length (hr)]]&lt;3.5, "Light meal", "Full meal"))</f>
        <v>No meal</v>
      </c>
      <c r="T2847" s="1" t="str">
        <f>IF(AND(Flights[[#This Row],[Airline]]="US Airways", Flights[[#This Row],[Meal]]="Full Meal"), "Yes", "No")</f>
        <v>No</v>
      </c>
      <c r="U2847" s="1">
        <v>0.95277777777777772</v>
      </c>
      <c r="V2847">
        <v>82</v>
      </c>
      <c r="W2847" s="1" t="str">
        <f>IF(Flights[[#This Row],[Arrival Delay]] = "", "Cancelled", IF(Flights[[#This Row],[Arrival Delay]]&gt;15, "Delayed", "On time"))</f>
        <v>Delayed</v>
      </c>
      <c r="X2847" t="str">
        <f>IF(Flights[[#This Row],[Status]]&lt;&gt;"Delayed","", IF(Flights[[#This Row],[Arrival Delay]]&gt;120, "Severe", IF(Flights[[#This Row],[Arrival Delay]]&gt;60, "Major", "Moderate")))</f>
        <v>Major</v>
      </c>
      <c r="Y2847" t="b">
        <v>0</v>
      </c>
      <c r="AA2847" t="str">
        <f>IF(OR(AND(Flights[[#This Row],[Status]]="Cancelled", Flights[[#This Row],[Cancellation Reason]]="Airline/Carrier"), Flights[[#This Row],[Delay Type]]="Severe"), "Yes", "No")</f>
        <v>No</v>
      </c>
    </row>
    <row r="2848" spans="1:27" x14ac:dyDescent="0.3">
      <c r="A2848" s="3">
        <v>42214</v>
      </c>
      <c r="B2848" s="22">
        <f>WEEKNUM(Flights[[#This Row],[Date]], 1)</f>
        <v>31</v>
      </c>
      <c r="C2848" s="22">
        <f>WEEKDAY(Flights[[#This Row],[Date]],1)</f>
        <v>4</v>
      </c>
      <c r="D2848" t="s">
        <v>1557</v>
      </c>
      <c r="E2848" t="s">
        <v>1995</v>
      </c>
      <c r="F2848" t="s">
        <v>0</v>
      </c>
      <c r="G2848" t="s">
        <v>273</v>
      </c>
      <c r="H2848" t="str">
        <f>_xlfn.XLOOKUP(Flights[[#This Row],[Destination]], Airports!$A$2:$A$78, Airports!$D$2:$D$78)</f>
        <v>Denver</v>
      </c>
      <c r="I2848" t="str" cm="1">
        <f t="array" ref="I2848">_xlfn.XLOOKUP(Flights[[#This Row],[Destination]],_xlfn._TRO_TRAILING( Airports!A:A),_xlfn._TRO_TRAILING( Airports!E:E), "Not found")</f>
        <v>CO</v>
      </c>
      <c r="J2848" s="1">
        <v>0.85416666666666663</v>
      </c>
      <c r="K2848" s="22">
        <f>HOUR(Flights[[#This Row],[Scheduled Departure]])</f>
        <v>20</v>
      </c>
      <c r="L2848" s="1">
        <v>0.88611111111111107</v>
      </c>
      <c r="M2848">
        <f>(L2848-J2848)*24*60</f>
        <v>46</v>
      </c>
      <c r="N2848" s="16">
        <f>Flights[[#This Row],[Length (min)]]/60</f>
        <v>2.1833333333333331</v>
      </c>
      <c r="O2848">
        <v>131</v>
      </c>
      <c r="P2848">
        <v>862</v>
      </c>
      <c r="Q2848" s="18">
        <f>IFERROR(Flights[[#This Row],[Distance]]/Flights[[#This Row],[Length (hr)]], "")</f>
        <v>394.80916030534354</v>
      </c>
      <c r="R2848" s="1">
        <v>0.98611111111111116</v>
      </c>
      <c r="S2848" s="1" t="str">
        <f>IF(Flights[[#This Row],[Length (hr)]]&lt;2, "No meal", IF(Flights[[#This Row],[Length (hr)]]&lt;3.5, "Light meal", "Full meal"))</f>
        <v>Light meal</v>
      </c>
      <c r="T2848" s="1" t="str">
        <f>IF(AND(Flights[[#This Row],[Airline]]="US Airways", Flights[[#This Row],[Meal]]="Full Meal"), "Yes", "No")</f>
        <v>No</v>
      </c>
      <c r="U2848" s="1">
        <v>1.8749999999999999E-2</v>
      </c>
      <c r="V2848">
        <v>47</v>
      </c>
      <c r="W2848" s="1" t="str">
        <f>IF(Flights[[#This Row],[Arrival Delay]] = "", "Cancelled", IF(Flights[[#This Row],[Arrival Delay]]&gt;15, "Delayed", "On time"))</f>
        <v>Delayed</v>
      </c>
      <c r="X2848" t="str">
        <f>IF(Flights[[#This Row],[Status]]&lt;&gt;"Delayed","", IF(Flights[[#This Row],[Arrival Delay]]&gt;120, "Severe", IF(Flights[[#This Row],[Arrival Delay]]&gt;60, "Major", "Moderate")))</f>
        <v>Moderate</v>
      </c>
      <c r="Y2848" t="b">
        <v>0</v>
      </c>
      <c r="AA2848" t="str">
        <f>IF(OR(AND(Flights[[#This Row],[Status]]="Cancelled", Flights[[#This Row],[Cancellation Reason]]="Airline/Carrier"), Flights[[#This Row],[Delay Type]]="Severe"), "Yes", "No")</f>
        <v>No</v>
      </c>
    </row>
    <row r="2849" spans="1:27" x14ac:dyDescent="0.3">
      <c r="A2849" s="3">
        <v>42214</v>
      </c>
      <c r="B2849" s="22">
        <f>WEEKNUM(Flights[[#This Row],[Date]], 1)</f>
        <v>31</v>
      </c>
      <c r="C2849" s="22">
        <f>WEEKDAY(Flights[[#This Row],[Date]],1)</f>
        <v>4</v>
      </c>
      <c r="D2849" t="s">
        <v>1563</v>
      </c>
      <c r="E2849" t="s">
        <v>1995</v>
      </c>
      <c r="F2849" t="s">
        <v>0</v>
      </c>
      <c r="G2849" t="s">
        <v>29</v>
      </c>
      <c r="H2849" t="str">
        <f>_xlfn.XLOOKUP(Flights[[#This Row],[Destination]], Airports!$A$2:$A$78, Airports!$D$2:$D$78)</f>
        <v>Phoenix</v>
      </c>
      <c r="I2849" t="str" cm="1">
        <f t="array" ref="I2849">_xlfn.XLOOKUP(Flights[[#This Row],[Destination]],_xlfn._TRO_TRAILING( Airports!A:A),_xlfn._TRO_TRAILING( Airports!E:E), "Not found")</f>
        <v>AZ</v>
      </c>
      <c r="J2849" s="1">
        <v>0.96527777777777779</v>
      </c>
      <c r="K2849" s="22">
        <f>HOUR(Flights[[#This Row],[Scheduled Departure]])</f>
        <v>23</v>
      </c>
      <c r="L2849" s="1">
        <v>2.0833333333333333E-3</v>
      </c>
      <c r="M2849">
        <f>(L2849-J2849)*24*60</f>
        <v>-1387</v>
      </c>
      <c r="N2849" s="16">
        <f>Flights[[#This Row],[Length (min)]]/60</f>
        <v>1.4333333333333333</v>
      </c>
      <c r="O2849">
        <v>86</v>
      </c>
      <c r="P2849">
        <v>370</v>
      </c>
      <c r="Q2849" s="18">
        <f>IFERROR(Flights[[#This Row],[Distance]]/Flights[[#This Row],[Length (hr)]], "")</f>
        <v>258.13953488372096</v>
      </c>
      <c r="R2849" s="1">
        <v>2.0833333333333332E-2</v>
      </c>
      <c r="S2849" s="1" t="str">
        <f>IF(Flights[[#This Row],[Length (hr)]]&lt;2, "No meal", IF(Flights[[#This Row],[Length (hr)]]&lt;3.5, "Light meal", "Full meal"))</f>
        <v>No meal</v>
      </c>
      <c r="T2849" s="1" t="str">
        <f>IF(AND(Flights[[#This Row],[Airline]]="US Airways", Flights[[#This Row],[Meal]]="Full Meal"), "Yes", "No")</f>
        <v>No</v>
      </c>
      <c r="U2849" s="1">
        <v>6.1805555555555558E-2</v>
      </c>
      <c r="V2849">
        <v>59</v>
      </c>
      <c r="W2849" s="1" t="str">
        <f>IF(Flights[[#This Row],[Arrival Delay]] = "", "Cancelled", IF(Flights[[#This Row],[Arrival Delay]]&gt;15, "Delayed", "On time"))</f>
        <v>Delayed</v>
      </c>
      <c r="X2849" t="str">
        <f>IF(Flights[[#This Row],[Status]]&lt;&gt;"Delayed","", IF(Flights[[#This Row],[Arrival Delay]]&gt;120, "Severe", IF(Flights[[#This Row],[Arrival Delay]]&gt;60, "Major", "Moderate")))</f>
        <v>Moderate</v>
      </c>
      <c r="Y2849" t="b">
        <v>0</v>
      </c>
      <c r="AA2849" t="str">
        <f>IF(OR(AND(Flights[[#This Row],[Status]]="Cancelled", Flights[[#This Row],[Cancellation Reason]]="Airline/Carrier"), Flights[[#This Row],[Delay Type]]="Severe"), "Yes", "No")</f>
        <v>No</v>
      </c>
    </row>
    <row r="2850" spans="1:27" x14ac:dyDescent="0.3">
      <c r="A2850" s="3">
        <v>42215</v>
      </c>
      <c r="B2850" s="22">
        <f>WEEKNUM(Flights[[#This Row],[Date]], 1)</f>
        <v>31</v>
      </c>
      <c r="C2850" s="22">
        <f>WEEKDAY(Flights[[#This Row],[Date]],1)</f>
        <v>5</v>
      </c>
      <c r="D2850" t="s">
        <v>1150</v>
      </c>
      <c r="E2850" t="s">
        <v>1995</v>
      </c>
      <c r="F2850" t="s">
        <v>0</v>
      </c>
      <c r="G2850" t="s">
        <v>6</v>
      </c>
      <c r="H2850" t="str">
        <f>_xlfn.XLOOKUP(Flights[[#This Row],[Destination]], Airports!$A$2:$A$78, Airports!$D$2:$D$78)</f>
        <v>Nashville</v>
      </c>
      <c r="I2850" t="str" cm="1">
        <f t="array" ref="I2850">_xlfn.XLOOKUP(Flights[[#This Row],[Destination]],_xlfn._TRO_TRAILING( Airports!A:A),_xlfn._TRO_TRAILING( Airports!E:E), "Not found")</f>
        <v>TN</v>
      </c>
      <c r="J2850" s="1">
        <v>0.22569444444444445</v>
      </c>
      <c r="K2850" s="22">
        <f>HOUR(Flights[[#This Row],[Scheduled Departure]])</f>
        <v>5</v>
      </c>
      <c r="L2850" s="1">
        <v>0.25694444444444442</v>
      </c>
      <c r="M2850">
        <f>(L2850-J2850)*24*60</f>
        <v>44.999999999999957</v>
      </c>
      <c r="N2850" s="16">
        <f>Flights[[#This Row],[Length (min)]]/60</f>
        <v>4.1500000000000004</v>
      </c>
      <c r="O2850">
        <v>249</v>
      </c>
      <c r="P2850">
        <v>1797</v>
      </c>
      <c r="Q2850" s="18">
        <f>IFERROR(Flights[[#This Row],[Distance]]/Flights[[#This Row],[Length (hr)]], "")</f>
        <v>433.01204819277103</v>
      </c>
      <c r="R2850" s="1">
        <v>0.47569444444444442</v>
      </c>
      <c r="S2850" s="1" t="str">
        <f>IF(Flights[[#This Row],[Length (hr)]]&lt;2, "No meal", IF(Flights[[#This Row],[Length (hr)]]&lt;3.5, "Light meal", "Full meal"))</f>
        <v>Full meal</v>
      </c>
      <c r="T2850" s="1" t="str">
        <f>IF(AND(Flights[[#This Row],[Airline]]="US Airways", Flights[[#This Row],[Meal]]="Full Meal"), "Yes", "No")</f>
        <v>No</v>
      </c>
      <c r="U2850" s="1">
        <v>0.5131944444444444</v>
      </c>
      <c r="V2850">
        <v>54</v>
      </c>
      <c r="W2850" s="1" t="str">
        <f>IF(Flights[[#This Row],[Arrival Delay]] = "", "Cancelled", IF(Flights[[#This Row],[Arrival Delay]]&gt;15, "Delayed", "On time"))</f>
        <v>Delayed</v>
      </c>
      <c r="X2850" t="str">
        <f>IF(Flights[[#This Row],[Status]]&lt;&gt;"Delayed","", IF(Flights[[#This Row],[Arrival Delay]]&gt;120, "Severe", IF(Flights[[#This Row],[Arrival Delay]]&gt;60, "Major", "Moderate")))</f>
        <v>Moderate</v>
      </c>
      <c r="Y2850" t="b">
        <v>0</v>
      </c>
      <c r="AA2850" t="str">
        <f>IF(OR(AND(Flights[[#This Row],[Status]]="Cancelled", Flights[[#This Row],[Cancellation Reason]]="Airline/Carrier"), Flights[[#This Row],[Delay Type]]="Severe"), "Yes", "No")</f>
        <v>No</v>
      </c>
    </row>
    <row r="2851" spans="1:27" x14ac:dyDescent="0.3">
      <c r="A2851" s="3">
        <v>42215</v>
      </c>
      <c r="B2851" s="22">
        <f>WEEKNUM(Flights[[#This Row],[Date]], 1)</f>
        <v>31</v>
      </c>
      <c r="C2851" s="22">
        <f>WEEKDAY(Flights[[#This Row],[Date]],1)</f>
        <v>5</v>
      </c>
      <c r="D2851" t="s">
        <v>170</v>
      </c>
      <c r="E2851" t="s">
        <v>1987</v>
      </c>
      <c r="F2851" t="s">
        <v>0</v>
      </c>
      <c r="G2851" t="s">
        <v>7</v>
      </c>
      <c r="H2851" t="str">
        <f>_xlfn.XLOOKUP(Flights[[#This Row],[Destination]], Airports!$A$2:$A$78, Airports!$D$2:$D$78)</f>
        <v>Austin</v>
      </c>
      <c r="I2851" t="str" cm="1">
        <f t="array" ref="I2851">_xlfn.XLOOKUP(Flights[[#This Row],[Destination]],_xlfn._TRO_TRAILING( Airports!A:A),_xlfn._TRO_TRAILING( Airports!E:E), "Not found")</f>
        <v>TX</v>
      </c>
      <c r="J2851" s="1">
        <v>0.2673611111111111</v>
      </c>
      <c r="K2851" s="22">
        <f>HOUR(Flights[[#This Row],[Scheduled Departure]])</f>
        <v>6</v>
      </c>
      <c r="L2851" s="1">
        <v>0.26180555555555557</v>
      </c>
      <c r="M2851">
        <f>(L2851-J2851)*24*60</f>
        <v>-7.9999999999999716</v>
      </c>
      <c r="N2851" s="16">
        <f>Flights[[#This Row],[Length (min)]]/60</f>
        <v>3.2</v>
      </c>
      <c r="O2851">
        <v>192</v>
      </c>
      <c r="P2851">
        <v>1242</v>
      </c>
      <c r="Q2851" s="18">
        <f>IFERROR(Flights[[#This Row],[Distance]]/Flights[[#This Row],[Length (hr)]], "")</f>
        <v>388.125</v>
      </c>
      <c r="R2851" s="1">
        <v>0.48402777777777778</v>
      </c>
      <c r="S2851" s="1" t="str">
        <f>IF(Flights[[#This Row],[Length (hr)]]&lt;2, "No meal", IF(Flights[[#This Row],[Length (hr)]]&lt;3.5, "Light meal", "Full meal"))</f>
        <v>Light meal</v>
      </c>
      <c r="T2851" s="1" t="str">
        <f>IF(AND(Flights[[#This Row],[Airline]]="US Airways", Flights[[#This Row],[Meal]]="Full Meal"), "Yes", "No")</f>
        <v>No</v>
      </c>
      <c r="U2851" s="1">
        <v>0.47847222222222224</v>
      </c>
      <c r="V2851">
        <v>-8</v>
      </c>
      <c r="W2851" s="1" t="str">
        <f>IF(Flights[[#This Row],[Arrival Delay]] = "", "Cancelled", IF(Flights[[#This Row],[Arrival Delay]]&gt;15, "Delayed", "On time"))</f>
        <v>On time</v>
      </c>
      <c r="X2851" t="str">
        <f>IF(Flights[[#This Row],[Status]]&lt;&gt;"Delayed","", IF(Flights[[#This Row],[Arrival Delay]]&gt;120, "Severe", IF(Flights[[#This Row],[Arrival Delay]]&gt;60, "Major", "Moderate")))</f>
        <v/>
      </c>
      <c r="Y2851" t="b">
        <v>0</v>
      </c>
      <c r="AA2851" t="str">
        <f>IF(OR(AND(Flights[[#This Row],[Status]]="Cancelled", Flights[[#This Row],[Cancellation Reason]]="Airline/Carrier"), Flights[[#This Row],[Delay Type]]="Severe"), "Yes", "No")</f>
        <v>No</v>
      </c>
    </row>
    <row r="2852" spans="1:27" x14ac:dyDescent="0.3">
      <c r="A2852" s="3">
        <v>42215</v>
      </c>
      <c r="B2852" s="22">
        <f>WEEKNUM(Flights[[#This Row],[Date]], 1)</f>
        <v>31</v>
      </c>
      <c r="C2852" s="22">
        <f>WEEKDAY(Flights[[#This Row],[Date]],1)</f>
        <v>5</v>
      </c>
      <c r="D2852" t="s">
        <v>696</v>
      </c>
      <c r="E2852" t="s">
        <v>1996</v>
      </c>
      <c r="F2852" t="s">
        <v>0</v>
      </c>
      <c r="G2852" t="s">
        <v>9</v>
      </c>
      <c r="H2852" t="str">
        <f>_xlfn.XLOOKUP(Flights[[#This Row],[Destination]], Airports!$A$2:$A$78, Airports!$D$2:$D$78)</f>
        <v>San Francisco</v>
      </c>
      <c r="I2852" t="str" cm="1">
        <f t="array" ref="I2852">_xlfn.XLOOKUP(Flights[[#This Row],[Destination]],_xlfn._TRO_TRAILING( Airports!A:A),_xlfn._TRO_TRAILING( Airports!E:E), "Not found")</f>
        <v>CA</v>
      </c>
      <c r="J2852" s="1">
        <v>0.29166666666666669</v>
      </c>
      <c r="K2852" s="22">
        <f>HOUR(Flights[[#This Row],[Scheduled Departure]])</f>
        <v>7</v>
      </c>
      <c r="L2852" s="1">
        <v>0.29097222222222224</v>
      </c>
      <c r="M2852">
        <f>(L2852-J2852)*24*60</f>
        <v>-0.99999999999999645</v>
      </c>
      <c r="N2852" s="16">
        <f>Flights[[#This Row],[Length (min)]]/60</f>
        <v>1.3</v>
      </c>
      <c r="O2852">
        <v>78</v>
      </c>
      <c r="P2852">
        <v>337</v>
      </c>
      <c r="Q2852" s="18">
        <f>IFERROR(Flights[[#This Row],[Distance]]/Flights[[#This Row],[Length (hr)]], "")</f>
        <v>259.23076923076923</v>
      </c>
      <c r="R2852" s="1">
        <v>0.34375</v>
      </c>
      <c r="S2852" s="1" t="str">
        <f>IF(Flights[[#This Row],[Length (hr)]]&lt;2, "No meal", IF(Flights[[#This Row],[Length (hr)]]&lt;3.5, "Light meal", "Full meal"))</f>
        <v>No meal</v>
      </c>
      <c r="T2852" s="1" t="str">
        <f>IF(AND(Flights[[#This Row],[Airline]]="US Airways", Flights[[#This Row],[Meal]]="Full Meal"), "Yes", "No")</f>
        <v>No</v>
      </c>
      <c r="U2852" s="1">
        <v>0.34513888888888888</v>
      </c>
      <c r="V2852">
        <v>2</v>
      </c>
      <c r="W2852" s="1" t="str">
        <f>IF(Flights[[#This Row],[Arrival Delay]] = "", "Cancelled", IF(Flights[[#This Row],[Arrival Delay]]&gt;15, "Delayed", "On time"))</f>
        <v>On time</v>
      </c>
      <c r="X2852" t="str">
        <f>IF(Flights[[#This Row],[Status]]&lt;&gt;"Delayed","", IF(Flights[[#This Row],[Arrival Delay]]&gt;120, "Severe", IF(Flights[[#This Row],[Arrival Delay]]&gt;60, "Major", "Moderate")))</f>
        <v/>
      </c>
      <c r="Y2852" t="b">
        <v>0</v>
      </c>
      <c r="AA2852" t="str">
        <f>IF(OR(AND(Flights[[#This Row],[Status]]="Cancelled", Flights[[#This Row],[Cancellation Reason]]="Airline/Carrier"), Flights[[#This Row],[Delay Type]]="Severe"), "Yes", "No")</f>
        <v>No</v>
      </c>
    </row>
    <row r="2853" spans="1:27" x14ac:dyDescent="0.3">
      <c r="A2853" s="3">
        <v>42215</v>
      </c>
      <c r="B2853" s="22">
        <f>WEEKNUM(Flights[[#This Row],[Date]], 1)</f>
        <v>31</v>
      </c>
      <c r="C2853" s="22">
        <f>WEEKDAY(Flights[[#This Row],[Date]],1)</f>
        <v>5</v>
      </c>
      <c r="D2853" t="s">
        <v>425</v>
      </c>
      <c r="E2853" t="s">
        <v>1990</v>
      </c>
      <c r="F2853" t="s">
        <v>0</v>
      </c>
      <c r="G2853" t="s">
        <v>19</v>
      </c>
      <c r="H2853" t="str">
        <f>_xlfn.XLOOKUP(Flights[[#This Row],[Destination]], Airports!$A$2:$A$78, Airports!$D$2:$D$78)</f>
        <v>Kona</v>
      </c>
      <c r="I2853" t="str" cm="1">
        <f t="array" ref="I2853">_xlfn.XLOOKUP(Flights[[#This Row],[Destination]],_xlfn._TRO_TRAILING( Airports!A:A),_xlfn._TRO_TRAILING( Airports!E:E), "Not found")</f>
        <v>HI</v>
      </c>
      <c r="J2853" s="1">
        <v>0.39027777777777778</v>
      </c>
      <c r="K2853" s="22">
        <f>HOUR(Flights[[#This Row],[Scheduled Departure]])</f>
        <v>9</v>
      </c>
      <c r="L2853" s="1">
        <v>0.41875000000000001</v>
      </c>
      <c r="M2853">
        <f>(L2853-J2853)*24*60</f>
        <v>41.000000000000014</v>
      </c>
      <c r="N2853" s="16">
        <f>Flights[[#This Row],[Length (min)]]/60</f>
        <v>5.4333333333333336</v>
      </c>
      <c r="O2853">
        <v>326</v>
      </c>
      <c r="P2853">
        <v>2504</v>
      </c>
      <c r="Q2853" s="18">
        <f>IFERROR(Flights[[#This Row],[Distance]]/Flights[[#This Row],[Length (hr)]], "")</f>
        <v>460.85889570552143</v>
      </c>
      <c r="R2853" s="1">
        <v>0.50069444444444444</v>
      </c>
      <c r="S2853" s="1" t="str">
        <f>IF(Flights[[#This Row],[Length (hr)]]&lt;2, "No meal", IF(Flights[[#This Row],[Length (hr)]]&lt;3.5, "Light meal", "Full meal"))</f>
        <v>Full meal</v>
      </c>
      <c r="T2853" s="1" t="str">
        <f>IF(AND(Flights[[#This Row],[Airline]]="US Airways", Flights[[#This Row],[Meal]]="Full Meal"), "Yes", "No")</f>
        <v>No</v>
      </c>
      <c r="U2853" s="1">
        <v>0.52013888888888893</v>
      </c>
      <c r="V2853">
        <v>28</v>
      </c>
      <c r="W2853" s="1" t="str">
        <f>IF(Flights[[#This Row],[Arrival Delay]] = "", "Cancelled", IF(Flights[[#This Row],[Arrival Delay]]&gt;15, "Delayed", "On time"))</f>
        <v>Delayed</v>
      </c>
      <c r="X2853" t="str">
        <f>IF(Flights[[#This Row],[Status]]&lt;&gt;"Delayed","", IF(Flights[[#This Row],[Arrival Delay]]&gt;120, "Severe", IF(Flights[[#This Row],[Arrival Delay]]&gt;60, "Major", "Moderate")))</f>
        <v>Moderate</v>
      </c>
      <c r="Y2853" t="b">
        <v>0</v>
      </c>
      <c r="AA2853" t="str">
        <f>IF(OR(AND(Flights[[#This Row],[Status]]="Cancelled", Flights[[#This Row],[Cancellation Reason]]="Airline/Carrier"), Flights[[#This Row],[Delay Type]]="Severe"), "Yes", "No")</f>
        <v>No</v>
      </c>
    </row>
    <row r="2854" spans="1:27" x14ac:dyDescent="0.3">
      <c r="A2854" s="3">
        <v>42215</v>
      </c>
      <c r="B2854" s="22">
        <f>WEEKNUM(Flights[[#This Row],[Date]], 1)</f>
        <v>31</v>
      </c>
      <c r="C2854" s="22">
        <f>WEEKDAY(Flights[[#This Row],[Date]],1)</f>
        <v>5</v>
      </c>
      <c r="D2854" t="s">
        <v>1525</v>
      </c>
      <c r="E2854" t="s">
        <v>1995</v>
      </c>
      <c r="F2854" t="s">
        <v>0</v>
      </c>
      <c r="G2854" t="s">
        <v>340</v>
      </c>
      <c r="H2854" t="str">
        <f>_xlfn.XLOOKUP(Flights[[#This Row],[Destination]], Airports!$A$2:$A$78, Airports!$D$2:$D$78)</f>
        <v>San Antonio</v>
      </c>
      <c r="I2854" t="str" cm="1">
        <f t="array" ref="I2854">_xlfn.XLOOKUP(Flights[[#This Row],[Destination]],_xlfn._TRO_TRAILING( Airports!A:A),_xlfn._TRO_TRAILING( Airports!E:E), "Not found")</f>
        <v>TX</v>
      </c>
      <c r="J2854" s="1">
        <v>0.51388888888888884</v>
      </c>
      <c r="K2854" s="22">
        <f>HOUR(Flights[[#This Row],[Scheduled Departure]])</f>
        <v>12</v>
      </c>
      <c r="L2854" s="1">
        <v>0.53055555555555556</v>
      </c>
      <c r="M2854">
        <f>(L2854-J2854)*24*60</f>
        <v>24.000000000000075</v>
      </c>
      <c r="N2854" s="16">
        <f>Flights[[#This Row],[Length (min)]]/60</f>
        <v>3.2</v>
      </c>
      <c r="O2854">
        <v>192</v>
      </c>
      <c r="P2854">
        <v>1211</v>
      </c>
      <c r="Q2854" s="18">
        <f>IFERROR(Flights[[#This Row],[Distance]]/Flights[[#This Row],[Length (hr)]], "")</f>
        <v>378.4375</v>
      </c>
      <c r="R2854" s="1">
        <v>0.71527777777777779</v>
      </c>
      <c r="S2854" s="1" t="str">
        <f>IF(Flights[[#This Row],[Length (hr)]]&lt;2, "No meal", IF(Flights[[#This Row],[Length (hr)]]&lt;3.5, "Light meal", "Full meal"))</f>
        <v>Light meal</v>
      </c>
      <c r="T2854" s="1" t="str">
        <f>IF(AND(Flights[[#This Row],[Airline]]="US Airways", Flights[[#This Row],[Meal]]="Full Meal"), "Yes", "No")</f>
        <v>No</v>
      </c>
      <c r="U2854" s="1">
        <v>0.74722222222222223</v>
      </c>
      <c r="V2854">
        <v>46</v>
      </c>
      <c r="W2854" s="1" t="str">
        <f>IF(Flights[[#This Row],[Arrival Delay]] = "", "Cancelled", IF(Flights[[#This Row],[Arrival Delay]]&gt;15, "Delayed", "On time"))</f>
        <v>Delayed</v>
      </c>
      <c r="X2854" t="str">
        <f>IF(Flights[[#This Row],[Status]]&lt;&gt;"Delayed","", IF(Flights[[#This Row],[Arrival Delay]]&gt;120, "Severe", IF(Flights[[#This Row],[Arrival Delay]]&gt;60, "Major", "Moderate")))</f>
        <v>Moderate</v>
      </c>
      <c r="Y2854" t="b">
        <v>0</v>
      </c>
      <c r="AA2854" t="str">
        <f>IF(OR(AND(Flights[[#This Row],[Status]]="Cancelled", Flights[[#This Row],[Cancellation Reason]]="Airline/Carrier"), Flights[[#This Row],[Delay Type]]="Severe"), "Yes", "No")</f>
        <v>No</v>
      </c>
    </row>
    <row r="2855" spans="1:27" x14ac:dyDescent="0.3">
      <c r="A2855" s="3">
        <v>42215</v>
      </c>
      <c r="B2855" s="22">
        <f>WEEKNUM(Flights[[#This Row],[Date]], 1)</f>
        <v>31</v>
      </c>
      <c r="C2855" s="22">
        <f>WEEKDAY(Flights[[#This Row],[Date]],1)</f>
        <v>5</v>
      </c>
      <c r="D2855" t="s">
        <v>1633</v>
      </c>
      <c r="E2855" t="s">
        <v>1994</v>
      </c>
      <c r="F2855" t="s">
        <v>0</v>
      </c>
      <c r="G2855" t="s">
        <v>335</v>
      </c>
      <c r="H2855" t="str">
        <f>_xlfn.XLOOKUP(Flights[[#This Row],[Destination]], Airports!$A$2:$A$78, Airports!$D$2:$D$78)</f>
        <v>Reno</v>
      </c>
      <c r="I2855" t="str" cm="1">
        <f t="array" ref="I2855">_xlfn.XLOOKUP(Flights[[#This Row],[Destination]],_xlfn._TRO_TRAILING( Airports!A:A),_xlfn._TRO_TRAILING( Airports!E:E), "Not found")</f>
        <v>NV</v>
      </c>
      <c r="J2855" s="1">
        <v>0.56944444444444442</v>
      </c>
      <c r="K2855" s="22">
        <f>HOUR(Flights[[#This Row],[Scheduled Departure]])</f>
        <v>13</v>
      </c>
      <c r="L2855" s="1">
        <v>0.56666666666666665</v>
      </c>
      <c r="M2855">
        <f>(L2855-J2855)*24*60</f>
        <v>-3.9999999999999858</v>
      </c>
      <c r="N2855" s="16">
        <f>Flights[[#This Row],[Length (min)]]/60</f>
        <v>1.6166666666666667</v>
      </c>
      <c r="O2855">
        <v>97</v>
      </c>
      <c r="P2855">
        <v>391</v>
      </c>
      <c r="Q2855" s="18">
        <f>IFERROR(Flights[[#This Row],[Distance]]/Flights[[#This Row],[Length (hr)]], "")</f>
        <v>241.85567010309279</v>
      </c>
      <c r="R2855" s="1">
        <v>0.63124999999999998</v>
      </c>
      <c r="S2855" s="1" t="str">
        <f>IF(Flights[[#This Row],[Length (hr)]]&lt;2, "No meal", IF(Flights[[#This Row],[Length (hr)]]&lt;3.5, "Light meal", "Full meal"))</f>
        <v>No meal</v>
      </c>
      <c r="T2855" s="1" t="str">
        <f>IF(AND(Flights[[#This Row],[Airline]]="US Airways", Flights[[#This Row],[Meal]]="Full Meal"), "Yes", "No")</f>
        <v>No</v>
      </c>
      <c r="U2855" s="1">
        <v>0.63402777777777775</v>
      </c>
      <c r="V2855">
        <v>4</v>
      </c>
      <c r="W2855" s="1" t="str">
        <f>IF(Flights[[#This Row],[Arrival Delay]] = "", "Cancelled", IF(Flights[[#This Row],[Arrival Delay]]&gt;15, "Delayed", "On time"))</f>
        <v>On time</v>
      </c>
      <c r="X2855" t="str">
        <f>IF(Flights[[#This Row],[Status]]&lt;&gt;"Delayed","", IF(Flights[[#This Row],[Arrival Delay]]&gt;120, "Severe", IF(Flights[[#This Row],[Arrival Delay]]&gt;60, "Major", "Moderate")))</f>
        <v/>
      </c>
      <c r="Y2855" t="b">
        <v>0</v>
      </c>
      <c r="AA2855" t="str">
        <f>IF(OR(AND(Flights[[#This Row],[Status]]="Cancelled", Flights[[#This Row],[Cancellation Reason]]="Airline/Carrier"), Flights[[#This Row],[Delay Type]]="Severe"), "Yes", "No")</f>
        <v>No</v>
      </c>
    </row>
    <row r="2856" spans="1:27" x14ac:dyDescent="0.3">
      <c r="A2856" s="3">
        <v>42215</v>
      </c>
      <c r="B2856" s="22">
        <f>WEEKNUM(Flights[[#This Row],[Date]], 1)</f>
        <v>31</v>
      </c>
      <c r="C2856" s="22">
        <f>WEEKDAY(Flights[[#This Row],[Date]],1)</f>
        <v>5</v>
      </c>
      <c r="D2856" t="s">
        <v>1458</v>
      </c>
      <c r="E2856" t="s">
        <v>1994</v>
      </c>
      <c r="F2856" t="s">
        <v>0</v>
      </c>
      <c r="G2856" t="s">
        <v>342</v>
      </c>
      <c r="H2856" t="str">
        <f>_xlfn.XLOOKUP(Flights[[#This Row],[Destination]], Airports!$A$2:$A$78, Airports!$D$2:$D$78)</f>
        <v>Santa Barbara</v>
      </c>
      <c r="I2856" t="str" cm="1">
        <f t="array" ref="I2856">_xlfn.XLOOKUP(Flights[[#This Row],[Destination]],_xlfn._TRO_TRAILING( Airports!A:A),_xlfn._TRO_TRAILING( Airports!E:E), "Not found")</f>
        <v>CA</v>
      </c>
      <c r="J2856" s="1">
        <v>0.6166666666666667</v>
      </c>
      <c r="K2856" s="22">
        <f>HOUR(Flights[[#This Row],[Scheduled Departure]])</f>
        <v>14</v>
      </c>
      <c r="L2856" s="1">
        <v>0.6333333333333333</v>
      </c>
      <c r="M2856">
        <f>(L2856-J2856)*24*60</f>
        <v>23.999999999999915</v>
      </c>
      <c r="N2856" s="16">
        <f>Flights[[#This Row],[Length (min)]]/60</f>
        <v>0.71666666666666667</v>
      </c>
      <c r="O2856">
        <v>43</v>
      </c>
      <c r="P2856">
        <v>89</v>
      </c>
      <c r="Q2856" s="18">
        <f>IFERROR(Flights[[#This Row],[Distance]]/Flights[[#This Row],[Length (hr)]], "")</f>
        <v>124.18604651162791</v>
      </c>
      <c r="R2856" s="1">
        <v>0.65138888888888891</v>
      </c>
      <c r="S2856" s="1" t="str">
        <f>IF(Flights[[#This Row],[Length (hr)]]&lt;2, "No meal", IF(Flights[[#This Row],[Length (hr)]]&lt;3.5, "Light meal", "Full meal"))</f>
        <v>No meal</v>
      </c>
      <c r="T2856" s="1" t="str">
        <f>IF(AND(Flights[[#This Row],[Airline]]="US Airways", Flights[[#This Row],[Meal]]="Full Meal"), "Yes", "No")</f>
        <v>No</v>
      </c>
      <c r="U2856" s="1">
        <v>0.66319444444444442</v>
      </c>
      <c r="V2856">
        <v>17</v>
      </c>
      <c r="W2856" s="1" t="str">
        <f>IF(Flights[[#This Row],[Arrival Delay]] = "", "Cancelled", IF(Flights[[#This Row],[Arrival Delay]]&gt;15, "Delayed", "On time"))</f>
        <v>Delayed</v>
      </c>
      <c r="X2856" t="str">
        <f>IF(Flights[[#This Row],[Status]]&lt;&gt;"Delayed","", IF(Flights[[#This Row],[Arrival Delay]]&gt;120, "Severe", IF(Flights[[#This Row],[Arrival Delay]]&gt;60, "Major", "Moderate")))</f>
        <v>Moderate</v>
      </c>
      <c r="Y2856" t="b">
        <v>0</v>
      </c>
      <c r="AA2856" t="str">
        <f>IF(OR(AND(Flights[[#This Row],[Status]]="Cancelled", Flights[[#This Row],[Cancellation Reason]]="Airline/Carrier"), Flights[[#This Row],[Delay Type]]="Severe"), "Yes", "No")</f>
        <v>No</v>
      </c>
    </row>
    <row r="2857" spans="1:27" x14ac:dyDescent="0.3">
      <c r="A2857" s="3">
        <v>42215</v>
      </c>
      <c r="B2857" s="22">
        <f>WEEKNUM(Flights[[#This Row],[Date]], 1)</f>
        <v>31</v>
      </c>
      <c r="C2857" s="22">
        <f>WEEKDAY(Flights[[#This Row],[Date]],1)</f>
        <v>5</v>
      </c>
      <c r="D2857" t="s">
        <v>1537</v>
      </c>
      <c r="E2857" t="s">
        <v>1995</v>
      </c>
      <c r="F2857" t="s">
        <v>0</v>
      </c>
      <c r="G2857" t="s">
        <v>270</v>
      </c>
      <c r="H2857" t="str">
        <f>_xlfn.XLOOKUP(Flights[[#This Row],[Destination]], Airports!$A$2:$A$78, Airports!$D$2:$D$78)</f>
        <v>Dallas</v>
      </c>
      <c r="I2857" t="str" cm="1">
        <f t="array" ref="I2857">_xlfn.XLOOKUP(Flights[[#This Row],[Destination]],_xlfn._TRO_TRAILING( Airports!A:A),_xlfn._TRO_TRAILING( Airports!E:E), "Not found")</f>
        <v>TX</v>
      </c>
      <c r="J2857" s="1">
        <v>0.63194444444444442</v>
      </c>
      <c r="K2857" s="22">
        <f>HOUR(Flights[[#This Row],[Scheduled Departure]])</f>
        <v>15</v>
      </c>
      <c r="L2857" s="1">
        <v>0.65833333333333333</v>
      </c>
      <c r="M2857">
        <f>(L2857-J2857)*24*60</f>
        <v>38.000000000000028</v>
      </c>
      <c r="N2857" s="16">
        <f>Flights[[#This Row],[Length (min)]]/60</f>
        <v>3.2833333333333332</v>
      </c>
      <c r="O2857">
        <v>197</v>
      </c>
      <c r="P2857">
        <v>1246</v>
      </c>
      <c r="Q2857" s="18">
        <f>IFERROR(Flights[[#This Row],[Distance]]/Flights[[#This Row],[Length (hr)]], "")</f>
        <v>379.49238578680206</v>
      </c>
      <c r="R2857" s="1">
        <v>0.84027777777777779</v>
      </c>
      <c r="S2857" s="1" t="str">
        <f>IF(Flights[[#This Row],[Length (hr)]]&lt;2, "No meal", IF(Flights[[#This Row],[Length (hr)]]&lt;3.5, "Light meal", "Full meal"))</f>
        <v>Light meal</v>
      </c>
      <c r="T2857" s="1" t="str">
        <f>IF(AND(Flights[[#This Row],[Airline]]="US Airways", Flights[[#This Row],[Meal]]="Full Meal"), "Yes", "No")</f>
        <v>No</v>
      </c>
      <c r="U2857" s="1">
        <v>0.87847222222222221</v>
      </c>
      <c r="V2857">
        <v>55</v>
      </c>
      <c r="W2857" s="1" t="str">
        <f>IF(Flights[[#This Row],[Arrival Delay]] = "", "Cancelled", IF(Flights[[#This Row],[Arrival Delay]]&gt;15, "Delayed", "On time"))</f>
        <v>Delayed</v>
      </c>
      <c r="X2857" t="str">
        <f>IF(Flights[[#This Row],[Status]]&lt;&gt;"Delayed","", IF(Flights[[#This Row],[Arrival Delay]]&gt;120, "Severe", IF(Flights[[#This Row],[Arrival Delay]]&gt;60, "Major", "Moderate")))</f>
        <v>Moderate</v>
      </c>
      <c r="Y2857" t="b">
        <v>0</v>
      </c>
      <c r="AA2857" t="str">
        <f>IF(OR(AND(Flights[[#This Row],[Status]]="Cancelled", Flights[[#This Row],[Cancellation Reason]]="Airline/Carrier"), Flights[[#This Row],[Delay Type]]="Severe"), "Yes", "No")</f>
        <v>No</v>
      </c>
    </row>
    <row r="2858" spans="1:27" x14ac:dyDescent="0.3">
      <c r="A2858" s="3">
        <v>42215</v>
      </c>
      <c r="B2858" s="22">
        <f>WEEKNUM(Flights[[#This Row],[Date]], 1)</f>
        <v>31</v>
      </c>
      <c r="C2858" s="22">
        <f>WEEKDAY(Flights[[#This Row],[Date]],1)</f>
        <v>5</v>
      </c>
      <c r="D2858" t="s">
        <v>1634</v>
      </c>
      <c r="E2858" t="s">
        <v>1994</v>
      </c>
      <c r="F2858" t="s">
        <v>0</v>
      </c>
      <c r="G2858" t="s">
        <v>349</v>
      </c>
      <c r="H2858" t="str">
        <f>_xlfn.XLOOKUP(Flights[[#This Row],[Destination]], Airports!$A$2:$A$78, Airports!$D$2:$D$78)</f>
        <v>Salt Lake City</v>
      </c>
      <c r="I2858" t="str" cm="1">
        <f t="array" ref="I2858">_xlfn.XLOOKUP(Flights[[#This Row],[Destination]],_xlfn._TRO_TRAILING( Airports!A:A),_xlfn._TRO_TRAILING( Airports!E:E), "Not found")</f>
        <v>UT</v>
      </c>
      <c r="J2858" s="1">
        <v>0.64930555555555558</v>
      </c>
      <c r="K2858" s="22">
        <f>HOUR(Flights[[#This Row],[Scheduled Departure]])</f>
        <v>15</v>
      </c>
      <c r="L2858" s="1">
        <v>0.74930555555555556</v>
      </c>
      <c r="M2858">
        <f>(L2858-J2858)*24*60</f>
        <v>143.99999999999997</v>
      </c>
      <c r="N2858" s="16">
        <f>Flights[[#This Row],[Length (min)]]/60</f>
        <v>2.2166666666666668</v>
      </c>
      <c r="O2858">
        <v>133</v>
      </c>
      <c r="P2858">
        <v>590</v>
      </c>
      <c r="Q2858" s="18">
        <f>IFERROR(Flights[[#This Row],[Distance]]/Flights[[#This Row],[Length (hr)]], "")</f>
        <v>266.16541353383457</v>
      </c>
      <c r="R2858" s="1">
        <v>0.7680555555555556</v>
      </c>
      <c r="S2858" s="1" t="str">
        <f>IF(Flights[[#This Row],[Length (hr)]]&lt;2, "No meal", IF(Flights[[#This Row],[Length (hr)]]&lt;3.5, "Light meal", "Full meal"))</f>
        <v>Light meal</v>
      </c>
      <c r="T2858" s="1" t="str">
        <f>IF(AND(Flights[[#This Row],[Airline]]="US Airways", Flights[[#This Row],[Meal]]="Full Meal"), "Yes", "No")</f>
        <v>No</v>
      </c>
      <c r="U2858" s="1">
        <v>0.8833333333333333</v>
      </c>
      <c r="V2858">
        <v>166</v>
      </c>
      <c r="W2858" s="1" t="str">
        <f>IF(Flights[[#This Row],[Arrival Delay]] = "", "Cancelled", IF(Flights[[#This Row],[Arrival Delay]]&gt;15, "Delayed", "On time"))</f>
        <v>Delayed</v>
      </c>
      <c r="X2858" t="str">
        <f>IF(Flights[[#This Row],[Status]]&lt;&gt;"Delayed","", IF(Flights[[#This Row],[Arrival Delay]]&gt;120, "Severe", IF(Flights[[#This Row],[Arrival Delay]]&gt;60, "Major", "Moderate")))</f>
        <v>Severe</v>
      </c>
      <c r="Y2858" t="b">
        <v>0</v>
      </c>
      <c r="AA2858" t="str">
        <f>IF(OR(AND(Flights[[#This Row],[Status]]="Cancelled", Flights[[#This Row],[Cancellation Reason]]="Airline/Carrier"), Flights[[#This Row],[Delay Type]]="Severe"), "Yes", "No")</f>
        <v>Yes</v>
      </c>
    </row>
    <row r="2859" spans="1:27" x14ac:dyDescent="0.3">
      <c r="A2859" s="3">
        <v>42215</v>
      </c>
      <c r="B2859" s="22">
        <f>WEEKNUM(Flights[[#This Row],[Date]], 1)</f>
        <v>31</v>
      </c>
      <c r="C2859" s="22">
        <f>WEEKDAY(Flights[[#This Row],[Date]],1)</f>
        <v>5</v>
      </c>
      <c r="D2859" t="s">
        <v>1221</v>
      </c>
      <c r="E2859" t="s">
        <v>1990</v>
      </c>
      <c r="F2859" t="s">
        <v>0</v>
      </c>
      <c r="G2859" t="s">
        <v>281</v>
      </c>
      <c r="H2859" t="str">
        <f>_xlfn.XLOOKUP(Flights[[#This Row],[Destination]], Airports!$A$2:$A$78, Airports!$D$2:$D$78)</f>
        <v>Newark</v>
      </c>
      <c r="I2859" t="str" cm="1">
        <f t="array" ref="I2859">_xlfn.XLOOKUP(Flights[[#This Row],[Destination]],_xlfn._TRO_TRAILING( Airports!A:A),_xlfn._TRO_TRAILING( Airports!E:E), "Not found")</f>
        <v>NJ</v>
      </c>
      <c r="J2859" s="1">
        <v>0.66666666666666663</v>
      </c>
      <c r="K2859" s="22">
        <f>HOUR(Flights[[#This Row],[Scheduled Departure]])</f>
        <v>16</v>
      </c>
      <c r="L2859" s="1">
        <v>0.66249999999999998</v>
      </c>
      <c r="M2859">
        <f>(L2859-J2859)*24*60</f>
        <v>-5.9999999999999787</v>
      </c>
      <c r="N2859" s="16">
        <f>Flights[[#This Row],[Length (min)]]/60</f>
        <v>5.333333333333333</v>
      </c>
      <c r="O2859">
        <v>320</v>
      </c>
      <c r="P2859">
        <v>2454</v>
      </c>
      <c r="Q2859" s="18">
        <f>IFERROR(Flights[[#This Row],[Distance]]/Flights[[#This Row],[Length (hr)]], "")</f>
        <v>460.125</v>
      </c>
      <c r="R2859" s="1">
        <v>1.7361111111111112E-2</v>
      </c>
      <c r="S2859" s="1" t="str">
        <f>IF(Flights[[#This Row],[Length (hr)]]&lt;2, "No meal", IF(Flights[[#This Row],[Length (hr)]]&lt;3.5, "Light meal", "Full meal"))</f>
        <v>Full meal</v>
      </c>
      <c r="T2859" s="1" t="str">
        <f>IF(AND(Flights[[#This Row],[Airline]]="US Airways", Flights[[#This Row],[Meal]]="Full Meal"), "Yes", "No")</f>
        <v>No</v>
      </c>
      <c r="U2859" s="1">
        <v>9.7222222222222224E-3</v>
      </c>
      <c r="V2859">
        <v>-11</v>
      </c>
      <c r="W2859" s="1" t="str">
        <f>IF(Flights[[#This Row],[Arrival Delay]] = "", "Cancelled", IF(Flights[[#This Row],[Arrival Delay]]&gt;15, "Delayed", "On time"))</f>
        <v>On time</v>
      </c>
      <c r="X2859" t="str">
        <f>IF(Flights[[#This Row],[Status]]&lt;&gt;"Delayed","", IF(Flights[[#This Row],[Arrival Delay]]&gt;120, "Severe", IF(Flights[[#This Row],[Arrival Delay]]&gt;60, "Major", "Moderate")))</f>
        <v/>
      </c>
      <c r="Y2859" t="b">
        <v>0</v>
      </c>
      <c r="AA2859" t="str">
        <f>IF(OR(AND(Flights[[#This Row],[Status]]="Cancelled", Flights[[#This Row],[Cancellation Reason]]="Airline/Carrier"), Flights[[#This Row],[Delay Type]]="Severe"), "Yes", "No")</f>
        <v>No</v>
      </c>
    </row>
    <row r="2860" spans="1:27" x14ac:dyDescent="0.3">
      <c r="A2860" s="3">
        <v>42215</v>
      </c>
      <c r="B2860" s="22">
        <f>WEEKNUM(Flights[[#This Row],[Date]], 1)</f>
        <v>31</v>
      </c>
      <c r="C2860" s="22">
        <f>WEEKDAY(Flights[[#This Row],[Date]],1)</f>
        <v>5</v>
      </c>
      <c r="D2860" t="s">
        <v>735</v>
      </c>
      <c r="E2860" t="s">
        <v>1989</v>
      </c>
      <c r="F2860" t="s">
        <v>0</v>
      </c>
      <c r="G2860" t="s">
        <v>349</v>
      </c>
      <c r="H2860" t="str">
        <f>_xlfn.XLOOKUP(Flights[[#This Row],[Destination]], Airports!$A$2:$A$78, Airports!$D$2:$D$78)</f>
        <v>Salt Lake City</v>
      </c>
      <c r="I2860" t="str" cm="1">
        <f t="array" ref="I2860">_xlfn.XLOOKUP(Flights[[#This Row],[Destination]],_xlfn._TRO_TRAILING( Airports!A:A),_xlfn._TRO_TRAILING( Airports!E:E), "Not found")</f>
        <v>UT</v>
      </c>
      <c r="J2860" s="1">
        <v>0.77083333333333337</v>
      </c>
      <c r="K2860" s="22">
        <f>HOUR(Flights[[#This Row],[Scheduled Departure]])</f>
        <v>18</v>
      </c>
      <c r="L2860" s="1">
        <v>0.76944444444444449</v>
      </c>
      <c r="M2860">
        <f>(L2860-J2860)*24*60</f>
        <v>-1.9999999999999929</v>
      </c>
      <c r="N2860" s="16">
        <f>Flights[[#This Row],[Length (min)]]/60</f>
        <v>1.95</v>
      </c>
      <c r="O2860">
        <v>117</v>
      </c>
      <c r="P2860">
        <v>590</v>
      </c>
      <c r="Q2860" s="18">
        <f>IFERROR(Flights[[#This Row],[Distance]]/Flights[[#This Row],[Length (hr)]], "")</f>
        <v>302.5641025641026</v>
      </c>
      <c r="R2860" s="1">
        <v>0.88541666666666663</v>
      </c>
      <c r="S2860" s="1" t="str">
        <f>IF(Flights[[#This Row],[Length (hr)]]&lt;2, "No meal", IF(Flights[[#This Row],[Length (hr)]]&lt;3.5, "Light meal", "Full meal"))</f>
        <v>No meal</v>
      </c>
      <c r="T2860" s="1" t="str">
        <f>IF(AND(Flights[[#This Row],[Airline]]="US Airways", Flights[[#This Row],[Meal]]="Full Meal"), "Yes", "No")</f>
        <v>No</v>
      </c>
      <c r="U2860" s="1">
        <v>0.89236111111111116</v>
      </c>
      <c r="V2860">
        <v>10</v>
      </c>
      <c r="W2860" s="1" t="str">
        <f>IF(Flights[[#This Row],[Arrival Delay]] = "", "Cancelled", IF(Flights[[#This Row],[Arrival Delay]]&gt;15, "Delayed", "On time"))</f>
        <v>On time</v>
      </c>
      <c r="X2860" t="str">
        <f>IF(Flights[[#This Row],[Status]]&lt;&gt;"Delayed","", IF(Flights[[#This Row],[Arrival Delay]]&gt;120, "Severe", IF(Flights[[#This Row],[Arrival Delay]]&gt;60, "Major", "Moderate")))</f>
        <v/>
      </c>
      <c r="Y2860" t="b">
        <v>0</v>
      </c>
      <c r="AA2860" t="str">
        <f>IF(OR(AND(Flights[[#This Row],[Status]]="Cancelled", Flights[[#This Row],[Cancellation Reason]]="Airline/Carrier"), Flights[[#This Row],[Delay Type]]="Severe"), "Yes", "No")</f>
        <v>No</v>
      </c>
    </row>
    <row r="2861" spans="1:27" x14ac:dyDescent="0.3">
      <c r="A2861" s="3">
        <v>42215</v>
      </c>
      <c r="B2861" s="22">
        <f>WEEKNUM(Flights[[#This Row],[Date]], 1)</f>
        <v>31</v>
      </c>
      <c r="C2861" s="22">
        <f>WEEKDAY(Flights[[#This Row],[Date]],1)</f>
        <v>5</v>
      </c>
      <c r="D2861" t="s">
        <v>116</v>
      </c>
      <c r="E2861" t="s">
        <v>1987</v>
      </c>
      <c r="F2861" t="s">
        <v>0</v>
      </c>
      <c r="G2861" t="s">
        <v>3</v>
      </c>
      <c r="H2861" t="str">
        <f>_xlfn.XLOOKUP(Flights[[#This Row],[Destination]], Airports!$A$2:$A$78, Airports!$D$2:$D$78)</f>
        <v>Dallas</v>
      </c>
      <c r="I2861" t="str" cm="1">
        <f t="array" ref="I2861">_xlfn.XLOOKUP(Flights[[#This Row],[Destination]],_xlfn._TRO_TRAILING( Airports!A:A),_xlfn._TRO_TRAILING( Airports!E:E), "Not found")</f>
        <v>TX</v>
      </c>
      <c r="J2861" s="1">
        <v>0.79861111111111116</v>
      </c>
      <c r="K2861" s="22">
        <f>HOUR(Flights[[#This Row],[Scheduled Departure]])</f>
        <v>19</v>
      </c>
      <c r="L2861" s="1">
        <v>0.79861111111111116</v>
      </c>
      <c r="M2861">
        <f>(L2861-J2861)*24*60</f>
        <v>0</v>
      </c>
      <c r="N2861" s="16">
        <f>Flights[[#This Row],[Length (min)]]/60</f>
        <v>3.0333333333333332</v>
      </c>
      <c r="O2861">
        <v>182</v>
      </c>
      <c r="P2861">
        <v>1235</v>
      </c>
      <c r="Q2861" s="18">
        <f>IFERROR(Flights[[#This Row],[Distance]]/Flights[[#This Row],[Length (hr)]], "")</f>
        <v>407.14285714285717</v>
      </c>
      <c r="R2861" s="1">
        <v>1.2500000000000001E-2</v>
      </c>
      <c r="S2861" s="1" t="str">
        <f>IF(Flights[[#This Row],[Length (hr)]]&lt;2, "No meal", IF(Flights[[#This Row],[Length (hr)]]&lt;3.5, "Light meal", "Full meal"))</f>
        <v>Light meal</v>
      </c>
      <c r="T2861" s="1" t="str">
        <f>IF(AND(Flights[[#This Row],[Airline]]="US Airways", Flights[[#This Row],[Meal]]="Full Meal"), "Yes", "No")</f>
        <v>No</v>
      </c>
      <c r="U2861" s="1">
        <v>8.3333333333333332E-3</v>
      </c>
      <c r="V2861">
        <v>-6</v>
      </c>
      <c r="W2861" s="1" t="str">
        <f>IF(Flights[[#This Row],[Arrival Delay]] = "", "Cancelled", IF(Flights[[#This Row],[Arrival Delay]]&gt;15, "Delayed", "On time"))</f>
        <v>On time</v>
      </c>
      <c r="X2861" t="str">
        <f>IF(Flights[[#This Row],[Status]]&lt;&gt;"Delayed","", IF(Flights[[#This Row],[Arrival Delay]]&gt;120, "Severe", IF(Flights[[#This Row],[Arrival Delay]]&gt;60, "Major", "Moderate")))</f>
        <v/>
      </c>
      <c r="Y2861" t="b">
        <v>0</v>
      </c>
      <c r="AA2861" t="str">
        <f>IF(OR(AND(Flights[[#This Row],[Status]]="Cancelled", Flights[[#This Row],[Cancellation Reason]]="Airline/Carrier"), Flights[[#This Row],[Delay Type]]="Severe"), "Yes", "No")</f>
        <v>No</v>
      </c>
    </row>
    <row r="2862" spans="1:27" x14ac:dyDescent="0.3">
      <c r="A2862" s="3">
        <v>42215</v>
      </c>
      <c r="B2862" s="22">
        <f>WEEKNUM(Flights[[#This Row],[Date]], 1)</f>
        <v>31</v>
      </c>
      <c r="C2862" s="22">
        <f>WEEKDAY(Flights[[#This Row],[Date]],1)</f>
        <v>5</v>
      </c>
      <c r="D2862" t="s">
        <v>590</v>
      </c>
      <c r="E2862" t="s">
        <v>1996</v>
      </c>
      <c r="F2862" t="s">
        <v>0</v>
      </c>
      <c r="G2862" t="s">
        <v>9</v>
      </c>
      <c r="H2862" t="str">
        <f>_xlfn.XLOOKUP(Flights[[#This Row],[Destination]], Airports!$A$2:$A$78, Airports!$D$2:$D$78)</f>
        <v>San Francisco</v>
      </c>
      <c r="I2862" t="str" cm="1">
        <f t="array" ref="I2862">_xlfn.XLOOKUP(Flights[[#This Row],[Destination]],_xlfn._TRO_TRAILING( Airports!A:A),_xlfn._TRO_TRAILING( Airports!E:E), "Not found")</f>
        <v>CA</v>
      </c>
      <c r="J2862" s="1">
        <v>0.82638888888888884</v>
      </c>
      <c r="K2862" s="22">
        <f>HOUR(Flights[[#This Row],[Scheduled Departure]])</f>
        <v>19</v>
      </c>
      <c r="L2862" s="1">
        <v>0.85763888888888884</v>
      </c>
      <c r="M2862">
        <f>(L2862-J2862)*24*60</f>
        <v>45</v>
      </c>
      <c r="N2862" s="16">
        <f>Flights[[#This Row],[Length (min)]]/60</f>
        <v>1.1333333333333333</v>
      </c>
      <c r="O2862">
        <v>68</v>
      </c>
      <c r="P2862">
        <v>337</v>
      </c>
      <c r="Q2862" s="18">
        <f>IFERROR(Flights[[#This Row],[Distance]]/Flights[[#This Row],[Length (hr)]], "")</f>
        <v>297.35294117647061</v>
      </c>
      <c r="R2862" s="1">
        <v>0.87847222222222221</v>
      </c>
      <c r="S2862" s="1" t="str">
        <f>IF(Flights[[#This Row],[Length (hr)]]&lt;2, "No meal", IF(Flights[[#This Row],[Length (hr)]]&lt;3.5, "Light meal", "Full meal"))</f>
        <v>No meal</v>
      </c>
      <c r="T2862" s="1" t="str">
        <f>IF(AND(Flights[[#This Row],[Airline]]="US Airways", Flights[[#This Row],[Meal]]="Full Meal"), "Yes", "No")</f>
        <v>No</v>
      </c>
      <c r="U2862" s="1">
        <v>0.90486111111111112</v>
      </c>
      <c r="V2862">
        <v>38</v>
      </c>
      <c r="W2862" s="1" t="str">
        <f>IF(Flights[[#This Row],[Arrival Delay]] = "", "Cancelled", IF(Flights[[#This Row],[Arrival Delay]]&gt;15, "Delayed", "On time"))</f>
        <v>Delayed</v>
      </c>
      <c r="X2862" t="str">
        <f>IF(Flights[[#This Row],[Status]]&lt;&gt;"Delayed","", IF(Flights[[#This Row],[Arrival Delay]]&gt;120, "Severe", IF(Flights[[#This Row],[Arrival Delay]]&gt;60, "Major", "Moderate")))</f>
        <v>Moderate</v>
      </c>
      <c r="Y2862" t="b">
        <v>0</v>
      </c>
      <c r="AA2862" t="str">
        <f>IF(OR(AND(Flights[[#This Row],[Status]]="Cancelled", Flights[[#This Row],[Cancellation Reason]]="Airline/Carrier"), Flights[[#This Row],[Delay Type]]="Severe"), "Yes", "No")</f>
        <v>No</v>
      </c>
    </row>
    <row r="2863" spans="1:27" x14ac:dyDescent="0.3">
      <c r="A2863" s="3">
        <v>42215</v>
      </c>
      <c r="B2863" s="22">
        <f>WEEKNUM(Flights[[#This Row],[Date]], 1)</f>
        <v>31</v>
      </c>
      <c r="C2863" s="22">
        <f>WEEKDAY(Flights[[#This Row],[Date]],1)</f>
        <v>5</v>
      </c>
      <c r="D2863" t="s">
        <v>742</v>
      </c>
      <c r="E2863" t="s">
        <v>1989</v>
      </c>
      <c r="F2863" t="s">
        <v>0</v>
      </c>
      <c r="G2863" t="s">
        <v>12</v>
      </c>
      <c r="H2863" t="str">
        <f>_xlfn.XLOOKUP(Flights[[#This Row],[Destination]], Airports!$A$2:$A$78, Airports!$D$2:$D$78)</f>
        <v>New York</v>
      </c>
      <c r="I2863" t="str" cm="1">
        <f t="array" ref="I2863">_xlfn.XLOOKUP(Flights[[#This Row],[Destination]],_xlfn._TRO_TRAILING( Airports!A:A),_xlfn._TRO_TRAILING( Airports!E:E), "Not found")</f>
        <v>NY</v>
      </c>
      <c r="J2863" s="1">
        <v>0.89583333333333337</v>
      </c>
      <c r="K2863" s="22">
        <f>HOUR(Flights[[#This Row],[Scheduled Departure]])</f>
        <v>21</v>
      </c>
      <c r="L2863" s="1">
        <v>0.91111111111111109</v>
      </c>
      <c r="M2863">
        <f>(L2863-J2863)*24*60</f>
        <v>21.999999999999922</v>
      </c>
      <c r="N2863" s="16">
        <f>Flights[[#This Row],[Length (min)]]/60</f>
        <v>4.9833333333333334</v>
      </c>
      <c r="O2863">
        <v>299</v>
      </c>
      <c r="P2863">
        <v>2475</v>
      </c>
      <c r="Q2863" s="18">
        <f>IFERROR(Flights[[#This Row],[Distance]]/Flights[[#This Row],[Length (hr)]], "")</f>
        <v>496.65551839464882</v>
      </c>
      <c r="R2863" s="1">
        <v>0.24652777777777779</v>
      </c>
      <c r="S2863" s="1" t="str">
        <f>IF(Flights[[#This Row],[Length (hr)]]&lt;2, "No meal", IF(Flights[[#This Row],[Length (hr)]]&lt;3.5, "Light meal", "Full meal"))</f>
        <v>Full meal</v>
      </c>
      <c r="T2863" s="1" t="str">
        <f>IF(AND(Flights[[#This Row],[Airline]]="US Airways", Flights[[#This Row],[Meal]]="Full Meal"), "Yes", "No")</f>
        <v>No</v>
      </c>
      <c r="U2863" s="1">
        <v>0.24374999999999999</v>
      </c>
      <c r="V2863">
        <v>-4</v>
      </c>
      <c r="W2863" s="1" t="str">
        <f>IF(Flights[[#This Row],[Arrival Delay]] = "", "Cancelled", IF(Flights[[#This Row],[Arrival Delay]]&gt;15, "Delayed", "On time"))</f>
        <v>On time</v>
      </c>
      <c r="X2863" t="str">
        <f>IF(Flights[[#This Row],[Status]]&lt;&gt;"Delayed","", IF(Flights[[#This Row],[Arrival Delay]]&gt;120, "Severe", IF(Flights[[#This Row],[Arrival Delay]]&gt;60, "Major", "Moderate")))</f>
        <v/>
      </c>
      <c r="Y2863" t="b">
        <v>0</v>
      </c>
      <c r="AA2863" t="str">
        <f>IF(OR(AND(Flights[[#This Row],[Status]]="Cancelled", Flights[[#This Row],[Cancellation Reason]]="Airline/Carrier"), Flights[[#This Row],[Delay Type]]="Severe"), "Yes", "No")</f>
        <v>No</v>
      </c>
    </row>
    <row r="2864" spans="1:27" x14ac:dyDescent="0.3">
      <c r="A2864" s="3">
        <v>42215</v>
      </c>
      <c r="B2864" s="22">
        <f>WEEKNUM(Flights[[#This Row],[Date]], 1)</f>
        <v>31</v>
      </c>
      <c r="C2864" s="22">
        <f>WEEKDAY(Flights[[#This Row],[Date]],1)</f>
        <v>5</v>
      </c>
      <c r="D2864" t="s">
        <v>680</v>
      </c>
      <c r="E2864" t="s">
        <v>1996</v>
      </c>
      <c r="F2864" t="s">
        <v>0</v>
      </c>
      <c r="G2864" t="s">
        <v>281</v>
      </c>
      <c r="H2864" t="str">
        <f>_xlfn.XLOOKUP(Flights[[#This Row],[Destination]], Airports!$A$2:$A$78, Airports!$D$2:$D$78)</f>
        <v>Newark</v>
      </c>
      <c r="I2864" t="str" cm="1">
        <f t="array" ref="I2864">_xlfn.XLOOKUP(Flights[[#This Row],[Destination]],_xlfn._TRO_TRAILING( Airports!A:A),_xlfn._TRO_TRAILING( Airports!E:E), "Not found")</f>
        <v>NJ</v>
      </c>
      <c r="J2864" s="1">
        <v>0.97916666666666663</v>
      </c>
      <c r="K2864" s="22">
        <f>HOUR(Flights[[#This Row],[Scheduled Departure]])</f>
        <v>23</v>
      </c>
      <c r="L2864" s="1">
        <v>0.99652777777777779</v>
      </c>
      <c r="M2864">
        <f>(L2864-J2864)*24*60</f>
        <v>25.000000000000071</v>
      </c>
      <c r="N2864" s="16">
        <f>Flights[[#This Row],[Length (min)]]/60</f>
        <v>5.2</v>
      </c>
      <c r="O2864">
        <v>312</v>
      </c>
      <c r="P2864">
        <v>2454</v>
      </c>
      <c r="Q2864" s="18">
        <f>IFERROR(Flights[[#This Row],[Distance]]/Flights[[#This Row],[Length (hr)]], "")</f>
        <v>471.92307692307691</v>
      </c>
      <c r="R2864" s="1">
        <v>0.3263888888888889</v>
      </c>
      <c r="S2864" s="1" t="str">
        <f>IF(Flights[[#This Row],[Length (hr)]]&lt;2, "No meal", IF(Flights[[#This Row],[Length (hr)]]&lt;3.5, "Light meal", "Full meal"))</f>
        <v>Full meal</v>
      </c>
      <c r="T2864" s="1" t="str">
        <f>IF(AND(Flights[[#This Row],[Airline]]="US Airways", Flights[[#This Row],[Meal]]="Full Meal"), "Yes", "No")</f>
        <v>No</v>
      </c>
      <c r="U2864" s="1">
        <v>0.33819444444444446</v>
      </c>
      <c r="V2864">
        <v>17</v>
      </c>
      <c r="W2864" s="1" t="str">
        <f>IF(Flights[[#This Row],[Arrival Delay]] = "", "Cancelled", IF(Flights[[#This Row],[Arrival Delay]]&gt;15, "Delayed", "On time"))</f>
        <v>Delayed</v>
      </c>
      <c r="X2864" t="str">
        <f>IF(Flights[[#This Row],[Status]]&lt;&gt;"Delayed","", IF(Flights[[#This Row],[Arrival Delay]]&gt;120, "Severe", IF(Flights[[#This Row],[Arrival Delay]]&gt;60, "Major", "Moderate")))</f>
        <v>Moderate</v>
      </c>
      <c r="Y2864" t="b">
        <v>0</v>
      </c>
      <c r="AA2864" t="str">
        <f>IF(OR(AND(Flights[[#This Row],[Status]]="Cancelled", Flights[[#This Row],[Cancellation Reason]]="Airline/Carrier"), Flights[[#This Row],[Delay Type]]="Severe"), "Yes", "No")</f>
        <v>No</v>
      </c>
    </row>
    <row r="2865" spans="1:27" x14ac:dyDescent="0.3">
      <c r="A2865" s="3">
        <v>42216</v>
      </c>
      <c r="B2865" s="22">
        <f>WEEKNUM(Flights[[#This Row],[Date]], 1)</f>
        <v>31</v>
      </c>
      <c r="C2865" s="22">
        <f>WEEKDAY(Flights[[#This Row],[Date]],1)</f>
        <v>6</v>
      </c>
      <c r="D2865" t="s">
        <v>1150</v>
      </c>
      <c r="E2865" t="s">
        <v>1995</v>
      </c>
      <c r="F2865" t="s">
        <v>0</v>
      </c>
      <c r="G2865" t="s">
        <v>6</v>
      </c>
      <c r="H2865" t="str">
        <f>_xlfn.XLOOKUP(Flights[[#This Row],[Destination]], Airports!$A$2:$A$78, Airports!$D$2:$D$78)</f>
        <v>Nashville</v>
      </c>
      <c r="I2865" t="str" cm="1">
        <f t="array" ref="I2865">_xlfn.XLOOKUP(Flights[[#This Row],[Destination]],_xlfn._TRO_TRAILING( Airports!A:A),_xlfn._TRO_TRAILING( Airports!E:E), "Not found")</f>
        <v>TN</v>
      </c>
      <c r="J2865" s="1">
        <v>0.22569444444444445</v>
      </c>
      <c r="K2865" s="22">
        <f>HOUR(Flights[[#This Row],[Scheduled Departure]])</f>
        <v>5</v>
      </c>
      <c r="L2865" s="1">
        <v>0.22430555555555556</v>
      </c>
      <c r="M2865">
        <f>(L2865-J2865)*24*60</f>
        <v>-1.9999999999999929</v>
      </c>
      <c r="N2865" s="16">
        <f>Flights[[#This Row],[Length (min)]]/60</f>
        <v>3.9666666666666668</v>
      </c>
      <c r="O2865">
        <v>238</v>
      </c>
      <c r="P2865">
        <v>1797</v>
      </c>
      <c r="Q2865" s="18">
        <f>IFERROR(Flights[[#This Row],[Distance]]/Flights[[#This Row],[Length (hr)]], "")</f>
        <v>453.02521008403357</v>
      </c>
      <c r="R2865" s="1">
        <v>0.47569444444444442</v>
      </c>
      <c r="S2865" s="1" t="str">
        <f>IF(Flights[[#This Row],[Length (hr)]]&lt;2, "No meal", IF(Flights[[#This Row],[Length (hr)]]&lt;3.5, "Light meal", "Full meal"))</f>
        <v>Full meal</v>
      </c>
      <c r="T2865" s="1" t="str">
        <f>IF(AND(Flights[[#This Row],[Airline]]="US Airways", Flights[[#This Row],[Meal]]="Full Meal"), "Yes", "No")</f>
        <v>No</v>
      </c>
      <c r="U2865" s="1">
        <v>0.47291666666666665</v>
      </c>
      <c r="V2865">
        <v>-4</v>
      </c>
      <c r="W2865" s="1" t="str">
        <f>IF(Flights[[#This Row],[Arrival Delay]] = "", "Cancelled", IF(Flights[[#This Row],[Arrival Delay]]&gt;15, "Delayed", "On time"))</f>
        <v>On time</v>
      </c>
      <c r="X2865" t="str">
        <f>IF(Flights[[#This Row],[Status]]&lt;&gt;"Delayed","", IF(Flights[[#This Row],[Arrival Delay]]&gt;120, "Severe", IF(Flights[[#This Row],[Arrival Delay]]&gt;60, "Major", "Moderate")))</f>
        <v/>
      </c>
      <c r="Y2865" t="b">
        <v>0</v>
      </c>
      <c r="AA2865" t="str">
        <f>IF(OR(AND(Flights[[#This Row],[Status]]="Cancelled", Flights[[#This Row],[Cancellation Reason]]="Airline/Carrier"), Flights[[#This Row],[Delay Type]]="Severe"), "Yes", "No")</f>
        <v>No</v>
      </c>
    </row>
    <row r="2866" spans="1:27" x14ac:dyDescent="0.3">
      <c r="A2866" s="3">
        <v>42216</v>
      </c>
      <c r="B2866" s="22">
        <f>WEEKNUM(Flights[[#This Row],[Date]], 1)</f>
        <v>31</v>
      </c>
      <c r="C2866" s="22">
        <f>WEEKDAY(Flights[[#This Row],[Date]],1)</f>
        <v>6</v>
      </c>
      <c r="D2866" t="s">
        <v>380</v>
      </c>
      <c r="E2866" t="s">
        <v>1991</v>
      </c>
      <c r="F2866" t="s">
        <v>0</v>
      </c>
      <c r="G2866" t="s">
        <v>344</v>
      </c>
      <c r="H2866" t="str">
        <f>_xlfn.XLOOKUP(Flights[[#This Row],[Destination]], Airports!$A$2:$A$78, Airports!$D$2:$D$78)</f>
        <v>Seattle</v>
      </c>
      <c r="I2866" t="str" cm="1">
        <f t="array" ref="I2866">_xlfn.XLOOKUP(Flights[[#This Row],[Destination]],_xlfn._TRO_TRAILING( Airports!A:A),_xlfn._TRO_TRAILING( Airports!E:E), "Not found")</f>
        <v>WA</v>
      </c>
      <c r="J2866" s="1">
        <v>0.25</v>
      </c>
      <c r="K2866" s="22">
        <f>HOUR(Flights[[#This Row],[Scheduled Departure]])</f>
        <v>6</v>
      </c>
      <c r="L2866" s="1">
        <v>0.24652777777777779</v>
      </c>
      <c r="M2866">
        <f>(L2866-J2866)*24*60</f>
        <v>-4.9999999999999822</v>
      </c>
      <c r="N2866" s="16">
        <f>Flights[[#This Row],[Length (min)]]/60</f>
        <v>2.85</v>
      </c>
      <c r="O2866">
        <v>171</v>
      </c>
      <c r="P2866">
        <v>954</v>
      </c>
      <c r="Q2866" s="18">
        <f>IFERROR(Flights[[#This Row],[Distance]]/Flights[[#This Row],[Length (hr)]], "")</f>
        <v>334.73684210526312</v>
      </c>
      <c r="R2866" s="1">
        <v>0.3611111111111111</v>
      </c>
      <c r="S2866" s="1" t="str">
        <f>IF(Flights[[#This Row],[Length (hr)]]&lt;2, "No meal", IF(Flights[[#This Row],[Length (hr)]]&lt;3.5, "Light meal", "Full meal"))</f>
        <v>Light meal</v>
      </c>
      <c r="T2866" s="1" t="str">
        <f>IF(AND(Flights[[#This Row],[Airline]]="US Airways", Flights[[#This Row],[Meal]]="Full Meal"), "Yes", "No")</f>
        <v>No</v>
      </c>
      <c r="U2866" s="1">
        <v>0.36527777777777776</v>
      </c>
      <c r="V2866">
        <v>6</v>
      </c>
      <c r="W2866" s="1" t="str">
        <f>IF(Flights[[#This Row],[Arrival Delay]] = "", "Cancelled", IF(Flights[[#This Row],[Arrival Delay]]&gt;15, "Delayed", "On time"))</f>
        <v>On time</v>
      </c>
      <c r="X2866" t="str">
        <f>IF(Flights[[#This Row],[Status]]&lt;&gt;"Delayed","", IF(Flights[[#This Row],[Arrival Delay]]&gt;120, "Severe", IF(Flights[[#This Row],[Arrival Delay]]&gt;60, "Major", "Moderate")))</f>
        <v/>
      </c>
      <c r="Y2866" t="b">
        <v>0</v>
      </c>
      <c r="AA2866" t="str">
        <f>IF(OR(AND(Flights[[#This Row],[Status]]="Cancelled", Flights[[#This Row],[Cancellation Reason]]="Airline/Carrier"), Flights[[#This Row],[Delay Type]]="Severe"), "Yes", "No")</f>
        <v>No</v>
      </c>
    </row>
    <row r="2867" spans="1:27" x14ac:dyDescent="0.3">
      <c r="A2867" s="3">
        <v>42216</v>
      </c>
      <c r="B2867" s="22">
        <f>WEEKNUM(Flights[[#This Row],[Date]], 1)</f>
        <v>31</v>
      </c>
      <c r="C2867" s="22">
        <f>WEEKDAY(Flights[[#This Row],[Date]],1)</f>
        <v>6</v>
      </c>
      <c r="D2867" t="s">
        <v>756</v>
      </c>
      <c r="E2867" t="s">
        <v>1990</v>
      </c>
      <c r="F2867" t="s">
        <v>0</v>
      </c>
      <c r="G2867" t="s">
        <v>15</v>
      </c>
      <c r="H2867" t="str">
        <f>_xlfn.XLOOKUP(Flights[[#This Row],[Destination]], Airports!$A$2:$A$78, Airports!$D$2:$D$78)</f>
        <v>Las Vegas</v>
      </c>
      <c r="I2867" t="str" cm="1">
        <f t="array" ref="I2867">_xlfn.XLOOKUP(Flights[[#This Row],[Destination]],_xlfn._TRO_TRAILING( Airports!A:A),_xlfn._TRO_TRAILING( Airports!E:E), "Not found")</f>
        <v>NV</v>
      </c>
      <c r="J2867" s="1">
        <v>0.25</v>
      </c>
      <c r="K2867" s="22">
        <f>HOUR(Flights[[#This Row],[Scheduled Departure]])</f>
        <v>6</v>
      </c>
      <c r="L2867" s="1">
        <v>0.25624999999999998</v>
      </c>
      <c r="M2867">
        <f>(L2867-J2867)*24*60</f>
        <v>8.999999999999968</v>
      </c>
      <c r="N2867" s="16">
        <f>Flights[[#This Row],[Length (min)]]/60</f>
        <v>1.2333333333333334</v>
      </c>
      <c r="O2867">
        <v>74</v>
      </c>
      <c r="P2867">
        <v>236</v>
      </c>
      <c r="Q2867" s="18">
        <f>IFERROR(Flights[[#This Row],[Distance]]/Flights[[#This Row],[Length (hr)]], "")</f>
        <v>191.35135135135135</v>
      </c>
      <c r="R2867" s="1">
        <v>0.30625000000000002</v>
      </c>
      <c r="S2867" s="1" t="str">
        <f>IF(Flights[[#This Row],[Length (hr)]]&lt;2, "No meal", IF(Flights[[#This Row],[Length (hr)]]&lt;3.5, "Light meal", "Full meal"))</f>
        <v>No meal</v>
      </c>
      <c r="T2867" s="1" t="str">
        <f>IF(AND(Flights[[#This Row],[Airline]]="US Airways", Flights[[#This Row],[Meal]]="Full Meal"), "Yes", "No")</f>
        <v>No</v>
      </c>
      <c r="U2867" s="1">
        <v>0.30763888888888891</v>
      </c>
      <c r="V2867">
        <v>2</v>
      </c>
      <c r="W2867" s="1" t="str">
        <f>IF(Flights[[#This Row],[Arrival Delay]] = "", "Cancelled", IF(Flights[[#This Row],[Arrival Delay]]&gt;15, "Delayed", "On time"))</f>
        <v>On time</v>
      </c>
      <c r="X2867" t="str">
        <f>IF(Flights[[#This Row],[Status]]&lt;&gt;"Delayed","", IF(Flights[[#This Row],[Arrival Delay]]&gt;120, "Severe", IF(Flights[[#This Row],[Arrival Delay]]&gt;60, "Major", "Moderate")))</f>
        <v/>
      </c>
      <c r="Y2867" t="b">
        <v>0</v>
      </c>
      <c r="AA2867" t="str">
        <f>IF(OR(AND(Flights[[#This Row],[Status]]="Cancelled", Flights[[#This Row],[Cancellation Reason]]="Airline/Carrier"), Flights[[#This Row],[Delay Type]]="Severe"), "Yes", "No")</f>
        <v>No</v>
      </c>
    </row>
    <row r="2868" spans="1:27" x14ac:dyDescent="0.3">
      <c r="A2868" s="3">
        <v>42216</v>
      </c>
      <c r="B2868" s="22">
        <f>WEEKNUM(Flights[[#This Row],[Date]], 1)</f>
        <v>31</v>
      </c>
      <c r="C2868" s="22">
        <f>WEEKDAY(Flights[[#This Row],[Date]],1)</f>
        <v>6</v>
      </c>
      <c r="D2868" t="s">
        <v>688</v>
      </c>
      <c r="E2868" t="s">
        <v>1989</v>
      </c>
      <c r="F2868" t="s">
        <v>0</v>
      </c>
      <c r="G2868" t="s">
        <v>349</v>
      </c>
      <c r="H2868" t="str">
        <f>_xlfn.XLOOKUP(Flights[[#This Row],[Destination]], Airports!$A$2:$A$78, Airports!$D$2:$D$78)</f>
        <v>Salt Lake City</v>
      </c>
      <c r="I2868" t="str" cm="1">
        <f t="array" ref="I2868">_xlfn.XLOOKUP(Flights[[#This Row],[Destination]],_xlfn._TRO_TRAILING( Airports!A:A),_xlfn._TRO_TRAILING( Airports!E:E), "Not found")</f>
        <v>UT</v>
      </c>
      <c r="J2868" s="1">
        <v>0.25</v>
      </c>
      <c r="K2868" s="22">
        <f>HOUR(Flights[[#This Row],[Scheduled Departure]])</f>
        <v>6</v>
      </c>
      <c r="L2868" s="1">
        <v>0.24791666666666667</v>
      </c>
      <c r="M2868">
        <f>(L2868-J2868)*24*60</f>
        <v>-2.9999999999999893</v>
      </c>
      <c r="N2868" s="16">
        <f>Flights[[#This Row],[Length (min)]]/60</f>
        <v>2.0166666666666666</v>
      </c>
      <c r="O2868">
        <v>121</v>
      </c>
      <c r="P2868">
        <v>590</v>
      </c>
      <c r="Q2868" s="18">
        <f>IFERROR(Flights[[#This Row],[Distance]]/Flights[[#This Row],[Length (hr)]], "")</f>
        <v>292.56198347107437</v>
      </c>
      <c r="R2868" s="1">
        <v>0.37152777777777779</v>
      </c>
      <c r="S2868" s="1" t="str">
        <f>IF(Flights[[#This Row],[Length (hr)]]&lt;2, "No meal", IF(Flights[[#This Row],[Length (hr)]]&lt;3.5, "Light meal", "Full meal"))</f>
        <v>Light meal</v>
      </c>
      <c r="T2868" s="1" t="str">
        <f>IF(AND(Flights[[#This Row],[Airline]]="US Airways", Flights[[#This Row],[Meal]]="Full Meal"), "Yes", "No")</f>
        <v>No</v>
      </c>
      <c r="U2868" s="1">
        <v>0.37361111111111112</v>
      </c>
      <c r="V2868">
        <v>3</v>
      </c>
      <c r="W2868" s="1" t="str">
        <f>IF(Flights[[#This Row],[Arrival Delay]] = "", "Cancelled", IF(Flights[[#This Row],[Arrival Delay]]&gt;15, "Delayed", "On time"))</f>
        <v>On time</v>
      </c>
      <c r="X2868" t="str">
        <f>IF(Flights[[#This Row],[Status]]&lt;&gt;"Delayed","", IF(Flights[[#This Row],[Arrival Delay]]&gt;120, "Severe", IF(Flights[[#This Row],[Arrival Delay]]&gt;60, "Major", "Moderate")))</f>
        <v/>
      </c>
      <c r="Y2868" t="b">
        <v>0</v>
      </c>
      <c r="AA2868" t="str">
        <f>IF(OR(AND(Flights[[#This Row],[Status]]="Cancelled", Flights[[#This Row],[Cancellation Reason]]="Airline/Carrier"), Flights[[#This Row],[Delay Type]]="Severe"), "Yes", "No")</f>
        <v>No</v>
      </c>
    </row>
    <row r="2869" spans="1:27" x14ac:dyDescent="0.3">
      <c r="A2869" s="3">
        <v>42216</v>
      </c>
      <c r="B2869" s="22">
        <f>WEEKNUM(Flights[[#This Row],[Date]], 1)</f>
        <v>31</v>
      </c>
      <c r="C2869" s="22">
        <f>WEEKDAY(Flights[[#This Row],[Date]],1)</f>
        <v>6</v>
      </c>
      <c r="D2869" t="s">
        <v>1593</v>
      </c>
      <c r="E2869" t="s">
        <v>1989</v>
      </c>
      <c r="F2869" t="s">
        <v>0</v>
      </c>
      <c r="G2869" t="s">
        <v>9</v>
      </c>
      <c r="H2869" t="str">
        <f>_xlfn.XLOOKUP(Flights[[#This Row],[Destination]], Airports!$A$2:$A$78, Airports!$D$2:$D$78)</f>
        <v>San Francisco</v>
      </c>
      <c r="I2869" t="str" cm="1">
        <f t="array" ref="I2869">_xlfn.XLOOKUP(Flights[[#This Row],[Destination]],_xlfn._TRO_TRAILING( Airports!A:A),_xlfn._TRO_TRAILING( Airports!E:E), "Not found")</f>
        <v>CA</v>
      </c>
      <c r="J2869" s="1">
        <v>0.29166666666666669</v>
      </c>
      <c r="K2869" s="22">
        <f>HOUR(Flights[[#This Row],[Scheduled Departure]])</f>
        <v>7</v>
      </c>
      <c r="L2869" s="1">
        <v>0.29444444444444445</v>
      </c>
      <c r="M2869">
        <f>(L2869-J2869)*24*60</f>
        <v>3.9999999999999858</v>
      </c>
      <c r="N2869" s="16">
        <f>Flights[[#This Row],[Length (min)]]/60</f>
        <v>1.7</v>
      </c>
      <c r="O2869">
        <v>102</v>
      </c>
      <c r="P2869">
        <v>337</v>
      </c>
      <c r="Q2869" s="18">
        <f>IFERROR(Flights[[#This Row],[Distance]]/Flights[[#This Row],[Length (hr)]], "")</f>
        <v>198.23529411764707</v>
      </c>
      <c r="R2869" s="1">
        <v>0.35069444444444442</v>
      </c>
      <c r="S2869" s="1" t="str">
        <f>IF(Flights[[#This Row],[Length (hr)]]&lt;2, "No meal", IF(Flights[[#This Row],[Length (hr)]]&lt;3.5, "Light meal", "Full meal"))</f>
        <v>No meal</v>
      </c>
      <c r="T2869" s="1" t="str">
        <f>IF(AND(Flights[[#This Row],[Airline]]="US Airways", Flights[[#This Row],[Meal]]="Full Meal"), "Yes", "No")</f>
        <v>No</v>
      </c>
      <c r="U2869" s="1">
        <v>0.36527777777777776</v>
      </c>
      <c r="V2869">
        <v>21</v>
      </c>
      <c r="W2869" s="1" t="str">
        <f>IF(Flights[[#This Row],[Arrival Delay]] = "", "Cancelled", IF(Flights[[#This Row],[Arrival Delay]]&gt;15, "Delayed", "On time"))</f>
        <v>Delayed</v>
      </c>
      <c r="X2869" t="str">
        <f>IF(Flights[[#This Row],[Status]]&lt;&gt;"Delayed","", IF(Flights[[#This Row],[Arrival Delay]]&gt;120, "Severe", IF(Flights[[#This Row],[Arrival Delay]]&gt;60, "Major", "Moderate")))</f>
        <v>Moderate</v>
      </c>
      <c r="Y2869" t="b">
        <v>0</v>
      </c>
      <c r="AA2869" t="str">
        <f>IF(OR(AND(Flights[[#This Row],[Status]]="Cancelled", Flights[[#This Row],[Cancellation Reason]]="Airline/Carrier"), Flights[[#This Row],[Delay Type]]="Severe"), "Yes", "No")</f>
        <v>No</v>
      </c>
    </row>
    <row r="2870" spans="1:27" x14ac:dyDescent="0.3">
      <c r="A2870" s="3">
        <v>42216</v>
      </c>
      <c r="B2870" s="22">
        <f>WEEKNUM(Flights[[#This Row],[Date]], 1)</f>
        <v>31</v>
      </c>
      <c r="C2870" s="22">
        <f>WEEKDAY(Flights[[#This Row],[Date]],1)</f>
        <v>6</v>
      </c>
      <c r="D2870" t="s">
        <v>706</v>
      </c>
      <c r="E2870" t="s">
        <v>1989</v>
      </c>
      <c r="F2870" t="s">
        <v>0</v>
      </c>
      <c r="G2870" t="s">
        <v>316</v>
      </c>
      <c r="H2870" t="str">
        <f>_xlfn.XLOOKUP(Flights[[#This Row],[Destination]], Airports!$A$2:$A$78, Airports!$D$2:$D$78)</f>
        <v>New Orleans</v>
      </c>
      <c r="I2870" t="str" cm="1">
        <f t="array" ref="I2870">_xlfn.XLOOKUP(Flights[[#This Row],[Destination]],_xlfn._TRO_TRAILING( Airports!A:A),_xlfn._TRO_TRAILING( Airports!E:E), "Not found")</f>
        <v>LA</v>
      </c>
      <c r="J2870" s="1">
        <v>0.3888888888888889</v>
      </c>
      <c r="K2870" s="22">
        <f>HOUR(Flights[[#This Row],[Scheduled Departure]])</f>
        <v>9</v>
      </c>
      <c r="L2870" s="1">
        <v>0.38680555555555557</v>
      </c>
      <c r="M2870">
        <f>(L2870-J2870)*24*60</f>
        <v>-2.9999999999999893</v>
      </c>
      <c r="N2870" s="16">
        <f>Flights[[#This Row],[Length (min)]]/60</f>
        <v>3.6333333333333333</v>
      </c>
      <c r="O2870">
        <v>218</v>
      </c>
      <c r="P2870">
        <v>1670</v>
      </c>
      <c r="Q2870" s="18">
        <f>IFERROR(Flights[[#This Row],[Distance]]/Flights[[#This Row],[Length (hr)]], "")</f>
        <v>459.63302752293578</v>
      </c>
      <c r="R2870" s="1">
        <v>0.63680555555555551</v>
      </c>
      <c r="S2870" s="1" t="str">
        <f>IF(Flights[[#This Row],[Length (hr)]]&lt;2, "No meal", IF(Flights[[#This Row],[Length (hr)]]&lt;3.5, "Light meal", "Full meal"))</f>
        <v>Full meal</v>
      </c>
      <c r="T2870" s="1" t="str">
        <f>IF(AND(Flights[[#This Row],[Airline]]="US Airways", Flights[[#This Row],[Meal]]="Full Meal"), "Yes", "No")</f>
        <v>No</v>
      </c>
      <c r="U2870" s="1">
        <v>0.62152777777777779</v>
      </c>
      <c r="V2870">
        <v>-22</v>
      </c>
      <c r="W2870" s="1" t="str">
        <f>IF(Flights[[#This Row],[Arrival Delay]] = "", "Cancelled", IF(Flights[[#This Row],[Arrival Delay]]&gt;15, "Delayed", "On time"))</f>
        <v>On time</v>
      </c>
      <c r="X2870" t="str">
        <f>IF(Flights[[#This Row],[Status]]&lt;&gt;"Delayed","", IF(Flights[[#This Row],[Arrival Delay]]&gt;120, "Severe", IF(Flights[[#This Row],[Arrival Delay]]&gt;60, "Major", "Moderate")))</f>
        <v/>
      </c>
      <c r="Y2870" t="b">
        <v>0</v>
      </c>
      <c r="AA2870" t="str">
        <f>IF(OR(AND(Flights[[#This Row],[Status]]="Cancelled", Flights[[#This Row],[Cancellation Reason]]="Airline/Carrier"), Flights[[#This Row],[Delay Type]]="Severe"), "Yes", "No")</f>
        <v>No</v>
      </c>
    </row>
    <row r="2871" spans="1:27" x14ac:dyDescent="0.3">
      <c r="A2871" s="3">
        <v>42216</v>
      </c>
      <c r="B2871" s="22">
        <f>WEEKNUM(Flights[[#This Row],[Date]], 1)</f>
        <v>31</v>
      </c>
      <c r="C2871" s="22">
        <f>WEEKDAY(Flights[[#This Row],[Date]],1)</f>
        <v>6</v>
      </c>
      <c r="D2871" t="s">
        <v>1373</v>
      </c>
      <c r="E2871" t="s">
        <v>1993</v>
      </c>
      <c r="F2871" t="s">
        <v>0</v>
      </c>
      <c r="G2871" t="s">
        <v>3</v>
      </c>
      <c r="H2871" t="str">
        <f>_xlfn.XLOOKUP(Flights[[#This Row],[Destination]], Airports!$A$2:$A$78, Airports!$D$2:$D$78)</f>
        <v>Dallas</v>
      </c>
      <c r="I2871" t="str" cm="1">
        <f t="array" ref="I2871">_xlfn.XLOOKUP(Flights[[#This Row],[Destination]],_xlfn._TRO_TRAILING( Airports!A:A),_xlfn._TRO_TRAILING( Airports!E:E), "Not found")</f>
        <v>TX</v>
      </c>
      <c r="J2871" s="1">
        <v>0.40625</v>
      </c>
      <c r="K2871" s="22">
        <f>HOUR(Flights[[#This Row],[Scheduled Departure]])</f>
        <v>9</v>
      </c>
      <c r="L2871" s="1">
        <v>0.40625</v>
      </c>
      <c r="M2871">
        <f>(L2871-J2871)*24*60</f>
        <v>0</v>
      </c>
      <c r="N2871" s="16">
        <f>Flights[[#This Row],[Length (min)]]/60</f>
        <v>3.25</v>
      </c>
      <c r="O2871">
        <v>195</v>
      </c>
      <c r="P2871">
        <v>1235</v>
      </c>
      <c r="Q2871" s="18">
        <f>IFERROR(Flights[[#This Row],[Distance]]/Flights[[#This Row],[Length (hr)]], "")</f>
        <v>380</v>
      </c>
      <c r="R2871" s="1">
        <v>0.60972222222222228</v>
      </c>
      <c r="S2871" s="1" t="str">
        <f>IF(Flights[[#This Row],[Length (hr)]]&lt;2, "No meal", IF(Flights[[#This Row],[Length (hr)]]&lt;3.5, "Light meal", "Full meal"))</f>
        <v>Light meal</v>
      </c>
      <c r="T2871" s="1" t="str">
        <f>IF(AND(Flights[[#This Row],[Airline]]="US Airways", Flights[[#This Row],[Meal]]="Full Meal"), "Yes", "No")</f>
        <v>No</v>
      </c>
      <c r="U2871" s="1">
        <v>0.625</v>
      </c>
      <c r="V2871">
        <v>22</v>
      </c>
      <c r="W2871" s="1" t="str">
        <f>IF(Flights[[#This Row],[Arrival Delay]] = "", "Cancelled", IF(Flights[[#This Row],[Arrival Delay]]&gt;15, "Delayed", "On time"))</f>
        <v>Delayed</v>
      </c>
      <c r="X2871" t="str">
        <f>IF(Flights[[#This Row],[Status]]&lt;&gt;"Delayed","", IF(Flights[[#This Row],[Arrival Delay]]&gt;120, "Severe", IF(Flights[[#This Row],[Arrival Delay]]&gt;60, "Major", "Moderate")))</f>
        <v>Moderate</v>
      </c>
      <c r="Y2871" t="b">
        <v>0</v>
      </c>
      <c r="AA2871" t="str">
        <f>IF(OR(AND(Flights[[#This Row],[Status]]="Cancelled", Flights[[#This Row],[Cancellation Reason]]="Airline/Carrier"), Flights[[#This Row],[Delay Type]]="Severe"), "Yes", "No")</f>
        <v>No</v>
      </c>
    </row>
    <row r="2872" spans="1:27" x14ac:dyDescent="0.3">
      <c r="A2872" s="3">
        <v>42216</v>
      </c>
      <c r="B2872" s="22">
        <f>WEEKNUM(Flights[[#This Row],[Date]], 1)</f>
        <v>31</v>
      </c>
      <c r="C2872" s="22">
        <f>WEEKDAY(Flights[[#This Row],[Date]],1)</f>
        <v>6</v>
      </c>
      <c r="D2872" t="s">
        <v>1285</v>
      </c>
      <c r="E2872" t="s">
        <v>1995</v>
      </c>
      <c r="F2872" t="s">
        <v>0</v>
      </c>
      <c r="G2872" t="s">
        <v>318</v>
      </c>
      <c r="H2872" t="str">
        <f>_xlfn.XLOOKUP(Flights[[#This Row],[Destination]], Airports!$A$2:$A$78, Airports!$D$2:$D$78)</f>
        <v>Oakland</v>
      </c>
      <c r="I2872" t="str" cm="1">
        <f t="array" ref="I2872">_xlfn.XLOOKUP(Flights[[#This Row],[Destination]],_xlfn._TRO_TRAILING( Airports!A:A),_xlfn._TRO_TRAILING( Airports!E:E), "Not found")</f>
        <v>CA</v>
      </c>
      <c r="J2872" s="1">
        <v>0.42708333333333331</v>
      </c>
      <c r="K2872" s="22">
        <f>HOUR(Flights[[#This Row],[Scheduled Departure]])</f>
        <v>10</v>
      </c>
      <c r="L2872" s="1">
        <v>0.43055555555555558</v>
      </c>
      <c r="M2872">
        <f>(L2872-J2872)*24*60</f>
        <v>5.0000000000000622</v>
      </c>
      <c r="N2872" s="16">
        <f>Flights[[#This Row],[Length (min)]]/60</f>
        <v>1.1333333333333333</v>
      </c>
      <c r="O2872">
        <v>68</v>
      </c>
      <c r="P2872">
        <v>337</v>
      </c>
      <c r="Q2872" s="18">
        <f>IFERROR(Flights[[#This Row],[Distance]]/Flights[[#This Row],[Length (hr)]], "")</f>
        <v>297.35294117647061</v>
      </c>
      <c r="R2872" s="1">
        <v>0.47569444444444442</v>
      </c>
      <c r="S2872" s="1" t="str">
        <f>IF(Flights[[#This Row],[Length (hr)]]&lt;2, "No meal", IF(Flights[[#This Row],[Length (hr)]]&lt;3.5, "Light meal", "Full meal"))</f>
        <v>No meal</v>
      </c>
      <c r="T2872" s="1" t="str">
        <f>IF(AND(Flights[[#This Row],[Airline]]="US Airways", Flights[[#This Row],[Meal]]="Full Meal"), "Yes", "No")</f>
        <v>No</v>
      </c>
      <c r="U2872" s="1">
        <v>0.4777777777777778</v>
      </c>
      <c r="V2872">
        <v>3</v>
      </c>
      <c r="W2872" s="1" t="str">
        <f>IF(Flights[[#This Row],[Arrival Delay]] = "", "Cancelled", IF(Flights[[#This Row],[Arrival Delay]]&gt;15, "Delayed", "On time"))</f>
        <v>On time</v>
      </c>
      <c r="X2872" t="str">
        <f>IF(Flights[[#This Row],[Status]]&lt;&gt;"Delayed","", IF(Flights[[#This Row],[Arrival Delay]]&gt;120, "Severe", IF(Flights[[#This Row],[Arrival Delay]]&gt;60, "Major", "Moderate")))</f>
        <v/>
      </c>
      <c r="Y2872" t="b">
        <v>0</v>
      </c>
      <c r="AA2872" t="str">
        <f>IF(OR(AND(Flights[[#This Row],[Status]]="Cancelled", Flights[[#This Row],[Cancellation Reason]]="Airline/Carrier"), Flights[[#This Row],[Delay Type]]="Severe"), "Yes", "No")</f>
        <v>No</v>
      </c>
    </row>
    <row r="2873" spans="1:27" x14ac:dyDescent="0.3">
      <c r="A2873" s="3">
        <v>42216</v>
      </c>
      <c r="B2873" s="22">
        <f>WEEKNUM(Flights[[#This Row],[Date]], 1)</f>
        <v>31</v>
      </c>
      <c r="C2873" s="22">
        <f>WEEKDAY(Flights[[#This Row],[Date]],1)</f>
        <v>6</v>
      </c>
      <c r="D2873" t="s">
        <v>935</v>
      </c>
      <c r="E2873" t="s">
        <v>1989</v>
      </c>
      <c r="F2873" t="s">
        <v>0</v>
      </c>
      <c r="G2873" t="s">
        <v>6</v>
      </c>
      <c r="H2873" t="str">
        <f>_xlfn.XLOOKUP(Flights[[#This Row],[Destination]], Airports!$A$2:$A$78, Airports!$D$2:$D$78)</f>
        <v>Nashville</v>
      </c>
      <c r="I2873" t="str" cm="1">
        <f t="array" ref="I2873">_xlfn.XLOOKUP(Flights[[#This Row],[Destination]],_xlfn._TRO_TRAILING( Airports!A:A),_xlfn._TRO_TRAILING( Airports!E:E), "Not found")</f>
        <v>TN</v>
      </c>
      <c r="J2873" s="1">
        <v>0.4826388888888889</v>
      </c>
      <c r="K2873" s="22">
        <f>HOUR(Flights[[#This Row],[Scheduled Departure]])</f>
        <v>11</v>
      </c>
      <c r="L2873" s="1">
        <v>0.47916666666666669</v>
      </c>
      <c r="M2873">
        <f>(L2873-J2873)*24*60</f>
        <v>-4.9999999999999822</v>
      </c>
      <c r="N2873" s="16">
        <f>Flights[[#This Row],[Length (min)]]/60</f>
        <v>3.9833333333333334</v>
      </c>
      <c r="O2873">
        <v>239</v>
      </c>
      <c r="P2873">
        <v>1797</v>
      </c>
      <c r="Q2873" s="18">
        <f>IFERROR(Flights[[#This Row],[Distance]]/Flights[[#This Row],[Length (hr)]], "")</f>
        <v>451.12970711297072</v>
      </c>
      <c r="R2873" s="1">
        <v>0.73611111111111116</v>
      </c>
      <c r="S2873" s="1" t="str">
        <f>IF(Flights[[#This Row],[Length (hr)]]&lt;2, "No meal", IF(Flights[[#This Row],[Length (hr)]]&lt;3.5, "Light meal", "Full meal"))</f>
        <v>Full meal</v>
      </c>
      <c r="T2873" s="1" t="str">
        <f>IF(AND(Flights[[#This Row],[Airline]]="US Airways", Flights[[#This Row],[Meal]]="Full Meal"), "Yes", "No")</f>
        <v>No</v>
      </c>
      <c r="U2873" s="1">
        <v>0.72847222222222219</v>
      </c>
      <c r="V2873">
        <v>-11</v>
      </c>
      <c r="W2873" s="1" t="str">
        <f>IF(Flights[[#This Row],[Arrival Delay]] = "", "Cancelled", IF(Flights[[#This Row],[Arrival Delay]]&gt;15, "Delayed", "On time"))</f>
        <v>On time</v>
      </c>
      <c r="X2873" t="str">
        <f>IF(Flights[[#This Row],[Status]]&lt;&gt;"Delayed","", IF(Flights[[#This Row],[Arrival Delay]]&gt;120, "Severe", IF(Flights[[#This Row],[Arrival Delay]]&gt;60, "Major", "Moderate")))</f>
        <v/>
      </c>
      <c r="Y2873" t="b">
        <v>0</v>
      </c>
      <c r="AA2873" t="str">
        <f>IF(OR(AND(Flights[[#This Row],[Status]]="Cancelled", Flights[[#This Row],[Cancellation Reason]]="Airline/Carrier"), Flights[[#This Row],[Delay Type]]="Severe"), "Yes", "No")</f>
        <v>No</v>
      </c>
    </row>
    <row r="2874" spans="1:27" x14ac:dyDescent="0.3">
      <c r="A2874" s="3">
        <v>42216</v>
      </c>
      <c r="B2874" s="22">
        <f>WEEKNUM(Flights[[#This Row],[Date]], 1)</f>
        <v>31</v>
      </c>
      <c r="C2874" s="22">
        <f>WEEKDAY(Flights[[#This Row],[Date]],1)</f>
        <v>6</v>
      </c>
      <c r="D2874" t="s">
        <v>483</v>
      </c>
      <c r="E2874" t="s">
        <v>1994</v>
      </c>
      <c r="F2874" t="s">
        <v>0</v>
      </c>
      <c r="G2874" t="s">
        <v>29</v>
      </c>
      <c r="H2874" t="str">
        <f>_xlfn.XLOOKUP(Flights[[#This Row],[Destination]], Airports!$A$2:$A$78, Airports!$D$2:$D$78)</f>
        <v>Phoenix</v>
      </c>
      <c r="I2874" t="str" cm="1">
        <f t="array" ref="I2874">_xlfn.XLOOKUP(Flights[[#This Row],[Destination]],_xlfn._TRO_TRAILING( Airports!A:A),_xlfn._TRO_TRAILING( Airports!E:E), "Not found")</f>
        <v>AZ</v>
      </c>
      <c r="J2874" s="1">
        <v>0.51388888888888884</v>
      </c>
      <c r="K2874" s="22">
        <f>HOUR(Flights[[#This Row],[Scheduled Departure]])</f>
        <v>12</v>
      </c>
      <c r="L2874" s="1">
        <v>0.5131944444444444</v>
      </c>
      <c r="M2874">
        <f>(L2874-J2874)*24*60</f>
        <v>-0.99999999999999645</v>
      </c>
      <c r="N2874" s="16">
        <f>Flights[[#This Row],[Length (min)]]/60</f>
        <v>1.7166666666666666</v>
      </c>
      <c r="O2874">
        <v>103</v>
      </c>
      <c r="P2874">
        <v>370</v>
      </c>
      <c r="Q2874" s="18">
        <f>IFERROR(Flights[[#This Row],[Distance]]/Flights[[#This Row],[Length (hr)]], "")</f>
        <v>215.53398058252429</v>
      </c>
      <c r="R2874" s="1">
        <v>0.57777777777777772</v>
      </c>
      <c r="S2874" s="1" t="str">
        <f>IF(Flights[[#This Row],[Length (hr)]]&lt;2, "No meal", IF(Flights[[#This Row],[Length (hr)]]&lt;3.5, "Light meal", "Full meal"))</f>
        <v>No meal</v>
      </c>
      <c r="T2874" s="1" t="str">
        <f>IF(AND(Flights[[#This Row],[Airline]]="US Airways", Flights[[#This Row],[Meal]]="Full Meal"), "Yes", "No")</f>
        <v>No</v>
      </c>
      <c r="U2874" s="1">
        <v>0.58472222222222225</v>
      </c>
      <c r="V2874">
        <v>10</v>
      </c>
      <c r="W2874" s="1" t="str">
        <f>IF(Flights[[#This Row],[Arrival Delay]] = "", "Cancelled", IF(Flights[[#This Row],[Arrival Delay]]&gt;15, "Delayed", "On time"))</f>
        <v>On time</v>
      </c>
      <c r="X2874" t="str">
        <f>IF(Flights[[#This Row],[Status]]&lt;&gt;"Delayed","", IF(Flights[[#This Row],[Arrival Delay]]&gt;120, "Severe", IF(Flights[[#This Row],[Arrival Delay]]&gt;60, "Major", "Moderate")))</f>
        <v/>
      </c>
      <c r="Y2874" t="b">
        <v>0</v>
      </c>
      <c r="AA2874" t="str">
        <f>IF(OR(AND(Flights[[#This Row],[Status]]="Cancelled", Flights[[#This Row],[Cancellation Reason]]="Airline/Carrier"), Flights[[#This Row],[Delay Type]]="Severe"), "Yes", "No")</f>
        <v>No</v>
      </c>
    </row>
    <row r="2875" spans="1:27" x14ac:dyDescent="0.3">
      <c r="A2875" s="3">
        <v>42216</v>
      </c>
      <c r="B2875" s="22">
        <f>WEEKNUM(Flights[[#This Row],[Date]], 1)</f>
        <v>31</v>
      </c>
      <c r="C2875" s="22">
        <f>WEEKDAY(Flights[[#This Row],[Date]],1)</f>
        <v>6</v>
      </c>
      <c r="D2875" t="s">
        <v>1619</v>
      </c>
      <c r="E2875" t="s">
        <v>1990</v>
      </c>
      <c r="F2875" t="s">
        <v>0</v>
      </c>
      <c r="G2875" t="s">
        <v>15</v>
      </c>
      <c r="H2875" t="str">
        <f>_xlfn.XLOOKUP(Flights[[#This Row],[Destination]], Airports!$A$2:$A$78, Airports!$D$2:$D$78)</f>
        <v>Las Vegas</v>
      </c>
      <c r="I2875" t="str" cm="1">
        <f t="array" ref="I2875">_xlfn.XLOOKUP(Flights[[#This Row],[Destination]],_xlfn._TRO_TRAILING( Airports!A:A),_xlfn._TRO_TRAILING( Airports!E:E), "Not found")</f>
        <v>NV</v>
      </c>
      <c r="J2875" s="1">
        <v>0.54513888888888884</v>
      </c>
      <c r="K2875" s="22">
        <f>HOUR(Flights[[#This Row],[Scheduled Departure]])</f>
        <v>13</v>
      </c>
      <c r="L2875" s="1">
        <v>0.55486111111111114</v>
      </c>
      <c r="M2875">
        <f>(L2875-J2875)*24*60</f>
        <v>14.00000000000011</v>
      </c>
      <c r="N2875" s="16">
        <f>Flights[[#This Row],[Length (min)]]/60</f>
        <v>1.05</v>
      </c>
      <c r="O2875">
        <v>63</v>
      </c>
      <c r="P2875">
        <v>236</v>
      </c>
      <c r="Q2875" s="18">
        <f>IFERROR(Flights[[#This Row],[Distance]]/Flights[[#This Row],[Length (hr)]], "")</f>
        <v>224.76190476190476</v>
      </c>
      <c r="R2875" s="1">
        <v>0.59930555555555554</v>
      </c>
      <c r="S2875" s="1" t="str">
        <f>IF(Flights[[#This Row],[Length (hr)]]&lt;2, "No meal", IF(Flights[[#This Row],[Length (hr)]]&lt;3.5, "Light meal", "Full meal"))</f>
        <v>No meal</v>
      </c>
      <c r="T2875" s="1" t="str">
        <f>IF(AND(Flights[[#This Row],[Airline]]="US Airways", Flights[[#This Row],[Meal]]="Full Meal"), "Yes", "No")</f>
        <v>No</v>
      </c>
      <c r="U2875" s="1">
        <v>0.59861111111111109</v>
      </c>
      <c r="V2875">
        <v>-1</v>
      </c>
      <c r="W2875" s="1" t="str">
        <f>IF(Flights[[#This Row],[Arrival Delay]] = "", "Cancelled", IF(Flights[[#This Row],[Arrival Delay]]&gt;15, "Delayed", "On time"))</f>
        <v>On time</v>
      </c>
      <c r="X2875" t="str">
        <f>IF(Flights[[#This Row],[Status]]&lt;&gt;"Delayed","", IF(Flights[[#This Row],[Arrival Delay]]&gt;120, "Severe", IF(Flights[[#This Row],[Arrival Delay]]&gt;60, "Major", "Moderate")))</f>
        <v/>
      </c>
      <c r="Y2875" t="b">
        <v>0</v>
      </c>
      <c r="AA2875" t="str">
        <f>IF(OR(AND(Flights[[#This Row],[Status]]="Cancelled", Flights[[#This Row],[Cancellation Reason]]="Airline/Carrier"), Flights[[#This Row],[Delay Type]]="Severe"), "Yes", "No")</f>
        <v>No</v>
      </c>
    </row>
    <row r="2876" spans="1:27" x14ac:dyDescent="0.3">
      <c r="A2876" s="3">
        <v>42216</v>
      </c>
      <c r="B2876" s="22">
        <f>WEEKNUM(Flights[[#This Row],[Date]], 1)</f>
        <v>31</v>
      </c>
      <c r="C2876" s="22">
        <f>WEEKDAY(Flights[[#This Row],[Date]],1)</f>
        <v>6</v>
      </c>
      <c r="D2876" t="s">
        <v>1539</v>
      </c>
      <c r="E2876" t="s">
        <v>1995</v>
      </c>
      <c r="F2876" t="s">
        <v>0</v>
      </c>
      <c r="G2876" t="s">
        <v>5</v>
      </c>
      <c r="H2876" t="str">
        <f>_xlfn.XLOOKUP(Flights[[#This Row],[Destination]], Airports!$A$2:$A$78, Airports!$D$2:$D$78)</f>
        <v>St. Louis</v>
      </c>
      <c r="I2876" t="str" cm="1">
        <f t="array" ref="I2876">_xlfn.XLOOKUP(Flights[[#This Row],[Destination]],_xlfn._TRO_TRAILING( Airports!A:A),_xlfn._TRO_TRAILING( Airports!E:E), "Not found")</f>
        <v>MO</v>
      </c>
      <c r="J2876" s="1">
        <v>0.64583333333333337</v>
      </c>
      <c r="K2876" s="22">
        <f>HOUR(Flights[[#This Row],[Scheduled Departure]])</f>
        <v>15</v>
      </c>
      <c r="L2876" s="1">
        <v>0.66736111111111107</v>
      </c>
      <c r="M2876">
        <f>(L2876-J2876)*24*60</f>
        <v>30.99999999999989</v>
      </c>
      <c r="N2876" s="16">
        <f>Flights[[#This Row],[Length (min)]]/60</f>
        <v>3.55</v>
      </c>
      <c r="O2876">
        <v>213</v>
      </c>
      <c r="P2876">
        <v>1592</v>
      </c>
      <c r="Q2876" s="18">
        <f>IFERROR(Flights[[#This Row],[Distance]]/Flights[[#This Row],[Length (hr)]], "")</f>
        <v>448.45070422535213</v>
      </c>
      <c r="R2876" s="1">
        <v>0.87847222222222221</v>
      </c>
      <c r="S2876" s="1" t="str">
        <f>IF(Flights[[#This Row],[Length (hr)]]&lt;2, "No meal", IF(Flights[[#This Row],[Length (hr)]]&lt;3.5, "Light meal", "Full meal"))</f>
        <v>Full meal</v>
      </c>
      <c r="T2876" s="1" t="str">
        <f>IF(AND(Flights[[#This Row],[Airline]]="US Airways", Flights[[#This Row],[Meal]]="Full Meal"), "Yes", "No")</f>
        <v>No</v>
      </c>
      <c r="U2876" s="1">
        <v>0.89861111111111114</v>
      </c>
      <c r="V2876">
        <v>29</v>
      </c>
      <c r="W2876" s="1" t="str">
        <f>IF(Flights[[#This Row],[Arrival Delay]] = "", "Cancelled", IF(Flights[[#This Row],[Arrival Delay]]&gt;15, "Delayed", "On time"))</f>
        <v>Delayed</v>
      </c>
      <c r="X2876" t="str">
        <f>IF(Flights[[#This Row],[Status]]&lt;&gt;"Delayed","", IF(Flights[[#This Row],[Arrival Delay]]&gt;120, "Severe", IF(Flights[[#This Row],[Arrival Delay]]&gt;60, "Major", "Moderate")))</f>
        <v>Moderate</v>
      </c>
      <c r="Y2876" t="b">
        <v>0</v>
      </c>
      <c r="AA2876" t="str">
        <f>IF(OR(AND(Flights[[#This Row],[Status]]="Cancelled", Flights[[#This Row],[Cancellation Reason]]="Airline/Carrier"), Flights[[#This Row],[Delay Type]]="Severe"), "Yes", "No")</f>
        <v>No</v>
      </c>
    </row>
    <row r="2877" spans="1:27" x14ac:dyDescent="0.3">
      <c r="A2877" s="3">
        <v>42216</v>
      </c>
      <c r="B2877" s="22">
        <f>WEEKNUM(Flights[[#This Row],[Date]], 1)</f>
        <v>31</v>
      </c>
      <c r="C2877" s="22">
        <f>WEEKDAY(Flights[[#This Row],[Date]],1)</f>
        <v>6</v>
      </c>
      <c r="D2877" t="s">
        <v>1540</v>
      </c>
      <c r="E2877" t="s">
        <v>1991</v>
      </c>
      <c r="F2877" t="s">
        <v>0</v>
      </c>
      <c r="G2877" t="s">
        <v>344</v>
      </c>
      <c r="H2877" t="str">
        <f>_xlfn.XLOOKUP(Flights[[#This Row],[Destination]], Airports!$A$2:$A$78, Airports!$D$2:$D$78)</f>
        <v>Seattle</v>
      </c>
      <c r="I2877" t="str" cm="1">
        <f t="array" ref="I2877">_xlfn.XLOOKUP(Flights[[#This Row],[Destination]],_xlfn._TRO_TRAILING( Airports!A:A),_xlfn._TRO_TRAILING( Airports!E:E), "Not found")</f>
        <v>WA</v>
      </c>
      <c r="J2877" s="1">
        <v>0.65277777777777779</v>
      </c>
      <c r="K2877" s="22">
        <f>HOUR(Flights[[#This Row],[Scheduled Departure]])</f>
        <v>15</v>
      </c>
      <c r="L2877" s="1">
        <v>0.65138888888888891</v>
      </c>
      <c r="M2877">
        <f>(L2877-J2877)*24*60</f>
        <v>-1.9999999999999929</v>
      </c>
      <c r="N2877" s="16">
        <f>Flights[[#This Row],[Length (min)]]/60</f>
        <v>2.4666666666666668</v>
      </c>
      <c r="O2877">
        <v>148</v>
      </c>
      <c r="P2877">
        <v>954</v>
      </c>
      <c r="Q2877" s="18">
        <f>IFERROR(Flights[[#This Row],[Distance]]/Flights[[#This Row],[Length (hr)]], "")</f>
        <v>386.75675675675672</v>
      </c>
      <c r="R2877" s="1">
        <v>0.75763888888888886</v>
      </c>
      <c r="S2877" s="1" t="str">
        <f>IF(Flights[[#This Row],[Length (hr)]]&lt;2, "No meal", IF(Flights[[#This Row],[Length (hr)]]&lt;3.5, "Light meal", "Full meal"))</f>
        <v>Light meal</v>
      </c>
      <c r="T2877" s="1" t="str">
        <f>IF(AND(Flights[[#This Row],[Airline]]="US Airways", Flights[[#This Row],[Meal]]="Full Meal"), "Yes", "No")</f>
        <v>No</v>
      </c>
      <c r="U2877" s="1">
        <v>0.75416666666666665</v>
      </c>
      <c r="V2877">
        <v>-5</v>
      </c>
      <c r="W2877" s="1" t="str">
        <f>IF(Flights[[#This Row],[Arrival Delay]] = "", "Cancelled", IF(Flights[[#This Row],[Arrival Delay]]&gt;15, "Delayed", "On time"))</f>
        <v>On time</v>
      </c>
      <c r="X2877" t="str">
        <f>IF(Flights[[#This Row],[Status]]&lt;&gt;"Delayed","", IF(Flights[[#This Row],[Arrival Delay]]&gt;120, "Severe", IF(Flights[[#This Row],[Arrival Delay]]&gt;60, "Major", "Moderate")))</f>
        <v/>
      </c>
      <c r="Y2877" t="b">
        <v>0</v>
      </c>
      <c r="AA2877" t="str">
        <f>IF(OR(AND(Flights[[#This Row],[Status]]="Cancelled", Flights[[#This Row],[Cancellation Reason]]="Airline/Carrier"), Flights[[#This Row],[Delay Type]]="Severe"), "Yes", "No")</f>
        <v>No</v>
      </c>
    </row>
    <row r="2878" spans="1:27" x14ac:dyDescent="0.3">
      <c r="A2878" s="3">
        <v>42216</v>
      </c>
      <c r="B2878" s="22">
        <f>WEEKNUM(Flights[[#This Row],[Date]], 1)</f>
        <v>31</v>
      </c>
      <c r="C2878" s="22">
        <f>WEEKDAY(Flights[[#This Row],[Date]],1)</f>
        <v>6</v>
      </c>
      <c r="D2878" t="s">
        <v>85</v>
      </c>
      <c r="E2878" t="s">
        <v>1987</v>
      </c>
      <c r="F2878" t="s">
        <v>0</v>
      </c>
      <c r="G2878" t="s">
        <v>9</v>
      </c>
      <c r="H2878" t="str">
        <f>_xlfn.XLOOKUP(Flights[[#This Row],[Destination]], Airports!$A$2:$A$78, Airports!$D$2:$D$78)</f>
        <v>San Francisco</v>
      </c>
      <c r="I2878" t="str" cm="1">
        <f t="array" ref="I2878">_xlfn.XLOOKUP(Flights[[#This Row],[Destination]],_xlfn._TRO_TRAILING( Airports!A:A),_xlfn._TRO_TRAILING( Airports!E:E), "Not found")</f>
        <v>CA</v>
      </c>
      <c r="J2878" s="1">
        <v>0.69097222222222221</v>
      </c>
      <c r="K2878" s="22">
        <f>HOUR(Flights[[#This Row],[Scheduled Departure]])</f>
        <v>16</v>
      </c>
      <c r="L2878" s="1">
        <v>0.69236111111111109</v>
      </c>
      <c r="M2878">
        <f>(L2878-J2878)*24*60</f>
        <v>1.9999999999999929</v>
      </c>
      <c r="N2878" s="16">
        <f>Flights[[#This Row],[Length (min)]]/60</f>
        <v>1.1666666666666667</v>
      </c>
      <c r="O2878">
        <v>70</v>
      </c>
      <c r="P2878">
        <v>337</v>
      </c>
      <c r="Q2878" s="18">
        <f>IFERROR(Flights[[#This Row],[Distance]]/Flights[[#This Row],[Length (hr)]], "")</f>
        <v>288.85714285714283</v>
      </c>
      <c r="R2878" s="1">
        <v>0.75069444444444444</v>
      </c>
      <c r="S2878" s="1" t="str">
        <f>IF(Flights[[#This Row],[Length (hr)]]&lt;2, "No meal", IF(Flights[[#This Row],[Length (hr)]]&lt;3.5, "Light meal", "Full meal"))</f>
        <v>No meal</v>
      </c>
      <c r="T2878" s="1" t="str">
        <f>IF(AND(Flights[[#This Row],[Airline]]="US Airways", Flights[[#This Row],[Meal]]="Full Meal"), "Yes", "No")</f>
        <v>No</v>
      </c>
      <c r="U2878" s="1">
        <v>0.74097222222222225</v>
      </c>
      <c r="V2878">
        <v>-14</v>
      </c>
      <c r="W2878" s="1" t="str">
        <f>IF(Flights[[#This Row],[Arrival Delay]] = "", "Cancelled", IF(Flights[[#This Row],[Arrival Delay]]&gt;15, "Delayed", "On time"))</f>
        <v>On time</v>
      </c>
      <c r="X2878" t="str">
        <f>IF(Flights[[#This Row],[Status]]&lt;&gt;"Delayed","", IF(Flights[[#This Row],[Arrival Delay]]&gt;120, "Severe", IF(Flights[[#This Row],[Arrival Delay]]&gt;60, "Major", "Moderate")))</f>
        <v/>
      </c>
      <c r="Y2878" t="b">
        <v>0</v>
      </c>
      <c r="AA2878" t="str">
        <f>IF(OR(AND(Flights[[#This Row],[Status]]="Cancelled", Flights[[#This Row],[Cancellation Reason]]="Airline/Carrier"), Flights[[#This Row],[Delay Type]]="Severe"), "Yes", "No")</f>
        <v>No</v>
      </c>
    </row>
    <row r="2879" spans="1:27" x14ac:dyDescent="0.3">
      <c r="A2879" s="3">
        <v>42216</v>
      </c>
      <c r="B2879" s="22">
        <f>WEEKNUM(Flights[[#This Row],[Date]], 1)</f>
        <v>31</v>
      </c>
      <c r="C2879" s="22">
        <f>WEEKDAY(Flights[[#This Row],[Date]],1)</f>
        <v>6</v>
      </c>
      <c r="D2879" t="s">
        <v>1015</v>
      </c>
      <c r="E2879" t="s">
        <v>1994</v>
      </c>
      <c r="F2879" t="s">
        <v>0</v>
      </c>
      <c r="G2879" t="s">
        <v>313</v>
      </c>
      <c r="H2879" t="str">
        <f>_xlfn.XLOOKUP(Flights[[#This Row],[Destination]], Airports!$A$2:$A$78, Airports!$D$2:$D$78)</f>
        <v>Monterey</v>
      </c>
      <c r="I2879" t="str" cm="1">
        <f t="array" ref="I2879">_xlfn.XLOOKUP(Flights[[#This Row],[Destination]],_xlfn._TRO_TRAILING( Airports!A:A),_xlfn._TRO_TRAILING( Airports!E:E), "Not found")</f>
        <v>CA</v>
      </c>
      <c r="J2879" s="1">
        <v>0.73611111111111116</v>
      </c>
      <c r="K2879" s="22">
        <f>HOUR(Flights[[#This Row],[Scheduled Departure]])</f>
        <v>17</v>
      </c>
      <c r="L2879" s="1">
        <v>0.73333333333333328</v>
      </c>
      <c r="M2879">
        <f>(L2879-J2879)*24*60</f>
        <v>-4.0000000000001457</v>
      </c>
      <c r="N2879" s="16">
        <f>Flights[[#This Row],[Length (min)]]/60</f>
        <v>1.1666666666666667</v>
      </c>
      <c r="O2879">
        <v>70</v>
      </c>
      <c r="P2879">
        <v>266</v>
      </c>
      <c r="Q2879" s="18">
        <f>IFERROR(Flights[[#This Row],[Distance]]/Flights[[#This Row],[Length (hr)]], "")</f>
        <v>227.99999999999997</v>
      </c>
      <c r="R2879" s="1">
        <v>0.79097222222222219</v>
      </c>
      <c r="S2879" s="1" t="str">
        <f>IF(Flights[[#This Row],[Length (hr)]]&lt;2, "No meal", IF(Flights[[#This Row],[Length (hr)]]&lt;3.5, "Light meal", "Full meal"))</f>
        <v>No meal</v>
      </c>
      <c r="T2879" s="1" t="str">
        <f>IF(AND(Flights[[#This Row],[Airline]]="US Airways", Flights[[#This Row],[Meal]]="Full Meal"), "Yes", "No")</f>
        <v>No</v>
      </c>
      <c r="U2879" s="1">
        <v>0.78194444444444444</v>
      </c>
      <c r="V2879">
        <v>-13</v>
      </c>
      <c r="W2879" s="1" t="str">
        <f>IF(Flights[[#This Row],[Arrival Delay]] = "", "Cancelled", IF(Flights[[#This Row],[Arrival Delay]]&gt;15, "Delayed", "On time"))</f>
        <v>On time</v>
      </c>
      <c r="X2879" t="str">
        <f>IF(Flights[[#This Row],[Status]]&lt;&gt;"Delayed","", IF(Flights[[#This Row],[Arrival Delay]]&gt;120, "Severe", IF(Flights[[#This Row],[Arrival Delay]]&gt;60, "Major", "Moderate")))</f>
        <v/>
      </c>
      <c r="Y2879" t="b">
        <v>0</v>
      </c>
      <c r="AA2879" t="str">
        <f>IF(OR(AND(Flights[[#This Row],[Status]]="Cancelled", Flights[[#This Row],[Cancellation Reason]]="Airline/Carrier"), Flights[[#This Row],[Delay Type]]="Severe"), "Yes", "No")</f>
        <v>No</v>
      </c>
    </row>
    <row r="2880" spans="1:27" x14ac:dyDescent="0.3">
      <c r="A2880" s="3">
        <v>42216</v>
      </c>
      <c r="B2880" s="22">
        <f>WEEKNUM(Flights[[#This Row],[Date]], 1)</f>
        <v>31</v>
      </c>
      <c r="C2880" s="22">
        <f>WEEKDAY(Flights[[#This Row],[Date]],1)</f>
        <v>6</v>
      </c>
      <c r="D2880" t="s">
        <v>1550</v>
      </c>
      <c r="E2880" t="s">
        <v>1995</v>
      </c>
      <c r="F2880" t="s">
        <v>0</v>
      </c>
      <c r="G2880" t="s">
        <v>347</v>
      </c>
      <c r="H2880" t="str">
        <f>_xlfn.XLOOKUP(Flights[[#This Row],[Destination]], Airports!$A$2:$A$78, Airports!$D$2:$D$78)</f>
        <v>San Jose</v>
      </c>
      <c r="I2880" t="str" cm="1">
        <f t="array" ref="I2880">_xlfn.XLOOKUP(Flights[[#This Row],[Destination]],_xlfn._TRO_TRAILING( Airports!A:A),_xlfn._TRO_TRAILING( Airports!E:E), "Not found")</f>
        <v>CA</v>
      </c>
      <c r="J2880" s="1">
        <v>0.75347222222222221</v>
      </c>
      <c r="K2880" s="22">
        <f>HOUR(Flights[[#This Row],[Scheduled Departure]])</f>
        <v>18</v>
      </c>
      <c r="L2880" s="1">
        <v>0.75347222222222221</v>
      </c>
      <c r="M2880">
        <f>(L2880-J2880)*24*60</f>
        <v>0</v>
      </c>
      <c r="N2880" s="16">
        <f>Flights[[#This Row],[Length (min)]]/60</f>
        <v>1.05</v>
      </c>
      <c r="O2880">
        <v>63</v>
      </c>
      <c r="P2880">
        <v>308</v>
      </c>
      <c r="Q2880" s="18">
        <f>IFERROR(Flights[[#This Row],[Distance]]/Flights[[#This Row],[Length (hr)]], "")</f>
        <v>293.33333333333331</v>
      </c>
      <c r="R2880" s="1">
        <v>0.79861111111111116</v>
      </c>
      <c r="S2880" s="1" t="str">
        <f>IF(Flights[[#This Row],[Length (hr)]]&lt;2, "No meal", IF(Flights[[#This Row],[Length (hr)]]&lt;3.5, "Light meal", "Full meal"))</f>
        <v>No meal</v>
      </c>
      <c r="T2880" s="1" t="str">
        <f>IF(AND(Flights[[#This Row],[Airline]]="US Airways", Flights[[#This Row],[Meal]]="Full Meal"), "Yes", "No")</f>
        <v>No</v>
      </c>
      <c r="U2880" s="1">
        <v>0.79722222222222228</v>
      </c>
      <c r="V2880">
        <v>-2</v>
      </c>
      <c r="W2880" s="1" t="str">
        <f>IF(Flights[[#This Row],[Arrival Delay]] = "", "Cancelled", IF(Flights[[#This Row],[Arrival Delay]]&gt;15, "Delayed", "On time"))</f>
        <v>On time</v>
      </c>
      <c r="X2880" t="str">
        <f>IF(Flights[[#This Row],[Status]]&lt;&gt;"Delayed","", IF(Flights[[#This Row],[Arrival Delay]]&gt;120, "Severe", IF(Flights[[#This Row],[Arrival Delay]]&gt;60, "Major", "Moderate")))</f>
        <v/>
      </c>
      <c r="Y2880" t="b">
        <v>0</v>
      </c>
      <c r="AA2880" t="str">
        <f>IF(OR(AND(Flights[[#This Row],[Status]]="Cancelled", Flights[[#This Row],[Cancellation Reason]]="Airline/Carrier"), Flights[[#This Row],[Delay Type]]="Severe"), "Yes", "No")</f>
        <v>No</v>
      </c>
    </row>
    <row r="2881" spans="1:27" x14ac:dyDescent="0.3">
      <c r="A2881" s="3">
        <v>42216</v>
      </c>
      <c r="B2881" s="22">
        <f>WEEKNUM(Flights[[#This Row],[Date]], 1)</f>
        <v>31</v>
      </c>
      <c r="C2881" s="22">
        <f>WEEKDAY(Flights[[#This Row],[Date]],1)</f>
        <v>6</v>
      </c>
      <c r="D2881" t="s">
        <v>1088</v>
      </c>
      <c r="E2881" t="s">
        <v>1994</v>
      </c>
      <c r="F2881" t="s">
        <v>0</v>
      </c>
      <c r="G2881" t="s">
        <v>349</v>
      </c>
      <c r="H2881" t="str">
        <f>_xlfn.XLOOKUP(Flights[[#This Row],[Destination]], Airports!$A$2:$A$78, Airports!$D$2:$D$78)</f>
        <v>Salt Lake City</v>
      </c>
      <c r="I2881" t="str" cm="1">
        <f t="array" ref="I2881">_xlfn.XLOOKUP(Flights[[#This Row],[Destination]],_xlfn._TRO_TRAILING( Airports!A:A),_xlfn._TRO_TRAILING( Airports!E:E), "Not found")</f>
        <v>UT</v>
      </c>
      <c r="J2881" s="1">
        <v>0.78819444444444442</v>
      </c>
      <c r="K2881" s="22">
        <f>HOUR(Flights[[#This Row],[Scheduled Departure]])</f>
        <v>18</v>
      </c>
      <c r="L2881" s="1">
        <v>0.78611111111111109</v>
      </c>
      <c r="M2881">
        <f>(L2881-J2881)*24*60</f>
        <v>-2.9999999999999893</v>
      </c>
      <c r="N2881" s="16">
        <f>Flights[[#This Row],[Length (min)]]/60</f>
        <v>1.95</v>
      </c>
      <c r="O2881">
        <v>117</v>
      </c>
      <c r="P2881">
        <v>590</v>
      </c>
      <c r="Q2881" s="18">
        <f>IFERROR(Flights[[#This Row],[Distance]]/Flights[[#This Row],[Length (hr)]], "")</f>
        <v>302.5641025641026</v>
      </c>
      <c r="R2881" s="1">
        <v>0.90763888888888888</v>
      </c>
      <c r="S2881" s="1" t="str">
        <f>IF(Flights[[#This Row],[Length (hr)]]&lt;2, "No meal", IF(Flights[[#This Row],[Length (hr)]]&lt;3.5, "Light meal", "Full meal"))</f>
        <v>No meal</v>
      </c>
      <c r="T2881" s="1" t="str">
        <f>IF(AND(Flights[[#This Row],[Airline]]="US Airways", Flights[[#This Row],[Meal]]="Full Meal"), "Yes", "No")</f>
        <v>No</v>
      </c>
      <c r="U2881" s="1">
        <v>0.90902777777777777</v>
      </c>
      <c r="V2881">
        <v>2</v>
      </c>
      <c r="W2881" s="1" t="str">
        <f>IF(Flights[[#This Row],[Arrival Delay]] = "", "Cancelled", IF(Flights[[#This Row],[Arrival Delay]]&gt;15, "Delayed", "On time"))</f>
        <v>On time</v>
      </c>
      <c r="X2881" t="str">
        <f>IF(Flights[[#This Row],[Status]]&lt;&gt;"Delayed","", IF(Flights[[#This Row],[Arrival Delay]]&gt;120, "Severe", IF(Flights[[#This Row],[Arrival Delay]]&gt;60, "Major", "Moderate")))</f>
        <v/>
      </c>
      <c r="Y2881" t="b">
        <v>0</v>
      </c>
      <c r="AA2881" t="str">
        <f>IF(OR(AND(Flights[[#This Row],[Status]]="Cancelled", Flights[[#This Row],[Cancellation Reason]]="Airline/Carrier"), Flights[[#This Row],[Delay Type]]="Severe"), "Yes", "No")</f>
        <v>No</v>
      </c>
    </row>
    <row r="2882" spans="1:27" x14ac:dyDescent="0.3">
      <c r="A2882" s="3">
        <v>42216</v>
      </c>
      <c r="B2882" s="22">
        <f>WEEKNUM(Flights[[#This Row],[Date]], 1)</f>
        <v>31</v>
      </c>
      <c r="C2882" s="22">
        <f>WEEKDAY(Flights[[#This Row],[Date]],1)</f>
        <v>6</v>
      </c>
      <c r="D2882" t="s">
        <v>1652</v>
      </c>
      <c r="E2882" t="s">
        <v>1990</v>
      </c>
      <c r="F2882" t="s">
        <v>0</v>
      </c>
      <c r="G2882" t="s">
        <v>257</v>
      </c>
      <c r="H2882" t="str">
        <f>_xlfn.XLOOKUP(Flights[[#This Row],[Destination]], Airports!$A$2:$A$78, Airports!$D$2:$D$78)</f>
        <v>Baltimore</v>
      </c>
      <c r="I2882" t="str" cm="1">
        <f t="array" ref="I2882">_xlfn.XLOOKUP(Flights[[#This Row],[Destination]],_xlfn._TRO_TRAILING( Airports!A:A),_xlfn._TRO_TRAILING( Airports!E:E), "Not found")</f>
        <v>MD</v>
      </c>
      <c r="J2882" s="1">
        <v>0.93402777777777779</v>
      </c>
      <c r="K2882" s="22">
        <f>HOUR(Flights[[#This Row],[Scheduled Departure]])</f>
        <v>22</v>
      </c>
      <c r="L2882" s="1">
        <v>0.93472222222222223</v>
      </c>
      <c r="M2882">
        <f>(L2882-J2882)*24*60</f>
        <v>0.99999999999999645</v>
      </c>
      <c r="N2882" s="16">
        <f>Flights[[#This Row],[Length (min)]]/60</f>
        <v>4.7333333333333334</v>
      </c>
      <c r="O2882">
        <v>284</v>
      </c>
      <c r="P2882">
        <v>2329</v>
      </c>
      <c r="Q2882" s="18">
        <f>IFERROR(Flights[[#This Row],[Distance]]/Flights[[#This Row],[Length (hr)]], "")</f>
        <v>492.04225352112678</v>
      </c>
      <c r="R2882" s="1">
        <v>0.2722222222222222</v>
      </c>
      <c r="S2882" s="1" t="str">
        <f>IF(Flights[[#This Row],[Length (hr)]]&lt;2, "No meal", IF(Flights[[#This Row],[Length (hr)]]&lt;3.5, "Light meal", "Full meal"))</f>
        <v>Full meal</v>
      </c>
      <c r="T2882" s="1" t="str">
        <f>IF(AND(Flights[[#This Row],[Airline]]="US Airways", Flights[[#This Row],[Meal]]="Full Meal"), "Yes", "No")</f>
        <v>No</v>
      </c>
      <c r="U2882" s="1">
        <v>0.25694444444444442</v>
      </c>
      <c r="V2882">
        <v>-22</v>
      </c>
      <c r="W2882" s="1" t="str">
        <f>IF(Flights[[#This Row],[Arrival Delay]] = "", "Cancelled", IF(Flights[[#This Row],[Arrival Delay]]&gt;15, "Delayed", "On time"))</f>
        <v>On time</v>
      </c>
      <c r="X2882" t="str">
        <f>IF(Flights[[#This Row],[Status]]&lt;&gt;"Delayed","", IF(Flights[[#This Row],[Arrival Delay]]&gt;120, "Severe", IF(Flights[[#This Row],[Arrival Delay]]&gt;60, "Major", "Moderate")))</f>
        <v/>
      </c>
      <c r="Y2882" t="b">
        <v>0</v>
      </c>
      <c r="AA2882" t="str">
        <f>IF(OR(AND(Flights[[#This Row],[Status]]="Cancelled", Flights[[#This Row],[Cancellation Reason]]="Airline/Carrier"), Flights[[#This Row],[Delay Type]]="Severe"), "Yes", "No")</f>
        <v>No</v>
      </c>
    </row>
    <row r="2883" spans="1:27" x14ac:dyDescent="0.3">
      <c r="A2883" s="3">
        <v>42216</v>
      </c>
      <c r="B2883" s="22">
        <f>WEEKNUM(Flights[[#This Row],[Date]], 1)</f>
        <v>31</v>
      </c>
      <c r="C2883" s="22">
        <f>WEEKDAY(Flights[[#This Row],[Date]],1)</f>
        <v>6</v>
      </c>
      <c r="D2883" t="s">
        <v>673</v>
      </c>
      <c r="E2883" t="s">
        <v>1994</v>
      </c>
      <c r="F2883" t="s">
        <v>0</v>
      </c>
      <c r="G2883" t="s">
        <v>343</v>
      </c>
      <c r="H2883" t="str">
        <f>_xlfn.XLOOKUP(Flights[[#This Row],[Destination]], Airports!$A$2:$A$78, Airports!$D$2:$D$78)</f>
        <v>San Luis Obispo</v>
      </c>
      <c r="I2883" t="str" cm="1">
        <f t="array" ref="I2883">_xlfn.XLOOKUP(Flights[[#This Row],[Destination]],_xlfn._TRO_TRAILING( Airports!A:A),_xlfn._TRO_TRAILING( Airports!E:E), "Not found")</f>
        <v>CA</v>
      </c>
      <c r="J2883" s="1">
        <v>0.93402777777777779</v>
      </c>
      <c r="K2883" s="22">
        <f>HOUR(Flights[[#This Row],[Scheduled Departure]])</f>
        <v>22</v>
      </c>
      <c r="L2883" s="1">
        <v>0.94444444444444442</v>
      </c>
      <c r="M2883">
        <f>(L2883-J2883)*24*60</f>
        <v>14.999999999999947</v>
      </c>
      <c r="N2883" s="16">
        <f>Flights[[#This Row],[Length (min)]]/60</f>
        <v>1.1833333333333333</v>
      </c>
      <c r="O2883">
        <v>71</v>
      </c>
      <c r="P2883">
        <v>156</v>
      </c>
      <c r="Q2883" s="18">
        <f>IFERROR(Flights[[#This Row],[Distance]]/Flights[[#This Row],[Length (hr)]], "")</f>
        <v>131.83098591549296</v>
      </c>
      <c r="R2883" s="1">
        <v>0.9770833333333333</v>
      </c>
      <c r="S2883" s="1" t="str">
        <f>IF(Flights[[#This Row],[Length (hr)]]&lt;2, "No meal", IF(Flights[[#This Row],[Length (hr)]]&lt;3.5, "Light meal", "Full meal"))</f>
        <v>No meal</v>
      </c>
      <c r="T2883" s="1" t="str">
        <f>IF(AND(Flights[[#This Row],[Airline]]="US Airways", Flights[[#This Row],[Meal]]="Full Meal"), "Yes", "No")</f>
        <v>No</v>
      </c>
      <c r="U2883" s="1">
        <v>0.99375000000000002</v>
      </c>
      <c r="V2883">
        <v>24</v>
      </c>
      <c r="W2883" s="1" t="str">
        <f>IF(Flights[[#This Row],[Arrival Delay]] = "", "Cancelled", IF(Flights[[#This Row],[Arrival Delay]]&gt;15, "Delayed", "On time"))</f>
        <v>Delayed</v>
      </c>
      <c r="X2883" t="str">
        <f>IF(Flights[[#This Row],[Status]]&lt;&gt;"Delayed","", IF(Flights[[#This Row],[Arrival Delay]]&gt;120, "Severe", IF(Flights[[#This Row],[Arrival Delay]]&gt;60, "Major", "Moderate")))</f>
        <v>Moderate</v>
      </c>
      <c r="Y2883" t="b">
        <v>0</v>
      </c>
      <c r="AA2883" t="str">
        <f>IF(OR(AND(Flights[[#This Row],[Status]]="Cancelled", Flights[[#This Row],[Cancellation Reason]]="Airline/Carrier"), Flights[[#This Row],[Delay Type]]="Severe"), "Yes", "No")</f>
        <v>No</v>
      </c>
    </row>
    <row r="2884" spans="1:27" x14ac:dyDescent="0.3">
      <c r="A2884" s="3">
        <v>42217</v>
      </c>
      <c r="B2884" s="22">
        <f>WEEKNUM(Flights[[#This Row],[Date]], 1)</f>
        <v>31</v>
      </c>
      <c r="C2884" s="22">
        <f>WEEKDAY(Flights[[#This Row],[Date]],1)</f>
        <v>7</v>
      </c>
      <c r="D2884" t="s">
        <v>1591</v>
      </c>
      <c r="E2884" t="s">
        <v>1990</v>
      </c>
      <c r="F2884" t="s">
        <v>0</v>
      </c>
      <c r="G2884" t="s">
        <v>4</v>
      </c>
      <c r="H2884" t="str">
        <f>_xlfn.XLOOKUP(Flights[[#This Row],[Destination]], Airports!$A$2:$A$78, Airports!$D$2:$D$78)</f>
        <v>Chicago</v>
      </c>
      <c r="I2884" t="str" cm="1">
        <f t="array" ref="I2884">_xlfn.XLOOKUP(Flights[[#This Row],[Destination]],_xlfn._TRO_TRAILING( Airports!A:A),_xlfn._TRO_TRAILING( Airports!E:E), "Not found")</f>
        <v>IL</v>
      </c>
      <c r="J2884" s="1">
        <v>0.25</v>
      </c>
      <c r="K2884" s="22">
        <f>HOUR(Flights[[#This Row],[Scheduled Departure]])</f>
        <v>6</v>
      </c>
      <c r="L2884" s="1">
        <v>0.25138888888888888</v>
      </c>
      <c r="M2884">
        <f>(L2884-J2884)*24*60</f>
        <v>1.9999999999999929</v>
      </c>
      <c r="N2884" s="16">
        <f>Flights[[#This Row],[Length (min)]]/60</f>
        <v>3.85</v>
      </c>
      <c r="O2884">
        <v>231</v>
      </c>
      <c r="P2884">
        <v>1744</v>
      </c>
      <c r="Q2884" s="18">
        <f>IFERROR(Flights[[#This Row],[Distance]]/Flights[[#This Row],[Length (hr)]], "")</f>
        <v>452.98701298701297</v>
      </c>
      <c r="R2884" s="1">
        <v>0.50763888888888886</v>
      </c>
      <c r="S2884" s="1" t="str">
        <f>IF(Flights[[#This Row],[Length (hr)]]&lt;2, "No meal", IF(Flights[[#This Row],[Length (hr)]]&lt;3.5, "Light meal", "Full meal"))</f>
        <v>Full meal</v>
      </c>
      <c r="T2884" s="1" t="str">
        <f>IF(AND(Flights[[#This Row],[Airline]]="US Airways", Flights[[#This Row],[Meal]]="Full Meal"), "Yes", "No")</f>
        <v>No</v>
      </c>
      <c r="U2884" s="1">
        <v>0.49513888888888891</v>
      </c>
      <c r="V2884">
        <v>-18</v>
      </c>
      <c r="W2884" s="1" t="str">
        <f>IF(Flights[[#This Row],[Arrival Delay]] = "", "Cancelled", IF(Flights[[#This Row],[Arrival Delay]]&gt;15, "Delayed", "On time"))</f>
        <v>On time</v>
      </c>
      <c r="X2884" t="str">
        <f>IF(Flights[[#This Row],[Status]]&lt;&gt;"Delayed","", IF(Flights[[#This Row],[Arrival Delay]]&gt;120, "Severe", IF(Flights[[#This Row],[Arrival Delay]]&gt;60, "Major", "Moderate")))</f>
        <v/>
      </c>
      <c r="Y2884" t="b">
        <v>0</v>
      </c>
      <c r="AA2884" t="str">
        <f>IF(OR(AND(Flights[[#This Row],[Status]]="Cancelled", Flights[[#This Row],[Cancellation Reason]]="Airline/Carrier"), Flights[[#This Row],[Delay Type]]="Severe"), "Yes", "No")</f>
        <v>No</v>
      </c>
    </row>
    <row r="2885" spans="1:27" x14ac:dyDescent="0.3">
      <c r="A2885" s="3">
        <v>42217</v>
      </c>
      <c r="B2885" s="22">
        <f>WEEKNUM(Flights[[#This Row],[Date]], 1)</f>
        <v>31</v>
      </c>
      <c r="C2885" s="22">
        <f>WEEKDAY(Flights[[#This Row],[Date]],1)</f>
        <v>7</v>
      </c>
      <c r="D2885" t="s">
        <v>35</v>
      </c>
      <c r="E2885" t="s">
        <v>1987</v>
      </c>
      <c r="F2885" t="s">
        <v>0</v>
      </c>
      <c r="G2885" t="s">
        <v>3</v>
      </c>
      <c r="H2885" t="str">
        <f>_xlfn.XLOOKUP(Flights[[#This Row],[Destination]], Airports!$A$2:$A$78, Airports!$D$2:$D$78)</f>
        <v>Dallas</v>
      </c>
      <c r="I2885" t="str" cm="1">
        <f t="array" ref="I2885">_xlfn.XLOOKUP(Flights[[#This Row],[Destination]],_xlfn._TRO_TRAILING( Airports!A:A),_xlfn._TRO_TRAILING( Airports!E:E), "Not found")</f>
        <v>TX</v>
      </c>
      <c r="J2885" s="1">
        <v>0.26041666666666669</v>
      </c>
      <c r="K2885" s="22">
        <f>HOUR(Flights[[#This Row],[Scheduled Departure]])</f>
        <v>6</v>
      </c>
      <c r="L2885" s="1">
        <v>0.26111111111111113</v>
      </c>
      <c r="M2885">
        <f>(L2885-J2885)*24*60</f>
        <v>0.99999999999999645</v>
      </c>
      <c r="N2885" s="16">
        <f>Flights[[#This Row],[Length (min)]]/60</f>
        <v>3.2</v>
      </c>
      <c r="O2885">
        <v>192</v>
      </c>
      <c r="P2885">
        <v>1235</v>
      </c>
      <c r="Q2885" s="18">
        <f>IFERROR(Flights[[#This Row],[Distance]]/Flights[[#This Row],[Length (hr)]], "")</f>
        <v>385.9375</v>
      </c>
      <c r="R2885" s="1">
        <v>0.48055555555555557</v>
      </c>
      <c r="S2885" s="1" t="str">
        <f>IF(Flights[[#This Row],[Length (hr)]]&lt;2, "No meal", IF(Flights[[#This Row],[Length (hr)]]&lt;3.5, "Light meal", "Full meal"))</f>
        <v>Light meal</v>
      </c>
      <c r="T2885" s="1" t="str">
        <f>IF(AND(Flights[[#This Row],[Airline]]="US Airways", Flights[[#This Row],[Meal]]="Full Meal"), "Yes", "No")</f>
        <v>No</v>
      </c>
      <c r="U2885" s="1">
        <v>0.4777777777777778</v>
      </c>
      <c r="V2885">
        <v>-4</v>
      </c>
      <c r="W2885" s="1" t="str">
        <f>IF(Flights[[#This Row],[Arrival Delay]] = "", "Cancelled", IF(Flights[[#This Row],[Arrival Delay]]&gt;15, "Delayed", "On time"))</f>
        <v>On time</v>
      </c>
      <c r="X2885" t="str">
        <f>IF(Flights[[#This Row],[Status]]&lt;&gt;"Delayed","", IF(Flights[[#This Row],[Arrival Delay]]&gt;120, "Severe", IF(Flights[[#This Row],[Arrival Delay]]&gt;60, "Major", "Moderate")))</f>
        <v/>
      </c>
      <c r="Y2885" t="b">
        <v>0</v>
      </c>
      <c r="AA2885" t="str">
        <f>IF(OR(AND(Flights[[#This Row],[Status]]="Cancelled", Flights[[#This Row],[Cancellation Reason]]="Airline/Carrier"), Flights[[#This Row],[Delay Type]]="Severe"), "Yes", "No")</f>
        <v>No</v>
      </c>
    </row>
    <row r="2886" spans="1:27" x14ac:dyDescent="0.3">
      <c r="A2886" s="3">
        <v>42217</v>
      </c>
      <c r="B2886" s="22">
        <f>WEEKNUM(Flights[[#This Row],[Date]], 1)</f>
        <v>31</v>
      </c>
      <c r="C2886" s="22">
        <f>WEEKDAY(Flights[[#This Row],[Date]],1)</f>
        <v>7</v>
      </c>
      <c r="D2886" t="s">
        <v>383</v>
      </c>
      <c r="E2886" t="s">
        <v>1992</v>
      </c>
      <c r="F2886" t="s">
        <v>0</v>
      </c>
      <c r="G2886" t="s">
        <v>12</v>
      </c>
      <c r="H2886" t="str">
        <f>_xlfn.XLOOKUP(Flights[[#This Row],[Destination]], Airports!$A$2:$A$78, Airports!$D$2:$D$78)</f>
        <v>New York</v>
      </c>
      <c r="I2886" t="str" cm="1">
        <f t="array" ref="I2886">_xlfn.XLOOKUP(Flights[[#This Row],[Destination]],_xlfn._TRO_TRAILING( Airports!A:A),_xlfn._TRO_TRAILING( Airports!E:E), "Not found")</f>
        <v>NY</v>
      </c>
      <c r="J2886" s="1">
        <v>0.2638888888888889</v>
      </c>
      <c r="K2886" s="22">
        <f>HOUR(Flights[[#This Row],[Scheduled Departure]])</f>
        <v>6</v>
      </c>
      <c r="L2886" s="1">
        <v>0.26250000000000001</v>
      </c>
      <c r="M2886">
        <f>(L2886-J2886)*24*60</f>
        <v>-1.9999999999999929</v>
      </c>
      <c r="N2886" s="16">
        <f>Flights[[#This Row],[Length (min)]]/60</f>
        <v>5.2</v>
      </c>
      <c r="O2886">
        <v>312</v>
      </c>
      <c r="P2886">
        <v>2475</v>
      </c>
      <c r="Q2886" s="18">
        <f>IFERROR(Flights[[#This Row],[Distance]]/Flights[[#This Row],[Length (hr)]], "")</f>
        <v>475.96153846153845</v>
      </c>
      <c r="R2886" s="1">
        <v>0.62152777777777779</v>
      </c>
      <c r="S2886" s="1" t="str">
        <f>IF(Flights[[#This Row],[Length (hr)]]&lt;2, "No meal", IF(Flights[[#This Row],[Length (hr)]]&lt;3.5, "Light meal", "Full meal"))</f>
        <v>Full meal</v>
      </c>
      <c r="T2886" s="1" t="str">
        <f>IF(AND(Flights[[#This Row],[Airline]]="US Airways", Flights[[#This Row],[Meal]]="Full Meal"), "Yes", "No")</f>
        <v>No</v>
      </c>
      <c r="U2886" s="1">
        <v>0.60416666666666663</v>
      </c>
      <c r="V2886">
        <v>-25</v>
      </c>
      <c r="W2886" s="1" t="str">
        <f>IF(Flights[[#This Row],[Arrival Delay]] = "", "Cancelled", IF(Flights[[#This Row],[Arrival Delay]]&gt;15, "Delayed", "On time"))</f>
        <v>On time</v>
      </c>
      <c r="X2886" t="str">
        <f>IF(Flights[[#This Row],[Status]]&lt;&gt;"Delayed","", IF(Flights[[#This Row],[Arrival Delay]]&gt;120, "Severe", IF(Flights[[#This Row],[Arrival Delay]]&gt;60, "Major", "Moderate")))</f>
        <v/>
      </c>
      <c r="Y2886" t="b">
        <v>0</v>
      </c>
      <c r="AA2886" t="str">
        <f>IF(OR(AND(Flights[[#This Row],[Status]]="Cancelled", Flights[[#This Row],[Cancellation Reason]]="Airline/Carrier"), Flights[[#This Row],[Delay Type]]="Severe"), "Yes", "No")</f>
        <v>No</v>
      </c>
    </row>
    <row r="2887" spans="1:27" x14ac:dyDescent="0.3">
      <c r="A2887" s="3">
        <v>42217</v>
      </c>
      <c r="B2887" s="22">
        <f>WEEKNUM(Flights[[#This Row],[Date]], 1)</f>
        <v>31</v>
      </c>
      <c r="C2887" s="22">
        <f>WEEKDAY(Flights[[#This Row],[Date]],1)</f>
        <v>7</v>
      </c>
      <c r="D2887" t="s">
        <v>1638</v>
      </c>
      <c r="E2887" t="s">
        <v>1994</v>
      </c>
      <c r="F2887" t="s">
        <v>0</v>
      </c>
      <c r="G2887" t="s">
        <v>347</v>
      </c>
      <c r="H2887" t="str">
        <f>_xlfn.XLOOKUP(Flights[[#This Row],[Destination]], Airports!$A$2:$A$78, Airports!$D$2:$D$78)</f>
        <v>San Jose</v>
      </c>
      <c r="I2887" t="str" cm="1">
        <f t="array" ref="I2887">_xlfn.XLOOKUP(Flights[[#This Row],[Destination]],_xlfn._TRO_TRAILING( Airports!A:A),_xlfn._TRO_TRAILING( Airports!E:E), "Not found")</f>
        <v>CA</v>
      </c>
      <c r="J2887" s="1">
        <v>0.35347222222222224</v>
      </c>
      <c r="K2887" s="22">
        <f>HOUR(Flights[[#This Row],[Scheduled Departure]])</f>
        <v>8</v>
      </c>
      <c r="L2887" s="1">
        <v>0.3527777777777778</v>
      </c>
      <c r="M2887">
        <f>(L2887-J2887)*24*60</f>
        <v>-0.99999999999999645</v>
      </c>
      <c r="N2887" s="16">
        <f>Flights[[#This Row],[Length (min)]]/60</f>
        <v>1.1833333333333333</v>
      </c>
      <c r="O2887">
        <v>71</v>
      </c>
      <c r="P2887">
        <v>308</v>
      </c>
      <c r="Q2887" s="18">
        <f>IFERROR(Flights[[#This Row],[Distance]]/Flights[[#This Row],[Length (hr)]], "")</f>
        <v>260.28169014084506</v>
      </c>
      <c r="R2887" s="1">
        <v>0.40972222222222221</v>
      </c>
      <c r="S2887" s="1" t="str">
        <f>IF(Flights[[#This Row],[Length (hr)]]&lt;2, "No meal", IF(Flights[[#This Row],[Length (hr)]]&lt;3.5, "Light meal", "Full meal"))</f>
        <v>No meal</v>
      </c>
      <c r="T2887" s="1" t="str">
        <f>IF(AND(Flights[[#This Row],[Airline]]="US Airways", Flights[[#This Row],[Meal]]="Full Meal"), "Yes", "No")</f>
        <v>No</v>
      </c>
      <c r="U2887" s="1">
        <v>0.40208333333333335</v>
      </c>
      <c r="V2887">
        <v>-11</v>
      </c>
      <c r="W2887" s="1" t="str">
        <f>IF(Flights[[#This Row],[Arrival Delay]] = "", "Cancelled", IF(Flights[[#This Row],[Arrival Delay]]&gt;15, "Delayed", "On time"))</f>
        <v>On time</v>
      </c>
      <c r="X2887" t="str">
        <f>IF(Flights[[#This Row],[Status]]&lt;&gt;"Delayed","", IF(Flights[[#This Row],[Arrival Delay]]&gt;120, "Severe", IF(Flights[[#This Row],[Arrival Delay]]&gt;60, "Major", "Moderate")))</f>
        <v/>
      </c>
      <c r="Y2887" t="b">
        <v>0</v>
      </c>
      <c r="AA2887" t="str">
        <f>IF(OR(AND(Flights[[#This Row],[Status]]="Cancelled", Flights[[#This Row],[Cancellation Reason]]="Airline/Carrier"), Flights[[#This Row],[Delay Type]]="Severe"), "Yes", "No")</f>
        <v>No</v>
      </c>
    </row>
    <row r="2888" spans="1:27" x14ac:dyDescent="0.3">
      <c r="A2888" s="3">
        <v>42217</v>
      </c>
      <c r="B2888" s="22">
        <f>WEEKNUM(Flights[[#This Row],[Date]], 1)</f>
        <v>31</v>
      </c>
      <c r="C2888" s="22">
        <f>WEEKDAY(Flights[[#This Row],[Date]],1)</f>
        <v>7</v>
      </c>
      <c r="D2888" t="s">
        <v>802</v>
      </c>
      <c r="E2888" t="s">
        <v>1989</v>
      </c>
      <c r="F2888" t="s">
        <v>0</v>
      </c>
      <c r="G2888" t="s">
        <v>10</v>
      </c>
      <c r="H2888" t="str">
        <f>_xlfn.XLOOKUP(Flights[[#This Row],[Destination]], Airports!$A$2:$A$78, Airports!$D$2:$D$78)</f>
        <v>Boston</v>
      </c>
      <c r="I2888" t="str" cm="1">
        <f t="array" ref="I2888">_xlfn.XLOOKUP(Flights[[#This Row],[Destination]],_xlfn._TRO_TRAILING( Airports!A:A),_xlfn._TRO_TRAILING( Airports!E:E), "Not found")</f>
        <v>MA</v>
      </c>
      <c r="J2888" s="1">
        <v>0.40277777777777779</v>
      </c>
      <c r="K2888" s="22">
        <f>HOUR(Flights[[#This Row],[Scheduled Departure]])</f>
        <v>9</v>
      </c>
      <c r="L2888" s="1">
        <v>0.40347222222222223</v>
      </c>
      <c r="M2888">
        <f>(L2888-J2888)*24*60</f>
        <v>0.99999999999999645</v>
      </c>
      <c r="N2888" s="16">
        <f>Flights[[#This Row],[Length (min)]]/60</f>
        <v>5.333333333333333</v>
      </c>
      <c r="O2888">
        <v>320</v>
      </c>
      <c r="P2888">
        <v>2611</v>
      </c>
      <c r="Q2888" s="18">
        <f>IFERROR(Flights[[#This Row],[Distance]]/Flights[[#This Row],[Length (hr)]], "")</f>
        <v>489.5625</v>
      </c>
      <c r="R2888" s="1">
        <v>0.76388888888888884</v>
      </c>
      <c r="S2888" s="1" t="str">
        <f>IF(Flights[[#This Row],[Length (hr)]]&lt;2, "No meal", IF(Flights[[#This Row],[Length (hr)]]&lt;3.5, "Light meal", "Full meal"))</f>
        <v>Full meal</v>
      </c>
      <c r="T2888" s="1" t="str">
        <f>IF(AND(Flights[[#This Row],[Airline]]="US Airways", Flights[[#This Row],[Meal]]="Full Meal"), "Yes", "No")</f>
        <v>No</v>
      </c>
      <c r="U2888" s="1">
        <v>0.75069444444444444</v>
      </c>
      <c r="V2888">
        <v>-19</v>
      </c>
      <c r="W2888" s="1" t="str">
        <f>IF(Flights[[#This Row],[Arrival Delay]] = "", "Cancelled", IF(Flights[[#This Row],[Arrival Delay]]&gt;15, "Delayed", "On time"))</f>
        <v>On time</v>
      </c>
      <c r="X2888" t="str">
        <f>IF(Flights[[#This Row],[Status]]&lt;&gt;"Delayed","", IF(Flights[[#This Row],[Arrival Delay]]&gt;120, "Severe", IF(Flights[[#This Row],[Arrival Delay]]&gt;60, "Major", "Moderate")))</f>
        <v/>
      </c>
      <c r="Y2888" t="b">
        <v>0</v>
      </c>
      <c r="AA2888" t="str">
        <f>IF(OR(AND(Flights[[#This Row],[Status]]="Cancelled", Flights[[#This Row],[Cancellation Reason]]="Airline/Carrier"), Flights[[#This Row],[Delay Type]]="Severe"), "Yes", "No")</f>
        <v>No</v>
      </c>
    </row>
    <row r="2889" spans="1:27" x14ac:dyDescent="0.3">
      <c r="A2889" s="3">
        <v>42217</v>
      </c>
      <c r="B2889" s="22">
        <f>WEEKNUM(Flights[[#This Row],[Date]], 1)</f>
        <v>31</v>
      </c>
      <c r="C2889" s="22">
        <f>WEEKDAY(Flights[[#This Row],[Date]],1)</f>
        <v>7</v>
      </c>
      <c r="D2889" t="s">
        <v>209</v>
      </c>
      <c r="E2889" t="s">
        <v>1987</v>
      </c>
      <c r="F2889" t="s">
        <v>0</v>
      </c>
      <c r="G2889" t="s">
        <v>29</v>
      </c>
      <c r="H2889" t="str">
        <f>_xlfn.XLOOKUP(Flights[[#This Row],[Destination]], Airports!$A$2:$A$78, Airports!$D$2:$D$78)</f>
        <v>Phoenix</v>
      </c>
      <c r="I2889" t="str" cm="1">
        <f t="array" ref="I2889">_xlfn.XLOOKUP(Flights[[#This Row],[Destination]],_xlfn._TRO_TRAILING( Airports!A:A),_xlfn._TRO_TRAILING( Airports!E:E), "Not found")</f>
        <v>AZ</v>
      </c>
      <c r="J2889" s="1">
        <v>0.4201388888888889</v>
      </c>
      <c r="K2889" s="22">
        <f>HOUR(Flights[[#This Row],[Scheduled Departure]])</f>
        <v>10</v>
      </c>
      <c r="L2889" s="1">
        <v>0.4284722222222222</v>
      </c>
      <c r="M2889">
        <f>(L2889-J2889)*24*60</f>
        <v>11.999999999999957</v>
      </c>
      <c r="N2889" s="16">
        <f>Flights[[#This Row],[Length (min)]]/60</f>
        <v>1.4</v>
      </c>
      <c r="O2889">
        <v>84</v>
      </c>
      <c r="P2889">
        <v>370</v>
      </c>
      <c r="Q2889" s="18">
        <f>IFERROR(Flights[[#This Row],[Distance]]/Flights[[#This Row],[Length (hr)]], "")</f>
        <v>264.28571428571428</v>
      </c>
      <c r="R2889" s="1">
        <v>0.48402777777777778</v>
      </c>
      <c r="S2889" s="1" t="str">
        <f>IF(Flights[[#This Row],[Length (hr)]]&lt;2, "No meal", IF(Flights[[#This Row],[Length (hr)]]&lt;3.5, "Light meal", "Full meal"))</f>
        <v>No meal</v>
      </c>
      <c r="T2889" s="1" t="str">
        <f>IF(AND(Flights[[#This Row],[Airline]]="US Airways", Flights[[#This Row],[Meal]]="Full Meal"), "Yes", "No")</f>
        <v>No</v>
      </c>
      <c r="U2889" s="1">
        <v>0.48680555555555555</v>
      </c>
      <c r="V2889">
        <v>4</v>
      </c>
      <c r="W2889" s="1" t="str">
        <f>IF(Flights[[#This Row],[Arrival Delay]] = "", "Cancelled", IF(Flights[[#This Row],[Arrival Delay]]&gt;15, "Delayed", "On time"))</f>
        <v>On time</v>
      </c>
      <c r="X2889" t="str">
        <f>IF(Flights[[#This Row],[Status]]&lt;&gt;"Delayed","", IF(Flights[[#This Row],[Arrival Delay]]&gt;120, "Severe", IF(Flights[[#This Row],[Arrival Delay]]&gt;60, "Major", "Moderate")))</f>
        <v/>
      </c>
      <c r="Y2889" t="b">
        <v>0</v>
      </c>
      <c r="AA2889" t="str">
        <f>IF(OR(AND(Flights[[#This Row],[Status]]="Cancelled", Flights[[#This Row],[Cancellation Reason]]="Airline/Carrier"), Flights[[#This Row],[Delay Type]]="Severe"), "Yes", "No")</f>
        <v>No</v>
      </c>
    </row>
    <row r="2890" spans="1:27" x14ac:dyDescent="0.3">
      <c r="A2890" s="3">
        <v>42217</v>
      </c>
      <c r="B2890" s="22">
        <f>WEEKNUM(Flights[[#This Row],[Date]], 1)</f>
        <v>31</v>
      </c>
      <c r="C2890" s="22">
        <f>WEEKDAY(Flights[[#This Row],[Date]],1)</f>
        <v>7</v>
      </c>
      <c r="D2890" t="s">
        <v>698</v>
      </c>
      <c r="E2890" t="s">
        <v>1996</v>
      </c>
      <c r="F2890" t="s">
        <v>0</v>
      </c>
      <c r="G2890" t="s">
        <v>270</v>
      </c>
      <c r="H2890" t="str">
        <f>_xlfn.XLOOKUP(Flights[[#This Row],[Destination]], Airports!$A$2:$A$78, Airports!$D$2:$D$78)</f>
        <v>Dallas</v>
      </c>
      <c r="I2890" t="str" cm="1">
        <f t="array" ref="I2890">_xlfn.XLOOKUP(Flights[[#This Row],[Destination]],_xlfn._TRO_TRAILING( Airports!A:A),_xlfn._TRO_TRAILING( Airports!E:E), "Not found")</f>
        <v>TX</v>
      </c>
      <c r="J2890" s="1">
        <v>0.44097222222222221</v>
      </c>
      <c r="K2890" s="22">
        <f>HOUR(Flights[[#This Row],[Scheduled Departure]])</f>
        <v>10</v>
      </c>
      <c r="L2890" s="1">
        <v>0.43888888888888888</v>
      </c>
      <c r="M2890">
        <f>(L2890-J2890)*24*60</f>
        <v>-2.9999999999999893</v>
      </c>
      <c r="N2890" s="16">
        <f>Flights[[#This Row],[Length (min)]]/60</f>
        <v>3.0666666666666669</v>
      </c>
      <c r="O2890">
        <v>184</v>
      </c>
      <c r="P2890">
        <v>1246</v>
      </c>
      <c r="Q2890" s="18">
        <f>IFERROR(Flights[[#This Row],[Distance]]/Flights[[#This Row],[Length (hr)]], "")</f>
        <v>406.30434782608694</v>
      </c>
      <c r="R2890" s="1">
        <v>0.65277777777777779</v>
      </c>
      <c r="S2890" s="1" t="str">
        <f>IF(Flights[[#This Row],[Length (hr)]]&lt;2, "No meal", IF(Flights[[#This Row],[Length (hr)]]&lt;3.5, "Light meal", "Full meal"))</f>
        <v>Light meal</v>
      </c>
      <c r="T2890" s="1" t="str">
        <f>IF(AND(Flights[[#This Row],[Airline]]="US Airways", Flights[[#This Row],[Meal]]="Full Meal"), "Yes", "No")</f>
        <v>No</v>
      </c>
      <c r="U2890" s="1">
        <v>0.65</v>
      </c>
      <c r="V2890">
        <v>-4</v>
      </c>
      <c r="W2890" s="1" t="str">
        <f>IF(Flights[[#This Row],[Arrival Delay]] = "", "Cancelled", IF(Flights[[#This Row],[Arrival Delay]]&gt;15, "Delayed", "On time"))</f>
        <v>On time</v>
      </c>
      <c r="X2890" t="str">
        <f>IF(Flights[[#This Row],[Status]]&lt;&gt;"Delayed","", IF(Flights[[#This Row],[Arrival Delay]]&gt;120, "Severe", IF(Flights[[#This Row],[Arrival Delay]]&gt;60, "Major", "Moderate")))</f>
        <v/>
      </c>
      <c r="Y2890" t="b">
        <v>0</v>
      </c>
      <c r="AA2890" t="str">
        <f>IF(OR(AND(Flights[[#This Row],[Status]]="Cancelled", Flights[[#This Row],[Cancellation Reason]]="Airline/Carrier"), Flights[[#This Row],[Delay Type]]="Severe"), "Yes", "No")</f>
        <v>No</v>
      </c>
    </row>
    <row r="2891" spans="1:27" x14ac:dyDescent="0.3">
      <c r="A2891" s="3">
        <v>42217</v>
      </c>
      <c r="B2891" s="22">
        <f>WEEKNUM(Flights[[#This Row],[Date]], 1)</f>
        <v>31</v>
      </c>
      <c r="C2891" s="22">
        <f>WEEKDAY(Flights[[#This Row],[Date]],1)</f>
        <v>7</v>
      </c>
      <c r="D2891" t="s">
        <v>1579</v>
      </c>
      <c r="E2891" t="s">
        <v>1995</v>
      </c>
      <c r="F2891" t="s">
        <v>0</v>
      </c>
      <c r="G2891" t="s">
        <v>306</v>
      </c>
      <c r="H2891" t="str">
        <f>_xlfn.XLOOKUP(Flights[[#This Row],[Destination]], Airports!$A$2:$A$78, Airports!$D$2:$D$78)</f>
        <v>Chicago</v>
      </c>
      <c r="I2891" t="str" cm="1">
        <f t="array" ref="I2891">_xlfn.XLOOKUP(Flights[[#This Row],[Destination]],_xlfn._TRO_TRAILING( Airports!A:A),_xlfn._TRO_TRAILING( Airports!E:E), "Not found")</f>
        <v>IL</v>
      </c>
      <c r="J2891" s="1">
        <v>0.53472222222222221</v>
      </c>
      <c r="K2891" s="22">
        <f>HOUR(Flights[[#This Row],[Scheduled Departure]])</f>
        <v>12</v>
      </c>
      <c r="L2891" s="1">
        <v>0.53541666666666665</v>
      </c>
      <c r="M2891">
        <f>(L2891-J2891)*24*60</f>
        <v>0.99999999999999645</v>
      </c>
      <c r="N2891" s="16">
        <f>Flights[[#This Row],[Length (min)]]/60</f>
        <v>4</v>
      </c>
      <c r="O2891">
        <v>240</v>
      </c>
      <c r="P2891">
        <v>1750</v>
      </c>
      <c r="Q2891" s="18">
        <f>IFERROR(Flights[[#This Row],[Distance]]/Flights[[#This Row],[Length (hr)]], "")</f>
        <v>437.5</v>
      </c>
      <c r="R2891" s="1">
        <v>0.78125</v>
      </c>
      <c r="S2891" s="1" t="str">
        <f>IF(Flights[[#This Row],[Length (hr)]]&lt;2, "No meal", IF(Flights[[#This Row],[Length (hr)]]&lt;3.5, "Light meal", "Full meal"))</f>
        <v>Full meal</v>
      </c>
      <c r="T2891" s="1" t="str">
        <f>IF(AND(Flights[[#This Row],[Airline]]="US Airways", Flights[[#This Row],[Meal]]="Full Meal"), "Yes", "No")</f>
        <v>No</v>
      </c>
      <c r="U2891" s="1">
        <v>0.78541666666666665</v>
      </c>
      <c r="V2891">
        <v>6</v>
      </c>
      <c r="W2891" s="1" t="str">
        <f>IF(Flights[[#This Row],[Arrival Delay]] = "", "Cancelled", IF(Flights[[#This Row],[Arrival Delay]]&gt;15, "Delayed", "On time"))</f>
        <v>On time</v>
      </c>
      <c r="X2891" t="str">
        <f>IF(Flights[[#This Row],[Status]]&lt;&gt;"Delayed","", IF(Flights[[#This Row],[Arrival Delay]]&gt;120, "Severe", IF(Flights[[#This Row],[Arrival Delay]]&gt;60, "Major", "Moderate")))</f>
        <v/>
      </c>
      <c r="Y2891" t="b">
        <v>0</v>
      </c>
      <c r="AA2891" t="str">
        <f>IF(OR(AND(Flights[[#This Row],[Status]]="Cancelled", Flights[[#This Row],[Cancellation Reason]]="Airline/Carrier"), Flights[[#This Row],[Delay Type]]="Severe"), "Yes", "No")</f>
        <v>No</v>
      </c>
    </row>
    <row r="2892" spans="1:27" x14ac:dyDescent="0.3">
      <c r="A2892" s="3">
        <v>42217</v>
      </c>
      <c r="B2892" s="22">
        <f>WEEKNUM(Flights[[#This Row],[Date]], 1)</f>
        <v>31</v>
      </c>
      <c r="C2892" s="22">
        <f>WEEKDAY(Flights[[#This Row],[Date]],1)</f>
        <v>7</v>
      </c>
      <c r="D2892" t="s">
        <v>810</v>
      </c>
      <c r="E2892" t="s">
        <v>1995</v>
      </c>
      <c r="F2892" t="s">
        <v>0</v>
      </c>
      <c r="G2892" t="s">
        <v>347</v>
      </c>
      <c r="H2892" t="str">
        <f>_xlfn.XLOOKUP(Flights[[#This Row],[Destination]], Airports!$A$2:$A$78, Airports!$D$2:$D$78)</f>
        <v>San Jose</v>
      </c>
      <c r="I2892" t="str" cm="1">
        <f t="array" ref="I2892">_xlfn.XLOOKUP(Flights[[#This Row],[Destination]],_xlfn._TRO_TRAILING( Airports!A:A),_xlfn._TRO_TRAILING( Airports!E:E), "Not found")</f>
        <v>CA</v>
      </c>
      <c r="J2892" s="1">
        <v>0.65277777777777779</v>
      </c>
      <c r="K2892" s="22">
        <f>HOUR(Flights[[#This Row],[Scheduled Departure]])</f>
        <v>15</v>
      </c>
      <c r="L2892" s="1">
        <v>0.65138888888888891</v>
      </c>
      <c r="M2892">
        <f>(L2892-J2892)*24*60</f>
        <v>-1.9999999999999929</v>
      </c>
      <c r="N2892" s="16">
        <f>Flights[[#This Row],[Length (min)]]/60</f>
        <v>1.0166666666666666</v>
      </c>
      <c r="O2892">
        <v>61</v>
      </c>
      <c r="P2892">
        <v>308</v>
      </c>
      <c r="Q2892" s="18">
        <f>IFERROR(Flights[[#This Row],[Distance]]/Flights[[#This Row],[Length (hr)]], "")</f>
        <v>302.95081967213116</v>
      </c>
      <c r="R2892" s="1">
        <v>0.69791666666666663</v>
      </c>
      <c r="S2892" s="1" t="str">
        <f>IF(Flights[[#This Row],[Length (hr)]]&lt;2, "No meal", IF(Flights[[#This Row],[Length (hr)]]&lt;3.5, "Light meal", "Full meal"))</f>
        <v>No meal</v>
      </c>
      <c r="T2892" s="1" t="str">
        <f>IF(AND(Flights[[#This Row],[Airline]]="US Airways", Flights[[#This Row],[Meal]]="Full Meal"), "Yes", "No")</f>
        <v>No</v>
      </c>
      <c r="U2892" s="1">
        <v>0.69374999999999998</v>
      </c>
      <c r="V2892">
        <v>-6</v>
      </c>
      <c r="W2892" s="1" t="str">
        <f>IF(Flights[[#This Row],[Arrival Delay]] = "", "Cancelled", IF(Flights[[#This Row],[Arrival Delay]]&gt;15, "Delayed", "On time"))</f>
        <v>On time</v>
      </c>
      <c r="X2892" t="str">
        <f>IF(Flights[[#This Row],[Status]]&lt;&gt;"Delayed","", IF(Flights[[#This Row],[Arrival Delay]]&gt;120, "Severe", IF(Flights[[#This Row],[Arrival Delay]]&gt;60, "Major", "Moderate")))</f>
        <v/>
      </c>
      <c r="Y2892" t="b">
        <v>0</v>
      </c>
      <c r="AA2892" t="str">
        <f>IF(OR(AND(Flights[[#This Row],[Status]]="Cancelled", Flights[[#This Row],[Cancellation Reason]]="Airline/Carrier"), Flights[[#This Row],[Delay Type]]="Severe"), "Yes", "No")</f>
        <v>No</v>
      </c>
    </row>
    <row r="2893" spans="1:27" x14ac:dyDescent="0.3">
      <c r="A2893" s="3">
        <v>42217</v>
      </c>
      <c r="B2893" s="22">
        <f>WEEKNUM(Flights[[#This Row],[Date]], 1)</f>
        <v>31</v>
      </c>
      <c r="C2893" s="22">
        <f>WEEKDAY(Flights[[#This Row],[Date]],1)</f>
        <v>7</v>
      </c>
      <c r="D2893" t="s">
        <v>86</v>
      </c>
      <c r="E2893" t="s">
        <v>1987</v>
      </c>
      <c r="F2893" t="s">
        <v>0</v>
      </c>
      <c r="G2893" t="s">
        <v>17</v>
      </c>
      <c r="H2893" t="str">
        <f>_xlfn.XLOOKUP(Flights[[#This Row],[Destination]], Airports!$A$2:$A$78, Airports!$D$2:$D$78)</f>
        <v>Honolulu</v>
      </c>
      <c r="I2893" t="str" cm="1">
        <f t="array" ref="I2893">_xlfn.XLOOKUP(Flights[[#This Row],[Destination]],_xlfn._TRO_TRAILING( Airports!A:A),_xlfn._TRO_TRAILING( Airports!E:E), "Not found")</f>
        <v>HI</v>
      </c>
      <c r="J2893" s="1">
        <v>0.70138888888888884</v>
      </c>
      <c r="K2893" s="22">
        <f>HOUR(Flights[[#This Row],[Scheduled Departure]])</f>
        <v>16</v>
      </c>
      <c r="L2893" s="1">
        <v>0.70138888888888884</v>
      </c>
      <c r="M2893">
        <f>(L2893-J2893)*24*60</f>
        <v>0</v>
      </c>
      <c r="N2893" s="16">
        <f>Flights[[#This Row],[Length (min)]]/60</f>
        <v>5.833333333333333</v>
      </c>
      <c r="O2893">
        <v>350</v>
      </c>
      <c r="P2893">
        <v>2556</v>
      </c>
      <c r="Q2893" s="18">
        <f>IFERROR(Flights[[#This Row],[Distance]]/Flights[[#This Row],[Length (hr)]], "")</f>
        <v>438.17142857142858</v>
      </c>
      <c r="R2893" s="1">
        <v>0.82916666666666672</v>
      </c>
      <c r="S2893" s="1" t="str">
        <f>IF(Flights[[#This Row],[Length (hr)]]&lt;2, "No meal", IF(Flights[[#This Row],[Length (hr)]]&lt;3.5, "Light meal", "Full meal"))</f>
        <v>Full meal</v>
      </c>
      <c r="T2893" s="1" t="str">
        <f>IF(AND(Flights[[#This Row],[Airline]]="US Airways", Flights[[#This Row],[Meal]]="Full Meal"), "Yes", "No")</f>
        <v>No</v>
      </c>
      <c r="U2893" s="1">
        <v>0.81944444444444442</v>
      </c>
      <c r="V2893">
        <v>-14</v>
      </c>
      <c r="W2893" s="1" t="str">
        <f>IF(Flights[[#This Row],[Arrival Delay]] = "", "Cancelled", IF(Flights[[#This Row],[Arrival Delay]]&gt;15, "Delayed", "On time"))</f>
        <v>On time</v>
      </c>
      <c r="X2893" t="str">
        <f>IF(Flights[[#This Row],[Status]]&lt;&gt;"Delayed","", IF(Flights[[#This Row],[Arrival Delay]]&gt;120, "Severe", IF(Flights[[#This Row],[Arrival Delay]]&gt;60, "Major", "Moderate")))</f>
        <v/>
      </c>
      <c r="Y2893" t="b">
        <v>0</v>
      </c>
      <c r="AA2893" t="str">
        <f>IF(OR(AND(Flights[[#This Row],[Status]]="Cancelled", Flights[[#This Row],[Cancellation Reason]]="Airline/Carrier"), Flights[[#This Row],[Delay Type]]="Severe"), "Yes", "No")</f>
        <v>No</v>
      </c>
    </row>
    <row r="2894" spans="1:27" x14ac:dyDescent="0.3">
      <c r="A2894" s="3">
        <v>42217</v>
      </c>
      <c r="B2894" s="22">
        <f>WEEKNUM(Flights[[#This Row],[Date]], 1)</f>
        <v>31</v>
      </c>
      <c r="C2894" s="22">
        <f>WEEKDAY(Flights[[#This Row],[Date]],1)</f>
        <v>7</v>
      </c>
      <c r="D2894" t="s">
        <v>1628</v>
      </c>
      <c r="E2894" t="s">
        <v>1994</v>
      </c>
      <c r="F2894" t="s">
        <v>0</v>
      </c>
      <c r="G2894" t="s">
        <v>356</v>
      </c>
      <c r="H2894" t="str">
        <f>_xlfn.XLOOKUP(Flights[[#This Row],[Destination]], Airports!$A$2:$A$78, Airports!$D$2:$D$78)</f>
        <v>Tucson</v>
      </c>
      <c r="I2894" t="str" cm="1">
        <f t="array" ref="I2894">_xlfn.XLOOKUP(Flights[[#This Row],[Destination]],_xlfn._TRO_TRAILING( Airports!A:A),_xlfn._TRO_TRAILING( Airports!E:E), "Not found")</f>
        <v>AZ</v>
      </c>
      <c r="J2894" s="1">
        <v>0.82638888888888884</v>
      </c>
      <c r="K2894" s="22">
        <f>HOUR(Flights[[#This Row],[Scheduled Departure]])</f>
        <v>19</v>
      </c>
      <c r="L2894" s="1">
        <v>0.85972222222222228</v>
      </c>
      <c r="M2894">
        <f>(L2894-J2894)*24*60</f>
        <v>48.000000000000149</v>
      </c>
      <c r="N2894" s="16">
        <f>Flights[[#This Row],[Length (min)]]/60</f>
        <v>0</v>
      </c>
      <c r="P2894">
        <v>451</v>
      </c>
      <c r="Q2894" s="18" t="str">
        <f>IFERROR(Flights[[#This Row],[Distance]]/Flights[[#This Row],[Length (hr)]], "")</f>
        <v/>
      </c>
      <c r="R2894" s="1">
        <v>0.89097222222222228</v>
      </c>
      <c r="S2894" s="1" t="str">
        <f>IF(Flights[[#This Row],[Length (hr)]]&lt;2, "No meal", IF(Flights[[#This Row],[Length (hr)]]&lt;3.5, "Light meal", "Full meal"))</f>
        <v>No meal</v>
      </c>
      <c r="T2894" s="1" t="str">
        <f>IF(AND(Flights[[#This Row],[Airline]]="US Airways", Flights[[#This Row],[Meal]]="Full Meal"), "Yes", "No")</f>
        <v>No</v>
      </c>
      <c r="U2894" s="1">
        <v>0</v>
      </c>
      <c r="W2894" s="1" t="str">
        <f>IF(Flights[[#This Row],[Arrival Delay]] = "", "Cancelled", IF(Flights[[#This Row],[Arrival Delay]]&gt;15, "Delayed", "On time"))</f>
        <v>Cancelled</v>
      </c>
      <c r="X2894" t="str">
        <f>IF(Flights[[#This Row],[Status]]&lt;&gt;"Delayed","", IF(Flights[[#This Row],[Arrival Delay]]&gt;120, "Severe", IF(Flights[[#This Row],[Arrival Delay]]&gt;60, "Major", "Moderate")))</f>
        <v/>
      </c>
      <c r="Y2894" t="b">
        <v>1</v>
      </c>
      <c r="Z2894" t="s">
        <v>8</v>
      </c>
      <c r="AA2894" t="str">
        <f>IF(OR(AND(Flights[[#This Row],[Status]]="Cancelled", Flights[[#This Row],[Cancellation Reason]]="Airline/Carrier"), Flights[[#This Row],[Delay Type]]="Severe"), "Yes", "No")</f>
        <v>Yes</v>
      </c>
    </row>
    <row r="2895" spans="1:27" x14ac:dyDescent="0.3">
      <c r="A2895" s="3">
        <v>42217</v>
      </c>
      <c r="B2895" s="22">
        <f>WEEKNUM(Flights[[#This Row],[Date]], 1)</f>
        <v>31</v>
      </c>
      <c r="C2895" s="22">
        <f>WEEKDAY(Flights[[#This Row],[Date]],1)</f>
        <v>7</v>
      </c>
      <c r="D2895" t="s">
        <v>158</v>
      </c>
      <c r="E2895" t="s">
        <v>1987</v>
      </c>
      <c r="F2895" t="s">
        <v>0</v>
      </c>
      <c r="G2895" t="s">
        <v>15</v>
      </c>
      <c r="H2895" t="str">
        <f>_xlfn.XLOOKUP(Flights[[#This Row],[Destination]], Airports!$A$2:$A$78, Airports!$D$2:$D$78)</f>
        <v>Las Vegas</v>
      </c>
      <c r="I2895" t="str" cm="1">
        <f t="array" ref="I2895">_xlfn.XLOOKUP(Flights[[#This Row],[Destination]],_xlfn._TRO_TRAILING( Airports!A:A),_xlfn._TRO_TRAILING( Airports!E:E), "Not found")</f>
        <v>NV</v>
      </c>
      <c r="J2895" s="1">
        <v>0.94097222222222221</v>
      </c>
      <c r="K2895" s="22">
        <f>HOUR(Flights[[#This Row],[Scheduled Departure]])</f>
        <v>22</v>
      </c>
      <c r="L2895" s="1">
        <v>0.94652777777777775</v>
      </c>
      <c r="M2895">
        <f>(L2895-J2895)*24*60</f>
        <v>7.9999999999999716</v>
      </c>
      <c r="N2895" s="16">
        <f>Flights[[#This Row],[Length (min)]]/60</f>
        <v>1.1833333333333333</v>
      </c>
      <c r="O2895">
        <v>71</v>
      </c>
      <c r="P2895">
        <v>236</v>
      </c>
      <c r="Q2895" s="18">
        <f>IFERROR(Flights[[#This Row],[Distance]]/Flights[[#This Row],[Length (hr)]], "")</f>
        <v>199.43661971830986</v>
      </c>
      <c r="R2895" s="1">
        <v>0.99861111111111112</v>
      </c>
      <c r="S2895" s="1" t="str">
        <f>IF(Flights[[#This Row],[Length (hr)]]&lt;2, "No meal", IF(Flights[[#This Row],[Length (hr)]]&lt;3.5, "Light meal", "Full meal"))</f>
        <v>No meal</v>
      </c>
      <c r="T2895" s="1" t="str">
        <f>IF(AND(Flights[[#This Row],[Airline]]="US Airways", Flights[[#This Row],[Meal]]="Full Meal"), "Yes", "No")</f>
        <v>No</v>
      </c>
      <c r="U2895" s="1">
        <v>0.99583333333333335</v>
      </c>
      <c r="V2895">
        <v>-4</v>
      </c>
      <c r="W2895" s="1" t="str">
        <f>IF(Flights[[#This Row],[Arrival Delay]] = "", "Cancelled", IF(Flights[[#This Row],[Arrival Delay]]&gt;15, "Delayed", "On time"))</f>
        <v>On time</v>
      </c>
      <c r="X2895" t="str">
        <f>IF(Flights[[#This Row],[Status]]&lt;&gt;"Delayed","", IF(Flights[[#This Row],[Arrival Delay]]&gt;120, "Severe", IF(Flights[[#This Row],[Arrival Delay]]&gt;60, "Major", "Moderate")))</f>
        <v/>
      </c>
      <c r="Y2895" t="b">
        <v>0</v>
      </c>
      <c r="AA2895" t="str">
        <f>IF(OR(AND(Flights[[#This Row],[Status]]="Cancelled", Flights[[#This Row],[Cancellation Reason]]="Airline/Carrier"), Flights[[#This Row],[Delay Type]]="Severe"), "Yes", "No")</f>
        <v>No</v>
      </c>
    </row>
    <row r="2896" spans="1:27" x14ac:dyDescent="0.3">
      <c r="A2896" s="3">
        <v>42218</v>
      </c>
      <c r="B2896" s="22">
        <f>WEEKNUM(Flights[[#This Row],[Date]], 1)</f>
        <v>32</v>
      </c>
      <c r="C2896" s="22">
        <f>WEEKDAY(Flights[[#This Row],[Date]],1)</f>
        <v>1</v>
      </c>
      <c r="D2896" t="s">
        <v>1644</v>
      </c>
      <c r="E2896" t="s">
        <v>1989</v>
      </c>
      <c r="F2896" t="s">
        <v>0</v>
      </c>
      <c r="G2896" t="s">
        <v>268</v>
      </c>
      <c r="H2896" t="str">
        <f>_xlfn.XLOOKUP(Flights[[#This Row],[Destination]], Airports!$A$2:$A$78, Airports!$D$2:$D$78)</f>
        <v>Convington</v>
      </c>
      <c r="I2896" t="str" cm="1">
        <f t="array" ref="I2896">_xlfn.XLOOKUP(Flights[[#This Row],[Destination]],_xlfn._TRO_TRAILING( Airports!A:A),_xlfn._TRO_TRAILING( Airports!E:E), "Not found")</f>
        <v>KY</v>
      </c>
      <c r="J2896" s="1">
        <v>0.51041666666666663</v>
      </c>
      <c r="K2896" s="22">
        <f>HOUR(Flights[[#This Row],[Scheduled Departure]])</f>
        <v>12</v>
      </c>
      <c r="L2896" s="1">
        <v>0.56527777777777777</v>
      </c>
      <c r="M2896">
        <f>(L2896-J2896)*24*60</f>
        <v>79.000000000000043</v>
      </c>
      <c r="N2896" s="16">
        <f>Flights[[#This Row],[Length (min)]]/60</f>
        <v>4</v>
      </c>
      <c r="O2896">
        <v>240</v>
      </c>
      <c r="P2896">
        <v>1900</v>
      </c>
      <c r="Q2896" s="18">
        <f>IFERROR(Flights[[#This Row],[Distance]]/Flights[[#This Row],[Length (hr)]], "")</f>
        <v>475</v>
      </c>
      <c r="R2896" s="1">
        <v>0.8125</v>
      </c>
      <c r="S2896" s="1" t="str">
        <f>IF(Flights[[#This Row],[Length (hr)]]&lt;2, "No meal", IF(Flights[[#This Row],[Length (hr)]]&lt;3.5, "Light meal", "Full meal"))</f>
        <v>Full meal</v>
      </c>
      <c r="T2896" s="1" t="str">
        <f>IF(AND(Flights[[#This Row],[Airline]]="US Airways", Flights[[#This Row],[Meal]]="Full Meal"), "Yes", "No")</f>
        <v>No</v>
      </c>
      <c r="U2896" s="1">
        <v>0.8569444444444444</v>
      </c>
      <c r="V2896">
        <v>64</v>
      </c>
      <c r="W2896" s="1" t="str">
        <f>IF(Flights[[#This Row],[Arrival Delay]] = "", "Cancelled", IF(Flights[[#This Row],[Arrival Delay]]&gt;15, "Delayed", "On time"))</f>
        <v>Delayed</v>
      </c>
      <c r="X2896" t="str">
        <f>IF(Flights[[#This Row],[Status]]&lt;&gt;"Delayed","", IF(Flights[[#This Row],[Arrival Delay]]&gt;120, "Severe", IF(Flights[[#This Row],[Arrival Delay]]&gt;60, "Major", "Moderate")))</f>
        <v>Major</v>
      </c>
      <c r="Y2896" t="b">
        <v>0</v>
      </c>
      <c r="AA2896" t="str">
        <f>IF(OR(AND(Flights[[#This Row],[Status]]="Cancelled", Flights[[#This Row],[Cancellation Reason]]="Airline/Carrier"), Flights[[#This Row],[Delay Type]]="Severe"), "Yes", "No")</f>
        <v>No</v>
      </c>
    </row>
    <row r="2897" spans="1:27" x14ac:dyDescent="0.3">
      <c r="A2897" s="3">
        <v>42218</v>
      </c>
      <c r="B2897" s="22">
        <f>WEEKNUM(Flights[[#This Row],[Date]], 1)</f>
        <v>32</v>
      </c>
      <c r="C2897" s="22">
        <f>WEEKDAY(Flights[[#This Row],[Date]],1)</f>
        <v>1</v>
      </c>
      <c r="D2897" t="s">
        <v>523</v>
      </c>
      <c r="E2897" t="s">
        <v>1989</v>
      </c>
      <c r="F2897" t="s">
        <v>0</v>
      </c>
      <c r="G2897" t="s">
        <v>349</v>
      </c>
      <c r="H2897" t="str">
        <f>_xlfn.XLOOKUP(Flights[[#This Row],[Destination]], Airports!$A$2:$A$78, Airports!$D$2:$D$78)</f>
        <v>Salt Lake City</v>
      </c>
      <c r="I2897" t="str" cm="1">
        <f t="array" ref="I2897">_xlfn.XLOOKUP(Flights[[#This Row],[Destination]],_xlfn._TRO_TRAILING( Airports!A:A),_xlfn._TRO_TRAILING( Airports!E:E), "Not found")</f>
        <v>UT</v>
      </c>
      <c r="J2897" s="1">
        <v>0.54861111111111116</v>
      </c>
      <c r="K2897" s="22">
        <f>HOUR(Flights[[#This Row],[Scheduled Departure]])</f>
        <v>13</v>
      </c>
      <c r="L2897" s="1">
        <v>0.54583333333333328</v>
      </c>
      <c r="M2897">
        <f>(L2897-J2897)*24*60</f>
        <v>-4.0000000000001457</v>
      </c>
      <c r="N2897" s="16">
        <f>Flights[[#This Row],[Length (min)]]/60</f>
        <v>1.8666666666666667</v>
      </c>
      <c r="O2897">
        <v>112</v>
      </c>
      <c r="P2897">
        <v>590</v>
      </c>
      <c r="Q2897" s="18">
        <f>IFERROR(Flights[[#This Row],[Distance]]/Flights[[#This Row],[Length (hr)]], "")</f>
        <v>316.07142857142856</v>
      </c>
      <c r="R2897" s="1">
        <v>0.66666666666666663</v>
      </c>
      <c r="S2897" s="1" t="str">
        <f>IF(Flights[[#This Row],[Length (hr)]]&lt;2, "No meal", IF(Flights[[#This Row],[Length (hr)]]&lt;3.5, "Light meal", "Full meal"))</f>
        <v>No meal</v>
      </c>
      <c r="T2897" s="1" t="str">
        <f>IF(AND(Flights[[#This Row],[Airline]]="US Airways", Flights[[#This Row],[Meal]]="Full Meal"), "Yes", "No")</f>
        <v>No</v>
      </c>
      <c r="U2897" s="1">
        <v>0.66527777777777775</v>
      </c>
      <c r="V2897">
        <v>-2</v>
      </c>
      <c r="W2897" s="1" t="str">
        <f>IF(Flights[[#This Row],[Arrival Delay]] = "", "Cancelled", IF(Flights[[#This Row],[Arrival Delay]]&gt;15, "Delayed", "On time"))</f>
        <v>On time</v>
      </c>
      <c r="X2897" t="str">
        <f>IF(Flights[[#This Row],[Status]]&lt;&gt;"Delayed","", IF(Flights[[#This Row],[Arrival Delay]]&gt;120, "Severe", IF(Flights[[#This Row],[Arrival Delay]]&gt;60, "Major", "Moderate")))</f>
        <v/>
      </c>
      <c r="Y2897" t="b">
        <v>0</v>
      </c>
      <c r="AA2897" t="str">
        <f>IF(OR(AND(Flights[[#This Row],[Status]]="Cancelled", Flights[[#This Row],[Cancellation Reason]]="Airline/Carrier"), Flights[[#This Row],[Delay Type]]="Severe"), "Yes", "No")</f>
        <v>No</v>
      </c>
    </row>
    <row r="2898" spans="1:27" x14ac:dyDescent="0.3">
      <c r="A2898" s="3">
        <v>42218</v>
      </c>
      <c r="B2898" s="22">
        <f>WEEKNUM(Flights[[#This Row],[Date]], 1)</f>
        <v>32</v>
      </c>
      <c r="C2898" s="22">
        <f>WEEKDAY(Flights[[#This Row],[Date]],1)</f>
        <v>1</v>
      </c>
      <c r="D2898" t="s">
        <v>200</v>
      </c>
      <c r="E2898" t="s">
        <v>1987</v>
      </c>
      <c r="F2898" t="s">
        <v>0</v>
      </c>
      <c r="G2898" t="s">
        <v>28</v>
      </c>
      <c r="H2898" t="str">
        <f>_xlfn.XLOOKUP(Flights[[#This Row],[Destination]], Airports!$A$2:$A$78, Airports!$D$2:$D$78)</f>
        <v>Philadelphia</v>
      </c>
      <c r="I2898" t="str" cm="1">
        <f t="array" ref="I2898">_xlfn.XLOOKUP(Flights[[#This Row],[Destination]],_xlfn._TRO_TRAILING( Airports!A:A),_xlfn._TRO_TRAILING( Airports!E:E), "Not found")</f>
        <v>PA</v>
      </c>
      <c r="J2898" s="1">
        <v>0.57291666666666663</v>
      </c>
      <c r="K2898" s="22">
        <f>HOUR(Flights[[#This Row],[Scheduled Departure]])</f>
        <v>13</v>
      </c>
      <c r="L2898" s="1">
        <v>0.57222222222222219</v>
      </c>
      <c r="M2898">
        <f>(L2898-J2898)*24*60</f>
        <v>-0.99999999999999645</v>
      </c>
      <c r="N2898" s="16">
        <f>Flights[[#This Row],[Length (min)]]/60</f>
        <v>5.2666666666666666</v>
      </c>
      <c r="O2898">
        <v>316</v>
      </c>
      <c r="P2898">
        <v>2402</v>
      </c>
      <c r="Q2898" s="18">
        <f>IFERROR(Flights[[#This Row],[Distance]]/Flights[[#This Row],[Length (hr)]], "")</f>
        <v>456.07594936708864</v>
      </c>
      <c r="R2898" s="1">
        <v>0.92569444444444449</v>
      </c>
      <c r="S2898" s="1" t="str">
        <f>IF(Flights[[#This Row],[Length (hr)]]&lt;2, "No meal", IF(Flights[[#This Row],[Length (hr)]]&lt;3.5, "Light meal", "Full meal"))</f>
        <v>Full meal</v>
      </c>
      <c r="T2898" s="1" t="str">
        <f>IF(AND(Flights[[#This Row],[Airline]]="US Airways", Flights[[#This Row],[Meal]]="Full Meal"), "Yes", "No")</f>
        <v>No</v>
      </c>
      <c r="U2898" s="1">
        <v>0.91666666666666663</v>
      </c>
      <c r="V2898">
        <v>-13</v>
      </c>
      <c r="W2898" s="1" t="str">
        <f>IF(Flights[[#This Row],[Arrival Delay]] = "", "Cancelled", IF(Flights[[#This Row],[Arrival Delay]]&gt;15, "Delayed", "On time"))</f>
        <v>On time</v>
      </c>
      <c r="X2898" t="str">
        <f>IF(Flights[[#This Row],[Status]]&lt;&gt;"Delayed","", IF(Flights[[#This Row],[Arrival Delay]]&gt;120, "Severe", IF(Flights[[#This Row],[Arrival Delay]]&gt;60, "Major", "Moderate")))</f>
        <v/>
      </c>
      <c r="Y2898" t="b">
        <v>0</v>
      </c>
      <c r="AA2898" t="str">
        <f>IF(OR(AND(Flights[[#This Row],[Status]]="Cancelled", Flights[[#This Row],[Cancellation Reason]]="Airline/Carrier"), Flights[[#This Row],[Delay Type]]="Severe"), "Yes", "No")</f>
        <v>No</v>
      </c>
    </row>
    <row r="2899" spans="1:27" x14ac:dyDescent="0.3">
      <c r="A2899" s="3">
        <v>42218</v>
      </c>
      <c r="B2899" s="22">
        <f>WEEKNUM(Flights[[#This Row],[Date]], 1)</f>
        <v>32</v>
      </c>
      <c r="C2899" s="22">
        <f>WEEKDAY(Flights[[#This Row],[Date]],1)</f>
        <v>1</v>
      </c>
      <c r="D2899" t="s">
        <v>1276</v>
      </c>
      <c r="E2899" t="s">
        <v>1995</v>
      </c>
      <c r="F2899" t="s">
        <v>0</v>
      </c>
      <c r="G2899" t="s">
        <v>24</v>
      </c>
      <c r="H2899" t="str">
        <f>_xlfn.XLOOKUP(Flights[[#This Row],[Destination]], Airports!$A$2:$A$78, Airports!$D$2:$D$78)</f>
        <v>Portland</v>
      </c>
      <c r="I2899" t="str" cm="1">
        <f t="array" ref="I2899">_xlfn.XLOOKUP(Flights[[#This Row],[Destination]],_xlfn._TRO_TRAILING( Airports!A:A),_xlfn._TRO_TRAILING( Airports!E:E), "Not found")</f>
        <v>OR</v>
      </c>
      <c r="J2899" s="1">
        <v>0.73263888888888884</v>
      </c>
      <c r="K2899" s="22">
        <f>HOUR(Flights[[#This Row],[Scheduled Departure]])</f>
        <v>17</v>
      </c>
      <c r="L2899" s="1">
        <v>0.73750000000000004</v>
      </c>
      <c r="M2899">
        <f>(L2899-J2899)*24*60</f>
        <v>7.000000000000135</v>
      </c>
      <c r="N2899" s="16">
        <f>Flights[[#This Row],[Length (min)]]/60</f>
        <v>1.9666666666666666</v>
      </c>
      <c r="O2899">
        <v>118</v>
      </c>
      <c r="P2899">
        <v>834</v>
      </c>
      <c r="Q2899" s="18">
        <f>IFERROR(Flights[[#This Row],[Distance]]/Flights[[#This Row],[Length (hr)]], "")</f>
        <v>424.06779661016952</v>
      </c>
      <c r="R2899" s="1">
        <v>0.82638888888888884</v>
      </c>
      <c r="S2899" s="1" t="str">
        <f>IF(Flights[[#This Row],[Length (hr)]]&lt;2, "No meal", IF(Flights[[#This Row],[Length (hr)]]&lt;3.5, "Light meal", "Full meal"))</f>
        <v>No meal</v>
      </c>
      <c r="T2899" s="1" t="str">
        <f>IF(AND(Flights[[#This Row],[Airline]]="US Airways", Flights[[#This Row],[Meal]]="Full Meal"), "Yes", "No")</f>
        <v>No</v>
      </c>
      <c r="U2899" s="1">
        <v>0.81944444444444442</v>
      </c>
      <c r="V2899">
        <v>-10</v>
      </c>
      <c r="W2899" s="1" t="str">
        <f>IF(Flights[[#This Row],[Arrival Delay]] = "", "Cancelled", IF(Flights[[#This Row],[Arrival Delay]]&gt;15, "Delayed", "On time"))</f>
        <v>On time</v>
      </c>
      <c r="X2899" t="str">
        <f>IF(Flights[[#This Row],[Status]]&lt;&gt;"Delayed","", IF(Flights[[#This Row],[Arrival Delay]]&gt;120, "Severe", IF(Flights[[#This Row],[Arrival Delay]]&gt;60, "Major", "Moderate")))</f>
        <v/>
      </c>
      <c r="Y2899" t="b">
        <v>0</v>
      </c>
      <c r="AA2899" t="str">
        <f>IF(OR(AND(Flights[[#This Row],[Status]]="Cancelled", Flights[[#This Row],[Cancellation Reason]]="Airline/Carrier"), Flights[[#This Row],[Delay Type]]="Severe"), "Yes", "No")</f>
        <v>No</v>
      </c>
    </row>
    <row r="2900" spans="1:27" x14ac:dyDescent="0.3">
      <c r="A2900" s="3">
        <v>42218</v>
      </c>
      <c r="B2900" s="22">
        <f>WEEKNUM(Flights[[#This Row],[Date]], 1)</f>
        <v>32</v>
      </c>
      <c r="C2900" s="22">
        <f>WEEKDAY(Flights[[#This Row],[Date]],1)</f>
        <v>1</v>
      </c>
      <c r="D2900" t="s">
        <v>1272</v>
      </c>
      <c r="E2900" t="s">
        <v>1994</v>
      </c>
      <c r="F2900" t="s">
        <v>0</v>
      </c>
      <c r="G2900" t="s">
        <v>313</v>
      </c>
      <c r="H2900" t="str">
        <f>_xlfn.XLOOKUP(Flights[[#This Row],[Destination]], Airports!$A$2:$A$78, Airports!$D$2:$D$78)</f>
        <v>Monterey</v>
      </c>
      <c r="I2900" t="str" cm="1">
        <f t="array" ref="I2900">_xlfn.XLOOKUP(Flights[[#This Row],[Destination]],_xlfn._TRO_TRAILING( Airports!A:A),_xlfn._TRO_TRAILING( Airports!E:E), "Not found")</f>
        <v>CA</v>
      </c>
      <c r="J2900" s="1">
        <v>0.91805555555555551</v>
      </c>
      <c r="K2900" s="22">
        <f>HOUR(Flights[[#This Row],[Scheduled Departure]])</f>
        <v>22</v>
      </c>
      <c r="L2900" s="1">
        <v>0.96250000000000002</v>
      </c>
      <c r="M2900">
        <f>(L2900-J2900)*24*60</f>
        <v>64.000000000000085</v>
      </c>
      <c r="N2900" s="16">
        <f>Flights[[#This Row],[Length (min)]]/60</f>
        <v>1.2666666666666666</v>
      </c>
      <c r="O2900">
        <v>76</v>
      </c>
      <c r="P2900">
        <v>266</v>
      </c>
      <c r="Q2900" s="18">
        <f>IFERROR(Flights[[#This Row],[Distance]]/Flights[[#This Row],[Length (hr)]], "")</f>
        <v>210</v>
      </c>
      <c r="R2900" s="1">
        <v>0.96805555555555556</v>
      </c>
      <c r="S2900" s="1" t="str">
        <f>IF(Flights[[#This Row],[Length (hr)]]&lt;2, "No meal", IF(Flights[[#This Row],[Length (hr)]]&lt;3.5, "Light meal", "Full meal"))</f>
        <v>No meal</v>
      </c>
      <c r="T2900" s="1" t="str">
        <f>IF(AND(Flights[[#This Row],[Airline]]="US Airways", Flights[[#This Row],[Meal]]="Full Meal"), "Yes", "No")</f>
        <v>No</v>
      </c>
      <c r="U2900" s="1">
        <v>1.5277777777777777E-2</v>
      </c>
      <c r="V2900">
        <v>68</v>
      </c>
      <c r="W2900" s="1" t="str">
        <f>IF(Flights[[#This Row],[Arrival Delay]] = "", "Cancelled", IF(Flights[[#This Row],[Arrival Delay]]&gt;15, "Delayed", "On time"))</f>
        <v>Delayed</v>
      </c>
      <c r="X2900" t="str">
        <f>IF(Flights[[#This Row],[Status]]&lt;&gt;"Delayed","", IF(Flights[[#This Row],[Arrival Delay]]&gt;120, "Severe", IF(Flights[[#This Row],[Arrival Delay]]&gt;60, "Major", "Moderate")))</f>
        <v>Major</v>
      </c>
      <c r="Y2900" t="b">
        <v>0</v>
      </c>
      <c r="AA2900" t="str">
        <f>IF(OR(AND(Flights[[#This Row],[Status]]="Cancelled", Flights[[#This Row],[Cancellation Reason]]="Airline/Carrier"), Flights[[#This Row],[Delay Type]]="Severe"), "Yes", "No")</f>
        <v>No</v>
      </c>
    </row>
    <row r="2901" spans="1:27" x14ac:dyDescent="0.3">
      <c r="A2901" s="3">
        <v>42218</v>
      </c>
      <c r="B2901" s="22">
        <f>WEEKNUM(Flights[[#This Row],[Date]], 1)</f>
        <v>32</v>
      </c>
      <c r="C2901" s="22">
        <f>WEEKDAY(Flights[[#This Row],[Date]],1)</f>
        <v>1</v>
      </c>
      <c r="D2901" t="s">
        <v>671</v>
      </c>
      <c r="E2901" t="s">
        <v>1989</v>
      </c>
      <c r="F2901" t="s">
        <v>0</v>
      </c>
      <c r="G2901" t="s">
        <v>26</v>
      </c>
      <c r="H2901" t="str">
        <f>_xlfn.XLOOKUP(Flights[[#This Row],[Destination]], Airports!$A$2:$A$78, Airports!$D$2:$D$78)</f>
        <v>Atlanta</v>
      </c>
      <c r="I2901" t="str" cm="1">
        <f t="array" ref="I2901">_xlfn.XLOOKUP(Flights[[#This Row],[Destination]],_xlfn._TRO_TRAILING( Airports!A:A),_xlfn._TRO_TRAILING( Airports!E:E), "Not found")</f>
        <v>GA</v>
      </c>
      <c r="J2901" s="1">
        <v>0.92361111111111116</v>
      </c>
      <c r="K2901" s="22">
        <f>HOUR(Flights[[#This Row],[Scheduled Departure]])</f>
        <v>22</v>
      </c>
      <c r="L2901" s="1">
        <v>0.96597222222222223</v>
      </c>
      <c r="M2901">
        <f>(L2901-J2901)*24*60</f>
        <v>60.999999999999943</v>
      </c>
      <c r="N2901" s="16">
        <f>Flights[[#This Row],[Length (min)]]/60</f>
        <v>4.3166666666666664</v>
      </c>
      <c r="O2901">
        <v>259</v>
      </c>
      <c r="P2901">
        <v>1947</v>
      </c>
      <c r="Q2901" s="18">
        <f>IFERROR(Flights[[#This Row],[Distance]]/Flights[[#This Row],[Length (hr)]], "")</f>
        <v>451.04247104247105</v>
      </c>
      <c r="R2901" s="1">
        <v>0.22847222222222222</v>
      </c>
      <c r="S2901" s="1" t="str">
        <f>IF(Flights[[#This Row],[Length (hr)]]&lt;2, "No meal", IF(Flights[[#This Row],[Length (hr)]]&lt;3.5, "Light meal", "Full meal"))</f>
        <v>Full meal</v>
      </c>
      <c r="T2901" s="1" t="str">
        <f>IF(AND(Flights[[#This Row],[Airline]]="US Airways", Flights[[#This Row],[Meal]]="Full Meal"), "Yes", "No")</f>
        <v>No</v>
      </c>
      <c r="U2901" s="1">
        <v>0.27083333333333331</v>
      </c>
      <c r="V2901">
        <v>61</v>
      </c>
      <c r="W2901" s="1" t="str">
        <f>IF(Flights[[#This Row],[Arrival Delay]] = "", "Cancelled", IF(Flights[[#This Row],[Arrival Delay]]&gt;15, "Delayed", "On time"))</f>
        <v>Delayed</v>
      </c>
      <c r="X2901" t="str">
        <f>IF(Flights[[#This Row],[Status]]&lt;&gt;"Delayed","", IF(Flights[[#This Row],[Arrival Delay]]&gt;120, "Severe", IF(Flights[[#This Row],[Arrival Delay]]&gt;60, "Major", "Moderate")))</f>
        <v>Major</v>
      </c>
      <c r="Y2901" t="b">
        <v>0</v>
      </c>
      <c r="AA2901" t="str">
        <f>IF(OR(AND(Flights[[#This Row],[Status]]="Cancelled", Flights[[#This Row],[Cancellation Reason]]="Airline/Carrier"), Flights[[#This Row],[Delay Type]]="Severe"), "Yes", "No")</f>
        <v>No</v>
      </c>
    </row>
    <row r="2902" spans="1:27" x14ac:dyDescent="0.3">
      <c r="A2902" s="3">
        <v>42218</v>
      </c>
      <c r="B2902" s="22">
        <f>WEEKNUM(Flights[[#This Row],[Date]], 1)</f>
        <v>32</v>
      </c>
      <c r="C2902" s="22">
        <f>WEEKDAY(Flights[[#This Row],[Date]],1)</f>
        <v>1</v>
      </c>
      <c r="D2902" t="s">
        <v>1624</v>
      </c>
      <c r="E2902" t="s">
        <v>1990</v>
      </c>
      <c r="F2902" t="s">
        <v>0</v>
      </c>
      <c r="G2902" t="s">
        <v>15</v>
      </c>
      <c r="H2902" t="str">
        <f>_xlfn.XLOOKUP(Flights[[#This Row],[Destination]], Airports!$A$2:$A$78, Airports!$D$2:$D$78)</f>
        <v>Las Vegas</v>
      </c>
      <c r="I2902" t="str" cm="1">
        <f t="array" ref="I2902">_xlfn.XLOOKUP(Flights[[#This Row],[Destination]],_xlfn._TRO_TRAILING( Airports!A:A),_xlfn._TRO_TRAILING( Airports!E:E), "Not found")</f>
        <v>NV</v>
      </c>
      <c r="J2902" s="1">
        <v>0.92847222222222225</v>
      </c>
      <c r="K2902" s="22">
        <f>HOUR(Flights[[#This Row],[Scheduled Departure]])</f>
        <v>22</v>
      </c>
      <c r="L2902" s="1">
        <v>0.94444444444444442</v>
      </c>
      <c r="M2902">
        <f>(L2902-J2902)*24*60</f>
        <v>22.999999999999918</v>
      </c>
      <c r="N2902" s="16">
        <f>Flights[[#This Row],[Length (min)]]/60</f>
        <v>1.35</v>
      </c>
      <c r="O2902">
        <v>81</v>
      </c>
      <c r="P2902">
        <v>236</v>
      </c>
      <c r="Q2902" s="18">
        <f>IFERROR(Flights[[#This Row],[Distance]]/Flights[[#This Row],[Length (hr)]], "")</f>
        <v>174.81481481481481</v>
      </c>
      <c r="R2902" s="1">
        <v>0.97986111111111107</v>
      </c>
      <c r="S2902" s="1" t="str">
        <f>IF(Flights[[#This Row],[Length (hr)]]&lt;2, "No meal", IF(Flights[[#This Row],[Length (hr)]]&lt;3.5, "Light meal", "Full meal"))</f>
        <v>No meal</v>
      </c>
      <c r="T2902" s="1" t="str">
        <f>IF(AND(Flights[[#This Row],[Airline]]="US Airways", Flights[[#This Row],[Meal]]="Full Meal"), "Yes", "No")</f>
        <v>No</v>
      </c>
      <c r="U2902" s="1">
        <v>6.9444444444444447E-4</v>
      </c>
      <c r="V2902">
        <v>30</v>
      </c>
      <c r="W2902" s="1" t="str">
        <f>IF(Flights[[#This Row],[Arrival Delay]] = "", "Cancelled", IF(Flights[[#This Row],[Arrival Delay]]&gt;15, "Delayed", "On time"))</f>
        <v>Delayed</v>
      </c>
      <c r="X2902" t="str">
        <f>IF(Flights[[#This Row],[Status]]&lt;&gt;"Delayed","", IF(Flights[[#This Row],[Arrival Delay]]&gt;120, "Severe", IF(Flights[[#This Row],[Arrival Delay]]&gt;60, "Major", "Moderate")))</f>
        <v>Moderate</v>
      </c>
      <c r="Y2902" t="b">
        <v>0</v>
      </c>
      <c r="AA2902" t="str">
        <f>IF(OR(AND(Flights[[#This Row],[Status]]="Cancelled", Flights[[#This Row],[Cancellation Reason]]="Airline/Carrier"), Flights[[#This Row],[Delay Type]]="Severe"), "Yes", "No")</f>
        <v>No</v>
      </c>
    </row>
    <row r="2903" spans="1:27" x14ac:dyDescent="0.3">
      <c r="A2903" s="3">
        <v>42218</v>
      </c>
      <c r="B2903" s="22">
        <f>WEEKNUM(Flights[[#This Row],[Date]], 1)</f>
        <v>32</v>
      </c>
      <c r="C2903" s="22">
        <f>WEEKDAY(Flights[[#This Row],[Date]],1)</f>
        <v>1</v>
      </c>
      <c r="D2903" t="s">
        <v>1375</v>
      </c>
      <c r="E2903" t="s">
        <v>1993</v>
      </c>
      <c r="F2903" t="s">
        <v>0</v>
      </c>
      <c r="G2903" t="s">
        <v>262</v>
      </c>
      <c r="H2903" t="str">
        <f>_xlfn.XLOOKUP(Flights[[#This Row],[Destination]], Airports!$A$2:$A$78, Airports!$D$2:$D$78)</f>
        <v>Cleveland</v>
      </c>
      <c r="I2903" t="str" cm="1">
        <f t="array" ref="I2903">_xlfn.XLOOKUP(Flights[[#This Row],[Destination]],_xlfn._TRO_TRAILING( Airports!A:A),_xlfn._TRO_TRAILING( Airports!E:E), "Not found")</f>
        <v>OH</v>
      </c>
      <c r="J2903" s="1">
        <v>0.96875</v>
      </c>
      <c r="K2903" s="22">
        <f>HOUR(Flights[[#This Row],[Scheduled Departure]])</f>
        <v>23</v>
      </c>
      <c r="L2903" s="1">
        <v>0.97083333333333333</v>
      </c>
      <c r="M2903">
        <f>(L2903-J2903)*24*60</f>
        <v>2.9999999999999893</v>
      </c>
      <c r="N2903" s="16">
        <f>Flights[[#This Row],[Length (min)]]/60</f>
        <v>4.583333333333333</v>
      </c>
      <c r="O2903">
        <v>275</v>
      </c>
      <c r="P2903">
        <v>2052</v>
      </c>
      <c r="Q2903" s="18">
        <f>IFERROR(Flights[[#This Row],[Distance]]/Flights[[#This Row],[Length (hr)]], "")</f>
        <v>447.70909090909095</v>
      </c>
      <c r="R2903" s="1">
        <v>0.28194444444444444</v>
      </c>
      <c r="S2903" s="1" t="str">
        <f>IF(Flights[[#This Row],[Length (hr)]]&lt;2, "No meal", IF(Flights[[#This Row],[Length (hr)]]&lt;3.5, "Light meal", "Full meal"))</f>
        <v>Full meal</v>
      </c>
      <c r="T2903" s="1" t="str">
        <f>IF(AND(Flights[[#This Row],[Airline]]="US Airways", Flights[[#This Row],[Meal]]="Full Meal"), "Yes", "No")</f>
        <v>No</v>
      </c>
      <c r="U2903" s="1">
        <v>0.28680555555555554</v>
      </c>
      <c r="V2903">
        <v>7</v>
      </c>
      <c r="W2903" s="1" t="str">
        <f>IF(Flights[[#This Row],[Arrival Delay]] = "", "Cancelled", IF(Flights[[#This Row],[Arrival Delay]]&gt;15, "Delayed", "On time"))</f>
        <v>On time</v>
      </c>
      <c r="X2903" t="str">
        <f>IF(Flights[[#This Row],[Status]]&lt;&gt;"Delayed","", IF(Flights[[#This Row],[Arrival Delay]]&gt;120, "Severe", IF(Flights[[#This Row],[Arrival Delay]]&gt;60, "Major", "Moderate")))</f>
        <v/>
      </c>
      <c r="Y2903" t="b">
        <v>0</v>
      </c>
      <c r="AA2903" t="str">
        <f>IF(OR(AND(Flights[[#This Row],[Status]]="Cancelled", Flights[[#This Row],[Cancellation Reason]]="Airline/Carrier"), Flights[[#This Row],[Delay Type]]="Severe"), "Yes", "No")</f>
        <v>No</v>
      </c>
    </row>
    <row r="2904" spans="1:27" x14ac:dyDescent="0.3">
      <c r="A2904" s="3">
        <v>42219</v>
      </c>
      <c r="B2904" s="22">
        <f>WEEKNUM(Flights[[#This Row],[Date]], 1)</f>
        <v>32</v>
      </c>
      <c r="C2904" s="22">
        <f>WEEKDAY(Flights[[#This Row],[Date]],1)</f>
        <v>2</v>
      </c>
      <c r="D2904" t="s">
        <v>1664</v>
      </c>
      <c r="E2904" t="s">
        <v>1996</v>
      </c>
      <c r="F2904" t="s">
        <v>0</v>
      </c>
      <c r="G2904" t="s">
        <v>9</v>
      </c>
      <c r="H2904" t="str">
        <f>_xlfn.XLOOKUP(Flights[[#This Row],[Destination]], Airports!$A$2:$A$78, Airports!$D$2:$D$78)</f>
        <v>San Francisco</v>
      </c>
      <c r="I2904" t="str" cm="1">
        <f t="array" ref="I2904">_xlfn.XLOOKUP(Flights[[#This Row],[Destination]],_xlfn._TRO_TRAILING( Airports!A:A),_xlfn._TRO_TRAILING( Airports!E:E), "Not found")</f>
        <v>CA</v>
      </c>
      <c r="J2904" s="1">
        <v>6.9444444444444441E-3</v>
      </c>
      <c r="K2904" s="22">
        <f>HOUR(Flights[[#This Row],[Scheduled Departure]])</f>
        <v>0</v>
      </c>
      <c r="L2904" s="1">
        <v>2.9861111111111113E-2</v>
      </c>
      <c r="M2904">
        <f>(L2904-J2904)*24*60</f>
        <v>33</v>
      </c>
      <c r="N2904" s="16">
        <f>Flights[[#This Row],[Length (min)]]/60</f>
        <v>1.2333333333333334</v>
      </c>
      <c r="O2904">
        <v>74</v>
      </c>
      <c r="P2904">
        <v>337</v>
      </c>
      <c r="Q2904" s="18">
        <f>IFERROR(Flights[[#This Row],[Distance]]/Flights[[#This Row],[Length (hr)]], "")</f>
        <v>273.24324324324323</v>
      </c>
      <c r="R2904" s="1">
        <v>5.9027777777777776E-2</v>
      </c>
      <c r="S2904" s="1" t="str">
        <f>IF(Flights[[#This Row],[Length (hr)]]&lt;2, "No meal", IF(Flights[[#This Row],[Length (hr)]]&lt;3.5, "Light meal", "Full meal"))</f>
        <v>No meal</v>
      </c>
      <c r="T2904" s="1" t="str">
        <f>IF(AND(Flights[[#This Row],[Airline]]="US Airways", Flights[[#This Row],[Meal]]="Full Meal"), "Yes", "No")</f>
        <v>No</v>
      </c>
      <c r="U2904" s="1">
        <v>8.1250000000000003E-2</v>
      </c>
      <c r="V2904">
        <v>32</v>
      </c>
      <c r="W2904" s="1" t="str">
        <f>IF(Flights[[#This Row],[Arrival Delay]] = "", "Cancelled", IF(Flights[[#This Row],[Arrival Delay]]&gt;15, "Delayed", "On time"))</f>
        <v>Delayed</v>
      </c>
      <c r="X2904" t="str">
        <f>IF(Flights[[#This Row],[Status]]&lt;&gt;"Delayed","", IF(Flights[[#This Row],[Arrival Delay]]&gt;120, "Severe", IF(Flights[[#This Row],[Arrival Delay]]&gt;60, "Major", "Moderate")))</f>
        <v>Moderate</v>
      </c>
      <c r="Y2904" t="b">
        <v>0</v>
      </c>
      <c r="AA2904" t="str">
        <f>IF(OR(AND(Flights[[#This Row],[Status]]="Cancelled", Flights[[#This Row],[Cancellation Reason]]="Airline/Carrier"), Flights[[#This Row],[Delay Type]]="Severe"), "Yes", "No")</f>
        <v>No</v>
      </c>
    </row>
    <row r="2905" spans="1:27" x14ac:dyDescent="0.3">
      <c r="A2905" s="3">
        <v>42219</v>
      </c>
      <c r="B2905" s="22">
        <f>WEEKNUM(Flights[[#This Row],[Date]], 1)</f>
        <v>32</v>
      </c>
      <c r="C2905" s="22">
        <f>WEEKDAY(Flights[[#This Row],[Date]],1)</f>
        <v>2</v>
      </c>
      <c r="D2905" t="s">
        <v>1460</v>
      </c>
      <c r="E2905" t="s">
        <v>1989</v>
      </c>
      <c r="F2905" t="s">
        <v>0</v>
      </c>
      <c r="G2905" t="s">
        <v>314</v>
      </c>
      <c r="H2905" t="str">
        <f>_xlfn.XLOOKUP(Flights[[#This Row],[Destination]], Airports!$A$2:$A$78, Airports!$D$2:$D$78)</f>
        <v>Minneapolis</v>
      </c>
      <c r="I2905" t="str" cm="1">
        <f t="array" ref="I2905">_xlfn.XLOOKUP(Flights[[#This Row],[Destination]],_xlfn._TRO_TRAILING( Airports!A:A),_xlfn._TRO_TRAILING( Airports!E:E), "Not found")</f>
        <v>MN</v>
      </c>
      <c r="J2905" s="1">
        <v>3.4722222222222224E-2</v>
      </c>
      <c r="K2905" s="22">
        <f>HOUR(Flights[[#This Row],[Scheduled Departure]])</f>
        <v>0</v>
      </c>
      <c r="L2905" s="1">
        <v>3.3333333333333333E-2</v>
      </c>
      <c r="M2905">
        <f>(L2905-J2905)*24*60</f>
        <v>-2.0000000000000027</v>
      </c>
      <c r="N2905" s="16">
        <f>Flights[[#This Row],[Length (min)]]/60</f>
        <v>3.3833333333333333</v>
      </c>
      <c r="O2905">
        <v>203</v>
      </c>
      <c r="P2905">
        <v>1535</v>
      </c>
      <c r="Q2905" s="18">
        <f>IFERROR(Flights[[#This Row],[Distance]]/Flights[[#This Row],[Length (hr)]], "")</f>
        <v>453.69458128078816</v>
      </c>
      <c r="R2905" s="1">
        <v>0.26527777777777778</v>
      </c>
      <c r="S2905" s="1" t="str">
        <f>IF(Flights[[#This Row],[Length (hr)]]&lt;2, "No meal", IF(Flights[[#This Row],[Length (hr)]]&lt;3.5, "Light meal", "Full meal"))</f>
        <v>Light meal</v>
      </c>
      <c r="T2905" s="1" t="str">
        <f>IF(AND(Flights[[#This Row],[Airline]]="US Airways", Flights[[#This Row],[Meal]]="Full Meal"), "Yes", "No")</f>
        <v>No</v>
      </c>
      <c r="U2905" s="1">
        <v>0.25763888888888886</v>
      </c>
      <c r="V2905">
        <v>-11</v>
      </c>
      <c r="W2905" s="1" t="str">
        <f>IF(Flights[[#This Row],[Arrival Delay]] = "", "Cancelled", IF(Flights[[#This Row],[Arrival Delay]]&gt;15, "Delayed", "On time"))</f>
        <v>On time</v>
      </c>
      <c r="X2905" t="str">
        <f>IF(Flights[[#This Row],[Status]]&lt;&gt;"Delayed","", IF(Flights[[#This Row],[Arrival Delay]]&gt;120, "Severe", IF(Flights[[#This Row],[Arrival Delay]]&gt;60, "Major", "Moderate")))</f>
        <v/>
      </c>
      <c r="Y2905" t="b">
        <v>0</v>
      </c>
      <c r="AA2905" t="str">
        <f>IF(OR(AND(Flights[[#This Row],[Status]]="Cancelled", Flights[[#This Row],[Cancellation Reason]]="Airline/Carrier"), Flights[[#This Row],[Delay Type]]="Severe"), "Yes", "No")</f>
        <v>No</v>
      </c>
    </row>
    <row r="2906" spans="1:27" x14ac:dyDescent="0.3">
      <c r="A2906" s="3">
        <v>42219</v>
      </c>
      <c r="B2906" s="22">
        <f>WEEKNUM(Flights[[#This Row],[Date]], 1)</f>
        <v>32</v>
      </c>
      <c r="C2906" s="22">
        <f>WEEKDAY(Flights[[#This Row],[Date]],1)</f>
        <v>2</v>
      </c>
      <c r="D2906" t="s">
        <v>805</v>
      </c>
      <c r="E2906" t="s">
        <v>1990</v>
      </c>
      <c r="F2906" t="s">
        <v>0</v>
      </c>
      <c r="G2906" t="s">
        <v>293</v>
      </c>
      <c r="H2906" t="str">
        <f>_xlfn.XLOOKUP(Flights[[#This Row],[Destination]], Airports!$A$2:$A$78, Airports!$D$2:$D$78)</f>
        <v>Houston</v>
      </c>
      <c r="I2906" t="str" cm="1">
        <f t="array" ref="I2906">_xlfn.XLOOKUP(Flights[[#This Row],[Destination]],_xlfn._TRO_TRAILING( Airports!A:A),_xlfn._TRO_TRAILING( Airports!E:E), "Not found")</f>
        <v>TX</v>
      </c>
      <c r="J2906" s="1">
        <v>0.26527777777777778</v>
      </c>
      <c r="K2906" s="22">
        <f>HOUR(Flights[[#This Row],[Scheduled Departure]])</f>
        <v>6</v>
      </c>
      <c r="L2906" s="1">
        <v>0.2673611111111111</v>
      </c>
      <c r="M2906">
        <f>(L2906-J2906)*24*60</f>
        <v>2.9999999999999893</v>
      </c>
      <c r="N2906" s="16">
        <f>Flights[[#This Row],[Length (min)]]/60</f>
        <v>3.3833333333333333</v>
      </c>
      <c r="O2906">
        <v>203</v>
      </c>
      <c r="P2906">
        <v>1379</v>
      </c>
      <c r="Q2906" s="18">
        <f>IFERROR(Flights[[#This Row],[Distance]]/Flights[[#This Row],[Length (hr)]], "")</f>
        <v>407.58620689655174</v>
      </c>
      <c r="R2906" s="1">
        <v>0.48958333333333331</v>
      </c>
      <c r="S2906" s="1" t="str">
        <f>IF(Flights[[#This Row],[Length (hr)]]&lt;2, "No meal", IF(Flights[[#This Row],[Length (hr)]]&lt;3.5, "Light meal", "Full meal"))</f>
        <v>Light meal</v>
      </c>
      <c r="T2906" s="1" t="str">
        <f>IF(AND(Flights[[#This Row],[Airline]]="US Airways", Flights[[#This Row],[Meal]]="Full Meal"), "Yes", "No")</f>
        <v>No</v>
      </c>
      <c r="U2906" s="1">
        <v>0.49166666666666664</v>
      </c>
      <c r="V2906">
        <v>3</v>
      </c>
      <c r="W2906" s="1" t="str">
        <f>IF(Flights[[#This Row],[Arrival Delay]] = "", "Cancelled", IF(Flights[[#This Row],[Arrival Delay]]&gt;15, "Delayed", "On time"))</f>
        <v>On time</v>
      </c>
      <c r="X2906" t="str">
        <f>IF(Flights[[#This Row],[Status]]&lt;&gt;"Delayed","", IF(Flights[[#This Row],[Arrival Delay]]&gt;120, "Severe", IF(Flights[[#This Row],[Arrival Delay]]&gt;60, "Major", "Moderate")))</f>
        <v/>
      </c>
      <c r="Y2906" t="b">
        <v>0</v>
      </c>
      <c r="AA2906" t="str">
        <f>IF(OR(AND(Flights[[#This Row],[Status]]="Cancelled", Flights[[#This Row],[Cancellation Reason]]="Airline/Carrier"), Flights[[#This Row],[Delay Type]]="Severe"), "Yes", "No")</f>
        <v>No</v>
      </c>
    </row>
    <row r="2907" spans="1:27" x14ac:dyDescent="0.3">
      <c r="A2907" s="3">
        <v>42219</v>
      </c>
      <c r="B2907" s="22">
        <f>WEEKNUM(Flights[[#This Row],[Date]], 1)</f>
        <v>32</v>
      </c>
      <c r="C2907" s="22">
        <f>WEEKDAY(Flights[[#This Row],[Date]],1)</f>
        <v>2</v>
      </c>
      <c r="D2907" t="s">
        <v>1040</v>
      </c>
      <c r="E2907" t="s">
        <v>1990</v>
      </c>
      <c r="F2907" t="s">
        <v>0</v>
      </c>
      <c r="G2907" t="s">
        <v>20</v>
      </c>
      <c r="H2907" t="str">
        <f>_xlfn.XLOOKUP(Flights[[#This Row],[Destination]], Airports!$A$2:$A$78, Airports!$D$2:$D$78)</f>
        <v>Kahului</v>
      </c>
      <c r="I2907" t="str" cm="1">
        <f t="array" ref="I2907">_xlfn.XLOOKUP(Flights[[#This Row],[Destination]],_xlfn._TRO_TRAILING( Airports!A:A),_xlfn._TRO_TRAILING( Airports!E:E), "Not found")</f>
        <v>HI</v>
      </c>
      <c r="J2907" s="1">
        <v>0.33333333333333331</v>
      </c>
      <c r="K2907" s="22">
        <f>HOUR(Flights[[#This Row],[Scheduled Departure]])</f>
        <v>8</v>
      </c>
      <c r="L2907" s="1">
        <v>0.35902777777777778</v>
      </c>
      <c r="M2907">
        <f>(L2907-J2907)*24*60</f>
        <v>37.000000000000028</v>
      </c>
      <c r="N2907" s="16">
        <f>Flights[[#This Row],[Length (min)]]/60</f>
        <v>5.4666666666666668</v>
      </c>
      <c r="O2907">
        <v>328</v>
      </c>
      <c r="P2907">
        <v>2486</v>
      </c>
      <c r="Q2907" s="18">
        <f>IFERROR(Flights[[#This Row],[Distance]]/Flights[[#This Row],[Length (hr)]], "")</f>
        <v>454.7560975609756</v>
      </c>
      <c r="R2907" s="1">
        <v>0.43819444444444444</v>
      </c>
      <c r="S2907" s="1" t="str">
        <f>IF(Flights[[#This Row],[Length (hr)]]&lt;2, "No meal", IF(Flights[[#This Row],[Length (hr)]]&lt;3.5, "Light meal", "Full meal"))</f>
        <v>Full meal</v>
      </c>
      <c r="T2907" s="1" t="str">
        <f>IF(AND(Flights[[#This Row],[Airline]]="US Airways", Flights[[#This Row],[Meal]]="Full Meal"), "Yes", "No")</f>
        <v>No</v>
      </c>
      <c r="U2907" s="1">
        <v>0.46180555555555558</v>
      </c>
      <c r="V2907">
        <v>34</v>
      </c>
      <c r="W2907" s="1" t="str">
        <f>IF(Flights[[#This Row],[Arrival Delay]] = "", "Cancelled", IF(Flights[[#This Row],[Arrival Delay]]&gt;15, "Delayed", "On time"))</f>
        <v>Delayed</v>
      </c>
      <c r="X2907" t="str">
        <f>IF(Flights[[#This Row],[Status]]&lt;&gt;"Delayed","", IF(Flights[[#This Row],[Arrival Delay]]&gt;120, "Severe", IF(Flights[[#This Row],[Arrival Delay]]&gt;60, "Major", "Moderate")))</f>
        <v>Moderate</v>
      </c>
      <c r="Y2907" t="b">
        <v>0</v>
      </c>
      <c r="AA2907" t="str">
        <f>IF(OR(AND(Flights[[#This Row],[Status]]="Cancelled", Flights[[#This Row],[Cancellation Reason]]="Airline/Carrier"), Flights[[#This Row],[Delay Type]]="Severe"), "Yes", "No")</f>
        <v>No</v>
      </c>
    </row>
    <row r="2908" spans="1:27" x14ac:dyDescent="0.3">
      <c r="A2908" s="3">
        <v>42219</v>
      </c>
      <c r="B2908" s="22">
        <f>WEEKNUM(Flights[[#This Row],[Date]], 1)</f>
        <v>32</v>
      </c>
      <c r="C2908" s="22">
        <f>WEEKDAY(Flights[[#This Row],[Date]],1)</f>
        <v>2</v>
      </c>
      <c r="D2908" t="s">
        <v>1515</v>
      </c>
      <c r="E2908" t="s">
        <v>1995</v>
      </c>
      <c r="F2908" t="s">
        <v>0</v>
      </c>
      <c r="G2908" t="s">
        <v>24</v>
      </c>
      <c r="H2908" t="str">
        <f>_xlfn.XLOOKUP(Flights[[#This Row],[Destination]], Airports!$A$2:$A$78, Airports!$D$2:$D$78)</f>
        <v>Portland</v>
      </c>
      <c r="I2908" t="str" cm="1">
        <f t="array" ref="I2908">_xlfn.XLOOKUP(Flights[[#This Row],[Destination]],_xlfn._TRO_TRAILING( Airports!A:A),_xlfn._TRO_TRAILING( Airports!E:E), "Not found")</f>
        <v>OR</v>
      </c>
      <c r="J2908" s="1">
        <v>0.39930555555555558</v>
      </c>
      <c r="K2908" s="22">
        <f>HOUR(Flights[[#This Row],[Scheduled Departure]])</f>
        <v>9</v>
      </c>
      <c r="L2908" s="1">
        <v>0.40277777777777779</v>
      </c>
      <c r="M2908">
        <f>(L2908-J2908)*24*60</f>
        <v>4.9999999999999822</v>
      </c>
      <c r="N2908" s="16">
        <f>Flights[[#This Row],[Length (min)]]/60</f>
        <v>2.1333333333333333</v>
      </c>
      <c r="O2908">
        <v>128</v>
      </c>
      <c r="P2908">
        <v>834</v>
      </c>
      <c r="Q2908" s="18">
        <f>IFERROR(Flights[[#This Row],[Distance]]/Flights[[#This Row],[Length (hr)]], "")</f>
        <v>390.9375</v>
      </c>
      <c r="R2908" s="1">
        <v>0.49305555555555558</v>
      </c>
      <c r="S2908" s="1" t="str">
        <f>IF(Flights[[#This Row],[Length (hr)]]&lt;2, "No meal", IF(Flights[[#This Row],[Length (hr)]]&lt;3.5, "Light meal", "Full meal"))</f>
        <v>Light meal</v>
      </c>
      <c r="T2908" s="1" t="str">
        <f>IF(AND(Flights[[#This Row],[Airline]]="US Airways", Flights[[#This Row],[Meal]]="Full Meal"), "Yes", "No")</f>
        <v>No</v>
      </c>
      <c r="U2908" s="1">
        <v>0.49166666666666664</v>
      </c>
      <c r="V2908">
        <v>-2</v>
      </c>
      <c r="W2908" s="1" t="str">
        <f>IF(Flights[[#This Row],[Arrival Delay]] = "", "Cancelled", IF(Flights[[#This Row],[Arrival Delay]]&gt;15, "Delayed", "On time"))</f>
        <v>On time</v>
      </c>
      <c r="X2908" t="str">
        <f>IF(Flights[[#This Row],[Status]]&lt;&gt;"Delayed","", IF(Flights[[#This Row],[Arrival Delay]]&gt;120, "Severe", IF(Flights[[#This Row],[Arrival Delay]]&gt;60, "Major", "Moderate")))</f>
        <v/>
      </c>
      <c r="Y2908" t="b">
        <v>0</v>
      </c>
      <c r="AA2908" t="str">
        <f>IF(OR(AND(Flights[[#This Row],[Status]]="Cancelled", Flights[[#This Row],[Cancellation Reason]]="Airline/Carrier"), Flights[[#This Row],[Delay Type]]="Severe"), "Yes", "No")</f>
        <v>No</v>
      </c>
    </row>
    <row r="2909" spans="1:27" x14ac:dyDescent="0.3">
      <c r="A2909" s="3">
        <v>42219</v>
      </c>
      <c r="B2909" s="22">
        <f>WEEKNUM(Flights[[#This Row],[Date]], 1)</f>
        <v>32</v>
      </c>
      <c r="C2909" s="22">
        <f>WEEKDAY(Flights[[#This Row],[Date]],1)</f>
        <v>2</v>
      </c>
      <c r="D2909" t="s">
        <v>459</v>
      </c>
      <c r="E2909" t="s">
        <v>1991</v>
      </c>
      <c r="F2909" t="s">
        <v>0</v>
      </c>
      <c r="G2909" t="s">
        <v>344</v>
      </c>
      <c r="H2909" t="str">
        <f>_xlfn.XLOOKUP(Flights[[#This Row],[Destination]], Airports!$A$2:$A$78, Airports!$D$2:$D$78)</f>
        <v>Seattle</v>
      </c>
      <c r="I2909" t="str" cm="1">
        <f t="array" ref="I2909">_xlfn.XLOOKUP(Flights[[#This Row],[Destination]],_xlfn._TRO_TRAILING( Airports!A:A),_xlfn._TRO_TRAILING( Airports!E:E), "Not found")</f>
        <v>WA</v>
      </c>
      <c r="J2909" s="1">
        <v>0.42708333333333331</v>
      </c>
      <c r="K2909" s="22">
        <f>HOUR(Flights[[#This Row],[Scheduled Departure]])</f>
        <v>10</v>
      </c>
      <c r="L2909" s="1">
        <v>0.4236111111111111</v>
      </c>
      <c r="M2909">
        <f>(L2909-J2909)*24*60</f>
        <v>-4.9999999999999822</v>
      </c>
      <c r="N2909" s="16">
        <f>Flights[[#This Row],[Length (min)]]/60</f>
        <v>2.4833333333333334</v>
      </c>
      <c r="O2909">
        <v>149</v>
      </c>
      <c r="P2909">
        <v>954</v>
      </c>
      <c r="Q2909" s="18">
        <f>IFERROR(Flights[[#This Row],[Distance]]/Flights[[#This Row],[Length (hr)]], "")</f>
        <v>384.16107382550337</v>
      </c>
      <c r="R2909" s="1">
        <v>0.53472222222222221</v>
      </c>
      <c r="S2909" s="1" t="str">
        <f>IF(Flights[[#This Row],[Length (hr)]]&lt;2, "No meal", IF(Flights[[#This Row],[Length (hr)]]&lt;3.5, "Light meal", "Full meal"))</f>
        <v>Light meal</v>
      </c>
      <c r="T2909" s="1" t="str">
        <f>IF(AND(Flights[[#This Row],[Airline]]="US Airways", Flights[[#This Row],[Meal]]="Full Meal"), "Yes", "No")</f>
        <v>No</v>
      </c>
      <c r="U2909" s="1">
        <v>0.52708333333333335</v>
      </c>
      <c r="V2909">
        <v>-11</v>
      </c>
      <c r="W2909" s="1" t="str">
        <f>IF(Flights[[#This Row],[Arrival Delay]] = "", "Cancelled", IF(Flights[[#This Row],[Arrival Delay]]&gt;15, "Delayed", "On time"))</f>
        <v>On time</v>
      </c>
      <c r="X2909" t="str">
        <f>IF(Flights[[#This Row],[Status]]&lt;&gt;"Delayed","", IF(Flights[[#This Row],[Arrival Delay]]&gt;120, "Severe", IF(Flights[[#This Row],[Arrival Delay]]&gt;60, "Major", "Moderate")))</f>
        <v/>
      </c>
      <c r="Y2909" t="b">
        <v>0</v>
      </c>
      <c r="AA2909" t="str">
        <f>IF(OR(AND(Flights[[#This Row],[Status]]="Cancelled", Flights[[#This Row],[Cancellation Reason]]="Airline/Carrier"), Flights[[#This Row],[Delay Type]]="Severe"), "Yes", "No")</f>
        <v>No</v>
      </c>
    </row>
    <row r="2910" spans="1:27" x14ac:dyDescent="0.3">
      <c r="A2910" s="3">
        <v>42219</v>
      </c>
      <c r="B2910" s="22">
        <f>WEEKNUM(Flights[[#This Row],[Date]], 1)</f>
        <v>32</v>
      </c>
      <c r="C2910" s="22">
        <f>WEEKDAY(Flights[[#This Row],[Date]],1)</f>
        <v>2</v>
      </c>
      <c r="D2910" t="s">
        <v>698</v>
      </c>
      <c r="E2910" t="s">
        <v>1996</v>
      </c>
      <c r="F2910" t="s">
        <v>0</v>
      </c>
      <c r="G2910" t="s">
        <v>270</v>
      </c>
      <c r="H2910" t="str">
        <f>_xlfn.XLOOKUP(Flights[[#This Row],[Destination]], Airports!$A$2:$A$78, Airports!$D$2:$D$78)</f>
        <v>Dallas</v>
      </c>
      <c r="I2910" t="str" cm="1">
        <f t="array" ref="I2910">_xlfn.XLOOKUP(Flights[[#This Row],[Destination]],_xlfn._TRO_TRAILING( Airports!A:A),_xlfn._TRO_TRAILING( Airports!E:E), "Not found")</f>
        <v>TX</v>
      </c>
      <c r="J2910" s="1">
        <v>0.44097222222222221</v>
      </c>
      <c r="K2910" s="22">
        <f>HOUR(Flights[[#This Row],[Scheduled Departure]])</f>
        <v>10</v>
      </c>
      <c r="L2910" s="1">
        <v>0.47361111111111109</v>
      </c>
      <c r="M2910">
        <f>(L2910-J2910)*24*60</f>
        <v>46.999999999999993</v>
      </c>
      <c r="N2910" s="16">
        <f>Flights[[#This Row],[Length (min)]]/60</f>
        <v>2.9</v>
      </c>
      <c r="O2910">
        <v>174</v>
      </c>
      <c r="P2910">
        <v>1246</v>
      </c>
      <c r="Q2910" s="18">
        <f>IFERROR(Flights[[#This Row],[Distance]]/Flights[[#This Row],[Length (hr)]], "")</f>
        <v>429.65517241379314</v>
      </c>
      <c r="R2910" s="1">
        <v>0.65277777777777779</v>
      </c>
      <c r="S2910" s="1" t="str">
        <f>IF(Flights[[#This Row],[Length (hr)]]&lt;2, "No meal", IF(Flights[[#This Row],[Length (hr)]]&lt;3.5, "Light meal", "Full meal"))</f>
        <v>Light meal</v>
      </c>
      <c r="T2910" s="1" t="str">
        <f>IF(AND(Flights[[#This Row],[Airline]]="US Airways", Flights[[#This Row],[Meal]]="Full Meal"), "Yes", "No")</f>
        <v>No</v>
      </c>
      <c r="U2910" s="1">
        <v>0.67777777777777781</v>
      </c>
      <c r="V2910">
        <v>36</v>
      </c>
      <c r="W2910" s="1" t="str">
        <f>IF(Flights[[#This Row],[Arrival Delay]] = "", "Cancelled", IF(Flights[[#This Row],[Arrival Delay]]&gt;15, "Delayed", "On time"))</f>
        <v>Delayed</v>
      </c>
      <c r="X2910" t="str">
        <f>IF(Flights[[#This Row],[Status]]&lt;&gt;"Delayed","", IF(Flights[[#This Row],[Arrival Delay]]&gt;120, "Severe", IF(Flights[[#This Row],[Arrival Delay]]&gt;60, "Major", "Moderate")))</f>
        <v>Moderate</v>
      </c>
      <c r="Y2910" t="b">
        <v>0</v>
      </c>
      <c r="AA2910" t="str">
        <f>IF(OR(AND(Flights[[#This Row],[Status]]="Cancelled", Flights[[#This Row],[Cancellation Reason]]="Airline/Carrier"), Flights[[#This Row],[Delay Type]]="Severe"), "Yes", "No")</f>
        <v>No</v>
      </c>
    </row>
    <row r="2911" spans="1:27" x14ac:dyDescent="0.3">
      <c r="A2911" s="3">
        <v>42219</v>
      </c>
      <c r="B2911" s="22">
        <f>WEEKNUM(Flights[[#This Row],[Date]], 1)</f>
        <v>32</v>
      </c>
      <c r="C2911" s="22">
        <f>WEEKDAY(Flights[[#This Row],[Date]],1)</f>
        <v>2</v>
      </c>
      <c r="D2911" t="s">
        <v>1412</v>
      </c>
      <c r="E2911" t="s">
        <v>1990</v>
      </c>
      <c r="F2911" t="s">
        <v>0</v>
      </c>
      <c r="G2911" t="s">
        <v>4</v>
      </c>
      <c r="H2911" t="str">
        <f>_xlfn.XLOOKUP(Flights[[#This Row],[Destination]], Airports!$A$2:$A$78, Airports!$D$2:$D$78)</f>
        <v>Chicago</v>
      </c>
      <c r="I2911" t="str" cm="1">
        <f t="array" ref="I2911">_xlfn.XLOOKUP(Flights[[#This Row],[Destination]],_xlfn._TRO_TRAILING( Airports!A:A),_xlfn._TRO_TRAILING( Airports!E:E), "Not found")</f>
        <v>IL</v>
      </c>
      <c r="J2911" s="1">
        <v>0.56805555555555554</v>
      </c>
      <c r="K2911" s="22">
        <f>HOUR(Flights[[#This Row],[Scheduled Departure]])</f>
        <v>13</v>
      </c>
      <c r="L2911" s="1">
        <v>0.56111111111111112</v>
      </c>
      <c r="M2911">
        <f>(L2911-J2911)*24*60</f>
        <v>-9.9999999999999645</v>
      </c>
      <c r="N2911" s="16">
        <f>Flights[[#This Row],[Length (min)]]/60</f>
        <v>4.3833333333333337</v>
      </c>
      <c r="O2911">
        <v>263</v>
      </c>
      <c r="P2911">
        <v>1744</v>
      </c>
      <c r="Q2911" s="18">
        <f>IFERROR(Flights[[#This Row],[Distance]]/Flights[[#This Row],[Length (hr)]], "")</f>
        <v>397.87072243346006</v>
      </c>
      <c r="R2911" s="1">
        <v>0.82708333333333328</v>
      </c>
      <c r="S2911" s="1" t="str">
        <f>IF(Flights[[#This Row],[Length (hr)]]&lt;2, "No meal", IF(Flights[[#This Row],[Length (hr)]]&lt;3.5, "Light meal", "Full meal"))</f>
        <v>Full meal</v>
      </c>
      <c r="T2911" s="1" t="str">
        <f>IF(AND(Flights[[#This Row],[Airline]]="US Airways", Flights[[#This Row],[Meal]]="Full Meal"), "Yes", "No")</f>
        <v>No</v>
      </c>
      <c r="U2911" s="1">
        <v>0.82708333333333328</v>
      </c>
      <c r="V2911">
        <v>0</v>
      </c>
      <c r="W2911" s="1" t="str">
        <f>IF(Flights[[#This Row],[Arrival Delay]] = "", "Cancelled", IF(Flights[[#This Row],[Arrival Delay]]&gt;15, "Delayed", "On time"))</f>
        <v>On time</v>
      </c>
      <c r="X2911" t="str">
        <f>IF(Flights[[#This Row],[Status]]&lt;&gt;"Delayed","", IF(Flights[[#This Row],[Arrival Delay]]&gt;120, "Severe", IF(Flights[[#This Row],[Arrival Delay]]&gt;60, "Major", "Moderate")))</f>
        <v/>
      </c>
      <c r="Y2911" t="b">
        <v>0</v>
      </c>
      <c r="AA2911" t="str">
        <f>IF(OR(AND(Flights[[#This Row],[Status]]="Cancelled", Flights[[#This Row],[Cancellation Reason]]="Airline/Carrier"), Flights[[#This Row],[Delay Type]]="Severe"), "Yes", "No")</f>
        <v>No</v>
      </c>
    </row>
    <row r="2912" spans="1:27" x14ac:dyDescent="0.3">
      <c r="A2912" s="3">
        <v>42219</v>
      </c>
      <c r="B2912" s="22">
        <f>WEEKNUM(Flights[[#This Row],[Date]], 1)</f>
        <v>32</v>
      </c>
      <c r="C2912" s="22">
        <f>WEEKDAY(Flights[[#This Row],[Date]],1)</f>
        <v>2</v>
      </c>
      <c r="D2912" t="s">
        <v>620</v>
      </c>
      <c r="E2912" t="s">
        <v>1994</v>
      </c>
      <c r="F2912" t="s">
        <v>0</v>
      </c>
      <c r="G2912" t="s">
        <v>343</v>
      </c>
      <c r="H2912" t="str">
        <f>_xlfn.XLOOKUP(Flights[[#This Row],[Destination]], Airports!$A$2:$A$78, Airports!$D$2:$D$78)</f>
        <v>San Luis Obispo</v>
      </c>
      <c r="I2912" t="str" cm="1">
        <f t="array" ref="I2912">_xlfn.XLOOKUP(Flights[[#This Row],[Destination]],_xlfn._TRO_TRAILING( Airports!A:A),_xlfn._TRO_TRAILING( Airports!E:E), "Not found")</f>
        <v>CA</v>
      </c>
      <c r="J2912" s="1">
        <v>0.79513888888888884</v>
      </c>
      <c r="K2912" s="22">
        <f>HOUR(Flights[[#This Row],[Scheduled Departure]])</f>
        <v>19</v>
      </c>
      <c r="L2912" s="1">
        <v>0.79097222222222219</v>
      </c>
      <c r="M2912">
        <f>(L2912-J2912)*24*60</f>
        <v>-5.9999999999999787</v>
      </c>
      <c r="N2912" s="16">
        <f>Flights[[#This Row],[Length (min)]]/60</f>
        <v>0.85</v>
      </c>
      <c r="O2912">
        <v>51</v>
      </c>
      <c r="P2912">
        <v>156</v>
      </c>
      <c r="Q2912" s="18">
        <f>IFERROR(Flights[[#This Row],[Distance]]/Flights[[#This Row],[Length (hr)]], "")</f>
        <v>183.52941176470588</v>
      </c>
      <c r="R2912" s="1">
        <v>0.83611111111111114</v>
      </c>
      <c r="S2912" s="1" t="str">
        <f>IF(Flights[[#This Row],[Length (hr)]]&lt;2, "No meal", IF(Flights[[#This Row],[Length (hr)]]&lt;3.5, "Light meal", "Full meal"))</f>
        <v>No meal</v>
      </c>
      <c r="T2912" s="1" t="str">
        <f>IF(AND(Flights[[#This Row],[Airline]]="US Airways", Flights[[#This Row],[Meal]]="Full Meal"), "Yes", "No")</f>
        <v>No</v>
      </c>
      <c r="U2912" s="1">
        <v>0.82638888888888884</v>
      </c>
      <c r="V2912">
        <v>-14</v>
      </c>
      <c r="W2912" s="1" t="str">
        <f>IF(Flights[[#This Row],[Arrival Delay]] = "", "Cancelled", IF(Flights[[#This Row],[Arrival Delay]]&gt;15, "Delayed", "On time"))</f>
        <v>On time</v>
      </c>
      <c r="X2912" t="str">
        <f>IF(Flights[[#This Row],[Status]]&lt;&gt;"Delayed","", IF(Flights[[#This Row],[Arrival Delay]]&gt;120, "Severe", IF(Flights[[#This Row],[Arrival Delay]]&gt;60, "Major", "Moderate")))</f>
        <v/>
      </c>
      <c r="Y2912" t="b">
        <v>0</v>
      </c>
      <c r="AA2912" t="str">
        <f>IF(OR(AND(Flights[[#This Row],[Status]]="Cancelled", Flights[[#This Row],[Cancellation Reason]]="Airline/Carrier"), Flights[[#This Row],[Delay Type]]="Severe"), "Yes", "No")</f>
        <v>No</v>
      </c>
    </row>
    <row r="2913" spans="1:27" x14ac:dyDescent="0.3">
      <c r="A2913" s="3">
        <v>42219</v>
      </c>
      <c r="B2913" s="22">
        <f>WEEKNUM(Flights[[#This Row],[Date]], 1)</f>
        <v>32</v>
      </c>
      <c r="C2913" s="22">
        <f>WEEKDAY(Flights[[#This Row],[Date]],1)</f>
        <v>2</v>
      </c>
      <c r="D2913" t="s">
        <v>1555</v>
      </c>
      <c r="E2913" t="s">
        <v>1995</v>
      </c>
      <c r="F2913" t="s">
        <v>0</v>
      </c>
      <c r="G2913" t="s">
        <v>347</v>
      </c>
      <c r="H2913" t="str">
        <f>_xlfn.XLOOKUP(Flights[[#This Row],[Destination]], Airports!$A$2:$A$78, Airports!$D$2:$D$78)</f>
        <v>San Jose</v>
      </c>
      <c r="I2913" t="str" cm="1">
        <f t="array" ref="I2913">_xlfn.XLOOKUP(Flights[[#This Row],[Destination]],_xlfn._TRO_TRAILING( Airports!A:A),_xlfn._TRO_TRAILING( Airports!E:E), "Not found")</f>
        <v>CA</v>
      </c>
      <c r="J2913" s="1">
        <v>0.82291666666666663</v>
      </c>
      <c r="K2913" s="22">
        <f>HOUR(Flights[[#This Row],[Scheduled Departure]])</f>
        <v>19</v>
      </c>
      <c r="L2913" s="1">
        <v>0.82430555555555551</v>
      </c>
      <c r="M2913">
        <f>(L2913-J2913)*24*60</f>
        <v>1.9999999999999929</v>
      </c>
      <c r="N2913" s="16">
        <f>Flights[[#This Row],[Length (min)]]/60</f>
        <v>1.1833333333333333</v>
      </c>
      <c r="O2913">
        <v>71</v>
      </c>
      <c r="P2913">
        <v>308</v>
      </c>
      <c r="Q2913" s="18">
        <f>IFERROR(Flights[[#This Row],[Distance]]/Flights[[#This Row],[Length (hr)]], "")</f>
        <v>260.28169014084506</v>
      </c>
      <c r="R2913" s="1">
        <v>0.86805555555555558</v>
      </c>
      <c r="S2913" s="1" t="str">
        <f>IF(Flights[[#This Row],[Length (hr)]]&lt;2, "No meal", IF(Flights[[#This Row],[Length (hr)]]&lt;3.5, "Light meal", "Full meal"))</f>
        <v>No meal</v>
      </c>
      <c r="T2913" s="1" t="str">
        <f>IF(AND(Flights[[#This Row],[Airline]]="US Airways", Flights[[#This Row],[Meal]]="Full Meal"), "Yes", "No")</f>
        <v>No</v>
      </c>
      <c r="U2913" s="1">
        <v>0.87361111111111112</v>
      </c>
      <c r="V2913">
        <v>8</v>
      </c>
      <c r="W2913" s="1" t="str">
        <f>IF(Flights[[#This Row],[Arrival Delay]] = "", "Cancelled", IF(Flights[[#This Row],[Arrival Delay]]&gt;15, "Delayed", "On time"))</f>
        <v>On time</v>
      </c>
      <c r="X2913" t="str">
        <f>IF(Flights[[#This Row],[Status]]&lt;&gt;"Delayed","", IF(Flights[[#This Row],[Arrival Delay]]&gt;120, "Severe", IF(Flights[[#This Row],[Arrival Delay]]&gt;60, "Major", "Moderate")))</f>
        <v/>
      </c>
      <c r="Y2913" t="b">
        <v>0</v>
      </c>
      <c r="AA2913" t="str">
        <f>IF(OR(AND(Flights[[#This Row],[Status]]="Cancelled", Flights[[#This Row],[Cancellation Reason]]="Airline/Carrier"), Flights[[#This Row],[Delay Type]]="Severe"), "Yes", "No")</f>
        <v>No</v>
      </c>
    </row>
    <row r="2914" spans="1:27" x14ac:dyDescent="0.3">
      <c r="A2914" s="3">
        <v>42219</v>
      </c>
      <c r="B2914" s="22">
        <f>WEEKNUM(Flights[[#This Row],[Date]], 1)</f>
        <v>32</v>
      </c>
      <c r="C2914" s="22">
        <f>WEEKDAY(Flights[[#This Row],[Date]],1)</f>
        <v>2</v>
      </c>
      <c r="D2914" t="s">
        <v>1446</v>
      </c>
      <c r="E2914" t="s">
        <v>1995</v>
      </c>
      <c r="F2914" t="s">
        <v>0</v>
      </c>
      <c r="G2914" t="s">
        <v>347</v>
      </c>
      <c r="H2914" t="str">
        <f>_xlfn.XLOOKUP(Flights[[#This Row],[Destination]], Airports!$A$2:$A$78, Airports!$D$2:$D$78)</f>
        <v>San Jose</v>
      </c>
      <c r="I2914" t="str" cm="1">
        <f t="array" ref="I2914">_xlfn.XLOOKUP(Flights[[#This Row],[Destination]],_xlfn._TRO_TRAILING( Airports!A:A),_xlfn._TRO_TRAILING( Airports!E:E), "Not found")</f>
        <v>CA</v>
      </c>
      <c r="J2914" s="1">
        <v>0.85763888888888884</v>
      </c>
      <c r="K2914" s="22">
        <f>HOUR(Flights[[#This Row],[Scheduled Departure]])</f>
        <v>20</v>
      </c>
      <c r="L2914" s="1">
        <v>0.8569444444444444</v>
      </c>
      <c r="M2914">
        <f>(L2914-J2914)*24*60</f>
        <v>-0.99999999999999645</v>
      </c>
      <c r="N2914" s="16">
        <f>Flights[[#This Row],[Length (min)]]/60</f>
        <v>0.91666666666666663</v>
      </c>
      <c r="O2914">
        <v>55</v>
      </c>
      <c r="P2914">
        <v>308</v>
      </c>
      <c r="Q2914" s="18">
        <f>IFERROR(Flights[[#This Row],[Distance]]/Flights[[#This Row],[Length (hr)]], "")</f>
        <v>336</v>
      </c>
      <c r="R2914" s="1">
        <v>0.90277777777777779</v>
      </c>
      <c r="S2914" s="1" t="str">
        <f>IF(Flights[[#This Row],[Length (hr)]]&lt;2, "No meal", IF(Flights[[#This Row],[Length (hr)]]&lt;3.5, "Light meal", "Full meal"))</f>
        <v>No meal</v>
      </c>
      <c r="T2914" s="1" t="str">
        <f>IF(AND(Flights[[#This Row],[Airline]]="US Airways", Flights[[#This Row],[Meal]]="Full Meal"), "Yes", "No")</f>
        <v>No</v>
      </c>
      <c r="U2914" s="1">
        <v>0.89513888888888893</v>
      </c>
      <c r="V2914">
        <v>-11</v>
      </c>
      <c r="W2914" s="1" t="str">
        <f>IF(Flights[[#This Row],[Arrival Delay]] = "", "Cancelled", IF(Flights[[#This Row],[Arrival Delay]]&gt;15, "Delayed", "On time"))</f>
        <v>On time</v>
      </c>
      <c r="X2914" t="str">
        <f>IF(Flights[[#This Row],[Status]]&lt;&gt;"Delayed","", IF(Flights[[#This Row],[Arrival Delay]]&gt;120, "Severe", IF(Flights[[#This Row],[Arrival Delay]]&gt;60, "Major", "Moderate")))</f>
        <v/>
      </c>
      <c r="Y2914" t="b">
        <v>0</v>
      </c>
      <c r="AA2914" t="str">
        <f>IF(OR(AND(Flights[[#This Row],[Status]]="Cancelled", Flights[[#This Row],[Cancellation Reason]]="Airline/Carrier"), Flights[[#This Row],[Delay Type]]="Severe"), "Yes", "No")</f>
        <v>No</v>
      </c>
    </row>
    <row r="2915" spans="1:27" x14ac:dyDescent="0.3">
      <c r="A2915" s="3">
        <v>42219</v>
      </c>
      <c r="B2915" s="22">
        <f>WEEKNUM(Flights[[#This Row],[Date]], 1)</f>
        <v>32</v>
      </c>
      <c r="C2915" s="22">
        <f>WEEKDAY(Flights[[#This Row],[Date]],1)</f>
        <v>2</v>
      </c>
      <c r="D2915" t="s">
        <v>206</v>
      </c>
      <c r="E2915" t="s">
        <v>1987</v>
      </c>
      <c r="F2915" t="s">
        <v>0</v>
      </c>
      <c r="G2915" t="s">
        <v>27</v>
      </c>
      <c r="H2915" t="str">
        <f>_xlfn.XLOOKUP(Flights[[#This Row],[Destination]], Airports!$A$2:$A$78, Airports!$D$2:$D$78)</f>
        <v>Charlotte</v>
      </c>
      <c r="I2915" t="str" cm="1">
        <f t="array" ref="I2915">_xlfn.XLOOKUP(Flights[[#This Row],[Destination]],_xlfn._TRO_TRAILING( Airports!A:A),_xlfn._TRO_TRAILING( Airports!E:E), "Not found")</f>
        <v>NC</v>
      </c>
      <c r="J2915" s="1">
        <v>0.94444444444444442</v>
      </c>
      <c r="K2915" s="22">
        <f>HOUR(Flights[[#This Row],[Scheduled Departure]])</f>
        <v>22</v>
      </c>
      <c r="L2915" s="1">
        <v>0.97847222222222219</v>
      </c>
      <c r="M2915">
        <f>(L2915-J2915)*24*60</f>
        <v>48.999999999999986</v>
      </c>
      <c r="N2915" s="16">
        <f>Flights[[#This Row],[Length (min)]]/60</f>
        <v>4.2666666666666666</v>
      </c>
      <c r="O2915">
        <v>256</v>
      </c>
      <c r="P2915">
        <v>2125</v>
      </c>
      <c r="Q2915" s="18">
        <f>IFERROR(Flights[[#This Row],[Distance]]/Flights[[#This Row],[Length (hr)]], "")</f>
        <v>498.046875</v>
      </c>
      <c r="R2915" s="1">
        <v>0.27361111111111114</v>
      </c>
      <c r="S2915" s="1" t="str">
        <f>IF(Flights[[#This Row],[Length (hr)]]&lt;2, "No meal", IF(Flights[[#This Row],[Length (hr)]]&lt;3.5, "Light meal", "Full meal"))</f>
        <v>Full meal</v>
      </c>
      <c r="T2915" s="1" t="str">
        <f>IF(AND(Flights[[#This Row],[Airline]]="US Airways", Flights[[#This Row],[Meal]]="Full Meal"), "Yes", "No")</f>
        <v>No</v>
      </c>
      <c r="U2915" s="1">
        <v>0.28125</v>
      </c>
      <c r="V2915">
        <v>11</v>
      </c>
      <c r="W2915" s="1" t="str">
        <f>IF(Flights[[#This Row],[Arrival Delay]] = "", "Cancelled", IF(Flights[[#This Row],[Arrival Delay]]&gt;15, "Delayed", "On time"))</f>
        <v>On time</v>
      </c>
      <c r="X2915" t="str">
        <f>IF(Flights[[#This Row],[Status]]&lt;&gt;"Delayed","", IF(Flights[[#This Row],[Arrival Delay]]&gt;120, "Severe", IF(Flights[[#This Row],[Arrival Delay]]&gt;60, "Major", "Moderate")))</f>
        <v/>
      </c>
      <c r="Y2915" t="b">
        <v>0</v>
      </c>
      <c r="AA2915" t="str">
        <f>IF(OR(AND(Flights[[#This Row],[Status]]="Cancelled", Flights[[#This Row],[Cancellation Reason]]="Airline/Carrier"), Flights[[#This Row],[Delay Type]]="Severe"), "Yes", "No")</f>
        <v>No</v>
      </c>
    </row>
    <row r="2916" spans="1:27" x14ac:dyDescent="0.3">
      <c r="A2916" s="3">
        <v>42219</v>
      </c>
      <c r="B2916" s="22">
        <f>WEEKNUM(Flights[[#This Row],[Date]], 1)</f>
        <v>32</v>
      </c>
      <c r="C2916" s="22">
        <f>WEEKDAY(Flights[[#This Row],[Date]],1)</f>
        <v>2</v>
      </c>
      <c r="D2916" t="s">
        <v>668</v>
      </c>
      <c r="E2916" t="s">
        <v>1989</v>
      </c>
      <c r="F2916" t="s">
        <v>0</v>
      </c>
      <c r="G2916" t="s">
        <v>276</v>
      </c>
      <c r="H2916" t="str">
        <f>_xlfn.XLOOKUP(Flights[[#This Row],[Destination]], Airports!$A$2:$A$78, Airports!$D$2:$D$78)</f>
        <v>Detroit</v>
      </c>
      <c r="I2916" t="str" cm="1">
        <f t="array" ref="I2916">_xlfn.XLOOKUP(Flights[[#This Row],[Destination]],_xlfn._TRO_TRAILING( Airports!A:A),_xlfn._TRO_TRAILING( Airports!E:E), "Not found")</f>
        <v>MI</v>
      </c>
      <c r="J2916" s="1">
        <v>0.96527777777777779</v>
      </c>
      <c r="K2916" s="22">
        <f>HOUR(Flights[[#This Row],[Scheduled Departure]])</f>
        <v>23</v>
      </c>
      <c r="L2916" s="1">
        <v>0.96597222222222223</v>
      </c>
      <c r="M2916">
        <f>(L2916-J2916)*24*60</f>
        <v>0.99999999999999645</v>
      </c>
      <c r="N2916" s="16">
        <f>Flights[[#This Row],[Length (min)]]/60</f>
        <v>4.3666666666666663</v>
      </c>
      <c r="O2916">
        <v>262</v>
      </c>
      <c r="P2916">
        <v>1979</v>
      </c>
      <c r="Q2916" s="18">
        <f>IFERROR(Flights[[#This Row],[Distance]]/Flights[[#This Row],[Length (hr)]], "")</f>
        <v>453.20610687022906</v>
      </c>
      <c r="R2916" s="1">
        <v>0.27430555555555558</v>
      </c>
      <c r="S2916" s="1" t="str">
        <f>IF(Flights[[#This Row],[Length (hr)]]&lt;2, "No meal", IF(Flights[[#This Row],[Length (hr)]]&lt;3.5, "Light meal", "Full meal"))</f>
        <v>Full meal</v>
      </c>
      <c r="T2916" s="1" t="str">
        <f>IF(AND(Flights[[#This Row],[Airline]]="US Airways", Flights[[#This Row],[Meal]]="Full Meal"), "Yes", "No")</f>
        <v>No</v>
      </c>
      <c r="U2916" s="1">
        <v>0.27291666666666664</v>
      </c>
      <c r="V2916">
        <v>-2</v>
      </c>
      <c r="W2916" s="1" t="str">
        <f>IF(Flights[[#This Row],[Arrival Delay]] = "", "Cancelled", IF(Flights[[#This Row],[Arrival Delay]]&gt;15, "Delayed", "On time"))</f>
        <v>On time</v>
      </c>
      <c r="X2916" t="str">
        <f>IF(Flights[[#This Row],[Status]]&lt;&gt;"Delayed","", IF(Flights[[#This Row],[Arrival Delay]]&gt;120, "Severe", IF(Flights[[#This Row],[Arrival Delay]]&gt;60, "Major", "Moderate")))</f>
        <v/>
      </c>
      <c r="Y2916" t="b">
        <v>0</v>
      </c>
      <c r="AA2916" t="str">
        <f>IF(OR(AND(Flights[[#This Row],[Status]]="Cancelled", Flights[[#This Row],[Cancellation Reason]]="Airline/Carrier"), Flights[[#This Row],[Delay Type]]="Severe"), "Yes", "No")</f>
        <v>No</v>
      </c>
    </row>
    <row r="2917" spans="1:27" x14ac:dyDescent="0.3">
      <c r="A2917" s="3">
        <v>42219</v>
      </c>
      <c r="B2917" s="22">
        <f>WEEKNUM(Flights[[#This Row],[Date]], 1)</f>
        <v>32</v>
      </c>
      <c r="C2917" s="22">
        <f>WEEKDAY(Flights[[#This Row],[Date]],1)</f>
        <v>2</v>
      </c>
      <c r="D2917" t="s">
        <v>1375</v>
      </c>
      <c r="E2917" t="s">
        <v>1993</v>
      </c>
      <c r="F2917" t="s">
        <v>0</v>
      </c>
      <c r="G2917" t="s">
        <v>262</v>
      </c>
      <c r="H2917" t="str">
        <f>_xlfn.XLOOKUP(Flights[[#This Row],[Destination]], Airports!$A$2:$A$78, Airports!$D$2:$D$78)</f>
        <v>Cleveland</v>
      </c>
      <c r="I2917" t="str" cm="1">
        <f t="array" ref="I2917">_xlfn.XLOOKUP(Flights[[#This Row],[Destination]],_xlfn._TRO_TRAILING( Airports!A:A),_xlfn._TRO_TRAILING( Airports!E:E), "Not found")</f>
        <v>OH</v>
      </c>
      <c r="J2917" s="1">
        <v>0.96875</v>
      </c>
      <c r="K2917" s="22">
        <f>HOUR(Flights[[#This Row],[Scheduled Departure]])</f>
        <v>23</v>
      </c>
      <c r="L2917" s="1">
        <v>0</v>
      </c>
      <c r="M2917">
        <f>(L2917-J2917)*24*60</f>
        <v>-1395</v>
      </c>
      <c r="N2917" s="16">
        <f>Flights[[#This Row],[Length (min)]]/60</f>
        <v>4.5</v>
      </c>
      <c r="O2917">
        <v>270</v>
      </c>
      <c r="P2917">
        <v>2052</v>
      </c>
      <c r="Q2917" s="18">
        <f>IFERROR(Flights[[#This Row],[Distance]]/Flights[[#This Row],[Length (hr)]], "")</f>
        <v>456</v>
      </c>
      <c r="R2917" s="1">
        <v>0.28194444444444444</v>
      </c>
      <c r="S2917" s="1" t="str">
        <f>IF(Flights[[#This Row],[Length (hr)]]&lt;2, "No meal", IF(Flights[[#This Row],[Length (hr)]]&lt;3.5, "Light meal", "Full meal"))</f>
        <v>Full meal</v>
      </c>
      <c r="T2917" s="1" t="str">
        <f>IF(AND(Flights[[#This Row],[Airline]]="US Airways", Flights[[#This Row],[Meal]]="Full Meal"), "Yes", "No")</f>
        <v>No</v>
      </c>
      <c r="U2917" s="1">
        <v>0.3125</v>
      </c>
      <c r="V2917">
        <v>44</v>
      </c>
      <c r="W2917" s="1" t="str">
        <f>IF(Flights[[#This Row],[Arrival Delay]] = "", "Cancelled", IF(Flights[[#This Row],[Arrival Delay]]&gt;15, "Delayed", "On time"))</f>
        <v>Delayed</v>
      </c>
      <c r="X2917" t="str">
        <f>IF(Flights[[#This Row],[Status]]&lt;&gt;"Delayed","", IF(Flights[[#This Row],[Arrival Delay]]&gt;120, "Severe", IF(Flights[[#This Row],[Arrival Delay]]&gt;60, "Major", "Moderate")))</f>
        <v>Moderate</v>
      </c>
      <c r="Y2917" t="b">
        <v>0</v>
      </c>
      <c r="AA2917" t="str">
        <f>IF(OR(AND(Flights[[#This Row],[Status]]="Cancelled", Flights[[#This Row],[Cancellation Reason]]="Airline/Carrier"), Flights[[#This Row],[Delay Type]]="Severe"), "Yes", "No")</f>
        <v>No</v>
      </c>
    </row>
    <row r="2918" spans="1:27" x14ac:dyDescent="0.3">
      <c r="A2918" s="3">
        <v>42219</v>
      </c>
      <c r="B2918" s="22">
        <f>WEEKNUM(Flights[[#This Row],[Date]], 1)</f>
        <v>32</v>
      </c>
      <c r="C2918" s="22">
        <f>WEEKDAY(Flights[[#This Row],[Date]],1)</f>
        <v>2</v>
      </c>
      <c r="D2918" t="s">
        <v>1042</v>
      </c>
      <c r="E2918" t="s">
        <v>1989</v>
      </c>
      <c r="F2918" t="s">
        <v>0</v>
      </c>
      <c r="G2918" t="s">
        <v>308</v>
      </c>
      <c r="H2918" t="str">
        <f>_xlfn.XLOOKUP(Flights[[#This Row],[Destination]], Airports!$A$2:$A$78, Airports!$D$2:$D$78)</f>
        <v>Memphis</v>
      </c>
      <c r="I2918" t="str" cm="1">
        <f t="array" ref="I2918">_xlfn.XLOOKUP(Flights[[#This Row],[Destination]],_xlfn._TRO_TRAILING( Airports!A:A),_xlfn._TRO_TRAILING( Airports!E:E), "Not found")</f>
        <v>TN</v>
      </c>
      <c r="J2918" s="1">
        <v>0.98958333333333337</v>
      </c>
      <c r="K2918" s="22">
        <f>HOUR(Flights[[#This Row],[Scheduled Departure]])</f>
        <v>23</v>
      </c>
      <c r="L2918" s="1">
        <v>0.98819444444444449</v>
      </c>
      <c r="M2918">
        <f>(L2918-J2918)*24*60</f>
        <v>-1.9999999999999929</v>
      </c>
      <c r="N2918" s="16">
        <f>Flights[[#This Row],[Length (min)]]/60</f>
        <v>3.65</v>
      </c>
      <c r="O2918">
        <v>219</v>
      </c>
      <c r="P2918">
        <v>1619</v>
      </c>
      <c r="Q2918" s="18">
        <f>IFERROR(Flights[[#This Row],[Distance]]/Flights[[#This Row],[Length (hr)]], "")</f>
        <v>443.56164383561645</v>
      </c>
      <c r="R2918" s="1">
        <v>0.22777777777777777</v>
      </c>
      <c r="S2918" s="1" t="str">
        <f>IF(Flights[[#This Row],[Length (hr)]]&lt;2, "No meal", IF(Flights[[#This Row],[Length (hr)]]&lt;3.5, "Light meal", "Full meal"))</f>
        <v>Full meal</v>
      </c>
      <c r="T2918" s="1" t="str">
        <f>IF(AND(Flights[[#This Row],[Airline]]="US Airways", Flights[[#This Row],[Meal]]="Full Meal"), "Yes", "No")</f>
        <v>No</v>
      </c>
      <c r="U2918" s="1">
        <v>0.22361111111111112</v>
      </c>
      <c r="V2918">
        <v>-6</v>
      </c>
      <c r="W2918" s="1" t="str">
        <f>IF(Flights[[#This Row],[Arrival Delay]] = "", "Cancelled", IF(Flights[[#This Row],[Arrival Delay]]&gt;15, "Delayed", "On time"))</f>
        <v>On time</v>
      </c>
      <c r="X2918" t="str">
        <f>IF(Flights[[#This Row],[Status]]&lt;&gt;"Delayed","", IF(Flights[[#This Row],[Arrival Delay]]&gt;120, "Severe", IF(Flights[[#This Row],[Arrival Delay]]&gt;60, "Major", "Moderate")))</f>
        <v/>
      </c>
      <c r="Y2918" t="b">
        <v>0</v>
      </c>
      <c r="AA2918" t="str">
        <f>IF(OR(AND(Flights[[#This Row],[Status]]="Cancelled", Flights[[#This Row],[Cancellation Reason]]="Airline/Carrier"), Flights[[#This Row],[Delay Type]]="Severe"), "Yes", "No")</f>
        <v>No</v>
      </c>
    </row>
    <row r="2919" spans="1:27" x14ac:dyDescent="0.3">
      <c r="A2919" s="3">
        <v>42220</v>
      </c>
      <c r="B2919" s="22">
        <f>WEEKNUM(Flights[[#This Row],[Date]], 1)</f>
        <v>32</v>
      </c>
      <c r="C2919" s="22">
        <f>WEEKDAY(Flights[[#This Row],[Date]],1)</f>
        <v>3</v>
      </c>
      <c r="D2919" t="s">
        <v>381</v>
      </c>
      <c r="E2919" t="s">
        <v>1989</v>
      </c>
      <c r="F2919" t="s">
        <v>0</v>
      </c>
      <c r="G2919" t="s">
        <v>26</v>
      </c>
      <c r="H2919" t="str">
        <f>_xlfn.XLOOKUP(Flights[[#This Row],[Destination]], Airports!$A$2:$A$78, Airports!$D$2:$D$78)</f>
        <v>Atlanta</v>
      </c>
      <c r="I2919" t="str" cm="1">
        <f t="array" ref="I2919">_xlfn.XLOOKUP(Flights[[#This Row],[Destination]],_xlfn._TRO_TRAILING( Airports!A:A),_xlfn._TRO_TRAILING( Airports!E:E), "Not found")</f>
        <v>GA</v>
      </c>
      <c r="J2919" s="1">
        <v>0.27083333333333331</v>
      </c>
      <c r="K2919" s="22">
        <f>HOUR(Flights[[#This Row],[Scheduled Departure]])</f>
        <v>6</v>
      </c>
      <c r="L2919" s="1">
        <v>0.32361111111111113</v>
      </c>
      <c r="M2919">
        <f>(L2919-J2919)*24*60</f>
        <v>76.000000000000057</v>
      </c>
      <c r="N2919" s="16">
        <f>Flights[[#This Row],[Length (min)]]/60</f>
        <v>4.1500000000000004</v>
      </c>
      <c r="O2919">
        <v>249</v>
      </c>
      <c r="P2919">
        <v>1947</v>
      </c>
      <c r="Q2919" s="18">
        <f>IFERROR(Flights[[#This Row],[Distance]]/Flights[[#This Row],[Length (hr)]], "")</f>
        <v>469.15662650602405</v>
      </c>
      <c r="R2919" s="1">
        <v>0.58333333333333337</v>
      </c>
      <c r="S2919" s="1" t="str">
        <f>IF(Flights[[#This Row],[Length (hr)]]&lt;2, "No meal", IF(Flights[[#This Row],[Length (hr)]]&lt;3.5, "Light meal", "Full meal"))</f>
        <v>Full meal</v>
      </c>
      <c r="T2919" s="1" t="str">
        <f>IF(AND(Flights[[#This Row],[Airline]]="US Airways", Flights[[#This Row],[Meal]]="Full Meal"), "Yes", "No")</f>
        <v>No</v>
      </c>
      <c r="U2919" s="1">
        <v>0.62152777777777779</v>
      </c>
      <c r="V2919">
        <v>55</v>
      </c>
      <c r="W2919" s="1" t="str">
        <f>IF(Flights[[#This Row],[Arrival Delay]] = "", "Cancelled", IF(Flights[[#This Row],[Arrival Delay]]&gt;15, "Delayed", "On time"))</f>
        <v>Delayed</v>
      </c>
      <c r="X2919" t="str">
        <f>IF(Flights[[#This Row],[Status]]&lt;&gt;"Delayed","", IF(Flights[[#This Row],[Arrival Delay]]&gt;120, "Severe", IF(Flights[[#This Row],[Arrival Delay]]&gt;60, "Major", "Moderate")))</f>
        <v>Moderate</v>
      </c>
      <c r="Y2919" t="b">
        <v>0</v>
      </c>
      <c r="AA2919" t="str">
        <f>IF(OR(AND(Flights[[#This Row],[Status]]="Cancelled", Flights[[#This Row],[Cancellation Reason]]="Airline/Carrier"), Flights[[#This Row],[Delay Type]]="Severe"), "Yes", "No")</f>
        <v>No</v>
      </c>
    </row>
    <row r="2920" spans="1:27" x14ac:dyDescent="0.3">
      <c r="A2920" s="3">
        <v>42220</v>
      </c>
      <c r="B2920" s="22">
        <f>WEEKNUM(Flights[[#This Row],[Date]], 1)</f>
        <v>32</v>
      </c>
      <c r="C2920" s="22">
        <f>WEEKDAY(Flights[[#This Row],[Date]],1)</f>
        <v>3</v>
      </c>
      <c r="D2920" t="s">
        <v>1040</v>
      </c>
      <c r="E2920" t="s">
        <v>1990</v>
      </c>
      <c r="F2920" t="s">
        <v>0</v>
      </c>
      <c r="G2920" t="s">
        <v>20</v>
      </c>
      <c r="H2920" t="str">
        <f>_xlfn.XLOOKUP(Flights[[#This Row],[Destination]], Airports!$A$2:$A$78, Airports!$D$2:$D$78)</f>
        <v>Kahului</v>
      </c>
      <c r="I2920" t="str" cm="1">
        <f t="array" ref="I2920">_xlfn.XLOOKUP(Flights[[#This Row],[Destination]],_xlfn._TRO_TRAILING( Airports!A:A),_xlfn._TRO_TRAILING( Airports!E:E), "Not found")</f>
        <v>HI</v>
      </c>
      <c r="J2920" s="1">
        <v>0.33333333333333331</v>
      </c>
      <c r="K2920" s="22">
        <f>HOUR(Flights[[#This Row],[Scheduled Departure]])</f>
        <v>8</v>
      </c>
      <c r="L2920" s="1">
        <v>0.41180555555555554</v>
      </c>
      <c r="M2920">
        <f>(L2920-J2920)*24*60</f>
        <v>113</v>
      </c>
      <c r="N2920" s="16">
        <f>Flights[[#This Row],[Length (min)]]/60</f>
        <v>5.666666666666667</v>
      </c>
      <c r="O2920">
        <v>340</v>
      </c>
      <c r="P2920">
        <v>2486</v>
      </c>
      <c r="Q2920" s="18">
        <f>IFERROR(Flights[[#This Row],[Distance]]/Flights[[#This Row],[Length (hr)]], "")</f>
        <v>438.70588235294116</v>
      </c>
      <c r="R2920" s="1">
        <v>0.43819444444444444</v>
      </c>
      <c r="S2920" s="1" t="str">
        <f>IF(Flights[[#This Row],[Length (hr)]]&lt;2, "No meal", IF(Flights[[#This Row],[Length (hr)]]&lt;3.5, "Light meal", "Full meal"))</f>
        <v>Full meal</v>
      </c>
      <c r="T2920" s="1" t="str">
        <f>IF(AND(Flights[[#This Row],[Airline]]="US Airways", Flights[[#This Row],[Meal]]="Full Meal"), "Yes", "No")</f>
        <v>No</v>
      </c>
      <c r="U2920" s="1">
        <v>0.5229166666666667</v>
      </c>
      <c r="V2920">
        <v>122</v>
      </c>
      <c r="W2920" s="1" t="str">
        <f>IF(Flights[[#This Row],[Arrival Delay]] = "", "Cancelled", IF(Flights[[#This Row],[Arrival Delay]]&gt;15, "Delayed", "On time"))</f>
        <v>Delayed</v>
      </c>
      <c r="X2920" t="str">
        <f>IF(Flights[[#This Row],[Status]]&lt;&gt;"Delayed","", IF(Flights[[#This Row],[Arrival Delay]]&gt;120, "Severe", IF(Flights[[#This Row],[Arrival Delay]]&gt;60, "Major", "Moderate")))</f>
        <v>Severe</v>
      </c>
      <c r="Y2920" t="b">
        <v>0</v>
      </c>
      <c r="AA2920" t="str">
        <f>IF(OR(AND(Flights[[#This Row],[Status]]="Cancelled", Flights[[#This Row],[Cancellation Reason]]="Airline/Carrier"), Flights[[#This Row],[Delay Type]]="Severe"), "Yes", "No")</f>
        <v>Yes</v>
      </c>
    </row>
    <row r="2921" spans="1:27" x14ac:dyDescent="0.3">
      <c r="A2921" s="3">
        <v>42220</v>
      </c>
      <c r="B2921" s="22">
        <f>WEEKNUM(Flights[[#This Row],[Date]], 1)</f>
        <v>32</v>
      </c>
      <c r="C2921" s="22">
        <f>WEEKDAY(Flights[[#This Row],[Date]],1)</f>
        <v>3</v>
      </c>
      <c r="D2921" t="s">
        <v>165</v>
      </c>
      <c r="E2921" t="s">
        <v>1987</v>
      </c>
      <c r="F2921" t="s">
        <v>0</v>
      </c>
      <c r="G2921" t="s">
        <v>2</v>
      </c>
      <c r="H2921" t="str">
        <f>_xlfn.XLOOKUP(Flights[[#This Row],[Destination]], Airports!$A$2:$A$78, Airports!$D$2:$D$78)</f>
        <v>Miami</v>
      </c>
      <c r="I2921" t="str" cm="1">
        <f t="array" ref="I2921">_xlfn.XLOOKUP(Flights[[#This Row],[Destination]],_xlfn._TRO_TRAILING( Airports!A:A),_xlfn._TRO_TRAILING( Airports!E:E), "Not found")</f>
        <v>FL</v>
      </c>
      <c r="J2921" s="1">
        <v>0.375</v>
      </c>
      <c r="K2921" s="22">
        <f>HOUR(Flights[[#This Row],[Scheduled Departure]])</f>
        <v>9</v>
      </c>
      <c r="L2921" s="1">
        <v>0.37430555555555556</v>
      </c>
      <c r="M2921">
        <f>(L2921-J2921)*24*60</f>
        <v>-0.99999999999999645</v>
      </c>
      <c r="N2921" s="16">
        <f>Flights[[#This Row],[Length (min)]]/60</f>
        <v>5.1166666666666663</v>
      </c>
      <c r="O2921">
        <v>307</v>
      </c>
      <c r="P2921">
        <v>2342</v>
      </c>
      <c r="Q2921" s="18">
        <f>IFERROR(Flights[[#This Row],[Distance]]/Flights[[#This Row],[Length (hr)]], "")</f>
        <v>457.71986970684043</v>
      </c>
      <c r="R2921" s="1">
        <v>0.72222222222222221</v>
      </c>
      <c r="S2921" s="1" t="str">
        <f>IF(Flights[[#This Row],[Length (hr)]]&lt;2, "No meal", IF(Flights[[#This Row],[Length (hr)]]&lt;3.5, "Light meal", "Full meal"))</f>
        <v>Full meal</v>
      </c>
      <c r="T2921" s="1" t="str">
        <f>IF(AND(Flights[[#This Row],[Airline]]="US Airways", Flights[[#This Row],[Meal]]="Full Meal"), "Yes", "No")</f>
        <v>No</v>
      </c>
      <c r="U2921" s="1">
        <v>0.71250000000000002</v>
      </c>
      <c r="V2921">
        <v>-14</v>
      </c>
      <c r="W2921" s="1" t="str">
        <f>IF(Flights[[#This Row],[Arrival Delay]] = "", "Cancelled", IF(Flights[[#This Row],[Arrival Delay]]&gt;15, "Delayed", "On time"))</f>
        <v>On time</v>
      </c>
      <c r="X2921" t="str">
        <f>IF(Flights[[#This Row],[Status]]&lt;&gt;"Delayed","", IF(Flights[[#This Row],[Arrival Delay]]&gt;120, "Severe", IF(Flights[[#This Row],[Arrival Delay]]&gt;60, "Major", "Moderate")))</f>
        <v/>
      </c>
      <c r="Y2921" t="b">
        <v>0</v>
      </c>
      <c r="AA2921" t="str">
        <f>IF(OR(AND(Flights[[#This Row],[Status]]="Cancelled", Flights[[#This Row],[Cancellation Reason]]="Airline/Carrier"), Flights[[#This Row],[Delay Type]]="Severe"), "Yes", "No")</f>
        <v>No</v>
      </c>
    </row>
    <row r="2922" spans="1:27" x14ac:dyDescent="0.3">
      <c r="A2922" s="3">
        <v>42220</v>
      </c>
      <c r="B2922" s="22">
        <f>WEEKNUM(Flights[[#This Row],[Date]], 1)</f>
        <v>32</v>
      </c>
      <c r="C2922" s="22">
        <f>WEEKDAY(Flights[[#This Row],[Date]],1)</f>
        <v>3</v>
      </c>
      <c r="D2922" t="s">
        <v>53</v>
      </c>
      <c r="E2922" t="s">
        <v>1987</v>
      </c>
      <c r="F2922" t="s">
        <v>0</v>
      </c>
      <c r="G2922" t="s">
        <v>20</v>
      </c>
      <c r="H2922" t="str">
        <f>_xlfn.XLOOKUP(Flights[[#This Row],[Destination]], Airports!$A$2:$A$78, Airports!$D$2:$D$78)</f>
        <v>Kahului</v>
      </c>
      <c r="I2922" t="str" cm="1">
        <f t="array" ref="I2922">_xlfn.XLOOKUP(Flights[[#This Row],[Destination]],_xlfn._TRO_TRAILING( Airports!A:A),_xlfn._TRO_TRAILING( Airports!E:E), "Not found")</f>
        <v>HI</v>
      </c>
      <c r="J2922" s="1">
        <v>0.38194444444444442</v>
      </c>
      <c r="K2922" s="22">
        <f>HOUR(Flights[[#This Row],[Scheduled Departure]])</f>
        <v>9</v>
      </c>
      <c r="L2922" s="1">
        <v>0.37986111111111109</v>
      </c>
      <c r="M2922">
        <f>(L2922-J2922)*24*60</f>
        <v>-2.9999999999999893</v>
      </c>
      <c r="N2922" s="16">
        <f>Flights[[#This Row],[Length (min)]]/60</f>
        <v>5.916666666666667</v>
      </c>
      <c r="O2922">
        <v>355</v>
      </c>
      <c r="P2922">
        <v>2486</v>
      </c>
      <c r="Q2922" s="18">
        <f>IFERROR(Flights[[#This Row],[Distance]]/Flights[[#This Row],[Length (hr)]], "")</f>
        <v>420.16901408450701</v>
      </c>
      <c r="R2922" s="1">
        <v>0.50347222222222221</v>
      </c>
      <c r="S2922" s="1" t="str">
        <f>IF(Flights[[#This Row],[Length (hr)]]&lt;2, "No meal", IF(Flights[[#This Row],[Length (hr)]]&lt;3.5, "Light meal", "Full meal"))</f>
        <v>Full meal</v>
      </c>
      <c r="T2922" s="1" t="str">
        <f>IF(AND(Flights[[#This Row],[Airline]]="US Airways", Flights[[#This Row],[Meal]]="Full Meal"), "Yes", "No")</f>
        <v>No</v>
      </c>
      <c r="U2922" s="1">
        <v>0.50138888888888888</v>
      </c>
      <c r="V2922">
        <v>-3</v>
      </c>
      <c r="W2922" s="1" t="str">
        <f>IF(Flights[[#This Row],[Arrival Delay]] = "", "Cancelled", IF(Flights[[#This Row],[Arrival Delay]]&gt;15, "Delayed", "On time"))</f>
        <v>On time</v>
      </c>
      <c r="X2922" t="str">
        <f>IF(Flights[[#This Row],[Status]]&lt;&gt;"Delayed","", IF(Flights[[#This Row],[Arrival Delay]]&gt;120, "Severe", IF(Flights[[#This Row],[Arrival Delay]]&gt;60, "Major", "Moderate")))</f>
        <v/>
      </c>
      <c r="Y2922" t="b">
        <v>0</v>
      </c>
      <c r="AA2922" t="str">
        <f>IF(OR(AND(Flights[[#This Row],[Status]]="Cancelled", Flights[[#This Row],[Cancellation Reason]]="Airline/Carrier"), Flights[[#This Row],[Delay Type]]="Severe"), "Yes", "No")</f>
        <v>No</v>
      </c>
    </row>
    <row r="2923" spans="1:27" x14ac:dyDescent="0.3">
      <c r="A2923" s="3">
        <v>42220</v>
      </c>
      <c r="B2923" s="22">
        <f>WEEKNUM(Flights[[#This Row],[Date]], 1)</f>
        <v>32</v>
      </c>
      <c r="C2923" s="22">
        <f>WEEKDAY(Flights[[#This Row],[Date]],1)</f>
        <v>3</v>
      </c>
      <c r="D2923" t="s">
        <v>1524</v>
      </c>
      <c r="E2923" t="s">
        <v>1995</v>
      </c>
      <c r="F2923" t="s">
        <v>0</v>
      </c>
      <c r="G2923" t="s">
        <v>347</v>
      </c>
      <c r="H2923" t="str">
        <f>_xlfn.XLOOKUP(Flights[[#This Row],[Destination]], Airports!$A$2:$A$78, Airports!$D$2:$D$78)</f>
        <v>San Jose</v>
      </c>
      <c r="I2923" t="str" cm="1">
        <f t="array" ref="I2923">_xlfn.XLOOKUP(Flights[[#This Row],[Destination]],_xlfn._TRO_TRAILING( Airports!A:A),_xlfn._TRO_TRAILING( Airports!E:E), "Not found")</f>
        <v>CA</v>
      </c>
      <c r="J2923" s="1">
        <v>0.51041666666666663</v>
      </c>
      <c r="K2923" s="22">
        <f>HOUR(Flights[[#This Row],[Scheduled Departure]])</f>
        <v>12</v>
      </c>
      <c r="L2923" s="1">
        <v>0.52986111111111112</v>
      </c>
      <c r="M2923">
        <f>(L2923-J2923)*24*60</f>
        <v>28.00000000000006</v>
      </c>
      <c r="N2923" s="16">
        <f>Flights[[#This Row],[Length (min)]]/60</f>
        <v>1.2</v>
      </c>
      <c r="O2923">
        <v>72</v>
      </c>
      <c r="P2923">
        <v>308</v>
      </c>
      <c r="Q2923" s="18">
        <f>IFERROR(Flights[[#This Row],[Distance]]/Flights[[#This Row],[Length (hr)]], "")</f>
        <v>256.66666666666669</v>
      </c>
      <c r="R2923" s="1">
        <v>0.55555555555555558</v>
      </c>
      <c r="S2923" s="1" t="str">
        <f>IF(Flights[[#This Row],[Length (hr)]]&lt;2, "No meal", IF(Flights[[#This Row],[Length (hr)]]&lt;3.5, "Light meal", "Full meal"))</f>
        <v>No meal</v>
      </c>
      <c r="T2923" s="1" t="str">
        <f>IF(AND(Flights[[#This Row],[Airline]]="US Airways", Flights[[#This Row],[Meal]]="Full Meal"), "Yes", "No")</f>
        <v>No</v>
      </c>
      <c r="U2923" s="1">
        <v>0.57986111111111116</v>
      </c>
      <c r="V2923">
        <v>35</v>
      </c>
      <c r="W2923" s="1" t="str">
        <f>IF(Flights[[#This Row],[Arrival Delay]] = "", "Cancelled", IF(Flights[[#This Row],[Arrival Delay]]&gt;15, "Delayed", "On time"))</f>
        <v>Delayed</v>
      </c>
      <c r="X2923" t="str">
        <f>IF(Flights[[#This Row],[Status]]&lt;&gt;"Delayed","", IF(Flights[[#This Row],[Arrival Delay]]&gt;120, "Severe", IF(Flights[[#This Row],[Arrival Delay]]&gt;60, "Major", "Moderate")))</f>
        <v>Moderate</v>
      </c>
      <c r="Y2923" t="b">
        <v>0</v>
      </c>
      <c r="AA2923" t="str">
        <f>IF(OR(AND(Flights[[#This Row],[Status]]="Cancelled", Flights[[#This Row],[Cancellation Reason]]="Airline/Carrier"), Flights[[#This Row],[Delay Type]]="Severe"), "Yes", "No")</f>
        <v>No</v>
      </c>
    </row>
    <row r="2924" spans="1:27" x14ac:dyDescent="0.3">
      <c r="A2924" s="3">
        <v>42220</v>
      </c>
      <c r="B2924" s="22">
        <f>WEEKNUM(Flights[[#This Row],[Date]], 1)</f>
        <v>32</v>
      </c>
      <c r="C2924" s="22">
        <f>WEEKDAY(Flights[[#This Row],[Date]],1)</f>
        <v>3</v>
      </c>
      <c r="D2924" t="s">
        <v>702</v>
      </c>
      <c r="E2924" t="s">
        <v>1994</v>
      </c>
      <c r="F2924" t="s">
        <v>0</v>
      </c>
      <c r="G2924" t="s">
        <v>318</v>
      </c>
      <c r="H2924" t="str">
        <f>_xlfn.XLOOKUP(Flights[[#This Row],[Destination]], Airports!$A$2:$A$78, Airports!$D$2:$D$78)</f>
        <v>Oakland</v>
      </c>
      <c r="I2924" t="str" cm="1">
        <f t="array" ref="I2924">_xlfn.XLOOKUP(Flights[[#This Row],[Destination]],_xlfn._TRO_TRAILING( Airports!A:A),_xlfn._TRO_TRAILING( Airports!E:E), "Not found")</f>
        <v>CA</v>
      </c>
      <c r="J2924" s="1">
        <v>0.60763888888888884</v>
      </c>
      <c r="K2924" s="22">
        <f>HOUR(Flights[[#This Row],[Scheduled Departure]])</f>
        <v>14</v>
      </c>
      <c r="L2924" s="1">
        <v>0.63124999999999998</v>
      </c>
      <c r="M2924">
        <f>(L2924-J2924)*24*60</f>
        <v>34.000000000000043</v>
      </c>
      <c r="N2924" s="16">
        <f>Flights[[#This Row],[Length (min)]]/60</f>
        <v>1.3166666666666667</v>
      </c>
      <c r="O2924">
        <v>79</v>
      </c>
      <c r="P2924">
        <v>337</v>
      </c>
      <c r="Q2924" s="18">
        <f>IFERROR(Flights[[#This Row],[Distance]]/Flights[[#This Row],[Length (hr)]], "")</f>
        <v>255.9493670886076</v>
      </c>
      <c r="R2924" s="1">
        <v>0.66527777777777775</v>
      </c>
      <c r="S2924" s="1" t="str">
        <f>IF(Flights[[#This Row],[Length (hr)]]&lt;2, "No meal", IF(Flights[[#This Row],[Length (hr)]]&lt;3.5, "Light meal", "Full meal"))</f>
        <v>No meal</v>
      </c>
      <c r="T2924" s="1" t="str">
        <f>IF(AND(Flights[[#This Row],[Airline]]="US Airways", Flights[[#This Row],[Meal]]="Full Meal"), "Yes", "No")</f>
        <v>No</v>
      </c>
      <c r="U2924" s="1">
        <v>0.68611111111111112</v>
      </c>
      <c r="V2924">
        <v>30</v>
      </c>
      <c r="W2924" s="1" t="str">
        <f>IF(Flights[[#This Row],[Arrival Delay]] = "", "Cancelled", IF(Flights[[#This Row],[Arrival Delay]]&gt;15, "Delayed", "On time"))</f>
        <v>Delayed</v>
      </c>
      <c r="X2924" t="str">
        <f>IF(Flights[[#This Row],[Status]]&lt;&gt;"Delayed","", IF(Flights[[#This Row],[Arrival Delay]]&gt;120, "Severe", IF(Flights[[#This Row],[Arrival Delay]]&gt;60, "Major", "Moderate")))</f>
        <v>Moderate</v>
      </c>
      <c r="Y2924" t="b">
        <v>0</v>
      </c>
      <c r="AA2924" t="str">
        <f>IF(OR(AND(Flights[[#This Row],[Status]]="Cancelled", Flights[[#This Row],[Cancellation Reason]]="Airline/Carrier"), Flights[[#This Row],[Delay Type]]="Severe"), "Yes", "No")</f>
        <v>No</v>
      </c>
    </row>
    <row r="2925" spans="1:27" x14ac:dyDescent="0.3">
      <c r="A2925" s="3">
        <v>42220</v>
      </c>
      <c r="B2925" s="22">
        <f>WEEKNUM(Flights[[#This Row],[Date]], 1)</f>
        <v>32</v>
      </c>
      <c r="C2925" s="22">
        <f>WEEKDAY(Flights[[#This Row],[Date]],1)</f>
        <v>3</v>
      </c>
      <c r="D2925" t="s">
        <v>1536</v>
      </c>
      <c r="E2925" t="s">
        <v>1995</v>
      </c>
      <c r="F2925" t="s">
        <v>0</v>
      </c>
      <c r="G2925" t="s">
        <v>15</v>
      </c>
      <c r="H2925" t="str">
        <f>_xlfn.XLOOKUP(Flights[[#This Row],[Destination]], Airports!$A$2:$A$78, Airports!$D$2:$D$78)</f>
        <v>Las Vegas</v>
      </c>
      <c r="I2925" t="str" cm="1">
        <f t="array" ref="I2925">_xlfn.XLOOKUP(Flights[[#This Row],[Destination]],_xlfn._TRO_TRAILING( Airports!A:A),_xlfn._TRO_TRAILING( Airports!E:E), "Not found")</f>
        <v>NV</v>
      </c>
      <c r="J2925" s="1">
        <v>0.62152777777777779</v>
      </c>
      <c r="K2925" s="22">
        <f>HOUR(Flights[[#This Row],[Scheduled Departure]])</f>
        <v>14</v>
      </c>
      <c r="L2925" s="1">
        <v>0.62638888888888888</v>
      </c>
      <c r="M2925">
        <f>(L2925-J2925)*24*60</f>
        <v>6.9999999999999751</v>
      </c>
      <c r="N2925" s="16">
        <f>Flights[[#This Row],[Length (min)]]/60</f>
        <v>1.1000000000000001</v>
      </c>
      <c r="O2925">
        <v>66</v>
      </c>
      <c r="P2925">
        <v>236</v>
      </c>
      <c r="Q2925" s="18">
        <f>IFERROR(Flights[[#This Row],[Distance]]/Flights[[#This Row],[Length (hr)]], "")</f>
        <v>214.54545454545453</v>
      </c>
      <c r="R2925" s="1">
        <v>0.66666666666666663</v>
      </c>
      <c r="S2925" s="1" t="str">
        <f>IF(Flights[[#This Row],[Length (hr)]]&lt;2, "No meal", IF(Flights[[#This Row],[Length (hr)]]&lt;3.5, "Light meal", "Full meal"))</f>
        <v>No meal</v>
      </c>
      <c r="T2925" s="1" t="str">
        <f>IF(AND(Flights[[#This Row],[Airline]]="US Airways", Flights[[#This Row],[Meal]]="Full Meal"), "Yes", "No")</f>
        <v>No</v>
      </c>
      <c r="U2925" s="1">
        <v>0.67222222222222228</v>
      </c>
      <c r="V2925">
        <v>8</v>
      </c>
      <c r="W2925" s="1" t="str">
        <f>IF(Flights[[#This Row],[Arrival Delay]] = "", "Cancelled", IF(Flights[[#This Row],[Arrival Delay]]&gt;15, "Delayed", "On time"))</f>
        <v>On time</v>
      </c>
      <c r="X2925" t="str">
        <f>IF(Flights[[#This Row],[Status]]&lt;&gt;"Delayed","", IF(Flights[[#This Row],[Arrival Delay]]&gt;120, "Severe", IF(Flights[[#This Row],[Arrival Delay]]&gt;60, "Major", "Moderate")))</f>
        <v/>
      </c>
      <c r="Y2925" t="b">
        <v>0</v>
      </c>
      <c r="AA2925" t="str">
        <f>IF(OR(AND(Flights[[#This Row],[Status]]="Cancelled", Flights[[#This Row],[Cancellation Reason]]="Airline/Carrier"), Flights[[#This Row],[Delay Type]]="Severe"), "Yes", "No")</f>
        <v>No</v>
      </c>
    </row>
    <row r="2926" spans="1:27" x14ac:dyDescent="0.3">
      <c r="A2926" s="3">
        <v>42220</v>
      </c>
      <c r="B2926" s="22">
        <f>WEEKNUM(Flights[[#This Row],[Date]], 1)</f>
        <v>32</v>
      </c>
      <c r="C2926" s="22">
        <f>WEEKDAY(Flights[[#This Row],[Date]],1)</f>
        <v>3</v>
      </c>
      <c r="D2926" t="s">
        <v>1537</v>
      </c>
      <c r="E2926" t="s">
        <v>1995</v>
      </c>
      <c r="F2926" t="s">
        <v>0</v>
      </c>
      <c r="G2926" t="s">
        <v>270</v>
      </c>
      <c r="H2926" t="str">
        <f>_xlfn.XLOOKUP(Flights[[#This Row],[Destination]], Airports!$A$2:$A$78, Airports!$D$2:$D$78)</f>
        <v>Dallas</v>
      </c>
      <c r="I2926" t="str" cm="1">
        <f t="array" ref="I2926">_xlfn.XLOOKUP(Flights[[#This Row],[Destination]],_xlfn._TRO_TRAILING( Airports!A:A),_xlfn._TRO_TRAILING( Airports!E:E), "Not found")</f>
        <v>TX</v>
      </c>
      <c r="J2926" s="1">
        <v>0.63194444444444442</v>
      </c>
      <c r="K2926" s="22">
        <f>HOUR(Flights[[#This Row],[Scheduled Departure]])</f>
        <v>15</v>
      </c>
      <c r="L2926" s="1">
        <v>0.66666666666666663</v>
      </c>
      <c r="M2926">
        <f>(L2926-J2926)*24*60</f>
        <v>49.999999999999986</v>
      </c>
      <c r="N2926" s="16">
        <f>Flights[[#This Row],[Length (min)]]/60</f>
        <v>2.9</v>
      </c>
      <c r="O2926">
        <v>174</v>
      </c>
      <c r="P2926">
        <v>1246</v>
      </c>
      <c r="Q2926" s="18">
        <f>IFERROR(Flights[[#This Row],[Distance]]/Flights[[#This Row],[Length (hr)]], "")</f>
        <v>429.65517241379314</v>
      </c>
      <c r="R2926" s="1">
        <v>0.84027777777777779</v>
      </c>
      <c r="S2926" s="1" t="str">
        <f>IF(Flights[[#This Row],[Length (hr)]]&lt;2, "No meal", IF(Flights[[#This Row],[Length (hr)]]&lt;3.5, "Light meal", "Full meal"))</f>
        <v>Light meal</v>
      </c>
      <c r="T2926" s="1" t="str">
        <f>IF(AND(Flights[[#This Row],[Airline]]="US Airways", Flights[[#This Row],[Meal]]="Full Meal"), "Yes", "No")</f>
        <v>No</v>
      </c>
      <c r="U2926" s="1">
        <v>0.87083333333333335</v>
      </c>
      <c r="V2926">
        <v>44</v>
      </c>
      <c r="W2926" s="1" t="str">
        <f>IF(Flights[[#This Row],[Arrival Delay]] = "", "Cancelled", IF(Flights[[#This Row],[Arrival Delay]]&gt;15, "Delayed", "On time"))</f>
        <v>Delayed</v>
      </c>
      <c r="X2926" t="str">
        <f>IF(Flights[[#This Row],[Status]]&lt;&gt;"Delayed","", IF(Flights[[#This Row],[Arrival Delay]]&gt;120, "Severe", IF(Flights[[#This Row],[Arrival Delay]]&gt;60, "Major", "Moderate")))</f>
        <v>Moderate</v>
      </c>
      <c r="Y2926" t="b">
        <v>0</v>
      </c>
      <c r="AA2926" t="str">
        <f>IF(OR(AND(Flights[[#This Row],[Status]]="Cancelled", Flights[[#This Row],[Cancellation Reason]]="Airline/Carrier"), Flights[[#This Row],[Delay Type]]="Severe"), "Yes", "No")</f>
        <v>No</v>
      </c>
    </row>
    <row r="2927" spans="1:27" x14ac:dyDescent="0.3">
      <c r="A2927" s="3">
        <v>42220</v>
      </c>
      <c r="B2927" s="22">
        <f>WEEKNUM(Flights[[#This Row],[Date]], 1)</f>
        <v>32</v>
      </c>
      <c r="C2927" s="22">
        <f>WEEKDAY(Flights[[#This Row],[Date]],1)</f>
        <v>3</v>
      </c>
      <c r="D2927" t="s">
        <v>1665</v>
      </c>
      <c r="E2927" t="s">
        <v>1990</v>
      </c>
      <c r="F2927" t="s">
        <v>0</v>
      </c>
      <c r="G2927" t="s">
        <v>293</v>
      </c>
      <c r="H2927" t="str">
        <f>_xlfn.XLOOKUP(Flights[[#This Row],[Destination]], Airports!$A$2:$A$78, Airports!$D$2:$D$78)</f>
        <v>Houston</v>
      </c>
      <c r="I2927" t="str" cm="1">
        <f t="array" ref="I2927">_xlfn.XLOOKUP(Flights[[#This Row],[Destination]],_xlfn._TRO_TRAILING( Airports!A:A),_xlfn._TRO_TRAILING( Airports!E:E), "Not found")</f>
        <v>TX</v>
      </c>
      <c r="J2927" s="1">
        <v>0.64861111111111114</v>
      </c>
      <c r="K2927" s="22">
        <f>HOUR(Flights[[#This Row],[Scheduled Departure]])</f>
        <v>15</v>
      </c>
      <c r="L2927" s="1">
        <v>0.65416666666666667</v>
      </c>
      <c r="M2927">
        <f>(L2927-J2927)*24*60</f>
        <v>7.9999999999999716</v>
      </c>
      <c r="N2927" s="16">
        <f>Flights[[#This Row],[Length (min)]]/60</f>
        <v>3</v>
      </c>
      <c r="O2927">
        <v>180</v>
      </c>
      <c r="P2927">
        <v>1379</v>
      </c>
      <c r="Q2927" s="18">
        <f>IFERROR(Flights[[#This Row],[Distance]]/Flights[[#This Row],[Length (hr)]], "")</f>
        <v>459.66666666666669</v>
      </c>
      <c r="R2927" s="1">
        <v>0.88055555555555554</v>
      </c>
      <c r="S2927" s="1" t="str">
        <f>IF(Flights[[#This Row],[Length (hr)]]&lt;2, "No meal", IF(Flights[[#This Row],[Length (hr)]]&lt;3.5, "Light meal", "Full meal"))</f>
        <v>Light meal</v>
      </c>
      <c r="T2927" s="1" t="str">
        <f>IF(AND(Flights[[#This Row],[Airline]]="US Airways", Flights[[#This Row],[Meal]]="Full Meal"), "Yes", "No")</f>
        <v>No</v>
      </c>
      <c r="U2927" s="1">
        <v>0.86250000000000004</v>
      </c>
      <c r="V2927">
        <v>-26</v>
      </c>
      <c r="W2927" s="1" t="str">
        <f>IF(Flights[[#This Row],[Arrival Delay]] = "", "Cancelled", IF(Flights[[#This Row],[Arrival Delay]]&gt;15, "Delayed", "On time"))</f>
        <v>On time</v>
      </c>
      <c r="X2927" t="str">
        <f>IF(Flights[[#This Row],[Status]]&lt;&gt;"Delayed","", IF(Flights[[#This Row],[Arrival Delay]]&gt;120, "Severe", IF(Flights[[#This Row],[Arrival Delay]]&gt;60, "Major", "Moderate")))</f>
        <v/>
      </c>
      <c r="Y2927" t="b">
        <v>0</v>
      </c>
      <c r="AA2927" t="str">
        <f>IF(OR(AND(Flights[[#This Row],[Status]]="Cancelled", Flights[[#This Row],[Cancellation Reason]]="Airline/Carrier"), Flights[[#This Row],[Delay Type]]="Severe"), "Yes", "No")</f>
        <v>No</v>
      </c>
    </row>
    <row r="2928" spans="1:27" x14ac:dyDescent="0.3">
      <c r="A2928" s="3">
        <v>42220</v>
      </c>
      <c r="B2928" s="22">
        <f>WEEKNUM(Flights[[#This Row],[Date]], 1)</f>
        <v>32</v>
      </c>
      <c r="C2928" s="22">
        <f>WEEKDAY(Flights[[#This Row],[Date]],1)</f>
        <v>3</v>
      </c>
      <c r="D2928" t="s">
        <v>86</v>
      </c>
      <c r="E2928" t="s">
        <v>1987</v>
      </c>
      <c r="F2928" t="s">
        <v>0</v>
      </c>
      <c r="G2928" t="s">
        <v>17</v>
      </c>
      <c r="H2928" t="str">
        <f>_xlfn.XLOOKUP(Flights[[#This Row],[Destination]], Airports!$A$2:$A$78, Airports!$D$2:$D$78)</f>
        <v>Honolulu</v>
      </c>
      <c r="I2928" t="str" cm="1">
        <f t="array" ref="I2928">_xlfn.XLOOKUP(Flights[[#This Row],[Destination]],_xlfn._TRO_TRAILING( Airports!A:A),_xlfn._TRO_TRAILING( Airports!E:E), "Not found")</f>
        <v>HI</v>
      </c>
      <c r="J2928" s="1">
        <v>0.70138888888888884</v>
      </c>
      <c r="K2928" s="22">
        <f>HOUR(Flights[[#This Row],[Scheduled Departure]])</f>
        <v>16</v>
      </c>
      <c r="L2928" s="1">
        <v>0.7680555555555556</v>
      </c>
      <c r="M2928">
        <f>(L2928-J2928)*24*60</f>
        <v>96.000000000000142</v>
      </c>
      <c r="N2928" s="16">
        <f>Flights[[#This Row],[Length (min)]]/60</f>
        <v>6.0166666666666666</v>
      </c>
      <c r="O2928">
        <v>361</v>
      </c>
      <c r="P2928">
        <v>2556</v>
      </c>
      <c r="Q2928" s="18">
        <f>IFERROR(Flights[[#This Row],[Distance]]/Flights[[#This Row],[Length (hr)]], "")</f>
        <v>424.81994459833794</v>
      </c>
      <c r="R2928" s="1">
        <v>0.82916666666666672</v>
      </c>
      <c r="S2928" s="1" t="str">
        <f>IF(Flights[[#This Row],[Length (hr)]]&lt;2, "No meal", IF(Flights[[#This Row],[Length (hr)]]&lt;3.5, "Light meal", "Full meal"))</f>
        <v>Full meal</v>
      </c>
      <c r="T2928" s="1" t="str">
        <f>IF(AND(Flights[[#This Row],[Airline]]="US Airways", Flights[[#This Row],[Meal]]="Full Meal"), "Yes", "No")</f>
        <v>No</v>
      </c>
      <c r="U2928" s="1">
        <v>0.89375000000000004</v>
      </c>
      <c r="V2928">
        <v>93</v>
      </c>
      <c r="W2928" s="1" t="str">
        <f>IF(Flights[[#This Row],[Arrival Delay]] = "", "Cancelled", IF(Flights[[#This Row],[Arrival Delay]]&gt;15, "Delayed", "On time"))</f>
        <v>Delayed</v>
      </c>
      <c r="X2928" t="str">
        <f>IF(Flights[[#This Row],[Status]]&lt;&gt;"Delayed","", IF(Flights[[#This Row],[Arrival Delay]]&gt;120, "Severe", IF(Flights[[#This Row],[Arrival Delay]]&gt;60, "Major", "Moderate")))</f>
        <v>Major</v>
      </c>
      <c r="Y2928" t="b">
        <v>0</v>
      </c>
      <c r="AA2928" t="str">
        <f>IF(OR(AND(Flights[[#This Row],[Status]]="Cancelled", Flights[[#This Row],[Cancellation Reason]]="Airline/Carrier"), Flights[[#This Row],[Delay Type]]="Severe"), "Yes", "No")</f>
        <v>No</v>
      </c>
    </row>
    <row r="2929" spans="1:27" x14ac:dyDescent="0.3">
      <c r="A2929" s="3">
        <v>42220</v>
      </c>
      <c r="B2929" s="22">
        <f>WEEKNUM(Flights[[#This Row],[Date]], 1)</f>
        <v>32</v>
      </c>
      <c r="C2929" s="22">
        <f>WEEKDAY(Flights[[#This Row],[Date]],1)</f>
        <v>3</v>
      </c>
      <c r="D2929" t="s">
        <v>617</v>
      </c>
      <c r="E2929" t="s">
        <v>1990</v>
      </c>
      <c r="F2929" t="s">
        <v>0</v>
      </c>
      <c r="G2929" t="s">
        <v>20</v>
      </c>
      <c r="H2929" t="str">
        <f>_xlfn.XLOOKUP(Flights[[#This Row],[Destination]], Airports!$A$2:$A$78, Airports!$D$2:$D$78)</f>
        <v>Kahului</v>
      </c>
      <c r="I2929" t="str" cm="1">
        <f t="array" ref="I2929">_xlfn.XLOOKUP(Flights[[#This Row],[Destination]],_xlfn._TRO_TRAILING( Airports!A:A),_xlfn._TRO_TRAILING( Airports!E:E), "Not found")</f>
        <v>HI</v>
      </c>
      <c r="J2929" s="1">
        <v>0.71527777777777779</v>
      </c>
      <c r="K2929" s="22">
        <f>HOUR(Flights[[#This Row],[Scheduled Departure]])</f>
        <v>17</v>
      </c>
      <c r="L2929" s="1">
        <v>0.71111111111111114</v>
      </c>
      <c r="M2929">
        <f>(L2929-J2929)*24*60</f>
        <v>-5.9999999999999787</v>
      </c>
      <c r="N2929" s="16">
        <f>Flights[[#This Row],[Length (min)]]/60</f>
        <v>5.85</v>
      </c>
      <c r="O2929">
        <v>351</v>
      </c>
      <c r="P2929">
        <v>2486</v>
      </c>
      <c r="Q2929" s="18">
        <f>IFERROR(Flights[[#This Row],[Distance]]/Flights[[#This Row],[Length (hr)]], "")</f>
        <v>424.95726495726501</v>
      </c>
      <c r="R2929" s="1">
        <v>0.82013888888888886</v>
      </c>
      <c r="S2929" s="1" t="str">
        <f>IF(Flights[[#This Row],[Length (hr)]]&lt;2, "No meal", IF(Flights[[#This Row],[Length (hr)]]&lt;3.5, "Light meal", "Full meal"))</f>
        <v>Full meal</v>
      </c>
      <c r="T2929" s="1" t="str">
        <f>IF(AND(Flights[[#This Row],[Airline]]="US Airways", Flights[[#This Row],[Meal]]="Full Meal"), "Yes", "No")</f>
        <v>No</v>
      </c>
      <c r="U2929" s="1">
        <v>0.82986111111111116</v>
      </c>
      <c r="V2929">
        <v>14</v>
      </c>
      <c r="W2929" s="1" t="str">
        <f>IF(Flights[[#This Row],[Arrival Delay]] = "", "Cancelled", IF(Flights[[#This Row],[Arrival Delay]]&gt;15, "Delayed", "On time"))</f>
        <v>On time</v>
      </c>
      <c r="X2929" t="str">
        <f>IF(Flights[[#This Row],[Status]]&lt;&gt;"Delayed","", IF(Flights[[#This Row],[Arrival Delay]]&gt;120, "Severe", IF(Flights[[#This Row],[Arrival Delay]]&gt;60, "Major", "Moderate")))</f>
        <v/>
      </c>
      <c r="Y2929" t="b">
        <v>0</v>
      </c>
      <c r="AA2929" t="str">
        <f>IF(OR(AND(Flights[[#This Row],[Status]]="Cancelled", Flights[[#This Row],[Cancellation Reason]]="Airline/Carrier"), Flights[[#This Row],[Delay Type]]="Severe"), "Yes", "No")</f>
        <v>No</v>
      </c>
    </row>
    <row r="2930" spans="1:27" x14ac:dyDescent="0.3">
      <c r="A2930" s="3">
        <v>42220</v>
      </c>
      <c r="B2930" s="22">
        <f>WEEKNUM(Flights[[#This Row],[Date]], 1)</f>
        <v>32</v>
      </c>
      <c r="C2930" s="22">
        <f>WEEKDAY(Flights[[#This Row],[Date]],1)</f>
        <v>3</v>
      </c>
      <c r="D2930" t="s">
        <v>1487</v>
      </c>
      <c r="E2930" t="s">
        <v>1989</v>
      </c>
      <c r="F2930" t="s">
        <v>0</v>
      </c>
      <c r="G2930" t="s">
        <v>344</v>
      </c>
      <c r="H2930" t="str">
        <f>_xlfn.XLOOKUP(Flights[[#This Row],[Destination]], Airports!$A$2:$A$78, Airports!$D$2:$D$78)</f>
        <v>Seattle</v>
      </c>
      <c r="I2930" t="str" cm="1">
        <f t="array" ref="I2930">_xlfn.XLOOKUP(Flights[[#This Row],[Destination]],_xlfn._TRO_TRAILING( Airports!A:A),_xlfn._TRO_TRAILING( Airports!E:E), "Not found")</f>
        <v>WA</v>
      </c>
      <c r="J2930" s="1">
        <v>0.77777777777777779</v>
      </c>
      <c r="K2930" s="22">
        <f>HOUR(Flights[[#This Row],[Scheduled Departure]])</f>
        <v>18</v>
      </c>
      <c r="L2930" s="1">
        <v>0.77222222222222225</v>
      </c>
      <c r="M2930">
        <f>(L2930-J2930)*24*60</f>
        <v>-7.9999999999999716</v>
      </c>
      <c r="N2930" s="16">
        <f>Flights[[#This Row],[Length (min)]]/60</f>
        <v>2.5499999999999998</v>
      </c>
      <c r="O2930">
        <v>153</v>
      </c>
      <c r="P2930">
        <v>954</v>
      </c>
      <c r="Q2930" s="18">
        <f>IFERROR(Flights[[#This Row],[Distance]]/Flights[[#This Row],[Length (hr)]], "")</f>
        <v>374.11764705882354</v>
      </c>
      <c r="R2930" s="1">
        <v>0.88680555555555551</v>
      </c>
      <c r="S2930" s="1" t="str">
        <f>IF(Flights[[#This Row],[Length (hr)]]&lt;2, "No meal", IF(Flights[[#This Row],[Length (hr)]]&lt;3.5, "Light meal", "Full meal"))</f>
        <v>Light meal</v>
      </c>
      <c r="T2930" s="1" t="str">
        <f>IF(AND(Flights[[#This Row],[Airline]]="US Airways", Flights[[#This Row],[Meal]]="Full Meal"), "Yes", "No")</f>
        <v>No</v>
      </c>
      <c r="U2930" s="1">
        <v>0.87847222222222221</v>
      </c>
      <c r="V2930">
        <v>-12</v>
      </c>
      <c r="W2930" s="1" t="str">
        <f>IF(Flights[[#This Row],[Arrival Delay]] = "", "Cancelled", IF(Flights[[#This Row],[Arrival Delay]]&gt;15, "Delayed", "On time"))</f>
        <v>On time</v>
      </c>
      <c r="X2930" t="str">
        <f>IF(Flights[[#This Row],[Status]]&lt;&gt;"Delayed","", IF(Flights[[#This Row],[Arrival Delay]]&gt;120, "Severe", IF(Flights[[#This Row],[Arrival Delay]]&gt;60, "Major", "Moderate")))</f>
        <v/>
      </c>
      <c r="Y2930" t="b">
        <v>0</v>
      </c>
      <c r="AA2930" t="str">
        <f>IF(OR(AND(Flights[[#This Row],[Status]]="Cancelled", Flights[[#This Row],[Cancellation Reason]]="Airline/Carrier"), Flights[[#This Row],[Delay Type]]="Severe"), "Yes", "No")</f>
        <v>No</v>
      </c>
    </row>
    <row r="2931" spans="1:27" x14ac:dyDescent="0.3">
      <c r="A2931" s="3">
        <v>42220</v>
      </c>
      <c r="B2931" s="22">
        <f>WEEKNUM(Flights[[#This Row],[Date]], 1)</f>
        <v>32</v>
      </c>
      <c r="C2931" s="22">
        <f>WEEKDAY(Flights[[#This Row],[Date]],1)</f>
        <v>3</v>
      </c>
      <c r="D2931" t="s">
        <v>1553</v>
      </c>
      <c r="E2931" t="s">
        <v>1995</v>
      </c>
      <c r="F2931" t="s">
        <v>0</v>
      </c>
      <c r="G2931" t="s">
        <v>7</v>
      </c>
      <c r="H2931" t="str">
        <f>_xlfn.XLOOKUP(Flights[[#This Row],[Destination]], Airports!$A$2:$A$78, Airports!$D$2:$D$78)</f>
        <v>Austin</v>
      </c>
      <c r="I2931" t="str" cm="1">
        <f t="array" ref="I2931">_xlfn.XLOOKUP(Flights[[#This Row],[Destination]],_xlfn._TRO_TRAILING( Airports!A:A),_xlfn._TRO_TRAILING( Airports!E:E), "Not found")</f>
        <v>TX</v>
      </c>
      <c r="J2931" s="1">
        <v>0.80555555555555558</v>
      </c>
      <c r="K2931" s="22">
        <f>HOUR(Flights[[#This Row],[Scheduled Departure]])</f>
        <v>19</v>
      </c>
      <c r="L2931" s="1">
        <v>0.96527777777777779</v>
      </c>
      <c r="M2931">
        <f>(L2931-J2931)*24*60</f>
        <v>229.99999999999997</v>
      </c>
      <c r="N2931" s="16">
        <f>Flights[[#This Row],[Length (min)]]/60</f>
        <v>2.85</v>
      </c>
      <c r="O2931">
        <v>171</v>
      </c>
      <c r="P2931">
        <v>1242</v>
      </c>
      <c r="Q2931" s="18">
        <f>IFERROR(Flights[[#This Row],[Distance]]/Flights[[#This Row],[Length (hr)]], "")</f>
        <v>435.78947368421052</v>
      </c>
      <c r="R2931" s="1">
        <v>1.3888888888888888E-2</v>
      </c>
      <c r="S2931" s="1" t="str">
        <f>IF(Flights[[#This Row],[Length (hr)]]&lt;2, "No meal", IF(Flights[[#This Row],[Length (hr)]]&lt;3.5, "Light meal", "Full meal"))</f>
        <v>Light meal</v>
      </c>
      <c r="T2931" s="1" t="str">
        <f>IF(AND(Flights[[#This Row],[Airline]]="US Airways", Flights[[#This Row],[Meal]]="Full Meal"), "Yes", "No")</f>
        <v>No</v>
      </c>
      <c r="U2931" s="1">
        <v>0.1673611111111111</v>
      </c>
      <c r="V2931">
        <v>221</v>
      </c>
      <c r="W2931" s="1" t="str">
        <f>IF(Flights[[#This Row],[Arrival Delay]] = "", "Cancelled", IF(Flights[[#This Row],[Arrival Delay]]&gt;15, "Delayed", "On time"))</f>
        <v>Delayed</v>
      </c>
      <c r="X2931" t="str">
        <f>IF(Flights[[#This Row],[Status]]&lt;&gt;"Delayed","", IF(Flights[[#This Row],[Arrival Delay]]&gt;120, "Severe", IF(Flights[[#This Row],[Arrival Delay]]&gt;60, "Major", "Moderate")))</f>
        <v>Severe</v>
      </c>
      <c r="Y2931" t="b">
        <v>0</v>
      </c>
      <c r="AA2931" t="str">
        <f>IF(OR(AND(Flights[[#This Row],[Status]]="Cancelled", Flights[[#This Row],[Cancellation Reason]]="Airline/Carrier"), Flights[[#This Row],[Delay Type]]="Severe"), "Yes", "No")</f>
        <v>Yes</v>
      </c>
    </row>
    <row r="2932" spans="1:27" x14ac:dyDescent="0.3">
      <c r="A2932" s="3">
        <v>42220</v>
      </c>
      <c r="B2932" s="22">
        <f>WEEKNUM(Flights[[#This Row],[Date]], 1)</f>
        <v>32</v>
      </c>
      <c r="C2932" s="22">
        <f>WEEKDAY(Flights[[#This Row],[Date]],1)</f>
        <v>3</v>
      </c>
      <c r="D2932" t="s">
        <v>1107</v>
      </c>
      <c r="E2932" t="s">
        <v>1995</v>
      </c>
      <c r="F2932" t="s">
        <v>0</v>
      </c>
      <c r="G2932" t="s">
        <v>351</v>
      </c>
      <c r="H2932" t="str">
        <f>_xlfn.XLOOKUP(Flights[[#This Row],[Destination]], Airports!$A$2:$A$78, Airports!$D$2:$D$78)</f>
        <v>Sacramento</v>
      </c>
      <c r="I2932" t="str" cm="1">
        <f t="array" ref="I2932">_xlfn.XLOOKUP(Flights[[#This Row],[Destination]],_xlfn._TRO_TRAILING( Airports!A:A),_xlfn._TRO_TRAILING( Airports!E:E), "Not found")</f>
        <v>CA</v>
      </c>
      <c r="J2932" s="1">
        <v>0.84375</v>
      </c>
      <c r="K2932" s="22">
        <f>HOUR(Flights[[#This Row],[Scheduled Departure]])</f>
        <v>20</v>
      </c>
      <c r="L2932" s="1">
        <v>0.85138888888888886</v>
      </c>
      <c r="M2932">
        <f>(L2932-J2932)*24*60</f>
        <v>10.999999999999961</v>
      </c>
      <c r="N2932" s="16">
        <f>Flights[[#This Row],[Length (min)]]/60</f>
        <v>1.2666666666666666</v>
      </c>
      <c r="O2932">
        <v>76</v>
      </c>
      <c r="P2932">
        <v>373</v>
      </c>
      <c r="Q2932" s="18">
        <f>IFERROR(Flights[[#This Row],[Distance]]/Flights[[#This Row],[Length (hr)]], "")</f>
        <v>294.47368421052636</v>
      </c>
      <c r="R2932" s="1">
        <v>0.89583333333333337</v>
      </c>
      <c r="S2932" s="1" t="str">
        <f>IF(Flights[[#This Row],[Length (hr)]]&lt;2, "No meal", IF(Flights[[#This Row],[Length (hr)]]&lt;3.5, "Light meal", "Full meal"))</f>
        <v>No meal</v>
      </c>
      <c r="T2932" s="1" t="str">
        <f>IF(AND(Flights[[#This Row],[Airline]]="US Airways", Flights[[#This Row],[Meal]]="Full Meal"), "Yes", "No")</f>
        <v>No</v>
      </c>
      <c r="U2932" s="1">
        <v>0.90416666666666667</v>
      </c>
      <c r="V2932">
        <v>12</v>
      </c>
      <c r="W2932" s="1" t="str">
        <f>IF(Flights[[#This Row],[Arrival Delay]] = "", "Cancelled", IF(Flights[[#This Row],[Arrival Delay]]&gt;15, "Delayed", "On time"))</f>
        <v>On time</v>
      </c>
      <c r="X2932" t="str">
        <f>IF(Flights[[#This Row],[Status]]&lt;&gt;"Delayed","", IF(Flights[[#This Row],[Arrival Delay]]&gt;120, "Severe", IF(Flights[[#This Row],[Arrival Delay]]&gt;60, "Major", "Moderate")))</f>
        <v/>
      </c>
      <c r="Y2932" t="b">
        <v>0</v>
      </c>
      <c r="AA2932" t="str">
        <f>IF(OR(AND(Flights[[#This Row],[Status]]="Cancelled", Flights[[#This Row],[Cancellation Reason]]="Airline/Carrier"), Flights[[#This Row],[Delay Type]]="Severe"), "Yes", "No")</f>
        <v>No</v>
      </c>
    </row>
    <row r="2933" spans="1:27" x14ac:dyDescent="0.3">
      <c r="A2933" s="3">
        <v>42220</v>
      </c>
      <c r="B2933" s="22">
        <f>WEEKNUM(Flights[[#This Row],[Date]], 1)</f>
        <v>32</v>
      </c>
      <c r="C2933" s="22">
        <f>WEEKDAY(Flights[[#This Row],[Date]],1)</f>
        <v>3</v>
      </c>
      <c r="D2933" t="s">
        <v>667</v>
      </c>
      <c r="E2933" t="s">
        <v>1990</v>
      </c>
      <c r="F2933" t="s">
        <v>0</v>
      </c>
      <c r="G2933" t="s">
        <v>273</v>
      </c>
      <c r="H2933" t="str">
        <f>_xlfn.XLOOKUP(Flights[[#This Row],[Destination]], Airports!$A$2:$A$78, Airports!$D$2:$D$78)</f>
        <v>Denver</v>
      </c>
      <c r="I2933" t="str" cm="1">
        <f t="array" ref="I2933">_xlfn.XLOOKUP(Flights[[#This Row],[Destination]],_xlfn._TRO_TRAILING( Airports!A:A),_xlfn._TRO_TRAILING( Airports!E:E), "Not found")</f>
        <v>CO</v>
      </c>
      <c r="J2933" s="1">
        <v>0.84722222222222221</v>
      </c>
      <c r="K2933" s="22">
        <f>HOUR(Flights[[#This Row],[Scheduled Departure]])</f>
        <v>20</v>
      </c>
      <c r="L2933" s="1">
        <v>0.84930555555555554</v>
      </c>
      <c r="M2933">
        <f>(L2933-J2933)*24*60</f>
        <v>2.9999999999999893</v>
      </c>
      <c r="N2933" s="16">
        <f>Flights[[#This Row],[Length (min)]]/60</f>
        <v>2.1166666666666667</v>
      </c>
      <c r="O2933">
        <v>127</v>
      </c>
      <c r="P2933">
        <v>862</v>
      </c>
      <c r="Q2933" s="18">
        <f>IFERROR(Flights[[#This Row],[Distance]]/Flights[[#This Row],[Length (hr)]], "")</f>
        <v>407.24409448818898</v>
      </c>
      <c r="R2933" s="1">
        <v>0.98263888888888884</v>
      </c>
      <c r="S2933" s="1" t="str">
        <f>IF(Flights[[#This Row],[Length (hr)]]&lt;2, "No meal", IF(Flights[[#This Row],[Length (hr)]]&lt;3.5, "Light meal", "Full meal"))</f>
        <v>Light meal</v>
      </c>
      <c r="T2933" s="1" t="str">
        <f>IF(AND(Flights[[#This Row],[Airline]]="US Airways", Flights[[#This Row],[Meal]]="Full Meal"), "Yes", "No")</f>
        <v>No</v>
      </c>
      <c r="U2933" s="1">
        <v>0.97916666666666663</v>
      </c>
      <c r="V2933">
        <v>-5</v>
      </c>
      <c r="W2933" s="1" t="str">
        <f>IF(Flights[[#This Row],[Arrival Delay]] = "", "Cancelled", IF(Flights[[#This Row],[Arrival Delay]]&gt;15, "Delayed", "On time"))</f>
        <v>On time</v>
      </c>
      <c r="X2933" t="str">
        <f>IF(Flights[[#This Row],[Status]]&lt;&gt;"Delayed","", IF(Flights[[#This Row],[Arrival Delay]]&gt;120, "Severe", IF(Flights[[#This Row],[Arrival Delay]]&gt;60, "Major", "Moderate")))</f>
        <v/>
      </c>
      <c r="Y2933" t="b">
        <v>0</v>
      </c>
      <c r="AA2933" t="str">
        <f>IF(OR(AND(Flights[[#This Row],[Status]]="Cancelled", Flights[[#This Row],[Cancellation Reason]]="Airline/Carrier"), Flights[[#This Row],[Delay Type]]="Severe"), "Yes", "No")</f>
        <v>No</v>
      </c>
    </row>
    <row r="2934" spans="1:27" x14ac:dyDescent="0.3">
      <c r="A2934" s="3">
        <v>42220</v>
      </c>
      <c r="B2934" s="22">
        <f>WEEKNUM(Flights[[#This Row],[Date]], 1)</f>
        <v>32</v>
      </c>
      <c r="C2934" s="22">
        <f>WEEKDAY(Flights[[#This Row],[Date]],1)</f>
        <v>3</v>
      </c>
      <c r="D2934" t="s">
        <v>1416</v>
      </c>
      <c r="E2934" t="s">
        <v>1990</v>
      </c>
      <c r="F2934" t="s">
        <v>0</v>
      </c>
      <c r="G2934" t="s">
        <v>262</v>
      </c>
      <c r="H2934" t="str">
        <f>_xlfn.XLOOKUP(Flights[[#This Row],[Destination]], Airports!$A$2:$A$78, Airports!$D$2:$D$78)</f>
        <v>Cleveland</v>
      </c>
      <c r="I2934" t="str" cm="1">
        <f t="array" ref="I2934">_xlfn.XLOOKUP(Flights[[#This Row],[Destination]],_xlfn._TRO_TRAILING( Airports!A:A),_xlfn._TRO_TRAILING( Airports!E:E), "Not found")</f>
        <v>OH</v>
      </c>
      <c r="J2934" s="1">
        <v>0.95486111111111116</v>
      </c>
      <c r="K2934" s="22">
        <f>HOUR(Flights[[#This Row],[Scheduled Departure]])</f>
        <v>22</v>
      </c>
      <c r="L2934" s="1">
        <v>0.9555555555555556</v>
      </c>
      <c r="M2934">
        <f>(L2934-J2934)*24*60</f>
        <v>0.99999999999999645</v>
      </c>
      <c r="N2934" s="16">
        <f>Flights[[#This Row],[Length (min)]]/60</f>
        <v>4.333333333333333</v>
      </c>
      <c r="O2934">
        <v>260</v>
      </c>
      <c r="P2934">
        <v>2052</v>
      </c>
      <c r="Q2934" s="18">
        <f>IFERROR(Flights[[#This Row],[Distance]]/Flights[[#This Row],[Length (hr)]], "")</f>
        <v>473.53846153846155</v>
      </c>
      <c r="R2934" s="1">
        <v>0.27152777777777776</v>
      </c>
      <c r="S2934" s="1" t="str">
        <f>IF(Flights[[#This Row],[Length (hr)]]&lt;2, "No meal", IF(Flights[[#This Row],[Length (hr)]]&lt;3.5, "Light meal", "Full meal"))</f>
        <v>Full meal</v>
      </c>
      <c r="T2934" s="1" t="str">
        <f>IF(AND(Flights[[#This Row],[Airline]]="US Airways", Flights[[#This Row],[Meal]]="Full Meal"), "Yes", "No")</f>
        <v>No</v>
      </c>
      <c r="U2934" s="1">
        <v>0.26111111111111113</v>
      </c>
      <c r="V2934">
        <v>-15</v>
      </c>
      <c r="W2934" s="1" t="str">
        <f>IF(Flights[[#This Row],[Arrival Delay]] = "", "Cancelled", IF(Flights[[#This Row],[Arrival Delay]]&gt;15, "Delayed", "On time"))</f>
        <v>On time</v>
      </c>
      <c r="X2934" t="str">
        <f>IF(Flights[[#This Row],[Status]]&lt;&gt;"Delayed","", IF(Flights[[#This Row],[Arrival Delay]]&gt;120, "Severe", IF(Flights[[#This Row],[Arrival Delay]]&gt;60, "Major", "Moderate")))</f>
        <v/>
      </c>
      <c r="Y2934" t="b">
        <v>0</v>
      </c>
      <c r="AA2934" t="str">
        <f>IF(OR(AND(Flights[[#This Row],[Status]]="Cancelled", Flights[[#This Row],[Cancellation Reason]]="Airline/Carrier"), Flights[[#This Row],[Delay Type]]="Severe"), "Yes", "No")</f>
        <v>No</v>
      </c>
    </row>
    <row r="2935" spans="1:27" x14ac:dyDescent="0.3">
      <c r="A2935" s="3">
        <v>42221</v>
      </c>
      <c r="B2935" s="22">
        <f>WEEKNUM(Flights[[#This Row],[Date]], 1)</f>
        <v>32</v>
      </c>
      <c r="C2935" s="22">
        <f>WEEKDAY(Flights[[#This Row],[Date]],1)</f>
        <v>4</v>
      </c>
      <c r="D2935" t="s">
        <v>1505</v>
      </c>
      <c r="E2935" t="s">
        <v>1995</v>
      </c>
      <c r="F2935" t="s">
        <v>0</v>
      </c>
      <c r="G2935" t="s">
        <v>273</v>
      </c>
      <c r="H2935" t="str">
        <f>_xlfn.XLOOKUP(Flights[[#This Row],[Destination]], Airports!$A$2:$A$78, Airports!$D$2:$D$78)</f>
        <v>Denver</v>
      </c>
      <c r="I2935" t="str" cm="1">
        <f t="array" ref="I2935">_xlfn.XLOOKUP(Flights[[#This Row],[Destination]],_xlfn._TRO_TRAILING( Airports!A:A),_xlfn._TRO_TRAILING( Airports!E:E), "Not found")</f>
        <v>CO</v>
      </c>
      <c r="J2935" s="1">
        <v>0.2361111111111111</v>
      </c>
      <c r="K2935" s="22">
        <f>HOUR(Flights[[#This Row],[Scheduled Departure]])</f>
        <v>5</v>
      </c>
      <c r="L2935" s="1">
        <v>0.23541666666666666</v>
      </c>
      <c r="M2935">
        <f>(L2935-J2935)*24*60</f>
        <v>-0.99999999999999645</v>
      </c>
      <c r="N2935" s="16">
        <f>Flights[[#This Row],[Length (min)]]/60</f>
        <v>2.1166666666666667</v>
      </c>
      <c r="O2935">
        <v>127</v>
      </c>
      <c r="P2935">
        <v>862</v>
      </c>
      <c r="Q2935" s="18">
        <f>IFERROR(Flights[[#This Row],[Distance]]/Flights[[#This Row],[Length (hr)]], "")</f>
        <v>407.24409448818898</v>
      </c>
      <c r="R2935" s="1">
        <v>0.375</v>
      </c>
      <c r="S2935" s="1" t="str">
        <f>IF(Flights[[#This Row],[Length (hr)]]&lt;2, "No meal", IF(Flights[[#This Row],[Length (hr)]]&lt;3.5, "Light meal", "Full meal"))</f>
        <v>Light meal</v>
      </c>
      <c r="T2935" s="1" t="str">
        <f>IF(AND(Flights[[#This Row],[Airline]]="US Airways", Flights[[#This Row],[Meal]]="Full Meal"), "Yes", "No")</f>
        <v>No</v>
      </c>
      <c r="U2935" s="1">
        <v>0.36527777777777776</v>
      </c>
      <c r="V2935">
        <v>-14</v>
      </c>
      <c r="W2935" s="1" t="str">
        <f>IF(Flights[[#This Row],[Arrival Delay]] = "", "Cancelled", IF(Flights[[#This Row],[Arrival Delay]]&gt;15, "Delayed", "On time"))</f>
        <v>On time</v>
      </c>
      <c r="X2935" t="str">
        <f>IF(Flights[[#This Row],[Status]]&lt;&gt;"Delayed","", IF(Flights[[#This Row],[Arrival Delay]]&gt;120, "Severe", IF(Flights[[#This Row],[Arrival Delay]]&gt;60, "Major", "Moderate")))</f>
        <v/>
      </c>
      <c r="Y2935" t="b">
        <v>0</v>
      </c>
      <c r="AA2935" t="str">
        <f>IF(OR(AND(Flights[[#This Row],[Status]]="Cancelled", Flights[[#This Row],[Cancellation Reason]]="Airline/Carrier"), Flights[[#This Row],[Delay Type]]="Severe"), "Yes", "No")</f>
        <v>No</v>
      </c>
    </row>
    <row r="2936" spans="1:27" x14ac:dyDescent="0.3">
      <c r="A2936" s="3">
        <v>42221</v>
      </c>
      <c r="B2936" s="22">
        <f>WEEKNUM(Flights[[#This Row],[Date]], 1)</f>
        <v>32</v>
      </c>
      <c r="C2936" s="22">
        <f>WEEKDAY(Flights[[#This Row],[Date]],1)</f>
        <v>4</v>
      </c>
      <c r="D2936" t="s">
        <v>211</v>
      </c>
      <c r="E2936" t="s">
        <v>1987</v>
      </c>
      <c r="F2936" t="s">
        <v>0</v>
      </c>
      <c r="G2936" t="s">
        <v>29</v>
      </c>
      <c r="H2936" t="str">
        <f>_xlfn.XLOOKUP(Flights[[#This Row],[Destination]], Airports!$A$2:$A$78, Airports!$D$2:$D$78)</f>
        <v>Phoenix</v>
      </c>
      <c r="I2936" t="str" cm="1">
        <f t="array" ref="I2936">_xlfn.XLOOKUP(Flights[[#This Row],[Destination]],_xlfn._TRO_TRAILING( Airports!A:A),_xlfn._TRO_TRAILING( Airports!E:E), "Not found")</f>
        <v>AZ</v>
      </c>
      <c r="J2936" s="1">
        <v>0.30555555555555558</v>
      </c>
      <c r="K2936" s="22">
        <f>HOUR(Flights[[#This Row],[Scheduled Departure]])</f>
        <v>7</v>
      </c>
      <c r="L2936" s="1">
        <v>0.30416666666666664</v>
      </c>
      <c r="M2936">
        <f>(L2936-J2936)*24*60</f>
        <v>-2.0000000000000728</v>
      </c>
      <c r="N2936" s="16">
        <f>Flights[[#This Row],[Length (min)]]/60</f>
        <v>2.0833333333333335</v>
      </c>
      <c r="O2936">
        <v>125</v>
      </c>
      <c r="P2936">
        <v>370</v>
      </c>
      <c r="Q2936" s="18">
        <f>IFERROR(Flights[[#This Row],[Distance]]/Flights[[#This Row],[Length (hr)]], "")</f>
        <v>177.6</v>
      </c>
      <c r="R2936" s="1">
        <v>0.38055555555555554</v>
      </c>
      <c r="S2936" s="1" t="str">
        <f>IF(Flights[[#This Row],[Length (hr)]]&lt;2, "No meal", IF(Flights[[#This Row],[Length (hr)]]&lt;3.5, "Light meal", "Full meal"))</f>
        <v>Light meal</v>
      </c>
      <c r="T2936" s="1" t="str">
        <f>IF(AND(Flights[[#This Row],[Airline]]="US Airways", Flights[[#This Row],[Meal]]="Full Meal"), "Yes", "No")</f>
        <v>No</v>
      </c>
      <c r="U2936" s="1">
        <v>0.39097222222222222</v>
      </c>
      <c r="V2936">
        <v>15</v>
      </c>
      <c r="W2936" s="1" t="str">
        <f>IF(Flights[[#This Row],[Arrival Delay]] = "", "Cancelled", IF(Flights[[#This Row],[Arrival Delay]]&gt;15, "Delayed", "On time"))</f>
        <v>On time</v>
      </c>
      <c r="X2936" t="str">
        <f>IF(Flights[[#This Row],[Status]]&lt;&gt;"Delayed","", IF(Flights[[#This Row],[Arrival Delay]]&gt;120, "Severe", IF(Flights[[#This Row],[Arrival Delay]]&gt;60, "Major", "Moderate")))</f>
        <v/>
      </c>
      <c r="Y2936" t="b">
        <v>0</v>
      </c>
      <c r="AA2936" t="str">
        <f>IF(OR(AND(Flights[[#This Row],[Status]]="Cancelled", Flights[[#This Row],[Cancellation Reason]]="Airline/Carrier"), Flights[[#This Row],[Delay Type]]="Severe"), "Yes", "No")</f>
        <v>No</v>
      </c>
    </row>
    <row r="2937" spans="1:27" x14ac:dyDescent="0.3">
      <c r="A2937" s="3">
        <v>42221</v>
      </c>
      <c r="B2937" s="22">
        <f>WEEKNUM(Flights[[#This Row],[Date]], 1)</f>
        <v>32</v>
      </c>
      <c r="C2937" s="22">
        <f>WEEKDAY(Flights[[#This Row],[Date]],1)</f>
        <v>4</v>
      </c>
      <c r="D2937" t="s">
        <v>589</v>
      </c>
      <c r="E2937" t="s">
        <v>1990</v>
      </c>
      <c r="F2937" t="s">
        <v>0</v>
      </c>
      <c r="G2937" t="s">
        <v>10</v>
      </c>
      <c r="H2937" t="str">
        <f>_xlfn.XLOOKUP(Flights[[#This Row],[Destination]], Airports!$A$2:$A$78, Airports!$D$2:$D$78)</f>
        <v>Boston</v>
      </c>
      <c r="I2937" t="str" cm="1">
        <f t="array" ref="I2937">_xlfn.XLOOKUP(Flights[[#This Row],[Destination]],_xlfn._TRO_TRAILING( Airports!A:A),_xlfn._TRO_TRAILING( Airports!E:E), "Not found")</f>
        <v>MA</v>
      </c>
      <c r="J2937" s="1">
        <v>0.35416666666666669</v>
      </c>
      <c r="K2937" s="22">
        <f>HOUR(Flights[[#This Row],[Scheduled Departure]])</f>
        <v>8</v>
      </c>
      <c r="L2937" s="1">
        <v>0.35694444444444445</v>
      </c>
      <c r="M2937">
        <f>(L2937-J2937)*24*60</f>
        <v>3.9999999999999858</v>
      </c>
      <c r="N2937" s="16">
        <f>Flights[[#This Row],[Length (min)]]/60</f>
        <v>5.35</v>
      </c>
      <c r="O2937">
        <v>321</v>
      </c>
      <c r="P2937">
        <v>2611</v>
      </c>
      <c r="Q2937" s="18">
        <f>IFERROR(Flights[[#This Row],[Distance]]/Flights[[#This Row],[Length (hr)]], "")</f>
        <v>488.03738317757012</v>
      </c>
      <c r="R2937" s="1">
        <v>0.7104166666666667</v>
      </c>
      <c r="S2937" s="1" t="str">
        <f>IF(Flights[[#This Row],[Length (hr)]]&lt;2, "No meal", IF(Flights[[#This Row],[Length (hr)]]&lt;3.5, "Light meal", "Full meal"))</f>
        <v>Full meal</v>
      </c>
      <c r="T2937" s="1" t="str">
        <f>IF(AND(Flights[[#This Row],[Airline]]="US Airways", Flights[[#This Row],[Meal]]="Full Meal"), "Yes", "No")</f>
        <v>No</v>
      </c>
      <c r="U2937" s="1">
        <v>0.70486111111111116</v>
      </c>
      <c r="V2937">
        <v>-8</v>
      </c>
      <c r="W2937" s="1" t="str">
        <f>IF(Flights[[#This Row],[Arrival Delay]] = "", "Cancelled", IF(Flights[[#This Row],[Arrival Delay]]&gt;15, "Delayed", "On time"))</f>
        <v>On time</v>
      </c>
      <c r="X2937" t="str">
        <f>IF(Flights[[#This Row],[Status]]&lt;&gt;"Delayed","", IF(Flights[[#This Row],[Arrival Delay]]&gt;120, "Severe", IF(Flights[[#This Row],[Arrival Delay]]&gt;60, "Major", "Moderate")))</f>
        <v/>
      </c>
      <c r="Y2937" t="b">
        <v>0</v>
      </c>
      <c r="AA2937" t="str">
        <f>IF(OR(AND(Flights[[#This Row],[Status]]="Cancelled", Flights[[#This Row],[Cancellation Reason]]="Airline/Carrier"), Flights[[#This Row],[Delay Type]]="Severe"), "Yes", "No")</f>
        <v>No</v>
      </c>
    </row>
    <row r="2938" spans="1:27" x14ac:dyDescent="0.3">
      <c r="A2938" s="3">
        <v>42221</v>
      </c>
      <c r="B2938" s="22">
        <f>WEEKNUM(Flights[[#This Row],[Date]], 1)</f>
        <v>32</v>
      </c>
      <c r="C2938" s="22">
        <f>WEEKDAY(Flights[[#This Row],[Date]],1)</f>
        <v>4</v>
      </c>
      <c r="D2938" t="s">
        <v>1369</v>
      </c>
      <c r="E2938" t="s">
        <v>1990</v>
      </c>
      <c r="F2938" t="s">
        <v>0</v>
      </c>
      <c r="G2938" t="s">
        <v>4</v>
      </c>
      <c r="H2938" t="str">
        <f>_xlfn.XLOOKUP(Flights[[#This Row],[Destination]], Airports!$A$2:$A$78, Airports!$D$2:$D$78)</f>
        <v>Chicago</v>
      </c>
      <c r="I2938" t="str" cm="1">
        <f t="array" ref="I2938">_xlfn.XLOOKUP(Flights[[#This Row],[Destination]],_xlfn._TRO_TRAILING( Airports!A:A),_xlfn._TRO_TRAILING( Airports!E:E), "Not found")</f>
        <v>IL</v>
      </c>
      <c r="J2938" s="1">
        <v>0.38194444444444442</v>
      </c>
      <c r="K2938" s="22">
        <f>HOUR(Flights[[#This Row],[Scheduled Departure]])</f>
        <v>9</v>
      </c>
      <c r="L2938" s="1">
        <v>0.38194444444444442</v>
      </c>
      <c r="M2938">
        <f>(L2938-J2938)*24*60</f>
        <v>0</v>
      </c>
      <c r="N2938" s="16">
        <f>Flights[[#This Row],[Length (min)]]/60</f>
        <v>3.9333333333333331</v>
      </c>
      <c r="O2938">
        <v>236</v>
      </c>
      <c r="P2938">
        <v>1744</v>
      </c>
      <c r="Q2938" s="18">
        <f>IFERROR(Flights[[#This Row],[Distance]]/Flights[[#This Row],[Length (hr)]], "")</f>
        <v>443.38983050847457</v>
      </c>
      <c r="R2938" s="1">
        <v>0.64027777777777772</v>
      </c>
      <c r="S2938" s="1" t="str">
        <f>IF(Flights[[#This Row],[Length (hr)]]&lt;2, "No meal", IF(Flights[[#This Row],[Length (hr)]]&lt;3.5, "Light meal", "Full meal"))</f>
        <v>Full meal</v>
      </c>
      <c r="T2938" s="1" t="str">
        <f>IF(AND(Flights[[#This Row],[Airline]]="US Airways", Flights[[#This Row],[Meal]]="Full Meal"), "Yes", "No")</f>
        <v>No</v>
      </c>
      <c r="U2938" s="1">
        <v>0.62916666666666665</v>
      </c>
      <c r="V2938">
        <v>-16</v>
      </c>
      <c r="W2938" s="1" t="str">
        <f>IF(Flights[[#This Row],[Arrival Delay]] = "", "Cancelled", IF(Flights[[#This Row],[Arrival Delay]]&gt;15, "Delayed", "On time"))</f>
        <v>On time</v>
      </c>
      <c r="X2938" t="str">
        <f>IF(Flights[[#This Row],[Status]]&lt;&gt;"Delayed","", IF(Flights[[#This Row],[Arrival Delay]]&gt;120, "Severe", IF(Flights[[#This Row],[Arrival Delay]]&gt;60, "Major", "Moderate")))</f>
        <v/>
      </c>
      <c r="Y2938" t="b">
        <v>0</v>
      </c>
      <c r="AA2938" t="str">
        <f>IF(OR(AND(Flights[[#This Row],[Status]]="Cancelled", Flights[[#This Row],[Cancellation Reason]]="Airline/Carrier"), Flights[[#This Row],[Delay Type]]="Severe"), "Yes", "No")</f>
        <v>No</v>
      </c>
    </row>
    <row r="2939" spans="1:27" x14ac:dyDescent="0.3">
      <c r="A2939" s="3">
        <v>42221</v>
      </c>
      <c r="B2939" s="22">
        <f>WEEKNUM(Flights[[#This Row],[Date]], 1)</f>
        <v>32</v>
      </c>
      <c r="C2939" s="22">
        <f>WEEKDAY(Flights[[#This Row],[Date]],1)</f>
        <v>4</v>
      </c>
      <c r="D2939" t="s">
        <v>166</v>
      </c>
      <c r="E2939" t="s">
        <v>1987</v>
      </c>
      <c r="F2939" t="s">
        <v>0</v>
      </c>
      <c r="G2939" t="s">
        <v>15</v>
      </c>
      <c r="H2939" t="str">
        <f>_xlfn.XLOOKUP(Flights[[#This Row],[Destination]], Airports!$A$2:$A$78, Airports!$D$2:$D$78)</f>
        <v>Las Vegas</v>
      </c>
      <c r="I2939" t="str" cm="1">
        <f t="array" ref="I2939">_xlfn.XLOOKUP(Flights[[#This Row],[Destination]],_xlfn._TRO_TRAILING( Airports!A:A),_xlfn._TRO_TRAILING( Airports!E:E), "Not found")</f>
        <v>NV</v>
      </c>
      <c r="J2939" s="1">
        <v>0.43402777777777779</v>
      </c>
      <c r="K2939" s="22">
        <f>HOUR(Flights[[#This Row],[Scheduled Departure]])</f>
        <v>10</v>
      </c>
      <c r="L2939" s="1">
        <v>0.43055555555555558</v>
      </c>
      <c r="M2939">
        <f>(L2939-J2939)*24*60</f>
        <v>-4.9999999999999822</v>
      </c>
      <c r="N2939" s="16">
        <f>Flights[[#This Row],[Length (min)]]/60</f>
        <v>1.1000000000000001</v>
      </c>
      <c r="O2939">
        <v>66</v>
      </c>
      <c r="P2939">
        <v>236</v>
      </c>
      <c r="Q2939" s="18">
        <f>IFERROR(Flights[[#This Row],[Distance]]/Flights[[#This Row],[Length (hr)]], "")</f>
        <v>214.54545454545453</v>
      </c>
      <c r="R2939" s="1">
        <v>0.49166666666666664</v>
      </c>
      <c r="S2939" s="1" t="str">
        <f>IF(Flights[[#This Row],[Length (hr)]]&lt;2, "No meal", IF(Flights[[#This Row],[Length (hr)]]&lt;3.5, "Light meal", "Full meal"))</f>
        <v>No meal</v>
      </c>
      <c r="T2939" s="1" t="str">
        <f>IF(AND(Flights[[#This Row],[Airline]]="US Airways", Flights[[#This Row],[Meal]]="Full Meal"), "Yes", "No")</f>
        <v>No</v>
      </c>
      <c r="U2939" s="1">
        <v>0.47638888888888886</v>
      </c>
      <c r="V2939">
        <v>-22</v>
      </c>
      <c r="W2939" s="1" t="str">
        <f>IF(Flights[[#This Row],[Arrival Delay]] = "", "Cancelled", IF(Flights[[#This Row],[Arrival Delay]]&gt;15, "Delayed", "On time"))</f>
        <v>On time</v>
      </c>
      <c r="X2939" t="str">
        <f>IF(Flights[[#This Row],[Status]]&lt;&gt;"Delayed","", IF(Flights[[#This Row],[Arrival Delay]]&gt;120, "Severe", IF(Flights[[#This Row],[Arrival Delay]]&gt;60, "Major", "Moderate")))</f>
        <v/>
      </c>
      <c r="Y2939" t="b">
        <v>0</v>
      </c>
      <c r="AA2939" t="str">
        <f>IF(OR(AND(Flights[[#This Row],[Status]]="Cancelled", Flights[[#This Row],[Cancellation Reason]]="Airline/Carrier"), Flights[[#This Row],[Delay Type]]="Severe"), "Yes", "No")</f>
        <v>No</v>
      </c>
    </row>
    <row r="2940" spans="1:27" x14ac:dyDescent="0.3">
      <c r="A2940" s="3">
        <v>42221</v>
      </c>
      <c r="B2940" s="22">
        <f>WEEKNUM(Flights[[#This Row],[Date]], 1)</f>
        <v>32</v>
      </c>
      <c r="C2940" s="22">
        <f>WEEKDAY(Flights[[#This Row],[Date]],1)</f>
        <v>4</v>
      </c>
      <c r="D2940" t="s">
        <v>197</v>
      </c>
      <c r="E2940" t="s">
        <v>1987</v>
      </c>
      <c r="F2940" t="s">
        <v>0</v>
      </c>
      <c r="G2940" t="s">
        <v>30</v>
      </c>
      <c r="H2940" t="str">
        <f>_xlfn.XLOOKUP(Flights[[#This Row],[Destination]], Airports!$A$2:$A$78, Airports!$D$2:$D$78)</f>
        <v>Pittsburgh</v>
      </c>
      <c r="I2940" t="str" cm="1">
        <f t="array" ref="I2940">_xlfn.XLOOKUP(Flights[[#This Row],[Destination]],_xlfn._TRO_TRAILING( Airports!A:A),_xlfn._TRO_TRAILING( Airports!E:E), "Not found")</f>
        <v>PA</v>
      </c>
      <c r="J2940" s="1">
        <v>0.47569444444444442</v>
      </c>
      <c r="K2940" s="22">
        <f>HOUR(Flights[[#This Row],[Scheduled Departure]])</f>
        <v>11</v>
      </c>
      <c r="L2940" s="1">
        <v>0.47222222222222221</v>
      </c>
      <c r="M2940">
        <f>(L2940-J2940)*24*60</f>
        <v>-4.9999999999999822</v>
      </c>
      <c r="N2940" s="16">
        <f>Flights[[#This Row],[Length (min)]]/60</f>
        <v>4.6333333333333337</v>
      </c>
      <c r="O2940">
        <v>278</v>
      </c>
      <c r="P2940">
        <v>2136</v>
      </c>
      <c r="Q2940" s="18">
        <f>IFERROR(Flights[[#This Row],[Distance]]/Flights[[#This Row],[Length (hr)]], "")</f>
        <v>461.00719424460425</v>
      </c>
      <c r="R2940" s="1">
        <v>0.79374999999999996</v>
      </c>
      <c r="S2940" s="1" t="str">
        <f>IF(Flights[[#This Row],[Length (hr)]]&lt;2, "No meal", IF(Flights[[#This Row],[Length (hr)]]&lt;3.5, "Light meal", "Full meal"))</f>
        <v>Full meal</v>
      </c>
      <c r="T2940" s="1" t="str">
        <f>IF(AND(Flights[[#This Row],[Airline]]="US Airways", Flights[[#This Row],[Meal]]="Full Meal"), "Yes", "No")</f>
        <v>No</v>
      </c>
      <c r="U2940" s="1">
        <v>0.79027777777777775</v>
      </c>
      <c r="V2940">
        <v>-5</v>
      </c>
      <c r="W2940" s="1" t="str">
        <f>IF(Flights[[#This Row],[Arrival Delay]] = "", "Cancelled", IF(Flights[[#This Row],[Arrival Delay]]&gt;15, "Delayed", "On time"))</f>
        <v>On time</v>
      </c>
      <c r="X2940" t="str">
        <f>IF(Flights[[#This Row],[Status]]&lt;&gt;"Delayed","", IF(Flights[[#This Row],[Arrival Delay]]&gt;120, "Severe", IF(Flights[[#This Row],[Arrival Delay]]&gt;60, "Major", "Moderate")))</f>
        <v/>
      </c>
      <c r="Y2940" t="b">
        <v>0</v>
      </c>
      <c r="AA2940" t="str">
        <f>IF(OR(AND(Flights[[#This Row],[Status]]="Cancelled", Flights[[#This Row],[Cancellation Reason]]="Airline/Carrier"), Flights[[#This Row],[Delay Type]]="Severe"), "Yes", "No")</f>
        <v>No</v>
      </c>
    </row>
    <row r="2941" spans="1:27" x14ac:dyDescent="0.3">
      <c r="A2941" s="3">
        <v>42221</v>
      </c>
      <c r="B2941" s="22">
        <f>WEEKNUM(Flights[[#This Row],[Date]], 1)</f>
        <v>32</v>
      </c>
      <c r="C2941" s="22">
        <f>WEEKDAY(Flights[[#This Row],[Date]],1)</f>
        <v>4</v>
      </c>
      <c r="D2941" t="s">
        <v>721</v>
      </c>
      <c r="E2941" t="s">
        <v>1995</v>
      </c>
      <c r="F2941" t="s">
        <v>0</v>
      </c>
      <c r="G2941" t="s">
        <v>26</v>
      </c>
      <c r="H2941" t="str">
        <f>_xlfn.XLOOKUP(Flights[[#This Row],[Destination]], Airports!$A$2:$A$78, Airports!$D$2:$D$78)</f>
        <v>Atlanta</v>
      </c>
      <c r="I2941" t="str" cm="1">
        <f t="array" ref="I2941">_xlfn.XLOOKUP(Flights[[#This Row],[Destination]],_xlfn._TRO_TRAILING( Airports!A:A),_xlfn._TRO_TRAILING( Airports!E:E), "Not found")</f>
        <v>GA</v>
      </c>
      <c r="J2941" s="1">
        <v>0.57638888888888884</v>
      </c>
      <c r="K2941" s="22">
        <f>HOUR(Flights[[#This Row],[Scheduled Departure]])</f>
        <v>13</v>
      </c>
      <c r="L2941" s="1">
        <v>0.59722222222222221</v>
      </c>
      <c r="M2941">
        <f>(L2941-J2941)*24*60</f>
        <v>30.000000000000053</v>
      </c>
      <c r="N2941" s="16">
        <f>Flights[[#This Row],[Length (min)]]/60</f>
        <v>4.416666666666667</v>
      </c>
      <c r="O2941">
        <v>265</v>
      </c>
      <c r="P2941">
        <v>1947</v>
      </c>
      <c r="Q2941" s="18">
        <f>IFERROR(Flights[[#This Row],[Distance]]/Flights[[#This Row],[Length (hr)]], "")</f>
        <v>440.83018867924523</v>
      </c>
      <c r="R2941" s="1">
        <v>0.89236111111111116</v>
      </c>
      <c r="S2941" s="1" t="str">
        <f>IF(Flights[[#This Row],[Length (hr)]]&lt;2, "No meal", IF(Flights[[#This Row],[Length (hr)]]&lt;3.5, "Light meal", "Full meal"))</f>
        <v>Full meal</v>
      </c>
      <c r="T2941" s="1" t="str">
        <f>IF(AND(Flights[[#This Row],[Airline]]="US Airways", Flights[[#This Row],[Meal]]="Full Meal"), "Yes", "No")</f>
        <v>No</v>
      </c>
      <c r="U2941" s="1">
        <v>0.90625</v>
      </c>
      <c r="V2941">
        <v>20</v>
      </c>
      <c r="W2941" s="1" t="str">
        <f>IF(Flights[[#This Row],[Arrival Delay]] = "", "Cancelled", IF(Flights[[#This Row],[Arrival Delay]]&gt;15, "Delayed", "On time"))</f>
        <v>Delayed</v>
      </c>
      <c r="X2941" t="str">
        <f>IF(Flights[[#This Row],[Status]]&lt;&gt;"Delayed","", IF(Flights[[#This Row],[Arrival Delay]]&gt;120, "Severe", IF(Flights[[#This Row],[Arrival Delay]]&gt;60, "Major", "Moderate")))</f>
        <v>Moderate</v>
      </c>
      <c r="Y2941" t="b">
        <v>0</v>
      </c>
      <c r="AA2941" t="str">
        <f>IF(OR(AND(Flights[[#This Row],[Status]]="Cancelled", Flights[[#This Row],[Cancellation Reason]]="Airline/Carrier"), Flights[[#This Row],[Delay Type]]="Severe"), "Yes", "No")</f>
        <v>No</v>
      </c>
    </row>
    <row r="2942" spans="1:27" x14ac:dyDescent="0.3">
      <c r="A2942" s="3">
        <v>42221</v>
      </c>
      <c r="B2942" s="22">
        <f>WEEKNUM(Flights[[#This Row],[Date]], 1)</f>
        <v>32</v>
      </c>
      <c r="C2942" s="22">
        <f>WEEKDAY(Flights[[#This Row],[Date]],1)</f>
        <v>4</v>
      </c>
      <c r="D2942" t="s">
        <v>980</v>
      </c>
      <c r="E2942" t="s">
        <v>1989</v>
      </c>
      <c r="F2942" t="s">
        <v>0</v>
      </c>
      <c r="G2942" t="s">
        <v>344</v>
      </c>
      <c r="H2942" t="str">
        <f>_xlfn.XLOOKUP(Flights[[#This Row],[Destination]], Airports!$A$2:$A$78, Airports!$D$2:$D$78)</f>
        <v>Seattle</v>
      </c>
      <c r="I2942" t="str" cm="1">
        <f t="array" ref="I2942">_xlfn.XLOOKUP(Flights[[#This Row],[Destination]],_xlfn._TRO_TRAILING( Airports!A:A),_xlfn._TRO_TRAILING( Airports!E:E), "Not found")</f>
        <v>WA</v>
      </c>
      <c r="J2942" s="1">
        <v>0.62152777777777779</v>
      </c>
      <c r="K2942" s="22">
        <f>HOUR(Flights[[#This Row],[Scheduled Departure]])</f>
        <v>14</v>
      </c>
      <c r="L2942" s="1">
        <v>0.62152777777777779</v>
      </c>
      <c r="M2942">
        <f>(L2942-J2942)*24*60</f>
        <v>0</v>
      </c>
      <c r="N2942" s="16">
        <f>Flights[[#This Row],[Length (min)]]/60</f>
        <v>2.7166666666666668</v>
      </c>
      <c r="O2942">
        <v>163</v>
      </c>
      <c r="P2942">
        <v>954</v>
      </c>
      <c r="Q2942" s="18">
        <f>IFERROR(Flights[[#This Row],[Distance]]/Flights[[#This Row],[Length (hr)]], "")</f>
        <v>351.16564417177915</v>
      </c>
      <c r="R2942" s="1">
        <v>0.72916666666666663</v>
      </c>
      <c r="S2942" s="1" t="str">
        <f>IF(Flights[[#This Row],[Length (hr)]]&lt;2, "No meal", IF(Flights[[#This Row],[Length (hr)]]&lt;3.5, "Light meal", "Full meal"))</f>
        <v>Light meal</v>
      </c>
      <c r="T2942" s="1" t="str">
        <f>IF(AND(Flights[[#This Row],[Airline]]="US Airways", Flights[[#This Row],[Meal]]="Full Meal"), "Yes", "No")</f>
        <v>No</v>
      </c>
      <c r="U2942" s="1">
        <v>0.73472222222222228</v>
      </c>
      <c r="V2942">
        <v>8</v>
      </c>
      <c r="W2942" s="1" t="str">
        <f>IF(Flights[[#This Row],[Arrival Delay]] = "", "Cancelled", IF(Flights[[#This Row],[Arrival Delay]]&gt;15, "Delayed", "On time"))</f>
        <v>On time</v>
      </c>
      <c r="X2942" t="str">
        <f>IF(Flights[[#This Row],[Status]]&lt;&gt;"Delayed","", IF(Flights[[#This Row],[Arrival Delay]]&gt;120, "Severe", IF(Flights[[#This Row],[Arrival Delay]]&gt;60, "Major", "Moderate")))</f>
        <v/>
      </c>
      <c r="Y2942" t="b">
        <v>0</v>
      </c>
      <c r="AA2942" t="str">
        <f>IF(OR(AND(Flights[[#This Row],[Status]]="Cancelled", Flights[[#This Row],[Cancellation Reason]]="Airline/Carrier"), Flights[[#This Row],[Delay Type]]="Severe"), "Yes", "No")</f>
        <v>No</v>
      </c>
    </row>
    <row r="2943" spans="1:27" x14ac:dyDescent="0.3">
      <c r="A2943" s="3">
        <v>42221</v>
      </c>
      <c r="B2943" s="22">
        <f>WEEKNUM(Flights[[#This Row],[Date]], 1)</f>
        <v>32</v>
      </c>
      <c r="C2943" s="22">
        <f>WEEKDAY(Flights[[#This Row],[Date]],1)</f>
        <v>4</v>
      </c>
      <c r="D2943" t="s">
        <v>1094</v>
      </c>
      <c r="E2943" t="s">
        <v>1994</v>
      </c>
      <c r="F2943" t="s">
        <v>0</v>
      </c>
      <c r="G2943" t="s">
        <v>313</v>
      </c>
      <c r="H2943" t="str">
        <f>_xlfn.XLOOKUP(Flights[[#This Row],[Destination]], Airports!$A$2:$A$78, Airports!$D$2:$D$78)</f>
        <v>Monterey</v>
      </c>
      <c r="I2943" t="str" cm="1">
        <f t="array" ref="I2943">_xlfn.XLOOKUP(Flights[[#This Row],[Destination]],_xlfn._TRO_TRAILING( Airports!A:A),_xlfn._TRO_TRAILING( Airports!E:E), "Not found")</f>
        <v>CA</v>
      </c>
      <c r="J2943" s="1">
        <v>0.68055555555555558</v>
      </c>
      <c r="K2943" s="22">
        <f>HOUR(Flights[[#This Row],[Scheduled Departure]])</f>
        <v>16</v>
      </c>
      <c r="L2943" s="1">
        <v>0.67708333333333337</v>
      </c>
      <c r="M2943">
        <f>(L2943-J2943)*24*60</f>
        <v>-4.9999999999999822</v>
      </c>
      <c r="N2943" s="16">
        <f>Flights[[#This Row],[Length (min)]]/60</f>
        <v>1.1000000000000001</v>
      </c>
      <c r="O2943">
        <v>66</v>
      </c>
      <c r="P2943">
        <v>266</v>
      </c>
      <c r="Q2943" s="18">
        <f>IFERROR(Flights[[#This Row],[Distance]]/Flights[[#This Row],[Length (hr)]], "")</f>
        <v>241.81818181818178</v>
      </c>
      <c r="R2943" s="1">
        <v>0.73124999999999996</v>
      </c>
      <c r="S2943" s="1" t="str">
        <f>IF(Flights[[#This Row],[Length (hr)]]&lt;2, "No meal", IF(Flights[[#This Row],[Length (hr)]]&lt;3.5, "Light meal", "Full meal"))</f>
        <v>No meal</v>
      </c>
      <c r="T2943" s="1" t="str">
        <f>IF(AND(Flights[[#This Row],[Airline]]="US Airways", Flights[[#This Row],[Meal]]="Full Meal"), "Yes", "No")</f>
        <v>No</v>
      </c>
      <c r="U2943" s="1">
        <v>0.72291666666666665</v>
      </c>
      <c r="V2943">
        <v>-12</v>
      </c>
      <c r="W2943" s="1" t="str">
        <f>IF(Flights[[#This Row],[Arrival Delay]] = "", "Cancelled", IF(Flights[[#This Row],[Arrival Delay]]&gt;15, "Delayed", "On time"))</f>
        <v>On time</v>
      </c>
      <c r="X2943" t="str">
        <f>IF(Flights[[#This Row],[Status]]&lt;&gt;"Delayed","", IF(Flights[[#This Row],[Arrival Delay]]&gt;120, "Severe", IF(Flights[[#This Row],[Arrival Delay]]&gt;60, "Major", "Moderate")))</f>
        <v/>
      </c>
      <c r="Y2943" t="b">
        <v>0</v>
      </c>
      <c r="AA2943" t="str">
        <f>IF(OR(AND(Flights[[#This Row],[Status]]="Cancelled", Flights[[#This Row],[Cancellation Reason]]="Airline/Carrier"), Flights[[#This Row],[Delay Type]]="Severe"), "Yes", "No")</f>
        <v>No</v>
      </c>
    </row>
    <row r="2944" spans="1:27" x14ac:dyDescent="0.3">
      <c r="A2944" s="3">
        <v>42221</v>
      </c>
      <c r="B2944" s="22">
        <f>WEEKNUM(Flights[[#This Row],[Date]], 1)</f>
        <v>32</v>
      </c>
      <c r="C2944" s="22">
        <f>WEEKDAY(Flights[[#This Row],[Date]],1)</f>
        <v>4</v>
      </c>
      <c r="D2944" t="s">
        <v>600</v>
      </c>
      <c r="E2944" t="s">
        <v>1996</v>
      </c>
      <c r="F2944" t="s">
        <v>0</v>
      </c>
      <c r="G2944" t="s">
        <v>4</v>
      </c>
      <c r="H2944" t="str">
        <f>_xlfn.XLOOKUP(Flights[[#This Row],[Destination]], Airports!$A$2:$A$78, Airports!$D$2:$D$78)</f>
        <v>Chicago</v>
      </c>
      <c r="I2944" t="str" cm="1">
        <f t="array" ref="I2944">_xlfn.XLOOKUP(Flights[[#This Row],[Destination]],_xlfn._TRO_TRAILING( Airports!A:A),_xlfn._TRO_TRAILING( Airports!E:E), "Not found")</f>
        <v>IL</v>
      </c>
      <c r="J2944" s="1">
        <v>0.71875</v>
      </c>
      <c r="K2944" s="22">
        <f>HOUR(Flights[[#This Row],[Scheduled Departure]])</f>
        <v>17</v>
      </c>
      <c r="L2944" s="1">
        <v>0.71527777777777779</v>
      </c>
      <c r="M2944">
        <f>(L2944-J2944)*24*60</f>
        <v>-4.9999999999999822</v>
      </c>
      <c r="N2944" s="16">
        <f>Flights[[#This Row],[Length (min)]]/60</f>
        <v>3.75</v>
      </c>
      <c r="O2944">
        <v>225</v>
      </c>
      <c r="P2944">
        <v>1744</v>
      </c>
      <c r="Q2944" s="18">
        <f>IFERROR(Flights[[#This Row],[Distance]]/Flights[[#This Row],[Length (hr)]], "")</f>
        <v>465.06666666666666</v>
      </c>
      <c r="R2944" s="1">
        <v>0.96527777777777779</v>
      </c>
      <c r="S2944" s="1" t="str">
        <f>IF(Flights[[#This Row],[Length (hr)]]&lt;2, "No meal", IF(Flights[[#This Row],[Length (hr)]]&lt;3.5, "Light meal", "Full meal"))</f>
        <v>Full meal</v>
      </c>
      <c r="T2944" s="1" t="str">
        <f>IF(AND(Flights[[#This Row],[Airline]]="US Airways", Flights[[#This Row],[Meal]]="Full Meal"), "Yes", "No")</f>
        <v>No</v>
      </c>
      <c r="U2944" s="1">
        <v>0.95486111111111116</v>
      </c>
      <c r="V2944">
        <v>-15</v>
      </c>
      <c r="W2944" s="1" t="str">
        <f>IF(Flights[[#This Row],[Arrival Delay]] = "", "Cancelled", IF(Flights[[#This Row],[Arrival Delay]]&gt;15, "Delayed", "On time"))</f>
        <v>On time</v>
      </c>
      <c r="X2944" t="str">
        <f>IF(Flights[[#This Row],[Status]]&lt;&gt;"Delayed","", IF(Flights[[#This Row],[Arrival Delay]]&gt;120, "Severe", IF(Flights[[#This Row],[Arrival Delay]]&gt;60, "Major", "Moderate")))</f>
        <v/>
      </c>
      <c r="Y2944" t="b">
        <v>0</v>
      </c>
      <c r="AA2944" t="str">
        <f>IF(OR(AND(Flights[[#This Row],[Status]]="Cancelled", Flights[[#This Row],[Cancellation Reason]]="Airline/Carrier"), Flights[[#This Row],[Delay Type]]="Severe"), "Yes", "No")</f>
        <v>No</v>
      </c>
    </row>
    <row r="2945" spans="1:27" x14ac:dyDescent="0.3">
      <c r="A2945" s="3">
        <v>42221</v>
      </c>
      <c r="B2945" s="22">
        <f>WEEKNUM(Flights[[#This Row],[Date]], 1)</f>
        <v>32</v>
      </c>
      <c r="C2945" s="22">
        <f>WEEKDAY(Flights[[#This Row],[Date]],1)</f>
        <v>4</v>
      </c>
      <c r="D2945" t="s">
        <v>409</v>
      </c>
      <c r="E2945" t="s">
        <v>1990</v>
      </c>
      <c r="F2945" t="s">
        <v>0</v>
      </c>
      <c r="G2945" t="s">
        <v>17</v>
      </c>
      <c r="H2945" t="str">
        <f>_xlfn.XLOOKUP(Flights[[#This Row],[Destination]], Airports!$A$2:$A$78, Airports!$D$2:$D$78)</f>
        <v>Honolulu</v>
      </c>
      <c r="I2945" t="str" cm="1">
        <f t="array" ref="I2945">_xlfn.XLOOKUP(Flights[[#This Row],[Destination]],_xlfn._TRO_TRAILING( Airports!A:A),_xlfn._TRO_TRAILING( Airports!E:E), "Not found")</f>
        <v>HI</v>
      </c>
      <c r="J2945" s="1">
        <v>0.73819444444444449</v>
      </c>
      <c r="K2945" s="22">
        <f>HOUR(Flights[[#This Row],[Scheduled Departure]])</f>
        <v>17</v>
      </c>
      <c r="L2945" s="1">
        <v>0.73402777777777772</v>
      </c>
      <c r="M2945">
        <f>(L2945-J2945)*24*60</f>
        <v>-6.0000000000001386</v>
      </c>
      <c r="N2945" s="16">
        <f>Flights[[#This Row],[Length (min)]]/60</f>
        <v>5.95</v>
      </c>
      <c r="O2945">
        <v>357</v>
      </c>
      <c r="P2945">
        <v>2556</v>
      </c>
      <c r="Q2945" s="18">
        <f>IFERROR(Flights[[#This Row],[Distance]]/Flights[[#This Row],[Length (hr)]], "")</f>
        <v>429.57983193277312</v>
      </c>
      <c r="R2945" s="1">
        <v>0.85555555555555551</v>
      </c>
      <c r="S2945" s="1" t="str">
        <f>IF(Flights[[#This Row],[Length (hr)]]&lt;2, "No meal", IF(Flights[[#This Row],[Length (hr)]]&lt;3.5, "Light meal", "Full meal"))</f>
        <v>Full meal</v>
      </c>
      <c r="T2945" s="1" t="str">
        <f>IF(AND(Flights[[#This Row],[Airline]]="US Airways", Flights[[#This Row],[Meal]]="Full Meal"), "Yes", "No")</f>
        <v>No</v>
      </c>
      <c r="U2945" s="1">
        <v>0.8569444444444444</v>
      </c>
      <c r="V2945">
        <v>2</v>
      </c>
      <c r="W2945" s="1" t="str">
        <f>IF(Flights[[#This Row],[Arrival Delay]] = "", "Cancelled", IF(Flights[[#This Row],[Arrival Delay]]&gt;15, "Delayed", "On time"))</f>
        <v>On time</v>
      </c>
      <c r="X2945" t="str">
        <f>IF(Flights[[#This Row],[Status]]&lt;&gt;"Delayed","", IF(Flights[[#This Row],[Arrival Delay]]&gt;120, "Severe", IF(Flights[[#This Row],[Arrival Delay]]&gt;60, "Major", "Moderate")))</f>
        <v/>
      </c>
      <c r="Y2945" t="b">
        <v>0</v>
      </c>
      <c r="AA2945" t="str">
        <f>IF(OR(AND(Flights[[#This Row],[Status]]="Cancelled", Flights[[#This Row],[Cancellation Reason]]="Airline/Carrier"), Flights[[#This Row],[Delay Type]]="Severe"), "Yes", "No")</f>
        <v>No</v>
      </c>
    </row>
    <row r="2946" spans="1:27" x14ac:dyDescent="0.3">
      <c r="A2946" s="3">
        <v>42221</v>
      </c>
      <c r="B2946" s="22">
        <f>WEEKNUM(Flights[[#This Row],[Date]], 1)</f>
        <v>32</v>
      </c>
      <c r="C2946" s="22">
        <f>WEEKDAY(Flights[[#This Row],[Date]],1)</f>
        <v>4</v>
      </c>
      <c r="D2946" t="s">
        <v>586</v>
      </c>
      <c r="E2946" t="s">
        <v>1989</v>
      </c>
      <c r="F2946" t="s">
        <v>0</v>
      </c>
      <c r="G2946" t="s">
        <v>17</v>
      </c>
      <c r="H2946" t="str">
        <f>_xlfn.XLOOKUP(Flights[[#This Row],[Destination]], Airports!$A$2:$A$78, Airports!$D$2:$D$78)</f>
        <v>Honolulu</v>
      </c>
      <c r="I2946" t="str" cm="1">
        <f t="array" ref="I2946">_xlfn.XLOOKUP(Flights[[#This Row],[Destination]],_xlfn._TRO_TRAILING( Airports!A:A),_xlfn._TRO_TRAILING( Airports!E:E), "Not found")</f>
        <v>HI</v>
      </c>
      <c r="J2946" s="1">
        <v>0.78819444444444442</v>
      </c>
      <c r="K2946" s="22">
        <f>HOUR(Flights[[#This Row],[Scheduled Departure]])</f>
        <v>18</v>
      </c>
      <c r="L2946" s="1">
        <v>0.78611111111111109</v>
      </c>
      <c r="M2946">
        <f>(L2946-J2946)*24*60</f>
        <v>-2.9999999999999893</v>
      </c>
      <c r="N2946" s="16">
        <f>Flights[[#This Row],[Length (min)]]/60</f>
        <v>5.9833333333333334</v>
      </c>
      <c r="O2946">
        <v>359</v>
      </c>
      <c r="P2946">
        <v>2556</v>
      </c>
      <c r="Q2946" s="18">
        <f>IFERROR(Flights[[#This Row],[Distance]]/Flights[[#This Row],[Length (hr)]], "")</f>
        <v>427.18662952646241</v>
      </c>
      <c r="R2946" s="1">
        <v>0.90069444444444446</v>
      </c>
      <c r="S2946" s="1" t="str">
        <f>IF(Flights[[#This Row],[Length (hr)]]&lt;2, "No meal", IF(Flights[[#This Row],[Length (hr)]]&lt;3.5, "Light meal", "Full meal"))</f>
        <v>Full meal</v>
      </c>
      <c r="T2946" s="1" t="str">
        <f>IF(AND(Flights[[#This Row],[Airline]]="US Airways", Flights[[#This Row],[Meal]]="Full Meal"), "Yes", "No")</f>
        <v>No</v>
      </c>
      <c r="U2946" s="1">
        <v>0.91041666666666665</v>
      </c>
      <c r="V2946">
        <v>14</v>
      </c>
      <c r="W2946" s="1" t="str">
        <f>IF(Flights[[#This Row],[Arrival Delay]] = "", "Cancelled", IF(Flights[[#This Row],[Arrival Delay]]&gt;15, "Delayed", "On time"))</f>
        <v>On time</v>
      </c>
      <c r="X2946" t="str">
        <f>IF(Flights[[#This Row],[Status]]&lt;&gt;"Delayed","", IF(Flights[[#This Row],[Arrival Delay]]&gt;120, "Severe", IF(Flights[[#This Row],[Arrival Delay]]&gt;60, "Major", "Moderate")))</f>
        <v/>
      </c>
      <c r="Y2946" t="b">
        <v>0</v>
      </c>
      <c r="AA2946" t="str">
        <f>IF(OR(AND(Flights[[#This Row],[Status]]="Cancelled", Flights[[#This Row],[Cancellation Reason]]="Airline/Carrier"), Flights[[#This Row],[Delay Type]]="Severe"), "Yes", "No")</f>
        <v>No</v>
      </c>
    </row>
    <row r="2947" spans="1:27" x14ac:dyDescent="0.3">
      <c r="A2947" s="3">
        <v>42222</v>
      </c>
      <c r="B2947" s="22">
        <f>WEEKNUM(Flights[[#This Row],[Date]], 1)</f>
        <v>32</v>
      </c>
      <c r="C2947" s="22">
        <f>WEEKDAY(Flights[[#This Row],[Date]],1)</f>
        <v>5</v>
      </c>
      <c r="D2947" t="s">
        <v>1273</v>
      </c>
      <c r="E2947" t="s">
        <v>1994</v>
      </c>
      <c r="F2947" t="s">
        <v>0</v>
      </c>
      <c r="G2947" t="s">
        <v>318</v>
      </c>
      <c r="H2947" t="str">
        <f>_xlfn.XLOOKUP(Flights[[#This Row],[Destination]], Airports!$A$2:$A$78, Airports!$D$2:$D$78)</f>
        <v>Oakland</v>
      </c>
      <c r="I2947" t="str" cm="1">
        <f t="array" ref="I2947">_xlfn.XLOOKUP(Flights[[#This Row],[Destination]],_xlfn._TRO_TRAILING( Airports!A:A),_xlfn._TRO_TRAILING( Airports!E:E), "Not found")</f>
        <v>CA</v>
      </c>
      <c r="J2947" s="1">
        <v>0.25416666666666665</v>
      </c>
      <c r="K2947" s="22">
        <f>HOUR(Flights[[#This Row],[Scheduled Departure]])</f>
        <v>6</v>
      </c>
      <c r="L2947" s="1">
        <v>0.3125</v>
      </c>
      <c r="M2947">
        <f>(L2947-J2947)*24*60</f>
        <v>84.000000000000028</v>
      </c>
      <c r="N2947" s="16">
        <f>Flights[[#This Row],[Length (min)]]/60</f>
        <v>1.3</v>
      </c>
      <c r="O2947">
        <v>78</v>
      </c>
      <c r="P2947">
        <v>337</v>
      </c>
      <c r="Q2947" s="18">
        <f>IFERROR(Flights[[#This Row],[Distance]]/Flights[[#This Row],[Length (hr)]], "")</f>
        <v>259.23076923076923</v>
      </c>
      <c r="R2947" s="1">
        <v>0.31180555555555556</v>
      </c>
      <c r="S2947" s="1" t="str">
        <f>IF(Flights[[#This Row],[Length (hr)]]&lt;2, "No meal", IF(Flights[[#This Row],[Length (hr)]]&lt;3.5, "Light meal", "Full meal"))</f>
        <v>No meal</v>
      </c>
      <c r="T2947" s="1" t="str">
        <f>IF(AND(Flights[[#This Row],[Airline]]="US Airways", Flights[[#This Row],[Meal]]="Full Meal"), "Yes", "No")</f>
        <v>No</v>
      </c>
      <c r="U2947" s="1">
        <v>0.36666666666666664</v>
      </c>
      <c r="V2947">
        <v>79</v>
      </c>
      <c r="W2947" s="1" t="str">
        <f>IF(Flights[[#This Row],[Arrival Delay]] = "", "Cancelled", IF(Flights[[#This Row],[Arrival Delay]]&gt;15, "Delayed", "On time"))</f>
        <v>Delayed</v>
      </c>
      <c r="X2947" t="str">
        <f>IF(Flights[[#This Row],[Status]]&lt;&gt;"Delayed","", IF(Flights[[#This Row],[Arrival Delay]]&gt;120, "Severe", IF(Flights[[#This Row],[Arrival Delay]]&gt;60, "Major", "Moderate")))</f>
        <v>Major</v>
      </c>
      <c r="Y2947" t="b">
        <v>0</v>
      </c>
      <c r="AA2947" t="str">
        <f>IF(OR(AND(Flights[[#This Row],[Status]]="Cancelled", Flights[[#This Row],[Cancellation Reason]]="Airline/Carrier"), Flights[[#This Row],[Delay Type]]="Severe"), "Yes", "No")</f>
        <v>No</v>
      </c>
    </row>
    <row r="2948" spans="1:27" x14ac:dyDescent="0.3">
      <c r="A2948" s="3">
        <v>42222</v>
      </c>
      <c r="B2948" s="22">
        <f>WEEKNUM(Flights[[#This Row],[Date]], 1)</f>
        <v>32</v>
      </c>
      <c r="C2948" s="22">
        <f>WEEKDAY(Flights[[#This Row],[Date]],1)</f>
        <v>5</v>
      </c>
      <c r="D2948" t="s">
        <v>1431</v>
      </c>
      <c r="E2948" t="s">
        <v>1997</v>
      </c>
      <c r="F2948" t="s">
        <v>0</v>
      </c>
      <c r="G2948" t="s">
        <v>19</v>
      </c>
      <c r="H2948" t="str">
        <f>_xlfn.XLOOKUP(Flights[[#This Row],[Destination]], Airports!$A$2:$A$78, Airports!$D$2:$D$78)</f>
        <v>Kona</v>
      </c>
      <c r="I2948" t="str" cm="1">
        <f t="array" ref="I2948">_xlfn.XLOOKUP(Flights[[#This Row],[Destination]],_xlfn._TRO_TRAILING( Airports!A:A),_xlfn._TRO_TRAILING( Airports!E:E), "Not found")</f>
        <v>HI</v>
      </c>
      <c r="J2948" s="1">
        <v>0.31944444444444442</v>
      </c>
      <c r="K2948" s="22">
        <f>HOUR(Flights[[#This Row],[Scheduled Departure]])</f>
        <v>7</v>
      </c>
      <c r="L2948" s="1">
        <v>0.32013888888888886</v>
      </c>
      <c r="M2948">
        <f>(L2948-J2948)*24*60</f>
        <v>0.99999999999999645</v>
      </c>
      <c r="N2948" s="16">
        <f>Flights[[#This Row],[Length (min)]]/60</f>
        <v>5.7666666666666666</v>
      </c>
      <c r="O2948">
        <v>346</v>
      </c>
      <c r="P2948">
        <v>2504</v>
      </c>
      <c r="Q2948" s="18">
        <f>IFERROR(Flights[[#This Row],[Distance]]/Flights[[#This Row],[Length (hr)]], "")</f>
        <v>434.21965317919074</v>
      </c>
      <c r="R2948" s="1">
        <v>0.44444444444444442</v>
      </c>
      <c r="S2948" s="1" t="str">
        <f>IF(Flights[[#This Row],[Length (hr)]]&lt;2, "No meal", IF(Flights[[#This Row],[Length (hr)]]&lt;3.5, "Light meal", "Full meal"))</f>
        <v>Full meal</v>
      </c>
      <c r="T2948" s="1" t="str">
        <f>IF(AND(Flights[[#This Row],[Airline]]="US Airways", Flights[[#This Row],[Meal]]="Full Meal"), "Yes", "No")</f>
        <v>No</v>
      </c>
      <c r="U2948" s="1">
        <v>0.43541666666666667</v>
      </c>
      <c r="V2948">
        <v>-13</v>
      </c>
      <c r="W2948" s="1" t="str">
        <f>IF(Flights[[#This Row],[Arrival Delay]] = "", "Cancelled", IF(Flights[[#This Row],[Arrival Delay]]&gt;15, "Delayed", "On time"))</f>
        <v>On time</v>
      </c>
      <c r="X2948" t="str">
        <f>IF(Flights[[#This Row],[Status]]&lt;&gt;"Delayed","", IF(Flights[[#This Row],[Arrival Delay]]&gt;120, "Severe", IF(Flights[[#This Row],[Arrival Delay]]&gt;60, "Major", "Moderate")))</f>
        <v/>
      </c>
      <c r="Y2948" t="b">
        <v>0</v>
      </c>
      <c r="AA2948" t="str">
        <f>IF(OR(AND(Flights[[#This Row],[Status]]="Cancelled", Flights[[#This Row],[Cancellation Reason]]="Airline/Carrier"), Flights[[#This Row],[Delay Type]]="Severe"), "Yes", "No")</f>
        <v>No</v>
      </c>
    </row>
    <row r="2949" spans="1:27" x14ac:dyDescent="0.3">
      <c r="A2949" s="3">
        <v>42222</v>
      </c>
      <c r="B2949" s="22">
        <f>WEEKNUM(Flights[[#This Row],[Date]], 1)</f>
        <v>32</v>
      </c>
      <c r="C2949" s="22">
        <f>WEEKDAY(Flights[[#This Row],[Date]],1)</f>
        <v>5</v>
      </c>
      <c r="D2949" t="s">
        <v>1063</v>
      </c>
      <c r="E2949" t="s">
        <v>1994</v>
      </c>
      <c r="F2949" t="s">
        <v>0</v>
      </c>
      <c r="G2949" t="s">
        <v>351</v>
      </c>
      <c r="H2949" t="str">
        <f>_xlfn.XLOOKUP(Flights[[#This Row],[Destination]], Airports!$A$2:$A$78, Airports!$D$2:$D$78)</f>
        <v>Sacramento</v>
      </c>
      <c r="I2949" t="str" cm="1">
        <f t="array" ref="I2949">_xlfn.XLOOKUP(Flights[[#This Row],[Destination]],_xlfn._TRO_TRAILING( Airports!A:A),_xlfn._TRO_TRAILING( Airports!E:E), "Not found")</f>
        <v>CA</v>
      </c>
      <c r="J2949" s="1">
        <v>0.33333333333333331</v>
      </c>
      <c r="K2949" s="22">
        <f>HOUR(Flights[[#This Row],[Scheduled Departure]])</f>
        <v>8</v>
      </c>
      <c r="L2949" s="1">
        <v>0.33333333333333331</v>
      </c>
      <c r="M2949">
        <f>(L2949-J2949)*24*60</f>
        <v>0</v>
      </c>
      <c r="N2949" s="16">
        <f>Flights[[#This Row],[Length (min)]]/60</f>
        <v>1.4166666666666667</v>
      </c>
      <c r="O2949">
        <v>85</v>
      </c>
      <c r="P2949">
        <v>373</v>
      </c>
      <c r="Q2949" s="18">
        <f>IFERROR(Flights[[#This Row],[Distance]]/Flights[[#This Row],[Length (hr)]], "")</f>
        <v>263.29411764705878</v>
      </c>
      <c r="R2949" s="1">
        <v>0.39791666666666664</v>
      </c>
      <c r="S2949" s="1" t="str">
        <f>IF(Flights[[#This Row],[Length (hr)]]&lt;2, "No meal", IF(Flights[[#This Row],[Length (hr)]]&lt;3.5, "Light meal", "Full meal"))</f>
        <v>No meal</v>
      </c>
      <c r="T2949" s="1" t="str">
        <f>IF(AND(Flights[[#This Row],[Airline]]="US Airways", Flights[[#This Row],[Meal]]="Full Meal"), "Yes", "No")</f>
        <v>No</v>
      </c>
      <c r="U2949" s="1">
        <v>0.3923611111111111</v>
      </c>
      <c r="V2949">
        <v>-8</v>
      </c>
      <c r="W2949" s="1" t="str">
        <f>IF(Flights[[#This Row],[Arrival Delay]] = "", "Cancelled", IF(Flights[[#This Row],[Arrival Delay]]&gt;15, "Delayed", "On time"))</f>
        <v>On time</v>
      </c>
      <c r="X2949" t="str">
        <f>IF(Flights[[#This Row],[Status]]&lt;&gt;"Delayed","", IF(Flights[[#This Row],[Arrival Delay]]&gt;120, "Severe", IF(Flights[[#This Row],[Arrival Delay]]&gt;60, "Major", "Moderate")))</f>
        <v/>
      </c>
      <c r="Y2949" t="b">
        <v>0</v>
      </c>
      <c r="AA2949" t="str">
        <f>IF(OR(AND(Flights[[#This Row],[Status]]="Cancelled", Flights[[#This Row],[Cancellation Reason]]="Airline/Carrier"), Flights[[#This Row],[Delay Type]]="Severe"), "Yes", "No")</f>
        <v>No</v>
      </c>
    </row>
    <row r="2950" spans="1:27" x14ac:dyDescent="0.3">
      <c r="A2950" s="3">
        <v>42222</v>
      </c>
      <c r="B2950" s="22">
        <f>WEEKNUM(Flights[[#This Row],[Date]], 1)</f>
        <v>32</v>
      </c>
      <c r="C2950" s="22">
        <f>WEEKDAY(Flights[[#This Row],[Date]],1)</f>
        <v>5</v>
      </c>
      <c r="D2950" t="s">
        <v>410</v>
      </c>
      <c r="E2950" t="s">
        <v>1992</v>
      </c>
      <c r="F2950" t="s">
        <v>0</v>
      </c>
      <c r="G2950" t="s">
        <v>12</v>
      </c>
      <c r="H2950" t="str">
        <f>_xlfn.XLOOKUP(Flights[[#This Row],[Destination]], Airports!$A$2:$A$78, Airports!$D$2:$D$78)</f>
        <v>New York</v>
      </c>
      <c r="I2950" t="str" cm="1">
        <f t="array" ref="I2950">_xlfn.XLOOKUP(Flights[[#This Row],[Destination]],_xlfn._TRO_TRAILING( Airports!A:A),_xlfn._TRO_TRAILING( Airports!E:E), "Not found")</f>
        <v>NY</v>
      </c>
      <c r="J2950" s="1">
        <v>0.35416666666666669</v>
      </c>
      <c r="K2950" s="22">
        <f>HOUR(Flights[[#This Row],[Scheduled Departure]])</f>
        <v>8</v>
      </c>
      <c r="L2950" s="1">
        <v>0.35347222222222224</v>
      </c>
      <c r="M2950">
        <f>(L2950-J2950)*24*60</f>
        <v>-0.99999999999999645</v>
      </c>
      <c r="N2950" s="16">
        <f>Flights[[#This Row],[Length (min)]]/60</f>
        <v>4.9833333333333334</v>
      </c>
      <c r="O2950">
        <v>299</v>
      </c>
      <c r="P2950">
        <v>2475</v>
      </c>
      <c r="Q2950" s="18">
        <f>IFERROR(Flights[[#This Row],[Distance]]/Flights[[#This Row],[Length (hr)]], "")</f>
        <v>496.65551839464882</v>
      </c>
      <c r="R2950" s="1">
        <v>0.7104166666666667</v>
      </c>
      <c r="S2950" s="1" t="str">
        <f>IF(Flights[[#This Row],[Length (hr)]]&lt;2, "No meal", IF(Flights[[#This Row],[Length (hr)]]&lt;3.5, "Light meal", "Full meal"))</f>
        <v>Full meal</v>
      </c>
      <c r="T2950" s="1" t="str">
        <f>IF(AND(Flights[[#This Row],[Airline]]="US Airways", Flights[[#This Row],[Meal]]="Full Meal"), "Yes", "No")</f>
        <v>No</v>
      </c>
      <c r="U2950" s="1">
        <v>0.68611111111111112</v>
      </c>
      <c r="V2950">
        <v>-35</v>
      </c>
      <c r="W2950" s="1" t="str">
        <f>IF(Flights[[#This Row],[Arrival Delay]] = "", "Cancelled", IF(Flights[[#This Row],[Arrival Delay]]&gt;15, "Delayed", "On time"))</f>
        <v>On time</v>
      </c>
      <c r="X2950" t="str">
        <f>IF(Flights[[#This Row],[Status]]&lt;&gt;"Delayed","", IF(Flights[[#This Row],[Arrival Delay]]&gt;120, "Severe", IF(Flights[[#This Row],[Arrival Delay]]&gt;60, "Major", "Moderate")))</f>
        <v/>
      </c>
      <c r="Y2950" t="b">
        <v>0</v>
      </c>
      <c r="AA2950" t="str">
        <f>IF(OR(AND(Flights[[#This Row],[Status]]="Cancelled", Flights[[#This Row],[Cancellation Reason]]="Airline/Carrier"), Flights[[#This Row],[Delay Type]]="Severe"), "Yes", "No")</f>
        <v>No</v>
      </c>
    </row>
    <row r="2951" spans="1:27" x14ac:dyDescent="0.3">
      <c r="A2951" s="3">
        <v>42222</v>
      </c>
      <c r="B2951" s="22">
        <f>WEEKNUM(Flights[[#This Row],[Date]], 1)</f>
        <v>32</v>
      </c>
      <c r="C2951" s="22">
        <f>WEEKDAY(Flights[[#This Row],[Date]],1)</f>
        <v>5</v>
      </c>
      <c r="D2951" t="s">
        <v>1615</v>
      </c>
      <c r="E2951" t="s">
        <v>1990</v>
      </c>
      <c r="F2951" t="s">
        <v>0</v>
      </c>
      <c r="G2951" t="s">
        <v>16</v>
      </c>
      <c r="H2951" t="str">
        <f>_xlfn.XLOOKUP(Flights[[#This Row],[Destination]], Airports!$A$2:$A$78, Airports!$D$2:$D$78)</f>
        <v>Dulles</v>
      </c>
      <c r="I2951" t="str" cm="1">
        <f t="array" ref="I2951">_xlfn.XLOOKUP(Flights[[#This Row],[Destination]],_xlfn._TRO_TRAILING( Airports!A:A),_xlfn._TRO_TRAILING( Airports!E:E), "Not found")</f>
        <v>VA</v>
      </c>
      <c r="J2951" s="1">
        <v>0.36458333333333331</v>
      </c>
      <c r="K2951" s="22">
        <f>HOUR(Flights[[#This Row],[Scheduled Departure]])</f>
        <v>8</v>
      </c>
      <c r="L2951" s="1">
        <v>0.36249999999999999</v>
      </c>
      <c r="M2951">
        <f>(L2951-J2951)*24*60</f>
        <v>-2.9999999999999893</v>
      </c>
      <c r="N2951" s="16">
        <f>Flights[[#This Row],[Length (min)]]/60</f>
        <v>4.8499999999999996</v>
      </c>
      <c r="O2951">
        <v>291</v>
      </c>
      <c r="P2951">
        <v>2288</v>
      </c>
      <c r="Q2951" s="18">
        <f>IFERROR(Flights[[#This Row],[Distance]]/Flights[[#This Row],[Length (hr)]], "")</f>
        <v>471.75257731958766</v>
      </c>
      <c r="R2951" s="1">
        <v>0.7006944444444444</v>
      </c>
      <c r="S2951" s="1" t="str">
        <f>IF(Flights[[#This Row],[Length (hr)]]&lt;2, "No meal", IF(Flights[[#This Row],[Length (hr)]]&lt;3.5, "Light meal", "Full meal"))</f>
        <v>Full meal</v>
      </c>
      <c r="T2951" s="1" t="str">
        <f>IF(AND(Flights[[#This Row],[Airline]]="US Airways", Flights[[#This Row],[Meal]]="Full Meal"), "Yes", "No")</f>
        <v>No</v>
      </c>
      <c r="U2951" s="1">
        <v>0.68958333333333333</v>
      </c>
      <c r="V2951">
        <v>-16</v>
      </c>
      <c r="W2951" s="1" t="str">
        <f>IF(Flights[[#This Row],[Arrival Delay]] = "", "Cancelled", IF(Flights[[#This Row],[Arrival Delay]]&gt;15, "Delayed", "On time"))</f>
        <v>On time</v>
      </c>
      <c r="X2951" t="str">
        <f>IF(Flights[[#This Row],[Status]]&lt;&gt;"Delayed","", IF(Flights[[#This Row],[Arrival Delay]]&gt;120, "Severe", IF(Flights[[#This Row],[Arrival Delay]]&gt;60, "Major", "Moderate")))</f>
        <v/>
      </c>
      <c r="Y2951" t="b">
        <v>0</v>
      </c>
      <c r="AA2951" t="str">
        <f>IF(OR(AND(Flights[[#This Row],[Status]]="Cancelled", Flights[[#This Row],[Cancellation Reason]]="Airline/Carrier"), Flights[[#This Row],[Delay Type]]="Severe"), "Yes", "No")</f>
        <v>No</v>
      </c>
    </row>
    <row r="2952" spans="1:27" x14ac:dyDescent="0.3">
      <c r="A2952" s="3">
        <v>42222</v>
      </c>
      <c r="B2952" s="22">
        <f>WEEKNUM(Flights[[#This Row],[Date]], 1)</f>
        <v>32</v>
      </c>
      <c r="C2952" s="22">
        <f>WEEKDAY(Flights[[#This Row],[Date]],1)</f>
        <v>5</v>
      </c>
      <c r="D2952" t="s">
        <v>1597</v>
      </c>
      <c r="E2952" t="s">
        <v>1989</v>
      </c>
      <c r="F2952" t="s">
        <v>0</v>
      </c>
      <c r="G2952" t="s">
        <v>349</v>
      </c>
      <c r="H2952" t="str">
        <f>_xlfn.XLOOKUP(Flights[[#This Row],[Destination]], Airports!$A$2:$A$78, Airports!$D$2:$D$78)</f>
        <v>Salt Lake City</v>
      </c>
      <c r="I2952" t="str" cm="1">
        <f t="array" ref="I2952">_xlfn.XLOOKUP(Flights[[#This Row],[Destination]],_xlfn._TRO_TRAILING( Airports!A:A),_xlfn._TRO_TRAILING( Airports!E:E), "Not found")</f>
        <v>UT</v>
      </c>
      <c r="J2952" s="1">
        <v>0.43055555555555558</v>
      </c>
      <c r="K2952" s="22">
        <f>HOUR(Flights[[#This Row],[Scheduled Departure]])</f>
        <v>10</v>
      </c>
      <c r="L2952" s="1">
        <v>0.43888888888888888</v>
      </c>
      <c r="M2952">
        <f>(L2952-J2952)*24*60</f>
        <v>11.999999999999957</v>
      </c>
      <c r="N2952" s="16">
        <f>Flights[[#This Row],[Length (min)]]/60</f>
        <v>1.75</v>
      </c>
      <c r="O2952">
        <v>105</v>
      </c>
      <c r="P2952">
        <v>590</v>
      </c>
      <c r="Q2952" s="18">
        <f>IFERROR(Flights[[#This Row],[Distance]]/Flights[[#This Row],[Length (hr)]], "")</f>
        <v>337.14285714285717</v>
      </c>
      <c r="R2952" s="1">
        <v>0.54791666666666672</v>
      </c>
      <c r="S2952" s="1" t="str">
        <f>IF(Flights[[#This Row],[Length (hr)]]&lt;2, "No meal", IF(Flights[[#This Row],[Length (hr)]]&lt;3.5, "Light meal", "Full meal"))</f>
        <v>No meal</v>
      </c>
      <c r="T2952" s="1" t="str">
        <f>IF(AND(Flights[[#This Row],[Airline]]="US Airways", Flights[[#This Row],[Meal]]="Full Meal"), "Yes", "No")</f>
        <v>No</v>
      </c>
      <c r="U2952" s="1">
        <v>0.55347222222222225</v>
      </c>
      <c r="V2952">
        <v>8</v>
      </c>
      <c r="W2952" s="1" t="str">
        <f>IF(Flights[[#This Row],[Arrival Delay]] = "", "Cancelled", IF(Flights[[#This Row],[Arrival Delay]]&gt;15, "Delayed", "On time"))</f>
        <v>On time</v>
      </c>
      <c r="X2952" t="str">
        <f>IF(Flights[[#This Row],[Status]]&lt;&gt;"Delayed","", IF(Flights[[#This Row],[Arrival Delay]]&gt;120, "Severe", IF(Flights[[#This Row],[Arrival Delay]]&gt;60, "Major", "Moderate")))</f>
        <v/>
      </c>
      <c r="Y2952" t="b">
        <v>0</v>
      </c>
      <c r="AA2952" t="str">
        <f>IF(OR(AND(Flights[[#This Row],[Status]]="Cancelled", Flights[[#This Row],[Cancellation Reason]]="Airline/Carrier"), Flights[[#This Row],[Delay Type]]="Severe"), "Yes", "No")</f>
        <v>No</v>
      </c>
    </row>
    <row r="2953" spans="1:27" x14ac:dyDescent="0.3">
      <c r="A2953" s="3">
        <v>42222</v>
      </c>
      <c r="B2953" s="22">
        <f>WEEKNUM(Flights[[#This Row],[Date]], 1)</f>
        <v>32</v>
      </c>
      <c r="C2953" s="22">
        <f>WEEKDAY(Flights[[#This Row],[Date]],1)</f>
        <v>5</v>
      </c>
      <c r="D2953" t="s">
        <v>80</v>
      </c>
      <c r="E2953" t="s">
        <v>1987</v>
      </c>
      <c r="F2953" t="s">
        <v>0</v>
      </c>
      <c r="G2953" t="s">
        <v>2</v>
      </c>
      <c r="H2953" t="str">
        <f>_xlfn.XLOOKUP(Flights[[#This Row],[Destination]], Airports!$A$2:$A$78, Airports!$D$2:$D$78)</f>
        <v>Miami</v>
      </c>
      <c r="I2953" t="str" cm="1">
        <f t="array" ref="I2953">_xlfn.XLOOKUP(Flights[[#This Row],[Destination]],_xlfn._TRO_TRAILING( Airports!A:A),_xlfn._TRO_TRAILING( Airports!E:E), "Not found")</f>
        <v>FL</v>
      </c>
      <c r="J2953" s="1">
        <v>0.51041666666666663</v>
      </c>
      <c r="K2953" s="22">
        <f>HOUR(Flights[[#This Row],[Scheduled Departure]])</f>
        <v>12</v>
      </c>
      <c r="L2953" s="1">
        <v>0</v>
      </c>
      <c r="M2953">
        <f>(L2953-J2953)*24*60</f>
        <v>-735</v>
      </c>
      <c r="N2953" s="16">
        <f>Flights[[#This Row],[Length (min)]]/60</f>
        <v>0</v>
      </c>
      <c r="P2953">
        <v>2342</v>
      </c>
      <c r="Q2953" s="18" t="str">
        <f>IFERROR(Flights[[#This Row],[Distance]]/Flights[[#This Row],[Length (hr)]], "")</f>
        <v/>
      </c>
      <c r="R2953" s="1">
        <v>0.85763888888888884</v>
      </c>
      <c r="S2953" s="1" t="str">
        <f>IF(Flights[[#This Row],[Length (hr)]]&lt;2, "No meal", IF(Flights[[#This Row],[Length (hr)]]&lt;3.5, "Light meal", "Full meal"))</f>
        <v>No meal</v>
      </c>
      <c r="T2953" s="1" t="str">
        <f>IF(AND(Flights[[#This Row],[Airline]]="US Airways", Flights[[#This Row],[Meal]]="Full Meal"), "Yes", "No")</f>
        <v>No</v>
      </c>
      <c r="U2953" s="1">
        <v>0</v>
      </c>
      <c r="W2953" s="1" t="str">
        <f>IF(Flights[[#This Row],[Arrival Delay]] = "", "Cancelled", IF(Flights[[#This Row],[Arrival Delay]]&gt;15, "Delayed", "On time"))</f>
        <v>Cancelled</v>
      </c>
      <c r="X2953" t="str">
        <f>IF(Flights[[#This Row],[Status]]&lt;&gt;"Delayed","", IF(Flights[[#This Row],[Arrival Delay]]&gt;120, "Severe", IF(Flights[[#This Row],[Arrival Delay]]&gt;60, "Major", "Moderate")))</f>
        <v/>
      </c>
      <c r="Y2953" t="b">
        <v>1</v>
      </c>
      <c r="Z2953" t="s">
        <v>8</v>
      </c>
      <c r="AA2953" t="str">
        <f>IF(OR(AND(Flights[[#This Row],[Status]]="Cancelled", Flights[[#This Row],[Cancellation Reason]]="Airline/Carrier"), Flights[[#This Row],[Delay Type]]="Severe"), "Yes", "No")</f>
        <v>Yes</v>
      </c>
    </row>
    <row r="2954" spans="1:27" x14ac:dyDescent="0.3">
      <c r="A2954" s="3">
        <v>42222</v>
      </c>
      <c r="B2954" s="22">
        <f>WEEKNUM(Flights[[#This Row],[Date]], 1)</f>
        <v>32</v>
      </c>
      <c r="C2954" s="22">
        <f>WEEKDAY(Flights[[#This Row],[Date]],1)</f>
        <v>5</v>
      </c>
      <c r="D2954" t="s">
        <v>526</v>
      </c>
      <c r="E2954" t="s">
        <v>1996</v>
      </c>
      <c r="F2954" t="s">
        <v>0</v>
      </c>
      <c r="G2954" t="s">
        <v>9</v>
      </c>
      <c r="H2954" t="str">
        <f>_xlfn.XLOOKUP(Flights[[#This Row],[Destination]], Airports!$A$2:$A$78, Airports!$D$2:$D$78)</f>
        <v>San Francisco</v>
      </c>
      <c r="I2954" t="str" cm="1">
        <f t="array" ref="I2954">_xlfn.XLOOKUP(Flights[[#This Row],[Destination]],_xlfn._TRO_TRAILING( Airports!A:A),_xlfn._TRO_TRAILING( Airports!E:E), "Not found")</f>
        <v>CA</v>
      </c>
      <c r="J2954" s="1">
        <v>0.58333333333333337</v>
      </c>
      <c r="K2954" s="22">
        <f>HOUR(Flights[[#This Row],[Scheduled Departure]])</f>
        <v>14</v>
      </c>
      <c r="L2954" s="1">
        <v>0.5805555555555556</v>
      </c>
      <c r="M2954">
        <f>(L2954-J2954)*24*60</f>
        <v>-3.9999999999999858</v>
      </c>
      <c r="N2954" s="16">
        <f>Flights[[#This Row],[Length (min)]]/60</f>
        <v>1.05</v>
      </c>
      <c r="O2954">
        <v>63</v>
      </c>
      <c r="P2954">
        <v>337</v>
      </c>
      <c r="Q2954" s="18">
        <f>IFERROR(Flights[[#This Row],[Distance]]/Flights[[#This Row],[Length (hr)]], "")</f>
        <v>320.95238095238096</v>
      </c>
      <c r="R2954" s="1">
        <v>0.63194444444444442</v>
      </c>
      <c r="S2954" s="1" t="str">
        <f>IF(Flights[[#This Row],[Length (hr)]]&lt;2, "No meal", IF(Flights[[#This Row],[Length (hr)]]&lt;3.5, "Light meal", "Full meal"))</f>
        <v>No meal</v>
      </c>
      <c r="T2954" s="1" t="str">
        <f>IF(AND(Flights[[#This Row],[Airline]]="US Airways", Flights[[#This Row],[Meal]]="Full Meal"), "Yes", "No")</f>
        <v>No</v>
      </c>
      <c r="U2954" s="1">
        <v>0.62430555555555556</v>
      </c>
      <c r="V2954">
        <v>-11</v>
      </c>
      <c r="W2954" s="1" t="str">
        <f>IF(Flights[[#This Row],[Arrival Delay]] = "", "Cancelled", IF(Flights[[#This Row],[Arrival Delay]]&gt;15, "Delayed", "On time"))</f>
        <v>On time</v>
      </c>
      <c r="X2954" t="str">
        <f>IF(Flights[[#This Row],[Status]]&lt;&gt;"Delayed","", IF(Flights[[#This Row],[Arrival Delay]]&gt;120, "Severe", IF(Flights[[#This Row],[Arrival Delay]]&gt;60, "Major", "Moderate")))</f>
        <v/>
      </c>
      <c r="Y2954" t="b">
        <v>0</v>
      </c>
      <c r="AA2954" t="str">
        <f>IF(OR(AND(Flights[[#This Row],[Status]]="Cancelled", Flights[[#This Row],[Cancellation Reason]]="Airline/Carrier"), Flights[[#This Row],[Delay Type]]="Severe"), "Yes", "No")</f>
        <v>No</v>
      </c>
    </row>
    <row r="2955" spans="1:27" x14ac:dyDescent="0.3">
      <c r="A2955" s="3">
        <v>42222</v>
      </c>
      <c r="B2955" s="22">
        <f>WEEKNUM(Flights[[#This Row],[Date]], 1)</f>
        <v>32</v>
      </c>
      <c r="C2955" s="22">
        <f>WEEKDAY(Flights[[#This Row],[Date]],1)</f>
        <v>5</v>
      </c>
      <c r="D2955" t="s">
        <v>1603</v>
      </c>
      <c r="E2955" t="s">
        <v>1994</v>
      </c>
      <c r="F2955" t="s">
        <v>0</v>
      </c>
      <c r="G2955" t="s">
        <v>347</v>
      </c>
      <c r="H2955" t="str">
        <f>_xlfn.XLOOKUP(Flights[[#This Row],[Destination]], Airports!$A$2:$A$78, Airports!$D$2:$D$78)</f>
        <v>San Jose</v>
      </c>
      <c r="I2955" t="str" cm="1">
        <f t="array" ref="I2955">_xlfn.XLOOKUP(Flights[[#This Row],[Destination]],_xlfn._TRO_TRAILING( Airports!A:A),_xlfn._TRO_TRAILING( Airports!E:E), "Not found")</f>
        <v>CA</v>
      </c>
      <c r="J2955" s="1">
        <v>0.60763888888888884</v>
      </c>
      <c r="K2955" s="22">
        <f>HOUR(Flights[[#This Row],[Scheduled Departure]])</f>
        <v>14</v>
      </c>
      <c r="L2955" s="1">
        <v>0.60624999999999996</v>
      </c>
      <c r="M2955">
        <f>(L2955-J2955)*24*60</f>
        <v>-1.9999999999999929</v>
      </c>
      <c r="N2955" s="16">
        <f>Flights[[#This Row],[Length (min)]]/60</f>
        <v>1.1833333333333333</v>
      </c>
      <c r="O2955">
        <v>71</v>
      </c>
      <c r="P2955">
        <v>308</v>
      </c>
      <c r="Q2955" s="18">
        <f>IFERROR(Flights[[#This Row],[Distance]]/Flights[[#This Row],[Length (hr)]], "")</f>
        <v>260.28169014084506</v>
      </c>
      <c r="R2955" s="1">
        <v>0.66319444444444442</v>
      </c>
      <c r="S2955" s="1" t="str">
        <f>IF(Flights[[#This Row],[Length (hr)]]&lt;2, "No meal", IF(Flights[[#This Row],[Length (hr)]]&lt;3.5, "Light meal", "Full meal"))</f>
        <v>No meal</v>
      </c>
      <c r="T2955" s="1" t="str">
        <f>IF(AND(Flights[[#This Row],[Airline]]="US Airways", Flights[[#This Row],[Meal]]="Full Meal"), "Yes", "No")</f>
        <v>No</v>
      </c>
      <c r="U2955" s="1">
        <v>0.65555555555555556</v>
      </c>
      <c r="V2955">
        <v>-11</v>
      </c>
      <c r="W2955" s="1" t="str">
        <f>IF(Flights[[#This Row],[Arrival Delay]] = "", "Cancelled", IF(Flights[[#This Row],[Arrival Delay]]&gt;15, "Delayed", "On time"))</f>
        <v>On time</v>
      </c>
      <c r="X2955" t="str">
        <f>IF(Flights[[#This Row],[Status]]&lt;&gt;"Delayed","", IF(Flights[[#This Row],[Arrival Delay]]&gt;120, "Severe", IF(Flights[[#This Row],[Arrival Delay]]&gt;60, "Major", "Moderate")))</f>
        <v/>
      </c>
      <c r="Y2955" t="b">
        <v>0</v>
      </c>
      <c r="AA2955" t="str">
        <f>IF(OR(AND(Flights[[#This Row],[Status]]="Cancelled", Flights[[#This Row],[Cancellation Reason]]="Airline/Carrier"), Flights[[#This Row],[Delay Type]]="Severe"), "Yes", "No")</f>
        <v>No</v>
      </c>
    </row>
    <row r="2956" spans="1:27" x14ac:dyDescent="0.3">
      <c r="A2956" s="3">
        <v>42222</v>
      </c>
      <c r="B2956" s="22">
        <f>WEEKNUM(Flights[[#This Row],[Date]], 1)</f>
        <v>32</v>
      </c>
      <c r="C2956" s="22">
        <f>WEEKDAY(Flights[[#This Row],[Date]],1)</f>
        <v>5</v>
      </c>
      <c r="D2956" t="s">
        <v>1655</v>
      </c>
      <c r="E2956" t="s">
        <v>1990</v>
      </c>
      <c r="F2956" t="s">
        <v>0</v>
      </c>
      <c r="G2956" t="s">
        <v>9</v>
      </c>
      <c r="H2956" t="str">
        <f>_xlfn.XLOOKUP(Flights[[#This Row],[Destination]], Airports!$A$2:$A$78, Airports!$D$2:$D$78)</f>
        <v>San Francisco</v>
      </c>
      <c r="I2956" t="str" cm="1">
        <f t="array" ref="I2956">_xlfn.XLOOKUP(Flights[[#This Row],[Destination]],_xlfn._TRO_TRAILING( Airports!A:A),_xlfn._TRO_TRAILING( Airports!E:E), "Not found")</f>
        <v>CA</v>
      </c>
      <c r="J2956" s="1">
        <v>0.70972222222222225</v>
      </c>
      <c r="K2956" s="22">
        <f>HOUR(Flights[[#This Row],[Scheduled Departure]])</f>
        <v>17</v>
      </c>
      <c r="L2956" s="1">
        <v>0.71458333333333335</v>
      </c>
      <c r="M2956">
        <f>(L2956-J2956)*24*60</f>
        <v>6.9999999999999751</v>
      </c>
      <c r="N2956" s="16">
        <f>Flights[[#This Row],[Length (min)]]/60</f>
        <v>1.1833333333333333</v>
      </c>
      <c r="O2956">
        <v>71</v>
      </c>
      <c r="P2956">
        <v>337</v>
      </c>
      <c r="Q2956" s="18">
        <f>IFERROR(Flights[[#This Row],[Distance]]/Flights[[#This Row],[Length (hr)]], "")</f>
        <v>284.78873239436621</v>
      </c>
      <c r="R2956" s="1">
        <v>0.77083333333333337</v>
      </c>
      <c r="S2956" s="1" t="str">
        <f>IF(Flights[[#This Row],[Length (hr)]]&lt;2, "No meal", IF(Flights[[#This Row],[Length (hr)]]&lt;3.5, "Light meal", "Full meal"))</f>
        <v>No meal</v>
      </c>
      <c r="T2956" s="1" t="str">
        <f>IF(AND(Flights[[#This Row],[Airline]]="US Airways", Flights[[#This Row],[Meal]]="Full Meal"), "Yes", "No")</f>
        <v>No</v>
      </c>
      <c r="U2956" s="1">
        <v>0.76388888888888884</v>
      </c>
      <c r="V2956">
        <v>-10</v>
      </c>
      <c r="W2956" s="1" t="str">
        <f>IF(Flights[[#This Row],[Arrival Delay]] = "", "Cancelled", IF(Flights[[#This Row],[Arrival Delay]]&gt;15, "Delayed", "On time"))</f>
        <v>On time</v>
      </c>
      <c r="X2956" t="str">
        <f>IF(Flights[[#This Row],[Status]]&lt;&gt;"Delayed","", IF(Flights[[#This Row],[Arrival Delay]]&gt;120, "Severe", IF(Flights[[#This Row],[Arrival Delay]]&gt;60, "Major", "Moderate")))</f>
        <v/>
      </c>
      <c r="Y2956" t="b">
        <v>0</v>
      </c>
      <c r="AA2956" t="str">
        <f>IF(OR(AND(Flights[[#This Row],[Status]]="Cancelled", Flights[[#This Row],[Cancellation Reason]]="Airline/Carrier"), Flights[[#This Row],[Delay Type]]="Severe"), "Yes", "No")</f>
        <v>No</v>
      </c>
    </row>
    <row r="2957" spans="1:27" x14ac:dyDescent="0.3">
      <c r="A2957" s="3">
        <v>42222</v>
      </c>
      <c r="B2957" s="22">
        <f>WEEKNUM(Flights[[#This Row],[Date]], 1)</f>
        <v>32</v>
      </c>
      <c r="C2957" s="22">
        <f>WEEKDAY(Flights[[#This Row],[Date]],1)</f>
        <v>5</v>
      </c>
      <c r="D2957" t="s">
        <v>617</v>
      </c>
      <c r="E2957" t="s">
        <v>1990</v>
      </c>
      <c r="F2957" t="s">
        <v>0</v>
      </c>
      <c r="G2957" t="s">
        <v>20</v>
      </c>
      <c r="H2957" t="str">
        <f>_xlfn.XLOOKUP(Flights[[#This Row],[Destination]], Airports!$A$2:$A$78, Airports!$D$2:$D$78)</f>
        <v>Kahului</v>
      </c>
      <c r="I2957" t="str" cm="1">
        <f t="array" ref="I2957">_xlfn.XLOOKUP(Flights[[#This Row],[Destination]],_xlfn._TRO_TRAILING( Airports!A:A),_xlfn._TRO_TRAILING( Airports!E:E), "Not found")</f>
        <v>HI</v>
      </c>
      <c r="J2957" s="1">
        <v>0.71527777777777779</v>
      </c>
      <c r="K2957" s="22">
        <f>HOUR(Flights[[#This Row],[Scheduled Departure]])</f>
        <v>17</v>
      </c>
      <c r="L2957" s="1">
        <v>0.81736111111111109</v>
      </c>
      <c r="M2957">
        <f>(L2957-J2957)*24*60</f>
        <v>146.99999999999994</v>
      </c>
      <c r="N2957" s="16">
        <f>Flights[[#This Row],[Length (min)]]/60</f>
        <v>5.2833333333333332</v>
      </c>
      <c r="O2957">
        <v>317</v>
      </c>
      <c r="P2957">
        <v>2486</v>
      </c>
      <c r="Q2957" s="18">
        <f>IFERROR(Flights[[#This Row],[Distance]]/Flights[[#This Row],[Length (hr)]], "")</f>
        <v>470.53627760252368</v>
      </c>
      <c r="R2957" s="1">
        <v>0.82013888888888886</v>
      </c>
      <c r="S2957" s="1" t="str">
        <f>IF(Flights[[#This Row],[Length (hr)]]&lt;2, "No meal", IF(Flights[[#This Row],[Length (hr)]]&lt;3.5, "Light meal", "Full meal"))</f>
        <v>Full meal</v>
      </c>
      <c r="T2957" s="1" t="str">
        <f>IF(AND(Flights[[#This Row],[Airline]]="US Airways", Flights[[#This Row],[Meal]]="Full Meal"), "Yes", "No")</f>
        <v>No</v>
      </c>
      <c r="U2957" s="1">
        <v>0.91249999999999998</v>
      </c>
      <c r="V2957">
        <v>133</v>
      </c>
      <c r="W2957" s="1" t="str">
        <f>IF(Flights[[#This Row],[Arrival Delay]] = "", "Cancelled", IF(Flights[[#This Row],[Arrival Delay]]&gt;15, "Delayed", "On time"))</f>
        <v>Delayed</v>
      </c>
      <c r="X2957" t="str">
        <f>IF(Flights[[#This Row],[Status]]&lt;&gt;"Delayed","", IF(Flights[[#This Row],[Arrival Delay]]&gt;120, "Severe", IF(Flights[[#This Row],[Arrival Delay]]&gt;60, "Major", "Moderate")))</f>
        <v>Severe</v>
      </c>
      <c r="Y2957" t="b">
        <v>0</v>
      </c>
      <c r="AA2957" t="str">
        <f>IF(OR(AND(Flights[[#This Row],[Status]]="Cancelled", Flights[[#This Row],[Cancellation Reason]]="Airline/Carrier"), Flights[[#This Row],[Delay Type]]="Severe"), "Yes", "No")</f>
        <v>Yes</v>
      </c>
    </row>
    <row r="2958" spans="1:27" x14ac:dyDescent="0.3">
      <c r="A2958" s="3">
        <v>42222</v>
      </c>
      <c r="B2958" s="22">
        <f>WEEKNUM(Flights[[#This Row],[Date]], 1)</f>
        <v>32</v>
      </c>
      <c r="C2958" s="22">
        <f>WEEKDAY(Flights[[#This Row],[Date]],1)</f>
        <v>5</v>
      </c>
      <c r="D2958" t="s">
        <v>1374</v>
      </c>
      <c r="E2958" t="s">
        <v>1993</v>
      </c>
      <c r="F2958" t="s">
        <v>0</v>
      </c>
      <c r="G2958" t="s">
        <v>4</v>
      </c>
      <c r="H2958" t="str">
        <f>_xlfn.XLOOKUP(Flights[[#This Row],[Destination]], Airports!$A$2:$A$78, Airports!$D$2:$D$78)</f>
        <v>Chicago</v>
      </c>
      <c r="I2958" t="str" cm="1">
        <f t="array" ref="I2958">_xlfn.XLOOKUP(Flights[[#This Row],[Destination]],_xlfn._TRO_TRAILING( Airports!A:A),_xlfn._TRO_TRAILING( Airports!E:E), "Not found")</f>
        <v>IL</v>
      </c>
      <c r="J2958" s="1">
        <v>0.74652777777777779</v>
      </c>
      <c r="K2958" s="22">
        <f>HOUR(Flights[[#This Row],[Scheduled Departure]])</f>
        <v>17</v>
      </c>
      <c r="L2958" s="1">
        <v>0.82777777777777772</v>
      </c>
      <c r="M2958">
        <f>(L2958-J2958)*24*60</f>
        <v>116.9999999999999</v>
      </c>
      <c r="N2958" s="16">
        <f>Flights[[#This Row],[Length (min)]]/60</f>
        <v>3.7666666666666666</v>
      </c>
      <c r="O2958">
        <v>226</v>
      </c>
      <c r="P2958">
        <v>1744</v>
      </c>
      <c r="Q2958" s="18">
        <f>IFERROR(Flights[[#This Row],[Distance]]/Flights[[#This Row],[Length (hr)]], "")</f>
        <v>463.00884955752213</v>
      </c>
      <c r="R2958" s="1">
        <v>0.99861111111111112</v>
      </c>
      <c r="S2958" s="1" t="str">
        <f>IF(Flights[[#This Row],[Length (hr)]]&lt;2, "No meal", IF(Flights[[#This Row],[Length (hr)]]&lt;3.5, "Light meal", "Full meal"))</f>
        <v>Full meal</v>
      </c>
      <c r="T2958" s="1" t="str">
        <f>IF(AND(Flights[[#This Row],[Airline]]="US Airways", Flights[[#This Row],[Meal]]="Full Meal"), "Yes", "No")</f>
        <v>No</v>
      </c>
      <c r="U2958" s="1">
        <v>6.805555555555555E-2</v>
      </c>
      <c r="V2958">
        <v>100</v>
      </c>
      <c r="W2958" s="1" t="str">
        <f>IF(Flights[[#This Row],[Arrival Delay]] = "", "Cancelled", IF(Flights[[#This Row],[Arrival Delay]]&gt;15, "Delayed", "On time"))</f>
        <v>Delayed</v>
      </c>
      <c r="X2958" t="str">
        <f>IF(Flights[[#This Row],[Status]]&lt;&gt;"Delayed","", IF(Flights[[#This Row],[Arrival Delay]]&gt;120, "Severe", IF(Flights[[#This Row],[Arrival Delay]]&gt;60, "Major", "Moderate")))</f>
        <v>Major</v>
      </c>
      <c r="Y2958" t="b">
        <v>0</v>
      </c>
      <c r="AA2958" t="str">
        <f>IF(OR(AND(Flights[[#This Row],[Status]]="Cancelled", Flights[[#This Row],[Cancellation Reason]]="Airline/Carrier"), Flights[[#This Row],[Delay Type]]="Severe"), "Yes", "No")</f>
        <v>No</v>
      </c>
    </row>
    <row r="2959" spans="1:27" x14ac:dyDescent="0.3">
      <c r="A2959" s="3">
        <v>42222</v>
      </c>
      <c r="B2959" s="22">
        <f>WEEKNUM(Flights[[#This Row],[Date]], 1)</f>
        <v>32</v>
      </c>
      <c r="C2959" s="22">
        <f>WEEKDAY(Flights[[#This Row],[Date]],1)</f>
        <v>5</v>
      </c>
      <c r="D2959" t="s">
        <v>635</v>
      </c>
      <c r="E2959" t="s">
        <v>1996</v>
      </c>
      <c r="F2959" t="s">
        <v>0</v>
      </c>
      <c r="G2959" t="s">
        <v>344</v>
      </c>
      <c r="H2959" t="str">
        <f>_xlfn.XLOOKUP(Flights[[#This Row],[Destination]], Airports!$A$2:$A$78, Airports!$D$2:$D$78)</f>
        <v>Seattle</v>
      </c>
      <c r="I2959" t="str" cm="1">
        <f t="array" ref="I2959">_xlfn.XLOOKUP(Flights[[#This Row],[Destination]],_xlfn._TRO_TRAILING( Airports!A:A),_xlfn._TRO_TRAILING( Airports!E:E), "Not found")</f>
        <v>WA</v>
      </c>
      <c r="J2959" s="1">
        <v>0.77430555555555558</v>
      </c>
      <c r="K2959" s="22">
        <f>HOUR(Flights[[#This Row],[Scheduled Departure]])</f>
        <v>18</v>
      </c>
      <c r="L2959" s="1">
        <v>0.79027777777777775</v>
      </c>
      <c r="M2959">
        <f>(L2959-J2959)*24*60</f>
        <v>22.999999999999918</v>
      </c>
      <c r="N2959" s="16">
        <f>Flights[[#This Row],[Length (min)]]/60</f>
        <v>2.3833333333333333</v>
      </c>
      <c r="O2959">
        <v>143</v>
      </c>
      <c r="P2959">
        <v>954</v>
      </c>
      <c r="Q2959" s="18">
        <f>IFERROR(Flights[[#This Row],[Distance]]/Flights[[#This Row],[Length (hr)]], "")</f>
        <v>400.27972027972027</v>
      </c>
      <c r="R2959" s="1">
        <v>0.87847222222222221</v>
      </c>
      <c r="S2959" s="1" t="str">
        <f>IF(Flights[[#This Row],[Length (hr)]]&lt;2, "No meal", IF(Flights[[#This Row],[Length (hr)]]&lt;3.5, "Light meal", "Full meal"))</f>
        <v>Light meal</v>
      </c>
      <c r="T2959" s="1" t="str">
        <f>IF(AND(Flights[[#This Row],[Airline]]="US Airways", Flights[[#This Row],[Meal]]="Full Meal"), "Yes", "No")</f>
        <v>No</v>
      </c>
      <c r="U2959" s="1">
        <v>0.88958333333333328</v>
      </c>
      <c r="V2959">
        <v>16</v>
      </c>
      <c r="W2959" s="1" t="str">
        <f>IF(Flights[[#This Row],[Arrival Delay]] = "", "Cancelled", IF(Flights[[#This Row],[Arrival Delay]]&gt;15, "Delayed", "On time"))</f>
        <v>Delayed</v>
      </c>
      <c r="X2959" t="str">
        <f>IF(Flights[[#This Row],[Status]]&lt;&gt;"Delayed","", IF(Flights[[#This Row],[Arrival Delay]]&gt;120, "Severe", IF(Flights[[#This Row],[Arrival Delay]]&gt;60, "Major", "Moderate")))</f>
        <v>Moderate</v>
      </c>
      <c r="Y2959" t="b">
        <v>0</v>
      </c>
      <c r="AA2959" t="str">
        <f>IF(OR(AND(Flights[[#This Row],[Status]]="Cancelled", Flights[[#This Row],[Cancellation Reason]]="Airline/Carrier"), Flights[[#This Row],[Delay Type]]="Severe"), "Yes", "No")</f>
        <v>No</v>
      </c>
    </row>
    <row r="2960" spans="1:27" x14ac:dyDescent="0.3">
      <c r="A2960" s="3">
        <v>42222</v>
      </c>
      <c r="B2960" s="22">
        <f>WEEKNUM(Flights[[#This Row],[Date]], 1)</f>
        <v>32</v>
      </c>
      <c r="C2960" s="22">
        <f>WEEKDAY(Flights[[#This Row],[Date]],1)</f>
        <v>5</v>
      </c>
      <c r="D2960" t="s">
        <v>1110</v>
      </c>
      <c r="E2960" t="s">
        <v>1995</v>
      </c>
      <c r="F2960" t="s">
        <v>0</v>
      </c>
      <c r="G2960" t="s">
        <v>318</v>
      </c>
      <c r="H2960" t="str">
        <f>_xlfn.XLOOKUP(Flights[[#This Row],[Destination]], Airports!$A$2:$A$78, Airports!$D$2:$D$78)</f>
        <v>Oakland</v>
      </c>
      <c r="I2960" t="str" cm="1">
        <f t="array" ref="I2960">_xlfn.XLOOKUP(Flights[[#This Row],[Destination]],_xlfn._TRO_TRAILING( Airports!A:A),_xlfn._TRO_TRAILING( Airports!E:E), "Not found")</f>
        <v>CA</v>
      </c>
      <c r="J2960" s="1">
        <v>0.96180555555555558</v>
      </c>
      <c r="K2960" s="22">
        <f>HOUR(Flights[[#This Row],[Scheduled Departure]])</f>
        <v>23</v>
      </c>
      <c r="L2960" s="1">
        <v>0.97986111111111107</v>
      </c>
      <c r="M2960">
        <f>(L2960-J2960)*24*60</f>
        <v>25.999999999999908</v>
      </c>
      <c r="N2960" s="16">
        <f>Flights[[#This Row],[Length (min)]]/60</f>
        <v>1.2333333333333334</v>
      </c>
      <c r="O2960">
        <v>74</v>
      </c>
      <c r="P2960">
        <v>337</v>
      </c>
      <c r="Q2960" s="18">
        <f>IFERROR(Flights[[#This Row],[Distance]]/Flights[[#This Row],[Length (hr)]], "")</f>
        <v>273.24324324324323</v>
      </c>
      <c r="R2960" s="1">
        <v>1.0416666666666666E-2</v>
      </c>
      <c r="S2960" s="1" t="str">
        <f>IF(Flights[[#This Row],[Length (hr)]]&lt;2, "No meal", IF(Flights[[#This Row],[Length (hr)]]&lt;3.5, "Light meal", "Full meal"))</f>
        <v>No meal</v>
      </c>
      <c r="T2960" s="1" t="str">
        <f>IF(AND(Flights[[#This Row],[Airline]]="US Airways", Flights[[#This Row],[Meal]]="Full Meal"), "Yes", "No")</f>
        <v>No</v>
      </c>
      <c r="U2960" s="1">
        <v>3.125E-2</v>
      </c>
      <c r="V2960">
        <v>30</v>
      </c>
      <c r="W2960" s="1" t="str">
        <f>IF(Flights[[#This Row],[Arrival Delay]] = "", "Cancelled", IF(Flights[[#This Row],[Arrival Delay]]&gt;15, "Delayed", "On time"))</f>
        <v>Delayed</v>
      </c>
      <c r="X2960" t="str">
        <f>IF(Flights[[#This Row],[Status]]&lt;&gt;"Delayed","", IF(Flights[[#This Row],[Arrival Delay]]&gt;120, "Severe", IF(Flights[[#This Row],[Arrival Delay]]&gt;60, "Major", "Moderate")))</f>
        <v>Moderate</v>
      </c>
      <c r="Y2960" t="b">
        <v>0</v>
      </c>
      <c r="AA2960" t="str">
        <f>IF(OR(AND(Flights[[#This Row],[Status]]="Cancelled", Flights[[#This Row],[Cancellation Reason]]="Airline/Carrier"), Flights[[#This Row],[Delay Type]]="Severe"), "Yes", "No")</f>
        <v>No</v>
      </c>
    </row>
    <row r="2961" spans="1:27" x14ac:dyDescent="0.3">
      <c r="A2961" s="3">
        <v>42223</v>
      </c>
      <c r="B2961" s="22">
        <f>WEEKNUM(Flights[[#This Row],[Date]], 1)</f>
        <v>32</v>
      </c>
      <c r="C2961" s="22">
        <f>WEEKDAY(Flights[[#This Row],[Date]],1)</f>
        <v>6</v>
      </c>
      <c r="D2961" t="s">
        <v>129</v>
      </c>
      <c r="E2961" t="s">
        <v>1987</v>
      </c>
      <c r="F2961" t="s">
        <v>0</v>
      </c>
      <c r="G2961" t="s">
        <v>5</v>
      </c>
      <c r="H2961" t="str">
        <f>_xlfn.XLOOKUP(Flights[[#This Row],[Destination]], Airports!$A$2:$A$78, Airports!$D$2:$D$78)</f>
        <v>St. Louis</v>
      </c>
      <c r="I2961" t="str" cm="1">
        <f t="array" ref="I2961">_xlfn.XLOOKUP(Flights[[#This Row],[Destination]],_xlfn._TRO_TRAILING( Airports!A:A),_xlfn._TRO_TRAILING( Airports!E:E), "Not found")</f>
        <v>MO</v>
      </c>
      <c r="J2961" s="1">
        <v>0.25</v>
      </c>
      <c r="K2961" s="22">
        <f>HOUR(Flights[[#This Row],[Scheduled Departure]])</f>
        <v>6</v>
      </c>
      <c r="L2961" s="1">
        <v>0.24861111111111112</v>
      </c>
      <c r="M2961">
        <f>(L2961-J2961)*24*60</f>
        <v>-1.9999999999999929</v>
      </c>
      <c r="N2961" s="16">
        <f>Flights[[#This Row],[Length (min)]]/60</f>
        <v>3.45</v>
      </c>
      <c r="O2961">
        <v>207</v>
      </c>
      <c r="P2961">
        <v>1592</v>
      </c>
      <c r="Q2961" s="18">
        <f>IFERROR(Flights[[#This Row],[Distance]]/Flights[[#This Row],[Length (hr)]], "")</f>
        <v>461.44927536231882</v>
      </c>
      <c r="R2961" s="1">
        <v>0.49027777777777776</v>
      </c>
      <c r="S2961" s="1" t="str">
        <f>IF(Flights[[#This Row],[Length (hr)]]&lt;2, "No meal", IF(Flights[[#This Row],[Length (hr)]]&lt;3.5, "Light meal", "Full meal"))</f>
        <v>Light meal</v>
      </c>
      <c r="T2961" s="1" t="str">
        <f>IF(AND(Flights[[#This Row],[Airline]]="US Airways", Flights[[#This Row],[Meal]]="Full Meal"), "Yes", "No")</f>
        <v>No</v>
      </c>
      <c r="U2961" s="1">
        <v>0.47569444444444442</v>
      </c>
      <c r="V2961">
        <v>-21</v>
      </c>
      <c r="W2961" s="1" t="str">
        <f>IF(Flights[[#This Row],[Arrival Delay]] = "", "Cancelled", IF(Flights[[#This Row],[Arrival Delay]]&gt;15, "Delayed", "On time"))</f>
        <v>On time</v>
      </c>
      <c r="X2961" t="str">
        <f>IF(Flights[[#This Row],[Status]]&lt;&gt;"Delayed","", IF(Flights[[#This Row],[Arrival Delay]]&gt;120, "Severe", IF(Flights[[#This Row],[Arrival Delay]]&gt;60, "Major", "Moderate")))</f>
        <v/>
      </c>
      <c r="Y2961" t="b">
        <v>0</v>
      </c>
      <c r="AA2961" t="str">
        <f>IF(OR(AND(Flights[[#This Row],[Status]]="Cancelled", Flights[[#This Row],[Cancellation Reason]]="Airline/Carrier"), Flights[[#This Row],[Delay Type]]="Severe"), "Yes", "No")</f>
        <v>No</v>
      </c>
    </row>
    <row r="2962" spans="1:27" x14ac:dyDescent="0.3">
      <c r="A2962" s="3">
        <v>42223</v>
      </c>
      <c r="B2962" s="22">
        <f>WEEKNUM(Flights[[#This Row],[Date]], 1)</f>
        <v>32</v>
      </c>
      <c r="C2962" s="22">
        <f>WEEKDAY(Flights[[#This Row],[Date]],1)</f>
        <v>6</v>
      </c>
      <c r="D2962" t="s">
        <v>777</v>
      </c>
      <c r="E2962" t="s">
        <v>1990</v>
      </c>
      <c r="F2962" t="s">
        <v>0</v>
      </c>
      <c r="G2962" t="s">
        <v>281</v>
      </c>
      <c r="H2962" t="str">
        <f>_xlfn.XLOOKUP(Flights[[#This Row],[Destination]], Airports!$A$2:$A$78, Airports!$D$2:$D$78)</f>
        <v>Newark</v>
      </c>
      <c r="I2962" t="str" cm="1">
        <f t="array" ref="I2962">_xlfn.XLOOKUP(Flights[[#This Row],[Destination]],_xlfn._TRO_TRAILING( Airports!A:A),_xlfn._TRO_TRAILING( Airports!E:E), "Not found")</f>
        <v>NJ</v>
      </c>
      <c r="J2962" s="1">
        <v>0.25</v>
      </c>
      <c r="K2962" s="22">
        <f>HOUR(Flights[[#This Row],[Scheduled Departure]])</f>
        <v>6</v>
      </c>
      <c r="L2962" s="1">
        <v>0.24930555555555556</v>
      </c>
      <c r="M2962">
        <f>(L2962-J2962)*24*60</f>
        <v>-0.99999999999999645</v>
      </c>
      <c r="N2962" s="16">
        <f>Flights[[#This Row],[Length (min)]]/60</f>
        <v>5.0999999999999996</v>
      </c>
      <c r="O2962">
        <v>306</v>
      </c>
      <c r="P2962">
        <v>2454</v>
      </c>
      <c r="Q2962" s="18">
        <f>IFERROR(Flights[[#This Row],[Distance]]/Flights[[#This Row],[Length (hr)]], "")</f>
        <v>481.1764705882353</v>
      </c>
      <c r="R2962" s="1">
        <v>0.6020833333333333</v>
      </c>
      <c r="S2962" s="1" t="str">
        <f>IF(Flights[[#This Row],[Length (hr)]]&lt;2, "No meal", IF(Flights[[#This Row],[Length (hr)]]&lt;3.5, "Light meal", "Full meal"))</f>
        <v>Full meal</v>
      </c>
      <c r="T2962" s="1" t="str">
        <f>IF(AND(Flights[[#This Row],[Airline]]="US Airways", Flights[[#This Row],[Meal]]="Full Meal"), "Yes", "No")</f>
        <v>No</v>
      </c>
      <c r="U2962" s="1">
        <v>0.58680555555555558</v>
      </c>
      <c r="V2962">
        <v>-22</v>
      </c>
      <c r="W2962" s="1" t="str">
        <f>IF(Flights[[#This Row],[Arrival Delay]] = "", "Cancelled", IF(Flights[[#This Row],[Arrival Delay]]&gt;15, "Delayed", "On time"))</f>
        <v>On time</v>
      </c>
      <c r="X2962" t="str">
        <f>IF(Flights[[#This Row],[Status]]&lt;&gt;"Delayed","", IF(Flights[[#This Row],[Arrival Delay]]&gt;120, "Severe", IF(Flights[[#This Row],[Arrival Delay]]&gt;60, "Major", "Moderate")))</f>
        <v/>
      </c>
      <c r="Y2962" t="b">
        <v>0</v>
      </c>
      <c r="AA2962" t="str">
        <f>IF(OR(AND(Flights[[#This Row],[Status]]="Cancelled", Flights[[#This Row],[Cancellation Reason]]="Airline/Carrier"), Flights[[#This Row],[Delay Type]]="Severe"), "Yes", "No")</f>
        <v>No</v>
      </c>
    </row>
    <row r="2963" spans="1:27" x14ac:dyDescent="0.3">
      <c r="A2963" s="3">
        <v>42223</v>
      </c>
      <c r="B2963" s="22">
        <f>WEEKNUM(Flights[[#This Row],[Date]], 1)</f>
        <v>32</v>
      </c>
      <c r="C2963" s="22">
        <f>WEEKDAY(Flights[[#This Row],[Date]],1)</f>
        <v>6</v>
      </c>
      <c r="D2963" t="s">
        <v>1464</v>
      </c>
      <c r="E2963" t="s">
        <v>1990</v>
      </c>
      <c r="F2963" t="s">
        <v>0</v>
      </c>
      <c r="G2963" t="s">
        <v>16</v>
      </c>
      <c r="H2963" t="str">
        <f>_xlfn.XLOOKUP(Flights[[#This Row],[Destination]], Airports!$A$2:$A$78, Airports!$D$2:$D$78)</f>
        <v>Dulles</v>
      </c>
      <c r="I2963" t="str" cm="1">
        <f t="array" ref="I2963">_xlfn.XLOOKUP(Flights[[#This Row],[Destination]],_xlfn._TRO_TRAILING( Airports!A:A),_xlfn._TRO_TRAILING( Airports!E:E), "Not found")</f>
        <v>VA</v>
      </c>
      <c r="J2963" s="1">
        <v>0.3125</v>
      </c>
      <c r="K2963" s="22">
        <f>HOUR(Flights[[#This Row],[Scheduled Departure]])</f>
        <v>7</v>
      </c>
      <c r="L2963" s="1">
        <v>0.30833333333333335</v>
      </c>
      <c r="M2963">
        <f>(L2963-J2963)*24*60</f>
        <v>-5.9999999999999787</v>
      </c>
      <c r="N2963" s="16">
        <f>Flights[[#This Row],[Length (min)]]/60</f>
        <v>4.833333333333333</v>
      </c>
      <c r="O2963">
        <v>290</v>
      </c>
      <c r="P2963">
        <v>2288</v>
      </c>
      <c r="Q2963" s="18">
        <f>IFERROR(Flights[[#This Row],[Distance]]/Flights[[#This Row],[Length (hr)]], "")</f>
        <v>473.37931034482762</v>
      </c>
      <c r="R2963" s="1">
        <v>0.65486111111111112</v>
      </c>
      <c r="S2963" s="1" t="str">
        <f>IF(Flights[[#This Row],[Length (hr)]]&lt;2, "No meal", IF(Flights[[#This Row],[Length (hr)]]&lt;3.5, "Light meal", "Full meal"))</f>
        <v>Full meal</v>
      </c>
      <c r="T2963" s="1" t="str">
        <f>IF(AND(Flights[[#This Row],[Airline]]="US Airways", Flights[[#This Row],[Meal]]="Full Meal"), "Yes", "No")</f>
        <v>No</v>
      </c>
      <c r="U2963" s="1">
        <v>0.63472222222222219</v>
      </c>
      <c r="V2963">
        <v>-29</v>
      </c>
      <c r="W2963" s="1" t="str">
        <f>IF(Flights[[#This Row],[Arrival Delay]] = "", "Cancelled", IF(Flights[[#This Row],[Arrival Delay]]&gt;15, "Delayed", "On time"))</f>
        <v>On time</v>
      </c>
      <c r="X2963" t="str">
        <f>IF(Flights[[#This Row],[Status]]&lt;&gt;"Delayed","", IF(Flights[[#This Row],[Arrival Delay]]&gt;120, "Severe", IF(Flights[[#This Row],[Arrival Delay]]&gt;60, "Major", "Moderate")))</f>
        <v/>
      </c>
      <c r="Y2963" t="b">
        <v>0</v>
      </c>
      <c r="AA2963" t="str">
        <f>IF(OR(AND(Flights[[#This Row],[Status]]="Cancelled", Flights[[#This Row],[Cancellation Reason]]="Airline/Carrier"), Flights[[#This Row],[Delay Type]]="Severe"), "Yes", "No")</f>
        <v>No</v>
      </c>
    </row>
    <row r="2964" spans="1:27" x14ac:dyDescent="0.3">
      <c r="A2964" s="3">
        <v>42223</v>
      </c>
      <c r="B2964" s="22">
        <f>WEEKNUM(Flights[[#This Row],[Date]], 1)</f>
        <v>32</v>
      </c>
      <c r="C2964" s="22">
        <f>WEEKDAY(Flights[[#This Row],[Date]],1)</f>
        <v>6</v>
      </c>
      <c r="D2964" t="s">
        <v>1513</v>
      </c>
      <c r="E2964" t="s">
        <v>1995</v>
      </c>
      <c r="F2964" t="s">
        <v>0</v>
      </c>
      <c r="G2964" t="s">
        <v>9</v>
      </c>
      <c r="H2964" t="str">
        <f>_xlfn.XLOOKUP(Flights[[#This Row],[Destination]], Airports!$A$2:$A$78, Airports!$D$2:$D$78)</f>
        <v>San Francisco</v>
      </c>
      <c r="I2964" t="str" cm="1">
        <f t="array" ref="I2964">_xlfn.XLOOKUP(Flights[[#This Row],[Destination]],_xlfn._TRO_TRAILING( Airports!A:A),_xlfn._TRO_TRAILING( Airports!E:E), "Not found")</f>
        <v>CA</v>
      </c>
      <c r="J2964" s="1">
        <v>0.37847222222222221</v>
      </c>
      <c r="K2964" s="22">
        <f>HOUR(Flights[[#This Row],[Scheduled Departure]])</f>
        <v>9</v>
      </c>
      <c r="L2964" s="1">
        <v>0.40972222222222221</v>
      </c>
      <c r="M2964">
        <f>(L2964-J2964)*24*60</f>
        <v>45</v>
      </c>
      <c r="N2964" s="16">
        <f>Flights[[#This Row],[Length (min)]]/60</f>
        <v>1.1166666666666667</v>
      </c>
      <c r="O2964">
        <v>67</v>
      </c>
      <c r="P2964">
        <v>337</v>
      </c>
      <c r="Q2964" s="18">
        <f>IFERROR(Flights[[#This Row],[Distance]]/Flights[[#This Row],[Length (hr)]], "")</f>
        <v>301.79104477611941</v>
      </c>
      <c r="R2964" s="1">
        <v>0.43402777777777779</v>
      </c>
      <c r="S2964" s="1" t="str">
        <f>IF(Flights[[#This Row],[Length (hr)]]&lt;2, "No meal", IF(Flights[[#This Row],[Length (hr)]]&lt;3.5, "Light meal", "Full meal"))</f>
        <v>No meal</v>
      </c>
      <c r="T2964" s="1" t="str">
        <f>IF(AND(Flights[[#This Row],[Airline]]="US Airways", Flights[[#This Row],[Meal]]="Full Meal"), "Yes", "No")</f>
        <v>No</v>
      </c>
      <c r="U2964" s="1">
        <v>0.45624999999999999</v>
      </c>
      <c r="V2964">
        <v>32</v>
      </c>
      <c r="W2964" s="1" t="str">
        <f>IF(Flights[[#This Row],[Arrival Delay]] = "", "Cancelled", IF(Flights[[#This Row],[Arrival Delay]]&gt;15, "Delayed", "On time"))</f>
        <v>Delayed</v>
      </c>
      <c r="X2964" t="str">
        <f>IF(Flights[[#This Row],[Status]]&lt;&gt;"Delayed","", IF(Flights[[#This Row],[Arrival Delay]]&gt;120, "Severe", IF(Flights[[#This Row],[Arrival Delay]]&gt;60, "Major", "Moderate")))</f>
        <v>Moderate</v>
      </c>
      <c r="Y2964" t="b">
        <v>0</v>
      </c>
      <c r="AA2964" t="str">
        <f>IF(OR(AND(Flights[[#This Row],[Status]]="Cancelled", Flights[[#This Row],[Cancellation Reason]]="Airline/Carrier"), Flights[[#This Row],[Delay Type]]="Severe"), "Yes", "No")</f>
        <v>No</v>
      </c>
    </row>
    <row r="2965" spans="1:27" x14ac:dyDescent="0.3">
      <c r="A2965" s="3">
        <v>42223</v>
      </c>
      <c r="B2965" s="22">
        <f>WEEKNUM(Flights[[#This Row],[Date]], 1)</f>
        <v>32</v>
      </c>
      <c r="C2965" s="22">
        <f>WEEKDAY(Flights[[#This Row],[Date]],1)</f>
        <v>6</v>
      </c>
      <c r="D2965" t="s">
        <v>459</v>
      </c>
      <c r="E2965" t="s">
        <v>1991</v>
      </c>
      <c r="F2965" t="s">
        <v>0</v>
      </c>
      <c r="G2965" t="s">
        <v>344</v>
      </c>
      <c r="H2965" t="str">
        <f>_xlfn.XLOOKUP(Flights[[#This Row],[Destination]], Airports!$A$2:$A$78, Airports!$D$2:$D$78)</f>
        <v>Seattle</v>
      </c>
      <c r="I2965" t="str" cm="1">
        <f t="array" ref="I2965">_xlfn.XLOOKUP(Flights[[#This Row],[Destination]],_xlfn._TRO_TRAILING( Airports!A:A),_xlfn._TRO_TRAILING( Airports!E:E), "Not found")</f>
        <v>WA</v>
      </c>
      <c r="J2965" s="1">
        <v>0.42708333333333331</v>
      </c>
      <c r="K2965" s="22">
        <f>HOUR(Flights[[#This Row],[Scheduled Departure]])</f>
        <v>10</v>
      </c>
      <c r="L2965" s="1">
        <v>0.44583333333333336</v>
      </c>
      <c r="M2965">
        <f>(L2965-J2965)*24*60</f>
        <v>27.000000000000064</v>
      </c>
      <c r="N2965" s="16">
        <f>Flights[[#This Row],[Length (min)]]/60</f>
        <v>2.8333333333333335</v>
      </c>
      <c r="O2965">
        <v>170</v>
      </c>
      <c r="P2965">
        <v>954</v>
      </c>
      <c r="Q2965" s="18">
        <f>IFERROR(Flights[[#This Row],[Distance]]/Flights[[#This Row],[Length (hr)]], "")</f>
        <v>336.70588235294116</v>
      </c>
      <c r="R2965" s="1">
        <v>0.53472222222222221</v>
      </c>
      <c r="S2965" s="1" t="str">
        <f>IF(Flights[[#This Row],[Length (hr)]]&lt;2, "No meal", IF(Flights[[#This Row],[Length (hr)]]&lt;3.5, "Light meal", "Full meal"))</f>
        <v>Light meal</v>
      </c>
      <c r="T2965" s="1" t="str">
        <f>IF(AND(Flights[[#This Row],[Airline]]="US Airways", Flights[[#This Row],[Meal]]="Full Meal"), "Yes", "No")</f>
        <v>No</v>
      </c>
      <c r="U2965" s="1">
        <v>0.56388888888888888</v>
      </c>
      <c r="V2965">
        <v>42</v>
      </c>
      <c r="W2965" s="1" t="str">
        <f>IF(Flights[[#This Row],[Arrival Delay]] = "", "Cancelled", IF(Flights[[#This Row],[Arrival Delay]]&gt;15, "Delayed", "On time"))</f>
        <v>Delayed</v>
      </c>
      <c r="X2965" t="str">
        <f>IF(Flights[[#This Row],[Status]]&lt;&gt;"Delayed","", IF(Flights[[#This Row],[Arrival Delay]]&gt;120, "Severe", IF(Flights[[#This Row],[Arrival Delay]]&gt;60, "Major", "Moderate")))</f>
        <v>Moderate</v>
      </c>
      <c r="Y2965" t="b">
        <v>0</v>
      </c>
      <c r="AA2965" t="str">
        <f>IF(OR(AND(Flights[[#This Row],[Status]]="Cancelled", Flights[[#This Row],[Cancellation Reason]]="Airline/Carrier"), Flights[[#This Row],[Delay Type]]="Severe"), "Yes", "No")</f>
        <v>No</v>
      </c>
    </row>
    <row r="2966" spans="1:27" x14ac:dyDescent="0.3">
      <c r="A2966" s="3">
        <v>42223</v>
      </c>
      <c r="B2966" s="22">
        <f>WEEKNUM(Flights[[#This Row],[Date]], 1)</f>
        <v>32</v>
      </c>
      <c r="C2966" s="22">
        <f>WEEKDAY(Flights[[#This Row],[Date]],1)</f>
        <v>6</v>
      </c>
      <c r="D2966" t="s">
        <v>510</v>
      </c>
      <c r="E2966" t="s">
        <v>1996</v>
      </c>
      <c r="F2966" t="s">
        <v>0</v>
      </c>
      <c r="G2966" t="s">
        <v>281</v>
      </c>
      <c r="H2966" t="str">
        <f>_xlfn.XLOOKUP(Flights[[#This Row],[Destination]], Airports!$A$2:$A$78, Airports!$D$2:$D$78)</f>
        <v>Newark</v>
      </c>
      <c r="I2966" t="str" cm="1">
        <f t="array" ref="I2966">_xlfn.XLOOKUP(Flights[[#This Row],[Destination]],_xlfn._TRO_TRAILING( Airports!A:A),_xlfn._TRO_TRAILING( Airports!E:E), "Not found")</f>
        <v>NJ</v>
      </c>
      <c r="J2966" s="1">
        <v>0.52430555555555558</v>
      </c>
      <c r="K2966" s="22">
        <f>HOUR(Flights[[#This Row],[Scheduled Departure]])</f>
        <v>12</v>
      </c>
      <c r="L2966" s="1">
        <v>0.52500000000000002</v>
      </c>
      <c r="M2966">
        <f>(L2966-J2966)*24*60</f>
        <v>0.99999999999999645</v>
      </c>
      <c r="N2966" s="16">
        <f>Flights[[#This Row],[Length (min)]]/60</f>
        <v>4.9833333333333334</v>
      </c>
      <c r="O2966">
        <v>299</v>
      </c>
      <c r="P2966">
        <v>2454</v>
      </c>
      <c r="Q2966" s="18">
        <f>IFERROR(Flights[[#This Row],[Distance]]/Flights[[#This Row],[Length (hr)]], "")</f>
        <v>492.44147157190633</v>
      </c>
      <c r="R2966" s="1">
        <v>0.875</v>
      </c>
      <c r="S2966" s="1" t="str">
        <f>IF(Flights[[#This Row],[Length (hr)]]&lt;2, "No meal", IF(Flights[[#This Row],[Length (hr)]]&lt;3.5, "Light meal", "Full meal"))</f>
        <v>Full meal</v>
      </c>
      <c r="T2966" s="1" t="str">
        <f>IF(AND(Flights[[#This Row],[Airline]]="US Airways", Flights[[#This Row],[Meal]]="Full Meal"), "Yes", "No")</f>
        <v>No</v>
      </c>
      <c r="U2966" s="1">
        <v>0.85763888888888884</v>
      </c>
      <c r="V2966">
        <v>-25</v>
      </c>
      <c r="W2966" s="1" t="str">
        <f>IF(Flights[[#This Row],[Arrival Delay]] = "", "Cancelled", IF(Flights[[#This Row],[Arrival Delay]]&gt;15, "Delayed", "On time"))</f>
        <v>On time</v>
      </c>
      <c r="X2966" t="str">
        <f>IF(Flights[[#This Row],[Status]]&lt;&gt;"Delayed","", IF(Flights[[#This Row],[Arrival Delay]]&gt;120, "Severe", IF(Flights[[#This Row],[Arrival Delay]]&gt;60, "Major", "Moderate")))</f>
        <v/>
      </c>
      <c r="Y2966" t="b">
        <v>0</v>
      </c>
      <c r="AA2966" t="str">
        <f>IF(OR(AND(Flights[[#This Row],[Status]]="Cancelled", Flights[[#This Row],[Cancellation Reason]]="Airline/Carrier"), Flights[[#This Row],[Delay Type]]="Severe"), "Yes", "No")</f>
        <v>No</v>
      </c>
    </row>
    <row r="2967" spans="1:27" x14ac:dyDescent="0.3">
      <c r="A2967" s="3">
        <v>42223</v>
      </c>
      <c r="B2967" s="22">
        <f>WEEKNUM(Flights[[#This Row],[Date]], 1)</f>
        <v>32</v>
      </c>
      <c r="C2967" s="22">
        <f>WEEKDAY(Flights[[#This Row],[Date]],1)</f>
        <v>6</v>
      </c>
      <c r="D2967" t="s">
        <v>146</v>
      </c>
      <c r="E2967" t="s">
        <v>1987</v>
      </c>
      <c r="F2967" t="s">
        <v>0</v>
      </c>
      <c r="G2967" t="s">
        <v>7</v>
      </c>
      <c r="H2967" t="str">
        <f>_xlfn.XLOOKUP(Flights[[#This Row],[Destination]], Airports!$A$2:$A$78, Airports!$D$2:$D$78)</f>
        <v>Austin</v>
      </c>
      <c r="I2967" t="str" cm="1">
        <f t="array" ref="I2967">_xlfn.XLOOKUP(Flights[[#This Row],[Destination]],_xlfn._TRO_TRAILING( Airports!A:A),_xlfn._TRO_TRAILING( Airports!E:E), "Not found")</f>
        <v>TX</v>
      </c>
      <c r="J2967" s="1">
        <v>0.59722222222222221</v>
      </c>
      <c r="K2967" s="22">
        <f>HOUR(Flights[[#This Row],[Scheduled Departure]])</f>
        <v>14</v>
      </c>
      <c r="L2967" s="1">
        <v>0.59375</v>
      </c>
      <c r="M2967">
        <f>(L2967-J2967)*24*60</f>
        <v>-4.9999999999999822</v>
      </c>
      <c r="N2967" s="16">
        <f>Flights[[#This Row],[Length (min)]]/60</f>
        <v>3.25</v>
      </c>
      <c r="O2967">
        <v>195</v>
      </c>
      <c r="P2967">
        <v>1242</v>
      </c>
      <c r="Q2967" s="18">
        <f>IFERROR(Flights[[#This Row],[Distance]]/Flights[[#This Row],[Length (hr)]], "")</f>
        <v>382.15384615384613</v>
      </c>
      <c r="R2967" s="1">
        <v>0.81111111111111112</v>
      </c>
      <c r="S2967" s="1" t="str">
        <f>IF(Flights[[#This Row],[Length (hr)]]&lt;2, "No meal", IF(Flights[[#This Row],[Length (hr)]]&lt;3.5, "Light meal", "Full meal"))</f>
        <v>Light meal</v>
      </c>
      <c r="T2967" s="1" t="str">
        <f>IF(AND(Flights[[#This Row],[Airline]]="US Airways", Flights[[#This Row],[Meal]]="Full Meal"), "Yes", "No")</f>
        <v>No</v>
      </c>
      <c r="U2967" s="1">
        <v>0.8125</v>
      </c>
      <c r="V2967">
        <v>2</v>
      </c>
      <c r="W2967" s="1" t="str">
        <f>IF(Flights[[#This Row],[Arrival Delay]] = "", "Cancelled", IF(Flights[[#This Row],[Arrival Delay]]&gt;15, "Delayed", "On time"))</f>
        <v>On time</v>
      </c>
      <c r="X2967" t="str">
        <f>IF(Flights[[#This Row],[Status]]&lt;&gt;"Delayed","", IF(Flights[[#This Row],[Arrival Delay]]&gt;120, "Severe", IF(Flights[[#This Row],[Arrival Delay]]&gt;60, "Major", "Moderate")))</f>
        <v/>
      </c>
      <c r="Y2967" t="b">
        <v>0</v>
      </c>
      <c r="AA2967" t="str">
        <f>IF(OR(AND(Flights[[#This Row],[Status]]="Cancelled", Flights[[#This Row],[Cancellation Reason]]="Airline/Carrier"), Flights[[#This Row],[Delay Type]]="Severe"), "Yes", "No")</f>
        <v>No</v>
      </c>
    </row>
    <row r="2968" spans="1:27" x14ac:dyDescent="0.3">
      <c r="A2968" s="3">
        <v>42223</v>
      </c>
      <c r="B2968" s="22">
        <f>WEEKNUM(Flights[[#This Row],[Date]], 1)</f>
        <v>32</v>
      </c>
      <c r="C2968" s="22">
        <f>WEEKDAY(Flights[[#This Row],[Date]],1)</f>
        <v>6</v>
      </c>
      <c r="D2968" t="s">
        <v>82</v>
      </c>
      <c r="E2968" t="s">
        <v>1987</v>
      </c>
      <c r="F2968" t="s">
        <v>0</v>
      </c>
      <c r="G2968" t="s">
        <v>12</v>
      </c>
      <c r="H2968" t="str">
        <f>_xlfn.XLOOKUP(Flights[[#This Row],[Destination]], Airports!$A$2:$A$78, Airports!$D$2:$D$78)</f>
        <v>New York</v>
      </c>
      <c r="I2968" t="str" cm="1">
        <f t="array" ref="I2968">_xlfn.XLOOKUP(Flights[[#This Row],[Destination]],_xlfn._TRO_TRAILING( Airports!A:A),_xlfn._TRO_TRAILING( Airports!E:E), "Not found")</f>
        <v>NY</v>
      </c>
      <c r="J2968" s="1">
        <v>0.63541666666666663</v>
      </c>
      <c r="K2968" s="22">
        <f>HOUR(Flights[[#This Row],[Scheduled Departure]])</f>
        <v>15</v>
      </c>
      <c r="L2968" s="1">
        <v>0.62986111111111109</v>
      </c>
      <c r="M2968">
        <f>(L2968-J2968)*24*60</f>
        <v>-7.9999999999999716</v>
      </c>
      <c r="N2968" s="16">
        <f>Flights[[#This Row],[Length (min)]]/60</f>
        <v>5.2</v>
      </c>
      <c r="O2968">
        <v>312</v>
      </c>
      <c r="P2968">
        <v>2475</v>
      </c>
      <c r="Q2968" s="18">
        <f>IFERROR(Flights[[#This Row],[Distance]]/Flights[[#This Row],[Length (hr)]], "")</f>
        <v>475.96153846153845</v>
      </c>
      <c r="R2968" s="1">
        <v>0.99930555555555556</v>
      </c>
      <c r="S2968" s="1" t="str">
        <f>IF(Flights[[#This Row],[Length (hr)]]&lt;2, "No meal", IF(Flights[[#This Row],[Length (hr)]]&lt;3.5, "Light meal", "Full meal"))</f>
        <v>Full meal</v>
      </c>
      <c r="T2968" s="1" t="str">
        <f>IF(AND(Flights[[#This Row],[Airline]]="US Airways", Flights[[#This Row],[Meal]]="Full Meal"), "Yes", "No")</f>
        <v>No</v>
      </c>
      <c r="U2968" s="1">
        <v>0.97152777777777777</v>
      </c>
      <c r="V2968">
        <v>-40</v>
      </c>
      <c r="W2968" s="1" t="str">
        <f>IF(Flights[[#This Row],[Arrival Delay]] = "", "Cancelled", IF(Flights[[#This Row],[Arrival Delay]]&gt;15, "Delayed", "On time"))</f>
        <v>On time</v>
      </c>
      <c r="X2968" t="str">
        <f>IF(Flights[[#This Row],[Status]]&lt;&gt;"Delayed","", IF(Flights[[#This Row],[Arrival Delay]]&gt;120, "Severe", IF(Flights[[#This Row],[Arrival Delay]]&gt;60, "Major", "Moderate")))</f>
        <v/>
      </c>
      <c r="Y2968" t="b">
        <v>0</v>
      </c>
      <c r="AA2968" t="str">
        <f>IF(OR(AND(Flights[[#This Row],[Status]]="Cancelled", Flights[[#This Row],[Cancellation Reason]]="Airline/Carrier"), Flights[[#This Row],[Delay Type]]="Severe"), "Yes", "No")</f>
        <v>No</v>
      </c>
    </row>
    <row r="2969" spans="1:27" x14ac:dyDescent="0.3">
      <c r="A2969" s="3">
        <v>42223</v>
      </c>
      <c r="B2969" s="22">
        <f>WEEKNUM(Flights[[#This Row],[Date]], 1)</f>
        <v>32</v>
      </c>
      <c r="C2969" s="22">
        <f>WEEKDAY(Flights[[#This Row],[Date]],1)</f>
        <v>6</v>
      </c>
      <c r="D2969" t="s">
        <v>133</v>
      </c>
      <c r="E2969" t="s">
        <v>1987</v>
      </c>
      <c r="F2969" t="s">
        <v>0</v>
      </c>
      <c r="G2969" t="s">
        <v>15</v>
      </c>
      <c r="H2969" t="str">
        <f>_xlfn.XLOOKUP(Flights[[#This Row],[Destination]], Airports!$A$2:$A$78, Airports!$D$2:$D$78)</f>
        <v>Las Vegas</v>
      </c>
      <c r="I2969" t="str" cm="1">
        <f t="array" ref="I2969">_xlfn.XLOOKUP(Flights[[#This Row],[Destination]],_xlfn._TRO_TRAILING( Airports!A:A),_xlfn._TRO_TRAILING( Airports!E:E), "Not found")</f>
        <v>NV</v>
      </c>
      <c r="J2969" s="1">
        <v>0.66666666666666663</v>
      </c>
      <c r="K2969" s="22">
        <f>HOUR(Flights[[#This Row],[Scheduled Departure]])</f>
        <v>16</v>
      </c>
      <c r="L2969" s="1">
        <v>0.66319444444444442</v>
      </c>
      <c r="M2969">
        <f>(L2969-J2969)*24*60</f>
        <v>-4.9999999999999822</v>
      </c>
      <c r="N2969" s="16">
        <f>Flights[[#This Row],[Length (min)]]/60</f>
        <v>1.3666666666666667</v>
      </c>
      <c r="O2969">
        <v>82</v>
      </c>
      <c r="P2969">
        <v>236</v>
      </c>
      <c r="Q2969" s="18">
        <f>IFERROR(Flights[[#This Row],[Distance]]/Flights[[#This Row],[Length (hr)]], "")</f>
        <v>172.6829268292683</v>
      </c>
      <c r="R2969" s="1">
        <v>0.72222222222222221</v>
      </c>
      <c r="S2969" s="1" t="str">
        <f>IF(Flights[[#This Row],[Length (hr)]]&lt;2, "No meal", IF(Flights[[#This Row],[Length (hr)]]&lt;3.5, "Light meal", "Full meal"))</f>
        <v>No meal</v>
      </c>
      <c r="T2969" s="1" t="str">
        <f>IF(AND(Flights[[#This Row],[Airline]]="US Airways", Flights[[#This Row],[Meal]]="Full Meal"), "Yes", "No")</f>
        <v>No</v>
      </c>
      <c r="U2969" s="1">
        <v>0.72013888888888888</v>
      </c>
      <c r="V2969">
        <v>-3</v>
      </c>
      <c r="W2969" s="1" t="str">
        <f>IF(Flights[[#This Row],[Arrival Delay]] = "", "Cancelled", IF(Flights[[#This Row],[Arrival Delay]]&gt;15, "Delayed", "On time"))</f>
        <v>On time</v>
      </c>
      <c r="X2969" t="str">
        <f>IF(Flights[[#This Row],[Status]]&lt;&gt;"Delayed","", IF(Flights[[#This Row],[Arrival Delay]]&gt;120, "Severe", IF(Flights[[#This Row],[Arrival Delay]]&gt;60, "Major", "Moderate")))</f>
        <v/>
      </c>
      <c r="Y2969" t="b">
        <v>0</v>
      </c>
      <c r="AA2969" t="str">
        <f>IF(OR(AND(Flights[[#This Row],[Status]]="Cancelled", Flights[[#This Row],[Cancellation Reason]]="Airline/Carrier"), Flights[[#This Row],[Delay Type]]="Severe"), "Yes", "No")</f>
        <v>No</v>
      </c>
    </row>
    <row r="2970" spans="1:27" x14ac:dyDescent="0.3">
      <c r="A2970" s="3">
        <v>42223</v>
      </c>
      <c r="B2970" s="22">
        <f>WEEKNUM(Flights[[#This Row],[Date]], 1)</f>
        <v>32</v>
      </c>
      <c r="C2970" s="22">
        <f>WEEKDAY(Flights[[#This Row],[Date]],1)</f>
        <v>6</v>
      </c>
      <c r="D2970" t="s">
        <v>572</v>
      </c>
      <c r="E2970" t="s">
        <v>1989</v>
      </c>
      <c r="F2970" t="s">
        <v>0</v>
      </c>
      <c r="G2970" t="s">
        <v>19</v>
      </c>
      <c r="H2970" t="str">
        <f>_xlfn.XLOOKUP(Flights[[#This Row],[Destination]], Airports!$A$2:$A$78, Airports!$D$2:$D$78)</f>
        <v>Kona</v>
      </c>
      <c r="I2970" t="str" cm="1">
        <f t="array" ref="I2970">_xlfn.XLOOKUP(Flights[[#This Row],[Destination]],_xlfn._TRO_TRAILING( Airports!A:A),_xlfn._TRO_TRAILING( Airports!E:E), "Not found")</f>
        <v>HI</v>
      </c>
      <c r="J2970" s="1">
        <v>0.71875</v>
      </c>
      <c r="K2970" s="22">
        <f>HOUR(Flights[[#This Row],[Scheduled Departure]])</f>
        <v>17</v>
      </c>
      <c r="L2970" s="1">
        <v>0.72361111111111109</v>
      </c>
      <c r="M2970">
        <f>(L2970-J2970)*24*60</f>
        <v>6.9999999999999751</v>
      </c>
      <c r="N2970" s="16">
        <f>Flights[[#This Row],[Length (min)]]/60</f>
        <v>5.55</v>
      </c>
      <c r="O2970">
        <v>333</v>
      </c>
      <c r="P2970">
        <v>2504</v>
      </c>
      <c r="Q2970" s="18">
        <f>IFERROR(Flights[[#This Row],[Distance]]/Flights[[#This Row],[Length (hr)]], "")</f>
        <v>451.17117117117118</v>
      </c>
      <c r="R2970" s="1">
        <v>0.83194444444444449</v>
      </c>
      <c r="S2970" s="1" t="str">
        <f>IF(Flights[[#This Row],[Length (hr)]]&lt;2, "No meal", IF(Flights[[#This Row],[Length (hr)]]&lt;3.5, "Light meal", "Full meal"))</f>
        <v>Full meal</v>
      </c>
      <c r="T2970" s="1" t="str">
        <f>IF(AND(Flights[[#This Row],[Airline]]="US Airways", Flights[[#This Row],[Meal]]="Full Meal"), "Yes", "No")</f>
        <v>No</v>
      </c>
      <c r="U2970" s="1">
        <v>0.82986111111111116</v>
      </c>
      <c r="V2970">
        <v>-3</v>
      </c>
      <c r="W2970" s="1" t="str">
        <f>IF(Flights[[#This Row],[Arrival Delay]] = "", "Cancelled", IF(Flights[[#This Row],[Arrival Delay]]&gt;15, "Delayed", "On time"))</f>
        <v>On time</v>
      </c>
      <c r="X2970" t="str">
        <f>IF(Flights[[#This Row],[Status]]&lt;&gt;"Delayed","", IF(Flights[[#This Row],[Arrival Delay]]&gt;120, "Severe", IF(Flights[[#This Row],[Arrival Delay]]&gt;60, "Major", "Moderate")))</f>
        <v/>
      </c>
      <c r="Y2970" t="b">
        <v>0</v>
      </c>
      <c r="AA2970" t="str">
        <f>IF(OR(AND(Flights[[#This Row],[Status]]="Cancelled", Flights[[#This Row],[Cancellation Reason]]="Airline/Carrier"), Flights[[#This Row],[Delay Type]]="Severe"), "Yes", "No")</f>
        <v>No</v>
      </c>
    </row>
    <row r="2971" spans="1:27" x14ac:dyDescent="0.3">
      <c r="A2971" s="3">
        <v>42223</v>
      </c>
      <c r="B2971" s="22">
        <f>WEEKNUM(Flights[[#This Row],[Date]], 1)</f>
        <v>32</v>
      </c>
      <c r="C2971" s="22">
        <f>WEEKDAY(Flights[[#This Row],[Date]],1)</f>
        <v>6</v>
      </c>
      <c r="D2971" t="s">
        <v>1088</v>
      </c>
      <c r="E2971" t="s">
        <v>1994</v>
      </c>
      <c r="F2971" t="s">
        <v>0</v>
      </c>
      <c r="G2971" t="s">
        <v>349</v>
      </c>
      <c r="H2971" t="str">
        <f>_xlfn.XLOOKUP(Flights[[#This Row],[Destination]], Airports!$A$2:$A$78, Airports!$D$2:$D$78)</f>
        <v>Salt Lake City</v>
      </c>
      <c r="I2971" t="str" cm="1">
        <f t="array" ref="I2971">_xlfn.XLOOKUP(Flights[[#This Row],[Destination]],_xlfn._TRO_TRAILING( Airports!A:A),_xlfn._TRO_TRAILING( Airports!E:E), "Not found")</f>
        <v>UT</v>
      </c>
      <c r="J2971" s="1">
        <v>0.78819444444444442</v>
      </c>
      <c r="K2971" s="22">
        <f>HOUR(Flights[[#This Row],[Scheduled Departure]])</f>
        <v>18</v>
      </c>
      <c r="L2971" s="1">
        <v>0.79513888888888884</v>
      </c>
      <c r="M2971">
        <f>(L2971-J2971)*24*60</f>
        <v>9.9999999999999645</v>
      </c>
      <c r="N2971" s="16">
        <f>Flights[[#This Row],[Length (min)]]/60</f>
        <v>1.7</v>
      </c>
      <c r="O2971">
        <v>102</v>
      </c>
      <c r="P2971">
        <v>590</v>
      </c>
      <c r="Q2971" s="18">
        <f>IFERROR(Flights[[#This Row],[Distance]]/Flights[[#This Row],[Length (hr)]], "")</f>
        <v>347.05882352941177</v>
      </c>
      <c r="R2971" s="1">
        <v>0.90763888888888888</v>
      </c>
      <c r="S2971" s="1" t="str">
        <f>IF(Flights[[#This Row],[Length (hr)]]&lt;2, "No meal", IF(Flights[[#This Row],[Length (hr)]]&lt;3.5, "Light meal", "Full meal"))</f>
        <v>No meal</v>
      </c>
      <c r="T2971" s="1" t="str">
        <f>IF(AND(Flights[[#This Row],[Airline]]="US Airways", Flights[[#This Row],[Meal]]="Full Meal"), "Yes", "No")</f>
        <v>No</v>
      </c>
      <c r="U2971" s="1">
        <v>0.90763888888888888</v>
      </c>
      <c r="V2971">
        <v>0</v>
      </c>
      <c r="W2971" s="1" t="str">
        <f>IF(Flights[[#This Row],[Arrival Delay]] = "", "Cancelled", IF(Flights[[#This Row],[Arrival Delay]]&gt;15, "Delayed", "On time"))</f>
        <v>On time</v>
      </c>
      <c r="X2971" t="str">
        <f>IF(Flights[[#This Row],[Status]]&lt;&gt;"Delayed","", IF(Flights[[#This Row],[Arrival Delay]]&gt;120, "Severe", IF(Flights[[#This Row],[Arrival Delay]]&gt;60, "Major", "Moderate")))</f>
        <v/>
      </c>
      <c r="Y2971" t="b">
        <v>0</v>
      </c>
      <c r="AA2971" t="str">
        <f>IF(OR(AND(Flights[[#This Row],[Status]]="Cancelled", Flights[[#This Row],[Cancellation Reason]]="Airline/Carrier"), Flights[[#This Row],[Delay Type]]="Severe"), "Yes", "No")</f>
        <v>No</v>
      </c>
    </row>
    <row r="2972" spans="1:27" x14ac:dyDescent="0.3">
      <c r="A2972" s="3">
        <v>42223</v>
      </c>
      <c r="B2972" s="22">
        <f>WEEKNUM(Flights[[#This Row],[Date]], 1)</f>
        <v>32</v>
      </c>
      <c r="C2972" s="22">
        <f>WEEKDAY(Flights[[#This Row],[Date]],1)</f>
        <v>6</v>
      </c>
      <c r="D2972" t="s">
        <v>1107</v>
      </c>
      <c r="E2972" t="s">
        <v>1995</v>
      </c>
      <c r="F2972" t="s">
        <v>0</v>
      </c>
      <c r="G2972" t="s">
        <v>351</v>
      </c>
      <c r="H2972" t="str">
        <f>_xlfn.XLOOKUP(Flights[[#This Row],[Destination]], Airports!$A$2:$A$78, Airports!$D$2:$D$78)</f>
        <v>Sacramento</v>
      </c>
      <c r="I2972" t="str" cm="1">
        <f t="array" ref="I2972">_xlfn.XLOOKUP(Flights[[#This Row],[Destination]],_xlfn._TRO_TRAILING( Airports!A:A),_xlfn._TRO_TRAILING( Airports!E:E), "Not found")</f>
        <v>CA</v>
      </c>
      <c r="J2972" s="1">
        <v>0.84375</v>
      </c>
      <c r="K2972" s="22">
        <f>HOUR(Flights[[#This Row],[Scheduled Departure]])</f>
        <v>20</v>
      </c>
      <c r="L2972" s="1">
        <v>0.85277777777777775</v>
      </c>
      <c r="M2972">
        <f>(L2972-J2972)*24*60</f>
        <v>12.999999999999954</v>
      </c>
      <c r="N2972" s="16">
        <f>Flights[[#This Row],[Length (min)]]/60</f>
        <v>1.2</v>
      </c>
      <c r="O2972">
        <v>72</v>
      </c>
      <c r="P2972">
        <v>373</v>
      </c>
      <c r="Q2972" s="18">
        <f>IFERROR(Flights[[#This Row],[Distance]]/Flights[[#This Row],[Length (hr)]], "")</f>
        <v>310.83333333333337</v>
      </c>
      <c r="R2972" s="1">
        <v>0.89583333333333337</v>
      </c>
      <c r="S2972" s="1" t="str">
        <f>IF(Flights[[#This Row],[Length (hr)]]&lt;2, "No meal", IF(Flights[[#This Row],[Length (hr)]]&lt;3.5, "Light meal", "Full meal"))</f>
        <v>No meal</v>
      </c>
      <c r="T2972" s="1" t="str">
        <f>IF(AND(Flights[[#This Row],[Airline]]="US Airways", Flights[[#This Row],[Meal]]="Full Meal"), "Yes", "No")</f>
        <v>No</v>
      </c>
      <c r="U2972" s="1">
        <v>0.90277777777777779</v>
      </c>
      <c r="V2972">
        <v>10</v>
      </c>
      <c r="W2972" s="1" t="str">
        <f>IF(Flights[[#This Row],[Arrival Delay]] = "", "Cancelled", IF(Flights[[#This Row],[Arrival Delay]]&gt;15, "Delayed", "On time"))</f>
        <v>On time</v>
      </c>
      <c r="X2972" t="str">
        <f>IF(Flights[[#This Row],[Status]]&lt;&gt;"Delayed","", IF(Flights[[#This Row],[Arrival Delay]]&gt;120, "Severe", IF(Flights[[#This Row],[Arrival Delay]]&gt;60, "Major", "Moderate")))</f>
        <v/>
      </c>
      <c r="Y2972" t="b">
        <v>0</v>
      </c>
      <c r="AA2972" t="str">
        <f>IF(OR(AND(Flights[[#This Row],[Status]]="Cancelled", Flights[[#This Row],[Cancellation Reason]]="Airline/Carrier"), Flights[[#This Row],[Delay Type]]="Severe"), "Yes", "No")</f>
        <v>No</v>
      </c>
    </row>
    <row r="2973" spans="1:27" x14ac:dyDescent="0.3">
      <c r="A2973" s="3">
        <v>42223</v>
      </c>
      <c r="B2973" s="22">
        <f>WEEKNUM(Flights[[#This Row],[Date]], 1)</f>
        <v>32</v>
      </c>
      <c r="C2973" s="22">
        <f>WEEKDAY(Flights[[#This Row],[Date]],1)</f>
        <v>6</v>
      </c>
      <c r="D2973" t="s">
        <v>677</v>
      </c>
      <c r="E2973" t="s">
        <v>1994</v>
      </c>
      <c r="F2973" t="s">
        <v>0</v>
      </c>
      <c r="G2973" t="s">
        <v>339</v>
      </c>
      <c r="H2973" t="str">
        <f>_xlfn.XLOOKUP(Flights[[#This Row],[Destination]], Airports!$A$2:$A$78, Airports!$D$2:$D$78)</f>
        <v>San Diego</v>
      </c>
      <c r="I2973" t="str" cm="1">
        <f t="array" ref="I2973">_xlfn.XLOOKUP(Flights[[#This Row],[Destination]],_xlfn._TRO_TRAILING( Airports!A:A),_xlfn._TRO_TRAILING( Airports!E:E), "Not found")</f>
        <v>CA</v>
      </c>
      <c r="J2973" s="1">
        <v>0.95833333333333337</v>
      </c>
      <c r="K2973" s="22">
        <f>HOUR(Flights[[#This Row],[Scheduled Departure]])</f>
        <v>23</v>
      </c>
      <c r="L2973" s="1">
        <v>0.97152777777777777</v>
      </c>
      <c r="M2973">
        <f>(L2973-J2973)*24*60</f>
        <v>18.999999999999932</v>
      </c>
      <c r="N2973" s="16">
        <f>Flights[[#This Row],[Length (min)]]/60</f>
        <v>1.1000000000000001</v>
      </c>
      <c r="O2973">
        <v>66</v>
      </c>
      <c r="P2973">
        <v>109</v>
      </c>
      <c r="Q2973" s="18">
        <f>IFERROR(Flights[[#This Row],[Distance]]/Flights[[#This Row],[Length (hr)]], "")</f>
        <v>99.090909090909079</v>
      </c>
      <c r="R2973" s="1">
        <v>0.99652777777777779</v>
      </c>
      <c r="S2973" s="1" t="str">
        <f>IF(Flights[[#This Row],[Length (hr)]]&lt;2, "No meal", IF(Flights[[#This Row],[Length (hr)]]&lt;3.5, "Light meal", "Full meal"))</f>
        <v>No meal</v>
      </c>
      <c r="T2973" s="1" t="str">
        <f>IF(AND(Flights[[#This Row],[Airline]]="US Airways", Flights[[#This Row],[Meal]]="Full Meal"), "Yes", "No")</f>
        <v>No</v>
      </c>
      <c r="U2973" s="1">
        <v>1.7361111111111112E-2</v>
      </c>
      <c r="V2973">
        <v>30</v>
      </c>
      <c r="W2973" s="1" t="str">
        <f>IF(Flights[[#This Row],[Arrival Delay]] = "", "Cancelled", IF(Flights[[#This Row],[Arrival Delay]]&gt;15, "Delayed", "On time"))</f>
        <v>Delayed</v>
      </c>
      <c r="X2973" t="str">
        <f>IF(Flights[[#This Row],[Status]]&lt;&gt;"Delayed","", IF(Flights[[#This Row],[Arrival Delay]]&gt;120, "Severe", IF(Flights[[#This Row],[Arrival Delay]]&gt;60, "Major", "Moderate")))</f>
        <v>Moderate</v>
      </c>
      <c r="Y2973" t="b">
        <v>0</v>
      </c>
      <c r="AA2973" t="str">
        <f>IF(OR(AND(Flights[[#This Row],[Status]]="Cancelled", Flights[[#This Row],[Cancellation Reason]]="Airline/Carrier"), Flights[[#This Row],[Delay Type]]="Severe"), "Yes", "No")</f>
        <v>No</v>
      </c>
    </row>
    <row r="2974" spans="1:27" x14ac:dyDescent="0.3">
      <c r="A2974" s="3">
        <v>42224</v>
      </c>
      <c r="B2974" s="22">
        <f>WEEKNUM(Flights[[#This Row],[Date]], 1)</f>
        <v>32</v>
      </c>
      <c r="C2974" s="22">
        <f>WEEKDAY(Flights[[#This Row],[Date]],1)</f>
        <v>7</v>
      </c>
      <c r="D2974" t="s">
        <v>1382</v>
      </c>
      <c r="E2974" t="s">
        <v>1998</v>
      </c>
      <c r="F2974" t="s">
        <v>0</v>
      </c>
      <c r="G2974" t="s">
        <v>4</v>
      </c>
      <c r="H2974" t="str">
        <f>_xlfn.XLOOKUP(Flights[[#This Row],[Destination]], Airports!$A$2:$A$78, Airports!$D$2:$D$78)</f>
        <v>Chicago</v>
      </c>
      <c r="I2974" t="str" cm="1">
        <f t="array" ref="I2974">_xlfn.XLOOKUP(Flights[[#This Row],[Destination]],_xlfn._TRO_TRAILING( Airports!A:A),_xlfn._TRO_TRAILING( Airports!E:E), "Not found")</f>
        <v>IL</v>
      </c>
      <c r="J2974" s="1">
        <v>6.5972222222222224E-2</v>
      </c>
      <c r="K2974" s="22">
        <f>HOUR(Flights[[#This Row],[Scheduled Departure]])</f>
        <v>1</v>
      </c>
      <c r="L2974" s="1">
        <v>5.9722222222222225E-2</v>
      </c>
      <c r="M2974">
        <f>(L2974-J2974)*24*60</f>
        <v>-8.9999999999999982</v>
      </c>
      <c r="N2974" s="16">
        <f>Flights[[#This Row],[Length (min)]]/60</f>
        <v>4.0333333333333332</v>
      </c>
      <c r="O2974">
        <v>242</v>
      </c>
      <c r="P2974">
        <v>1744</v>
      </c>
      <c r="Q2974" s="18">
        <f>IFERROR(Flights[[#This Row],[Distance]]/Flights[[#This Row],[Length (hr)]], "")</f>
        <v>432.39669421487605</v>
      </c>
      <c r="R2974" s="1">
        <v>0.31597222222222221</v>
      </c>
      <c r="S2974" s="1" t="str">
        <f>IF(Flights[[#This Row],[Length (hr)]]&lt;2, "No meal", IF(Flights[[#This Row],[Length (hr)]]&lt;3.5, "Light meal", "Full meal"))</f>
        <v>Full meal</v>
      </c>
      <c r="T2974" s="1" t="str">
        <f>IF(AND(Flights[[#This Row],[Airline]]="US Airways", Flights[[#This Row],[Meal]]="Full Meal"), "Yes", "No")</f>
        <v>No</v>
      </c>
      <c r="U2974" s="1">
        <v>0.31111111111111112</v>
      </c>
      <c r="V2974">
        <v>-7</v>
      </c>
      <c r="W2974" s="1" t="str">
        <f>IF(Flights[[#This Row],[Arrival Delay]] = "", "Cancelled", IF(Flights[[#This Row],[Arrival Delay]]&gt;15, "Delayed", "On time"))</f>
        <v>On time</v>
      </c>
      <c r="X2974" t="str">
        <f>IF(Flights[[#This Row],[Status]]&lt;&gt;"Delayed","", IF(Flights[[#This Row],[Arrival Delay]]&gt;120, "Severe", IF(Flights[[#This Row],[Arrival Delay]]&gt;60, "Major", "Moderate")))</f>
        <v/>
      </c>
      <c r="Y2974" t="b">
        <v>0</v>
      </c>
      <c r="AA2974" t="str">
        <f>IF(OR(AND(Flights[[#This Row],[Status]]="Cancelled", Flights[[#This Row],[Cancellation Reason]]="Airline/Carrier"), Flights[[#This Row],[Delay Type]]="Severe"), "Yes", "No")</f>
        <v>No</v>
      </c>
    </row>
    <row r="2975" spans="1:27" x14ac:dyDescent="0.3">
      <c r="A2975" s="3">
        <v>42224</v>
      </c>
      <c r="B2975" s="22">
        <f>WEEKNUM(Flights[[#This Row],[Date]], 1)</f>
        <v>32</v>
      </c>
      <c r="C2975" s="22">
        <f>WEEKDAY(Flights[[#This Row],[Date]],1)</f>
        <v>7</v>
      </c>
      <c r="D2975" t="s">
        <v>1591</v>
      </c>
      <c r="E2975" t="s">
        <v>1990</v>
      </c>
      <c r="F2975" t="s">
        <v>0</v>
      </c>
      <c r="G2975" t="s">
        <v>4</v>
      </c>
      <c r="H2975" t="str">
        <f>_xlfn.XLOOKUP(Flights[[#This Row],[Destination]], Airports!$A$2:$A$78, Airports!$D$2:$D$78)</f>
        <v>Chicago</v>
      </c>
      <c r="I2975" t="str" cm="1">
        <f t="array" ref="I2975">_xlfn.XLOOKUP(Flights[[#This Row],[Destination]],_xlfn._TRO_TRAILING( Airports!A:A),_xlfn._TRO_TRAILING( Airports!E:E), "Not found")</f>
        <v>IL</v>
      </c>
      <c r="J2975" s="1">
        <v>0.25</v>
      </c>
      <c r="K2975" s="22">
        <f>HOUR(Flights[[#This Row],[Scheduled Departure]])</f>
        <v>6</v>
      </c>
      <c r="L2975" s="1">
        <v>0.24861111111111112</v>
      </c>
      <c r="M2975">
        <f>(L2975-J2975)*24*60</f>
        <v>-1.9999999999999929</v>
      </c>
      <c r="N2975" s="16">
        <f>Flights[[#This Row],[Length (min)]]/60</f>
        <v>3.7666666666666666</v>
      </c>
      <c r="O2975">
        <v>226</v>
      </c>
      <c r="P2975">
        <v>1744</v>
      </c>
      <c r="Q2975" s="18">
        <f>IFERROR(Flights[[#This Row],[Distance]]/Flights[[#This Row],[Length (hr)]], "")</f>
        <v>463.00884955752213</v>
      </c>
      <c r="R2975" s="1">
        <v>0.50763888888888886</v>
      </c>
      <c r="S2975" s="1" t="str">
        <f>IF(Flights[[#This Row],[Length (hr)]]&lt;2, "No meal", IF(Flights[[#This Row],[Length (hr)]]&lt;3.5, "Light meal", "Full meal"))</f>
        <v>Full meal</v>
      </c>
      <c r="T2975" s="1" t="str">
        <f>IF(AND(Flights[[#This Row],[Airline]]="US Airways", Flights[[#This Row],[Meal]]="Full Meal"), "Yes", "No")</f>
        <v>No</v>
      </c>
      <c r="U2975" s="1">
        <v>0.48888888888888887</v>
      </c>
      <c r="V2975">
        <v>-27</v>
      </c>
      <c r="W2975" s="1" t="str">
        <f>IF(Flights[[#This Row],[Arrival Delay]] = "", "Cancelled", IF(Flights[[#This Row],[Arrival Delay]]&gt;15, "Delayed", "On time"))</f>
        <v>On time</v>
      </c>
      <c r="X2975" t="str">
        <f>IF(Flights[[#This Row],[Status]]&lt;&gt;"Delayed","", IF(Flights[[#This Row],[Arrival Delay]]&gt;120, "Severe", IF(Flights[[#This Row],[Arrival Delay]]&gt;60, "Major", "Moderate")))</f>
        <v/>
      </c>
      <c r="Y2975" t="b">
        <v>0</v>
      </c>
      <c r="AA2975" t="str">
        <f>IF(OR(AND(Flights[[#This Row],[Status]]="Cancelled", Flights[[#This Row],[Cancellation Reason]]="Airline/Carrier"), Flights[[#This Row],[Delay Type]]="Severe"), "Yes", "No")</f>
        <v>No</v>
      </c>
    </row>
    <row r="2976" spans="1:27" x14ac:dyDescent="0.3">
      <c r="A2976" s="3">
        <v>42224</v>
      </c>
      <c r="B2976" s="22">
        <f>WEEKNUM(Flights[[#This Row],[Date]], 1)</f>
        <v>32</v>
      </c>
      <c r="C2976" s="22">
        <f>WEEKDAY(Flights[[#This Row],[Date]],1)</f>
        <v>7</v>
      </c>
      <c r="D2976" t="s">
        <v>422</v>
      </c>
      <c r="E2976" t="s">
        <v>1991</v>
      </c>
      <c r="F2976" t="s">
        <v>0</v>
      </c>
      <c r="G2976" t="s">
        <v>344</v>
      </c>
      <c r="H2976" t="str">
        <f>_xlfn.XLOOKUP(Flights[[#This Row],[Destination]], Airports!$A$2:$A$78, Airports!$D$2:$D$78)</f>
        <v>Seattle</v>
      </c>
      <c r="I2976" t="str" cm="1">
        <f t="array" ref="I2976">_xlfn.XLOOKUP(Flights[[#This Row],[Destination]],_xlfn._TRO_TRAILING( Airports!A:A),_xlfn._TRO_TRAILING( Airports!E:E), "Not found")</f>
        <v>WA</v>
      </c>
      <c r="J2976" s="1">
        <v>0.32291666666666669</v>
      </c>
      <c r="K2976" s="22">
        <f>HOUR(Flights[[#This Row],[Scheduled Departure]])</f>
        <v>7</v>
      </c>
      <c r="L2976" s="1">
        <v>0.31874999999999998</v>
      </c>
      <c r="M2976">
        <f>(L2976-J2976)*24*60</f>
        <v>-6.0000000000000586</v>
      </c>
      <c r="N2976" s="16">
        <f>Flights[[#This Row],[Length (min)]]/60</f>
        <v>2.85</v>
      </c>
      <c r="O2976">
        <v>171</v>
      </c>
      <c r="P2976">
        <v>954</v>
      </c>
      <c r="Q2976" s="18">
        <f>IFERROR(Flights[[#This Row],[Distance]]/Flights[[#This Row],[Length (hr)]], "")</f>
        <v>334.73684210526312</v>
      </c>
      <c r="R2976" s="1">
        <v>0.4375</v>
      </c>
      <c r="S2976" s="1" t="str">
        <f>IF(Flights[[#This Row],[Length (hr)]]&lt;2, "No meal", IF(Flights[[#This Row],[Length (hr)]]&lt;3.5, "Light meal", "Full meal"))</f>
        <v>Light meal</v>
      </c>
      <c r="T2976" s="1" t="str">
        <f>IF(AND(Flights[[#This Row],[Airline]]="US Airways", Flights[[#This Row],[Meal]]="Full Meal"), "Yes", "No")</f>
        <v>No</v>
      </c>
      <c r="U2976" s="1">
        <v>0.4375</v>
      </c>
      <c r="V2976">
        <v>0</v>
      </c>
      <c r="W2976" s="1" t="str">
        <f>IF(Flights[[#This Row],[Arrival Delay]] = "", "Cancelled", IF(Flights[[#This Row],[Arrival Delay]]&gt;15, "Delayed", "On time"))</f>
        <v>On time</v>
      </c>
      <c r="X2976" t="str">
        <f>IF(Flights[[#This Row],[Status]]&lt;&gt;"Delayed","", IF(Flights[[#This Row],[Arrival Delay]]&gt;120, "Severe", IF(Flights[[#This Row],[Arrival Delay]]&gt;60, "Major", "Moderate")))</f>
        <v/>
      </c>
      <c r="Y2976" t="b">
        <v>0</v>
      </c>
      <c r="AA2976" t="str">
        <f>IF(OR(AND(Flights[[#This Row],[Status]]="Cancelled", Flights[[#This Row],[Cancellation Reason]]="Airline/Carrier"), Flights[[#This Row],[Delay Type]]="Severe"), "Yes", "No")</f>
        <v>No</v>
      </c>
    </row>
    <row r="2977" spans="1:27" x14ac:dyDescent="0.3">
      <c r="A2977" s="3">
        <v>42224</v>
      </c>
      <c r="B2977" s="22">
        <f>WEEKNUM(Flights[[#This Row],[Date]], 1)</f>
        <v>32</v>
      </c>
      <c r="C2977" s="22">
        <f>WEEKDAY(Flights[[#This Row],[Date]],1)</f>
        <v>7</v>
      </c>
      <c r="D2977" t="s">
        <v>1574</v>
      </c>
      <c r="E2977" t="s">
        <v>1995</v>
      </c>
      <c r="F2977" t="s">
        <v>0</v>
      </c>
      <c r="G2977" t="s">
        <v>257</v>
      </c>
      <c r="H2977" t="str">
        <f>_xlfn.XLOOKUP(Flights[[#This Row],[Destination]], Airports!$A$2:$A$78, Airports!$D$2:$D$78)</f>
        <v>Baltimore</v>
      </c>
      <c r="I2977" t="str" cm="1">
        <f t="array" ref="I2977">_xlfn.XLOOKUP(Flights[[#This Row],[Destination]],_xlfn._TRO_TRAILING( Airports!A:A),_xlfn._TRO_TRAILING( Airports!E:E), "Not found")</f>
        <v>MD</v>
      </c>
      <c r="J2977" s="1">
        <v>0.3888888888888889</v>
      </c>
      <c r="K2977" s="22">
        <f>HOUR(Flights[[#This Row],[Scheduled Departure]])</f>
        <v>9</v>
      </c>
      <c r="L2977" s="1">
        <v>0.38750000000000001</v>
      </c>
      <c r="M2977">
        <f>(L2977-J2977)*24*60</f>
        <v>-1.9999999999999929</v>
      </c>
      <c r="N2977" s="16">
        <f>Flights[[#This Row],[Length (min)]]/60</f>
        <v>4.5999999999999996</v>
      </c>
      <c r="O2977">
        <v>276</v>
      </c>
      <c r="P2977">
        <v>2329</v>
      </c>
      <c r="Q2977" s="18">
        <f>IFERROR(Flights[[#This Row],[Distance]]/Flights[[#This Row],[Length (hr)]], "")</f>
        <v>506.304347826087</v>
      </c>
      <c r="R2977" s="1">
        <v>0.72222222222222221</v>
      </c>
      <c r="S2977" s="1" t="str">
        <f>IF(Flights[[#This Row],[Length (hr)]]&lt;2, "No meal", IF(Flights[[#This Row],[Length (hr)]]&lt;3.5, "Light meal", "Full meal"))</f>
        <v>Full meal</v>
      </c>
      <c r="T2977" s="1" t="str">
        <f>IF(AND(Flights[[#This Row],[Airline]]="US Airways", Flights[[#This Row],[Meal]]="Full Meal"), "Yes", "No")</f>
        <v>No</v>
      </c>
      <c r="U2977" s="1">
        <v>0.70416666666666672</v>
      </c>
      <c r="V2977">
        <v>-26</v>
      </c>
      <c r="W2977" s="1" t="str">
        <f>IF(Flights[[#This Row],[Arrival Delay]] = "", "Cancelled", IF(Flights[[#This Row],[Arrival Delay]]&gt;15, "Delayed", "On time"))</f>
        <v>On time</v>
      </c>
      <c r="X2977" t="str">
        <f>IF(Flights[[#This Row],[Status]]&lt;&gt;"Delayed","", IF(Flights[[#This Row],[Arrival Delay]]&gt;120, "Severe", IF(Flights[[#This Row],[Arrival Delay]]&gt;60, "Major", "Moderate")))</f>
        <v/>
      </c>
      <c r="Y2977" t="b">
        <v>0</v>
      </c>
      <c r="AA2977" t="str">
        <f>IF(OR(AND(Flights[[#This Row],[Status]]="Cancelled", Flights[[#This Row],[Cancellation Reason]]="Airline/Carrier"), Flights[[#This Row],[Delay Type]]="Severe"), "Yes", "No")</f>
        <v>No</v>
      </c>
    </row>
    <row r="2978" spans="1:27" x14ac:dyDescent="0.3">
      <c r="A2978" s="3">
        <v>42224</v>
      </c>
      <c r="B2978" s="22">
        <f>WEEKNUM(Flights[[#This Row],[Date]], 1)</f>
        <v>32</v>
      </c>
      <c r="C2978" s="22">
        <f>WEEKDAY(Flights[[#This Row],[Date]],1)</f>
        <v>7</v>
      </c>
      <c r="D2978" t="s">
        <v>465</v>
      </c>
      <c r="E2978" t="s">
        <v>1989</v>
      </c>
      <c r="F2978" t="s">
        <v>0</v>
      </c>
      <c r="G2978" t="s">
        <v>17</v>
      </c>
      <c r="H2978" t="str">
        <f>_xlfn.XLOOKUP(Flights[[#This Row],[Destination]], Airports!$A$2:$A$78, Airports!$D$2:$D$78)</f>
        <v>Honolulu</v>
      </c>
      <c r="I2978" t="str" cm="1">
        <f t="array" ref="I2978">_xlfn.XLOOKUP(Flights[[#This Row],[Destination]],_xlfn._TRO_TRAILING( Airports!A:A),_xlfn._TRO_TRAILING( Airports!E:E), "Not found")</f>
        <v>HI</v>
      </c>
      <c r="J2978" s="1">
        <v>0.44791666666666669</v>
      </c>
      <c r="K2978" s="22">
        <f>HOUR(Flights[[#This Row],[Scheduled Departure]])</f>
        <v>10</v>
      </c>
      <c r="L2978" s="1">
        <v>0.44236111111111109</v>
      </c>
      <c r="M2978">
        <f>(L2978-J2978)*24*60</f>
        <v>-8.0000000000000515</v>
      </c>
      <c r="N2978" s="16">
        <f>Flights[[#This Row],[Length (min)]]/60</f>
        <v>5.8833333333333337</v>
      </c>
      <c r="O2978">
        <v>353</v>
      </c>
      <c r="P2978">
        <v>2556</v>
      </c>
      <c r="Q2978" s="18">
        <f>IFERROR(Flights[[#This Row],[Distance]]/Flights[[#This Row],[Length (hr)]], "")</f>
        <v>434.44759206798864</v>
      </c>
      <c r="R2978" s="1">
        <v>0.55833333333333335</v>
      </c>
      <c r="S2978" s="1" t="str">
        <f>IF(Flights[[#This Row],[Length (hr)]]&lt;2, "No meal", IF(Flights[[#This Row],[Length (hr)]]&lt;3.5, "Light meal", "Full meal"))</f>
        <v>Full meal</v>
      </c>
      <c r="T2978" s="1" t="str">
        <f>IF(AND(Flights[[#This Row],[Airline]]="US Airways", Flights[[#This Row],[Meal]]="Full Meal"), "Yes", "No")</f>
        <v>No</v>
      </c>
      <c r="U2978" s="1">
        <v>0.5625</v>
      </c>
      <c r="V2978">
        <v>6</v>
      </c>
      <c r="W2978" s="1" t="str">
        <f>IF(Flights[[#This Row],[Arrival Delay]] = "", "Cancelled", IF(Flights[[#This Row],[Arrival Delay]]&gt;15, "Delayed", "On time"))</f>
        <v>On time</v>
      </c>
      <c r="X2978" t="str">
        <f>IF(Flights[[#This Row],[Status]]&lt;&gt;"Delayed","", IF(Flights[[#This Row],[Arrival Delay]]&gt;120, "Severe", IF(Flights[[#This Row],[Arrival Delay]]&gt;60, "Major", "Moderate")))</f>
        <v/>
      </c>
      <c r="Y2978" t="b">
        <v>0</v>
      </c>
      <c r="AA2978" t="str">
        <f>IF(OR(AND(Flights[[#This Row],[Status]]="Cancelled", Flights[[#This Row],[Cancellation Reason]]="Airline/Carrier"), Flights[[#This Row],[Delay Type]]="Severe"), "Yes", "No")</f>
        <v>No</v>
      </c>
    </row>
    <row r="2979" spans="1:27" x14ac:dyDescent="0.3">
      <c r="A2979" s="3">
        <v>42224</v>
      </c>
      <c r="B2979" s="22">
        <f>WEEKNUM(Flights[[#This Row],[Date]], 1)</f>
        <v>32</v>
      </c>
      <c r="C2979" s="22">
        <f>WEEKDAY(Flights[[#This Row],[Date]],1)</f>
        <v>7</v>
      </c>
      <c r="D2979" t="s">
        <v>1147</v>
      </c>
      <c r="E2979" t="s">
        <v>1991</v>
      </c>
      <c r="F2979" t="s">
        <v>0</v>
      </c>
      <c r="G2979" t="s">
        <v>344</v>
      </c>
      <c r="H2979" t="str">
        <f>_xlfn.XLOOKUP(Flights[[#This Row],[Destination]], Airports!$A$2:$A$78, Airports!$D$2:$D$78)</f>
        <v>Seattle</v>
      </c>
      <c r="I2979" t="str" cm="1">
        <f t="array" ref="I2979">_xlfn.XLOOKUP(Flights[[#This Row],[Destination]],_xlfn._TRO_TRAILING( Airports!A:A),_xlfn._TRO_TRAILING( Airports!E:E), "Not found")</f>
        <v>WA</v>
      </c>
      <c r="J2979" s="1">
        <v>0.51041666666666663</v>
      </c>
      <c r="K2979" s="22">
        <f>HOUR(Flights[[#This Row],[Scheduled Departure]])</f>
        <v>12</v>
      </c>
      <c r="L2979" s="1">
        <v>0.51041666666666663</v>
      </c>
      <c r="M2979">
        <f>(L2979-J2979)*24*60</f>
        <v>0</v>
      </c>
      <c r="N2979" s="16">
        <f>Flights[[#This Row],[Length (min)]]/60</f>
        <v>2.6333333333333333</v>
      </c>
      <c r="O2979">
        <v>158</v>
      </c>
      <c r="P2979">
        <v>954</v>
      </c>
      <c r="Q2979" s="18">
        <f>IFERROR(Flights[[#This Row],[Distance]]/Flights[[#This Row],[Length (hr)]], "")</f>
        <v>362.27848101265823</v>
      </c>
      <c r="R2979" s="1">
        <v>0.62083333333333335</v>
      </c>
      <c r="S2979" s="1" t="str">
        <f>IF(Flights[[#This Row],[Length (hr)]]&lt;2, "No meal", IF(Flights[[#This Row],[Length (hr)]]&lt;3.5, "Light meal", "Full meal"))</f>
        <v>Light meal</v>
      </c>
      <c r="T2979" s="1" t="str">
        <f>IF(AND(Flights[[#This Row],[Airline]]="US Airways", Flights[[#This Row],[Meal]]="Full Meal"), "Yes", "No")</f>
        <v>No</v>
      </c>
      <c r="U2979" s="1">
        <v>0.62013888888888891</v>
      </c>
      <c r="V2979">
        <v>-1</v>
      </c>
      <c r="W2979" s="1" t="str">
        <f>IF(Flights[[#This Row],[Arrival Delay]] = "", "Cancelled", IF(Flights[[#This Row],[Arrival Delay]]&gt;15, "Delayed", "On time"))</f>
        <v>On time</v>
      </c>
      <c r="X2979" t="str">
        <f>IF(Flights[[#This Row],[Status]]&lt;&gt;"Delayed","", IF(Flights[[#This Row],[Arrival Delay]]&gt;120, "Severe", IF(Flights[[#This Row],[Arrival Delay]]&gt;60, "Major", "Moderate")))</f>
        <v/>
      </c>
      <c r="Y2979" t="b">
        <v>0</v>
      </c>
      <c r="AA2979" t="str">
        <f>IF(OR(AND(Flights[[#This Row],[Status]]="Cancelled", Flights[[#This Row],[Cancellation Reason]]="Airline/Carrier"), Flights[[#This Row],[Delay Type]]="Severe"), "Yes", "No")</f>
        <v>No</v>
      </c>
    </row>
    <row r="2980" spans="1:27" x14ac:dyDescent="0.3">
      <c r="A2980" s="3">
        <v>42224</v>
      </c>
      <c r="B2980" s="22">
        <f>WEEKNUM(Flights[[#This Row],[Date]], 1)</f>
        <v>32</v>
      </c>
      <c r="C2980" s="22">
        <f>WEEKDAY(Flights[[#This Row],[Date]],1)</f>
        <v>7</v>
      </c>
      <c r="D2980" t="s">
        <v>547</v>
      </c>
      <c r="E2980" t="s">
        <v>1991</v>
      </c>
      <c r="F2980" t="s">
        <v>0</v>
      </c>
      <c r="G2980" t="s">
        <v>344</v>
      </c>
      <c r="H2980" t="str">
        <f>_xlfn.XLOOKUP(Flights[[#This Row],[Destination]], Airports!$A$2:$A$78, Airports!$D$2:$D$78)</f>
        <v>Seattle</v>
      </c>
      <c r="I2980" t="str" cm="1">
        <f t="array" ref="I2980">_xlfn.XLOOKUP(Flights[[#This Row],[Destination]],_xlfn._TRO_TRAILING( Airports!A:A),_xlfn._TRO_TRAILING( Airports!E:E), "Not found")</f>
        <v>WA</v>
      </c>
      <c r="J2980" s="1">
        <v>0.67361111111111116</v>
      </c>
      <c r="K2980" s="22">
        <f>HOUR(Flights[[#This Row],[Scheduled Departure]])</f>
        <v>16</v>
      </c>
      <c r="L2980" s="1">
        <v>0.67083333333333328</v>
      </c>
      <c r="M2980">
        <f>(L2980-J2980)*24*60</f>
        <v>-4.0000000000001457</v>
      </c>
      <c r="N2980" s="16">
        <f>Flights[[#This Row],[Length (min)]]/60</f>
        <v>2.4500000000000002</v>
      </c>
      <c r="O2980">
        <v>147</v>
      </c>
      <c r="P2980">
        <v>954</v>
      </c>
      <c r="Q2980" s="18">
        <f>IFERROR(Flights[[#This Row],[Distance]]/Flights[[#This Row],[Length (hr)]], "")</f>
        <v>389.38775510204079</v>
      </c>
      <c r="R2980" s="1">
        <v>0.78194444444444444</v>
      </c>
      <c r="S2980" s="1" t="str">
        <f>IF(Flights[[#This Row],[Length (hr)]]&lt;2, "No meal", IF(Flights[[#This Row],[Length (hr)]]&lt;3.5, "Light meal", "Full meal"))</f>
        <v>Light meal</v>
      </c>
      <c r="T2980" s="1" t="str">
        <f>IF(AND(Flights[[#This Row],[Airline]]="US Airways", Flights[[#This Row],[Meal]]="Full Meal"), "Yes", "No")</f>
        <v>No</v>
      </c>
      <c r="U2980" s="1">
        <v>0.7729166666666667</v>
      </c>
      <c r="V2980">
        <v>-13</v>
      </c>
      <c r="W2980" s="1" t="str">
        <f>IF(Flights[[#This Row],[Arrival Delay]] = "", "Cancelled", IF(Flights[[#This Row],[Arrival Delay]]&gt;15, "Delayed", "On time"))</f>
        <v>On time</v>
      </c>
      <c r="X2980" t="str">
        <f>IF(Flights[[#This Row],[Status]]&lt;&gt;"Delayed","", IF(Flights[[#This Row],[Arrival Delay]]&gt;120, "Severe", IF(Flights[[#This Row],[Arrival Delay]]&gt;60, "Major", "Moderate")))</f>
        <v/>
      </c>
      <c r="Y2980" t="b">
        <v>0</v>
      </c>
      <c r="AA2980" t="str">
        <f>IF(OR(AND(Flights[[#This Row],[Status]]="Cancelled", Flights[[#This Row],[Cancellation Reason]]="Airline/Carrier"), Flights[[#This Row],[Delay Type]]="Severe"), "Yes", "No")</f>
        <v>No</v>
      </c>
    </row>
    <row r="2981" spans="1:27" x14ac:dyDescent="0.3">
      <c r="A2981" s="3">
        <v>42224</v>
      </c>
      <c r="B2981" s="22">
        <f>WEEKNUM(Flights[[#This Row],[Date]], 1)</f>
        <v>32</v>
      </c>
      <c r="C2981" s="22">
        <f>WEEKDAY(Flights[[#This Row],[Date]],1)</f>
        <v>7</v>
      </c>
      <c r="D2981" t="s">
        <v>768</v>
      </c>
      <c r="E2981" t="s">
        <v>1990</v>
      </c>
      <c r="F2981" t="s">
        <v>0</v>
      </c>
      <c r="G2981" t="s">
        <v>273</v>
      </c>
      <c r="H2981" t="str">
        <f>_xlfn.XLOOKUP(Flights[[#This Row],[Destination]], Airports!$A$2:$A$78, Airports!$D$2:$D$78)</f>
        <v>Denver</v>
      </c>
      <c r="I2981" t="str" cm="1">
        <f t="array" ref="I2981">_xlfn.XLOOKUP(Flights[[#This Row],[Destination]],_xlfn._TRO_TRAILING( Airports!A:A),_xlfn._TRO_TRAILING( Airports!E:E), "Not found")</f>
        <v>CO</v>
      </c>
      <c r="J2981" s="1">
        <v>0.74930555555555556</v>
      </c>
      <c r="K2981" s="22">
        <f>HOUR(Flights[[#This Row],[Scheduled Departure]])</f>
        <v>17</v>
      </c>
      <c r="L2981" s="1">
        <v>0.7416666666666667</v>
      </c>
      <c r="M2981">
        <f>(L2981-J2981)*24*60</f>
        <v>-10.999999999999961</v>
      </c>
      <c r="N2981" s="16">
        <f>Flights[[#This Row],[Length (min)]]/60</f>
        <v>2.4333333333333331</v>
      </c>
      <c r="O2981">
        <v>146</v>
      </c>
      <c r="P2981">
        <v>862</v>
      </c>
      <c r="Q2981" s="18">
        <f>IFERROR(Flights[[#This Row],[Distance]]/Flights[[#This Row],[Length (hr)]], "")</f>
        <v>354.2465753424658</v>
      </c>
      <c r="R2981" s="1">
        <v>0.89027777777777772</v>
      </c>
      <c r="S2981" s="1" t="str">
        <f>IF(Flights[[#This Row],[Length (hr)]]&lt;2, "No meal", IF(Flights[[#This Row],[Length (hr)]]&lt;3.5, "Light meal", "Full meal"))</f>
        <v>Light meal</v>
      </c>
      <c r="T2981" s="1" t="str">
        <f>IF(AND(Flights[[#This Row],[Airline]]="US Airways", Flights[[#This Row],[Meal]]="Full Meal"), "Yes", "No")</f>
        <v>No</v>
      </c>
      <c r="U2981" s="1">
        <v>0.88472222222222219</v>
      </c>
      <c r="V2981">
        <v>-8</v>
      </c>
      <c r="W2981" s="1" t="str">
        <f>IF(Flights[[#This Row],[Arrival Delay]] = "", "Cancelled", IF(Flights[[#This Row],[Arrival Delay]]&gt;15, "Delayed", "On time"))</f>
        <v>On time</v>
      </c>
      <c r="X2981" t="str">
        <f>IF(Flights[[#This Row],[Status]]&lt;&gt;"Delayed","", IF(Flights[[#This Row],[Arrival Delay]]&gt;120, "Severe", IF(Flights[[#This Row],[Arrival Delay]]&gt;60, "Major", "Moderate")))</f>
        <v/>
      </c>
      <c r="Y2981" t="b">
        <v>0</v>
      </c>
      <c r="AA2981" t="str">
        <f>IF(OR(AND(Flights[[#This Row],[Status]]="Cancelled", Flights[[#This Row],[Cancellation Reason]]="Airline/Carrier"), Flights[[#This Row],[Delay Type]]="Severe"), "Yes", "No")</f>
        <v>No</v>
      </c>
    </row>
    <row r="2982" spans="1:27" x14ac:dyDescent="0.3">
      <c r="A2982" s="3">
        <v>42224</v>
      </c>
      <c r="B2982" s="22">
        <f>WEEKNUM(Flights[[#This Row],[Date]], 1)</f>
        <v>32</v>
      </c>
      <c r="C2982" s="22">
        <f>WEEKDAY(Flights[[#This Row],[Date]],1)</f>
        <v>7</v>
      </c>
      <c r="D2982" t="s">
        <v>1587</v>
      </c>
      <c r="E2982" t="s">
        <v>1995</v>
      </c>
      <c r="F2982" t="s">
        <v>0</v>
      </c>
      <c r="G2982" t="s">
        <v>316</v>
      </c>
      <c r="H2982" t="str">
        <f>_xlfn.XLOOKUP(Flights[[#This Row],[Destination]], Airports!$A$2:$A$78, Airports!$D$2:$D$78)</f>
        <v>New Orleans</v>
      </c>
      <c r="I2982" t="str" cm="1">
        <f t="array" ref="I2982">_xlfn.XLOOKUP(Flights[[#This Row],[Destination]],_xlfn._TRO_TRAILING( Airports!A:A),_xlfn._TRO_TRAILING( Airports!E:E), "Not found")</f>
        <v>LA</v>
      </c>
      <c r="J2982" s="1">
        <v>0.75347222222222221</v>
      </c>
      <c r="K2982" s="22">
        <f>HOUR(Flights[[#This Row],[Scheduled Departure]])</f>
        <v>18</v>
      </c>
      <c r="L2982" s="1">
        <v>0.75208333333333333</v>
      </c>
      <c r="M2982">
        <f>(L2982-J2982)*24*60</f>
        <v>-1.9999999999999929</v>
      </c>
      <c r="N2982" s="16">
        <f>Flights[[#This Row],[Length (min)]]/60</f>
        <v>3.6833333333333331</v>
      </c>
      <c r="O2982">
        <v>221</v>
      </c>
      <c r="P2982">
        <v>1670</v>
      </c>
      <c r="Q2982" s="18">
        <f>IFERROR(Flights[[#This Row],[Distance]]/Flights[[#This Row],[Length (hr)]], "")</f>
        <v>453.39366515837105</v>
      </c>
      <c r="R2982" s="1">
        <v>0.99305555555555558</v>
      </c>
      <c r="S2982" s="1" t="str">
        <f>IF(Flights[[#This Row],[Length (hr)]]&lt;2, "No meal", IF(Flights[[#This Row],[Length (hr)]]&lt;3.5, "Light meal", "Full meal"))</f>
        <v>Full meal</v>
      </c>
      <c r="T2982" s="1" t="str">
        <f>IF(AND(Flights[[#This Row],[Airline]]="US Airways", Flights[[#This Row],[Meal]]="Full Meal"), "Yes", "No")</f>
        <v>No</v>
      </c>
      <c r="U2982" s="1">
        <v>0.98888888888888893</v>
      </c>
      <c r="V2982">
        <v>-6</v>
      </c>
      <c r="W2982" s="1" t="str">
        <f>IF(Flights[[#This Row],[Arrival Delay]] = "", "Cancelled", IF(Flights[[#This Row],[Arrival Delay]]&gt;15, "Delayed", "On time"))</f>
        <v>On time</v>
      </c>
      <c r="X2982" t="str">
        <f>IF(Flights[[#This Row],[Status]]&lt;&gt;"Delayed","", IF(Flights[[#This Row],[Arrival Delay]]&gt;120, "Severe", IF(Flights[[#This Row],[Arrival Delay]]&gt;60, "Major", "Moderate")))</f>
        <v/>
      </c>
      <c r="Y2982" t="b">
        <v>0</v>
      </c>
      <c r="AA2982" t="str">
        <f>IF(OR(AND(Flights[[#This Row],[Status]]="Cancelled", Flights[[#This Row],[Cancellation Reason]]="Airline/Carrier"), Flights[[#This Row],[Delay Type]]="Severe"), "Yes", "No")</f>
        <v>No</v>
      </c>
    </row>
    <row r="2983" spans="1:27" x14ac:dyDescent="0.3">
      <c r="A2983" s="3">
        <v>42224</v>
      </c>
      <c r="B2983" s="22">
        <f>WEEKNUM(Flights[[#This Row],[Date]], 1)</f>
        <v>32</v>
      </c>
      <c r="C2983" s="22">
        <f>WEEKDAY(Flights[[#This Row],[Date]],1)</f>
        <v>7</v>
      </c>
      <c r="D2983" t="s">
        <v>1621</v>
      </c>
      <c r="E2983" t="s">
        <v>1994</v>
      </c>
      <c r="F2983" t="s">
        <v>0</v>
      </c>
      <c r="G2983" t="s">
        <v>3</v>
      </c>
      <c r="H2983" t="str">
        <f>_xlfn.XLOOKUP(Flights[[#This Row],[Destination]], Airports!$A$2:$A$78, Airports!$D$2:$D$78)</f>
        <v>Dallas</v>
      </c>
      <c r="I2983" t="str" cm="1">
        <f t="array" ref="I2983">_xlfn.XLOOKUP(Flights[[#This Row],[Destination]],_xlfn._TRO_TRAILING( Airports!A:A),_xlfn._TRO_TRAILING( Airports!E:E), "Not found")</f>
        <v>TX</v>
      </c>
      <c r="J2983" s="1">
        <v>0.77430555555555558</v>
      </c>
      <c r="K2983" s="22">
        <f>HOUR(Flights[[#This Row],[Scheduled Departure]])</f>
        <v>18</v>
      </c>
      <c r="L2983" s="1">
        <v>0.77638888888888891</v>
      </c>
      <c r="M2983">
        <f>(L2983-J2983)*24*60</f>
        <v>2.9999999999999893</v>
      </c>
      <c r="N2983" s="16">
        <f>Flights[[#This Row],[Length (min)]]/60</f>
        <v>3.2333333333333334</v>
      </c>
      <c r="O2983">
        <v>194</v>
      </c>
      <c r="P2983">
        <v>1235</v>
      </c>
      <c r="Q2983" s="18">
        <f>IFERROR(Flights[[#This Row],[Distance]]/Flights[[#This Row],[Length (hr)]], "")</f>
        <v>381.95876288659792</v>
      </c>
      <c r="R2983" s="1">
        <v>0.98611111111111116</v>
      </c>
      <c r="S2983" s="1" t="str">
        <f>IF(Flights[[#This Row],[Length (hr)]]&lt;2, "No meal", IF(Flights[[#This Row],[Length (hr)]]&lt;3.5, "Light meal", "Full meal"))</f>
        <v>Light meal</v>
      </c>
      <c r="T2983" s="1" t="str">
        <f>IF(AND(Flights[[#This Row],[Airline]]="US Airways", Flights[[#This Row],[Meal]]="Full Meal"), "Yes", "No")</f>
        <v>No</v>
      </c>
      <c r="U2983" s="1">
        <v>0.99444444444444446</v>
      </c>
      <c r="V2983">
        <v>12</v>
      </c>
      <c r="W2983" s="1" t="str">
        <f>IF(Flights[[#This Row],[Arrival Delay]] = "", "Cancelled", IF(Flights[[#This Row],[Arrival Delay]]&gt;15, "Delayed", "On time"))</f>
        <v>On time</v>
      </c>
      <c r="X2983" t="str">
        <f>IF(Flights[[#This Row],[Status]]&lt;&gt;"Delayed","", IF(Flights[[#This Row],[Arrival Delay]]&gt;120, "Severe", IF(Flights[[#This Row],[Arrival Delay]]&gt;60, "Major", "Moderate")))</f>
        <v/>
      </c>
      <c r="Y2983" t="b">
        <v>0</v>
      </c>
      <c r="AA2983" t="str">
        <f>IF(OR(AND(Flights[[#This Row],[Status]]="Cancelled", Flights[[#This Row],[Cancellation Reason]]="Airline/Carrier"), Flights[[#This Row],[Delay Type]]="Severe"), "Yes", "No")</f>
        <v>No</v>
      </c>
    </row>
    <row r="2984" spans="1:27" x14ac:dyDescent="0.3">
      <c r="A2984" s="3">
        <v>42224</v>
      </c>
      <c r="B2984" s="22">
        <f>WEEKNUM(Flights[[#This Row],[Date]], 1)</f>
        <v>32</v>
      </c>
      <c r="C2984" s="22">
        <f>WEEKDAY(Flights[[#This Row],[Date]],1)</f>
        <v>7</v>
      </c>
      <c r="D2984" t="s">
        <v>586</v>
      </c>
      <c r="E2984" t="s">
        <v>1989</v>
      </c>
      <c r="F2984" t="s">
        <v>0</v>
      </c>
      <c r="G2984" t="s">
        <v>17</v>
      </c>
      <c r="H2984" t="str">
        <f>_xlfn.XLOOKUP(Flights[[#This Row],[Destination]], Airports!$A$2:$A$78, Airports!$D$2:$D$78)</f>
        <v>Honolulu</v>
      </c>
      <c r="I2984" t="str" cm="1">
        <f t="array" ref="I2984">_xlfn.XLOOKUP(Flights[[#This Row],[Destination]],_xlfn._TRO_TRAILING( Airports!A:A),_xlfn._TRO_TRAILING( Airports!E:E), "Not found")</f>
        <v>HI</v>
      </c>
      <c r="J2984" s="1">
        <v>0.78819444444444442</v>
      </c>
      <c r="K2984" s="22">
        <f>HOUR(Flights[[#This Row],[Scheduled Departure]])</f>
        <v>18</v>
      </c>
      <c r="L2984" s="1">
        <v>0.78680555555555554</v>
      </c>
      <c r="M2984">
        <f>(L2984-J2984)*24*60</f>
        <v>-1.9999999999999929</v>
      </c>
      <c r="N2984" s="16">
        <f>Flights[[#This Row],[Length (min)]]/60</f>
        <v>5.65</v>
      </c>
      <c r="O2984">
        <v>339</v>
      </c>
      <c r="P2984">
        <v>2556</v>
      </c>
      <c r="Q2984" s="18">
        <f>IFERROR(Flights[[#This Row],[Distance]]/Flights[[#This Row],[Length (hr)]], "")</f>
        <v>452.38938053097343</v>
      </c>
      <c r="R2984" s="1">
        <v>0.89930555555555558</v>
      </c>
      <c r="S2984" s="1" t="str">
        <f>IF(Flights[[#This Row],[Length (hr)]]&lt;2, "No meal", IF(Flights[[#This Row],[Length (hr)]]&lt;3.5, "Light meal", "Full meal"))</f>
        <v>Full meal</v>
      </c>
      <c r="T2984" s="1" t="str">
        <f>IF(AND(Flights[[#This Row],[Airline]]="US Airways", Flights[[#This Row],[Meal]]="Full Meal"), "Yes", "No")</f>
        <v>No</v>
      </c>
      <c r="U2984" s="1">
        <v>0.89722222222222225</v>
      </c>
      <c r="V2984">
        <v>-3</v>
      </c>
      <c r="W2984" s="1" t="str">
        <f>IF(Flights[[#This Row],[Arrival Delay]] = "", "Cancelled", IF(Flights[[#This Row],[Arrival Delay]]&gt;15, "Delayed", "On time"))</f>
        <v>On time</v>
      </c>
      <c r="X2984" t="str">
        <f>IF(Flights[[#This Row],[Status]]&lt;&gt;"Delayed","", IF(Flights[[#This Row],[Arrival Delay]]&gt;120, "Severe", IF(Flights[[#This Row],[Arrival Delay]]&gt;60, "Major", "Moderate")))</f>
        <v/>
      </c>
      <c r="Y2984" t="b">
        <v>0</v>
      </c>
      <c r="AA2984" t="str">
        <f>IF(OR(AND(Flights[[#This Row],[Status]]="Cancelled", Flights[[#This Row],[Cancellation Reason]]="Airline/Carrier"), Flights[[#This Row],[Delay Type]]="Severe"), "Yes", "No")</f>
        <v>No</v>
      </c>
    </row>
    <row r="2985" spans="1:27" x14ac:dyDescent="0.3">
      <c r="A2985" s="3">
        <v>42224</v>
      </c>
      <c r="B2985" s="22">
        <f>WEEKNUM(Flights[[#This Row],[Date]], 1)</f>
        <v>32</v>
      </c>
      <c r="C2985" s="22">
        <f>WEEKDAY(Flights[[#This Row],[Date]],1)</f>
        <v>7</v>
      </c>
      <c r="D2985" t="s">
        <v>710</v>
      </c>
      <c r="E2985" t="s">
        <v>1990</v>
      </c>
      <c r="F2985" t="s">
        <v>0</v>
      </c>
      <c r="G2985" t="s">
        <v>19</v>
      </c>
      <c r="H2985" t="str">
        <f>_xlfn.XLOOKUP(Flights[[#This Row],[Destination]], Airports!$A$2:$A$78, Airports!$D$2:$D$78)</f>
        <v>Kona</v>
      </c>
      <c r="I2985" t="str" cm="1">
        <f t="array" ref="I2985">_xlfn.XLOOKUP(Flights[[#This Row],[Destination]],_xlfn._TRO_TRAILING( Airports!A:A),_xlfn._TRO_TRAILING( Airports!E:E), "Not found")</f>
        <v>HI</v>
      </c>
      <c r="J2985" s="1">
        <v>0.8</v>
      </c>
      <c r="K2985" s="22">
        <f>HOUR(Flights[[#This Row],[Scheduled Departure]])</f>
        <v>19</v>
      </c>
      <c r="L2985" s="1">
        <v>0.79374999999999996</v>
      </c>
      <c r="M2985">
        <f>(L2985-J2985)*24*60</f>
        <v>-9.0000000000001279</v>
      </c>
      <c r="N2985" s="16">
        <f>Flights[[#This Row],[Length (min)]]/60</f>
        <v>5.7</v>
      </c>
      <c r="O2985">
        <v>342</v>
      </c>
      <c r="P2985">
        <v>2504</v>
      </c>
      <c r="Q2985" s="18">
        <f>IFERROR(Flights[[#This Row],[Distance]]/Flights[[#This Row],[Length (hr)]], "")</f>
        <v>439.29824561403507</v>
      </c>
      <c r="R2985" s="1">
        <v>0.91527777777777775</v>
      </c>
      <c r="S2985" s="1" t="str">
        <f>IF(Flights[[#This Row],[Length (hr)]]&lt;2, "No meal", IF(Flights[[#This Row],[Length (hr)]]&lt;3.5, "Light meal", "Full meal"))</f>
        <v>Full meal</v>
      </c>
      <c r="T2985" s="1" t="str">
        <f>IF(AND(Flights[[#This Row],[Airline]]="US Airways", Flights[[#This Row],[Meal]]="Full Meal"), "Yes", "No")</f>
        <v>No</v>
      </c>
      <c r="U2985" s="1">
        <v>0.90625</v>
      </c>
      <c r="V2985">
        <v>-13</v>
      </c>
      <c r="W2985" s="1" t="str">
        <f>IF(Flights[[#This Row],[Arrival Delay]] = "", "Cancelled", IF(Flights[[#This Row],[Arrival Delay]]&gt;15, "Delayed", "On time"))</f>
        <v>On time</v>
      </c>
      <c r="X2985" t="str">
        <f>IF(Flights[[#This Row],[Status]]&lt;&gt;"Delayed","", IF(Flights[[#This Row],[Arrival Delay]]&gt;120, "Severe", IF(Flights[[#This Row],[Arrival Delay]]&gt;60, "Major", "Moderate")))</f>
        <v/>
      </c>
      <c r="Y2985" t="b">
        <v>0</v>
      </c>
      <c r="AA2985" t="str">
        <f>IF(OR(AND(Flights[[#This Row],[Status]]="Cancelled", Flights[[#This Row],[Cancellation Reason]]="Airline/Carrier"), Flights[[#This Row],[Delay Type]]="Severe"), "Yes", "No")</f>
        <v>No</v>
      </c>
    </row>
    <row r="2986" spans="1:27" x14ac:dyDescent="0.3">
      <c r="A2986" s="3">
        <v>42224</v>
      </c>
      <c r="B2986" s="22">
        <f>WEEKNUM(Flights[[#This Row],[Date]], 1)</f>
        <v>32</v>
      </c>
      <c r="C2986" s="22">
        <f>WEEKDAY(Flights[[#This Row],[Date]],1)</f>
        <v>7</v>
      </c>
      <c r="D2986" t="s">
        <v>733</v>
      </c>
      <c r="E2986" t="s">
        <v>1990</v>
      </c>
      <c r="F2986" t="s">
        <v>0</v>
      </c>
      <c r="G2986" t="s">
        <v>16</v>
      </c>
      <c r="H2986" t="str">
        <f>_xlfn.XLOOKUP(Flights[[#This Row],[Destination]], Airports!$A$2:$A$78, Airports!$D$2:$D$78)</f>
        <v>Dulles</v>
      </c>
      <c r="I2986" t="str" cm="1">
        <f t="array" ref="I2986">_xlfn.XLOOKUP(Flights[[#This Row],[Destination]],_xlfn._TRO_TRAILING( Airports!A:A),_xlfn._TRO_TRAILING( Airports!E:E), "Not found")</f>
        <v>VA</v>
      </c>
      <c r="J2986" s="1">
        <v>0.89583333333333337</v>
      </c>
      <c r="K2986" s="22">
        <f>HOUR(Flights[[#This Row],[Scheduled Departure]])</f>
        <v>21</v>
      </c>
      <c r="L2986" s="1">
        <v>0.90138888888888891</v>
      </c>
      <c r="M2986">
        <f>(L2986-J2986)*24*60</f>
        <v>7.9999999999999716</v>
      </c>
      <c r="N2986" s="16">
        <f>Flights[[#This Row],[Length (min)]]/60</f>
        <v>4.8</v>
      </c>
      <c r="O2986">
        <v>288</v>
      </c>
      <c r="P2986">
        <v>2288</v>
      </c>
      <c r="Q2986" s="18">
        <f>IFERROR(Flights[[#This Row],[Distance]]/Flights[[#This Row],[Length (hr)]], "")</f>
        <v>476.66666666666669</v>
      </c>
      <c r="R2986" s="1">
        <v>0.23194444444444445</v>
      </c>
      <c r="S2986" s="1" t="str">
        <f>IF(Flights[[#This Row],[Length (hr)]]&lt;2, "No meal", IF(Flights[[#This Row],[Length (hr)]]&lt;3.5, "Light meal", "Full meal"))</f>
        <v>Full meal</v>
      </c>
      <c r="T2986" s="1" t="str">
        <f>IF(AND(Flights[[#This Row],[Airline]]="US Airways", Flights[[#This Row],[Meal]]="Full Meal"), "Yes", "No")</f>
        <v>No</v>
      </c>
      <c r="U2986" s="1">
        <v>0.22638888888888889</v>
      </c>
      <c r="V2986">
        <v>-8</v>
      </c>
      <c r="W2986" s="1" t="str">
        <f>IF(Flights[[#This Row],[Arrival Delay]] = "", "Cancelled", IF(Flights[[#This Row],[Arrival Delay]]&gt;15, "Delayed", "On time"))</f>
        <v>On time</v>
      </c>
      <c r="X2986" t="str">
        <f>IF(Flights[[#This Row],[Status]]&lt;&gt;"Delayed","", IF(Flights[[#This Row],[Arrival Delay]]&gt;120, "Severe", IF(Flights[[#This Row],[Arrival Delay]]&gt;60, "Major", "Moderate")))</f>
        <v/>
      </c>
      <c r="Y2986" t="b">
        <v>0</v>
      </c>
      <c r="AA2986" t="str">
        <f>IF(OR(AND(Flights[[#This Row],[Status]]="Cancelled", Flights[[#This Row],[Cancellation Reason]]="Airline/Carrier"), Flights[[#This Row],[Delay Type]]="Severe"), "Yes", "No")</f>
        <v>No</v>
      </c>
    </row>
    <row r="2987" spans="1:27" x14ac:dyDescent="0.3">
      <c r="A2987" s="3">
        <v>42225</v>
      </c>
      <c r="B2987" s="22">
        <f>WEEKNUM(Flights[[#This Row],[Date]], 1)</f>
        <v>33</v>
      </c>
      <c r="C2987" s="22">
        <f>WEEKDAY(Flights[[#This Row],[Date]],1)</f>
        <v>1</v>
      </c>
      <c r="D2987" t="s">
        <v>110</v>
      </c>
      <c r="E2987" t="s">
        <v>1987</v>
      </c>
      <c r="F2987" t="s">
        <v>0</v>
      </c>
      <c r="G2987" t="s">
        <v>3</v>
      </c>
      <c r="H2987" t="str">
        <f>_xlfn.XLOOKUP(Flights[[#This Row],[Destination]], Airports!$A$2:$A$78, Airports!$D$2:$D$78)</f>
        <v>Dallas</v>
      </c>
      <c r="I2987" t="str" cm="1">
        <f t="array" ref="I2987">_xlfn.XLOOKUP(Flights[[#This Row],[Destination]],_xlfn._TRO_TRAILING( Airports!A:A),_xlfn._TRO_TRAILING( Airports!E:E), "Not found")</f>
        <v>TX</v>
      </c>
      <c r="J2987" s="1">
        <v>1.0416666666666666E-2</v>
      </c>
      <c r="K2987" s="22">
        <f>HOUR(Flights[[#This Row],[Scheduled Departure]])</f>
        <v>0</v>
      </c>
      <c r="L2987" s="1">
        <v>9.7222222222222224E-3</v>
      </c>
      <c r="M2987">
        <f>(L2987-J2987)*24*60</f>
        <v>-0.99999999999999889</v>
      </c>
      <c r="N2987" s="16">
        <f>Flights[[#This Row],[Length (min)]]/60</f>
        <v>2.9666666666666668</v>
      </c>
      <c r="O2987">
        <v>178</v>
      </c>
      <c r="P2987">
        <v>1235</v>
      </c>
      <c r="Q2987" s="18">
        <f>IFERROR(Flights[[#This Row],[Distance]]/Flights[[#This Row],[Length (hr)]], "")</f>
        <v>416.29213483146066</v>
      </c>
      <c r="R2987" s="1">
        <v>0.21944444444444444</v>
      </c>
      <c r="S2987" s="1" t="str">
        <f>IF(Flights[[#This Row],[Length (hr)]]&lt;2, "No meal", IF(Flights[[#This Row],[Length (hr)]]&lt;3.5, "Light meal", "Full meal"))</f>
        <v>Light meal</v>
      </c>
      <c r="T2987" s="1" t="str">
        <f>IF(AND(Flights[[#This Row],[Airline]]="US Airways", Flights[[#This Row],[Meal]]="Full Meal"), "Yes", "No")</f>
        <v>No</v>
      </c>
      <c r="U2987" s="1">
        <v>0.21666666666666667</v>
      </c>
      <c r="V2987">
        <v>-4</v>
      </c>
      <c r="W2987" s="1" t="str">
        <f>IF(Flights[[#This Row],[Arrival Delay]] = "", "Cancelled", IF(Flights[[#This Row],[Arrival Delay]]&gt;15, "Delayed", "On time"))</f>
        <v>On time</v>
      </c>
      <c r="X2987" t="str">
        <f>IF(Flights[[#This Row],[Status]]&lt;&gt;"Delayed","", IF(Flights[[#This Row],[Arrival Delay]]&gt;120, "Severe", IF(Flights[[#This Row],[Arrival Delay]]&gt;60, "Major", "Moderate")))</f>
        <v/>
      </c>
      <c r="Y2987" t="b">
        <v>0</v>
      </c>
      <c r="AA2987" t="str">
        <f>IF(OR(AND(Flights[[#This Row],[Status]]="Cancelled", Flights[[#This Row],[Cancellation Reason]]="Airline/Carrier"), Flights[[#This Row],[Delay Type]]="Severe"), "Yes", "No")</f>
        <v>No</v>
      </c>
    </row>
    <row r="2988" spans="1:27" x14ac:dyDescent="0.3">
      <c r="A2988" s="3">
        <v>42225</v>
      </c>
      <c r="B2988" s="22">
        <f>WEEKNUM(Flights[[#This Row],[Date]], 1)</f>
        <v>33</v>
      </c>
      <c r="C2988" s="22">
        <f>WEEKDAY(Flights[[#This Row],[Date]],1)</f>
        <v>1</v>
      </c>
      <c r="D2988" t="s">
        <v>406</v>
      </c>
      <c r="E2988" t="s">
        <v>1996</v>
      </c>
      <c r="F2988" t="s">
        <v>0</v>
      </c>
      <c r="G2988" t="s">
        <v>281</v>
      </c>
      <c r="H2988" t="str">
        <f>_xlfn.XLOOKUP(Flights[[#This Row],[Destination]], Airports!$A$2:$A$78, Airports!$D$2:$D$78)</f>
        <v>Newark</v>
      </c>
      <c r="I2988" t="str" cm="1">
        <f t="array" ref="I2988">_xlfn.XLOOKUP(Flights[[#This Row],[Destination]],_xlfn._TRO_TRAILING( Airports!A:A),_xlfn._TRO_TRAILING( Airports!E:E), "Not found")</f>
        <v>NJ</v>
      </c>
      <c r="J2988" s="1">
        <v>0.33333333333333331</v>
      </c>
      <c r="K2988" s="22">
        <f>HOUR(Flights[[#This Row],[Scheduled Departure]])</f>
        <v>8</v>
      </c>
      <c r="L2988" s="1">
        <v>0.3298611111111111</v>
      </c>
      <c r="M2988">
        <f>(L2988-J2988)*24*60</f>
        <v>-4.9999999999999822</v>
      </c>
      <c r="N2988" s="16">
        <f>Flights[[#This Row],[Length (min)]]/60</f>
        <v>4.916666666666667</v>
      </c>
      <c r="O2988">
        <v>295</v>
      </c>
      <c r="P2988">
        <v>2454</v>
      </c>
      <c r="Q2988" s="18">
        <f>IFERROR(Flights[[#This Row],[Distance]]/Flights[[#This Row],[Length (hr)]], "")</f>
        <v>499.11864406779659</v>
      </c>
      <c r="R2988" s="1">
        <v>0.6875</v>
      </c>
      <c r="S2988" s="1" t="str">
        <f>IF(Flights[[#This Row],[Length (hr)]]&lt;2, "No meal", IF(Flights[[#This Row],[Length (hr)]]&lt;3.5, "Light meal", "Full meal"))</f>
        <v>Full meal</v>
      </c>
      <c r="T2988" s="1" t="str">
        <f>IF(AND(Flights[[#This Row],[Airline]]="US Airways", Flights[[#This Row],[Meal]]="Full Meal"), "Yes", "No")</f>
        <v>No</v>
      </c>
      <c r="U2988" s="1">
        <v>0.65972222222222221</v>
      </c>
      <c r="V2988">
        <v>-40</v>
      </c>
      <c r="W2988" s="1" t="str">
        <f>IF(Flights[[#This Row],[Arrival Delay]] = "", "Cancelled", IF(Flights[[#This Row],[Arrival Delay]]&gt;15, "Delayed", "On time"))</f>
        <v>On time</v>
      </c>
      <c r="X2988" t="str">
        <f>IF(Flights[[#This Row],[Status]]&lt;&gt;"Delayed","", IF(Flights[[#This Row],[Arrival Delay]]&gt;120, "Severe", IF(Flights[[#This Row],[Arrival Delay]]&gt;60, "Major", "Moderate")))</f>
        <v/>
      </c>
      <c r="Y2988" t="b">
        <v>0</v>
      </c>
      <c r="AA2988" t="str">
        <f>IF(OR(AND(Flights[[#This Row],[Status]]="Cancelled", Flights[[#This Row],[Cancellation Reason]]="Airline/Carrier"), Flights[[#This Row],[Delay Type]]="Severe"), "Yes", "No")</f>
        <v>No</v>
      </c>
    </row>
    <row r="2989" spans="1:27" x14ac:dyDescent="0.3">
      <c r="A2989" s="3">
        <v>42225</v>
      </c>
      <c r="B2989" s="22">
        <f>WEEKNUM(Flights[[#This Row],[Date]], 1)</f>
        <v>33</v>
      </c>
      <c r="C2989" s="22">
        <f>WEEKDAY(Flights[[#This Row],[Date]],1)</f>
        <v>1</v>
      </c>
      <c r="D2989" t="s">
        <v>217</v>
      </c>
      <c r="E2989" t="s">
        <v>1987</v>
      </c>
      <c r="F2989" t="s">
        <v>0</v>
      </c>
      <c r="G2989" t="s">
        <v>22</v>
      </c>
      <c r="H2989" t="str">
        <f>_xlfn.XLOOKUP(Flights[[#This Row],[Destination]], Airports!$A$2:$A$78, Airports!$D$2:$D$78)</f>
        <v>Columbus</v>
      </c>
      <c r="I2989" t="str" cm="1">
        <f t="array" ref="I2989">_xlfn.XLOOKUP(Flights[[#This Row],[Destination]],_xlfn._TRO_TRAILING( Airports!A:A),_xlfn._TRO_TRAILING( Airports!E:E), "Not found")</f>
        <v>OH</v>
      </c>
      <c r="J2989" s="1">
        <v>0.39930555555555558</v>
      </c>
      <c r="K2989" s="22">
        <f>HOUR(Flights[[#This Row],[Scheduled Departure]])</f>
        <v>9</v>
      </c>
      <c r="L2989" s="1">
        <v>0.39444444444444443</v>
      </c>
      <c r="M2989">
        <f>(L2989-J2989)*24*60</f>
        <v>-7.0000000000000551</v>
      </c>
      <c r="N2989" s="16">
        <f>Flights[[#This Row],[Length (min)]]/60</f>
        <v>4.3499999999999996</v>
      </c>
      <c r="O2989">
        <v>261</v>
      </c>
      <c r="P2989">
        <v>1995</v>
      </c>
      <c r="Q2989" s="18">
        <f>IFERROR(Flights[[#This Row],[Distance]]/Flights[[#This Row],[Length (hr)]], "")</f>
        <v>458.62068965517244</v>
      </c>
      <c r="R2989" s="1">
        <v>0.71666666666666667</v>
      </c>
      <c r="S2989" s="1" t="str">
        <f>IF(Flights[[#This Row],[Length (hr)]]&lt;2, "No meal", IF(Flights[[#This Row],[Length (hr)]]&lt;3.5, "Light meal", "Full meal"))</f>
        <v>Full meal</v>
      </c>
      <c r="T2989" s="1" t="str">
        <f>IF(AND(Flights[[#This Row],[Airline]]="US Airways", Flights[[#This Row],[Meal]]="Full Meal"), "Yes", "No")</f>
        <v>No</v>
      </c>
      <c r="U2989" s="1">
        <v>0.7006944444444444</v>
      </c>
      <c r="V2989">
        <v>-23</v>
      </c>
      <c r="W2989" s="1" t="str">
        <f>IF(Flights[[#This Row],[Arrival Delay]] = "", "Cancelled", IF(Flights[[#This Row],[Arrival Delay]]&gt;15, "Delayed", "On time"))</f>
        <v>On time</v>
      </c>
      <c r="X2989" t="str">
        <f>IF(Flights[[#This Row],[Status]]&lt;&gt;"Delayed","", IF(Flights[[#This Row],[Arrival Delay]]&gt;120, "Severe", IF(Flights[[#This Row],[Arrival Delay]]&gt;60, "Major", "Moderate")))</f>
        <v/>
      </c>
      <c r="Y2989" t="b">
        <v>0</v>
      </c>
      <c r="AA2989" t="str">
        <f>IF(OR(AND(Flights[[#This Row],[Status]]="Cancelled", Flights[[#This Row],[Cancellation Reason]]="Airline/Carrier"), Flights[[#This Row],[Delay Type]]="Severe"), "Yes", "No")</f>
        <v>No</v>
      </c>
    </row>
    <row r="2990" spans="1:27" x14ac:dyDescent="0.3">
      <c r="A2990" s="3">
        <v>42225</v>
      </c>
      <c r="B2990" s="22">
        <f>WEEKNUM(Flights[[#This Row],[Date]], 1)</f>
        <v>33</v>
      </c>
      <c r="C2990" s="22">
        <f>WEEKDAY(Flights[[#This Row],[Date]],1)</f>
        <v>1</v>
      </c>
      <c r="D2990" t="s">
        <v>1502</v>
      </c>
      <c r="E2990" t="s">
        <v>1994</v>
      </c>
      <c r="F2990" t="s">
        <v>0</v>
      </c>
      <c r="G2990" t="s">
        <v>259</v>
      </c>
      <c r="H2990" t="str">
        <f>_xlfn.XLOOKUP(Flights[[#This Row],[Destination]], Airports!$A$2:$A$78, Airports!$D$2:$D$78)</f>
        <v>Bozeman</v>
      </c>
      <c r="I2990" t="str" cm="1">
        <f t="array" ref="I2990">_xlfn.XLOOKUP(Flights[[#This Row],[Destination]],_xlfn._TRO_TRAILING( Airports!A:A),_xlfn._TRO_TRAILING( Airports!E:E), "Not found")</f>
        <v>MT</v>
      </c>
      <c r="J2990" s="1">
        <v>0.40486111111111112</v>
      </c>
      <c r="K2990" s="22">
        <f>HOUR(Flights[[#This Row],[Scheduled Departure]])</f>
        <v>9</v>
      </c>
      <c r="L2990" s="1">
        <v>0.4909722222222222</v>
      </c>
      <c r="M2990">
        <f>(L2990-J2990)*24*60</f>
        <v>123.99999999999996</v>
      </c>
      <c r="N2990" s="16">
        <f>Flights[[#This Row],[Length (min)]]/60</f>
        <v>2.2666666666666666</v>
      </c>
      <c r="O2990">
        <v>136</v>
      </c>
      <c r="P2990">
        <v>902</v>
      </c>
      <c r="Q2990" s="18">
        <f>IFERROR(Flights[[#This Row],[Distance]]/Flights[[#This Row],[Length (hr)]], "")</f>
        <v>397.94117647058823</v>
      </c>
      <c r="R2990" s="1">
        <v>0.55486111111111114</v>
      </c>
      <c r="S2990" s="1" t="str">
        <f>IF(Flights[[#This Row],[Length (hr)]]&lt;2, "No meal", IF(Flights[[#This Row],[Length (hr)]]&lt;3.5, "Light meal", "Full meal"))</f>
        <v>Light meal</v>
      </c>
      <c r="T2990" s="1" t="str">
        <f>IF(AND(Flights[[#This Row],[Airline]]="US Airways", Flights[[#This Row],[Meal]]="Full Meal"), "Yes", "No")</f>
        <v>No</v>
      </c>
      <c r="U2990" s="1">
        <v>0.62708333333333333</v>
      </c>
      <c r="V2990">
        <v>104</v>
      </c>
      <c r="W2990" s="1" t="str">
        <f>IF(Flights[[#This Row],[Arrival Delay]] = "", "Cancelled", IF(Flights[[#This Row],[Arrival Delay]]&gt;15, "Delayed", "On time"))</f>
        <v>Delayed</v>
      </c>
      <c r="X2990" t="str">
        <f>IF(Flights[[#This Row],[Status]]&lt;&gt;"Delayed","", IF(Flights[[#This Row],[Arrival Delay]]&gt;120, "Severe", IF(Flights[[#This Row],[Arrival Delay]]&gt;60, "Major", "Moderate")))</f>
        <v>Major</v>
      </c>
      <c r="Y2990" t="b">
        <v>0</v>
      </c>
      <c r="AA2990" t="str">
        <f>IF(OR(AND(Flights[[#This Row],[Status]]="Cancelled", Flights[[#This Row],[Cancellation Reason]]="Airline/Carrier"), Flights[[#This Row],[Delay Type]]="Severe"), "Yes", "No")</f>
        <v>No</v>
      </c>
    </row>
    <row r="2991" spans="1:27" x14ac:dyDescent="0.3">
      <c r="A2991" s="3">
        <v>42225</v>
      </c>
      <c r="B2991" s="22">
        <f>WEEKNUM(Flights[[#This Row],[Date]], 1)</f>
        <v>33</v>
      </c>
      <c r="C2991" s="22">
        <f>WEEKDAY(Flights[[#This Row],[Date]],1)</f>
        <v>1</v>
      </c>
      <c r="D2991" t="s">
        <v>999</v>
      </c>
      <c r="E2991" t="s">
        <v>1994</v>
      </c>
      <c r="F2991" t="s">
        <v>0</v>
      </c>
      <c r="G2991" t="s">
        <v>9</v>
      </c>
      <c r="H2991" t="str">
        <f>_xlfn.XLOOKUP(Flights[[#This Row],[Destination]], Airports!$A$2:$A$78, Airports!$D$2:$D$78)</f>
        <v>San Francisco</v>
      </c>
      <c r="I2991" t="str" cm="1">
        <f t="array" ref="I2991">_xlfn.XLOOKUP(Flights[[#This Row],[Destination]],_xlfn._TRO_TRAILING( Airports!A:A),_xlfn._TRO_TRAILING( Airports!E:E), "Not found")</f>
        <v>CA</v>
      </c>
      <c r="J2991" s="1">
        <v>0.50763888888888886</v>
      </c>
      <c r="K2991" s="22">
        <f>HOUR(Flights[[#This Row],[Scheduled Departure]])</f>
        <v>12</v>
      </c>
      <c r="L2991" s="1">
        <v>0.59861111111111109</v>
      </c>
      <c r="M2991">
        <f>(L2991-J2991)*24*60</f>
        <v>131</v>
      </c>
      <c r="N2991" s="16">
        <f>Flights[[#This Row],[Length (min)]]/60</f>
        <v>1.2166666666666666</v>
      </c>
      <c r="O2991">
        <v>73</v>
      </c>
      <c r="P2991">
        <v>337</v>
      </c>
      <c r="Q2991" s="18">
        <f>IFERROR(Flights[[#This Row],[Distance]]/Flights[[#This Row],[Length (hr)]], "")</f>
        <v>276.98630136986304</v>
      </c>
      <c r="R2991" s="1">
        <v>0.5708333333333333</v>
      </c>
      <c r="S2991" s="1" t="str">
        <f>IF(Flights[[#This Row],[Length (hr)]]&lt;2, "No meal", IF(Flights[[#This Row],[Length (hr)]]&lt;3.5, "Light meal", "Full meal"))</f>
        <v>No meal</v>
      </c>
      <c r="T2991" s="1" t="str">
        <f>IF(AND(Flights[[#This Row],[Airline]]="US Airways", Flights[[#This Row],[Meal]]="Full Meal"), "Yes", "No")</f>
        <v>No</v>
      </c>
      <c r="U2991" s="1">
        <v>0.64930555555555558</v>
      </c>
      <c r="V2991">
        <v>113</v>
      </c>
      <c r="W2991" s="1" t="str">
        <f>IF(Flights[[#This Row],[Arrival Delay]] = "", "Cancelled", IF(Flights[[#This Row],[Arrival Delay]]&gt;15, "Delayed", "On time"))</f>
        <v>Delayed</v>
      </c>
      <c r="X2991" t="str">
        <f>IF(Flights[[#This Row],[Status]]&lt;&gt;"Delayed","", IF(Flights[[#This Row],[Arrival Delay]]&gt;120, "Severe", IF(Flights[[#This Row],[Arrival Delay]]&gt;60, "Major", "Moderate")))</f>
        <v>Major</v>
      </c>
      <c r="Y2991" t="b">
        <v>0</v>
      </c>
      <c r="AA2991" t="str">
        <f>IF(OR(AND(Flights[[#This Row],[Status]]="Cancelled", Flights[[#This Row],[Cancellation Reason]]="Airline/Carrier"), Flights[[#This Row],[Delay Type]]="Severe"), "Yes", "No")</f>
        <v>No</v>
      </c>
    </row>
    <row r="2992" spans="1:27" x14ac:dyDescent="0.3">
      <c r="A2992" s="3">
        <v>42225</v>
      </c>
      <c r="B2992" s="22">
        <f>WEEKNUM(Flights[[#This Row],[Date]], 1)</f>
        <v>33</v>
      </c>
      <c r="C2992" s="22">
        <f>WEEKDAY(Flights[[#This Row],[Date]],1)</f>
        <v>1</v>
      </c>
      <c r="D2992" t="s">
        <v>1147</v>
      </c>
      <c r="E2992" t="s">
        <v>1991</v>
      </c>
      <c r="F2992" t="s">
        <v>0</v>
      </c>
      <c r="G2992" t="s">
        <v>344</v>
      </c>
      <c r="H2992" t="str">
        <f>_xlfn.XLOOKUP(Flights[[#This Row],[Destination]], Airports!$A$2:$A$78, Airports!$D$2:$D$78)</f>
        <v>Seattle</v>
      </c>
      <c r="I2992" t="str" cm="1">
        <f t="array" ref="I2992">_xlfn.XLOOKUP(Flights[[#This Row],[Destination]],_xlfn._TRO_TRAILING( Airports!A:A),_xlfn._TRO_TRAILING( Airports!E:E), "Not found")</f>
        <v>WA</v>
      </c>
      <c r="J2992" s="1">
        <v>0.51041666666666663</v>
      </c>
      <c r="K2992" s="22">
        <f>HOUR(Flights[[#This Row],[Scheduled Departure]])</f>
        <v>12</v>
      </c>
      <c r="L2992" s="1">
        <v>0.5083333333333333</v>
      </c>
      <c r="M2992">
        <f>(L2992-J2992)*24*60</f>
        <v>-2.9999999999999893</v>
      </c>
      <c r="N2992" s="16">
        <f>Flights[[#This Row],[Length (min)]]/60</f>
        <v>2.5166666666666666</v>
      </c>
      <c r="O2992">
        <v>151</v>
      </c>
      <c r="P2992">
        <v>954</v>
      </c>
      <c r="Q2992" s="18">
        <f>IFERROR(Flights[[#This Row],[Distance]]/Flights[[#This Row],[Length (hr)]], "")</f>
        <v>379.07284768211923</v>
      </c>
      <c r="R2992" s="1">
        <v>0.62083333333333335</v>
      </c>
      <c r="S2992" s="1" t="str">
        <f>IF(Flights[[#This Row],[Length (hr)]]&lt;2, "No meal", IF(Flights[[#This Row],[Length (hr)]]&lt;3.5, "Light meal", "Full meal"))</f>
        <v>Light meal</v>
      </c>
      <c r="T2992" s="1" t="str">
        <f>IF(AND(Flights[[#This Row],[Airline]]="US Airways", Flights[[#This Row],[Meal]]="Full Meal"), "Yes", "No")</f>
        <v>No</v>
      </c>
      <c r="U2992" s="1">
        <v>0.61319444444444449</v>
      </c>
      <c r="V2992">
        <v>-11</v>
      </c>
      <c r="W2992" s="1" t="str">
        <f>IF(Flights[[#This Row],[Arrival Delay]] = "", "Cancelled", IF(Flights[[#This Row],[Arrival Delay]]&gt;15, "Delayed", "On time"))</f>
        <v>On time</v>
      </c>
      <c r="X2992" t="str">
        <f>IF(Flights[[#This Row],[Status]]&lt;&gt;"Delayed","", IF(Flights[[#This Row],[Arrival Delay]]&gt;120, "Severe", IF(Flights[[#This Row],[Arrival Delay]]&gt;60, "Major", "Moderate")))</f>
        <v/>
      </c>
      <c r="Y2992" t="b">
        <v>0</v>
      </c>
      <c r="AA2992" t="str">
        <f>IF(OR(AND(Flights[[#This Row],[Status]]="Cancelled", Flights[[#This Row],[Cancellation Reason]]="Airline/Carrier"), Flights[[#This Row],[Delay Type]]="Severe"), "Yes", "No")</f>
        <v>No</v>
      </c>
    </row>
    <row r="2993" spans="1:27" x14ac:dyDescent="0.3">
      <c r="A2993" s="3">
        <v>42225</v>
      </c>
      <c r="B2993" s="22">
        <f>WEEKNUM(Flights[[#This Row],[Date]], 1)</f>
        <v>33</v>
      </c>
      <c r="C2993" s="22">
        <f>WEEKDAY(Flights[[#This Row],[Date]],1)</f>
        <v>1</v>
      </c>
      <c r="D2993" t="s">
        <v>1618</v>
      </c>
      <c r="E2993" t="s">
        <v>1990</v>
      </c>
      <c r="F2993" t="s">
        <v>0</v>
      </c>
      <c r="G2993" t="s">
        <v>293</v>
      </c>
      <c r="H2993" t="str">
        <f>_xlfn.XLOOKUP(Flights[[#This Row],[Destination]], Airports!$A$2:$A$78, Airports!$D$2:$D$78)</f>
        <v>Houston</v>
      </c>
      <c r="I2993" t="str" cm="1">
        <f t="array" ref="I2993">_xlfn.XLOOKUP(Flights[[#This Row],[Destination]],_xlfn._TRO_TRAILING( Airports!A:A),_xlfn._TRO_TRAILING( Airports!E:E), "Not found")</f>
        <v>TX</v>
      </c>
      <c r="J2993" s="1">
        <v>0.53055555555555556</v>
      </c>
      <c r="K2993" s="22">
        <f>HOUR(Flights[[#This Row],[Scheduled Departure]])</f>
        <v>12</v>
      </c>
      <c r="L2993" s="1">
        <v>0.5541666666666667</v>
      </c>
      <c r="M2993">
        <f>(L2993-J2993)*24*60</f>
        <v>34.000000000000043</v>
      </c>
      <c r="N2993" s="16">
        <f>Flights[[#This Row],[Length (min)]]/60</f>
        <v>3.2666666666666666</v>
      </c>
      <c r="O2993">
        <v>196</v>
      </c>
      <c r="P2993">
        <v>1379</v>
      </c>
      <c r="Q2993" s="18">
        <f>IFERROR(Flights[[#This Row],[Distance]]/Flights[[#This Row],[Length (hr)]], "")</f>
        <v>422.14285714285717</v>
      </c>
      <c r="R2993" s="1">
        <v>0.75902777777777775</v>
      </c>
      <c r="S2993" s="1" t="str">
        <f>IF(Flights[[#This Row],[Length (hr)]]&lt;2, "No meal", IF(Flights[[#This Row],[Length (hr)]]&lt;3.5, "Light meal", "Full meal"))</f>
        <v>Light meal</v>
      </c>
      <c r="T2993" s="1" t="str">
        <f>IF(AND(Flights[[#This Row],[Airline]]="US Airways", Flights[[#This Row],[Meal]]="Full Meal"), "Yes", "No")</f>
        <v>No</v>
      </c>
      <c r="U2993" s="1">
        <v>0.77361111111111114</v>
      </c>
      <c r="V2993">
        <v>21</v>
      </c>
      <c r="W2993" s="1" t="str">
        <f>IF(Flights[[#This Row],[Arrival Delay]] = "", "Cancelled", IF(Flights[[#This Row],[Arrival Delay]]&gt;15, "Delayed", "On time"))</f>
        <v>Delayed</v>
      </c>
      <c r="X2993" t="str">
        <f>IF(Flights[[#This Row],[Status]]&lt;&gt;"Delayed","", IF(Flights[[#This Row],[Arrival Delay]]&gt;120, "Severe", IF(Flights[[#This Row],[Arrival Delay]]&gt;60, "Major", "Moderate")))</f>
        <v>Moderate</v>
      </c>
      <c r="Y2993" t="b">
        <v>0</v>
      </c>
      <c r="AA2993" t="str">
        <f>IF(OR(AND(Flights[[#This Row],[Status]]="Cancelled", Flights[[#This Row],[Cancellation Reason]]="Airline/Carrier"), Flights[[#This Row],[Delay Type]]="Severe"), "Yes", "No")</f>
        <v>No</v>
      </c>
    </row>
    <row r="2994" spans="1:27" x14ac:dyDescent="0.3">
      <c r="A2994" s="3">
        <v>42225</v>
      </c>
      <c r="B2994" s="22">
        <f>WEEKNUM(Flights[[#This Row],[Date]], 1)</f>
        <v>33</v>
      </c>
      <c r="C2994" s="22">
        <f>WEEKDAY(Flights[[#This Row],[Date]],1)</f>
        <v>1</v>
      </c>
      <c r="D2994" t="s">
        <v>548</v>
      </c>
      <c r="E2994" t="s">
        <v>1992</v>
      </c>
      <c r="F2994" t="s">
        <v>0</v>
      </c>
      <c r="G2994" t="s">
        <v>285</v>
      </c>
      <c r="H2994" t="str">
        <f>_xlfn.XLOOKUP(Flights[[#This Row],[Destination]], Airports!$A$2:$A$78, Airports!$D$2:$D$78)</f>
        <v>Fort Lauderdale</v>
      </c>
      <c r="I2994" t="str" cm="1">
        <f t="array" ref="I2994">_xlfn.XLOOKUP(Flights[[#This Row],[Destination]],_xlfn._TRO_TRAILING( Airports!A:A),_xlfn._TRO_TRAILING( Airports!E:E), "Not found")</f>
        <v>FL</v>
      </c>
      <c r="J2994" s="1">
        <v>0.63194444444444442</v>
      </c>
      <c r="K2994" s="22">
        <f>HOUR(Flights[[#This Row],[Scheduled Departure]])</f>
        <v>15</v>
      </c>
      <c r="L2994" s="1">
        <v>0.62777777777777777</v>
      </c>
      <c r="M2994">
        <f>(L2994-J2994)*24*60</f>
        <v>-5.9999999999999787</v>
      </c>
      <c r="N2994" s="16">
        <f>Flights[[#This Row],[Length (min)]]/60</f>
        <v>5.15</v>
      </c>
      <c r="O2994">
        <v>309</v>
      </c>
      <c r="P2994">
        <v>2343</v>
      </c>
      <c r="Q2994" s="18">
        <f>IFERROR(Flights[[#This Row],[Distance]]/Flights[[#This Row],[Length (hr)]], "")</f>
        <v>454.95145631067959</v>
      </c>
      <c r="R2994" s="1">
        <v>0.96875</v>
      </c>
      <c r="S2994" s="1" t="str">
        <f>IF(Flights[[#This Row],[Length (hr)]]&lt;2, "No meal", IF(Flights[[#This Row],[Length (hr)]]&lt;3.5, "Light meal", "Full meal"))</f>
        <v>Full meal</v>
      </c>
      <c r="T2994" s="1" t="str">
        <f>IF(AND(Flights[[#This Row],[Airline]]="US Airways", Flights[[#This Row],[Meal]]="Full Meal"), "Yes", "No")</f>
        <v>No</v>
      </c>
      <c r="U2994" s="1">
        <v>0.96736111111111112</v>
      </c>
      <c r="V2994">
        <v>-2</v>
      </c>
      <c r="W2994" s="1" t="str">
        <f>IF(Flights[[#This Row],[Arrival Delay]] = "", "Cancelled", IF(Flights[[#This Row],[Arrival Delay]]&gt;15, "Delayed", "On time"))</f>
        <v>On time</v>
      </c>
      <c r="X2994" t="str">
        <f>IF(Flights[[#This Row],[Status]]&lt;&gt;"Delayed","", IF(Flights[[#This Row],[Arrival Delay]]&gt;120, "Severe", IF(Flights[[#This Row],[Arrival Delay]]&gt;60, "Major", "Moderate")))</f>
        <v/>
      </c>
      <c r="Y2994" t="b">
        <v>0</v>
      </c>
      <c r="AA2994" t="str">
        <f>IF(OR(AND(Flights[[#This Row],[Status]]="Cancelled", Flights[[#This Row],[Cancellation Reason]]="Airline/Carrier"), Flights[[#This Row],[Delay Type]]="Severe"), "Yes", "No")</f>
        <v>No</v>
      </c>
    </row>
    <row r="2995" spans="1:27" x14ac:dyDescent="0.3">
      <c r="A2995" s="3">
        <v>42225</v>
      </c>
      <c r="B2995" s="22">
        <f>WEEKNUM(Flights[[#This Row],[Date]], 1)</f>
        <v>33</v>
      </c>
      <c r="C2995" s="22">
        <f>WEEKDAY(Flights[[#This Row],[Date]],1)</f>
        <v>1</v>
      </c>
      <c r="D2995" t="s">
        <v>557</v>
      </c>
      <c r="E2995" t="s">
        <v>1992</v>
      </c>
      <c r="F2995" t="s">
        <v>0</v>
      </c>
      <c r="G2995" t="s">
        <v>12</v>
      </c>
      <c r="H2995" t="str">
        <f>_xlfn.XLOOKUP(Flights[[#This Row],[Destination]], Airports!$A$2:$A$78, Airports!$D$2:$D$78)</f>
        <v>New York</v>
      </c>
      <c r="I2995" t="str" cm="1">
        <f t="array" ref="I2995">_xlfn.XLOOKUP(Flights[[#This Row],[Destination]],_xlfn._TRO_TRAILING( Airports!A:A),_xlfn._TRO_TRAILING( Airports!E:E), "Not found")</f>
        <v>NY</v>
      </c>
      <c r="J2995" s="1">
        <v>0.64236111111111116</v>
      </c>
      <c r="K2995" s="22">
        <f>HOUR(Flights[[#This Row],[Scheduled Departure]])</f>
        <v>15</v>
      </c>
      <c r="L2995" s="1">
        <v>0.6381944444444444</v>
      </c>
      <c r="M2995">
        <f>(L2995-J2995)*24*60</f>
        <v>-6.0000000000001386</v>
      </c>
      <c r="N2995" s="16">
        <f>Flights[[#This Row],[Length (min)]]/60</f>
        <v>4.75</v>
      </c>
      <c r="O2995">
        <v>285</v>
      </c>
      <c r="P2995">
        <v>2475</v>
      </c>
      <c r="Q2995" s="18">
        <f>IFERROR(Flights[[#This Row],[Distance]]/Flights[[#This Row],[Length (hr)]], "")</f>
        <v>521.0526315789474</v>
      </c>
      <c r="R2995" s="1">
        <v>0.99513888888888891</v>
      </c>
      <c r="S2995" s="1" t="str">
        <f>IF(Flights[[#This Row],[Length (hr)]]&lt;2, "No meal", IF(Flights[[#This Row],[Length (hr)]]&lt;3.5, "Light meal", "Full meal"))</f>
        <v>Full meal</v>
      </c>
      <c r="T2995" s="1" t="str">
        <f>IF(AND(Flights[[#This Row],[Airline]]="US Airways", Flights[[#This Row],[Meal]]="Full Meal"), "Yes", "No")</f>
        <v>No</v>
      </c>
      <c r="U2995" s="1">
        <v>0.96111111111111114</v>
      </c>
      <c r="V2995">
        <v>-49</v>
      </c>
      <c r="W2995" s="1" t="str">
        <f>IF(Flights[[#This Row],[Arrival Delay]] = "", "Cancelled", IF(Flights[[#This Row],[Arrival Delay]]&gt;15, "Delayed", "On time"))</f>
        <v>On time</v>
      </c>
      <c r="X2995" t="str">
        <f>IF(Flights[[#This Row],[Status]]&lt;&gt;"Delayed","", IF(Flights[[#This Row],[Arrival Delay]]&gt;120, "Severe", IF(Flights[[#This Row],[Arrival Delay]]&gt;60, "Major", "Moderate")))</f>
        <v/>
      </c>
      <c r="Y2995" t="b">
        <v>0</v>
      </c>
      <c r="AA2995" t="str">
        <f>IF(OR(AND(Flights[[#This Row],[Status]]="Cancelled", Flights[[#This Row],[Cancellation Reason]]="Airline/Carrier"), Flights[[#This Row],[Delay Type]]="Severe"), "Yes", "No")</f>
        <v>No</v>
      </c>
    </row>
    <row r="2996" spans="1:27" x14ac:dyDescent="0.3">
      <c r="A2996" s="3">
        <v>42225</v>
      </c>
      <c r="B2996" s="22">
        <f>WEEKNUM(Flights[[#This Row],[Date]], 1)</f>
        <v>33</v>
      </c>
      <c r="C2996" s="22">
        <f>WEEKDAY(Flights[[#This Row],[Date]],1)</f>
        <v>1</v>
      </c>
      <c r="D2996" t="s">
        <v>1606</v>
      </c>
      <c r="E2996" t="s">
        <v>1994</v>
      </c>
      <c r="F2996" t="s">
        <v>0</v>
      </c>
      <c r="G2996" t="s">
        <v>32</v>
      </c>
      <c r="H2996" t="str">
        <f>_xlfn.XLOOKUP(Flights[[#This Row],[Destination]], Airports!$A$2:$A$78, Airports!$D$2:$D$78)</f>
        <v>Jackson</v>
      </c>
      <c r="I2996" t="str" cm="1">
        <f t="array" ref="I2996">_xlfn.XLOOKUP(Flights[[#This Row],[Destination]],_xlfn._TRO_TRAILING( Airports!A:A),_xlfn._TRO_TRAILING( Airports!E:E), "Not found")</f>
        <v>WY</v>
      </c>
      <c r="J2996" s="1">
        <v>0.72916666666666663</v>
      </c>
      <c r="K2996" s="22">
        <f>HOUR(Flights[[#This Row],[Scheduled Departure]])</f>
        <v>17</v>
      </c>
      <c r="L2996" s="1">
        <v>0.75</v>
      </c>
      <c r="M2996">
        <f>(L2996-J2996)*24*60</f>
        <v>30.000000000000053</v>
      </c>
      <c r="N2996" s="16">
        <f>Flights[[#This Row],[Length (min)]]/60</f>
        <v>1.9833333333333334</v>
      </c>
      <c r="O2996">
        <v>119</v>
      </c>
      <c r="P2996">
        <v>784</v>
      </c>
      <c r="Q2996" s="18">
        <f>IFERROR(Flights[[#This Row],[Distance]]/Flights[[#This Row],[Length (hr)]], "")</f>
        <v>395.29411764705878</v>
      </c>
      <c r="R2996" s="1">
        <v>0.86111111111111116</v>
      </c>
      <c r="S2996" s="1" t="str">
        <f>IF(Flights[[#This Row],[Length (hr)]]&lt;2, "No meal", IF(Flights[[#This Row],[Length (hr)]]&lt;3.5, "Light meal", "Full meal"))</f>
        <v>No meal</v>
      </c>
      <c r="T2996" s="1" t="str">
        <f>IF(AND(Flights[[#This Row],[Airline]]="US Airways", Flights[[#This Row],[Meal]]="Full Meal"), "Yes", "No")</f>
        <v>No</v>
      </c>
      <c r="U2996" s="1">
        <v>0.87430555555555556</v>
      </c>
      <c r="V2996">
        <v>19</v>
      </c>
      <c r="W2996" s="1" t="str">
        <f>IF(Flights[[#This Row],[Arrival Delay]] = "", "Cancelled", IF(Flights[[#This Row],[Arrival Delay]]&gt;15, "Delayed", "On time"))</f>
        <v>Delayed</v>
      </c>
      <c r="X2996" t="str">
        <f>IF(Flights[[#This Row],[Status]]&lt;&gt;"Delayed","", IF(Flights[[#This Row],[Arrival Delay]]&gt;120, "Severe", IF(Flights[[#This Row],[Arrival Delay]]&gt;60, "Major", "Moderate")))</f>
        <v>Moderate</v>
      </c>
      <c r="Y2996" t="b">
        <v>0</v>
      </c>
      <c r="AA2996" t="str">
        <f>IF(OR(AND(Flights[[#This Row],[Status]]="Cancelled", Flights[[#This Row],[Cancellation Reason]]="Airline/Carrier"), Flights[[#This Row],[Delay Type]]="Severe"), "Yes", "No")</f>
        <v>No</v>
      </c>
    </row>
    <row r="2997" spans="1:27" x14ac:dyDescent="0.3">
      <c r="A2997" s="3">
        <v>42225</v>
      </c>
      <c r="B2997" s="22">
        <f>WEEKNUM(Flights[[#This Row],[Date]], 1)</f>
        <v>33</v>
      </c>
      <c r="C2997" s="22">
        <f>WEEKDAY(Flights[[#This Row],[Date]],1)</f>
        <v>1</v>
      </c>
      <c r="D2997" t="s">
        <v>1236</v>
      </c>
      <c r="E2997" t="s">
        <v>1994</v>
      </c>
      <c r="F2997" t="s">
        <v>0</v>
      </c>
      <c r="G2997" t="s">
        <v>356</v>
      </c>
      <c r="H2997" t="str">
        <f>_xlfn.XLOOKUP(Flights[[#This Row],[Destination]], Airports!$A$2:$A$78, Airports!$D$2:$D$78)</f>
        <v>Tucson</v>
      </c>
      <c r="I2997" t="str" cm="1">
        <f t="array" ref="I2997">_xlfn.XLOOKUP(Flights[[#This Row],[Destination]],_xlfn._TRO_TRAILING( Airports!A:A),_xlfn._TRO_TRAILING( Airports!E:E), "Not found")</f>
        <v>AZ</v>
      </c>
      <c r="J2997" s="1">
        <v>0.82430555555555551</v>
      </c>
      <c r="K2997" s="22">
        <f>HOUR(Flights[[#This Row],[Scheduled Departure]])</f>
        <v>19</v>
      </c>
      <c r="L2997" s="1">
        <v>0.85</v>
      </c>
      <c r="M2997">
        <f>(L2997-J2997)*24*60</f>
        <v>37.000000000000028</v>
      </c>
      <c r="N2997" s="16">
        <f>Flights[[#This Row],[Length (min)]]/60</f>
        <v>1.9166666666666667</v>
      </c>
      <c r="O2997">
        <v>115</v>
      </c>
      <c r="P2997">
        <v>451</v>
      </c>
      <c r="Q2997" s="18">
        <f>IFERROR(Flights[[#This Row],[Distance]]/Flights[[#This Row],[Length (hr)]], "")</f>
        <v>235.30434782608694</v>
      </c>
      <c r="R2997" s="1">
        <v>0.8881944444444444</v>
      </c>
      <c r="S2997" s="1" t="str">
        <f>IF(Flights[[#This Row],[Length (hr)]]&lt;2, "No meal", IF(Flights[[#This Row],[Length (hr)]]&lt;3.5, "Light meal", "Full meal"))</f>
        <v>No meal</v>
      </c>
      <c r="T2997" s="1" t="str">
        <f>IF(AND(Flights[[#This Row],[Airline]]="US Airways", Flights[[#This Row],[Meal]]="Full Meal"), "Yes", "No")</f>
        <v>No</v>
      </c>
      <c r="U2997" s="1">
        <v>0.92986111111111114</v>
      </c>
      <c r="V2997">
        <v>60</v>
      </c>
      <c r="W2997" s="1" t="str">
        <f>IF(Flights[[#This Row],[Arrival Delay]] = "", "Cancelled", IF(Flights[[#This Row],[Arrival Delay]]&gt;15, "Delayed", "On time"))</f>
        <v>Delayed</v>
      </c>
      <c r="X2997" t="str">
        <f>IF(Flights[[#This Row],[Status]]&lt;&gt;"Delayed","", IF(Flights[[#This Row],[Arrival Delay]]&gt;120, "Severe", IF(Flights[[#This Row],[Arrival Delay]]&gt;60, "Major", "Moderate")))</f>
        <v>Moderate</v>
      </c>
      <c r="Y2997" t="b">
        <v>0</v>
      </c>
      <c r="AA2997" t="str">
        <f>IF(OR(AND(Flights[[#This Row],[Status]]="Cancelled", Flights[[#This Row],[Cancellation Reason]]="Airline/Carrier"), Flights[[#This Row],[Delay Type]]="Severe"), "Yes", "No")</f>
        <v>No</v>
      </c>
    </row>
    <row r="2998" spans="1:27" x14ac:dyDescent="0.3">
      <c r="A2998" s="3">
        <v>42225</v>
      </c>
      <c r="B2998" s="22">
        <f>WEEKNUM(Flights[[#This Row],[Date]], 1)</f>
        <v>33</v>
      </c>
      <c r="C2998" s="22">
        <f>WEEKDAY(Flights[[#This Row],[Date]],1)</f>
        <v>1</v>
      </c>
      <c r="D2998" t="s">
        <v>474</v>
      </c>
      <c r="E2998" t="s">
        <v>1990</v>
      </c>
      <c r="F2998" t="s">
        <v>0</v>
      </c>
      <c r="G2998" t="s">
        <v>281</v>
      </c>
      <c r="H2998" t="str">
        <f>_xlfn.XLOOKUP(Flights[[#This Row],[Destination]], Airports!$A$2:$A$78, Airports!$D$2:$D$78)</f>
        <v>Newark</v>
      </c>
      <c r="I2998" t="str" cm="1">
        <f t="array" ref="I2998">_xlfn.XLOOKUP(Flights[[#This Row],[Destination]],_xlfn._TRO_TRAILING( Airports!A:A),_xlfn._TRO_TRAILING( Airports!E:E), "Not found")</f>
        <v>NJ</v>
      </c>
      <c r="J2998" s="1">
        <v>0.86527777777777781</v>
      </c>
      <c r="K2998" s="22">
        <f>HOUR(Flights[[#This Row],[Scheduled Departure]])</f>
        <v>20</v>
      </c>
      <c r="L2998" s="1">
        <v>0.86805555555555558</v>
      </c>
      <c r="M2998">
        <f>(L2998-J2998)*24*60</f>
        <v>3.9999999999999858</v>
      </c>
      <c r="N2998" s="16">
        <f>Flights[[#This Row],[Length (min)]]/60</f>
        <v>4.916666666666667</v>
      </c>
      <c r="O2998">
        <v>295</v>
      </c>
      <c r="P2998">
        <v>2454</v>
      </c>
      <c r="Q2998" s="18">
        <f>IFERROR(Flights[[#This Row],[Distance]]/Flights[[#This Row],[Length (hr)]], "")</f>
        <v>499.11864406779659</v>
      </c>
      <c r="R2998" s="1">
        <v>0.20972222222222223</v>
      </c>
      <c r="S2998" s="1" t="str">
        <f>IF(Flights[[#This Row],[Length (hr)]]&lt;2, "No meal", IF(Flights[[#This Row],[Length (hr)]]&lt;3.5, "Light meal", "Full meal"))</f>
        <v>Full meal</v>
      </c>
      <c r="T2998" s="1" t="str">
        <f>IF(AND(Flights[[#This Row],[Airline]]="US Airways", Flights[[#This Row],[Meal]]="Full Meal"), "Yes", "No")</f>
        <v>No</v>
      </c>
      <c r="U2998" s="1">
        <v>0.19791666666666666</v>
      </c>
      <c r="V2998">
        <v>-17</v>
      </c>
      <c r="W2998" s="1" t="str">
        <f>IF(Flights[[#This Row],[Arrival Delay]] = "", "Cancelled", IF(Flights[[#This Row],[Arrival Delay]]&gt;15, "Delayed", "On time"))</f>
        <v>On time</v>
      </c>
      <c r="X2998" t="str">
        <f>IF(Flights[[#This Row],[Status]]&lt;&gt;"Delayed","", IF(Flights[[#This Row],[Arrival Delay]]&gt;120, "Severe", IF(Flights[[#This Row],[Arrival Delay]]&gt;60, "Major", "Moderate")))</f>
        <v/>
      </c>
      <c r="Y2998" t="b">
        <v>0</v>
      </c>
      <c r="AA2998" t="str">
        <f>IF(OR(AND(Flights[[#This Row],[Status]]="Cancelled", Flights[[#This Row],[Cancellation Reason]]="Airline/Carrier"), Flights[[#This Row],[Delay Type]]="Severe"), "Yes", "No")</f>
        <v>No</v>
      </c>
    </row>
    <row r="2999" spans="1:27" x14ac:dyDescent="0.3">
      <c r="A2999" s="3">
        <v>42225</v>
      </c>
      <c r="B2999" s="22">
        <f>WEEKNUM(Flights[[#This Row],[Date]], 1)</f>
        <v>33</v>
      </c>
      <c r="C2999" s="22">
        <f>WEEKDAY(Flights[[#This Row],[Date]],1)</f>
        <v>1</v>
      </c>
      <c r="D2999" t="s">
        <v>1651</v>
      </c>
      <c r="E2999" t="s">
        <v>1994</v>
      </c>
      <c r="F2999" t="s">
        <v>0</v>
      </c>
      <c r="G2999" t="s">
        <v>347</v>
      </c>
      <c r="H2999" t="str">
        <f>_xlfn.XLOOKUP(Flights[[#This Row],[Destination]], Airports!$A$2:$A$78, Airports!$D$2:$D$78)</f>
        <v>San Jose</v>
      </c>
      <c r="I2999" t="str" cm="1">
        <f t="array" ref="I2999">_xlfn.XLOOKUP(Flights[[#This Row],[Destination]],_xlfn._TRO_TRAILING( Airports!A:A),_xlfn._TRO_TRAILING( Airports!E:E), "Not found")</f>
        <v>CA</v>
      </c>
      <c r="J2999" s="1">
        <v>0.91319444444444442</v>
      </c>
      <c r="K2999" s="22">
        <f>HOUR(Flights[[#This Row],[Scheduled Departure]])</f>
        <v>21</v>
      </c>
      <c r="L2999" s="1">
        <v>0.97152777777777777</v>
      </c>
      <c r="M2999">
        <f>(L2999-J2999)*24*60</f>
        <v>84.000000000000028</v>
      </c>
      <c r="N2999" s="16">
        <f>Flights[[#This Row],[Length (min)]]/60</f>
        <v>1.2</v>
      </c>
      <c r="O2999">
        <v>72</v>
      </c>
      <c r="P2999">
        <v>308</v>
      </c>
      <c r="Q2999" s="18">
        <f>IFERROR(Flights[[#This Row],[Distance]]/Flights[[#This Row],[Length (hr)]], "")</f>
        <v>256.66666666666669</v>
      </c>
      <c r="R2999" s="1">
        <v>0.96666666666666667</v>
      </c>
      <c r="S2999" s="1" t="str">
        <f>IF(Flights[[#This Row],[Length (hr)]]&lt;2, "No meal", IF(Flights[[#This Row],[Length (hr)]]&lt;3.5, "Light meal", "Full meal"))</f>
        <v>No meal</v>
      </c>
      <c r="T2999" s="1" t="str">
        <f>IF(AND(Flights[[#This Row],[Airline]]="US Airways", Flights[[#This Row],[Meal]]="Full Meal"), "Yes", "No")</f>
        <v>No</v>
      </c>
      <c r="U2999" s="1">
        <v>2.1527777777777778E-2</v>
      </c>
      <c r="V2999">
        <v>79</v>
      </c>
      <c r="W2999" s="1" t="str">
        <f>IF(Flights[[#This Row],[Arrival Delay]] = "", "Cancelled", IF(Flights[[#This Row],[Arrival Delay]]&gt;15, "Delayed", "On time"))</f>
        <v>Delayed</v>
      </c>
      <c r="X2999" t="str">
        <f>IF(Flights[[#This Row],[Status]]&lt;&gt;"Delayed","", IF(Flights[[#This Row],[Arrival Delay]]&gt;120, "Severe", IF(Flights[[#This Row],[Arrival Delay]]&gt;60, "Major", "Moderate")))</f>
        <v>Major</v>
      </c>
      <c r="Y2999" t="b">
        <v>0</v>
      </c>
      <c r="AA2999" t="str">
        <f>IF(OR(AND(Flights[[#This Row],[Status]]="Cancelled", Flights[[#This Row],[Cancellation Reason]]="Airline/Carrier"), Flights[[#This Row],[Delay Type]]="Severe"), "Yes", "No")</f>
        <v>No</v>
      </c>
    </row>
    <row r="3000" spans="1:27" x14ac:dyDescent="0.3">
      <c r="A3000" s="3">
        <v>42225</v>
      </c>
      <c r="B3000" s="22">
        <f>WEEKNUM(Flights[[#This Row],[Date]], 1)</f>
        <v>33</v>
      </c>
      <c r="C3000" s="22">
        <f>WEEKDAY(Flights[[#This Row],[Date]],1)</f>
        <v>1</v>
      </c>
      <c r="D3000" t="s">
        <v>1497</v>
      </c>
      <c r="E3000" t="s">
        <v>1990</v>
      </c>
      <c r="F3000" t="s">
        <v>0</v>
      </c>
      <c r="G3000" t="s">
        <v>16</v>
      </c>
      <c r="H3000" t="str">
        <f>_xlfn.XLOOKUP(Flights[[#This Row],[Destination]], Airports!$A$2:$A$78, Airports!$D$2:$D$78)</f>
        <v>Dulles</v>
      </c>
      <c r="I3000" t="str" cm="1">
        <f t="array" ref="I3000">_xlfn.XLOOKUP(Flights[[#This Row],[Destination]],_xlfn._TRO_TRAILING( Airports!A:A),_xlfn._TRO_TRAILING( Airports!E:E), "Not found")</f>
        <v>VA</v>
      </c>
      <c r="J3000" s="1">
        <v>0.9770833333333333</v>
      </c>
      <c r="K3000" s="22">
        <f>HOUR(Flights[[#This Row],[Scheduled Departure]])</f>
        <v>23</v>
      </c>
      <c r="L3000" s="1">
        <v>0.97847222222222219</v>
      </c>
      <c r="M3000">
        <f>(L3000-J3000)*24*60</f>
        <v>1.9999999999999929</v>
      </c>
      <c r="N3000" s="16">
        <f>Flights[[#This Row],[Length (min)]]/60</f>
        <v>4.75</v>
      </c>
      <c r="O3000">
        <v>285</v>
      </c>
      <c r="P3000">
        <v>2288</v>
      </c>
      <c r="Q3000" s="18">
        <f>IFERROR(Flights[[#This Row],[Distance]]/Flights[[#This Row],[Length (hr)]], "")</f>
        <v>481.68421052631578</v>
      </c>
      <c r="R3000" s="1">
        <v>0.30902777777777779</v>
      </c>
      <c r="S3000" s="1" t="str">
        <f>IF(Flights[[#This Row],[Length (hr)]]&lt;2, "No meal", IF(Flights[[#This Row],[Length (hr)]]&lt;3.5, "Light meal", "Full meal"))</f>
        <v>Full meal</v>
      </c>
      <c r="T3000" s="1" t="str">
        <f>IF(AND(Flights[[#This Row],[Airline]]="US Airways", Flights[[#This Row],[Meal]]="Full Meal"), "Yes", "No")</f>
        <v>No</v>
      </c>
      <c r="U3000" s="1">
        <v>0.30138888888888887</v>
      </c>
      <c r="V3000">
        <v>-11</v>
      </c>
      <c r="W3000" s="1" t="str">
        <f>IF(Flights[[#This Row],[Arrival Delay]] = "", "Cancelled", IF(Flights[[#This Row],[Arrival Delay]]&gt;15, "Delayed", "On time"))</f>
        <v>On time</v>
      </c>
      <c r="X3000" t="str">
        <f>IF(Flights[[#This Row],[Status]]&lt;&gt;"Delayed","", IF(Flights[[#This Row],[Arrival Delay]]&gt;120, "Severe", IF(Flights[[#This Row],[Arrival Delay]]&gt;60, "Major", "Moderate")))</f>
        <v/>
      </c>
      <c r="Y3000" t="b">
        <v>0</v>
      </c>
      <c r="AA3000" t="str">
        <f>IF(OR(AND(Flights[[#This Row],[Status]]="Cancelled", Flights[[#This Row],[Cancellation Reason]]="Airline/Carrier"), Flights[[#This Row],[Delay Type]]="Severe"), "Yes", "No")</f>
        <v>No</v>
      </c>
    </row>
    <row r="3001" spans="1:27" x14ac:dyDescent="0.3">
      <c r="A3001" s="3">
        <v>42226</v>
      </c>
      <c r="B3001" s="22">
        <f>WEEKNUM(Flights[[#This Row],[Date]], 1)</f>
        <v>33</v>
      </c>
      <c r="C3001" s="22">
        <f>WEEKDAY(Flights[[#This Row],[Date]],1)</f>
        <v>2</v>
      </c>
      <c r="D3001" t="s">
        <v>1717</v>
      </c>
      <c r="E3001" t="s">
        <v>1995</v>
      </c>
      <c r="F3001" t="s">
        <v>0</v>
      </c>
      <c r="G3001" t="s">
        <v>347</v>
      </c>
      <c r="H3001" t="str">
        <f>_xlfn.XLOOKUP(Flights[[#This Row],[Destination]], Airports!$A$2:$A$78, Airports!$D$2:$D$78)</f>
        <v>San Jose</v>
      </c>
      <c r="I3001" t="str" cm="1">
        <f t="array" ref="I3001">_xlfn.XLOOKUP(Flights[[#This Row],[Destination]],_xlfn._TRO_TRAILING( Airports!A:A),_xlfn._TRO_TRAILING( Airports!E:E), "Not found")</f>
        <v>CA</v>
      </c>
      <c r="J3001" s="1">
        <v>0.24652777777777779</v>
      </c>
      <c r="K3001" s="22">
        <f>HOUR(Flights[[#This Row],[Scheduled Departure]])</f>
        <v>5</v>
      </c>
      <c r="L3001" s="1">
        <v>0.24583333333333332</v>
      </c>
      <c r="M3001">
        <f>(L3001-J3001)*24*60</f>
        <v>-1.0000000000000364</v>
      </c>
      <c r="N3001" s="16">
        <f>Flights[[#This Row],[Length (min)]]/60</f>
        <v>0.98333333333333328</v>
      </c>
      <c r="O3001">
        <v>59</v>
      </c>
      <c r="P3001">
        <v>308</v>
      </c>
      <c r="Q3001" s="18">
        <f>IFERROR(Flights[[#This Row],[Distance]]/Flights[[#This Row],[Length (hr)]], "")</f>
        <v>313.22033898305085</v>
      </c>
      <c r="R3001" s="1">
        <v>0.2951388888888889</v>
      </c>
      <c r="S3001" s="1" t="str">
        <f>IF(Flights[[#This Row],[Length (hr)]]&lt;2, "No meal", IF(Flights[[#This Row],[Length (hr)]]&lt;3.5, "Light meal", "Full meal"))</f>
        <v>No meal</v>
      </c>
      <c r="T3001" s="1" t="str">
        <f>IF(AND(Flights[[#This Row],[Airline]]="US Airways", Flights[[#This Row],[Meal]]="Full Meal"), "Yes", "No")</f>
        <v>No</v>
      </c>
      <c r="U3001" s="1">
        <v>0.28680555555555554</v>
      </c>
      <c r="V3001">
        <v>-12</v>
      </c>
      <c r="W3001" s="1" t="str">
        <f>IF(Flights[[#This Row],[Arrival Delay]] = "", "Cancelled", IF(Flights[[#This Row],[Arrival Delay]]&gt;15, "Delayed", "On time"))</f>
        <v>On time</v>
      </c>
      <c r="X3001" t="str">
        <f>IF(Flights[[#This Row],[Status]]&lt;&gt;"Delayed","", IF(Flights[[#This Row],[Arrival Delay]]&gt;120, "Severe", IF(Flights[[#This Row],[Arrival Delay]]&gt;60, "Major", "Moderate")))</f>
        <v/>
      </c>
      <c r="Y3001" t="b">
        <v>0</v>
      </c>
      <c r="AA3001" t="str">
        <f>IF(OR(AND(Flights[[#This Row],[Status]]="Cancelled", Flights[[#This Row],[Cancellation Reason]]="Airline/Carrier"), Flights[[#This Row],[Delay Type]]="Severe"), "Yes", "No")</f>
        <v>No</v>
      </c>
    </row>
    <row r="3002" spans="1:27" x14ac:dyDescent="0.3">
      <c r="A3002" s="3">
        <v>42226</v>
      </c>
      <c r="B3002" s="22">
        <f>WEEKNUM(Flights[[#This Row],[Date]], 1)</f>
        <v>33</v>
      </c>
      <c r="C3002" s="22">
        <f>WEEKDAY(Flights[[#This Row],[Date]],1)</f>
        <v>2</v>
      </c>
      <c r="D3002" t="s">
        <v>445</v>
      </c>
      <c r="E3002" t="s">
        <v>1997</v>
      </c>
      <c r="F3002" t="s">
        <v>0</v>
      </c>
      <c r="G3002" t="s">
        <v>17</v>
      </c>
      <c r="H3002" t="str">
        <f>_xlfn.XLOOKUP(Flights[[#This Row],[Destination]], Airports!$A$2:$A$78, Airports!$D$2:$D$78)</f>
        <v>Honolulu</v>
      </c>
      <c r="I3002" t="str" cm="1">
        <f t="array" ref="I3002">_xlfn.XLOOKUP(Flights[[#This Row],[Destination]],_xlfn._TRO_TRAILING( Airports!A:A),_xlfn._TRO_TRAILING( Airports!E:E), "Not found")</f>
        <v>HI</v>
      </c>
      <c r="J3002" s="1">
        <v>0.40277777777777779</v>
      </c>
      <c r="K3002" s="22">
        <f>HOUR(Flights[[#This Row],[Scheduled Departure]])</f>
        <v>9</v>
      </c>
      <c r="L3002" s="1">
        <v>0.39930555555555558</v>
      </c>
      <c r="M3002">
        <f>(L3002-J3002)*24*60</f>
        <v>-4.9999999999999822</v>
      </c>
      <c r="N3002" s="16">
        <f>Flights[[#This Row],[Length (min)]]/60</f>
        <v>6.5</v>
      </c>
      <c r="O3002">
        <v>390</v>
      </c>
      <c r="P3002">
        <v>2556</v>
      </c>
      <c r="Q3002" s="18">
        <f>IFERROR(Flights[[#This Row],[Distance]]/Flights[[#This Row],[Length (hr)]], "")</f>
        <v>393.23076923076923</v>
      </c>
      <c r="R3002" s="1">
        <v>0.53125</v>
      </c>
      <c r="S3002" s="1" t="str">
        <f>IF(Flights[[#This Row],[Length (hr)]]&lt;2, "No meal", IF(Flights[[#This Row],[Length (hr)]]&lt;3.5, "Light meal", "Full meal"))</f>
        <v>Full meal</v>
      </c>
      <c r="T3002" s="1" t="str">
        <f>IF(AND(Flights[[#This Row],[Airline]]="US Airways", Flights[[#This Row],[Meal]]="Full Meal"), "Yes", "No")</f>
        <v>No</v>
      </c>
      <c r="U3002" s="1">
        <v>0.54513888888888884</v>
      </c>
      <c r="V3002">
        <v>20</v>
      </c>
      <c r="W3002" s="1" t="str">
        <f>IF(Flights[[#This Row],[Arrival Delay]] = "", "Cancelled", IF(Flights[[#This Row],[Arrival Delay]]&gt;15, "Delayed", "On time"))</f>
        <v>Delayed</v>
      </c>
      <c r="X3002" t="str">
        <f>IF(Flights[[#This Row],[Status]]&lt;&gt;"Delayed","", IF(Flights[[#This Row],[Arrival Delay]]&gt;120, "Severe", IF(Flights[[#This Row],[Arrival Delay]]&gt;60, "Major", "Moderate")))</f>
        <v>Moderate</v>
      </c>
      <c r="Y3002" t="b">
        <v>0</v>
      </c>
      <c r="AA3002" t="str">
        <f>IF(OR(AND(Flights[[#This Row],[Status]]="Cancelled", Flights[[#This Row],[Cancellation Reason]]="Airline/Carrier"), Flights[[#This Row],[Delay Type]]="Severe"), "Yes", "No")</f>
        <v>No</v>
      </c>
    </row>
    <row r="3003" spans="1:27" x14ac:dyDescent="0.3">
      <c r="A3003" s="3">
        <v>42226</v>
      </c>
      <c r="B3003" s="22">
        <f>WEEKNUM(Flights[[#This Row],[Date]], 1)</f>
        <v>33</v>
      </c>
      <c r="C3003" s="22">
        <f>WEEKDAY(Flights[[#This Row],[Date]],1)</f>
        <v>2</v>
      </c>
      <c r="D3003" t="s">
        <v>471</v>
      </c>
      <c r="E3003" t="s">
        <v>1990</v>
      </c>
      <c r="F3003" t="s">
        <v>0</v>
      </c>
      <c r="G3003" t="s">
        <v>273</v>
      </c>
      <c r="H3003" t="str">
        <f>_xlfn.XLOOKUP(Flights[[#This Row],[Destination]], Airports!$A$2:$A$78, Airports!$D$2:$D$78)</f>
        <v>Denver</v>
      </c>
      <c r="I3003" t="str" cm="1">
        <f t="array" ref="I3003">_xlfn.XLOOKUP(Flights[[#This Row],[Destination]],_xlfn._TRO_TRAILING( Airports!A:A),_xlfn._TRO_TRAILING( Airports!E:E), "Not found")</f>
        <v>CO</v>
      </c>
      <c r="J3003" s="1">
        <v>0.4236111111111111</v>
      </c>
      <c r="K3003" s="22">
        <f>HOUR(Flights[[#This Row],[Scheduled Departure]])</f>
        <v>10</v>
      </c>
      <c r="L3003" s="1">
        <v>0.43194444444444446</v>
      </c>
      <c r="M3003">
        <f>(L3003-J3003)*24*60</f>
        <v>12.000000000000037</v>
      </c>
      <c r="N3003" s="16">
        <f>Flights[[#This Row],[Length (min)]]/60</f>
        <v>2.15</v>
      </c>
      <c r="O3003">
        <v>129</v>
      </c>
      <c r="P3003">
        <v>862</v>
      </c>
      <c r="Q3003" s="18">
        <f>IFERROR(Flights[[#This Row],[Distance]]/Flights[[#This Row],[Length (hr)]], "")</f>
        <v>400.93023255813955</v>
      </c>
      <c r="R3003" s="1">
        <v>0.5625</v>
      </c>
      <c r="S3003" s="1" t="str">
        <f>IF(Flights[[#This Row],[Length (hr)]]&lt;2, "No meal", IF(Flights[[#This Row],[Length (hr)]]&lt;3.5, "Light meal", "Full meal"))</f>
        <v>Light meal</v>
      </c>
      <c r="T3003" s="1" t="str">
        <f>IF(AND(Flights[[#This Row],[Airline]]="US Airways", Flights[[#This Row],[Meal]]="Full Meal"), "Yes", "No")</f>
        <v>No</v>
      </c>
      <c r="U3003" s="1">
        <v>0.56319444444444444</v>
      </c>
      <c r="V3003">
        <v>1</v>
      </c>
      <c r="W3003" s="1" t="str">
        <f>IF(Flights[[#This Row],[Arrival Delay]] = "", "Cancelled", IF(Flights[[#This Row],[Arrival Delay]]&gt;15, "Delayed", "On time"))</f>
        <v>On time</v>
      </c>
      <c r="X3003" t="str">
        <f>IF(Flights[[#This Row],[Status]]&lt;&gt;"Delayed","", IF(Flights[[#This Row],[Arrival Delay]]&gt;120, "Severe", IF(Flights[[#This Row],[Arrival Delay]]&gt;60, "Major", "Moderate")))</f>
        <v/>
      </c>
      <c r="Y3003" t="b">
        <v>0</v>
      </c>
      <c r="AA3003" t="str">
        <f>IF(OR(AND(Flights[[#This Row],[Status]]="Cancelled", Flights[[#This Row],[Cancellation Reason]]="Airline/Carrier"), Flights[[#This Row],[Delay Type]]="Severe"), "Yes", "No")</f>
        <v>No</v>
      </c>
    </row>
    <row r="3004" spans="1:27" x14ac:dyDescent="0.3">
      <c r="A3004" s="3">
        <v>42226</v>
      </c>
      <c r="B3004" s="22">
        <f>WEEKNUM(Flights[[#This Row],[Date]], 1)</f>
        <v>33</v>
      </c>
      <c r="C3004" s="22">
        <f>WEEKDAY(Flights[[#This Row],[Date]],1)</f>
        <v>2</v>
      </c>
      <c r="D3004" t="s">
        <v>68</v>
      </c>
      <c r="E3004" t="s">
        <v>1987</v>
      </c>
      <c r="F3004" t="s">
        <v>0</v>
      </c>
      <c r="G3004" t="s">
        <v>3</v>
      </c>
      <c r="H3004" t="str">
        <f>_xlfn.XLOOKUP(Flights[[#This Row],[Destination]], Airports!$A$2:$A$78, Airports!$D$2:$D$78)</f>
        <v>Dallas</v>
      </c>
      <c r="I3004" t="str" cm="1">
        <f t="array" ref="I3004">_xlfn.XLOOKUP(Flights[[#This Row],[Destination]],_xlfn._TRO_TRAILING( Airports!A:A),_xlfn._TRO_TRAILING( Airports!E:E), "Not found")</f>
        <v>TX</v>
      </c>
      <c r="J3004" s="1">
        <v>0.46875</v>
      </c>
      <c r="K3004" s="22">
        <f>HOUR(Flights[[#This Row],[Scheduled Departure]])</f>
        <v>11</v>
      </c>
      <c r="L3004" s="1">
        <v>0.46736111111111112</v>
      </c>
      <c r="M3004">
        <f>(L3004-J3004)*24*60</f>
        <v>-1.9999999999999929</v>
      </c>
      <c r="N3004" s="16">
        <f>Flights[[#This Row],[Length (min)]]/60</f>
        <v>3.3</v>
      </c>
      <c r="O3004">
        <v>198</v>
      </c>
      <c r="P3004">
        <v>1235</v>
      </c>
      <c r="Q3004" s="18">
        <f>IFERROR(Flights[[#This Row],[Distance]]/Flights[[#This Row],[Length (hr)]], "")</f>
        <v>374.24242424242425</v>
      </c>
      <c r="R3004" s="1">
        <v>0.68888888888888888</v>
      </c>
      <c r="S3004" s="1" t="str">
        <f>IF(Flights[[#This Row],[Length (hr)]]&lt;2, "No meal", IF(Flights[[#This Row],[Length (hr)]]&lt;3.5, "Light meal", "Full meal"))</f>
        <v>Light meal</v>
      </c>
      <c r="T3004" s="1" t="str">
        <f>IF(AND(Flights[[#This Row],[Airline]]="US Airways", Flights[[#This Row],[Meal]]="Full Meal"), "Yes", "No")</f>
        <v>No</v>
      </c>
      <c r="U3004" s="1">
        <v>0.68819444444444444</v>
      </c>
      <c r="V3004">
        <v>-1</v>
      </c>
      <c r="W3004" s="1" t="str">
        <f>IF(Flights[[#This Row],[Arrival Delay]] = "", "Cancelled", IF(Flights[[#This Row],[Arrival Delay]]&gt;15, "Delayed", "On time"))</f>
        <v>On time</v>
      </c>
      <c r="X3004" t="str">
        <f>IF(Flights[[#This Row],[Status]]&lt;&gt;"Delayed","", IF(Flights[[#This Row],[Arrival Delay]]&gt;120, "Severe", IF(Flights[[#This Row],[Arrival Delay]]&gt;60, "Major", "Moderate")))</f>
        <v/>
      </c>
      <c r="Y3004" t="b">
        <v>0</v>
      </c>
      <c r="AA3004" t="str">
        <f>IF(OR(AND(Flights[[#This Row],[Status]]="Cancelled", Flights[[#This Row],[Cancellation Reason]]="Airline/Carrier"), Flights[[#This Row],[Delay Type]]="Severe"), "Yes", "No")</f>
        <v>No</v>
      </c>
    </row>
    <row r="3005" spans="1:27" x14ac:dyDescent="0.3">
      <c r="A3005" s="3">
        <v>42226</v>
      </c>
      <c r="B3005" s="22">
        <f>WEEKNUM(Flights[[#This Row],[Date]], 1)</f>
        <v>33</v>
      </c>
      <c r="C3005" s="22">
        <f>WEEKDAY(Flights[[#This Row],[Date]],1)</f>
        <v>2</v>
      </c>
      <c r="D3005" t="s">
        <v>1475</v>
      </c>
      <c r="E3005" t="s">
        <v>1989</v>
      </c>
      <c r="F3005" t="s">
        <v>0</v>
      </c>
      <c r="G3005" t="s">
        <v>276</v>
      </c>
      <c r="H3005" t="str">
        <f>_xlfn.XLOOKUP(Flights[[#This Row],[Destination]], Airports!$A$2:$A$78, Airports!$D$2:$D$78)</f>
        <v>Detroit</v>
      </c>
      <c r="I3005" t="str" cm="1">
        <f t="array" ref="I3005">_xlfn.XLOOKUP(Flights[[#This Row],[Destination]],_xlfn._TRO_TRAILING( Airports!A:A),_xlfn._TRO_TRAILING( Airports!E:E), "Not found")</f>
        <v>MI</v>
      </c>
      <c r="J3005" s="1">
        <v>0.47916666666666669</v>
      </c>
      <c r="K3005" s="22">
        <f>HOUR(Flights[[#This Row],[Scheduled Departure]])</f>
        <v>11</v>
      </c>
      <c r="L3005" s="1">
        <v>0.48055555555555557</v>
      </c>
      <c r="M3005">
        <f>(L3005-J3005)*24*60</f>
        <v>1.9999999999999929</v>
      </c>
      <c r="N3005" s="16">
        <f>Flights[[#This Row],[Length (min)]]/60</f>
        <v>4.1500000000000004</v>
      </c>
      <c r="O3005">
        <v>249</v>
      </c>
      <c r="P3005">
        <v>1979</v>
      </c>
      <c r="Q3005" s="18">
        <f>IFERROR(Flights[[#This Row],[Distance]]/Flights[[#This Row],[Length (hr)]], "")</f>
        <v>476.86746987951801</v>
      </c>
      <c r="R3005" s="1">
        <v>0.79513888888888884</v>
      </c>
      <c r="S3005" s="1" t="str">
        <f>IF(Flights[[#This Row],[Length (hr)]]&lt;2, "No meal", IF(Flights[[#This Row],[Length (hr)]]&lt;3.5, "Light meal", "Full meal"))</f>
        <v>Full meal</v>
      </c>
      <c r="T3005" s="1" t="str">
        <f>IF(AND(Flights[[#This Row],[Airline]]="US Airways", Flights[[#This Row],[Meal]]="Full Meal"), "Yes", "No")</f>
        <v>No</v>
      </c>
      <c r="U3005" s="1">
        <v>0.77847222222222223</v>
      </c>
      <c r="V3005">
        <v>-24</v>
      </c>
      <c r="W3005" s="1" t="str">
        <f>IF(Flights[[#This Row],[Arrival Delay]] = "", "Cancelled", IF(Flights[[#This Row],[Arrival Delay]]&gt;15, "Delayed", "On time"))</f>
        <v>On time</v>
      </c>
      <c r="X3005" t="str">
        <f>IF(Flights[[#This Row],[Status]]&lt;&gt;"Delayed","", IF(Flights[[#This Row],[Arrival Delay]]&gt;120, "Severe", IF(Flights[[#This Row],[Arrival Delay]]&gt;60, "Major", "Moderate")))</f>
        <v/>
      </c>
      <c r="Y3005" t="b">
        <v>0</v>
      </c>
      <c r="AA3005" t="str">
        <f>IF(OR(AND(Flights[[#This Row],[Status]]="Cancelled", Flights[[#This Row],[Cancellation Reason]]="Airline/Carrier"), Flights[[#This Row],[Delay Type]]="Severe"), "Yes", "No")</f>
        <v>No</v>
      </c>
    </row>
    <row r="3006" spans="1:27" x14ac:dyDescent="0.3">
      <c r="A3006" s="3">
        <v>42226</v>
      </c>
      <c r="B3006" s="22">
        <f>WEEKNUM(Flights[[#This Row],[Date]], 1)</f>
        <v>33</v>
      </c>
      <c r="C3006" s="22">
        <f>WEEKDAY(Flights[[#This Row],[Date]],1)</f>
        <v>2</v>
      </c>
      <c r="D3006" t="s">
        <v>1429</v>
      </c>
      <c r="E3006" t="s">
        <v>1990</v>
      </c>
      <c r="F3006" t="s">
        <v>0</v>
      </c>
      <c r="G3006" t="s">
        <v>281</v>
      </c>
      <c r="H3006" t="str">
        <f>_xlfn.XLOOKUP(Flights[[#This Row],[Destination]], Airports!$A$2:$A$78, Airports!$D$2:$D$78)</f>
        <v>Newark</v>
      </c>
      <c r="I3006" t="str" cm="1">
        <f t="array" ref="I3006">_xlfn.XLOOKUP(Flights[[#This Row],[Destination]],_xlfn._TRO_TRAILING( Airports!A:A),_xlfn._TRO_TRAILING( Airports!E:E), "Not found")</f>
        <v>NJ</v>
      </c>
      <c r="J3006" s="1">
        <v>0.51666666666666672</v>
      </c>
      <c r="K3006" s="22">
        <f>HOUR(Flights[[#This Row],[Scheduled Departure]])</f>
        <v>12</v>
      </c>
      <c r="L3006" s="1">
        <v>0.51527777777777772</v>
      </c>
      <c r="M3006">
        <f>(L3006-J3006)*24*60</f>
        <v>-2.0000000000001528</v>
      </c>
      <c r="N3006" s="16">
        <f>Flights[[#This Row],[Length (min)]]/60</f>
        <v>4.9666666666666668</v>
      </c>
      <c r="O3006">
        <v>298</v>
      </c>
      <c r="P3006">
        <v>2454</v>
      </c>
      <c r="Q3006" s="18">
        <f>IFERROR(Flights[[#This Row],[Distance]]/Flights[[#This Row],[Length (hr)]], "")</f>
        <v>494.09395973154363</v>
      </c>
      <c r="R3006" s="1">
        <v>0.87013888888888891</v>
      </c>
      <c r="S3006" s="1" t="str">
        <f>IF(Flights[[#This Row],[Length (hr)]]&lt;2, "No meal", IF(Flights[[#This Row],[Length (hr)]]&lt;3.5, "Light meal", "Full meal"))</f>
        <v>Full meal</v>
      </c>
      <c r="T3006" s="1" t="str">
        <f>IF(AND(Flights[[#This Row],[Airline]]="US Airways", Flights[[#This Row],[Meal]]="Full Meal"), "Yes", "No")</f>
        <v>No</v>
      </c>
      <c r="U3006" s="1">
        <v>0.84722222222222221</v>
      </c>
      <c r="V3006">
        <v>-33</v>
      </c>
      <c r="W3006" s="1" t="str">
        <f>IF(Flights[[#This Row],[Arrival Delay]] = "", "Cancelled", IF(Flights[[#This Row],[Arrival Delay]]&gt;15, "Delayed", "On time"))</f>
        <v>On time</v>
      </c>
      <c r="X3006" t="str">
        <f>IF(Flights[[#This Row],[Status]]&lt;&gt;"Delayed","", IF(Flights[[#This Row],[Arrival Delay]]&gt;120, "Severe", IF(Flights[[#This Row],[Arrival Delay]]&gt;60, "Major", "Moderate")))</f>
        <v/>
      </c>
      <c r="Y3006" t="b">
        <v>0</v>
      </c>
      <c r="AA3006" t="str">
        <f>IF(OR(AND(Flights[[#This Row],[Status]]="Cancelled", Flights[[#This Row],[Cancellation Reason]]="Airline/Carrier"), Flights[[#This Row],[Delay Type]]="Severe"), "Yes", "No")</f>
        <v>No</v>
      </c>
    </row>
    <row r="3007" spans="1:27" x14ac:dyDescent="0.3">
      <c r="A3007" s="3">
        <v>42226</v>
      </c>
      <c r="B3007" s="22">
        <f>WEEKNUM(Flights[[#This Row],[Date]], 1)</f>
        <v>33</v>
      </c>
      <c r="C3007" s="22">
        <f>WEEKDAY(Flights[[#This Row],[Date]],1)</f>
        <v>2</v>
      </c>
      <c r="D3007" t="s">
        <v>1082</v>
      </c>
      <c r="E3007" t="s">
        <v>1994</v>
      </c>
      <c r="F3007" t="s">
        <v>0</v>
      </c>
      <c r="G3007" t="s">
        <v>339</v>
      </c>
      <c r="H3007" t="str">
        <f>_xlfn.XLOOKUP(Flights[[#This Row],[Destination]], Airports!$A$2:$A$78, Airports!$D$2:$D$78)</f>
        <v>San Diego</v>
      </c>
      <c r="I3007" t="str" cm="1">
        <f t="array" ref="I3007">_xlfn.XLOOKUP(Flights[[#This Row],[Destination]],_xlfn._TRO_TRAILING( Airports!A:A),_xlfn._TRO_TRAILING( Airports!E:E), "Not found")</f>
        <v>CA</v>
      </c>
      <c r="J3007" s="1">
        <v>0.64236111111111116</v>
      </c>
      <c r="K3007" s="22">
        <f>HOUR(Flights[[#This Row],[Scheduled Departure]])</f>
        <v>15</v>
      </c>
      <c r="L3007" s="1">
        <v>0.63958333333333328</v>
      </c>
      <c r="M3007">
        <f>(L3007-J3007)*24*60</f>
        <v>-4.0000000000001457</v>
      </c>
      <c r="N3007" s="16">
        <f>Flights[[#This Row],[Length (min)]]/60</f>
        <v>0.76666666666666672</v>
      </c>
      <c r="O3007">
        <v>46</v>
      </c>
      <c r="P3007">
        <v>109</v>
      </c>
      <c r="Q3007" s="18">
        <f>IFERROR(Flights[[#This Row],[Distance]]/Flights[[#This Row],[Length (hr)]], "")</f>
        <v>142.17391304347825</v>
      </c>
      <c r="R3007" s="1">
        <v>0.67847222222222225</v>
      </c>
      <c r="S3007" s="1" t="str">
        <f>IF(Flights[[#This Row],[Length (hr)]]&lt;2, "No meal", IF(Flights[[#This Row],[Length (hr)]]&lt;3.5, "Light meal", "Full meal"))</f>
        <v>No meal</v>
      </c>
      <c r="T3007" s="1" t="str">
        <f>IF(AND(Flights[[#This Row],[Airline]]="US Airways", Flights[[#This Row],[Meal]]="Full Meal"), "Yes", "No")</f>
        <v>No</v>
      </c>
      <c r="U3007" s="1">
        <v>0.67152777777777772</v>
      </c>
      <c r="V3007">
        <v>-10</v>
      </c>
      <c r="W3007" s="1" t="str">
        <f>IF(Flights[[#This Row],[Arrival Delay]] = "", "Cancelled", IF(Flights[[#This Row],[Arrival Delay]]&gt;15, "Delayed", "On time"))</f>
        <v>On time</v>
      </c>
      <c r="X3007" t="str">
        <f>IF(Flights[[#This Row],[Status]]&lt;&gt;"Delayed","", IF(Flights[[#This Row],[Arrival Delay]]&gt;120, "Severe", IF(Flights[[#This Row],[Arrival Delay]]&gt;60, "Major", "Moderate")))</f>
        <v/>
      </c>
      <c r="Y3007" t="b">
        <v>0</v>
      </c>
      <c r="AA3007" t="str">
        <f>IF(OR(AND(Flights[[#This Row],[Status]]="Cancelled", Flights[[#This Row],[Cancellation Reason]]="Airline/Carrier"), Flights[[#This Row],[Delay Type]]="Severe"), "Yes", "No")</f>
        <v>No</v>
      </c>
    </row>
    <row r="3008" spans="1:27" x14ac:dyDescent="0.3">
      <c r="A3008" s="3">
        <v>42226</v>
      </c>
      <c r="B3008" s="22">
        <f>WEEKNUM(Flights[[#This Row],[Date]], 1)</f>
        <v>33</v>
      </c>
      <c r="C3008" s="22">
        <f>WEEKDAY(Flights[[#This Row],[Date]],1)</f>
        <v>2</v>
      </c>
      <c r="D3008" t="s">
        <v>1095</v>
      </c>
      <c r="E3008" t="s">
        <v>1994</v>
      </c>
      <c r="F3008" t="s">
        <v>0</v>
      </c>
      <c r="G3008" t="s">
        <v>339</v>
      </c>
      <c r="H3008" t="str">
        <f>_xlfn.XLOOKUP(Flights[[#This Row],[Destination]], Airports!$A$2:$A$78, Airports!$D$2:$D$78)</f>
        <v>San Diego</v>
      </c>
      <c r="I3008" t="str" cm="1">
        <f t="array" ref="I3008">_xlfn.XLOOKUP(Flights[[#This Row],[Destination]],_xlfn._TRO_TRAILING( Airports!A:A),_xlfn._TRO_TRAILING( Airports!E:E), "Not found")</f>
        <v>CA</v>
      </c>
      <c r="J3008" s="1">
        <v>0.71527777777777779</v>
      </c>
      <c r="K3008" s="22">
        <f>HOUR(Flights[[#This Row],[Scheduled Departure]])</f>
        <v>17</v>
      </c>
      <c r="L3008" s="1">
        <v>0.72083333333333333</v>
      </c>
      <c r="M3008">
        <f>(L3008-J3008)*24*60</f>
        <v>7.9999999999999716</v>
      </c>
      <c r="N3008" s="16">
        <f>Flights[[#This Row],[Length (min)]]/60</f>
        <v>1.0833333333333333</v>
      </c>
      <c r="O3008">
        <v>65</v>
      </c>
      <c r="P3008">
        <v>109</v>
      </c>
      <c r="Q3008" s="18">
        <f>IFERROR(Flights[[#This Row],[Distance]]/Flights[[#This Row],[Length (hr)]], "")</f>
        <v>100.61538461538463</v>
      </c>
      <c r="R3008" s="1">
        <v>0.75208333333333333</v>
      </c>
      <c r="S3008" s="1" t="str">
        <f>IF(Flights[[#This Row],[Length (hr)]]&lt;2, "No meal", IF(Flights[[#This Row],[Length (hr)]]&lt;3.5, "Light meal", "Full meal"))</f>
        <v>No meal</v>
      </c>
      <c r="T3008" s="1" t="str">
        <f>IF(AND(Flights[[#This Row],[Airline]]="US Airways", Flights[[#This Row],[Meal]]="Full Meal"), "Yes", "No")</f>
        <v>No</v>
      </c>
      <c r="U3008" s="1">
        <v>0.76597222222222228</v>
      </c>
      <c r="V3008">
        <v>20</v>
      </c>
      <c r="W3008" s="1" t="str">
        <f>IF(Flights[[#This Row],[Arrival Delay]] = "", "Cancelled", IF(Flights[[#This Row],[Arrival Delay]]&gt;15, "Delayed", "On time"))</f>
        <v>Delayed</v>
      </c>
      <c r="X3008" t="str">
        <f>IF(Flights[[#This Row],[Status]]&lt;&gt;"Delayed","", IF(Flights[[#This Row],[Arrival Delay]]&gt;120, "Severe", IF(Flights[[#This Row],[Arrival Delay]]&gt;60, "Major", "Moderate")))</f>
        <v>Moderate</v>
      </c>
      <c r="Y3008" t="b">
        <v>0</v>
      </c>
      <c r="AA3008" t="str">
        <f>IF(OR(AND(Flights[[#This Row],[Status]]="Cancelled", Flights[[#This Row],[Cancellation Reason]]="Airline/Carrier"), Flights[[#This Row],[Delay Type]]="Severe"), "Yes", "No")</f>
        <v>No</v>
      </c>
    </row>
    <row r="3009" spans="1:27" x14ac:dyDescent="0.3">
      <c r="A3009" s="3">
        <v>42226</v>
      </c>
      <c r="B3009" s="22">
        <f>WEEKNUM(Flights[[#This Row],[Date]], 1)</f>
        <v>33</v>
      </c>
      <c r="C3009" s="22">
        <f>WEEKDAY(Flights[[#This Row],[Date]],1)</f>
        <v>2</v>
      </c>
      <c r="D3009" t="s">
        <v>555</v>
      </c>
      <c r="E3009" t="s">
        <v>1994</v>
      </c>
      <c r="F3009" t="s">
        <v>0</v>
      </c>
      <c r="G3009" t="s">
        <v>266</v>
      </c>
      <c r="H3009" t="str">
        <f>_xlfn.XLOOKUP(Flights[[#This Row],[Destination]], Airports!$A$2:$A$78, Airports!$D$2:$D$78)</f>
        <v>Colorado Springs</v>
      </c>
      <c r="I3009" t="str" cm="1">
        <f t="array" ref="I3009">_xlfn.XLOOKUP(Flights[[#This Row],[Destination]],_xlfn._TRO_TRAILING( Airports!A:A),_xlfn._TRO_TRAILING( Airports!E:E), "Not found")</f>
        <v>CO</v>
      </c>
      <c r="J3009" s="1">
        <v>0.74652777777777779</v>
      </c>
      <c r="K3009" s="22">
        <f>HOUR(Flights[[#This Row],[Scheduled Departure]])</f>
        <v>17</v>
      </c>
      <c r="L3009" s="1">
        <v>0.76041666666666663</v>
      </c>
      <c r="M3009">
        <f>(L3009-J3009)*24*60</f>
        <v>19.999999999999929</v>
      </c>
      <c r="N3009" s="16">
        <f>Flights[[#This Row],[Length (min)]]/60</f>
        <v>2.3333333333333335</v>
      </c>
      <c r="O3009">
        <v>140</v>
      </c>
      <c r="P3009">
        <v>833</v>
      </c>
      <c r="Q3009" s="18">
        <f>IFERROR(Flights[[#This Row],[Distance]]/Flights[[#This Row],[Length (hr)]], "")</f>
        <v>357</v>
      </c>
      <c r="R3009" s="1">
        <v>0.88749999999999996</v>
      </c>
      <c r="S3009" s="1" t="str">
        <f>IF(Flights[[#This Row],[Length (hr)]]&lt;2, "No meal", IF(Flights[[#This Row],[Length (hr)]]&lt;3.5, "Light meal", "Full meal"))</f>
        <v>Light meal</v>
      </c>
      <c r="T3009" s="1" t="str">
        <f>IF(AND(Flights[[#This Row],[Airline]]="US Airways", Flights[[#This Row],[Meal]]="Full Meal"), "Yes", "No")</f>
        <v>No</v>
      </c>
      <c r="U3009" s="1">
        <v>0.89930555555555558</v>
      </c>
      <c r="V3009">
        <v>17</v>
      </c>
      <c r="W3009" s="1" t="str">
        <f>IF(Flights[[#This Row],[Arrival Delay]] = "", "Cancelled", IF(Flights[[#This Row],[Arrival Delay]]&gt;15, "Delayed", "On time"))</f>
        <v>Delayed</v>
      </c>
      <c r="X3009" t="str">
        <f>IF(Flights[[#This Row],[Status]]&lt;&gt;"Delayed","", IF(Flights[[#This Row],[Arrival Delay]]&gt;120, "Severe", IF(Flights[[#This Row],[Arrival Delay]]&gt;60, "Major", "Moderate")))</f>
        <v>Moderate</v>
      </c>
      <c r="Y3009" t="b">
        <v>0</v>
      </c>
      <c r="AA3009" t="str">
        <f>IF(OR(AND(Flights[[#This Row],[Status]]="Cancelled", Flights[[#This Row],[Cancellation Reason]]="Airline/Carrier"), Flights[[#This Row],[Delay Type]]="Severe"), "Yes", "No")</f>
        <v>No</v>
      </c>
    </row>
    <row r="3010" spans="1:27" x14ac:dyDescent="0.3">
      <c r="A3010" s="3">
        <v>42226</v>
      </c>
      <c r="B3010" s="22">
        <f>WEEKNUM(Flights[[#This Row],[Date]], 1)</f>
        <v>33</v>
      </c>
      <c r="C3010" s="22">
        <f>WEEKDAY(Flights[[#This Row],[Date]],1)</f>
        <v>2</v>
      </c>
      <c r="D3010" t="s">
        <v>1649</v>
      </c>
      <c r="E3010" t="s">
        <v>1994</v>
      </c>
      <c r="F3010" t="s">
        <v>0</v>
      </c>
      <c r="G3010" t="s">
        <v>347</v>
      </c>
      <c r="H3010" t="str">
        <f>_xlfn.XLOOKUP(Flights[[#This Row],[Destination]], Airports!$A$2:$A$78, Airports!$D$2:$D$78)</f>
        <v>San Jose</v>
      </c>
      <c r="I3010" t="str" cm="1">
        <f t="array" ref="I3010">_xlfn.XLOOKUP(Flights[[#This Row],[Destination]],_xlfn._TRO_TRAILING( Airports!A:A),_xlfn._TRO_TRAILING( Airports!E:E), "Not found")</f>
        <v>CA</v>
      </c>
      <c r="J3010" s="1">
        <v>0.75347222222222221</v>
      </c>
      <c r="K3010" s="22">
        <f>HOUR(Flights[[#This Row],[Scheduled Departure]])</f>
        <v>18</v>
      </c>
      <c r="L3010" s="1">
        <v>0.77152777777777781</v>
      </c>
      <c r="M3010">
        <f>(L3010-J3010)*24*60</f>
        <v>26.000000000000068</v>
      </c>
      <c r="N3010" s="16">
        <f>Flights[[#This Row],[Length (min)]]/60</f>
        <v>1.2166666666666666</v>
      </c>
      <c r="O3010">
        <v>73</v>
      </c>
      <c r="P3010">
        <v>308</v>
      </c>
      <c r="Q3010" s="18">
        <f>IFERROR(Flights[[#This Row],[Distance]]/Flights[[#This Row],[Length (hr)]], "")</f>
        <v>253.15068493150687</v>
      </c>
      <c r="R3010" s="1">
        <v>0.80555555555555558</v>
      </c>
      <c r="S3010" s="1" t="str">
        <f>IF(Flights[[#This Row],[Length (hr)]]&lt;2, "No meal", IF(Flights[[#This Row],[Length (hr)]]&lt;3.5, "Light meal", "Full meal"))</f>
        <v>No meal</v>
      </c>
      <c r="T3010" s="1" t="str">
        <f>IF(AND(Flights[[#This Row],[Airline]]="US Airways", Flights[[#This Row],[Meal]]="Full Meal"), "Yes", "No")</f>
        <v>No</v>
      </c>
      <c r="U3010" s="1">
        <v>0.82222222222222219</v>
      </c>
      <c r="V3010">
        <v>24</v>
      </c>
      <c r="W3010" s="1" t="str">
        <f>IF(Flights[[#This Row],[Arrival Delay]] = "", "Cancelled", IF(Flights[[#This Row],[Arrival Delay]]&gt;15, "Delayed", "On time"))</f>
        <v>Delayed</v>
      </c>
      <c r="X3010" t="str">
        <f>IF(Flights[[#This Row],[Status]]&lt;&gt;"Delayed","", IF(Flights[[#This Row],[Arrival Delay]]&gt;120, "Severe", IF(Flights[[#This Row],[Arrival Delay]]&gt;60, "Major", "Moderate")))</f>
        <v>Moderate</v>
      </c>
      <c r="Y3010" t="b">
        <v>0</v>
      </c>
      <c r="AA3010" t="str">
        <f>IF(OR(AND(Flights[[#This Row],[Status]]="Cancelled", Flights[[#This Row],[Cancellation Reason]]="Airline/Carrier"), Flights[[#This Row],[Delay Type]]="Severe"), "Yes", "No")</f>
        <v>No</v>
      </c>
    </row>
    <row r="3011" spans="1:27" x14ac:dyDescent="0.3">
      <c r="A3011" s="3">
        <v>42226</v>
      </c>
      <c r="B3011" s="22">
        <f>WEEKNUM(Flights[[#This Row],[Date]], 1)</f>
        <v>33</v>
      </c>
      <c r="C3011" s="22">
        <f>WEEKDAY(Flights[[#This Row],[Date]],1)</f>
        <v>2</v>
      </c>
      <c r="D3011" t="s">
        <v>1707</v>
      </c>
      <c r="E3011" t="s">
        <v>1995</v>
      </c>
      <c r="F3011" t="s">
        <v>0</v>
      </c>
      <c r="G3011" t="s">
        <v>303</v>
      </c>
      <c r="H3011" t="str">
        <f>_xlfn.XLOOKUP(Flights[[#This Row],[Destination]], Airports!$A$2:$A$78, Airports!$D$2:$D$78)</f>
        <v>Kansas City</v>
      </c>
      <c r="I3011" t="str" cm="1">
        <f t="array" ref="I3011">_xlfn.XLOOKUP(Flights[[#This Row],[Destination]],_xlfn._TRO_TRAILING( Airports!A:A),_xlfn._TRO_TRAILING( Airports!E:E), "Not found")</f>
        <v>MO</v>
      </c>
      <c r="J3011" s="1">
        <v>0.78125</v>
      </c>
      <c r="K3011" s="22">
        <f>HOUR(Flights[[#This Row],[Scheduled Departure]])</f>
        <v>18</v>
      </c>
      <c r="L3011" s="1">
        <v>0.79166666666666663</v>
      </c>
      <c r="M3011">
        <f>(L3011-J3011)*24*60</f>
        <v>14.999999999999947</v>
      </c>
      <c r="N3011" s="16">
        <f>Flights[[#This Row],[Length (min)]]/60</f>
        <v>2.9333333333333331</v>
      </c>
      <c r="O3011">
        <v>176</v>
      </c>
      <c r="P3011">
        <v>1363</v>
      </c>
      <c r="Q3011" s="18">
        <f>IFERROR(Flights[[#This Row],[Distance]]/Flights[[#This Row],[Length (hr)]], "")</f>
        <v>464.65909090909093</v>
      </c>
      <c r="R3011" s="1">
        <v>0.99652777777777779</v>
      </c>
      <c r="S3011" s="1" t="str">
        <f>IF(Flights[[#This Row],[Length (hr)]]&lt;2, "No meal", IF(Flights[[#This Row],[Length (hr)]]&lt;3.5, "Light meal", "Full meal"))</f>
        <v>Light meal</v>
      </c>
      <c r="T3011" s="1" t="str">
        <f>IF(AND(Flights[[#This Row],[Airline]]="US Airways", Flights[[#This Row],[Meal]]="Full Meal"), "Yes", "No")</f>
        <v>No</v>
      </c>
      <c r="U3011" s="1">
        <v>0.99722222222222223</v>
      </c>
      <c r="V3011">
        <v>1</v>
      </c>
      <c r="W3011" s="1" t="str">
        <f>IF(Flights[[#This Row],[Arrival Delay]] = "", "Cancelled", IF(Flights[[#This Row],[Arrival Delay]]&gt;15, "Delayed", "On time"))</f>
        <v>On time</v>
      </c>
      <c r="X3011" t="str">
        <f>IF(Flights[[#This Row],[Status]]&lt;&gt;"Delayed","", IF(Flights[[#This Row],[Arrival Delay]]&gt;120, "Severe", IF(Flights[[#This Row],[Arrival Delay]]&gt;60, "Major", "Moderate")))</f>
        <v/>
      </c>
      <c r="Y3011" t="b">
        <v>0</v>
      </c>
      <c r="AA3011" t="str">
        <f>IF(OR(AND(Flights[[#This Row],[Status]]="Cancelled", Flights[[#This Row],[Cancellation Reason]]="Airline/Carrier"), Flights[[#This Row],[Delay Type]]="Severe"), "Yes", "No")</f>
        <v>No</v>
      </c>
    </row>
    <row r="3012" spans="1:27" x14ac:dyDescent="0.3">
      <c r="A3012" s="3">
        <v>42226</v>
      </c>
      <c r="B3012" s="22">
        <f>WEEKNUM(Flights[[#This Row],[Date]], 1)</f>
        <v>33</v>
      </c>
      <c r="C3012" s="22">
        <f>WEEKDAY(Flights[[#This Row],[Date]],1)</f>
        <v>2</v>
      </c>
      <c r="D3012" t="s">
        <v>1193</v>
      </c>
      <c r="E3012" t="s">
        <v>1990</v>
      </c>
      <c r="F3012" t="s">
        <v>0</v>
      </c>
      <c r="G3012" t="s">
        <v>9</v>
      </c>
      <c r="H3012" t="str">
        <f>_xlfn.XLOOKUP(Flights[[#This Row],[Destination]], Airports!$A$2:$A$78, Airports!$D$2:$D$78)</f>
        <v>San Francisco</v>
      </c>
      <c r="I3012" t="str" cm="1">
        <f t="array" ref="I3012">_xlfn.XLOOKUP(Flights[[#This Row],[Destination]],_xlfn._TRO_TRAILING( Airports!A:A),_xlfn._TRO_TRAILING( Airports!E:E), "Not found")</f>
        <v>CA</v>
      </c>
      <c r="J3012" s="1">
        <v>0.94027777777777777</v>
      </c>
      <c r="K3012" s="22">
        <f>HOUR(Flights[[#This Row],[Scheduled Departure]])</f>
        <v>22</v>
      </c>
      <c r="L3012" s="1">
        <v>0.97847222222222219</v>
      </c>
      <c r="M3012">
        <f>(L3012-J3012)*24*60</f>
        <v>54.999999999999964</v>
      </c>
      <c r="N3012" s="16">
        <f>Flights[[#This Row],[Length (min)]]/60</f>
        <v>1.2833333333333334</v>
      </c>
      <c r="O3012">
        <v>77</v>
      </c>
      <c r="P3012">
        <v>337</v>
      </c>
      <c r="Q3012" s="18">
        <f>IFERROR(Flights[[#This Row],[Distance]]/Flights[[#This Row],[Length (hr)]], "")</f>
        <v>262.59740259740255</v>
      </c>
      <c r="R3012" s="1">
        <v>0.99791666666666667</v>
      </c>
      <c r="S3012" s="1" t="str">
        <f>IF(Flights[[#This Row],[Length (hr)]]&lt;2, "No meal", IF(Flights[[#This Row],[Length (hr)]]&lt;3.5, "Light meal", "Full meal"))</f>
        <v>No meal</v>
      </c>
      <c r="T3012" s="1" t="str">
        <f>IF(AND(Flights[[#This Row],[Airline]]="US Airways", Flights[[#This Row],[Meal]]="Full Meal"), "Yes", "No")</f>
        <v>No</v>
      </c>
      <c r="U3012" s="1">
        <v>3.1944444444444442E-2</v>
      </c>
      <c r="V3012">
        <v>49</v>
      </c>
      <c r="W3012" s="1" t="str">
        <f>IF(Flights[[#This Row],[Arrival Delay]] = "", "Cancelled", IF(Flights[[#This Row],[Arrival Delay]]&gt;15, "Delayed", "On time"))</f>
        <v>Delayed</v>
      </c>
      <c r="X3012" t="str">
        <f>IF(Flights[[#This Row],[Status]]&lt;&gt;"Delayed","", IF(Flights[[#This Row],[Arrival Delay]]&gt;120, "Severe", IF(Flights[[#This Row],[Arrival Delay]]&gt;60, "Major", "Moderate")))</f>
        <v>Moderate</v>
      </c>
      <c r="Y3012" t="b">
        <v>0</v>
      </c>
      <c r="AA3012" t="str">
        <f>IF(OR(AND(Flights[[#This Row],[Status]]="Cancelled", Flights[[#This Row],[Cancellation Reason]]="Airline/Carrier"), Flights[[#This Row],[Delay Type]]="Severe"), "Yes", "No")</f>
        <v>No</v>
      </c>
    </row>
    <row r="3013" spans="1:27" x14ac:dyDescent="0.3">
      <c r="A3013" s="3">
        <v>42227</v>
      </c>
      <c r="B3013" s="22">
        <f>WEEKNUM(Flights[[#This Row],[Date]], 1)</f>
        <v>33</v>
      </c>
      <c r="C3013" s="22">
        <f>WEEKDAY(Flights[[#This Row],[Date]],1)</f>
        <v>3</v>
      </c>
      <c r="D3013" t="s">
        <v>1009</v>
      </c>
      <c r="E3013" t="s">
        <v>1989</v>
      </c>
      <c r="F3013" t="s">
        <v>0</v>
      </c>
      <c r="G3013" t="s">
        <v>26</v>
      </c>
      <c r="H3013" t="str">
        <f>_xlfn.XLOOKUP(Flights[[#This Row],[Destination]], Airports!$A$2:$A$78, Airports!$D$2:$D$78)</f>
        <v>Atlanta</v>
      </c>
      <c r="I3013" t="str" cm="1">
        <f t="array" ref="I3013">_xlfn.XLOOKUP(Flights[[#This Row],[Destination]],_xlfn._TRO_TRAILING( Airports!A:A),_xlfn._TRO_TRAILING( Airports!E:E), "Not found")</f>
        <v>GA</v>
      </c>
      <c r="J3013" s="1">
        <v>0.22916666666666666</v>
      </c>
      <c r="K3013" s="22">
        <f>HOUR(Flights[[#This Row],[Scheduled Departure]])</f>
        <v>5</v>
      </c>
      <c r="L3013" s="1">
        <v>0.22847222222222222</v>
      </c>
      <c r="M3013">
        <f>(L3013-J3013)*24*60</f>
        <v>-0.99999999999999645</v>
      </c>
      <c r="N3013" s="16">
        <f>Flights[[#This Row],[Length (min)]]/60</f>
        <v>4.2833333333333332</v>
      </c>
      <c r="O3013">
        <v>257</v>
      </c>
      <c r="P3013">
        <v>1947</v>
      </c>
      <c r="Q3013" s="18">
        <f>IFERROR(Flights[[#This Row],[Distance]]/Flights[[#This Row],[Length (hr)]], "")</f>
        <v>454.55252918287937</v>
      </c>
      <c r="R3013" s="1">
        <v>0.53819444444444442</v>
      </c>
      <c r="S3013" s="1" t="str">
        <f>IF(Flights[[#This Row],[Length (hr)]]&lt;2, "No meal", IF(Flights[[#This Row],[Length (hr)]]&lt;3.5, "Light meal", "Full meal"))</f>
        <v>Full meal</v>
      </c>
      <c r="T3013" s="1" t="str">
        <f>IF(AND(Flights[[#This Row],[Airline]]="US Airways", Flights[[#This Row],[Meal]]="Full Meal"), "Yes", "No")</f>
        <v>No</v>
      </c>
      <c r="U3013" s="1">
        <v>0.53194444444444444</v>
      </c>
      <c r="V3013">
        <v>-9</v>
      </c>
      <c r="W3013" s="1" t="str">
        <f>IF(Flights[[#This Row],[Arrival Delay]] = "", "Cancelled", IF(Flights[[#This Row],[Arrival Delay]]&gt;15, "Delayed", "On time"))</f>
        <v>On time</v>
      </c>
      <c r="X3013" t="str">
        <f>IF(Flights[[#This Row],[Status]]&lt;&gt;"Delayed","", IF(Flights[[#This Row],[Arrival Delay]]&gt;120, "Severe", IF(Flights[[#This Row],[Arrival Delay]]&gt;60, "Major", "Moderate")))</f>
        <v/>
      </c>
      <c r="Y3013" t="b">
        <v>0</v>
      </c>
      <c r="AA3013" t="str">
        <f>IF(OR(AND(Flights[[#This Row],[Status]]="Cancelled", Flights[[#This Row],[Cancellation Reason]]="Airline/Carrier"), Flights[[#This Row],[Delay Type]]="Severe"), "Yes", "No")</f>
        <v>No</v>
      </c>
    </row>
    <row r="3014" spans="1:27" x14ac:dyDescent="0.3">
      <c r="A3014" s="3">
        <v>42227</v>
      </c>
      <c r="B3014" s="22">
        <f>WEEKNUM(Flights[[#This Row],[Date]], 1)</f>
        <v>33</v>
      </c>
      <c r="C3014" s="22">
        <f>WEEKDAY(Flights[[#This Row],[Date]],1)</f>
        <v>3</v>
      </c>
      <c r="D3014" t="s">
        <v>1716</v>
      </c>
      <c r="E3014" t="s">
        <v>1995</v>
      </c>
      <c r="F3014" t="s">
        <v>0</v>
      </c>
      <c r="G3014" t="s">
        <v>351</v>
      </c>
      <c r="H3014" t="str">
        <f>_xlfn.XLOOKUP(Flights[[#This Row],[Destination]], Airports!$A$2:$A$78, Airports!$D$2:$D$78)</f>
        <v>Sacramento</v>
      </c>
      <c r="I3014" t="str" cm="1">
        <f t="array" ref="I3014">_xlfn.XLOOKUP(Flights[[#This Row],[Destination]],_xlfn._TRO_TRAILING( Airports!A:A),_xlfn._TRO_TRAILING( Airports!E:E), "Not found")</f>
        <v>CA</v>
      </c>
      <c r="J3014" s="1">
        <v>0.23958333333333334</v>
      </c>
      <c r="K3014" s="22">
        <f>HOUR(Flights[[#This Row],[Scheduled Departure]])</f>
        <v>5</v>
      </c>
      <c r="L3014" s="1">
        <v>0.23541666666666666</v>
      </c>
      <c r="M3014">
        <f>(L3014-J3014)*24*60</f>
        <v>-6.0000000000000187</v>
      </c>
      <c r="N3014" s="16">
        <f>Flights[[#This Row],[Length (min)]]/60</f>
        <v>1.25</v>
      </c>
      <c r="O3014">
        <v>75</v>
      </c>
      <c r="P3014">
        <v>373</v>
      </c>
      <c r="Q3014" s="18">
        <f>IFERROR(Flights[[#This Row],[Distance]]/Flights[[#This Row],[Length (hr)]], "")</f>
        <v>298.39999999999998</v>
      </c>
      <c r="R3014" s="1">
        <v>0.29166666666666669</v>
      </c>
      <c r="S3014" s="1" t="str">
        <f>IF(Flights[[#This Row],[Length (hr)]]&lt;2, "No meal", IF(Flights[[#This Row],[Length (hr)]]&lt;3.5, "Light meal", "Full meal"))</f>
        <v>No meal</v>
      </c>
      <c r="T3014" s="1" t="str">
        <f>IF(AND(Flights[[#This Row],[Airline]]="US Airways", Flights[[#This Row],[Meal]]="Full Meal"), "Yes", "No")</f>
        <v>No</v>
      </c>
      <c r="U3014" s="1">
        <v>0.28749999999999998</v>
      </c>
      <c r="V3014">
        <v>-6</v>
      </c>
      <c r="W3014" s="1" t="str">
        <f>IF(Flights[[#This Row],[Arrival Delay]] = "", "Cancelled", IF(Flights[[#This Row],[Arrival Delay]]&gt;15, "Delayed", "On time"))</f>
        <v>On time</v>
      </c>
      <c r="X3014" t="str">
        <f>IF(Flights[[#This Row],[Status]]&lt;&gt;"Delayed","", IF(Flights[[#This Row],[Arrival Delay]]&gt;120, "Severe", IF(Flights[[#This Row],[Arrival Delay]]&gt;60, "Major", "Moderate")))</f>
        <v/>
      </c>
      <c r="Y3014" t="b">
        <v>0</v>
      </c>
      <c r="AA3014" t="str">
        <f>IF(OR(AND(Flights[[#This Row],[Status]]="Cancelled", Flights[[#This Row],[Cancellation Reason]]="Airline/Carrier"), Flights[[#This Row],[Delay Type]]="Severe"), "Yes", "No")</f>
        <v>No</v>
      </c>
    </row>
    <row r="3015" spans="1:27" x14ac:dyDescent="0.3">
      <c r="A3015" s="3">
        <v>42227</v>
      </c>
      <c r="B3015" s="22">
        <f>WEEKNUM(Flights[[#This Row],[Date]], 1)</f>
        <v>33</v>
      </c>
      <c r="C3015" s="22">
        <f>WEEKDAY(Flights[[#This Row],[Date]],1)</f>
        <v>3</v>
      </c>
      <c r="D3015" t="s">
        <v>1637</v>
      </c>
      <c r="E3015" t="s">
        <v>1994</v>
      </c>
      <c r="F3015" t="s">
        <v>0</v>
      </c>
      <c r="G3015" t="s">
        <v>9</v>
      </c>
      <c r="H3015" t="str">
        <f>_xlfn.XLOOKUP(Flights[[#This Row],[Destination]], Airports!$A$2:$A$78, Airports!$D$2:$D$78)</f>
        <v>San Francisco</v>
      </c>
      <c r="I3015" t="str" cm="1">
        <f t="array" ref="I3015">_xlfn.XLOOKUP(Flights[[#This Row],[Destination]],_xlfn._TRO_TRAILING( Airports!A:A),_xlfn._TRO_TRAILING( Airports!E:E), "Not found")</f>
        <v>CA</v>
      </c>
      <c r="J3015" s="1">
        <v>0.2722222222222222</v>
      </c>
      <c r="K3015" s="22">
        <f>HOUR(Flights[[#This Row],[Scheduled Departure]])</f>
        <v>6</v>
      </c>
      <c r="L3015" s="1">
        <v>0.27083333333333331</v>
      </c>
      <c r="M3015">
        <f>(L3015-J3015)*24*60</f>
        <v>-1.9999999999999929</v>
      </c>
      <c r="N3015" s="16">
        <f>Flights[[#This Row],[Length (min)]]/60</f>
        <v>1.3833333333333333</v>
      </c>
      <c r="O3015">
        <v>83</v>
      </c>
      <c r="P3015">
        <v>337</v>
      </c>
      <c r="Q3015" s="18">
        <f>IFERROR(Flights[[#This Row],[Distance]]/Flights[[#This Row],[Length (hr)]], "")</f>
        <v>243.6144578313253</v>
      </c>
      <c r="R3015" s="1">
        <v>0.33333333333333331</v>
      </c>
      <c r="S3015" s="1" t="str">
        <f>IF(Flights[[#This Row],[Length (hr)]]&lt;2, "No meal", IF(Flights[[#This Row],[Length (hr)]]&lt;3.5, "Light meal", "Full meal"))</f>
        <v>No meal</v>
      </c>
      <c r="T3015" s="1" t="str">
        <f>IF(AND(Flights[[#This Row],[Airline]]="US Airways", Flights[[#This Row],[Meal]]="Full Meal"), "Yes", "No")</f>
        <v>No</v>
      </c>
      <c r="U3015" s="1">
        <v>0.32847222222222222</v>
      </c>
      <c r="V3015">
        <v>-7</v>
      </c>
      <c r="W3015" s="1" t="str">
        <f>IF(Flights[[#This Row],[Arrival Delay]] = "", "Cancelled", IF(Flights[[#This Row],[Arrival Delay]]&gt;15, "Delayed", "On time"))</f>
        <v>On time</v>
      </c>
      <c r="X3015" t="str">
        <f>IF(Flights[[#This Row],[Status]]&lt;&gt;"Delayed","", IF(Flights[[#This Row],[Arrival Delay]]&gt;120, "Severe", IF(Flights[[#This Row],[Arrival Delay]]&gt;60, "Major", "Moderate")))</f>
        <v/>
      </c>
      <c r="Y3015" t="b">
        <v>0</v>
      </c>
      <c r="AA3015" t="str">
        <f>IF(OR(AND(Flights[[#This Row],[Status]]="Cancelled", Flights[[#This Row],[Cancellation Reason]]="Airline/Carrier"), Flights[[#This Row],[Delay Type]]="Severe"), "Yes", "No")</f>
        <v>No</v>
      </c>
    </row>
    <row r="3016" spans="1:27" x14ac:dyDescent="0.3">
      <c r="A3016" s="3">
        <v>42227</v>
      </c>
      <c r="B3016" s="22">
        <f>WEEKNUM(Flights[[#This Row],[Date]], 1)</f>
        <v>33</v>
      </c>
      <c r="C3016" s="22">
        <f>WEEKDAY(Flights[[#This Row],[Date]],1)</f>
        <v>3</v>
      </c>
      <c r="D3016" t="s">
        <v>171</v>
      </c>
      <c r="E3016" t="s">
        <v>1987</v>
      </c>
      <c r="F3016" t="s">
        <v>0</v>
      </c>
      <c r="G3016" t="s">
        <v>9</v>
      </c>
      <c r="H3016" t="str">
        <f>_xlfn.XLOOKUP(Flights[[#This Row],[Destination]], Airports!$A$2:$A$78, Airports!$D$2:$D$78)</f>
        <v>San Francisco</v>
      </c>
      <c r="I3016" t="str" cm="1">
        <f t="array" ref="I3016">_xlfn.XLOOKUP(Flights[[#This Row],[Destination]],_xlfn._TRO_TRAILING( Airports!A:A),_xlfn._TRO_TRAILING( Airports!E:E), "Not found")</f>
        <v>CA</v>
      </c>
      <c r="J3016" s="1">
        <v>0.28472222222222221</v>
      </c>
      <c r="K3016" s="22">
        <f>HOUR(Flights[[#This Row],[Scheduled Departure]])</f>
        <v>6</v>
      </c>
      <c r="L3016" s="1">
        <v>0.27986111111111112</v>
      </c>
      <c r="M3016">
        <f>(L3016-J3016)*24*60</f>
        <v>-6.9999999999999751</v>
      </c>
      <c r="N3016" s="16">
        <f>Flights[[#This Row],[Length (min)]]/60</f>
        <v>1.3833333333333333</v>
      </c>
      <c r="O3016">
        <v>83</v>
      </c>
      <c r="P3016">
        <v>337</v>
      </c>
      <c r="Q3016" s="18">
        <f>IFERROR(Flights[[#This Row],[Distance]]/Flights[[#This Row],[Length (hr)]], "")</f>
        <v>243.6144578313253</v>
      </c>
      <c r="R3016" s="1">
        <v>0.34583333333333333</v>
      </c>
      <c r="S3016" s="1" t="str">
        <f>IF(Flights[[#This Row],[Length (hr)]]&lt;2, "No meal", IF(Flights[[#This Row],[Length (hr)]]&lt;3.5, "Light meal", "Full meal"))</f>
        <v>No meal</v>
      </c>
      <c r="T3016" s="1" t="str">
        <f>IF(AND(Flights[[#This Row],[Airline]]="US Airways", Flights[[#This Row],[Meal]]="Full Meal"), "Yes", "No")</f>
        <v>No</v>
      </c>
      <c r="U3016" s="1">
        <v>0.33750000000000002</v>
      </c>
      <c r="V3016">
        <v>-12</v>
      </c>
      <c r="W3016" s="1" t="str">
        <f>IF(Flights[[#This Row],[Arrival Delay]] = "", "Cancelled", IF(Flights[[#This Row],[Arrival Delay]]&gt;15, "Delayed", "On time"))</f>
        <v>On time</v>
      </c>
      <c r="X3016" t="str">
        <f>IF(Flights[[#This Row],[Status]]&lt;&gt;"Delayed","", IF(Flights[[#This Row],[Arrival Delay]]&gt;120, "Severe", IF(Flights[[#This Row],[Arrival Delay]]&gt;60, "Major", "Moderate")))</f>
        <v/>
      </c>
      <c r="Y3016" t="b">
        <v>0</v>
      </c>
      <c r="AA3016" t="str">
        <f>IF(OR(AND(Flights[[#This Row],[Status]]="Cancelled", Flights[[#This Row],[Cancellation Reason]]="Airline/Carrier"), Flights[[#This Row],[Delay Type]]="Severe"), "Yes", "No")</f>
        <v>No</v>
      </c>
    </row>
    <row r="3017" spans="1:27" x14ac:dyDescent="0.3">
      <c r="A3017" s="3">
        <v>42227</v>
      </c>
      <c r="B3017" s="22">
        <f>WEEKNUM(Flights[[#This Row],[Date]], 1)</f>
        <v>33</v>
      </c>
      <c r="C3017" s="22">
        <f>WEEKDAY(Flights[[#This Row],[Date]],1)</f>
        <v>3</v>
      </c>
      <c r="D3017" t="s">
        <v>392</v>
      </c>
      <c r="E3017" t="s">
        <v>1989</v>
      </c>
      <c r="F3017" t="s">
        <v>0</v>
      </c>
      <c r="G3017" t="s">
        <v>276</v>
      </c>
      <c r="H3017" t="str">
        <f>_xlfn.XLOOKUP(Flights[[#This Row],[Destination]], Airports!$A$2:$A$78, Airports!$D$2:$D$78)</f>
        <v>Detroit</v>
      </c>
      <c r="I3017" t="str" cm="1">
        <f t="array" ref="I3017">_xlfn.XLOOKUP(Flights[[#This Row],[Destination]],_xlfn._TRO_TRAILING( Airports!A:A),_xlfn._TRO_TRAILING( Airports!E:E), "Not found")</f>
        <v>MI</v>
      </c>
      <c r="J3017" s="1">
        <v>0.28819444444444442</v>
      </c>
      <c r="K3017" s="22">
        <f>HOUR(Flights[[#This Row],[Scheduled Departure]])</f>
        <v>6</v>
      </c>
      <c r="L3017" s="1">
        <v>0.28541666666666665</v>
      </c>
      <c r="M3017">
        <f>(L3017-J3017)*24*60</f>
        <v>-3.9999999999999858</v>
      </c>
      <c r="N3017" s="16">
        <f>Flights[[#This Row],[Length (min)]]/60</f>
        <v>4.1166666666666663</v>
      </c>
      <c r="O3017">
        <v>247</v>
      </c>
      <c r="P3017">
        <v>1979</v>
      </c>
      <c r="Q3017" s="18">
        <f>IFERROR(Flights[[#This Row],[Distance]]/Flights[[#This Row],[Length (hr)]], "")</f>
        <v>480.72874493927128</v>
      </c>
      <c r="R3017" s="1">
        <v>0.60069444444444442</v>
      </c>
      <c r="S3017" s="1" t="str">
        <f>IF(Flights[[#This Row],[Length (hr)]]&lt;2, "No meal", IF(Flights[[#This Row],[Length (hr)]]&lt;3.5, "Light meal", "Full meal"))</f>
        <v>Full meal</v>
      </c>
      <c r="T3017" s="1" t="str">
        <f>IF(AND(Flights[[#This Row],[Airline]]="US Airways", Flights[[#This Row],[Meal]]="Full Meal"), "Yes", "No")</f>
        <v>No</v>
      </c>
      <c r="U3017" s="1">
        <v>0.58194444444444449</v>
      </c>
      <c r="V3017">
        <v>-27</v>
      </c>
      <c r="W3017" s="1" t="str">
        <f>IF(Flights[[#This Row],[Arrival Delay]] = "", "Cancelled", IF(Flights[[#This Row],[Arrival Delay]]&gt;15, "Delayed", "On time"))</f>
        <v>On time</v>
      </c>
      <c r="X3017" t="str">
        <f>IF(Flights[[#This Row],[Status]]&lt;&gt;"Delayed","", IF(Flights[[#This Row],[Arrival Delay]]&gt;120, "Severe", IF(Flights[[#This Row],[Arrival Delay]]&gt;60, "Major", "Moderate")))</f>
        <v/>
      </c>
      <c r="Y3017" t="b">
        <v>0</v>
      </c>
      <c r="AA3017" t="str">
        <f>IF(OR(AND(Flights[[#This Row],[Status]]="Cancelled", Flights[[#This Row],[Cancellation Reason]]="Airline/Carrier"), Flights[[#This Row],[Delay Type]]="Severe"), "Yes", "No")</f>
        <v>No</v>
      </c>
    </row>
    <row r="3018" spans="1:27" x14ac:dyDescent="0.3">
      <c r="A3018" s="3">
        <v>42227</v>
      </c>
      <c r="B3018" s="22">
        <f>WEEKNUM(Flights[[#This Row],[Date]], 1)</f>
        <v>33</v>
      </c>
      <c r="C3018" s="22">
        <f>WEEKDAY(Flights[[#This Row],[Date]],1)</f>
        <v>3</v>
      </c>
      <c r="D3018" t="s">
        <v>1662</v>
      </c>
      <c r="E3018" t="s">
        <v>1990</v>
      </c>
      <c r="F3018" t="s">
        <v>0</v>
      </c>
      <c r="G3018" t="s">
        <v>273</v>
      </c>
      <c r="H3018" t="str">
        <f>_xlfn.XLOOKUP(Flights[[#This Row],[Destination]], Airports!$A$2:$A$78, Airports!$D$2:$D$78)</f>
        <v>Denver</v>
      </c>
      <c r="I3018" t="str" cm="1">
        <f t="array" ref="I3018">_xlfn.XLOOKUP(Flights[[#This Row],[Destination]],_xlfn._TRO_TRAILING( Airports!A:A),_xlfn._TRO_TRAILING( Airports!E:E), "Not found")</f>
        <v>CO</v>
      </c>
      <c r="J3018" s="1">
        <v>0.29097222222222224</v>
      </c>
      <c r="K3018" s="22">
        <f>HOUR(Flights[[#This Row],[Scheduled Departure]])</f>
        <v>6</v>
      </c>
      <c r="L3018" s="1">
        <v>0.28888888888888886</v>
      </c>
      <c r="M3018">
        <f>(L3018-J3018)*24*60</f>
        <v>-3.0000000000000693</v>
      </c>
      <c r="N3018" s="16">
        <f>Flights[[#This Row],[Length (min)]]/60</f>
        <v>2.3333333333333335</v>
      </c>
      <c r="O3018">
        <v>140</v>
      </c>
      <c r="P3018">
        <v>862</v>
      </c>
      <c r="Q3018" s="18">
        <f>IFERROR(Flights[[#This Row],[Distance]]/Flights[[#This Row],[Length (hr)]], "")</f>
        <v>369.42857142857139</v>
      </c>
      <c r="R3018" s="1">
        <v>0.4375</v>
      </c>
      <c r="S3018" s="1" t="str">
        <f>IF(Flights[[#This Row],[Length (hr)]]&lt;2, "No meal", IF(Flights[[#This Row],[Length (hr)]]&lt;3.5, "Light meal", "Full meal"))</f>
        <v>Light meal</v>
      </c>
      <c r="T3018" s="1" t="str">
        <f>IF(AND(Flights[[#This Row],[Airline]]="US Airways", Flights[[#This Row],[Meal]]="Full Meal"), "Yes", "No")</f>
        <v>No</v>
      </c>
      <c r="U3018" s="1">
        <v>0.42777777777777776</v>
      </c>
      <c r="V3018">
        <v>-14</v>
      </c>
      <c r="W3018" s="1" t="str">
        <f>IF(Flights[[#This Row],[Arrival Delay]] = "", "Cancelled", IF(Flights[[#This Row],[Arrival Delay]]&gt;15, "Delayed", "On time"))</f>
        <v>On time</v>
      </c>
      <c r="X3018" t="str">
        <f>IF(Flights[[#This Row],[Status]]&lt;&gt;"Delayed","", IF(Flights[[#This Row],[Arrival Delay]]&gt;120, "Severe", IF(Flights[[#This Row],[Arrival Delay]]&gt;60, "Major", "Moderate")))</f>
        <v/>
      </c>
      <c r="Y3018" t="b">
        <v>0</v>
      </c>
      <c r="AA3018" t="str">
        <f>IF(OR(AND(Flights[[#This Row],[Status]]="Cancelled", Flights[[#This Row],[Cancellation Reason]]="Airline/Carrier"), Flights[[#This Row],[Delay Type]]="Severe"), "Yes", "No")</f>
        <v>No</v>
      </c>
    </row>
    <row r="3019" spans="1:27" x14ac:dyDescent="0.3">
      <c r="A3019" s="3">
        <v>42227</v>
      </c>
      <c r="B3019" s="22">
        <f>WEEKNUM(Flights[[#This Row],[Date]], 1)</f>
        <v>33</v>
      </c>
      <c r="C3019" s="22">
        <f>WEEKDAY(Flights[[#This Row],[Date]],1)</f>
        <v>3</v>
      </c>
      <c r="D3019" t="s">
        <v>131</v>
      </c>
      <c r="E3019" t="s">
        <v>1987</v>
      </c>
      <c r="F3019" t="s">
        <v>0</v>
      </c>
      <c r="G3019" t="s">
        <v>3</v>
      </c>
      <c r="H3019" t="str">
        <f>_xlfn.XLOOKUP(Flights[[#This Row],[Destination]], Airports!$A$2:$A$78, Airports!$D$2:$D$78)</f>
        <v>Dallas</v>
      </c>
      <c r="I3019" t="str" cm="1">
        <f t="array" ref="I3019">_xlfn.XLOOKUP(Flights[[#This Row],[Destination]],_xlfn._TRO_TRAILING( Airports!A:A),_xlfn._TRO_TRAILING( Airports!E:E), "Not found")</f>
        <v>TX</v>
      </c>
      <c r="J3019" s="1">
        <v>0.2951388888888889</v>
      </c>
      <c r="K3019" s="22">
        <f>HOUR(Flights[[#This Row],[Scheduled Departure]])</f>
        <v>7</v>
      </c>
      <c r="L3019" s="1">
        <v>0.29097222222222224</v>
      </c>
      <c r="M3019">
        <f>(L3019-J3019)*24*60</f>
        <v>-5.9999999999999787</v>
      </c>
      <c r="N3019" s="16">
        <f>Flights[[#This Row],[Length (min)]]/60</f>
        <v>3.2</v>
      </c>
      <c r="O3019">
        <v>192</v>
      </c>
      <c r="P3019">
        <v>1235</v>
      </c>
      <c r="Q3019" s="18">
        <f>IFERROR(Flights[[#This Row],[Distance]]/Flights[[#This Row],[Length (hr)]], "")</f>
        <v>385.9375</v>
      </c>
      <c r="R3019" s="1">
        <v>0.5131944444444444</v>
      </c>
      <c r="S3019" s="1" t="str">
        <f>IF(Flights[[#This Row],[Length (hr)]]&lt;2, "No meal", IF(Flights[[#This Row],[Length (hr)]]&lt;3.5, "Light meal", "Full meal"))</f>
        <v>Light meal</v>
      </c>
      <c r="T3019" s="1" t="str">
        <f>IF(AND(Flights[[#This Row],[Airline]]="US Airways", Flights[[#This Row],[Meal]]="Full Meal"), "Yes", "No")</f>
        <v>No</v>
      </c>
      <c r="U3019" s="1">
        <v>0.50763888888888886</v>
      </c>
      <c r="V3019">
        <v>-8</v>
      </c>
      <c r="W3019" s="1" t="str">
        <f>IF(Flights[[#This Row],[Arrival Delay]] = "", "Cancelled", IF(Flights[[#This Row],[Arrival Delay]]&gt;15, "Delayed", "On time"))</f>
        <v>On time</v>
      </c>
      <c r="X3019" t="str">
        <f>IF(Flights[[#This Row],[Status]]&lt;&gt;"Delayed","", IF(Flights[[#This Row],[Arrival Delay]]&gt;120, "Severe", IF(Flights[[#This Row],[Arrival Delay]]&gt;60, "Major", "Moderate")))</f>
        <v/>
      </c>
      <c r="Y3019" t="b">
        <v>0</v>
      </c>
      <c r="AA3019" t="str">
        <f>IF(OR(AND(Flights[[#This Row],[Status]]="Cancelled", Flights[[#This Row],[Cancellation Reason]]="Airline/Carrier"), Flights[[#This Row],[Delay Type]]="Severe"), "Yes", "No")</f>
        <v>No</v>
      </c>
    </row>
    <row r="3020" spans="1:27" x14ac:dyDescent="0.3">
      <c r="A3020" s="3">
        <v>42227</v>
      </c>
      <c r="B3020" s="22">
        <f>WEEKNUM(Flights[[#This Row],[Date]], 1)</f>
        <v>33</v>
      </c>
      <c r="C3020" s="22">
        <f>WEEKDAY(Flights[[#This Row],[Date]],1)</f>
        <v>3</v>
      </c>
      <c r="D3020" t="s">
        <v>1642</v>
      </c>
      <c r="E3020" t="s">
        <v>1990</v>
      </c>
      <c r="F3020" t="s">
        <v>0</v>
      </c>
      <c r="G3020" t="s">
        <v>281</v>
      </c>
      <c r="H3020" t="str">
        <f>_xlfn.XLOOKUP(Flights[[#This Row],[Destination]], Airports!$A$2:$A$78, Airports!$D$2:$D$78)</f>
        <v>Newark</v>
      </c>
      <c r="I3020" t="str" cm="1">
        <f t="array" ref="I3020">_xlfn.XLOOKUP(Flights[[#This Row],[Destination]],_xlfn._TRO_TRAILING( Airports!A:A),_xlfn._TRO_TRAILING( Airports!E:E), "Not found")</f>
        <v>NJ</v>
      </c>
      <c r="J3020" s="1">
        <v>0.30208333333333331</v>
      </c>
      <c r="K3020" s="22">
        <f>HOUR(Flights[[#This Row],[Scheduled Departure]])</f>
        <v>7</v>
      </c>
      <c r="L3020" s="1">
        <v>0.34305555555555556</v>
      </c>
      <c r="M3020">
        <f>(L3020-J3020)*24*60</f>
        <v>59.000000000000028</v>
      </c>
      <c r="N3020" s="16">
        <f>Flights[[#This Row],[Length (min)]]/60</f>
        <v>5.9666666666666668</v>
      </c>
      <c r="O3020">
        <v>358</v>
      </c>
      <c r="P3020">
        <v>2454</v>
      </c>
      <c r="Q3020" s="18">
        <f>IFERROR(Flights[[#This Row],[Distance]]/Flights[[#This Row],[Length (hr)]], "")</f>
        <v>411.28491620111731</v>
      </c>
      <c r="R3020" s="1">
        <v>0.65416666666666667</v>
      </c>
      <c r="S3020" s="1" t="str">
        <f>IF(Flights[[#This Row],[Length (hr)]]&lt;2, "No meal", IF(Flights[[#This Row],[Length (hr)]]&lt;3.5, "Light meal", "Full meal"))</f>
        <v>Full meal</v>
      </c>
      <c r="T3020" s="1" t="str">
        <f>IF(AND(Flights[[#This Row],[Airline]]="US Airways", Flights[[#This Row],[Meal]]="Full Meal"), "Yes", "No")</f>
        <v>No</v>
      </c>
      <c r="U3020" s="1">
        <v>0.71666666666666667</v>
      </c>
      <c r="V3020">
        <v>90</v>
      </c>
      <c r="W3020" s="1" t="str">
        <f>IF(Flights[[#This Row],[Arrival Delay]] = "", "Cancelled", IF(Flights[[#This Row],[Arrival Delay]]&gt;15, "Delayed", "On time"))</f>
        <v>Delayed</v>
      </c>
      <c r="X3020" t="str">
        <f>IF(Flights[[#This Row],[Status]]&lt;&gt;"Delayed","", IF(Flights[[#This Row],[Arrival Delay]]&gt;120, "Severe", IF(Flights[[#This Row],[Arrival Delay]]&gt;60, "Major", "Moderate")))</f>
        <v>Major</v>
      </c>
      <c r="Y3020" t="b">
        <v>0</v>
      </c>
      <c r="AA3020" t="str">
        <f>IF(OR(AND(Flights[[#This Row],[Status]]="Cancelled", Flights[[#This Row],[Cancellation Reason]]="Airline/Carrier"), Flights[[#This Row],[Delay Type]]="Severe"), "Yes", "No")</f>
        <v>No</v>
      </c>
    </row>
    <row r="3021" spans="1:27" x14ac:dyDescent="0.3">
      <c r="A3021" s="3">
        <v>42227</v>
      </c>
      <c r="B3021" s="22">
        <f>WEEKNUM(Flights[[#This Row],[Date]], 1)</f>
        <v>33</v>
      </c>
      <c r="C3021" s="22">
        <f>WEEKDAY(Flights[[#This Row],[Date]],1)</f>
        <v>3</v>
      </c>
      <c r="D3021" t="s">
        <v>1432</v>
      </c>
      <c r="E3021" t="s">
        <v>1994</v>
      </c>
      <c r="F3021" t="s">
        <v>0</v>
      </c>
      <c r="G3021" t="s">
        <v>3</v>
      </c>
      <c r="H3021" t="str">
        <f>_xlfn.XLOOKUP(Flights[[#This Row],[Destination]], Airports!$A$2:$A$78, Airports!$D$2:$D$78)</f>
        <v>Dallas</v>
      </c>
      <c r="I3021" t="str" cm="1">
        <f t="array" ref="I3021">_xlfn.XLOOKUP(Flights[[#This Row],[Destination]],_xlfn._TRO_TRAILING( Airports!A:A),_xlfn._TRO_TRAILING( Airports!E:E), "Not found")</f>
        <v>TX</v>
      </c>
      <c r="J3021" s="1">
        <v>0.39583333333333331</v>
      </c>
      <c r="K3021" s="22">
        <f>HOUR(Flights[[#This Row],[Scheduled Departure]])</f>
        <v>9</v>
      </c>
      <c r="L3021" s="1">
        <v>0.39027777777777778</v>
      </c>
      <c r="M3021">
        <f>(L3021-J3021)*24*60</f>
        <v>-7.9999999999999716</v>
      </c>
      <c r="N3021" s="16">
        <f>Flights[[#This Row],[Length (min)]]/60</f>
        <v>3.3666666666666667</v>
      </c>
      <c r="O3021">
        <v>202</v>
      </c>
      <c r="P3021">
        <v>1235</v>
      </c>
      <c r="Q3021" s="18">
        <f>IFERROR(Flights[[#This Row],[Distance]]/Flights[[#This Row],[Length (hr)]], "")</f>
        <v>366.83168316831683</v>
      </c>
      <c r="R3021" s="1">
        <v>0.61250000000000004</v>
      </c>
      <c r="S3021" s="1" t="str">
        <f>IF(Flights[[#This Row],[Length (hr)]]&lt;2, "No meal", IF(Flights[[#This Row],[Length (hr)]]&lt;3.5, "Light meal", "Full meal"))</f>
        <v>Light meal</v>
      </c>
      <c r="T3021" s="1" t="str">
        <f>IF(AND(Flights[[#This Row],[Airline]]="US Airways", Flights[[#This Row],[Meal]]="Full Meal"), "Yes", "No")</f>
        <v>No</v>
      </c>
      <c r="U3021" s="1">
        <v>0.61388888888888893</v>
      </c>
      <c r="V3021">
        <v>2</v>
      </c>
      <c r="W3021" s="1" t="str">
        <f>IF(Flights[[#This Row],[Arrival Delay]] = "", "Cancelled", IF(Flights[[#This Row],[Arrival Delay]]&gt;15, "Delayed", "On time"))</f>
        <v>On time</v>
      </c>
      <c r="X3021" t="str">
        <f>IF(Flights[[#This Row],[Status]]&lt;&gt;"Delayed","", IF(Flights[[#This Row],[Arrival Delay]]&gt;120, "Severe", IF(Flights[[#This Row],[Arrival Delay]]&gt;60, "Major", "Moderate")))</f>
        <v/>
      </c>
      <c r="Y3021" t="b">
        <v>0</v>
      </c>
      <c r="AA3021" t="str">
        <f>IF(OR(AND(Flights[[#This Row],[Status]]="Cancelled", Flights[[#This Row],[Cancellation Reason]]="Airline/Carrier"), Flights[[#This Row],[Delay Type]]="Severe"), "Yes", "No")</f>
        <v>No</v>
      </c>
    </row>
    <row r="3022" spans="1:27" x14ac:dyDescent="0.3">
      <c r="A3022" s="3">
        <v>42227</v>
      </c>
      <c r="B3022" s="22">
        <f>WEEKNUM(Flights[[#This Row],[Date]], 1)</f>
        <v>33</v>
      </c>
      <c r="C3022" s="22">
        <f>WEEKDAY(Flights[[#This Row],[Date]],1)</f>
        <v>3</v>
      </c>
      <c r="D3022" t="s">
        <v>1100</v>
      </c>
      <c r="E3022" t="s">
        <v>1990</v>
      </c>
      <c r="F3022" t="s">
        <v>0</v>
      </c>
      <c r="G3022" t="s">
        <v>281</v>
      </c>
      <c r="H3022" t="str">
        <f>_xlfn.XLOOKUP(Flights[[#This Row],[Destination]], Airports!$A$2:$A$78, Airports!$D$2:$D$78)</f>
        <v>Newark</v>
      </c>
      <c r="I3022" t="str" cm="1">
        <f t="array" ref="I3022">_xlfn.XLOOKUP(Flights[[#This Row],[Destination]],_xlfn._TRO_TRAILING( Airports!A:A),_xlfn._TRO_TRAILING( Airports!E:E), "Not found")</f>
        <v>NJ</v>
      </c>
      <c r="J3022" s="1">
        <v>0.4201388888888889</v>
      </c>
      <c r="K3022" s="22">
        <f>HOUR(Flights[[#This Row],[Scheduled Departure]])</f>
        <v>10</v>
      </c>
      <c r="L3022" s="1">
        <v>0.42083333333333334</v>
      </c>
      <c r="M3022">
        <f>(L3022-J3022)*24*60</f>
        <v>0.99999999999999645</v>
      </c>
      <c r="N3022" s="16">
        <f>Flights[[#This Row],[Length (min)]]/60</f>
        <v>5.166666666666667</v>
      </c>
      <c r="O3022">
        <v>310</v>
      </c>
      <c r="P3022">
        <v>2454</v>
      </c>
      <c r="Q3022" s="18">
        <f>IFERROR(Flights[[#This Row],[Distance]]/Flights[[#This Row],[Length (hr)]], "")</f>
        <v>474.96774193548384</v>
      </c>
      <c r="R3022" s="1">
        <v>0.77569444444444446</v>
      </c>
      <c r="S3022" s="1" t="str">
        <f>IF(Flights[[#This Row],[Length (hr)]]&lt;2, "No meal", IF(Flights[[#This Row],[Length (hr)]]&lt;3.5, "Light meal", "Full meal"))</f>
        <v>Full meal</v>
      </c>
      <c r="T3022" s="1" t="str">
        <f>IF(AND(Flights[[#This Row],[Airline]]="US Airways", Flights[[#This Row],[Meal]]="Full Meal"), "Yes", "No")</f>
        <v>No</v>
      </c>
      <c r="U3022" s="1">
        <v>0.76111111111111107</v>
      </c>
      <c r="V3022">
        <v>-21</v>
      </c>
      <c r="W3022" s="1" t="str">
        <f>IF(Flights[[#This Row],[Arrival Delay]] = "", "Cancelled", IF(Flights[[#This Row],[Arrival Delay]]&gt;15, "Delayed", "On time"))</f>
        <v>On time</v>
      </c>
      <c r="X3022" t="str">
        <f>IF(Flights[[#This Row],[Status]]&lt;&gt;"Delayed","", IF(Flights[[#This Row],[Arrival Delay]]&gt;120, "Severe", IF(Flights[[#This Row],[Arrival Delay]]&gt;60, "Major", "Moderate")))</f>
        <v/>
      </c>
      <c r="Y3022" t="b">
        <v>0</v>
      </c>
      <c r="AA3022" t="str">
        <f>IF(OR(AND(Flights[[#This Row],[Status]]="Cancelled", Flights[[#This Row],[Cancellation Reason]]="Airline/Carrier"), Flights[[#This Row],[Delay Type]]="Severe"), "Yes", "No")</f>
        <v>No</v>
      </c>
    </row>
    <row r="3023" spans="1:27" x14ac:dyDescent="0.3">
      <c r="A3023" s="3">
        <v>42227</v>
      </c>
      <c r="B3023" s="22">
        <f>WEEKNUM(Flights[[#This Row],[Date]], 1)</f>
        <v>33</v>
      </c>
      <c r="C3023" s="22">
        <f>WEEKDAY(Flights[[#This Row],[Date]],1)</f>
        <v>3</v>
      </c>
      <c r="D3023" t="s">
        <v>473</v>
      </c>
      <c r="E3023" t="s">
        <v>1992</v>
      </c>
      <c r="F3023" t="s">
        <v>0</v>
      </c>
      <c r="G3023" t="s">
        <v>12</v>
      </c>
      <c r="H3023" t="str">
        <f>_xlfn.XLOOKUP(Flights[[#This Row],[Destination]], Airports!$A$2:$A$78, Airports!$D$2:$D$78)</f>
        <v>New York</v>
      </c>
      <c r="I3023" t="str" cm="1">
        <f t="array" ref="I3023">_xlfn.XLOOKUP(Flights[[#This Row],[Destination]],_xlfn._TRO_TRAILING( Airports!A:A),_xlfn._TRO_TRAILING( Airports!E:E), "Not found")</f>
        <v>NY</v>
      </c>
      <c r="J3023" s="1">
        <v>0.44097222222222221</v>
      </c>
      <c r="K3023" s="22">
        <f>HOUR(Flights[[#This Row],[Scheduled Departure]])</f>
        <v>10</v>
      </c>
      <c r="L3023" s="1">
        <v>0.46597222222222223</v>
      </c>
      <c r="M3023">
        <f>(L3023-J3023)*24*60</f>
        <v>36.000000000000028</v>
      </c>
      <c r="N3023" s="16">
        <f>Flights[[#This Row],[Length (min)]]/60</f>
        <v>5.666666666666667</v>
      </c>
      <c r="O3023">
        <v>340</v>
      </c>
      <c r="P3023">
        <v>2475</v>
      </c>
      <c r="Q3023" s="18">
        <f>IFERROR(Flights[[#This Row],[Distance]]/Flights[[#This Row],[Length (hr)]], "")</f>
        <v>436.76470588235293</v>
      </c>
      <c r="R3023" s="1">
        <v>0.8</v>
      </c>
      <c r="S3023" s="1" t="str">
        <f>IF(Flights[[#This Row],[Length (hr)]]&lt;2, "No meal", IF(Flights[[#This Row],[Length (hr)]]&lt;3.5, "Light meal", "Full meal"))</f>
        <v>Full meal</v>
      </c>
      <c r="T3023" s="1" t="str">
        <f>IF(AND(Flights[[#This Row],[Airline]]="US Airways", Flights[[#This Row],[Meal]]="Full Meal"), "Yes", "No")</f>
        <v>No</v>
      </c>
      <c r="U3023" s="1">
        <v>0.82708333333333328</v>
      </c>
      <c r="V3023">
        <v>39</v>
      </c>
      <c r="W3023" s="1" t="str">
        <f>IF(Flights[[#This Row],[Arrival Delay]] = "", "Cancelled", IF(Flights[[#This Row],[Arrival Delay]]&gt;15, "Delayed", "On time"))</f>
        <v>Delayed</v>
      </c>
      <c r="X3023" t="str">
        <f>IF(Flights[[#This Row],[Status]]&lt;&gt;"Delayed","", IF(Flights[[#This Row],[Arrival Delay]]&gt;120, "Severe", IF(Flights[[#This Row],[Arrival Delay]]&gt;60, "Major", "Moderate")))</f>
        <v>Moderate</v>
      </c>
      <c r="Y3023" t="b">
        <v>0</v>
      </c>
      <c r="AA3023" t="str">
        <f>IF(OR(AND(Flights[[#This Row],[Status]]="Cancelled", Flights[[#This Row],[Cancellation Reason]]="Airline/Carrier"), Flights[[#This Row],[Delay Type]]="Severe"), "Yes", "No")</f>
        <v>No</v>
      </c>
    </row>
    <row r="3024" spans="1:27" x14ac:dyDescent="0.3">
      <c r="A3024" s="3">
        <v>42227</v>
      </c>
      <c r="B3024" s="22">
        <f>WEEKNUM(Flights[[#This Row],[Date]], 1)</f>
        <v>33</v>
      </c>
      <c r="C3024" s="22">
        <f>WEEKDAY(Flights[[#This Row],[Date]],1)</f>
        <v>3</v>
      </c>
      <c r="D3024" t="s">
        <v>462</v>
      </c>
      <c r="E3024" t="s">
        <v>1990</v>
      </c>
      <c r="F3024" t="s">
        <v>0</v>
      </c>
      <c r="G3024" t="s">
        <v>17</v>
      </c>
      <c r="H3024" t="str">
        <f>_xlfn.XLOOKUP(Flights[[#This Row],[Destination]], Airports!$A$2:$A$78, Airports!$D$2:$D$78)</f>
        <v>Honolulu</v>
      </c>
      <c r="I3024" t="str" cm="1">
        <f t="array" ref="I3024">_xlfn.XLOOKUP(Flights[[#This Row],[Destination]],_xlfn._TRO_TRAILING( Airports!A:A),_xlfn._TRO_TRAILING( Airports!E:E), "Not found")</f>
        <v>HI</v>
      </c>
      <c r="J3024" s="1">
        <v>0.45833333333333331</v>
      </c>
      <c r="K3024" s="22">
        <f>HOUR(Flights[[#This Row],[Scheduled Departure]])</f>
        <v>11</v>
      </c>
      <c r="L3024" s="1">
        <v>0.48541666666666666</v>
      </c>
      <c r="M3024">
        <f>(L3024-J3024)*24*60</f>
        <v>39.000000000000021</v>
      </c>
      <c r="N3024" s="16">
        <f>Flights[[#This Row],[Length (min)]]/60</f>
        <v>6.2666666666666666</v>
      </c>
      <c r="O3024">
        <v>376</v>
      </c>
      <c r="P3024">
        <v>2556</v>
      </c>
      <c r="Q3024" s="18">
        <f>IFERROR(Flights[[#This Row],[Distance]]/Flights[[#This Row],[Length (hr)]], "")</f>
        <v>407.87234042553195</v>
      </c>
      <c r="R3024" s="1">
        <v>0.57638888888888884</v>
      </c>
      <c r="S3024" s="1" t="str">
        <f>IF(Flights[[#This Row],[Length (hr)]]&lt;2, "No meal", IF(Flights[[#This Row],[Length (hr)]]&lt;3.5, "Light meal", "Full meal"))</f>
        <v>Full meal</v>
      </c>
      <c r="T3024" s="1" t="str">
        <f>IF(AND(Flights[[#This Row],[Airline]]="US Airways", Flights[[#This Row],[Meal]]="Full Meal"), "Yes", "No")</f>
        <v>No</v>
      </c>
      <c r="U3024" s="1">
        <v>0.62152777777777779</v>
      </c>
      <c r="V3024">
        <v>65</v>
      </c>
      <c r="W3024" s="1" t="str">
        <f>IF(Flights[[#This Row],[Arrival Delay]] = "", "Cancelled", IF(Flights[[#This Row],[Arrival Delay]]&gt;15, "Delayed", "On time"))</f>
        <v>Delayed</v>
      </c>
      <c r="X3024" t="str">
        <f>IF(Flights[[#This Row],[Status]]&lt;&gt;"Delayed","", IF(Flights[[#This Row],[Arrival Delay]]&gt;120, "Severe", IF(Flights[[#This Row],[Arrival Delay]]&gt;60, "Major", "Moderate")))</f>
        <v>Major</v>
      </c>
      <c r="Y3024" t="b">
        <v>0</v>
      </c>
      <c r="AA3024" t="str">
        <f>IF(OR(AND(Flights[[#This Row],[Status]]="Cancelled", Flights[[#This Row],[Cancellation Reason]]="Airline/Carrier"), Flights[[#This Row],[Delay Type]]="Severe"), "Yes", "No")</f>
        <v>No</v>
      </c>
    </row>
    <row r="3025" spans="1:27" x14ac:dyDescent="0.3">
      <c r="A3025" s="3">
        <v>42227</v>
      </c>
      <c r="B3025" s="22">
        <f>WEEKNUM(Flights[[#This Row],[Date]], 1)</f>
        <v>33</v>
      </c>
      <c r="C3025" s="22">
        <f>WEEKDAY(Flights[[#This Row],[Date]],1)</f>
        <v>3</v>
      </c>
      <c r="D3025" t="s">
        <v>1682</v>
      </c>
      <c r="E3025" t="s">
        <v>1995</v>
      </c>
      <c r="F3025" t="s">
        <v>0</v>
      </c>
      <c r="G3025" t="s">
        <v>270</v>
      </c>
      <c r="H3025" t="str">
        <f>_xlfn.XLOOKUP(Flights[[#This Row],[Destination]], Airports!$A$2:$A$78, Airports!$D$2:$D$78)</f>
        <v>Dallas</v>
      </c>
      <c r="I3025" t="str" cm="1">
        <f t="array" ref="I3025">_xlfn.XLOOKUP(Flights[[#This Row],[Destination]],_xlfn._TRO_TRAILING( Airports!A:A),_xlfn._TRO_TRAILING( Airports!E:E), "Not found")</f>
        <v>TX</v>
      </c>
      <c r="J3025" s="1">
        <v>0.5</v>
      </c>
      <c r="K3025" s="22">
        <f>HOUR(Flights[[#This Row],[Scheduled Departure]])</f>
        <v>12</v>
      </c>
      <c r="L3025" s="1">
        <v>0.52777777777777779</v>
      </c>
      <c r="M3025">
        <f>(L3025-J3025)*24*60</f>
        <v>40.000000000000014</v>
      </c>
      <c r="N3025" s="16">
        <f>Flights[[#This Row],[Length (min)]]/60</f>
        <v>3.1166666666666667</v>
      </c>
      <c r="O3025">
        <v>187</v>
      </c>
      <c r="P3025">
        <v>1246</v>
      </c>
      <c r="Q3025" s="18">
        <f>IFERROR(Flights[[#This Row],[Distance]]/Flights[[#This Row],[Length (hr)]], "")</f>
        <v>399.78609625668452</v>
      </c>
      <c r="R3025" s="1">
        <v>0.71180555555555558</v>
      </c>
      <c r="S3025" s="1" t="str">
        <f>IF(Flights[[#This Row],[Length (hr)]]&lt;2, "No meal", IF(Flights[[#This Row],[Length (hr)]]&lt;3.5, "Light meal", "Full meal"))</f>
        <v>Light meal</v>
      </c>
      <c r="T3025" s="1" t="str">
        <f>IF(AND(Flights[[#This Row],[Airline]]="US Airways", Flights[[#This Row],[Meal]]="Full Meal"), "Yes", "No")</f>
        <v>No</v>
      </c>
      <c r="U3025" s="1">
        <v>0.74097222222222225</v>
      </c>
      <c r="V3025">
        <v>42</v>
      </c>
      <c r="W3025" s="1" t="str">
        <f>IF(Flights[[#This Row],[Arrival Delay]] = "", "Cancelled", IF(Flights[[#This Row],[Arrival Delay]]&gt;15, "Delayed", "On time"))</f>
        <v>Delayed</v>
      </c>
      <c r="X3025" t="str">
        <f>IF(Flights[[#This Row],[Status]]&lt;&gt;"Delayed","", IF(Flights[[#This Row],[Arrival Delay]]&gt;120, "Severe", IF(Flights[[#This Row],[Arrival Delay]]&gt;60, "Major", "Moderate")))</f>
        <v>Moderate</v>
      </c>
      <c r="Y3025" t="b">
        <v>0</v>
      </c>
      <c r="AA3025" t="str">
        <f>IF(OR(AND(Flights[[#This Row],[Status]]="Cancelled", Flights[[#This Row],[Cancellation Reason]]="Airline/Carrier"), Flights[[#This Row],[Delay Type]]="Severe"), "Yes", "No")</f>
        <v>No</v>
      </c>
    </row>
    <row r="3026" spans="1:27" x14ac:dyDescent="0.3">
      <c r="A3026" s="3">
        <v>42227</v>
      </c>
      <c r="B3026" s="22">
        <f>WEEKNUM(Flights[[#This Row],[Date]], 1)</f>
        <v>33</v>
      </c>
      <c r="C3026" s="22">
        <f>WEEKDAY(Flights[[#This Row],[Date]],1)</f>
        <v>3</v>
      </c>
      <c r="D3026" t="s">
        <v>1633</v>
      </c>
      <c r="E3026" t="s">
        <v>1994</v>
      </c>
      <c r="F3026" t="s">
        <v>0</v>
      </c>
      <c r="G3026" t="s">
        <v>335</v>
      </c>
      <c r="H3026" t="str">
        <f>_xlfn.XLOOKUP(Flights[[#This Row],[Destination]], Airports!$A$2:$A$78, Airports!$D$2:$D$78)</f>
        <v>Reno</v>
      </c>
      <c r="I3026" t="str" cm="1">
        <f t="array" ref="I3026">_xlfn.XLOOKUP(Flights[[#This Row],[Destination]],_xlfn._TRO_TRAILING( Airports!A:A),_xlfn._TRO_TRAILING( Airports!E:E), "Not found")</f>
        <v>NV</v>
      </c>
      <c r="J3026" s="1">
        <v>0.56944444444444442</v>
      </c>
      <c r="K3026" s="22">
        <f>HOUR(Flights[[#This Row],[Scheduled Departure]])</f>
        <v>13</v>
      </c>
      <c r="L3026" s="1">
        <v>0.56805555555555554</v>
      </c>
      <c r="M3026">
        <f>(L3026-J3026)*24*60</f>
        <v>-1.9999999999999929</v>
      </c>
      <c r="N3026" s="16">
        <f>Flights[[#This Row],[Length (min)]]/60</f>
        <v>1.4333333333333333</v>
      </c>
      <c r="O3026">
        <v>86</v>
      </c>
      <c r="P3026">
        <v>391</v>
      </c>
      <c r="Q3026" s="18">
        <f>IFERROR(Flights[[#This Row],[Distance]]/Flights[[#This Row],[Length (hr)]], "")</f>
        <v>272.7906976744186</v>
      </c>
      <c r="R3026" s="1">
        <v>0.63124999999999998</v>
      </c>
      <c r="S3026" s="1" t="str">
        <f>IF(Flights[[#This Row],[Length (hr)]]&lt;2, "No meal", IF(Flights[[#This Row],[Length (hr)]]&lt;3.5, "Light meal", "Full meal"))</f>
        <v>No meal</v>
      </c>
      <c r="T3026" s="1" t="str">
        <f>IF(AND(Flights[[#This Row],[Airline]]="US Airways", Flights[[#This Row],[Meal]]="Full Meal"), "Yes", "No")</f>
        <v>No</v>
      </c>
      <c r="U3026" s="1">
        <v>0.62777777777777777</v>
      </c>
      <c r="V3026">
        <v>-5</v>
      </c>
      <c r="W3026" s="1" t="str">
        <f>IF(Flights[[#This Row],[Arrival Delay]] = "", "Cancelled", IF(Flights[[#This Row],[Arrival Delay]]&gt;15, "Delayed", "On time"))</f>
        <v>On time</v>
      </c>
      <c r="X3026" t="str">
        <f>IF(Flights[[#This Row],[Status]]&lt;&gt;"Delayed","", IF(Flights[[#This Row],[Arrival Delay]]&gt;120, "Severe", IF(Flights[[#This Row],[Arrival Delay]]&gt;60, "Major", "Moderate")))</f>
        <v/>
      </c>
      <c r="Y3026" t="b">
        <v>0</v>
      </c>
      <c r="AA3026" t="str">
        <f>IF(OR(AND(Flights[[#This Row],[Status]]="Cancelled", Flights[[#This Row],[Cancellation Reason]]="Airline/Carrier"), Flights[[#This Row],[Delay Type]]="Severe"), "Yes", "No")</f>
        <v>No</v>
      </c>
    </row>
    <row r="3027" spans="1:27" x14ac:dyDescent="0.3">
      <c r="A3027" s="3">
        <v>42227</v>
      </c>
      <c r="B3027" s="22">
        <f>WEEKNUM(Flights[[#This Row],[Date]], 1)</f>
        <v>33</v>
      </c>
      <c r="C3027" s="22">
        <f>WEEKDAY(Flights[[#This Row],[Date]],1)</f>
        <v>3</v>
      </c>
      <c r="D3027" t="s">
        <v>1479</v>
      </c>
      <c r="E3027" t="s">
        <v>1990</v>
      </c>
      <c r="F3027" t="s">
        <v>0</v>
      </c>
      <c r="G3027" t="s">
        <v>293</v>
      </c>
      <c r="H3027" t="str">
        <f>_xlfn.XLOOKUP(Flights[[#This Row],[Destination]], Airports!$A$2:$A$78, Airports!$D$2:$D$78)</f>
        <v>Houston</v>
      </c>
      <c r="I3027" t="str" cm="1">
        <f t="array" ref="I3027">_xlfn.XLOOKUP(Flights[[#This Row],[Destination]],_xlfn._TRO_TRAILING( Airports!A:A),_xlfn._TRO_TRAILING( Airports!E:E), "Not found")</f>
        <v>TX</v>
      </c>
      <c r="J3027" s="1">
        <v>0.59236111111111112</v>
      </c>
      <c r="K3027" s="22">
        <f>HOUR(Flights[[#This Row],[Scheduled Departure]])</f>
        <v>14</v>
      </c>
      <c r="L3027" s="1">
        <v>0.59513888888888888</v>
      </c>
      <c r="M3027">
        <f>(L3027-J3027)*24*60</f>
        <v>3.9999999999999858</v>
      </c>
      <c r="N3027" s="16">
        <f>Flights[[#This Row],[Length (min)]]/60</f>
        <v>3.7833333333333332</v>
      </c>
      <c r="O3027">
        <v>227</v>
      </c>
      <c r="P3027">
        <v>1379</v>
      </c>
      <c r="Q3027" s="18">
        <f>IFERROR(Flights[[#This Row],[Distance]]/Flights[[#This Row],[Length (hr)]], "")</f>
        <v>364.49339207048462</v>
      </c>
      <c r="R3027" s="1">
        <v>0.81874999999999998</v>
      </c>
      <c r="S3027" s="1" t="str">
        <f>IF(Flights[[#This Row],[Length (hr)]]&lt;2, "No meal", IF(Flights[[#This Row],[Length (hr)]]&lt;3.5, "Light meal", "Full meal"))</f>
        <v>Full meal</v>
      </c>
      <c r="T3027" s="1" t="str">
        <f>IF(AND(Flights[[#This Row],[Airline]]="US Airways", Flights[[#This Row],[Meal]]="Full Meal"), "Yes", "No")</f>
        <v>No</v>
      </c>
      <c r="U3027" s="1">
        <v>0.83611111111111114</v>
      </c>
      <c r="V3027">
        <v>25</v>
      </c>
      <c r="W3027" s="1" t="str">
        <f>IF(Flights[[#This Row],[Arrival Delay]] = "", "Cancelled", IF(Flights[[#This Row],[Arrival Delay]]&gt;15, "Delayed", "On time"))</f>
        <v>Delayed</v>
      </c>
      <c r="X3027" t="str">
        <f>IF(Flights[[#This Row],[Status]]&lt;&gt;"Delayed","", IF(Flights[[#This Row],[Arrival Delay]]&gt;120, "Severe", IF(Flights[[#This Row],[Arrival Delay]]&gt;60, "Major", "Moderate")))</f>
        <v>Moderate</v>
      </c>
      <c r="Y3027" t="b">
        <v>0</v>
      </c>
      <c r="AA3027" t="str">
        <f>IF(OR(AND(Flights[[#This Row],[Status]]="Cancelled", Flights[[#This Row],[Cancellation Reason]]="Airline/Carrier"), Flights[[#This Row],[Delay Type]]="Severe"), "Yes", "No")</f>
        <v>No</v>
      </c>
    </row>
    <row r="3028" spans="1:27" x14ac:dyDescent="0.3">
      <c r="A3028" s="3">
        <v>42227</v>
      </c>
      <c r="B3028" s="22">
        <f>WEEKNUM(Flights[[#This Row],[Date]], 1)</f>
        <v>33</v>
      </c>
      <c r="C3028" s="22">
        <f>WEEKDAY(Flights[[#This Row],[Date]],1)</f>
        <v>3</v>
      </c>
      <c r="D3028" t="s">
        <v>1648</v>
      </c>
      <c r="E3028" t="s">
        <v>1989</v>
      </c>
      <c r="F3028" t="s">
        <v>0</v>
      </c>
      <c r="G3028" t="s">
        <v>344</v>
      </c>
      <c r="H3028" t="str">
        <f>_xlfn.XLOOKUP(Flights[[#This Row],[Destination]], Airports!$A$2:$A$78, Airports!$D$2:$D$78)</f>
        <v>Seattle</v>
      </c>
      <c r="I3028" t="str" cm="1">
        <f t="array" ref="I3028">_xlfn.XLOOKUP(Flights[[#This Row],[Destination]],_xlfn._TRO_TRAILING( Airports!A:A),_xlfn._TRO_TRAILING( Airports!E:E), "Not found")</f>
        <v>WA</v>
      </c>
      <c r="J3028" s="1">
        <v>0.68402777777777779</v>
      </c>
      <c r="K3028" s="22">
        <f>HOUR(Flights[[#This Row],[Scheduled Departure]])</f>
        <v>16</v>
      </c>
      <c r="L3028" s="1">
        <v>0.68611111111111112</v>
      </c>
      <c r="M3028">
        <f>(L3028-J3028)*24*60</f>
        <v>2.9999999999999893</v>
      </c>
      <c r="N3028" s="16">
        <f>Flights[[#This Row],[Length (min)]]/60</f>
        <v>2.35</v>
      </c>
      <c r="O3028">
        <v>141</v>
      </c>
      <c r="P3028">
        <v>954</v>
      </c>
      <c r="Q3028" s="18">
        <f>IFERROR(Flights[[#This Row],[Distance]]/Flights[[#This Row],[Length (hr)]], "")</f>
        <v>405.95744680851061</v>
      </c>
      <c r="R3028" s="1">
        <v>0.79305555555555551</v>
      </c>
      <c r="S3028" s="1" t="str">
        <f>IF(Flights[[#This Row],[Length (hr)]]&lt;2, "No meal", IF(Flights[[#This Row],[Length (hr)]]&lt;3.5, "Light meal", "Full meal"))</f>
        <v>Light meal</v>
      </c>
      <c r="T3028" s="1" t="str">
        <f>IF(AND(Flights[[#This Row],[Airline]]="US Airways", Flights[[#This Row],[Meal]]="Full Meal"), "Yes", "No")</f>
        <v>No</v>
      </c>
      <c r="U3028" s="1">
        <v>0.78402777777777777</v>
      </c>
      <c r="V3028">
        <v>-13</v>
      </c>
      <c r="W3028" s="1" t="str">
        <f>IF(Flights[[#This Row],[Arrival Delay]] = "", "Cancelled", IF(Flights[[#This Row],[Arrival Delay]]&gt;15, "Delayed", "On time"))</f>
        <v>On time</v>
      </c>
      <c r="X3028" t="str">
        <f>IF(Flights[[#This Row],[Status]]&lt;&gt;"Delayed","", IF(Flights[[#This Row],[Arrival Delay]]&gt;120, "Severe", IF(Flights[[#This Row],[Arrival Delay]]&gt;60, "Major", "Moderate")))</f>
        <v/>
      </c>
      <c r="Y3028" t="b">
        <v>0</v>
      </c>
      <c r="AA3028" t="str">
        <f>IF(OR(AND(Flights[[#This Row],[Status]]="Cancelled", Flights[[#This Row],[Cancellation Reason]]="Airline/Carrier"), Flights[[#This Row],[Delay Type]]="Severe"), "Yes", "No")</f>
        <v>No</v>
      </c>
    </row>
    <row r="3029" spans="1:27" x14ac:dyDescent="0.3">
      <c r="A3029" s="3">
        <v>42227</v>
      </c>
      <c r="B3029" s="22">
        <f>WEEKNUM(Flights[[#This Row],[Date]], 1)</f>
        <v>33</v>
      </c>
      <c r="C3029" s="22">
        <f>WEEKDAY(Flights[[#This Row],[Date]],1)</f>
        <v>3</v>
      </c>
      <c r="D3029" t="s">
        <v>796</v>
      </c>
      <c r="E3029" t="s">
        <v>1994</v>
      </c>
      <c r="F3029" t="s">
        <v>0</v>
      </c>
      <c r="G3029" t="s">
        <v>318</v>
      </c>
      <c r="H3029" t="str">
        <f>_xlfn.XLOOKUP(Flights[[#This Row],[Destination]], Airports!$A$2:$A$78, Airports!$D$2:$D$78)</f>
        <v>Oakland</v>
      </c>
      <c r="I3029" t="str" cm="1">
        <f t="array" ref="I3029">_xlfn.XLOOKUP(Flights[[#This Row],[Destination]],_xlfn._TRO_TRAILING( Airports!A:A),_xlfn._TRO_TRAILING( Airports!E:E), "Not found")</f>
        <v>CA</v>
      </c>
      <c r="J3029" s="1">
        <v>0.70138888888888884</v>
      </c>
      <c r="K3029" s="22">
        <f>HOUR(Flights[[#This Row],[Scheduled Departure]])</f>
        <v>16</v>
      </c>
      <c r="L3029" s="1">
        <v>0.73472222222222228</v>
      </c>
      <c r="M3029">
        <f>(L3029-J3029)*24*60</f>
        <v>48.000000000000149</v>
      </c>
      <c r="N3029" s="16">
        <f>Flights[[#This Row],[Length (min)]]/60</f>
        <v>1.55</v>
      </c>
      <c r="O3029">
        <v>93</v>
      </c>
      <c r="P3029">
        <v>337</v>
      </c>
      <c r="Q3029" s="18">
        <f>IFERROR(Flights[[#This Row],[Distance]]/Flights[[#This Row],[Length (hr)]], "")</f>
        <v>217.41935483870967</v>
      </c>
      <c r="R3029" s="1">
        <v>0.7583333333333333</v>
      </c>
      <c r="S3029" s="1" t="str">
        <f>IF(Flights[[#This Row],[Length (hr)]]&lt;2, "No meal", IF(Flights[[#This Row],[Length (hr)]]&lt;3.5, "Light meal", "Full meal"))</f>
        <v>No meal</v>
      </c>
      <c r="T3029" s="1" t="str">
        <f>IF(AND(Flights[[#This Row],[Airline]]="US Airways", Flights[[#This Row],[Meal]]="Full Meal"), "Yes", "No")</f>
        <v>No</v>
      </c>
      <c r="U3029" s="1">
        <v>0.7993055555555556</v>
      </c>
      <c r="V3029">
        <v>59</v>
      </c>
      <c r="W3029" s="1" t="str">
        <f>IF(Flights[[#This Row],[Arrival Delay]] = "", "Cancelled", IF(Flights[[#This Row],[Arrival Delay]]&gt;15, "Delayed", "On time"))</f>
        <v>Delayed</v>
      </c>
      <c r="X3029" t="str">
        <f>IF(Flights[[#This Row],[Status]]&lt;&gt;"Delayed","", IF(Flights[[#This Row],[Arrival Delay]]&gt;120, "Severe", IF(Flights[[#This Row],[Arrival Delay]]&gt;60, "Major", "Moderate")))</f>
        <v>Moderate</v>
      </c>
      <c r="Y3029" t="b">
        <v>0</v>
      </c>
      <c r="AA3029" t="str">
        <f>IF(OR(AND(Flights[[#This Row],[Status]]="Cancelled", Flights[[#This Row],[Cancellation Reason]]="Airline/Carrier"), Flights[[#This Row],[Delay Type]]="Severe"), "Yes", "No")</f>
        <v>No</v>
      </c>
    </row>
    <row r="3030" spans="1:27" x14ac:dyDescent="0.3">
      <c r="A3030" s="3">
        <v>42227</v>
      </c>
      <c r="B3030" s="22">
        <f>WEEKNUM(Flights[[#This Row],[Date]], 1)</f>
        <v>33</v>
      </c>
      <c r="C3030" s="22">
        <f>WEEKDAY(Flights[[#This Row],[Date]],1)</f>
        <v>3</v>
      </c>
      <c r="D3030" t="s">
        <v>1445</v>
      </c>
      <c r="E3030" t="s">
        <v>1995</v>
      </c>
      <c r="F3030" t="s">
        <v>0</v>
      </c>
      <c r="G3030" t="s">
        <v>306</v>
      </c>
      <c r="H3030" t="str">
        <f>_xlfn.XLOOKUP(Flights[[#This Row],[Destination]], Airports!$A$2:$A$78, Airports!$D$2:$D$78)</f>
        <v>Chicago</v>
      </c>
      <c r="I3030" t="str" cm="1">
        <f t="array" ref="I3030">_xlfn.XLOOKUP(Flights[[#This Row],[Destination]],_xlfn._TRO_TRAILING( Airports!A:A),_xlfn._TRO_TRAILING( Airports!E:E), "Not found")</f>
        <v>IL</v>
      </c>
      <c r="J3030" s="1">
        <v>0.74652777777777779</v>
      </c>
      <c r="K3030" s="22">
        <f>HOUR(Flights[[#This Row],[Scheduled Departure]])</f>
        <v>17</v>
      </c>
      <c r="L3030" s="1">
        <v>0.74305555555555558</v>
      </c>
      <c r="M3030">
        <f>(L3030-J3030)*24*60</f>
        <v>-4.9999999999999822</v>
      </c>
      <c r="N3030" s="16">
        <f>Flights[[#This Row],[Length (min)]]/60</f>
        <v>3.6833333333333331</v>
      </c>
      <c r="O3030">
        <v>221</v>
      </c>
      <c r="P3030">
        <v>1750</v>
      </c>
      <c r="Q3030" s="18">
        <f>IFERROR(Flights[[#This Row],[Distance]]/Flights[[#This Row],[Length (hr)]], "")</f>
        <v>475.11312217194575</v>
      </c>
      <c r="R3030" s="1">
        <v>0.98611111111111116</v>
      </c>
      <c r="S3030" s="1" t="str">
        <f>IF(Flights[[#This Row],[Length (hr)]]&lt;2, "No meal", IF(Flights[[#This Row],[Length (hr)]]&lt;3.5, "Light meal", "Full meal"))</f>
        <v>Full meal</v>
      </c>
      <c r="T3030" s="1" t="str">
        <f>IF(AND(Flights[[#This Row],[Airline]]="US Airways", Flights[[#This Row],[Meal]]="Full Meal"), "Yes", "No")</f>
        <v>No</v>
      </c>
      <c r="U3030" s="1">
        <v>0.97986111111111107</v>
      </c>
      <c r="V3030">
        <v>-9</v>
      </c>
      <c r="W3030" s="1" t="str">
        <f>IF(Flights[[#This Row],[Arrival Delay]] = "", "Cancelled", IF(Flights[[#This Row],[Arrival Delay]]&gt;15, "Delayed", "On time"))</f>
        <v>On time</v>
      </c>
      <c r="X3030" t="str">
        <f>IF(Flights[[#This Row],[Status]]&lt;&gt;"Delayed","", IF(Flights[[#This Row],[Arrival Delay]]&gt;120, "Severe", IF(Flights[[#This Row],[Arrival Delay]]&gt;60, "Major", "Moderate")))</f>
        <v/>
      </c>
      <c r="Y3030" t="b">
        <v>0</v>
      </c>
      <c r="AA3030" t="str">
        <f>IF(OR(AND(Flights[[#This Row],[Status]]="Cancelled", Flights[[#This Row],[Cancellation Reason]]="Airline/Carrier"), Flights[[#This Row],[Delay Type]]="Severe"), "Yes", "No")</f>
        <v>No</v>
      </c>
    </row>
    <row r="3031" spans="1:27" x14ac:dyDescent="0.3">
      <c r="A3031" s="3">
        <v>42227</v>
      </c>
      <c r="B3031" s="22">
        <f>WEEKNUM(Flights[[#This Row],[Date]], 1)</f>
        <v>33</v>
      </c>
      <c r="C3031" s="22">
        <f>WEEKDAY(Flights[[#This Row],[Date]],1)</f>
        <v>3</v>
      </c>
      <c r="D3031" t="s">
        <v>1649</v>
      </c>
      <c r="E3031" t="s">
        <v>1994</v>
      </c>
      <c r="F3031" t="s">
        <v>0</v>
      </c>
      <c r="G3031" t="s">
        <v>347</v>
      </c>
      <c r="H3031" t="str">
        <f>_xlfn.XLOOKUP(Flights[[#This Row],[Destination]], Airports!$A$2:$A$78, Airports!$D$2:$D$78)</f>
        <v>San Jose</v>
      </c>
      <c r="I3031" t="str" cm="1">
        <f t="array" ref="I3031">_xlfn.XLOOKUP(Flights[[#This Row],[Destination]],_xlfn._TRO_TRAILING( Airports!A:A),_xlfn._TRO_TRAILING( Airports!E:E), "Not found")</f>
        <v>CA</v>
      </c>
      <c r="J3031" s="1">
        <v>0.75347222222222221</v>
      </c>
      <c r="K3031" s="22">
        <f>HOUR(Flights[[#This Row],[Scheduled Departure]])</f>
        <v>18</v>
      </c>
      <c r="L3031" s="1">
        <v>0.79652777777777772</v>
      </c>
      <c r="M3031">
        <f>(L3031-J3031)*24*60</f>
        <v>61.999999999999943</v>
      </c>
      <c r="N3031" s="16">
        <f>Flights[[#This Row],[Length (min)]]/60</f>
        <v>1.1000000000000001</v>
      </c>
      <c r="O3031">
        <v>66</v>
      </c>
      <c r="P3031">
        <v>308</v>
      </c>
      <c r="Q3031" s="18">
        <f>IFERROR(Flights[[#This Row],[Distance]]/Flights[[#This Row],[Length (hr)]], "")</f>
        <v>280</v>
      </c>
      <c r="R3031" s="1">
        <v>0.80555555555555558</v>
      </c>
      <c r="S3031" s="1" t="str">
        <f>IF(Flights[[#This Row],[Length (hr)]]&lt;2, "No meal", IF(Flights[[#This Row],[Length (hr)]]&lt;3.5, "Light meal", "Full meal"))</f>
        <v>No meal</v>
      </c>
      <c r="T3031" s="1" t="str">
        <f>IF(AND(Flights[[#This Row],[Airline]]="US Airways", Flights[[#This Row],[Meal]]="Full Meal"), "Yes", "No")</f>
        <v>No</v>
      </c>
      <c r="U3031" s="1">
        <v>0.84236111111111112</v>
      </c>
      <c r="V3031">
        <v>53</v>
      </c>
      <c r="W3031" s="1" t="str">
        <f>IF(Flights[[#This Row],[Arrival Delay]] = "", "Cancelled", IF(Flights[[#This Row],[Arrival Delay]]&gt;15, "Delayed", "On time"))</f>
        <v>Delayed</v>
      </c>
      <c r="X3031" t="str">
        <f>IF(Flights[[#This Row],[Status]]&lt;&gt;"Delayed","", IF(Flights[[#This Row],[Arrival Delay]]&gt;120, "Severe", IF(Flights[[#This Row],[Arrival Delay]]&gt;60, "Major", "Moderate")))</f>
        <v>Moderate</v>
      </c>
      <c r="Y3031" t="b">
        <v>0</v>
      </c>
      <c r="AA3031" t="str">
        <f>IF(OR(AND(Flights[[#This Row],[Status]]="Cancelled", Flights[[#This Row],[Cancellation Reason]]="Airline/Carrier"), Flights[[#This Row],[Delay Type]]="Severe"), "Yes", "No")</f>
        <v>No</v>
      </c>
    </row>
    <row r="3032" spans="1:27" x14ac:dyDescent="0.3">
      <c r="A3032" s="3">
        <v>42227</v>
      </c>
      <c r="B3032" s="22">
        <f>WEEKNUM(Flights[[#This Row],[Date]], 1)</f>
        <v>33</v>
      </c>
      <c r="C3032" s="22">
        <f>WEEKDAY(Flights[[#This Row],[Date]],1)</f>
        <v>3</v>
      </c>
      <c r="D3032" t="s">
        <v>586</v>
      </c>
      <c r="E3032" t="s">
        <v>1989</v>
      </c>
      <c r="F3032" t="s">
        <v>0</v>
      </c>
      <c r="G3032" t="s">
        <v>17</v>
      </c>
      <c r="H3032" t="str">
        <f>_xlfn.XLOOKUP(Flights[[#This Row],[Destination]], Airports!$A$2:$A$78, Airports!$D$2:$D$78)</f>
        <v>Honolulu</v>
      </c>
      <c r="I3032" t="str" cm="1">
        <f t="array" ref="I3032">_xlfn.XLOOKUP(Flights[[#This Row],[Destination]],_xlfn._TRO_TRAILING( Airports!A:A),_xlfn._TRO_TRAILING( Airports!E:E), "Not found")</f>
        <v>HI</v>
      </c>
      <c r="J3032" s="1">
        <v>0.78819444444444442</v>
      </c>
      <c r="K3032" s="22">
        <f>HOUR(Flights[[#This Row],[Scheduled Departure]])</f>
        <v>18</v>
      </c>
      <c r="L3032" s="1">
        <v>0.78749999999999998</v>
      </c>
      <c r="M3032">
        <f>(L3032-J3032)*24*60</f>
        <v>-0.99999999999999645</v>
      </c>
      <c r="N3032" s="16">
        <f>Flights[[#This Row],[Length (min)]]/60</f>
        <v>5.7</v>
      </c>
      <c r="O3032">
        <v>342</v>
      </c>
      <c r="P3032">
        <v>2556</v>
      </c>
      <c r="Q3032" s="18">
        <f>IFERROR(Flights[[#This Row],[Distance]]/Flights[[#This Row],[Length (hr)]], "")</f>
        <v>448.42105263157896</v>
      </c>
      <c r="R3032" s="1">
        <v>0.90069444444444446</v>
      </c>
      <c r="S3032" s="1" t="str">
        <f>IF(Flights[[#This Row],[Length (hr)]]&lt;2, "No meal", IF(Flights[[#This Row],[Length (hr)]]&lt;3.5, "Light meal", "Full meal"))</f>
        <v>Full meal</v>
      </c>
      <c r="T3032" s="1" t="str">
        <f>IF(AND(Flights[[#This Row],[Airline]]="US Airways", Flights[[#This Row],[Meal]]="Full Meal"), "Yes", "No")</f>
        <v>No</v>
      </c>
      <c r="U3032" s="1">
        <v>0.9</v>
      </c>
      <c r="V3032">
        <v>-1</v>
      </c>
      <c r="W3032" s="1" t="str">
        <f>IF(Flights[[#This Row],[Arrival Delay]] = "", "Cancelled", IF(Flights[[#This Row],[Arrival Delay]]&gt;15, "Delayed", "On time"))</f>
        <v>On time</v>
      </c>
      <c r="X3032" t="str">
        <f>IF(Flights[[#This Row],[Status]]&lt;&gt;"Delayed","", IF(Flights[[#This Row],[Arrival Delay]]&gt;120, "Severe", IF(Flights[[#This Row],[Arrival Delay]]&gt;60, "Major", "Moderate")))</f>
        <v/>
      </c>
      <c r="Y3032" t="b">
        <v>0</v>
      </c>
      <c r="AA3032" t="str">
        <f>IF(OR(AND(Flights[[#This Row],[Status]]="Cancelled", Flights[[#This Row],[Cancellation Reason]]="Airline/Carrier"), Flights[[#This Row],[Delay Type]]="Severe"), "Yes", "No")</f>
        <v>No</v>
      </c>
    </row>
    <row r="3033" spans="1:27" x14ac:dyDescent="0.3">
      <c r="A3033" s="3">
        <v>42227</v>
      </c>
      <c r="B3033" s="22">
        <f>WEEKNUM(Flights[[#This Row],[Date]], 1)</f>
        <v>33</v>
      </c>
      <c r="C3033" s="22">
        <f>WEEKDAY(Flights[[#This Row],[Date]],1)</f>
        <v>3</v>
      </c>
      <c r="D3033" t="s">
        <v>618</v>
      </c>
      <c r="E3033" t="s">
        <v>1991</v>
      </c>
      <c r="F3033" t="s">
        <v>0</v>
      </c>
      <c r="G3033" t="s">
        <v>344</v>
      </c>
      <c r="H3033" t="str">
        <f>_xlfn.XLOOKUP(Flights[[#This Row],[Destination]], Airports!$A$2:$A$78, Airports!$D$2:$D$78)</f>
        <v>Seattle</v>
      </c>
      <c r="I3033" t="str" cm="1">
        <f t="array" ref="I3033">_xlfn.XLOOKUP(Flights[[#This Row],[Destination]],_xlfn._TRO_TRAILING( Airports!A:A),_xlfn._TRO_TRAILING( Airports!E:E), "Not found")</f>
        <v>WA</v>
      </c>
      <c r="J3033" s="1">
        <v>0.79861111111111116</v>
      </c>
      <c r="K3033" s="22">
        <f>HOUR(Flights[[#This Row],[Scheduled Departure]])</f>
        <v>19</v>
      </c>
      <c r="L3033" s="1">
        <v>0.79513888888888884</v>
      </c>
      <c r="M3033">
        <f>(L3033-J3033)*24*60</f>
        <v>-5.0000000000001421</v>
      </c>
      <c r="N3033" s="16">
        <f>Flights[[#This Row],[Length (min)]]/60</f>
        <v>2.4666666666666668</v>
      </c>
      <c r="O3033">
        <v>148</v>
      </c>
      <c r="P3033">
        <v>954</v>
      </c>
      <c r="Q3033" s="18">
        <f>IFERROR(Flights[[#This Row],[Distance]]/Flights[[#This Row],[Length (hr)]], "")</f>
        <v>386.75675675675672</v>
      </c>
      <c r="R3033" s="1">
        <v>0.90416666666666667</v>
      </c>
      <c r="S3033" s="1" t="str">
        <f>IF(Flights[[#This Row],[Length (hr)]]&lt;2, "No meal", IF(Flights[[#This Row],[Length (hr)]]&lt;3.5, "Light meal", "Full meal"))</f>
        <v>Light meal</v>
      </c>
      <c r="T3033" s="1" t="str">
        <f>IF(AND(Flights[[#This Row],[Airline]]="US Airways", Flights[[#This Row],[Meal]]="Full Meal"), "Yes", "No")</f>
        <v>No</v>
      </c>
      <c r="U3033" s="1">
        <v>0.8979166666666667</v>
      </c>
      <c r="V3033">
        <v>-9</v>
      </c>
      <c r="W3033" s="1" t="str">
        <f>IF(Flights[[#This Row],[Arrival Delay]] = "", "Cancelled", IF(Flights[[#This Row],[Arrival Delay]]&gt;15, "Delayed", "On time"))</f>
        <v>On time</v>
      </c>
      <c r="X3033" t="str">
        <f>IF(Flights[[#This Row],[Status]]&lt;&gt;"Delayed","", IF(Flights[[#This Row],[Arrival Delay]]&gt;120, "Severe", IF(Flights[[#This Row],[Arrival Delay]]&gt;60, "Major", "Moderate")))</f>
        <v/>
      </c>
      <c r="Y3033" t="b">
        <v>0</v>
      </c>
      <c r="AA3033" t="str">
        <f>IF(OR(AND(Flights[[#This Row],[Status]]="Cancelled", Flights[[#This Row],[Cancellation Reason]]="Airline/Carrier"), Flights[[#This Row],[Delay Type]]="Severe"), "Yes", "No")</f>
        <v>No</v>
      </c>
    </row>
    <row r="3034" spans="1:27" x14ac:dyDescent="0.3">
      <c r="A3034" s="3">
        <v>42227</v>
      </c>
      <c r="B3034" s="22">
        <f>WEEKNUM(Flights[[#This Row],[Date]], 1)</f>
        <v>33</v>
      </c>
      <c r="C3034" s="22">
        <f>WEEKDAY(Flights[[#This Row],[Date]],1)</f>
        <v>3</v>
      </c>
      <c r="D3034" t="s">
        <v>1414</v>
      </c>
      <c r="E3034" t="s">
        <v>1990</v>
      </c>
      <c r="F3034" t="s">
        <v>0</v>
      </c>
      <c r="G3034" t="s">
        <v>4</v>
      </c>
      <c r="H3034" t="str">
        <f>_xlfn.XLOOKUP(Flights[[#This Row],[Destination]], Airports!$A$2:$A$78, Airports!$D$2:$D$78)</f>
        <v>Chicago</v>
      </c>
      <c r="I3034" t="str" cm="1">
        <f t="array" ref="I3034">_xlfn.XLOOKUP(Flights[[#This Row],[Destination]],_xlfn._TRO_TRAILING( Airports!A:A),_xlfn._TRO_TRAILING( Airports!E:E), "Not found")</f>
        <v>IL</v>
      </c>
      <c r="J3034" s="1">
        <v>0.82708333333333328</v>
      </c>
      <c r="K3034" s="22">
        <f>HOUR(Flights[[#This Row],[Scheduled Departure]])</f>
        <v>19</v>
      </c>
      <c r="L3034" s="1">
        <v>0.82847222222222228</v>
      </c>
      <c r="M3034">
        <f>(L3034-J3034)*24*60</f>
        <v>2.0000000000001528</v>
      </c>
      <c r="N3034" s="16">
        <f>Flights[[#This Row],[Length (min)]]/60</f>
        <v>3.8333333333333335</v>
      </c>
      <c r="O3034">
        <v>230</v>
      </c>
      <c r="P3034">
        <v>1744</v>
      </c>
      <c r="Q3034" s="18">
        <f>IFERROR(Flights[[#This Row],[Distance]]/Flights[[#This Row],[Length (hr)]], "")</f>
        <v>454.95652173913044</v>
      </c>
      <c r="R3034" s="1">
        <v>7.8472222222222221E-2</v>
      </c>
      <c r="S3034" s="1" t="str">
        <f>IF(Flights[[#This Row],[Length (hr)]]&lt;2, "No meal", IF(Flights[[#This Row],[Length (hr)]]&lt;3.5, "Light meal", "Full meal"))</f>
        <v>Full meal</v>
      </c>
      <c r="T3034" s="1" t="str">
        <f>IF(AND(Flights[[#This Row],[Airline]]="US Airways", Flights[[#This Row],[Meal]]="Full Meal"), "Yes", "No")</f>
        <v>No</v>
      </c>
      <c r="U3034" s="1">
        <v>7.1527777777777773E-2</v>
      </c>
      <c r="V3034">
        <v>-10</v>
      </c>
      <c r="W3034" s="1" t="str">
        <f>IF(Flights[[#This Row],[Arrival Delay]] = "", "Cancelled", IF(Flights[[#This Row],[Arrival Delay]]&gt;15, "Delayed", "On time"))</f>
        <v>On time</v>
      </c>
      <c r="X3034" t="str">
        <f>IF(Flights[[#This Row],[Status]]&lt;&gt;"Delayed","", IF(Flights[[#This Row],[Arrival Delay]]&gt;120, "Severe", IF(Flights[[#This Row],[Arrival Delay]]&gt;60, "Major", "Moderate")))</f>
        <v/>
      </c>
      <c r="Y3034" t="b">
        <v>0</v>
      </c>
      <c r="AA3034" t="str">
        <f>IF(OR(AND(Flights[[#This Row],[Status]]="Cancelled", Flights[[#This Row],[Cancellation Reason]]="Airline/Carrier"), Flights[[#This Row],[Delay Type]]="Severe"), "Yes", "No")</f>
        <v>No</v>
      </c>
    </row>
    <row r="3035" spans="1:27" x14ac:dyDescent="0.3">
      <c r="A3035" s="3">
        <v>42227</v>
      </c>
      <c r="B3035" s="22">
        <f>WEEKNUM(Flights[[#This Row],[Date]], 1)</f>
        <v>33</v>
      </c>
      <c r="C3035" s="22">
        <f>WEEKDAY(Flights[[#This Row],[Date]],1)</f>
        <v>3</v>
      </c>
      <c r="D3035" t="s">
        <v>1042</v>
      </c>
      <c r="E3035" t="s">
        <v>1989</v>
      </c>
      <c r="F3035" t="s">
        <v>0</v>
      </c>
      <c r="G3035" t="s">
        <v>308</v>
      </c>
      <c r="H3035" t="str">
        <f>_xlfn.XLOOKUP(Flights[[#This Row],[Destination]], Airports!$A$2:$A$78, Airports!$D$2:$D$78)</f>
        <v>Memphis</v>
      </c>
      <c r="I3035" t="str" cm="1">
        <f t="array" ref="I3035">_xlfn.XLOOKUP(Flights[[#This Row],[Destination]],_xlfn._TRO_TRAILING( Airports!A:A),_xlfn._TRO_TRAILING( Airports!E:E), "Not found")</f>
        <v>TN</v>
      </c>
      <c r="J3035" s="1">
        <v>0.98958333333333337</v>
      </c>
      <c r="K3035" s="22">
        <f>HOUR(Flights[[#This Row],[Scheduled Departure]])</f>
        <v>23</v>
      </c>
      <c r="L3035" s="1">
        <v>0.98541666666666672</v>
      </c>
      <c r="M3035">
        <f>(L3035-J3035)*24*60</f>
        <v>-5.9999999999999787</v>
      </c>
      <c r="N3035" s="16">
        <f>Flights[[#This Row],[Length (min)]]/60</f>
        <v>3.5333333333333332</v>
      </c>
      <c r="O3035">
        <v>212</v>
      </c>
      <c r="P3035">
        <v>1619</v>
      </c>
      <c r="Q3035" s="18">
        <f>IFERROR(Flights[[#This Row],[Distance]]/Flights[[#This Row],[Length (hr)]], "")</f>
        <v>458.20754716981133</v>
      </c>
      <c r="R3035" s="1">
        <v>0.22777777777777777</v>
      </c>
      <c r="S3035" s="1" t="str">
        <f>IF(Flights[[#This Row],[Length (hr)]]&lt;2, "No meal", IF(Flights[[#This Row],[Length (hr)]]&lt;3.5, "Light meal", "Full meal"))</f>
        <v>Full meal</v>
      </c>
      <c r="T3035" s="1" t="str">
        <f>IF(AND(Flights[[#This Row],[Airline]]="US Airways", Flights[[#This Row],[Meal]]="Full Meal"), "Yes", "No")</f>
        <v>No</v>
      </c>
      <c r="U3035" s="1">
        <v>0.21597222222222223</v>
      </c>
      <c r="V3035">
        <v>-17</v>
      </c>
      <c r="W3035" s="1" t="str">
        <f>IF(Flights[[#This Row],[Arrival Delay]] = "", "Cancelled", IF(Flights[[#This Row],[Arrival Delay]]&gt;15, "Delayed", "On time"))</f>
        <v>On time</v>
      </c>
      <c r="X3035" t="str">
        <f>IF(Flights[[#This Row],[Status]]&lt;&gt;"Delayed","", IF(Flights[[#This Row],[Arrival Delay]]&gt;120, "Severe", IF(Flights[[#This Row],[Arrival Delay]]&gt;60, "Major", "Moderate")))</f>
        <v/>
      </c>
      <c r="Y3035" t="b">
        <v>0</v>
      </c>
      <c r="AA3035" t="str">
        <f>IF(OR(AND(Flights[[#This Row],[Status]]="Cancelled", Flights[[#This Row],[Cancellation Reason]]="Airline/Carrier"), Flights[[#This Row],[Delay Type]]="Severe"), "Yes", "No")</f>
        <v>No</v>
      </c>
    </row>
    <row r="3036" spans="1:27" x14ac:dyDescent="0.3">
      <c r="A3036" s="3">
        <v>42228</v>
      </c>
      <c r="B3036" s="22">
        <f>WEEKNUM(Flights[[#This Row],[Date]], 1)</f>
        <v>33</v>
      </c>
      <c r="C3036" s="22">
        <f>WEEKDAY(Flights[[#This Row],[Date]],1)</f>
        <v>4</v>
      </c>
      <c r="D3036" t="s">
        <v>1128</v>
      </c>
      <c r="E3036" t="s">
        <v>1995</v>
      </c>
      <c r="F3036" t="s">
        <v>0</v>
      </c>
      <c r="G3036" t="s">
        <v>273</v>
      </c>
      <c r="H3036" t="str">
        <f>_xlfn.XLOOKUP(Flights[[#This Row],[Destination]], Airports!$A$2:$A$78, Airports!$D$2:$D$78)</f>
        <v>Denver</v>
      </c>
      <c r="I3036" t="str" cm="1">
        <f t="array" ref="I3036">_xlfn.XLOOKUP(Flights[[#This Row],[Destination]],_xlfn._TRO_TRAILING( Airports!A:A),_xlfn._TRO_TRAILING( Airports!E:E), "Not found")</f>
        <v>CO</v>
      </c>
      <c r="J3036" s="1">
        <v>0.22916666666666666</v>
      </c>
      <c r="K3036" s="22">
        <f>HOUR(Flights[[#This Row],[Scheduled Departure]])</f>
        <v>5</v>
      </c>
      <c r="L3036" s="1">
        <v>0.22708333333333333</v>
      </c>
      <c r="M3036">
        <f>(L3036-J3036)*24*60</f>
        <v>-2.9999999999999893</v>
      </c>
      <c r="N3036" s="16">
        <f>Flights[[#This Row],[Length (min)]]/60</f>
        <v>2.2999999999999998</v>
      </c>
      <c r="O3036">
        <v>138</v>
      </c>
      <c r="P3036">
        <v>862</v>
      </c>
      <c r="Q3036" s="18">
        <f>IFERROR(Flights[[#This Row],[Distance]]/Flights[[#This Row],[Length (hr)]], "")</f>
        <v>374.78260869565219</v>
      </c>
      <c r="R3036" s="1">
        <v>0.36805555555555558</v>
      </c>
      <c r="S3036" s="1" t="str">
        <f>IF(Flights[[#This Row],[Length (hr)]]&lt;2, "No meal", IF(Flights[[#This Row],[Length (hr)]]&lt;3.5, "Light meal", "Full meal"))</f>
        <v>Light meal</v>
      </c>
      <c r="T3036" s="1" t="str">
        <f>IF(AND(Flights[[#This Row],[Airline]]="US Airways", Flights[[#This Row],[Meal]]="Full Meal"), "Yes", "No")</f>
        <v>No</v>
      </c>
      <c r="U3036" s="1">
        <v>0.36458333333333331</v>
      </c>
      <c r="V3036">
        <v>-5</v>
      </c>
      <c r="W3036" s="1" t="str">
        <f>IF(Flights[[#This Row],[Arrival Delay]] = "", "Cancelled", IF(Flights[[#This Row],[Arrival Delay]]&gt;15, "Delayed", "On time"))</f>
        <v>On time</v>
      </c>
      <c r="X3036" t="str">
        <f>IF(Flights[[#This Row],[Status]]&lt;&gt;"Delayed","", IF(Flights[[#This Row],[Arrival Delay]]&gt;120, "Severe", IF(Flights[[#This Row],[Arrival Delay]]&gt;60, "Major", "Moderate")))</f>
        <v/>
      </c>
      <c r="Y3036" t="b">
        <v>0</v>
      </c>
      <c r="AA3036" t="str">
        <f>IF(OR(AND(Flights[[#This Row],[Status]]="Cancelled", Flights[[#This Row],[Cancellation Reason]]="Airline/Carrier"), Flights[[#This Row],[Delay Type]]="Severe"), "Yes", "No")</f>
        <v>No</v>
      </c>
    </row>
    <row r="3037" spans="1:27" x14ac:dyDescent="0.3">
      <c r="A3037" s="3">
        <v>42228</v>
      </c>
      <c r="B3037" s="22">
        <f>WEEKNUM(Flights[[#This Row],[Date]], 1)</f>
        <v>33</v>
      </c>
      <c r="C3037" s="22">
        <f>WEEKDAY(Flights[[#This Row],[Date]],1)</f>
        <v>4</v>
      </c>
      <c r="D3037" t="s">
        <v>131</v>
      </c>
      <c r="E3037" t="s">
        <v>1987</v>
      </c>
      <c r="F3037" t="s">
        <v>0</v>
      </c>
      <c r="G3037" t="s">
        <v>3</v>
      </c>
      <c r="H3037" t="str">
        <f>_xlfn.XLOOKUP(Flights[[#This Row],[Destination]], Airports!$A$2:$A$78, Airports!$D$2:$D$78)</f>
        <v>Dallas</v>
      </c>
      <c r="I3037" t="str" cm="1">
        <f t="array" ref="I3037">_xlfn.XLOOKUP(Flights[[#This Row],[Destination]],_xlfn._TRO_TRAILING( Airports!A:A),_xlfn._TRO_TRAILING( Airports!E:E), "Not found")</f>
        <v>TX</v>
      </c>
      <c r="J3037" s="1">
        <v>0.2951388888888889</v>
      </c>
      <c r="K3037" s="22">
        <f>HOUR(Flights[[#This Row],[Scheduled Departure]])</f>
        <v>7</v>
      </c>
      <c r="L3037" s="1">
        <v>0.2902777777777778</v>
      </c>
      <c r="M3037">
        <f>(L3037-J3037)*24*60</f>
        <v>-6.9999999999999751</v>
      </c>
      <c r="N3037" s="16">
        <f>Flights[[#This Row],[Length (min)]]/60</f>
        <v>3.2</v>
      </c>
      <c r="O3037">
        <v>192</v>
      </c>
      <c r="P3037">
        <v>1235</v>
      </c>
      <c r="Q3037" s="18">
        <f>IFERROR(Flights[[#This Row],[Distance]]/Flights[[#This Row],[Length (hr)]], "")</f>
        <v>385.9375</v>
      </c>
      <c r="R3037" s="1">
        <v>0.5131944444444444</v>
      </c>
      <c r="S3037" s="1" t="str">
        <f>IF(Flights[[#This Row],[Length (hr)]]&lt;2, "No meal", IF(Flights[[#This Row],[Length (hr)]]&lt;3.5, "Light meal", "Full meal"))</f>
        <v>Light meal</v>
      </c>
      <c r="T3037" s="1" t="str">
        <f>IF(AND(Flights[[#This Row],[Airline]]="US Airways", Flights[[#This Row],[Meal]]="Full Meal"), "Yes", "No")</f>
        <v>No</v>
      </c>
      <c r="U3037" s="1">
        <v>0.50694444444444442</v>
      </c>
      <c r="V3037">
        <v>-9</v>
      </c>
      <c r="W3037" s="1" t="str">
        <f>IF(Flights[[#This Row],[Arrival Delay]] = "", "Cancelled", IF(Flights[[#This Row],[Arrival Delay]]&gt;15, "Delayed", "On time"))</f>
        <v>On time</v>
      </c>
      <c r="X3037" t="str">
        <f>IF(Flights[[#This Row],[Status]]&lt;&gt;"Delayed","", IF(Flights[[#This Row],[Arrival Delay]]&gt;120, "Severe", IF(Flights[[#This Row],[Arrival Delay]]&gt;60, "Major", "Moderate")))</f>
        <v/>
      </c>
      <c r="Y3037" t="b">
        <v>0</v>
      </c>
      <c r="AA3037" t="str">
        <f>IF(OR(AND(Flights[[#This Row],[Status]]="Cancelled", Flights[[#This Row],[Cancellation Reason]]="Airline/Carrier"), Flights[[#This Row],[Delay Type]]="Severe"), "Yes", "No")</f>
        <v>No</v>
      </c>
    </row>
    <row r="3038" spans="1:27" x14ac:dyDescent="0.3">
      <c r="A3038" s="3">
        <v>42228</v>
      </c>
      <c r="B3038" s="22">
        <f>WEEKNUM(Flights[[#This Row],[Date]], 1)</f>
        <v>33</v>
      </c>
      <c r="C3038" s="22">
        <f>WEEKDAY(Flights[[#This Row],[Date]],1)</f>
        <v>4</v>
      </c>
      <c r="D3038" t="s">
        <v>783</v>
      </c>
      <c r="E3038" t="s">
        <v>1990</v>
      </c>
      <c r="F3038" t="s">
        <v>0</v>
      </c>
      <c r="G3038" t="s">
        <v>293</v>
      </c>
      <c r="H3038" t="str">
        <f>_xlfn.XLOOKUP(Flights[[#This Row],[Destination]], Airports!$A$2:$A$78, Airports!$D$2:$D$78)</f>
        <v>Houston</v>
      </c>
      <c r="I3038" t="str" cm="1">
        <f t="array" ref="I3038">_xlfn.XLOOKUP(Flights[[#This Row],[Destination]],_xlfn._TRO_TRAILING( Airports!A:A),_xlfn._TRO_TRAILING( Airports!E:E), "Not found")</f>
        <v>TX</v>
      </c>
      <c r="J3038" s="1">
        <v>0.30208333333333331</v>
      </c>
      <c r="K3038" s="22">
        <f>HOUR(Flights[[#This Row],[Scheduled Departure]])</f>
        <v>7</v>
      </c>
      <c r="L3038" s="1">
        <v>0.30069444444444443</v>
      </c>
      <c r="M3038">
        <f>(L3038-J3038)*24*60</f>
        <v>-1.9999999999999929</v>
      </c>
      <c r="N3038" s="16">
        <f>Flights[[#This Row],[Length (min)]]/60</f>
        <v>3.1666666666666665</v>
      </c>
      <c r="O3038">
        <v>190</v>
      </c>
      <c r="P3038">
        <v>1379</v>
      </c>
      <c r="Q3038" s="18">
        <f>IFERROR(Flights[[#This Row],[Distance]]/Flights[[#This Row],[Length (hr)]], "")</f>
        <v>435.47368421052636</v>
      </c>
      <c r="R3038" s="1">
        <v>0.52500000000000002</v>
      </c>
      <c r="S3038" s="1" t="str">
        <f>IF(Flights[[#This Row],[Length (hr)]]&lt;2, "No meal", IF(Flights[[#This Row],[Length (hr)]]&lt;3.5, "Light meal", "Full meal"))</f>
        <v>Light meal</v>
      </c>
      <c r="T3038" s="1" t="str">
        <f>IF(AND(Flights[[#This Row],[Airline]]="US Airways", Flights[[#This Row],[Meal]]="Full Meal"), "Yes", "No")</f>
        <v>No</v>
      </c>
      <c r="U3038" s="1">
        <v>0.51597222222222228</v>
      </c>
      <c r="V3038">
        <v>-13</v>
      </c>
      <c r="W3038" s="1" t="str">
        <f>IF(Flights[[#This Row],[Arrival Delay]] = "", "Cancelled", IF(Flights[[#This Row],[Arrival Delay]]&gt;15, "Delayed", "On time"))</f>
        <v>On time</v>
      </c>
      <c r="X3038" t="str">
        <f>IF(Flights[[#This Row],[Status]]&lt;&gt;"Delayed","", IF(Flights[[#This Row],[Arrival Delay]]&gt;120, "Severe", IF(Flights[[#This Row],[Arrival Delay]]&gt;60, "Major", "Moderate")))</f>
        <v/>
      </c>
      <c r="Y3038" t="b">
        <v>0</v>
      </c>
      <c r="AA3038" t="str">
        <f>IF(OR(AND(Flights[[#This Row],[Status]]="Cancelled", Flights[[#This Row],[Cancellation Reason]]="Airline/Carrier"), Flights[[#This Row],[Delay Type]]="Severe"), "Yes", "No")</f>
        <v>No</v>
      </c>
    </row>
    <row r="3039" spans="1:27" x14ac:dyDescent="0.3">
      <c r="A3039" s="3">
        <v>42228</v>
      </c>
      <c r="B3039" s="22">
        <f>WEEKNUM(Flights[[#This Row],[Date]], 1)</f>
        <v>33</v>
      </c>
      <c r="C3039" s="22">
        <f>WEEKDAY(Flights[[#This Row],[Date]],1)</f>
        <v>4</v>
      </c>
      <c r="D3039" t="s">
        <v>700</v>
      </c>
      <c r="E3039" t="s">
        <v>1996</v>
      </c>
      <c r="F3039" t="s">
        <v>0</v>
      </c>
      <c r="G3039" t="s">
        <v>344</v>
      </c>
      <c r="H3039" t="str">
        <f>_xlfn.XLOOKUP(Flights[[#This Row],[Destination]], Airports!$A$2:$A$78, Airports!$D$2:$D$78)</f>
        <v>Seattle</v>
      </c>
      <c r="I3039" t="str" cm="1">
        <f t="array" ref="I3039">_xlfn.XLOOKUP(Flights[[#This Row],[Destination]],_xlfn._TRO_TRAILING( Airports!A:A),_xlfn._TRO_TRAILING( Airports!E:E), "Not found")</f>
        <v>WA</v>
      </c>
      <c r="J3039" s="1">
        <v>0.32291666666666669</v>
      </c>
      <c r="K3039" s="22">
        <f>HOUR(Flights[[#This Row],[Scheduled Departure]])</f>
        <v>7</v>
      </c>
      <c r="L3039" s="1">
        <v>0.32361111111111113</v>
      </c>
      <c r="M3039">
        <f>(L3039-J3039)*24*60</f>
        <v>0.99999999999999645</v>
      </c>
      <c r="N3039" s="16">
        <f>Flights[[#This Row],[Length (min)]]/60</f>
        <v>2.3333333333333335</v>
      </c>
      <c r="O3039">
        <v>140</v>
      </c>
      <c r="P3039">
        <v>954</v>
      </c>
      <c r="Q3039" s="18">
        <f>IFERROR(Flights[[#This Row],[Distance]]/Flights[[#This Row],[Length (hr)]], "")</f>
        <v>408.85714285714283</v>
      </c>
      <c r="R3039" s="1">
        <v>0.42708333333333331</v>
      </c>
      <c r="S3039" s="1" t="str">
        <f>IF(Flights[[#This Row],[Length (hr)]]&lt;2, "No meal", IF(Flights[[#This Row],[Length (hr)]]&lt;3.5, "Light meal", "Full meal"))</f>
        <v>Light meal</v>
      </c>
      <c r="T3039" s="1" t="str">
        <f>IF(AND(Flights[[#This Row],[Airline]]="US Airways", Flights[[#This Row],[Meal]]="Full Meal"), "Yes", "No")</f>
        <v>No</v>
      </c>
      <c r="U3039" s="1">
        <v>0.42083333333333334</v>
      </c>
      <c r="V3039">
        <v>-9</v>
      </c>
      <c r="W3039" s="1" t="str">
        <f>IF(Flights[[#This Row],[Arrival Delay]] = "", "Cancelled", IF(Flights[[#This Row],[Arrival Delay]]&gt;15, "Delayed", "On time"))</f>
        <v>On time</v>
      </c>
      <c r="X3039" t="str">
        <f>IF(Flights[[#This Row],[Status]]&lt;&gt;"Delayed","", IF(Flights[[#This Row],[Arrival Delay]]&gt;120, "Severe", IF(Flights[[#This Row],[Arrival Delay]]&gt;60, "Major", "Moderate")))</f>
        <v/>
      </c>
      <c r="Y3039" t="b">
        <v>0</v>
      </c>
      <c r="AA3039" t="str">
        <f>IF(OR(AND(Flights[[#This Row],[Status]]="Cancelled", Flights[[#This Row],[Cancellation Reason]]="Airline/Carrier"), Flights[[#This Row],[Delay Type]]="Severe"), "Yes", "No")</f>
        <v>No</v>
      </c>
    </row>
    <row r="3040" spans="1:27" x14ac:dyDescent="0.3">
      <c r="A3040" s="3">
        <v>42228</v>
      </c>
      <c r="B3040" s="22">
        <f>WEEKNUM(Flights[[#This Row],[Date]], 1)</f>
        <v>33</v>
      </c>
      <c r="C3040" s="22">
        <f>WEEKDAY(Flights[[#This Row],[Date]],1)</f>
        <v>4</v>
      </c>
      <c r="D3040" t="s">
        <v>113</v>
      </c>
      <c r="E3040" t="s">
        <v>1987</v>
      </c>
      <c r="F3040" t="s">
        <v>0</v>
      </c>
      <c r="G3040" t="s">
        <v>12</v>
      </c>
      <c r="H3040" t="str">
        <f>_xlfn.XLOOKUP(Flights[[#This Row],[Destination]], Airports!$A$2:$A$78, Airports!$D$2:$D$78)</f>
        <v>New York</v>
      </c>
      <c r="I3040" t="str" cm="1">
        <f t="array" ref="I3040">_xlfn.XLOOKUP(Flights[[#This Row],[Destination]],_xlfn._TRO_TRAILING( Airports!A:A),_xlfn._TRO_TRAILING( Airports!E:E), "Not found")</f>
        <v>NY</v>
      </c>
      <c r="J3040" s="1">
        <v>0.33333333333333331</v>
      </c>
      <c r="K3040" s="22">
        <f>HOUR(Flights[[#This Row],[Scheduled Departure]])</f>
        <v>8</v>
      </c>
      <c r="L3040" s="1">
        <v>0.32916666666666666</v>
      </c>
      <c r="M3040">
        <f>(L3040-J3040)*24*60</f>
        <v>-5.9999999999999787</v>
      </c>
      <c r="N3040" s="16">
        <f>Flights[[#This Row],[Length (min)]]/60</f>
        <v>5.2666666666666666</v>
      </c>
      <c r="O3040">
        <v>316</v>
      </c>
      <c r="P3040">
        <v>2475</v>
      </c>
      <c r="Q3040" s="18">
        <f>IFERROR(Flights[[#This Row],[Distance]]/Flights[[#This Row],[Length (hr)]], "")</f>
        <v>469.9367088607595</v>
      </c>
      <c r="R3040" s="1">
        <v>0.70208333333333328</v>
      </c>
      <c r="S3040" s="1" t="str">
        <f>IF(Flights[[#This Row],[Length (hr)]]&lt;2, "No meal", IF(Flights[[#This Row],[Length (hr)]]&lt;3.5, "Light meal", "Full meal"))</f>
        <v>Full meal</v>
      </c>
      <c r="T3040" s="1" t="str">
        <f>IF(AND(Flights[[#This Row],[Airline]]="US Airways", Flights[[#This Row],[Meal]]="Full Meal"), "Yes", "No")</f>
        <v>No</v>
      </c>
      <c r="U3040" s="1">
        <v>0.67361111111111116</v>
      </c>
      <c r="V3040">
        <v>-41</v>
      </c>
      <c r="W3040" s="1" t="str">
        <f>IF(Flights[[#This Row],[Arrival Delay]] = "", "Cancelled", IF(Flights[[#This Row],[Arrival Delay]]&gt;15, "Delayed", "On time"))</f>
        <v>On time</v>
      </c>
      <c r="X3040" t="str">
        <f>IF(Flights[[#This Row],[Status]]&lt;&gt;"Delayed","", IF(Flights[[#This Row],[Arrival Delay]]&gt;120, "Severe", IF(Flights[[#This Row],[Arrival Delay]]&gt;60, "Major", "Moderate")))</f>
        <v/>
      </c>
      <c r="Y3040" t="b">
        <v>0</v>
      </c>
      <c r="AA3040" t="str">
        <f>IF(OR(AND(Flights[[#This Row],[Status]]="Cancelled", Flights[[#This Row],[Cancellation Reason]]="Airline/Carrier"), Flights[[#This Row],[Delay Type]]="Severe"), "Yes", "No")</f>
        <v>No</v>
      </c>
    </row>
    <row r="3041" spans="1:27" x14ac:dyDescent="0.3">
      <c r="A3041" s="3">
        <v>42228</v>
      </c>
      <c r="B3041" s="22">
        <f>WEEKNUM(Flights[[#This Row],[Date]], 1)</f>
        <v>33</v>
      </c>
      <c r="C3041" s="22">
        <f>WEEKDAY(Flights[[#This Row],[Date]],1)</f>
        <v>4</v>
      </c>
      <c r="D3041" t="s">
        <v>1423</v>
      </c>
      <c r="E3041" t="s">
        <v>1994</v>
      </c>
      <c r="F3041" t="s">
        <v>0</v>
      </c>
      <c r="G3041" t="s">
        <v>7</v>
      </c>
      <c r="H3041" t="str">
        <f>_xlfn.XLOOKUP(Flights[[#This Row],[Destination]], Airports!$A$2:$A$78, Airports!$D$2:$D$78)</f>
        <v>Austin</v>
      </c>
      <c r="I3041" t="str" cm="1">
        <f t="array" ref="I3041">_xlfn.XLOOKUP(Flights[[#This Row],[Destination]],_xlfn._TRO_TRAILING( Airports!A:A),_xlfn._TRO_TRAILING( Airports!E:E), "Not found")</f>
        <v>TX</v>
      </c>
      <c r="J3041" s="1">
        <v>0.33333333333333331</v>
      </c>
      <c r="K3041" s="22">
        <f>HOUR(Flights[[#This Row],[Scheduled Departure]])</f>
        <v>8</v>
      </c>
      <c r="L3041" s="1">
        <v>0.3298611111111111</v>
      </c>
      <c r="M3041">
        <f>(L3041-J3041)*24*60</f>
        <v>-4.9999999999999822</v>
      </c>
      <c r="N3041" s="16">
        <f>Flights[[#This Row],[Length (min)]]/60</f>
        <v>3.2166666666666668</v>
      </c>
      <c r="O3041">
        <v>193</v>
      </c>
      <c r="P3041">
        <v>1242</v>
      </c>
      <c r="Q3041" s="18">
        <f>IFERROR(Flights[[#This Row],[Distance]]/Flights[[#This Row],[Length (hr)]], "")</f>
        <v>386.11398963730568</v>
      </c>
      <c r="R3041" s="1">
        <v>0.54722222222222228</v>
      </c>
      <c r="S3041" s="1" t="str">
        <f>IF(Flights[[#This Row],[Length (hr)]]&lt;2, "No meal", IF(Flights[[#This Row],[Length (hr)]]&lt;3.5, "Light meal", "Full meal"))</f>
        <v>Light meal</v>
      </c>
      <c r="T3041" s="1" t="str">
        <f>IF(AND(Flights[[#This Row],[Airline]]="US Airways", Flights[[#This Row],[Meal]]="Full Meal"), "Yes", "No")</f>
        <v>No</v>
      </c>
      <c r="U3041" s="1">
        <v>0.54722222222222228</v>
      </c>
      <c r="V3041">
        <v>0</v>
      </c>
      <c r="W3041" s="1" t="str">
        <f>IF(Flights[[#This Row],[Arrival Delay]] = "", "Cancelled", IF(Flights[[#This Row],[Arrival Delay]]&gt;15, "Delayed", "On time"))</f>
        <v>On time</v>
      </c>
      <c r="X3041" t="str">
        <f>IF(Flights[[#This Row],[Status]]&lt;&gt;"Delayed","", IF(Flights[[#This Row],[Arrival Delay]]&gt;120, "Severe", IF(Flights[[#This Row],[Arrival Delay]]&gt;60, "Major", "Moderate")))</f>
        <v/>
      </c>
      <c r="Y3041" t="b">
        <v>0</v>
      </c>
      <c r="AA3041" t="str">
        <f>IF(OR(AND(Flights[[#This Row],[Status]]="Cancelled", Flights[[#This Row],[Cancellation Reason]]="Airline/Carrier"), Flights[[#This Row],[Delay Type]]="Severe"), "Yes", "No")</f>
        <v>No</v>
      </c>
    </row>
    <row r="3042" spans="1:27" x14ac:dyDescent="0.3">
      <c r="A3042" s="3">
        <v>42228</v>
      </c>
      <c r="B3042" s="22">
        <f>WEEKNUM(Flights[[#This Row],[Date]], 1)</f>
        <v>33</v>
      </c>
      <c r="C3042" s="22">
        <f>WEEKDAY(Flights[[#This Row],[Date]],1)</f>
        <v>4</v>
      </c>
      <c r="D3042" t="s">
        <v>790</v>
      </c>
      <c r="E3042" t="s">
        <v>1994</v>
      </c>
      <c r="F3042" t="s">
        <v>0</v>
      </c>
      <c r="G3042" t="s">
        <v>351</v>
      </c>
      <c r="H3042" t="str">
        <f>_xlfn.XLOOKUP(Flights[[#This Row],[Destination]], Airports!$A$2:$A$78, Airports!$D$2:$D$78)</f>
        <v>Sacramento</v>
      </c>
      <c r="I3042" t="str" cm="1">
        <f t="array" ref="I3042">_xlfn.XLOOKUP(Flights[[#This Row],[Destination]],_xlfn._TRO_TRAILING( Airports!A:A),_xlfn._TRO_TRAILING( Airports!E:E), "Not found")</f>
        <v>CA</v>
      </c>
      <c r="J3042" s="1">
        <v>0.34513888888888888</v>
      </c>
      <c r="K3042" s="22">
        <f>HOUR(Flights[[#This Row],[Scheduled Departure]])</f>
        <v>8</v>
      </c>
      <c r="L3042" s="1">
        <v>0.34236111111111112</v>
      </c>
      <c r="M3042">
        <f>(L3042-J3042)*24*60</f>
        <v>-3.9999999999999858</v>
      </c>
      <c r="N3042" s="16">
        <f>Flights[[#This Row],[Length (min)]]/60</f>
        <v>1.45</v>
      </c>
      <c r="O3042">
        <v>87</v>
      </c>
      <c r="P3042">
        <v>373</v>
      </c>
      <c r="Q3042" s="18">
        <f>IFERROR(Flights[[#This Row],[Distance]]/Flights[[#This Row],[Length (hr)]], "")</f>
        <v>257.24137931034483</v>
      </c>
      <c r="R3042" s="1">
        <v>0.40694444444444444</v>
      </c>
      <c r="S3042" s="1" t="str">
        <f>IF(Flights[[#This Row],[Length (hr)]]&lt;2, "No meal", IF(Flights[[#This Row],[Length (hr)]]&lt;3.5, "Light meal", "Full meal"))</f>
        <v>No meal</v>
      </c>
      <c r="T3042" s="1" t="str">
        <f>IF(AND(Flights[[#This Row],[Airline]]="US Airways", Flights[[#This Row],[Meal]]="Full Meal"), "Yes", "No")</f>
        <v>No</v>
      </c>
      <c r="U3042" s="1">
        <v>0.40277777777777779</v>
      </c>
      <c r="V3042">
        <v>-6</v>
      </c>
      <c r="W3042" s="1" t="str">
        <f>IF(Flights[[#This Row],[Arrival Delay]] = "", "Cancelled", IF(Flights[[#This Row],[Arrival Delay]]&gt;15, "Delayed", "On time"))</f>
        <v>On time</v>
      </c>
      <c r="X3042" t="str">
        <f>IF(Flights[[#This Row],[Status]]&lt;&gt;"Delayed","", IF(Flights[[#This Row],[Arrival Delay]]&gt;120, "Severe", IF(Flights[[#This Row],[Arrival Delay]]&gt;60, "Major", "Moderate")))</f>
        <v/>
      </c>
      <c r="Y3042" t="b">
        <v>0</v>
      </c>
      <c r="AA3042" t="str">
        <f>IF(OR(AND(Flights[[#This Row],[Status]]="Cancelled", Flights[[#This Row],[Cancellation Reason]]="Airline/Carrier"), Flights[[#This Row],[Delay Type]]="Severe"), "Yes", "No")</f>
        <v>No</v>
      </c>
    </row>
    <row r="3043" spans="1:27" x14ac:dyDescent="0.3">
      <c r="A3043" s="3">
        <v>42228</v>
      </c>
      <c r="B3043" s="22">
        <f>WEEKNUM(Flights[[#This Row],[Date]], 1)</f>
        <v>33</v>
      </c>
      <c r="C3043" s="22">
        <f>WEEKDAY(Flights[[#This Row],[Date]],1)</f>
        <v>4</v>
      </c>
      <c r="D3043" t="s">
        <v>706</v>
      </c>
      <c r="E3043" t="s">
        <v>1989</v>
      </c>
      <c r="F3043" t="s">
        <v>0</v>
      </c>
      <c r="G3043" t="s">
        <v>316</v>
      </c>
      <c r="H3043" t="str">
        <f>_xlfn.XLOOKUP(Flights[[#This Row],[Destination]], Airports!$A$2:$A$78, Airports!$D$2:$D$78)</f>
        <v>New Orleans</v>
      </c>
      <c r="I3043" t="str" cm="1">
        <f t="array" ref="I3043">_xlfn.XLOOKUP(Flights[[#This Row],[Destination]],_xlfn._TRO_TRAILING( Airports!A:A),_xlfn._TRO_TRAILING( Airports!E:E), "Not found")</f>
        <v>LA</v>
      </c>
      <c r="J3043" s="1">
        <v>0.3888888888888889</v>
      </c>
      <c r="K3043" s="22">
        <f>HOUR(Flights[[#This Row],[Scheduled Departure]])</f>
        <v>9</v>
      </c>
      <c r="L3043" s="1">
        <v>0.38194444444444442</v>
      </c>
      <c r="M3043">
        <f>(L3043-J3043)*24*60</f>
        <v>-10.000000000000044</v>
      </c>
      <c r="N3043" s="16">
        <f>Flights[[#This Row],[Length (min)]]/60</f>
        <v>3.8333333333333335</v>
      </c>
      <c r="O3043">
        <v>230</v>
      </c>
      <c r="P3043">
        <v>1670</v>
      </c>
      <c r="Q3043" s="18">
        <f>IFERROR(Flights[[#This Row],[Distance]]/Flights[[#This Row],[Length (hr)]], "")</f>
        <v>435.65217391304344</v>
      </c>
      <c r="R3043" s="1">
        <v>0.63680555555555551</v>
      </c>
      <c r="S3043" s="1" t="str">
        <f>IF(Flights[[#This Row],[Length (hr)]]&lt;2, "No meal", IF(Flights[[#This Row],[Length (hr)]]&lt;3.5, "Light meal", "Full meal"))</f>
        <v>Full meal</v>
      </c>
      <c r="T3043" s="1" t="str">
        <f>IF(AND(Flights[[#This Row],[Airline]]="US Airways", Flights[[#This Row],[Meal]]="Full Meal"), "Yes", "No")</f>
        <v>No</v>
      </c>
      <c r="U3043" s="1">
        <v>0.625</v>
      </c>
      <c r="V3043">
        <v>-17</v>
      </c>
      <c r="W3043" s="1" t="str">
        <f>IF(Flights[[#This Row],[Arrival Delay]] = "", "Cancelled", IF(Flights[[#This Row],[Arrival Delay]]&gt;15, "Delayed", "On time"))</f>
        <v>On time</v>
      </c>
      <c r="X3043" t="str">
        <f>IF(Flights[[#This Row],[Status]]&lt;&gt;"Delayed","", IF(Flights[[#This Row],[Arrival Delay]]&gt;120, "Severe", IF(Flights[[#This Row],[Arrival Delay]]&gt;60, "Major", "Moderate")))</f>
        <v/>
      </c>
      <c r="Y3043" t="b">
        <v>0</v>
      </c>
      <c r="AA3043" t="str">
        <f>IF(OR(AND(Flights[[#This Row],[Status]]="Cancelled", Flights[[#This Row],[Cancellation Reason]]="Airline/Carrier"), Flights[[#This Row],[Delay Type]]="Severe"), "Yes", "No")</f>
        <v>No</v>
      </c>
    </row>
    <row r="3044" spans="1:27" x14ac:dyDescent="0.3">
      <c r="A3044" s="3">
        <v>42228</v>
      </c>
      <c r="B3044" s="22">
        <f>WEEKNUM(Flights[[#This Row],[Date]], 1)</f>
        <v>33</v>
      </c>
      <c r="C3044" s="22">
        <f>WEEKDAY(Flights[[#This Row],[Date]],1)</f>
        <v>4</v>
      </c>
      <c r="D3044" t="s">
        <v>491</v>
      </c>
      <c r="E3044" t="s">
        <v>1994</v>
      </c>
      <c r="F3044" t="s">
        <v>0</v>
      </c>
      <c r="G3044" t="s">
        <v>29</v>
      </c>
      <c r="H3044" t="str">
        <f>_xlfn.XLOOKUP(Flights[[#This Row],[Destination]], Airports!$A$2:$A$78, Airports!$D$2:$D$78)</f>
        <v>Phoenix</v>
      </c>
      <c r="I3044" t="str" cm="1">
        <f t="array" ref="I3044">_xlfn.XLOOKUP(Flights[[#This Row],[Destination]],_xlfn._TRO_TRAILING( Airports!A:A),_xlfn._TRO_TRAILING( Airports!E:E), "Not found")</f>
        <v>AZ</v>
      </c>
      <c r="J3044" s="1">
        <v>0.5</v>
      </c>
      <c r="K3044" s="22">
        <f>HOUR(Flights[[#This Row],[Scheduled Departure]])</f>
        <v>12</v>
      </c>
      <c r="L3044" s="1">
        <v>0.49722222222222223</v>
      </c>
      <c r="M3044">
        <f>(L3044-J3044)*24*60</f>
        <v>-3.9999999999999858</v>
      </c>
      <c r="N3044" s="16">
        <f>Flights[[#This Row],[Length (min)]]/60</f>
        <v>1.35</v>
      </c>
      <c r="O3044">
        <v>81</v>
      </c>
      <c r="P3044">
        <v>370</v>
      </c>
      <c r="Q3044" s="18">
        <f>IFERROR(Flights[[#This Row],[Distance]]/Flights[[#This Row],[Length (hr)]], "")</f>
        <v>274.07407407407408</v>
      </c>
      <c r="R3044" s="1">
        <v>0.5625</v>
      </c>
      <c r="S3044" s="1" t="str">
        <f>IF(Flights[[#This Row],[Length (hr)]]&lt;2, "No meal", IF(Flights[[#This Row],[Length (hr)]]&lt;3.5, "Light meal", "Full meal"))</f>
        <v>No meal</v>
      </c>
      <c r="T3044" s="1" t="str">
        <f>IF(AND(Flights[[#This Row],[Airline]]="US Airways", Flights[[#This Row],[Meal]]="Full Meal"), "Yes", "No")</f>
        <v>No</v>
      </c>
      <c r="U3044" s="1">
        <v>0.55347222222222225</v>
      </c>
      <c r="V3044">
        <v>-13</v>
      </c>
      <c r="W3044" s="1" t="str">
        <f>IF(Flights[[#This Row],[Arrival Delay]] = "", "Cancelled", IF(Flights[[#This Row],[Arrival Delay]]&gt;15, "Delayed", "On time"))</f>
        <v>On time</v>
      </c>
      <c r="X3044" t="str">
        <f>IF(Flights[[#This Row],[Status]]&lt;&gt;"Delayed","", IF(Flights[[#This Row],[Arrival Delay]]&gt;120, "Severe", IF(Flights[[#This Row],[Arrival Delay]]&gt;60, "Major", "Moderate")))</f>
        <v/>
      </c>
      <c r="Y3044" t="b">
        <v>0</v>
      </c>
      <c r="AA3044" t="str">
        <f>IF(OR(AND(Flights[[#This Row],[Status]]="Cancelled", Flights[[#This Row],[Cancellation Reason]]="Airline/Carrier"), Flights[[#This Row],[Delay Type]]="Severe"), "Yes", "No")</f>
        <v>No</v>
      </c>
    </row>
    <row r="3045" spans="1:27" x14ac:dyDescent="0.3">
      <c r="A3045" s="3">
        <v>42228</v>
      </c>
      <c r="B3045" s="22">
        <f>WEEKNUM(Flights[[#This Row],[Date]], 1)</f>
        <v>33</v>
      </c>
      <c r="C3045" s="22">
        <f>WEEKDAY(Flights[[#This Row],[Date]],1)</f>
        <v>4</v>
      </c>
      <c r="D3045" t="s">
        <v>1147</v>
      </c>
      <c r="E3045" t="s">
        <v>1991</v>
      </c>
      <c r="F3045" t="s">
        <v>0</v>
      </c>
      <c r="G3045" t="s">
        <v>344</v>
      </c>
      <c r="H3045" t="str">
        <f>_xlfn.XLOOKUP(Flights[[#This Row],[Destination]], Airports!$A$2:$A$78, Airports!$D$2:$D$78)</f>
        <v>Seattle</v>
      </c>
      <c r="I3045" t="str" cm="1">
        <f t="array" ref="I3045">_xlfn.XLOOKUP(Flights[[#This Row],[Destination]],_xlfn._TRO_TRAILING( Airports!A:A),_xlfn._TRO_TRAILING( Airports!E:E), "Not found")</f>
        <v>WA</v>
      </c>
      <c r="J3045" s="1">
        <v>0.51041666666666663</v>
      </c>
      <c r="K3045" s="22">
        <f>HOUR(Flights[[#This Row],[Scheduled Departure]])</f>
        <v>12</v>
      </c>
      <c r="L3045" s="1">
        <v>0.50694444444444442</v>
      </c>
      <c r="M3045">
        <f>(L3045-J3045)*24*60</f>
        <v>-4.9999999999999822</v>
      </c>
      <c r="N3045" s="16">
        <f>Flights[[#This Row],[Length (min)]]/60</f>
        <v>2.4333333333333331</v>
      </c>
      <c r="O3045">
        <v>146</v>
      </c>
      <c r="P3045">
        <v>954</v>
      </c>
      <c r="Q3045" s="18">
        <f>IFERROR(Flights[[#This Row],[Distance]]/Flights[[#This Row],[Length (hr)]], "")</f>
        <v>392.054794520548</v>
      </c>
      <c r="R3045" s="1">
        <v>0.62083333333333335</v>
      </c>
      <c r="S3045" s="1" t="str">
        <f>IF(Flights[[#This Row],[Length (hr)]]&lt;2, "No meal", IF(Flights[[#This Row],[Length (hr)]]&lt;3.5, "Light meal", "Full meal"))</f>
        <v>Light meal</v>
      </c>
      <c r="T3045" s="1" t="str">
        <f>IF(AND(Flights[[#This Row],[Airline]]="US Airways", Flights[[#This Row],[Meal]]="Full Meal"), "Yes", "No")</f>
        <v>No</v>
      </c>
      <c r="U3045" s="1">
        <v>0.60833333333333328</v>
      </c>
      <c r="V3045">
        <v>-18</v>
      </c>
      <c r="W3045" s="1" t="str">
        <f>IF(Flights[[#This Row],[Arrival Delay]] = "", "Cancelled", IF(Flights[[#This Row],[Arrival Delay]]&gt;15, "Delayed", "On time"))</f>
        <v>On time</v>
      </c>
      <c r="X3045" t="str">
        <f>IF(Flights[[#This Row],[Status]]&lt;&gt;"Delayed","", IF(Flights[[#This Row],[Arrival Delay]]&gt;120, "Severe", IF(Flights[[#This Row],[Arrival Delay]]&gt;60, "Major", "Moderate")))</f>
        <v/>
      </c>
      <c r="Y3045" t="b">
        <v>0</v>
      </c>
      <c r="AA3045" t="str">
        <f>IF(OR(AND(Flights[[#This Row],[Status]]="Cancelled", Flights[[#This Row],[Cancellation Reason]]="Airline/Carrier"), Flights[[#This Row],[Delay Type]]="Severe"), "Yes", "No")</f>
        <v>No</v>
      </c>
    </row>
    <row r="3046" spans="1:27" x14ac:dyDescent="0.3">
      <c r="A3046" s="3">
        <v>42228</v>
      </c>
      <c r="B3046" s="22">
        <f>WEEKNUM(Flights[[#This Row],[Date]], 1)</f>
        <v>33</v>
      </c>
      <c r="C3046" s="22">
        <f>WEEKDAY(Flights[[#This Row],[Date]],1)</f>
        <v>4</v>
      </c>
      <c r="D3046" t="s">
        <v>1090</v>
      </c>
      <c r="E3046" t="s">
        <v>1994</v>
      </c>
      <c r="F3046" t="s">
        <v>0</v>
      </c>
      <c r="G3046" t="s">
        <v>347</v>
      </c>
      <c r="H3046" t="str">
        <f>_xlfn.XLOOKUP(Flights[[#This Row],[Destination]], Airports!$A$2:$A$78, Airports!$D$2:$D$78)</f>
        <v>San Jose</v>
      </c>
      <c r="I3046" t="str" cm="1">
        <f t="array" ref="I3046">_xlfn.XLOOKUP(Flights[[#This Row],[Destination]],_xlfn._TRO_TRAILING( Airports!A:A),_xlfn._TRO_TRAILING( Airports!E:E), "Not found")</f>
        <v>CA</v>
      </c>
      <c r="J3046" s="1">
        <v>0.55208333333333337</v>
      </c>
      <c r="K3046" s="22">
        <f>HOUR(Flights[[#This Row],[Scheduled Departure]])</f>
        <v>13</v>
      </c>
      <c r="L3046" s="1">
        <v>0.5493055555555556</v>
      </c>
      <c r="M3046">
        <f>(L3046-J3046)*24*60</f>
        <v>-3.9999999999999858</v>
      </c>
      <c r="N3046" s="16">
        <f>Flights[[#This Row],[Length (min)]]/60</f>
        <v>1.3</v>
      </c>
      <c r="O3046">
        <v>78</v>
      </c>
      <c r="P3046">
        <v>308</v>
      </c>
      <c r="Q3046" s="18">
        <f>IFERROR(Flights[[#This Row],[Distance]]/Flights[[#This Row],[Length (hr)]], "")</f>
        <v>236.92307692307691</v>
      </c>
      <c r="R3046" s="1">
        <v>0.60624999999999996</v>
      </c>
      <c r="S3046" s="1" t="str">
        <f>IF(Flights[[#This Row],[Length (hr)]]&lt;2, "No meal", IF(Flights[[#This Row],[Length (hr)]]&lt;3.5, "Light meal", "Full meal"))</f>
        <v>No meal</v>
      </c>
      <c r="T3046" s="1" t="str">
        <f>IF(AND(Flights[[#This Row],[Airline]]="US Airways", Flights[[#This Row],[Meal]]="Full Meal"), "Yes", "No")</f>
        <v>No</v>
      </c>
      <c r="U3046" s="1">
        <v>0.60347222222222219</v>
      </c>
      <c r="V3046">
        <v>-4</v>
      </c>
      <c r="W3046" s="1" t="str">
        <f>IF(Flights[[#This Row],[Arrival Delay]] = "", "Cancelled", IF(Flights[[#This Row],[Arrival Delay]]&gt;15, "Delayed", "On time"))</f>
        <v>On time</v>
      </c>
      <c r="X3046" t="str">
        <f>IF(Flights[[#This Row],[Status]]&lt;&gt;"Delayed","", IF(Flights[[#This Row],[Arrival Delay]]&gt;120, "Severe", IF(Flights[[#This Row],[Arrival Delay]]&gt;60, "Major", "Moderate")))</f>
        <v/>
      </c>
      <c r="Y3046" t="b">
        <v>0</v>
      </c>
      <c r="AA3046" t="str">
        <f>IF(OR(AND(Flights[[#This Row],[Status]]="Cancelled", Flights[[#This Row],[Cancellation Reason]]="Airline/Carrier"), Flights[[#This Row],[Delay Type]]="Severe"), "Yes", "No")</f>
        <v>No</v>
      </c>
    </row>
    <row r="3047" spans="1:27" x14ac:dyDescent="0.3">
      <c r="A3047" s="3">
        <v>42228</v>
      </c>
      <c r="B3047" s="22">
        <f>WEEKNUM(Flights[[#This Row],[Date]], 1)</f>
        <v>33</v>
      </c>
      <c r="C3047" s="22">
        <f>WEEKDAY(Flights[[#This Row],[Date]],1)</f>
        <v>4</v>
      </c>
      <c r="D3047" t="s">
        <v>1633</v>
      </c>
      <c r="E3047" t="s">
        <v>1994</v>
      </c>
      <c r="F3047" t="s">
        <v>0</v>
      </c>
      <c r="G3047" t="s">
        <v>335</v>
      </c>
      <c r="H3047" t="str">
        <f>_xlfn.XLOOKUP(Flights[[#This Row],[Destination]], Airports!$A$2:$A$78, Airports!$D$2:$D$78)</f>
        <v>Reno</v>
      </c>
      <c r="I3047" t="str" cm="1">
        <f t="array" ref="I3047">_xlfn.XLOOKUP(Flights[[#This Row],[Destination]],_xlfn._TRO_TRAILING( Airports!A:A),_xlfn._TRO_TRAILING( Airports!E:E), "Not found")</f>
        <v>NV</v>
      </c>
      <c r="J3047" s="1">
        <v>0.56944444444444442</v>
      </c>
      <c r="K3047" s="22">
        <f>HOUR(Flights[[#This Row],[Scheduled Departure]])</f>
        <v>13</v>
      </c>
      <c r="L3047" s="1">
        <v>0.61319444444444449</v>
      </c>
      <c r="M3047">
        <f>(L3047-J3047)*24*60</f>
        <v>63.000000000000099</v>
      </c>
      <c r="N3047" s="16">
        <f>Flights[[#This Row],[Length (min)]]/60</f>
        <v>1.25</v>
      </c>
      <c r="O3047">
        <v>75</v>
      </c>
      <c r="P3047">
        <v>391</v>
      </c>
      <c r="Q3047" s="18">
        <f>IFERROR(Flights[[#This Row],[Distance]]/Flights[[#This Row],[Length (hr)]], "")</f>
        <v>312.8</v>
      </c>
      <c r="R3047" s="1">
        <v>0.63124999999999998</v>
      </c>
      <c r="S3047" s="1" t="str">
        <f>IF(Flights[[#This Row],[Length (hr)]]&lt;2, "No meal", IF(Flights[[#This Row],[Length (hr)]]&lt;3.5, "Light meal", "Full meal"))</f>
        <v>No meal</v>
      </c>
      <c r="T3047" s="1" t="str">
        <f>IF(AND(Flights[[#This Row],[Airline]]="US Airways", Flights[[#This Row],[Meal]]="Full Meal"), "Yes", "No")</f>
        <v>No</v>
      </c>
      <c r="U3047" s="1">
        <v>0.66527777777777775</v>
      </c>
      <c r="V3047">
        <v>49</v>
      </c>
      <c r="W3047" s="1" t="str">
        <f>IF(Flights[[#This Row],[Arrival Delay]] = "", "Cancelled", IF(Flights[[#This Row],[Arrival Delay]]&gt;15, "Delayed", "On time"))</f>
        <v>Delayed</v>
      </c>
      <c r="X3047" t="str">
        <f>IF(Flights[[#This Row],[Status]]&lt;&gt;"Delayed","", IF(Flights[[#This Row],[Arrival Delay]]&gt;120, "Severe", IF(Flights[[#This Row],[Arrival Delay]]&gt;60, "Major", "Moderate")))</f>
        <v>Moderate</v>
      </c>
      <c r="Y3047" t="b">
        <v>0</v>
      </c>
      <c r="AA3047" t="str">
        <f>IF(OR(AND(Flights[[#This Row],[Status]]="Cancelled", Flights[[#This Row],[Cancellation Reason]]="Airline/Carrier"), Flights[[#This Row],[Delay Type]]="Severe"), "Yes", "No")</f>
        <v>No</v>
      </c>
    </row>
    <row r="3048" spans="1:27" x14ac:dyDescent="0.3">
      <c r="A3048" s="3">
        <v>42228</v>
      </c>
      <c r="B3048" s="22">
        <f>WEEKNUM(Flights[[#This Row],[Date]], 1)</f>
        <v>33</v>
      </c>
      <c r="C3048" s="22">
        <f>WEEKDAY(Flights[[#This Row],[Date]],1)</f>
        <v>4</v>
      </c>
      <c r="D3048" t="s">
        <v>546</v>
      </c>
      <c r="E3048" t="s">
        <v>1989</v>
      </c>
      <c r="F3048" t="s">
        <v>0</v>
      </c>
      <c r="G3048" t="s">
        <v>26</v>
      </c>
      <c r="H3048" t="str">
        <f>_xlfn.XLOOKUP(Flights[[#This Row],[Destination]], Airports!$A$2:$A$78, Airports!$D$2:$D$78)</f>
        <v>Atlanta</v>
      </c>
      <c r="I3048" t="str" cm="1">
        <f t="array" ref="I3048">_xlfn.XLOOKUP(Flights[[#This Row],[Destination]],_xlfn._TRO_TRAILING( Airports!A:A),_xlfn._TRO_TRAILING( Airports!E:E), "Not found")</f>
        <v>GA</v>
      </c>
      <c r="J3048" s="1">
        <v>0.61805555555555558</v>
      </c>
      <c r="K3048" s="22">
        <f>HOUR(Flights[[#This Row],[Scheduled Departure]])</f>
        <v>14</v>
      </c>
      <c r="L3048" s="1">
        <v>0.61805555555555558</v>
      </c>
      <c r="M3048">
        <f>(L3048-J3048)*24*60</f>
        <v>0</v>
      </c>
      <c r="N3048" s="16">
        <f>Flights[[#This Row],[Length (min)]]/60</f>
        <v>4.0999999999999996</v>
      </c>
      <c r="O3048">
        <v>246</v>
      </c>
      <c r="P3048">
        <v>1947</v>
      </c>
      <c r="Q3048" s="18">
        <f>IFERROR(Flights[[#This Row],[Distance]]/Flights[[#This Row],[Length (hr)]], "")</f>
        <v>474.87804878048786</v>
      </c>
      <c r="R3048" s="1">
        <v>0.92708333333333337</v>
      </c>
      <c r="S3048" s="1" t="str">
        <f>IF(Flights[[#This Row],[Length (hr)]]&lt;2, "No meal", IF(Flights[[#This Row],[Length (hr)]]&lt;3.5, "Light meal", "Full meal"))</f>
        <v>Full meal</v>
      </c>
      <c r="T3048" s="1" t="str">
        <f>IF(AND(Flights[[#This Row],[Airline]]="US Airways", Flights[[#This Row],[Meal]]="Full Meal"), "Yes", "No")</f>
        <v>No</v>
      </c>
      <c r="U3048" s="1">
        <v>0.91388888888888886</v>
      </c>
      <c r="V3048">
        <v>-19</v>
      </c>
      <c r="W3048" s="1" t="str">
        <f>IF(Flights[[#This Row],[Arrival Delay]] = "", "Cancelled", IF(Flights[[#This Row],[Arrival Delay]]&gt;15, "Delayed", "On time"))</f>
        <v>On time</v>
      </c>
      <c r="X3048" t="str">
        <f>IF(Flights[[#This Row],[Status]]&lt;&gt;"Delayed","", IF(Flights[[#This Row],[Arrival Delay]]&gt;120, "Severe", IF(Flights[[#This Row],[Arrival Delay]]&gt;60, "Major", "Moderate")))</f>
        <v/>
      </c>
      <c r="Y3048" t="b">
        <v>0</v>
      </c>
      <c r="AA3048" t="str">
        <f>IF(OR(AND(Flights[[#This Row],[Status]]="Cancelled", Flights[[#This Row],[Cancellation Reason]]="Airline/Carrier"), Flights[[#This Row],[Delay Type]]="Severe"), "Yes", "No")</f>
        <v>No</v>
      </c>
    </row>
    <row r="3049" spans="1:27" x14ac:dyDescent="0.3">
      <c r="A3049" s="3">
        <v>42228</v>
      </c>
      <c r="B3049" s="22">
        <f>WEEKNUM(Flights[[#This Row],[Date]], 1)</f>
        <v>33</v>
      </c>
      <c r="C3049" s="22">
        <f>WEEKDAY(Flights[[#This Row],[Date]],1)</f>
        <v>4</v>
      </c>
      <c r="D3049" t="s">
        <v>1604</v>
      </c>
      <c r="E3049" t="s">
        <v>1989</v>
      </c>
      <c r="F3049" t="s">
        <v>0</v>
      </c>
      <c r="G3049" t="s">
        <v>9</v>
      </c>
      <c r="H3049" t="str">
        <f>_xlfn.XLOOKUP(Flights[[#This Row],[Destination]], Airports!$A$2:$A$78, Airports!$D$2:$D$78)</f>
        <v>San Francisco</v>
      </c>
      <c r="I3049" t="str" cm="1">
        <f t="array" ref="I3049">_xlfn.XLOOKUP(Flights[[#This Row],[Destination]],_xlfn._TRO_TRAILING( Airports!A:A),_xlfn._TRO_TRAILING( Airports!E:E), "Not found")</f>
        <v>CA</v>
      </c>
      <c r="J3049" s="1">
        <v>0.62847222222222221</v>
      </c>
      <c r="K3049" s="22">
        <f>HOUR(Flights[[#This Row],[Scheduled Departure]])</f>
        <v>15</v>
      </c>
      <c r="L3049" s="1">
        <v>0.62708333333333333</v>
      </c>
      <c r="M3049">
        <f>(L3049-J3049)*24*60</f>
        <v>-1.9999999999999929</v>
      </c>
      <c r="N3049" s="16">
        <f>Flights[[#This Row],[Length (min)]]/60</f>
        <v>1.2666666666666666</v>
      </c>
      <c r="O3049">
        <v>76</v>
      </c>
      <c r="P3049">
        <v>337</v>
      </c>
      <c r="Q3049" s="18">
        <f>IFERROR(Flights[[#This Row],[Distance]]/Flights[[#This Row],[Length (hr)]], "")</f>
        <v>266.0526315789474</v>
      </c>
      <c r="R3049" s="1">
        <v>0.68402777777777779</v>
      </c>
      <c r="S3049" s="1" t="str">
        <f>IF(Flights[[#This Row],[Length (hr)]]&lt;2, "No meal", IF(Flights[[#This Row],[Length (hr)]]&lt;3.5, "Light meal", "Full meal"))</f>
        <v>No meal</v>
      </c>
      <c r="T3049" s="1" t="str">
        <f>IF(AND(Flights[[#This Row],[Airline]]="US Airways", Flights[[#This Row],[Meal]]="Full Meal"), "Yes", "No")</f>
        <v>No</v>
      </c>
      <c r="U3049" s="1">
        <v>0.67986111111111114</v>
      </c>
      <c r="V3049">
        <v>-6</v>
      </c>
      <c r="W3049" s="1" t="str">
        <f>IF(Flights[[#This Row],[Arrival Delay]] = "", "Cancelled", IF(Flights[[#This Row],[Arrival Delay]]&gt;15, "Delayed", "On time"))</f>
        <v>On time</v>
      </c>
      <c r="X3049" t="str">
        <f>IF(Flights[[#This Row],[Status]]&lt;&gt;"Delayed","", IF(Flights[[#This Row],[Arrival Delay]]&gt;120, "Severe", IF(Flights[[#This Row],[Arrival Delay]]&gt;60, "Major", "Moderate")))</f>
        <v/>
      </c>
      <c r="Y3049" t="b">
        <v>0</v>
      </c>
      <c r="AA3049" t="str">
        <f>IF(OR(AND(Flights[[#This Row],[Status]]="Cancelled", Flights[[#This Row],[Cancellation Reason]]="Airline/Carrier"), Flights[[#This Row],[Delay Type]]="Severe"), "Yes", "No")</f>
        <v>No</v>
      </c>
    </row>
    <row r="3050" spans="1:27" x14ac:dyDescent="0.3">
      <c r="A3050" s="3">
        <v>42228</v>
      </c>
      <c r="B3050" s="22">
        <f>WEEKNUM(Flights[[#This Row],[Date]], 1)</f>
        <v>33</v>
      </c>
      <c r="C3050" s="22">
        <f>WEEKDAY(Flights[[#This Row],[Date]],1)</f>
        <v>4</v>
      </c>
      <c r="D3050" t="s">
        <v>1007</v>
      </c>
      <c r="E3050" t="s">
        <v>1990</v>
      </c>
      <c r="F3050" t="s">
        <v>0</v>
      </c>
      <c r="G3050" t="s">
        <v>316</v>
      </c>
      <c r="H3050" t="str">
        <f>_xlfn.XLOOKUP(Flights[[#This Row],[Destination]], Airports!$A$2:$A$78, Airports!$D$2:$D$78)</f>
        <v>New Orleans</v>
      </c>
      <c r="I3050" t="str" cm="1">
        <f t="array" ref="I3050">_xlfn.XLOOKUP(Flights[[#This Row],[Destination]],_xlfn._TRO_TRAILING( Airports!A:A),_xlfn._TRO_TRAILING( Airports!E:E), "Not found")</f>
        <v>LA</v>
      </c>
      <c r="J3050" s="1">
        <v>0.65277777777777779</v>
      </c>
      <c r="K3050" s="22">
        <f>HOUR(Flights[[#This Row],[Scheduled Departure]])</f>
        <v>15</v>
      </c>
      <c r="L3050" s="1">
        <v>0.66388888888888886</v>
      </c>
      <c r="M3050">
        <f>(L3050-J3050)*24*60</f>
        <v>15.999999999999943</v>
      </c>
      <c r="N3050" s="16">
        <f>Flights[[#This Row],[Length (min)]]/60</f>
        <v>3.4666666666666668</v>
      </c>
      <c r="O3050">
        <v>208</v>
      </c>
      <c r="P3050">
        <v>1670</v>
      </c>
      <c r="Q3050" s="18">
        <f>IFERROR(Flights[[#This Row],[Distance]]/Flights[[#This Row],[Length (hr)]], "")</f>
        <v>481.73076923076923</v>
      </c>
      <c r="R3050" s="1">
        <v>0.9</v>
      </c>
      <c r="S3050" s="1" t="str">
        <f>IF(Flights[[#This Row],[Length (hr)]]&lt;2, "No meal", IF(Flights[[#This Row],[Length (hr)]]&lt;3.5, "Light meal", "Full meal"))</f>
        <v>Light meal</v>
      </c>
      <c r="T3050" s="1" t="str">
        <f>IF(AND(Flights[[#This Row],[Airline]]="US Airways", Flights[[#This Row],[Meal]]="Full Meal"), "Yes", "No")</f>
        <v>No</v>
      </c>
      <c r="U3050" s="1">
        <v>0.89166666666666672</v>
      </c>
      <c r="V3050">
        <v>-12</v>
      </c>
      <c r="W3050" s="1" t="str">
        <f>IF(Flights[[#This Row],[Arrival Delay]] = "", "Cancelled", IF(Flights[[#This Row],[Arrival Delay]]&gt;15, "Delayed", "On time"))</f>
        <v>On time</v>
      </c>
      <c r="X3050" t="str">
        <f>IF(Flights[[#This Row],[Status]]&lt;&gt;"Delayed","", IF(Flights[[#This Row],[Arrival Delay]]&gt;120, "Severe", IF(Flights[[#This Row],[Arrival Delay]]&gt;60, "Major", "Moderate")))</f>
        <v/>
      </c>
      <c r="Y3050" t="b">
        <v>0</v>
      </c>
      <c r="AA3050" t="str">
        <f>IF(OR(AND(Flights[[#This Row],[Status]]="Cancelled", Flights[[#This Row],[Cancellation Reason]]="Airline/Carrier"), Flights[[#This Row],[Delay Type]]="Severe"), "Yes", "No")</f>
        <v>No</v>
      </c>
    </row>
    <row r="3051" spans="1:27" x14ac:dyDescent="0.3">
      <c r="A3051" s="3">
        <v>42228</v>
      </c>
      <c r="B3051" s="22">
        <f>WEEKNUM(Flights[[#This Row],[Date]], 1)</f>
        <v>33</v>
      </c>
      <c r="C3051" s="22">
        <f>WEEKDAY(Flights[[#This Row],[Date]],1)</f>
        <v>4</v>
      </c>
      <c r="D3051" t="s">
        <v>204</v>
      </c>
      <c r="E3051" t="s">
        <v>1987</v>
      </c>
      <c r="F3051" t="s">
        <v>0</v>
      </c>
      <c r="G3051" t="s">
        <v>31</v>
      </c>
      <c r="H3051" t="str">
        <f>_xlfn.XLOOKUP(Flights[[#This Row],[Destination]], Airports!$A$2:$A$78, Airports!$D$2:$D$78)</f>
        <v>Raleigh</v>
      </c>
      <c r="I3051" t="str" cm="1">
        <f t="array" ref="I3051">_xlfn.XLOOKUP(Flights[[#This Row],[Destination]],_xlfn._TRO_TRAILING( Airports!A:A),_xlfn._TRO_TRAILING( Airports!E:E), "Not found")</f>
        <v>NC</v>
      </c>
      <c r="J3051" s="1">
        <v>0.89583333333333337</v>
      </c>
      <c r="K3051" s="22">
        <f>HOUR(Flights[[#This Row],[Scheduled Departure]])</f>
        <v>21</v>
      </c>
      <c r="L3051" s="1">
        <v>0.91249999999999998</v>
      </c>
      <c r="M3051">
        <f>(L3051-J3051)*24*60</f>
        <v>23.999999999999915</v>
      </c>
      <c r="N3051" s="16">
        <f>Flights[[#This Row],[Length (min)]]/60</f>
        <v>4.9833333333333334</v>
      </c>
      <c r="O3051">
        <v>299</v>
      </c>
      <c r="P3051">
        <v>2239</v>
      </c>
      <c r="Q3051" s="18">
        <f>IFERROR(Flights[[#This Row],[Distance]]/Flights[[#This Row],[Length (hr)]], "")</f>
        <v>449.29765886287623</v>
      </c>
      <c r="R3051" s="1">
        <v>0.23194444444444445</v>
      </c>
      <c r="S3051" s="1" t="str">
        <f>IF(Flights[[#This Row],[Length (hr)]]&lt;2, "No meal", IF(Flights[[#This Row],[Length (hr)]]&lt;3.5, "Light meal", "Full meal"))</f>
        <v>Full meal</v>
      </c>
      <c r="T3051" s="1" t="str">
        <f>IF(AND(Flights[[#This Row],[Airline]]="US Airways", Flights[[#This Row],[Meal]]="Full Meal"), "Yes", "No")</f>
        <v>No</v>
      </c>
      <c r="U3051" s="1">
        <v>0.24513888888888888</v>
      </c>
      <c r="V3051">
        <v>19</v>
      </c>
      <c r="W3051" s="1" t="str">
        <f>IF(Flights[[#This Row],[Arrival Delay]] = "", "Cancelled", IF(Flights[[#This Row],[Arrival Delay]]&gt;15, "Delayed", "On time"))</f>
        <v>Delayed</v>
      </c>
      <c r="X3051" t="str">
        <f>IF(Flights[[#This Row],[Status]]&lt;&gt;"Delayed","", IF(Flights[[#This Row],[Arrival Delay]]&gt;120, "Severe", IF(Flights[[#This Row],[Arrival Delay]]&gt;60, "Major", "Moderate")))</f>
        <v>Moderate</v>
      </c>
      <c r="Y3051" t="b">
        <v>0</v>
      </c>
      <c r="AA3051" t="str">
        <f>IF(OR(AND(Flights[[#This Row],[Status]]="Cancelled", Flights[[#This Row],[Cancellation Reason]]="Airline/Carrier"), Flights[[#This Row],[Delay Type]]="Severe"), "Yes", "No")</f>
        <v>No</v>
      </c>
    </row>
    <row r="3052" spans="1:27" x14ac:dyDescent="0.3">
      <c r="A3052" s="3">
        <v>42228</v>
      </c>
      <c r="B3052" s="22">
        <f>WEEKNUM(Flights[[#This Row],[Date]], 1)</f>
        <v>33</v>
      </c>
      <c r="C3052" s="22">
        <f>WEEKDAY(Flights[[#This Row],[Date]],1)</f>
        <v>4</v>
      </c>
      <c r="D3052" t="s">
        <v>1612</v>
      </c>
      <c r="E3052" t="s">
        <v>1989</v>
      </c>
      <c r="F3052" t="s">
        <v>0</v>
      </c>
      <c r="G3052" t="s">
        <v>13</v>
      </c>
      <c r="H3052" t="str">
        <f>_xlfn.XLOOKUP(Flights[[#This Row],[Destination]], Airports!$A$2:$A$78, Airports!$D$2:$D$78)</f>
        <v>Orlando</v>
      </c>
      <c r="I3052" t="str" cm="1">
        <f t="array" ref="I3052">_xlfn.XLOOKUP(Flights[[#This Row],[Destination]],_xlfn._TRO_TRAILING( Airports!A:A),_xlfn._TRO_TRAILING( Airports!E:E), "Not found")</f>
        <v>FL</v>
      </c>
      <c r="J3052" s="1">
        <v>0.91666666666666663</v>
      </c>
      <c r="K3052" s="22">
        <f>HOUR(Flights[[#This Row],[Scheduled Departure]])</f>
        <v>22</v>
      </c>
      <c r="L3052" s="1">
        <v>0.91666666666666663</v>
      </c>
      <c r="M3052">
        <f>(L3052-J3052)*24*60</f>
        <v>0</v>
      </c>
      <c r="N3052" s="16">
        <f>Flights[[#This Row],[Length (min)]]/60</f>
        <v>4.55</v>
      </c>
      <c r="O3052">
        <v>273</v>
      </c>
      <c r="P3052">
        <v>2218</v>
      </c>
      <c r="Q3052" s="18">
        <f>IFERROR(Flights[[#This Row],[Distance]]/Flights[[#This Row],[Length (hr)]], "")</f>
        <v>487.47252747252747</v>
      </c>
      <c r="R3052" s="1">
        <v>0.24374999999999999</v>
      </c>
      <c r="S3052" s="1" t="str">
        <f>IF(Flights[[#This Row],[Length (hr)]]&lt;2, "No meal", IF(Flights[[#This Row],[Length (hr)]]&lt;3.5, "Light meal", "Full meal"))</f>
        <v>Full meal</v>
      </c>
      <c r="T3052" s="1" t="str">
        <f>IF(AND(Flights[[#This Row],[Airline]]="US Airways", Flights[[#This Row],[Meal]]="Full Meal"), "Yes", "No")</f>
        <v>No</v>
      </c>
      <c r="U3052" s="1">
        <v>0.23125000000000001</v>
      </c>
      <c r="V3052">
        <v>-18</v>
      </c>
      <c r="W3052" s="1" t="str">
        <f>IF(Flights[[#This Row],[Arrival Delay]] = "", "Cancelled", IF(Flights[[#This Row],[Arrival Delay]]&gt;15, "Delayed", "On time"))</f>
        <v>On time</v>
      </c>
      <c r="X3052" t="str">
        <f>IF(Flights[[#This Row],[Status]]&lt;&gt;"Delayed","", IF(Flights[[#This Row],[Arrival Delay]]&gt;120, "Severe", IF(Flights[[#This Row],[Arrival Delay]]&gt;60, "Major", "Moderate")))</f>
        <v/>
      </c>
      <c r="Y3052" t="b">
        <v>0</v>
      </c>
      <c r="AA3052" t="str">
        <f>IF(OR(AND(Flights[[#This Row],[Status]]="Cancelled", Flights[[#This Row],[Cancellation Reason]]="Airline/Carrier"), Flights[[#This Row],[Delay Type]]="Severe"), "Yes", "No")</f>
        <v>No</v>
      </c>
    </row>
    <row r="3053" spans="1:27" x14ac:dyDescent="0.3">
      <c r="A3053" s="3">
        <v>42228</v>
      </c>
      <c r="B3053" s="22">
        <f>WEEKNUM(Flights[[#This Row],[Date]], 1)</f>
        <v>33</v>
      </c>
      <c r="C3053" s="22">
        <f>WEEKDAY(Flights[[#This Row],[Date]],1)</f>
        <v>4</v>
      </c>
      <c r="D3053" t="s">
        <v>1218</v>
      </c>
      <c r="E3053" t="s">
        <v>1990</v>
      </c>
      <c r="F3053" t="s">
        <v>0</v>
      </c>
      <c r="G3053" t="s">
        <v>281</v>
      </c>
      <c r="H3053" t="str">
        <f>_xlfn.XLOOKUP(Flights[[#This Row],[Destination]], Airports!$A$2:$A$78, Airports!$D$2:$D$78)</f>
        <v>Newark</v>
      </c>
      <c r="I3053" t="str" cm="1">
        <f t="array" ref="I3053">_xlfn.XLOOKUP(Flights[[#This Row],[Destination]],_xlfn._TRO_TRAILING( Airports!A:A),_xlfn._TRO_TRAILING( Airports!E:E), "Not found")</f>
        <v>NJ</v>
      </c>
      <c r="J3053" s="1">
        <v>0.9868055555555556</v>
      </c>
      <c r="K3053" s="22">
        <f>HOUR(Flights[[#This Row],[Scheduled Departure]])</f>
        <v>23</v>
      </c>
      <c r="L3053" s="1">
        <v>0.9868055555555556</v>
      </c>
      <c r="M3053">
        <f>(L3053-J3053)*24*60</f>
        <v>0</v>
      </c>
      <c r="N3053" s="16">
        <f>Flights[[#This Row],[Length (min)]]/60</f>
        <v>5.4</v>
      </c>
      <c r="O3053">
        <v>324</v>
      </c>
      <c r="P3053">
        <v>2454</v>
      </c>
      <c r="Q3053" s="18">
        <f>IFERROR(Flights[[#This Row],[Distance]]/Flights[[#This Row],[Length (hr)]], "")</f>
        <v>454.4444444444444</v>
      </c>
      <c r="R3053" s="1">
        <v>0.34236111111111112</v>
      </c>
      <c r="S3053" s="1" t="str">
        <f>IF(Flights[[#This Row],[Length (hr)]]&lt;2, "No meal", IF(Flights[[#This Row],[Length (hr)]]&lt;3.5, "Light meal", "Full meal"))</f>
        <v>Full meal</v>
      </c>
      <c r="T3053" s="1" t="str">
        <f>IF(AND(Flights[[#This Row],[Airline]]="US Airways", Flights[[#This Row],[Meal]]="Full Meal"), "Yes", "No")</f>
        <v>No</v>
      </c>
      <c r="U3053" s="1">
        <v>0.33680555555555558</v>
      </c>
      <c r="V3053">
        <v>-8</v>
      </c>
      <c r="W3053" s="1" t="str">
        <f>IF(Flights[[#This Row],[Arrival Delay]] = "", "Cancelled", IF(Flights[[#This Row],[Arrival Delay]]&gt;15, "Delayed", "On time"))</f>
        <v>On time</v>
      </c>
      <c r="X3053" t="str">
        <f>IF(Flights[[#This Row],[Status]]&lt;&gt;"Delayed","", IF(Flights[[#This Row],[Arrival Delay]]&gt;120, "Severe", IF(Flights[[#This Row],[Arrival Delay]]&gt;60, "Major", "Moderate")))</f>
        <v/>
      </c>
      <c r="Y3053" t="b">
        <v>0</v>
      </c>
      <c r="AA3053" t="str">
        <f>IF(OR(AND(Flights[[#This Row],[Status]]="Cancelled", Flights[[#This Row],[Cancellation Reason]]="Airline/Carrier"), Flights[[#This Row],[Delay Type]]="Severe"), "Yes", "No")</f>
        <v>No</v>
      </c>
    </row>
    <row r="3054" spans="1:27" x14ac:dyDescent="0.3">
      <c r="A3054" s="3">
        <v>42229</v>
      </c>
      <c r="B3054" s="22">
        <f>WEEKNUM(Flights[[#This Row],[Date]], 1)</f>
        <v>33</v>
      </c>
      <c r="C3054" s="22">
        <f>WEEKDAY(Flights[[#This Row],[Date]],1)</f>
        <v>5</v>
      </c>
      <c r="D3054" t="s">
        <v>1501</v>
      </c>
      <c r="E3054" t="s">
        <v>1990</v>
      </c>
      <c r="F3054" t="s">
        <v>0</v>
      </c>
      <c r="G3054" t="s">
        <v>4</v>
      </c>
      <c r="H3054" t="str">
        <f>_xlfn.XLOOKUP(Flights[[#This Row],[Destination]], Airports!$A$2:$A$78, Airports!$D$2:$D$78)</f>
        <v>Chicago</v>
      </c>
      <c r="I3054" t="str" cm="1">
        <f t="array" ref="I3054">_xlfn.XLOOKUP(Flights[[#This Row],[Destination]],_xlfn._TRO_TRAILING( Airports!A:A),_xlfn._TRO_TRAILING( Airports!E:E), "Not found")</f>
        <v>IL</v>
      </c>
      <c r="J3054" s="1">
        <v>2.7083333333333334E-2</v>
      </c>
      <c r="K3054" s="22">
        <f>HOUR(Flights[[#This Row],[Scheduled Departure]])</f>
        <v>0</v>
      </c>
      <c r="L3054" s="1">
        <v>4.7222222222222221E-2</v>
      </c>
      <c r="M3054">
        <f>(L3054-J3054)*24*60</f>
        <v>28.999999999999996</v>
      </c>
      <c r="N3054" s="16">
        <f>Flights[[#This Row],[Length (min)]]/60</f>
        <v>4.0333333333333332</v>
      </c>
      <c r="O3054">
        <v>242</v>
      </c>
      <c r="P3054">
        <v>1744</v>
      </c>
      <c r="Q3054" s="18">
        <f>IFERROR(Flights[[#This Row],[Distance]]/Flights[[#This Row],[Length (hr)]], "")</f>
        <v>432.39669421487605</v>
      </c>
      <c r="R3054" s="1">
        <v>0.28472222222222221</v>
      </c>
      <c r="S3054" s="1" t="str">
        <f>IF(Flights[[#This Row],[Length (hr)]]&lt;2, "No meal", IF(Flights[[#This Row],[Length (hr)]]&lt;3.5, "Light meal", "Full meal"))</f>
        <v>Full meal</v>
      </c>
      <c r="T3054" s="1" t="str">
        <f>IF(AND(Flights[[#This Row],[Airline]]="US Airways", Flights[[#This Row],[Meal]]="Full Meal"), "Yes", "No")</f>
        <v>No</v>
      </c>
      <c r="U3054" s="1">
        <v>0.2986111111111111</v>
      </c>
      <c r="V3054">
        <v>20</v>
      </c>
      <c r="W3054" s="1" t="str">
        <f>IF(Flights[[#This Row],[Arrival Delay]] = "", "Cancelled", IF(Flights[[#This Row],[Arrival Delay]]&gt;15, "Delayed", "On time"))</f>
        <v>Delayed</v>
      </c>
      <c r="X3054" t="str">
        <f>IF(Flights[[#This Row],[Status]]&lt;&gt;"Delayed","", IF(Flights[[#This Row],[Arrival Delay]]&gt;120, "Severe", IF(Flights[[#This Row],[Arrival Delay]]&gt;60, "Major", "Moderate")))</f>
        <v>Moderate</v>
      </c>
      <c r="Y3054" t="b">
        <v>0</v>
      </c>
      <c r="AA3054" t="str">
        <f>IF(OR(AND(Flights[[#This Row],[Status]]="Cancelled", Flights[[#This Row],[Cancellation Reason]]="Airline/Carrier"), Flights[[#This Row],[Delay Type]]="Severe"), "Yes", "No")</f>
        <v>No</v>
      </c>
    </row>
    <row r="3055" spans="1:27" x14ac:dyDescent="0.3">
      <c r="A3055" s="3">
        <v>42229</v>
      </c>
      <c r="B3055" s="22">
        <f>WEEKNUM(Flights[[#This Row],[Date]], 1)</f>
        <v>33</v>
      </c>
      <c r="C3055" s="22">
        <f>WEEKDAY(Flights[[#This Row],[Date]],1)</f>
        <v>5</v>
      </c>
      <c r="D3055" t="s">
        <v>127</v>
      </c>
      <c r="E3055" t="s">
        <v>1987</v>
      </c>
      <c r="F3055" t="s">
        <v>0</v>
      </c>
      <c r="G3055" t="s">
        <v>4</v>
      </c>
      <c r="H3055" t="str">
        <f>_xlfn.XLOOKUP(Flights[[#This Row],[Destination]], Airports!$A$2:$A$78, Airports!$D$2:$D$78)</f>
        <v>Chicago</v>
      </c>
      <c r="I3055" t="str" cm="1">
        <f t="array" ref="I3055">_xlfn.XLOOKUP(Flights[[#This Row],[Destination]],_xlfn._TRO_TRAILING( Airports!A:A),_xlfn._TRO_TRAILING( Airports!E:E), "Not found")</f>
        <v>IL</v>
      </c>
      <c r="J3055" s="1">
        <v>0.20833333333333334</v>
      </c>
      <c r="K3055" s="22">
        <f>HOUR(Flights[[#This Row],[Scheduled Departure]])</f>
        <v>5</v>
      </c>
      <c r="L3055" s="1">
        <v>0.21041666666666667</v>
      </c>
      <c r="M3055">
        <f>(L3055-J3055)*24*60</f>
        <v>2.9999999999999893</v>
      </c>
      <c r="N3055" s="16">
        <f>Flights[[#This Row],[Length (min)]]/60</f>
        <v>4.2166666666666668</v>
      </c>
      <c r="O3055">
        <v>253</v>
      </c>
      <c r="P3055">
        <v>1744</v>
      </c>
      <c r="Q3055" s="18">
        <f>IFERROR(Flights[[#This Row],[Distance]]/Flights[[#This Row],[Length (hr)]], "")</f>
        <v>413.596837944664</v>
      </c>
      <c r="R3055" s="1">
        <v>0.46944444444444444</v>
      </c>
      <c r="S3055" s="1" t="str">
        <f>IF(Flights[[#This Row],[Length (hr)]]&lt;2, "No meal", IF(Flights[[#This Row],[Length (hr)]]&lt;3.5, "Light meal", "Full meal"))</f>
        <v>Full meal</v>
      </c>
      <c r="T3055" s="1" t="str">
        <f>IF(AND(Flights[[#This Row],[Airline]]="US Airways", Flights[[#This Row],[Meal]]="Full Meal"), "Yes", "No")</f>
        <v>No</v>
      </c>
      <c r="U3055" s="1">
        <v>0.46944444444444444</v>
      </c>
      <c r="V3055">
        <v>0</v>
      </c>
      <c r="W3055" s="1" t="str">
        <f>IF(Flights[[#This Row],[Arrival Delay]] = "", "Cancelled", IF(Flights[[#This Row],[Arrival Delay]]&gt;15, "Delayed", "On time"))</f>
        <v>On time</v>
      </c>
      <c r="X3055" t="str">
        <f>IF(Flights[[#This Row],[Status]]&lt;&gt;"Delayed","", IF(Flights[[#This Row],[Arrival Delay]]&gt;120, "Severe", IF(Flights[[#This Row],[Arrival Delay]]&gt;60, "Major", "Moderate")))</f>
        <v/>
      </c>
      <c r="Y3055" t="b">
        <v>0</v>
      </c>
      <c r="AA3055" t="str">
        <f>IF(OR(AND(Flights[[#This Row],[Status]]="Cancelled", Flights[[#This Row],[Cancellation Reason]]="Airline/Carrier"), Flights[[#This Row],[Delay Type]]="Severe"), "Yes", "No")</f>
        <v>No</v>
      </c>
    </row>
    <row r="3056" spans="1:27" x14ac:dyDescent="0.3">
      <c r="A3056" s="3">
        <v>42229</v>
      </c>
      <c r="B3056" s="22">
        <f>WEEKNUM(Flights[[#This Row],[Date]], 1)</f>
        <v>33</v>
      </c>
      <c r="C3056" s="22">
        <f>WEEKDAY(Flights[[#This Row],[Date]],1)</f>
        <v>5</v>
      </c>
      <c r="D3056" t="s">
        <v>478</v>
      </c>
      <c r="E3056" t="s">
        <v>1997</v>
      </c>
      <c r="F3056" t="s">
        <v>0</v>
      </c>
      <c r="G3056" t="s">
        <v>20</v>
      </c>
      <c r="H3056" t="str">
        <f>_xlfn.XLOOKUP(Flights[[#This Row],[Destination]], Airports!$A$2:$A$78, Airports!$D$2:$D$78)</f>
        <v>Kahului</v>
      </c>
      <c r="I3056" t="str" cm="1">
        <f t="array" ref="I3056">_xlfn.XLOOKUP(Flights[[#This Row],[Destination]],_xlfn._TRO_TRAILING( Airports!A:A),_xlfn._TRO_TRAILING( Airports!E:E), "Not found")</f>
        <v>HI</v>
      </c>
      <c r="J3056" s="1">
        <v>0.4548611111111111</v>
      </c>
      <c r="K3056" s="22">
        <f>HOUR(Flights[[#This Row],[Scheduled Departure]])</f>
        <v>10</v>
      </c>
      <c r="L3056" s="1">
        <v>0.46041666666666664</v>
      </c>
      <c r="M3056">
        <f>(L3056-J3056)*24*60</f>
        <v>7.9999999999999716</v>
      </c>
      <c r="N3056" s="16">
        <f>Flights[[#This Row],[Length (min)]]/60</f>
        <v>6.4333333333333336</v>
      </c>
      <c r="O3056">
        <v>386</v>
      </c>
      <c r="P3056">
        <v>2486</v>
      </c>
      <c r="Q3056" s="18">
        <f>IFERROR(Flights[[#This Row],[Distance]]/Flights[[#This Row],[Length (hr)]], "")</f>
        <v>386.42487046632124</v>
      </c>
      <c r="R3056" s="1">
        <v>0.57291666666666663</v>
      </c>
      <c r="S3056" s="1" t="str">
        <f>IF(Flights[[#This Row],[Length (hr)]]&lt;2, "No meal", IF(Flights[[#This Row],[Length (hr)]]&lt;3.5, "Light meal", "Full meal"))</f>
        <v>Full meal</v>
      </c>
      <c r="T3056" s="1" t="str">
        <f>IF(AND(Flights[[#This Row],[Airline]]="US Airways", Flights[[#This Row],[Meal]]="Full Meal"), "Yes", "No")</f>
        <v>No</v>
      </c>
      <c r="U3056" s="1">
        <v>0.60347222222222219</v>
      </c>
      <c r="V3056">
        <v>44</v>
      </c>
      <c r="W3056" s="1" t="str">
        <f>IF(Flights[[#This Row],[Arrival Delay]] = "", "Cancelled", IF(Flights[[#This Row],[Arrival Delay]]&gt;15, "Delayed", "On time"))</f>
        <v>Delayed</v>
      </c>
      <c r="X3056" t="str">
        <f>IF(Flights[[#This Row],[Status]]&lt;&gt;"Delayed","", IF(Flights[[#This Row],[Arrival Delay]]&gt;120, "Severe", IF(Flights[[#This Row],[Arrival Delay]]&gt;60, "Major", "Moderate")))</f>
        <v>Moderate</v>
      </c>
      <c r="Y3056" t="b">
        <v>0</v>
      </c>
      <c r="AA3056" t="str">
        <f>IF(OR(AND(Flights[[#This Row],[Status]]="Cancelled", Flights[[#This Row],[Cancellation Reason]]="Airline/Carrier"), Flights[[#This Row],[Delay Type]]="Severe"), "Yes", "No")</f>
        <v>No</v>
      </c>
    </row>
    <row r="3057" spans="1:27" x14ac:dyDescent="0.3">
      <c r="A3057" s="3">
        <v>42229</v>
      </c>
      <c r="B3057" s="22">
        <f>WEEKNUM(Flights[[#This Row],[Date]], 1)</f>
        <v>33</v>
      </c>
      <c r="C3057" s="22">
        <f>WEEKDAY(Flights[[#This Row],[Date]],1)</f>
        <v>5</v>
      </c>
      <c r="D3057" t="s">
        <v>175</v>
      </c>
      <c r="E3057" t="s">
        <v>1987</v>
      </c>
      <c r="F3057" t="s">
        <v>0</v>
      </c>
      <c r="G3057" t="s">
        <v>4</v>
      </c>
      <c r="H3057" t="str">
        <f>_xlfn.XLOOKUP(Flights[[#This Row],[Destination]], Airports!$A$2:$A$78, Airports!$D$2:$D$78)</f>
        <v>Chicago</v>
      </c>
      <c r="I3057" t="str" cm="1">
        <f t="array" ref="I3057">_xlfn.XLOOKUP(Flights[[#This Row],[Destination]],_xlfn._TRO_TRAILING( Airports!A:A),_xlfn._TRO_TRAILING( Airports!E:E), "Not found")</f>
        <v>IL</v>
      </c>
      <c r="J3057" s="1">
        <v>0.46875</v>
      </c>
      <c r="K3057" s="22">
        <f>HOUR(Flights[[#This Row],[Scheduled Departure]])</f>
        <v>11</v>
      </c>
      <c r="L3057" s="1">
        <v>0.46527777777777779</v>
      </c>
      <c r="M3057">
        <f>(L3057-J3057)*24*60</f>
        <v>-4.9999999999999822</v>
      </c>
      <c r="N3057" s="16">
        <f>Flights[[#This Row],[Length (min)]]/60</f>
        <v>4.0999999999999996</v>
      </c>
      <c r="O3057">
        <v>246</v>
      </c>
      <c r="P3057">
        <v>1744</v>
      </c>
      <c r="Q3057" s="18">
        <f>IFERROR(Flights[[#This Row],[Distance]]/Flights[[#This Row],[Length (hr)]], "")</f>
        <v>425.36585365853665</v>
      </c>
      <c r="R3057" s="1">
        <v>0.7319444444444444</v>
      </c>
      <c r="S3057" s="1" t="str">
        <f>IF(Flights[[#This Row],[Length (hr)]]&lt;2, "No meal", IF(Flights[[#This Row],[Length (hr)]]&lt;3.5, "Light meal", "Full meal"))</f>
        <v>Full meal</v>
      </c>
      <c r="T3057" s="1" t="str">
        <f>IF(AND(Flights[[#This Row],[Airline]]="US Airways", Flights[[#This Row],[Meal]]="Full Meal"), "Yes", "No")</f>
        <v>No</v>
      </c>
      <c r="U3057" s="1">
        <v>0.71944444444444444</v>
      </c>
      <c r="V3057">
        <v>-18</v>
      </c>
      <c r="W3057" s="1" t="str">
        <f>IF(Flights[[#This Row],[Arrival Delay]] = "", "Cancelled", IF(Flights[[#This Row],[Arrival Delay]]&gt;15, "Delayed", "On time"))</f>
        <v>On time</v>
      </c>
      <c r="X3057" t="str">
        <f>IF(Flights[[#This Row],[Status]]&lt;&gt;"Delayed","", IF(Flights[[#This Row],[Arrival Delay]]&gt;120, "Severe", IF(Flights[[#This Row],[Arrival Delay]]&gt;60, "Major", "Moderate")))</f>
        <v/>
      </c>
      <c r="Y3057" t="b">
        <v>0</v>
      </c>
      <c r="AA3057" t="str">
        <f>IF(OR(AND(Flights[[#This Row],[Status]]="Cancelled", Flights[[#This Row],[Cancellation Reason]]="Airline/Carrier"), Flights[[#This Row],[Delay Type]]="Severe"), "Yes", "No")</f>
        <v>No</v>
      </c>
    </row>
    <row r="3058" spans="1:27" x14ac:dyDescent="0.3">
      <c r="A3058" s="3">
        <v>42229</v>
      </c>
      <c r="B3058" s="22">
        <f>WEEKNUM(Flights[[#This Row],[Date]], 1)</f>
        <v>33</v>
      </c>
      <c r="C3058" s="22">
        <f>WEEKDAY(Flights[[#This Row],[Date]],1)</f>
        <v>5</v>
      </c>
      <c r="D3058" t="s">
        <v>1681</v>
      </c>
      <c r="E3058" t="s">
        <v>1995</v>
      </c>
      <c r="F3058" t="s">
        <v>0</v>
      </c>
      <c r="G3058" t="s">
        <v>351</v>
      </c>
      <c r="H3058" t="str">
        <f>_xlfn.XLOOKUP(Flights[[#This Row],[Destination]], Airports!$A$2:$A$78, Airports!$D$2:$D$78)</f>
        <v>Sacramento</v>
      </c>
      <c r="I3058" t="str" cm="1">
        <f t="array" ref="I3058">_xlfn.XLOOKUP(Flights[[#This Row],[Destination]],_xlfn._TRO_TRAILING( Airports!A:A),_xlfn._TRO_TRAILING( Airports!E:E), "Not found")</f>
        <v>CA</v>
      </c>
      <c r="J3058" s="1">
        <v>0.4861111111111111</v>
      </c>
      <c r="K3058" s="22">
        <f>HOUR(Flights[[#This Row],[Scheduled Departure]])</f>
        <v>11</v>
      </c>
      <c r="L3058" s="1">
        <v>0.50277777777777777</v>
      </c>
      <c r="M3058">
        <f>(L3058-J3058)*24*60</f>
        <v>23.999999999999993</v>
      </c>
      <c r="N3058" s="16">
        <f>Flights[[#This Row],[Length (min)]]/60</f>
        <v>1.3333333333333333</v>
      </c>
      <c r="O3058">
        <v>80</v>
      </c>
      <c r="P3058">
        <v>373</v>
      </c>
      <c r="Q3058" s="18">
        <f>IFERROR(Flights[[#This Row],[Distance]]/Flights[[#This Row],[Length (hr)]], "")</f>
        <v>279.75</v>
      </c>
      <c r="R3058" s="1">
        <v>0.53819444444444442</v>
      </c>
      <c r="S3058" s="1" t="str">
        <f>IF(Flights[[#This Row],[Length (hr)]]&lt;2, "No meal", IF(Flights[[#This Row],[Length (hr)]]&lt;3.5, "Light meal", "Full meal"))</f>
        <v>No meal</v>
      </c>
      <c r="T3058" s="1" t="str">
        <f>IF(AND(Flights[[#This Row],[Airline]]="US Airways", Flights[[#This Row],[Meal]]="Full Meal"), "Yes", "No")</f>
        <v>No</v>
      </c>
      <c r="U3058" s="1">
        <v>0.55833333333333335</v>
      </c>
      <c r="V3058">
        <v>29</v>
      </c>
      <c r="W3058" s="1" t="str">
        <f>IF(Flights[[#This Row],[Arrival Delay]] = "", "Cancelled", IF(Flights[[#This Row],[Arrival Delay]]&gt;15, "Delayed", "On time"))</f>
        <v>Delayed</v>
      </c>
      <c r="X3058" t="str">
        <f>IF(Flights[[#This Row],[Status]]&lt;&gt;"Delayed","", IF(Flights[[#This Row],[Arrival Delay]]&gt;120, "Severe", IF(Flights[[#This Row],[Arrival Delay]]&gt;60, "Major", "Moderate")))</f>
        <v>Moderate</v>
      </c>
      <c r="Y3058" t="b">
        <v>0</v>
      </c>
      <c r="AA3058" t="str">
        <f>IF(OR(AND(Flights[[#This Row],[Status]]="Cancelled", Flights[[#This Row],[Cancellation Reason]]="Airline/Carrier"), Flights[[#This Row],[Delay Type]]="Severe"), "Yes", "No")</f>
        <v>No</v>
      </c>
    </row>
    <row r="3059" spans="1:27" x14ac:dyDescent="0.3">
      <c r="A3059" s="3">
        <v>42229</v>
      </c>
      <c r="B3059" s="22">
        <f>WEEKNUM(Flights[[#This Row],[Date]], 1)</f>
        <v>33</v>
      </c>
      <c r="C3059" s="22">
        <f>WEEKDAY(Flights[[#This Row],[Date]],1)</f>
        <v>5</v>
      </c>
      <c r="D3059" t="s">
        <v>1458</v>
      </c>
      <c r="E3059" t="s">
        <v>1994</v>
      </c>
      <c r="F3059" t="s">
        <v>0</v>
      </c>
      <c r="G3059" t="s">
        <v>342</v>
      </c>
      <c r="H3059" t="str">
        <f>_xlfn.XLOOKUP(Flights[[#This Row],[Destination]], Airports!$A$2:$A$78, Airports!$D$2:$D$78)</f>
        <v>Santa Barbara</v>
      </c>
      <c r="I3059" t="str" cm="1">
        <f t="array" ref="I3059">_xlfn.XLOOKUP(Flights[[#This Row],[Destination]],_xlfn._TRO_TRAILING( Airports!A:A),_xlfn._TRO_TRAILING( Airports!E:E), "Not found")</f>
        <v>CA</v>
      </c>
      <c r="J3059" s="1">
        <v>0.6166666666666667</v>
      </c>
      <c r="K3059" s="22">
        <f>HOUR(Flights[[#This Row],[Scheduled Departure]])</f>
        <v>14</v>
      </c>
      <c r="L3059" s="1">
        <v>0.62291666666666667</v>
      </c>
      <c r="M3059">
        <f>(L3059-J3059)*24*60</f>
        <v>8.999999999999968</v>
      </c>
      <c r="N3059" s="16">
        <f>Flights[[#This Row],[Length (min)]]/60</f>
        <v>0.7</v>
      </c>
      <c r="O3059">
        <v>42</v>
      </c>
      <c r="P3059">
        <v>89</v>
      </c>
      <c r="Q3059" s="18">
        <f>IFERROR(Flights[[#This Row],[Distance]]/Flights[[#This Row],[Length (hr)]], "")</f>
        <v>127.14285714285715</v>
      </c>
      <c r="R3059" s="1">
        <v>0.65138888888888891</v>
      </c>
      <c r="S3059" s="1" t="str">
        <f>IF(Flights[[#This Row],[Length (hr)]]&lt;2, "No meal", IF(Flights[[#This Row],[Length (hr)]]&lt;3.5, "Light meal", "Full meal"))</f>
        <v>No meal</v>
      </c>
      <c r="T3059" s="1" t="str">
        <f>IF(AND(Flights[[#This Row],[Airline]]="US Airways", Flights[[#This Row],[Meal]]="Full Meal"), "Yes", "No")</f>
        <v>No</v>
      </c>
      <c r="U3059" s="1">
        <v>0.65208333333333335</v>
      </c>
      <c r="V3059">
        <v>1</v>
      </c>
      <c r="W3059" s="1" t="str">
        <f>IF(Flights[[#This Row],[Arrival Delay]] = "", "Cancelled", IF(Flights[[#This Row],[Arrival Delay]]&gt;15, "Delayed", "On time"))</f>
        <v>On time</v>
      </c>
      <c r="X3059" t="str">
        <f>IF(Flights[[#This Row],[Status]]&lt;&gt;"Delayed","", IF(Flights[[#This Row],[Arrival Delay]]&gt;120, "Severe", IF(Flights[[#This Row],[Arrival Delay]]&gt;60, "Major", "Moderate")))</f>
        <v/>
      </c>
      <c r="Y3059" t="b">
        <v>0</v>
      </c>
      <c r="AA3059" t="str">
        <f>IF(OR(AND(Flights[[#This Row],[Status]]="Cancelled", Flights[[#This Row],[Cancellation Reason]]="Airline/Carrier"), Flights[[#This Row],[Delay Type]]="Severe"), "Yes", "No")</f>
        <v>No</v>
      </c>
    </row>
    <row r="3060" spans="1:27" x14ac:dyDescent="0.3">
      <c r="A3060" s="3">
        <v>42229</v>
      </c>
      <c r="B3060" s="22">
        <f>WEEKNUM(Flights[[#This Row],[Date]], 1)</f>
        <v>33</v>
      </c>
      <c r="C3060" s="22">
        <f>WEEKDAY(Flights[[#This Row],[Date]],1)</f>
        <v>5</v>
      </c>
      <c r="D3060" t="s">
        <v>1604</v>
      </c>
      <c r="E3060" t="s">
        <v>1989</v>
      </c>
      <c r="F3060" t="s">
        <v>0</v>
      </c>
      <c r="G3060" t="s">
        <v>9</v>
      </c>
      <c r="H3060" t="str">
        <f>_xlfn.XLOOKUP(Flights[[#This Row],[Destination]], Airports!$A$2:$A$78, Airports!$D$2:$D$78)</f>
        <v>San Francisco</v>
      </c>
      <c r="I3060" t="str" cm="1">
        <f t="array" ref="I3060">_xlfn.XLOOKUP(Flights[[#This Row],[Destination]],_xlfn._TRO_TRAILING( Airports!A:A),_xlfn._TRO_TRAILING( Airports!E:E), "Not found")</f>
        <v>CA</v>
      </c>
      <c r="J3060" s="1">
        <v>0.62847222222222221</v>
      </c>
      <c r="K3060" s="22">
        <f>HOUR(Flights[[#This Row],[Scheduled Departure]])</f>
        <v>15</v>
      </c>
      <c r="L3060" s="1">
        <v>0.62986111111111109</v>
      </c>
      <c r="M3060">
        <f>(L3060-J3060)*24*60</f>
        <v>1.9999999999999929</v>
      </c>
      <c r="N3060" s="16">
        <f>Flights[[#This Row],[Length (min)]]/60</f>
        <v>1.45</v>
      </c>
      <c r="O3060">
        <v>87</v>
      </c>
      <c r="P3060">
        <v>337</v>
      </c>
      <c r="Q3060" s="18">
        <f>IFERROR(Flights[[#This Row],[Distance]]/Flights[[#This Row],[Length (hr)]], "")</f>
        <v>232.41379310344828</v>
      </c>
      <c r="R3060" s="1">
        <v>0.68402777777777779</v>
      </c>
      <c r="S3060" s="1" t="str">
        <f>IF(Flights[[#This Row],[Length (hr)]]&lt;2, "No meal", IF(Flights[[#This Row],[Length (hr)]]&lt;3.5, "Light meal", "Full meal"))</f>
        <v>No meal</v>
      </c>
      <c r="T3060" s="1" t="str">
        <f>IF(AND(Flights[[#This Row],[Airline]]="US Airways", Flights[[#This Row],[Meal]]="Full Meal"), "Yes", "No")</f>
        <v>No</v>
      </c>
      <c r="U3060" s="1">
        <v>0.69027777777777777</v>
      </c>
      <c r="V3060">
        <v>9</v>
      </c>
      <c r="W3060" s="1" t="str">
        <f>IF(Flights[[#This Row],[Arrival Delay]] = "", "Cancelled", IF(Flights[[#This Row],[Arrival Delay]]&gt;15, "Delayed", "On time"))</f>
        <v>On time</v>
      </c>
      <c r="X3060" t="str">
        <f>IF(Flights[[#This Row],[Status]]&lt;&gt;"Delayed","", IF(Flights[[#This Row],[Arrival Delay]]&gt;120, "Severe", IF(Flights[[#This Row],[Arrival Delay]]&gt;60, "Major", "Moderate")))</f>
        <v/>
      </c>
      <c r="Y3060" t="b">
        <v>0</v>
      </c>
      <c r="AA3060" t="str">
        <f>IF(OR(AND(Flights[[#This Row],[Status]]="Cancelled", Flights[[#This Row],[Cancellation Reason]]="Airline/Carrier"), Flights[[#This Row],[Delay Type]]="Severe"), "Yes", "No")</f>
        <v>No</v>
      </c>
    </row>
    <row r="3061" spans="1:27" x14ac:dyDescent="0.3">
      <c r="A3061" s="3">
        <v>42229</v>
      </c>
      <c r="B3061" s="22">
        <f>WEEKNUM(Flights[[#This Row],[Date]], 1)</f>
        <v>33</v>
      </c>
      <c r="C3061" s="22">
        <f>WEEKDAY(Flights[[#This Row],[Date]],1)</f>
        <v>5</v>
      </c>
      <c r="D3061" t="s">
        <v>147</v>
      </c>
      <c r="E3061" t="s">
        <v>1987</v>
      </c>
      <c r="F3061" t="s">
        <v>0</v>
      </c>
      <c r="G3061" t="s">
        <v>4</v>
      </c>
      <c r="H3061" t="str">
        <f>_xlfn.XLOOKUP(Flights[[#This Row],[Destination]], Airports!$A$2:$A$78, Airports!$D$2:$D$78)</f>
        <v>Chicago</v>
      </c>
      <c r="I3061" t="str" cm="1">
        <f t="array" ref="I3061">_xlfn.XLOOKUP(Flights[[#This Row],[Destination]],_xlfn._TRO_TRAILING( Airports!A:A),_xlfn._TRO_TRAILING( Airports!E:E), "Not found")</f>
        <v>IL</v>
      </c>
      <c r="J3061" s="1">
        <v>0.69097222222222221</v>
      </c>
      <c r="K3061" s="22">
        <f>HOUR(Flights[[#This Row],[Scheduled Departure]])</f>
        <v>16</v>
      </c>
      <c r="L3061" s="1">
        <v>0.68888888888888888</v>
      </c>
      <c r="M3061">
        <f>(L3061-J3061)*24*60</f>
        <v>-2.9999999999999893</v>
      </c>
      <c r="N3061" s="16">
        <f>Flights[[#This Row],[Length (min)]]/60</f>
        <v>3.9833333333333334</v>
      </c>
      <c r="O3061">
        <v>239</v>
      </c>
      <c r="P3061">
        <v>1744</v>
      </c>
      <c r="Q3061" s="18">
        <f>IFERROR(Flights[[#This Row],[Distance]]/Flights[[#This Row],[Length (hr)]], "")</f>
        <v>437.82426778242677</v>
      </c>
      <c r="R3061" s="1">
        <v>0.94791666666666663</v>
      </c>
      <c r="S3061" s="1" t="str">
        <f>IF(Flights[[#This Row],[Length (hr)]]&lt;2, "No meal", IF(Flights[[#This Row],[Length (hr)]]&lt;3.5, "Light meal", "Full meal"))</f>
        <v>Full meal</v>
      </c>
      <c r="T3061" s="1" t="str">
        <f>IF(AND(Flights[[#This Row],[Airline]]="US Airways", Flights[[#This Row],[Meal]]="Full Meal"), "Yes", "No")</f>
        <v>No</v>
      </c>
      <c r="U3061" s="1">
        <v>0.93819444444444444</v>
      </c>
      <c r="V3061">
        <v>-14</v>
      </c>
      <c r="W3061" s="1" t="str">
        <f>IF(Flights[[#This Row],[Arrival Delay]] = "", "Cancelled", IF(Flights[[#This Row],[Arrival Delay]]&gt;15, "Delayed", "On time"))</f>
        <v>On time</v>
      </c>
      <c r="X3061" t="str">
        <f>IF(Flights[[#This Row],[Status]]&lt;&gt;"Delayed","", IF(Flights[[#This Row],[Arrival Delay]]&gt;120, "Severe", IF(Flights[[#This Row],[Arrival Delay]]&gt;60, "Major", "Moderate")))</f>
        <v/>
      </c>
      <c r="Y3061" t="b">
        <v>0</v>
      </c>
      <c r="AA3061" t="str">
        <f>IF(OR(AND(Flights[[#This Row],[Status]]="Cancelled", Flights[[#This Row],[Cancellation Reason]]="Airline/Carrier"), Flights[[#This Row],[Delay Type]]="Severe"), "Yes", "No")</f>
        <v>No</v>
      </c>
    </row>
    <row r="3062" spans="1:27" x14ac:dyDescent="0.3">
      <c r="A3062" s="3">
        <v>42229</v>
      </c>
      <c r="B3062" s="22">
        <f>WEEKNUM(Flights[[#This Row],[Date]], 1)</f>
        <v>33</v>
      </c>
      <c r="C3062" s="22">
        <f>WEEKDAY(Flights[[#This Row],[Date]],1)</f>
        <v>5</v>
      </c>
      <c r="D3062" t="s">
        <v>90</v>
      </c>
      <c r="E3062" t="s">
        <v>1987</v>
      </c>
      <c r="F3062" t="s">
        <v>0</v>
      </c>
      <c r="G3062" t="s">
        <v>19</v>
      </c>
      <c r="H3062" t="str">
        <f>_xlfn.XLOOKUP(Flights[[#This Row],[Destination]], Airports!$A$2:$A$78, Airports!$D$2:$D$78)</f>
        <v>Kona</v>
      </c>
      <c r="I3062" t="str" cm="1">
        <f t="array" ref="I3062">_xlfn.XLOOKUP(Flights[[#This Row],[Destination]],_xlfn._TRO_TRAILING( Airports!A:A),_xlfn._TRO_TRAILING( Airports!E:E), "Not found")</f>
        <v>HI</v>
      </c>
      <c r="J3062" s="1">
        <v>0.70833333333333337</v>
      </c>
      <c r="K3062" s="22">
        <f>HOUR(Flights[[#This Row],[Scheduled Departure]])</f>
        <v>17</v>
      </c>
      <c r="L3062" s="1">
        <v>0.70347222222222228</v>
      </c>
      <c r="M3062">
        <f>(L3062-J3062)*24*60</f>
        <v>-6.9999999999999751</v>
      </c>
      <c r="N3062" s="16">
        <f>Flights[[#This Row],[Length (min)]]/60</f>
        <v>5.8166666666666664</v>
      </c>
      <c r="O3062">
        <v>349</v>
      </c>
      <c r="P3062">
        <v>2504</v>
      </c>
      <c r="Q3062" s="18">
        <f>IFERROR(Flights[[#This Row],[Distance]]/Flights[[#This Row],[Length (hr)]], "")</f>
        <v>430.48710601719199</v>
      </c>
      <c r="R3062" s="1">
        <v>0.82499999999999996</v>
      </c>
      <c r="S3062" s="1" t="str">
        <f>IF(Flights[[#This Row],[Length (hr)]]&lt;2, "No meal", IF(Flights[[#This Row],[Length (hr)]]&lt;3.5, "Light meal", "Full meal"))</f>
        <v>Full meal</v>
      </c>
      <c r="T3062" s="1" t="str">
        <f>IF(AND(Flights[[#This Row],[Airline]]="US Airways", Flights[[#This Row],[Meal]]="Full Meal"), "Yes", "No")</f>
        <v>No</v>
      </c>
      <c r="U3062" s="1">
        <v>0.8208333333333333</v>
      </c>
      <c r="V3062">
        <v>-6</v>
      </c>
      <c r="W3062" s="1" t="str">
        <f>IF(Flights[[#This Row],[Arrival Delay]] = "", "Cancelled", IF(Flights[[#This Row],[Arrival Delay]]&gt;15, "Delayed", "On time"))</f>
        <v>On time</v>
      </c>
      <c r="X3062" t="str">
        <f>IF(Flights[[#This Row],[Status]]&lt;&gt;"Delayed","", IF(Flights[[#This Row],[Arrival Delay]]&gt;120, "Severe", IF(Flights[[#This Row],[Arrival Delay]]&gt;60, "Major", "Moderate")))</f>
        <v/>
      </c>
      <c r="Y3062" t="b">
        <v>0</v>
      </c>
      <c r="AA3062" t="str">
        <f>IF(OR(AND(Flights[[#This Row],[Status]]="Cancelled", Flights[[#This Row],[Cancellation Reason]]="Airline/Carrier"), Flights[[#This Row],[Delay Type]]="Severe"), "Yes", "No")</f>
        <v>No</v>
      </c>
    </row>
    <row r="3063" spans="1:27" x14ac:dyDescent="0.3">
      <c r="A3063" s="3">
        <v>42229</v>
      </c>
      <c r="B3063" s="22">
        <f>WEEKNUM(Flights[[#This Row],[Date]], 1)</f>
        <v>33</v>
      </c>
      <c r="C3063" s="22">
        <f>WEEKDAY(Flights[[#This Row],[Date]],1)</f>
        <v>5</v>
      </c>
      <c r="D3063" t="s">
        <v>1379</v>
      </c>
      <c r="E3063" t="s">
        <v>1996</v>
      </c>
      <c r="F3063" t="s">
        <v>0</v>
      </c>
      <c r="G3063" t="s">
        <v>15</v>
      </c>
      <c r="H3063" t="str">
        <f>_xlfn.XLOOKUP(Flights[[#This Row],[Destination]], Airports!$A$2:$A$78, Airports!$D$2:$D$78)</f>
        <v>Las Vegas</v>
      </c>
      <c r="I3063" t="str" cm="1">
        <f t="array" ref="I3063">_xlfn.XLOOKUP(Flights[[#This Row],[Destination]],_xlfn._TRO_TRAILING( Airports!A:A),_xlfn._TRO_TRAILING( Airports!E:E), "Not found")</f>
        <v>NV</v>
      </c>
      <c r="J3063" s="1">
        <v>0.70833333333333337</v>
      </c>
      <c r="K3063" s="22">
        <f>HOUR(Flights[[#This Row],[Scheduled Departure]])</f>
        <v>17</v>
      </c>
      <c r="L3063" s="1">
        <v>0.84097222222222223</v>
      </c>
      <c r="M3063">
        <f>(L3063-J3063)*24*60</f>
        <v>190.99999999999997</v>
      </c>
      <c r="N3063" s="16">
        <f>Flights[[#This Row],[Length (min)]]/60</f>
        <v>1.1000000000000001</v>
      </c>
      <c r="O3063">
        <v>66</v>
      </c>
      <c r="P3063">
        <v>236</v>
      </c>
      <c r="Q3063" s="18">
        <f>IFERROR(Flights[[#This Row],[Distance]]/Flights[[#This Row],[Length (hr)]], "")</f>
        <v>214.54545454545453</v>
      </c>
      <c r="R3063" s="1">
        <v>0.75347222222222221</v>
      </c>
      <c r="S3063" s="1" t="str">
        <f>IF(Flights[[#This Row],[Length (hr)]]&lt;2, "No meal", IF(Flights[[#This Row],[Length (hr)]]&lt;3.5, "Light meal", "Full meal"))</f>
        <v>No meal</v>
      </c>
      <c r="T3063" s="1" t="str">
        <f>IF(AND(Flights[[#This Row],[Airline]]="US Airways", Flights[[#This Row],[Meal]]="Full Meal"), "Yes", "No")</f>
        <v>No</v>
      </c>
      <c r="U3063" s="1">
        <v>0.88680555555555551</v>
      </c>
      <c r="V3063">
        <v>192</v>
      </c>
      <c r="W3063" s="1" t="str">
        <f>IF(Flights[[#This Row],[Arrival Delay]] = "", "Cancelled", IF(Flights[[#This Row],[Arrival Delay]]&gt;15, "Delayed", "On time"))</f>
        <v>Delayed</v>
      </c>
      <c r="X3063" t="str">
        <f>IF(Flights[[#This Row],[Status]]&lt;&gt;"Delayed","", IF(Flights[[#This Row],[Arrival Delay]]&gt;120, "Severe", IF(Flights[[#This Row],[Arrival Delay]]&gt;60, "Major", "Moderate")))</f>
        <v>Severe</v>
      </c>
      <c r="Y3063" t="b">
        <v>0</v>
      </c>
      <c r="AA3063" t="str">
        <f>IF(OR(AND(Flights[[#This Row],[Status]]="Cancelled", Flights[[#This Row],[Cancellation Reason]]="Airline/Carrier"), Flights[[#This Row],[Delay Type]]="Severe"), "Yes", "No")</f>
        <v>Yes</v>
      </c>
    </row>
    <row r="3064" spans="1:27" x14ac:dyDescent="0.3">
      <c r="A3064" s="3">
        <v>42229</v>
      </c>
      <c r="B3064" s="22">
        <f>WEEKNUM(Flights[[#This Row],[Date]], 1)</f>
        <v>33</v>
      </c>
      <c r="C3064" s="22">
        <f>WEEKDAY(Flights[[#This Row],[Date]],1)</f>
        <v>5</v>
      </c>
      <c r="D3064" t="s">
        <v>1074</v>
      </c>
      <c r="E3064" t="s">
        <v>1994</v>
      </c>
      <c r="F3064" t="s">
        <v>0</v>
      </c>
      <c r="G3064" t="s">
        <v>283</v>
      </c>
      <c r="H3064" t="str">
        <f>_xlfn.XLOOKUP(Flights[[#This Row],[Destination]], Airports!$A$2:$A$78, Airports!$D$2:$D$78)</f>
        <v>Fresno</v>
      </c>
      <c r="I3064" t="str" cm="1">
        <f t="array" ref="I3064">_xlfn.XLOOKUP(Flights[[#This Row],[Destination]],_xlfn._TRO_TRAILING( Airports!A:A),_xlfn._TRO_TRAILING( Airports!E:E), "Not found")</f>
        <v>CA</v>
      </c>
      <c r="J3064" s="1">
        <v>0.73958333333333337</v>
      </c>
      <c r="K3064" s="22">
        <f>HOUR(Flights[[#This Row],[Scheduled Departure]])</f>
        <v>17</v>
      </c>
      <c r="L3064" s="1">
        <v>0.74583333333333335</v>
      </c>
      <c r="M3064">
        <f>(L3064-J3064)*24*60</f>
        <v>8.999999999999968</v>
      </c>
      <c r="N3064" s="16">
        <f>Flights[[#This Row],[Length (min)]]/60</f>
        <v>1.2</v>
      </c>
      <c r="O3064">
        <v>72</v>
      </c>
      <c r="P3064">
        <v>209</v>
      </c>
      <c r="Q3064" s="18">
        <f>IFERROR(Flights[[#This Row],[Distance]]/Flights[[#This Row],[Length (hr)]], "")</f>
        <v>174.16666666666669</v>
      </c>
      <c r="R3064" s="1">
        <v>0.78472222222222221</v>
      </c>
      <c r="S3064" s="1" t="str">
        <f>IF(Flights[[#This Row],[Length (hr)]]&lt;2, "No meal", IF(Flights[[#This Row],[Length (hr)]]&lt;3.5, "Light meal", "Full meal"))</f>
        <v>No meal</v>
      </c>
      <c r="T3064" s="1" t="str">
        <f>IF(AND(Flights[[#This Row],[Airline]]="US Airways", Flights[[#This Row],[Meal]]="Full Meal"), "Yes", "No")</f>
        <v>No</v>
      </c>
      <c r="U3064" s="1">
        <v>0.79583333333333328</v>
      </c>
      <c r="V3064">
        <v>16</v>
      </c>
      <c r="W3064" s="1" t="str">
        <f>IF(Flights[[#This Row],[Arrival Delay]] = "", "Cancelled", IF(Flights[[#This Row],[Arrival Delay]]&gt;15, "Delayed", "On time"))</f>
        <v>Delayed</v>
      </c>
      <c r="X3064" t="str">
        <f>IF(Flights[[#This Row],[Status]]&lt;&gt;"Delayed","", IF(Flights[[#This Row],[Arrival Delay]]&gt;120, "Severe", IF(Flights[[#This Row],[Arrival Delay]]&gt;60, "Major", "Moderate")))</f>
        <v>Moderate</v>
      </c>
      <c r="Y3064" t="b">
        <v>0</v>
      </c>
      <c r="AA3064" t="str">
        <f>IF(OR(AND(Flights[[#This Row],[Status]]="Cancelled", Flights[[#This Row],[Cancellation Reason]]="Airline/Carrier"), Flights[[#This Row],[Delay Type]]="Severe"), "Yes", "No")</f>
        <v>No</v>
      </c>
    </row>
    <row r="3065" spans="1:27" x14ac:dyDescent="0.3">
      <c r="A3065" s="3">
        <v>42229</v>
      </c>
      <c r="B3065" s="22">
        <f>WEEKNUM(Flights[[#This Row],[Date]], 1)</f>
        <v>33</v>
      </c>
      <c r="C3065" s="22">
        <f>WEEKDAY(Flights[[#This Row],[Date]],1)</f>
        <v>5</v>
      </c>
      <c r="D3065" t="s">
        <v>595</v>
      </c>
      <c r="E3065" t="s">
        <v>1991</v>
      </c>
      <c r="F3065" t="s">
        <v>0</v>
      </c>
      <c r="G3065" t="s">
        <v>344</v>
      </c>
      <c r="H3065" t="str">
        <f>_xlfn.XLOOKUP(Flights[[#This Row],[Destination]], Airports!$A$2:$A$78, Airports!$D$2:$D$78)</f>
        <v>Seattle</v>
      </c>
      <c r="I3065" t="str" cm="1">
        <f t="array" ref="I3065">_xlfn.XLOOKUP(Flights[[#This Row],[Destination]],_xlfn._TRO_TRAILING( Airports!A:A),_xlfn._TRO_TRAILING( Airports!E:E), "Not found")</f>
        <v>WA</v>
      </c>
      <c r="J3065" s="1">
        <v>0.77777777777777779</v>
      </c>
      <c r="K3065" s="22">
        <f>HOUR(Flights[[#This Row],[Scheduled Departure]])</f>
        <v>18</v>
      </c>
      <c r="L3065" s="1">
        <v>0.78402777777777777</v>
      </c>
      <c r="M3065">
        <f>(L3065-J3065)*24*60</f>
        <v>8.999999999999968</v>
      </c>
      <c r="N3065" s="16">
        <f>Flights[[#This Row],[Length (min)]]/60</f>
        <v>2.3833333333333333</v>
      </c>
      <c r="O3065">
        <v>143</v>
      </c>
      <c r="P3065">
        <v>954</v>
      </c>
      <c r="Q3065" s="18">
        <f>IFERROR(Flights[[#This Row],[Distance]]/Flights[[#This Row],[Length (hr)]], "")</f>
        <v>400.27972027972027</v>
      </c>
      <c r="R3065" s="1">
        <v>0.88194444444444442</v>
      </c>
      <c r="S3065" s="1" t="str">
        <f>IF(Flights[[#This Row],[Length (hr)]]&lt;2, "No meal", IF(Flights[[#This Row],[Length (hr)]]&lt;3.5, "Light meal", "Full meal"))</f>
        <v>Light meal</v>
      </c>
      <c r="T3065" s="1" t="str">
        <f>IF(AND(Flights[[#This Row],[Airline]]="US Airways", Flights[[#This Row],[Meal]]="Full Meal"), "Yes", "No")</f>
        <v>No</v>
      </c>
      <c r="U3065" s="1">
        <v>0.8833333333333333</v>
      </c>
      <c r="V3065">
        <v>2</v>
      </c>
      <c r="W3065" s="1" t="str">
        <f>IF(Flights[[#This Row],[Arrival Delay]] = "", "Cancelled", IF(Flights[[#This Row],[Arrival Delay]]&gt;15, "Delayed", "On time"))</f>
        <v>On time</v>
      </c>
      <c r="X3065" t="str">
        <f>IF(Flights[[#This Row],[Status]]&lt;&gt;"Delayed","", IF(Flights[[#This Row],[Arrival Delay]]&gt;120, "Severe", IF(Flights[[#This Row],[Arrival Delay]]&gt;60, "Major", "Moderate")))</f>
        <v/>
      </c>
      <c r="Y3065" t="b">
        <v>0</v>
      </c>
      <c r="AA3065" t="str">
        <f>IF(OR(AND(Flights[[#This Row],[Status]]="Cancelled", Flights[[#This Row],[Cancellation Reason]]="Airline/Carrier"), Flights[[#This Row],[Delay Type]]="Severe"), "Yes", "No")</f>
        <v>No</v>
      </c>
    </row>
    <row r="3066" spans="1:27" x14ac:dyDescent="0.3">
      <c r="A3066" s="3">
        <v>42229</v>
      </c>
      <c r="B3066" s="22">
        <f>WEEKNUM(Flights[[#This Row],[Date]], 1)</f>
        <v>33</v>
      </c>
      <c r="C3066" s="22">
        <f>WEEKDAY(Flights[[#This Row],[Date]],1)</f>
        <v>5</v>
      </c>
      <c r="D3066" t="s">
        <v>1609</v>
      </c>
      <c r="E3066" t="s">
        <v>1989</v>
      </c>
      <c r="F3066" t="s">
        <v>0</v>
      </c>
      <c r="G3066" t="s">
        <v>9</v>
      </c>
      <c r="H3066" t="str">
        <f>_xlfn.XLOOKUP(Flights[[#This Row],[Destination]], Airports!$A$2:$A$78, Airports!$D$2:$D$78)</f>
        <v>San Francisco</v>
      </c>
      <c r="I3066" t="str" cm="1">
        <f t="array" ref="I3066">_xlfn.XLOOKUP(Flights[[#This Row],[Destination]],_xlfn._TRO_TRAILING( Airports!A:A),_xlfn._TRO_TRAILING( Airports!E:E), "Not found")</f>
        <v>CA</v>
      </c>
      <c r="J3066" s="1">
        <v>0.83333333333333337</v>
      </c>
      <c r="K3066" s="22">
        <f>HOUR(Flights[[#This Row],[Scheduled Departure]])</f>
        <v>20</v>
      </c>
      <c r="L3066" s="1">
        <v>0.8520833333333333</v>
      </c>
      <c r="M3066">
        <f>(L3066-J3066)*24*60</f>
        <v>26.999999999999904</v>
      </c>
      <c r="N3066" s="16">
        <f>Flights[[#This Row],[Length (min)]]/60</f>
        <v>1.1666666666666667</v>
      </c>
      <c r="O3066">
        <v>70</v>
      </c>
      <c r="P3066">
        <v>337</v>
      </c>
      <c r="Q3066" s="18">
        <f>IFERROR(Flights[[#This Row],[Distance]]/Flights[[#This Row],[Length (hr)]], "")</f>
        <v>288.85714285714283</v>
      </c>
      <c r="R3066" s="1">
        <v>0.89236111111111116</v>
      </c>
      <c r="S3066" s="1" t="str">
        <f>IF(Flights[[#This Row],[Length (hr)]]&lt;2, "No meal", IF(Flights[[#This Row],[Length (hr)]]&lt;3.5, "Light meal", "Full meal"))</f>
        <v>No meal</v>
      </c>
      <c r="T3066" s="1" t="str">
        <f>IF(AND(Flights[[#This Row],[Airline]]="US Airways", Flights[[#This Row],[Meal]]="Full Meal"), "Yes", "No")</f>
        <v>No</v>
      </c>
      <c r="U3066" s="1">
        <v>0.90069444444444446</v>
      </c>
      <c r="V3066">
        <v>12</v>
      </c>
      <c r="W3066" s="1" t="str">
        <f>IF(Flights[[#This Row],[Arrival Delay]] = "", "Cancelled", IF(Flights[[#This Row],[Arrival Delay]]&gt;15, "Delayed", "On time"))</f>
        <v>On time</v>
      </c>
      <c r="X3066" t="str">
        <f>IF(Flights[[#This Row],[Status]]&lt;&gt;"Delayed","", IF(Flights[[#This Row],[Arrival Delay]]&gt;120, "Severe", IF(Flights[[#This Row],[Arrival Delay]]&gt;60, "Major", "Moderate")))</f>
        <v/>
      </c>
      <c r="Y3066" t="b">
        <v>0</v>
      </c>
      <c r="AA3066" t="str">
        <f>IF(OR(AND(Flights[[#This Row],[Status]]="Cancelled", Flights[[#This Row],[Cancellation Reason]]="Airline/Carrier"), Flights[[#This Row],[Delay Type]]="Severe"), "Yes", "No")</f>
        <v>No</v>
      </c>
    </row>
    <row r="3067" spans="1:27" x14ac:dyDescent="0.3">
      <c r="A3067" s="3">
        <v>42230</v>
      </c>
      <c r="B3067" s="22">
        <f>WEEKNUM(Flights[[#This Row],[Date]], 1)</f>
        <v>33</v>
      </c>
      <c r="C3067" s="22">
        <f>WEEKDAY(Flights[[#This Row],[Date]],1)</f>
        <v>6</v>
      </c>
      <c r="D3067" t="s">
        <v>186</v>
      </c>
      <c r="E3067" t="s">
        <v>1987</v>
      </c>
      <c r="F3067" t="s">
        <v>0</v>
      </c>
      <c r="G3067" t="s">
        <v>27</v>
      </c>
      <c r="H3067" t="str">
        <f>_xlfn.XLOOKUP(Flights[[#This Row],[Destination]], Airports!$A$2:$A$78, Airports!$D$2:$D$78)</f>
        <v>Charlotte</v>
      </c>
      <c r="I3067" t="str" cm="1">
        <f t="array" ref="I3067">_xlfn.XLOOKUP(Flights[[#This Row],[Destination]],_xlfn._TRO_TRAILING( Airports!A:A),_xlfn._TRO_TRAILING( Airports!E:E), "Not found")</f>
        <v>NC</v>
      </c>
      <c r="J3067" s="1">
        <v>2.0833333333333332E-2</v>
      </c>
      <c r="K3067" s="22">
        <f>HOUR(Flights[[#This Row],[Scheduled Departure]])</f>
        <v>0</v>
      </c>
      <c r="L3067" s="1">
        <v>3.4027777777777775E-2</v>
      </c>
      <c r="M3067">
        <f>(L3067-J3067)*24*60</f>
        <v>19</v>
      </c>
      <c r="N3067" s="16">
        <f>Flights[[#This Row],[Length (min)]]/60</f>
        <v>4.8</v>
      </c>
      <c r="O3067">
        <v>288</v>
      </c>
      <c r="P3067">
        <v>2125</v>
      </c>
      <c r="Q3067" s="18">
        <f>IFERROR(Flights[[#This Row],[Distance]]/Flights[[#This Row],[Length (hr)]], "")</f>
        <v>442.70833333333337</v>
      </c>
      <c r="R3067" s="1">
        <v>0.35069444444444442</v>
      </c>
      <c r="S3067" s="1" t="str">
        <f>IF(Flights[[#This Row],[Length (hr)]]&lt;2, "No meal", IF(Flights[[#This Row],[Length (hr)]]&lt;3.5, "Light meal", "Full meal"))</f>
        <v>Full meal</v>
      </c>
      <c r="T3067" s="1" t="str">
        <f>IF(AND(Flights[[#This Row],[Airline]]="US Airways", Flights[[#This Row],[Meal]]="Full Meal"), "Yes", "No")</f>
        <v>No</v>
      </c>
      <c r="U3067" s="1">
        <v>0.35902777777777778</v>
      </c>
      <c r="V3067">
        <v>12</v>
      </c>
      <c r="W3067" s="1" t="str">
        <f>IF(Flights[[#This Row],[Arrival Delay]] = "", "Cancelled", IF(Flights[[#This Row],[Arrival Delay]]&gt;15, "Delayed", "On time"))</f>
        <v>On time</v>
      </c>
      <c r="X3067" t="str">
        <f>IF(Flights[[#This Row],[Status]]&lt;&gt;"Delayed","", IF(Flights[[#This Row],[Arrival Delay]]&gt;120, "Severe", IF(Flights[[#This Row],[Arrival Delay]]&gt;60, "Major", "Moderate")))</f>
        <v/>
      </c>
      <c r="Y3067" t="b">
        <v>0</v>
      </c>
      <c r="AA3067" t="str">
        <f>IF(OR(AND(Flights[[#This Row],[Status]]="Cancelled", Flights[[#This Row],[Cancellation Reason]]="Airline/Carrier"), Flights[[#This Row],[Delay Type]]="Severe"), "Yes", "No")</f>
        <v>No</v>
      </c>
    </row>
    <row r="3068" spans="1:27" x14ac:dyDescent="0.3">
      <c r="A3068" s="3">
        <v>42230</v>
      </c>
      <c r="B3068" s="22">
        <f>WEEKNUM(Flights[[#This Row],[Date]], 1)</f>
        <v>33</v>
      </c>
      <c r="C3068" s="22">
        <f>WEEKDAY(Flights[[#This Row],[Date]],1)</f>
        <v>6</v>
      </c>
      <c r="D3068" t="s">
        <v>126</v>
      </c>
      <c r="E3068" t="s">
        <v>1987</v>
      </c>
      <c r="F3068" t="s">
        <v>0</v>
      </c>
      <c r="G3068" t="s">
        <v>4</v>
      </c>
      <c r="H3068" t="str">
        <f>_xlfn.XLOOKUP(Flights[[#This Row],[Destination]], Airports!$A$2:$A$78, Airports!$D$2:$D$78)</f>
        <v>Chicago</v>
      </c>
      <c r="I3068" t="str" cm="1">
        <f t="array" ref="I3068">_xlfn.XLOOKUP(Flights[[#This Row],[Destination]],_xlfn._TRO_TRAILING( Airports!A:A),_xlfn._TRO_TRAILING( Airports!E:E), "Not found")</f>
        <v>IL</v>
      </c>
      <c r="J3068" s="1">
        <v>4.3055555555555555E-2</v>
      </c>
      <c r="K3068" s="22">
        <f>HOUR(Flights[[#This Row],[Scheduled Departure]])</f>
        <v>1</v>
      </c>
      <c r="L3068" s="1">
        <v>4.1666666666666664E-2</v>
      </c>
      <c r="M3068">
        <f>(L3068-J3068)*24*60</f>
        <v>-2.0000000000000027</v>
      </c>
      <c r="N3068" s="16">
        <f>Flights[[#This Row],[Length (min)]]/60</f>
        <v>4.0999999999999996</v>
      </c>
      <c r="O3068">
        <v>246</v>
      </c>
      <c r="P3068">
        <v>1744</v>
      </c>
      <c r="Q3068" s="18">
        <f>IFERROR(Flights[[#This Row],[Distance]]/Flights[[#This Row],[Length (hr)]], "")</f>
        <v>425.36585365853665</v>
      </c>
      <c r="R3068" s="1">
        <v>0.29791666666666666</v>
      </c>
      <c r="S3068" s="1" t="str">
        <f>IF(Flights[[#This Row],[Length (hr)]]&lt;2, "No meal", IF(Flights[[#This Row],[Length (hr)]]&lt;3.5, "Light meal", "Full meal"))</f>
        <v>Full meal</v>
      </c>
      <c r="T3068" s="1" t="str">
        <f>IF(AND(Flights[[#This Row],[Airline]]="US Airways", Flights[[#This Row],[Meal]]="Full Meal"), "Yes", "No")</f>
        <v>No</v>
      </c>
      <c r="U3068" s="1">
        <v>0.29583333333333334</v>
      </c>
      <c r="V3068">
        <v>-3</v>
      </c>
      <c r="W3068" s="1" t="str">
        <f>IF(Flights[[#This Row],[Arrival Delay]] = "", "Cancelled", IF(Flights[[#This Row],[Arrival Delay]]&gt;15, "Delayed", "On time"))</f>
        <v>On time</v>
      </c>
      <c r="X3068" t="str">
        <f>IF(Flights[[#This Row],[Status]]&lt;&gt;"Delayed","", IF(Flights[[#This Row],[Arrival Delay]]&gt;120, "Severe", IF(Flights[[#This Row],[Arrival Delay]]&gt;60, "Major", "Moderate")))</f>
        <v/>
      </c>
      <c r="Y3068" t="b">
        <v>0</v>
      </c>
      <c r="AA3068" t="str">
        <f>IF(OR(AND(Flights[[#This Row],[Status]]="Cancelled", Flights[[#This Row],[Cancellation Reason]]="Airline/Carrier"), Flights[[#This Row],[Delay Type]]="Severe"), "Yes", "No")</f>
        <v>No</v>
      </c>
    </row>
    <row r="3069" spans="1:27" x14ac:dyDescent="0.3">
      <c r="A3069" s="3">
        <v>42230</v>
      </c>
      <c r="B3069" s="22">
        <f>WEEKNUM(Flights[[#This Row],[Date]], 1)</f>
        <v>33</v>
      </c>
      <c r="C3069" s="22">
        <f>WEEKDAY(Flights[[#This Row],[Date]],1)</f>
        <v>6</v>
      </c>
      <c r="D3069" t="s">
        <v>130</v>
      </c>
      <c r="E3069" t="s">
        <v>1987</v>
      </c>
      <c r="F3069" t="s">
        <v>0</v>
      </c>
      <c r="G3069" t="s">
        <v>4</v>
      </c>
      <c r="H3069" t="str">
        <f>_xlfn.XLOOKUP(Flights[[#This Row],[Destination]], Airports!$A$2:$A$78, Airports!$D$2:$D$78)</f>
        <v>Chicago</v>
      </c>
      <c r="I3069" t="str" cm="1">
        <f t="array" ref="I3069">_xlfn.XLOOKUP(Flights[[#This Row],[Destination]],_xlfn._TRO_TRAILING( Airports!A:A),_xlfn._TRO_TRAILING( Airports!E:E), "Not found")</f>
        <v>IL</v>
      </c>
      <c r="J3069" s="1">
        <v>0.3298611111111111</v>
      </c>
      <c r="K3069" s="22">
        <f>HOUR(Flights[[#This Row],[Scheduled Departure]])</f>
        <v>7</v>
      </c>
      <c r="L3069" s="1">
        <v>0.40069444444444446</v>
      </c>
      <c r="M3069">
        <f>(L3069-J3069)*24*60</f>
        <v>102.00000000000004</v>
      </c>
      <c r="N3069" s="16">
        <f>Flights[[#This Row],[Length (min)]]/60</f>
        <v>3.9</v>
      </c>
      <c r="O3069">
        <v>234</v>
      </c>
      <c r="P3069">
        <v>1744</v>
      </c>
      <c r="Q3069" s="18">
        <f>IFERROR(Flights[[#This Row],[Distance]]/Flights[[#This Row],[Length (hr)]], "")</f>
        <v>447.17948717948718</v>
      </c>
      <c r="R3069" s="1">
        <v>0.58958333333333335</v>
      </c>
      <c r="S3069" s="1" t="str">
        <f>IF(Flights[[#This Row],[Length (hr)]]&lt;2, "No meal", IF(Flights[[#This Row],[Length (hr)]]&lt;3.5, "Light meal", "Full meal"))</f>
        <v>Full meal</v>
      </c>
      <c r="T3069" s="1" t="str">
        <f>IF(AND(Flights[[#This Row],[Airline]]="US Airways", Flights[[#This Row],[Meal]]="Full Meal"), "Yes", "No")</f>
        <v>No</v>
      </c>
      <c r="U3069" s="1">
        <v>0.64652777777777781</v>
      </c>
      <c r="V3069">
        <v>82</v>
      </c>
      <c r="W3069" s="1" t="str">
        <f>IF(Flights[[#This Row],[Arrival Delay]] = "", "Cancelled", IF(Flights[[#This Row],[Arrival Delay]]&gt;15, "Delayed", "On time"))</f>
        <v>Delayed</v>
      </c>
      <c r="X3069" t="str">
        <f>IF(Flights[[#This Row],[Status]]&lt;&gt;"Delayed","", IF(Flights[[#This Row],[Arrival Delay]]&gt;120, "Severe", IF(Flights[[#This Row],[Arrival Delay]]&gt;60, "Major", "Moderate")))</f>
        <v>Major</v>
      </c>
      <c r="Y3069" t="b">
        <v>0</v>
      </c>
      <c r="AA3069" t="str">
        <f>IF(OR(AND(Flights[[#This Row],[Status]]="Cancelled", Flights[[#This Row],[Cancellation Reason]]="Airline/Carrier"), Flights[[#This Row],[Delay Type]]="Severe"), "Yes", "No")</f>
        <v>No</v>
      </c>
    </row>
    <row r="3070" spans="1:27" x14ac:dyDescent="0.3">
      <c r="A3070" s="3">
        <v>42230</v>
      </c>
      <c r="B3070" s="22">
        <f>WEEKNUM(Flights[[#This Row],[Date]], 1)</f>
        <v>33</v>
      </c>
      <c r="C3070" s="22">
        <f>WEEKDAY(Flights[[#This Row],[Date]],1)</f>
        <v>6</v>
      </c>
      <c r="D3070" t="s">
        <v>579</v>
      </c>
      <c r="E3070" t="s">
        <v>1993</v>
      </c>
      <c r="F3070" t="s">
        <v>0</v>
      </c>
      <c r="G3070" t="s">
        <v>293</v>
      </c>
      <c r="H3070" t="str">
        <f>_xlfn.XLOOKUP(Flights[[#This Row],[Destination]], Airports!$A$2:$A$78, Airports!$D$2:$D$78)</f>
        <v>Houston</v>
      </c>
      <c r="I3070" t="str" cm="1">
        <f t="array" ref="I3070">_xlfn.XLOOKUP(Flights[[#This Row],[Destination]],_xlfn._TRO_TRAILING( Airports!A:A),_xlfn._TRO_TRAILING( Airports!E:E), "Not found")</f>
        <v>TX</v>
      </c>
      <c r="J3070" s="1">
        <v>0.34375</v>
      </c>
      <c r="K3070" s="22">
        <f>HOUR(Flights[[#This Row],[Scheduled Departure]])</f>
        <v>8</v>
      </c>
      <c r="L3070" s="1">
        <v>0.3659722222222222</v>
      </c>
      <c r="M3070">
        <f>(L3070-J3070)*24*60</f>
        <v>31.999999999999964</v>
      </c>
      <c r="N3070" s="16">
        <f>Flights[[#This Row],[Length (min)]]/60</f>
        <v>3.95</v>
      </c>
      <c r="O3070">
        <v>237</v>
      </c>
      <c r="P3070">
        <v>1379</v>
      </c>
      <c r="Q3070" s="18">
        <f>IFERROR(Flights[[#This Row],[Distance]]/Flights[[#This Row],[Length (hr)]], "")</f>
        <v>349.11392405063287</v>
      </c>
      <c r="R3070" s="1">
        <v>0.56527777777777777</v>
      </c>
      <c r="S3070" s="1" t="str">
        <f>IF(Flights[[#This Row],[Length (hr)]]&lt;2, "No meal", IF(Flights[[#This Row],[Length (hr)]]&lt;3.5, "Light meal", "Full meal"))</f>
        <v>Full meal</v>
      </c>
      <c r="T3070" s="1" t="str">
        <f>IF(AND(Flights[[#This Row],[Airline]]="US Airways", Flights[[#This Row],[Meal]]="Full Meal"), "Yes", "No")</f>
        <v>No</v>
      </c>
      <c r="U3070" s="1">
        <v>0.61388888888888893</v>
      </c>
      <c r="V3070">
        <v>70</v>
      </c>
      <c r="W3070" s="1" t="str">
        <f>IF(Flights[[#This Row],[Arrival Delay]] = "", "Cancelled", IF(Flights[[#This Row],[Arrival Delay]]&gt;15, "Delayed", "On time"))</f>
        <v>Delayed</v>
      </c>
      <c r="X3070" t="str">
        <f>IF(Flights[[#This Row],[Status]]&lt;&gt;"Delayed","", IF(Flights[[#This Row],[Arrival Delay]]&gt;120, "Severe", IF(Flights[[#This Row],[Arrival Delay]]&gt;60, "Major", "Moderate")))</f>
        <v>Major</v>
      </c>
      <c r="Y3070" t="b">
        <v>0</v>
      </c>
      <c r="AA3070" t="str">
        <f>IF(OR(AND(Flights[[#This Row],[Status]]="Cancelled", Flights[[#This Row],[Cancellation Reason]]="Airline/Carrier"), Flights[[#This Row],[Delay Type]]="Severe"), "Yes", "No")</f>
        <v>No</v>
      </c>
    </row>
    <row r="3071" spans="1:27" x14ac:dyDescent="0.3">
      <c r="A3071" s="3">
        <v>42230</v>
      </c>
      <c r="B3071" s="22">
        <f>WEEKNUM(Flights[[#This Row],[Date]], 1)</f>
        <v>33</v>
      </c>
      <c r="C3071" s="22">
        <f>WEEKDAY(Flights[[#This Row],[Date]],1)</f>
        <v>6</v>
      </c>
      <c r="D3071" t="s">
        <v>1512</v>
      </c>
      <c r="E3071" t="s">
        <v>1991</v>
      </c>
      <c r="F3071" t="s">
        <v>0</v>
      </c>
      <c r="G3071" t="s">
        <v>248</v>
      </c>
      <c r="H3071" t="str">
        <f>_xlfn.XLOOKUP(Flights[[#This Row],[Destination]], Airports!$A$2:$A$78, Airports!$D$2:$D$78)</f>
        <v>Anchorage</v>
      </c>
      <c r="I3071" t="str" cm="1">
        <f t="array" ref="I3071">_xlfn.XLOOKUP(Flights[[#This Row],[Destination]],_xlfn._TRO_TRAILING( Airports!A:A),_xlfn._TRO_TRAILING( Airports!E:E), "Not found")</f>
        <v>AK</v>
      </c>
      <c r="J3071" s="1">
        <v>0.375</v>
      </c>
      <c r="K3071" s="22">
        <f>HOUR(Flights[[#This Row],[Scheduled Departure]])</f>
        <v>9</v>
      </c>
      <c r="L3071" s="1">
        <v>0.36805555555555558</v>
      </c>
      <c r="M3071">
        <f>(L3071-J3071)*24*60</f>
        <v>-9.9999999999999645</v>
      </c>
      <c r="N3071" s="16">
        <f>Flights[[#This Row],[Length (min)]]/60</f>
        <v>5.3833333333333337</v>
      </c>
      <c r="O3071">
        <v>323</v>
      </c>
      <c r="P3071">
        <v>2345</v>
      </c>
      <c r="Q3071" s="18">
        <f>IFERROR(Flights[[#This Row],[Distance]]/Flights[[#This Row],[Length (hr)]], "")</f>
        <v>435.60371517027858</v>
      </c>
      <c r="R3071" s="1">
        <v>0.55902777777777779</v>
      </c>
      <c r="S3071" s="1" t="str">
        <f>IF(Flights[[#This Row],[Length (hr)]]&lt;2, "No meal", IF(Flights[[#This Row],[Length (hr)]]&lt;3.5, "Light meal", "Full meal"))</f>
        <v>Full meal</v>
      </c>
      <c r="T3071" s="1" t="str">
        <f>IF(AND(Flights[[#This Row],[Airline]]="US Airways", Flights[[#This Row],[Meal]]="Full Meal"), "Yes", "No")</f>
        <v>No</v>
      </c>
      <c r="U3071" s="1">
        <v>0.55069444444444449</v>
      </c>
      <c r="V3071">
        <v>-12</v>
      </c>
      <c r="W3071" s="1" t="str">
        <f>IF(Flights[[#This Row],[Arrival Delay]] = "", "Cancelled", IF(Flights[[#This Row],[Arrival Delay]]&gt;15, "Delayed", "On time"))</f>
        <v>On time</v>
      </c>
      <c r="X3071" t="str">
        <f>IF(Flights[[#This Row],[Status]]&lt;&gt;"Delayed","", IF(Flights[[#This Row],[Arrival Delay]]&gt;120, "Severe", IF(Flights[[#This Row],[Arrival Delay]]&gt;60, "Major", "Moderate")))</f>
        <v/>
      </c>
      <c r="Y3071" t="b">
        <v>0</v>
      </c>
      <c r="AA3071" t="str">
        <f>IF(OR(AND(Flights[[#This Row],[Status]]="Cancelled", Flights[[#This Row],[Cancellation Reason]]="Airline/Carrier"), Flights[[#This Row],[Delay Type]]="Severe"), "Yes", "No")</f>
        <v>No</v>
      </c>
    </row>
    <row r="3072" spans="1:27" x14ac:dyDescent="0.3">
      <c r="A3072" s="3">
        <v>42230</v>
      </c>
      <c r="B3072" s="22">
        <f>WEEKNUM(Flights[[#This Row],[Date]], 1)</f>
        <v>33</v>
      </c>
      <c r="C3072" s="22">
        <f>WEEKDAY(Flights[[#This Row],[Date]],1)</f>
        <v>6</v>
      </c>
      <c r="D3072" t="s">
        <v>461</v>
      </c>
      <c r="E3072" t="s">
        <v>1996</v>
      </c>
      <c r="F3072" t="s">
        <v>0</v>
      </c>
      <c r="G3072" t="s">
        <v>12</v>
      </c>
      <c r="H3072" t="str">
        <f>_xlfn.XLOOKUP(Flights[[#This Row],[Destination]], Airports!$A$2:$A$78, Airports!$D$2:$D$78)</f>
        <v>New York</v>
      </c>
      <c r="I3072" t="str" cm="1">
        <f t="array" ref="I3072">_xlfn.XLOOKUP(Flights[[#This Row],[Destination]],_xlfn._TRO_TRAILING( Airports!A:A),_xlfn._TRO_TRAILING( Airports!E:E), "Not found")</f>
        <v>NY</v>
      </c>
      <c r="J3072" s="1">
        <v>0.44444444444444442</v>
      </c>
      <c r="K3072" s="22">
        <f>HOUR(Flights[[#This Row],[Scheduled Departure]])</f>
        <v>10</v>
      </c>
      <c r="L3072" s="1">
        <v>0.44444444444444442</v>
      </c>
      <c r="M3072">
        <f>(L3072-J3072)*24*60</f>
        <v>0</v>
      </c>
      <c r="N3072" s="16">
        <f>Flights[[#This Row],[Length (min)]]/60</f>
        <v>5.5166666666666666</v>
      </c>
      <c r="O3072">
        <v>331</v>
      </c>
      <c r="P3072">
        <v>2475</v>
      </c>
      <c r="Q3072" s="18">
        <f>IFERROR(Flights[[#This Row],[Distance]]/Flights[[#This Row],[Length (hr)]], "")</f>
        <v>448.64048338368582</v>
      </c>
      <c r="R3072" s="1">
        <v>0.80208333333333337</v>
      </c>
      <c r="S3072" s="1" t="str">
        <f>IF(Flights[[#This Row],[Length (hr)]]&lt;2, "No meal", IF(Flights[[#This Row],[Length (hr)]]&lt;3.5, "Light meal", "Full meal"))</f>
        <v>Full meal</v>
      </c>
      <c r="T3072" s="1" t="str">
        <f>IF(AND(Flights[[#This Row],[Airline]]="US Airways", Flights[[#This Row],[Meal]]="Full Meal"), "Yes", "No")</f>
        <v>No</v>
      </c>
      <c r="U3072" s="1">
        <v>0.7993055555555556</v>
      </c>
      <c r="V3072">
        <v>-4</v>
      </c>
      <c r="W3072" s="1" t="str">
        <f>IF(Flights[[#This Row],[Arrival Delay]] = "", "Cancelled", IF(Flights[[#This Row],[Arrival Delay]]&gt;15, "Delayed", "On time"))</f>
        <v>On time</v>
      </c>
      <c r="X3072" t="str">
        <f>IF(Flights[[#This Row],[Status]]&lt;&gt;"Delayed","", IF(Flights[[#This Row],[Arrival Delay]]&gt;120, "Severe", IF(Flights[[#This Row],[Arrival Delay]]&gt;60, "Major", "Moderate")))</f>
        <v/>
      </c>
      <c r="Y3072" t="b">
        <v>0</v>
      </c>
      <c r="AA3072" t="str">
        <f>IF(OR(AND(Flights[[#This Row],[Status]]="Cancelled", Flights[[#This Row],[Cancellation Reason]]="Airline/Carrier"), Flights[[#This Row],[Delay Type]]="Severe"), "Yes", "No")</f>
        <v>No</v>
      </c>
    </row>
    <row r="3073" spans="1:27" x14ac:dyDescent="0.3">
      <c r="A3073" s="3">
        <v>42230</v>
      </c>
      <c r="B3073" s="22">
        <f>WEEKNUM(Flights[[#This Row],[Date]], 1)</f>
        <v>33</v>
      </c>
      <c r="C3073" s="22">
        <f>WEEKDAY(Flights[[#This Row],[Date]],1)</f>
        <v>6</v>
      </c>
      <c r="D3073" t="s">
        <v>68</v>
      </c>
      <c r="E3073" t="s">
        <v>1987</v>
      </c>
      <c r="F3073" t="s">
        <v>0</v>
      </c>
      <c r="G3073" t="s">
        <v>3</v>
      </c>
      <c r="H3073" t="str">
        <f>_xlfn.XLOOKUP(Flights[[#This Row],[Destination]], Airports!$A$2:$A$78, Airports!$D$2:$D$78)</f>
        <v>Dallas</v>
      </c>
      <c r="I3073" t="str" cm="1">
        <f t="array" ref="I3073">_xlfn.XLOOKUP(Flights[[#This Row],[Destination]],_xlfn._TRO_TRAILING( Airports!A:A),_xlfn._TRO_TRAILING( Airports!E:E), "Not found")</f>
        <v>TX</v>
      </c>
      <c r="J3073" s="1">
        <v>0.46875</v>
      </c>
      <c r="K3073" s="22">
        <f>HOUR(Flights[[#This Row],[Scheduled Departure]])</f>
        <v>11</v>
      </c>
      <c r="L3073" s="1">
        <v>0.46875</v>
      </c>
      <c r="M3073">
        <f>(L3073-J3073)*24*60</f>
        <v>0</v>
      </c>
      <c r="N3073" s="16">
        <f>Flights[[#This Row],[Length (min)]]/60</f>
        <v>3.1166666666666667</v>
      </c>
      <c r="O3073">
        <v>187</v>
      </c>
      <c r="P3073">
        <v>1235</v>
      </c>
      <c r="Q3073" s="18">
        <f>IFERROR(Flights[[#This Row],[Distance]]/Flights[[#This Row],[Length (hr)]], "")</f>
        <v>396.2566844919786</v>
      </c>
      <c r="R3073" s="1">
        <v>0.68888888888888888</v>
      </c>
      <c r="S3073" s="1" t="str">
        <f>IF(Flights[[#This Row],[Length (hr)]]&lt;2, "No meal", IF(Flights[[#This Row],[Length (hr)]]&lt;3.5, "Light meal", "Full meal"))</f>
        <v>Light meal</v>
      </c>
      <c r="T3073" s="1" t="str">
        <f>IF(AND(Flights[[#This Row],[Airline]]="US Airways", Flights[[#This Row],[Meal]]="Full Meal"), "Yes", "No")</f>
        <v>No</v>
      </c>
      <c r="U3073" s="1">
        <v>0.68194444444444446</v>
      </c>
      <c r="V3073">
        <v>-10</v>
      </c>
      <c r="W3073" s="1" t="str">
        <f>IF(Flights[[#This Row],[Arrival Delay]] = "", "Cancelled", IF(Flights[[#This Row],[Arrival Delay]]&gt;15, "Delayed", "On time"))</f>
        <v>On time</v>
      </c>
      <c r="X3073" t="str">
        <f>IF(Flights[[#This Row],[Status]]&lt;&gt;"Delayed","", IF(Flights[[#This Row],[Arrival Delay]]&gt;120, "Severe", IF(Flights[[#This Row],[Arrival Delay]]&gt;60, "Major", "Moderate")))</f>
        <v/>
      </c>
      <c r="Y3073" t="b">
        <v>0</v>
      </c>
      <c r="AA3073" t="str">
        <f>IF(OR(AND(Flights[[#This Row],[Status]]="Cancelled", Flights[[#This Row],[Cancellation Reason]]="Airline/Carrier"), Flights[[#This Row],[Delay Type]]="Severe"), "Yes", "No")</f>
        <v>No</v>
      </c>
    </row>
    <row r="3074" spans="1:27" x14ac:dyDescent="0.3">
      <c r="A3074" s="3">
        <v>42230</v>
      </c>
      <c r="B3074" s="22">
        <f>WEEKNUM(Flights[[#This Row],[Date]], 1)</f>
        <v>33</v>
      </c>
      <c r="C3074" s="22">
        <f>WEEKDAY(Flights[[#This Row],[Date]],1)</f>
        <v>6</v>
      </c>
      <c r="D3074" t="s">
        <v>1653</v>
      </c>
      <c r="E3074" t="s">
        <v>1993</v>
      </c>
      <c r="F3074" t="s">
        <v>0</v>
      </c>
      <c r="G3074" t="s">
        <v>303</v>
      </c>
      <c r="H3074" t="str">
        <f>_xlfn.XLOOKUP(Flights[[#This Row],[Destination]], Airports!$A$2:$A$78, Airports!$D$2:$D$78)</f>
        <v>Kansas City</v>
      </c>
      <c r="I3074" t="str" cm="1">
        <f t="array" ref="I3074">_xlfn.XLOOKUP(Flights[[#This Row],[Destination]],_xlfn._TRO_TRAILING( Airports!A:A),_xlfn._TRO_TRAILING( Airports!E:E), "Not found")</f>
        <v>MO</v>
      </c>
      <c r="J3074" s="1">
        <v>0.53819444444444442</v>
      </c>
      <c r="K3074" s="22">
        <f>HOUR(Flights[[#This Row],[Scheduled Departure]])</f>
        <v>12</v>
      </c>
      <c r="L3074" s="1">
        <v>0.55902777777777779</v>
      </c>
      <c r="M3074">
        <f>(L3074-J3074)*24*60</f>
        <v>30.000000000000053</v>
      </c>
      <c r="N3074" s="16">
        <f>Flights[[#This Row],[Length (min)]]/60</f>
        <v>3.3833333333333333</v>
      </c>
      <c r="O3074">
        <v>203</v>
      </c>
      <c r="P3074">
        <v>1363</v>
      </c>
      <c r="Q3074" s="18">
        <f>IFERROR(Flights[[#This Row],[Distance]]/Flights[[#This Row],[Length (hr)]], "")</f>
        <v>402.85714285714283</v>
      </c>
      <c r="R3074" s="1">
        <v>0.75069444444444444</v>
      </c>
      <c r="S3074" s="1" t="str">
        <f>IF(Flights[[#This Row],[Length (hr)]]&lt;2, "No meal", IF(Flights[[#This Row],[Length (hr)]]&lt;3.5, "Light meal", "Full meal"))</f>
        <v>Light meal</v>
      </c>
      <c r="T3074" s="1" t="str">
        <f>IF(AND(Flights[[#This Row],[Airline]]="US Airways", Flights[[#This Row],[Meal]]="Full Meal"), "Yes", "No")</f>
        <v>No</v>
      </c>
      <c r="U3074" s="1">
        <v>0.78333333333333333</v>
      </c>
      <c r="V3074">
        <v>47</v>
      </c>
      <c r="W3074" s="1" t="str">
        <f>IF(Flights[[#This Row],[Arrival Delay]] = "", "Cancelled", IF(Flights[[#This Row],[Arrival Delay]]&gt;15, "Delayed", "On time"))</f>
        <v>Delayed</v>
      </c>
      <c r="X3074" t="str">
        <f>IF(Flights[[#This Row],[Status]]&lt;&gt;"Delayed","", IF(Flights[[#This Row],[Arrival Delay]]&gt;120, "Severe", IF(Flights[[#This Row],[Arrival Delay]]&gt;60, "Major", "Moderate")))</f>
        <v>Moderate</v>
      </c>
      <c r="Y3074" t="b">
        <v>0</v>
      </c>
      <c r="AA3074" t="str">
        <f>IF(OR(AND(Flights[[#This Row],[Status]]="Cancelled", Flights[[#This Row],[Cancellation Reason]]="Airline/Carrier"), Flights[[#This Row],[Delay Type]]="Severe"), "Yes", "No")</f>
        <v>No</v>
      </c>
    </row>
    <row r="3075" spans="1:27" x14ac:dyDescent="0.3">
      <c r="A3075" s="3">
        <v>42230</v>
      </c>
      <c r="B3075" s="22">
        <f>WEEKNUM(Flights[[#This Row],[Date]], 1)</f>
        <v>33</v>
      </c>
      <c r="C3075" s="22">
        <f>WEEKDAY(Flights[[#This Row],[Date]],1)</f>
        <v>6</v>
      </c>
      <c r="D3075" t="s">
        <v>727</v>
      </c>
      <c r="E3075" t="s">
        <v>1997</v>
      </c>
      <c r="F3075" t="s">
        <v>0</v>
      </c>
      <c r="G3075" t="s">
        <v>20</v>
      </c>
      <c r="H3075" t="str">
        <f>_xlfn.XLOOKUP(Flights[[#This Row],[Destination]], Airports!$A$2:$A$78, Airports!$D$2:$D$78)</f>
        <v>Kahului</v>
      </c>
      <c r="I3075" t="str" cm="1">
        <f t="array" ref="I3075">_xlfn.XLOOKUP(Flights[[#This Row],[Destination]],_xlfn._TRO_TRAILING( Airports!A:A),_xlfn._TRO_TRAILING( Airports!E:E), "Not found")</f>
        <v>HI</v>
      </c>
      <c r="J3075" s="1">
        <v>0.54861111111111116</v>
      </c>
      <c r="K3075" s="22">
        <f>HOUR(Flights[[#This Row],[Scheduled Departure]])</f>
        <v>13</v>
      </c>
      <c r="L3075" s="1">
        <v>0.5444444444444444</v>
      </c>
      <c r="M3075">
        <f>(L3075-J3075)*24*60</f>
        <v>-6.0000000000001386</v>
      </c>
      <c r="N3075" s="16">
        <f>Flights[[#This Row],[Length (min)]]/60</f>
        <v>5.9</v>
      </c>
      <c r="O3075">
        <v>354</v>
      </c>
      <c r="P3075">
        <v>2486</v>
      </c>
      <c r="Q3075" s="18">
        <f>IFERROR(Flights[[#This Row],[Distance]]/Flights[[#This Row],[Length (hr)]], "")</f>
        <v>421.35593220338978</v>
      </c>
      <c r="R3075" s="1">
        <v>0.66666666666666663</v>
      </c>
      <c r="S3075" s="1" t="str">
        <f>IF(Flights[[#This Row],[Length (hr)]]&lt;2, "No meal", IF(Flights[[#This Row],[Length (hr)]]&lt;3.5, "Light meal", "Full meal"))</f>
        <v>Full meal</v>
      </c>
      <c r="T3075" s="1" t="str">
        <f>IF(AND(Flights[[#This Row],[Airline]]="US Airways", Flights[[#This Row],[Meal]]="Full Meal"), "Yes", "No")</f>
        <v>No</v>
      </c>
      <c r="U3075" s="1">
        <v>0.66527777777777775</v>
      </c>
      <c r="V3075">
        <v>-2</v>
      </c>
      <c r="W3075" s="1" t="str">
        <f>IF(Flights[[#This Row],[Arrival Delay]] = "", "Cancelled", IF(Flights[[#This Row],[Arrival Delay]]&gt;15, "Delayed", "On time"))</f>
        <v>On time</v>
      </c>
      <c r="X3075" t="str">
        <f>IF(Flights[[#This Row],[Status]]&lt;&gt;"Delayed","", IF(Flights[[#This Row],[Arrival Delay]]&gt;120, "Severe", IF(Flights[[#This Row],[Arrival Delay]]&gt;60, "Major", "Moderate")))</f>
        <v/>
      </c>
      <c r="Y3075" t="b">
        <v>0</v>
      </c>
      <c r="AA3075" t="str">
        <f>IF(OR(AND(Flights[[#This Row],[Status]]="Cancelled", Flights[[#This Row],[Cancellation Reason]]="Airline/Carrier"), Flights[[#This Row],[Delay Type]]="Severe"), "Yes", "No")</f>
        <v>No</v>
      </c>
    </row>
    <row r="3076" spans="1:27" x14ac:dyDescent="0.3">
      <c r="A3076" s="3">
        <v>42230</v>
      </c>
      <c r="B3076" s="22">
        <f>WEEKNUM(Flights[[#This Row],[Date]], 1)</f>
        <v>33</v>
      </c>
      <c r="C3076" s="22">
        <f>WEEKDAY(Flights[[#This Row],[Date]],1)</f>
        <v>6</v>
      </c>
      <c r="D3076" t="s">
        <v>1605</v>
      </c>
      <c r="E3076" t="s">
        <v>1989</v>
      </c>
      <c r="F3076" t="s">
        <v>0</v>
      </c>
      <c r="G3076" t="s">
        <v>351</v>
      </c>
      <c r="H3076" t="str">
        <f>_xlfn.XLOOKUP(Flights[[#This Row],[Destination]], Airports!$A$2:$A$78, Airports!$D$2:$D$78)</f>
        <v>Sacramento</v>
      </c>
      <c r="I3076" t="str" cm="1">
        <f t="array" ref="I3076">_xlfn.XLOOKUP(Flights[[#This Row],[Destination]],_xlfn._TRO_TRAILING( Airports!A:A),_xlfn._TRO_TRAILING( Airports!E:E), "Not found")</f>
        <v>CA</v>
      </c>
      <c r="J3076" s="1">
        <v>0.63194444444444442</v>
      </c>
      <c r="K3076" s="22">
        <f>HOUR(Flights[[#This Row],[Scheduled Departure]])</f>
        <v>15</v>
      </c>
      <c r="L3076" s="1">
        <v>0.68472222222222223</v>
      </c>
      <c r="M3076">
        <f>(L3076-J3076)*24*60</f>
        <v>76.000000000000057</v>
      </c>
      <c r="N3076" s="16">
        <f>Flights[[#This Row],[Length (min)]]/60</f>
        <v>1.3833333333333333</v>
      </c>
      <c r="O3076">
        <v>83</v>
      </c>
      <c r="P3076">
        <v>373</v>
      </c>
      <c r="Q3076" s="18">
        <f>IFERROR(Flights[[#This Row],[Distance]]/Flights[[#This Row],[Length (hr)]], "")</f>
        <v>269.63855421686748</v>
      </c>
      <c r="R3076" s="1">
        <v>0.68819444444444444</v>
      </c>
      <c r="S3076" s="1" t="str">
        <f>IF(Flights[[#This Row],[Length (hr)]]&lt;2, "No meal", IF(Flights[[#This Row],[Length (hr)]]&lt;3.5, "Light meal", "Full meal"))</f>
        <v>No meal</v>
      </c>
      <c r="T3076" s="1" t="str">
        <f>IF(AND(Flights[[#This Row],[Airline]]="US Airways", Flights[[#This Row],[Meal]]="Full Meal"), "Yes", "No")</f>
        <v>No</v>
      </c>
      <c r="U3076" s="1">
        <v>0.74236111111111114</v>
      </c>
      <c r="V3076">
        <v>78</v>
      </c>
      <c r="W3076" s="1" t="str">
        <f>IF(Flights[[#This Row],[Arrival Delay]] = "", "Cancelled", IF(Flights[[#This Row],[Arrival Delay]]&gt;15, "Delayed", "On time"))</f>
        <v>Delayed</v>
      </c>
      <c r="X3076" t="str">
        <f>IF(Flights[[#This Row],[Status]]&lt;&gt;"Delayed","", IF(Flights[[#This Row],[Arrival Delay]]&gt;120, "Severe", IF(Flights[[#This Row],[Arrival Delay]]&gt;60, "Major", "Moderate")))</f>
        <v>Major</v>
      </c>
      <c r="Y3076" t="b">
        <v>0</v>
      </c>
      <c r="AA3076" t="str">
        <f>IF(OR(AND(Flights[[#This Row],[Status]]="Cancelled", Flights[[#This Row],[Cancellation Reason]]="Airline/Carrier"), Flights[[#This Row],[Delay Type]]="Severe"), "Yes", "No")</f>
        <v>No</v>
      </c>
    </row>
    <row r="3077" spans="1:27" x14ac:dyDescent="0.3">
      <c r="A3077" s="3">
        <v>42230</v>
      </c>
      <c r="B3077" s="22">
        <f>WEEKNUM(Flights[[#This Row],[Date]], 1)</f>
        <v>33</v>
      </c>
      <c r="C3077" s="22">
        <f>WEEKDAY(Flights[[#This Row],[Date]],1)</f>
        <v>6</v>
      </c>
      <c r="D3077" t="s">
        <v>79</v>
      </c>
      <c r="E3077" t="s">
        <v>1987</v>
      </c>
      <c r="F3077" t="s">
        <v>0</v>
      </c>
      <c r="G3077" t="s">
        <v>3</v>
      </c>
      <c r="H3077" t="str">
        <f>_xlfn.XLOOKUP(Flights[[#This Row],[Destination]], Airports!$A$2:$A$78, Airports!$D$2:$D$78)</f>
        <v>Dallas</v>
      </c>
      <c r="I3077" t="str" cm="1">
        <f t="array" ref="I3077">_xlfn.XLOOKUP(Flights[[#This Row],[Destination]],_xlfn._TRO_TRAILING( Airports!A:A),_xlfn._TRO_TRAILING( Airports!E:E), "Not found")</f>
        <v>TX</v>
      </c>
      <c r="J3077" s="1">
        <v>0.64861111111111114</v>
      </c>
      <c r="K3077" s="22">
        <f>HOUR(Flights[[#This Row],[Scheduled Departure]])</f>
        <v>15</v>
      </c>
      <c r="L3077" s="1">
        <v>0.6479166666666667</v>
      </c>
      <c r="M3077">
        <f>(L3077-J3077)*24*60</f>
        <v>-0.99999999999999645</v>
      </c>
      <c r="N3077" s="16">
        <f>Flights[[#This Row],[Length (min)]]/60</f>
        <v>3.2166666666666668</v>
      </c>
      <c r="O3077">
        <v>193</v>
      </c>
      <c r="P3077">
        <v>1235</v>
      </c>
      <c r="Q3077" s="18">
        <f>IFERROR(Flights[[#This Row],[Distance]]/Flights[[#This Row],[Length (hr)]], "")</f>
        <v>383.93782383419688</v>
      </c>
      <c r="R3077" s="1">
        <v>0.87083333333333335</v>
      </c>
      <c r="S3077" s="1" t="str">
        <f>IF(Flights[[#This Row],[Length (hr)]]&lt;2, "No meal", IF(Flights[[#This Row],[Length (hr)]]&lt;3.5, "Light meal", "Full meal"))</f>
        <v>Light meal</v>
      </c>
      <c r="T3077" s="1" t="str">
        <f>IF(AND(Flights[[#This Row],[Airline]]="US Airways", Flights[[#This Row],[Meal]]="Full Meal"), "Yes", "No")</f>
        <v>No</v>
      </c>
      <c r="U3077" s="1">
        <v>0.86527777777777781</v>
      </c>
      <c r="V3077">
        <v>-8</v>
      </c>
      <c r="W3077" s="1" t="str">
        <f>IF(Flights[[#This Row],[Arrival Delay]] = "", "Cancelled", IF(Flights[[#This Row],[Arrival Delay]]&gt;15, "Delayed", "On time"))</f>
        <v>On time</v>
      </c>
      <c r="X3077" t="str">
        <f>IF(Flights[[#This Row],[Status]]&lt;&gt;"Delayed","", IF(Flights[[#This Row],[Arrival Delay]]&gt;120, "Severe", IF(Flights[[#This Row],[Arrival Delay]]&gt;60, "Major", "Moderate")))</f>
        <v/>
      </c>
      <c r="Y3077" t="b">
        <v>0</v>
      </c>
      <c r="AA3077" t="str">
        <f>IF(OR(AND(Flights[[#This Row],[Status]]="Cancelled", Flights[[#This Row],[Cancellation Reason]]="Airline/Carrier"), Flights[[#This Row],[Delay Type]]="Severe"), "Yes", "No")</f>
        <v>No</v>
      </c>
    </row>
    <row r="3078" spans="1:27" x14ac:dyDescent="0.3">
      <c r="A3078" s="3">
        <v>42230</v>
      </c>
      <c r="B3078" s="22">
        <f>WEEKNUM(Flights[[#This Row],[Date]], 1)</f>
        <v>33</v>
      </c>
      <c r="C3078" s="22">
        <f>WEEKDAY(Flights[[#This Row],[Date]],1)</f>
        <v>6</v>
      </c>
      <c r="D3078" t="s">
        <v>1697</v>
      </c>
      <c r="E3078" t="s">
        <v>1995</v>
      </c>
      <c r="F3078" t="s">
        <v>0</v>
      </c>
      <c r="G3078" t="s">
        <v>349</v>
      </c>
      <c r="H3078" t="str">
        <f>_xlfn.XLOOKUP(Flights[[#This Row],[Destination]], Airports!$A$2:$A$78, Airports!$D$2:$D$78)</f>
        <v>Salt Lake City</v>
      </c>
      <c r="I3078" t="str" cm="1">
        <f t="array" ref="I3078">_xlfn.XLOOKUP(Flights[[#This Row],[Destination]],_xlfn._TRO_TRAILING( Airports!A:A),_xlfn._TRO_TRAILING( Airports!E:E), "Not found")</f>
        <v>UT</v>
      </c>
      <c r="J3078" s="1">
        <v>0.65625</v>
      </c>
      <c r="K3078" s="22">
        <f>HOUR(Flights[[#This Row],[Scheduled Departure]])</f>
        <v>15</v>
      </c>
      <c r="L3078" s="1">
        <v>0.65625</v>
      </c>
      <c r="M3078">
        <f>(L3078-J3078)*24*60</f>
        <v>0</v>
      </c>
      <c r="N3078" s="16">
        <f>Flights[[#This Row],[Length (min)]]/60</f>
        <v>1.5333333333333334</v>
      </c>
      <c r="O3078">
        <v>92</v>
      </c>
      <c r="P3078">
        <v>590</v>
      </c>
      <c r="Q3078" s="18">
        <f>IFERROR(Flights[[#This Row],[Distance]]/Flights[[#This Row],[Length (hr)]], "")</f>
        <v>384.78260869565213</v>
      </c>
      <c r="R3078" s="1">
        <v>0.76736111111111116</v>
      </c>
      <c r="S3078" s="1" t="str">
        <f>IF(Flights[[#This Row],[Length (hr)]]&lt;2, "No meal", IF(Flights[[#This Row],[Length (hr)]]&lt;3.5, "Light meal", "Full meal"))</f>
        <v>No meal</v>
      </c>
      <c r="T3078" s="1" t="str">
        <f>IF(AND(Flights[[#This Row],[Airline]]="US Airways", Flights[[#This Row],[Meal]]="Full Meal"), "Yes", "No")</f>
        <v>No</v>
      </c>
      <c r="U3078" s="1">
        <v>0.76180555555555551</v>
      </c>
      <c r="V3078">
        <v>-8</v>
      </c>
      <c r="W3078" s="1" t="str">
        <f>IF(Flights[[#This Row],[Arrival Delay]] = "", "Cancelled", IF(Flights[[#This Row],[Arrival Delay]]&gt;15, "Delayed", "On time"))</f>
        <v>On time</v>
      </c>
      <c r="X3078" t="str">
        <f>IF(Flights[[#This Row],[Status]]&lt;&gt;"Delayed","", IF(Flights[[#This Row],[Arrival Delay]]&gt;120, "Severe", IF(Flights[[#This Row],[Arrival Delay]]&gt;60, "Major", "Moderate")))</f>
        <v/>
      </c>
      <c r="Y3078" t="b">
        <v>0</v>
      </c>
      <c r="AA3078" t="str">
        <f>IF(OR(AND(Flights[[#This Row],[Status]]="Cancelled", Flights[[#This Row],[Cancellation Reason]]="Airline/Carrier"), Flights[[#This Row],[Delay Type]]="Severe"), "Yes", "No")</f>
        <v>No</v>
      </c>
    </row>
    <row r="3079" spans="1:27" x14ac:dyDescent="0.3">
      <c r="A3079" s="3">
        <v>42230</v>
      </c>
      <c r="B3079" s="22">
        <f>WEEKNUM(Flights[[#This Row],[Date]], 1)</f>
        <v>33</v>
      </c>
      <c r="C3079" s="22">
        <f>WEEKDAY(Flights[[#This Row],[Date]],1)</f>
        <v>6</v>
      </c>
      <c r="D3079" t="s">
        <v>562</v>
      </c>
      <c r="E3079" t="s">
        <v>1989</v>
      </c>
      <c r="F3079" t="s">
        <v>0</v>
      </c>
      <c r="G3079" t="s">
        <v>12</v>
      </c>
      <c r="H3079" t="str">
        <f>_xlfn.XLOOKUP(Flights[[#This Row],[Destination]], Airports!$A$2:$A$78, Airports!$D$2:$D$78)</f>
        <v>New York</v>
      </c>
      <c r="I3079" t="str" cm="1">
        <f t="array" ref="I3079">_xlfn.XLOOKUP(Flights[[#This Row],[Destination]],_xlfn._TRO_TRAILING( Airports!A:A),_xlfn._TRO_TRAILING( Airports!E:E), "Not found")</f>
        <v>NY</v>
      </c>
      <c r="J3079" s="1">
        <v>0.67708333333333337</v>
      </c>
      <c r="K3079" s="22">
        <f>HOUR(Flights[[#This Row],[Scheduled Departure]])</f>
        <v>16</v>
      </c>
      <c r="L3079" s="1">
        <v>0.68055555555555558</v>
      </c>
      <c r="M3079">
        <f>(L3079-J3079)*24*60</f>
        <v>4.9999999999999822</v>
      </c>
      <c r="N3079" s="16">
        <f>Flights[[#This Row],[Length (min)]]/60</f>
        <v>5.35</v>
      </c>
      <c r="O3079">
        <v>321</v>
      </c>
      <c r="P3079">
        <v>2475</v>
      </c>
      <c r="Q3079" s="18">
        <f>IFERROR(Flights[[#This Row],[Distance]]/Flights[[#This Row],[Length (hr)]], "")</f>
        <v>462.61682242990656</v>
      </c>
      <c r="R3079" s="1">
        <v>3.2638888888888891E-2</v>
      </c>
      <c r="S3079" s="1" t="str">
        <f>IF(Flights[[#This Row],[Length (hr)]]&lt;2, "No meal", IF(Flights[[#This Row],[Length (hr)]]&lt;3.5, "Light meal", "Full meal"))</f>
        <v>Full meal</v>
      </c>
      <c r="T3079" s="1" t="str">
        <f>IF(AND(Flights[[#This Row],[Airline]]="US Airways", Flights[[#This Row],[Meal]]="Full Meal"), "Yes", "No")</f>
        <v>No</v>
      </c>
      <c r="U3079" s="1">
        <v>2.8472222222222222E-2</v>
      </c>
      <c r="V3079">
        <v>-6</v>
      </c>
      <c r="W3079" s="1" t="str">
        <f>IF(Flights[[#This Row],[Arrival Delay]] = "", "Cancelled", IF(Flights[[#This Row],[Arrival Delay]]&gt;15, "Delayed", "On time"))</f>
        <v>On time</v>
      </c>
      <c r="X3079" t="str">
        <f>IF(Flights[[#This Row],[Status]]&lt;&gt;"Delayed","", IF(Flights[[#This Row],[Arrival Delay]]&gt;120, "Severe", IF(Flights[[#This Row],[Arrival Delay]]&gt;60, "Major", "Moderate")))</f>
        <v/>
      </c>
      <c r="Y3079" t="b">
        <v>0</v>
      </c>
      <c r="AA3079" t="str">
        <f>IF(OR(AND(Flights[[#This Row],[Status]]="Cancelled", Flights[[#This Row],[Cancellation Reason]]="Airline/Carrier"), Flights[[#This Row],[Delay Type]]="Severe"), "Yes", "No")</f>
        <v>No</v>
      </c>
    </row>
    <row r="3080" spans="1:27" x14ac:dyDescent="0.3">
      <c r="A3080" s="3">
        <v>42230</v>
      </c>
      <c r="B3080" s="22">
        <f>WEEKNUM(Flights[[#This Row],[Date]], 1)</f>
        <v>33</v>
      </c>
      <c r="C3080" s="22">
        <f>WEEKDAY(Flights[[#This Row],[Date]],1)</f>
        <v>6</v>
      </c>
      <c r="D3080" t="s">
        <v>591</v>
      </c>
      <c r="E3080" t="s">
        <v>1990</v>
      </c>
      <c r="F3080" t="s">
        <v>0</v>
      </c>
      <c r="G3080" t="s">
        <v>297</v>
      </c>
      <c r="H3080" t="str">
        <f>_xlfn.XLOOKUP(Flights[[#This Row],[Destination]], Airports!$A$2:$A$78, Airports!$D$2:$D$78)</f>
        <v>Hilo</v>
      </c>
      <c r="I3080" t="str" cm="1">
        <f t="array" ref="I3080">_xlfn.XLOOKUP(Flights[[#This Row],[Destination]],_xlfn._TRO_TRAILING( Airports!A:A),_xlfn._TRO_TRAILING( Airports!E:E), "Not found")</f>
        <v>HI</v>
      </c>
      <c r="J3080" s="1">
        <v>0.71250000000000002</v>
      </c>
      <c r="K3080" s="22">
        <f>HOUR(Flights[[#This Row],[Scheduled Departure]])</f>
        <v>17</v>
      </c>
      <c r="L3080" s="1">
        <v>0.71319444444444446</v>
      </c>
      <c r="M3080">
        <f>(L3080-J3080)*24*60</f>
        <v>0.99999999999999645</v>
      </c>
      <c r="N3080" s="16">
        <f>Flights[[#This Row],[Length (min)]]/60</f>
        <v>5.4333333333333336</v>
      </c>
      <c r="O3080">
        <v>326</v>
      </c>
      <c r="P3080">
        <v>2449</v>
      </c>
      <c r="Q3080" s="18">
        <f>IFERROR(Flights[[#This Row],[Distance]]/Flights[[#This Row],[Length (hr)]], "")</f>
        <v>450.7361963190184</v>
      </c>
      <c r="R3080" s="1">
        <v>0.82152777777777775</v>
      </c>
      <c r="S3080" s="1" t="str">
        <f>IF(Flights[[#This Row],[Length (hr)]]&lt;2, "No meal", IF(Flights[[#This Row],[Length (hr)]]&lt;3.5, "Light meal", "Full meal"))</f>
        <v>Full meal</v>
      </c>
      <c r="T3080" s="1" t="str">
        <f>IF(AND(Flights[[#This Row],[Airline]]="US Airways", Flights[[#This Row],[Meal]]="Full Meal"), "Yes", "No")</f>
        <v>No</v>
      </c>
      <c r="U3080" s="1">
        <v>0.81458333333333333</v>
      </c>
      <c r="V3080">
        <v>-10</v>
      </c>
      <c r="W3080" s="1" t="str">
        <f>IF(Flights[[#This Row],[Arrival Delay]] = "", "Cancelled", IF(Flights[[#This Row],[Arrival Delay]]&gt;15, "Delayed", "On time"))</f>
        <v>On time</v>
      </c>
      <c r="X3080" t="str">
        <f>IF(Flights[[#This Row],[Status]]&lt;&gt;"Delayed","", IF(Flights[[#This Row],[Arrival Delay]]&gt;120, "Severe", IF(Flights[[#This Row],[Arrival Delay]]&gt;60, "Major", "Moderate")))</f>
        <v/>
      </c>
      <c r="Y3080" t="b">
        <v>0</v>
      </c>
      <c r="AA3080" t="str">
        <f>IF(OR(AND(Flights[[#This Row],[Status]]="Cancelled", Flights[[#This Row],[Cancellation Reason]]="Airline/Carrier"), Flights[[#This Row],[Delay Type]]="Severe"), "Yes", "No")</f>
        <v>No</v>
      </c>
    </row>
    <row r="3081" spans="1:27" x14ac:dyDescent="0.3">
      <c r="A3081" s="3">
        <v>42230</v>
      </c>
      <c r="B3081" s="22">
        <f>WEEKNUM(Flights[[#This Row],[Date]], 1)</f>
        <v>33</v>
      </c>
      <c r="C3081" s="22">
        <f>WEEKDAY(Flights[[#This Row],[Date]],1)</f>
        <v>6</v>
      </c>
      <c r="D3081" t="s">
        <v>92</v>
      </c>
      <c r="E3081" t="s">
        <v>1987</v>
      </c>
      <c r="F3081" t="s">
        <v>0</v>
      </c>
      <c r="G3081" t="s">
        <v>20</v>
      </c>
      <c r="H3081" t="str">
        <f>_xlfn.XLOOKUP(Flights[[#This Row],[Destination]], Airports!$A$2:$A$78, Airports!$D$2:$D$78)</f>
        <v>Kahului</v>
      </c>
      <c r="I3081" t="str" cm="1">
        <f t="array" ref="I3081">_xlfn.XLOOKUP(Flights[[#This Row],[Destination]],_xlfn._TRO_TRAILING( Airports!A:A),_xlfn._TRO_TRAILING( Airports!E:E), "Not found")</f>
        <v>HI</v>
      </c>
      <c r="J3081" s="1">
        <v>0.72569444444444442</v>
      </c>
      <c r="K3081" s="22">
        <f>HOUR(Flights[[#This Row],[Scheduled Departure]])</f>
        <v>17</v>
      </c>
      <c r="L3081" s="1">
        <v>0.72291666666666665</v>
      </c>
      <c r="M3081">
        <f>(L3081-J3081)*24*60</f>
        <v>-3.9999999999999858</v>
      </c>
      <c r="N3081" s="16">
        <f>Flights[[#This Row],[Length (min)]]/60</f>
        <v>5.666666666666667</v>
      </c>
      <c r="O3081">
        <v>340</v>
      </c>
      <c r="P3081">
        <v>2486</v>
      </c>
      <c r="Q3081" s="18">
        <f>IFERROR(Flights[[#This Row],[Distance]]/Flights[[#This Row],[Length (hr)]], "")</f>
        <v>438.70588235294116</v>
      </c>
      <c r="R3081" s="1">
        <v>0.84513888888888888</v>
      </c>
      <c r="S3081" s="1" t="str">
        <f>IF(Flights[[#This Row],[Length (hr)]]&lt;2, "No meal", IF(Flights[[#This Row],[Length (hr)]]&lt;3.5, "Light meal", "Full meal"))</f>
        <v>Full meal</v>
      </c>
      <c r="T3081" s="1" t="str">
        <f>IF(AND(Flights[[#This Row],[Airline]]="US Airways", Flights[[#This Row],[Meal]]="Full Meal"), "Yes", "No")</f>
        <v>No</v>
      </c>
      <c r="U3081" s="1">
        <v>0.83402777777777781</v>
      </c>
      <c r="V3081">
        <v>-16</v>
      </c>
      <c r="W3081" s="1" t="str">
        <f>IF(Flights[[#This Row],[Arrival Delay]] = "", "Cancelled", IF(Flights[[#This Row],[Arrival Delay]]&gt;15, "Delayed", "On time"))</f>
        <v>On time</v>
      </c>
      <c r="X3081" t="str">
        <f>IF(Flights[[#This Row],[Status]]&lt;&gt;"Delayed","", IF(Flights[[#This Row],[Arrival Delay]]&gt;120, "Severe", IF(Flights[[#This Row],[Arrival Delay]]&gt;60, "Major", "Moderate")))</f>
        <v/>
      </c>
      <c r="Y3081" t="b">
        <v>0</v>
      </c>
      <c r="AA3081" t="str">
        <f>IF(OR(AND(Flights[[#This Row],[Status]]="Cancelled", Flights[[#This Row],[Cancellation Reason]]="Airline/Carrier"), Flights[[#This Row],[Delay Type]]="Severe"), "Yes", "No")</f>
        <v>No</v>
      </c>
    </row>
    <row r="3082" spans="1:27" x14ac:dyDescent="0.3">
      <c r="A3082" s="3">
        <v>42230</v>
      </c>
      <c r="B3082" s="22">
        <f>WEEKNUM(Flights[[#This Row],[Date]], 1)</f>
        <v>33</v>
      </c>
      <c r="C3082" s="22">
        <f>WEEKDAY(Flights[[#This Row],[Date]],1)</f>
        <v>6</v>
      </c>
      <c r="D3082" t="s">
        <v>1345</v>
      </c>
      <c r="E3082" t="s">
        <v>1990</v>
      </c>
      <c r="F3082" t="s">
        <v>0</v>
      </c>
      <c r="G3082" t="s">
        <v>16</v>
      </c>
      <c r="H3082" t="str">
        <f>_xlfn.XLOOKUP(Flights[[#This Row],[Destination]], Airports!$A$2:$A$78, Airports!$D$2:$D$78)</f>
        <v>Dulles</v>
      </c>
      <c r="I3082" t="str" cm="1">
        <f t="array" ref="I3082">_xlfn.XLOOKUP(Flights[[#This Row],[Destination]],_xlfn._TRO_TRAILING( Airports!A:A),_xlfn._TRO_TRAILING( Airports!E:E), "Not found")</f>
        <v>VA</v>
      </c>
      <c r="J3082" s="1">
        <v>0.75347222222222221</v>
      </c>
      <c r="K3082" s="22">
        <f>HOUR(Flights[[#This Row],[Scheduled Departure]])</f>
        <v>18</v>
      </c>
      <c r="L3082" s="1">
        <v>0.76041666666666663</v>
      </c>
      <c r="M3082">
        <f>(L3082-J3082)*24*60</f>
        <v>9.9999999999999645</v>
      </c>
      <c r="N3082" s="16">
        <f>Flights[[#This Row],[Length (min)]]/60</f>
        <v>4.9333333333333336</v>
      </c>
      <c r="O3082">
        <v>296</v>
      </c>
      <c r="P3082">
        <v>2288</v>
      </c>
      <c r="Q3082" s="18">
        <f>IFERROR(Flights[[#This Row],[Distance]]/Flights[[#This Row],[Length (hr)]], "")</f>
        <v>463.78378378378375</v>
      </c>
      <c r="R3082" s="1">
        <v>8.6805555555555552E-2</v>
      </c>
      <c r="S3082" s="1" t="str">
        <f>IF(Flights[[#This Row],[Length (hr)]]&lt;2, "No meal", IF(Flights[[#This Row],[Length (hr)]]&lt;3.5, "Light meal", "Full meal"))</f>
        <v>Full meal</v>
      </c>
      <c r="T3082" s="1" t="str">
        <f>IF(AND(Flights[[#This Row],[Airline]]="US Airways", Flights[[#This Row],[Meal]]="Full Meal"), "Yes", "No")</f>
        <v>No</v>
      </c>
      <c r="U3082" s="1">
        <v>9.0972222222222218E-2</v>
      </c>
      <c r="V3082">
        <v>6</v>
      </c>
      <c r="W3082" s="1" t="str">
        <f>IF(Flights[[#This Row],[Arrival Delay]] = "", "Cancelled", IF(Flights[[#This Row],[Arrival Delay]]&gt;15, "Delayed", "On time"))</f>
        <v>On time</v>
      </c>
      <c r="X3082" t="str">
        <f>IF(Flights[[#This Row],[Status]]&lt;&gt;"Delayed","", IF(Flights[[#This Row],[Arrival Delay]]&gt;120, "Severe", IF(Flights[[#This Row],[Arrival Delay]]&gt;60, "Major", "Moderate")))</f>
        <v/>
      </c>
      <c r="Y3082" t="b">
        <v>0</v>
      </c>
      <c r="AA3082" t="str">
        <f>IF(OR(AND(Flights[[#This Row],[Status]]="Cancelled", Flights[[#This Row],[Cancellation Reason]]="Airline/Carrier"), Flights[[#This Row],[Delay Type]]="Severe"), "Yes", "No")</f>
        <v>No</v>
      </c>
    </row>
    <row r="3083" spans="1:27" x14ac:dyDescent="0.3">
      <c r="A3083" s="3">
        <v>42230</v>
      </c>
      <c r="B3083" s="22">
        <f>WEEKNUM(Flights[[#This Row],[Date]], 1)</f>
        <v>33</v>
      </c>
      <c r="C3083" s="22">
        <f>WEEKDAY(Flights[[#This Row],[Date]],1)</f>
        <v>6</v>
      </c>
      <c r="D3083" t="s">
        <v>490</v>
      </c>
      <c r="E3083" t="s">
        <v>1990</v>
      </c>
      <c r="F3083" t="s">
        <v>0</v>
      </c>
      <c r="G3083" t="s">
        <v>281</v>
      </c>
      <c r="H3083" t="str">
        <f>_xlfn.XLOOKUP(Flights[[#This Row],[Destination]], Airports!$A$2:$A$78, Airports!$D$2:$D$78)</f>
        <v>Newark</v>
      </c>
      <c r="I3083" t="str" cm="1">
        <f t="array" ref="I3083">_xlfn.XLOOKUP(Flights[[#This Row],[Destination]],_xlfn._TRO_TRAILING( Airports!A:A),_xlfn._TRO_TRAILING( Airports!E:E), "Not found")</f>
        <v>NJ</v>
      </c>
      <c r="J3083" s="1">
        <v>0.86527777777777781</v>
      </c>
      <c r="K3083" s="22">
        <f>HOUR(Flights[[#This Row],[Scheduled Departure]])</f>
        <v>20</v>
      </c>
      <c r="L3083" s="1">
        <v>0.93819444444444444</v>
      </c>
      <c r="M3083">
        <f>(L3083-J3083)*24*60</f>
        <v>104.99999999999994</v>
      </c>
      <c r="N3083" s="16">
        <f>Flights[[#This Row],[Length (min)]]/60</f>
        <v>5.1333333333333337</v>
      </c>
      <c r="O3083">
        <v>308</v>
      </c>
      <c r="P3083">
        <v>2454</v>
      </c>
      <c r="Q3083" s="18">
        <f>IFERROR(Flights[[#This Row],[Distance]]/Flights[[#This Row],[Length (hr)]], "")</f>
        <v>478.05194805194799</v>
      </c>
      <c r="R3083" s="1">
        <v>0.21111111111111111</v>
      </c>
      <c r="S3083" s="1" t="str">
        <f>IF(Flights[[#This Row],[Length (hr)]]&lt;2, "No meal", IF(Flights[[#This Row],[Length (hr)]]&lt;3.5, "Light meal", "Full meal"))</f>
        <v>Full meal</v>
      </c>
      <c r="T3083" s="1" t="str">
        <f>IF(AND(Flights[[#This Row],[Airline]]="US Airways", Flights[[#This Row],[Meal]]="Full Meal"), "Yes", "No")</f>
        <v>No</v>
      </c>
      <c r="U3083" s="1">
        <v>0.27708333333333335</v>
      </c>
      <c r="V3083">
        <v>95</v>
      </c>
      <c r="W3083" s="1" t="str">
        <f>IF(Flights[[#This Row],[Arrival Delay]] = "", "Cancelled", IF(Flights[[#This Row],[Arrival Delay]]&gt;15, "Delayed", "On time"))</f>
        <v>Delayed</v>
      </c>
      <c r="X3083" t="str">
        <f>IF(Flights[[#This Row],[Status]]&lt;&gt;"Delayed","", IF(Flights[[#This Row],[Arrival Delay]]&gt;120, "Severe", IF(Flights[[#This Row],[Arrival Delay]]&gt;60, "Major", "Moderate")))</f>
        <v>Major</v>
      </c>
      <c r="Y3083" t="b">
        <v>0</v>
      </c>
      <c r="AA3083" t="str">
        <f>IF(OR(AND(Flights[[#This Row],[Status]]="Cancelled", Flights[[#This Row],[Cancellation Reason]]="Airline/Carrier"), Flights[[#This Row],[Delay Type]]="Severe"), "Yes", "No")</f>
        <v>No</v>
      </c>
    </row>
    <row r="3084" spans="1:27" x14ac:dyDescent="0.3">
      <c r="A3084" s="3">
        <v>42230</v>
      </c>
      <c r="B3084" s="22">
        <f>WEEKNUM(Flights[[#This Row],[Date]], 1)</f>
        <v>33</v>
      </c>
      <c r="C3084" s="22">
        <f>WEEKDAY(Flights[[#This Row],[Date]],1)</f>
        <v>6</v>
      </c>
      <c r="D3084" t="s">
        <v>781</v>
      </c>
      <c r="E3084" t="s">
        <v>1990</v>
      </c>
      <c r="F3084" t="s">
        <v>0</v>
      </c>
      <c r="G3084" t="s">
        <v>293</v>
      </c>
      <c r="H3084" t="str">
        <f>_xlfn.XLOOKUP(Flights[[#This Row],[Destination]], Airports!$A$2:$A$78, Airports!$D$2:$D$78)</f>
        <v>Houston</v>
      </c>
      <c r="I3084" t="str" cm="1">
        <f t="array" ref="I3084">_xlfn.XLOOKUP(Flights[[#This Row],[Destination]],_xlfn._TRO_TRAILING( Airports!A:A),_xlfn._TRO_TRAILING( Airports!E:E), "Not found")</f>
        <v>TX</v>
      </c>
      <c r="J3084" s="1">
        <v>0.99791666666666667</v>
      </c>
      <c r="K3084" s="22">
        <f>HOUR(Flights[[#This Row],[Scheduled Departure]])</f>
        <v>23</v>
      </c>
      <c r="L3084" s="1">
        <v>1.6666666666666666E-2</v>
      </c>
      <c r="M3084">
        <f>(L3084-J3084)*24*60</f>
        <v>-1412.9999999999998</v>
      </c>
      <c r="N3084" s="16">
        <f>Flights[[#This Row],[Length (min)]]/60</f>
        <v>3.1666666666666665</v>
      </c>
      <c r="O3084">
        <v>190</v>
      </c>
      <c r="P3084">
        <v>1379</v>
      </c>
      <c r="Q3084" s="18">
        <f>IFERROR(Flights[[#This Row],[Distance]]/Flights[[#This Row],[Length (hr)]], "")</f>
        <v>435.47368421052636</v>
      </c>
      <c r="R3084" s="1">
        <v>0.22013888888888888</v>
      </c>
      <c r="S3084" s="1" t="str">
        <f>IF(Flights[[#This Row],[Length (hr)]]&lt;2, "No meal", IF(Flights[[#This Row],[Length (hr)]]&lt;3.5, "Light meal", "Full meal"))</f>
        <v>Light meal</v>
      </c>
      <c r="T3084" s="1" t="str">
        <f>IF(AND(Flights[[#This Row],[Airline]]="US Airways", Flights[[#This Row],[Meal]]="Full Meal"), "Yes", "No")</f>
        <v>No</v>
      </c>
      <c r="U3084" s="1">
        <v>0.23194444444444445</v>
      </c>
      <c r="V3084">
        <v>17</v>
      </c>
      <c r="W3084" s="1" t="str">
        <f>IF(Flights[[#This Row],[Arrival Delay]] = "", "Cancelled", IF(Flights[[#This Row],[Arrival Delay]]&gt;15, "Delayed", "On time"))</f>
        <v>Delayed</v>
      </c>
      <c r="X3084" t="str">
        <f>IF(Flights[[#This Row],[Status]]&lt;&gt;"Delayed","", IF(Flights[[#This Row],[Arrival Delay]]&gt;120, "Severe", IF(Flights[[#This Row],[Arrival Delay]]&gt;60, "Major", "Moderate")))</f>
        <v>Moderate</v>
      </c>
      <c r="Y3084" t="b">
        <v>0</v>
      </c>
      <c r="AA3084" t="str">
        <f>IF(OR(AND(Flights[[#This Row],[Status]]="Cancelled", Flights[[#This Row],[Cancellation Reason]]="Airline/Carrier"), Flights[[#This Row],[Delay Type]]="Severe"), "Yes", "No")</f>
        <v>No</v>
      </c>
    </row>
    <row r="3085" spans="1:27" x14ac:dyDescent="0.3">
      <c r="A3085" s="3">
        <v>42231</v>
      </c>
      <c r="B3085" s="22">
        <f>WEEKNUM(Flights[[#This Row],[Date]], 1)</f>
        <v>33</v>
      </c>
      <c r="C3085" s="22">
        <f>WEEKDAY(Flights[[#This Row],[Date]],1)</f>
        <v>7</v>
      </c>
      <c r="D3085" t="s">
        <v>1225</v>
      </c>
      <c r="E3085" t="s">
        <v>1990</v>
      </c>
      <c r="F3085" t="s">
        <v>0</v>
      </c>
      <c r="G3085" t="s">
        <v>9</v>
      </c>
      <c r="H3085" t="str">
        <f>_xlfn.XLOOKUP(Flights[[#This Row],[Destination]], Airports!$A$2:$A$78, Airports!$D$2:$D$78)</f>
        <v>San Francisco</v>
      </c>
      <c r="I3085" t="str" cm="1">
        <f t="array" ref="I3085">_xlfn.XLOOKUP(Flights[[#This Row],[Destination]],_xlfn._TRO_TRAILING( Airports!A:A),_xlfn._TRO_TRAILING( Airports!E:E), "Not found")</f>
        <v>CA</v>
      </c>
      <c r="J3085" s="1">
        <v>0.22916666666666666</v>
      </c>
      <c r="K3085" s="22">
        <f>HOUR(Flights[[#This Row],[Scheduled Departure]])</f>
        <v>5</v>
      </c>
      <c r="L3085" s="1">
        <v>0.22430555555555556</v>
      </c>
      <c r="M3085">
        <f>(L3085-J3085)*24*60</f>
        <v>-6.9999999999999751</v>
      </c>
      <c r="N3085" s="16">
        <f>Flights[[#This Row],[Length (min)]]/60</f>
        <v>1.1333333333333333</v>
      </c>
      <c r="O3085">
        <v>68</v>
      </c>
      <c r="P3085">
        <v>337</v>
      </c>
      <c r="Q3085" s="18">
        <f>IFERROR(Flights[[#This Row],[Distance]]/Flights[[#This Row],[Length (hr)]], "")</f>
        <v>297.35294117647061</v>
      </c>
      <c r="R3085" s="1">
        <v>0.2902777777777778</v>
      </c>
      <c r="S3085" s="1" t="str">
        <f>IF(Flights[[#This Row],[Length (hr)]]&lt;2, "No meal", IF(Flights[[#This Row],[Length (hr)]]&lt;3.5, "Light meal", "Full meal"))</f>
        <v>No meal</v>
      </c>
      <c r="T3085" s="1" t="str">
        <f>IF(AND(Flights[[#This Row],[Airline]]="US Airways", Flights[[#This Row],[Meal]]="Full Meal"), "Yes", "No")</f>
        <v>No</v>
      </c>
      <c r="U3085" s="1">
        <v>0.27152777777777776</v>
      </c>
      <c r="V3085">
        <v>-27</v>
      </c>
      <c r="W3085" s="1" t="str">
        <f>IF(Flights[[#This Row],[Arrival Delay]] = "", "Cancelled", IF(Flights[[#This Row],[Arrival Delay]]&gt;15, "Delayed", "On time"))</f>
        <v>On time</v>
      </c>
      <c r="X3085" t="str">
        <f>IF(Flights[[#This Row],[Status]]&lt;&gt;"Delayed","", IF(Flights[[#This Row],[Arrival Delay]]&gt;120, "Severe", IF(Flights[[#This Row],[Arrival Delay]]&gt;60, "Major", "Moderate")))</f>
        <v/>
      </c>
      <c r="Y3085" t="b">
        <v>0</v>
      </c>
      <c r="AA3085" t="str">
        <f>IF(OR(AND(Flights[[#This Row],[Status]]="Cancelled", Flights[[#This Row],[Cancellation Reason]]="Airline/Carrier"), Flights[[#This Row],[Delay Type]]="Severe"), "Yes", "No")</f>
        <v>No</v>
      </c>
    </row>
    <row r="3086" spans="1:27" x14ac:dyDescent="0.3">
      <c r="A3086" s="3">
        <v>42231</v>
      </c>
      <c r="B3086" s="22">
        <f>WEEKNUM(Flights[[#This Row],[Date]], 1)</f>
        <v>33</v>
      </c>
      <c r="C3086" s="22">
        <f>WEEKDAY(Flights[[#This Row],[Date]],1)</f>
        <v>7</v>
      </c>
      <c r="D3086" t="s">
        <v>1053</v>
      </c>
      <c r="E3086" t="s">
        <v>1990</v>
      </c>
      <c r="F3086" t="s">
        <v>0</v>
      </c>
      <c r="G3086" t="s">
        <v>15</v>
      </c>
      <c r="H3086" t="str">
        <f>_xlfn.XLOOKUP(Flights[[#This Row],[Destination]], Airports!$A$2:$A$78, Airports!$D$2:$D$78)</f>
        <v>Las Vegas</v>
      </c>
      <c r="I3086" t="str" cm="1">
        <f t="array" ref="I3086">_xlfn.XLOOKUP(Flights[[#This Row],[Destination]],_xlfn._TRO_TRAILING( Airports!A:A),_xlfn._TRO_TRAILING( Airports!E:E), "Not found")</f>
        <v>NV</v>
      </c>
      <c r="J3086" s="1">
        <v>0.25</v>
      </c>
      <c r="K3086" s="22">
        <f>HOUR(Flights[[#This Row],[Scheduled Departure]])</f>
        <v>6</v>
      </c>
      <c r="L3086" s="1">
        <v>0.26041666666666669</v>
      </c>
      <c r="M3086">
        <f>(L3086-J3086)*24*60</f>
        <v>15.000000000000027</v>
      </c>
      <c r="N3086" s="16">
        <f>Flights[[#This Row],[Length (min)]]/60</f>
        <v>1.0333333333333334</v>
      </c>
      <c r="O3086">
        <v>62</v>
      </c>
      <c r="P3086">
        <v>236</v>
      </c>
      <c r="Q3086" s="18">
        <f>IFERROR(Flights[[#This Row],[Distance]]/Flights[[#This Row],[Length (hr)]], "")</f>
        <v>228.38709677419354</v>
      </c>
      <c r="R3086" s="1">
        <v>0.30555555555555558</v>
      </c>
      <c r="S3086" s="1" t="str">
        <f>IF(Flights[[#This Row],[Length (hr)]]&lt;2, "No meal", IF(Flights[[#This Row],[Length (hr)]]&lt;3.5, "Light meal", "Full meal"))</f>
        <v>No meal</v>
      </c>
      <c r="T3086" s="1" t="str">
        <f>IF(AND(Flights[[#This Row],[Airline]]="US Airways", Flights[[#This Row],[Meal]]="Full Meal"), "Yes", "No")</f>
        <v>No</v>
      </c>
      <c r="U3086" s="1">
        <v>0.3034722222222222</v>
      </c>
      <c r="V3086">
        <v>-3</v>
      </c>
      <c r="W3086" s="1" t="str">
        <f>IF(Flights[[#This Row],[Arrival Delay]] = "", "Cancelled", IF(Flights[[#This Row],[Arrival Delay]]&gt;15, "Delayed", "On time"))</f>
        <v>On time</v>
      </c>
      <c r="X3086" t="str">
        <f>IF(Flights[[#This Row],[Status]]&lt;&gt;"Delayed","", IF(Flights[[#This Row],[Arrival Delay]]&gt;120, "Severe", IF(Flights[[#This Row],[Arrival Delay]]&gt;60, "Major", "Moderate")))</f>
        <v/>
      </c>
      <c r="Y3086" t="b">
        <v>0</v>
      </c>
      <c r="AA3086" t="str">
        <f>IF(OR(AND(Flights[[#This Row],[Status]]="Cancelled", Flights[[#This Row],[Cancellation Reason]]="Airline/Carrier"), Flights[[#This Row],[Delay Type]]="Severe"), "Yes", "No")</f>
        <v>No</v>
      </c>
    </row>
    <row r="3087" spans="1:27" x14ac:dyDescent="0.3">
      <c r="A3087" s="3">
        <v>42231</v>
      </c>
      <c r="B3087" s="22">
        <f>WEEKNUM(Flights[[#This Row],[Date]], 1)</f>
        <v>33</v>
      </c>
      <c r="C3087" s="22">
        <f>WEEKDAY(Flights[[#This Row],[Date]],1)</f>
        <v>7</v>
      </c>
      <c r="D3087" t="s">
        <v>444</v>
      </c>
      <c r="E3087" t="s">
        <v>1994</v>
      </c>
      <c r="F3087" t="s">
        <v>0</v>
      </c>
      <c r="G3087" t="s">
        <v>344</v>
      </c>
      <c r="H3087" t="str">
        <f>_xlfn.XLOOKUP(Flights[[#This Row],[Destination]], Airports!$A$2:$A$78, Airports!$D$2:$D$78)</f>
        <v>Seattle</v>
      </c>
      <c r="I3087" t="str" cm="1">
        <f t="array" ref="I3087">_xlfn.XLOOKUP(Flights[[#This Row],[Destination]],_xlfn._TRO_TRAILING( Airports!A:A),_xlfn._TRO_TRAILING( Airports!E:E), "Not found")</f>
        <v>WA</v>
      </c>
      <c r="J3087" s="1">
        <v>0.41666666666666669</v>
      </c>
      <c r="K3087" s="22">
        <f>HOUR(Flights[[#This Row],[Scheduled Departure]])</f>
        <v>10</v>
      </c>
      <c r="L3087" s="1">
        <v>0.43125000000000002</v>
      </c>
      <c r="M3087">
        <f>(L3087-J3087)*24*60</f>
        <v>21.000000000000007</v>
      </c>
      <c r="N3087" s="16">
        <f>Flights[[#This Row],[Length (min)]]/60</f>
        <v>2.5666666666666669</v>
      </c>
      <c r="O3087">
        <v>154</v>
      </c>
      <c r="P3087">
        <v>954</v>
      </c>
      <c r="Q3087" s="18">
        <f>IFERROR(Flights[[#This Row],[Distance]]/Flights[[#This Row],[Length (hr)]], "")</f>
        <v>371.68831168831167</v>
      </c>
      <c r="R3087" s="1">
        <v>0.53263888888888888</v>
      </c>
      <c r="S3087" s="1" t="str">
        <f>IF(Flights[[#This Row],[Length (hr)]]&lt;2, "No meal", IF(Flights[[#This Row],[Length (hr)]]&lt;3.5, "Light meal", "Full meal"))</f>
        <v>Light meal</v>
      </c>
      <c r="T3087" s="1" t="str">
        <f>IF(AND(Flights[[#This Row],[Airline]]="US Airways", Flights[[#This Row],[Meal]]="Full Meal"), "Yes", "No")</f>
        <v>No</v>
      </c>
      <c r="U3087" s="1">
        <v>0.53819444444444442</v>
      </c>
      <c r="V3087">
        <v>8</v>
      </c>
      <c r="W3087" s="1" t="str">
        <f>IF(Flights[[#This Row],[Arrival Delay]] = "", "Cancelled", IF(Flights[[#This Row],[Arrival Delay]]&gt;15, "Delayed", "On time"))</f>
        <v>On time</v>
      </c>
      <c r="X3087" t="str">
        <f>IF(Flights[[#This Row],[Status]]&lt;&gt;"Delayed","", IF(Flights[[#This Row],[Arrival Delay]]&gt;120, "Severe", IF(Flights[[#This Row],[Arrival Delay]]&gt;60, "Major", "Moderate")))</f>
        <v/>
      </c>
      <c r="Y3087" t="b">
        <v>0</v>
      </c>
      <c r="AA3087" t="str">
        <f>IF(OR(AND(Flights[[#This Row],[Status]]="Cancelled", Flights[[#This Row],[Cancellation Reason]]="Airline/Carrier"), Flights[[#This Row],[Delay Type]]="Severe"), "Yes", "No")</f>
        <v>No</v>
      </c>
    </row>
    <row r="3088" spans="1:27" x14ac:dyDescent="0.3">
      <c r="A3088" s="3">
        <v>42231</v>
      </c>
      <c r="B3088" s="22">
        <f>WEEKNUM(Flights[[#This Row],[Date]], 1)</f>
        <v>33</v>
      </c>
      <c r="C3088" s="22">
        <f>WEEKDAY(Flights[[#This Row],[Date]],1)</f>
        <v>7</v>
      </c>
      <c r="D3088" t="s">
        <v>482</v>
      </c>
      <c r="E3088" t="s">
        <v>1989</v>
      </c>
      <c r="F3088" t="s">
        <v>0</v>
      </c>
      <c r="G3088" t="s">
        <v>26</v>
      </c>
      <c r="H3088" t="str">
        <f>_xlfn.XLOOKUP(Flights[[#This Row],[Destination]], Airports!$A$2:$A$78, Airports!$D$2:$D$78)</f>
        <v>Atlanta</v>
      </c>
      <c r="I3088" t="str" cm="1">
        <f t="array" ref="I3088">_xlfn.XLOOKUP(Flights[[#This Row],[Destination]],_xlfn._TRO_TRAILING( Airports!A:A),_xlfn._TRO_TRAILING( Airports!E:E), "Not found")</f>
        <v>GA</v>
      </c>
      <c r="J3088" s="1">
        <v>0.44444444444444442</v>
      </c>
      <c r="K3088" s="22">
        <f>HOUR(Flights[[#This Row],[Scheduled Departure]])</f>
        <v>10</v>
      </c>
      <c r="L3088" s="1">
        <v>0.44374999999999998</v>
      </c>
      <c r="M3088">
        <f>(L3088-J3088)*24*60</f>
        <v>-0.99999999999999645</v>
      </c>
      <c r="N3088" s="16">
        <f>Flights[[#This Row],[Length (min)]]/60</f>
        <v>4.5333333333333332</v>
      </c>
      <c r="O3088">
        <v>272</v>
      </c>
      <c r="P3088">
        <v>1947</v>
      </c>
      <c r="Q3088" s="18">
        <f>IFERROR(Flights[[#This Row],[Distance]]/Flights[[#This Row],[Length (hr)]], "")</f>
        <v>429.48529411764707</v>
      </c>
      <c r="R3088" s="1">
        <v>0.75972222222222219</v>
      </c>
      <c r="S3088" s="1" t="str">
        <f>IF(Flights[[#This Row],[Length (hr)]]&lt;2, "No meal", IF(Flights[[#This Row],[Length (hr)]]&lt;3.5, "Light meal", "Full meal"))</f>
        <v>Full meal</v>
      </c>
      <c r="T3088" s="1" t="str">
        <f>IF(AND(Flights[[#This Row],[Airline]]="US Airways", Flights[[#This Row],[Meal]]="Full Meal"), "Yes", "No")</f>
        <v>No</v>
      </c>
      <c r="U3088" s="1">
        <v>0.75763888888888886</v>
      </c>
      <c r="V3088">
        <v>-3</v>
      </c>
      <c r="W3088" s="1" t="str">
        <f>IF(Flights[[#This Row],[Arrival Delay]] = "", "Cancelled", IF(Flights[[#This Row],[Arrival Delay]]&gt;15, "Delayed", "On time"))</f>
        <v>On time</v>
      </c>
      <c r="X3088" t="str">
        <f>IF(Flights[[#This Row],[Status]]&lt;&gt;"Delayed","", IF(Flights[[#This Row],[Arrival Delay]]&gt;120, "Severe", IF(Flights[[#This Row],[Arrival Delay]]&gt;60, "Major", "Moderate")))</f>
        <v/>
      </c>
      <c r="Y3088" t="b">
        <v>0</v>
      </c>
      <c r="AA3088" t="str">
        <f>IF(OR(AND(Flights[[#This Row],[Status]]="Cancelled", Flights[[#This Row],[Cancellation Reason]]="Airline/Carrier"), Flights[[#This Row],[Delay Type]]="Severe"), "Yes", "No")</f>
        <v>No</v>
      </c>
    </row>
    <row r="3089" spans="1:27" x14ac:dyDescent="0.3">
      <c r="A3089" s="3">
        <v>42231</v>
      </c>
      <c r="B3089" s="22">
        <f>WEEKNUM(Flights[[#This Row],[Date]], 1)</f>
        <v>33</v>
      </c>
      <c r="C3089" s="22">
        <f>WEEKDAY(Flights[[#This Row],[Date]],1)</f>
        <v>7</v>
      </c>
      <c r="D3089" t="s">
        <v>510</v>
      </c>
      <c r="E3089" t="s">
        <v>1996</v>
      </c>
      <c r="F3089" t="s">
        <v>0</v>
      </c>
      <c r="G3089" t="s">
        <v>281</v>
      </c>
      <c r="H3089" t="str">
        <f>_xlfn.XLOOKUP(Flights[[#This Row],[Destination]], Airports!$A$2:$A$78, Airports!$D$2:$D$78)</f>
        <v>Newark</v>
      </c>
      <c r="I3089" t="str" cm="1">
        <f t="array" ref="I3089">_xlfn.XLOOKUP(Flights[[#This Row],[Destination]],_xlfn._TRO_TRAILING( Airports!A:A),_xlfn._TRO_TRAILING( Airports!E:E), "Not found")</f>
        <v>NJ</v>
      </c>
      <c r="J3089" s="1">
        <v>0.52430555555555558</v>
      </c>
      <c r="K3089" s="22">
        <f>HOUR(Flights[[#This Row],[Scheduled Departure]])</f>
        <v>12</v>
      </c>
      <c r="L3089" s="1">
        <v>0.52152777777777781</v>
      </c>
      <c r="M3089">
        <f>(L3089-J3089)*24*60</f>
        <v>-3.9999999999999858</v>
      </c>
      <c r="N3089" s="16">
        <f>Flights[[#This Row],[Length (min)]]/60</f>
        <v>5.4666666666666668</v>
      </c>
      <c r="O3089">
        <v>328</v>
      </c>
      <c r="P3089">
        <v>2454</v>
      </c>
      <c r="Q3089" s="18">
        <f>IFERROR(Flights[[#This Row],[Distance]]/Flights[[#This Row],[Length (hr)]], "")</f>
        <v>448.90243902439022</v>
      </c>
      <c r="R3089" s="1">
        <v>0.875</v>
      </c>
      <c r="S3089" s="1" t="str">
        <f>IF(Flights[[#This Row],[Length (hr)]]&lt;2, "No meal", IF(Flights[[#This Row],[Length (hr)]]&lt;3.5, "Light meal", "Full meal"))</f>
        <v>Full meal</v>
      </c>
      <c r="T3089" s="1" t="str">
        <f>IF(AND(Flights[[#This Row],[Airline]]="US Airways", Flights[[#This Row],[Meal]]="Full Meal"), "Yes", "No")</f>
        <v>No</v>
      </c>
      <c r="U3089" s="1">
        <v>0.87430555555555556</v>
      </c>
      <c r="V3089">
        <v>-1</v>
      </c>
      <c r="W3089" s="1" t="str">
        <f>IF(Flights[[#This Row],[Arrival Delay]] = "", "Cancelled", IF(Flights[[#This Row],[Arrival Delay]]&gt;15, "Delayed", "On time"))</f>
        <v>On time</v>
      </c>
      <c r="X3089" t="str">
        <f>IF(Flights[[#This Row],[Status]]&lt;&gt;"Delayed","", IF(Flights[[#This Row],[Arrival Delay]]&gt;120, "Severe", IF(Flights[[#This Row],[Arrival Delay]]&gt;60, "Major", "Moderate")))</f>
        <v/>
      </c>
      <c r="Y3089" t="b">
        <v>0</v>
      </c>
      <c r="AA3089" t="str">
        <f>IF(OR(AND(Flights[[#This Row],[Status]]="Cancelled", Flights[[#This Row],[Cancellation Reason]]="Airline/Carrier"), Flights[[#This Row],[Delay Type]]="Severe"), "Yes", "No")</f>
        <v>No</v>
      </c>
    </row>
    <row r="3090" spans="1:27" x14ac:dyDescent="0.3">
      <c r="A3090" s="3">
        <v>42231</v>
      </c>
      <c r="B3090" s="22">
        <f>WEEKNUM(Flights[[#This Row],[Date]], 1)</f>
        <v>33</v>
      </c>
      <c r="C3090" s="22">
        <f>WEEKDAY(Flights[[#This Row],[Date]],1)</f>
        <v>7</v>
      </c>
      <c r="D3090" t="s">
        <v>1661</v>
      </c>
      <c r="E3090" t="s">
        <v>1990</v>
      </c>
      <c r="F3090" t="s">
        <v>0</v>
      </c>
      <c r="G3090" t="s">
        <v>273</v>
      </c>
      <c r="H3090" t="str">
        <f>_xlfn.XLOOKUP(Flights[[#This Row],[Destination]], Airports!$A$2:$A$78, Airports!$D$2:$D$78)</f>
        <v>Denver</v>
      </c>
      <c r="I3090" t="str" cm="1">
        <f t="array" ref="I3090">_xlfn.XLOOKUP(Flights[[#This Row],[Destination]],_xlfn._TRO_TRAILING( Airports!A:A),_xlfn._TRO_TRAILING( Airports!E:E), "Not found")</f>
        <v>CO</v>
      </c>
      <c r="J3090" s="1">
        <v>0.52708333333333335</v>
      </c>
      <c r="K3090" s="22">
        <f>HOUR(Flights[[#This Row],[Scheduled Departure]])</f>
        <v>12</v>
      </c>
      <c r="L3090" s="1">
        <v>0.5805555555555556</v>
      </c>
      <c r="M3090">
        <f>(L3090-J3090)*24*60</f>
        <v>77.000000000000043</v>
      </c>
      <c r="N3090" s="16">
        <f>Flights[[#This Row],[Length (min)]]/60</f>
        <v>2.1333333333333333</v>
      </c>
      <c r="O3090">
        <v>128</v>
      </c>
      <c r="P3090">
        <v>862</v>
      </c>
      <c r="Q3090" s="18">
        <f>IFERROR(Flights[[#This Row],[Distance]]/Flights[[#This Row],[Length (hr)]], "")</f>
        <v>404.0625</v>
      </c>
      <c r="R3090" s="1">
        <v>0.67083333333333328</v>
      </c>
      <c r="S3090" s="1" t="str">
        <f>IF(Flights[[#This Row],[Length (hr)]]&lt;2, "No meal", IF(Flights[[#This Row],[Length (hr)]]&lt;3.5, "Light meal", "Full meal"))</f>
        <v>Light meal</v>
      </c>
      <c r="T3090" s="1" t="str">
        <f>IF(AND(Flights[[#This Row],[Airline]]="US Airways", Flights[[#This Row],[Meal]]="Full Meal"), "Yes", "No")</f>
        <v>No</v>
      </c>
      <c r="U3090" s="1">
        <v>0.71111111111111114</v>
      </c>
      <c r="V3090">
        <v>58</v>
      </c>
      <c r="W3090" s="1" t="str">
        <f>IF(Flights[[#This Row],[Arrival Delay]] = "", "Cancelled", IF(Flights[[#This Row],[Arrival Delay]]&gt;15, "Delayed", "On time"))</f>
        <v>Delayed</v>
      </c>
      <c r="X3090" t="str">
        <f>IF(Flights[[#This Row],[Status]]&lt;&gt;"Delayed","", IF(Flights[[#This Row],[Arrival Delay]]&gt;120, "Severe", IF(Flights[[#This Row],[Arrival Delay]]&gt;60, "Major", "Moderate")))</f>
        <v>Moderate</v>
      </c>
      <c r="Y3090" t="b">
        <v>0</v>
      </c>
      <c r="AA3090" t="str">
        <f>IF(OR(AND(Flights[[#This Row],[Status]]="Cancelled", Flights[[#This Row],[Cancellation Reason]]="Airline/Carrier"), Flights[[#This Row],[Delay Type]]="Severe"), "Yes", "No")</f>
        <v>No</v>
      </c>
    </row>
    <row r="3091" spans="1:27" x14ac:dyDescent="0.3">
      <c r="A3091" s="3">
        <v>42231</v>
      </c>
      <c r="B3091" s="22">
        <f>WEEKNUM(Flights[[#This Row],[Date]], 1)</f>
        <v>33</v>
      </c>
      <c r="C3091" s="22">
        <f>WEEKDAY(Flights[[#This Row],[Date]],1)</f>
        <v>7</v>
      </c>
      <c r="D3091" t="s">
        <v>526</v>
      </c>
      <c r="E3091" t="s">
        <v>1996</v>
      </c>
      <c r="F3091" t="s">
        <v>0</v>
      </c>
      <c r="G3091" t="s">
        <v>9</v>
      </c>
      <c r="H3091" t="str">
        <f>_xlfn.XLOOKUP(Flights[[#This Row],[Destination]], Airports!$A$2:$A$78, Airports!$D$2:$D$78)</f>
        <v>San Francisco</v>
      </c>
      <c r="I3091" t="str" cm="1">
        <f t="array" ref="I3091">_xlfn.XLOOKUP(Flights[[#This Row],[Destination]],_xlfn._TRO_TRAILING( Airports!A:A),_xlfn._TRO_TRAILING( Airports!E:E), "Not found")</f>
        <v>CA</v>
      </c>
      <c r="J3091" s="1">
        <v>0.58333333333333337</v>
      </c>
      <c r="K3091" s="22">
        <f>HOUR(Flights[[#This Row],[Scheduled Departure]])</f>
        <v>14</v>
      </c>
      <c r="L3091" s="1">
        <v>0.61944444444444446</v>
      </c>
      <c r="M3091">
        <f>(L3091-J3091)*24*60</f>
        <v>51.999999999999972</v>
      </c>
      <c r="N3091" s="16">
        <f>Flights[[#This Row],[Length (min)]]/60</f>
        <v>1.1000000000000001</v>
      </c>
      <c r="O3091">
        <v>66</v>
      </c>
      <c r="P3091">
        <v>337</v>
      </c>
      <c r="Q3091" s="18">
        <f>IFERROR(Flights[[#This Row],[Distance]]/Flights[[#This Row],[Length (hr)]], "")</f>
        <v>306.36363636363632</v>
      </c>
      <c r="R3091" s="1">
        <v>0.63194444444444442</v>
      </c>
      <c r="S3091" s="1" t="str">
        <f>IF(Flights[[#This Row],[Length (hr)]]&lt;2, "No meal", IF(Flights[[#This Row],[Length (hr)]]&lt;3.5, "Light meal", "Full meal"))</f>
        <v>No meal</v>
      </c>
      <c r="T3091" s="1" t="str">
        <f>IF(AND(Flights[[#This Row],[Airline]]="US Airways", Flights[[#This Row],[Meal]]="Full Meal"), "Yes", "No")</f>
        <v>No</v>
      </c>
      <c r="U3091" s="1">
        <v>0.66527777777777775</v>
      </c>
      <c r="V3091">
        <v>48</v>
      </c>
      <c r="W3091" s="1" t="str">
        <f>IF(Flights[[#This Row],[Arrival Delay]] = "", "Cancelled", IF(Flights[[#This Row],[Arrival Delay]]&gt;15, "Delayed", "On time"))</f>
        <v>Delayed</v>
      </c>
      <c r="X3091" t="str">
        <f>IF(Flights[[#This Row],[Status]]&lt;&gt;"Delayed","", IF(Flights[[#This Row],[Arrival Delay]]&gt;120, "Severe", IF(Flights[[#This Row],[Arrival Delay]]&gt;60, "Major", "Moderate")))</f>
        <v>Moderate</v>
      </c>
      <c r="Y3091" t="b">
        <v>0</v>
      </c>
      <c r="AA3091" t="str">
        <f>IF(OR(AND(Flights[[#This Row],[Status]]="Cancelled", Flights[[#This Row],[Cancellation Reason]]="Airline/Carrier"), Flights[[#This Row],[Delay Type]]="Severe"), "Yes", "No")</f>
        <v>No</v>
      </c>
    </row>
    <row r="3092" spans="1:27" x14ac:dyDescent="0.3">
      <c r="A3092" s="3">
        <v>42231</v>
      </c>
      <c r="B3092" s="22">
        <f>WEEKNUM(Flights[[#This Row],[Date]], 1)</f>
        <v>33</v>
      </c>
      <c r="C3092" s="22">
        <f>WEEKDAY(Flights[[#This Row],[Date]],1)</f>
        <v>7</v>
      </c>
      <c r="D3092" t="s">
        <v>1743</v>
      </c>
      <c r="E3092" t="s">
        <v>1995</v>
      </c>
      <c r="F3092" t="s">
        <v>0</v>
      </c>
      <c r="G3092" t="s">
        <v>306</v>
      </c>
      <c r="H3092" t="str">
        <f>_xlfn.XLOOKUP(Flights[[#This Row],[Destination]], Airports!$A$2:$A$78, Airports!$D$2:$D$78)</f>
        <v>Chicago</v>
      </c>
      <c r="I3092" t="str" cm="1">
        <f t="array" ref="I3092">_xlfn.XLOOKUP(Flights[[#This Row],[Destination]],_xlfn._TRO_TRAILING( Airports!A:A),_xlfn._TRO_TRAILING( Airports!E:E), "Not found")</f>
        <v>IL</v>
      </c>
      <c r="J3092" s="1">
        <v>0.64236111111111116</v>
      </c>
      <c r="K3092" s="22">
        <f>HOUR(Flights[[#This Row],[Scheduled Departure]])</f>
        <v>15</v>
      </c>
      <c r="L3092" s="1">
        <v>0.64513888888888893</v>
      </c>
      <c r="M3092">
        <f>(L3092-J3092)*24*60</f>
        <v>3.9999999999999858</v>
      </c>
      <c r="N3092" s="16">
        <f>Flights[[#This Row],[Length (min)]]/60</f>
        <v>4</v>
      </c>
      <c r="O3092">
        <v>240</v>
      </c>
      <c r="P3092">
        <v>1750</v>
      </c>
      <c r="Q3092" s="18">
        <f>IFERROR(Flights[[#This Row],[Distance]]/Flights[[#This Row],[Length (hr)]], "")</f>
        <v>437.5</v>
      </c>
      <c r="R3092" s="1">
        <v>0.88888888888888884</v>
      </c>
      <c r="S3092" s="1" t="str">
        <f>IF(Flights[[#This Row],[Length (hr)]]&lt;2, "No meal", IF(Flights[[#This Row],[Length (hr)]]&lt;3.5, "Light meal", "Full meal"))</f>
        <v>Full meal</v>
      </c>
      <c r="T3092" s="1" t="str">
        <f>IF(AND(Flights[[#This Row],[Airline]]="US Airways", Flights[[#This Row],[Meal]]="Full Meal"), "Yes", "No")</f>
        <v>No</v>
      </c>
      <c r="U3092" s="1">
        <v>0.89513888888888893</v>
      </c>
      <c r="V3092">
        <v>9</v>
      </c>
      <c r="W3092" s="1" t="str">
        <f>IF(Flights[[#This Row],[Arrival Delay]] = "", "Cancelled", IF(Flights[[#This Row],[Arrival Delay]]&gt;15, "Delayed", "On time"))</f>
        <v>On time</v>
      </c>
      <c r="X3092" t="str">
        <f>IF(Flights[[#This Row],[Status]]&lt;&gt;"Delayed","", IF(Flights[[#This Row],[Arrival Delay]]&gt;120, "Severe", IF(Flights[[#This Row],[Arrival Delay]]&gt;60, "Major", "Moderate")))</f>
        <v/>
      </c>
      <c r="Y3092" t="b">
        <v>0</v>
      </c>
      <c r="AA3092" t="str">
        <f>IF(OR(AND(Flights[[#This Row],[Status]]="Cancelled", Flights[[#This Row],[Cancellation Reason]]="Airline/Carrier"), Flights[[#This Row],[Delay Type]]="Severe"), "Yes", "No")</f>
        <v>No</v>
      </c>
    </row>
    <row r="3093" spans="1:27" x14ac:dyDescent="0.3">
      <c r="A3093" s="3">
        <v>42231</v>
      </c>
      <c r="B3093" s="22">
        <f>WEEKNUM(Flights[[#This Row],[Date]], 1)</f>
        <v>33</v>
      </c>
      <c r="C3093" s="22">
        <f>WEEKDAY(Flights[[#This Row],[Date]],1)</f>
        <v>7</v>
      </c>
      <c r="D3093" t="s">
        <v>1634</v>
      </c>
      <c r="E3093" t="s">
        <v>1994</v>
      </c>
      <c r="F3093" t="s">
        <v>0</v>
      </c>
      <c r="G3093" t="s">
        <v>349</v>
      </c>
      <c r="H3093" t="str">
        <f>_xlfn.XLOOKUP(Flights[[#This Row],[Destination]], Airports!$A$2:$A$78, Airports!$D$2:$D$78)</f>
        <v>Salt Lake City</v>
      </c>
      <c r="I3093" t="str" cm="1">
        <f t="array" ref="I3093">_xlfn.XLOOKUP(Flights[[#This Row],[Destination]],_xlfn._TRO_TRAILING( Airports!A:A),_xlfn._TRO_TRAILING( Airports!E:E), "Not found")</f>
        <v>UT</v>
      </c>
      <c r="J3093" s="1">
        <v>0.64930555555555558</v>
      </c>
      <c r="K3093" s="22">
        <f>HOUR(Flights[[#This Row],[Scheduled Departure]])</f>
        <v>15</v>
      </c>
      <c r="L3093" s="1">
        <v>0.64513888888888893</v>
      </c>
      <c r="M3093">
        <f>(L3093-J3093)*24*60</f>
        <v>-5.9999999999999787</v>
      </c>
      <c r="N3093" s="16">
        <f>Flights[[#This Row],[Length (min)]]/60</f>
        <v>1.75</v>
      </c>
      <c r="O3093">
        <v>105</v>
      </c>
      <c r="P3093">
        <v>590</v>
      </c>
      <c r="Q3093" s="18">
        <f>IFERROR(Flights[[#This Row],[Distance]]/Flights[[#This Row],[Length (hr)]], "")</f>
        <v>337.14285714285717</v>
      </c>
      <c r="R3093" s="1">
        <v>0.7680555555555556</v>
      </c>
      <c r="S3093" s="1" t="str">
        <f>IF(Flights[[#This Row],[Length (hr)]]&lt;2, "No meal", IF(Flights[[#This Row],[Length (hr)]]&lt;3.5, "Light meal", "Full meal"))</f>
        <v>No meal</v>
      </c>
      <c r="T3093" s="1" t="str">
        <f>IF(AND(Flights[[#This Row],[Airline]]="US Airways", Flights[[#This Row],[Meal]]="Full Meal"), "Yes", "No")</f>
        <v>No</v>
      </c>
      <c r="U3093" s="1">
        <v>0.75972222222222219</v>
      </c>
      <c r="V3093">
        <v>-12</v>
      </c>
      <c r="W3093" s="1" t="str">
        <f>IF(Flights[[#This Row],[Arrival Delay]] = "", "Cancelled", IF(Flights[[#This Row],[Arrival Delay]]&gt;15, "Delayed", "On time"))</f>
        <v>On time</v>
      </c>
      <c r="X3093" t="str">
        <f>IF(Flights[[#This Row],[Status]]&lt;&gt;"Delayed","", IF(Flights[[#This Row],[Arrival Delay]]&gt;120, "Severe", IF(Flights[[#This Row],[Arrival Delay]]&gt;60, "Major", "Moderate")))</f>
        <v/>
      </c>
      <c r="Y3093" t="b">
        <v>0</v>
      </c>
      <c r="AA3093" t="str">
        <f>IF(OR(AND(Flights[[#This Row],[Status]]="Cancelled", Flights[[#This Row],[Cancellation Reason]]="Airline/Carrier"), Flights[[#This Row],[Delay Type]]="Severe"), "Yes", "No")</f>
        <v>No</v>
      </c>
    </row>
    <row r="3094" spans="1:27" x14ac:dyDescent="0.3">
      <c r="A3094" s="3">
        <v>42231</v>
      </c>
      <c r="B3094" s="22">
        <f>WEEKNUM(Flights[[#This Row],[Date]], 1)</f>
        <v>33</v>
      </c>
      <c r="C3094" s="22">
        <f>WEEKDAY(Flights[[#This Row],[Date]],1)</f>
        <v>7</v>
      </c>
      <c r="D3094" t="s">
        <v>1745</v>
      </c>
      <c r="E3094" t="s">
        <v>1995</v>
      </c>
      <c r="F3094" t="s">
        <v>0</v>
      </c>
      <c r="G3094" t="s">
        <v>335</v>
      </c>
      <c r="H3094" t="str">
        <f>_xlfn.XLOOKUP(Flights[[#This Row],[Destination]], Airports!$A$2:$A$78, Airports!$D$2:$D$78)</f>
        <v>Reno</v>
      </c>
      <c r="I3094" t="str" cm="1">
        <f t="array" ref="I3094">_xlfn.XLOOKUP(Flights[[#This Row],[Destination]],_xlfn._TRO_TRAILING( Airports!A:A),_xlfn._TRO_TRAILING( Airports!E:E), "Not found")</f>
        <v>NV</v>
      </c>
      <c r="J3094" s="1">
        <v>0.70833333333333337</v>
      </c>
      <c r="K3094" s="22">
        <f>HOUR(Flights[[#This Row],[Scheduled Departure]])</f>
        <v>17</v>
      </c>
      <c r="L3094" s="1">
        <v>0.71250000000000002</v>
      </c>
      <c r="M3094">
        <f>(L3094-J3094)*24*60</f>
        <v>5.9999999999999787</v>
      </c>
      <c r="N3094" s="16">
        <f>Flights[[#This Row],[Length (min)]]/60</f>
        <v>1.0333333333333334</v>
      </c>
      <c r="O3094">
        <v>62</v>
      </c>
      <c r="P3094">
        <v>391</v>
      </c>
      <c r="Q3094" s="18">
        <f>IFERROR(Flights[[#This Row],[Distance]]/Flights[[#This Row],[Length (hr)]], "")</f>
        <v>378.38709677419354</v>
      </c>
      <c r="R3094" s="1">
        <v>0.76041666666666663</v>
      </c>
      <c r="S3094" s="1" t="str">
        <f>IF(Flights[[#This Row],[Length (hr)]]&lt;2, "No meal", IF(Flights[[#This Row],[Length (hr)]]&lt;3.5, "Light meal", "Full meal"))</f>
        <v>No meal</v>
      </c>
      <c r="T3094" s="1" t="str">
        <f>IF(AND(Flights[[#This Row],[Airline]]="US Airways", Flights[[#This Row],[Meal]]="Full Meal"), "Yes", "No")</f>
        <v>No</v>
      </c>
      <c r="U3094" s="1">
        <v>0.75555555555555554</v>
      </c>
      <c r="V3094">
        <v>-7</v>
      </c>
      <c r="W3094" s="1" t="str">
        <f>IF(Flights[[#This Row],[Arrival Delay]] = "", "Cancelled", IF(Flights[[#This Row],[Arrival Delay]]&gt;15, "Delayed", "On time"))</f>
        <v>On time</v>
      </c>
      <c r="X3094" t="str">
        <f>IF(Flights[[#This Row],[Status]]&lt;&gt;"Delayed","", IF(Flights[[#This Row],[Arrival Delay]]&gt;120, "Severe", IF(Flights[[#This Row],[Arrival Delay]]&gt;60, "Major", "Moderate")))</f>
        <v/>
      </c>
      <c r="Y3094" t="b">
        <v>0</v>
      </c>
      <c r="AA3094" t="str">
        <f>IF(OR(AND(Flights[[#This Row],[Status]]="Cancelled", Flights[[#This Row],[Cancellation Reason]]="Airline/Carrier"), Flights[[#This Row],[Delay Type]]="Severe"), "Yes", "No")</f>
        <v>No</v>
      </c>
    </row>
    <row r="3095" spans="1:27" x14ac:dyDescent="0.3">
      <c r="A3095" s="3">
        <v>42231</v>
      </c>
      <c r="B3095" s="22">
        <f>WEEKNUM(Flights[[#This Row],[Date]], 1)</f>
        <v>33</v>
      </c>
      <c r="C3095" s="22">
        <f>WEEKDAY(Flights[[#This Row],[Date]],1)</f>
        <v>7</v>
      </c>
      <c r="D3095" t="s">
        <v>1746</v>
      </c>
      <c r="E3095" t="s">
        <v>1995</v>
      </c>
      <c r="F3095" t="s">
        <v>0</v>
      </c>
      <c r="G3095" t="s">
        <v>9</v>
      </c>
      <c r="H3095" t="str">
        <f>_xlfn.XLOOKUP(Flights[[#This Row],[Destination]], Airports!$A$2:$A$78, Airports!$D$2:$D$78)</f>
        <v>San Francisco</v>
      </c>
      <c r="I3095" t="str" cm="1">
        <f t="array" ref="I3095">_xlfn.XLOOKUP(Flights[[#This Row],[Destination]],_xlfn._TRO_TRAILING( Airports!A:A),_xlfn._TRO_TRAILING( Airports!E:E), "Not found")</f>
        <v>CA</v>
      </c>
      <c r="J3095" s="1">
        <v>0.81944444444444442</v>
      </c>
      <c r="K3095" s="22">
        <f>HOUR(Flights[[#This Row],[Scheduled Departure]])</f>
        <v>19</v>
      </c>
      <c r="L3095" s="1">
        <v>0.81805555555555554</v>
      </c>
      <c r="M3095">
        <f>(L3095-J3095)*24*60</f>
        <v>-1.9999999999999929</v>
      </c>
      <c r="N3095" s="16">
        <f>Flights[[#This Row],[Length (min)]]/60</f>
        <v>1.0333333333333334</v>
      </c>
      <c r="O3095">
        <v>62</v>
      </c>
      <c r="P3095">
        <v>337</v>
      </c>
      <c r="Q3095" s="18">
        <f>IFERROR(Flights[[#This Row],[Distance]]/Flights[[#This Row],[Length (hr)]], "")</f>
        <v>326.12903225806446</v>
      </c>
      <c r="R3095" s="1">
        <v>0.87152777777777779</v>
      </c>
      <c r="S3095" s="1" t="str">
        <f>IF(Flights[[#This Row],[Length (hr)]]&lt;2, "No meal", IF(Flights[[#This Row],[Length (hr)]]&lt;3.5, "Light meal", "Full meal"))</f>
        <v>No meal</v>
      </c>
      <c r="T3095" s="1" t="str">
        <f>IF(AND(Flights[[#This Row],[Airline]]="US Airways", Flights[[#This Row],[Meal]]="Full Meal"), "Yes", "No")</f>
        <v>No</v>
      </c>
      <c r="U3095" s="1">
        <v>0.86111111111111116</v>
      </c>
      <c r="V3095">
        <v>-15</v>
      </c>
      <c r="W3095" s="1" t="str">
        <f>IF(Flights[[#This Row],[Arrival Delay]] = "", "Cancelled", IF(Flights[[#This Row],[Arrival Delay]]&gt;15, "Delayed", "On time"))</f>
        <v>On time</v>
      </c>
      <c r="X3095" t="str">
        <f>IF(Flights[[#This Row],[Status]]&lt;&gt;"Delayed","", IF(Flights[[#This Row],[Arrival Delay]]&gt;120, "Severe", IF(Flights[[#This Row],[Arrival Delay]]&gt;60, "Major", "Moderate")))</f>
        <v/>
      </c>
      <c r="Y3095" t="b">
        <v>0</v>
      </c>
      <c r="AA3095" t="str">
        <f>IF(OR(AND(Flights[[#This Row],[Status]]="Cancelled", Flights[[#This Row],[Cancellation Reason]]="Airline/Carrier"), Flights[[#This Row],[Delay Type]]="Severe"), "Yes", "No")</f>
        <v>No</v>
      </c>
    </row>
    <row r="3096" spans="1:27" x14ac:dyDescent="0.3">
      <c r="A3096" s="3">
        <v>42231</v>
      </c>
      <c r="B3096" s="22">
        <f>WEEKNUM(Flights[[#This Row],[Date]], 1)</f>
        <v>33</v>
      </c>
      <c r="C3096" s="22">
        <f>WEEKDAY(Flights[[#This Row],[Date]],1)</f>
        <v>7</v>
      </c>
      <c r="D3096" t="s">
        <v>630</v>
      </c>
      <c r="E3096" t="s">
        <v>1991</v>
      </c>
      <c r="F3096" t="s">
        <v>0</v>
      </c>
      <c r="G3096" t="s">
        <v>248</v>
      </c>
      <c r="H3096" t="str">
        <f>_xlfn.XLOOKUP(Flights[[#This Row],[Destination]], Airports!$A$2:$A$78, Airports!$D$2:$D$78)</f>
        <v>Anchorage</v>
      </c>
      <c r="I3096" t="str" cm="1">
        <f t="array" ref="I3096">_xlfn.XLOOKUP(Flights[[#This Row],[Destination]],_xlfn._TRO_TRAILING( Airports!A:A),_xlfn._TRO_TRAILING( Airports!E:E), "Not found")</f>
        <v>AK</v>
      </c>
      <c r="J3096" s="1">
        <v>0.82986111111111116</v>
      </c>
      <c r="K3096" s="22">
        <f>HOUR(Flights[[#This Row],[Scheduled Departure]])</f>
        <v>19</v>
      </c>
      <c r="L3096" s="1">
        <v>0.82499999999999996</v>
      </c>
      <c r="M3096">
        <f>(L3096-J3096)*24*60</f>
        <v>-7.000000000000135</v>
      </c>
      <c r="N3096" s="16">
        <f>Flights[[#This Row],[Length (min)]]/60</f>
        <v>5.5166666666666666</v>
      </c>
      <c r="O3096">
        <v>331</v>
      </c>
      <c r="P3096">
        <v>2345</v>
      </c>
      <c r="Q3096" s="18">
        <f>IFERROR(Flights[[#This Row],[Distance]]/Flights[[#This Row],[Length (hr)]], "")</f>
        <v>425.07552870090637</v>
      </c>
      <c r="R3096" s="1">
        <v>1.0416666666666666E-2</v>
      </c>
      <c r="S3096" s="1" t="str">
        <f>IF(Flights[[#This Row],[Length (hr)]]&lt;2, "No meal", IF(Flights[[#This Row],[Length (hr)]]&lt;3.5, "Light meal", "Full meal"))</f>
        <v>Full meal</v>
      </c>
      <c r="T3096" s="1" t="str">
        <f>IF(AND(Flights[[#This Row],[Airline]]="US Airways", Flights[[#This Row],[Meal]]="Full Meal"), "Yes", "No")</f>
        <v>No</v>
      </c>
      <c r="U3096" s="1">
        <v>1.3194444444444444E-2</v>
      </c>
      <c r="V3096">
        <v>4</v>
      </c>
      <c r="W3096" s="1" t="str">
        <f>IF(Flights[[#This Row],[Arrival Delay]] = "", "Cancelled", IF(Flights[[#This Row],[Arrival Delay]]&gt;15, "Delayed", "On time"))</f>
        <v>On time</v>
      </c>
      <c r="X3096" t="str">
        <f>IF(Flights[[#This Row],[Status]]&lt;&gt;"Delayed","", IF(Flights[[#This Row],[Arrival Delay]]&gt;120, "Severe", IF(Flights[[#This Row],[Arrival Delay]]&gt;60, "Major", "Moderate")))</f>
        <v/>
      </c>
      <c r="Y3096" t="b">
        <v>0</v>
      </c>
      <c r="AA3096" t="str">
        <f>IF(OR(AND(Flights[[#This Row],[Status]]="Cancelled", Flights[[#This Row],[Cancellation Reason]]="Airline/Carrier"), Flights[[#This Row],[Delay Type]]="Severe"), "Yes", "No")</f>
        <v>No</v>
      </c>
    </row>
    <row r="3097" spans="1:27" x14ac:dyDescent="0.3">
      <c r="A3097" s="3">
        <v>42231</v>
      </c>
      <c r="B3097" s="22">
        <f>WEEKNUM(Flights[[#This Row],[Date]], 1)</f>
        <v>33</v>
      </c>
      <c r="C3097" s="22">
        <f>WEEKDAY(Flights[[#This Row],[Date]],1)</f>
        <v>7</v>
      </c>
      <c r="D3097" t="s">
        <v>1078</v>
      </c>
      <c r="E3097" t="s">
        <v>1994</v>
      </c>
      <c r="F3097" t="s">
        <v>0</v>
      </c>
      <c r="G3097" t="s">
        <v>280</v>
      </c>
      <c r="H3097" t="str">
        <f>_xlfn.XLOOKUP(Flights[[#This Row],[Destination]], Airports!$A$2:$A$78, Airports!$D$2:$D$78)</f>
        <v>Eugene</v>
      </c>
      <c r="I3097" t="str" cm="1">
        <f t="array" ref="I3097">_xlfn.XLOOKUP(Flights[[#This Row],[Destination]],_xlfn._TRO_TRAILING( Airports!A:A),_xlfn._TRO_TRAILING( Airports!E:E), "Not found")</f>
        <v>OR</v>
      </c>
      <c r="J3097" s="1">
        <v>0.82986111111111116</v>
      </c>
      <c r="K3097" s="22">
        <f>HOUR(Flights[[#This Row],[Scheduled Departure]])</f>
        <v>19</v>
      </c>
      <c r="L3097" s="1">
        <v>0.82430555555555551</v>
      </c>
      <c r="M3097">
        <f>(L3097-J3097)*24*60</f>
        <v>-8.0000000000001315</v>
      </c>
      <c r="N3097" s="16">
        <f>Flights[[#This Row],[Length (min)]]/60</f>
        <v>1.9333333333333333</v>
      </c>
      <c r="O3097">
        <v>116</v>
      </c>
      <c r="P3097">
        <v>748</v>
      </c>
      <c r="Q3097" s="18">
        <f>IFERROR(Flights[[#This Row],[Distance]]/Flights[[#This Row],[Length (hr)]], "")</f>
        <v>386.89655172413791</v>
      </c>
      <c r="R3097" s="1">
        <v>0.91874999999999996</v>
      </c>
      <c r="S3097" s="1" t="str">
        <f>IF(Flights[[#This Row],[Length (hr)]]&lt;2, "No meal", IF(Flights[[#This Row],[Length (hr)]]&lt;3.5, "Light meal", "Full meal"))</f>
        <v>No meal</v>
      </c>
      <c r="T3097" s="1" t="str">
        <f>IF(AND(Flights[[#This Row],[Airline]]="US Airways", Flights[[#This Row],[Meal]]="Full Meal"), "Yes", "No")</f>
        <v>No</v>
      </c>
      <c r="U3097" s="1">
        <v>0.90486111111111112</v>
      </c>
      <c r="V3097">
        <v>-20</v>
      </c>
      <c r="W3097" s="1" t="str">
        <f>IF(Flights[[#This Row],[Arrival Delay]] = "", "Cancelled", IF(Flights[[#This Row],[Arrival Delay]]&gt;15, "Delayed", "On time"))</f>
        <v>On time</v>
      </c>
      <c r="X3097" t="str">
        <f>IF(Flights[[#This Row],[Status]]&lt;&gt;"Delayed","", IF(Flights[[#This Row],[Arrival Delay]]&gt;120, "Severe", IF(Flights[[#This Row],[Arrival Delay]]&gt;60, "Major", "Moderate")))</f>
        <v/>
      </c>
      <c r="Y3097" t="b">
        <v>0</v>
      </c>
      <c r="AA3097" t="str">
        <f>IF(OR(AND(Flights[[#This Row],[Status]]="Cancelled", Flights[[#This Row],[Cancellation Reason]]="Airline/Carrier"), Flights[[#This Row],[Delay Type]]="Severe"), "Yes", "No")</f>
        <v>No</v>
      </c>
    </row>
    <row r="3098" spans="1:27" x14ac:dyDescent="0.3">
      <c r="A3098" s="3">
        <v>42231</v>
      </c>
      <c r="B3098" s="22">
        <f>WEEKNUM(Flights[[#This Row],[Date]], 1)</f>
        <v>33</v>
      </c>
      <c r="C3098" s="22">
        <f>WEEKDAY(Flights[[#This Row],[Date]],1)</f>
        <v>7</v>
      </c>
      <c r="D3098" t="s">
        <v>760</v>
      </c>
      <c r="E3098" t="s">
        <v>1990</v>
      </c>
      <c r="F3098" t="s">
        <v>0</v>
      </c>
      <c r="G3098" t="s">
        <v>9</v>
      </c>
      <c r="H3098" t="str">
        <f>_xlfn.XLOOKUP(Flights[[#This Row],[Destination]], Airports!$A$2:$A$78, Airports!$D$2:$D$78)</f>
        <v>San Francisco</v>
      </c>
      <c r="I3098" t="str" cm="1">
        <f t="array" ref="I3098">_xlfn.XLOOKUP(Flights[[#This Row],[Destination]],_xlfn._TRO_TRAILING( Airports!A:A),_xlfn._TRO_TRAILING( Airports!E:E), "Not found")</f>
        <v>CA</v>
      </c>
      <c r="J3098" s="1">
        <v>0.84375</v>
      </c>
      <c r="K3098" s="22">
        <f>HOUR(Flights[[#This Row],[Scheduled Departure]])</f>
        <v>20</v>
      </c>
      <c r="L3098" s="1">
        <v>0.83958333333333335</v>
      </c>
      <c r="M3098">
        <f>(L3098-J3098)*24*60</f>
        <v>-5.9999999999999787</v>
      </c>
      <c r="N3098" s="16">
        <f>Flights[[#This Row],[Length (min)]]/60</f>
        <v>1.25</v>
      </c>
      <c r="O3098">
        <v>75</v>
      </c>
      <c r="P3098">
        <v>337</v>
      </c>
      <c r="Q3098" s="18">
        <f>IFERROR(Flights[[#This Row],[Distance]]/Flights[[#This Row],[Length (hr)]], "")</f>
        <v>269.60000000000002</v>
      </c>
      <c r="R3098" s="1">
        <v>0.90486111111111112</v>
      </c>
      <c r="S3098" s="1" t="str">
        <f>IF(Flights[[#This Row],[Length (hr)]]&lt;2, "No meal", IF(Flights[[#This Row],[Length (hr)]]&lt;3.5, "Light meal", "Full meal"))</f>
        <v>No meal</v>
      </c>
      <c r="T3098" s="1" t="str">
        <f>IF(AND(Flights[[#This Row],[Airline]]="US Airways", Flights[[#This Row],[Meal]]="Full Meal"), "Yes", "No")</f>
        <v>No</v>
      </c>
      <c r="U3098" s="1">
        <v>0.89166666666666672</v>
      </c>
      <c r="V3098">
        <v>-19</v>
      </c>
      <c r="W3098" s="1" t="str">
        <f>IF(Flights[[#This Row],[Arrival Delay]] = "", "Cancelled", IF(Flights[[#This Row],[Arrival Delay]]&gt;15, "Delayed", "On time"))</f>
        <v>On time</v>
      </c>
      <c r="X3098" t="str">
        <f>IF(Flights[[#This Row],[Status]]&lt;&gt;"Delayed","", IF(Flights[[#This Row],[Arrival Delay]]&gt;120, "Severe", IF(Flights[[#This Row],[Arrival Delay]]&gt;60, "Major", "Moderate")))</f>
        <v/>
      </c>
      <c r="Y3098" t="b">
        <v>0</v>
      </c>
      <c r="AA3098" t="str">
        <f>IF(OR(AND(Flights[[#This Row],[Status]]="Cancelled", Flights[[#This Row],[Cancellation Reason]]="Airline/Carrier"), Flights[[#This Row],[Delay Type]]="Severe"), "Yes", "No")</f>
        <v>No</v>
      </c>
    </row>
    <row r="3099" spans="1:27" x14ac:dyDescent="0.3">
      <c r="A3099" s="3">
        <v>42231</v>
      </c>
      <c r="B3099" s="22">
        <f>WEEKNUM(Flights[[#This Row],[Date]], 1)</f>
        <v>33</v>
      </c>
      <c r="C3099" s="22">
        <f>WEEKDAY(Flights[[#This Row],[Date]],1)</f>
        <v>7</v>
      </c>
      <c r="D3099" t="s">
        <v>1654</v>
      </c>
      <c r="E3099" t="s">
        <v>1993</v>
      </c>
      <c r="F3099" t="s">
        <v>0</v>
      </c>
      <c r="G3099" t="s">
        <v>257</v>
      </c>
      <c r="H3099" t="str">
        <f>_xlfn.XLOOKUP(Flights[[#This Row],[Destination]], Airports!$A$2:$A$78, Airports!$D$2:$D$78)</f>
        <v>Baltimore</v>
      </c>
      <c r="I3099" t="str" cm="1">
        <f t="array" ref="I3099">_xlfn.XLOOKUP(Flights[[#This Row],[Destination]],_xlfn._TRO_TRAILING( Airports!A:A),_xlfn._TRO_TRAILING( Airports!E:E), "Not found")</f>
        <v>MD</v>
      </c>
      <c r="J3099" s="1">
        <v>0.98958333333333337</v>
      </c>
      <c r="K3099" s="22">
        <f>HOUR(Flights[[#This Row],[Scheduled Departure]])</f>
        <v>23</v>
      </c>
      <c r="L3099" s="1">
        <v>0.98472222222222228</v>
      </c>
      <c r="M3099">
        <f>(L3099-J3099)*24*60</f>
        <v>-6.9999999999999751</v>
      </c>
      <c r="N3099" s="16">
        <f>Flights[[#This Row],[Length (min)]]/60</f>
        <v>5.333333333333333</v>
      </c>
      <c r="O3099">
        <v>320</v>
      </c>
      <c r="P3099">
        <v>2329</v>
      </c>
      <c r="Q3099" s="18">
        <f>IFERROR(Flights[[#This Row],[Distance]]/Flights[[#This Row],[Length (hr)]], "")</f>
        <v>436.6875</v>
      </c>
      <c r="R3099" s="1">
        <v>0.32430555555555557</v>
      </c>
      <c r="S3099" s="1" t="str">
        <f>IF(Flights[[#This Row],[Length (hr)]]&lt;2, "No meal", IF(Flights[[#This Row],[Length (hr)]]&lt;3.5, "Light meal", "Full meal"))</f>
        <v>Full meal</v>
      </c>
      <c r="T3099" s="1" t="str">
        <f>IF(AND(Flights[[#This Row],[Airline]]="US Airways", Flights[[#This Row],[Meal]]="Full Meal"), "Yes", "No")</f>
        <v>No</v>
      </c>
      <c r="U3099" s="1">
        <v>0.33194444444444443</v>
      </c>
      <c r="V3099">
        <v>11</v>
      </c>
      <c r="W3099" s="1" t="str">
        <f>IF(Flights[[#This Row],[Arrival Delay]] = "", "Cancelled", IF(Flights[[#This Row],[Arrival Delay]]&gt;15, "Delayed", "On time"))</f>
        <v>On time</v>
      </c>
      <c r="X3099" t="str">
        <f>IF(Flights[[#This Row],[Status]]&lt;&gt;"Delayed","", IF(Flights[[#This Row],[Arrival Delay]]&gt;120, "Severe", IF(Flights[[#This Row],[Arrival Delay]]&gt;60, "Major", "Moderate")))</f>
        <v/>
      </c>
      <c r="Y3099" t="b">
        <v>0</v>
      </c>
      <c r="AA3099" t="str">
        <f>IF(OR(AND(Flights[[#This Row],[Status]]="Cancelled", Flights[[#This Row],[Cancellation Reason]]="Airline/Carrier"), Flights[[#This Row],[Delay Type]]="Severe"), "Yes", "No")</f>
        <v>No</v>
      </c>
    </row>
    <row r="3100" spans="1:27" x14ac:dyDescent="0.3">
      <c r="A3100" s="3">
        <v>42231</v>
      </c>
      <c r="B3100" s="22">
        <f>WEEKNUM(Flights[[#This Row],[Date]], 1)</f>
        <v>33</v>
      </c>
      <c r="C3100" s="22">
        <f>WEEKDAY(Flights[[#This Row],[Date]],1)</f>
        <v>7</v>
      </c>
      <c r="D3100" t="s">
        <v>982</v>
      </c>
      <c r="E3100" t="s">
        <v>1990</v>
      </c>
      <c r="F3100" t="s">
        <v>0</v>
      </c>
      <c r="G3100" t="s">
        <v>281</v>
      </c>
      <c r="H3100" t="str">
        <f>_xlfn.XLOOKUP(Flights[[#This Row],[Destination]], Airports!$A$2:$A$78, Airports!$D$2:$D$78)</f>
        <v>Newark</v>
      </c>
      <c r="I3100" t="str" cm="1">
        <f t="array" ref="I3100">_xlfn.XLOOKUP(Flights[[#This Row],[Destination]],_xlfn._TRO_TRAILING( Airports!A:A),_xlfn._TRO_TRAILING( Airports!E:E), "Not found")</f>
        <v>NJ</v>
      </c>
      <c r="J3100" s="1">
        <v>0.99930555555555556</v>
      </c>
      <c r="K3100" s="22">
        <f>HOUR(Flights[[#This Row],[Scheduled Departure]])</f>
        <v>23</v>
      </c>
      <c r="L3100" s="1">
        <v>2.0833333333333332E-2</v>
      </c>
      <c r="M3100">
        <f>(L3100-J3100)*24*60</f>
        <v>-1409</v>
      </c>
      <c r="N3100" s="16">
        <f>Flights[[#This Row],[Length (min)]]/60</f>
        <v>5.5</v>
      </c>
      <c r="O3100">
        <v>330</v>
      </c>
      <c r="P3100">
        <v>2454</v>
      </c>
      <c r="Q3100" s="18">
        <f>IFERROR(Flights[[#This Row],[Distance]]/Flights[[#This Row],[Length (hr)]], "")</f>
        <v>446.18181818181819</v>
      </c>
      <c r="R3100" s="1">
        <v>0.34513888888888888</v>
      </c>
      <c r="S3100" s="1" t="str">
        <f>IF(Flights[[#This Row],[Length (hr)]]&lt;2, "No meal", IF(Flights[[#This Row],[Length (hr)]]&lt;3.5, "Light meal", "Full meal"))</f>
        <v>Full meal</v>
      </c>
      <c r="T3100" s="1" t="str">
        <f>IF(AND(Flights[[#This Row],[Airline]]="US Airways", Flights[[#This Row],[Meal]]="Full Meal"), "Yes", "No")</f>
        <v>No</v>
      </c>
      <c r="U3100" s="1">
        <v>0.375</v>
      </c>
      <c r="V3100">
        <v>43</v>
      </c>
      <c r="W3100" s="1" t="str">
        <f>IF(Flights[[#This Row],[Arrival Delay]] = "", "Cancelled", IF(Flights[[#This Row],[Arrival Delay]]&gt;15, "Delayed", "On time"))</f>
        <v>Delayed</v>
      </c>
      <c r="X3100" t="str">
        <f>IF(Flights[[#This Row],[Status]]&lt;&gt;"Delayed","", IF(Flights[[#This Row],[Arrival Delay]]&gt;120, "Severe", IF(Flights[[#This Row],[Arrival Delay]]&gt;60, "Major", "Moderate")))</f>
        <v>Moderate</v>
      </c>
      <c r="Y3100" t="b">
        <v>0</v>
      </c>
      <c r="AA3100" t="str">
        <f>IF(OR(AND(Flights[[#This Row],[Status]]="Cancelled", Flights[[#This Row],[Cancellation Reason]]="Airline/Carrier"), Flights[[#This Row],[Delay Type]]="Severe"), "Yes", "No")</f>
        <v>No</v>
      </c>
    </row>
    <row r="3101" spans="1:27" x14ac:dyDescent="0.3">
      <c r="A3101" s="3">
        <v>42232</v>
      </c>
      <c r="B3101" s="22">
        <f>WEEKNUM(Flights[[#This Row],[Date]], 1)</f>
        <v>34</v>
      </c>
      <c r="C3101" s="22">
        <f>WEEKDAY(Flights[[#This Row],[Date]],1)</f>
        <v>1</v>
      </c>
      <c r="D3101" t="s">
        <v>686</v>
      </c>
      <c r="E3101" t="s">
        <v>1989</v>
      </c>
      <c r="F3101" t="s">
        <v>0</v>
      </c>
      <c r="G3101" t="s">
        <v>26</v>
      </c>
      <c r="H3101" t="str">
        <f>_xlfn.XLOOKUP(Flights[[#This Row],[Destination]], Airports!$A$2:$A$78, Airports!$D$2:$D$78)</f>
        <v>Atlanta</v>
      </c>
      <c r="I3101" t="str" cm="1">
        <f t="array" ref="I3101">_xlfn.XLOOKUP(Flights[[#This Row],[Destination]],_xlfn._TRO_TRAILING( Airports!A:A),_xlfn._TRO_TRAILING( Airports!E:E), "Not found")</f>
        <v>GA</v>
      </c>
      <c r="J3101" s="1">
        <v>3.7499999999999999E-2</v>
      </c>
      <c r="K3101" s="22">
        <f>HOUR(Flights[[#This Row],[Scheduled Departure]])</f>
        <v>0</v>
      </c>
      <c r="L3101" s="1">
        <v>3.5416666666666666E-2</v>
      </c>
      <c r="M3101">
        <f>(L3101-J3101)*24*60</f>
        <v>-2.9999999999999991</v>
      </c>
      <c r="N3101" s="16">
        <f>Flights[[#This Row],[Length (min)]]/60</f>
        <v>4.3833333333333337</v>
      </c>
      <c r="O3101">
        <v>263</v>
      </c>
      <c r="P3101">
        <v>1947</v>
      </c>
      <c r="Q3101" s="18">
        <f>IFERROR(Flights[[#This Row],[Distance]]/Flights[[#This Row],[Length (hr)]], "")</f>
        <v>444.18250950570336</v>
      </c>
      <c r="R3101" s="1">
        <v>0.34375</v>
      </c>
      <c r="S3101" s="1" t="str">
        <f>IF(Flights[[#This Row],[Length (hr)]]&lt;2, "No meal", IF(Flights[[#This Row],[Length (hr)]]&lt;3.5, "Light meal", "Full meal"))</f>
        <v>Full meal</v>
      </c>
      <c r="T3101" s="1" t="str">
        <f>IF(AND(Flights[[#This Row],[Airline]]="US Airways", Flights[[#This Row],[Meal]]="Full Meal"), "Yes", "No")</f>
        <v>No</v>
      </c>
      <c r="U3101" s="1">
        <v>0.34305555555555556</v>
      </c>
      <c r="V3101">
        <v>-1</v>
      </c>
      <c r="W3101" s="1" t="str">
        <f>IF(Flights[[#This Row],[Arrival Delay]] = "", "Cancelled", IF(Flights[[#This Row],[Arrival Delay]]&gt;15, "Delayed", "On time"))</f>
        <v>On time</v>
      </c>
      <c r="X3101" t="str">
        <f>IF(Flights[[#This Row],[Status]]&lt;&gt;"Delayed","", IF(Flights[[#This Row],[Arrival Delay]]&gt;120, "Severe", IF(Flights[[#This Row],[Arrival Delay]]&gt;60, "Major", "Moderate")))</f>
        <v/>
      </c>
      <c r="Y3101" t="b">
        <v>0</v>
      </c>
      <c r="AA3101" t="str">
        <f>IF(OR(AND(Flights[[#This Row],[Status]]="Cancelled", Flights[[#This Row],[Cancellation Reason]]="Airline/Carrier"), Flights[[#This Row],[Delay Type]]="Severe"), "Yes", "No")</f>
        <v>No</v>
      </c>
    </row>
    <row r="3102" spans="1:27" x14ac:dyDescent="0.3">
      <c r="A3102" s="3">
        <v>42232</v>
      </c>
      <c r="B3102" s="22">
        <f>WEEKNUM(Flights[[#This Row],[Date]], 1)</f>
        <v>34</v>
      </c>
      <c r="C3102" s="22">
        <f>WEEKDAY(Flights[[#This Row],[Date]],1)</f>
        <v>1</v>
      </c>
      <c r="D3102" t="s">
        <v>1646</v>
      </c>
      <c r="E3102" t="s">
        <v>1990</v>
      </c>
      <c r="F3102" t="s">
        <v>0</v>
      </c>
      <c r="G3102" t="s">
        <v>4</v>
      </c>
      <c r="H3102" t="str">
        <f>_xlfn.XLOOKUP(Flights[[#This Row],[Destination]], Airports!$A$2:$A$78, Airports!$D$2:$D$78)</f>
        <v>Chicago</v>
      </c>
      <c r="I3102" t="str" cm="1">
        <f t="array" ref="I3102">_xlfn.XLOOKUP(Flights[[#This Row],[Destination]],_xlfn._TRO_TRAILING( Airports!A:A),_xlfn._TRO_TRAILING( Airports!E:E), "Not found")</f>
        <v>IL</v>
      </c>
      <c r="J3102" s="1">
        <v>0.27291666666666664</v>
      </c>
      <c r="K3102" s="22">
        <f>HOUR(Flights[[#This Row],[Scheduled Departure]])</f>
        <v>6</v>
      </c>
      <c r="L3102" s="1">
        <v>0.29375000000000001</v>
      </c>
      <c r="M3102">
        <f>(L3102-J3102)*24*60</f>
        <v>30.000000000000053</v>
      </c>
      <c r="N3102" s="16">
        <f>Flights[[#This Row],[Length (min)]]/60</f>
        <v>4.1833333333333336</v>
      </c>
      <c r="O3102">
        <v>251</v>
      </c>
      <c r="P3102">
        <v>1744</v>
      </c>
      <c r="Q3102" s="18">
        <f>IFERROR(Flights[[#This Row],[Distance]]/Flights[[#This Row],[Length (hr)]], "")</f>
        <v>416.89243027888443</v>
      </c>
      <c r="R3102" s="1">
        <v>0.53333333333333333</v>
      </c>
      <c r="S3102" s="1" t="str">
        <f>IF(Flights[[#This Row],[Length (hr)]]&lt;2, "No meal", IF(Flights[[#This Row],[Length (hr)]]&lt;3.5, "Light meal", "Full meal"))</f>
        <v>Full meal</v>
      </c>
      <c r="T3102" s="1" t="str">
        <f>IF(AND(Flights[[#This Row],[Airline]]="US Airways", Flights[[#This Row],[Meal]]="Full Meal"), "Yes", "No")</f>
        <v>No</v>
      </c>
      <c r="U3102" s="1">
        <v>0.55138888888888893</v>
      </c>
      <c r="V3102">
        <v>26</v>
      </c>
      <c r="W3102" s="1" t="str">
        <f>IF(Flights[[#This Row],[Arrival Delay]] = "", "Cancelled", IF(Flights[[#This Row],[Arrival Delay]]&gt;15, "Delayed", "On time"))</f>
        <v>Delayed</v>
      </c>
      <c r="X3102" t="str">
        <f>IF(Flights[[#This Row],[Status]]&lt;&gt;"Delayed","", IF(Flights[[#This Row],[Arrival Delay]]&gt;120, "Severe", IF(Flights[[#This Row],[Arrival Delay]]&gt;60, "Major", "Moderate")))</f>
        <v>Moderate</v>
      </c>
      <c r="Y3102" t="b">
        <v>0</v>
      </c>
      <c r="AA3102" t="str">
        <f>IF(OR(AND(Flights[[#This Row],[Status]]="Cancelled", Flights[[#This Row],[Cancellation Reason]]="Airline/Carrier"), Flights[[#This Row],[Delay Type]]="Severe"), "Yes", "No")</f>
        <v>No</v>
      </c>
    </row>
    <row r="3103" spans="1:27" x14ac:dyDescent="0.3">
      <c r="A3103" s="3">
        <v>42232</v>
      </c>
      <c r="B3103" s="22">
        <f>WEEKNUM(Flights[[#This Row],[Date]], 1)</f>
        <v>34</v>
      </c>
      <c r="C3103" s="22">
        <f>WEEKDAY(Flights[[#This Row],[Date]],1)</f>
        <v>1</v>
      </c>
      <c r="D3103" t="s">
        <v>1592</v>
      </c>
      <c r="E3103" t="s">
        <v>1989</v>
      </c>
      <c r="F3103" t="s">
        <v>0</v>
      </c>
      <c r="G3103" t="s">
        <v>344</v>
      </c>
      <c r="H3103" t="str">
        <f>_xlfn.XLOOKUP(Flights[[#This Row],[Destination]], Airports!$A$2:$A$78, Airports!$D$2:$D$78)</f>
        <v>Seattle</v>
      </c>
      <c r="I3103" t="str" cm="1">
        <f t="array" ref="I3103">_xlfn.XLOOKUP(Flights[[#This Row],[Destination]],_xlfn._TRO_TRAILING( Airports!A:A),_xlfn._TRO_TRAILING( Airports!E:E), "Not found")</f>
        <v>WA</v>
      </c>
      <c r="J3103" s="1">
        <v>0.28472222222222221</v>
      </c>
      <c r="K3103" s="22">
        <f>HOUR(Flights[[#This Row],[Scheduled Departure]])</f>
        <v>6</v>
      </c>
      <c r="L3103" s="1">
        <v>0.28263888888888888</v>
      </c>
      <c r="M3103">
        <f>(L3103-J3103)*24*60</f>
        <v>-2.9999999999999893</v>
      </c>
      <c r="N3103" s="16">
        <f>Flights[[#This Row],[Length (min)]]/60</f>
        <v>2.5333333333333332</v>
      </c>
      <c r="O3103">
        <v>152</v>
      </c>
      <c r="P3103">
        <v>954</v>
      </c>
      <c r="Q3103" s="18">
        <f>IFERROR(Flights[[#This Row],[Distance]]/Flights[[#This Row],[Length (hr)]], "")</f>
        <v>376.5789473684211</v>
      </c>
      <c r="R3103" s="1">
        <v>0.39791666666666664</v>
      </c>
      <c r="S3103" s="1" t="str">
        <f>IF(Flights[[#This Row],[Length (hr)]]&lt;2, "No meal", IF(Flights[[#This Row],[Length (hr)]]&lt;3.5, "Light meal", "Full meal"))</f>
        <v>Light meal</v>
      </c>
      <c r="T3103" s="1" t="str">
        <f>IF(AND(Flights[[#This Row],[Airline]]="US Airways", Flights[[#This Row],[Meal]]="Full Meal"), "Yes", "No")</f>
        <v>No</v>
      </c>
      <c r="U3103" s="1">
        <v>0.38819444444444445</v>
      </c>
      <c r="V3103">
        <v>-14</v>
      </c>
      <c r="W3103" s="1" t="str">
        <f>IF(Flights[[#This Row],[Arrival Delay]] = "", "Cancelled", IF(Flights[[#This Row],[Arrival Delay]]&gt;15, "Delayed", "On time"))</f>
        <v>On time</v>
      </c>
      <c r="X3103" t="str">
        <f>IF(Flights[[#This Row],[Status]]&lt;&gt;"Delayed","", IF(Flights[[#This Row],[Arrival Delay]]&gt;120, "Severe", IF(Flights[[#This Row],[Arrival Delay]]&gt;60, "Major", "Moderate")))</f>
        <v/>
      </c>
      <c r="Y3103" t="b">
        <v>0</v>
      </c>
      <c r="AA3103" t="str">
        <f>IF(OR(AND(Flights[[#This Row],[Status]]="Cancelled", Flights[[#This Row],[Cancellation Reason]]="Airline/Carrier"), Flights[[#This Row],[Delay Type]]="Severe"), "Yes", "No")</f>
        <v>No</v>
      </c>
    </row>
    <row r="3104" spans="1:27" x14ac:dyDescent="0.3">
      <c r="A3104" s="3">
        <v>42232</v>
      </c>
      <c r="B3104" s="22">
        <f>WEEKNUM(Flights[[#This Row],[Date]], 1)</f>
        <v>34</v>
      </c>
      <c r="C3104" s="22">
        <f>WEEKDAY(Flights[[#This Row],[Date]],1)</f>
        <v>1</v>
      </c>
      <c r="D3104" t="s">
        <v>421</v>
      </c>
      <c r="E3104" t="s">
        <v>1996</v>
      </c>
      <c r="F3104" t="s">
        <v>0</v>
      </c>
      <c r="G3104" t="s">
        <v>13</v>
      </c>
      <c r="H3104" t="str">
        <f>_xlfn.XLOOKUP(Flights[[#This Row],[Destination]], Airports!$A$2:$A$78, Airports!$D$2:$D$78)</f>
        <v>Orlando</v>
      </c>
      <c r="I3104" t="str" cm="1">
        <f t="array" ref="I3104">_xlfn.XLOOKUP(Flights[[#This Row],[Destination]],_xlfn._TRO_TRAILING( Airports!A:A),_xlfn._TRO_TRAILING( Airports!E:E), "Not found")</f>
        <v>FL</v>
      </c>
      <c r="J3104" s="1">
        <v>0.3576388888888889</v>
      </c>
      <c r="K3104" s="22">
        <f>HOUR(Flights[[#This Row],[Scheduled Departure]])</f>
        <v>8</v>
      </c>
      <c r="L3104" s="1">
        <v>0.35625000000000001</v>
      </c>
      <c r="M3104">
        <f>(L3104-J3104)*24*60</f>
        <v>-1.9999999999999929</v>
      </c>
      <c r="N3104" s="16">
        <f>Flights[[#This Row],[Length (min)]]/60</f>
        <v>5.15</v>
      </c>
      <c r="O3104">
        <v>309</v>
      </c>
      <c r="P3104">
        <v>2218</v>
      </c>
      <c r="Q3104" s="18">
        <f>IFERROR(Flights[[#This Row],[Distance]]/Flights[[#This Row],[Length (hr)]], "")</f>
        <v>430.67961165048541</v>
      </c>
      <c r="R3104" s="1">
        <v>0.69444444444444442</v>
      </c>
      <c r="S3104" s="1" t="str">
        <f>IF(Flights[[#This Row],[Length (hr)]]&lt;2, "No meal", IF(Flights[[#This Row],[Length (hr)]]&lt;3.5, "Light meal", "Full meal"))</f>
        <v>Full meal</v>
      </c>
      <c r="T3104" s="1" t="str">
        <f>IF(AND(Flights[[#This Row],[Airline]]="US Airways", Flights[[#This Row],[Meal]]="Full Meal"), "Yes", "No")</f>
        <v>No</v>
      </c>
      <c r="U3104" s="1">
        <v>0.6958333333333333</v>
      </c>
      <c r="V3104">
        <v>2</v>
      </c>
      <c r="W3104" s="1" t="str">
        <f>IF(Flights[[#This Row],[Arrival Delay]] = "", "Cancelled", IF(Flights[[#This Row],[Arrival Delay]]&gt;15, "Delayed", "On time"))</f>
        <v>On time</v>
      </c>
      <c r="X3104" t="str">
        <f>IF(Flights[[#This Row],[Status]]&lt;&gt;"Delayed","", IF(Flights[[#This Row],[Arrival Delay]]&gt;120, "Severe", IF(Flights[[#This Row],[Arrival Delay]]&gt;60, "Major", "Moderate")))</f>
        <v/>
      </c>
      <c r="Y3104" t="b">
        <v>0</v>
      </c>
      <c r="AA3104" t="str">
        <f>IF(OR(AND(Flights[[#This Row],[Status]]="Cancelled", Flights[[#This Row],[Cancellation Reason]]="Airline/Carrier"), Flights[[#This Row],[Delay Type]]="Severe"), "Yes", "No")</f>
        <v>No</v>
      </c>
    </row>
    <row r="3105" spans="1:27" x14ac:dyDescent="0.3">
      <c r="A3105" s="3">
        <v>42232</v>
      </c>
      <c r="B3105" s="22">
        <f>WEEKNUM(Flights[[#This Row],[Date]], 1)</f>
        <v>34</v>
      </c>
      <c r="C3105" s="22">
        <f>WEEKDAY(Flights[[#This Row],[Date]],1)</f>
        <v>1</v>
      </c>
      <c r="D3105" t="s">
        <v>1674</v>
      </c>
      <c r="E3105" t="s">
        <v>1995</v>
      </c>
      <c r="F3105" t="s">
        <v>0</v>
      </c>
      <c r="G3105" t="s">
        <v>351</v>
      </c>
      <c r="H3105" t="str">
        <f>_xlfn.XLOOKUP(Flights[[#This Row],[Destination]], Airports!$A$2:$A$78, Airports!$D$2:$D$78)</f>
        <v>Sacramento</v>
      </c>
      <c r="I3105" t="str" cm="1">
        <f t="array" ref="I3105">_xlfn.XLOOKUP(Flights[[#This Row],[Destination]],_xlfn._TRO_TRAILING( Airports!A:A),_xlfn._TRO_TRAILING( Airports!E:E), "Not found")</f>
        <v>CA</v>
      </c>
      <c r="J3105" s="1">
        <v>0.40277777777777779</v>
      </c>
      <c r="K3105" s="22">
        <f>HOUR(Flights[[#This Row],[Scheduled Departure]])</f>
        <v>9</v>
      </c>
      <c r="L3105" s="1">
        <v>0.40902777777777777</v>
      </c>
      <c r="M3105">
        <f>(L3105-J3105)*24*60</f>
        <v>8.999999999999968</v>
      </c>
      <c r="N3105" s="16">
        <f>Flights[[#This Row],[Length (min)]]/60</f>
        <v>1.2</v>
      </c>
      <c r="O3105">
        <v>72</v>
      </c>
      <c r="P3105">
        <v>373</v>
      </c>
      <c r="Q3105" s="18">
        <f>IFERROR(Flights[[#This Row],[Distance]]/Flights[[#This Row],[Length (hr)]], "")</f>
        <v>310.83333333333337</v>
      </c>
      <c r="R3105" s="1">
        <v>0.4548611111111111</v>
      </c>
      <c r="S3105" s="1" t="str">
        <f>IF(Flights[[#This Row],[Length (hr)]]&lt;2, "No meal", IF(Flights[[#This Row],[Length (hr)]]&lt;3.5, "Light meal", "Full meal"))</f>
        <v>No meal</v>
      </c>
      <c r="T3105" s="1" t="str">
        <f>IF(AND(Flights[[#This Row],[Airline]]="US Airways", Flights[[#This Row],[Meal]]="Full Meal"), "Yes", "No")</f>
        <v>No</v>
      </c>
      <c r="U3105" s="1">
        <v>0.45902777777777776</v>
      </c>
      <c r="V3105">
        <v>6</v>
      </c>
      <c r="W3105" s="1" t="str">
        <f>IF(Flights[[#This Row],[Arrival Delay]] = "", "Cancelled", IF(Flights[[#This Row],[Arrival Delay]]&gt;15, "Delayed", "On time"))</f>
        <v>On time</v>
      </c>
      <c r="X3105" t="str">
        <f>IF(Flights[[#This Row],[Status]]&lt;&gt;"Delayed","", IF(Flights[[#This Row],[Arrival Delay]]&gt;120, "Severe", IF(Flights[[#This Row],[Arrival Delay]]&gt;60, "Major", "Moderate")))</f>
        <v/>
      </c>
      <c r="Y3105" t="b">
        <v>0</v>
      </c>
      <c r="AA3105" t="str">
        <f>IF(OR(AND(Flights[[#This Row],[Status]]="Cancelled", Flights[[#This Row],[Cancellation Reason]]="Airline/Carrier"), Flights[[#This Row],[Delay Type]]="Severe"), "Yes", "No")</f>
        <v>No</v>
      </c>
    </row>
    <row r="3106" spans="1:27" x14ac:dyDescent="0.3">
      <c r="A3106" s="3">
        <v>42232</v>
      </c>
      <c r="B3106" s="22">
        <f>WEEKNUM(Flights[[#This Row],[Date]], 1)</f>
        <v>34</v>
      </c>
      <c r="C3106" s="22">
        <f>WEEKDAY(Flights[[#This Row],[Date]],1)</f>
        <v>1</v>
      </c>
      <c r="D3106" t="s">
        <v>1347</v>
      </c>
      <c r="E3106" t="s">
        <v>1995</v>
      </c>
      <c r="F3106" t="s">
        <v>0</v>
      </c>
      <c r="G3106" t="s">
        <v>246</v>
      </c>
      <c r="H3106" t="str">
        <f>_xlfn.XLOOKUP(Flights[[#This Row],[Destination]], Airports!$A$2:$A$78, Airports!$D$2:$D$78)</f>
        <v>Albuquerque</v>
      </c>
      <c r="I3106" t="str" cm="1">
        <f t="array" ref="I3106">_xlfn.XLOOKUP(Flights[[#This Row],[Destination]],_xlfn._TRO_TRAILING( Airports!A:A),_xlfn._TRO_TRAILING( Airports!E:E), "Not found")</f>
        <v>NM</v>
      </c>
      <c r="J3106" s="1">
        <v>0.41319444444444442</v>
      </c>
      <c r="K3106" s="22">
        <f>HOUR(Flights[[#This Row],[Scheduled Departure]])</f>
        <v>9</v>
      </c>
      <c r="L3106" s="1">
        <v>0.43055555555555558</v>
      </c>
      <c r="M3106">
        <f>(L3106-J3106)*24*60</f>
        <v>25.000000000000071</v>
      </c>
      <c r="N3106" s="16">
        <f>Flights[[#This Row],[Length (min)]]/60</f>
        <v>1.7333333333333334</v>
      </c>
      <c r="O3106">
        <v>104</v>
      </c>
      <c r="P3106">
        <v>677</v>
      </c>
      <c r="Q3106" s="18">
        <f>IFERROR(Flights[[#This Row],[Distance]]/Flights[[#This Row],[Length (hr)]], "")</f>
        <v>390.57692307692304</v>
      </c>
      <c r="R3106" s="1">
        <v>0.52777777777777779</v>
      </c>
      <c r="S3106" s="1" t="str">
        <f>IF(Flights[[#This Row],[Length (hr)]]&lt;2, "No meal", IF(Flights[[#This Row],[Length (hr)]]&lt;3.5, "Light meal", "Full meal"))</f>
        <v>No meal</v>
      </c>
      <c r="T3106" s="1" t="str">
        <f>IF(AND(Flights[[#This Row],[Airline]]="US Airways", Flights[[#This Row],[Meal]]="Full Meal"), "Yes", "No")</f>
        <v>No</v>
      </c>
      <c r="U3106" s="1">
        <v>0.5444444444444444</v>
      </c>
      <c r="V3106">
        <v>24</v>
      </c>
      <c r="W3106" s="1" t="str">
        <f>IF(Flights[[#This Row],[Arrival Delay]] = "", "Cancelled", IF(Flights[[#This Row],[Arrival Delay]]&gt;15, "Delayed", "On time"))</f>
        <v>Delayed</v>
      </c>
      <c r="X3106" t="str">
        <f>IF(Flights[[#This Row],[Status]]&lt;&gt;"Delayed","", IF(Flights[[#This Row],[Arrival Delay]]&gt;120, "Severe", IF(Flights[[#This Row],[Arrival Delay]]&gt;60, "Major", "Moderate")))</f>
        <v>Moderate</v>
      </c>
      <c r="Y3106" t="b">
        <v>0</v>
      </c>
      <c r="AA3106" t="str">
        <f>IF(OR(AND(Flights[[#This Row],[Status]]="Cancelled", Flights[[#This Row],[Cancellation Reason]]="Airline/Carrier"), Flights[[#This Row],[Delay Type]]="Severe"), "Yes", "No")</f>
        <v>No</v>
      </c>
    </row>
    <row r="3107" spans="1:27" x14ac:dyDescent="0.3">
      <c r="A3107" s="3">
        <v>42232</v>
      </c>
      <c r="B3107" s="22">
        <f>WEEKNUM(Flights[[#This Row],[Date]], 1)</f>
        <v>34</v>
      </c>
      <c r="C3107" s="22">
        <f>WEEKDAY(Flights[[#This Row],[Date]],1)</f>
        <v>1</v>
      </c>
      <c r="D3107" t="s">
        <v>1598</v>
      </c>
      <c r="E3107" t="s">
        <v>1989</v>
      </c>
      <c r="F3107" t="s">
        <v>0</v>
      </c>
      <c r="G3107" t="s">
        <v>14</v>
      </c>
      <c r="H3107" t="str">
        <f>_xlfn.XLOOKUP(Flights[[#This Row],[Destination]], Airports!$A$2:$A$78, Airports!$D$2:$D$78)</f>
        <v>Tampa</v>
      </c>
      <c r="I3107" t="str" cm="1">
        <f t="array" ref="I3107">_xlfn.XLOOKUP(Flights[[#This Row],[Destination]],_xlfn._TRO_TRAILING( Airports!A:A),_xlfn._TRO_TRAILING( Airports!E:E), "Not found")</f>
        <v>FL</v>
      </c>
      <c r="J3107" s="1">
        <v>0.42708333333333331</v>
      </c>
      <c r="K3107" s="22">
        <f>HOUR(Flights[[#This Row],[Scheduled Departure]])</f>
        <v>10</v>
      </c>
      <c r="L3107" s="1">
        <v>0.43611111111111112</v>
      </c>
      <c r="M3107">
        <f>(L3107-J3107)*24*60</f>
        <v>13.000000000000034</v>
      </c>
      <c r="N3107" s="16">
        <f>Flights[[#This Row],[Length (min)]]/60</f>
        <v>4.7333333333333334</v>
      </c>
      <c r="O3107">
        <v>284</v>
      </c>
      <c r="P3107">
        <v>2158</v>
      </c>
      <c r="Q3107" s="18">
        <f>IFERROR(Flights[[#This Row],[Distance]]/Flights[[#This Row],[Length (hr)]], "")</f>
        <v>455.91549295774649</v>
      </c>
      <c r="R3107" s="1">
        <v>0.75277777777777777</v>
      </c>
      <c r="S3107" s="1" t="str">
        <f>IF(Flights[[#This Row],[Length (hr)]]&lt;2, "No meal", IF(Flights[[#This Row],[Length (hr)]]&lt;3.5, "Light meal", "Full meal"))</f>
        <v>Full meal</v>
      </c>
      <c r="T3107" s="1" t="str">
        <f>IF(AND(Flights[[#This Row],[Airline]]="US Airways", Flights[[#This Row],[Meal]]="Full Meal"), "Yes", "No")</f>
        <v>No</v>
      </c>
      <c r="U3107" s="1">
        <v>0.7583333333333333</v>
      </c>
      <c r="V3107">
        <v>8</v>
      </c>
      <c r="W3107" s="1" t="str">
        <f>IF(Flights[[#This Row],[Arrival Delay]] = "", "Cancelled", IF(Flights[[#This Row],[Arrival Delay]]&gt;15, "Delayed", "On time"))</f>
        <v>On time</v>
      </c>
      <c r="X3107" t="str">
        <f>IF(Flights[[#This Row],[Status]]&lt;&gt;"Delayed","", IF(Flights[[#This Row],[Arrival Delay]]&gt;120, "Severe", IF(Flights[[#This Row],[Arrival Delay]]&gt;60, "Major", "Moderate")))</f>
        <v/>
      </c>
      <c r="Y3107" t="b">
        <v>0</v>
      </c>
      <c r="AA3107" t="str">
        <f>IF(OR(AND(Flights[[#This Row],[Status]]="Cancelled", Flights[[#This Row],[Cancellation Reason]]="Airline/Carrier"), Flights[[#This Row],[Delay Type]]="Severe"), "Yes", "No")</f>
        <v>No</v>
      </c>
    </row>
    <row r="3108" spans="1:27" x14ac:dyDescent="0.3">
      <c r="A3108" s="3">
        <v>42232</v>
      </c>
      <c r="B3108" s="22">
        <f>WEEKNUM(Flights[[#This Row],[Date]], 1)</f>
        <v>34</v>
      </c>
      <c r="C3108" s="22">
        <f>WEEKDAY(Flights[[#This Row],[Date]],1)</f>
        <v>1</v>
      </c>
      <c r="D3108" t="s">
        <v>57</v>
      </c>
      <c r="E3108" t="s">
        <v>1987</v>
      </c>
      <c r="F3108" t="s">
        <v>0</v>
      </c>
      <c r="G3108" t="s">
        <v>3</v>
      </c>
      <c r="H3108" t="str">
        <f>_xlfn.XLOOKUP(Flights[[#This Row],[Destination]], Airports!$A$2:$A$78, Airports!$D$2:$D$78)</f>
        <v>Dallas</v>
      </c>
      <c r="I3108" t="str" cm="1">
        <f t="array" ref="I3108">_xlfn.XLOOKUP(Flights[[#This Row],[Destination]],_xlfn._TRO_TRAILING( Airports!A:A),_xlfn._TRO_TRAILING( Airports!E:E), "Not found")</f>
        <v>TX</v>
      </c>
      <c r="J3108" s="1">
        <v>0.44791666666666669</v>
      </c>
      <c r="K3108" s="22">
        <f>HOUR(Flights[[#This Row],[Scheduled Departure]])</f>
        <v>10</v>
      </c>
      <c r="L3108" s="1">
        <v>0.44791666666666669</v>
      </c>
      <c r="M3108">
        <f>(L3108-J3108)*24*60</f>
        <v>0</v>
      </c>
      <c r="N3108" s="16">
        <f>Flights[[#This Row],[Length (min)]]/60</f>
        <v>3.1</v>
      </c>
      <c r="O3108">
        <v>186</v>
      </c>
      <c r="P3108">
        <v>1235</v>
      </c>
      <c r="Q3108" s="18">
        <f>IFERROR(Flights[[#This Row],[Distance]]/Flights[[#This Row],[Length (hr)]], "")</f>
        <v>398.38709677419354</v>
      </c>
      <c r="R3108" s="1">
        <v>0.67013888888888884</v>
      </c>
      <c r="S3108" s="1" t="str">
        <f>IF(Flights[[#This Row],[Length (hr)]]&lt;2, "No meal", IF(Flights[[#This Row],[Length (hr)]]&lt;3.5, "Light meal", "Full meal"))</f>
        <v>Light meal</v>
      </c>
      <c r="T3108" s="1" t="str">
        <f>IF(AND(Flights[[#This Row],[Airline]]="US Airways", Flights[[#This Row],[Meal]]="Full Meal"), "Yes", "No")</f>
        <v>No</v>
      </c>
      <c r="U3108" s="1">
        <v>0.66041666666666665</v>
      </c>
      <c r="V3108">
        <v>-14</v>
      </c>
      <c r="W3108" s="1" t="str">
        <f>IF(Flights[[#This Row],[Arrival Delay]] = "", "Cancelled", IF(Flights[[#This Row],[Arrival Delay]]&gt;15, "Delayed", "On time"))</f>
        <v>On time</v>
      </c>
      <c r="X3108" t="str">
        <f>IF(Flights[[#This Row],[Status]]&lt;&gt;"Delayed","", IF(Flights[[#This Row],[Arrival Delay]]&gt;120, "Severe", IF(Flights[[#This Row],[Arrival Delay]]&gt;60, "Major", "Moderate")))</f>
        <v/>
      </c>
      <c r="Y3108" t="b">
        <v>0</v>
      </c>
      <c r="AA3108" t="str">
        <f>IF(OR(AND(Flights[[#This Row],[Status]]="Cancelled", Flights[[#This Row],[Cancellation Reason]]="Airline/Carrier"), Flights[[#This Row],[Delay Type]]="Severe"), "Yes", "No")</f>
        <v>No</v>
      </c>
    </row>
    <row r="3109" spans="1:27" x14ac:dyDescent="0.3">
      <c r="A3109" s="3">
        <v>42232</v>
      </c>
      <c r="B3109" s="22">
        <f>WEEKNUM(Flights[[#This Row],[Date]], 1)</f>
        <v>34</v>
      </c>
      <c r="C3109" s="22">
        <f>WEEKDAY(Flights[[#This Row],[Date]],1)</f>
        <v>1</v>
      </c>
      <c r="D3109" t="s">
        <v>1604</v>
      </c>
      <c r="E3109" t="s">
        <v>1989</v>
      </c>
      <c r="F3109" t="s">
        <v>0</v>
      </c>
      <c r="G3109" t="s">
        <v>9</v>
      </c>
      <c r="H3109" t="str">
        <f>_xlfn.XLOOKUP(Flights[[#This Row],[Destination]], Airports!$A$2:$A$78, Airports!$D$2:$D$78)</f>
        <v>San Francisco</v>
      </c>
      <c r="I3109" t="str" cm="1">
        <f t="array" ref="I3109">_xlfn.XLOOKUP(Flights[[#This Row],[Destination]],_xlfn._TRO_TRAILING( Airports!A:A),_xlfn._TRO_TRAILING( Airports!E:E), "Not found")</f>
        <v>CA</v>
      </c>
      <c r="J3109" s="1">
        <v>0.62847222222222221</v>
      </c>
      <c r="K3109" s="22">
        <f>HOUR(Flights[[#This Row],[Scheduled Departure]])</f>
        <v>15</v>
      </c>
      <c r="L3109" s="1">
        <v>0.62986111111111109</v>
      </c>
      <c r="M3109">
        <f>(L3109-J3109)*24*60</f>
        <v>1.9999999999999929</v>
      </c>
      <c r="N3109" s="16">
        <f>Flights[[#This Row],[Length (min)]]/60</f>
        <v>1.3333333333333333</v>
      </c>
      <c r="O3109">
        <v>80</v>
      </c>
      <c r="P3109">
        <v>337</v>
      </c>
      <c r="Q3109" s="18">
        <f>IFERROR(Flights[[#This Row],[Distance]]/Flights[[#This Row],[Length (hr)]], "")</f>
        <v>252.75</v>
      </c>
      <c r="R3109" s="1">
        <v>0.68402777777777779</v>
      </c>
      <c r="S3109" s="1" t="str">
        <f>IF(Flights[[#This Row],[Length (hr)]]&lt;2, "No meal", IF(Flights[[#This Row],[Length (hr)]]&lt;3.5, "Light meal", "Full meal"))</f>
        <v>No meal</v>
      </c>
      <c r="T3109" s="1" t="str">
        <f>IF(AND(Flights[[#This Row],[Airline]]="US Airways", Flights[[#This Row],[Meal]]="Full Meal"), "Yes", "No")</f>
        <v>No</v>
      </c>
      <c r="U3109" s="1">
        <v>0.68541666666666667</v>
      </c>
      <c r="V3109">
        <v>2</v>
      </c>
      <c r="W3109" s="1" t="str">
        <f>IF(Flights[[#This Row],[Arrival Delay]] = "", "Cancelled", IF(Flights[[#This Row],[Arrival Delay]]&gt;15, "Delayed", "On time"))</f>
        <v>On time</v>
      </c>
      <c r="X3109" t="str">
        <f>IF(Flights[[#This Row],[Status]]&lt;&gt;"Delayed","", IF(Flights[[#This Row],[Arrival Delay]]&gt;120, "Severe", IF(Flights[[#This Row],[Arrival Delay]]&gt;60, "Major", "Moderate")))</f>
        <v/>
      </c>
      <c r="Y3109" t="b">
        <v>0</v>
      </c>
      <c r="AA3109" t="str">
        <f>IF(OR(AND(Flights[[#This Row],[Status]]="Cancelled", Flights[[#This Row],[Cancellation Reason]]="Airline/Carrier"), Flights[[#This Row],[Delay Type]]="Severe"), "Yes", "No")</f>
        <v>No</v>
      </c>
    </row>
    <row r="3110" spans="1:27" x14ac:dyDescent="0.3">
      <c r="A3110" s="3">
        <v>42232</v>
      </c>
      <c r="B3110" s="22">
        <f>WEEKNUM(Flights[[#This Row],[Date]], 1)</f>
        <v>34</v>
      </c>
      <c r="C3110" s="22">
        <f>WEEKDAY(Flights[[#This Row],[Date]],1)</f>
        <v>1</v>
      </c>
      <c r="D3110" t="s">
        <v>557</v>
      </c>
      <c r="E3110" t="s">
        <v>1992</v>
      </c>
      <c r="F3110" t="s">
        <v>0</v>
      </c>
      <c r="G3110" t="s">
        <v>12</v>
      </c>
      <c r="H3110" t="str">
        <f>_xlfn.XLOOKUP(Flights[[#This Row],[Destination]], Airports!$A$2:$A$78, Airports!$D$2:$D$78)</f>
        <v>New York</v>
      </c>
      <c r="I3110" t="str" cm="1">
        <f t="array" ref="I3110">_xlfn.XLOOKUP(Flights[[#This Row],[Destination]],_xlfn._TRO_TRAILING( Airports!A:A),_xlfn._TRO_TRAILING( Airports!E:E), "Not found")</f>
        <v>NY</v>
      </c>
      <c r="J3110" s="1">
        <v>0.64236111111111116</v>
      </c>
      <c r="K3110" s="22">
        <f>HOUR(Flights[[#This Row],[Scheduled Departure]])</f>
        <v>15</v>
      </c>
      <c r="L3110" s="1">
        <v>0.63749999999999996</v>
      </c>
      <c r="M3110">
        <f>(L3110-J3110)*24*60</f>
        <v>-7.000000000000135</v>
      </c>
      <c r="N3110" s="16">
        <f>Flights[[#This Row],[Length (min)]]/60</f>
        <v>5.45</v>
      </c>
      <c r="O3110">
        <v>327</v>
      </c>
      <c r="P3110">
        <v>2475</v>
      </c>
      <c r="Q3110" s="18">
        <f>IFERROR(Flights[[#This Row],[Distance]]/Flights[[#This Row],[Length (hr)]], "")</f>
        <v>454.12844036697248</v>
      </c>
      <c r="R3110" s="1">
        <v>0.99513888888888891</v>
      </c>
      <c r="S3110" s="1" t="str">
        <f>IF(Flights[[#This Row],[Length (hr)]]&lt;2, "No meal", IF(Flights[[#This Row],[Length (hr)]]&lt;3.5, "Light meal", "Full meal"))</f>
        <v>Full meal</v>
      </c>
      <c r="T3110" s="1" t="str">
        <f>IF(AND(Flights[[#This Row],[Airline]]="US Airways", Flights[[#This Row],[Meal]]="Full Meal"), "Yes", "No")</f>
        <v>No</v>
      </c>
      <c r="U3110" s="1">
        <v>0.98958333333333337</v>
      </c>
      <c r="V3110">
        <v>-8</v>
      </c>
      <c r="W3110" s="1" t="str">
        <f>IF(Flights[[#This Row],[Arrival Delay]] = "", "Cancelled", IF(Flights[[#This Row],[Arrival Delay]]&gt;15, "Delayed", "On time"))</f>
        <v>On time</v>
      </c>
      <c r="X3110" t="str">
        <f>IF(Flights[[#This Row],[Status]]&lt;&gt;"Delayed","", IF(Flights[[#This Row],[Arrival Delay]]&gt;120, "Severe", IF(Flights[[#This Row],[Arrival Delay]]&gt;60, "Major", "Moderate")))</f>
        <v/>
      </c>
      <c r="Y3110" t="b">
        <v>0</v>
      </c>
      <c r="AA3110" t="str">
        <f>IF(OR(AND(Flights[[#This Row],[Status]]="Cancelled", Flights[[#This Row],[Cancellation Reason]]="Airline/Carrier"), Flights[[#This Row],[Delay Type]]="Severe"), "Yes", "No")</f>
        <v>No</v>
      </c>
    </row>
    <row r="3111" spans="1:27" x14ac:dyDescent="0.3">
      <c r="A3111" s="3">
        <v>42232</v>
      </c>
      <c r="B3111" s="22">
        <f>WEEKNUM(Flights[[#This Row],[Date]], 1)</f>
        <v>34</v>
      </c>
      <c r="C3111" s="22">
        <f>WEEKDAY(Flights[[#This Row],[Date]],1)</f>
        <v>1</v>
      </c>
      <c r="D3111" t="s">
        <v>1540</v>
      </c>
      <c r="E3111" t="s">
        <v>1991</v>
      </c>
      <c r="F3111" t="s">
        <v>0</v>
      </c>
      <c r="G3111" t="s">
        <v>344</v>
      </c>
      <c r="H3111" t="str">
        <f>_xlfn.XLOOKUP(Flights[[#This Row],[Destination]], Airports!$A$2:$A$78, Airports!$D$2:$D$78)</f>
        <v>Seattle</v>
      </c>
      <c r="I3111" t="str" cm="1">
        <f t="array" ref="I3111">_xlfn.XLOOKUP(Flights[[#This Row],[Destination]],_xlfn._TRO_TRAILING( Airports!A:A),_xlfn._TRO_TRAILING( Airports!E:E), "Not found")</f>
        <v>WA</v>
      </c>
      <c r="J3111" s="1">
        <v>0.65277777777777779</v>
      </c>
      <c r="K3111" s="22">
        <f>HOUR(Flights[[#This Row],[Scheduled Departure]])</f>
        <v>15</v>
      </c>
      <c r="L3111" s="1">
        <v>0.64722222222222225</v>
      </c>
      <c r="M3111">
        <f>(L3111-J3111)*24*60</f>
        <v>-7.9999999999999716</v>
      </c>
      <c r="N3111" s="16">
        <f>Flights[[#This Row],[Length (min)]]/60</f>
        <v>2.5333333333333332</v>
      </c>
      <c r="O3111">
        <v>152</v>
      </c>
      <c r="P3111">
        <v>954</v>
      </c>
      <c r="Q3111" s="18">
        <f>IFERROR(Flights[[#This Row],[Distance]]/Flights[[#This Row],[Length (hr)]], "")</f>
        <v>376.5789473684211</v>
      </c>
      <c r="R3111" s="1">
        <v>0.75763888888888886</v>
      </c>
      <c r="S3111" s="1" t="str">
        <f>IF(Flights[[#This Row],[Length (hr)]]&lt;2, "No meal", IF(Flights[[#This Row],[Length (hr)]]&lt;3.5, "Light meal", "Full meal"))</f>
        <v>Light meal</v>
      </c>
      <c r="T3111" s="1" t="str">
        <f>IF(AND(Flights[[#This Row],[Airline]]="US Airways", Flights[[#This Row],[Meal]]="Full Meal"), "Yes", "No")</f>
        <v>No</v>
      </c>
      <c r="U3111" s="1">
        <v>0.75277777777777777</v>
      </c>
      <c r="V3111">
        <v>-7</v>
      </c>
      <c r="W3111" s="1" t="str">
        <f>IF(Flights[[#This Row],[Arrival Delay]] = "", "Cancelled", IF(Flights[[#This Row],[Arrival Delay]]&gt;15, "Delayed", "On time"))</f>
        <v>On time</v>
      </c>
      <c r="X3111" t="str">
        <f>IF(Flights[[#This Row],[Status]]&lt;&gt;"Delayed","", IF(Flights[[#This Row],[Arrival Delay]]&gt;120, "Severe", IF(Flights[[#This Row],[Arrival Delay]]&gt;60, "Major", "Moderate")))</f>
        <v/>
      </c>
      <c r="Y3111" t="b">
        <v>0</v>
      </c>
      <c r="AA3111" t="str">
        <f>IF(OR(AND(Flights[[#This Row],[Status]]="Cancelled", Flights[[#This Row],[Cancellation Reason]]="Airline/Carrier"), Flights[[#This Row],[Delay Type]]="Severe"), "Yes", "No")</f>
        <v>No</v>
      </c>
    </row>
    <row r="3112" spans="1:27" x14ac:dyDescent="0.3">
      <c r="A3112" s="3">
        <v>42232</v>
      </c>
      <c r="B3112" s="22">
        <f>WEEKNUM(Flights[[#This Row],[Date]], 1)</f>
        <v>34</v>
      </c>
      <c r="C3112" s="22">
        <f>WEEKDAY(Flights[[#This Row],[Date]],1)</f>
        <v>1</v>
      </c>
      <c r="D3112" t="s">
        <v>599</v>
      </c>
      <c r="E3112" t="s">
        <v>1989</v>
      </c>
      <c r="F3112" t="s">
        <v>0</v>
      </c>
      <c r="G3112" t="s">
        <v>21</v>
      </c>
      <c r="H3112" t="str">
        <f>_xlfn.XLOOKUP(Flights[[#This Row],[Destination]], Airports!$A$2:$A$78, Airports!$D$2:$D$78)</f>
        <v>Lihue</v>
      </c>
      <c r="I3112" t="str" cm="1">
        <f t="array" ref="I3112">_xlfn.XLOOKUP(Flights[[#This Row],[Destination]],_xlfn._TRO_TRAILING( Airports!A:A),_xlfn._TRO_TRAILING( Airports!E:E), "Not found")</f>
        <v>HI</v>
      </c>
      <c r="J3112" s="1">
        <v>0.70486111111111116</v>
      </c>
      <c r="K3112" s="22">
        <f>HOUR(Flights[[#This Row],[Scheduled Departure]])</f>
        <v>16</v>
      </c>
      <c r="L3112" s="1">
        <v>0.70347222222222228</v>
      </c>
      <c r="M3112">
        <f>(L3112-J3112)*24*60</f>
        <v>-1.9999999999999929</v>
      </c>
      <c r="N3112" s="16">
        <f>Flights[[#This Row],[Length (min)]]/60</f>
        <v>5.8</v>
      </c>
      <c r="O3112">
        <v>348</v>
      </c>
      <c r="P3112">
        <v>2615</v>
      </c>
      <c r="Q3112" s="18">
        <f>IFERROR(Flights[[#This Row],[Distance]]/Flights[[#This Row],[Length (hr)]], "")</f>
        <v>450.86206896551727</v>
      </c>
      <c r="R3112" s="1">
        <v>0.82708333333333328</v>
      </c>
      <c r="S3112" s="1" t="str">
        <f>IF(Flights[[#This Row],[Length (hr)]]&lt;2, "No meal", IF(Flights[[#This Row],[Length (hr)]]&lt;3.5, "Light meal", "Full meal"))</f>
        <v>Full meal</v>
      </c>
      <c r="T3112" s="1" t="str">
        <f>IF(AND(Flights[[#This Row],[Airline]]="US Airways", Flights[[#This Row],[Meal]]="Full Meal"), "Yes", "No")</f>
        <v>No</v>
      </c>
      <c r="U3112" s="1">
        <v>0.82013888888888886</v>
      </c>
      <c r="V3112">
        <v>-10</v>
      </c>
      <c r="W3112" s="1" t="str">
        <f>IF(Flights[[#This Row],[Arrival Delay]] = "", "Cancelled", IF(Flights[[#This Row],[Arrival Delay]]&gt;15, "Delayed", "On time"))</f>
        <v>On time</v>
      </c>
      <c r="X3112" t="str">
        <f>IF(Flights[[#This Row],[Status]]&lt;&gt;"Delayed","", IF(Flights[[#This Row],[Arrival Delay]]&gt;120, "Severe", IF(Flights[[#This Row],[Arrival Delay]]&gt;60, "Major", "Moderate")))</f>
        <v/>
      </c>
      <c r="Y3112" t="b">
        <v>0</v>
      </c>
      <c r="AA3112" t="str">
        <f>IF(OR(AND(Flights[[#This Row],[Status]]="Cancelled", Flights[[#This Row],[Cancellation Reason]]="Airline/Carrier"), Flights[[#This Row],[Delay Type]]="Severe"), "Yes", "No")</f>
        <v>No</v>
      </c>
    </row>
    <row r="3113" spans="1:27" x14ac:dyDescent="0.3">
      <c r="A3113" s="3">
        <v>42232</v>
      </c>
      <c r="B3113" s="22">
        <f>WEEKNUM(Flights[[#This Row],[Date]], 1)</f>
        <v>34</v>
      </c>
      <c r="C3113" s="22">
        <f>WEEKDAY(Flights[[#This Row],[Date]],1)</f>
        <v>1</v>
      </c>
      <c r="D3113" t="s">
        <v>155</v>
      </c>
      <c r="E3113" t="s">
        <v>1987</v>
      </c>
      <c r="F3113" t="s">
        <v>0</v>
      </c>
      <c r="G3113" t="s">
        <v>2</v>
      </c>
      <c r="H3113" t="str">
        <f>_xlfn.XLOOKUP(Flights[[#This Row],[Destination]], Airports!$A$2:$A$78, Airports!$D$2:$D$78)</f>
        <v>Miami</v>
      </c>
      <c r="I3113" t="str" cm="1">
        <f t="array" ref="I3113">_xlfn.XLOOKUP(Flights[[#This Row],[Destination]],_xlfn._TRO_TRAILING( Airports!A:A),_xlfn._TRO_TRAILING( Airports!E:E), "Not found")</f>
        <v>FL</v>
      </c>
      <c r="J3113" s="1">
        <v>0.90625</v>
      </c>
      <c r="K3113" s="22">
        <f>HOUR(Flights[[#This Row],[Scheduled Departure]])</f>
        <v>21</v>
      </c>
      <c r="L3113" s="1">
        <v>0.93263888888888891</v>
      </c>
      <c r="M3113">
        <f>(L3113-J3113)*24*60</f>
        <v>38.000000000000028</v>
      </c>
      <c r="N3113" s="16">
        <f>Flights[[#This Row],[Length (min)]]/60</f>
        <v>5.0666666666666664</v>
      </c>
      <c r="O3113">
        <v>304</v>
      </c>
      <c r="P3113">
        <v>2342</v>
      </c>
      <c r="Q3113" s="18">
        <f>IFERROR(Flights[[#This Row],[Distance]]/Flights[[#This Row],[Length (hr)]], "")</f>
        <v>462.23684210526318</v>
      </c>
      <c r="R3113" s="1">
        <v>0.25</v>
      </c>
      <c r="S3113" s="1" t="str">
        <f>IF(Flights[[#This Row],[Length (hr)]]&lt;2, "No meal", IF(Flights[[#This Row],[Length (hr)]]&lt;3.5, "Light meal", "Full meal"))</f>
        <v>Full meal</v>
      </c>
      <c r="T3113" s="1" t="str">
        <f>IF(AND(Flights[[#This Row],[Airline]]="US Airways", Flights[[#This Row],[Meal]]="Full Meal"), "Yes", "No")</f>
        <v>No</v>
      </c>
      <c r="U3113" s="1">
        <v>0.26874999999999999</v>
      </c>
      <c r="V3113">
        <v>27</v>
      </c>
      <c r="W3113" s="1" t="str">
        <f>IF(Flights[[#This Row],[Arrival Delay]] = "", "Cancelled", IF(Flights[[#This Row],[Arrival Delay]]&gt;15, "Delayed", "On time"))</f>
        <v>Delayed</v>
      </c>
      <c r="X3113" t="str">
        <f>IF(Flights[[#This Row],[Status]]&lt;&gt;"Delayed","", IF(Flights[[#This Row],[Arrival Delay]]&gt;120, "Severe", IF(Flights[[#This Row],[Arrival Delay]]&gt;60, "Major", "Moderate")))</f>
        <v>Moderate</v>
      </c>
      <c r="Y3113" t="b">
        <v>0</v>
      </c>
      <c r="AA3113" t="str">
        <f>IF(OR(AND(Flights[[#This Row],[Status]]="Cancelled", Flights[[#This Row],[Cancellation Reason]]="Airline/Carrier"), Flights[[#This Row],[Delay Type]]="Severe"), "Yes", "No")</f>
        <v>No</v>
      </c>
    </row>
    <row r="3114" spans="1:27" x14ac:dyDescent="0.3">
      <c r="A3114" s="3">
        <v>42232</v>
      </c>
      <c r="B3114" s="22">
        <f>WEEKNUM(Flights[[#This Row],[Date]], 1)</f>
        <v>34</v>
      </c>
      <c r="C3114" s="22">
        <f>WEEKDAY(Flights[[#This Row],[Date]],1)</f>
        <v>1</v>
      </c>
      <c r="D3114" t="s">
        <v>1623</v>
      </c>
      <c r="E3114" t="s">
        <v>1989</v>
      </c>
      <c r="F3114" t="s">
        <v>0</v>
      </c>
      <c r="G3114" t="s">
        <v>31</v>
      </c>
      <c r="H3114" t="str">
        <f>_xlfn.XLOOKUP(Flights[[#This Row],[Destination]], Airports!$A$2:$A$78, Airports!$D$2:$D$78)</f>
        <v>Raleigh</v>
      </c>
      <c r="I3114" t="str" cm="1">
        <f t="array" ref="I3114">_xlfn.XLOOKUP(Flights[[#This Row],[Destination]],_xlfn._TRO_TRAILING( Airports!A:A),_xlfn._TRO_TRAILING( Airports!E:E), "Not found")</f>
        <v>NC</v>
      </c>
      <c r="J3114" s="1">
        <v>0.92708333333333337</v>
      </c>
      <c r="K3114" s="22">
        <f>HOUR(Flights[[#This Row],[Scheduled Departure]])</f>
        <v>22</v>
      </c>
      <c r="L3114" s="1">
        <v>0.92569444444444449</v>
      </c>
      <c r="M3114">
        <f>(L3114-J3114)*24*60</f>
        <v>-1.9999999999999929</v>
      </c>
      <c r="N3114" s="16">
        <f>Flights[[#This Row],[Length (min)]]/60</f>
        <v>4.8</v>
      </c>
      <c r="O3114">
        <v>288</v>
      </c>
      <c r="P3114">
        <v>2239</v>
      </c>
      <c r="Q3114" s="18">
        <f>IFERROR(Flights[[#This Row],[Distance]]/Flights[[#This Row],[Length (hr)]], "")</f>
        <v>466.45833333333337</v>
      </c>
      <c r="R3114" s="1">
        <v>0.25763888888888886</v>
      </c>
      <c r="S3114" s="1" t="str">
        <f>IF(Flights[[#This Row],[Length (hr)]]&lt;2, "No meal", IF(Flights[[#This Row],[Length (hr)]]&lt;3.5, "Light meal", "Full meal"))</f>
        <v>Full meal</v>
      </c>
      <c r="T3114" s="1" t="str">
        <f>IF(AND(Flights[[#This Row],[Airline]]="US Airways", Flights[[#This Row],[Meal]]="Full Meal"), "Yes", "No")</f>
        <v>No</v>
      </c>
      <c r="U3114" s="1">
        <v>0.25069444444444444</v>
      </c>
      <c r="V3114">
        <v>-10</v>
      </c>
      <c r="W3114" s="1" t="str">
        <f>IF(Flights[[#This Row],[Arrival Delay]] = "", "Cancelled", IF(Flights[[#This Row],[Arrival Delay]]&gt;15, "Delayed", "On time"))</f>
        <v>On time</v>
      </c>
      <c r="X3114" t="str">
        <f>IF(Flights[[#This Row],[Status]]&lt;&gt;"Delayed","", IF(Flights[[#This Row],[Arrival Delay]]&gt;120, "Severe", IF(Flights[[#This Row],[Arrival Delay]]&gt;60, "Major", "Moderate")))</f>
        <v/>
      </c>
      <c r="Y3114" t="b">
        <v>0</v>
      </c>
      <c r="AA3114" t="str">
        <f>IF(OR(AND(Flights[[#This Row],[Status]]="Cancelled", Flights[[#This Row],[Cancellation Reason]]="Airline/Carrier"), Flights[[#This Row],[Delay Type]]="Severe"), "Yes", "No")</f>
        <v>No</v>
      </c>
    </row>
    <row r="3115" spans="1:27" x14ac:dyDescent="0.3">
      <c r="A3115" s="3">
        <v>42233</v>
      </c>
      <c r="B3115" s="22">
        <f>WEEKNUM(Flights[[#This Row],[Date]], 1)</f>
        <v>34</v>
      </c>
      <c r="C3115" s="22">
        <f>WEEKDAY(Flights[[#This Row],[Date]],1)</f>
        <v>2</v>
      </c>
      <c r="D3115" t="s">
        <v>131</v>
      </c>
      <c r="E3115" t="s">
        <v>1987</v>
      </c>
      <c r="F3115" t="s">
        <v>0</v>
      </c>
      <c r="G3115" t="s">
        <v>3</v>
      </c>
      <c r="H3115" t="str">
        <f>_xlfn.XLOOKUP(Flights[[#This Row],[Destination]], Airports!$A$2:$A$78, Airports!$D$2:$D$78)</f>
        <v>Dallas</v>
      </c>
      <c r="I3115" t="str" cm="1">
        <f t="array" ref="I3115">_xlfn.XLOOKUP(Flights[[#This Row],[Destination]],_xlfn._TRO_TRAILING( Airports!A:A),_xlfn._TRO_TRAILING( Airports!E:E), "Not found")</f>
        <v>TX</v>
      </c>
      <c r="J3115" s="1">
        <v>0.2951388888888889</v>
      </c>
      <c r="K3115" s="22">
        <f>HOUR(Flights[[#This Row],[Scheduled Departure]])</f>
        <v>7</v>
      </c>
      <c r="L3115" s="1">
        <v>0.29791666666666666</v>
      </c>
      <c r="M3115">
        <f>(L3115-J3115)*24*60</f>
        <v>3.9999999999999858</v>
      </c>
      <c r="N3115" s="16">
        <f>Flights[[#This Row],[Length (min)]]/60</f>
        <v>2.9833333333333334</v>
      </c>
      <c r="O3115">
        <v>179</v>
      </c>
      <c r="P3115">
        <v>1235</v>
      </c>
      <c r="Q3115" s="18">
        <f>IFERROR(Flights[[#This Row],[Distance]]/Flights[[#This Row],[Length (hr)]], "")</f>
        <v>413.96648044692739</v>
      </c>
      <c r="R3115" s="1">
        <v>0.5131944444444444</v>
      </c>
      <c r="S3115" s="1" t="str">
        <f>IF(Flights[[#This Row],[Length (hr)]]&lt;2, "No meal", IF(Flights[[#This Row],[Length (hr)]]&lt;3.5, "Light meal", "Full meal"))</f>
        <v>Light meal</v>
      </c>
      <c r="T3115" s="1" t="str">
        <f>IF(AND(Flights[[#This Row],[Airline]]="US Airways", Flights[[#This Row],[Meal]]="Full Meal"), "Yes", "No")</f>
        <v>No</v>
      </c>
      <c r="U3115" s="1">
        <v>0.50555555555555554</v>
      </c>
      <c r="V3115">
        <v>-11</v>
      </c>
      <c r="W3115" s="1" t="str">
        <f>IF(Flights[[#This Row],[Arrival Delay]] = "", "Cancelled", IF(Flights[[#This Row],[Arrival Delay]]&gt;15, "Delayed", "On time"))</f>
        <v>On time</v>
      </c>
      <c r="X3115" t="str">
        <f>IF(Flights[[#This Row],[Status]]&lt;&gt;"Delayed","", IF(Flights[[#This Row],[Arrival Delay]]&gt;120, "Severe", IF(Flights[[#This Row],[Arrival Delay]]&gt;60, "Major", "Moderate")))</f>
        <v/>
      </c>
      <c r="Y3115" t="b">
        <v>0</v>
      </c>
      <c r="AA3115" t="str">
        <f>IF(OR(AND(Flights[[#This Row],[Status]]="Cancelled", Flights[[#This Row],[Cancellation Reason]]="Airline/Carrier"), Flights[[#This Row],[Delay Type]]="Severe"), "Yes", "No")</f>
        <v>No</v>
      </c>
    </row>
    <row r="3116" spans="1:27" x14ac:dyDescent="0.3">
      <c r="A3116" s="3">
        <v>42233</v>
      </c>
      <c r="B3116" s="22">
        <f>WEEKNUM(Flights[[#This Row],[Date]], 1)</f>
        <v>34</v>
      </c>
      <c r="C3116" s="22">
        <f>WEEKDAY(Flights[[#This Row],[Date]],1)</f>
        <v>2</v>
      </c>
      <c r="D3116" t="s">
        <v>55</v>
      </c>
      <c r="E3116" t="s">
        <v>1987</v>
      </c>
      <c r="F3116" t="s">
        <v>0</v>
      </c>
      <c r="G3116" t="s">
        <v>21</v>
      </c>
      <c r="H3116" t="str">
        <f>_xlfn.XLOOKUP(Flights[[#This Row],[Destination]], Airports!$A$2:$A$78, Airports!$D$2:$D$78)</f>
        <v>Lihue</v>
      </c>
      <c r="I3116" t="str" cm="1">
        <f t="array" ref="I3116">_xlfn.XLOOKUP(Flights[[#This Row],[Destination]],_xlfn._TRO_TRAILING( Airports!A:A),_xlfn._TRO_TRAILING( Airports!E:E), "Not found")</f>
        <v>HI</v>
      </c>
      <c r="J3116" s="1">
        <v>0.38541666666666669</v>
      </c>
      <c r="K3116" s="22">
        <f>HOUR(Flights[[#This Row],[Scheduled Departure]])</f>
        <v>9</v>
      </c>
      <c r="L3116" s="1">
        <v>0.38194444444444442</v>
      </c>
      <c r="M3116">
        <f>(L3116-J3116)*24*60</f>
        <v>-5.0000000000000622</v>
      </c>
      <c r="N3116" s="16">
        <f>Flights[[#This Row],[Length (min)]]/60</f>
        <v>5.7166666666666668</v>
      </c>
      <c r="O3116">
        <v>343</v>
      </c>
      <c r="P3116">
        <v>2615</v>
      </c>
      <c r="Q3116" s="18">
        <f>IFERROR(Flights[[#This Row],[Distance]]/Flights[[#This Row],[Length (hr)]], "")</f>
        <v>457.43440233236151</v>
      </c>
      <c r="R3116" s="1">
        <v>0.51944444444444449</v>
      </c>
      <c r="S3116" s="1" t="str">
        <f>IF(Flights[[#This Row],[Length (hr)]]&lt;2, "No meal", IF(Flights[[#This Row],[Length (hr)]]&lt;3.5, "Light meal", "Full meal"))</f>
        <v>Full meal</v>
      </c>
      <c r="T3116" s="1" t="str">
        <f>IF(AND(Flights[[#This Row],[Airline]]="US Airways", Flights[[#This Row],[Meal]]="Full Meal"), "Yes", "No")</f>
        <v>No</v>
      </c>
      <c r="U3116" s="1">
        <v>0.49513888888888891</v>
      </c>
      <c r="V3116">
        <v>-35</v>
      </c>
      <c r="W3116" s="1" t="str">
        <f>IF(Flights[[#This Row],[Arrival Delay]] = "", "Cancelled", IF(Flights[[#This Row],[Arrival Delay]]&gt;15, "Delayed", "On time"))</f>
        <v>On time</v>
      </c>
      <c r="X3116" t="str">
        <f>IF(Flights[[#This Row],[Status]]&lt;&gt;"Delayed","", IF(Flights[[#This Row],[Arrival Delay]]&gt;120, "Severe", IF(Flights[[#This Row],[Arrival Delay]]&gt;60, "Major", "Moderate")))</f>
        <v/>
      </c>
      <c r="Y3116" t="b">
        <v>0</v>
      </c>
      <c r="AA3116" t="str">
        <f>IF(OR(AND(Flights[[#This Row],[Status]]="Cancelled", Flights[[#This Row],[Cancellation Reason]]="Airline/Carrier"), Flights[[#This Row],[Delay Type]]="Severe"), "Yes", "No")</f>
        <v>No</v>
      </c>
    </row>
    <row r="3117" spans="1:27" x14ac:dyDescent="0.3">
      <c r="A3117" s="3">
        <v>42233</v>
      </c>
      <c r="B3117" s="22">
        <f>WEEKNUM(Flights[[#This Row],[Date]], 1)</f>
        <v>34</v>
      </c>
      <c r="C3117" s="22">
        <f>WEEKDAY(Flights[[#This Row],[Date]],1)</f>
        <v>2</v>
      </c>
      <c r="D3117" t="s">
        <v>393</v>
      </c>
      <c r="E3117" t="s">
        <v>1994</v>
      </c>
      <c r="F3117" t="s">
        <v>0</v>
      </c>
      <c r="G3117" t="s">
        <v>349</v>
      </c>
      <c r="H3117" t="str">
        <f>_xlfn.XLOOKUP(Flights[[#This Row],[Destination]], Airports!$A$2:$A$78, Airports!$D$2:$D$78)</f>
        <v>Salt Lake City</v>
      </c>
      <c r="I3117" t="str" cm="1">
        <f t="array" ref="I3117">_xlfn.XLOOKUP(Flights[[#This Row],[Destination]],_xlfn._TRO_TRAILING( Airports!A:A),_xlfn._TRO_TRAILING( Airports!E:E), "Not found")</f>
        <v>UT</v>
      </c>
      <c r="J3117" s="1">
        <v>0.39930555555555558</v>
      </c>
      <c r="K3117" s="22">
        <f>HOUR(Flights[[#This Row],[Scheduled Departure]])</f>
        <v>9</v>
      </c>
      <c r="L3117" s="1">
        <v>0.44444444444444442</v>
      </c>
      <c r="M3117">
        <f>(L3117-J3117)*24*60</f>
        <v>64.999999999999929</v>
      </c>
      <c r="N3117" s="16">
        <f>Flights[[#This Row],[Length (min)]]/60</f>
        <v>1.6666666666666667</v>
      </c>
      <c r="O3117">
        <v>100</v>
      </c>
      <c r="P3117">
        <v>590</v>
      </c>
      <c r="Q3117" s="18">
        <f>IFERROR(Flights[[#This Row],[Distance]]/Flights[[#This Row],[Length (hr)]], "")</f>
        <v>354</v>
      </c>
      <c r="R3117" s="1">
        <v>0.5180555555555556</v>
      </c>
      <c r="S3117" s="1" t="str">
        <f>IF(Flights[[#This Row],[Length (hr)]]&lt;2, "No meal", IF(Flights[[#This Row],[Length (hr)]]&lt;3.5, "Light meal", "Full meal"))</f>
        <v>No meal</v>
      </c>
      <c r="T3117" s="1" t="str">
        <f>IF(AND(Flights[[#This Row],[Airline]]="US Airways", Flights[[#This Row],[Meal]]="Full Meal"), "Yes", "No")</f>
        <v>No</v>
      </c>
      <c r="U3117" s="1">
        <v>0.55555555555555558</v>
      </c>
      <c r="V3117">
        <v>54</v>
      </c>
      <c r="W3117" s="1" t="str">
        <f>IF(Flights[[#This Row],[Arrival Delay]] = "", "Cancelled", IF(Flights[[#This Row],[Arrival Delay]]&gt;15, "Delayed", "On time"))</f>
        <v>Delayed</v>
      </c>
      <c r="X3117" t="str">
        <f>IF(Flights[[#This Row],[Status]]&lt;&gt;"Delayed","", IF(Flights[[#This Row],[Arrival Delay]]&gt;120, "Severe", IF(Flights[[#This Row],[Arrival Delay]]&gt;60, "Major", "Moderate")))</f>
        <v>Moderate</v>
      </c>
      <c r="Y3117" t="b">
        <v>0</v>
      </c>
      <c r="AA3117" t="str">
        <f>IF(OR(AND(Flights[[#This Row],[Status]]="Cancelled", Flights[[#This Row],[Cancellation Reason]]="Airline/Carrier"), Flights[[#This Row],[Delay Type]]="Severe"), "Yes", "No")</f>
        <v>No</v>
      </c>
    </row>
    <row r="3118" spans="1:27" x14ac:dyDescent="0.3">
      <c r="A3118" s="3">
        <v>42233</v>
      </c>
      <c r="B3118" s="22">
        <f>WEEKNUM(Flights[[#This Row],[Date]], 1)</f>
        <v>34</v>
      </c>
      <c r="C3118" s="22">
        <f>WEEKDAY(Flights[[#This Row],[Date]],1)</f>
        <v>2</v>
      </c>
      <c r="D3118" t="s">
        <v>1674</v>
      </c>
      <c r="E3118" t="s">
        <v>1995</v>
      </c>
      <c r="F3118" t="s">
        <v>0</v>
      </c>
      <c r="G3118" t="s">
        <v>351</v>
      </c>
      <c r="H3118" t="str">
        <f>_xlfn.XLOOKUP(Flights[[#This Row],[Destination]], Airports!$A$2:$A$78, Airports!$D$2:$D$78)</f>
        <v>Sacramento</v>
      </c>
      <c r="I3118" t="str" cm="1">
        <f t="array" ref="I3118">_xlfn.XLOOKUP(Flights[[#This Row],[Destination]],_xlfn._TRO_TRAILING( Airports!A:A),_xlfn._TRO_TRAILING( Airports!E:E), "Not found")</f>
        <v>CA</v>
      </c>
      <c r="J3118" s="1">
        <v>0.40277777777777779</v>
      </c>
      <c r="K3118" s="22">
        <f>HOUR(Flights[[#This Row],[Scheduled Departure]])</f>
        <v>9</v>
      </c>
      <c r="L3118" s="1">
        <v>0.40347222222222223</v>
      </c>
      <c r="M3118">
        <f>(L3118-J3118)*24*60</f>
        <v>0.99999999999999645</v>
      </c>
      <c r="N3118" s="16">
        <f>Flights[[#This Row],[Length (min)]]/60</f>
        <v>1.1499999999999999</v>
      </c>
      <c r="O3118">
        <v>69</v>
      </c>
      <c r="P3118">
        <v>373</v>
      </c>
      <c r="Q3118" s="18">
        <f>IFERROR(Flights[[#This Row],[Distance]]/Flights[[#This Row],[Length (hr)]], "")</f>
        <v>324.34782608695656</v>
      </c>
      <c r="R3118" s="1">
        <v>0.4548611111111111</v>
      </c>
      <c r="S3118" s="1" t="str">
        <f>IF(Flights[[#This Row],[Length (hr)]]&lt;2, "No meal", IF(Flights[[#This Row],[Length (hr)]]&lt;3.5, "Light meal", "Full meal"))</f>
        <v>No meal</v>
      </c>
      <c r="T3118" s="1" t="str">
        <f>IF(AND(Flights[[#This Row],[Airline]]="US Airways", Flights[[#This Row],[Meal]]="Full Meal"), "Yes", "No")</f>
        <v>No</v>
      </c>
      <c r="U3118" s="1">
        <v>0.4513888888888889</v>
      </c>
      <c r="V3118">
        <v>-5</v>
      </c>
      <c r="W3118" s="1" t="str">
        <f>IF(Flights[[#This Row],[Arrival Delay]] = "", "Cancelled", IF(Flights[[#This Row],[Arrival Delay]]&gt;15, "Delayed", "On time"))</f>
        <v>On time</v>
      </c>
      <c r="X3118" t="str">
        <f>IF(Flights[[#This Row],[Status]]&lt;&gt;"Delayed","", IF(Flights[[#This Row],[Arrival Delay]]&gt;120, "Severe", IF(Flights[[#This Row],[Arrival Delay]]&gt;60, "Major", "Moderate")))</f>
        <v/>
      </c>
      <c r="Y3118" t="b">
        <v>0</v>
      </c>
      <c r="AA3118" t="str">
        <f>IF(OR(AND(Flights[[#This Row],[Status]]="Cancelled", Flights[[#This Row],[Cancellation Reason]]="Airline/Carrier"), Flights[[#This Row],[Delay Type]]="Severe"), "Yes", "No")</f>
        <v>No</v>
      </c>
    </row>
    <row r="3119" spans="1:27" x14ac:dyDescent="0.3">
      <c r="A3119" s="3">
        <v>42233</v>
      </c>
      <c r="B3119" s="22">
        <f>WEEKNUM(Flights[[#This Row],[Date]], 1)</f>
        <v>34</v>
      </c>
      <c r="C3119" s="22">
        <f>WEEKDAY(Flights[[#This Row],[Date]],1)</f>
        <v>2</v>
      </c>
      <c r="D3119" t="s">
        <v>1597</v>
      </c>
      <c r="E3119" t="s">
        <v>1989</v>
      </c>
      <c r="F3119" t="s">
        <v>0</v>
      </c>
      <c r="G3119" t="s">
        <v>349</v>
      </c>
      <c r="H3119" t="str">
        <f>_xlfn.XLOOKUP(Flights[[#This Row],[Destination]], Airports!$A$2:$A$78, Airports!$D$2:$D$78)</f>
        <v>Salt Lake City</v>
      </c>
      <c r="I3119" t="str" cm="1">
        <f t="array" ref="I3119">_xlfn.XLOOKUP(Flights[[#This Row],[Destination]],_xlfn._TRO_TRAILING( Airports!A:A),_xlfn._TRO_TRAILING( Airports!E:E), "Not found")</f>
        <v>UT</v>
      </c>
      <c r="J3119" s="1">
        <v>0.43055555555555558</v>
      </c>
      <c r="K3119" s="22">
        <f>HOUR(Flights[[#This Row],[Scheduled Departure]])</f>
        <v>10</v>
      </c>
      <c r="L3119" s="1">
        <v>0.42986111111111114</v>
      </c>
      <c r="M3119">
        <f>(L3119-J3119)*24*60</f>
        <v>-0.99999999999999645</v>
      </c>
      <c r="N3119" s="16">
        <f>Flights[[#This Row],[Length (min)]]/60</f>
        <v>1.8833333333333333</v>
      </c>
      <c r="O3119">
        <v>113</v>
      </c>
      <c r="P3119">
        <v>590</v>
      </c>
      <c r="Q3119" s="18">
        <f>IFERROR(Flights[[#This Row],[Distance]]/Flights[[#This Row],[Length (hr)]], "")</f>
        <v>313.27433628318585</v>
      </c>
      <c r="R3119" s="1">
        <v>0.54791666666666672</v>
      </c>
      <c r="S3119" s="1" t="str">
        <f>IF(Flights[[#This Row],[Length (hr)]]&lt;2, "No meal", IF(Flights[[#This Row],[Length (hr)]]&lt;3.5, "Light meal", "Full meal"))</f>
        <v>No meal</v>
      </c>
      <c r="T3119" s="1" t="str">
        <f>IF(AND(Flights[[#This Row],[Airline]]="US Airways", Flights[[#This Row],[Meal]]="Full Meal"), "Yes", "No")</f>
        <v>No</v>
      </c>
      <c r="U3119" s="1">
        <v>0.55000000000000004</v>
      </c>
      <c r="V3119">
        <v>3</v>
      </c>
      <c r="W3119" s="1" t="str">
        <f>IF(Flights[[#This Row],[Arrival Delay]] = "", "Cancelled", IF(Flights[[#This Row],[Arrival Delay]]&gt;15, "Delayed", "On time"))</f>
        <v>On time</v>
      </c>
      <c r="X3119" t="str">
        <f>IF(Flights[[#This Row],[Status]]&lt;&gt;"Delayed","", IF(Flights[[#This Row],[Arrival Delay]]&gt;120, "Severe", IF(Flights[[#This Row],[Arrival Delay]]&gt;60, "Major", "Moderate")))</f>
        <v/>
      </c>
      <c r="Y3119" t="b">
        <v>0</v>
      </c>
      <c r="AA3119" t="str">
        <f>IF(OR(AND(Flights[[#This Row],[Status]]="Cancelled", Flights[[#This Row],[Cancellation Reason]]="Airline/Carrier"), Flights[[#This Row],[Delay Type]]="Severe"), "Yes", "No")</f>
        <v>No</v>
      </c>
    </row>
    <row r="3120" spans="1:27" x14ac:dyDescent="0.3">
      <c r="A3120" s="3">
        <v>42233</v>
      </c>
      <c r="B3120" s="22">
        <f>WEEKNUM(Flights[[#This Row],[Date]], 1)</f>
        <v>34</v>
      </c>
      <c r="C3120" s="22">
        <f>WEEKDAY(Flights[[#This Row],[Date]],1)</f>
        <v>2</v>
      </c>
      <c r="D3120" t="s">
        <v>174</v>
      </c>
      <c r="E3120" t="s">
        <v>1987</v>
      </c>
      <c r="F3120" t="s">
        <v>0</v>
      </c>
      <c r="G3120" t="s">
        <v>2</v>
      </c>
      <c r="H3120" t="str">
        <f>_xlfn.XLOOKUP(Flights[[#This Row],[Destination]], Airports!$A$2:$A$78, Airports!$D$2:$D$78)</f>
        <v>Miami</v>
      </c>
      <c r="I3120" t="str" cm="1">
        <f t="array" ref="I3120">_xlfn.XLOOKUP(Flights[[#This Row],[Destination]],_xlfn._TRO_TRAILING( Airports!A:A),_xlfn._TRO_TRAILING( Airports!E:E), "Not found")</f>
        <v>FL</v>
      </c>
      <c r="J3120" s="1">
        <v>0.44791666666666669</v>
      </c>
      <c r="K3120" s="22">
        <f>HOUR(Flights[[#This Row],[Scheduled Departure]])</f>
        <v>10</v>
      </c>
      <c r="L3120" s="1">
        <v>0.44722222222222224</v>
      </c>
      <c r="M3120">
        <f>(L3120-J3120)*24*60</f>
        <v>-0.99999999999999645</v>
      </c>
      <c r="N3120" s="16">
        <f>Flights[[#This Row],[Length (min)]]/60</f>
        <v>5.15</v>
      </c>
      <c r="O3120">
        <v>309</v>
      </c>
      <c r="P3120">
        <v>2342</v>
      </c>
      <c r="Q3120" s="18">
        <f>IFERROR(Flights[[#This Row],[Distance]]/Flights[[#This Row],[Length (hr)]], "")</f>
        <v>454.757281553398</v>
      </c>
      <c r="R3120" s="1">
        <v>0.79861111111111116</v>
      </c>
      <c r="S3120" s="1" t="str">
        <f>IF(Flights[[#This Row],[Length (hr)]]&lt;2, "No meal", IF(Flights[[#This Row],[Length (hr)]]&lt;3.5, "Light meal", "Full meal"))</f>
        <v>Full meal</v>
      </c>
      <c r="T3120" s="1" t="str">
        <f>IF(AND(Flights[[#This Row],[Airline]]="US Airways", Flights[[#This Row],[Meal]]="Full Meal"), "Yes", "No")</f>
        <v>No</v>
      </c>
      <c r="U3120" s="1">
        <v>0.78680555555555554</v>
      </c>
      <c r="V3120">
        <v>-17</v>
      </c>
      <c r="W3120" s="1" t="str">
        <f>IF(Flights[[#This Row],[Arrival Delay]] = "", "Cancelled", IF(Flights[[#This Row],[Arrival Delay]]&gt;15, "Delayed", "On time"))</f>
        <v>On time</v>
      </c>
      <c r="X3120" t="str">
        <f>IF(Flights[[#This Row],[Status]]&lt;&gt;"Delayed","", IF(Flights[[#This Row],[Arrival Delay]]&gt;120, "Severe", IF(Flights[[#This Row],[Arrival Delay]]&gt;60, "Major", "Moderate")))</f>
        <v/>
      </c>
      <c r="Y3120" t="b">
        <v>0</v>
      </c>
      <c r="AA3120" t="str">
        <f>IF(OR(AND(Flights[[#This Row],[Status]]="Cancelled", Flights[[#This Row],[Cancellation Reason]]="Airline/Carrier"), Flights[[#This Row],[Delay Type]]="Severe"), "Yes", "No")</f>
        <v>No</v>
      </c>
    </row>
    <row r="3121" spans="1:27" x14ac:dyDescent="0.3">
      <c r="A3121" s="3">
        <v>42233</v>
      </c>
      <c r="B3121" s="22">
        <f>WEEKNUM(Flights[[#This Row],[Date]], 1)</f>
        <v>34</v>
      </c>
      <c r="C3121" s="22">
        <f>WEEKDAY(Flights[[#This Row],[Date]],1)</f>
        <v>2</v>
      </c>
      <c r="D3121" t="s">
        <v>1677</v>
      </c>
      <c r="E3121" t="s">
        <v>1995</v>
      </c>
      <c r="F3121" t="s">
        <v>0</v>
      </c>
      <c r="G3121" t="s">
        <v>347</v>
      </c>
      <c r="H3121" t="str">
        <f>_xlfn.XLOOKUP(Flights[[#This Row],[Destination]], Airports!$A$2:$A$78, Airports!$D$2:$D$78)</f>
        <v>San Jose</v>
      </c>
      <c r="I3121" t="str" cm="1">
        <f t="array" ref="I3121">_xlfn.XLOOKUP(Flights[[#This Row],[Destination]],_xlfn._TRO_TRAILING( Airports!A:A),_xlfn._TRO_TRAILING( Airports!E:E), "Not found")</f>
        <v>CA</v>
      </c>
      <c r="J3121" s="1">
        <v>0.4548611111111111</v>
      </c>
      <c r="K3121" s="22">
        <f>HOUR(Flights[[#This Row],[Scheduled Departure]])</f>
        <v>10</v>
      </c>
      <c r="L3121" s="1">
        <v>0.4597222222222222</v>
      </c>
      <c r="M3121">
        <f>(L3121-J3121)*24*60</f>
        <v>6.9999999999999751</v>
      </c>
      <c r="N3121" s="16">
        <f>Flights[[#This Row],[Length (min)]]/60</f>
        <v>1.1499999999999999</v>
      </c>
      <c r="O3121">
        <v>69</v>
      </c>
      <c r="P3121">
        <v>308</v>
      </c>
      <c r="Q3121" s="18">
        <f>IFERROR(Flights[[#This Row],[Distance]]/Flights[[#This Row],[Length (hr)]], "")</f>
        <v>267.82608695652175</v>
      </c>
      <c r="R3121" s="1">
        <v>0.5</v>
      </c>
      <c r="S3121" s="1" t="str">
        <f>IF(Flights[[#This Row],[Length (hr)]]&lt;2, "No meal", IF(Flights[[#This Row],[Length (hr)]]&lt;3.5, "Light meal", "Full meal"))</f>
        <v>No meal</v>
      </c>
      <c r="T3121" s="1" t="str">
        <f>IF(AND(Flights[[#This Row],[Airline]]="US Airways", Flights[[#This Row],[Meal]]="Full Meal"), "Yes", "No")</f>
        <v>No</v>
      </c>
      <c r="U3121" s="1">
        <v>0.50763888888888886</v>
      </c>
      <c r="V3121">
        <v>11</v>
      </c>
      <c r="W3121" s="1" t="str">
        <f>IF(Flights[[#This Row],[Arrival Delay]] = "", "Cancelled", IF(Flights[[#This Row],[Arrival Delay]]&gt;15, "Delayed", "On time"))</f>
        <v>On time</v>
      </c>
      <c r="X3121" t="str">
        <f>IF(Flights[[#This Row],[Status]]&lt;&gt;"Delayed","", IF(Flights[[#This Row],[Arrival Delay]]&gt;120, "Severe", IF(Flights[[#This Row],[Arrival Delay]]&gt;60, "Major", "Moderate")))</f>
        <v/>
      </c>
      <c r="Y3121" t="b">
        <v>0</v>
      </c>
      <c r="AA3121" t="str">
        <f>IF(OR(AND(Flights[[#This Row],[Status]]="Cancelled", Flights[[#This Row],[Cancellation Reason]]="Airline/Carrier"), Flights[[#This Row],[Delay Type]]="Severe"), "Yes", "No")</f>
        <v>No</v>
      </c>
    </row>
    <row r="3122" spans="1:27" x14ac:dyDescent="0.3">
      <c r="A3122" s="3">
        <v>42233</v>
      </c>
      <c r="B3122" s="22">
        <f>WEEKNUM(Flights[[#This Row],[Date]], 1)</f>
        <v>34</v>
      </c>
      <c r="C3122" s="22">
        <f>WEEKDAY(Flights[[#This Row],[Date]],1)</f>
        <v>2</v>
      </c>
      <c r="D3122" t="s">
        <v>1475</v>
      </c>
      <c r="E3122" t="s">
        <v>1989</v>
      </c>
      <c r="F3122" t="s">
        <v>0</v>
      </c>
      <c r="G3122" t="s">
        <v>276</v>
      </c>
      <c r="H3122" t="str">
        <f>_xlfn.XLOOKUP(Flights[[#This Row],[Destination]], Airports!$A$2:$A$78, Airports!$D$2:$D$78)</f>
        <v>Detroit</v>
      </c>
      <c r="I3122" t="str" cm="1">
        <f t="array" ref="I3122">_xlfn.XLOOKUP(Flights[[#This Row],[Destination]],_xlfn._TRO_TRAILING( Airports!A:A),_xlfn._TRO_TRAILING( Airports!E:E), "Not found")</f>
        <v>MI</v>
      </c>
      <c r="J3122" s="1">
        <v>0.47916666666666669</v>
      </c>
      <c r="K3122" s="22">
        <f>HOUR(Flights[[#This Row],[Scheduled Departure]])</f>
        <v>11</v>
      </c>
      <c r="L3122" s="1">
        <v>0.47847222222222224</v>
      </c>
      <c r="M3122">
        <f>(L3122-J3122)*24*60</f>
        <v>-0.99999999999999645</v>
      </c>
      <c r="N3122" s="16">
        <f>Flights[[#This Row],[Length (min)]]/60</f>
        <v>4.2833333333333332</v>
      </c>
      <c r="O3122">
        <v>257</v>
      </c>
      <c r="P3122">
        <v>1979</v>
      </c>
      <c r="Q3122" s="18">
        <f>IFERROR(Flights[[#This Row],[Distance]]/Flights[[#This Row],[Length (hr)]], "")</f>
        <v>462.02334630350197</v>
      </c>
      <c r="R3122" s="1">
        <v>0.79513888888888884</v>
      </c>
      <c r="S3122" s="1" t="str">
        <f>IF(Flights[[#This Row],[Length (hr)]]&lt;2, "No meal", IF(Flights[[#This Row],[Length (hr)]]&lt;3.5, "Light meal", "Full meal"))</f>
        <v>Full meal</v>
      </c>
      <c r="T3122" s="1" t="str">
        <f>IF(AND(Flights[[#This Row],[Airline]]="US Airways", Flights[[#This Row],[Meal]]="Full Meal"), "Yes", "No")</f>
        <v>No</v>
      </c>
      <c r="U3122" s="1">
        <v>0.78194444444444444</v>
      </c>
      <c r="V3122">
        <v>-19</v>
      </c>
      <c r="W3122" s="1" t="str">
        <f>IF(Flights[[#This Row],[Arrival Delay]] = "", "Cancelled", IF(Flights[[#This Row],[Arrival Delay]]&gt;15, "Delayed", "On time"))</f>
        <v>On time</v>
      </c>
      <c r="X3122" t="str">
        <f>IF(Flights[[#This Row],[Status]]&lt;&gt;"Delayed","", IF(Flights[[#This Row],[Arrival Delay]]&gt;120, "Severe", IF(Flights[[#This Row],[Arrival Delay]]&gt;60, "Major", "Moderate")))</f>
        <v/>
      </c>
      <c r="Y3122" t="b">
        <v>0</v>
      </c>
      <c r="AA3122" t="str">
        <f>IF(OR(AND(Flights[[#This Row],[Status]]="Cancelled", Flights[[#This Row],[Cancellation Reason]]="Airline/Carrier"), Flights[[#This Row],[Delay Type]]="Severe"), "Yes", "No")</f>
        <v>No</v>
      </c>
    </row>
    <row r="3123" spans="1:27" x14ac:dyDescent="0.3">
      <c r="A3123" s="3">
        <v>42233</v>
      </c>
      <c r="B3123" s="22">
        <f>WEEKNUM(Flights[[#This Row],[Date]], 1)</f>
        <v>34</v>
      </c>
      <c r="C3123" s="22">
        <f>WEEKDAY(Flights[[#This Row],[Date]],1)</f>
        <v>2</v>
      </c>
      <c r="D3123" t="s">
        <v>1090</v>
      </c>
      <c r="E3123" t="s">
        <v>1994</v>
      </c>
      <c r="F3123" t="s">
        <v>0</v>
      </c>
      <c r="G3123" t="s">
        <v>347</v>
      </c>
      <c r="H3123" t="str">
        <f>_xlfn.XLOOKUP(Flights[[#This Row],[Destination]], Airports!$A$2:$A$78, Airports!$D$2:$D$78)</f>
        <v>San Jose</v>
      </c>
      <c r="I3123" t="str" cm="1">
        <f t="array" ref="I3123">_xlfn.XLOOKUP(Flights[[#This Row],[Destination]],_xlfn._TRO_TRAILING( Airports!A:A),_xlfn._TRO_TRAILING( Airports!E:E), "Not found")</f>
        <v>CA</v>
      </c>
      <c r="J3123" s="1">
        <v>0.55208333333333337</v>
      </c>
      <c r="K3123" s="22">
        <f>HOUR(Flights[[#This Row],[Scheduled Departure]])</f>
        <v>13</v>
      </c>
      <c r="L3123" s="1">
        <v>0.55486111111111114</v>
      </c>
      <c r="M3123">
        <f>(L3123-J3123)*24*60</f>
        <v>3.9999999999999858</v>
      </c>
      <c r="N3123" s="16">
        <f>Flights[[#This Row],[Length (min)]]/60</f>
        <v>1.4333333333333333</v>
      </c>
      <c r="O3123">
        <v>86</v>
      </c>
      <c r="P3123">
        <v>308</v>
      </c>
      <c r="Q3123" s="18">
        <f>IFERROR(Flights[[#This Row],[Distance]]/Flights[[#This Row],[Length (hr)]], "")</f>
        <v>214.88372093023256</v>
      </c>
      <c r="R3123" s="1">
        <v>0.60624999999999996</v>
      </c>
      <c r="S3123" s="1" t="str">
        <f>IF(Flights[[#This Row],[Length (hr)]]&lt;2, "No meal", IF(Flights[[#This Row],[Length (hr)]]&lt;3.5, "Light meal", "Full meal"))</f>
        <v>No meal</v>
      </c>
      <c r="T3123" s="1" t="str">
        <f>IF(AND(Flights[[#This Row],[Airline]]="US Airways", Flights[[#This Row],[Meal]]="Full Meal"), "Yes", "No")</f>
        <v>No</v>
      </c>
      <c r="U3123" s="1">
        <v>0.61458333333333337</v>
      </c>
      <c r="V3123">
        <v>12</v>
      </c>
      <c r="W3123" s="1" t="str">
        <f>IF(Flights[[#This Row],[Arrival Delay]] = "", "Cancelled", IF(Flights[[#This Row],[Arrival Delay]]&gt;15, "Delayed", "On time"))</f>
        <v>On time</v>
      </c>
      <c r="X3123" t="str">
        <f>IF(Flights[[#This Row],[Status]]&lt;&gt;"Delayed","", IF(Flights[[#This Row],[Arrival Delay]]&gt;120, "Severe", IF(Flights[[#This Row],[Arrival Delay]]&gt;60, "Major", "Moderate")))</f>
        <v/>
      </c>
      <c r="Y3123" t="b">
        <v>0</v>
      </c>
      <c r="AA3123" t="str">
        <f>IF(OR(AND(Flights[[#This Row],[Status]]="Cancelled", Flights[[#This Row],[Cancellation Reason]]="Airline/Carrier"), Flights[[#This Row],[Delay Type]]="Severe"), "Yes", "No")</f>
        <v>No</v>
      </c>
    </row>
    <row r="3124" spans="1:27" x14ac:dyDescent="0.3">
      <c r="A3124" s="3">
        <v>42233</v>
      </c>
      <c r="B3124" s="22">
        <f>WEEKNUM(Flights[[#This Row],[Date]], 1)</f>
        <v>34</v>
      </c>
      <c r="C3124" s="22">
        <f>WEEKDAY(Flights[[#This Row],[Date]],1)</f>
        <v>2</v>
      </c>
      <c r="D3124" t="s">
        <v>1540</v>
      </c>
      <c r="E3124" t="s">
        <v>1991</v>
      </c>
      <c r="F3124" t="s">
        <v>0</v>
      </c>
      <c r="G3124" t="s">
        <v>344</v>
      </c>
      <c r="H3124" t="str">
        <f>_xlfn.XLOOKUP(Flights[[#This Row],[Destination]], Airports!$A$2:$A$78, Airports!$D$2:$D$78)</f>
        <v>Seattle</v>
      </c>
      <c r="I3124" t="str" cm="1">
        <f t="array" ref="I3124">_xlfn.XLOOKUP(Flights[[#This Row],[Destination]],_xlfn._TRO_TRAILING( Airports!A:A),_xlfn._TRO_TRAILING( Airports!E:E), "Not found")</f>
        <v>WA</v>
      </c>
      <c r="J3124" s="1">
        <v>0.65277777777777779</v>
      </c>
      <c r="K3124" s="22">
        <f>HOUR(Flights[[#This Row],[Scheduled Departure]])</f>
        <v>15</v>
      </c>
      <c r="L3124" s="1">
        <v>0.6479166666666667</v>
      </c>
      <c r="M3124">
        <f>(L3124-J3124)*24*60</f>
        <v>-6.9999999999999751</v>
      </c>
      <c r="N3124" s="16">
        <f>Flights[[#This Row],[Length (min)]]/60</f>
        <v>2.6166666666666667</v>
      </c>
      <c r="O3124">
        <v>157</v>
      </c>
      <c r="P3124">
        <v>954</v>
      </c>
      <c r="Q3124" s="18">
        <f>IFERROR(Flights[[#This Row],[Distance]]/Flights[[#This Row],[Length (hr)]], "")</f>
        <v>364.5859872611465</v>
      </c>
      <c r="R3124" s="1">
        <v>0.75763888888888886</v>
      </c>
      <c r="S3124" s="1" t="str">
        <f>IF(Flights[[#This Row],[Length (hr)]]&lt;2, "No meal", IF(Flights[[#This Row],[Length (hr)]]&lt;3.5, "Light meal", "Full meal"))</f>
        <v>Light meal</v>
      </c>
      <c r="T3124" s="1" t="str">
        <f>IF(AND(Flights[[#This Row],[Airline]]="US Airways", Flights[[#This Row],[Meal]]="Full Meal"), "Yes", "No")</f>
        <v>No</v>
      </c>
      <c r="U3124" s="1">
        <v>0.75694444444444442</v>
      </c>
      <c r="V3124">
        <v>-1</v>
      </c>
      <c r="W3124" s="1" t="str">
        <f>IF(Flights[[#This Row],[Arrival Delay]] = "", "Cancelled", IF(Flights[[#This Row],[Arrival Delay]]&gt;15, "Delayed", "On time"))</f>
        <v>On time</v>
      </c>
      <c r="X3124" t="str">
        <f>IF(Flights[[#This Row],[Status]]&lt;&gt;"Delayed","", IF(Flights[[#This Row],[Arrival Delay]]&gt;120, "Severe", IF(Flights[[#This Row],[Arrival Delay]]&gt;60, "Major", "Moderate")))</f>
        <v/>
      </c>
      <c r="Y3124" t="b">
        <v>0</v>
      </c>
      <c r="AA3124" t="str">
        <f>IF(OR(AND(Flights[[#This Row],[Status]]="Cancelled", Flights[[#This Row],[Cancellation Reason]]="Airline/Carrier"), Flights[[#This Row],[Delay Type]]="Severe"), "Yes", "No")</f>
        <v>No</v>
      </c>
    </row>
    <row r="3125" spans="1:27" x14ac:dyDescent="0.3">
      <c r="A3125" s="3">
        <v>42233</v>
      </c>
      <c r="B3125" s="22">
        <f>WEEKNUM(Flights[[#This Row],[Date]], 1)</f>
        <v>34</v>
      </c>
      <c r="C3125" s="22">
        <f>WEEKDAY(Flights[[#This Row],[Date]],1)</f>
        <v>2</v>
      </c>
      <c r="D3125" t="s">
        <v>556</v>
      </c>
      <c r="E3125" t="s">
        <v>1994</v>
      </c>
      <c r="F3125" t="s">
        <v>0</v>
      </c>
      <c r="G3125" t="s">
        <v>342</v>
      </c>
      <c r="H3125" t="str">
        <f>_xlfn.XLOOKUP(Flights[[#This Row],[Destination]], Airports!$A$2:$A$78, Airports!$D$2:$D$78)</f>
        <v>Santa Barbara</v>
      </c>
      <c r="I3125" t="str" cm="1">
        <f t="array" ref="I3125">_xlfn.XLOOKUP(Flights[[#This Row],[Destination]],_xlfn._TRO_TRAILING( Airports!A:A),_xlfn._TRO_TRAILING( Airports!E:E), "Not found")</f>
        <v>CA</v>
      </c>
      <c r="J3125" s="1">
        <v>0.67569444444444449</v>
      </c>
      <c r="K3125" s="22">
        <f>HOUR(Flights[[#This Row],[Scheduled Departure]])</f>
        <v>16</v>
      </c>
      <c r="L3125" s="1">
        <v>0.67708333333333337</v>
      </c>
      <c r="M3125">
        <f>(L3125-J3125)*24*60</f>
        <v>1.9999999999999929</v>
      </c>
      <c r="N3125" s="16">
        <f>Flights[[#This Row],[Length (min)]]/60</f>
        <v>0.66666666666666663</v>
      </c>
      <c r="O3125">
        <v>40</v>
      </c>
      <c r="P3125">
        <v>89</v>
      </c>
      <c r="Q3125" s="18">
        <f>IFERROR(Flights[[#This Row],[Distance]]/Flights[[#This Row],[Length (hr)]], "")</f>
        <v>133.5</v>
      </c>
      <c r="R3125" s="1">
        <v>0.7104166666666667</v>
      </c>
      <c r="S3125" s="1" t="str">
        <f>IF(Flights[[#This Row],[Length (hr)]]&lt;2, "No meal", IF(Flights[[#This Row],[Length (hr)]]&lt;3.5, "Light meal", "Full meal"))</f>
        <v>No meal</v>
      </c>
      <c r="T3125" s="1" t="str">
        <f>IF(AND(Flights[[#This Row],[Airline]]="US Airways", Flights[[#This Row],[Meal]]="Full Meal"), "Yes", "No")</f>
        <v>No</v>
      </c>
      <c r="U3125" s="1">
        <v>0.70486111111111116</v>
      </c>
      <c r="V3125">
        <v>-8</v>
      </c>
      <c r="W3125" s="1" t="str">
        <f>IF(Flights[[#This Row],[Arrival Delay]] = "", "Cancelled", IF(Flights[[#This Row],[Arrival Delay]]&gt;15, "Delayed", "On time"))</f>
        <v>On time</v>
      </c>
      <c r="X3125" t="str">
        <f>IF(Flights[[#This Row],[Status]]&lt;&gt;"Delayed","", IF(Flights[[#This Row],[Arrival Delay]]&gt;120, "Severe", IF(Flights[[#This Row],[Arrival Delay]]&gt;60, "Major", "Moderate")))</f>
        <v/>
      </c>
      <c r="Y3125" t="b">
        <v>0</v>
      </c>
      <c r="AA3125" t="str">
        <f>IF(OR(AND(Flights[[#This Row],[Status]]="Cancelled", Flights[[#This Row],[Cancellation Reason]]="Airline/Carrier"), Flights[[#This Row],[Delay Type]]="Severe"), "Yes", "No")</f>
        <v>No</v>
      </c>
    </row>
    <row r="3126" spans="1:27" x14ac:dyDescent="0.3">
      <c r="A3126" s="3">
        <v>42233</v>
      </c>
      <c r="B3126" s="22">
        <f>WEEKNUM(Flights[[#This Row],[Date]], 1)</f>
        <v>34</v>
      </c>
      <c r="C3126" s="22">
        <f>WEEKDAY(Flights[[#This Row],[Date]],1)</f>
        <v>2</v>
      </c>
      <c r="D3126" t="s">
        <v>576</v>
      </c>
      <c r="E3126" t="s">
        <v>1989</v>
      </c>
      <c r="F3126" t="s">
        <v>0</v>
      </c>
      <c r="G3126" t="s">
        <v>349</v>
      </c>
      <c r="H3126" t="str">
        <f>_xlfn.XLOOKUP(Flights[[#This Row],[Destination]], Airports!$A$2:$A$78, Airports!$D$2:$D$78)</f>
        <v>Salt Lake City</v>
      </c>
      <c r="I3126" t="str" cm="1">
        <f t="array" ref="I3126">_xlfn.XLOOKUP(Flights[[#This Row],[Destination]],_xlfn._TRO_TRAILING( Airports!A:A),_xlfn._TRO_TRAILING( Airports!E:E), "Not found")</f>
        <v>UT</v>
      </c>
      <c r="J3126" s="1">
        <v>0.69444444444444442</v>
      </c>
      <c r="K3126" s="22">
        <f>HOUR(Flights[[#This Row],[Scheduled Departure]])</f>
        <v>16</v>
      </c>
      <c r="L3126" s="1">
        <v>0.69374999999999998</v>
      </c>
      <c r="M3126">
        <f>(L3126-J3126)*24*60</f>
        <v>-0.99999999999999645</v>
      </c>
      <c r="N3126" s="16">
        <f>Flights[[#This Row],[Length (min)]]/60</f>
        <v>1.6833333333333333</v>
      </c>
      <c r="O3126">
        <v>101</v>
      </c>
      <c r="P3126">
        <v>590</v>
      </c>
      <c r="Q3126" s="18">
        <f>IFERROR(Flights[[#This Row],[Distance]]/Flights[[#This Row],[Length (hr)]], "")</f>
        <v>350.49504950495049</v>
      </c>
      <c r="R3126" s="1">
        <v>0.81388888888888888</v>
      </c>
      <c r="S3126" s="1" t="str">
        <f>IF(Flights[[#This Row],[Length (hr)]]&lt;2, "No meal", IF(Flights[[#This Row],[Length (hr)]]&lt;3.5, "Light meal", "Full meal"))</f>
        <v>No meal</v>
      </c>
      <c r="T3126" s="1" t="str">
        <f>IF(AND(Flights[[#This Row],[Airline]]="US Airways", Flights[[#This Row],[Meal]]="Full Meal"), "Yes", "No")</f>
        <v>No</v>
      </c>
      <c r="U3126" s="1">
        <v>0.80555555555555558</v>
      </c>
      <c r="V3126">
        <v>-12</v>
      </c>
      <c r="W3126" s="1" t="str">
        <f>IF(Flights[[#This Row],[Arrival Delay]] = "", "Cancelled", IF(Flights[[#This Row],[Arrival Delay]]&gt;15, "Delayed", "On time"))</f>
        <v>On time</v>
      </c>
      <c r="X3126" t="str">
        <f>IF(Flights[[#This Row],[Status]]&lt;&gt;"Delayed","", IF(Flights[[#This Row],[Arrival Delay]]&gt;120, "Severe", IF(Flights[[#This Row],[Arrival Delay]]&gt;60, "Major", "Moderate")))</f>
        <v/>
      </c>
      <c r="Y3126" t="b">
        <v>0</v>
      </c>
      <c r="AA3126" t="str">
        <f>IF(OR(AND(Flights[[#This Row],[Status]]="Cancelled", Flights[[#This Row],[Cancellation Reason]]="Airline/Carrier"), Flights[[#This Row],[Delay Type]]="Severe"), "Yes", "No")</f>
        <v>No</v>
      </c>
    </row>
    <row r="3127" spans="1:27" x14ac:dyDescent="0.3">
      <c r="A3127" s="3">
        <v>42233</v>
      </c>
      <c r="B3127" s="22">
        <f>WEEKNUM(Flights[[#This Row],[Date]], 1)</f>
        <v>34</v>
      </c>
      <c r="C3127" s="22">
        <f>WEEKDAY(Flights[[#This Row],[Date]],1)</f>
        <v>2</v>
      </c>
      <c r="D3127" t="s">
        <v>590</v>
      </c>
      <c r="E3127" t="s">
        <v>1996</v>
      </c>
      <c r="F3127" t="s">
        <v>0</v>
      </c>
      <c r="G3127" t="s">
        <v>9</v>
      </c>
      <c r="H3127" t="str">
        <f>_xlfn.XLOOKUP(Flights[[#This Row],[Destination]], Airports!$A$2:$A$78, Airports!$D$2:$D$78)</f>
        <v>San Francisco</v>
      </c>
      <c r="I3127" t="str" cm="1">
        <f t="array" ref="I3127">_xlfn.XLOOKUP(Flights[[#This Row],[Destination]],_xlfn._TRO_TRAILING( Airports!A:A),_xlfn._TRO_TRAILING( Airports!E:E), "Not found")</f>
        <v>CA</v>
      </c>
      <c r="J3127" s="1">
        <v>0.82638888888888884</v>
      </c>
      <c r="K3127" s="22">
        <f>HOUR(Flights[[#This Row],[Scheduled Departure]])</f>
        <v>19</v>
      </c>
      <c r="L3127" s="1">
        <v>0.82777777777777772</v>
      </c>
      <c r="M3127">
        <f>(L3127-J3127)*24*60</f>
        <v>1.9999999999999929</v>
      </c>
      <c r="N3127" s="16">
        <f>Flights[[#This Row],[Length (min)]]/60</f>
        <v>1.1333333333333333</v>
      </c>
      <c r="O3127">
        <v>68</v>
      </c>
      <c r="P3127">
        <v>337</v>
      </c>
      <c r="Q3127" s="18">
        <f>IFERROR(Flights[[#This Row],[Distance]]/Flights[[#This Row],[Length (hr)]], "")</f>
        <v>297.35294117647061</v>
      </c>
      <c r="R3127" s="1">
        <v>0.87847222222222221</v>
      </c>
      <c r="S3127" s="1" t="str">
        <f>IF(Flights[[#This Row],[Length (hr)]]&lt;2, "No meal", IF(Flights[[#This Row],[Length (hr)]]&lt;3.5, "Light meal", "Full meal"))</f>
        <v>No meal</v>
      </c>
      <c r="T3127" s="1" t="str">
        <f>IF(AND(Flights[[#This Row],[Airline]]="US Airways", Flights[[#This Row],[Meal]]="Full Meal"), "Yes", "No")</f>
        <v>No</v>
      </c>
      <c r="U3127" s="1">
        <v>0.875</v>
      </c>
      <c r="V3127">
        <v>-5</v>
      </c>
      <c r="W3127" s="1" t="str">
        <f>IF(Flights[[#This Row],[Arrival Delay]] = "", "Cancelled", IF(Flights[[#This Row],[Arrival Delay]]&gt;15, "Delayed", "On time"))</f>
        <v>On time</v>
      </c>
      <c r="X3127" t="str">
        <f>IF(Flights[[#This Row],[Status]]&lt;&gt;"Delayed","", IF(Flights[[#This Row],[Arrival Delay]]&gt;120, "Severe", IF(Flights[[#This Row],[Arrival Delay]]&gt;60, "Major", "Moderate")))</f>
        <v/>
      </c>
      <c r="Y3127" t="b">
        <v>0</v>
      </c>
      <c r="AA3127" t="str">
        <f>IF(OR(AND(Flights[[#This Row],[Status]]="Cancelled", Flights[[#This Row],[Cancellation Reason]]="Airline/Carrier"), Flights[[#This Row],[Delay Type]]="Severe"), "Yes", "No")</f>
        <v>No</v>
      </c>
    </row>
    <row r="3128" spans="1:27" x14ac:dyDescent="0.3">
      <c r="A3128" s="3">
        <v>42233</v>
      </c>
      <c r="B3128" s="22">
        <f>WEEKNUM(Flights[[#This Row],[Date]], 1)</f>
        <v>34</v>
      </c>
      <c r="C3128" s="22">
        <f>WEEKDAY(Flights[[#This Row],[Date]],1)</f>
        <v>2</v>
      </c>
      <c r="D3128" t="s">
        <v>1062</v>
      </c>
      <c r="E3128" t="s">
        <v>1994</v>
      </c>
      <c r="F3128" t="s">
        <v>0</v>
      </c>
      <c r="G3128" t="s">
        <v>283</v>
      </c>
      <c r="H3128" t="str">
        <f>_xlfn.XLOOKUP(Flights[[#This Row],[Destination]], Airports!$A$2:$A$78, Airports!$D$2:$D$78)</f>
        <v>Fresno</v>
      </c>
      <c r="I3128" t="str" cm="1">
        <f t="array" ref="I3128">_xlfn.XLOOKUP(Flights[[#This Row],[Destination]],_xlfn._TRO_TRAILING( Airports!A:A),_xlfn._TRO_TRAILING( Airports!E:E), "Not found")</f>
        <v>CA</v>
      </c>
      <c r="J3128" s="1">
        <v>0.83333333333333337</v>
      </c>
      <c r="K3128" s="22">
        <f>HOUR(Flights[[#This Row],[Scheduled Departure]])</f>
        <v>20</v>
      </c>
      <c r="L3128" s="1">
        <v>0.82777777777777772</v>
      </c>
      <c r="M3128">
        <f>(L3128-J3128)*24*60</f>
        <v>-8.0000000000001315</v>
      </c>
      <c r="N3128" s="16">
        <f>Flights[[#This Row],[Length (min)]]/60</f>
        <v>0.9</v>
      </c>
      <c r="O3128">
        <v>54</v>
      </c>
      <c r="P3128">
        <v>209</v>
      </c>
      <c r="Q3128" s="18">
        <f>IFERROR(Flights[[#This Row],[Distance]]/Flights[[#This Row],[Length (hr)]], "")</f>
        <v>232.22222222222223</v>
      </c>
      <c r="R3128" s="1">
        <v>0.87708333333333333</v>
      </c>
      <c r="S3128" s="1" t="str">
        <f>IF(Flights[[#This Row],[Length (hr)]]&lt;2, "No meal", IF(Flights[[#This Row],[Length (hr)]]&lt;3.5, "Light meal", "Full meal"))</f>
        <v>No meal</v>
      </c>
      <c r="T3128" s="1" t="str">
        <f>IF(AND(Flights[[#This Row],[Airline]]="US Airways", Flights[[#This Row],[Meal]]="Full Meal"), "Yes", "No")</f>
        <v>No</v>
      </c>
      <c r="U3128" s="1">
        <v>0.86527777777777781</v>
      </c>
      <c r="V3128">
        <v>-17</v>
      </c>
      <c r="W3128" s="1" t="str">
        <f>IF(Flights[[#This Row],[Arrival Delay]] = "", "Cancelled", IF(Flights[[#This Row],[Arrival Delay]]&gt;15, "Delayed", "On time"))</f>
        <v>On time</v>
      </c>
      <c r="X3128" t="str">
        <f>IF(Flights[[#This Row],[Status]]&lt;&gt;"Delayed","", IF(Flights[[#This Row],[Arrival Delay]]&gt;120, "Severe", IF(Flights[[#This Row],[Arrival Delay]]&gt;60, "Major", "Moderate")))</f>
        <v/>
      </c>
      <c r="Y3128" t="b">
        <v>0</v>
      </c>
      <c r="AA3128" t="str">
        <f>IF(OR(AND(Flights[[#This Row],[Status]]="Cancelled", Flights[[#This Row],[Cancellation Reason]]="Airline/Carrier"), Flights[[#This Row],[Delay Type]]="Severe"), "Yes", "No")</f>
        <v>No</v>
      </c>
    </row>
    <row r="3129" spans="1:27" x14ac:dyDescent="0.3">
      <c r="A3129" s="3">
        <v>42233</v>
      </c>
      <c r="B3129" s="22">
        <f>WEEKNUM(Flights[[#This Row],[Date]], 1)</f>
        <v>34</v>
      </c>
      <c r="C3129" s="22">
        <f>WEEKDAY(Flights[[#This Row],[Date]],1)</f>
        <v>2</v>
      </c>
      <c r="D3129" t="s">
        <v>1710</v>
      </c>
      <c r="E3129" t="s">
        <v>1995</v>
      </c>
      <c r="F3129" t="s">
        <v>0</v>
      </c>
      <c r="G3129" t="s">
        <v>278</v>
      </c>
      <c r="H3129" t="str">
        <f>_xlfn.XLOOKUP(Flights[[#This Row],[Destination]], Airports!$A$2:$A$78, Airports!$D$2:$D$78)</f>
        <v>El Paso</v>
      </c>
      <c r="I3129" t="str" cm="1">
        <f t="array" ref="I3129">_xlfn.XLOOKUP(Flights[[#This Row],[Destination]],_xlfn._TRO_TRAILING( Airports!A:A),_xlfn._TRO_TRAILING( Airports!E:E), "Not found")</f>
        <v>TX</v>
      </c>
      <c r="J3129" s="1">
        <v>0.83680555555555558</v>
      </c>
      <c r="K3129" s="22">
        <f>HOUR(Flights[[#This Row],[Scheduled Departure]])</f>
        <v>20</v>
      </c>
      <c r="L3129" s="1">
        <v>0.84027777777777779</v>
      </c>
      <c r="M3129">
        <f>(L3129-J3129)*24*60</f>
        <v>4.9999999999999822</v>
      </c>
      <c r="N3129" s="16">
        <f>Flights[[#This Row],[Length (min)]]/60</f>
        <v>1.7333333333333334</v>
      </c>
      <c r="O3129">
        <v>104</v>
      </c>
      <c r="P3129">
        <v>715</v>
      </c>
      <c r="Q3129" s="18">
        <f>IFERROR(Flights[[#This Row],[Distance]]/Flights[[#This Row],[Length (hr)]], "")</f>
        <v>412.5</v>
      </c>
      <c r="R3129" s="1">
        <v>0.95486111111111116</v>
      </c>
      <c r="S3129" s="1" t="str">
        <f>IF(Flights[[#This Row],[Length (hr)]]&lt;2, "No meal", IF(Flights[[#This Row],[Length (hr)]]&lt;3.5, "Light meal", "Full meal"))</f>
        <v>No meal</v>
      </c>
      <c r="T3129" s="1" t="str">
        <f>IF(AND(Flights[[#This Row],[Airline]]="US Airways", Flights[[#This Row],[Meal]]="Full Meal"), "Yes", "No")</f>
        <v>No</v>
      </c>
      <c r="U3129" s="1">
        <v>0.95416666666666672</v>
      </c>
      <c r="V3129">
        <v>-1</v>
      </c>
      <c r="W3129" s="1" t="str">
        <f>IF(Flights[[#This Row],[Arrival Delay]] = "", "Cancelled", IF(Flights[[#This Row],[Arrival Delay]]&gt;15, "Delayed", "On time"))</f>
        <v>On time</v>
      </c>
      <c r="X3129" t="str">
        <f>IF(Flights[[#This Row],[Status]]&lt;&gt;"Delayed","", IF(Flights[[#This Row],[Arrival Delay]]&gt;120, "Severe", IF(Flights[[#This Row],[Arrival Delay]]&gt;60, "Major", "Moderate")))</f>
        <v/>
      </c>
      <c r="Y3129" t="b">
        <v>0</v>
      </c>
      <c r="AA3129" t="str">
        <f>IF(OR(AND(Flights[[#This Row],[Status]]="Cancelled", Flights[[#This Row],[Cancellation Reason]]="Airline/Carrier"), Flights[[#This Row],[Delay Type]]="Severe"), "Yes", "No")</f>
        <v>No</v>
      </c>
    </row>
    <row r="3130" spans="1:27" x14ac:dyDescent="0.3">
      <c r="A3130" s="3">
        <v>42233</v>
      </c>
      <c r="B3130" s="22">
        <f>WEEKNUM(Flights[[#This Row],[Date]], 1)</f>
        <v>34</v>
      </c>
      <c r="C3130" s="22">
        <f>WEEKDAY(Flights[[#This Row],[Date]],1)</f>
        <v>2</v>
      </c>
      <c r="D3130" t="s">
        <v>180</v>
      </c>
      <c r="E3130" t="s">
        <v>1987</v>
      </c>
      <c r="F3130" t="s">
        <v>0</v>
      </c>
      <c r="G3130" t="s">
        <v>9</v>
      </c>
      <c r="H3130" t="str">
        <f>_xlfn.XLOOKUP(Flights[[#This Row],[Destination]], Airports!$A$2:$A$78, Airports!$D$2:$D$78)</f>
        <v>San Francisco</v>
      </c>
      <c r="I3130" t="str" cm="1">
        <f t="array" ref="I3130">_xlfn.XLOOKUP(Flights[[#This Row],[Destination]],_xlfn._TRO_TRAILING( Airports!A:A),_xlfn._TRO_TRAILING( Airports!E:E), "Not found")</f>
        <v>CA</v>
      </c>
      <c r="J3130" s="1">
        <v>0.84722222222222221</v>
      </c>
      <c r="K3130" s="22">
        <f>HOUR(Flights[[#This Row],[Scheduled Departure]])</f>
        <v>20</v>
      </c>
      <c r="L3130" s="1">
        <v>0.85069444444444442</v>
      </c>
      <c r="M3130">
        <f>(L3130-J3130)*24*60</f>
        <v>4.9999999999999822</v>
      </c>
      <c r="N3130" s="16">
        <f>Flights[[#This Row],[Length (min)]]/60</f>
        <v>1.3</v>
      </c>
      <c r="O3130">
        <v>78</v>
      </c>
      <c r="P3130">
        <v>337</v>
      </c>
      <c r="Q3130" s="18">
        <f>IFERROR(Flights[[#This Row],[Distance]]/Flights[[#This Row],[Length (hr)]], "")</f>
        <v>259.23076923076923</v>
      </c>
      <c r="R3130" s="1">
        <v>0.90972222222222221</v>
      </c>
      <c r="S3130" s="1" t="str">
        <f>IF(Flights[[#This Row],[Length (hr)]]&lt;2, "No meal", IF(Flights[[#This Row],[Length (hr)]]&lt;3.5, "Light meal", "Full meal"))</f>
        <v>No meal</v>
      </c>
      <c r="T3130" s="1" t="str">
        <f>IF(AND(Flights[[#This Row],[Airline]]="US Airways", Flights[[#This Row],[Meal]]="Full Meal"), "Yes", "No")</f>
        <v>No</v>
      </c>
      <c r="U3130" s="1">
        <v>0.90486111111111112</v>
      </c>
      <c r="V3130">
        <v>-7</v>
      </c>
      <c r="W3130" s="1" t="str">
        <f>IF(Flights[[#This Row],[Arrival Delay]] = "", "Cancelled", IF(Flights[[#This Row],[Arrival Delay]]&gt;15, "Delayed", "On time"))</f>
        <v>On time</v>
      </c>
      <c r="X3130" t="str">
        <f>IF(Flights[[#This Row],[Status]]&lt;&gt;"Delayed","", IF(Flights[[#This Row],[Arrival Delay]]&gt;120, "Severe", IF(Flights[[#This Row],[Arrival Delay]]&gt;60, "Major", "Moderate")))</f>
        <v/>
      </c>
      <c r="Y3130" t="b">
        <v>0</v>
      </c>
      <c r="AA3130" t="str">
        <f>IF(OR(AND(Flights[[#This Row],[Status]]="Cancelled", Flights[[#This Row],[Cancellation Reason]]="Airline/Carrier"), Flights[[#This Row],[Delay Type]]="Severe"), "Yes", "No")</f>
        <v>No</v>
      </c>
    </row>
    <row r="3131" spans="1:27" x14ac:dyDescent="0.3">
      <c r="A3131" s="3">
        <v>42234</v>
      </c>
      <c r="B3131" s="22">
        <f>WEEKNUM(Flights[[#This Row],[Date]], 1)</f>
        <v>34</v>
      </c>
      <c r="C3131" s="22">
        <f>WEEKDAY(Flights[[#This Row],[Date]],1)</f>
        <v>3</v>
      </c>
      <c r="D3131" t="s">
        <v>1748</v>
      </c>
      <c r="E3131" t="s">
        <v>1989</v>
      </c>
      <c r="F3131" t="s">
        <v>0</v>
      </c>
      <c r="G3131" t="s">
        <v>308</v>
      </c>
      <c r="H3131" t="str">
        <f>_xlfn.XLOOKUP(Flights[[#This Row],[Destination]], Airports!$A$2:$A$78, Airports!$D$2:$D$78)</f>
        <v>Memphis</v>
      </c>
      <c r="I3131" t="str" cm="1">
        <f t="array" ref="I3131">_xlfn.XLOOKUP(Flights[[#This Row],[Destination]],_xlfn._TRO_TRAILING( Airports!A:A),_xlfn._TRO_TRAILING( Airports!E:E), "Not found")</f>
        <v>TN</v>
      </c>
      <c r="J3131" s="1">
        <v>3.472222222222222E-3</v>
      </c>
      <c r="K3131" s="22">
        <f>HOUR(Flights[[#This Row],[Scheduled Departure]])</f>
        <v>0</v>
      </c>
      <c r="L3131" s="1">
        <v>0</v>
      </c>
      <c r="M3131">
        <f>(L3131-J3131)*24*60</f>
        <v>-5</v>
      </c>
      <c r="N3131" s="16">
        <f>Flights[[#This Row],[Length (min)]]/60</f>
        <v>3.3833333333333333</v>
      </c>
      <c r="O3131">
        <v>203</v>
      </c>
      <c r="P3131">
        <v>1619</v>
      </c>
      <c r="Q3131" s="18">
        <f>IFERROR(Flights[[#This Row],[Distance]]/Flights[[#This Row],[Length (hr)]], "")</f>
        <v>478.52216748768473</v>
      </c>
      <c r="R3131" s="1">
        <v>0.23958333333333334</v>
      </c>
      <c r="S3131" s="1" t="str">
        <f>IF(Flights[[#This Row],[Length (hr)]]&lt;2, "No meal", IF(Flights[[#This Row],[Length (hr)]]&lt;3.5, "Light meal", "Full meal"))</f>
        <v>Light meal</v>
      </c>
      <c r="T3131" s="1" t="str">
        <f>IF(AND(Flights[[#This Row],[Airline]]="US Airways", Flights[[#This Row],[Meal]]="Full Meal"), "Yes", "No")</f>
        <v>No</v>
      </c>
      <c r="U3131" s="1">
        <v>0.22430555555555556</v>
      </c>
      <c r="V3131">
        <v>-22</v>
      </c>
      <c r="W3131" s="1" t="str">
        <f>IF(Flights[[#This Row],[Arrival Delay]] = "", "Cancelled", IF(Flights[[#This Row],[Arrival Delay]]&gt;15, "Delayed", "On time"))</f>
        <v>On time</v>
      </c>
      <c r="X3131" t="str">
        <f>IF(Flights[[#This Row],[Status]]&lt;&gt;"Delayed","", IF(Flights[[#This Row],[Arrival Delay]]&gt;120, "Severe", IF(Flights[[#This Row],[Arrival Delay]]&gt;60, "Major", "Moderate")))</f>
        <v/>
      </c>
      <c r="Y3131" t="b">
        <v>0</v>
      </c>
      <c r="AA3131" t="str">
        <f>IF(OR(AND(Flights[[#This Row],[Status]]="Cancelled", Flights[[#This Row],[Cancellation Reason]]="Airline/Carrier"), Flights[[#This Row],[Delay Type]]="Severe"), "Yes", "No")</f>
        <v>No</v>
      </c>
    </row>
    <row r="3132" spans="1:27" x14ac:dyDescent="0.3">
      <c r="A3132" s="3">
        <v>42234</v>
      </c>
      <c r="B3132" s="22">
        <f>WEEKNUM(Flights[[#This Row],[Date]], 1)</f>
        <v>34</v>
      </c>
      <c r="C3132" s="22">
        <f>WEEKDAY(Flights[[#This Row],[Date]],1)</f>
        <v>3</v>
      </c>
      <c r="D3132" t="s">
        <v>929</v>
      </c>
      <c r="E3132" t="s">
        <v>1995</v>
      </c>
      <c r="F3132" t="s">
        <v>0</v>
      </c>
      <c r="G3132" t="s">
        <v>306</v>
      </c>
      <c r="H3132" t="str">
        <f>_xlfn.XLOOKUP(Flights[[#This Row],[Destination]], Airports!$A$2:$A$78, Airports!$D$2:$D$78)</f>
        <v>Chicago</v>
      </c>
      <c r="I3132" t="str" cm="1">
        <f t="array" ref="I3132">_xlfn.XLOOKUP(Flights[[#This Row],[Destination]],_xlfn._TRO_TRAILING( Airports!A:A),_xlfn._TRO_TRAILING( Airports!E:E), "Not found")</f>
        <v>IL</v>
      </c>
      <c r="J3132" s="1">
        <v>0.26041666666666669</v>
      </c>
      <c r="K3132" s="22">
        <f>HOUR(Flights[[#This Row],[Scheduled Departure]])</f>
        <v>6</v>
      </c>
      <c r="L3132" s="1">
        <v>0.26041666666666669</v>
      </c>
      <c r="M3132">
        <f>(L3132-J3132)*24*60</f>
        <v>0</v>
      </c>
      <c r="N3132" s="16">
        <f>Flights[[#This Row],[Length (min)]]/60</f>
        <v>4.1166666666666663</v>
      </c>
      <c r="O3132">
        <v>247</v>
      </c>
      <c r="P3132">
        <v>1750</v>
      </c>
      <c r="Q3132" s="18">
        <f>IFERROR(Flights[[#This Row],[Distance]]/Flights[[#This Row],[Length (hr)]], "")</f>
        <v>425.10121457489885</v>
      </c>
      <c r="R3132" s="1">
        <v>0.51041666666666663</v>
      </c>
      <c r="S3132" s="1" t="str">
        <f>IF(Flights[[#This Row],[Length (hr)]]&lt;2, "No meal", IF(Flights[[#This Row],[Length (hr)]]&lt;3.5, "Light meal", "Full meal"))</f>
        <v>Full meal</v>
      </c>
      <c r="T3132" s="1" t="str">
        <f>IF(AND(Flights[[#This Row],[Airline]]="US Airways", Flights[[#This Row],[Meal]]="Full Meal"), "Yes", "No")</f>
        <v>No</v>
      </c>
      <c r="U3132" s="1">
        <v>0.51527777777777772</v>
      </c>
      <c r="V3132">
        <v>7</v>
      </c>
      <c r="W3132" s="1" t="str">
        <f>IF(Flights[[#This Row],[Arrival Delay]] = "", "Cancelled", IF(Flights[[#This Row],[Arrival Delay]]&gt;15, "Delayed", "On time"))</f>
        <v>On time</v>
      </c>
      <c r="X3132" t="str">
        <f>IF(Flights[[#This Row],[Status]]&lt;&gt;"Delayed","", IF(Flights[[#This Row],[Arrival Delay]]&gt;120, "Severe", IF(Flights[[#This Row],[Arrival Delay]]&gt;60, "Major", "Moderate")))</f>
        <v/>
      </c>
      <c r="Y3132" t="b">
        <v>0</v>
      </c>
      <c r="AA3132" t="str">
        <f>IF(OR(AND(Flights[[#This Row],[Status]]="Cancelled", Flights[[#This Row],[Cancellation Reason]]="Airline/Carrier"), Flights[[#This Row],[Delay Type]]="Severe"), "Yes", "No")</f>
        <v>No</v>
      </c>
    </row>
    <row r="3133" spans="1:27" x14ac:dyDescent="0.3">
      <c r="A3133" s="3">
        <v>42234</v>
      </c>
      <c r="B3133" s="22">
        <f>WEEKNUM(Flights[[#This Row],[Date]], 1)</f>
        <v>34</v>
      </c>
      <c r="C3133" s="22">
        <f>WEEKDAY(Flights[[#This Row],[Date]],1)</f>
        <v>3</v>
      </c>
      <c r="D3133" t="s">
        <v>696</v>
      </c>
      <c r="E3133" t="s">
        <v>1996</v>
      </c>
      <c r="F3133" t="s">
        <v>0</v>
      </c>
      <c r="G3133" t="s">
        <v>9</v>
      </c>
      <c r="H3133" t="str">
        <f>_xlfn.XLOOKUP(Flights[[#This Row],[Destination]], Airports!$A$2:$A$78, Airports!$D$2:$D$78)</f>
        <v>San Francisco</v>
      </c>
      <c r="I3133" t="str" cm="1">
        <f t="array" ref="I3133">_xlfn.XLOOKUP(Flights[[#This Row],[Destination]],_xlfn._TRO_TRAILING( Airports!A:A),_xlfn._TRO_TRAILING( Airports!E:E), "Not found")</f>
        <v>CA</v>
      </c>
      <c r="J3133" s="1">
        <v>0.29166666666666669</v>
      </c>
      <c r="K3133" s="22">
        <f>HOUR(Flights[[#This Row],[Scheduled Departure]])</f>
        <v>7</v>
      </c>
      <c r="L3133" s="1">
        <v>0.28888888888888886</v>
      </c>
      <c r="M3133">
        <f>(L3133-J3133)*24*60</f>
        <v>-4.0000000000000657</v>
      </c>
      <c r="N3133" s="16">
        <f>Flights[[#This Row],[Length (min)]]/60</f>
        <v>1.6166666666666667</v>
      </c>
      <c r="O3133">
        <v>97</v>
      </c>
      <c r="P3133">
        <v>337</v>
      </c>
      <c r="Q3133" s="18">
        <f>IFERROR(Flights[[#This Row],[Distance]]/Flights[[#This Row],[Length (hr)]], "")</f>
        <v>208.45360824742266</v>
      </c>
      <c r="R3133" s="1">
        <v>0.34375</v>
      </c>
      <c r="S3133" s="1" t="str">
        <f>IF(Flights[[#This Row],[Length (hr)]]&lt;2, "No meal", IF(Flights[[#This Row],[Length (hr)]]&lt;3.5, "Light meal", "Full meal"))</f>
        <v>No meal</v>
      </c>
      <c r="T3133" s="1" t="str">
        <f>IF(AND(Flights[[#This Row],[Airline]]="US Airways", Flights[[#This Row],[Meal]]="Full Meal"), "Yes", "No")</f>
        <v>No</v>
      </c>
      <c r="U3133" s="1">
        <v>0.35625000000000001</v>
      </c>
      <c r="V3133">
        <v>18</v>
      </c>
      <c r="W3133" s="1" t="str">
        <f>IF(Flights[[#This Row],[Arrival Delay]] = "", "Cancelled", IF(Flights[[#This Row],[Arrival Delay]]&gt;15, "Delayed", "On time"))</f>
        <v>Delayed</v>
      </c>
      <c r="X3133" t="str">
        <f>IF(Flights[[#This Row],[Status]]&lt;&gt;"Delayed","", IF(Flights[[#This Row],[Arrival Delay]]&gt;120, "Severe", IF(Flights[[#This Row],[Arrival Delay]]&gt;60, "Major", "Moderate")))</f>
        <v>Moderate</v>
      </c>
      <c r="Y3133" t="b">
        <v>0</v>
      </c>
      <c r="AA3133" t="str">
        <f>IF(OR(AND(Flights[[#This Row],[Status]]="Cancelled", Flights[[#This Row],[Cancellation Reason]]="Airline/Carrier"), Flights[[#This Row],[Delay Type]]="Severe"), "Yes", "No")</f>
        <v>No</v>
      </c>
    </row>
    <row r="3134" spans="1:27" x14ac:dyDescent="0.3">
      <c r="A3134" s="3">
        <v>42234</v>
      </c>
      <c r="B3134" s="22">
        <f>WEEKNUM(Flights[[#This Row],[Date]], 1)</f>
        <v>34</v>
      </c>
      <c r="C3134" s="22">
        <f>WEEKDAY(Flights[[#This Row],[Date]],1)</f>
        <v>3</v>
      </c>
      <c r="D3134" t="s">
        <v>1721</v>
      </c>
      <c r="E3134" t="s">
        <v>1989</v>
      </c>
      <c r="F3134" t="s">
        <v>0</v>
      </c>
      <c r="G3134" t="s">
        <v>12</v>
      </c>
      <c r="H3134" t="str">
        <f>_xlfn.XLOOKUP(Flights[[#This Row],[Destination]], Airports!$A$2:$A$78, Airports!$D$2:$D$78)</f>
        <v>New York</v>
      </c>
      <c r="I3134" t="str" cm="1">
        <f t="array" ref="I3134">_xlfn.XLOOKUP(Flights[[#This Row],[Destination]],_xlfn._TRO_TRAILING( Airports!A:A),_xlfn._TRO_TRAILING( Airports!E:E), "Not found")</f>
        <v>NY</v>
      </c>
      <c r="J3134" s="1">
        <v>0.3125</v>
      </c>
      <c r="K3134" s="22">
        <f>HOUR(Flights[[#This Row],[Scheduled Departure]])</f>
        <v>7</v>
      </c>
      <c r="L3134" s="1">
        <v>0.31111111111111112</v>
      </c>
      <c r="M3134">
        <f>(L3134-J3134)*24*60</f>
        <v>-1.9999999999999929</v>
      </c>
      <c r="N3134" s="16">
        <f>Flights[[#This Row],[Length (min)]]/60</f>
        <v>5.2666666666666666</v>
      </c>
      <c r="O3134">
        <v>316</v>
      </c>
      <c r="P3134">
        <v>2475</v>
      </c>
      <c r="Q3134" s="18">
        <f>IFERROR(Flights[[#This Row],[Distance]]/Flights[[#This Row],[Length (hr)]], "")</f>
        <v>469.9367088607595</v>
      </c>
      <c r="R3134" s="1">
        <v>0.67013888888888884</v>
      </c>
      <c r="S3134" s="1" t="str">
        <f>IF(Flights[[#This Row],[Length (hr)]]&lt;2, "No meal", IF(Flights[[#This Row],[Length (hr)]]&lt;3.5, "Light meal", "Full meal"))</f>
        <v>Full meal</v>
      </c>
      <c r="T3134" s="1" t="str">
        <f>IF(AND(Flights[[#This Row],[Airline]]="US Airways", Flights[[#This Row],[Meal]]="Full Meal"), "Yes", "No")</f>
        <v>No</v>
      </c>
      <c r="U3134" s="1">
        <v>0.65555555555555556</v>
      </c>
      <c r="V3134">
        <v>-21</v>
      </c>
      <c r="W3134" s="1" t="str">
        <f>IF(Flights[[#This Row],[Arrival Delay]] = "", "Cancelled", IF(Flights[[#This Row],[Arrival Delay]]&gt;15, "Delayed", "On time"))</f>
        <v>On time</v>
      </c>
      <c r="X3134" t="str">
        <f>IF(Flights[[#This Row],[Status]]&lt;&gt;"Delayed","", IF(Flights[[#This Row],[Arrival Delay]]&gt;120, "Severe", IF(Flights[[#This Row],[Arrival Delay]]&gt;60, "Major", "Moderate")))</f>
        <v/>
      </c>
      <c r="Y3134" t="b">
        <v>0</v>
      </c>
      <c r="AA3134" t="str">
        <f>IF(OR(AND(Flights[[#This Row],[Status]]="Cancelled", Flights[[#This Row],[Cancellation Reason]]="Airline/Carrier"), Flights[[#This Row],[Delay Type]]="Severe"), "Yes", "No")</f>
        <v>No</v>
      </c>
    </row>
    <row r="3135" spans="1:27" x14ac:dyDescent="0.3">
      <c r="A3135" s="3">
        <v>42234</v>
      </c>
      <c r="B3135" s="22">
        <f>WEEKNUM(Flights[[#This Row],[Date]], 1)</f>
        <v>34</v>
      </c>
      <c r="C3135" s="22">
        <f>WEEKDAY(Flights[[#This Row],[Date]],1)</f>
        <v>3</v>
      </c>
      <c r="D3135" t="s">
        <v>1671</v>
      </c>
      <c r="E3135" t="s">
        <v>1995</v>
      </c>
      <c r="F3135" t="s">
        <v>0</v>
      </c>
      <c r="G3135" t="s">
        <v>7</v>
      </c>
      <c r="H3135" t="str">
        <f>_xlfn.XLOOKUP(Flights[[#This Row],[Destination]], Airports!$A$2:$A$78, Airports!$D$2:$D$78)</f>
        <v>Austin</v>
      </c>
      <c r="I3135" t="str" cm="1">
        <f t="array" ref="I3135">_xlfn.XLOOKUP(Flights[[#This Row],[Destination]],_xlfn._TRO_TRAILING( Airports!A:A),_xlfn._TRO_TRAILING( Airports!E:E), "Not found")</f>
        <v>TX</v>
      </c>
      <c r="J3135" s="1">
        <v>0.3576388888888889</v>
      </c>
      <c r="K3135" s="22">
        <f>HOUR(Flights[[#This Row],[Scheduled Departure]])</f>
        <v>8</v>
      </c>
      <c r="L3135" s="1">
        <v>0.35486111111111113</v>
      </c>
      <c r="M3135">
        <f>(L3135-J3135)*24*60</f>
        <v>-3.9999999999999858</v>
      </c>
      <c r="N3135" s="16">
        <f>Flights[[#This Row],[Length (min)]]/60</f>
        <v>2.9333333333333331</v>
      </c>
      <c r="O3135">
        <v>176</v>
      </c>
      <c r="P3135">
        <v>1242</v>
      </c>
      <c r="Q3135" s="18">
        <f>IFERROR(Flights[[#This Row],[Distance]]/Flights[[#This Row],[Length (hr)]], "")</f>
        <v>423.40909090909093</v>
      </c>
      <c r="R3135" s="1">
        <v>0.5625</v>
      </c>
      <c r="S3135" s="1" t="str">
        <f>IF(Flights[[#This Row],[Length (hr)]]&lt;2, "No meal", IF(Flights[[#This Row],[Length (hr)]]&lt;3.5, "Light meal", "Full meal"))</f>
        <v>Light meal</v>
      </c>
      <c r="T3135" s="1" t="str">
        <f>IF(AND(Flights[[#This Row],[Airline]]="US Airways", Flights[[#This Row],[Meal]]="Full Meal"), "Yes", "No")</f>
        <v>No</v>
      </c>
      <c r="U3135" s="1">
        <v>0.56041666666666667</v>
      </c>
      <c r="V3135">
        <v>-3</v>
      </c>
      <c r="W3135" s="1" t="str">
        <f>IF(Flights[[#This Row],[Arrival Delay]] = "", "Cancelled", IF(Flights[[#This Row],[Arrival Delay]]&gt;15, "Delayed", "On time"))</f>
        <v>On time</v>
      </c>
      <c r="X3135" t="str">
        <f>IF(Flights[[#This Row],[Status]]&lt;&gt;"Delayed","", IF(Flights[[#This Row],[Arrival Delay]]&gt;120, "Severe", IF(Flights[[#This Row],[Arrival Delay]]&gt;60, "Major", "Moderate")))</f>
        <v/>
      </c>
      <c r="Y3135" t="b">
        <v>0</v>
      </c>
      <c r="AA3135" t="str">
        <f>IF(OR(AND(Flights[[#This Row],[Status]]="Cancelled", Flights[[#This Row],[Cancellation Reason]]="Airline/Carrier"), Flights[[#This Row],[Delay Type]]="Severe"), "Yes", "No")</f>
        <v>No</v>
      </c>
    </row>
    <row r="3136" spans="1:27" x14ac:dyDescent="0.3">
      <c r="A3136" s="3">
        <v>42234</v>
      </c>
      <c r="B3136" s="22">
        <f>WEEKNUM(Flights[[#This Row],[Date]], 1)</f>
        <v>34</v>
      </c>
      <c r="C3136" s="22">
        <f>WEEKDAY(Flights[[#This Row],[Date]],1)</f>
        <v>3</v>
      </c>
      <c r="D3136" t="s">
        <v>1248</v>
      </c>
      <c r="E3136" t="s">
        <v>1996</v>
      </c>
      <c r="F3136" t="s">
        <v>0</v>
      </c>
      <c r="G3136" t="s">
        <v>9</v>
      </c>
      <c r="H3136" t="str">
        <f>_xlfn.XLOOKUP(Flights[[#This Row],[Destination]], Airports!$A$2:$A$78, Airports!$D$2:$D$78)</f>
        <v>San Francisco</v>
      </c>
      <c r="I3136" t="str" cm="1">
        <f t="array" ref="I3136">_xlfn.XLOOKUP(Flights[[#This Row],[Destination]],_xlfn._TRO_TRAILING( Airports!A:A),_xlfn._TRO_TRAILING( Airports!E:E), "Not found")</f>
        <v>CA</v>
      </c>
      <c r="J3136" s="1">
        <v>0.36805555555555558</v>
      </c>
      <c r="K3136" s="22">
        <f>HOUR(Flights[[#This Row],[Scheduled Departure]])</f>
        <v>8</v>
      </c>
      <c r="L3136" s="1">
        <v>0.36736111111111114</v>
      </c>
      <c r="M3136">
        <f>(L3136-J3136)*24*60</f>
        <v>-0.99999999999999645</v>
      </c>
      <c r="N3136" s="16">
        <f>Flights[[#This Row],[Length (min)]]/60</f>
        <v>1.5666666666666667</v>
      </c>
      <c r="O3136">
        <v>94</v>
      </c>
      <c r="P3136">
        <v>337</v>
      </c>
      <c r="Q3136" s="18">
        <f>IFERROR(Flights[[#This Row],[Distance]]/Flights[[#This Row],[Length (hr)]], "")</f>
        <v>215.10638297872342</v>
      </c>
      <c r="R3136" s="1">
        <v>0.4236111111111111</v>
      </c>
      <c r="S3136" s="1" t="str">
        <f>IF(Flights[[#This Row],[Length (hr)]]&lt;2, "No meal", IF(Flights[[#This Row],[Length (hr)]]&lt;3.5, "Light meal", "Full meal"))</f>
        <v>No meal</v>
      </c>
      <c r="T3136" s="1" t="str">
        <f>IF(AND(Flights[[#This Row],[Airline]]="US Airways", Flights[[#This Row],[Meal]]="Full Meal"), "Yes", "No")</f>
        <v>No</v>
      </c>
      <c r="U3136" s="1">
        <v>0.43263888888888891</v>
      </c>
      <c r="V3136">
        <v>13</v>
      </c>
      <c r="W3136" s="1" t="str">
        <f>IF(Flights[[#This Row],[Arrival Delay]] = "", "Cancelled", IF(Flights[[#This Row],[Arrival Delay]]&gt;15, "Delayed", "On time"))</f>
        <v>On time</v>
      </c>
      <c r="X3136" t="str">
        <f>IF(Flights[[#This Row],[Status]]&lt;&gt;"Delayed","", IF(Flights[[#This Row],[Arrival Delay]]&gt;120, "Severe", IF(Flights[[#This Row],[Arrival Delay]]&gt;60, "Major", "Moderate")))</f>
        <v/>
      </c>
      <c r="Y3136" t="b">
        <v>0</v>
      </c>
      <c r="AA3136" t="str">
        <f>IF(OR(AND(Flights[[#This Row],[Status]]="Cancelled", Flights[[#This Row],[Cancellation Reason]]="Airline/Carrier"), Flights[[#This Row],[Delay Type]]="Severe"), "Yes", "No")</f>
        <v>No</v>
      </c>
    </row>
    <row r="3137" spans="1:27" x14ac:dyDescent="0.3">
      <c r="A3137" s="3">
        <v>42234</v>
      </c>
      <c r="B3137" s="22">
        <f>WEEKNUM(Flights[[#This Row],[Date]], 1)</f>
        <v>34</v>
      </c>
      <c r="C3137" s="22">
        <f>WEEKDAY(Flights[[#This Row],[Date]],1)</f>
        <v>3</v>
      </c>
      <c r="D3137" t="s">
        <v>168</v>
      </c>
      <c r="E3137" t="s">
        <v>1987</v>
      </c>
      <c r="F3137" t="s">
        <v>0</v>
      </c>
      <c r="G3137" t="s">
        <v>4</v>
      </c>
      <c r="H3137" t="str">
        <f>_xlfn.XLOOKUP(Flights[[#This Row],[Destination]], Airports!$A$2:$A$78, Airports!$D$2:$D$78)</f>
        <v>Chicago</v>
      </c>
      <c r="I3137" t="str" cm="1">
        <f t="array" ref="I3137">_xlfn.XLOOKUP(Flights[[#This Row],[Destination]],_xlfn._TRO_TRAILING( Airports!A:A),_xlfn._TRO_TRAILING( Airports!E:E), "Not found")</f>
        <v>IL</v>
      </c>
      <c r="J3137" s="1">
        <v>0.39583333333333331</v>
      </c>
      <c r="K3137" s="22">
        <f>HOUR(Flights[[#This Row],[Scheduled Departure]])</f>
        <v>9</v>
      </c>
      <c r="L3137" s="1">
        <v>0.4</v>
      </c>
      <c r="M3137">
        <f>(L3137-J3137)*24*60</f>
        <v>6.0000000000000586</v>
      </c>
      <c r="N3137" s="16">
        <f>Flights[[#This Row],[Length (min)]]/60</f>
        <v>4.05</v>
      </c>
      <c r="O3137">
        <v>243</v>
      </c>
      <c r="P3137">
        <v>1744</v>
      </c>
      <c r="Q3137" s="18">
        <f>IFERROR(Flights[[#This Row],[Distance]]/Flights[[#This Row],[Length (hr)]], "")</f>
        <v>430.61728395061732</v>
      </c>
      <c r="R3137" s="1">
        <v>0.65902777777777777</v>
      </c>
      <c r="S3137" s="1" t="str">
        <f>IF(Flights[[#This Row],[Length (hr)]]&lt;2, "No meal", IF(Flights[[#This Row],[Length (hr)]]&lt;3.5, "Light meal", "Full meal"))</f>
        <v>Full meal</v>
      </c>
      <c r="T3137" s="1" t="str">
        <f>IF(AND(Flights[[#This Row],[Airline]]="US Airways", Flights[[#This Row],[Meal]]="Full Meal"), "Yes", "No")</f>
        <v>No</v>
      </c>
      <c r="U3137" s="1">
        <v>0.65208333333333335</v>
      </c>
      <c r="V3137">
        <v>-10</v>
      </c>
      <c r="W3137" s="1" t="str">
        <f>IF(Flights[[#This Row],[Arrival Delay]] = "", "Cancelled", IF(Flights[[#This Row],[Arrival Delay]]&gt;15, "Delayed", "On time"))</f>
        <v>On time</v>
      </c>
      <c r="X3137" t="str">
        <f>IF(Flights[[#This Row],[Status]]&lt;&gt;"Delayed","", IF(Flights[[#This Row],[Arrival Delay]]&gt;120, "Severe", IF(Flights[[#This Row],[Arrival Delay]]&gt;60, "Major", "Moderate")))</f>
        <v/>
      </c>
      <c r="Y3137" t="b">
        <v>0</v>
      </c>
      <c r="AA3137" t="str">
        <f>IF(OR(AND(Flights[[#This Row],[Status]]="Cancelled", Flights[[#This Row],[Cancellation Reason]]="Airline/Carrier"), Flights[[#This Row],[Delay Type]]="Severe"), "Yes", "No")</f>
        <v>No</v>
      </c>
    </row>
    <row r="3138" spans="1:27" x14ac:dyDescent="0.3">
      <c r="A3138" s="3">
        <v>42234</v>
      </c>
      <c r="B3138" s="22">
        <f>WEEKNUM(Flights[[#This Row],[Date]], 1)</f>
        <v>34</v>
      </c>
      <c r="C3138" s="22">
        <f>WEEKDAY(Flights[[#This Row],[Date]],1)</f>
        <v>3</v>
      </c>
      <c r="D3138" t="s">
        <v>196</v>
      </c>
      <c r="E3138" t="s">
        <v>1987</v>
      </c>
      <c r="F3138" t="s">
        <v>0</v>
      </c>
      <c r="G3138" t="s">
        <v>27</v>
      </c>
      <c r="H3138" t="str">
        <f>_xlfn.XLOOKUP(Flights[[#This Row],[Destination]], Airports!$A$2:$A$78, Airports!$D$2:$D$78)</f>
        <v>Charlotte</v>
      </c>
      <c r="I3138" t="str" cm="1">
        <f t="array" ref="I3138">_xlfn.XLOOKUP(Flights[[#This Row],[Destination]],_xlfn._TRO_TRAILING( Airports!A:A),_xlfn._TRO_TRAILING( Airports!E:E), "Not found")</f>
        <v>NC</v>
      </c>
      <c r="J3138" s="1">
        <v>0.47222222222222221</v>
      </c>
      <c r="K3138" s="22">
        <f>HOUR(Flights[[#This Row],[Scheduled Departure]])</f>
        <v>11</v>
      </c>
      <c r="L3138" s="1">
        <v>0.5756944444444444</v>
      </c>
      <c r="M3138">
        <f>(L3138-J3138)*24*60</f>
        <v>148.99999999999994</v>
      </c>
      <c r="N3138" s="16">
        <f>Flights[[#This Row],[Length (min)]]/60</f>
        <v>4.6500000000000004</v>
      </c>
      <c r="O3138">
        <v>279</v>
      </c>
      <c r="P3138">
        <v>2125</v>
      </c>
      <c r="Q3138" s="18">
        <f>IFERROR(Flights[[#This Row],[Distance]]/Flights[[#This Row],[Length (hr)]], "")</f>
        <v>456.98924731182791</v>
      </c>
      <c r="R3138" s="1">
        <v>0.80694444444444446</v>
      </c>
      <c r="S3138" s="1" t="str">
        <f>IF(Flights[[#This Row],[Length (hr)]]&lt;2, "No meal", IF(Flights[[#This Row],[Length (hr)]]&lt;3.5, "Light meal", "Full meal"))</f>
        <v>Full meal</v>
      </c>
      <c r="T3138" s="1" t="str">
        <f>IF(AND(Flights[[#This Row],[Airline]]="US Airways", Flights[[#This Row],[Meal]]="Full Meal"), "Yes", "No")</f>
        <v>No</v>
      </c>
      <c r="U3138" s="1">
        <v>0.89444444444444449</v>
      </c>
      <c r="V3138">
        <v>126</v>
      </c>
      <c r="W3138" s="1" t="str">
        <f>IF(Flights[[#This Row],[Arrival Delay]] = "", "Cancelled", IF(Flights[[#This Row],[Arrival Delay]]&gt;15, "Delayed", "On time"))</f>
        <v>Delayed</v>
      </c>
      <c r="X3138" t="str">
        <f>IF(Flights[[#This Row],[Status]]&lt;&gt;"Delayed","", IF(Flights[[#This Row],[Arrival Delay]]&gt;120, "Severe", IF(Flights[[#This Row],[Arrival Delay]]&gt;60, "Major", "Moderate")))</f>
        <v>Severe</v>
      </c>
      <c r="Y3138" t="b">
        <v>0</v>
      </c>
      <c r="AA3138" t="str">
        <f>IF(OR(AND(Flights[[#This Row],[Status]]="Cancelled", Flights[[#This Row],[Cancellation Reason]]="Airline/Carrier"), Flights[[#This Row],[Delay Type]]="Severe"), "Yes", "No")</f>
        <v>Yes</v>
      </c>
    </row>
    <row r="3139" spans="1:27" x14ac:dyDescent="0.3">
      <c r="A3139" s="3">
        <v>42234</v>
      </c>
      <c r="B3139" s="22">
        <f>WEEKNUM(Flights[[#This Row],[Date]], 1)</f>
        <v>34</v>
      </c>
      <c r="C3139" s="22">
        <f>WEEKDAY(Flights[[#This Row],[Date]],1)</f>
        <v>3</v>
      </c>
      <c r="D3139" t="s">
        <v>1684</v>
      </c>
      <c r="E3139" t="s">
        <v>1995</v>
      </c>
      <c r="F3139" t="s">
        <v>0</v>
      </c>
      <c r="G3139" t="s">
        <v>303</v>
      </c>
      <c r="H3139" t="str">
        <f>_xlfn.XLOOKUP(Flights[[#This Row],[Destination]], Airports!$A$2:$A$78, Airports!$D$2:$D$78)</f>
        <v>Kansas City</v>
      </c>
      <c r="I3139" t="str" cm="1">
        <f t="array" ref="I3139">_xlfn.XLOOKUP(Flights[[#This Row],[Destination]],_xlfn._TRO_TRAILING( Airports!A:A),_xlfn._TRO_TRAILING( Airports!E:E), "Not found")</f>
        <v>MO</v>
      </c>
      <c r="J3139" s="1">
        <v>0.52430555555555558</v>
      </c>
      <c r="K3139" s="22">
        <f>HOUR(Flights[[#This Row],[Scheduled Departure]])</f>
        <v>12</v>
      </c>
      <c r="L3139" s="1">
        <v>0.52152777777777781</v>
      </c>
      <c r="M3139">
        <f>(L3139-J3139)*24*60</f>
        <v>-3.9999999999999858</v>
      </c>
      <c r="N3139" s="16">
        <f>Flights[[#This Row],[Length (min)]]/60</f>
        <v>3.0666666666666669</v>
      </c>
      <c r="O3139">
        <v>184</v>
      </c>
      <c r="P3139">
        <v>1363</v>
      </c>
      <c r="Q3139" s="18">
        <f>IFERROR(Flights[[#This Row],[Distance]]/Flights[[#This Row],[Length (hr)]], "")</f>
        <v>444.45652173913038</v>
      </c>
      <c r="R3139" s="1">
        <v>0.73958333333333337</v>
      </c>
      <c r="S3139" s="1" t="str">
        <f>IF(Flights[[#This Row],[Length (hr)]]&lt;2, "No meal", IF(Flights[[#This Row],[Length (hr)]]&lt;3.5, "Light meal", "Full meal"))</f>
        <v>Light meal</v>
      </c>
      <c r="T3139" s="1" t="str">
        <f>IF(AND(Flights[[#This Row],[Airline]]="US Airways", Flights[[#This Row],[Meal]]="Full Meal"), "Yes", "No")</f>
        <v>No</v>
      </c>
      <c r="U3139" s="1">
        <v>0.73263888888888884</v>
      </c>
      <c r="V3139">
        <v>-10</v>
      </c>
      <c r="W3139" s="1" t="str">
        <f>IF(Flights[[#This Row],[Arrival Delay]] = "", "Cancelled", IF(Flights[[#This Row],[Arrival Delay]]&gt;15, "Delayed", "On time"))</f>
        <v>On time</v>
      </c>
      <c r="X3139" t="str">
        <f>IF(Flights[[#This Row],[Status]]&lt;&gt;"Delayed","", IF(Flights[[#This Row],[Arrival Delay]]&gt;120, "Severe", IF(Flights[[#This Row],[Arrival Delay]]&gt;60, "Major", "Moderate")))</f>
        <v/>
      </c>
      <c r="Y3139" t="b">
        <v>0</v>
      </c>
      <c r="AA3139" t="str">
        <f>IF(OR(AND(Flights[[#This Row],[Status]]="Cancelled", Flights[[#This Row],[Cancellation Reason]]="Airline/Carrier"), Flights[[#This Row],[Delay Type]]="Severe"), "Yes", "No")</f>
        <v>No</v>
      </c>
    </row>
    <row r="3140" spans="1:27" x14ac:dyDescent="0.3">
      <c r="A3140" s="3">
        <v>42234</v>
      </c>
      <c r="B3140" s="22">
        <f>WEEKNUM(Flights[[#This Row],[Date]], 1)</f>
        <v>34</v>
      </c>
      <c r="C3140" s="22">
        <f>WEEKDAY(Flights[[#This Row],[Date]],1)</f>
        <v>3</v>
      </c>
      <c r="D3140" t="s">
        <v>144</v>
      </c>
      <c r="E3140" t="s">
        <v>1987</v>
      </c>
      <c r="F3140" t="s">
        <v>0</v>
      </c>
      <c r="G3140" t="s">
        <v>2</v>
      </c>
      <c r="H3140" t="str">
        <f>_xlfn.XLOOKUP(Flights[[#This Row],[Destination]], Airports!$A$2:$A$78, Airports!$D$2:$D$78)</f>
        <v>Miami</v>
      </c>
      <c r="I3140" t="str" cm="1">
        <f t="array" ref="I3140">_xlfn.XLOOKUP(Flights[[#This Row],[Destination]],_xlfn._TRO_TRAILING( Airports!A:A),_xlfn._TRO_TRAILING( Airports!E:E), "Not found")</f>
        <v>FL</v>
      </c>
      <c r="J3140" s="1">
        <v>0.58333333333333337</v>
      </c>
      <c r="K3140" s="22">
        <f>HOUR(Flights[[#This Row],[Scheduled Departure]])</f>
        <v>14</v>
      </c>
      <c r="L3140" s="1">
        <v>0.58194444444444449</v>
      </c>
      <c r="M3140">
        <f>(L3140-J3140)*24*60</f>
        <v>-1.9999999999999929</v>
      </c>
      <c r="N3140" s="16">
        <f>Flights[[#This Row],[Length (min)]]/60</f>
        <v>4.7666666666666666</v>
      </c>
      <c r="O3140">
        <v>286</v>
      </c>
      <c r="P3140">
        <v>2342</v>
      </c>
      <c r="Q3140" s="18">
        <f>IFERROR(Flights[[#This Row],[Distance]]/Flights[[#This Row],[Length (hr)]], "")</f>
        <v>491.32867132867136</v>
      </c>
      <c r="R3140" s="1">
        <v>0.92152777777777772</v>
      </c>
      <c r="S3140" s="1" t="str">
        <f>IF(Flights[[#This Row],[Length (hr)]]&lt;2, "No meal", IF(Flights[[#This Row],[Length (hr)]]&lt;3.5, "Light meal", "Full meal"))</f>
        <v>Full meal</v>
      </c>
      <c r="T3140" s="1" t="str">
        <f>IF(AND(Flights[[#This Row],[Airline]]="US Airways", Flights[[#This Row],[Meal]]="Full Meal"), "Yes", "No")</f>
        <v>No</v>
      </c>
      <c r="U3140" s="1">
        <v>0.90555555555555556</v>
      </c>
      <c r="V3140">
        <v>-23</v>
      </c>
      <c r="W3140" s="1" t="str">
        <f>IF(Flights[[#This Row],[Arrival Delay]] = "", "Cancelled", IF(Flights[[#This Row],[Arrival Delay]]&gt;15, "Delayed", "On time"))</f>
        <v>On time</v>
      </c>
      <c r="X3140" t="str">
        <f>IF(Flights[[#This Row],[Status]]&lt;&gt;"Delayed","", IF(Flights[[#This Row],[Arrival Delay]]&gt;120, "Severe", IF(Flights[[#This Row],[Arrival Delay]]&gt;60, "Major", "Moderate")))</f>
        <v/>
      </c>
      <c r="Y3140" t="b">
        <v>0</v>
      </c>
      <c r="AA3140" t="str">
        <f>IF(OR(AND(Flights[[#This Row],[Status]]="Cancelled", Flights[[#This Row],[Cancellation Reason]]="Airline/Carrier"), Flights[[#This Row],[Delay Type]]="Severe"), "Yes", "No")</f>
        <v>No</v>
      </c>
    </row>
    <row r="3141" spans="1:27" x14ac:dyDescent="0.3">
      <c r="A3141" s="3">
        <v>42234</v>
      </c>
      <c r="B3141" s="22">
        <f>WEEKNUM(Flights[[#This Row],[Date]], 1)</f>
        <v>34</v>
      </c>
      <c r="C3141" s="22">
        <f>WEEKDAY(Flights[[#This Row],[Date]],1)</f>
        <v>3</v>
      </c>
      <c r="D3141" t="s">
        <v>1368</v>
      </c>
      <c r="E3141" t="s">
        <v>1995</v>
      </c>
      <c r="F3141" t="s">
        <v>0</v>
      </c>
      <c r="G3141" t="s">
        <v>5</v>
      </c>
      <c r="H3141" t="str">
        <f>_xlfn.XLOOKUP(Flights[[#This Row],[Destination]], Airports!$A$2:$A$78, Airports!$D$2:$D$78)</f>
        <v>St. Louis</v>
      </c>
      <c r="I3141" t="str" cm="1">
        <f t="array" ref="I3141">_xlfn.XLOOKUP(Flights[[#This Row],[Destination]],_xlfn._TRO_TRAILING( Airports!A:A),_xlfn._TRO_TRAILING( Airports!E:E), "Not found")</f>
        <v>MO</v>
      </c>
      <c r="J3141" s="1">
        <v>0.64930555555555558</v>
      </c>
      <c r="K3141" s="22">
        <f>HOUR(Flights[[#This Row],[Scheduled Departure]])</f>
        <v>15</v>
      </c>
      <c r="L3141" s="1">
        <v>0.66249999999999998</v>
      </c>
      <c r="M3141">
        <f>(L3141-J3141)*24*60</f>
        <v>18.999999999999932</v>
      </c>
      <c r="N3141" s="16">
        <f>Flights[[#This Row],[Length (min)]]/60</f>
        <v>3.6</v>
      </c>
      <c r="O3141">
        <v>216</v>
      </c>
      <c r="P3141">
        <v>1592</v>
      </c>
      <c r="Q3141" s="18">
        <f>IFERROR(Flights[[#This Row],[Distance]]/Flights[[#This Row],[Length (hr)]], "")</f>
        <v>442.22222222222223</v>
      </c>
      <c r="R3141" s="1">
        <v>0.88541666666666663</v>
      </c>
      <c r="S3141" s="1" t="str">
        <f>IF(Flights[[#This Row],[Length (hr)]]&lt;2, "No meal", IF(Flights[[#This Row],[Length (hr)]]&lt;3.5, "Light meal", "Full meal"))</f>
        <v>Full meal</v>
      </c>
      <c r="T3141" s="1" t="str">
        <f>IF(AND(Flights[[#This Row],[Airline]]="US Airways", Flights[[#This Row],[Meal]]="Full Meal"), "Yes", "No")</f>
        <v>No</v>
      </c>
      <c r="U3141" s="1">
        <v>0.89583333333333337</v>
      </c>
      <c r="V3141">
        <v>15</v>
      </c>
      <c r="W3141" s="1" t="str">
        <f>IF(Flights[[#This Row],[Arrival Delay]] = "", "Cancelled", IF(Flights[[#This Row],[Arrival Delay]]&gt;15, "Delayed", "On time"))</f>
        <v>On time</v>
      </c>
      <c r="X3141" t="str">
        <f>IF(Flights[[#This Row],[Status]]&lt;&gt;"Delayed","", IF(Flights[[#This Row],[Arrival Delay]]&gt;120, "Severe", IF(Flights[[#This Row],[Arrival Delay]]&gt;60, "Major", "Moderate")))</f>
        <v/>
      </c>
      <c r="Y3141" t="b">
        <v>0</v>
      </c>
      <c r="AA3141" t="str">
        <f>IF(OR(AND(Flights[[#This Row],[Status]]="Cancelled", Flights[[#This Row],[Cancellation Reason]]="Airline/Carrier"), Flights[[#This Row],[Delay Type]]="Severe"), "Yes", "No")</f>
        <v>No</v>
      </c>
    </row>
    <row r="3142" spans="1:27" x14ac:dyDescent="0.3">
      <c r="A3142" s="3">
        <v>42234</v>
      </c>
      <c r="B3142" s="22">
        <f>WEEKNUM(Flights[[#This Row],[Date]], 1)</f>
        <v>34</v>
      </c>
      <c r="C3142" s="22">
        <f>WEEKDAY(Flights[[#This Row],[Date]],1)</f>
        <v>3</v>
      </c>
      <c r="D3142" t="s">
        <v>1702</v>
      </c>
      <c r="E3142" t="s">
        <v>1995</v>
      </c>
      <c r="F3142" t="s">
        <v>0</v>
      </c>
      <c r="G3142" t="s">
        <v>9</v>
      </c>
      <c r="H3142" t="str">
        <f>_xlfn.XLOOKUP(Flights[[#This Row],[Destination]], Airports!$A$2:$A$78, Airports!$D$2:$D$78)</f>
        <v>San Francisco</v>
      </c>
      <c r="I3142" t="str" cm="1">
        <f t="array" ref="I3142">_xlfn.XLOOKUP(Flights[[#This Row],[Destination]],_xlfn._TRO_TRAILING( Airports!A:A),_xlfn._TRO_TRAILING( Airports!E:E), "Not found")</f>
        <v>CA</v>
      </c>
      <c r="J3142" s="1">
        <v>0.71180555555555558</v>
      </c>
      <c r="K3142" s="22">
        <f>HOUR(Flights[[#This Row],[Scheduled Departure]])</f>
        <v>17</v>
      </c>
      <c r="L3142" s="1">
        <v>0.75694444444444442</v>
      </c>
      <c r="M3142">
        <f>(L3142-J3142)*24*60</f>
        <v>64.999999999999929</v>
      </c>
      <c r="N3142" s="16">
        <f>Flights[[#This Row],[Length (min)]]/60</f>
        <v>1.1666666666666667</v>
      </c>
      <c r="O3142">
        <v>70</v>
      </c>
      <c r="P3142">
        <v>337</v>
      </c>
      <c r="Q3142" s="18">
        <f>IFERROR(Flights[[#This Row],[Distance]]/Flights[[#This Row],[Length (hr)]], "")</f>
        <v>288.85714285714283</v>
      </c>
      <c r="R3142" s="1">
        <v>0.76388888888888884</v>
      </c>
      <c r="S3142" s="1" t="str">
        <f>IF(Flights[[#This Row],[Length (hr)]]&lt;2, "No meal", IF(Flights[[#This Row],[Length (hr)]]&lt;3.5, "Light meal", "Full meal"))</f>
        <v>No meal</v>
      </c>
      <c r="T3142" s="1" t="str">
        <f>IF(AND(Flights[[#This Row],[Airline]]="US Airways", Flights[[#This Row],[Meal]]="Full Meal"), "Yes", "No")</f>
        <v>No</v>
      </c>
      <c r="U3142" s="1">
        <v>0.80555555555555558</v>
      </c>
      <c r="V3142">
        <v>60</v>
      </c>
      <c r="W3142" s="1" t="str">
        <f>IF(Flights[[#This Row],[Arrival Delay]] = "", "Cancelled", IF(Flights[[#This Row],[Arrival Delay]]&gt;15, "Delayed", "On time"))</f>
        <v>Delayed</v>
      </c>
      <c r="X3142" t="str">
        <f>IF(Flights[[#This Row],[Status]]&lt;&gt;"Delayed","", IF(Flights[[#This Row],[Arrival Delay]]&gt;120, "Severe", IF(Flights[[#This Row],[Arrival Delay]]&gt;60, "Major", "Moderate")))</f>
        <v>Moderate</v>
      </c>
      <c r="Y3142" t="b">
        <v>0</v>
      </c>
      <c r="AA3142" t="str">
        <f>IF(OR(AND(Flights[[#This Row],[Status]]="Cancelled", Flights[[#This Row],[Cancellation Reason]]="Airline/Carrier"), Flights[[#This Row],[Delay Type]]="Severe"), "Yes", "No")</f>
        <v>No</v>
      </c>
    </row>
    <row r="3143" spans="1:27" x14ac:dyDescent="0.3">
      <c r="A3143" s="3">
        <v>42234</v>
      </c>
      <c r="B3143" s="22">
        <f>WEEKNUM(Flights[[#This Row],[Date]], 1)</f>
        <v>34</v>
      </c>
      <c r="C3143" s="22">
        <f>WEEKDAY(Flights[[#This Row],[Date]],1)</f>
        <v>3</v>
      </c>
      <c r="D3143" t="s">
        <v>622</v>
      </c>
      <c r="E3143" t="s">
        <v>1994</v>
      </c>
      <c r="F3143" t="s">
        <v>0</v>
      </c>
      <c r="G3143" t="s">
        <v>314</v>
      </c>
      <c r="H3143" t="str">
        <f>_xlfn.XLOOKUP(Flights[[#This Row],[Destination]], Airports!$A$2:$A$78, Airports!$D$2:$D$78)</f>
        <v>Minneapolis</v>
      </c>
      <c r="I3143" t="str" cm="1">
        <f t="array" ref="I3143">_xlfn.XLOOKUP(Flights[[#This Row],[Destination]],_xlfn._TRO_TRAILING( Airports!A:A),_xlfn._TRO_TRAILING( Airports!E:E), "Not found")</f>
        <v>MN</v>
      </c>
      <c r="J3143" s="1">
        <v>0.72916666666666663</v>
      </c>
      <c r="K3143" s="22">
        <f>HOUR(Flights[[#This Row],[Scheduled Departure]])</f>
        <v>17</v>
      </c>
      <c r="L3143" s="1">
        <v>0.72777777777777775</v>
      </c>
      <c r="M3143">
        <f>(L3143-J3143)*24*60</f>
        <v>-1.9999999999999929</v>
      </c>
      <c r="N3143" s="16">
        <f>Flights[[#This Row],[Length (min)]]/60</f>
        <v>3.55</v>
      </c>
      <c r="O3143">
        <v>213</v>
      </c>
      <c r="P3143">
        <v>1535</v>
      </c>
      <c r="Q3143" s="18">
        <f>IFERROR(Flights[[#This Row],[Distance]]/Flights[[#This Row],[Length (hr)]], "")</f>
        <v>432.3943661971831</v>
      </c>
      <c r="R3143" s="1">
        <v>0.96111111111111114</v>
      </c>
      <c r="S3143" s="1" t="str">
        <f>IF(Flights[[#This Row],[Length (hr)]]&lt;2, "No meal", IF(Flights[[#This Row],[Length (hr)]]&lt;3.5, "Light meal", "Full meal"))</f>
        <v>Full meal</v>
      </c>
      <c r="T3143" s="1" t="str">
        <f>IF(AND(Flights[[#This Row],[Airline]]="US Airways", Flights[[#This Row],[Meal]]="Full Meal"), "Yes", "No")</f>
        <v>No</v>
      </c>
      <c r="U3143" s="1">
        <v>0.95902777777777781</v>
      </c>
      <c r="V3143">
        <v>-3</v>
      </c>
      <c r="W3143" s="1" t="str">
        <f>IF(Flights[[#This Row],[Arrival Delay]] = "", "Cancelled", IF(Flights[[#This Row],[Arrival Delay]]&gt;15, "Delayed", "On time"))</f>
        <v>On time</v>
      </c>
      <c r="X3143" t="str">
        <f>IF(Flights[[#This Row],[Status]]&lt;&gt;"Delayed","", IF(Flights[[#This Row],[Arrival Delay]]&gt;120, "Severe", IF(Flights[[#This Row],[Arrival Delay]]&gt;60, "Major", "Moderate")))</f>
        <v/>
      </c>
      <c r="Y3143" t="b">
        <v>0</v>
      </c>
      <c r="AA3143" t="str">
        <f>IF(OR(AND(Flights[[#This Row],[Status]]="Cancelled", Flights[[#This Row],[Cancellation Reason]]="Airline/Carrier"), Flights[[#This Row],[Delay Type]]="Severe"), "Yes", "No")</f>
        <v>No</v>
      </c>
    </row>
    <row r="3144" spans="1:27" x14ac:dyDescent="0.3">
      <c r="A3144" s="3">
        <v>42234</v>
      </c>
      <c r="B3144" s="22">
        <f>WEEKNUM(Flights[[#This Row],[Date]], 1)</f>
        <v>34</v>
      </c>
      <c r="C3144" s="22">
        <f>WEEKDAY(Flights[[#This Row],[Date]],1)</f>
        <v>3</v>
      </c>
      <c r="D3144" t="s">
        <v>580</v>
      </c>
      <c r="E3144" t="s">
        <v>1991</v>
      </c>
      <c r="F3144" t="s">
        <v>0</v>
      </c>
      <c r="G3144" t="s">
        <v>344</v>
      </c>
      <c r="H3144" t="str">
        <f>_xlfn.XLOOKUP(Flights[[#This Row],[Destination]], Airports!$A$2:$A$78, Airports!$D$2:$D$78)</f>
        <v>Seattle</v>
      </c>
      <c r="I3144" t="str" cm="1">
        <f t="array" ref="I3144">_xlfn.XLOOKUP(Flights[[#This Row],[Destination]],_xlfn._TRO_TRAILING( Airports!A:A),_xlfn._TRO_TRAILING( Airports!E:E), "Not found")</f>
        <v>WA</v>
      </c>
      <c r="J3144" s="1">
        <v>0.73611111111111116</v>
      </c>
      <c r="K3144" s="22">
        <f>HOUR(Flights[[#This Row],[Scheduled Departure]])</f>
        <v>17</v>
      </c>
      <c r="L3144" s="1">
        <v>0.73055555555555551</v>
      </c>
      <c r="M3144">
        <f>(L3144-J3144)*24*60</f>
        <v>-8.0000000000001315</v>
      </c>
      <c r="N3144" s="16">
        <f>Flights[[#This Row],[Length (min)]]/60</f>
        <v>2.85</v>
      </c>
      <c r="O3144">
        <v>171</v>
      </c>
      <c r="P3144">
        <v>954</v>
      </c>
      <c r="Q3144" s="18">
        <f>IFERROR(Flights[[#This Row],[Distance]]/Flights[[#This Row],[Length (hr)]], "")</f>
        <v>334.73684210526312</v>
      </c>
      <c r="R3144" s="1">
        <v>0.84375</v>
      </c>
      <c r="S3144" s="1" t="str">
        <f>IF(Flights[[#This Row],[Length (hr)]]&lt;2, "No meal", IF(Flights[[#This Row],[Length (hr)]]&lt;3.5, "Light meal", "Full meal"))</f>
        <v>Light meal</v>
      </c>
      <c r="T3144" s="1" t="str">
        <f>IF(AND(Flights[[#This Row],[Airline]]="US Airways", Flights[[#This Row],[Meal]]="Full Meal"), "Yes", "No")</f>
        <v>No</v>
      </c>
      <c r="U3144" s="1">
        <v>0.84930555555555554</v>
      </c>
      <c r="V3144">
        <v>8</v>
      </c>
      <c r="W3144" s="1" t="str">
        <f>IF(Flights[[#This Row],[Arrival Delay]] = "", "Cancelled", IF(Flights[[#This Row],[Arrival Delay]]&gt;15, "Delayed", "On time"))</f>
        <v>On time</v>
      </c>
      <c r="X3144" t="str">
        <f>IF(Flights[[#This Row],[Status]]&lt;&gt;"Delayed","", IF(Flights[[#This Row],[Arrival Delay]]&gt;120, "Severe", IF(Flights[[#This Row],[Arrival Delay]]&gt;60, "Major", "Moderate")))</f>
        <v/>
      </c>
      <c r="Y3144" t="b">
        <v>0</v>
      </c>
      <c r="AA3144" t="str">
        <f>IF(OR(AND(Flights[[#This Row],[Status]]="Cancelled", Flights[[#This Row],[Cancellation Reason]]="Airline/Carrier"), Flights[[#This Row],[Delay Type]]="Severe"), "Yes", "No")</f>
        <v>No</v>
      </c>
    </row>
    <row r="3145" spans="1:27" x14ac:dyDescent="0.3">
      <c r="A3145" s="3">
        <v>42234</v>
      </c>
      <c r="B3145" s="22">
        <f>WEEKNUM(Flights[[#This Row],[Date]], 1)</f>
        <v>34</v>
      </c>
      <c r="C3145" s="22">
        <f>WEEKDAY(Flights[[#This Row],[Date]],1)</f>
        <v>3</v>
      </c>
      <c r="D3145" t="s">
        <v>88</v>
      </c>
      <c r="E3145" t="s">
        <v>1987</v>
      </c>
      <c r="F3145" t="s">
        <v>0</v>
      </c>
      <c r="G3145" t="s">
        <v>15</v>
      </c>
      <c r="H3145" t="str">
        <f>_xlfn.XLOOKUP(Flights[[#This Row],[Destination]], Airports!$A$2:$A$78, Airports!$D$2:$D$78)</f>
        <v>Las Vegas</v>
      </c>
      <c r="I3145" t="str" cm="1">
        <f t="array" ref="I3145">_xlfn.XLOOKUP(Flights[[#This Row],[Destination]],_xlfn._TRO_TRAILING( Airports!A:A),_xlfn._TRO_TRAILING( Airports!E:E), "Not found")</f>
        <v>NV</v>
      </c>
      <c r="J3145" s="1">
        <v>0.75694444444444442</v>
      </c>
      <c r="K3145" s="22">
        <f>HOUR(Flights[[#This Row],[Scheduled Departure]])</f>
        <v>18</v>
      </c>
      <c r="L3145" s="1">
        <v>0.75138888888888888</v>
      </c>
      <c r="M3145">
        <f>(L3145-J3145)*24*60</f>
        <v>-7.9999999999999716</v>
      </c>
      <c r="N3145" s="16">
        <f>Flights[[#This Row],[Length (min)]]/60</f>
        <v>1.1499999999999999</v>
      </c>
      <c r="O3145">
        <v>69</v>
      </c>
      <c r="P3145">
        <v>236</v>
      </c>
      <c r="Q3145" s="18">
        <f>IFERROR(Flights[[#This Row],[Distance]]/Flights[[#This Row],[Length (hr)]], "")</f>
        <v>205.21739130434784</v>
      </c>
      <c r="R3145" s="1">
        <v>0.81111111111111112</v>
      </c>
      <c r="S3145" s="1" t="str">
        <f>IF(Flights[[#This Row],[Length (hr)]]&lt;2, "No meal", IF(Flights[[#This Row],[Length (hr)]]&lt;3.5, "Light meal", "Full meal"))</f>
        <v>No meal</v>
      </c>
      <c r="T3145" s="1" t="str">
        <f>IF(AND(Flights[[#This Row],[Airline]]="US Airways", Flights[[#This Row],[Meal]]="Full Meal"), "Yes", "No")</f>
        <v>No</v>
      </c>
      <c r="U3145" s="1">
        <v>0.7993055555555556</v>
      </c>
      <c r="V3145">
        <v>-17</v>
      </c>
      <c r="W3145" s="1" t="str">
        <f>IF(Flights[[#This Row],[Arrival Delay]] = "", "Cancelled", IF(Flights[[#This Row],[Arrival Delay]]&gt;15, "Delayed", "On time"))</f>
        <v>On time</v>
      </c>
      <c r="X3145" t="str">
        <f>IF(Flights[[#This Row],[Status]]&lt;&gt;"Delayed","", IF(Flights[[#This Row],[Arrival Delay]]&gt;120, "Severe", IF(Flights[[#This Row],[Arrival Delay]]&gt;60, "Major", "Moderate")))</f>
        <v/>
      </c>
      <c r="Y3145" t="b">
        <v>0</v>
      </c>
      <c r="AA3145" t="str">
        <f>IF(OR(AND(Flights[[#This Row],[Status]]="Cancelled", Flights[[#This Row],[Cancellation Reason]]="Airline/Carrier"), Flights[[#This Row],[Delay Type]]="Severe"), "Yes", "No")</f>
        <v>No</v>
      </c>
    </row>
    <row r="3146" spans="1:27" x14ac:dyDescent="0.3">
      <c r="A3146" s="3">
        <v>42234</v>
      </c>
      <c r="B3146" s="22">
        <f>WEEKNUM(Flights[[#This Row],[Date]], 1)</f>
        <v>34</v>
      </c>
      <c r="C3146" s="22">
        <f>WEEKDAY(Flights[[#This Row],[Date]],1)</f>
        <v>3</v>
      </c>
      <c r="D3146" t="s">
        <v>1237</v>
      </c>
      <c r="E3146" t="s">
        <v>1994</v>
      </c>
      <c r="F3146" t="s">
        <v>0</v>
      </c>
      <c r="G3146" t="s">
        <v>351</v>
      </c>
      <c r="H3146" t="str">
        <f>_xlfn.XLOOKUP(Flights[[#This Row],[Destination]], Airports!$A$2:$A$78, Airports!$D$2:$D$78)</f>
        <v>Sacramento</v>
      </c>
      <c r="I3146" t="str" cm="1">
        <f t="array" ref="I3146">_xlfn.XLOOKUP(Flights[[#This Row],[Destination]],_xlfn._TRO_TRAILING( Airports!A:A),_xlfn._TRO_TRAILING( Airports!E:E), "Not found")</f>
        <v>CA</v>
      </c>
      <c r="J3146" s="1">
        <v>0.88541666666666663</v>
      </c>
      <c r="K3146" s="22">
        <f>HOUR(Flights[[#This Row],[Scheduled Departure]])</f>
        <v>21</v>
      </c>
      <c r="L3146" s="1">
        <v>0.9555555555555556</v>
      </c>
      <c r="M3146">
        <f>(L3146-J3146)*24*60</f>
        <v>101.00000000000011</v>
      </c>
      <c r="N3146" s="16">
        <f>Flights[[#This Row],[Length (min)]]/60</f>
        <v>1.5</v>
      </c>
      <c r="O3146">
        <v>90</v>
      </c>
      <c r="P3146">
        <v>373</v>
      </c>
      <c r="Q3146" s="18">
        <f>IFERROR(Flights[[#This Row],[Distance]]/Flights[[#This Row],[Length (hr)]], "")</f>
        <v>248.66666666666666</v>
      </c>
      <c r="R3146" s="1">
        <v>0.94791666666666663</v>
      </c>
      <c r="S3146" s="1" t="str">
        <f>IF(Flights[[#This Row],[Length (hr)]]&lt;2, "No meal", IF(Flights[[#This Row],[Length (hr)]]&lt;3.5, "Light meal", "Full meal"))</f>
        <v>No meal</v>
      </c>
      <c r="T3146" s="1" t="str">
        <f>IF(AND(Flights[[#This Row],[Airline]]="US Airways", Flights[[#This Row],[Meal]]="Full Meal"), "Yes", "No")</f>
        <v>No</v>
      </c>
      <c r="U3146" s="1">
        <v>1.8055555555555554E-2</v>
      </c>
      <c r="V3146">
        <v>101</v>
      </c>
      <c r="W3146" s="1" t="str">
        <f>IF(Flights[[#This Row],[Arrival Delay]] = "", "Cancelled", IF(Flights[[#This Row],[Arrival Delay]]&gt;15, "Delayed", "On time"))</f>
        <v>Delayed</v>
      </c>
      <c r="X3146" t="str">
        <f>IF(Flights[[#This Row],[Status]]&lt;&gt;"Delayed","", IF(Flights[[#This Row],[Arrival Delay]]&gt;120, "Severe", IF(Flights[[#This Row],[Arrival Delay]]&gt;60, "Major", "Moderate")))</f>
        <v>Major</v>
      </c>
      <c r="Y3146" t="b">
        <v>0</v>
      </c>
      <c r="AA3146" t="str">
        <f>IF(OR(AND(Flights[[#This Row],[Status]]="Cancelled", Flights[[#This Row],[Cancellation Reason]]="Airline/Carrier"), Flights[[#This Row],[Delay Type]]="Severe"), "Yes", "No")</f>
        <v>No</v>
      </c>
    </row>
    <row r="3147" spans="1:27" x14ac:dyDescent="0.3">
      <c r="A3147" s="3">
        <v>42234</v>
      </c>
      <c r="B3147" s="22">
        <f>WEEKNUM(Flights[[#This Row],[Date]], 1)</f>
        <v>34</v>
      </c>
      <c r="C3147" s="22">
        <f>WEEKDAY(Flights[[#This Row],[Date]],1)</f>
        <v>3</v>
      </c>
      <c r="D3147" t="s">
        <v>1416</v>
      </c>
      <c r="E3147" t="s">
        <v>1990</v>
      </c>
      <c r="F3147" t="s">
        <v>0</v>
      </c>
      <c r="G3147" t="s">
        <v>262</v>
      </c>
      <c r="H3147" t="str">
        <f>_xlfn.XLOOKUP(Flights[[#This Row],[Destination]], Airports!$A$2:$A$78, Airports!$D$2:$D$78)</f>
        <v>Cleveland</v>
      </c>
      <c r="I3147" t="str" cm="1">
        <f t="array" ref="I3147">_xlfn.XLOOKUP(Flights[[#This Row],[Destination]],_xlfn._TRO_TRAILING( Airports!A:A),_xlfn._TRO_TRAILING( Airports!E:E), "Not found")</f>
        <v>OH</v>
      </c>
      <c r="J3147" s="1">
        <v>0.92291666666666672</v>
      </c>
      <c r="K3147" s="22">
        <f>HOUR(Flights[[#This Row],[Scheduled Departure]])</f>
        <v>22</v>
      </c>
      <c r="L3147" s="1">
        <v>0.92638888888888893</v>
      </c>
      <c r="M3147">
        <f>(L3147-J3147)*24*60</f>
        <v>4.9999999999999822</v>
      </c>
      <c r="N3147" s="16">
        <f>Flights[[#This Row],[Length (min)]]/60</f>
        <v>4.45</v>
      </c>
      <c r="O3147">
        <v>267</v>
      </c>
      <c r="P3147">
        <v>2052</v>
      </c>
      <c r="Q3147" s="18">
        <f>IFERROR(Flights[[#This Row],[Distance]]/Flights[[#This Row],[Length (hr)]], "")</f>
        <v>461.12359550561797</v>
      </c>
      <c r="R3147" s="1">
        <v>0.23125000000000001</v>
      </c>
      <c r="S3147" s="1" t="str">
        <f>IF(Flights[[#This Row],[Length (hr)]]&lt;2, "No meal", IF(Flights[[#This Row],[Length (hr)]]&lt;3.5, "Light meal", "Full meal"))</f>
        <v>Full meal</v>
      </c>
      <c r="T3147" s="1" t="str">
        <f>IF(AND(Flights[[#This Row],[Airline]]="US Airways", Flights[[#This Row],[Meal]]="Full Meal"), "Yes", "No")</f>
        <v>No</v>
      </c>
      <c r="U3147" s="1">
        <v>0.23680555555555555</v>
      </c>
      <c r="V3147">
        <v>8</v>
      </c>
      <c r="W3147" s="1" t="str">
        <f>IF(Flights[[#This Row],[Arrival Delay]] = "", "Cancelled", IF(Flights[[#This Row],[Arrival Delay]]&gt;15, "Delayed", "On time"))</f>
        <v>On time</v>
      </c>
      <c r="X3147" t="str">
        <f>IF(Flights[[#This Row],[Status]]&lt;&gt;"Delayed","", IF(Flights[[#This Row],[Arrival Delay]]&gt;120, "Severe", IF(Flights[[#This Row],[Arrival Delay]]&gt;60, "Major", "Moderate")))</f>
        <v/>
      </c>
      <c r="Y3147" t="b">
        <v>0</v>
      </c>
      <c r="AA3147" t="str">
        <f>IF(OR(AND(Flights[[#This Row],[Status]]="Cancelled", Flights[[#This Row],[Cancellation Reason]]="Airline/Carrier"), Flights[[#This Row],[Delay Type]]="Severe"), "Yes", "No")</f>
        <v>No</v>
      </c>
    </row>
    <row r="3148" spans="1:27" x14ac:dyDescent="0.3">
      <c r="A3148" s="3">
        <v>42234</v>
      </c>
      <c r="B3148" s="22">
        <f>WEEKNUM(Flights[[#This Row],[Date]], 1)</f>
        <v>34</v>
      </c>
      <c r="C3148" s="22">
        <f>WEEKDAY(Flights[[#This Row],[Date]],1)</f>
        <v>3</v>
      </c>
      <c r="D3148" t="s">
        <v>1381</v>
      </c>
      <c r="E3148" t="s">
        <v>1998</v>
      </c>
      <c r="F3148" t="s">
        <v>0</v>
      </c>
      <c r="G3148" t="s">
        <v>26</v>
      </c>
      <c r="H3148" t="str">
        <f>_xlfn.XLOOKUP(Flights[[#This Row],[Destination]], Airports!$A$2:$A$78, Airports!$D$2:$D$78)</f>
        <v>Atlanta</v>
      </c>
      <c r="I3148" t="str" cm="1">
        <f t="array" ref="I3148">_xlfn.XLOOKUP(Flights[[#This Row],[Destination]],_xlfn._TRO_TRAILING( Airports!A:A),_xlfn._TRO_TRAILING( Airports!E:E), "Not found")</f>
        <v>GA</v>
      </c>
      <c r="J3148" s="1">
        <v>0.95833333333333337</v>
      </c>
      <c r="K3148" s="22">
        <f>HOUR(Flights[[#This Row],[Scheduled Departure]])</f>
        <v>23</v>
      </c>
      <c r="L3148" s="1">
        <v>0.95763888888888893</v>
      </c>
      <c r="M3148">
        <f>(L3148-J3148)*24*60</f>
        <v>-0.99999999999999645</v>
      </c>
      <c r="N3148" s="16">
        <f>Flights[[#This Row],[Length (min)]]/60</f>
        <v>4.3499999999999996</v>
      </c>
      <c r="O3148">
        <v>261</v>
      </c>
      <c r="P3148">
        <v>1947</v>
      </c>
      <c r="Q3148" s="18">
        <f>IFERROR(Flights[[#This Row],[Distance]]/Flights[[#This Row],[Length (hr)]], "")</f>
        <v>447.58620689655174</v>
      </c>
      <c r="R3148" s="1">
        <v>0.27083333333333331</v>
      </c>
      <c r="S3148" s="1" t="str">
        <f>IF(Flights[[#This Row],[Length (hr)]]&lt;2, "No meal", IF(Flights[[#This Row],[Length (hr)]]&lt;3.5, "Light meal", "Full meal"))</f>
        <v>Full meal</v>
      </c>
      <c r="T3148" s="1" t="str">
        <f>IF(AND(Flights[[#This Row],[Airline]]="US Airways", Flights[[#This Row],[Meal]]="Full Meal"), "Yes", "No")</f>
        <v>No</v>
      </c>
      <c r="U3148" s="1">
        <v>0.2638888888888889</v>
      </c>
      <c r="V3148">
        <v>-10</v>
      </c>
      <c r="W3148" s="1" t="str">
        <f>IF(Flights[[#This Row],[Arrival Delay]] = "", "Cancelled", IF(Flights[[#This Row],[Arrival Delay]]&gt;15, "Delayed", "On time"))</f>
        <v>On time</v>
      </c>
      <c r="X3148" t="str">
        <f>IF(Flights[[#This Row],[Status]]&lt;&gt;"Delayed","", IF(Flights[[#This Row],[Arrival Delay]]&gt;120, "Severe", IF(Flights[[#This Row],[Arrival Delay]]&gt;60, "Major", "Moderate")))</f>
        <v/>
      </c>
      <c r="Y3148" t="b">
        <v>0</v>
      </c>
      <c r="AA3148" t="str">
        <f>IF(OR(AND(Flights[[#This Row],[Status]]="Cancelled", Flights[[#This Row],[Cancellation Reason]]="Airline/Carrier"), Flights[[#This Row],[Delay Type]]="Severe"), "Yes", "No")</f>
        <v>No</v>
      </c>
    </row>
    <row r="3149" spans="1:27" x14ac:dyDescent="0.3">
      <c r="A3149" s="3">
        <v>42235</v>
      </c>
      <c r="B3149" s="22">
        <f>WEEKNUM(Flights[[#This Row],[Date]], 1)</f>
        <v>34</v>
      </c>
      <c r="C3149" s="22">
        <f>WEEKDAY(Flights[[#This Row],[Date]],1)</f>
        <v>4</v>
      </c>
      <c r="D3149" t="s">
        <v>869</v>
      </c>
      <c r="E3149" t="s">
        <v>1995</v>
      </c>
      <c r="F3149" t="s">
        <v>0</v>
      </c>
      <c r="G3149" t="s">
        <v>270</v>
      </c>
      <c r="H3149" t="str">
        <f>_xlfn.XLOOKUP(Flights[[#This Row],[Destination]], Airports!$A$2:$A$78, Airports!$D$2:$D$78)</f>
        <v>Dallas</v>
      </c>
      <c r="I3149" t="str" cm="1">
        <f t="array" ref="I3149">_xlfn.XLOOKUP(Flights[[#This Row],[Destination]],_xlfn._TRO_TRAILING( Airports!A:A),_xlfn._TRO_TRAILING( Airports!E:E), "Not found")</f>
        <v>TX</v>
      </c>
      <c r="J3149" s="1">
        <v>0.2673611111111111</v>
      </c>
      <c r="K3149" s="22">
        <f>HOUR(Flights[[#This Row],[Scheduled Departure]])</f>
        <v>6</v>
      </c>
      <c r="L3149" s="1">
        <v>0.26874999999999999</v>
      </c>
      <c r="M3149">
        <f>(L3149-J3149)*24*60</f>
        <v>1.9999999999999929</v>
      </c>
      <c r="N3149" s="16">
        <f>Flights[[#This Row],[Length (min)]]/60</f>
        <v>3.2333333333333334</v>
      </c>
      <c r="O3149">
        <v>194</v>
      </c>
      <c r="P3149">
        <v>1246</v>
      </c>
      <c r="Q3149" s="18">
        <f>IFERROR(Flights[[#This Row],[Distance]]/Flights[[#This Row],[Length (hr)]], "")</f>
        <v>385.36082474226805</v>
      </c>
      <c r="R3149" s="1">
        <v>0.47916666666666669</v>
      </c>
      <c r="S3149" s="1" t="str">
        <f>IF(Flights[[#This Row],[Length (hr)]]&lt;2, "No meal", IF(Flights[[#This Row],[Length (hr)]]&lt;3.5, "Light meal", "Full meal"))</f>
        <v>Light meal</v>
      </c>
      <c r="T3149" s="1" t="str">
        <f>IF(AND(Flights[[#This Row],[Airline]]="US Airways", Flights[[#This Row],[Meal]]="Full Meal"), "Yes", "No")</f>
        <v>No</v>
      </c>
      <c r="U3149" s="1">
        <v>0.48680555555555555</v>
      </c>
      <c r="V3149">
        <v>11</v>
      </c>
      <c r="W3149" s="1" t="str">
        <f>IF(Flights[[#This Row],[Arrival Delay]] = "", "Cancelled", IF(Flights[[#This Row],[Arrival Delay]]&gt;15, "Delayed", "On time"))</f>
        <v>On time</v>
      </c>
      <c r="X3149" t="str">
        <f>IF(Flights[[#This Row],[Status]]&lt;&gt;"Delayed","", IF(Flights[[#This Row],[Arrival Delay]]&gt;120, "Severe", IF(Flights[[#This Row],[Arrival Delay]]&gt;60, "Major", "Moderate")))</f>
        <v/>
      </c>
      <c r="Y3149" t="b">
        <v>0</v>
      </c>
      <c r="AA3149" t="str">
        <f>IF(OR(AND(Flights[[#This Row],[Status]]="Cancelled", Flights[[#This Row],[Cancellation Reason]]="Airline/Carrier"), Flights[[#This Row],[Delay Type]]="Severe"), "Yes", "No")</f>
        <v>No</v>
      </c>
    </row>
    <row r="3150" spans="1:27" x14ac:dyDescent="0.3">
      <c r="A3150" s="3">
        <v>42235</v>
      </c>
      <c r="B3150" s="22">
        <f>WEEKNUM(Flights[[#This Row],[Date]], 1)</f>
        <v>34</v>
      </c>
      <c r="C3150" s="22">
        <f>WEEKDAY(Flights[[#This Row],[Date]],1)</f>
        <v>4</v>
      </c>
      <c r="D3150" t="s">
        <v>1463</v>
      </c>
      <c r="E3150" t="s">
        <v>1989</v>
      </c>
      <c r="F3150" t="s">
        <v>0</v>
      </c>
      <c r="G3150" t="s">
        <v>15</v>
      </c>
      <c r="H3150" t="str">
        <f>_xlfn.XLOOKUP(Flights[[#This Row],[Destination]], Airports!$A$2:$A$78, Airports!$D$2:$D$78)</f>
        <v>Las Vegas</v>
      </c>
      <c r="I3150" t="str" cm="1">
        <f t="array" ref="I3150">_xlfn.XLOOKUP(Flights[[#This Row],[Destination]],_xlfn._TRO_TRAILING( Airports!A:A),_xlfn._TRO_TRAILING( Airports!E:E), "Not found")</f>
        <v>NV</v>
      </c>
      <c r="J3150" s="1">
        <v>0.30555555555555558</v>
      </c>
      <c r="K3150" s="22">
        <f>HOUR(Flights[[#This Row],[Scheduled Departure]])</f>
        <v>7</v>
      </c>
      <c r="L3150" s="1">
        <v>0.30277777777777776</v>
      </c>
      <c r="M3150">
        <f>(L3150-J3150)*24*60</f>
        <v>-4.0000000000000657</v>
      </c>
      <c r="N3150" s="16">
        <f>Flights[[#This Row],[Length (min)]]/60</f>
        <v>1.1333333333333333</v>
      </c>
      <c r="O3150">
        <v>68</v>
      </c>
      <c r="P3150">
        <v>236</v>
      </c>
      <c r="Q3150" s="18">
        <f>IFERROR(Flights[[#This Row],[Distance]]/Flights[[#This Row],[Length (hr)]], "")</f>
        <v>208.23529411764707</v>
      </c>
      <c r="R3150" s="1">
        <v>0.35416666666666669</v>
      </c>
      <c r="S3150" s="1" t="str">
        <f>IF(Flights[[#This Row],[Length (hr)]]&lt;2, "No meal", IF(Flights[[#This Row],[Length (hr)]]&lt;3.5, "Light meal", "Full meal"))</f>
        <v>No meal</v>
      </c>
      <c r="T3150" s="1" t="str">
        <f>IF(AND(Flights[[#This Row],[Airline]]="US Airways", Flights[[#This Row],[Meal]]="Full Meal"), "Yes", "No")</f>
        <v>No</v>
      </c>
      <c r="U3150" s="1">
        <v>0.35</v>
      </c>
      <c r="V3150">
        <v>-6</v>
      </c>
      <c r="W3150" s="1" t="str">
        <f>IF(Flights[[#This Row],[Arrival Delay]] = "", "Cancelled", IF(Flights[[#This Row],[Arrival Delay]]&gt;15, "Delayed", "On time"))</f>
        <v>On time</v>
      </c>
      <c r="X3150" t="str">
        <f>IF(Flights[[#This Row],[Status]]&lt;&gt;"Delayed","", IF(Flights[[#This Row],[Arrival Delay]]&gt;120, "Severe", IF(Flights[[#This Row],[Arrival Delay]]&gt;60, "Major", "Moderate")))</f>
        <v/>
      </c>
      <c r="Y3150" t="b">
        <v>0</v>
      </c>
      <c r="AA3150" t="str">
        <f>IF(OR(AND(Flights[[#This Row],[Status]]="Cancelled", Flights[[#This Row],[Cancellation Reason]]="Airline/Carrier"), Flights[[#This Row],[Delay Type]]="Severe"), "Yes", "No")</f>
        <v>No</v>
      </c>
    </row>
    <row r="3151" spans="1:27" x14ac:dyDescent="0.3">
      <c r="A3151" s="3">
        <v>42235</v>
      </c>
      <c r="B3151" s="22">
        <f>WEEKNUM(Flights[[#This Row],[Date]], 1)</f>
        <v>34</v>
      </c>
      <c r="C3151" s="22">
        <f>WEEKDAY(Flights[[#This Row],[Date]],1)</f>
        <v>4</v>
      </c>
      <c r="D3151" t="s">
        <v>1369</v>
      </c>
      <c r="E3151" t="s">
        <v>1990</v>
      </c>
      <c r="F3151" t="s">
        <v>0</v>
      </c>
      <c r="G3151" t="s">
        <v>4</v>
      </c>
      <c r="H3151" t="str">
        <f>_xlfn.XLOOKUP(Flights[[#This Row],[Destination]], Airports!$A$2:$A$78, Airports!$D$2:$D$78)</f>
        <v>Chicago</v>
      </c>
      <c r="I3151" t="str" cm="1">
        <f t="array" ref="I3151">_xlfn.XLOOKUP(Flights[[#This Row],[Destination]],_xlfn._TRO_TRAILING( Airports!A:A),_xlfn._TRO_TRAILING( Airports!E:E), "Not found")</f>
        <v>IL</v>
      </c>
      <c r="J3151" s="1">
        <v>0.38541666666666669</v>
      </c>
      <c r="K3151" s="22">
        <f>HOUR(Flights[[#This Row],[Scheduled Departure]])</f>
        <v>9</v>
      </c>
      <c r="L3151" s="1">
        <v>0.38958333333333334</v>
      </c>
      <c r="M3151">
        <f>(L3151-J3151)*24*60</f>
        <v>5.9999999999999787</v>
      </c>
      <c r="N3151" s="16">
        <f>Flights[[#This Row],[Length (min)]]/60</f>
        <v>3.8666666666666667</v>
      </c>
      <c r="O3151">
        <v>232</v>
      </c>
      <c r="P3151">
        <v>1744</v>
      </c>
      <c r="Q3151" s="18">
        <f>IFERROR(Flights[[#This Row],[Distance]]/Flights[[#This Row],[Length (hr)]], "")</f>
        <v>451.0344827586207</v>
      </c>
      <c r="R3151" s="1">
        <v>0.64444444444444449</v>
      </c>
      <c r="S3151" s="1" t="str">
        <f>IF(Flights[[#This Row],[Length (hr)]]&lt;2, "No meal", IF(Flights[[#This Row],[Length (hr)]]&lt;3.5, "Light meal", "Full meal"))</f>
        <v>Full meal</v>
      </c>
      <c r="T3151" s="1" t="str">
        <f>IF(AND(Flights[[#This Row],[Airline]]="US Airways", Flights[[#This Row],[Meal]]="Full Meal"), "Yes", "No")</f>
        <v>No</v>
      </c>
      <c r="U3151" s="1">
        <v>0.63402777777777775</v>
      </c>
      <c r="V3151">
        <v>-15</v>
      </c>
      <c r="W3151" s="1" t="str">
        <f>IF(Flights[[#This Row],[Arrival Delay]] = "", "Cancelled", IF(Flights[[#This Row],[Arrival Delay]]&gt;15, "Delayed", "On time"))</f>
        <v>On time</v>
      </c>
      <c r="X3151" t="str">
        <f>IF(Flights[[#This Row],[Status]]&lt;&gt;"Delayed","", IF(Flights[[#This Row],[Arrival Delay]]&gt;120, "Severe", IF(Flights[[#This Row],[Arrival Delay]]&gt;60, "Major", "Moderate")))</f>
        <v/>
      </c>
      <c r="Y3151" t="b">
        <v>0</v>
      </c>
      <c r="AA3151" t="str">
        <f>IF(OR(AND(Flights[[#This Row],[Status]]="Cancelled", Flights[[#This Row],[Cancellation Reason]]="Airline/Carrier"), Flights[[#This Row],[Delay Type]]="Severe"), "Yes", "No")</f>
        <v>No</v>
      </c>
    </row>
    <row r="3152" spans="1:27" x14ac:dyDescent="0.3">
      <c r="A3152" s="3">
        <v>42235</v>
      </c>
      <c r="B3152" s="22">
        <f>WEEKNUM(Flights[[#This Row],[Date]], 1)</f>
        <v>34</v>
      </c>
      <c r="C3152" s="22">
        <f>WEEKDAY(Flights[[#This Row],[Date]],1)</f>
        <v>4</v>
      </c>
      <c r="D3152" t="s">
        <v>35</v>
      </c>
      <c r="E3152" t="s">
        <v>1987</v>
      </c>
      <c r="F3152" t="s">
        <v>0</v>
      </c>
      <c r="G3152" t="s">
        <v>3</v>
      </c>
      <c r="H3152" t="str">
        <f>_xlfn.XLOOKUP(Flights[[#This Row],[Destination]], Airports!$A$2:$A$78, Airports!$D$2:$D$78)</f>
        <v>Dallas</v>
      </c>
      <c r="I3152" t="str" cm="1">
        <f t="array" ref="I3152">_xlfn.XLOOKUP(Flights[[#This Row],[Destination]],_xlfn._TRO_TRAILING( Airports!A:A),_xlfn._TRO_TRAILING( Airports!E:E), "Not found")</f>
        <v>TX</v>
      </c>
      <c r="J3152" s="1">
        <v>0.47569444444444442</v>
      </c>
      <c r="K3152" s="22">
        <f>HOUR(Flights[[#This Row],[Scheduled Departure]])</f>
        <v>11</v>
      </c>
      <c r="L3152" s="1">
        <v>0.47430555555555554</v>
      </c>
      <c r="M3152">
        <f>(L3152-J3152)*24*60</f>
        <v>-1.9999999999999929</v>
      </c>
      <c r="N3152" s="16">
        <f>Flights[[#This Row],[Length (min)]]/60</f>
        <v>3.1166666666666667</v>
      </c>
      <c r="O3152">
        <v>187</v>
      </c>
      <c r="P3152">
        <v>1235</v>
      </c>
      <c r="Q3152" s="18">
        <f>IFERROR(Flights[[#This Row],[Distance]]/Flights[[#This Row],[Length (hr)]], "")</f>
        <v>396.2566844919786</v>
      </c>
      <c r="R3152" s="1">
        <v>0.6958333333333333</v>
      </c>
      <c r="S3152" s="1" t="str">
        <f>IF(Flights[[#This Row],[Length (hr)]]&lt;2, "No meal", IF(Flights[[#This Row],[Length (hr)]]&lt;3.5, "Light meal", "Full meal"))</f>
        <v>Light meal</v>
      </c>
      <c r="T3152" s="1" t="str">
        <f>IF(AND(Flights[[#This Row],[Airline]]="US Airways", Flights[[#This Row],[Meal]]="Full Meal"), "Yes", "No")</f>
        <v>No</v>
      </c>
      <c r="U3152" s="1">
        <v>0.6875</v>
      </c>
      <c r="V3152">
        <v>-12</v>
      </c>
      <c r="W3152" s="1" t="str">
        <f>IF(Flights[[#This Row],[Arrival Delay]] = "", "Cancelled", IF(Flights[[#This Row],[Arrival Delay]]&gt;15, "Delayed", "On time"))</f>
        <v>On time</v>
      </c>
      <c r="X3152" t="str">
        <f>IF(Flights[[#This Row],[Status]]&lt;&gt;"Delayed","", IF(Flights[[#This Row],[Arrival Delay]]&gt;120, "Severe", IF(Flights[[#This Row],[Arrival Delay]]&gt;60, "Major", "Moderate")))</f>
        <v/>
      </c>
      <c r="Y3152" t="b">
        <v>0</v>
      </c>
      <c r="AA3152" t="str">
        <f>IF(OR(AND(Flights[[#This Row],[Status]]="Cancelled", Flights[[#This Row],[Cancellation Reason]]="Airline/Carrier"), Flights[[#This Row],[Delay Type]]="Severe"), "Yes", "No")</f>
        <v>No</v>
      </c>
    </row>
    <row r="3153" spans="1:27" x14ac:dyDescent="0.3">
      <c r="A3153" s="3">
        <v>42235</v>
      </c>
      <c r="B3153" s="22">
        <f>WEEKNUM(Flights[[#This Row],[Date]], 1)</f>
        <v>34</v>
      </c>
      <c r="C3153" s="22">
        <f>WEEKDAY(Flights[[#This Row],[Date]],1)</f>
        <v>4</v>
      </c>
      <c r="D3153" t="s">
        <v>1039</v>
      </c>
      <c r="E3153" t="s">
        <v>1990</v>
      </c>
      <c r="F3153" t="s">
        <v>0</v>
      </c>
      <c r="G3153" t="s">
        <v>4</v>
      </c>
      <c r="H3153" t="str">
        <f>_xlfn.XLOOKUP(Flights[[#This Row],[Destination]], Airports!$A$2:$A$78, Airports!$D$2:$D$78)</f>
        <v>Chicago</v>
      </c>
      <c r="I3153" t="str" cm="1">
        <f t="array" ref="I3153">_xlfn.XLOOKUP(Flights[[#This Row],[Destination]],_xlfn._TRO_TRAILING( Airports!A:A),_xlfn._TRO_TRAILING( Airports!E:E), "Not found")</f>
        <v>IL</v>
      </c>
      <c r="J3153" s="1">
        <v>0.49861111111111112</v>
      </c>
      <c r="K3153" s="22">
        <f>HOUR(Flights[[#This Row],[Scheduled Departure]])</f>
        <v>11</v>
      </c>
      <c r="L3153" s="1">
        <v>0.50208333333333333</v>
      </c>
      <c r="M3153">
        <f>(L3153-J3153)*24*60</f>
        <v>4.9999999999999822</v>
      </c>
      <c r="N3153" s="16">
        <f>Flights[[#This Row],[Length (min)]]/60</f>
        <v>4.05</v>
      </c>
      <c r="O3153">
        <v>243</v>
      </c>
      <c r="P3153">
        <v>1744</v>
      </c>
      <c r="Q3153" s="18">
        <f>IFERROR(Flights[[#This Row],[Distance]]/Flights[[#This Row],[Length (hr)]], "")</f>
        <v>430.61728395061732</v>
      </c>
      <c r="R3153" s="1">
        <v>0.75763888888888886</v>
      </c>
      <c r="S3153" s="1" t="str">
        <f>IF(Flights[[#This Row],[Length (hr)]]&lt;2, "No meal", IF(Flights[[#This Row],[Length (hr)]]&lt;3.5, "Light meal", "Full meal"))</f>
        <v>Full meal</v>
      </c>
      <c r="T3153" s="1" t="str">
        <f>IF(AND(Flights[[#This Row],[Airline]]="US Airways", Flights[[#This Row],[Meal]]="Full Meal"), "Yes", "No")</f>
        <v>No</v>
      </c>
      <c r="U3153" s="1">
        <v>0.75416666666666665</v>
      </c>
      <c r="V3153">
        <v>-5</v>
      </c>
      <c r="W3153" s="1" t="str">
        <f>IF(Flights[[#This Row],[Arrival Delay]] = "", "Cancelled", IF(Flights[[#This Row],[Arrival Delay]]&gt;15, "Delayed", "On time"))</f>
        <v>On time</v>
      </c>
      <c r="X3153" t="str">
        <f>IF(Flights[[#This Row],[Status]]&lt;&gt;"Delayed","", IF(Flights[[#This Row],[Arrival Delay]]&gt;120, "Severe", IF(Flights[[#This Row],[Arrival Delay]]&gt;60, "Major", "Moderate")))</f>
        <v/>
      </c>
      <c r="Y3153" t="b">
        <v>0</v>
      </c>
      <c r="AA3153" t="str">
        <f>IF(OR(AND(Flights[[#This Row],[Status]]="Cancelled", Flights[[#This Row],[Cancellation Reason]]="Airline/Carrier"), Flights[[#This Row],[Delay Type]]="Severe"), "Yes", "No")</f>
        <v>No</v>
      </c>
    </row>
    <row r="3154" spans="1:27" x14ac:dyDescent="0.3">
      <c r="A3154" s="3">
        <v>42235</v>
      </c>
      <c r="B3154" s="22">
        <f>WEEKNUM(Flights[[#This Row],[Date]], 1)</f>
        <v>34</v>
      </c>
      <c r="C3154" s="22">
        <f>WEEKDAY(Flights[[#This Row],[Date]],1)</f>
        <v>4</v>
      </c>
      <c r="D3154" t="s">
        <v>494</v>
      </c>
      <c r="E3154" t="s">
        <v>1996</v>
      </c>
      <c r="F3154" t="s">
        <v>0</v>
      </c>
      <c r="G3154" t="s">
        <v>270</v>
      </c>
      <c r="H3154" t="str">
        <f>_xlfn.XLOOKUP(Flights[[#This Row],[Destination]], Airports!$A$2:$A$78, Airports!$D$2:$D$78)</f>
        <v>Dallas</v>
      </c>
      <c r="I3154" t="str" cm="1">
        <f t="array" ref="I3154">_xlfn.XLOOKUP(Flights[[#This Row],[Destination]],_xlfn._TRO_TRAILING( Airports!A:A),_xlfn._TRO_TRAILING( Airports!E:E), "Not found")</f>
        <v>TX</v>
      </c>
      <c r="J3154" s="1">
        <v>0.51736111111111116</v>
      </c>
      <c r="K3154" s="22">
        <f>HOUR(Flights[[#This Row],[Scheduled Departure]])</f>
        <v>12</v>
      </c>
      <c r="L3154" s="1">
        <v>0.53194444444444444</v>
      </c>
      <c r="M3154">
        <f>(L3154-J3154)*24*60</f>
        <v>20.999999999999925</v>
      </c>
      <c r="N3154" s="16">
        <f>Flights[[#This Row],[Length (min)]]/60</f>
        <v>2.8333333333333335</v>
      </c>
      <c r="O3154">
        <v>170</v>
      </c>
      <c r="P3154">
        <v>1246</v>
      </c>
      <c r="Q3154" s="18">
        <f>IFERROR(Flights[[#This Row],[Distance]]/Flights[[#This Row],[Length (hr)]], "")</f>
        <v>439.76470588235293</v>
      </c>
      <c r="R3154" s="1">
        <v>0.72916666666666663</v>
      </c>
      <c r="S3154" s="1" t="str">
        <f>IF(Flights[[#This Row],[Length (hr)]]&lt;2, "No meal", IF(Flights[[#This Row],[Length (hr)]]&lt;3.5, "Light meal", "Full meal"))</f>
        <v>Light meal</v>
      </c>
      <c r="T3154" s="1" t="str">
        <f>IF(AND(Flights[[#This Row],[Airline]]="US Airways", Flights[[#This Row],[Meal]]="Full Meal"), "Yes", "No")</f>
        <v>No</v>
      </c>
      <c r="U3154" s="1">
        <v>0.73333333333333328</v>
      </c>
      <c r="V3154">
        <v>6</v>
      </c>
      <c r="W3154" s="1" t="str">
        <f>IF(Flights[[#This Row],[Arrival Delay]] = "", "Cancelled", IF(Flights[[#This Row],[Arrival Delay]]&gt;15, "Delayed", "On time"))</f>
        <v>On time</v>
      </c>
      <c r="X3154" t="str">
        <f>IF(Flights[[#This Row],[Status]]&lt;&gt;"Delayed","", IF(Flights[[#This Row],[Arrival Delay]]&gt;120, "Severe", IF(Flights[[#This Row],[Arrival Delay]]&gt;60, "Major", "Moderate")))</f>
        <v/>
      </c>
      <c r="Y3154" t="b">
        <v>0</v>
      </c>
      <c r="AA3154" t="str">
        <f>IF(OR(AND(Flights[[#This Row],[Status]]="Cancelled", Flights[[#This Row],[Cancellation Reason]]="Airline/Carrier"), Flights[[#This Row],[Delay Type]]="Severe"), "Yes", "No")</f>
        <v>No</v>
      </c>
    </row>
    <row r="3155" spans="1:27" x14ac:dyDescent="0.3">
      <c r="A3155" s="3">
        <v>42235</v>
      </c>
      <c r="B3155" s="22">
        <f>WEEKNUM(Flights[[#This Row],[Date]], 1)</f>
        <v>34</v>
      </c>
      <c r="C3155" s="22">
        <f>WEEKDAY(Flights[[#This Row],[Date]],1)</f>
        <v>4</v>
      </c>
      <c r="D3155" t="s">
        <v>1653</v>
      </c>
      <c r="E3155" t="s">
        <v>1993</v>
      </c>
      <c r="F3155" t="s">
        <v>0</v>
      </c>
      <c r="G3155" t="s">
        <v>303</v>
      </c>
      <c r="H3155" t="str">
        <f>_xlfn.XLOOKUP(Flights[[#This Row],[Destination]], Airports!$A$2:$A$78, Airports!$D$2:$D$78)</f>
        <v>Kansas City</v>
      </c>
      <c r="I3155" t="str" cm="1">
        <f t="array" ref="I3155">_xlfn.XLOOKUP(Flights[[#This Row],[Destination]],_xlfn._TRO_TRAILING( Airports!A:A),_xlfn._TRO_TRAILING( Airports!E:E), "Not found")</f>
        <v>MO</v>
      </c>
      <c r="J3155" s="1">
        <v>0.53819444444444442</v>
      </c>
      <c r="K3155" s="22">
        <f>HOUR(Flights[[#This Row],[Scheduled Departure]])</f>
        <v>12</v>
      </c>
      <c r="L3155" s="1">
        <v>0.53749999999999998</v>
      </c>
      <c r="M3155">
        <f>(L3155-J3155)*24*60</f>
        <v>-0.99999999999999645</v>
      </c>
      <c r="N3155" s="16">
        <f>Flights[[#This Row],[Length (min)]]/60</f>
        <v>3.1833333333333331</v>
      </c>
      <c r="O3155">
        <v>191</v>
      </c>
      <c r="P3155">
        <v>1363</v>
      </c>
      <c r="Q3155" s="18">
        <f>IFERROR(Flights[[#This Row],[Distance]]/Flights[[#This Row],[Length (hr)]], "")</f>
        <v>428.16753926701574</v>
      </c>
      <c r="R3155" s="1">
        <v>0.75069444444444444</v>
      </c>
      <c r="S3155" s="1" t="str">
        <f>IF(Flights[[#This Row],[Length (hr)]]&lt;2, "No meal", IF(Flights[[#This Row],[Length (hr)]]&lt;3.5, "Light meal", "Full meal"))</f>
        <v>Light meal</v>
      </c>
      <c r="T3155" s="1" t="str">
        <f>IF(AND(Flights[[#This Row],[Airline]]="US Airways", Flights[[#This Row],[Meal]]="Full Meal"), "Yes", "No")</f>
        <v>No</v>
      </c>
      <c r="U3155" s="1">
        <v>0.75347222222222221</v>
      </c>
      <c r="V3155">
        <v>4</v>
      </c>
      <c r="W3155" s="1" t="str">
        <f>IF(Flights[[#This Row],[Arrival Delay]] = "", "Cancelled", IF(Flights[[#This Row],[Arrival Delay]]&gt;15, "Delayed", "On time"))</f>
        <v>On time</v>
      </c>
      <c r="X3155" t="str">
        <f>IF(Flights[[#This Row],[Status]]&lt;&gt;"Delayed","", IF(Flights[[#This Row],[Arrival Delay]]&gt;120, "Severe", IF(Flights[[#This Row],[Arrival Delay]]&gt;60, "Major", "Moderate")))</f>
        <v/>
      </c>
      <c r="Y3155" t="b">
        <v>0</v>
      </c>
      <c r="AA3155" t="str">
        <f>IF(OR(AND(Flights[[#This Row],[Status]]="Cancelled", Flights[[#This Row],[Cancellation Reason]]="Airline/Carrier"), Flights[[#This Row],[Delay Type]]="Severe"), "Yes", "No")</f>
        <v>No</v>
      </c>
    </row>
    <row r="3156" spans="1:27" x14ac:dyDescent="0.3">
      <c r="A3156" s="3">
        <v>42235</v>
      </c>
      <c r="B3156" s="22">
        <f>WEEKNUM(Flights[[#This Row],[Date]], 1)</f>
        <v>34</v>
      </c>
      <c r="C3156" s="22">
        <f>WEEKDAY(Flights[[#This Row],[Date]],1)</f>
        <v>4</v>
      </c>
      <c r="D3156" t="s">
        <v>1757</v>
      </c>
      <c r="E3156" t="s">
        <v>1990</v>
      </c>
      <c r="F3156" t="s">
        <v>0</v>
      </c>
      <c r="G3156" t="s">
        <v>15</v>
      </c>
      <c r="H3156" t="str">
        <f>_xlfn.XLOOKUP(Flights[[#This Row],[Destination]], Airports!$A$2:$A$78, Airports!$D$2:$D$78)</f>
        <v>Las Vegas</v>
      </c>
      <c r="I3156" t="str" cm="1">
        <f t="array" ref="I3156">_xlfn.XLOOKUP(Flights[[#This Row],[Destination]],_xlfn._TRO_TRAILING( Airports!A:A),_xlfn._TRO_TRAILING( Airports!E:E), "Not found")</f>
        <v>NV</v>
      </c>
      <c r="J3156" s="1">
        <v>0.54652777777777772</v>
      </c>
      <c r="K3156" s="22">
        <f>HOUR(Flights[[#This Row],[Scheduled Departure]])</f>
        <v>13</v>
      </c>
      <c r="L3156" s="1">
        <v>0.54374999999999996</v>
      </c>
      <c r="M3156">
        <f>(L3156-J3156)*24*60</f>
        <v>-3.9999999999999858</v>
      </c>
      <c r="N3156" s="16">
        <f>Flights[[#This Row],[Length (min)]]/60</f>
        <v>1.0833333333333333</v>
      </c>
      <c r="O3156">
        <v>65</v>
      </c>
      <c r="P3156">
        <v>236</v>
      </c>
      <c r="Q3156" s="18">
        <f>IFERROR(Flights[[#This Row],[Distance]]/Flights[[#This Row],[Length (hr)]], "")</f>
        <v>217.84615384615387</v>
      </c>
      <c r="R3156" s="1">
        <v>0.60069444444444442</v>
      </c>
      <c r="S3156" s="1" t="str">
        <f>IF(Flights[[#This Row],[Length (hr)]]&lt;2, "No meal", IF(Flights[[#This Row],[Length (hr)]]&lt;3.5, "Light meal", "Full meal"))</f>
        <v>No meal</v>
      </c>
      <c r="T3156" s="1" t="str">
        <f>IF(AND(Flights[[#This Row],[Airline]]="US Airways", Flights[[#This Row],[Meal]]="Full Meal"), "Yes", "No")</f>
        <v>No</v>
      </c>
      <c r="U3156" s="1">
        <v>0.58888888888888891</v>
      </c>
      <c r="V3156">
        <v>-17</v>
      </c>
      <c r="W3156" s="1" t="str">
        <f>IF(Flights[[#This Row],[Arrival Delay]] = "", "Cancelled", IF(Flights[[#This Row],[Arrival Delay]]&gt;15, "Delayed", "On time"))</f>
        <v>On time</v>
      </c>
      <c r="X3156" t="str">
        <f>IF(Flights[[#This Row],[Status]]&lt;&gt;"Delayed","", IF(Flights[[#This Row],[Arrival Delay]]&gt;120, "Severe", IF(Flights[[#This Row],[Arrival Delay]]&gt;60, "Major", "Moderate")))</f>
        <v/>
      </c>
      <c r="Y3156" t="b">
        <v>0</v>
      </c>
      <c r="AA3156" t="str">
        <f>IF(OR(AND(Flights[[#This Row],[Status]]="Cancelled", Flights[[#This Row],[Cancellation Reason]]="Airline/Carrier"), Flights[[#This Row],[Delay Type]]="Severe"), "Yes", "No")</f>
        <v>No</v>
      </c>
    </row>
    <row r="3157" spans="1:27" x14ac:dyDescent="0.3">
      <c r="A3157" s="3">
        <v>42235</v>
      </c>
      <c r="B3157" s="22">
        <f>WEEKNUM(Flights[[#This Row],[Date]], 1)</f>
        <v>34</v>
      </c>
      <c r="C3157" s="22">
        <f>WEEKDAY(Flights[[#This Row],[Date]],1)</f>
        <v>4</v>
      </c>
      <c r="D3157" t="s">
        <v>1090</v>
      </c>
      <c r="E3157" t="s">
        <v>1994</v>
      </c>
      <c r="F3157" t="s">
        <v>0</v>
      </c>
      <c r="G3157" t="s">
        <v>347</v>
      </c>
      <c r="H3157" t="str">
        <f>_xlfn.XLOOKUP(Flights[[#This Row],[Destination]], Airports!$A$2:$A$78, Airports!$D$2:$D$78)</f>
        <v>San Jose</v>
      </c>
      <c r="I3157" t="str" cm="1">
        <f t="array" ref="I3157">_xlfn.XLOOKUP(Flights[[#This Row],[Destination]],_xlfn._TRO_TRAILING( Airports!A:A),_xlfn._TRO_TRAILING( Airports!E:E), "Not found")</f>
        <v>CA</v>
      </c>
      <c r="J3157" s="1">
        <v>0.55208333333333337</v>
      </c>
      <c r="K3157" s="22">
        <f>HOUR(Flights[[#This Row],[Scheduled Departure]])</f>
        <v>13</v>
      </c>
      <c r="L3157" s="1">
        <v>0.54861111111111116</v>
      </c>
      <c r="M3157">
        <f>(L3157-J3157)*24*60</f>
        <v>-4.9999999999999822</v>
      </c>
      <c r="N3157" s="16">
        <f>Flights[[#This Row],[Length (min)]]/60</f>
        <v>1.4833333333333334</v>
      </c>
      <c r="O3157">
        <v>89</v>
      </c>
      <c r="P3157">
        <v>308</v>
      </c>
      <c r="Q3157" s="18">
        <f>IFERROR(Flights[[#This Row],[Distance]]/Flights[[#This Row],[Length (hr)]], "")</f>
        <v>207.64044943820224</v>
      </c>
      <c r="R3157" s="1">
        <v>0.60624999999999996</v>
      </c>
      <c r="S3157" s="1" t="str">
        <f>IF(Flights[[#This Row],[Length (hr)]]&lt;2, "No meal", IF(Flights[[#This Row],[Length (hr)]]&lt;3.5, "Light meal", "Full meal"))</f>
        <v>No meal</v>
      </c>
      <c r="T3157" s="1" t="str">
        <f>IF(AND(Flights[[#This Row],[Airline]]="US Airways", Flights[[#This Row],[Meal]]="Full Meal"), "Yes", "No")</f>
        <v>No</v>
      </c>
      <c r="U3157" s="1">
        <v>0.61041666666666672</v>
      </c>
      <c r="V3157">
        <v>6</v>
      </c>
      <c r="W3157" s="1" t="str">
        <f>IF(Flights[[#This Row],[Arrival Delay]] = "", "Cancelled", IF(Flights[[#This Row],[Arrival Delay]]&gt;15, "Delayed", "On time"))</f>
        <v>On time</v>
      </c>
      <c r="X3157" t="str">
        <f>IF(Flights[[#This Row],[Status]]&lt;&gt;"Delayed","", IF(Flights[[#This Row],[Arrival Delay]]&gt;120, "Severe", IF(Flights[[#This Row],[Arrival Delay]]&gt;60, "Major", "Moderate")))</f>
        <v/>
      </c>
      <c r="Y3157" t="b">
        <v>0</v>
      </c>
      <c r="AA3157" t="str">
        <f>IF(OR(AND(Flights[[#This Row],[Status]]="Cancelled", Flights[[#This Row],[Cancellation Reason]]="Airline/Carrier"), Flights[[#This Row],[Delay Type]]="Severe"), "Yes", "No")</f>
        <v>No</v>
      </c>
    </row>
    <row r="3158" spans="1:27" x14ac:dyDescent="0.3">
      <c r="A3158" s="3">
        <v>42235</v>
      </c>
      <c r="B3158" s="22">
        <f>WEEKNUM(Flights[[#This Row],[Date]], 1)</f>
        <v>34</v>
      </c>
      <c r="C3158" s="22">
        <f>WEEKDAY(Flights[[#This Row],[Date]],1)</f>
        <v>4</v>
      </c>
      <c r="D3158" t="s">
        <v>548</v>
      </c>
      <c r="E3158" t="s">
        <v>1992</v>
      </c>
      <c r="F3158" t="s">
        <v>0</v>
      </c>
      <c r="G3158" t="s">
        <v>285</v>
      </c>
      <c r="H3158" t="str">
        <f>_xlfn.XLOOKUP(Flights[[#This Row],[Destination]], Airports!$A$2:$A$78, Airports!$D$2:$D$78)</f>
        <v>Fort Lauderdale</v>
      </c>
      <c r="I3158" t="str" cm="1">
        <f t="array" ref="I3158">_xlfn.XLOOKUP(Flights[[#This Row],[Destination]],_xlfn._TRO_TRAILING( Airports!A:A),_xlfn._TRO_TRAILING( Airports!E:E), "Not found")</f>
        <v>FL</v>
      </c>
      <c r="J3158" s="1">
        <v>0.63194444444444442</v>
      </c>
      <c r="K3158" s="22">
        <f>HOUR(Flights[[#This Row],[Scheduled Departure]])</f>
        <v>15</v>
      </c>
      <c r="L3158" s="1">
        <v>0.71736111111111112</v>
      </c>
      <c r="M3158">
        <f>(L3158-J3158)*24*60</f>
        <v>123.00000000000004</v>
      </c>
      <c r="N3158" s="16">
        <f>Flights[[#This Row],[Length (min)]]/60</f>
        <v>5</v>
      </c>
      <c r="O3158">
        <v>300</v>
      </c>
      <c r="P3158">
        <v>2343</v>
      </c>
      <c r="Q3158" s="18">
        <f>IFERROR(Flights[[#This Row],[Distance]]/Flights[[#This Row],[Length (hr)]], "")</f>
        <v>468.6</v>
      </c>
      <c r="R3158" s="1">
        <v>0.96875</v>
      </c>
      <c r="S3158" s="1" t="str">
        <f>IF(Flights[[#This Row],[Length (hr)]]&lt;2, "No meal", IF(Flights[[#This Row],[Length (hr)]]&lt;3.5, "Light meal", "Full meal"))</f>
        <v>Full meal</v>
      </c>
      <c r="T3158" s="1" t="str">
        <f>IF(AND(Flights[[#This Row],[Airline]]="US Airways", Flights[[#This Row],[Meal]]="Full Meal"), "Yes", "No")</f>
        <v>No</v>
      </c>
      <c r="U3158" s="1">
        <v>5.0694444444444445E-2</v>
      </c>
      <c r="V3158">
        <v>118</v>
      </c>
      <c r="W3158" s="1" t="str">
        <f>IF(Flights[[#This Row],[Arrival Delay]] = "", "Cancelled", IF(Flights[[#This Row],[Arrival Delay]]&gt;15, "Delayed", "On time"))</f>
        <v>Delayed</v>
      </c>
      <c r="X3158" t="str">
        <f>IF(Flights[[#This Row],[Status]]&lt;&gt;"Delayed","", IF(Flights[[#This Row],[Arrival Delay]]&gt;120, "Severe", IF(Flights[[#This Row],[Arrival Delay]]&gt;60, "Major", "Moderate")))</f>
        <v>Major</v>
      </c>
      <c r="Y3158" t="b">
        <v>0</v>
      </c>
      <c r="AA3158" t="str">
        <f>IF(OR(AND(Flights[[#This Row],[Status]]="Cancelled", Flights[[#This Row],[Cancellation Reason]]="Airline/Carrier"), Flights[[#This Row],[Delay Type]]="Severe"), "Yes", "No")</f>
        <v>No</v>
      </c>
    </row>
    <row r="3159" spans="1:27" x14ac:dyDescent="0.3">
      <c r="A3159" s="3">
        <v>42235</v>
      </c>
      <c r="B3159" s="22">
        <f>WEEKNUM(Flights[[#This Row],[Date]], 1)</f>
        <v>34</v>
      </c>
      <c r="C3159" s="22">
        <f>WEEKDAY(Flights[[#This Row],[Date]],1)</f>
        <v>4</v>
      </c>
      <c r="D3159" t="s">
        <v>1698</v>
      </c>
      <c r="E3159" t="s">
        <v>1995</v>
      </c>
      <c r="F3159" t="s">
        <v>0</v>
      </c>
      <c r="G3159" t="s">
        <v>318</v>
      </c>
      <c r="H3159" t="str">
        <f>_xlfn.XLOOKUP(Flights[[#This Row],[Destination]], Airports!$A$2:$A$78, Airports!$D$2:$D$78)</f>
        <v>Oakland</v>
      </c>
      <c r="I3159" t="str" cm="1">
        <f t="array" ref="I3159">_xlfn.XLOOKUP(Flights[[#This Row],[Destination]],_xlfn._TRO_TRAILING( Airports!A:A),_xlfn._TRO_TRAILING( Airports!E:E), "Not found")</f>
        <v>CA</v>
      </c>
      <c r="J3159" s="1">
        <v>0.66319444444444442</v>
      </c>
      <c r="K3159" s="22">
        <f>HOUR(Flights[[#This Row],[Scheduled Departure]])</f>
        <v>15</v>
      </c>
      <c r="L3159" s="1">
        <v>0.67777777777777781</v>
      </c>
      <c r="M3159">
        <f>(L3159-J3159)*24*60</f>
        <v>21.000000000000085</v>
      </c>
      <c r="N3159" s="16">
        <f>Flights[[#This Row],[Length (min)]]/60</f>
        <v>1.0833333333333333</v>
      </c>
      <c r="O3159">
        <v>65</v>
      </c>
      <c r="P3159">
        <v>337</v>
      </c>
      <c r="Q3159" s="18">
        <f>IFERROR(Flights[[#This Row],[Distance]]/Flights[[#This Row],[Length (hr)]], "")</f>
        <v>311.07692307692309</v>
      </c>
      <c r="R3159" s="1">
        <v>0.71180555555555558</v>
      </c>
      <c r="S3159" s="1" t="str">
        <f>IF(Flights[[#This Row],[Length (hr)]]&lt;2, "No meal", IF(Flights[[#This Row],[Length (hr)]]&lt;3.5, "Light meal", "Full meal"))</f>
        <v>No meal</v>
      </c>
      <c r="T3159" s="1" t="str">
        <f>IF(AND(Flights[[#This Row],[Airline]]="US Airways", Flights[[#This Row],[Meal]]="Full Meal"), "Yes", "No")</f>
        <v>No</v>
      </c>
      <c r="U3159" s="1">
        <v>0.72291666666666665</v>
      </c>
      <c r="V3159">
        <v>16</v>
      </c>
      <c r="W3159" s="1" t="str">
        <f>IF(Flights[[#This Row],[Arrival Delay]] = "", "Cancelled", IF(Flights[[#This Row],[Arrival Delay]]&gt;15, "Delayed", "On time"))</f>
        <v>Delayed</v>
      </c>
      <c r="X3159" t="str">
        <f>IF(Flights[[#This Row],[Status]]&lt;&gt;"Delayed","", IF(Flights[[#This Row],[Arrival Delay]]&gt;120, "Severe", IF(Flights[[#This Row],[Arrival Delay]]&gt;60, "Major", "Moderate")))</f>
        <v>Moderate</v>
      </c>
      <c r="Y3159" t="b">
        <v>0</v>
      </c>
      <c r="AA3159" t="str">
        <f>IF(OR(AND(Flights[[#This Row],[Status]]="Cancelled", Flights[[#This Row],[Cancellation Reason]]="Airline/Carrier"), Flights[[#This Row],[Delay Type]]="Severe"), "Yes", "No")</f>
        <v>No</v>
      </c>
    </row>
    <row r="3160" spans="1:27" x14ac:dyDescent="0.3">
      <c r="A3160" s="3">
        <v>42235</v>
      </c>
      <c r="B3160" s="22">
        <f>WEEKNUM(Flights[[#This Row],[Date]], 1)</f>
        <v>34</v>
      </c>
      <c r="C3160" s="22">
        <f>WEEKDAY(Flights[[#This Row],[Date]],1)</f>
        <v>4</v>
      </c>
      <c r="D3160" t="s">
        <v>1019</v>
      </c>
      <c r="E3160" t="s">
        <v>1990</v>
      </c>
      <c r="F3160" t="s">
        <v>0</v>
      </c>
      <c r="G3160" t="s">
        <v>273</v>
      </c>
      <c r="H3160" t="str">
        <f>_xlfn.XLOOKUP(Flights[[#This Row],[Destination]], Airports!$A$2:$A$78, Airports!$D$2:$D$78)</f>
        <v>Denver</v>
      </c>
      <c r="I3160" t="str" cm="1">
        <f t="array" ref="I3160">_xlfn.XLOOKUP(Flights[[#This Row],[Destination]],_xlfn._TRO_TRAILING( Airports!A:A),_xlfn._TRO_TRAILING( Airports!E:E), "Not found")</f>
        <v>CO</v>
      </c>
      <c r="J3160" s="1">
        <v>0.74652777777777779</v>
      </c>
      <c r="K3160" s="22">
        <f>HOUR(Flights[[#This Row],[Scheduled Departure]])</f>
        <v>17</v>
      </c>
      <c r="L3160" s="1">
        <v>0.74722222222222223</v>
      </c>
      <c r="M3160">
        <f>(L3160-J3160)*24*60</f>
        <v>0.99999999999999645</v>
      </c>
      <c r="N3160" s="16">
        <f>Flights[[#This Row],[Length (min)]]/60</f>
        <v>2.2000000000000002</v>
      </c>
      <c r="O3160">
        <v>132</v>
      </c>
      <c r="P3160">
        <v>862</v>
      </c>
      <c r="Q3160" s="18">
        <f>IFERROR(Flights[[#This Row],[Distance]]/Flights[[#This Row],[Length (hr)]], "")</f>
        <v>391.81818181818181</v>
      </c>
      <c r="R3160" s="1">
        <v>0.88680555555555551</v>
      </c>
      <c r="S3160" s="1" t="str">
        <f>IF(Flights[[#This Row],[Length (hr)]]&lt;2, "No meal", IF(Flights[[#This Row],[Length (hr)]]&lt;3.5, "Light meal", "Full meal"))</f>
        <v>Light meal</v>
      </c>
      <c r="T3160" s="1" t="str">
        <f>IF(AND(Flights[[#This Row],[Airline]]="US Airways", Flights[[#This Row],[Meal]]="Full Meal"), "Yes", "No")</f>
        <v>No</v>
      </c>
      <c r="U3160" s="1">
        <v>0.88055555555555554</v>
      </c>
      <c r="V3160">
        <v>-9</v>
      </c>
      <c r="W3160" s="1" t="str">
        <f>IF(Flights[[#This Row],[Arrival Delay]] = "", "Cancelled", IF(Flights[[#This Row],[Arrival Delay]]&gt;15, "Delayed", "On time"))</f>
        <v>On time</v>
      </c>
      <c r="X3160" t="str">
        <f>IF(Flights[[#This Row],[Status]]&lt;&gt;"Delayed","", IF(Flights[[#This Row],[Arrival Delay]]&gt;120, "Severe", IF(Flights[[#This Row],[Arrival Delay]]&gt;60, "Major", "Moderate")))</f>
        <v/>
      </c>
      <c r="Y3160" t="b">
        <v>0</v>
      </c>
      <c r="AA3160" t="str">
        <f>IF(OR(AND(Flights[[#This Row],[Status]]="Cancelled", Flights[[#This Row],[Cancellation Reason]]="Airline/Carrier"), Flights[[#This Row],[Delay Type]]="Severe"), "Yes", "No")</f>
        <v>No</v>
      </c>
    </row>
    <row r="3161" spans="1:27" x14ac:dyDescent="0.3">
      <c r="A3161" s="3">
        <v>42235</v>
      </c>
      <c r="B3161" s="22">
        <f>WEEKNUM(Flights[[#This Row],[Date]], 1)</f>
        <v>34</v>
      </c>
      <c r="C3161" s="22">
        <f>WEEKDAY(Flights[[#This Row],[Date]],1)</f>
        <v>4</v>
      </c>
      <c r="D3161" t="s">
        <v>1708</v>
      </c>
      <c r="E3161" t="s">
        <v>1995</v>
      </c>
      <c r="F3161" t="s">
        <v>0</v>
      </c>
      <c r="G3161" t="s">
        <v>273</v>
      </c>
      <c r="H3161" t="str">
        <f>_xlfn.XLOOKUP(Flights[[#This Row],[Destination]], Airports!$A$2:$A$78, Airports!$D$2:$D$78)</f>
        <v>Denver</v>
      </c>
      <c r="I3161" t="str" cm="1">
        <f t="array" ref="I3161">_xlfn.XLOOKUP(Flights[[#This Row],[Destination]],_xlfn._TRO_TRAILING( Airports!A:A),_xlfn._TRO_TRAILING( Airports!E:E), "Not found")</f>
        <v>CO</v>
      </c>
      <c r="J3161" s="1">
        <v>0.78472222222222221</v>
      </c>
      <c r="K3161" s="22">
        <f>HOUR(Flights[[#This Row],[Scheduled Departure]])</f>
        <v>18</v>
      </c>
      <c r="L3161" s="1">
        <v>0.78263888888888888</v>
      </c>
      <c r="M3161">
        <f>(L3161-J3161)*24*60</f>
        <v>-2.9999999999999893</v>
      </c>
      <c r="N3161" s="16">
        <f>Flights[[#This Row],[Length (min)]]/60</f>
        <v>2.5499999999999998</v>
      </c>
      <c r="O3161">
        <v>153</v>
      </c>
      <c r="P3161">
        <v>862</v>
      </c>
      <c r="Q3161" s="18">
        <f>IFERROR(Flights[[#This Row],[Distance]]/Flights[[#This Row],[Length (hr)]], "")</f>
        <v>338.03921568627453</v>
      </c>
      <c r="R3161" s="1">
        <v>0.91666666666666663</v>
      </c>
      <c r="S3161" s="1" t="str">
        <f>IF(Flights[[#This Row],[Length (hr)]]&lt;2, "No meal", IF(Flights[[#This Row],[Length (hr)]]&lt;3.5, "Light meal", "Full meal"))</f>
        <v>Light meal</v>
      </c>
      <c r="T3161" s="1" t="str">
        <f>IF(AND(Flights[[#This Row],[Airline]]="US Airways", Flights[[#This Row],[Meal]]="Full Meal"), "Yes", "No")</f>
        <v>No</v>
      </c>
      <c r="U3161" s="1">
        <v>0.93055555555555558</v>
      </c>
      <c r="V3161">
        <v>20</v>
      </c>
      <c r="W3161" s="1" t="str">
        <f>IF(Flights[[#This Row],[Arrival Delay]] = "", "Cancelled", IF(Flights[[#This Row],[Arrival Delay]]&gt;15, "Delayed", "On time"))</f>
        <v>Delayed</v>
      </c>
      <c r="X3161" t="str">
        <f>IF(Flights[[#This Row],[Status]]&lt;&gt;"Delayed","", IF(Flights[[#This Row],[Arrival Delay]]&gt;120, "Severe", IF(Flights[[#This Row],[Arrival Delay]]&gt;60, "Major", "Moderate")))</f>
        <v>Moderate</v>
      </c>
      <c r="Y3161" t="b">
        <v>0</v>
      </c>
      <c r="AA3161" t="str">
        <f>IF(OR(AND(Flights[[#This Row],[Status]]="Cancelled", Flights[[#This Row],[Cancellation Reason]]="Airline/Carrier"), Flights[[#This Row],[Delay Type]]="Severe"), "Yes", "No")</f>
        <v>No</v>
      </c>
    </row>
    <row r="3162" spans="1:27" x14ac:dyDescent="0.3">
      <c r="A3162" s="3">
        <v>42236</v>
      </c>
      <c r="B3162" s="22">
        <f>WEEKNUM(Flights[[#This Row],[Date]], 1)</f>
        <v>34</v>
      </c>
      <c r="C3162" s="22">
        <f>WEEKDAY(Flights[[#This Row],[Date]],1)</f>
        <v>5</v>
      </c>
      <c r="D3162" t="s">
        <v>412</v>
      </c>
      <c r="E3162" t="s">
        <v>1996</v>
      </c>
      <c r="F3162" t="s">
        <v>0</v>
      </c>
      <c r="G3162" t="s">
        <v>16</v>
      </c>
      <c r="H3162" t="str">
        <f>_xlfn.XLOOKUP(Flights[[#This Row],[Destination]], Airports!$A$2:$A$78, Airports!$D$2:$D$78)</f>
        <v>Dulles</v>
      </c>
      <c r="I3162" t="str" cm="1">
        <f t="array" ref="I3162">_xlfn.XLOOKUP(Flights[[#This Row],[Destination]],_xlfn._TRO_TRAILING( Airports!A:A),_xlfn._TRO_TRAILING( Airports!E:E), "Not found")</f>
        <v>VA</v>
      </c>
      <c r="J3162" s="1">
        <v>0.35069444444444442</v>
      </c>
      <c r="K3162" s="22">
        <f>HOUR(Flights[[#This Row],[Scheduled Departure]])</f>
        <v>8</v>
      </c>
      <c r="L3162" s="1">
        <v>0.34930555555555554</v>
      </c>
      <c r="M3162">
        <f>(L3162-J3162)*24*60</f>
        <v>-1.9999999999999929</v>
      </c>
      <c r="N3162" s="16">
        <f>Flights[[#This Row],[Length (min)]]/60</f>
        <v>4.7</v>
      </c>
      <c r="O3162">
        <v>282</v>
      </c>
      <c r="P3162">
        <v>2288</v>
      </c>
      <c r="Q3162" s="18">
        <f>IFERROR(Flights[[#This Row],[Distance]]/Flights[[#This Row],[Length (hr)]], "")</f>
        <v>486.80851063829783</v>
      </c>
      <c r="R3162" s="1">
        <v>0.68402777777777779</v>
      </c>
      <c r="S3162" s="1" t="str">
        <f>IF(Flights[[#This Row],[Length (hr)]]&lt;2, "No meal", IF(Flights[[#This Row],[Length (hr)]]&lt;3.5, "Light meal", "Full meal"))</f>
        <v>Full meal</v>
      </c>
      <c r="T3162" s="1" t="str">
        <f>IF(AND(Flights[[#This Row],[Airline]]="US Airways", Flights[[#This Row],[Meal]]="Full Meal"), "Yes", "No")</f>
        <v>No</v>
      </c>
      <c r="U3162" s="1">
        <v>0.67013888888888884</v>
      </c>
      <c r="V3162">
        <v>-20</v>
      </c>
      <c r="W3162" s="1" t="str">
        <f>IF(Flights[[#This Row],[Arrival Delay]] = "", "Cancelled", IF(Flights[[#This Row],[Arrival Delay]]&gt;15, "Delayed", "On time"))</f>
        <v>On time</v>
      </c>
      <c r="X3162" t="str">
        <f>IF(Flights[[#This Row],[Status]]&lt;&gt;"Delayed","", IF(Flights[[#This Row],[Arrival Delay]]&gt;120, "Severe", IF(Flights[[#This Row],[Arrival Delay]]&gt;60, "Major", "Moderate")))</f>
        <v/>
      </c>
      <c r="Y3162" t="b">
        <v>0</v>
      </c>
      <c r="AA3162" t="str">
        <f>IF(OR(AND(Flights[[#This Row],[Status]]="Cancelled", Flights[[#This Row],[Cancellation Reason]]="Airline/Carrier"), Flights[[#This Row],[Delay Type]]="Severe"), "Yes", "No")</f>
        <v>No</v>
      </c>
    </row>
    <row r="3163" spans="1:27" x14ac:dyDescent="0.3">
      <c r="A3163" s="3">
        <v>42236</v>
      </c>
      <c r="B3163" s="22">
        <f>WEEKNUM(Flights[[#This Row],[Date]], 1)</f>
        <v>34</v>
      </c>
      <c r="C3163" s="22">
        <f>WEEKDAY(Flights[[#This Row],[Date]],1)</f>
        <v>5</v>
      </c>
      <c r="D3163" t="s">
        <v>1725</v>
      </c>
      <c r="E3163" t="s">
        <v>1995</v>
      </c>
      <c r="F3163" t="s">
        <v>0</v>
      </c>
      <c r="G3163" t="s">
        <v>9</v>
      </c>
      <c r="H3163" t="str">
        <f>_xlfn.XLOOKUP(Flights[[#This Row],[Destination]], Airports!$A$2:$A$78, Airports!$D$2:$D$78)</f>
        <v>San Francisco</v>
      </c>
      <c r="I3163" t="str" cm="1">
        <f t="array" ref="I3163">_xlfn.XLOOKUP(Flights[[#This Row],[Destination]],_xlfn._TRO_TRAILING( Airports!A:A),_xlfn._TRO_TRAILING( Airports!E:E), "Not found")</f>
        <v>CA</v>
      </c>
      <c r="J3163" s="1">
        <v>0.3576388888888889</v>
      </c>
      <c r="K3163" s="22">
        <f>HOUR(Flights[[#This Row],[Scheduled Departure]])</f>
        <v>8</v>
      </c>
      <c r="L3163" s="1">
        <v>0</v>
      </c>
      <c r="M3163">
        <f>(L3163-J3163)*24*60</f>
        <v>-515</v>
      </c>
      <c r="N3163" s="16">
        <f>Flights[[#This Row],[Length (min)]]/60</f>
        <v>0</v>
      </c>
      <c r="P3163">
        <v>337</v>
      </c>
      <c r="Q3163" s="18" t="str">
        <f>IFERROR(Flights[[#This Row],[Distance]]/Flights[[#This Row],[Length (hr)]], "")</f>
        <v/>
      </c>
      <c r="R3163" s="1">
        <v>0.41319444444444442</v>
      </c>
      <c r="S3163" s="1" t="str">
        <f>IF(Flights[[#This Row],[Length (hr)]]&lt;2, "No meal", IF(Flights[[#This Row],[Length (hr)]]&lt;3.5, "Light meal", "Full meal"))</f>
        <v>No meal</v>
      </c>
      <c r="T3163" s="1" t="str">
        <f>IF(AND(Flights[[#This Row],[Airline]]="US Airways", Flights[[#This Row],[Meal]]="Full Meal"), "Yes", "No")</f>
        <v>No</v>
      </c>
      <c r="U3163" s="1">
        <v>0</v>
      </c>
      <c r="W3163" s="1" t="str">
        <f>IF(Flights[[#This Row],[Arrival Delay]] = "", "Cancelled", IF(Flights[[#This Row],[Arrival Delay]]&gt;15, "Delayed", "On time"))</f>
        <v>Cancelled</v>
      </c>
      <c r="X3163" t="str">
        <f>IF(Flights[[#This Row],[Status]]&lt;&gt;"Delayed","", IF(Flights[[#This Row],[Arrival Delay]]&gt;120, "Severe", IF(Flights[[#This Row],[Arrival Delay]]&gt;60, "Major", "Moderate")))</f>
        <v/>
      </c>
      <c r="Y3163" t="b">
        <v>1</v>
      </c>
      <c r="Z3163" t="s">
        <v>25</v>
      </c>
      <c r="AA3163" t="str">
        <f>IF(OR(AND(Flights[[#This Row],[Status]]="Cancelled", Flights[[#This Row],[Cancellation Reason]]="Airline/Carrier"), Flights[[#This Row],[Delay Type]]="Severe"), "Yes", "No")</f>
        <v>No</v>
      </c>
    </row>
    <row r="3164" spans="1:27" x14ac:dyDescent="0.3">
      <c r="A3164" s="3">
        <v>42236</v>
      </c>
      <c r="B3164" s="22">
        <f>WEEKNUM(Flights[[#This Row],[Date]], 1)</f>
        <v>34</v>
      </c>
      <c r="C3164" s="22">
        <f>WEEKDAY(Flights[[#This Row],[Date]],1)</f>
        <v>5</v>
      </c>
      <c r="D3164" t="s">
        <v>1136</v>
      </c>
      <c r="E3164" t="s">
        <v>1991</v>
      </c>
      <c r="F3164" t="s">
        <v>0</v>
      </c>
      <c r="G3164" t="s">
        <v>24</v>
      </c>
      <c r="H3164" t="str">
        <f>_xlfn.XLOOKUP(Flights[[#This Row],[Destination]], Airports!$A$2:$A$78, Airports!$D$2:$D$78)</f>
        <v>Portland</v>
      </c>
      <c r="I3164" t="str" cm="1">
        <f t="array" ref="I3164">_xlfn.XLOOKUP(Flights[[#This Row],[Destination]],_xlfn._TRO_TRAILING( Airports!A:A),_xlfn._TRO_TRAILING( Airports!E:E), "Not found")</f>
        <v>OR</v>
      </c>
      <c r="J3164" s="1">
        <v>0.4548611111111111</v>
      </c>
      <c r="K3164" s="22">
        <f>HOUR(Flights[[#This Row],[Scheduled Departure]])</f>
        <v>10</v>
      </c>
      <c r="L3164" s="1">
        <v>0.45208333333333334</v>
      </c>
      <c r="M3164">
        <f>(L3164-J3164)*24*60</f>
        <v>-3.9999999999999858</v>
      </c>
      <c r="N3164" s="16">
        <f>Flights[[#This Row],[Length (min)]]/60</f>
        <v>2.2833333333333332</v>
      </c>
      <c r="O3164">
        <v>137</v>
      </c>
      <c r="P3164">
        <v>834</v>
      </c>
      <c r="Q3164" s="18">
        <f>IFERROR(Flights[[#This Row],[Distance]]/Flights[[#This Row],[Length (hr)]], "")</f>
        <v>365.25547445255478</v>
      </c>
      <c r="R3164" s="1">
        <v>0.55555555555555558</v>
      </c>
      <c r="S3164" s="1" t="str">
        <f>IF(Flights[[#This Row],[Length (hr)]]&lt;2, "No meal", IF(Flights[[#This Row],[Length (hr)]]&lt;3.5, "Light meal", "Full meal"))</f>
        <v>Light meal</v>
      </c>
      <c r="T3164" s="1" t="str">
        <f>IF(AND(Flights[[#This Row],[Airline]]="US Airways", Flights[[#This Row],[Meal]]="Full Meal"), "Yes", "No")</f>
        <v>No</v>
      </c>
      <c r="U3164" s="1">
        <v>0.54722222222222228</v>
      </c>
      <c r="V3164">
        <v>-12</v>
      </c>
      <c r="W3164" s="1" t="str">
        <f>IF(Flights[[#This Row],[Arrival Delay]] = "", "Cancelled", IF(Flights[[#This Row],[Arrival Delay]]&gt;15, "Delayed", "On time"))</f>
        <v>On time</v>
      </c>
      <c r="X3164" t="str">
        <f>IF(Flights[[#This Row],[Status]]&lt;&gt;"Delayed","", IF(Flights[[#This Row],[Arrival Delay]]&gt;120, "Severe", IF(Flights[[#This Row],[Arrival Delay]]&gt;60, "Major", "Moderate")))</f>
        <v/>
      </c>
      <c r="Y3164" t="b">
        <v>0</v>
      </c>
      <c r="AA3164" t="str">
        <f>IF(OR(AND(Flights[[#This Row],[Status]]="Cancelled", Flights[[#This Row],[Cancellation Reason]]="Airline/Carrier"), Flights[[#This Row],[Delay Type]]="Severe"), "Yes", "No")</f>
        <v>No</v>
      </c>
    </row>
    <row r="3165" spans="1:27" x14ac:dyDescent="0.3">
      <c r="A3165" s="3">
        <v>42236</v>
      </c>
      <c r="B3165" s="22">
        <f>WEEKNUM(Flights[[#This Row],[Date]], 1)</f>
        <v>34</v>
      </c>
      <c r="C3165" s="22">
        <f>WEEKDAY(Flights[[#This Row],[Date]],1)</f>
        <v>5</v>
      </c>
      <c r="D3165" t="s">
        <v>139</v>
      </c>
      <c r="E3165" t="s">
        <v>1987</v>
      </c>
      <c r="F3165" t="s">
        <v>0</v>
      </c>
      <c r="G3165" t="s">
        <v>23</v>
      </c>
      <c r="H3165" t="str">
        <f>_xlfn.XLOOKUP(Flights[[#This Row],[Destination]], Airports!$A$2:$A$78, Airports!$D$2:$D$78)</f>
        <v>Indianapolis</v>
      </c>
      <c r="I3165" t="str" cm="1">
        <f t="array" ref="I3165">_xlfn.XLOOKUP(Flights[[#This Row],[Destination]],_xlfn._TRO_TRAILING( Airports!A:A),_xlfn._TRO_TRAILING( Airports!E:E), "Not found")</f>
        <v>IN</v>
      </c>
      <c r="J3165" s="1">
        <v>0.45833333333333331</v>
      </c>
      <c r="K3165" s="22">
        <f>HOUR(Flights[[#This Row],[Scheduled Departure]])</f>
        <v>11</v>
      </c>
      <c r="L3165" s="1">
        <v>0.47291666666666665</v>
      </c>
      <c r="M3165">
        <f>(L3165-J3165)*24*60</f>
        <v>21.000000000000007</v>
      </c>
      <c r="N3165" s="16">
        <f>Flights[[#This Row],[Length (min)]]/60</f>
        <v>3.9</v>
      </c>
      <c r="O3165">
        <v>234</v>
      </c>
      <c r="P3165">
        <v>1814</v>
      </c>
      <c r="Q3165" s="18">
        <f>IFERROR(Flights[[#This Row],[Distance]]/Flights[[#This Row],[Length (hr)]], "")</f>
        <v>465.12820512820514</v>
      </c>
      <c r="R3165" s="1">
        <v>0.75972222222222219</v>
      </c>
      <c r="S3165" s="1" t="str">
        <f>IF(Flights[[#This Row],[Length (hr)]]&lt;2, "No meal", IF(Flights[[#This Row],[Length (hr)]]&lt;3.5, "Light meal", "Full meal"))</f>
        <v>Full meal</v>
      </c>
      <c r="T3165" s="1" t="str">
        <f>IF(AND(Flights[[#This Row],[Airline]]="US Airways", Flights[[#This Row],[Meal]]="Full Meal"), "Yes", "No")</f>
        <v>No</v>
      </c>
      <c r="U3165" s="1">
        <v>0.76041666666666663</v>
      </c>
      <c r="V3165">
        <v>1</v>
      </c>
      <c r="W3165" s="1" t="str">
        <f>IF(Flights[[#This Row],[Arrival Delay]] = "", "Cancelled", IF(Flights[[#This Row],[Arrival Delay]]&gt;15, "Delayed", "On time"))</f>
        <v>On time</v>
      </c>
      <c r="X3165" t="str">
        <f>IF(Flights[[#This Row],[Status]]&lt;&gt;"Delayed","", IF(Flights[[#This Row],[Arrival Delay]]&gt;120, "Severe", IF(Flights[[#This Row],[Arrival Delay]]&gt;60, "Major", "Moderate")))</f>
        <v/>
      </c>
      <c r="Y3165" t="b">
        <v>0</v>
      </c>
      <c r="AA3165" t="str">
        <f>IF(OR(AND(Flights[[#This Row],[Status]]="Cancelled", Flights[[#This Row],[Cancellation Reason]]="Airline/Carrier"), Flights[[#This Row],[Delay Type]]="Severe"), "Yes", "No")</f>
        <v>No</v>
      </c>
    </row>
    <row r="3166" spans="1:27" x14ac:dyDescent="0.3">
      <c r="A3166" s="3">
        <v>42236</v>
      </c>
      <c r="B3166" s="22">
        <f>WEEKNUM(Flights[[#This Row],[Date]], 1)</f>
        <v>34</v>
      </c>
      <c r="C3166" s="22">
        <f>WEEKDAY(Flights[[#This Row],[Date]],1)</f>
        <v>5</v>
      </c>
      <c r="D3166" t="s">
        <v>984</v>
      </c>
      <c r="E3166" t="s">
        <v>1990</v>
      </c>
      <c r="F3166" t="s">
        <v>0</v>
      </c>
      <c r="G3166" t="s">
        <v>273</v>
      </c>
      <c r="H3166" t="str">
        <f>_xlfn.XLOOKUP(Flights[[#This Row],[Destination]], Airports!$A$2:$A$78, Airports!$D$2:$D$78)</f>
        <v>Denver</v>
      </c>
      <c r="I3166" t="str" cm="1">
        <f t="array" ref="I3166">_xlfn.XLOOKUP(Flights[[#This Row],[Destination]],_xlfn._TRO_TRAILING( Airports!A:A),_xlfn._TRO_TRAILING( Airports!E:E), "Not found")</f>
        <v>CO</v>
      </c>
      <c r="J3166" s="1">
        <v>0.65486111111111112</v>
      </c>
      <c r="K3166" s="22">
        <f>HOUR(Flights[[#This Row],[Scheduled Departure]])</f>
        <v>15</v>
      </c>
      <c r="L3166" s="1">
        <v>0.65625</v>
      </c>
      <c r="M3166">
        <f>(L3166-J3166)*24*60</f>
        <v>1.9999999999999929</v>
      </c>
      <c r="N3166" s="16">
        <f>Flights[[#This Row],[Length (min)]]/60</f>
        <v>2.2666666666666666</v>
      </c>
      <c r="O3166">
        <v>136</v>
      </c>
      <c r="P3166">
        <v>862</v>
      </c>
      <c r="Q3166" s="18">
        <f>IFERROR(Flights[[#This Row],[Distance]]/Flights[[#This Row],[Length (hr)]], "")</f>
        <v>380.29411764705884</v>
      </c>
      <c r="R3166" s="1">
        <v>0.79513888888888884</v>
      </c>
      <c r="S3166" s="1" t="str">
        <f>IF(Flights[[#This Row],[Length (hr)]]&lt;2, "No meal", IF(Flights[[#This Row],[Length (hr)]]&lt;3.5, "Light meal", "Full meal"))</f>
        <v>Light meal</v>
      </c>
      <c r="T3166" s="1" t="str">
        <f>IF(AND(Flights[[#This Row],[Airline]]="US Airways", Flights[[#This Row],[Meal]]="Full Meal"), "Yes", "No")</f>
        <v>No</v>
      </c>
      <c r="U3166" s="1">
        <v>0.79236111111111107</v>
      </c>
      <c r="V3166">
        <v>-4</v>
      </c>
      <c r="W3166" s="1" t="str">
        <f>IF(Flights[[#This Row],[Arrival Delay]] = "", "Cancelled", IF(Flights[[#This Row],[Arrival Delay]]&gt;15, "Delayed", "On time"))</f>
        <v>On time</v>
      </c>
      <c r="X3166" t="str">
        <f>IF(Flights[[#This Row],[Status]]&lt;&gt;"Delayed","", IF(Flights[[#This Row],[Arrival Delay]]&gt;120, "Severe", IF(Flights[[#This Row],[Arrival Delay]]&gt;60, "Major", "Moderate")))</f>
        <v/>
      </c>
      <c r="Y3166" t="b">
        <v>0</v>
      </c>
      <c r="AA3166" t="str">
        <f>IF(OR(AND(Flights[[#This Row],[Status]]="Cancelled", Flights[[#This Row],[Cancellation Reason]]="Airline/Carrier"), Flights[[#This Row],[Delay Type]]="Severe"), "Yes", "No")</f>
        <v>No</v>
      </c>
    </row>
    <row r="3167" spans="1:27" x14ac:dyDescent="0.3">
      <c r="A3167" s="3">
        <v>42236</v>
      </c>
      <c r="B3167" s="22">
        <f>WEEKNUM(Flights[[#This Row],[Date]], 1)</f>
        <v>34</v>
      </c>
      <c r="C3167" s="22">
        <f>WEEKDAY(Flights[[#This Row],[Date]],1)</f>
        <v>5</v>
      </c>
      <c r="D3167" t="s">
        <v>85</v>
      </c>
      <c r="E3167" t="s">
        <v>1987</v>
      </c>
      <c r="F3167" t="s">
        <v>0</v>
      </c>
      <c r="G3167" t="s">
        <v>9</v>
      </c>
      <c r="H3167" t="str">
        <f>_xlfn.XLOOKUP(Flights[[#This Row],[Destination]], Airports!$A$2:$A$78, Airports!$D$2:$D$78)</f>
        <v>San Francisco</v>
      </c>
      <c r="I3167" t="str" cm="1">
        <f t="array" ref="I3167">_xlfn.XLOOKUP(Flights[[#This Row],[Destination]],_xlfn._TRO_TRAILING( Airports!A:A),_xlfn._TRO_TRAILING( Airports!E:E), "Not found")</f>
        <v>CA</v>
      </c>
      <c r="J3167" s="1">
        <v>0.6875</v>
      </c>
      <c r="K3167" s="22">
        <f>HOUR(Flights[[#This Row],[Scheduled Departure]])</f>
        <v>16</v>
      </c>
      <c r="L3167" s="1">
        <v>0.68402777777777779</v>
      </c>
      <c r="M3167">
        <f>(L3167-J3167)*24*60</f>
        <v>-4.9999999999999822</v>
      </c>
      <c r="N3167" s="16">
        <f>Flights[[#This Row],[Length (min)]]/60</f>
        <v>1.5</v>
      </c>
      <c r="O3167">
        <v>90</v>
      </c>
      <c r="P3167">
        <v>337</v>
      </c>
      <c r="Q3167" s="18">
        <f>IFERROR(Flights[[#This Row],[Distance]]/Flights[[#This Row],[Length (hr)]], "")</f>
        <v>224.66666666666666</v>
      </c>
      <c r="R3167" s="1">
        <v>0.74722222222222223</v>
      </c>
      <c r="S3167" s="1" t="str">
        <f>IF(Flights[[#This Row],[Length (hr)]]&lt;2, "No meal", IF(Flights[[#This Row],[Length (hr)]]&lt;3.5, "Light meal", "Full meal"))</f>
        <v>No meal</v>
      </c>
      <c r="T3167" s="1" t="str">
        <f>IF(AND(Flights[[#This Row],[Airline]]="US Airways", Flights[[#This Row],[Meal]]="Full Meal"), "Yes", "No")</f>
        <v>No</v>
      </c>
      <c r="U3167" s="1">
        <v>0.74652777777777779</v>
      </c>
      <c r="V3167">
        <v>-1</v>
      </c>
      <c r="W3167" s="1" t="str">
        <f>IF(Flights[[#This Row],[Arrival Delay]] = "", "Cancelled", IF(Flights[[#This Row],[Arrival Delay]]&gt;15, "Delayed", "On time"))</f>
        <v>On time</v>
      </c>
      <c r="X3167" t="str">
        <f>IF(Flights[[#This Row],[Status]]&lt;&gt;"Delayed","", IF(Flights[[#This Row],[Arrival Delay]]&gt;120, "Severe", IF(Flights[[#This Row],[Arrival Delay]]&gt;60, "Major", "Moderate")))</f>
        <v/>
      </c>
      <c r="Y3167" t="b">
        <v>0</v>
      </c>
      <c r="AA3167" t="str">
        <f>IF(OR(AND(Flights[[#This Row],[Status]]="Cancelled", Flights[[#This Row],[Cancellation Reason]]="Airline/Carrier"), Flights[[#This Row],[Delay Type]]="Severe"), "Yes", "No")</f>
        <v>No</v>
      </c>
    </row>
    <row r="3168" spans="1:27" x14ac:dyDescent="0.3">
      <c r="A3168" s="3">
        <v>42236</v>
      </c>
      <c r="B3168" s="22">
        <f>WEEKNUM(Flights[[#This Row],[Date]], 1)</f>
        <v>34</v>
      </c>
      <c r="C3168" s="22">
        <f>WEEKDAY(Flights[[#This Row],[Date]],1)</f>
        <v>5</v>
      </c>
      <c r="D3168" t="s">
        <v>603</v>
      </c>
      <c r="E3168" t="s">
        <v>1989</v>
      </c>
      <c r="F3168" t="s">
        <v>0</v>
      </c>
      <c r="G3168" t="s">
        <v>20</v>
      </c>
      <c r="H3168" t="str">
        <f>_xlfn.XLOOKUP(Flights[[#This Row],[Destination]], Airports!$A$2:$A$78, Airports!$D$2:$D$78)</f>
        <v>Kahului</v>
      </c>
      <c r="I3168" t="str" cm="1">
        <f t="array" ref="I3168">_xlfn.XLOOKUP(Flights[[#This Row],[Destination]],_xlfn._TRO_TRAILING( Airports!A:A),_xlfn._TRO_TRAILING( Airports!E:E), "Not found")</f>
        <v>HI</v>
      </c>
      <c r="J3168" s="1">
        <v>0.73958333333333337</v>
      </c>
      <c r="K3168" s="22">
        <f>HOUR(Flights[[#This Row],[Scheduled Departure]])</f>
        <v>17</v>
      </c>
      <c r="L3168" s="1">
        <v>0.76111111111111107</v>
      </c>
      <c r="M3168">
        <f>(L3168-J3168)*24*60</f>
        <v>30.99999999999989</v>
      </c>
      <c r="N3168" s="16">
        <f>Flights[[#This Row],[Length (min)]]/60</f>
        <v>5.55</v>
      </c>
      <c r="O3168">
        <v>333</v>
      </c>
      <c r="P3168">
        <v>2486</v>
      </c>
      <c r="Q3168" s="18">
        <f>IFERROR(Flights[[#This Row],[Distance]]/Flights[[#This Row],[Length (hr)]], "")</f>
        <v>447.92792792792795</v>
      </c>
      <c r="R3168" s="1">
        <v>0.85</v>
      </c>
      <c r="S3168" s="1" t="str">
        <f>IF(Flights[[#This Row],[Length (hr)]]&lt;2, "No meal", IF(Flights[[#This Row],[Length (hr)]]&lt;3.5, "Light meal", "Full meal"))</f>
        <v>Full meal</v>
      </c>
      <c r="T3168" s="1" t="str">
        <f>IF(AND(Flights[[#This Row],[Airline]]="US Airways", Flights[[#This Row],[Meal]]="Full Meal"), "Yes", "No")</f>
        <v>No</v>
      </c>
      <c r="U3168" s="1">
        <v>0.86736111111111114</v>
      </c>
      <c r="V3168">
        <v>25</v>
      </c>
      <c r="W3168" s="1" t="str">
        <f>IF(Flights[[#This Row],[Arrival Delay]] = "", "Cancelled", IF(Flights[[#This Row],[Arrival Delay]]&gt;15, "Delayed", "On time"))</f>
        <v>Delayed</v>
      </c>
      <c r="X3168" t="str">
        <f>IF(Flights[[#This Row],[Status]]&lt;&gt;"Delayed","", IF(Flights[[#This Row],[Arrival Delay]]&gt;120, "Severe", IF(Flights[[#This Row],[Arrival Delay]]&gt;60, "Major", "Moderate")))</f>
        <v>Moderate</v>
      </c>
      <c r="Y3168" t="b">
        <v>0</v>
      </c>
      <c r="AA3168" t="str">
        <f>IF(OR(AND(Flights[[#This Row],[Status]]="Cancelled", Flights[[#This Row],[Cancellation Reason]]="Airline/Carrier"), Flights[[#This Row],[Delay Type]]="Severe"), "Yes", "No")</f>
        <v>No</v>
      </c>
    </row>
    <row r="3169" spans="1:27" x14ac:dyDescent="0.3">
      <c r="A3169" s="3">
        <v>42236</v>
      </c>
      <c r="B3169" s="22">
        <f>WEEKNUM(Flights[[#This Row],[Date]], 1)</f>
        <v>34</v>
      </c>
      <c r="C3169" s="22">
        <f>WEEKDAY(Flights[[#This Row],[Date]],1)</f>
        <v>5</v>
      </c>
      <c r="D3169" t="s">
        <v>635</v>
      </c>
      <c r="E3169" t="s">
        <v>1996</v>
      </c>
      <c r="F3169" t="s">
        <v>0</v>
      </c>
      <c r="G3169" t="s">
        <v>344</v>
      </c>
      <c r="H3169" t="str">
        <f>_xlfn.XLOOKUP(Flights[[#This Row],[Destination]], Airports!$A$2:$A$78, Airports!$D$2:$D$78)</f>
        <v>Seattle</v>
      </c>
      <c r="I3169" t="str" cm="1">
        <f t="array" ref="I3169">_xlfn.XLOOKUP(Flights[[#This Row],[Destination]],_xlfn._TRO_TRAILING( Airports!A:A),_xlfn._TRO_TRAILING( Airports!E:E), "Not found")</f>
        <v>WA</v>
      </c>
      <c r="J3169" s="1">
        <v>0.77430555555555558</v>
      </c>
      <c r="K3169" s="22">
        <f>HOUR(Flights[[#This Row],[Scheduled Departure]])</f>
        <v>18</v>
      </c>
      <c r="L3169" s="1">
        <v>0.78541666666666665</v>
      </c>
      <c r="M3169">
        <f>(L3169-J3169)*24*60</f>
        <v>15.999999999999943</v>
      </c>
      <c r="N3169" s="16">
        <f>Flights[[#This Row],[Length (min)]]/60</f>
        <v>2.5666666666666669</v>
      </c>
      <c r="O3169">
        <v>154</v>
      </c>
      <c r="P3169">
        <v>954</v>
      </c>
      <c r="Q3169" s="18">
        <f>IFERROR(Flights[[#This Row],[Distance]]/Flights[[#This Row],[Length (hr)]], "")</f>
        <v>371.68831168831167</v>
      </c>
      <c r="R3169" s="1">
        <v>0.87847222222222221</v>
      </c>
      <c r="S3169" s="1" t="str">
        <f>IF(Flights[[#This Row],[Length (hr)]]&lt;2, "No meal", IF(Flights[[#This Row],[Length (hr)]]&lt;3.5, "Light meal", "Full meal"))</f>
        <v>Light meal</v>
      </c>
      <c r="T3169" s="1" t="str">
        <f>IF(AND(Flights[[#This Row],[Airline]]="US Airways", Flights[[#This Row],[Meal]]="Full Meal"), "Yes", "No")</f>
        <v>No</v>
      </c>
      <c r="U3169" s="1">
        <v>0.89236111111111116</v>
      </c>
      <c r="V3169">
        <v>20</v>
      </c>
      <c r="W3169" s="1" t="str">
        <f>IF(Flights[[#This Row],[Arrival Delay]] = "", "Cancelled", IF(Flights[[#This Row],[Arrival Delay]]&gt;15, "Delayed", "On time"))</f>
        <v>Delayed</v>
      </c>
      <c r="X3169" t="str">
        <f>IF(Flights[[#This Row],[Status]]&lt;&gt;"Delayed","", IF(Flights[[#This Row],[Arrival Delay]]&gt;120, "Severe", IF(Flights[[#This Row],[Arrival Delay]]&gt;60, "Major", "Moderate")))</f>
        <v>Moderate</v>
      </c>
      <c r="Y3169" t="b">
        <v>0</v>
      </c>
      <c r="AA3169" t="str">
        <f>IF(OR(AND(Flights[[#This Row],[Status]]="Cancelled", Flights[[#This Row],[Cancellation Reason]]="Airline/Carrier"), Flights[[#This Row],[Delay Type]]="Severe"), "Yes", "No")</f>
        <v>No</v>
      </c>
    </row>
    <row r="3170" spans="1:27" x14ac:dyDescent="0.3">
      <c r="A3170" s="3">
        <v>42236</v>
      </c>
      <c r="B3170" s="22">
        <f>WEEKNUM(Flights[[#This Row],[Date]], 1)</f>
        <v>34</v>
      </c>
      <c r="C3170" s="22">
        <f>WEEKDAY(Flights[[#This Row],[Date]],1)</f>
        <v>5</v>
      </c>
      <c r="D3170" t="s">
        <v>625</v>
      </c>
      <c r="E3170" t="s">
        <v>1990</v>
      </c>
      <c r="F3170" t="s">
        <v>0</v>
      </c>
      <c r="G3170" t="s">
        <v>17</v>
      </c>
      <c r="H3170" t="str">
        <f>_xlfn.XLOOKUP(Flights[[#This Row],[Destination]], Airports!$A$2:$A$78, Airports!$D$2:$D$78)</f>
        <v>Honolulu</v>
      </c>
      <c r="I3170" t="str" cm="1">
        <f t="array" ref="I3170">_xlfn.XLOOKUP(Flights[[#This Row],[Destination]],_xlfn._TRO_TRAILING( Airports!A:A),_xlfn._TRO_TRAILING( Airports!E:E), "Not found")</f>
        <v>HI</v>
      </c>
      <c r="J3170" s="1">
        <v>0.79861111111111116</v>
      </c>
      <c r="K3170" s="22">
        <f>HOUR(Flights[[#This Row],[Scheduled Departure]])</f>
        <v>19</v>
      </c>
      <c r="L3170" s="1">
        <v>0.81111111111111112</v>
      </c>
      <c r="M3170">
        <f>(L3170-J3170)*24*60</f>
        <v>17.999999999999936</v>
      </c>
      <c r="N3170" s="16">
        <f>Flights[[#This Row],[Length (min)]]/60</f>
        <v>5.583333333333333</v>
      </c>
      <c r="O3170">
        <v>335</v>
      </c>
      <c r="P3170">
        <v>2556</v>
      </c>
      <c r="Q3170" s="18">
        <f>IFERROR(Flights[[#This Row],[Distance]]/Flights[[#This Row],[Length (hr)]], "")</f>
        <v>457.79104477611941</v>
      </c>
      <c r="R3170" s="1">
        <v>0.91666666666666663</v>
      </c>
      <c r="S3170" s="1" t="str">
        <f>IF(Flights[[#This Row],[Length (hr)]]&lt;2, "No meal", IF(Flights[[#This Row],[Length (hr)]]&lt;3.5, "Light meal", "Full meal"))</f>
        <v>Full meal</v>
      </c>
      <c r="T3170" s="1" t="str">
        <f>IF(AND(Flights[[#This Row],[Airline]]="US Airways", Flights[[#This Row],[Meal]]="Full Meal"), "Yes", "No")</f>
        <v>No</v>
      </c>
      <c r="U3170" s="1">
        <v>0.91874999999999996</v>
      </c>
      <c r="V3170">
        <v>3</v>
      </c>
      <c r="W3170" s="1" t="str">
        <f>IF(Flights[[#This Row],[Arrival Delay]] = "", "Cancelled", IF(Flights[[#This Row],[Arrival Delay]]&gt;15, "Delayed", "On time"))</f>
        <v>On time</v>
      </c>
      <c r="X3170" t="str">
        <f>IF(Flights[[#This Row],[Status]]&lt;&gt;"Delayed","", IF(Flights[[#This Row],[Arrival Delay]]&gt;120, "Severe", IF(Flights[[#This Row],[Arrival Delay]]&gt;60, "Major", "Moderate")))</f>
        <v/>
      </c>
      <c r="Y3170" t="b">
        <v>0</v>
      </c>
      <c r="AA3170" t="str">
        <f>IF(OR(AND(Flights[[#This Row],[Status]]="Cancelled", Flights[[#This Row],[Cancellation Reason]]="Airline/Carrier"), Flights[[#This Row],[Delay Type]]="Severe"), "Yes", "No")</f>
        <v>No</v>
      </c>
    </row>
    <row r="3171" spans="1:27" x14ac:dyDescent="0.3">
      <c r="A3171" s="3">
        <v>42237</v>
      </c>
      <c r="B3171" s="22">
        <f>WEEKNUM(Flights[[#This Row],[Date]], 1)</f>
        <v>34</v>
      </c>
      <c r="C3171" s="22">
        <f>WEEKDAY(Flights[[#This Row],[Date]],1)</f>
        <v>6</v>
      </c>
      <c r="D3171" t="s">
        <v>929</v>
      </c>
      <c r="E3171" t="s">
        <v>1995</v>
      </c>
      <c r="F3171" t="s">
        <v>0</v>
      </c>
      <c r="G3171" t="s">
        <v>306</v>
      </c>
      <c r="H3171" t="str">
        <f>_xlfn.XLOOKUP(Flights[[#This Row],[Destination]], Airports!$A$2:$A$78, Airports!$D$2:$D$78)</f>
        <v>Chicago</v>
      </c>
      <c r="I3171" t="str" cm="1">
        <f t="array" ref="I3171">_xlfn.XLOOKUP(Flights[[#This Row],[Destination]],_xlfn._TRO_TRAILING( Airports!A:A),_xlfn._TRO_TRAILING( Airports!E:E), "Not found")</f>
        <v>IL</v>
      </c>
      <c r="J3171" s="1">
        <v>0.26041666666666669</v>
      </c>
      <c r="K3171" s="22">
        <f>HOUR(Flights[[#This Row],[Scheduled Departure]])</f>
        <v>6</v>
      </c>
      <c r="L3171" s="1">
        <v>0.25833333333333336</v>
      </c>
      <c r="M3171">
        <f>(L3171-J3171)*24*60</f>
        <v>-2.9999999999999893</v>
      </c>
      <c r="N3171" s="16">
        <f>Flights[[#This Row],[Length (min)]]/60</f>
        <v>4.0666666666666664</v>
      </c>
      <c r="O3171">
        <v>244</v>
      </c>
      <c r="P3171">
        <v>1750</v>
      </c>
      <c r="Q3171" s="18">
        <f>IFERROR(Flights[[#This Row],[Distance]]/Flights[[#This Row],[Length (hr)]], "")</f>
        <v>430.32786885245906</v>
      </c>
      <c r="R3171" s="1">
        <v>0.51041666666666663</v>
      </c>
      <c r="S3171" s="1" t="str">
        <f>IF(Flights[[#This Row],[Length (hr)]]&lt;2, "No meal", IF(Flights[[#This Row],[Length (hr)]]&lt;3.5, "Light meal", "Full meal"))</f>
        <v>Full meal</v>
      </c>
      <c r="T3171" s="1" t="str">
        <f>IF(AND(Flights[[#This Row],[Airline]]="US Airways", Flights[[#This Row],[Meal]]="Full Meal"), "Yes", "No")</f>
        <v>No</v>
      </c>
      <c r="U3171" s="1">
        <v>0.51111111111111107</v>
      </c>
      <c r="V3171">
        <v>1</v>
      </c>
      <c r="W3171" s="1" t="str">
        <f>IF(Flights[[#This Row],[Arrival Delay]] = "", "Cancelled", IF(Flights[[#This Row],[Arrival Delay]]&gt;15, "Delayed", "On time"))</f>
        <v>On time</v>
      </c>
      <c r="X3171" t="str">
        <f>IF(Flights[[#This Row],[Status]]&lt;&gt;"Delayed","", IF(Flights[[#This Row],[Arrival Delay]]&gt;120, "Severe", IF(Flights[[#This Row],[Arrival Delay]]&gt;60, "Major", "Moderate")))</f>
        <v/>
      </c>
      <c r="Y3171" t="b">
        <v>0</v>
      </c>
      <c r="AA3171" t="str">
        <f>IF(OR(AND(Flights[[#This Row],[Status]]="Cancelled", Flights[[#This Row],[Cancellation Reason]]="Airline/Carrier"), Flights[[#This Row],[Delay Type]]="Severe"), "Yes", "No")</f>
        <v>No</v>
      </c>
    </row>
    <row r="3172" spans="1:27" x14ac:dyDescent="0.3">
      <c r="A3172" s="3">
        <v>42237</v>
      </c>
      <c r="B3172" s="22">
        <f>WEEKNUM(Flights[[#This Row],[Date]], 1)</f>
        <v>34</v>
      </c>
      <c r="C3172" s="22">
        <f>WEEKDAY(Flights[[#This Row],[Date]],1)</f>
        <v>6</v>
      </c>
      <c r="D3172" t="s">
        <v>1273</v>
      </c>
      <c r="E3172" t="s">
        <v>1994</v>
      </c>
      <c r="F3172" t="s">
        <v>0</v>
      </c>
      <c r="G3172" t="s">
        <v>318</v>
      </c>
      <c r="H3172" t="str">
        <f>_xlfn.XLOOKUP(Flights[[#This Row],[Destination]], Airports!$A$2:$A$78, Airports!$D$2:$D$78)</f>
        <v>Oakland</v>
      </c>
      <c r="I3172" t="str" cm="1">
        <f t="array" ref="I3172">_xlfn.XLOOKUP(Flights[[#This Row],[Destination]],_xlfn._TRO_TRAILING( Airports!A:A),_xlfn._TRO_TRAILING( Airports!E:E), "Not found")</f>
        <v>CA</v>
      </c>
      <c r="J3172" s="1">
        <v>0.27083333333333331</v>
      </c>
      <c r="K3172" s="22">
        <f>HOUR(Flights[[#This Row],[Scheduled Departure]])</f>
        <v>6</v>
      </c>
      <c r="L3172" s="1">
        <v>0.26666666666666666</v>
      </c>
      <c r="M3172">
        <f>(L3172-J3172)*24*60</f>
        <v>-5.9999999999999787</v>
      </c>
      <c r="N3172" s="16">
        <f>Flights[[#This Row],[Length (min)]]/60</f>
        <v>1.25</v>
      </c>
      <c r="O3172">
        <v>75</v>
      </c>
      <c r="P3172">
        <v>337</v>
      </c>
      <c r="Q3172" s="18">
        <f>IFERROR(Flights[[#This Row],[Distance]]/Flights[[#This Row],[Length (hr)]], "")</f>
        <v>269.60000000000002</v>
      </c>
      <c r="R3172" s="1">
        <v>0.3298611111111111</v>
      </c>
      <c r="S3172" s="1" t="str">
        <f>IF(Flights[[#This Row],[Length (hr)]]&lt;2, "No meal", IF(Flights[[#This Row],[Length (hr)]]&lt;3.5, "Light meal", "Full meal"))</f>
        <v>No meal</v>
      </c>
      <c r="T3172" s="1" t="str">
        <f>IF(AND(Flights[[#This Row],[Airline]]="US Airways", Flights[[#This Row],[Meal]]="Full Meal"), "Yes", "No")</f>
        <v>No</v>
      </c>
      <c r="U3172" s="1">
        <v>0.31874999999999998</v>
      </c>
      <c r="V3172">
        <v>-16</v>
      </c>
      <c r="W3172" s="1" t="str">
        <f>IF(Flights[[#This Row],[Arrival Delay]] = "", "Cancelled", IF(Flights[[#This Row],[Arrival Delay]]&gt;15, "Delayed", "On time"))</f>
        <v>On time</v>
      </c>
      <c r="X3172" t="str">
        <f>IF(Flights[[#This Row],[Status]]&lt;&gt;"Delayed","", IF(Flights[[#This Row],[Arrival Delay]]&gt;120, "Severe", IF(Flights[[#This Row],[Arrival Delay]]&gt;60, "Major", "Moderate")))</f>
        <v/>
      </c>
      <c r="Y3172" t="b">
        <v>0</v>
      </c>
      <c r="AA3172" t="str">
        <f>IF(OR(AND(Flights[[#This Row],[Status]]="Cancelled", Flights[[#This Row],[Cancellation Reason]]="Airline/Carrier"), Flights[[#This Row],[Delay Type]]="Severe"), "Yes", "No")</f>
        <v>No</v>
      </c>
    </row>
    <row r="3173" spans="1:27" x14ac:dyDescent="0.3">
      <c r="A3173" s="3">
        <v>42237</v>
      </c>
      <c r="B3173" s="22">
        <f>WEEKNUM(Flights[[#This Row],[Date]], 1)</f>
        <v>34</v>
      </c>
      <c r="C3173" s="22">
        <f>WEEKDAY(Flights[[#This Row],[Date]],1)</f>
        <v>6</v>
      </c>
      <c r="D3173" t="s">
        <v>1422</v>
      </c>
      <c r="E3173" t="s">
        <v>1990</v>
      </c>
      <c r="F3173" t="s">
        <v>0</v>
      </c>
      <c r="G3173" t="s">
        <v>4</v>
      </c>
      <c r="H3173" t="str">
        <f>_xlfn.XLOOKUP(Flights[[#This Row],[Destination]], Airports!$A$2:$A$78, Airports!$D$2:$D$78)</f>
        <v>Chicago</v>
      </c>
      <c r="I3173" t="str" cm="1">
        <f t="array" ref="I3173">_xlfn.XLOOKUP(Flights[[#This Row],[Destination]],_xlfn._TRO_TRAILING( Airports!A:A),_xlfn._TRO_TRAILING( Airports!E:E), "Not found")</f>
        <v>IL</v>
      </c>
      <c r="J3173" s="1">
        <v>0.27152777777777776</v>
      </c>
      <c r="K3173" s="22">
        <f>HOUR(Flights[[#This Row],[Scheduled Departure]])</f>
        <v>6</v>
      </c>
      <c r="L3173" s="1">
        <v>0.28263888888888888</v>
      </c>
      <c r="M3173">
        <f>(L3173-J3173)*24*60</f>
        <v>16.000000000000021</v>
      </c>
      <c r="N3173" s="16">
        <f>Flights[[#This Row],[Length (min)]]/60</f>
        <v>4.083333333333333</v>
      </c>
      <c r="O3173">
        <v>245</v>
      </c>
      <c r="P3173">
        <v>1744</v>
      </c>
      <c r="Q3173" s="18">
        <f>IFERROR(Flights[[#This Row],[Distance]]/Flights[[#This Row],[Length (hr)]], "")</f>
        <v>427.10204081632656</v>
      </c>
      <c r="R3173" s="1">
        <v>0.52777777777777779</v>
      </c>
      <c r="S3173" s="1" t="str">
        <f>IF(Flights[[#This Row],[Length (hr)]]&lt;2, "No meal", IF(Flights[[#This Row],[Length (hr)]]&lt;3.5, "Light meal", "Full meal"))</f>
        <v>Full meal</v>
      </c>
      <c r="T3173" s="1" t="str">
        <f>IF(AND(Flights[[#This Row],[Airline]]="US Airways", Flights[[#This Row],[Meal]]="Full Meal"), "Yes", "No")</f>
        <v>No</v>
      </c>
      <c r="U3173" s="1">
        <v>0.53611111111111109</v>
      </c>
      <c r="V3173">
        <v>12</v>
      </c>
      <c r="W3173" s="1" t="str">
        <f>IF(Flights[[#This Row],[Arrival Delay]] = "", "Cancelled", IF(Flights[[#This Row],[Arrival Delay]]&gt;15, "Delayed", "On time"))</f>
        <v>On time</v>
      </c>
      <c r="X3173" t="str">
        <f>IF(Flights[[#This Row],[Status]]&lt;&gt;"Delayed","", IF(Flights[[#This Row],[Arrival Delay]]&gt;120, "Severe", IF(Flights[[#This Row],[Arrival Delay]]&gt;60, "Major", "Moderate")))</f>
        <v/>
      </c>
      <c r="Y3173" t="b">
        <v>0</v>
      </c>
      <c r="AA3173" t="str">
        <f>IF(OR(AND(Flights[[#This Row],[Status]]="Cancelled", Flights[[#This Row],[Cancellation Reason]]="Airline/Carrier"), Flights[[#This Row],[Delay Type]]="Severe"), "Yes", "No")</f>
        <v>No</v>
      </c>
    </row>
    <row r="3174" spans="1:27" x14ac:dyDescent="0.3">
      <c r="A3174" s="3">
        <v>42237</v>
      </c>
      <c r="B3174" s="22">
        <f>WEEKNUM(Flights[[#This Row],[Date]], 1)</f>
        <v>34</v>
      </c>
      <c r="C3174" s="22">
        <f>WEEKDAY(Flights[[#This Row],[Date]],1)</f>
        <v>6</v>
      </c>
      <c r="D3174" t="s">
        <v>1722</v>
      </c>
      <c r="E3174" t="s">
        <v>1995</v>
      </c>
      <c r="F3174" t="s">
        <v>0</v>
      </c>
      <c r="G3174" t="s">
        <v>29</v>
      </c>
      <c r="H3174" t="str">
        <f>_xlfn.XLOOKUP(Flights[[#This Row],[Destination]], Airports!$A$2:$A$78, Airports!$D$2:$D$78)</f>
        <v>Phoenix</v>
      </c>
      <c r="I3174" t="str" cm="1">
        <f t="array" ref="I3174">_xlfn.XLOOKUP(Flights[[#This Row],[Destination]],_xlfn._TRO_TRAILING( Airports!A:A),_xlfn._TRO_TRAILING( Airports!E:E), "Not found")</f>
        <v>AZ</v>
      </c>
      <c r="J3174" s="1">
        <v>0.3125</v>
      </c>
      <c r="K3174" s="22">
        <f>HOUR(Flights[[#This Row],[Scheduled Departure]])</f>
        <v>7</v>
      </c>
      <c r="L3174" s="1">
        <v>0.31180555555555556</v>
      </c>
      <c r="M3174">
        <f>(L3174-J3174)*24*60</f>
        <v>-0.99999999999999645</v>
      </c>
      <c r="N3174" s="16">
        <f>Flights[[#This Row],[Length (min)]]/60</f>
        <v>1.1333333333333333</v>
      </c>
      <c r="O3174">
        <v>68</v>
      </c>
      <c r="P3174">
        <v>370</v>
      </c>
      <c r="Q3174" s="18">
        <f>IFERROR(Flights[[#This Row],[Distance]]/Flights[[#This Row],[Length (hr)]], "")</f>
        <v>326.47058823529414</v>
      </c>
      <c r="R3174" s="1">
        <v>0.36805555555555558</v>
      </c>
      <c r="S3174" s="1" t="str">
        <f>IF(Flights[[#This Row],[Length (hr)]]&lt;2, "No meal", IF(Flights[[#This Row],[Length (hr)]]&lt;3.5, "Light meal", "Full meal"))</f>
        <v>No meal</v>
      </c>
      <c r="T3174" s="1" t="str">
        <f>IF(AND(Flights[[#This Row],[Airline]]="US Airways", Flights[[#This Row],[Meal]]="Full Meal"), "Yes", "No")</f>
        <v>No</v>
      </c>
      <c r="U3174" s="1">
        <v>0.35902777777777778</v>
      </c>
      <c r="V3174">
        <v>-13</v>
      </c>
      <c r="W3174" s="1" t="str">
        <f>IF(Flights[[#This Row],[Arrival Delay]] = "", "Cancelled", IF(Flights[[#This Row],[Arrival Delay]]&gt;15, "Delayed", "On time"))</f>
        <v>On time</v>
      </c>
      <c r="X3174" t="str">
        <f>IF(Flights[[#This Row],[Status]]&lt;&gt;"Delayed","", IF(Flights[[#This Row],[Arrival Delay]]&gt;120, "Severe", IF(Flights[[#This Row],[Arrival Delay]]&gt;60, "Major", "Moderate")))</f>
        <v/>
      </c>
      <c r="Y3174" t="b">
        <v>0</v>
      </c>
      <c r="AA3174" t="str">
        <f>IF(OR(AND(Flights[[#This Row],[Status]]="Cancelled", Flights[[#This Row],[Cancellation Reason]]="Airline/Carrier"), Flights[[#This Row],[Delay Type]]="Severe"), "Yes", "No")</f>
        <v>No</v>
      </c>
    </row>
    <row r="3175" spans="1:27" x14ac:dyDescent="0.3">
      <c r="A3175" s="3">
        <v>42237</v>
      </c>
      <c r="B3175" s="22">
        <f>WEEKNUM(Flights[[#This Row],[Date]], 1)</f>
        <v>34</v>
      </c>
      <c r="C3175" s="22">
        <f>WEEKDAY(Flights[[#This Row],[Date]],1)</f>
        <v>6</v>
      </c>
      <c r="D3175" t="s">
        <v>1724</v>
      </c>
      <c r="E3175" t="s">
        <v>1995</v>
      </c>
      <c r="F3175" t="s">
        <v>0</v>
      </c>
      <c r="G3175" t="s">
        <v>351</v>
      </c>
      <c r="H3175" t="str">
        <f>_xlfn.XLOOKUP(Flights[[#This Row],[Destination]], Airports!$A$2:$A$78, Airports!$D$2:$D$78)</f>
        <v>Sacramento</v>
      </c>
      <c r="I3175" t="str" cm="1">
        <f t="array" ref="I3175">_xlfn.XLOOKUP(Flights[[#This Row],[Destination]],_xlfn._TRO_TRAILING( Airports!A:A),_xlfn._TRO_TRAILING( Airports!E:E), "Not found")</f>
        <v>CA</v>
      </c>
      <c r="J3175" s="1">
        <v>0.33680555555555558</v>
      </c>
      <c r="K3175" s="22">
        <f>HOUR(Flights[[#This Row],[Scheduled Departure]])</f>
        <v>8</v>
      </c>
      <c r="L3175" s="1">
        <v>0.33680555555555558</v>
      </c>
      <c r="M3175">
        <f>(L3175-J3175)*24*60</f>
        <v>0</v>
      </c>
      <c r="N3175" s="16">
        <f>Flights[[#This Row],[Length (min)]]/60</f>
        <v>1.2</v>
      </c>
      <c r="O3175">
        <v>72</v>
      </c>
      <c r="P3175">
        <v>373</v>
      </c>
      <c r="Q3175" s="18">
        <f>IFERROR(Flights[[#This Row],[Distance]]/Flights[[#This Row],[Length (hr)]], "")</f>
        <v>310.83333333333337</v>
      </c>
      <c r="R3175" s="1">
        <v>0.3888888888888889</v>
      </c>
      <c r="S3175" s="1" t="str">
        <f>IF(Flights[[#This Row],[Length (hr)]]&lt;2, "No meal", IF(Flights[[#This Row],[Length (hr)]]&lt;3.5, "Light meal", "Full meal"))</f>
        <v>No meal</v>
      </c>
      <c r="T3175" s="1" t="str">
        <f>IF(AND(Flights[[#This Row],[Airline]]="US Airways", Flights[[#This Row],[Meal]]="Full Meal"), "Yes", "No")</f>
        <v>No</v>
      </c>
      <c r="U3175" s="1">
        <v>0.38680555555555557</v>
      </c>
      <c r="V3175">
        <v>-3</v>
      </c>
      <c r="W3175" s="1" t="str">
        <f>IF(Flights[[#This Row],[Arrival Delay]] = "", "Cancelled", IF(Flights[[#This Row],[Arrival Delay]]&gt;15, "Delayed", "On time"))</f>
        <v>On time</v>
      </c>
      <c r="X3175" t="str">
        <f>IF(Flights[[#This Row],[Status]]&lt;&gt;"Delayed","", IF(Flights[[#This Row],[Arrival Delay]]&gt;120, "Severe", IF(Flights[[#This Row],[Arrival Delay]]&gt;60, "Major", "Moderate")))</f>
        <v/>
      </c>
      <c r="Y3175" t="b">
        <v>0</v>
      </c>
      <c r="AA3175" t="str">
        <f>IF(OR(AND(Flights[[#This Row],[Status]]="Cancelled", Flights[[#This Row],[Cancellation Reason]]="Airline/Carrier"), Flights[[#This Row],[Delay Type]]="Severe"), "Yes", "No")</f>
        <v>No</v>
      </c>
    </row>
    <row r="3176" spans="1:27" x14ac:dyDescent="0.3">
      <c r="A3176" s="3">
        <v>42237</v>
      </c>
      <c r="B3176" s="22">
        <f>WEEKNUM(Flights[[#This Row],[Date]], 1)</f>
        <v>34</v>
      </c>
      <c r="C3176" s="22">
        <f>WEEKDAY(Flights[[#This Row],[Date]],1)</f>
        <v>6</v>
      </c>
      <c r="D3176" t="s">
        <v>426</v>
      </c>
      <c r="E3176" t="s">
        <v>1991</v>
      </c>
      <c r="F3176" t="s">
        <v>0</v>
      </c>
      <c r="G3176" t="s">
        <v>24</v>
      </c>
      <c r="H3176" t="str">
        <f>_xlfn.XLOOKUP(Flights[[#This Row],[Destination]], Airports!$A$2:$A$78, Airports!$D$2:$D$78)</f>
        <v>Portland</v>
      </c>
      <c r="I3176" t="str" cm="1">
        <f t="array" ref="I3176">_xlfn.XLOOKUP(Flights[[#This Row],[Destination]],_xlfn._TRO_TRAILING( Airports!A:A),_xlfn._TRO_TRAILING( Airports!E:E), "Not found")</f>
        <v>OR</v>
      </c>
      <c r="J3176" s="1">
        <v>0.3576388888888889</v>
      </c>
      <c r="K3176" s="22">
        <f>HOUR(Flights[[#This Row],[Scheduled Departure]])</f>
        <v>8</v>
      </c>
      <c r="L3176" s="1">
        <v>0.35625000000000001</v>
      </c>
      <c r="M3176">
        <f>(L3176-J3176)*24*60</f>
        <v>-1.9999999999999929</v>
      </c>
      <c r="N3176" s="16">
        <f>Flights[[#This Row],[Length (min)]]/60</f>
        <v>2.4833333333333334</v>
      </c>
      <c r="O3176">
        <v>149</v>
      </c>
      <c r="P3176">
        <v>834</v>
      </c>
      <c r="Q3176" s="18">
        <f>IFERROR(Flights[[#This Row],[Distance]]/Flights[[#This Row],[Length (hr)]], "")</f>
        <v>335.83892617449663</v>
      </c>
      <c r="R3176" s="1">
        <v>0.4548611111111111</v>
      </c>
      <c r="S3176" s="1" t="str">
        <f>IF(Flights[[#This Row],[Length (hr)]]&lt;2, "No meal", IF(Flights[[#This Row],[Length (hr)]]&lt;3.5, "Light meal", "Full meal"))</f>
        <v>Light meal</v>
      </c>
      <c r="T3176" s="1" t="str">
        <f>IF(AND(Flights[[#This Row],[Airline]]="US Airways", Flights[[#This Row],[Meal]]="Full Meal"), "Yes", "No")</f>
        <v>No</v>
      </c>
      <c r="U3176" s="1">
        <v>0.4597222222222222</v>
      </c>
      <c r="V3176">
        <v>7</v>
      </c>
      <c r="W3176" s="1" t="str">
        <f>IF(Flights[[#This Row],[Arrival Delay]] = "", "Cancelled", IF(Flights[[#This Row],[Arrival Delay]]&gt;15, "Delayed", "On time"))</f>
        <v>On time</v>
      </c>
      <c r="X3176" t="str">
        <f>IF(Flights[[#This Row],[Status]]&lt;&gt;"Delayed","", IF(Flights[[#This Row],[Arrival Delay]]&gt;120, "Severe", IF(Flights[[#This Row],[Arrival Delay]]&gt;60, "Major", "Moderate")))</f>
        <v/>
      </c>
      <c r="Y3176" t="b">
        <v>0</v>
      </c>
      <c r="AA3176" t="str">
        <f>IF(OR(AND(Flights[[#This Row],[Status]]="Cancelled", Flights[[#This Row],[Cancellation Reason]]="Airline/Carrier"), Flights[[#This Row],[Delay Type]]="Severe"), "Yes", "No")</f>
        <v>No</v>
      </c>
    </row>
    <row r="3177" spans="1:27" x14ac:dyDescent="0.3">
      <c r="A3177" s="3">
        <v>42237</v>
      </c>
      <c r="B3177" s="22">
        <f>WEEKNUM(Flights[[#This Row],[Date]], 1)</f>
        <v>34</v>
      </c>
      <c r="C3177" s="22">
        <f>WEEKDAY(Flights[[#This Row],[Date]],1)</f>
        <v>6</v>
      </c>
      <c r="D3177" t="s">
        <v>424</v>
      </c>
      <c r="E3177" t="s">
        <v>1990</v>
      </c>
      <c r="F3177" t="s">
        <v>0</v>
      </c>
      <c r="G3177" t="s">
        <v>17</v>
      </c>
      <c r="H3177" t="str">
        <f>_xlfn.XLOOKUP(Flights[[#This Row],[Destination]], Airports!$A$2:$A$78, Airports!$D$2:$D$78)</f>
        <v>Honolulu</v>
      </c>
      <c r="I3177" t="str" cm="1">
        <f t="array" ref="I3177">_xlfn.XLOOKUP(Flights[[#This Row],[Destination]],_xlfn._TRO_TRAILING( Airports!A:A),_xlfn._TRO_TRAILING( Airports!E:E), "Not found")</f>
        <v>HI</v>
      </c>
      <c r="J3177" s="1">
        <v>0.3611111111111111</v>
      </c>
      <c r="K3177" s="22">
        <f>HOUR(Flights[[#This Row],[Scheduled Departure]])</f>
        <v>8</v>
      </c>
      <c r="L3177" s="1">
        <v>0.36805555555555558</v>
      </c>
      <c r="M3177">
        <f>(L3177-J3177)*24*60</f>
        <v>10.000000000000044</v>
      </c>
      <c r="N3177" s="16">
        <f>Flights[[#This Row],[Length (min)]]/60</f>
        <v>5.5333333333333332</v>
      </c>
      <c r="O3177">
        <v>332</v>
      </c>
      <c r="P3177">
        <v>2556</v>
      </c>
      <c r="Q3177" s="18">
        <f>IFERROR(Flights[[#This Row],[Distance]]/Flights[[#This Row],[Length (hr)]], "")</f>
        <v>461.92771084337352</v>
      </c>
      <c r="R3177" s="1">
        <v>0.47152777777777777</v>
      </c>
      <c r="S3177" s="1" t="str">
        <f>IF(Flights[[#This Row],[Length (hr)]]&lt;2, "No meal", IF(Flights[[#This Row],[Length (hr)]]&lt;3.5, "Light meal", "Full meal"))</f>
        <v>Full meal</v>
      </c>
      <c r="T3177" s="1" t="str">
        <f>IF(AND(Flights[[#This Row],[Airline]]="US Airways", Flights[[#This Row],[Meal]]="Full Meal"), "Yes", "No")</f>
        <v>No</v>
      </c>
      <c r="U3177" s="1">
        <v>0.47361111111111109</v>
      </c>
      <c r="V3177">
        <v>3</v>
      </c>
      <c r="W3177" s="1" t="str">
        <f>IF(Flights[[#This Row],[Arrival Delay]] = "", "Cancelled", IF(Flights[[#This Row],[Arrival Delay]]&gt;15, "Delayed", "On time"))</f>
        <v>On time</v>
      </c>
      <c r="X3177" t="str">
        <f>IF(Flights[[#This Row],[Status]]&lt;&gt;"Delayed","", IF(Flights[[#This Row],[Arrival Delay]]&gt;120, "Severe", IF(Flights[[#This Row],[Arrival Delay]]&gt;60, "Major", "Moderate")))</f>
        <v/>
      </c>
      <c r="Y3177" t="b">
        <v>0</v>
      </c>
      <c r="AA3177" t="str">
        <f>IF(OR(AND(Flights[[#This Row],[Status]]="Cancelled", Flights[[#This Row],[Cancellation Reason]]="Airline/Carrier"), Flights[[#This Row],[Delay Type]]="Severe"), "Yes", "No")</f>
        <v>No</v>
      </c>
    </row>
    <row r="3178" spans="1:27" x14ac:dyDescent="0.3">
      <c r="A3178" s="3">
        <v>42237</v>
      </c>
      <c r="B3178" s="22">
        <f>WEEKNUM(Flights[[#This Row],[Date]], 1)</f>
        <v>34</v>
      </c>
      <c r="C3178" s="22">
        <f>WEEKDAY(Flights[[#This Row],[Date]],1)</f>
        <v>6</v>
      </c>
      <c r="D3178" t="s">
        <v>52</v>
      </c>
      <c r="E3178" t="s">
        <v>1987</v>
      </c>
      <c r="F3178" t="s">
        <v>0</v>
      </c>
      <c r="G3178" t="s">
        <v>12</v>
      </c>
      <c r="H3178" t="str">
        <f>_xlfn.XLOOKUP(Flights[[#This Row],[Destination]], Airports!$A$2:$A$78, Airports!$D$2:$D$78)</f>
        <v>New York</v>
      </c>
      <c r="I3178" t="str" cm="1">
        <f t="array" ref="I3178">_xlfn.XLOOKUP(Flights[[#This Row],[Destination]],_xlfn._TRO_TRAILING( Airports!A:A),_xlfn._TRO_TRAILING( Airports!E:E), "Not found")</f>
        <v>NY</v>
      </c>
      <c r="J3178" s="1">
        <v>0.375</v>
      </c>
      <c r="K3178" s="22">
        <f>HOUR(Flights[[#This Row],[Scheduled Departure]])</f>
        <v>9</v>
      </c>
      <c r="L3178" s="1">
        <v>0.37291666666666667</v>
      </c>
      <c r="M3178">
        <f>(L3178-J3178)*24*60</f>
        <v>-2.9999999999999893</v>
      </c>
      <c r="N3178" s="16">
        <f>Flights[[#This Row],[Length (min)]]/60</f>
        <v>5.4666666666666668</v>
      </c>
      <c r="O3178">
        <v>328</v>
      </c>
      <c r="P3178">
        <v>2475</v>
      </c>
      <c r="Q3178" s="18">
        <f>IFERROR(Flights[[#This Row],[Distance]]/Flights[[#This Row],[Length (hr)]], "")</f>
        <v>452.7439024390244</v>
      </c>
      <c r="R3178" s="1">
        <v>0.74652777777777779</v>
      </c>
      <c r="S3178" s="1" t="str">
        <f>IF(Flights[[#This Row],[Length (hr)]]&lt;2, "No meal", IF(Flights[[#This Row],[Length (hr)]]&lt;3.5, "Light meal", "Full meal"))</f>
        <v>Full meal</v>
      </c>
      <c r="T3178" s="1" t="str">
        <f>IF(AND(Flights[[#This Row],[Airline]]="US Airways", Flights[[#This Row],[Meal]]="Full Meal"), "Yes", "No")</f>
        <v>No</v>
      </c>
      <c r="U3178" s="1">
        <v>0.72569444444444442</v>
      </c>
      <c r="V3178">
        <v>-30</v>
      </c>
      <c r="W3178" s="1" t="str">
        <f>IF(Flights[[#This Row],[Arrival Delay]] = "", "Cancelled", IF(Flights[[#This Row],[Arrival Delay]]&gt;15, "Delayed", "On time"))</f>
        <v>On time</v>
      </c>
      <c r="X3178" t="str">
        <f>IF(Flights[[#This Row],[Status]]&lt;&gt;"Delayed","", IF(Flights[[#This Row],[Arrival Delay]]&gt;120, "Severe", IF(Flights[[#This Row],[Arrival Delay]]&gt;60, "Major", "Moderate")))</f>
        <v/>
      </c>
      <c r="Y3178" t="b">
        <v>0</v>
      </c>
      <c r="AA3178" t="str">
        <f>IF(OR(AND(Flights[[#This Row],[Status]]="Cancelled", Flights[[#This Row],[Cancellation Reason]]="Airline/Carrier"), Flights[[#This Row],[Delay Type]]="Severe"), "Yes", "No")</f>
        <v>No</v>
      </c>
    </row>
    <row r="3179" spans="1:27" x14ac:dyDescent="0.3">
      <c r="A3179" s="3">
        <v>42237</v>
      </c>
      <c r="B3179" s="22">
        <f>WEEKNUM(Flights[[#This Row],[Date]], 1)</f>
        <v>34</v>
      </c>
      <c r="C3179" s="22">
        <f>WEEKDAY(Flights[[#This Row],[Date]],1)</f>
        <v>6</v>
      </c>
      <c r="D3179" t="s">
        <v>1427</v>
      </c>
      <c r="E3179" t="s">
        <v>1994</v>
      </c>
      <c r="F3179" t="s">
        <v>0</v>
      </c>
      <c r="G3179" t="s">
        <v>15</v>
      </c>
      <c r="H3179" t="str">
        <f>_xlfn.XLOOKUP(Flights[[#This Row],[Destination]], Airports!$A$2:$A$78, Airports!$D$2:$D$78)</f>
        <v>Las Vegas</v>
      </c>
      <c r="I3179" t="str" cm="1">
        <f t="array" ref="I3179">_xlfn.XLOOKUP(Flights[[#This Row],[Destination]],_xlfn._TRO_TRAILING( Airports!A:A),_xlfn._TRO_TRAILING( Airports!E:E), "Not found")</f>
        <v>NV</v>
      </c>
      <c r="J3179" s="1">
        <v>0.47847222222222224</v>
      </c>
      <c r="K3179" s="22">
        <f>HOUR(Flights[[#This Row],[Scheduled Departure]])</f>
        <v>11</v>
      </c>
      <c r="L3179" s="1">
        <v>0.47499999999999998</v>
      </c>
      <c r="M3179">
        <f>(L3179-J3179)*24*60</f>
        <v>-5.0000000000000622</v>
      </c>
      <c r="N3179" s="16">
        <f>Flights[[#This Row],[Length (min)]]/60</f>
        <v>1.1333333333333333</v>
      </c>
      <c r="O3179">
        <v>68</v>
      </c>
      <c r="P3179">
        <v>236</v>
      </c>
      <c r="Q3179" s="18">
        <f>IFERROR(Flights[[#This Row],[Distance]]/Flights[[#This Row],[Length (hr)]], "")</f>
        <v>208.23529411764707</v>
      </c>
      <c r="R3179" s="1">
        <v>0.53194444444444444</v>
      </c>
      <c r="S3179" s="1" t="str">
        <f>IF(Flights[[#This Row],[Length (hr)]]&lt;2, "No meal", IF(Flights[[#This Row],[Length (hr)]]&lt;3.5, "Light meal", "Full meal"))</f>
        <v>No meal</v>
      </c>
      <c r="T3179" s="1" t="str">
        <f>IF(AND(Flights[[#This Row],[Airline]]="US Airways", Flights[[#This Row],[Meal]]="Full Meal"), "Yes", "No")</f>
        <v>No</v>
      </c>
      <c r="U3179" s="1">
        <v>0.52222222222222225</v>
      </c>
      <c r="V3179">
        <v>-14</v>
      </c>
      <c r="W3179" s="1" t="str">
        <f>IF(Flights[[#This Row],[Arrival Delay]] = "", "Cancelled", IF(Flights[[#This Row],[Arrival Delay]]&gt;15, "Delayed", "On time"))</f>
        <v>On time</v>
      </c>
      <c r="X3179" t="str">
        <f>IF(Flights[[#This Row],[Status]]&lt;&gt;"Delayed","", IF(Flights[[#This Row],[Arrival Delay]]&gt;120, "Severe", IF(Flights[[#This Row],[Arrival Delay]]&gt;60, "Major", "Moderate")))</f>
        <v/>
      </c>
      <c r="Y3179" t="b">
        <v>0</v>
      </c>
      <c r="AA3179" t="str">
        <f>IF(OR(AND(Flights[[#This Row],[Status]]="Cancelled", Flights[[#This Row],[Cancellation Reason]]="Airline/Carrier"), Flights[[#This Row],[Delay Type]]="Severe"), "Yes", "No")</f>
        <v>No</v>
      </c>
    </row>
    <row r="3180" spans="1:27" x14ac:dyDescent="0.3">
      <c r="A3180" s="3">
        <v>42237</v>
      </c>
      <c r="B3180" s="22">
        <f>WEEKNUM(Flights[[#This Row],[Date]], 1)</f>
        <v>34</v>
      </c>
      <c r="C3180" s="22">
        <f>WEEKDAY(Flights[[#This Row],[Date]],1)</f>
        <v>6</v>
      </c>
      <c r="D3180" t="s">
        <v>1055</v>
      </c>
      <c r="E3180" t="s">
        <v>1994</v>
      </c>
      <c r="F3180" t="s">
        <v>0</v>
      </c>
      <c r="G3180" t="s">
        <v>356</v>
      </c>
      <c r="H3180" t="str">
        <f>_xlfn.XLOOKUP(Flights[[#This Row],[Destination]], Airports!$A$2:$A$78, Airports!$D$2:$D$78)</f>
        <v>Tucson</v>
      </c>
      <c r="I3180" t="str" cm="1">
        <f t="array" ref="I3180">_xlfn.XLOOKUP(Flights[[#This Row],[Destination]],_xlfn._TRO_TRAILING( Airports!A:A),_xlfn._TRO_TRAILING( Airports!E:E), "Not found")</f>
        <v>AZ</v>
      </c>
      <c r="J3180" s="1">
        <v>0.50347222222222221</v>
      </c>
      <c r="K3180" s="22">
        <f>HOUR(Flights[[#This Row],[Scheduled Departure]])</f>
        <v>12</v>
      </c>
      <c r="L3180" s="1">
        <v>0.50902777777777775</v>
      </c>
      <c r="M3180">
        <f>(L3180-J3180)*24*60</f>
        <v>7.9999999999999716</v>
      </c>
      <c r="N3180" s="16">
        <f>Flights[[#This Row],[Length (min)]]/60</f>
        <v>1.45</v>
      </c>
      <c r="O3180">
        <v>87</v>
      </c>
      <c r="P3180">
        <v>451</v>
      </c>
      <c r="Q3180" s="18">
        <f>IFERROR(Flights[[#This Row],[Distance]]/Flights[[#This Row],[Length (hr)]], "")</f>
        <v>311.0344827586207</v>
      </c>
      <c r="R3180" s="1">
        <v>0.56874999999999998</v>
      </c>
      <c r="S3180" s="1" t="str">
        <f>IF(Flights[[#This Row],[Length (hr)]]&lt;2, "No meal", IF(Flights[[#This Row],[Length (hr)]]&lt;3.5, "Light meal", "Full meal"))</f>
        <v>No meal</v>
      </c>
      <c r="T3180" s="1" t="str">
        <f>IF(AND(Flights[[#This Row],[Airline]]="US Airways", Flights[[#This Row],[Meal]]="Full Meal"), "Yes", "No")</f>
        <v>No</v>
      </c>
      <c r="U3180" s="1">
        <v>0.56944444444444442</v>
      </c>
      <c r="V3180">
        <v>1</v>
      </c>
      <c r="W3180" s="1" t="str">
        <f>IF(Flights[[#This Row],[Arrival Delay]] = "", "Cancelled", IF(Flights[[#This Row],[Arrival Delay]]&gt;15, "Delayed", "On time"))</f>
        <v>On time</v>
      </c>
      <c r="X3180" t="str">
        <f>IF(Flights[[#This Row],[Status]]&lt;&gt;"Delayed","", IF(Flights[[#This Row],[Arrival Delay]]&gt;120, "Severe", IF(Flights[[#This Row],[Arrival Delay]]&gt;60, "Major", "Moderate")))</f>
        <v/>
      </c>
      <c r="Y3180" t="b">
        <v>0</v>
      </c>
      <c r="AA3180" t="str">
        <f>IF(OR(AND(Flights[[#This Row],[Status]]="Cancelled", Flights[[#This Row],[Cancellation Reason]]="Airline/Carrier"), Flights[[#This Row],[Delay Type]]="Severe"), "Yes", "No")</f>
        <v>No</v>
      </c>
    </row>
    <row r="3181" spans="1:27" x14ac:dyDescent="0.3">
      <c r="A3181" s="3">
        <v>42237</v>
      </c>
      <c r="B3181" s="22">
        <f>WEEKNUM(Flights[[#This Row],[Date]], 1)</f>
        <v>34</v>
      </c>
      <c r="C3181" s="22">
        <f>WEEKDAY(Flights[[#This Row],[Date]],1)</f>
        <v>6</v>
      </c>
      <c r="D3181" t="s">
        <v>67</v>
      </c>
      <c r="E3181" t="s">
        <v>1987</v>
      </c>
      <c r="F3181" t="s">
        <v>0</v>
      </c>
      <c r="G3181" t="s">
        <v>4</v>
      </c>
      <c r="H3181" t="str">
        <f>_xlfn.XLOOKUP(Flights[[#This Row],[Destination]], Airports!$A$2:$A$78, Airports!$D$2:$D$78)</f>
        <v>Chicago</v>
      </c>
      <c r="I3181" t="str" cm="1">
        <f t="array" ref="I3181">_xlfn.XLOOKUP(Flights[[#This Row],[Destination]],_xlfn._TRO_TRAILING( Airports!A:A),_xlfn._TRO_TRAILING( Airports!E:E), "Not found")</f>
        <v>IL</v>
      </c>
      <c r="J3181" s="1">
        <v>0.55208333333333337</v>
      </c>
      <c r="K3181" s="22">
        <f>HOUR(Flights[[#This Row],[Scheduled Departure]])</f>
        <v>13</v>
      </c>
      <c r="L3181" s="1">
        <v>0.5493055555555556</v>
      </c>
      <c r="M3181">
        <f>(L3181-J3181)*24*60</f>
        <v>-3.9999999999999858</v>
      </c>
      <c r="N3181" s="16">
        <f>Flights[[#This Row],[Length (min)]]/60</f>
        <v>4.05</v>
      </c>
      <c r="O3181">
        <v>243</v>
      </c>
      <c r="P3181">
        <v>1744</v>
      </c>
      <c r="Q3181" s="18">
        <f>IFERROR(Flights[[#This Row],[Distance]]/Flights[[#This Row],[Length (hr)]], "")</f>
        <v>430.61728395061732</v>
      </c>
      <c r="R3181" s="1">
        <v>0.81597222222222221</v>
      </c>
      <c r="S3181" s="1" t="str">
        <f>IF(Flights[[#This Row],[Length (hr)]]&lt;2, "No meal", IF(Flights[[#This Row],[Length (hr)]]&lt;3.5, "Light meal", "Full meal"))</f>
        <v>Full meal</v>
      </c>
      <c r="T3181" s="1" t="str">
        <f>IF(AND(Flights[[#This Row],[Airline]]="US Airways", Flights[[#This Row],[Meal]]="Full Meal"), "Yes", "No")</f>
        <v>No</v>
      </c>
      <c r="U3181" s="1">
        <v>0.80138888888888893</v>
      </c>
      <c r="V3181">
        <v>-21</v>
      </c>
      <c r="W3181" s="1" t="str">
        <f>IF(Flights[[#This Row],[Arrival Delay]] = "", "Cancelled", IF(Flights[[#This Row],[Arrival Delay]]&gt;15, "Delayed", "On time"))</f>
        <v>On time</v>
      </c>
      <c r="X3181" t="str">
        <f>IF(Flights[[#This Row],[Status]]&lt;&gt;"Delayed","", IF(Flights[[#This Row],[Arrival Delay]]&gt;120, "Severe", IF(Flights[[#This Row],[Arrival Delay]]&gt;60, "Major", "Moderate")))</f>
        <v/>
      </c>
      <c r="Y3181" t="b">
        <v>0</v>
      </c>
      <c r="AA3181" t="str">
        <f>IF(OR(AND(Flights[[#This Row],[Status]]="Cancelled", Flights[[#This Row],[Cancellation Reason]]="Airline/Carrier"), Flights[[#This Row],[Delay Type]]="Severe"), "Yes", "No")</f>
        <v>No</v>
      </c>
    </row>
    <row r="3182" spans="1:27" x14ac:dyDescent="0.3">
      <c r="A3182" s="3">
        <v>42237</v>
      </c>
      <c r="B3182" s="22">
        <f>WEEKNUM(Flights[[#This Row],[Date]], 1)</f>
        <v>34</v>
      </c>
      <c r="C3182" s="22">
        <f>WEEKDAY(Flights[[#This Row],[Date]],1)</f>
        <v>6</v>
      </c>
      <c r="D3182" t="s">
        <v>1586</v>
      </c>
      <c r="E3182" t="s">
        <v>1995</v>
      </c>
      <c r="F3182" t="s">
        <v>0</v>
      </c>
      <c r="G3182" t="s">
        <v>351</v>
      </c>
      <c r="H3182" t="str">
        <f>_xlfn.XLOOKUP(Flights[[#This Row],[Destination]], Airports!$A$2:$A$78, Airports!$D$2:$D$78)</f>
        <v>Sacramento</v>
      </c>
      <c r="I3182" t="str" cm="1">
        <f t="array" ref="I3182">_xlfn.XLOOKUP(Flights[[#This Row],[Destination]],_xlfn._TRO_TRAILING( Airports!A:A),_xlfn._TRO_TRAILING( Airports!E:E), "Not found")</f>
        <v>CA</v>
      </c>
      <c r="J3182" s="1">
        <v>0.56944444444444442</v>
      </c>
      <c r="K3182" s="22">
        <f>HOUR(Flights[[#This Row],[Scheduled Departure]])</f>
        <v>13</v>
      </c>
      <c r="L3182" s="1">
        <v>0.59375</v>
      </c>
      <c r="M3182">
        <f>(L3182-J3182)*24*60</f>
        <v>35.000000000000036</v>
      </c>
      <c r="N3182" s="16">
        <f>Flights[[#This Row],[Length (min)]]/60</f>
        <v>1.2333333333333334</v>
      </c>
      <c r="O3182">
        <v>74</v>
      </c>
      <c r="P3182">
        <v>373</v>
      </c>
      <c r="Q3182" s="18">
        <f>IFERROR(Flights[[#This Row],[Distance]]/Flights[[#This Row],[Length (hr)]], "")</f>
        <v>302.43243243243239</v>
      </c>
      <c r="R3182" s="1">
        <v>0.62152777777777779</v>
      </c>
      <c r="S3182" s="1" t="str">
        <f>IF(Flights[[#This Row],[Length (hr)]]&lt;2, "No meal", IF(Flights[[#This Row],[Length (hr)]]&lt;3.5, "Light meal", "Full meal"))</f>
        <v>No meal</v>
      </c>
      <c r="T3182" s="1" t="str">
        <f>IF(AND(Flights[[#This Row],[Airline]]="US Airways", Flights[[#This Row],[Meal]]="Full Meal"), "Yes", "No")</f>
        <v>No</v>
      </c>
      <c r="U3182" s="1">
        <v>0.64513888888888893</v>
      </c>
      <c r="V3182">
        <v>34</v>
      </c>
      <c r="W3182" s="1" t="str">
        <f>IF(Flights[[#This Row],[Arrival Delay]] = "", "Cancelled", IF(Flights[[#This Row],[Arrival Delay]]&gt;15, "Delayed", "On time"))</f>
        <v>Delayed</v>
      </c>
      <c r="X3182" t="str">
        <f>IF(Flights[[#This Row],[Status]]&lt;&gt;"Delayed","", IF(Flights[[#This Row],[Arrival Delay]]&gt;120, "Severe", IF(Flights[[#This Row],[Arrival Delay]]&gt;60, "Major", "Moderate")))</f>
        <v>Moderate</v>
      </c>
      <c r="Y3182" t="b">
        <v>0</v>
      </c>
      <c r="AA3182" t="str">
        <f>IF(OR(AND(Flights[[#This Row],[Status]]="Cancelled", Flights[[#This Row],[Cancellation Reason]]="Airline/Carrier"), Flights[[#This Row],[Delay Type]]="Severe"), "Yes", "No")</f>
        <v>No</v>
      </c>
    </row>
    <row r="3183" spans="1:27" x14ac:dyDescent="0.3">
      <c r="A3183" s="3">
        <v>42237</v>
      </c>
      <c r="B3183" s="22">
        <f>WEEKNUM(Flights[[#This Row],[Date]], 1)</f>
        <v>34</v>
      </c>
      <c r="C3183" s="22">
        <f>WEEKDAY(Flights[[#This Row],[Date]],1)</f>
        <v>6</v>
      </c>
      <c r="D3183" t="s">
        <v>547</v>
      </c>
      <c r="E3183" t="s">
        <v>1991</v>
      </c>
      <c r="F3183" t="s">
        <v>0</v>
      </c>
      <c r="G3183" t="s">
        <v>344</v>
      </c>
      <c r="H3183" t="str">
        <f>_xlfn.XLOOKUP(Flights[[#This Row],[Destination]], Airports!$A$2:$A$78, Airports!$D$2:$D$78)</f>
        <v>Seattle</v>
      </c>
      <c r="I3183" t="str" cm="1">
        <f t="array" ref="I3183">_xlfn.XLOOKUP(Flights[[#This Row],[Destination]],_xlfn._TRO_TRAILING( Airports!A:A),_xlfn._TRO_TRAILING( Airports!E:E), "Not found")</f>
        <v>WA</v>
      </c>
      <c r="J3183" s="1">
        <v>0.67361111111111116</v>
      </c>
      <c r="K3183" s="22">
        <f>HOUR(Flights[[#This Row],[Scheduled Departure]])</f>
        <v>16</v>
      </c>
      <c r="L3183" s="1">
        <v>0.68472222222222223</v>
      </c>
      <c r="M3183">
        <f>(L3183-J3183)*24*60</f>
        <v>15.999999999999943</v>
      </c>
      <c r="N3183" s="16">
        <f>Flights[[#This Row],[Length (min)]]/60</f>
        <v>2.7166666666666668</v>
      </c>
      <c r="O3183">
        <v>163</v>
      </c>
      <c r="P3183">
        <v>954</v>
      </c>
      <c r="Q3183" s="18">
        <f>IFERROR(Flights[[#This Row],[Distance]]/Flights[[#This Row],[Length (hr)]], "")</f>
        <v>351.16564417177915</v>
      </c>
      <c r="R3183" s="1">
        <v>0.78194444444444444</v>
      </c>
      <c r="S3183" s="1" t="str">
        <f>IF(Flights[[#This Row],[Length (hr)]]&lt;2, "No meal", IF(Flights[[#This Row],[Length (hr)]]&lt;3.5, "Light meal", "Full meal"))</f>
        <v>Light meal</v>
      </c>
      <c r="T3183" s="1" t="str">
        <f>IF(AND(Flights[[#This Row],[Airline]]="US Airways", Flights[[#This Row],[Meal]]="Full Meal"), "Yes", "No")</f>
        <v>No</v>
      </c>
      <c r="U3183" s="1">
        <v>0.79791666666666672</v>
      </c>
      <c r="V3183">
        <v>23</v>
      </c>
      <c r="W3183" s="1" t="str">
        <f>IF(Flights[[#This Row],[Arrival Delay]] = "", "Cancelled", IF(Flights[[#This Row],[Arrival Delay]]&gt;15, "Delayed", "On time"))</f>
        <v>Delayed</v>
      </c>
      <c r="X3183" t="str">
        <f>IF(Flights[[#This Row],[Status]]&lt;&gt;"Delayed","", IF(Flights[[#This Row],[Arrival Delay]]&gt;120, "Severe", IF(Flights[[#This Row],[Arrival Delay]]&gt;60, "Major", "Moderate")))</f>
        <v>Moderate</v>
      </c>
      <c r="Y3183" t="b">
        <v>0</v>
      </c>
      <c r="AA3183" t="str">
        <f>IF(OR(AND(Flights[[#This Row],[Status]]="Cancelled", Flights[[#This Row],[Cancellation Reason]]="Airline/Carrier"), Flights[[#This Row],[Delay Type]]="Severe"), "Yes", "No")</f>
        <v>No</v>
      </c>
    </row>
    <row r="3184" spans="1:27" x14ac:dyDescent="0.3">
      <c r="A3184" s="3">
        <v>42237</v>
      </c>
      <c r="B3184" s="22">
        <f>WEEKNUM(Flights[[#This Row],[Date]], 1)</f>
        <v>34</v>
      </c>
      <c r="C3184" s="22">
        <f>WEEKDAY(Flights[[#This Row],[Date]],1)</f>
        <v>6</v>
      </c>
      <c r="D3184" t="s">
        <v>1655</v>
      </c>
      <c r="E3184" t="s">
        <v>1990</v>
      </c>
      <c r="F3184" t="s">
        <v>0</v>
      </c>
      <c r="G3184" t="s">
        <v>9</v>
      </c>
      <c r="H3184" t="str">
        <f>_xlfn.XLOOKUP(Flights[[#This Row],[Destination]], Airports!$A$2:$A$78, Airports!$D$2:$D$78)</f>
        <v>San Francisco</v>
      </c>
      <c r="I3184" t="str" cm="1">
        <f t="array" ref="I3184">_xlfn.XLOOKUP(Flights[[#This Row],[Destination]],_xlfn._TRO_TRAILING( Airports!A:A),_xlfn._TRO_TRAILING( Airports!E:E), "Not found")</f>
        <v>CA</v>
      </c>
      <c r="J3184" s="1">
        <v>0.69374999999999998</v>
      </c>
      <c r="K3184" s="22">
        <f>HOUR(Flights[[#This Row],[Scheduled Departure]])</f>
        <v>16</v>
      </c>
      <c r="L3184" s="1">
        <v>0.69097222222222221</v>
      </c>
      <c r="M3184">
        <f>(L3184-J3184)*24*60</f>
        <v>-3.9999999999999858</v>
      </c>
      <c r="N3184" s="16">
        <f>Flights[[#This Row],[Length (min)]]/60</f>
        <v>1.25</v>
      </c>
      <c r="O3184">
        <v>75</v>
      </c>
      <c r="P3184">
        <v>337</v>
      </c>
      <c r="Q3184" s="18">
        <f>IFERROR(Flights[[#This Row],[Distance]]/Flights[[#This Row],[Length (hr)]], "")</f>
        <v>269.60000000000002</v>
      </c>
      <c r="R3184" s="1">
        <v>0.75208333333333333</v>
      </c>
      <c r="S3184" s="1" t="str">
        <f>IF(Flights[[#This Row],[Length (hr)]]&lt;2, "No meal", IF(Flights[[#This Row],[Length (hr)]]&lt;3.5, "Light meal", "Full meal"))</f>
        <v>No meal</v>
      </c>
      <c r="T3184" s="1" t="str">
        <f>IF(AND(Flights[[#This Row],[Airline]]="US Airways", Flights[[#This Row],[Meal]]="Full Meal"), "Yes", "No")</f>
        <v>No</v>
      </c>
      <c r="U3184" s="1">
        <v>0.74305555555555558</v>
      </c>
      <c r="V3184">
        <v>-13</v>
      </c>
      <c r="W3184" s="1" t="str">
        <f>IF(Flights[[#This Row],[Arrival Delay]] = "", "Cancelled", IF(Flights[[#This Row],[Arrival Delay]]&gt;15, "Delayed", "On time"))</f>
        <v>On time</v>
      </c>
      <c r="X3184" t="str">
        <f>IF(Flights[[#This Row],[Status]]&lt;&gt;"Delayed","", IF(Flights[[#This Row],[Arrival Delay]]&gt;120, "Severe", IF(Flights[[#This Row],[Arrival Delay]]&gt;60, "Major", "Moderate")))</f>
        <v/>
      </c>
      <c r="Y3184" t="b">
        <v>0</v>
      </c>
      <c r="AA3184" t="str">
        <f>IF(OR(AND(Flights[[#This Row],[Status]]="Cancelled", Flights[[#This Row],[Cancellation Reason]]="Airline/Carrier"), Flights[[#This Row],[Delay Type]]="Severe"), "Yes", "No")</f>
        <v>No</v>
      </c>
    </row>
    <row r="3185" spans="1:27" x14ac:dyDescent="0.3">
      <c r="A3185" s="3">
        <v>42237</v>
      </c>
      <c r="B3185" s="22">
        <f>WEEKNUM(Flights[[#This Row],[Date]], 1)</f>
        <v>34</v>
      </c>
      <c r="C3185" s="22">
        <f>WEEKDAY(Flights[[#This Row],[Date]],1)</f>
        <v>6</v>
      </c>
      <c r="D3185" t="s">
        <v>1702</v>
      </c>
      <c r="E3185" t="s">
        <v>1995</v>
      </c>
      <c r="F3185" t="s">
        <v>0</v>
      </c>
      <c r="G3185" t="s">
        <v>9</v>
      </c>
      <c r="H3185" t="str">
        <f>_xlfn.XLOOKUP(Flights[[#This Row],[Destination]], Airports!$A$2:$A$78, Airports!$D$2:$D$78)</f>
        <v>San Francisco</v>
      </c>
      <c r="I3185" t="str" cm="1">
        <f t="array" ref="I3185">_xlfn.XLOOKUP(Flights[[#This Row],[Destination]],_xlfn._TRO_TRAILING( Airports!A:A),_xlfn._TRO_TRAILING( Airports!E:E), "Not found")</f>
        <v>CA</v>
      </c>
      <c r="J3185" s="1">
        <v>0.71180555555555558</v>
      </c>
      <c r="K3185" s="22">
        <f>HOUR(Flights[[#This Row],[Scheduled Departure]])</f>
        <v>17</v>
      </c>
      <c r="L3185" s="1">
        <v>0.75486111111111109</v>
      </c>
      <c r="M3185">
        <f>(L3185-J3185)*24*60</f>
        <v>61.999999999999943</v>
      </c>
      <c r="N3185" s="16">
        <f>Flights[[#This Row],[Length (min)]]/60</f>
        <v>1.3666666666666667</v>
      </c>
      <c r="O3185">
        <v>82</v>
      </c>
      <c r="P3185">
        <v>337</v>
      </c>
      <c r="Q3185" s="18">
        <f>IFERROR(Flights[[#This Row],[Distance]]/Flights[[#This Row],[Length (hr)]], "")</f>
        <v>246.58536585365854</v>
      </c>
      <c r="R3185" s="1">
        <v>0.76388888888888884</v>
      </c>
      <c r="S3185" s="1" t="str">
        <f>IF(Flights[[#This Row],[Length (hr)]]&lt;2, "No meal", IF(Flights[[#This Row],[Length (hr)]]&lt;3.5, "Light meal", "Full meal"))</f>
        <v>No meal</v>
      </c>
      <c r="T3185" s="1" t="str">
        <f>IF(AND(Flights[[#This Row],[Airline]]="US Airways", Flights[[#This Row],[Meal]]="Full Meal"), "Yes", "No")</f>
        <v>No</v>
      </c>
      <c r="U3185" s="1">
        <v>0.81180555555555556</v>
      </c>
      <c r="V3185">
        <v>69</v>
      </c>
      <c r="W3185" s="1" t="str">
        <f>IF(Flights[[#This Row],[Arrival Delay]] = "", "Cancelled", IF(Flights[[#This Row],[Arrival Delay]]&gt;15, "Delayed", "On time"))</f>
        <v>Delayed</v>
      </c>
      <c r="X3185" t="str">
        <f>IF(Flights[[#This Row],[Status]]&lt;&gt;"Delayed","", IF(Flights[[#This Row],[Arrival Delay]]&gt;120, "Severe", IF(Flights[[#This Row],[Arrival Delay]]&gt;60, "Major", "Moderate")))</f>
        <v>Major</v>
      </c>
      <c r="Y3185" t="b">
        <v>0</v>
      </c>
      <c r="AA3185" t="str">
        <f>IF(OR(AND(Flights[[#This Row],[Status]]="Cancelled", Flights[[#This Row],[Cancellation Reason]]="Airline/Carrier"), Flights[[#This Row],[Delay Type]]="Severe"), "Yes", "No")</f>
        <v>No</v>
      </c>
    </row>
    <row r="3186" spans="1:27" x14ac:dyDescent="0.3">
      <c r="A3186" s="3">
        <v>42237</v>
      </c>
      <c r="B3186" s="22">
        <f>WEEKNUM(Flights[[#This Row],[Date]], 1)</f>
        <v>34</v>
      </c>
      <c r="C3186" s="22">
        <f>WEEKDAY(Flights[[#This Row],[Date]],1)</f>
        <v>6</v>
      </c>
      <c r="D3186" t="s">
        <v>635</v>
      </c>
      <c r="E3186" t="s">
        <v>1996</v>
      </c>
      <c r="F3186" t="s">
        <v>0</v>
      </c>
      <c r="G3186" t="s">
        <v>344</v>
      </c>
      <c r="H3186" t="str">
        <f>_xlfn.XLOOKUP(Flights[[#This Row],[Destination]], Airports!$A$2:$A$78, Airports!$D$2:$D$78)</f>
        <v>Seattle</v>
      </c>
      <c r="I3186" t="str" cm="1">
        <f t="array" ref="I3186">_xlfn.XLOOKUP(Flights[[#This Row],[Destination]],_xlfn._TRO_TRAILING( Airports!A:A),_xlfn._TRO_TRAILING( Airports!E:E), "Not found")</f>
        <v>WA</v>
      </c>
      <c r="J3186" s="1">
        <v>0.77430555555555558</v>
      </c>
      <c r="K3186" s="22">
        <f>HOUR(Flights[[#This Row],[Scheduled Departure]])</f>
        <v>18</v>
      </c>
      <c r="L3186" s="1">
        <v>0.77361111111111114</v>
      </c>
      <c r="M3186">
        <f>(L3186-J3186)*24*60</f>
        <v>-0.99999999999999645</v>
      </c>
      <c r="N3186" s="16">
        <f>Flights[[#This Row],[Length (min)]]/60</f>
        <v>2.4666666666666668</v>
      </c>
      <c r="O3186">
        <v>148</v>
      </c>
      <c r="P3186">
        <v>954</v>
      </c>
      <c r="Q3186" s="18">
        <f>IFERROR(Flights[[#This Row],[Distance]]/Flights[[#This Row],[Length (hr)]], "")</f>
        <v>386.75675675675672</v>
      </c>
      <c r="R3186" s="1">
        <v>0.87847222222222221</v>
      </c>
      <c r="S3186" s="1" t="str">
        <f>IF(Flights[[#This Row],[Length (hr)]]&lt;2, "No meal", IF(Flights[[#This Row],[Length (hr)]]&lt;3.5, "Light meal", "Full meal"))</f>
        <v>Light meal</v>
      </c>
      <c r="T3186" s="1" t="str">
        <f>IF(AND(Flights[[#This Row],[Airline]]="US Airways", Flights[[#This Row],[Meal]]="Full Meal"), "Yes", "No")</f>
        <v>No</v>
      </c>
      <c r="U3186" s="1">
        <v>0.87638888888888888</v>
      </c>
      <c r="V3186">
        <v>-3</v>
      </c>
      <c r="W3186" s="1" t="str">
        <f>IF(Flights[[#This Row],[Arrival Delay]] = "", "Cancelled", IF(Flights[[#This Row],[Arrival Delay]]&gt;15, "Delayed", "On time"))</f>
        <v>On time</v>
      </c>
      <c r="X3186" t="str">
        <f>IF(Flights[[#This Row],[Status]]&lt;&gt;"Delayed","", IF(Flights[[#This Row],[Arrival Delay]]&gt;120, "Severe", IF(Flights[[#This Row],[Arrival Delay]]&gt;60, "Major", "Moderate")))</f>
        <v/>
      </c>
      <c r="Y3186" t="b">
        <v>0</v>
      </c>
      <c r="AA3186" t="str">
        <f>IF(OR(AND(Flights[[#This Row],[Status]]="Cancelled", Flights[[#This Row],[Cancellation Reason]]="Airline/Carrier"), Flights[[#This Row],[Delay Type]]="Severe"), "Yes", "No")</f>
        <v>No</v>
      </c>
    </row>
    <row r="3187" spans="1:27" x14ac:dyDescent="0.3">
      <c r="A3187" s="3">
        <v>42237</v>
      </c>
      <c r="B3187" s="22">
        <f>WEEKNUM(Flights[[#This Row],[Date]], 1)</f>
        <v>34</v>
      </c>
      <c r="C3187" s="22">
        <f>WEEKDAY(Flights[[#This Row],[Date]],1)</f>
        <v>6</v>
      </c>
      <c r="D3187" t="s">
        <v>618</v>
      </c>
      <c r="E3187" t="s">
        <v>1991</v>
      </c>
      <c r="F3187" t="s">
        <v>0</v>
      </c>
      <c r="G3187" t="s">
        <v>344</v>
      </c>
      <c r="H3187" t="str">
        <f>_xlfn.XLOOKUP(Flights[[#This Row],[Destination]], Airports!$A$2:$A$78, Airports!$D$2:$D$78)</f>
        <v>Seattle</v>
      </c>
      <c r="I3187" t="str" cm="1">
        <f t="array" ref="I3187">_xlfn.XLOOKUP(Flights[[#This Row],[Destination]],_xlfn._TRO_TRAILING( Airports!A:A),_xlfn._TRO_TRAILING( Airports!E:E), "Not found")</f>
        <v>WA</v>
      </c>
      <c r="J3187" s="1">
        <v>0.79861111111111116</v>
      </c>
      <c r="K3187" s="22">
        <f>HOUR(Flights[[#This Row],[Scheduled Departure]])</f>
        <v>19</v>
      </c>
      <c r="L3187" s="1">
        <v>0.79652777777777772</v>
      </c>
      <c r="M3187">
        <f>(L3187-J3187)*24*60</f>
        <v>-3.0000000000001492</v>
      </c>
      <c r="N3187" s="16">
        <f>Flights[[#This Row],[Length (min)]]/60</f>
        <v>2.7833333333333332</v>
      </c>
      <c r="O3187">
        <v>167</v>
      </c>
      <c r="P3187">
        <v>954</v>
      </c>
      <c r="Q3187" s="18">
        <f>IFERROR(Flights[[#This Row],[Distance]]/Flights[[#This Row],[Length (hr)]], "")</f>
        <v>342.75449101796409</v>
      </c>
      <c r="R3187" s="1">
        <v>0.90416666666666667</v>
      </c>
      <c r="S3187" s="1" t="str">
        <f>IF(Flights[[#This Row],[Length (hr)]]&lt;2, "No meal", IF(Flights[[#This Row],[Length (hr)]]&lt;3.5, "Light meal", "Full meal"))</f>
        <v>Light meal</v>
      </c>
      <c r="T3187" s="1" t="str">
        <f>IF(AND(Flights[[#This Row],[Airline]]="US Airways", Flights[[#This Row],[Meal]]="Full Meal"), "Yes", "No")</f>
        <v>No</v>
      </c>
      <c r="U3187" s="1">
        <v>0.91249999999999998</v>
      </c>
      <c r="V3187">
        <v>12</v>
      </c>
      <c r="W3187" s="1" t="str">
        <f>IF(Flights[[#This Row],[Arrival Delay]] = "", "Cancelled", IF(Flights[[#This Row],[Arrival Delay]]&gt;15, "Delayed", "On time"))</f>
        <v>On time</v>
      </c>
      <c r="X3187" t="str">
        <f>IF(Flights[[#This Row],[Status]]&lt;&gt;"Delayed","", IF(Flights[[#This Row],[Arrival Delay]]&gt;120, "Severe", IF(Flights[[#This Row],[Arrival Delay]]&gt;60, "Major", "Moderate")))</f>
        <v/>
      </c>
      <c r="Y3187" t="b">
        <v>0</v>
      </c>
      <c r="AA3187" t="str">
        <f>IF(OR(AND(Flights[[#This Row],[Status]]="Cancelled", Flights[[#This Row],[Cancellation Reason]]="Airline/Carrier"), Flights[[#This Row],[Delay Type]]="Severe"), "Yes", "No")</f>
        <v>No</v>
      </c>
    </row>
    <row r="3188" spans="1:27" x14ac:dyDescent="0.3">
      <c r="A3188" s="3">
        <v>42237</v>
      </c>
      <c r="B3188" s="22">
        <f>WEEKNUM(Flights[[#This Row],[Date]], 1)</f>
        <v>34</v>
      </c>
      <c r="C3188" s="22">
        <f>WEEKDAY(Flights[[#This Row],[Date]],1)</f>
        <v>6</v>
      </c>
      <c r="D3188" t="s">
        <v>1640</v>
      </c>
      <c r="E3188" t="s">
        <v>1995</v>
      </c>
      <c r="F3188" t="s">
        <v>0</v>
      </c>
      <c r="G3188" t="s">
        <v>24</v>
      </c>
      <c r="H3188" t="str">
        <f>_xlfn.XLOOKUP(Flights[[#This Row],[Destination]], Airports!$A$2:$A$78, Airports!$D$2:$D$78)</f>
        <v>Portland</v>
      </c>
      <c r="I3188" t="str" cm="1">
        <f t="array" ref="I3188">_xlfn.XLOOKUP(Flights[[#This Row],[Destination]],_xlfn._TRO_TRAILING( Airports!A:A),_xlfn._TRO_TRAILING( Airports!E:E), "Not found")</f>
        <v>OR</v>
      </c>
      <c r="J3188" s="1">
        <v>0.82291666666666663</v>
      </c>
      <c r="K3188" s="22">
        <f>HOUR(Flights[[#This Row],[Scheduled Departure]])</f>
        <v>19</v>
      </c>
      <c r="L3188" s="1">
        <v>0.82291666666666663</v>
      </c>
      <c r="M3188">
        <f>(L3188-J3188)*24*60</f>
        <v>0</v>
      </c>
      <c r="N3188" s="16">
        <f>Flights[[#This Row],[Length (min)]]/60</f>
        <v>2.1833333333333331</v>
      </c>
      <c r="O3188">
        <v>131</v>
      </c>
      <c r="P3188">
        <v>834</v>
      </c>
      <c r="Q3188" s="18">
        <f>IFERROR(Flights[[#This Row],[Distance]]/Flights[[#This Row],[Length (hr)]], "")</f>
        <v>381.98473282442751</v>
      </c>
      <c r="R3188" s="1">
        <v>0.92708333333333337</v>
      </c>
      <c r="S3188" s="1" t="str">
        <f>IF(Flights[[#This Row],[Length (hr)]]&lt;2, "No meal", IF(Flights[[#This Row],[Length (hr)]]&lt;3.5, "Light meal", "Full meal"))</f>
        <v>Light meal</v>
      </c>
      <c r="T3188" s="1" t="str">
        <f>IF(AND(Flights[[#This Row],[Airline]]="US Airways", Flights[[#This Row],[Meal]]="Full Meal"), "Yes", "No")</f>
        <v>No</v>
      </c>
      <c r="U3188" s="1">
        <v>0.91388888888888886</v>
      </c>
      <c r="V3188">
        <v>-19</v>
      </c>
      <c r="W3188" s="1" t="str">
        <f>IF(Flights[[#This Row],[Arrival Delay]] = "", "Cancelled", IF(Flights[[#This Row],[Arrival Delay]]&gt;15, "Delayed", "On time"))</f>
        <v>On time</v>
      </c>
      <c r="X3188" t="str">
        <f>IF(Flights[[#This Row],[Status]]&lt;&gt;"Delayed","", IF(Flights[[#This Row],[Arrival Delay]]&gt;120, "Severe", IF(Flights[[#This Row],[Arrival Delay]]&gt;60, "Major", "Moderate")))</f>
        <v/>
      </c>
      <c r="Y3188" t="b">
        <v>0</v>
      </c>
      <c r="AA3188" t="str">
        <f>IF(OR(AND(Flights[[#This Row],[Status]]="Cancelled", Flights[[#This Row],[Cancellation Reason]]="Airline/Carrier"), Flights[[#This Row],[Delay Type]]="Severe"), "Yes", "No")</f>
        <v>No</v>
      </c>
    </row>
    <row r="3189" spans="1:27" x14ac:dyDescent="0.3">
      <c r="A3189" s="3">
        <v>42237</v>
      </c>
      <c r="B3189" s="22">
        <f>WEEKNUM(Flights[[#This Row],[Date]], 1)</f>
        <v>34</v>
      </c>
      <c r="C3189" s="22">
        <f>WEEKDAY(Flights[[#This Row],[Date]],1)</f>
        <v>6</v>
      </c>
      <c r="D3189" t="s">
        <v>631</v>
      </c>
      <c r="E3189" t="s">
        <v>1991</v>
      </c>
      <c r="F3189" t="s">
        <v>0</v>
      </c>
      <c r="G3189" t="s">
        <v>344</v>
      </c>
      <c r="H3189" t="str">
        <f>_xlfn.XLOOKUP(Flights[[#This Row],[Destination]], Airports!$A$2:$A$78, Airports!$D$2:$D$78)</f>
        <v>Seattle</v>
      </c>
      <c r="I3189" t="str" cm="1">
        <f t="array" ref="I3189">_xlfn.XLOOKUP(Flights[[#This Row],[Destination]],_xlfn._TRO_TRAILING( Airports!A:A),_xlfn._TRO_TRAILING( Airports!E:E), "Not found")</f>
        <v>WA</v>
      </c>
      <c r="J3189" s="1">
        <v>0.82986111111111116</v>
      </c>
      <c r="K3189" s="22">
        <f>HOUR(Flights[[#This Row],[Scheduled Departure]])</f>
        <v>19</v>
      </c>
      <c r="L3189" s="1">
        <v>0.82638888888888884</v>
      </c>
      <c r="M3189">
        <f>(L3189-J3189)*24*60</f>
        <v>-5.0000000000001421</v>
      </c>
      <c r="N3189" s="16">
        <f>Flights[[#This Row],[Length (min)]]/60</f>
        <v>2.7166666666666668</v>
      </c>
      <c r="O3189">
        <v>163</v>
      </c>
      <c r="P3189">
        <v>954</v>
      </c>
      <c r="Q3189" s="18">
        <f>IFERROR(Flights[[#This Row],[Distance]]/Flights[[#This Row],[Length (hr)]], "")</f>
        <v>351.16564417177915</v>
      </c>
      <c r="R3189" s="1">
        <v>0.93402777777777779</v>
      </c>
      <c r="S3189" s="1" t="str">
        <f>IF(Flights[[#This Row],[Length (hr)]]&lt;2, "No meal", IF(Flights[[#This Row],[Length (hr)]]&lt;3.5, "Light meal", "Full meal"))</f>
        <v>Light meal</v>
      </c>
      <c r="T3189" s="1" t="str">
        <f>IF(AND(Flights[[#This Row],[Airline]]="US Airways", Flights[[#This Row],[Meal]]="Full Meal"), "Yes", "No")</f>
        <v>No</v>
      </c>
      <c r="U3189" s="1">
        <v>0.93958333333333333</v>
      </c>
      <c r="V3189">
        <v>8</v>
      </c>
      <c r="W3189" s="1" t="str">
        <f>IF(Flights[[#This Row],[Arrival Delay]] = "", "Cancelled", IF(Flights[[#This Row],[Arrival Delay]]&gt;15, "Delayed", "On time"))</f>
        <v>On time</v>
      </c>
      <c r="X3189" t="str">
        <f>IF(Flights[[#This Row],[Status]]&lt;&gt;"Delayed","", IF(Flights[[#This Row],[Arrival Delay]]&gt;120, "Severe", IF(Flights[[#This Row],[Arrival Delay]]&gt;60, "Major", "Moderate")))</f>
        <v/>
      </c>
      <c r="Y3189" t="b">
        <v>0</v>
      </c>
      <c r="AA3189" t="str">
        <f>IF(OR(AND(Flights[[#This Row],[Status]]="Cancelled", Flights[[#This Row],[Cancellation Reason]]="Airline/Carrier"), Flights[[#This Row],[Delay Type]]="Severe"), "Yes", "No")</f>
        <v>No</v>
      </c>
    </row>
    <row r="3190" spans="1:27" x14ac:dyDescent="0.3">
      <c r="A3190" s="3">
        <v>42237</v>
      </c>
      <c r="B3190" s="22">
        <f>WEEKNUM(Flights[[#This Row],[Date]], 1)</f>
        <v>34</v>
      </c>
      <c r="C3190" s="22">
        <f>WEEKDAY(Flights[[#This Row],[Date]],1)</f>
        <v>6</v>
      </c>
      <c r="D3190" t="s">
        <v>1711</v>
      </c>
      <c r="E3190" t="s">
        <v>1995</v>
      </c>
      <c r="F3190" t="s">
        <v>0</v>
      </c>
      <c r="G3190" t="s">
        <v>318</v>
      </c>
      <c r="H3190" t="str">
        <f>_xlfn.XLOOKUP(Flights[[#This Row],[Destination]], Airports!$A$2:$A$78, Airports!$D$2:$D$78)</f>
        <v>Oakland</v>
      </c>
      <c r="I3190" t="str" cm="1">
        <f t="array" ref="I3190">_xlfn.XLOOKUP(Flights[[#This Row],[Destination]],_xlfn._TRO_TRAILING( Airports!A:A),_xlfn._TRO_TRAILING( Airports!E:E), "Not found")</f>
        <v>CA</v>
      </c>
      <c r="J3190" s="1">
        <v>0.87847222222222221</v>
      </c>
      <c r="K3190" s="22">
        <f>HOUR(Flights[[#This Row],[Scheduled Departure]])</f>
        <v>21</v>
      </c>
      <c r="L3190" s="1">
        <v>0.875</v>
      </c>
      <c r="M3190">
        <f>(L3190-J3190)*24*60</f>
        <v>-4.9999999999999822</v>
      </c>
      <c r="N3190" s="16">
        <f>Flights[[#This Row],[Length (min)]]/60</f>
        <v>1.1666666666666667</v>
      </c>
      <c r="O3190">
        <v>70</v>
      </c>
      <c r="P3190">
        <v>337</v>
      </c>
      <c r="Q3190" s="18">
        <f>IFERROR(Flights[[#This Row],[Distance]]/Flights[[#This Row],[Length (hr)]], "")</f>
        <v>288.85714285714283</v>
      </c>
      <c r="R3190" s="1">
        <v>0.92708333333333337</v>
      </c>
      <c r="S3190" s="1" t="str">
        <f>IF(Flights[[#This Row],[Length (hr)]]&lt;2, "No meal", IF(Flights[[#This Row],[Length (hr)]]&lt;3.5, "Light meal", "Full meal"))</f>
        <v>No meal</v>
      </c>
      <c r="T3190" s="1" t="str">
        <f>IF(AND(Flights[[#This Row],[Airline]]="US Airways", Flights[[#This Row],[Meal]]="Full Meal"), "Yes", "No")</f>
        <v>No</v>
      </c>
      <c r="U3190" s="1">
        <v>0.92361111111111116</v>
      </c>
      <c r="V3190">
        <v>-5</v>
      </c>
      <c r="W3190" s="1" t="str">
        <f>IF(Flights[[#This Row],[Arrival Delay]] = "", "Cancelled", IF(Flights[[#This Row],[Arrival Delay]]&gt;15, "Delayed", "On time"))</f>
        <v>On time</v>
      </c>
      <c r="X3190" t="str">
        <f>IF(Flights[[#This Row],[Status]]&lt;&gt;"Delayed","", IF(Flights[[#This Row],[Arrival Delay]]&gt;120, "Severe", IF(Flights[[#This Row],[Arrival Delay]]&gt;60, "Major", "Moderate")))</f>
        <v/>
      </c>
      <c r="Y3190" t="b">
        <v>0</v>
      </c>
      <c r="AA3190" t="str">
        <f>IF(OR(AND(Flights[[#This Row],[Status]]="Cancelled", Flights[[#This Row],[Cancellation Reason]]="Airline/Carrier"), Flights[[#This Row],[Delay Type]]="Severe"), "Yes", "No")</f>
        <v>No</v>
      </c>
    </row>
    <row r="3191" spans="1:27" x14ac:dyDescent="0.3">
      <c r="A3191" s="3">
        <v>42237</v>
      </c>
      <c r="B3191" s="22">
        <f>WEEKNUM(Flights[[#This Row],[Date]], 1)</f>
        <v>34</v>
      </c>
      <c r="C3191" s="22">
        <f>WEEKDAY(Flights[[#This Row],[Date]],1)</f>
        <v>6</v>
      </c>
      <c r="D3191" t="s">
        <v>666</v>
      </c>
      <c r="E3191" t="s">
        <v>1993</v>
      </c>
      <c r="F3191" t="s">
        <v>0</v>
      </c>
      <c r="G3191" t="s">
        <v>276</v>
      </c>
      <c r="H3191" t="str">
        <f>_xlfn.XLOOKUP(Flights[[#This Row],[Destination]], Airports!$A$2:$A$78, Airports!$D$2:$D$78)</f>
        <v>Detroit</v>
      </c>
      <c r="I3191" t="str" cm="1">
        <f t="array" ref="I3191">_xlfn.XLOOKUP(Flights[[#This Row],[Destination]],_xlfn._TRO_TRAILING( Airports!A:A),_xlfn._TRO_TRAILING( Airports!E:E), "Not found")</f>
        <v>MI</v>
      </c>
      <c r="J3191" s="1">
        <v>0.91527777777777775</v>
      </c>
      <c r="K3191" s="22">
        <f>HOUR(Flights[[#This Row],[Scheduled Departure]])</f>
        <v>21</v>
      </c>
      <c r="L3191" s="1">
        <v>0.95277777777777772</v>
      </c>
      <c r="M3191">
        <f>(L3191-J3191)*24*60</f>
        <v>53.999999999999972</v>
      </c>
      <c r="N3191" s="16">
        <f>Flights[[#This Row],[Length (min)]]/60</f>
        <v>4.3</v>
      </c>
      <c r="O3191">
        <v>258</v>
      </c>
      <c r="P3191">
        <v>1979</v>
      </c>
      <c r="Q3191" s="18">
        <f>IFERROR(Flights[[#This Row],[Distance]]/Flights[[#This Row],[Length (hr)]], "")</f>
        <v>460.23255813953489</v>
      </c>
      <c r="R3191" s="1">
        <v>0.21527777777777779</v>
      </c>
      <c r="S3191" s="1" t="str">
        <f>IF(Flights[[#This Row],[Length (hr)]]&lt;2, "No meal", IF(Flights[[#This Row],[Length (hr)]]&lt;3.5, "Light meal", "Full meal"))</f>
        <v>Full meal</v>
      </c>
      <c r="T3191" s="1" t="str">
        <f>IF(AND(Flights[[#This Row],[Airline]]="US Airways", Flights[[#This Row],[Meal]]="Full Meal"), "Yes", "No")</f>
        <v>No</v>
      </c>
      <c r="U3191" s="1">
        <v>0.25694444444444442</v>
      </c>
      <c r="V3191">
        <v>60</v>
      </c>
      <c r="W3191" s="1" t="str">
        <f>IF(Flights[[#This Row],[Arrival Delay]] = "", "Cancelled", IF(Flights[[#This Row],[Arrival Delay]]&gt;15, "Delayed", "On time"))</f>
        <v>Delayed</v>
      </c>
      <c r="X3191" t="str">
        <f>IF(Flights[[#This Row],[Status]]&lt;&gt;"Delayed","", IF(Flights[[#This Row],[Arrival Delay]]&gt;120, "Severe", IF(Flights[[#This Row],[Arrival Delay]]&gt;60, "Major", "Moderate")))</f>
        <v>Moderate</v>
      </c>
      <c r="Y3191" t="b">
        <v>0</v>
      </c>
      <c r="AA3191" t="str">
        <f>IF(OR(AND(Flights[[#This Row],[Status]]="Cancelled", Flights[[#This Row],[Cancellation Reason]]="Airline/Carrier"), Flights[[#This Row],[Delay Type]]="Severe"), "Yes", "No")</f>
        <v>No</v>
      </c>
    </row>
    <row r="3192" spans="1:27" x14ac:dyDescent="0.3">
      <c r="A3192" s="3">
        <v>42237</v>
      </c>
      <c r="B3192" s="22">
        <f>WEEKNUM(Flights[[#This Row],[Date]], 1)</f>
        <v>34</v>
      </c>
      <c r="C3192" s="22">
        <f>WEEKDAY(Flights[[#This Row],[Date]],1)</f>
        <v>6</v>
      </c>
      <c r="D3192" t="s">
        <v>1375</v>
      </c>
      <c r="E3192" t="s">
        <v>1993</v>
      </c>
      <c r="F3192" t="s">
        <v>0</v>
      </c>
      <c r="G3192" t="s">
        <v>262</v>
      </c>
      <c r="H3192" t="str">
        <f>_xlfn.XLOOKUP(Flights[[#This Row],[Destination]], Airports!$A$2:$A$78, Airports!$D$2:$D$78)</f>
        <v>Cleveland</v>
      </c>
      <c r="I3192" t="str" cm="1">
        <f t="array" ref="I3192">_xlfn.XLOOKUP(Flights[[#This Row],[Destination]],_xlfn._TRO_TRAILING( Airports!A:A),_xlfn._TRO_TRAILING( Airports!E:E), "Not found")</f>
        <v>OH</v>
      </c>
      <c r="J3192" s="1">
        <v>0.96875</v>
      </c>
      <c r="K3192" s="22">
        <f>HOUR(Flights[[#This Row],[Scheduled Departure]])</f>
        <v>23</v>
      </c>
      <c r="L3192" s="1">
        <v>0.96597222222222223</v>
      </c>
      <c r="M3192">
        <f>(L3192-J3192)*24*60</f>
        <v>-3.9999999999999858</v>
      </c>
      <c r="N3192" s="16">
        <f>Flights[[#This Row],[Length (min)]]/60</f>
        <v>4.2166666666666668</v>
      </c>
      <c r="O3192">
        <v>253</v>
      </c>
      <c r="P3192">
        <v>2052</v>
      </c>
      <c r="Q3192" s="18">
        <f>IFERROR(Flights[[#This Row],[Distance]]/Flights[[#This Row],[Length (hr)]], "")</f>
        <v>486.64031620553357</v>
      </c>
      <c r="R3192" s="1">
        <v>0.28194444444444444</v>
      </c>
      <c r="S3192" s="1" t="str">
        <f>IF(Flights[[#This Row],[Length (hr)]]&lt;2, "No meal", IF(Flights[[#This Row],[Length (hr)]]&lt;3.5, "Light meal", "Full meal"))</f>
        <v>Full meal</v>
      </c>
      <c r="T3192" s="1" t="str">
        <f>IF(AND(Flights[[#This Row],[Airline]]="US Airways", Flights[[#This Row],[Meal]]="Full Meal"), "Yes", "No")</f>
        <v>No</v>
      </c>
      <c r="U3192" s="1">
        <v>0.26666666666666666</v>
      </c>
      <c r="V3192">
        <v>-22</v>
      </c>
      <c r="W3192" s="1" t="str">
        <f>IF(Flights[[#This Row],[Arrival Delay]] = "", "Cancelled", IF(Flights[[#This Row],[Arrival Delay]]&gt;15, "Delayed", "On time"))</f>
        <v>On time</v>
      </c>
      <c r="X3192" t="str">
        <f>IF(Flights[[#This Row],[Status]]&lt;&gt;"Delayed","", IF(Flights[[#This Row],[Arrival Delay]]&gt;120, "Severe", IF(Flights[[#This Row],[Arrival Delay]]&gt;60, "Major", "Moderate")))</f>
        <v/>
      </c>
      <c r="Y3192" t="b">
        <v>0</v>
      </c>
      <c r="AA3192" t="str">
        <f>IF(OR(AND(Flights[[#This Row],[Status]]="Cancelled", Flights[[#This Row],[Cancellation Reason]]="Airline/Carrier"), Flights[[#This Row],[Delay Type]]="Severe"), "Yes", "No")</f>
        <v>No</v>
      </c>
    </row>
    <row r="3193" spans="1:27" x14ac:dyDescent="0.3">
      <c r="A3193" s="3">
        <v>42238</v>
      </c>
      <c r="B3193" s="22">
        <f>WEEKNUM(Flights[[#This Row],[Date]], 1)</f>
        <v>34</v>
      </c>
      <c r="C3193" s="22">
        <f>WEEKDAY(Flights[[#This Row],[Date]],1)</f>
        <v>7</v>
      </c>
      <c r="D3193" t="s">
        <v>162</v>
      </c>
      <c r="E3193" t="s">
        <v>1987</v>
      </c>
      <c r="F3193" t="s">
        <v>0</v>
      </c>
      <c r="G3193" t="s">
        <v>2</v>
      </c>
      <c r="H3193" t="str">
        <f>_xlfn.XLOOKUP(Flights[[#This Row],[Destination]], Airports!$A$2:$A$78, Airports!$D$2:$D$78)</f>
        <v>Miami</v>
      </c>
      <c r="I3193" t="str" cm="1">
        <f t="array" ref="I3193">_xlfn.XLOOKUP(Flights[[#This Row],[Destination]],_xlfn._TRO_TRAILING( Airports!A:A),_xlfn._TRO_TRAILING( Airports!E:E), "Not found")</f>
        <v>FL</v>
      </c>
      <c r="J3193" s="1">
        <v>6.9444444444444441E-3</v>
      </c>
      <c r="K3193" s="22">
        <f>HOUR(Flights[[#This Row],[Scheduled Departure]])</f>
        <v>0</v>
      </c>
      <c r="L3193" s="1">
        <v>2.7777777777777779E-3</v>
      </c>
      <c r="M3193">
        <f>(L3193-J3193)*24*60</f>
        <v>-5.9999999999999982</v>
      </c>
      <c r="N3193" s="16">
        <f>Flights[[#This Row],[Length (min)]]/60</f>
        <v>5.0666666666666664</v>
      </c>
      <c r="O3193">
        <v>304</v>
      </c>
      <c r="P3193">
        <v>2342</v>
      </c>
      <c r="Q3193" s="18">
        <f>IFERROR(Flights[[#This Row],[Distance]]/Flights[[#This Row],[Length (hr)]], "")</f>
        <v>462.23684210526318</v>
      </c>
      <c r="R3193" s="1">
        <v>0.34861111111111109</v>
      </c>
      <c r="S3193" s="1" t="str">
        <f>IF(Flights[[#This Row],[Length (hr)]]&lt;2, "No meal", IF(Flights[[#This Row],[Length (hr)]]&lt;3.5, "Light meal", "Full meal"))</f>
        <v>Full meal</v>
      </c>
      <c r="T3193" s="1" t="str">
        <f>IF(AND(Flights[[#This Row],[Airline]]="US Airways", Flights[[#This Row],[Meal]]="Full Meal"), "Yes", "No")</f>
        <v>No</v>
      </c>
      <c r="U3193" s="1">
        <v>0.33888888888888891</v>
      </c>
      <c r="V3193">
        <v>-14</v>
      </c>
      <c r="W3193" s="1" t="str">
        <f>IF(Flights[[#This Row],[Arrival Delay]] = "", "Cancelled", IF(Flights[[#This Row],[Arrival Delay]]&gt;15, "Delayed", "On time"))</f>
        <v>On time</v>
      </c>
      <c r="X3193" t="str">
        <f>IF(Flights[[#This Row],[Status]]&lt;&gt;"Delayed","", IF(Flights[[#This Row],[Arrival Delay]]&gt;120, "Severe", IF(Flights[[#This Row],[Arrival Delay]]&gt;60, "Major", "Moderate")))</f>
        <v/>
      </c>
      <c r="Y3193" t="b">
        <v>0</v>
      </c>
      <c r="AA3193" t="str">
        <f>IF(OR(AND(Flights[[#This Row],[Status]]="Cancelled", Flights[[#This Row],[Cancellation Reason]]="Airline/Carrier"), Flights[[#This Row],[Delay Type]]="Severe"), "Yes", "No")</f>
        <v>No</v>
      </c>
    </row>
    <row r="3194" spans="1:27" x14ac:dyDescent="0.3">
      <c r="A3194" s="3">
        <v>42238</v>
      </c>
      <c r="B3194" s="22">
        <f>WEEKNUM(Flights[[#This Row],[Date]], 1)</f>
        <v>34</v>
      </c>
      <c r="C3194" s="22">
        <f>WEEKDAY(Flights[[#This Row],[Date]],1)</f>
        <v>7</v>
      </c>
      <c r="D3194" t="s">
        <v>1668</v>
      </c>
      <c r="E3194" t="s">
        <v>1995</v>
      </c>
      <c r="F3194" t="s">
        <v>0</v>
      </c>
      <c r="G3194" t="s">
        <v>290</v>
      </c>
      <c r="H3194" t="str">
        <f>_xlfn.XLOOKUP(Flights[[#This Row],[Destination]], Airports!$A$2:$A$78, Airports!$D$2:$D$78)</f>
        <v>Houston</v>
      </c>
      <c r="I3194" t="str" cm="1">
        <f t="array" ref="I3194">_xlfn.XLOOKUP(Flights[[#This Row],[Destination]],_xlfn._TRO_TRAILING( Airports!A:A),_xlfn._TRO_TRAILING( Airports!E:E), "Not found")</f>
        <v>TX</v>
      </c>
      <c r="J3194" s="1">
        <v>0.3125</v>
      </c>
      <c r="K3194" s="22">
        <f>HOUR(Flights[[#This Row],[Scheduled Departure]])</f>
        <v>7</v>
      </c>
      <c r="L3194" s="1">
        <v>0.31041666666666667</v>
      </c>
      <c r="M3194">
        <f>(L3194-J3194)*24*60</f>
        <v>-2.9999999999999893</v>
      </c>
      <c r="N3194" s="16">
        <f>Flights[[#This Row],[Length (min)]]/60</f>
        <v>3.05</v>
      </c>
      <c r="O3194">
        <v>183</v>
      </c>
      <c r="P3194">
        <v>1390</v>
      </c>
      <c r="Q3194" s="18">
        <f>IFERROR(Flights[[#This Row],[Distance]]/Flights[[#This Row],[Length (hr)]], "")</f>
        <v>455.73770491803282</v>
      </c>
      <c r="R3194" s="1">
        <v>0.53125</v>
      </c>
      <c r="S3194" s="1" t="str">
        <f>IF(Flights[[#This Row],[Length (hr)]]&lt;2, "No meal", IF(Flights[[#This Row],[Length (hr)]]&lt;3.5, "Light meal", "Full meal"))</f>
        <v>Light meal</v>
      </c>
      <c r="T3194" s="1" t="str">
        <f>IF(AND(Flights[[#This Row],[Airline]]="US Airways", Flights[[#This Row],[Meal]]="Full Meal"), "Yes", "No")</f>
        <v>No</v>
      </c>
      <c r="U3194" s="1">
        <v>0.52083333333333337</v>
      </c>
      <c r="V3194">
        <v>-15</v>
      </c>
      <c r="W3194" s="1" t="str">
        <f>IF(Flights[[#This Row],[Arrival Delay]] = "", "Cancelled", IF(Flights[[#This Row],[Arrival Delay]]&gt;15, "Delayed", "On time"))</f>
        <v>On time</v>
      </c>
      <c r="X3194" t="str">
        <f>IF(Flights[[#This Row],[Status]]&lt;&gt;"Delayed","", IF(Flights[[#This Row],[Arrival Delay]]&gt;120, "Severe", IF(Flights[[#This Row],[Arrival Delay]]&gt;60, "Major", "Moderate")))</f>
        <v/>
      </c>
      <c r="Y3194" t="b">
        <v>0</v>
      </c>
      <c r="AA3194" t="str">
        <f>IF(OR(AND(Flights[[#This Row],[Status]]="Cancelled", Flights[[#This Row],[Cancellation Reason]]="Airline/Carrier"), Flights[[#This Row],[Delay Type]]="Severe"), "Yes", "No")</f>
        <v>No</v>
      </c>
    </row>
    <row r="3195" spans="1:27" x14ac:dyDescent="0.3">
      <c r="A3195" s="3">
        <v>42238</v>
      </c>
      <c r="B3195" s="22">
        <f>WEEKNUM(Flights[[#This Row],[Date]], 1)</f>
        <v>34</v>
      </c>
      <c r="C3195" s="22">
        <f>WEEKDAY(Flights[[#This Row],[Date]],1)</f>
        <v>7</v>
      </c>
      <c r="D3195" t="s">
        <v>1231</v>
      </c>
      <c r="E3195" t="s">
        <v>1994</v>
      </c>
      <c r="F3195" t="s">
        <v>0</v>
      </c>
      <c r="G3195" t="s">
        <v>349</v>
      </c>
      <c r="H3195" t="str">
        <f>_xlfn.XLOOKUP(Flights[[#This Row],[Destination]], Airports!$A$2:$A$78, Airports!$D$2:$D$78)</f>
        <v>Salt Lake City</v>
      </c>
      <c r="I3195" t="str" cm="1">
        <f t="array" ref="I3195">_xlfn.XLOOKUP(Flights[[#This Row],[Destination]],_xlfn._TRO_TRAILING( Airports!A:A),_xlfn._TRO_TRAILING( Airports!E:E), "Not found")</f>
        <v>UT</v>
      </c>
      <c r="J3195" s="1">
        <v>0.3576388888888889</v>
      </c>
      <c r="K3195" s="22">
        <f>HOUR(Flights[[#This Row],[Scheduled Departure]])</f>
        <v>8</v>
      </c>
      <c r="L3195" s="1">
        <v>0.35347222222222224</v>
      </c>
      <c r="M3195">
        <f>(L3195-J3195)*24*60</f>
        <v>-5.9999999999999787</v>
      </c>
      <c r="N3195" s="16">
        <f>Flights[[#This Row],[Length (min)]]/60</f>
        <v>1.8833333333333333</v>
      </c>
      <c r="O3195">
        <v>113</v>
      </c>
      <c r="P3195">
        <v>590</v>
      </c>
      <c r="Q3195" s="18">
        <f>IFERROR(Flights[[#This Row],[Distance]]/Flights[[#This Row],[Length (hr)]], "")</f>
        <v>313.27433628318585</v>
      </c>
      <c r="R3195" s="1">
        <v>0.48194444444444445</v>
      </c>
      <c r="S3195" s="1" t="str">
        <f>IF(Flights[[#This Row],[Length (hr)]]&lt;2, "No meal", IF(Flights[[#This Row],[Length (hr)]]&lt;3.5, "Light meal", "Full meal"))</f>
        <v>No meal</v>
      </c>
      <c r="T3195" s="1" t="str">
        <f>IF(AND(Flights[[#This Row],[Airline]]="US Airways", Flights[[#This Row],[Meal]]="Full Meal"), "Yes", "No")</f>
        <v>No</v>
      </c>
      <c r="U3195" s="1">
        <v>0.47361111111111109</v>
      </c>
      <c r="V3195">
        <v>-12</v>
      </c>
      <c r="W3195" s="1" t="str">
        <f>IF(Flights[[#This Row],[Arrival Delay]] = "", "Cancelled", IF(Flights[[#This Row],[Arrival Delay]]&gt;15, "Delayed", "On time"))</f>
        <v>On time</v>
      </c>
      <c r="X3195" t="str">
        <f>IF(Flights[[#This Row],[Status]]&lt;&gt;"Delayed","", IF(Flights[[#This Row],[Arrival Delay]]&gt;120, "Severe", IF(Flights[[#This Row],[Arrival Delay]]&gt;60, "Major", "Moderate")))</f>
        <v/>
      </c>
      <c r="Y3195" t="b">
        <v>0</v>
      </c>
      <c r="AA3195" t="str">
        <f>IF(OR(AND(Flights[[#This Row],[Status]]="Cancelled", Flights[[#This Row],[Cancellation Reason]]="Airline/Carrier"), Flights[[#This Row],[Delay Type]]="Severe"), "Yes", "No")</f>
        <v>No</v>
      </c>
    </row>
    <row r="3196" spans="1:27" x14ac:dyDescent="0.3">
      <c r="A3196" s="3">
        <v>42238</v>
      </c>
      <c r="B3196" s="22">
        <f>WEEKNUM(Flights[[#This Row],[Date]], 1)</f>
        <v>34</v>
      </c>
      <c r="C3196" s="22">
        <f>WEEKDAY(Flights[[#This Row],[Date]],1)</f>
        <v>7</v>
      </c>
      <c r="D3196" t="s">
        <v>459</v>
      </c>
      <c r="E3196" t="s">
        <v>1991</v>
      </c>
      <c r="F3196" t="s">
        <v>0</v>
      </c>
      <c r="G3196" t="s">
        <v>344</v>
      </c>
      <c r="H3196" t="str">
        <f>_xlfn.XLOOKUP(Flights[[#This Row],[Destination]], Airports!$A$2:$A$78, Airports!$D$2:$D$78)</f>
        <v>Seattle</v>
      </c>
      <c r="I3196" t="str" cm="1">
        <f t="array" ref="I3196">_xlfn.XLOOKUP(Flights[[#This Row],[Destination]],_xlfn._TRO_TRAILING( Airports!A:A),_xlfn._TRO_TRAILING( Airports!E:E), "Not found")</f>
        <v>WA</v>
      </c>
      <c r="J3196" s="1">
        <v>0.42708333333333331</v>
      </c>
      <c r="K3196" s="22">
        <f>HOUR(Flights[[#This Row],[Scheduled Departure]])</f>
        <v>10</v>
      </c>
      <c r="L3196" s="1">
        <v>0.42777777777777776</v>
      </c>
      <c r="M3196">
        <f>(L3196-J3196)*24*60</f>
        <v>0.99999999999999645</v>
      </c>
      <c r="N3196" s="16">
        <f>Flights[[#This Row],[Length (min)]]/60</f>
        <v>2.4666666666666668</v>
      </c>
      <c r="O3196">
        <v>148</v>
      </c>
      <c r="P3196">
        <v>954</v>
      </c>
      <c r="Q3196" s="18">
        <f>IFERROR(Flights[[#This Row],[Distance]]/Flights[[#This Row],[Length (hr)]], "")</f>
        <v>386.75675675675672</v>
      </c>
      <c r="R3196" s="1">
        <v>0.53472222222222221</v>
      </c>
      <c r="S3196" s="1" t="str">
        <f>IF(Flights[[#This Row],[Length (hr)]]&lt;2, "No meal", IF(Flights[[#This Row],[Length (hr)]]&lt;3.5, "Light meal", "Full meal"))</f>
        <v>Light meal</v>
      </c>
      <c r="T3196" s="1" t="str">
        <f>IF(AND(Flights[[#This Row],[Airline]]="US Airways", Flights[[#This Row],[Meal]]="Full Meal"), "Yes", "No")</f>
        <v>No</v>
      </c>
      <c r="U3196" s="1">
        <v>0.53055555555555556</v>
      </c>
      <c r="V3196">
        <v>-6</v>
      </c>
      <c r="W3196" s="1" t="str">
        <f>IF(Flights[[#This Row],[Arrival Delay]] = "", "Cancelled", IF(Flights[[#This Row],[Arrival Delay]]&gt;15, "Delayed", "On time"))</f>
        <v>On time</v>
      </c>
      <c r="X3196" t="str">
        <f>IF(Flights[[#This Row],[Status]]&lt;&gt;"Delayed","", IF(Flights[[#This Row],[Arrival Delay]]&gt;120, "Severe", IF(Flights[[#This Row],[Arrival Delay]]&gt;60, "Major", "Moderate")))</f>
        <v/>
      </c>
      <c r="Y3196" t="b">
        <v>0</v>
      </c>
      <c r="AA3196" t="str">
        <f>IF(OR(AND(Flights[[#This Row],[Status]]="Cancelled", Flights[[#This Row],[Cancellation Reason]]="Airline/Carrier"), Flights[[#This Row],[Delay Type]]="Severe"), "Yes", "No")</f>
        <v>No</v>
      </c>
    </row>
    <row r="3197" spans="1:27" x14ac:dyDescent="0.3">
      <c r="A3197" s="3">
        <v>42238</v>
      </c>
      <c r="B3197" s="22">
        <f>WEEKNUM(Flights[[#This Row],[Date]], 1)</f>
        <v>34</v>
      </c>
      <c r="C3197" s="22">
        <f>WEEKDAY(Flights[[#This Row],[Date]],1)</f>
        <v>7</v>
      </c>
      <c r="D3197" t="s">
        <v>1737</v>
      </c>
      <c r="E3197" t="s">
        <v>1995</v>
      </c>
      <c r="F3197" t="s">
        <v>0</v>
      </c>
      <c r="G3197" t="s">
        <v>318</v>
      </c>
      <c r="H3197" t="str">
        <f>_xlfn.XLOOKUP(Flights[[#This Row],[Destination]], Airports!$A$2:$A$78, Airports!$D$2:$D$78)</f>
        <v>Oakland</v>
      </c>
      <c r="I3197" t="str" cm="1">
        <f t="array" ref="I3197">_xlfn.XLOOKUP(Flights[[#This Row],[Destination]],_xlfn._TRO_TRAILING( Airports!A:A),_xlfn._TRO_TRAILING( Airports!E:E), "Not found")</f>
        <v>CA</v>
      </c>
      <c r="J3197" s="1">
        <v>0.42708333333333331</v>
      </c>
      <c r="K3197" s="22">
        <f>HOUR(Flights[[#This Row],[Scheduled Departure]])</f>
        <v>10</v>
      </c>
      <c r="L3197" s="1">
        <v>0.42430555555555555</v>
      </c>
      <c r="M3197">
        <f>(L3197-J3197)*24*60</f>
        <v>-3.9999999999999858</v>
      </c>
      <c r="N3197" s="16">
        <f>Flights[[#This Row],[Length (min)]]/60</f>
        <v>1.2</v>
      </c>
      <c r="O3197">
        <v>72</v>
      </c>
      <c r="P3197">
        <v>337</v>
      </c>
      <c r="Q3197" s="18">
        <f>IFERROR(Flights[[#This Row],[Distance]]/Flights[[#This Row],[Length (hr)]], "")</f>
        <v>280.83333333333337</v>
      </c>
      <c r="R3197" s="1">
        <v>0.47569444444444442</v>
      </c>
      <c r="S3197" s="1" t="str">
        <f>IF(Flights[[#This Row],[Length (hr)]]&lt;2, "No meal", IF(Flights[[#This Row],[Length (hr)]]&lt;3.5, "Light meal", "Full meal"))</f>
        <v>No meal</v>
      </c>
      <c r="T3197" s="1" t="str">
        <f>IF(AND(Flights[[#This Row],[Airline]]="US Airways", Flights[[#This Row],[Meal]]="Full Meal"), "Yes", "No")</f>
        <v>No</v>
      </c>
      <c r="U3197" s="1">
        <v>0.47430555555555554</v>
      </c>
      <c r="V3197">
        <v>-2</v>
      </c>
      <c r="W3197" s="1" t="str">
        <f>IF(Flights[[#This Row],[Arrival Delay]] = "", "Cancelled", IF(Flights[[#This Row],[Arrival Delay]]&gt;15, "Delayed", "On time"))</f>
        <v>On time</v>
      </c>
      <c r="X3197" t="str">
        <f>IF(Flights[[#This Row],[Status]]&lt;&gt;"Delayed","", IF(Flights[[#This Row],[Arrival Delay]]&gt;120, "Severe", IF(Flights[[#This Row],[Arrival Delay]]&gt;60, "Major", "Moderate")))</f>
        <v/>
      </c>
      <c r="Y3197" t="b">
        <v>0</v>
      </c>
      <c r="AA3197" t="str">
        <f>IF(OR(AND(Flights[[#This Row],[Status]]="Cancelled", Flights[[#This Row],[Cancellation Reason]]="Airline/Carrier"), Flights[[#This Row],[Delay Type]]="Severe"), "Yes", "No")</f>
        <v>No</v>
      </c>
    </row>
    <row r="3198" spans="1:27" x14ac:dyDescent="0.3">
      <c r="A3198" s="3">
        <v>42238</v>
      </c>
      <c r="B3198" s="22">
        <f>WEEKNUM(Flights[[#This Row],[Date]], 1)</f>
        <v>34</v>
      </c>
      <c r="C3198" s="22">
        <f>WEEKDAY(Flights[[#This Row],[Date]],1)</f>
        <v>7</v>
      </c>
      <c r="D3198" t="s">
        <v>499</v>
      </c>
      <c r="E3198" t="s">
        <v>1989</v>
      </c>
      <c r="F3198" t="s">
        <v>0</v>
      </c>
      <c r="G3198" t="s">
        <v>26</v>
      </c>
      <c r="H3198" t="str">
        <f>_xlfn.XLOOKUP(Flights[[#This Row],[Destination]], Airports!$A$2:$A$78, Airports!$D$2:$D$78)</f>
        <v>Atlanta</v>
      </c>
      <c r="I3198" t="str" cm="1">
        <f t="array" ref="I3198">_xlfn.XLOOKUP(Flights[[#This Row],[Destination]],_xlfn._TRO_TRAILING( Airports!A:A),_xlfn._TRO_TRAILING( Airports!E:E), "Not found")</f>
        <v>GA</v>
      </c>
      <c r="J3198" s="1">
        <v>0.44444444444444442</v>
      </c>
      <c r="K3198" s="22">
        <f>HOUR(Flights[[#This Row],[Scheduled Departure]])</f>
        <v>10</v>
      </c>
      <c r="L3198" s="1">
        <v>0.44166666666666665</v>
      </c>
      <c r="M3198">
        <f>(L3198-J3198)*24*60</f>
        <v>-3.9999999999999858</v>
      </c>
      <c r="N3198" s="16">
        <f>Flights[[#This Row],[Length (min)]]/60</f>
        <v>4.2166666666666668</v>
      </c>
      <c r="O3198">
        <v>253</v>
      </c>
      <c r="P3198">
        <v>1947</v>
      </c>
      <c r="Q3198" s="18">
        <f>IFERROR(Flights[[#This Row],[Distance]]/Flights[[#This Row],[Length (hr)]], "")</f>
        <v>461.73913043478262</v>
      </c>
      <c r="R3198" s="1">
        <v>0.75763888888888886</v>
      </c>
      <c r="S3198" s="1" t="str">
        <f>IF(Flights[[#This Row],[Length (hr)]]&lt;2, "No meal", IF(Flights[[#This Row],[Length (hr)]]&lt;3.5, "Light meal", "Full meal"))</f>
        <v>Full meal</v>
      </c>
      <c r="T3198" s="1" t="str">
        <f>IF(AND(Flights[[#This Row],[Airline]]="US Airways", Flights[[#This Row],[Meal]]="Full Meal"), "Yes", "No")</f>
        <v>No</v>
      </c>
      <c r="U3198" s="1">
        <v>0.74236111111111114</v>
      </c>
      <c r="V3198">
        <v>-22</v>
      </c>
      <c r="W3198" s="1" t="str">
        <f>IF(Flights[[#This Row],[Arrival Delay]] = "", "Cancelled", IF(Flights[[#This Row],[Arrival Delay]]&gt;15, "Delayed", "On time"))</f>
        <v>On time</v>
      </c>
      <c r="X3198" t="str">
        <f>IF(Flights[[#This Row],[Status]]&lt;&gt;"Delayed","", IF(Flights[[#This Row],[Arrival Delay]]&gt;120, "Severe", IF(Flights[[#This Row],[Arrival Delay]]&gt;60, "Major", "Moderate")))</f>
        <v/>
      </c>
      <c r="Y3198" t="b">
        <v>0</v>
      </c>
      <c r="AA3198" t="str">
        <f>IF(OR(AND(Flights[[#This Row],[Status]]="Cancelled", Flights[[#This Row],[Cancellation Reason]]="Airline/Carrier"), Flights[[#This Row],[Delay Type]]="Severe"), "Yes", "No")</f>
        <v>No</v>
      </c>
    </row>
    <row r="3199" spans="1:27" x14ac:dyDescent="0.3">
      <c r="A3199" s="3">
        <v>42238</v>
      </c>
      <c r="B3199" s="22">
        <f>WEEKNUM(Flights[[#This Row],[Date]], 1)</f>
        <v>34</v>
      </c>
      <c r="C3199" s="22">
        <f>WEEKDAY(Flights[[#This Row],[Date]],1)</f>
        <v>7</v>
      </c>
      <c r="D3199" t="s">
        <v>1738</v>
      </c>
      <c r="E3199" t="s">
        <v>1995</v>
      </c>
      <c r="F3199" t="s">
        <v>0</v>
      </c>
      <c r="G3199" t="s">
        <v>29</v>
      </c>
      <c r="H3199" t="str">
        <f>_xlfn.XLOOKUP(Flights[[#This Row],[Destination]], Airports!$A$2:$A$78, Airports!$D$2:$D$78)</f>
        <v>Phoenix</v>
      </c>
      <c r="I3199" t="str" cm="1">
        <f t="array" ref="I3199">_xlfn.XLOOKUP(Flights[[#This Row],[Destination]],_xlfn._TRO_TRAILING( Airports!A:A),_xlfn._TRO_TRAILING( Airports!E:E), "Not found")</f>
        <v>AZ</v>
      </c>
      <c r="J3199" s="1">
        <v>0.45833333333333331</v>
      </c>
      <c r="K3199" s="22">
        <f>HOUR(Flights[[#This Row],[Scheduled Departure]])</f>
        <v>11</v>
      </c>
      <c r="L3199" s="1">
        <v>0.46319444444444446</v>
      </c>
      <c r="M3199">
        <f>(L3199-J3199)*24*60</f>
        <v>7.0000000000000551</v>
      </c>
      <c r="N3199" s="16">
        <f>Flights[[#This Row],[Length (min)]]/60</f>
        <v>1.1333333333333333</v>
      </c>
      <c r="O3199">
        <v>68</v>
      </c>
      <c r="P3199">
        <v>370</v>
      </c>
      <c r="Q3199" s="18">
        <f>IFERROR(Flights[[#This Row],[Distance]]/Flights[[#This Row],[Length (hr)]], "")</f>
        <v>326.47058823529414</v>
      </c>
      <c r="R3199" s="1">
        <v>0.51041666666666663</v>
      </c>
      <c r="S3199" s="1" t="str">
        <f>IF(Flights[[#This Row],[Length (hr)]]&lt;2, "No meal", IF(Flights[[#This Row],[Length (hr)]]&lt;3.5, "Light meal", "Full meal"))</f>
        <v>No meal</v>
      </c>
      <c r="T3199" s="1" t="str">
        <f>IF(AND(Flights[[#This Row],[Airline]]="US Airways", Flights[[#This Row],[Meal]]="Full Meal"), "Yes", "No")</f>
        <v>No</v>
      </c>
      <c r="U3199" s="1">
        <v>0.51041666666666663</v>
      </c>
      <c r="V3199">
        <v>0</v>
      </c>
      <c r="W3199" s="1" t="str">
        <f>IF(Flights[[#This Row],[Arrival Delay]] = "", "Cancelled", IF(Flights[[#This Row],[Arrival Delay]]&gt;15, "Delayed", "On time"))</f>
        <v>On time</v>
      </c>
      <c r="X3199" t="str">
        <f>IF(Flights[[#This Row],[Status]]&lt;&gt;"Delayed","", IF(Flights[[#This Row],[Arrival Delay]]&gt;120, "Severe", IF(Flights[[#This Row],[Arrival Delay]]&gt;60, "Major", "Moderate")))</f>
        <v/>
      </c>
      <c r="Y3199" t="b">
        <v>0</v>
      </c>
      <c r="AA3199" t="str">
        <f>IF(OR(AND(Flights[[#This Row],[Status]]="Cancelled", Flights[[#This Row],[Cancellation Reason]]="Airline/Carrier"), Flights[[#This Row],[Delay Type]]="Severe"), "Yes", "No")</f>
        <v>No</v>
      </c>
    </row>
    <row r="3200" spans="1:27" x14ac:dyDescent="0.3">
      <c r="A3200" s="3">
        <v>42238</v>
      </c>
      <c r="B3200" s="22">
        <f>WEEKNUM(Flights[[#This Row],[Date]], 1)</f>
        <v>34</v>
      </c>
      <c r="C3200" s="22">
        <f>WEEKDAY(Flights[[#This Row],[Date]],1)</f>
        <v>7</v>
      </c>
      <c r="D3200" t="s">
        <v>35</v>
      </c>
      <c r="E3200" t="s">
        <v>1987</v>
      </c>
      <c r="F3200" t="s">
        <v>0</v>
      </c>
      <c r="G3200" t="s">
        <v>3</v>
      </c>
      <c r="H3200" t="str">
        <f>_xlfn.XLOOKUP(Flights[[#This Row],[Destination]], Airports!$A$2:$A$78, Airports!$D$2:$D$78)</f>
        <v>Dallas</v>
      </c>
      <c r="I3200" t="str" cm="1">
        <f t="array" ref="I3200">_xlfn.XLOOKUP(Flights[[#This Row],[Destination]],_xlfn._TRO_TRAILING( Airports!A:A),_xlfn._TRO_TRAILING( Airports!E:E), "Not found")</f>
        <v>TX</v>
      </c>
      <c r="J3200" s="1">
        <v>0.47569444444444442</v>
      </c>
      <c r="K3200" s="22">
        <f>HOUR(Flights[[#This Row],[Scheduled Departure]])</f>
        <v>11</v>
      </c>
      <c r="L3200" s="1">
        <v>0.47499999999999998</v>
      </c>
      <c r="M3200">
        <f>(L3200-J3200)*24*60</f>
        <v>-0.99999999999999645</v>
      </c>
      <c r="N3200" s="16">
        <f>Flights[[#This Row],[Length (min)]]/60</f>
        <v>3.2833333333333332</v>
      </c>
      <c r="O3200">
        <v>197</v>
      </c>
      <c r="P3200">
        <v>1235</v>
      </c>
      <c r="Q3200" s="18">
        <f>IFERROR(Flights[[#This Row],[Distance]]/Flights[[#This Row],[Length (hr)]], "")</f>
        <v>376.14213197969542</v>
      </c>
      <c r="R3200" s="1">
        <v>0.6958333333333333</v>
      </c>
      <c r="S3200" s="1" t="str">
        <f>IF(Flights[[#This Row],[Length (hr)]]&lt;2, "No meal", IF(Flights[[#This Row],[Length (hr)]]&lt;3.5, "Light meal", "Full meal"))</f>
        <v>Light meal</v>
      </c>
      <c r="T3200" s="1" t="str">
        <f>IF(AND(Flights[[#This Row],[Airline]]="US Airways", Flights[[#This Row],[Meal]]="Full Meal"), "Yes", "No")</f>
        <v>No</v>
      </c>
      <c r="U3200" s="1">
        <v>0.69513888888888886</v>
      </c>
      <c r="V3200">
        <v>-1</v>
      </c>
      <c r="W3200" s="1" t="str">
        <f>IF(Flights[[#This Row],[Arrival Delay]] = "", "Cancelled", IF(Flights[[#This Row],[Arrival Delay]]&gt;15, "Delayed", "On time"))</f>
        <v>On time</v>
      </c>
      <c r="X3200" t="str">
        <f>IF(Flights[[#This Row],[Status]]&lt;&gt;"Delayed","", IF(Flights[[#This Row],[Arrival Delay]]&gt;120, "Severe", IF(Flights[[#This Row],[Arrival Delay]]&gt;60, "Major", "Moderate")))</f>
        <v/>
      </c>
      <c r="Y3200" t="b">
        <v>0</v>
      </c>
      <c r="AA3200" t="str">
        <f>IF(OR(AND(Flights[[#This Row],[Status]]="Cancelled", Flights[[#This Row],[Cancellation Reason]]="Airline/Carrier"), Flights[[#This Row],[Delay Type]]="Severe"), "Yes", "No")</f>
        <v>No</v>
      </c>
    </row>
    <row r="3201" spans="1:27" x14ac:dyDescent="0.3">
      <c r="A3201" s="3">
        <v>42238</v>
      </c>
      <c r="B3201" s="22">
        <f>WEEKNUM(Flights[[#This Row],[Date]], 1)</f>
        <v>34</v>
      </c>
      <c r="C3201" s="22">
        <f>WEEKDAY(Flights[[#This Row],[Date]],1)</f>
        <v>7</v>
      </c>
      <c r="D3201" t="s">
        <v>137</v>
      </c>
      <c r="E3201" t="s">
        <v>1987</v>
      </c>
      <c r="F3201" t="s">
        <v>0</v>
      </c>
      <c r="G3201" t="s">
        <v>7</v>
      </c>
      <c r="H3201" t="str">
        <f>_xlfn.XLOOKUP(Flights[[#This Row],[Destination]], Airports!$A$2:$A$78, Airports!$D$2:$D$78)</f>
        <v>Austin</v>
      </c>
      <c r="I3201" t="str" cm="1">
        <f t="array" ref="I3201">_xlfn.XLOOKUP(Flights[[#This Row],[Destination]],_xlfn._TRO_TRAILING( Airports!A:A),_xlfn._TRO_TRAILING( Airports!E:E), "Not found")</f>
        <v>TX</v>
      </c>
      <c r="J3201" s="1">
        <v>0.49305555555555558</v>
      </c>
      <c r="K3201" s="22">
        <f>HOUR(Flights[[#This Row],[Scheduled Departure]])</f>
        <v>11</v>
      </c>
      <c r="L3201" s="1">
        <v>0.48958333333333331</v>
      </c>
      <c r="M3201">
        <f>(L3201-J3201)*24*60</f>
        <v>-5.0000000000000622</v>
      </c>
      <c r="N3201" s="16">
        <f>Flights[[#This Row],[Length (min)]]/60</f>
        <v>2.8333333333333335</v>
      </c>
      <c r="O3201">
        <v>170</v>
      </c>
      <c r="P3201">
        <v>1242</v>
      </c>
      <c r="Q3201" s="18">
        <f>IFERROR(Flights[[#This Row],[Distance]]/Flights[[#This Row],[Length (hr)]], "")</f>
        <v>438.35294117647055</v>
      </c>
      <c r="R3201" s="1">
        <v>0.70902777777777781</v>
      </c>
      <c r="S3201" s="1" t="str">
        <f>IF(Flights[[#This Row],[Length (hr)]]&lt;2, "No meal", IF(Flights[[#This Row],[Length (hr)]]&lt;3.5, "Light meal", "Full meal"))</f>
        <v>Light meal</v>
      </c>
      <c r="T3201" s="1" t="str">
        <f>IF(AND(Flights[[#This Row],[Airline]]="US Airways", Flights[[#This Row],[Meal]]="Full Meal"), "Yes", "No")</f>
        <v>No</v>
      </c>
      <c r="U3201" s="1">
        <v>0.69097222222222221</v>
      </c>
      <c r="V3201">
        <v>-26</v>
      </c>
      <c r="W3201" s="1" t="str">
        <f>IF(Flights[[#This Row],[Arrival Delay]] = "", "Cancelled", IF(Flights[[#This Row],[Arrival Delay]]&gt;15, "Delayed", "On time"))</f>
        <v>On time</v>
      </c>
      <c r="X3201" t="str">
        <f>IF(Flights[[#This Row],[Status]]&lt;&gt;"Delayed","", IF(Flights[[#This Row],[Arrival Delay]]&gt;120, "Severe", IF(Flights[[#This Row],[Arrival Delay]]&gt;60, "Major", "Moderate")))</f>
        <v/>
      </c>
      <c r="Y3201" t="b">
        <v>0</v>
      </c>
      <c r="AA3201" t="str">
        <f>IF(OR(AND(Flights[[#This Row],[Status]]="Cancelled", Flights[[#This Row],[Cancellation Reason]]="Airline/Carrier"), Flights[[#This Row],[Delay Type]]="Severe"), "Yes", "No")</f>
        <v>No</v>
      </c>
    </row>
    <row r="3202" spans="1:27" x14ac:dyDescent="0.3">
      <c r="A3202" s="3">
        <v>42238</v>
      </c>
      <c r="B3202" s="22">
        <f>WEEKNUM(Flights[[#This Row],[Date]], 1)</f>
        <v>34</v>
      </c>
      <c r="C3202" s="22">
        <f>WEEKDAY(Flights[[#This Row],[Date]],1)</f>
        <v>7</v>
      </c>
      <c r="D3202" t="s">
        <v>1768</v>
      </c>
      <c r="E3202" t="s">
        <v>1990</v>
      </c>
      <c r="F3202" t="s">
        <v>0</v>
      </c>
      <c r="G3202" t="s">
        <v>4</v>
      </c>
      <c r="H3202" t="str">
        <f>_xlfn.XLOOKUP(Flights[[#This Row],[Destination]], Airports!$A$2:$A$78, Airports!$D$2:$D$78)</f>
        <v>Chicago</v>
      </c>
      <c r="I3202" t="str" cm="1">
        <f t="array" ref="I3202">_xlfn.XLOOKUP(Flights[[#This Row],[Destination]],_xlfn._TRO_TRAILING( Airports!A:A),_xlfn._TRO_TRAILING( Airports!E:E), "Not found")</f>
        <v>IL</v>
      </c>
      <c r="J3202" s="1">
        <v>0.49930555555555556</v>
      </c>
      <c r="K3202" s="22">
        <f>HOUR(Flights[[#This Row],[Scheduled Departure]])</f>
        <v>11</v>
      </c>
      <c r="L3202" s="1">
        <v>0.49791666666666667</v>
      </c>
      <c r="M3202">
        <f>(L3202-J3202)*24*60</f>
        <v>-1.9999999999999929</v>
      </c>
      <c r="N3202" s="16">
        <f>Flights[[#This Row],[Length (min)]]/60</f>
        <v>4.1833333333333336</v>
      </c>
      <c r="O3202">
        <v>251</v>
      </c>
      <c r="P3202">
        <v>1744</v>
      </c>
      <c r="Q3202" s="18">
        <f>IFERROR(Flights[[#This Row],[Distance]]/Flights[[#This Row],[Length (hr)]], "")</f>
        <v>416.89243027888443</v>
      </c>
      <c r="R3202" s="1">
        <v>0.7583333333333333</v>
      </c>
      <c r="S3202" s="1" t="str">
        <f>IF(Flights[[#This Row],[Length (hr)]]&lt;2, "No meal", IF(Flights[[#This Row],[Length (hr)]]&lt;3.5, "Light meal", "Full meal"))</f>
        <v>Full meal</v>
      </c>
      <c r="T3202" s="1" t="str">
        <f>IF(AND(Flights[[#This Row],[Airline]]="US Airways", Flights[[#This Row],[Meal]]="Full Meal"), "Yes", "No")</f>
        <v>No</v>
      </c>
      <c r="U3202" s="1">
        <v>0.75555555555555554</v>
      </c>
      <c r="V3202">
        <v>-4</v>
      </c>
      <c r="W3202" s="1" t="str">
        <f>IF(Flights[[#This Row],[Arrival Delay]] = "", "Cancelled", IF(Flights[[#This Row],[Arrival Delay]]&gt;15, "Delayed", "On time"))</f>
        <v>On time</v>
      </c>
      <c r="X3202" t="str">
        <f>IF(Flights[[#This Row],[Status]]&lt;&gt;"Delayed","", IF(Flights[[#This Row],[Arrival Delay]]&gt;120, "Severe", IF(Flights[[#This Row],[Arrival Delay]]&gt;60, "Major", "Moderate")))</f>
        <v/>
      </c>
      <c r="Y3202" t="b">
        <v>0</v>
      </c>
      <c r="AA3202" t="str">
        <f>IF(OR(AND(Flights[[#This Row],[Status]]="Cancelled", Flights[[#This Row],[Cancellation Reason]]="Airline/Carrier"), Flights[[#This Row],[Delay Type]]="Severe"), "Yes", "No")</f>
        <v>No</v>
      </c>
    </row>
    <row r="3203" spans="1:27" x14ac:dyDescent="0.3">
      <c r="A3203" s="3">
        <v>42238</v>
      </c>
      <c r="B3203" s="22">
        <f>WEEKNUM(Flights[[#This Row],[Date]], 1)</f>
        <v>34</v>
      </c>
      <c r="C3203" s="22">
        <f>WEEKDAY(Flights[[#This Row],[Date]],1)</f>
        <v>7</v>
      </c>
      <c r="D3203" t="s">
        <v>554</v>
      </c>
      <c r="E3203" t="s">
        <v>1996</v>
      </c>
      <c r="F3203" t="s">
        <v>0</v>
      </c>
      <c r="G3203" t="s">
        <v>9</v>
      </c>
      <c r="H3203" t="str">
        <f>_xlfn.XLOOKUP(Flights[[#This Row],[Destination]], Airports!$A$2:$A$78, Airports!$D$2:$D$78)</f>
        <v>San Francisco</v>
      </c>
      <c r="I3203" t="str" cm="1">
        <f t="array" ref="I3203">_xlfn.XLOOKUP(Flights[[#This Row],[Destination]],_xlfn._TRO_TRAILING( Airports!A:A),_xlfn._TRO_TRAILING( Airports!E:E), "Not found")</f>
        <v>CA</v>
      </c>
      <c r="J3203" s="1">
        <v>0.53819444444444442</v>
      </c>
      <c r="K3203" s="22">
        <f>HOUR(Flights[[#This Row],[Scheduled Departure]])</f>
        <v>12</v>
      </c>
      <c r="L3203" s="1">
        <v>0.53749999999999998</v>
      </c>
      <c r="M3203">
        <f>(L3203-J3203)*24*60</f>
        <v>-0.99999999999999645</v>
      </c>
      <c r="N3203" s="16">
        <f>Flights[[#This Row],[Length (min)]]/60</f>
        <v>1.1000000000000001</v>
      </c>
      <c r="O3203">
        <v>66</v>
      </c>
      <c r="P3203">
        <v>337</v>
      </c>
      <c r="Q3203" s="18">
        <f>IFERROR(Flights[[#This Row],[Distance]]/Flights[[#This Row],[Length (hr)]], "")</f>
        <v>306.36363636363632</v>
      </c>
      <c r="R3203" s="1">
        <v>0.59027777777777779</v>
      </c>
      <c r="S3203" s="1" t="str">
        <f>IF(Flights[[#This Row],[Length (hr)]]&lt;2, "No meal", IF(Flights[[#This Row],[Length (hr)]]&lt;3.5, "Light meal", "Full meal"))</f>
        <v>No meal</v>
      </c>
      <c r="T3203" s="1" t="str">
        <f>IF(AND(Flights[[#This Row],[Airline]]="US Airways", Flights[[#This Row],[Meal]]="Full Meal"), "Yes", "No")</f>
        <v>No</v>
      </c>
      <c r="U3203" s="1">
        <v>0.58333333333333337</v>
      </c>
      <c r="V3203">
        <v>-10</v>
      </c>
      <c r="W3203" s="1" t="str">
        <f>IF(Flights[[#This Row],[Arrival Delay]] = "", "Cancelled", IF(Flights[[#This Row],[Arrival Delay]]&gt;15, "Delayed", "On time"))</f>
        <v>On time</v>
      </c>
      <c r="X3203" t="str">
        <f>IF(Flights[[#This Row],[Status]]&lt;&gt;"Delayed","", IF(Flights[[#This Row],[Arrival Delay]]&gt;120, "Severe", IF(Flights[[#This Row],[Arrival Delay]]&gt;60, "Major", "Moderate")))</f>
        <v/>
      </c>
      <c r="Y3203" t="b">
        <v>0</v>
      </c>
      <c r="AA3203" t="str">
        <f>IF(OR(AND(Flights[[#This Row],[Status]]="Cancelled", Flights[[#This Row],[Cancellation Reason]]="Airline/Carrier"), Flights[[#This Row],[Delay Type]]="Severe"), "Yes", "No")</f>
        <v>No</v>
      </c>
    </row>
    <row r="3204" spans="1:27" x14ac:dyDescent="0.3">
      <c r="A3204" s="3">
        <v>42238</v>
      </c>
      <c r="B3204" s="22">
        <f>WEEKNUM(Flights[[#This Row],[Date]], 1)</f>
        <v>34</v>
      </c>
      <c r="C3204" s="22">
        <f>WEEKDAY(Flights[[#This Row],[Date]],1)</f>
        <v>7</v>
      </c>
      <c r="D3204" t="s">
        <v>727</v>
      </c>
      <c r="E3204" t="s">
        <v>1997</v>
      </c>
      <c r="F3204" t="s">
        <v>0</v>
      </c>
      <c r="G3204" t="s">
        <v>20</v>
      </c>
      <c r="H3204" t="str">
        <f>_xlfn.XLOOKUP(Flights[[#This Row],[Destination]], Airports!$A$2:$A$78, Airports!$D$2:$D$78)</f>
        <v>Kahului</v>
      </c>
      <c r="I3204" t="str" cm="1">
        <f t="array" ref="I3204">_xlfn.XLOOKUP(Flights[[#This Row],[Destination]],_xlfn._TRO_TRAILING( Airports!A:A),_xlfn._TRO_TRAILING( Airports!E:E), "Not found")</f>
        <v>HI</v>
      </c>
      <c r="J3204" s="1">
        <v>0.54861111111111116</v>
      </c>
      <c r="K3204" s="22">
        <f>HOUR(Flights[[#This Row],[Scheduled Departure]])</f>
        <v>13</v>
      </c>
      <c r="L3204" s="1">
        <v>0.55000000000000004</v>
      </c>
      <c r="M3204">
        <f>(L3204-J3204)*24*60</f>
        <v>1.9999999999999929</v>
      </c>
      <c r="N3204" s="16">
        <f>Flights[[#This Row],[Length (min)]]/60</f>
        <v>5.5666666666666664</v>
      </c>
      <c r="O3204">
        <v>334</v>
      </c>
      <c r="P3204">
        <v>2486</v>
      </c>
      <c r="Q3204" s="18">
        <f>IFERROR(Flights[[#This Row],[Distance]]/Flights[[#This Row],[Length (hr)]], "")</f>
        <v>446.58682634730542</v>
      </c>
      <c r="R3204" s="1">
        <v>0.66666666666666663</v>
      </c>
      <c r="S3204" s="1" t="str">
        <f>IF(Flights[[#This Row],[Length (hr)]]&lt;2, "No meal", IF(Flights[[#This Row],[Length (hr)]]&lt;3.5, "Light meal", "Full meal"))</f>
        <v>Full meal</v>
      </c>
      <c r="T3204" s="1" t="str">
        <f>IF(AND(Flights[[#This Row],[Airline]]="US Airways", Flights[[#This Row],[Meal]]="Full Meal"), "Yes", "No")</f>
        <v>No</v>
      </c>
      <c r="U3204" s="1">
        <v>0.65694444444444444</v>
      </c>
      <c r="V3204">
        <v>-14</v>
      </c>
      <c r="W3204" s="1" t="str">
        <f>IF(Flights[[#This Row],[Arrival Delay]] = "", "Cancelled", IF(Flights[[#This Row],[Arrival Delay]]&gt;15, "Delayed", "On time"))</f>
        <v>On time</v>
      </c>
      <c r="X3204" t="str">
        <f>IF(Flights[[#This Row],[Status]]&lt;&gt;"Delayed","", IF(Flights[[#This Row],[Arrival Delay]]&gt;120, "Severe", IF(Flights[[#This Row],[Arrival Delay]]&gt;60, "Major", "Moderate")))</f>
        <v/>
      </c>
      <c r="Y3204" t="b">
        <v>0</v>
      </c>
      <c r="AA3204" t="str">
        <f>IF(OR(AND(Flights[[#This Row],[Status]]="Cancelled", Flights[[#This Row],[Cancellation Reason]]="Airline/Carrier"), Flights[[#This Row],[Delay Type]]="Severe"), "Yes", "No")</f>
        <v>No</v>
      </c>
    </row>
    <row r="3205" spans="1:27" x14ac:dyDescent="0.3">
      <c r="A3205" s="3">
        <v>42238</v>
      </c>
      <c r="B3205" s="22">
        <f>WEEKNUM(Flights[[#This Row],[Date]], 1)</f>
        <v>34</v>
      </c>
      <c r="C3205" s="22">
        <f>WEEKDAY(Flights[[#This Row],[Date]],1)</f>
        <v>7</v>
      </c>
      <c r="D3205" t="s">
        <v>527</v>
      </c>
      <c r="E3205" t="s">
        <v>1989</v>
      </c>
      <c r="F3205" t="s">
        <v>0</v>
      </c>
      <c r="G3205" t="s">
        <v>26</v>
      </c>
      <c r="H3205" t="str">
        <f>_xlfn.XLOOKUP(Flights[[#This Row],[Destination]], Airports!$A$2:$A$78, Airports!$D$2:$D$78)</f>
        <v>Atlanta</v>
      </c>
      <c r="I3205" t="str" cm="1">
        <f t="array" ref="I3205">_xlfn.XLOOKUP(Flights[[#This Row],[Destination]],_xlfn._TRO_TRAILING( Airports!A:A),_xlfn._TRO_TRAILING( Airports!E:E), "Not found")</f>
        <v>GA</v>
      </c>
      <c r="J3205" s="1">
        <v>0.5625</v>
      </c>
      <c r="K3205" s="22">
        <f>HOUR(Flights[[#This Row],[Scheduled Departure]])</f>
        <v>13</v>
      </c>
      <c r="L3205" s="1">
        <v>0.56805555555555554</v>
      </c>
      <c r="M3205">
        <f>(L3205-J3205)*24*60</f>
        <v>7.9999999999999716</v>
      </c>
      <c r="N3205" s="16">
        <f>Flights[[#This Row],[Length (min)]]/60</f>
        <v>4.1500000000000004</v>
      </c>
      <c r="O3205">
        <v>249</v>
      </c>
      <c r="P3205">
        <v>1947</v>
      </c>
      <c r="Q3205" s="18">
        <f>IFERROR(Flights[[#This Row],[Distance]]/Flights[[#This Row],[Length (hr)]], "")</f>
        <v>469.15662650602405</v>
      </c>
      <c r="R3205" s="1">
        <v>0.87361111111111112</v>
      </c>
      <c r="S3205" s="1" t="str">
        <f>IF(Flights[[#This Row],[Length (hr)]]&lt;2, "No meal", IF(Flights[[#This Row],[Length (hr)]]&lt;3.5, "Light meal", "Full meal"))</f>
        <v>Full meal</v>
      </c>
      <c r="T3205" s="1" t="str">
        <f>IF(AND(Flights[[#This Row],[Airline]]="US Airways", Flights[[#This Row],[Meal]]="Full Meal"), "Yes", "No")</f>
        <v>No</v>
      </c>
      <c r="U3205" s="1">
        <v>0.86597222222222225</v>
      </c>
      <c r="V3205">
        <v>-11</v>
      </c>
      <c r="W3205" s="1" t="str">
        <f>IF(Flights[[#This Row],[Arrival Delay]] = "", "Cancelled", IF(Flights[[#This Row],[Arrival Delay]]&gt;15, "Delayed", "On time"))</f>
        <v>On time</v>
      </c>
      <c r="X3205" t="str">
        <f>IF(Flights[[#This Row],[Status]]&lt;&gt;"Delayed","", IF(Flights[[#This Row],[Arrival Delay]]&gt;120, "Severe", IF(Flights[[#This Row],[Arrival Delay]]&gt;60, "Major", "Moderate")))</f>
        <v/>
      </c>
      <c r="Y3205" t="b">
        <v>0</v>
      </c>
      <c r="AA3205" t="str">
        <f>IF(OR(AND(Flights[[#This Row],[Status]]="Cancelled", Flights[[#This Row],[Cancellation Reason]]="Airline/Carrier"), Flights[[#This Row],[Delay Type]]="Severe"), "Yes", "No")</f>
        <v>No</v>
      </c>
    </row>
    <row r="3206" spans="1:27" x14ac:dyDescent="0.3">
      <c r="A3206" s="3">
        <v>42238</v>
      </c>
      <c r="B3206" s="22">
        <f>WEEKNUM(Flights[[#This Row],[Date]], 1)</f>
        <v>34</v>
      </c>
      <c r="C3206" s="22">
        <f>WEEKDAY(Flights[[#This Row],[Date]],1)</f>
        <v>7</v>
      </c>
      <c r="D3206" t="s">
        <v>87</v>
      </c>
      <c r="E3206" t="s">
        <v>1987</v>
      </c>
      <c r="F3206" t="s">
        <v>0</v>
      </c>
      <c r="G3206" t="s">
        <v>12</v>
      </c>
      <c r="H3206" t="str">
        <f>_xlfn.XLOOKUP(Flights[[#This Row],[Destination]], Airports!$A$2:$A$78, Airports!$D$2:$D$78)</f>
        <v>New York</v>
      </c>
      <c r="I3206" t="str" cm="1">
        <f t="array" ref="I3206">_xlfn.XLOOKUP(Flights[[#This Row],[Destination]],_xlfn._TRO_TRAILING( Airports!A:A),_xlfn._TRO_TRAILING( Airports!E:E), "Not found")</f>
        <v>NY</v>
      </c>
      <c r="J3206" s="1">
        <v>0.69791666666666663</v>
      </c>
      <c r="K3206" s="22">
        <f>HOUR(Flights[[#This Row],[Scheduled Departure]])</f>
        <v>16</v>
      </c>
      <c r="L3206" s="1">
        <v>0.69652777777777775</v>
      </c>
      <c r="M3206">
        <f>(L3206-J3206)*24*60</f>
        <v>-1.9999999999999929</v>
      </c>
      <c r="N3206" s="16">
        <f>Flights[[#This Row],[Length (min)]]/60</f>
        <v>5.2</v>
      </c>
      <c r="O3206">
        <v>312</v>
      </c>
      <c r="P3206">
        <v>2475</v>
      </c>
      <c r="Q3206" s="18">
        <f>IFERROR(Flights[[#This Row],[Distance]]/Flights[[#This Row],[Length (hr)]], "")</f>
        <v>475.96153846153845</v>
      </c>
      <c r="R3206" s="1">
        <v>5.7638888888888892E-2</v>
      </c>
      <c r="S3206" s="1" t="str">
        <f>IF(Flights[[#This Row],[Length (hr)]]&lt;2, "No meal", IF(Flights[[#This Row],[Length (hr)]]&lt;3.5, "Light meal", "Full meal"))</f>
        <v>Full meal</v>
      </c>
      <c r="T3206" s="1" t="str">
        <f>IF(AND(Flights[[#This Row],[Airline]]="US Airways", Flights[[#This Row],[Meal]]="Full Meal"), "Yes", "No")</f>
        <v>No</v>
      </c>
      <c r="U3206" s="1">
        <v>3.8194444444444448E-2</v>
      </c>
      <c r="V3206">
        <v>-28</v>
      </c>
      <c r="W3206" s="1" t="str">
        <f>IF(Flights[[#This Row],[Arrival Delay]] = "", "Cancelled", IF(Flights[[#This Row],[Arrival Delay]]&gt;15, "Delayed", "On time"))</f>
        <v>On time</v>
      </c>
      <c r="X3206" t="str">
        <f>IF(Flights[[#This Row],[Status]]&lt;&gt;"Delayed","", IF(Flights[[#This Row],[Arrival Delay]]&gt;120, "Severe", IF(Flights[[#This Row],[Arrival Delay]]&gt;60, "Major", "Moderate")))</f>
        <v/>
      </c>
      <c r="Y3206" t="b">
        <v>0</v>
      </c>
      <c r="AA3206" t="str">
        <f>IF(OR(AND(Flights[[#This Row],[Status]]="Cancelled", Flights[[#This Row],[Cancellation Reason]]="Airline/Carrier"), Flights[[#This Row],[Delay Type]]="Severe"), "Yes", "No")</f>
        <v>No</v>
      </c>
    </row>
    <row r="3207" spans="1:27" x14ac:dyDescent="0.3">
      <c r="A3207" s="3">
        <v>42238</v>
      </c>
      <c r="B3207" s="22">
        <f>WEEKNUM(Flights[[#This Row],[Date]], 1)</f>
        <v>34</v>
      </c>
      <c r="C3207" s="22">
        <f>WEEKDAY(Flights[[#This Row],[Date]],1)</f>
        <v>7</v>
      </c>
      <c r="D3207" t="s">
        <v>90</v>
      </c>
      <c r="E3207" t="s">
        <v>1987</v>
      </c>
      <c r="F3207" t="s">
        <v>0</v>
      </c>
      <c r="G3207" t="s">
        <v>19</v>
      </c>
      <c r="H3207" t="str">
        <f>_xlfn.XLOOKUP(Flights[[#This Row],[Destination]], Airports!$A$2:$A$78, Airports!$D$2:$D$78)</f>
        <v>Kona</v>
      </c>
      <c r="I3207" t="str" cm="1">
        <f t="array" ref="I3207">_xlfn.XLOOKUP(Flights[[#This Row],[Destination]],_xlfn._TRO_TRAILING( Airports!A:A),_xlfn._TRO_TRAILING( Airports!E:E), "Not found")</f>
        <v>HI</v>
      </c>
      <c r="J3207" s="1">
        <v>0.70833333333333337</v>
      </c>
      <c r="K3207" s="22">
        <f>HOUR(Flights[[#This Row],[Scheduled Departure]])</f>
        <v>17</v>
      </c>
      <c r="L3207" s="1">
        <v>0.71250000000000002</v>
      </c>
      <c r="M3207">
        <f>(L3207-J3207)*24*60</f>
        <v>5.9999999999999787</v>
      </c>
      <c r="N3207" s="16">
        <f>Flights[[#This Row],[Length (min)]]/60</f>
        <v>5.8666666666666663</v>
      </c>
      <c r="O3207">
        <v>352</v>
      </c>
      <c r="P3207">
        <v>2504</v>
      </c>
      <c r="Q3207" s="18">
        <f>IFERROR(Flights[[#This Row],[Distance]]/Flights[[#This Row],[Length (hr)]], "")</f>
        <v>426.81818181818187</v>
      </c>
      <c r="R3207" s="1">
        <v>0.82499999999999996</v>
      </c>
      <c r="S3207" s="1" t="str">
        <f>IF(Flights[[#This Row],[Length (hr)]]&lt;2, "No meal", IF(Flights[[#This Row],[Length (hr)]]&lt;3.5, "Light meal", "Full meal"))</f>
        <v>Full meal</v>
      </c>
      <c r="T3207" s="1" t="str">
        <f>IF(AND(Flights[[#This Row],[Airline]]="US Airways", Flights[[#This Row],[Meal]]="Full Meal"), "Yes", "No")</f>
        <v>No</v>
      </c>
      <c r="U3207" s="1">
        <v>0.83194444444444449</v>
      </c>
      <c r="V3207">
        <v>10</v>
      </c>
      <c r="W3207" s="1" t="str">
        <f>IF(Flights[[#This Row],[Arrival Delay]] = "", "Cancelled", IF(Flights[[#This Row],[Arrival Delay]]&gt;15, "Delayed", "On time"))</f>
        <v>On time</v>
      </c>
      <c r="X3207" t="str">
        <f>IF(Flights[[#This Row],[Status]]&lt;&gt;"Delayed","", IF(Flights[[#This Row],[Arrival Delay]]&gt;120, "Severe", IF(Flights[[#This Row],[Arrival Delay]]&gt;60, "Major", "Moderate")))</f>
        <v/>
      </c>
      <c r="Y3207" t="b">
        <v>0</v>
      </c>
      <c r="AA3207" t="str">
        <f>IF(OR(AND(Flights[[#This Row],[Status]]="Cancelled", Flights[[#This Row],[Cancellation Reason]]="Airline/Carrier"), Flights[[#This Row],[Delay Type]]="Severe"), "Yes", "No")</f>
        <v>No</v>
      </c>
    </row>
    <row r="3208" spans="1:27" x14ac:dyDescent="0.3">
      <c r="A3208" s="3">
        <v>42238</v>
      </c>
      <c r="B3208" s="22">
        <f>WEEKNUM(Flights[[#This Row],[Date]], 1)</f>
        <v>34</v>
      </c>
      <c r="C3208" s="22">
        <f>WEEKDAY(Flights[[#This Row],[Date]],1)</f>
        <v>7</v>
      </c>
      <c r="D3208" t="s">
        <v>634</v>
      </c>
      <c r="E3208" t="s">
        <v>1991</v>
      </c>
      <c r="F3208" t="s">
        <v>0</v>
      </c>
      <c r="G3208" t="s">
        <v>24</v>
      </c>
      <c r="H3208" t="str">
        <f>_xlfn.XLOOKUP(Flights[[#This Row],[Destination]], Airports!$A$2:$A$78, Airports!$D$2:$D$78)</f>
        <v>Portland</v>
      </c>
      <c r="I3208" t="str" cm="1">
        <f t="array" ref="I3208">_xlfn.XLOOKUP(Flights[[#This Row],[Destination]],_xlfn._TRO_TRAILING( Airports!A:A),_xlfn._TRO_TRAILING( Airports!E:E), "Not found")</f>
        <v>OR</v>
      </c>
      <c r="J3208" s="1">
        <v>0.88541666666666663</v>
      </c>
      <c r="K3208" s="22">
        <f>HOUR(Flights[[#This Row],[Scheduled Departure]])</f>
        <v>21</v>
      </c>
      <c r="L3208" s="1">
        <v>0.87986111111111109</v>
      </c>
      <c r="M3208">
        <f>(L3208-J3208)*24*60</f>
        <v>-7.9999999999999716</v>
      </c>
      <c r="N3208" s="16">
        <f>Flights[[#This Row],[Length (min)]]/60</f>
        <v>2.1666666666666665</v>
      </c>
      <c r="O3208">
        <v>130</v>
      </c>
      <c r="P3208">
        <v>834</v>
      </c>
      <c r="Q3208" s="18">
        <f>IFERROR(Flights[[#This Row],[Distance]]/Flights[[#This Row],[Length (hr)]], "")</f>
        <v>384.92307692307696</v>
      </c>
      <c r="R3208" s="1">
        <v>0.98124999999999996</v>
      </c>
      <c r="S3208" s="1" t="str">
        <f>IF(Flights[[#This Row],[Length (hr)]]&lt;2, "No meal", IF(Flights[[#This Row],[Length (hr)]]&lt;3.5, "Light meal", "Full meal"))</f>
        <v>Light meal</v>
      </c>
      <c r="T3208" s="1" t="str">
        <f>IF(AND(Flights[[#This Row],[Airline]]="US Airways", Flights[[#This Row],[Meal]]="Full Meal"), "Yes", "No")</f>
        <v>No</v>
      </c>
      <c r="U3208" s="1">
        <v>0.97013888888888888</v>
      </c>
      <c r="V3208">
        <v>-16</v>
      </c>
      <c r="W3208" s="1" t="str">
        <f>IF(Flights[[#This Row],[Arrival Delay]] = "", "Cancelled", IF(Flights[[#This Row],[Arrival Delay]]&gt;15, "Delayed", "On time"))</f>
        <v>On time</v>
      </c>
      <c r="X3208" t="str">
        <f>IF(Flights[[#This Row],[Status]]&lt;&gt;"Delayed","", IF(Flights[[#This Row],[Arrival Delay]]&gt;120, "Severe", IF(Flights[[#This Row],[Arrival Delay]]&gt;60, "Major", "Moderate")))</f>
        <v/>
      </c>
      <c r="Y3208" t="b">
        <v>0</v>
      </c>
      <c r="AA3208" t="str">
        <f>IF(OR(AND(Flights[[#This Row],[Status]]="Cancelled", Flights[[#This Row],[Cancellation Reason]]="Airline/Carrier"), Flights[[#This Row],[Delay Type]]="Severe"), "Yes", "No")</f>
        <v>No</v>
      </c>
    </row>
    <row r="3209" spans="1:27" x14ac:dyDescent="0.3">
      <c r="A3209" s="3">
        <v>42238</v>
      </c>
      <c r="B3209" s="22">
        <f>WEEKNUM(Flights[[#This Row],[Date]], 1)</f>
        <v>34</v>
      </c>
      <c r="C3209" s="22">
        <f>WEEKDAY(Flights[[#This Row],[Date]],1)</f>
        <v>7</v>
      </c>
      <c r="D3209" t="s">
        <v>661</v>
      </c>
      <c r="E3209" t="s">
        <v>1996</v>
      </c>
      <c r="F3209" t="s">
        <v>0</v>
      </c>
      <c r="G3209" t="s">
        <v>285</v>
      </c>
      <c r="H3209" t="str">
        <f>_xlfn.XLOOKUP(Flights[[#This Row],[Destination]], Airports!$A$2:$A$78, Airports!$D$2:$D$78)</f>
        <v>Fort Lauderdale</v>
      </c>
      <c r="I3209" t="str" cm="1">
        <f t="array" ref="I3209">_xlfn.XLOOKUP(Flights[[#This Row],[Destination]],_xlfn._TRO_TRAILING( Airports!A:A),_xlfn._TRO_TRAILING( Airports!E:E), "Not found")</f>
        <v>FL</v>
      </c>
      <c r="J3209" s="1">
        <v>0.90625</v>
      </c>
      <c r="K3209" s="22">
        <f>HOUR(Flights[[#This Row],[Scheduled Departure]])</f>
        <v>21</v>
      </c>
      <c r="L3209" s="1">
        <v>0.90416666666666667</v>
      </c>
      <c r="M3209">
        <f>(L3209-J3209)*24*60</f>
        <v>-2.9999999999999893</v>
      </c>
      <c r="N3209" s="16">
        <f>Flights[[#This Row],[Length (min)]]/60</f>
        <v>4.8499999999999996</v>
      </c>
      <c r="O3209">
        <v>291</v>
      </c>
      <c r="P3209">
        <v>2343</v>
      </c>
      <c r="Q3209" s="18">
        <f>IFERROR(Flights[[#This Row],[Distance]]/Flights[[#This Row],[Length (hr)]], "")</f>
        <v>483.09278350515467</v>
      </c>
      <c r="R3209" s="1">
        <v>0.24305555555555555</v>
      </c>
      <c r="S3209" s="1" t="str">
        <f>IF(Flights[[#This Row],[Length (hr)]]&lt;2, "No meal", IF(Flights[[#This Row],[Length (hr)]]&lt;3.5, "Light meal", "Full meal"))</f>
        <v>Full meal</v>
      </c>
      <c r="T3209" s="1" t="str">
        <f>IF(AND(Flights[[#This Row],[Airline]]="US Airways", Flights[[#This Row],[Meal]]="Full Meal"), "Yes", "No")</f>
        <v>No</v>
      </c>
      <c r="U3209" s="1">
        <v>0.23125000000000001</v>
      </c>
      <c r="V3209">
        <v>-17</v>
      </c>
      <c r="W3209" s="1" t="str">
        <f>IF(Flights[[#This Row],[Arrival Delay]] = "", "Cancelled", IF(Flights[[#This Row],[Arrival Delay]]&gt;15, "Delayed", "On time"))</f>
        <v>On time</v>
      </c>
      <c r="X3209" t="str">
        <f>IF(Flights[[#This Row],[Status]]&lt;&gt;"Delayed","", IF(Flights[[#This Row],[Arrival Delay]]&gt;120, "Severe", IF(Flights[[#This Row],[Arrival Delay]]&gt;60, "Major", "Moderate")))</f>
        <v/>
      </c>
      <c r="Y3209" t="b">
        <v>0</v>
      </c>
      <c r="AA3209" t="str">
        <f>IF(OR(AND(Flights[[#This Row],[Status]]="Cancelled", Flights[[#This Row],[Cancellation Reason]]="Airline/Carrier"), Flights[[#This Row],[Delay Type]]="Severe"), "Yes", "No")</f>
        <v>No</v>
      </c>
    </row>
    <row r="3210" spans="1:27" x14ac:dyDescent="0.3">
      <c r="A3210" s="3">
        <v>42238</v>
      </c>
      <c r="B3210" s="22">
        <f>WEEKNUM(Flights[[#This Row],[Date]], 1)</f>
        <v>34</v>
      </c>
      <c r="C3210" s="22">
        <f>WEEKDAY(Flights[[#This Row],[Date]],1)</f>
        <v>7</v>
      </c>
      <c r="D3210" t="s">
        <v>1272</v>
      </c>
      <c r="E3210" t="s">
        <v>1994</v>
      </c>
      <c r="F3210" t="s">
        <v>0</v>
      </c>
      <c r="G3210" t="s">
        <v>313</v>
      </c>
      <c r="H3210" t="str">
        <f>_xlfn.XLOOKUP(Flights[[#This Row],[Destination]], Airports!$A$2:$A$78, Airports!$D$2:$D$78)</f>
        <v>Monterey</v>
      </c>
      <c r="I3210" t="str" cm="1">
        <f t="array" ref="I3210">_xlfn.XLOOKUP(Flights[[#This Row],[Destination]],_xlfn._TRO_TRAILING( Airports!A:A),_xlfn._TRO_TRAILING( Airports!E:E), "Not found")</f>
        <v>CA</v>
      </c>
      <c r="J3210" s="1">
        <v>0.9194444444444444</v>
      </c>
      <c r="K3210" s="22">
        <f>HOUR(Flights[[#This Row],[Scheduled Departure]])</f>
        <v>22</v>
      </c>
      <c r="L3210" s="1">
        <v>0</v>
      </c>
      <c r="M3210">
        <f>(L3210-J3210)*24*60</f>
        <v>-1324</v>
      </c>
      <c r="N3210" s="16">
        <f>Flights[[#This Row],[Length (min)]]/60</f>
        <v>0</v>
      </c>
      <c r="P3210">
        <v>266</v>
      </c>
      <c r="Q3210" s="18" t="str">
        <f>IFERROR(Flights[[#This Row],[Distance]]/Flights[[#This Row],[Length (hr)]], "")</f>
        <v/>
      </c>
      <c r="R3210" s="1">
        <v>0.96805555555555556</v>
      </c>
      <c r="S3210" s="1" t="str">
        <f>IF(Flights[[#This Row],[Length (hr)]]&lt;2, "No meal", IF(Flights[[#This Row],[Length (hr)]]&lt;3.5, "Light meal", "Full meal"))</f>
        <v>No meal</v>
      </c>
      <c r="T3210" s="1" t="str">
        <f>IF(AND(Flights[[#This Row],[Airline]]="US Airways", Flights[[#This Row],[Meal]]="Full Meal"), "Yes", "No")</f>
        <v>No</v>
      </c>
      <c r="U3210" s="1">
        <v>0</v>
      </c>
      <c r="W3210" s="1" t="str">
        <f>IF(Flights[[#This Row],[Arrival Delay]] = "", "Cancelled", IF(Flights[[#This Row],[Arrival Delay]]&gt;15, "Delayed", "On time"))</f>
        <v>Cancelled</v>
      </c>
      <c r="X3210" t="str">
        <f>IF(Flights[[#This Row],[Status]]&lt;&gt;"Delayed","", IF(Flights[[#This Row],[Arrival Delay]]&gt;120, "Severe", IF(Flights[[#This Row],[Arrival Delay]]&gt;60, "Major", "Moderate")))</f>
        <v/>
      </c>
      <c r="Y3210" t="b">
        <v>1</v>
      </c>
      <c r="Z3210" t="s">
        <v>25</v>
      </c>
      <c r="AA3210" t="str">
        <f>IF(OR(AND(Flights[[#This Row],[Status]]="Cancelled", Flights[[#This Row],[Cancellation Reason]]="Airline/Carrier"), Flights[[#This Row],[Delay Type]]="Severe"), "Yes", "No")</f>
        <v>No</v>
      </c>
    </row>
    <row r="3211" spans="1:27" x14ac:dyDescent="0.3">
      <c r="A3211" s="3">
        <v>42238</v>
      </c>
      <c r="B3211" s="22">
        <f>WEEKNUM(Flights[[#This Row],[Date]], 1)</f>
        <v>34</v>
      </c>
      <c r="C3211" s="22">
        <f>WEEKDAY(Flights[[#This Row],[Date]],1)</f>
        <v>7</v>
      </c>
      <c r="D3211" t="s">
        <v>1596</v>
      </c>
      <c r="E3211" t="s">
        <v>1989</v>
      </c>
      <c r="F3211" t="s">
        <v>0</v>
      </c>
      <c r="G3211" t="s">
        <v>14</v>
      </c>
      <c r="H3211" t="str">
        <f>_xlfn.XLOOKUP(Flights[[#This Row],[Destination]], Airports!$A$2:$A$78, Airports!$D$2:$D$78)</f>
        <v>Tampa</v>
      </c>
      <c r="I3211" t="str" cm="1">
        <f t="array" ref="I3211">_xlfn.XLOOKUP(Flights[[#This Row],[Destination]],_xlfn._TRO_TRAILING( Airports!A:A),_xlfn._TRO_TRAILING( Airports!E:E), "Not found")</f>
        <v>FL</v>
      </c>
      <c r="J3211" s="1">
        <v>0.94097222222222221</v>
      </c>
      <c r="K3211" s="22">
        <f>HOUR(Flights[[#This Row],[Scheduled Departure]])</f>
        <v>22</v>
      </c>
      <c r="L3211" s="1">
        <v>0.9506944444444444</v>
      </c>
      <c r="M3211">
        <f>(L3211-J3211)*24*60</f>
        <v>13.99999999999995</v>
      </c>
      <c r="N3211" s="16">
        <f>Flights[[#This Row],[Length (min)]]/60</f>
        <v>4.5999999999999996</v>
      </c>
      <c r="O3211">
        <v>276</v>
      </c>
      <c r="P3211">
        <v>2158</v>
      </c>
      <c r="Q3211" s="18">
        <f>IFERROR(Flights[[#This Row],[Distance]]/Flights[[#This Row],[Length (hr)]], "")</f>
        <v>469.13043478260875</v>
      </c>
      <c r="R3211" s="1">
        <v>0.26250000000000001</v>
      </c>
      <c r="S3211" s="1" t="str">
        <f>IF(Flights[[#This Row],[Length (hr)]]&lt;2, "No meal", IF(Flights[[#This Row],[Length (hr)]]&lt;3.5, "Light meal", "Full meal"))</f>
        <v>Full meal</v>
      </c>
      <c r="T3211" s="1" t="str">
        <f>IF(AND(Flights[[#This Row],[Airline]]="US Airways", Flights[[#This Row],[Meal]]="Full Meal"), "Yes", "No")</f>
        <v>No</v>
      </c>
      <c r="U3211" s="1">
        <v>0.2673611111111111</v>
      </c>
      <c r="V3211">
        <v>7</v>
      </c>
      <c r="W3211" s="1" t="str">
        <f>IF(Flights[[#This Row],[Arrival Delay]] = "", "Cancelled", IF(Flights[[#This Row],[Arrival Delay]]&gt;15, "Delayed", "On time"))</f>
        <v>On time</v>
      </c>
      <c r="X3211" t="str">
        <f>IF(Flights[[#This Row],[Status]]&lt;&gt;"Delayed","", IF(Flights[[#This Row],[Arrival Delay]]&gt;120, "Severe", IF(Flights[[#This Row],[Arrival Delay]]&gt;60, "Major", "Moderate")))</f>
        <v/>
      </c>
      <c r="Y3211" t="b">
        <v>0</v>
      </c>
      <c r="AA3211" t="str">
        <f>IF(OR(AND(Flights[[#This Row],[Status]]="Cancelled", Flights[[#This Row],[Cancellation Reason]]="Airline/Carrier"), Flights[[#This Row],[Delay Type]]="Severe"), "Yes", "No")</f>
        <v>No</v>
      </c>
    </row>
    <row r="3212" spans="1:27" x14ac:dyDescent="0.3">
      <c r="A3212" s="3">
        <v>42239</v>
      </c>
      <c r="B3212" s="22">
        <f>WEEKNUM(Flights[[#This Row],[Date]], 1)</f>
        <v>35</v>
      </c>
      <c r="C3212" s="22">
        <f>WEEKDAY(Flights[[#This Row],[Date]],1)</f>
        <v>1</v>
      </c>
      <c r="D3212" t="s">
        <v>1009</v>
      </c>
      <c r="E3212" t="s">
        <v>1989</v>
      </c>
      <c r="F3212" t="s">
        <v>0</v>
      </c>
      <c r="G3212" t="s">
        <v>26</v>
      </c>
      <c r="H3212" t="str">
        <f>_xlfn.XLOOKUP(Flights[[#This Row],[Destination]], Airports!$A$2:$A$78, Airports!$D$2:$D$78)</f>
        <v>Atlanta</v>
      </c>
      <c r="I3212" t="str" cm="1">
        <f t="array" ref="I3212">_xlfn.XLOOKUP(Flights[[#This Row],[Destination]],_xlfn._TRO_TRAILING( Airports!A:A),_xlfn._TRO_TRAILING( Airports!E:E), "Not found")</f>
        <v>GA</v>
      </c>
      <c r="J3212" s="1">
        <v>0.22916666666666666</v>
      </c>
      <c r="K3212" s="22">
        <f>HOUR(Flights[[#This Row],[Scheduled Departure]])</f>
        <v>5</v>
      </c>
      <c r="L3212" s="1">
        <v>0.27777777777777779</v>
      </c>
      <c r="M3212">
        <f>(L3212-J3212)*24*60</f>
        <v>70.000000000000028</v>
      </c>
      <c r="N3212" s="16">
        <f>Flights[[#This Row],[Length (min)]]/60</f>
        <v>4.45</v>
      </c>
      <c r="O3212">
        <v>267</v>
      </c>
      <c r="P3212">
        <v>1947</v>
      </c>
      <c r="Q3212" s="18">
        <f>IFERROR(Flights[[#This Row],[Distance]]/Flights[[#This Row],[Length (hr)]], "")</f>
        <v>437.52808988764042</v>
      </c>
      <c r="R3212" s="1">
        <v>0.53611111111111109</v>
      </c>
      <c r="S3212" s="1" t="str">
        <f>IF(Flights[[#This Row],[Length (hr)]]&lt;2, "No meal", IF(Flights[[#This Row],[Length (hr)]]&lt;3.5, "Light meal", "Full meal"))</f>
        <v>Full meal</v>
      </c>
      <c r="T3212" s="1" t="str">
        <f>IF(AND(Flights[[#This Row],[Airline]]="US Airways", Flights[[#This Row],[Meal]]="Full Meal"), "Yes", "No")</f>
        <v>No</v>
      </c>
      <c r="U3212" s="1">
        <v>0.58819444444444446</v>
      </c>
      <c r="V3212">
        <v>75</v>
      </c>
      <c r="W3212" s="1" t="str">
        <f>IF(Flights[[#This Row],[Arrival Delay]] = "", "Cancelled", IF(Flights[[#This Row],[Arrival Delay]]&gt;15, "Delayed", "On time"))</f>
        <v>Delayed</v>
      </c>
      <c r="X3212" t="str">
        <f>IF(Flights[[#This Row],[Status]]&lt;&gt;"Delayed","", IF(Flights[[#This Row],[Arrival Delay]]&gt;120, "Severe", IF(Flights[[#This Row],[Arrival Delay]]&gt;60, "Major", "Moderate")))</f>
        <v>Major</v>
      </c>
      <c r="Y3212" t="b">
        <v>0</v>
      </c>
      <c r="AA3212" t="str">
        <f>IF(OR(AND(Flights[[#This Row],[Status]]="Cancelled", Flights[[#This Row],[Cancellation Reason]]="Airline/Carrier"), Flights[[#This Row],[Delay Type]]="Severe"), "Yes", "No")</f>
        <v>No</v>
      </c>
    </row>
    <row r="3213" spans="1:27" x14ac:dyDescent="0.3">
      <c r="A3213" s="3">
        <v>42239</v>
      </c>
      <c r="B3213" s="22">
        <f>WEEKNUM(Flights[[#This Row],[Date]], 1)</f>
        <v>35</v>
      </c>
      <c r="C3213" s="22">
        <f>WEEKDAY(Flights[[#This Row],[Date]],1)</f>
        <v>1</v>
      </c>
      <c r="D3213" t="s">
        <v>111</v>
      </c>
      <c r="E3213" t="s">
        <v>1987</v>
      </c>
      <c r="F3213" t="s">
        <v>0</v>
      </c>
      <c r="G3213" t="s">
        <v>12</v>
      </c>
      <c r="H3213" t="str">
        <f>_xlfn.XLOOKUP(Flights[[#This Row],[Destination]], Airports!$A$2:$A$78, Airports!$D$2:$D$78)</f>
        <v>New York</v>
      </c>
      <c r="I3213" t="str" cm="1">
        <f t="array" ref="I3213">_xlfn.XLOOKUP(Flights[[#This Row],[Destination]],_xlfn._TRO_TRAILING( Airports!A:A),_xlfn._TRO_TRAILING( Airports!E:E), "Not found")</f>
        <v>NY</v>
      </c>
      <c r="J3213" s="1">
        <v>0.25</v>
      </c>
      <c r="K3213" s="22">
        <f>HOUR(Flights[[#This Row],[Scheduled Departure]])</f>
        <v>6</v>
      </c>
      <c r="L3213" s="1">
        <v>0.24513888888888888</v>
      </c>
      <c r="M3213">
        <f>(L3213-J3213)*24*60</f>
        <v>-7.0000000000000151</v>
      </c>
      <c r="N3213" s="16">
        <f>Flights[[#This Row],[Length (min)]]/60</f>
        <v>5.3166666666666664</v>
      </c>
      <c r="O3213">
        <v>319</v>
      </c>
      <c r="P3213">
        <v>2475</v>
      </c>
      <c r="Q3213" s="18">
        <f>IFERROR(Flights[[#This Row],[Distance]]/Flights[[#This Row],[Length (hr)]], "")</f>
        <v>465.51724137931035</v>
      </c>
      <c r="R3213" s="1">
        <v>0.61111111111111116</v>
      </c>
      <c r="S3213" s="1" t="str">
        <f>IF(Flights[[#This Row],[Length (hr)]]&lt;2, "No meal", IF(Flights[[#This Row],[Length (hr)]]&lt;3.5, "Light meal", "Full meal"))</f>
        <v>Full meal</v>
      </c>
      <c r="T3213" s="1" t="str">
        <f>IF(AND(Flights[[#This Row],[Airline]]="US Airways", Flights[[#This Row],[Meal]]="Full Meal"), "Yes", "No")</f>
        <v>No</v>
      </c>
      <c r="U3213" s="1">
        <v>0.59166666666666667</v>
      </c>
      <c r="V3213">
        <v>-28</v>
      </c>
      <c r="W3213" s="1" t="str">
        <f>IF(Flights[[#This Row],[Arrival Delay]] = "", "Cancelled", IF(Flights[[#This Row],[Arrival Delay]]&gt;15, "Delayed", "On time"))</f>
        <v>On time</v>
      </c>
      <c r="X3213" t="str">
        <f>IF(Flights[[#This Row],[Status]]&lt;&gt;"Delayed","", IF(Flights[[#This Row],[Arrival Delay]]&gt;120, "Severe", IF(Flights[[#This Row],[Arrival Delay]]&gt;60, "Major", "Moderate")))</f>
        <v/>
      </c>
      <c r="Y3213" t="b">
        <v>0</v>
      </c>
      <c r="AA3213" t="str">
        <f>IF(OR(AND(Flights[[#This Row],[Status]]="Cancelled", Flights[[#This Row],[Cancellation Reason]]="Airline/Carrier"), Flights[[#This Row],[Delay Type]]="Severe"), "Yes", "No")</f>
        <v>No</v>
      </c>
    </row>
    <row r="3214" spans="1:27" x14ac:dyDescent="0.3">
      <c r="A3214" s="3">
        <v>42239</v>
      </c>
      <c r="B3214" s="22">
        <f>WEEKNUM(Flights[[#This Row],[Date]], 1)</f>
        <v>35</v>
      </c>
      <c r="C3214" s="22">
        <f>WEEKDAY(Flights[[#This Row],[Date]],1)</f>
        <v>1</v>
      </c>
      <c r="D3214" t="s">
        <v>380</v>
      </c>
      <c r="E3214" t="s">
        <v>1991</v>
      </c>
      <c r="F3214" t="s">
        <v>0</v>
      </c>
      <c r="G3214" t="s">
        <v>344</v>
      </c>
      <c r="H3214" t="str">
        <f>_xlfn.XLOOKUP(Flights[[#This Row],[Destination]], Airports!$A$2:$A$78, Airports!$D$2:$D$78)</f>
        <v>Seattle</v>
      </c>
      <c r="I3214" t="str" cm="1">
        <f t="array" ref="I3214">_xlfn.XLOOKUP(Flights[[#This Row],[Destination]],_xlfn._TRO_TRAILING( Airports!A:A),_xlfn._TRO_TRAILING( Airports!E:E), "Not found")</f>
        <v>WA</v>
      </c>
      <c r="J3214" s="1">
        <v>0.25</v>
      </c>
      <c r="K3214" s="22">
        <f>HOUR(Flights[[#This Row],[Scheduled Departure]])</f>
        <v>6</v>
      </c>
      <c r="L3214" s="1">
        <v>0.24513888888888888</v>
      </c>
      <c r="M3214">
        <f>(L3214-J3214)*24*60</f>
        <v>-7.0000000000000151</v>
      </c>
      <c r="N3214" s="16">
        <f>Flights[[#This Row],[Length (min)]]/60</f>
        <v>2.5499999999999998</v>
      </c>
      <c r="O3214">
        <v>153</v>
      </c>
      <c r="P3214">
        <v>954</v>
      </c>
      <c r="Q3214" s="18">
        <f>IFERROR(Flights[[#This Row],[Distance]]/Flights[[#This Row],[Length (hr)]], "")</f>
        <v>374.11764705882354</v>
      </c>
      <c r="R3214" s="1">
        <v>0.36527777777777776</v>
      </c>
      <c r="S3214" s="1" t="str">
        <f>IF(Flights[[#This Row],[Length (hr)]]&lt;2, "No meal", IF(Flights[[#This Row],[Length (hr)]]&lt;3.5, "Light meal", "Full meal"))</f>
        <v>Light meal</v>
      </c>
      <c r="T3214" s="1" t="str">
        <f>IF(AND(Flights[[#This Row],[Airline]]="US Airways", Flights[[#This Row],[Meal]]="Full Meal"), "Yes", "No")</f>
        <v>No</v>
      </c>
      <c r="U3214" s="1">
        <v>0.35138888888888886</v>
      </c>
      <c r="V3214">
        <v>-20</v>
      </c>
      <c r="W3214" s="1" t="str">
        <f>IF(Flights[[#This Row],[Arrival Delay]] = "", "Cancelled", IF(Flights[[#This Row],[Arrival Delay]]&gt;15, "Delayed", "On time"))</f>
        <v>On time</v>
      </c>
      <c r="X3214" t="str">
        <f>IF(Flights[[#This Row],[Status]]&lt;&gt;"Delayed","", IF(Flights[[#This Row],[Arrival Delay]]&gt;120, "Severe", IF(Flights[[#This Row],[Arrival Delay]]&gt;60, "Major", "Moderate")))</f>
        <v/>
      </c>
      <c r="Y3214" t="b">
        <v>0</v>
      </c>
      <c r="AA3214" t="str">
        <f>IF(OR(AND(Flights[[#This Row],[Status]]="Cancelled", Flights[[#This Row],[Cancellation Reason]]="Airline/Carrier"), Flights[[#This Row],[Delay Type]]="Severe"), "Yes", "No")</f>
        <v>No</v>
      </c>
    </row>
    <row r="3215" spans="1:27" x14ac:dyDescent="0.3">
      <c r="A3215" s="3">
        <v>42239</v>
      </c>
      <c r="B3215" s="22">
        <f>WEEKNUM(Flights[[#This Row],[Date]], 1)</f>
        <v>35</v>
      </c>
      <c r="C3215" s="22">
        <f>WEEKDAY(Flights[[#This Row],[Date]],1)</f>
        <v>1</v>
      </c>
      <c r="D3215" t="s">
        <v>841</v>
      </c>
      <c r="E3215" t="s">
        <v>1994</v>
      </c>
      <c r="F3215" t="s">
        <v>0</v>
      </c>
      <c r="G3215" t="s">
        <v>29</v>
      </c>
      <c r="H3215" t="str">
        <f>_xlfn.XLOOKUP(Flights[[#This Row],[Destination]], Airports!$A$2:$A$78, Airports!$D$2:$D$78)</f>
        <v>Phoenix</v>
      </c>
      <c r="I3215" t="str" cm="1">
        <f t="array" ref="I3215">_xlfn.XLOOKUP(Flights[[#This Row],[Destination]],_xlfn._TRO_TRAILING( Airports!A:A),_xlfn._TRO_TRAILING( Airports!E:E), "Not found")</f>
        <v>AZ</v>
      </c>
      <c r="J3215" s="1">
        <v>0.29166666666666669</v>
      </c>
      <c r="K3215" s="22">
        <f>HOUR(Flights[[#This Row],[Scheduled Departure]])</f>
        <v>7</v>
      </c>
      <c r="L3215" s="1">
        <v>0.28680555555555554</v>
      </c>
      <c r="M3215">
        <f>(L3215-J3215)*24*60</f>
        <v>-7.0000000000000551</v>
      </c>
      <c r="N3215" s="16">
        <f>Flights[[#This Row],[Length (min)]]/60</f>
        <v>1.3666666666666667</v>
      </c>
      <c r="O3215">
        <v>82</v>
      </c>
      <c r="P3215">
        <v>370</v>
      </c>
      <c r="Q3215" s="18">
        <f>IFERROR(Flights[[#This Row],[Distance]]/Flights[[#This Row],[Length (hr)]], "")</f>
        <v>270.73170731707319</v>
      </c>
      <c r="R3215" s="1">
        <v>0.3527777777777778</v>
      </c>
      <c r="S3215" s="1" t="str">
        <f>IF(Flights[[#This Row],[Length (hr)]]&lt;2, "No meal", IF(Flights[[#This Row],[Length (hr)]]&lt;3.5, "Light meal", "Full meal"))</f>
        <v>No meal</v>
      </c>
      <c r="T3215" s="1" t="str">
        <f>IF(AND(Flights[[#This Row],[Airline]]="US Airways", Flights[[#This Row],[Meal]]="Full Meal"), "Yes", "No")</f>
        <v>No</v>
      </c>
      <c r="U3215" s="1">
        <v>0.34375</v>
      </c>
      <c r="V3215">
        <v>-13</v>
      </c>
      <c r="W3215" s="1" t="str">
        <f>IF(Flights[[#This Row],[Arrival Delay]] = "", "Cancelled", IF(Flights[[#This Row],[Arrival Delay]]&gt;15, "Delayed", "On time"))</f>
        <v>On time</v>
      </c>
      <c r="X3215" t="str">
        <f>IF(Flights[[#This Row],[Status]]&lt;&gt;"Delayed","", IF(Flights[[#This Row],[Arrival Delay]]&gt;120, "Severe", IF(Flights[[#This Row],[Arrival Delay]]&gt;60, "Major", "Moderate")))</f>
        <v/>
      </c>
      <c r="Y3215" t="b">
        <v>0</v>
      </c>
      <c r="AA3215" t="str">
        <f>IF(OR(AND(Flights[[#This Row],[Status]]="Cancelled", Flights[[#This Row],[Cancellation Reason]]="Airline/Carrier"), Flights[[#This Row],[Delay Type]]="Severe"), "Yes", "No")</f>
        <v>No</v>
      </c>
    </row>
    <row r="3216" spans="1:27" x14ac:dyDescent="0.3">
      <c r="A3216" s="3">
        <v>42239</v>
      </c>
      <c r="B3216" s="22">
        <f>WEEKNUM(Flights[[#This Row],[Date]], 1)</f>
        <v>35</v>
      </c>
      <c r="C3216" s="22">
        <f>WEEKDAY(Flights[[#This Row],[Date]],1)</f>
        <v>1</v>
      </c>
      <c r="D3216" t="s">
        <v>395</v>
      </c>
      <c r="E3216" t="s">
        <v>1996</v>
      </c>
      <c r="F3216" t="s">
        <v>0</v>
      </c>
      <c r="G3216" t="s">
        <v>12</v>
      </c>
      <c r="H3216" t="str">
        <f>_xlfn.XLOOKUP(Flights[[#This Row],[Destination]], Airports!$A$2:$A$78, Airports!$D$2:$D$78)</f>
        <v>New York</v>
      </c>
      <c r="I3216" t="str" cm="1">
        <f t="array" ref="I3216">_xlfn.XLOOKUP(Flights[[#This Row],[Destination]],_xlfn._TRO_TRAILING( Airports!A:A),_xlfn._TRO_TRAILING( Airports!E:E), "Not found")</f>
        <v>NY</v>
      </c>
      <c r="J3216" s="1">
        <v>0.30902777777777779</v>
      </c>
      <c r="K3216" s="22">
        <f>HOUR(Flights[[#This Row],[Scheduled Departure]])</f>
        <v>7</v>
      </c>
      <c r="L3216" s="1">
        <v>0.30416666666666664</v>
      </c>
      <c r="M3216">
        <f>(L3216-J3216)*24*60</f>
        <v>-7.0000000000000551</v>
      </c>
      <c r="N3216" s="16">
        <f>Flights[[#This Row],[Length (min)]]/60</f>
        <v>5.1166666666666663</v>
      </c>
      <c r="O3216">
        <v>307</v>
      </c>
      <c r="P3216">
        <v>2475</v>
      </c>
      <c r="Q3216" s="18">
        <f>IFERROR(Flights[[#This Row],[Distance]]/Flights[[#This Row],[Length (hr)]], "")</f>
        <v>483.71335504885997</v>
      </c>
      <c r="R3216" s="1">
        <v>0.65972222222222221</v>
      </c>
      <c r="S3216" s="1" t="str">
        <f>IF(Flights[[#This Row],[Length (hr)]]&lt;2, "No meal", IF(Flights[[#This Row],[Length (hr)]]&lt;3.5, "Light meal", "Full meal"))</f>
        <v>Full meal</v>
      </c>
      <c r="T3216" s="1" t="str">
        <f>IF(AND(Flights[[#This Row],[Airline]]="US Airways", Flights[[#This Row],[Meal]]="Full Meal"), "Yes", "No")</f>
        <v>No</v>
      </c>
      <c r="U3216" s="1">
        <v>0.64236111111111116</v>
      </c>
      <c r="V3216">
        <v>-25</v>
      </c>
      <c r="W3216" s="1" t="str">
        <f>IF(Flights[[#This Row],[Arrival Delay]] = "", "Cancelled", IF(Flights[[#This Row],[Arrival Delay]]&gt;15, "Delayed", "On time"))</f>
        <v>On time</v>
      </c>
      <c r="X3216" t="str">
        <f>IF(Flights[[#This Row],[Status]]&lt;&gt;"Delayed","", IF(Flights[[#This Row],[Arrival Delay]]&gt;120, "Severe", IF(Flights[[#This Row],[Arrival Delay]]&gt;60, "Major", "Moderate")))</f>
        <v/>
      </c>
      <c r="Y3216" t="b">
        <v>0</v>
      </c>
      <c r="AA3216" t="str">
        <f>IF(OR(AND(Flights[[#This Row],[Status]]="Cancelled", Flights[[#This Row],[Cancellation Reason]]="Airline/Carrier"), Flights[[#This Row],[Delay Type]]="Severe"), "Yes", "No")</f>
        <v>No</v>
      </c>
    </row>
    <row r="3217" spans="1:27" x14ac:dyDescent="0.3">
      <c r="A3217" s="3">
        <v>42239</v>
      </c>
      <c r="B3217" s="22">
        <f>WEEKNUM(Flights[[#This Row],[Date]], 1)</f>
        <v>35</v>
      </c>
      <c r="C3217" s="22">
        <f>WEEKDAY(Flights[[#This Row],[Date]],1)</f>
        <v>1</v>
      </c>
      <c r="D3217" t="s">
        <v>1670</v>
      </c>
      <c r="E3217" t="s">
        <v>1995</v>
      </c>
      <c r="F3217" t="s">
        <v>0</v>
      </c>
      <c r="G3217" t="s">
        <v>316</v>
      </c>
      <c r="H3217" t="str">
        <f>_xlfn.XLOOKUP(Flights[[#This Row],[Destination]], Airports!$A$2:$A$78, Airports!$D$2:$D$78)</f>
        <v>New Orleans</v>
      </c>
      <c r="I3217" t="str" cm="1">
        <f t="array" ref="I3217">_xlfn.XLOOKUP(Flights[[#This Row],[Destination]],_xlfn._TRO_TRAILING( Airports!A:A),_xlfn._TRO_TRAILING( Airports!E:E), "Not found")</f>
        <v>LA</v>
      </c>
      <c r="J3217" s="1">
        <v>0.34722222222222221</v>
      </c>
      <c r="K3217" s="22">
        <f>HOUR(Flights[[#This Row],[Scheduled Departure]])</f>
        <v>8</v>
      </c>
      <c r="L3217" s="1">
        <v>0.34513888888888888</v>
      </c>
      <c r="M3217">
        <f>(L3217-J3217)*24*60</f>
        <v>-2.9999999999999893</v>
      </c>
      <c r="N3217" s="16">
        <f>Flights[[#This Row],[Length (min)]]/60</f>
        <v>3.85</v>
      </c>
      <c r="O3217">
        <v>231</v>
      </c>
      <c r="P3217">
        <v>1670</v>
      </c>
      <c r="Q3217" s="18">
        <f>IFERROR(Flights[[#This Row],[Distance]]/Flights[[#This Row],[Length (hr)]], "")</f>
        <v>433.76623376623377</v>
      </c>
      <c r="R3217" s="1">
        <v>0.58680555555555558</v>
      </c>
      <c r="S3217" s="1" t="str">
        <f>IF(Flights[[#This Row],[Length (hr)]]&lt;2, "No meal", IF(Flights[[#This Row],[Length (hr)]]&lt;3.5, "Light meal", "Full meal"))</f>
        <v>Full meal</v>
      </c>
      <c r="T3217" s="1" t="str">
        <f>IF(AND(Flights[[#This Row],[Airline]]="US Airways", Flights[[#This Row],[Meal]]="Full Meal"), "Yes", "No")</f>
        <v>No</v>
      </c>
      <c r="U3217" s="1">
        <v>0.58888888888888891</v>
      </c>
      <c r="V3217">
        <v>3</v>
      </c>
      <c r="W3217" s="1" t="str">
        <f>IF(Flights[[#This Row],[Arrival Delay]] = "", "Cancelled", IF(Flights[[#This Row],[Arrival Delay]]&gt;15, "Delayed", "On time"))</f>
        <v>On time</v>
      </c>
      <c r="X3217" t="str">
        <f>IF(Flights[[#This Row],[Status]]&lt;&gt;"Delayed","", IF(Flights[[#This Row],[Arrival Delay]]&gt;120, "Severe", IF(Flights[[#This Row],[Arrival Delay]]&gt;60, "Major", "Moderate")))</f>
        <v/>
      </c>
      <c r="Y3217" t="b">
        <v>0</v>
      </c>
      <c r="AA3217" t="str">
        <f>IF(OR(AND(Flights[[#This Row],[Status]]="Cancelled", Flights[[#This Row],[Cancellation Reason]]="Airline/Carrier"), Flights[[#This Row],[Delay Type]]="Severe"), "Yes", "No")</f>
        <v>No</v>
      </c>
    </row>
    <row r="3218" spans="1:27" x14ac:dyDescent="0.3">
      <c r="A3218" s="3">
        <v>42239</v>
      </c>
      <c r="B3218" s="22">
        <f>WEEKNUM(Flights[[#This Row],[Date]], 1)</f>
        <v>35</v>
      </c>
      <c r="C3218" s="22">
        <f>WEEKDAY(Flights[[#This Row],[Date]],1)</f>
        <v>1</v>
      </c>
      <c r="D3218" t="s">
        <v>1005</v>
      </c>
      <c r="E3218" t="s">
        <v>1990</v>
      </c>
      <c r="F3218" t="s">
        <v>0</v>
      </c>
      <c r="G3218" t="s">
        <v>21</v>
      </c>
      <c r="H3218" t="str">
        <f>_xlfn.XLOOKUP(Flights[[#This Row],[Destination]], Airports!$A$2:$A$78, Airports!$D$2:$D$78)</f>
        <v>Lihue</v>
      </c>
      <c r="I3218" t="str" cm="1">
        <f t="array" ref="I3218">_xlfn.XLOOKUP(Flights[[#This Row],[Destination]],_xlfn._TRO_TRAILING( Airports!A:A),_xlfn._TRO_TRAILING( Airports!E:E), "Not found")</f>
        <v>HI</v>
      </c>
      <c r="J3218" s="1">
        <v>0.38541666666666669</v>
      </c>
      <c r="K3218" s="22">
        <f>HOUR(Flights[[#This Row],[Scheduled Departure]])</f>
        <v>9</v>
      </c>
      <c r="L3218" s="1">
        <v>0.38819444444444445</v>
      </c>
      <c r="M3218">
        <f>(L3218-J3218)*24*60</f>
        <v>3.9999999999999858</v>
      </c>
      <c r="N3218" s="16">
        <f>Flights[[#This Row],[Length (min)]]/60</f>
        <v>5.8</v>
      </c>
      <c r="O3218">
        <v>348</v>
      </c>
      <c r="P3218">
        <v>2615</v>
      </c>
      <c r="Q3218" s="18">
        <f>IFERROR(Flights[[#This Row],[Distance]]/Flights[[#This Row],[Length (hr)]], "")</f>
        <v>450.86206896551727</v>
      </c>
      <c r="R3218" s="1">
        <v>0.51041666666666663</v>
      </c>
      <c r="S3218" s="1" t="str">
        <f>IF(Flights[[#This Row],[Length (hr)]]&lt;2, "No meal", IF(Flights[[#This Row],[Length (hr)]]&lt;3.5, "Light meal", "Full meal"))</f>
        <v>Full meal</v>
      </c>
      <c r="T3218" s="1" t="str">
        <f>IF(AND(Flights[[#This Row],[Airline]]="US Airways", Flights[[#This Row],[Meal]]="Full Meal"), "Yes", "No")</f>
        <v>No</v>
      </c>
      <c r="U3218" s="1">
        <v>0.50486111111111109</v>
      </c>
      <c r="V3218">
        <v>-8</v>
      </c>
      <c r="W3218" s="1" t="str">
        <f>IF(Flights[[#This Row],[Arrival Delay]] = "", "Cancelled", IF(Flights[[#This Row],[Arrival Delay]]&gt;15, "Delayed", "On time"))</f>
        <v>On time</v>
      </c>
      <c r="X3218" t="str">
        <f>IF(Flights[[#This Row],[Status]]&lt;&gt;"Delayed","", IF(Flights[[#This Row],[Arrival Delay]]&gt;120, "Severe", IF(Flights[[#This Row],[Arrival Delay]]&gt;60, "Major", "Moderate")))</f>
        <v/>
      </c>
      <c r="Y3218" t="b">
        <v>0</v>
      </c>
      <c r="AA3218" t="str">
        <f>IF(OR(AND(Flights[[#This Row],[Status]]="Cancelled", Flights[[#This Row],[Cancellation Reason]]="Airline/Carrier"), Flights[[#This Row],[Delay Type]]="Severe"), "Yes", "No")</f>
        <v>No</v>
      </c>
    </row>
    <row r="3219" spans="1:27" x14ac:dyDescent="0.3">
      <c r="A3219" s="3">
        <v>42239</v>
      </c>
      <c r="B3219" s="22">
        <f>WEEKNUM(Flights[[#This Row],[Date]], 1)</f>
        <v>35</v>
      </c>
      <c r="C3219" s="22">
        <f>WEEKDAY(Flights[[#This Row],[Date]],1)</f>
        <v>1</v>
      </c>
      <c r="D3219" t="s">
        <v>1770</v>
      </c>
      <c r="E3219" t="s">
        <v>1990</v>
      </c>
      <c r="F3219" t="s">
        <v>0</v>
      </c>
      <c r="G3219" t="s">
        <v>293</v>
      </c>
      <c r="H3219" t="str">
        <f>_xlfn.XLOOKUP(Flights[[#This Row],[Destination]], Airports!$A$2:$A$78, Airports!$D$2:$D$78)</f>
        <v>Houston</v>
      </c>
      <c r="I3219" t="str" cm="1">
        <f t="array" ref="I3219">_xlfn.XLOOKUP(Flights[[#This Row],[Destination]],_xlfn._TRO_TRAILING( Airports!A:A),_xlfn._TRO_TRAILING( Airports!E:E), "Not found")</f>
        <v>TX</v>
      </c>
      <c r="J3219" s="1">
        <v>0.41666666666666669</v>
      </c>
      <c r="K3219" s="22">
        <f>HOUR(Flights[[#This Row],[Scheduled Departure]])</f>
        <v>10</v>
      </c>
      <c r="L3219" s="1">
        <v>0.42291666666666666</v>
      </c>
      <c r="M3219">
        <f>(L3219-J3219)*24*60</f>
        <v>8.999999999999968</v>
      </c>
      <c r="N3219" s="16">
        <f>Flights[[#This Row],[Length (min)]]/60</f>
        <v>3.2333333333333334</v>
      </c>
      <c r="O3219">
        <v>194</v>
      </c>
      <c r="P3219">
        <v>1379</v>
      </c>
      <c r="Q3219" s="18">
        <f>IFERROR(Flights[[#This Row],[Distance]]/Flights[[#This Row],[Length (hr)]], "")</f>
        <v>426.49484536082474</v>
      </c>
      <c r="R3219" s="1">
        <v>0.63888888888888884</v>
      </c>
      <c r="S3219" s="1" t="str">
        <f>IF(Flights[[#This Row],[Length (hr)]]&lt;2, "No meal", IF(Flights[[#This Row],[Length (hr)]]&lt;3.5, "Light meal", "Full meal"))</f>
        <v>Light meal</v>
      </c>
      <c r="T3219" s="1" t="str">
        <f>IF(AND(Flights[[#This Row],[Airline]]="US Airways", Flights[[#This Row],[Meal]]="Full Meal"), "Yes", "No")</f>
        <v>No</v>
      </c>
      <c r="U3219" s="1">
        <v>0.64097222222222228</v>
      </c>
      <c r="V3219">
        <v>3</v>
      </c>
      <c r="W3219" s="1" t="str">
        <f>IF(Flights[[#This Row],[Arrival Delay]] = "", "Cancelled", IF(Flights[[#This Row],[Arrival Delay]]&gt;15, "Delayed", "On time"))</f>
        <v>On time</v>
      </c>
      <c r="X3219" t="str">
        <f>IF(Flights[[#This Row],[Status]]&lt;&gt;"Delayed","", IF(Flights[[#This Row],[Arrival Delay]]&gt;120, "Severe", IF(Flights[[#This Row],[Arrival Delay]]&gt;60, "Major", "Moderate")))</f>
        <v/>
      </c>
      <c r="Y3219" t="b">
        <v>0</v>
      </c>
      <c r="AA3219" t="str">
        <f>IF(OR(AND(Flights[[#This Row],[Status]]="Cancelled", Flights[[#This Row],[Cancellation Reason]]="Airline/Carrier"), Flights[[#This Row],[Delay Type]]="Severe"), "Yes", "No")</f>
        <v>No</v>
      </c>
    </row>
    <row r="3220" spans="1:27" x14ac:dyDescent="0.3">
      <c r="A3220" s="3">
        <v>42239</v>
      </c>
      <c r="B3220" s="22">
        <f>WEEKNUM(Flights[[#This Row],[Date]], 1)</f>
        <v>35</v>
      </c>
      <c r="C3220" s="22">
        <f>WEEKDAY(Flights[[#This Row],[Date]],1)</f>
        <v>1</v>
      </c>
      <c r="D3220" t="s">
        <v>1635</v>
      </c>
      <c r="E3220" t="s">
        <v>1995</v>
      </c>
      <c r="F3220" t="s">
        <v>0</v>
      </c>
      <c r="G3220" t="s">
        <v>318</v>
      </c>
      <c r="H3220" t="str">
        <f>_xlfn.XLOOKUP(Flights[[#This Row],[Destination]], Airports!$A$2:$A$78, Airports!$D$2:$D$78)</f>
        <v>Oakland</v>
      </c>
      <c r="I3220" t="str" cm="1">
        <f t="array" ref="I3220">_xlfn.XLOOKUP(Flights[[#This Row],[Destination]],_xlfn._TRO_TRAILING( Airports!A:A),_xlfn._TRO_TRAILING( Airports!E:E), "Not found")</f>
        <v>CA</v>
      </c>
      <c r="J3220" s="1">
        <v>0.61458333333333337</v>
      </c>
      <c r="K3220" s="22">
        <f>HOUR(Flights[[#This Row],[Scheduled Departure]])</f>
        <v>14</v>
      </c>
      <c r="L3220" s="1">
        <v>0.62013888888888891</v>
      </c>
      <c r="M3220">
        <f>(L3220-J3220)*24*60</f>
        <v>7.9999999999999716</v>
      </c>
      <c r="N3220" s="16">
        <f>Flights[[#This Row],[Length (min)]]/60</f>
        <v>1.0833333333333333</v>
      </c>
      <c r="O3220">
        <v>65</v>
      </c>
      <c r="P3220">
        <v>337</v>
      </c>
      <c r="Q3220" s="18">
        <f>IFERROR(Flights[[#This Row],[Distance]]/Flights[[#This Row],[Length (hr)]], "")</f>
        <v>311.07692307692309</v>
      </c>
      <c r="R3220" s="1">
        <v>0.66319444444444442</v>
      </c>
      <c r="S3220" s="1" t="str">
        <f>IF(Flights[[#This Row],[Length (hr)]]&lt;2, "No meal", IF(Flights[[#This Row],[Length (hr)]]&lt;3.5, "Light meal", "Full meal"))</f>
        <v>No meal</v>
      </c>
      <c r="T3220" s="1" t="str">
        <f>IF(AND(Flights[[#This Row],[Airline]]="US Airways", Flights[[#This Row],[Meal]]="Full Meal"), "Yes", "No")</f>
        <v>No</v>
      </c>
      <c r="U3220" s="1">
        <v>0.66527777777777775</v>
      </c>
      <c r="V3220">
        <v>3</v>
      </c>
      <c r="W3220" s="1" t="str">
        <f>IF(Flights[[#This Row],[Arrival Delay]] = "", "Cancelled", IF(Flights[[#This Row],[Arrival Delay]]&gt;15, "Delayed", "On time"))</f>
        <v>On time</v>
      </c>
      <c r="X3220" t="str">
        <f>IF(Flights[[#This Row],[Status]]&lt;&gt;"Delayed","", IF(Flights[[#This Row],[Arrival Delay]]&gt;120, "Severe", IF(Flights[[#This Row],[Arrival Delay]]&gt;60, "Major", "Moderate")))</f>
        <v/>
      </c>
      <c r="Y3220" t="b">
        <v>0</v>
      </c>
      <c r="AA3220" t="str">
        <f>IF(OR(AND(Flights[[#This Row],[Status]]="Cancelled", Flights[[#This Row],[Cancellation Reason]]="Airline/Carrier"), Flights[[#This Row],[Delay Type]]="Severe"), "Yes", "No")</f>
        <v>No</v>
      </c>
    </row>
    <row r="3221" spans="1:27" x14ac:dyDescent="0.3">
      <c r="A3221" s="3">
        <v>42239</v>
      </c>
      <c r="B3221" s="22">
        <f>WEEKNUM(Flights[[#This Row],[Date]], 1)</f>
        <v>35</v>
      </c>
      <c r="C3221" s="22">
        <f>WEEKDAY(Flights[[#This Row],[Date]],1)</f>
        <v>1</v>
      </c>
      <c r="D3221" t="s">
        <v>1604</v>
      </c>
      <c r="E3221" t="s">
        <v>1989</v>
      </c>
      <c r="F3221" t="s">
        <v>0</v>
      </c>
      <c r="G3221" t="s">
        <v>9</v>
      </c>
      <c r="H3221" t="str">
        <f>_xlfn.XLOOKUP(Flights[[#This Row],[Destination]], Airports!$A$2:$A$78, Airports!$D$2:$D$78)</f>
        <v>San Francisco</v>
      </c>
      <c r="I3221" t="str" cm="1">
        <f t="array" ref="I3221">_xlfn.XLOOKUP(Flights[[#This Row],[Destination]],_xlfn._TRO_TRAILING( Airports!A:A),_xlfn._TRO_TRAILING( Airports!E:E), "Not found")</f>
        <v>CA</v>
      </c>
      <c r="J3221" s="1">
        <v>0.62847222222222221</v>
      </c>
      <c r="K3221" s="22">
        <f>HOUR(Flights[[#This Row],[Scheduled Departure]])</f>
        <v>15</v>
      </c>
      <c r="L3221" s="1">
        <v>0.62569444444444444</v>
      </c>
      <c r="M3221">
        <f>(L3221-J3221)*24*60</f>
        <v>-3.9999999999999858</v>
      </c>
      <c r="N3221" s="16">
        <f>Flights[[#This Row],[Length (min)]]/60</f>
        <v>1.1666666666666667</v>
      </c>
      <c r="O3221">
        <v>70</v>
      </c>
      <c r="P3221">
        <v>337</v>
      </c>
      <c r="Q3221" s="18">
        <f>IFERROR(Flights[[#This Row],[Distance]]/Flights[[#This Row],[Length (hr)]], "")</f>
        <v>288.85714285714283</v>
      </c>
      <c r="R3221" s="1">
        <v>0.68194444444444446</v>
      </c>
      <c r="S3221" s="1" t="str">
        <f>IF(Flights[[#This Row],[Length (hr)]]&lt;2, "No meal", IF(Flights[[#This Row],[Length (hr)]]&lt;3.5, "Light meal", "Full meal"))</f>
        <v>No meal</v>
      </c>
      <c r="T3221" s="1" t="str">
        <f>IF(AND(Flights[[#This Row],[Airline]]="US Airways", Flights[[#This Row],[Meal]]="Full Meal"), "Yes", "No")</f>
        <v>No</v>
      </c>
      <c r="U3221" s="1">
        <v>0.6743055555555556</v>
      </c>
      <c r="V3221">
        <v>-11</v>
      </c>
      <c r="W3221" s="1" t="str">
        <f>IF(Flights[[#This Row],[Arrival Delay]] = "", "Cancelled", IF(Flights[[#This Row],[Arrival Delay]]&gt;15, "Delayed", "On time"))</f>
        <v>On time</v>
      </c>
      <c r="X3221" t="str">
        <f>IF(Flights[[#This Row],[Status]]&lt;&gt;"Delayed","", IF(Flights[[#This Row],[Arrival Delay]]&gt;120, "Severe", IF(Flights[[#This Row],[Arrival Delay]]&gt;60, "Major", "Moderate")))</f>
        <v/>
      </c>
      <c r="Y3221" t="b">
        <v>0</v>
      </c>
      <c r="AA3221" t="str">
        <f>IF(OR(AND(Flights[[#This Row],[Status]]="Cancelled", Flights[[#This Row],[Cancellation Reason]]="Airline/Carrier"), Flights[[#This Row],[Delay Type]]="Severe"), "Yes", "No")</f>
        <v>No</v>
      </c>
    </row>
    <row r="3222" spans="1:27" x14ac:dyDescent="0.3">
      <c r="A3222" s="3">
        <v>42239</v>
      </c>
      <c r="B3222" s="22">
        <f>WEEKNUM(Flights[[#This Row],[Date]], 1)</f>
        <v>35</v>
      </c>
      <c r="C3222" s="22">
        <f>WEEKDAY(Flights[[#This Row],[Date]],1)</f>
        <v>1</v>
      </c>
      <c r="D3222" t="s">
        <v>1015</v>
      </c>
      <c r="E3222" t="s">
        <v>1994</v>
      </c>
      <c r="F3222" t="s">
        <v>0</v>
      </c>
      <c r="G3222" t="s">
        <v>313</v>
      </c>
      <c r="H3222" t="str">
        <f>_xlfn.XLOOKUP(Flights[[#This Row],[Destination]], Airports!$A$2:$A$78, Airports!$D$2:$D$78)</f>
        <v>Monterey</v>
      </c>
      <c r="I3222" t="str" cm="1">
        <f t="array" ref="I3222">_xlfn.XLOOKUP(Flights[[#This Row],[Destination]],_xlfn._TRO_TRAILING( Airports!A:A),_xlfn._TRO_TRAILING( Airports!E:E), "Not found")</f>
        <v>CA</v>
      </c>
      <c r="J3222" s="1">
        <v>0.66527777777777775</v>
      </c>
      <c r="K3222" s="22">
        <f>HOUR(Flights[[#This Row],[Scheduled Departure]])</f>
        <v>15</v>
      </c>
      <c r="L3222" s="1">
        <v>0.68125000000000002</v>
      </c>
      <c r="M3222">
        <f>(L3222-J3222)*24*60</f>
        <v>23.000000000000078</v>
      </c>
      <c r="N3222" s="16">
        <f>Flights[[#This Row],[Length (min)]]/60</f>
        <v>1.0166666666666666</v>
      </c>
      <c r="O3222">
        <v>61</v>
      </c>
      <c r="P3222">
        <v>266</v>
      </c>
      <c r="Q3222" s="18">
        <f>IFERROR(Flights[[#This Row],[Distance]]/Flights[[#This Row],[Length (hr)]], "")</f>
        <v>261.63934426229508</v>
      </c>
      <c r="R3222" s="1">
        <v>0.71388888888888891</v>
      </c>
      <c r="S3222" s="1" t="str">
        <f>IF(Flights[[#This Row],[Length (hr)]]&lt;2, "No meal", IF(Flights[[#This Row],[Length (hr)]]&lt;3.5, "Light meal", "Full meal"))</f>
        <v>No meal</v>
      </c>
      <c r="T3222" s="1" t="str">
        <f>IF(AND(Flights[[#This Row],[Airline]]="US Airways", Flights[[#This Row],[Meal]]="Full Meal"), "Yes", "No")</f>
        <v>No</v>
      </c>
      <c r="U3222" s="1">
        <v>0.72361111111111109</v>
      </c>
      <c r="V3222">
        <v>14</v>
      </c>
      <c r="W3222" s="1" t="str">
        <f>IF(Flights[[#This Row],[Arrival Delay]] = "", "Cancelled", IF(Flights[[#This Row],[Arrival Delay]]&gt;15, "Delayed", "On time"))</f>
        <v>On time</v>
      </c>
      <c r="X3222" t="str">
        <f>IF(Flights[[#This Row],[Status]]&lt;&gt;"Delayed","", IF(Flights[[#This Row],[Arrival Delay]]&gt;120, "Severe", IF(Flights[[#This Row],[Arrival Delay]]&gt;60, "Major", "Moderate")))</f>
        <v/>
      </c>
      <c r="Y3222" t="b">
        <v>0</v>
      </c>
      <c r="AA3222" t="str">
        <f>IF(OR(AND(Flights[[#This Row],[Status]]="Cancelled", Flights[[#This Row],[Cancellation Reason]]="Airline/Carrier"), Flights[[#This Row],[Delay Type]]="Severe"), "Yes", "No")</f>
        <v>No</v>
      </c>
    </row>
    <row r="3223" spans="1:27" x14ac:dyDescent="0.3">
      <c r="A3223" s="3">
        <v>42239</v>
      </c>
      <c r="B3223" s="22">
        <f>WEEKNUM(Flights[[#This Row],[Date]], 1)</f>
        <v>35</v>
      </c>
      <c r="C3223" s="22">
        <f>WEEKDAY(Flights[[#This Row],[Date]],1)</f>
        <v>1</v>
      </c>
      <c r="D3223" t="s">
        <v>1759</v>
      </c>
      <c r="E3223" t="s">
        <v>1989</v>
      </c>
      <c r="F3223" t="s">
        <v>0</v>
      </c>
      <c r="G3223" t="s">
        <v>344</v>
      </c>
      <c r="H3223" t="str">
        <f>_xlfn.XLOOKUP(Flights[[#This Row],[Destination]], Airports!$A$2:$A$78, Airports!$D$2:$D$78)</f>
        <v>Seattle</v>
      </c>
      <c r="I3223" t="str" cm="1">
        <f t="array" ref="I3223">_xlfn.XLOOKUP(Flights[[#This Row],[Destination]],_xlfn._TRO_TRAILING( Airports!A:A),_xlfn._TRO_TRAILING( Airports!E:E), "Not found")</f>
        <v>WA</v>
      </c>
      <c r="J3223" s="1">
        <v>0.6875</v>
      </c>
      <c r="K3223" s="22">
        <f>HOUR(Flights[[#This Row],[Scheduled Departure]])</f>
        <v>16</v>
      </c>
      <c r="L3223" s="1">
        <v>0.6875</v>
      </c>
      <c r="M3223">
        <f>(L3223-J3223)*24*60</f>
        <v>0</v>
      </c>
      <c r="N3223" s="16">
        <f>Flights[[#This Row],[Length (min)]]/60</f>
        <v>2.5499999999999998</v>
      </c>
      <c r="O3223">
        <v>153</v>
      </c>
      <c r="P3223">
        <v>954</v>
      </c>
      <c r="Q3223" s="18">
        <f>IFERROR(Flights[[#This Row],[Distance]]/Flights[[#This Row],[Length (hr)]], "")</f>
        <v>374.11764705882354</v>
      </c>
      <c r="R3223" s="1">
        <v>0.7944444444444444</v>
      </c>
      <c r="S3223" s="1" t="str">
        <f>IF(Flights[[#This Row],[Length (hr)]]&lt;2, "No meal", IF(Flights[[#This Row],[Length (hr)]]&lt;3.5, "Light meal", "Full meal"))</f>
        <v>Light meal</v>
      </c>
      <c r="T3223" s="1" t="str">
        <f>IF(AND(Flights[[#This Row],[Airline]]="US Airways", Flights[[#This Row],[Meal]]="Full Meal"), "Yes", "No")</f>
        <v>No</v>
      </c>
      <c r="U3223" s="1">
        <v>0.79374999999999996</v>
      </c>
      <c r="V3223">
        <v>-1</v>
      </c>
      <c r="W3223" s="1" t="str">
        <f>IF(Flights[[#This Row],[Arrival Delay]] = "", "Cancelled", IF(Flights[[#This Row],[Arrival Delay]]&gt;15, "Delayed", "On time"))</f>
        <v>On time</v>
      </c>
      <c r="X3223" t="str">
        <f>IF(Flights[[#This Row],[Status]]&lt;&gt;"Delayed","", IF(Flights[[#This Row],[Arrival Delay]]&gt;120, "Severe", IF(Flights[[#This Row],[Arrival Delay]]&gt;60, "Major", "Moderate")))</f>
        <v/>
      </c>
      <c r="Y3223" t="b">
        <v>0</v>
      </c>
      <c r="AA3223" t="str">
        <f>IF(OR(AND(Flights[[#This Row],[Status]]="Cancelled", Flights[[#This Row],[Cancellation Reason]]="Airline/Carrier"), Flights[[#This Row],[Delay Type]]="Severe"), "Yes", "No")</f>
        <v>No</v>
      </c>
    </row>
    <row r="3224" spans="1:27" x14ac:dyDescent="0.3">
      <c r="A3224" s="3">
        <v>42239</v>
      </c>
      <c r="B3224" s="22">
        <f>WEEKNUM(Flights[[#This Row],[Date]], 1)</f>
        <v>35</v>
      </c>
      <c r="C3224" s="22">
        <f>WEEKDAY(Flights[[#This Row],[Date]],1)</f>
        <v>1</v>
      </c>
      <c r="D3224" t="s">
        <v>1316</v>
      </c>
      <c r="E3224" t="s">
        <v>1995</v>
      </c>
      <c r="F3224" t="s">
        <v>0</v>
      </c>
      <c r="G3224" t="s">
        <v>29</v>
      </c>
      <c r="H3224" t="str">
        <f>_xlfn.XLOOKUP(Flights[[#This Row],[Destination]], Airports!$A$2:$A$78, Airports!$D$2:$D$78)</f>
        <v>Phoenix</v>
      </c>
      <c r="I3224" t="str" cm="1">
        <f t="array" ref="I3224">_xlfn.XLOOKUP(Flights[[#This Row],[Destination]],_xlfn._TRO_TRAILING( Airports!A:A),_xlfn._TRO_TRAILING( Airports!E:E), "Not found")</f>
        <v>AZ</v>
      </c>
      <c r="J3224" s="1">
        <v>0.79166666666666663</v>
      </c>
      <c r="K3224" s="22">
        <f>HOUR(Flights[[#This Row],[Scheduled Departure]])</f>
        <v>19</v>
      </c>
      <c r="L3224" s="1">
        <v>0.7895833333333333</v>
      </c>
      <c r="M3224">
        <f>(L3224-J3224)*24*60</f>
        <v>-2.9999999999999893</v>
      </c>
      <c r="N3224" s="16">
        <f>Flights[[#This Row],[Length (min)]]/60</f>
        <v>1.25</v>
      </c>
      <c r="O3224">
        <v>75</v>
      </c>
      <c r="P3224">
        <v>370</v>
      </c>
      <c r="Q3224" s="18">
        <f>IFERROR(Flights[[#This Row],[Distance]]/Flights[[#This Row],[Length (hr)]], "")</f>
        <v>296</v>
      </c>
      <c r="R3224" s="1">
        <v>0.84722222222222221</v>
      </c>
      <c r="S3224" s="1" t="str">
        <f>IF(Flights[[#This Row],[Length (hr)]]&lt;2, "No meal", IF(Flights[[#This Row],[Length (hr)]]&lt;3.5, "Light meal", "Full meal"))</f>
        <v>No meal</v>
      </c>
      <c r="T3224" s="1" t="str">
        <f>IF(AND(Flights[[#This Row],[Airline]]="US Airways", Flights[[#This Row],[Meal]]="Full Meal"), "Yes", "No")</f>
        <v>No</v>
      </c>
      <c r="U3224" s="1">
        <v>0.84166666666666667</v>
      </c>
      <c r="V3224">
        <v>-8</v>
      </c>
      <c r="W3224" s="1" t="str">
        <f>IF(Flights[[#This Row],[Arrival Delay]] = "", "Cancelled", IF(Flights[[#This Row],[Arrival Delay]]&gt;15, "Delayed", "On time"))</f>
        <v>On time</v>
      </c>
      <c r="X3224" t="str">
        <f>IF(Flights[[#This Row],[Status]]&lt;&gt;"Delayed","", IF(Flights[[#This Row],[Arrival Delay]]&gt;120, "Severe", IF(Flights[[#This Row],[Arrival Delay]]&gt;60, "Major", "Moderate")))</f>
        <v/>
      </c>
      <c r="Y3224" t="b">
        <v>0</v>
      </c>
      <c r="AA3224" t="str">
        <f>IF(OR(AND(Flights[[#This Row],[Status]]="Cancelled", Flights[[#This Row],[Cancellation Reason]]="Airline/Carrier"), Flights[[#This Row],[Delay Type]]="Severe"), "Yes", "No")</f>
        <v>No</v>
      </c>
    </row>
    <row r="3225" spans="1:27" x14ac:dyDescent="0.3">
      <c r="A3225" s="3">
        <v>42239</v>
      </c>
      <c r="B3225" s="22">
        <f>WEEKNUM(Flights[[#This Row],[Date]], 1)</f>
        <v>35</v>
      </c>
      <c r="C3225" s="22">
        <f>WEEKDAY(Flights[[#This Row],[Date]],1)</f>
        <v>1</v>
      </c>
      <c r="D3225" t="s">
        <v>649</v>
      </c>
      <c r="E3225" t="s">
        <v>1993</v>
      </c>
      <c r="F3225" t="s">
        <v>0</v>
      </c>
      <c r="G3225" t="s">
        <v>285</v>
      </c>
      <c r="H3225" t="str">
        <f>_xlfn.XLOOKUP(Flights[[#This Row],[Destination]], Airports!$A$2:$A$78, Airports!$D$2:$D$78)</f>
        <v>Fort Lauderdale</v>
      </c>
      <c r="I3225" t="str" cm="1">
        <f t="array" ref="I3225">_xlfn.XLOOKUP(Flights[[#This Row],[Destination]],_xlfn._TRO_TRAILING( Airports!A:A),_xlfn._TRO_TRAILING( Airports!E:E), "Not found")</f>
        <v>FL</v>
      </c>
      <c r="J3225" s="1">
        <v>0.86805555555555558</v>
      </c>
      <c r="K3225" s="22">
        <f>HOUR(Flights[[#This Row],[Scheduled Departure]])</f>
        <v>20</v>
      </c>
      <c r="L3225" s="1">
        <v>0.86736111111111114</v>
      </c>
      <c r="M3225">
        <f>(L3225-J3225)*24*60</f>
        <v>-0.99999999999999645</v>
      </c>
      <c r="N3225" s="16">
        <f>Flights[[#This Row],[Length (min)]]/60</f>
        <v>4.9666666666666668</v>
      </c>
      <c r="O3225">
        <v>298</v>
      </c>
      <c r="P3225">
        <v>2343</v>
      </c>
      <c r="Q3225" s="18">
        <f>IFERROR(Flights[[#This Row],[Distance]]/Flights[[#This Row],[Length (hr)]], "")</f>
        <v>471.744966442953</v>
      </c>
      <c r="R3225" s="1">
        <v>0.2048611111111111</v>
      </c>
      <c r="S3225" s="1" t="str">
        <f>IF(Flights[[#This Row],[Length (hr)]]&lt;2, "No meal", IF(Flights[[#This Row],[Length (hr)]]&lt;3.5, "Light meal", "Full meal"))</f>
        <v>Full meal</v>
      </c>
      <c r="T3225" s="1" t="str">
        <f>IF(AND(Flights[[#This Row],[Airline]]="US Airways", Flights[[#This Row],[Meal]]="Full Meal"), "Yes", "No")</f>
        <v>No</v>
      </c>
      <c r="U3225" s="1">
        <v>0.19930555555555557</v>
      </c>
      <c r="V3225">
        <v>-8</v>
      </c>
      <c r="W3225" s="1" t="str">
        <f>IF(Flights[[#This Row],[Arrival Delay]] = "", "Cancelled", IF(Flights[[#This Row],[Arrival Delay]]&gt;15, "Delayed", "On time"))</f>
        <v>On time</v>
      </c>
      <c r="X3225" t="str">
        <f>IF(Flights[[#This Row],[Status]]&lt;&gt;"Delayed","", IF(Flights[[#This Row],[Arrival Delay]]&gt;120, "Severe", IF(Flights[[#This Row],[Arrival Delay]]&gt;60, "Major", "Moderate")))</f>
        <v/>
      </c>
      <c r="Y3225" t="b">
        <v>0</v>
      </c>
      <c r="AA3225" t="str">
        <f>IF(OR(AND(Flights[[#This Row],[Status]]="Cancelled", Flights[[#This Row],[Cancellation Reason]]="Airline/Carrier"), Flights[[#This Row],[Delay Type]]="Severe"), "Yes", "No")</f>
        <v>No</v>
      </c>
    </row>
    <row r="3226" spans="1:27" x14ac:dyDescent="0.3">
      <c r="A3226" s="3">
        <v>42239</v>
      </c>
      <c r="B3226" s="22">
        <f>WEEKNUM(Flights[[#This Row],[Date]], 1)</f>
        <v>35</v>
      </c>
      <c r="C3226" s="22">
        <f>WEEKDAY(Flights[[#This Row],[Date]],1)</f>
        <v>1</v>
      </c>
      <c r="D3226" t="s">
        <v>1270</v>
      </c>
      <c r="E3226" t="s">
        <v>1994</v>
      </c>
      <c r="F3226" t="s">
        <v>0</v>
      </c>
      <c r="G3226" t="s">
        <v>255</v>
      </c>
      <c r="H3226" t="str">
        <f>_xlfn.XLOOKUP(Flights[[#This Row],[Destination]], Airports!$A$2:$A$78, Airports!$D$2:$D$78)</f>
        <v>Boise</v>
      </c>
      <c r="I3226" t="str" cm="1">
        <f t="array" ref="I3226">_xlfn.XLOOKUP(Flights[[#This Row],[Destination]],_xlfn._TRO_TRAILING( Airports!A:A),_xlfn._TRO_TRAILING( Airports!E:E), "Not found")</f>
        <v>ID</v>
      </c>
      <c r="J3226" s="1">
        <v>0.88541666666666663</v>
      </c>
      <c r="K3226" s="22">
        <f>HOUR(Flights[[#This Row],[Scheduled Departure]])</f>
        <v>21</v>
      </c>
      <c r="L3226" s="1">
        <v>0.92638888888888893</v>
      </c>
      <c r="M3226">
        <f>(L3226-J3226)*24*60</f>
        <v>59.000000000000114</v>
      </c>
      <c r="N3226" s="16">
        <f>Flights[[#This Row],[Length (min)]]/60</f>
        <v>2.2333333333333334</v>
      </c>
      <c r="O3226">
        <v>134</v>
      </c>
      <c r="P3226">
        <v>674</v>
      </c>
      <c r="Q3226" s="18">
        <f>IFERROR(Flights[[#This Row],[Distance]]/Flights[[#This Row],[Length (hr)]], "")</f>
        <v>301.79104477611941</v>
      </c>
      <c r="R3226" s="1">
        <v>1.3194444444444444E-2</v>
      </c>
      <c r="S3226" s="1" t="str">
        <f>IF(Flights[[#This Row],[Length (hr)]]&lt;2, "No meal", IF(Flights[[#This Row],[Length (hr)]]&lt;3.5, "Light meal", "Full meal"))</f>
        <v>Light meal</v>
      </c>
      <c r="T3226" s="1" t="str">
        <f>IF(AND(Flights[[#This Row],[Airline]]="US Airways", Flights[[#This Row],[Meal]]="Full Meal"), "Yes", "No")</f>
        <v>No</v>
      </c>
      <c r="U3226" s="1">
        <v>6.1111111111111109E-2</v>
      </c>
      <c r="V3226">
        <v>69</v>
      </c>
      <c r="W3226" s="1" t="str">
        <f>IF(Flights[[#This Row],[Arrival Delay]] = "", "Cancelled", IF(Flights[[#This Row],[Arrival Delay]]&gt;15, "Delayed", "On time"))</f>
        <v>Delayed</v>
      </c>
      <c r="X3226" t="str">
        <f>IF(Flights[[#This Row],[Status]]&lt;&gt;"Delayed","", IF(Flights[[#This Row],[Arrival Delay]]&gt;120, "Severe", IF(Flights[[#This Row],[Arrival Delay]]&gt;60, "Major", "Moderate")))</f>
        <v>Major</v>
      </c>
      <c r="Y3226" t="b">
        <v>0</v>
      </c>
      <c r="AA3226" t="str">
        <f>IF(OR(AND(Flights[[#This Row],[Status]]="Cancelled", Flights[[#This Row],[Cancellation Reason]]="Airline/Carrier"), Flights[[#This Row],[Delay Type]]="Severe"), "Yes", "No")</f>
        <v>No</v>
      </c>
    </row>
    <row r="3227" spans="1:27" x14ac:dyDescent="0.3">
      <c r="A3227" s="3">
        <v>42239</v>
      </c>
      <c r="B3227" s="22">
        <f>WEEKNUM(Flights[[#This Row],[Date]], 1)</f>
        <v>35</v>
      </c>
      <c r="C3227" s="22">
        <f>WEEKDAY(Flights[[#This Row],[Date]],1)</f>
        <v>1</v>
      </c>
      <c r="D3227" t="s">
        <v>1715</v>
      </c>
      <c r="E3227" t="s">
        <v>1995</v>
      </c>
      <c r="F3227" t="s">
        <v>0</v>
      </c>
      <c r="G3227" t="s">
        <v>356</v>
      </c>
      <c r="H3227" t="str">
        <f>_xlfn.XLOOKUP(Flights[[#This Row],[Destination]], Airports!$A$2:$A$78, Airports!$D$2:$D$78)</f>
        <v>Tucson</v>
      </c>
      <c r="I3227" t="str" cm="1">
        <f t="array" ref="I3227">_xlfn.XLOOKUP(Flights[[#This Row],[Destination]],_xlfn._TRO_TRAILING( Airports!A:A),_xlfn._TRO_TRAILING( Airports!E:E), "Not found")</f>
        <v>AZ</v>
      </c>
      <c r="J3227" s="1">
        <v>0.93402777777777779</v>
      </c>
      <c r="K3227" s="22">
        <f>HOUR(Flights[[#This Row],[Scheduled Departure]])</f>
        <v>22</v>
      </c>
      <c r="L3227" s="1">
        <v>0.96875</v>
      </c>
      <c r="M3227">
        <f>(L3227-J3227)*24*60</f>
        <v>49.999999999999986</v>
      </c>
      <c r="N3227" s="16">
        <f>Flights[[#This Row],[Length (min)]]/60</f>
        <v>1.4166666666666667</v>
      </c>
      <c r="O3227">
        <v>85</v>
      </c>
      <c r="P3227">
        <v>451</v>
      </c>
      <c r="Q3227" s="18">
        <f>IFERROR(Flights[[#This Row],[Distance]]/Flights[[#This Row],[Length (hr)]], "")</f>
        <v>318.35294117647055</v>
      </c>
      <c r="R3227" s="1">
        <v>0.98958333333333337</v>
      </c>
      <c r="S3227" s="1" t="str">
        <f>IF(Flights[[#This Row],[Length (hr)]]&lt;2, "No meal", IF(Flights[[#This Row],[Length (hr)]]&lt;3.5, "Light meal", "Full meal"))</f>
        <v>No meal</v>
      </c>
      <c r="T3227" s="1" t="str">
        <f>IF(AND(Flights[[#This Row],[Airline]]="US Airways", Flights[[#This Row],[Meal]]="Full Meal"), "Yes", "No")</f>
        <v>No</v>
      </c>
      <c r="U3227" s="1">
        <v>2.7777777777777776E-2</v>
      </c>
      <c r="V3227">
        <v>55</v>
      </c>
      <c r="W3227" s="1" t="str">
        <f>IF(Flights[[#This Row],[Arrival Delay]] = "", "Cancelled", IF(Flights[[#This Row],[Arrival Delay]]&gt;15, "Delayed", "On time"))</f>
        <v>Delayed</v>
      </c>
      <c r="X3227" t="str">
        <f>IF(Flights[[#This Row],[Status]]&lt;&gt;"Delayed","", IF(Flights[[#This Row],[Arrival Delay]]&gt;120, "Severe", IF(Flights[[#This Row],[Arrival Delay]]&gt;60, "Major", "Moderate")))</f>
        <v>Moderate</v>
      </c>
      <c r="Y3227" t="b">
        <v>0</v>
      </c>
      <c r="AA3227" t="str">
        <f>IF(OR(AND(Flights[[#This Row],[Status]]="Cancelled", Flights[[#This Row],[Cancellation Reason]]="Airline/Carrier"), Flights[[#This Row],[Delay Type]]="Severe"), "Yes", "No")</f>
        <v>No</v>
      </c>
    </row>
    <row r="3228" spans="1:27" x14ac:dyDescent="0.3">
      <c r="A3228" s="3">
        <v>42239</v>
      </c>
      <c r="B3228" s="22">
        <f>WEEKNUM(Flights[[#This Row],[Date]], 1)</f>
        <v>35</v>
      </c>
      <c r="C3228" s="22">
        <f>WEEKDAY(Flights[[#This Row],[Date]],1)</f>
        <v>1</v>
      </c>
      <c r="D3228" t="s">
        <v>95</v>
      </c>
      <c r="E3228" t="s">
        <v>1987</v>
      </c>
      <c r="F3228" t="s">
        <v>0</v>
      </c>
      <c r="G3228" t="s">
        <v>4</v>
      </c>
      <c r="H3228" t="str">
        <f>_xlfn.XLOOKUP(Flights[[#This Row],[Destination]], Airports!$A$2:$A$78, Airports!$D$2:$D$78)</f>
        <v>Chicago</v>
      </c>
      <c r="I3228" t="str" cm="1">
        <f t="array" ref="I3228">_xlfn.XLOOKUP(Flights[[#This Row],[Destination]],_xlfn._TRO_TRAILING( Airports!A:A),_xlfn._TRO_TRAILING( Airports!E:E), "Not found")</f>
        <v>IL</v>
      </c>
      <c r="J3228" s="1">
        <v>0.99652777777777779</v>
      </c>
      <c r="K3228" s="22">
        <f>HOUR(Flights[[#This Row],[Scheduled Departure]])</f>
        <v>23</v>
      </c>
      <c r="L3228" s="1">
        <v>0.99305555555555558</v>
      </c>
      <c r="M3228">
        <f>(L3228-J3228)*24*60</f>
        <v>-4.9999999999999822</v>
      </c>
      <c r="N3228" s="16">
        <f>Flights[[#This Row],[Length (min)]]/60</f>
        <v>3.8166666666666669</v>
      </c>
      <c r="O3228">
        <v>229</v>
      </c>
      <c r="P3228">
        <v>1744</v>
      </c>
      <c r="Q3228" s="18">
        <f>IFERROR(Flights[[#This Row],[Distance]]/Flights[[#This Row],[Length (hr)]], "")</f>
        <v>456.943231441048</v>
      </c>
      <c r="R3228" s="1">
        <v>0.25277777777777777</v>
      </c>
      <c r="S3228" s="1" t="str">
        <f>IF(Flights[[#This Row],[Length (hr)]]&lt;2, "No meal", IF(Flights[[#This Row],[Length (hr)]]&lt;3.5, "Light meal", "Full meal"))</f>
        <v>Full meal</v>
      </c>
      <c r="T3228" s="1" t="str">
        <f>IF(AND(Flights[[#This Row],[Airline]]="US Airways", Flights[[#This Row],[Meal]]="Full Meal"), "Yes", "No")</f>
        <v>No</v>
      </c>
      <c r="U3228" s="1">
        <v>0.23541666666666666</v>
      </c>
      <c r="V3228">
        <v>-25</v>
      </c>
      <c r="W3228" s="1" t="str">
        <f>IF(Flights[[#This Row],[Arrival Delay]] = "", "Cancelled", IF(Flights[[#This Row],[Arrival Delay]]&gt;15, "Delayed", "On time"))</f>
        <v>On time</v>
      </c>
      <c r="X3228" t="str">
        <f>IF(Flights[[#This Row],[Status]]&lt;&gt;"Delayed","", IF(Flights[[#This Row],[Arrival Delay]]&gt;120, "Severe", IF(Flights[[#This Row],[Arrival Delay]]&gt;60, "Major", "Moderate")))</f>
        <v/>
      </c>
      <c r="Y3228" t="b">
        <v>0</v>
      </c>
      <c r="AA3228" t="str">
        <f>IF(OR(AND(Flights[[#This Row],[Status]]="Cancelled", Flights[[#This Row],[Cancellation Reason]]="Airline/Carrier"), Flights[[#This Row],[Delay Type]]="Severe"), "Yes", "No")</f>
        <v>No</v>
      </c>
    </row>
    <row r="3229" spans="1:27" x14ac:dyDescent="0.3">
      <c r="A3229" s="3">
        <v>42240</v>
      </c>
      <c r="B3229" s="22">
        <f>WEEKNUM(Flights[[#This Row],[Date]], 1)</f>
        <v>35</v>
      </c>
      <c r="C3229" s="22">
        <f>WEEKDAY(Flights[[#This Row],[Date]],1)</f>
        <v>2</v>
      </c>
      <c r="D3229" t="s">
        <v>421</v>
      </c>
      <c r="E3229" t="s">
        <v>1996</v>
      </c>
      <c r="F3229" t="s">
        <v>0</v>
      </c>
      <c r="G3229" t="s">
        <v>13</v>
      </c>
      <c r="H3229" t="str">
        <f>_xlfn.XLOOKUP(Flights[[#This Row],[Destination]], Airports!$A$2:$A$78, Airports!$D$2:$D$78)</f>
        <v>Orlando</v>
      </c>
      <c r="I3229" t="str" cm="1">
        <f t="array" ref="I3229">_xlfn.XLOOKUP(Flights[[#This Row],[Destination]],_xlfn._TRO_TRAILING( Airports!A:A),_xlfn._TRO_TRAILING( Airports!E:E), "Not found")</f>
        <v>FL</v>
      </c>
      <c r="J3229" s="1">
        <v>0.3576388888888889</v>
      </c>
      <c r="K3229" s="22">
        <f>HOUR(Flights[[#This Row],[Scheduled Departure]])</f>
        <v>8</v>
      </c>
      <c r="L3229" s="1">
        <v>0.35555555555555557</v>
      </c>
      <c r="M3229">
        <f>(L3229-J3229)*24*60</f>
        <v>-2.9999999999999893</v>
      </c>
      <c r="N3229" s="16">
        <f>Flights[[#This Row],[Length (min)]]/60</f>
        <v>5.0166666666666666</v>
      </c>
      <c r="O3229">
        <v>301</v>
      </c>
      <c r="P3229">
        <v>2218</v>
      </c>
      <c r="Q3229" s="18">
        <f>IFERROR(Flights[[#This Row],[Distance]]/Flights[[#This Row],[Length (hr)]], "")</f>
        <v>442.12624584717611</v>
      </c>
      <c r="R3229" s="1">
        <v>0.69444444444444442</v>
      </c>
      <c r="S3229" s="1" t="str">
        <f>IF(Flights[[#This Row],[Length (hr)]]&lt;2, "No meal", IF(Flights[[#This Row],[Length (hr)]]&lt;3.5, "Light meal", "Full meal"))</f>
        <v>Full meal</v>
      </c>
      <c r="T3229" s="1" t="str">
        <f>IF(AND(Flights[[#This Row],[Airline]]="US Airways", Flights[[#This Row],[Meal]]="Full Meal"), "Yes", "No")</f>
        <v>No</v>
      </c>
      <c r="U3229" s="1">
        <v>0.68958333333333333</v>
      </c>
      <c r="V3229">
        <v>-7</v>
      </c>
      <c r="W3229" s="1" t="str">
        <f>IF(Flights[[#This Row],[Arrival Delay]] = "", "Cancelled", IF(Flights[[#This Row],[Arrival Delay]]&gt;15, "Delayed", "On time"))</f>
        <v>On time</v>
      </c>
      <c r="X3229" t="str">
        <f>IF(Flights[[#This Row],[Status]]&lt;&gt;"Delayed","", IF(Flights[[#This Row],[Arrival Delay]]&gt;120, "Severe", IF(Flights[[#This Row],[Arrival Delay]]&gt;60, "Major", "Moderate")))</f>
        <v/>
      </c>
      <c r="Y3229" t="b">
        <v>0</v>
      </c>
      <c r="AA3229" t="str">
        <f>IF(OR(AND(Flights[[#This Row],[Status]]="Cancelled", Flights[[#This Row],[Cancellation Reason]]="Airline/Carrier"), Flights[[#This Row],[Delay Type]]="Severe"), "Yes", "No")</f>
        <v>No</v>
      </c>
    </row>
    <row r="3230" spans="1:27" x14ac:dyDescent="0.3">
      <c r="A3230" s="3">
        <v>42240</v>
      </c>
      <c r="B3230" s="22">
        <f>WEEKNUM(Flights[[#This Row],[Date]], 1)</f>
        <v>35</v>
      </c>
      <c r="C3230" s="22">
        <f>WEEKDAY(Flights[[#This Row],[Date]],1)</f>
        <v>2</v>
      </c>
      <c r="D3230" t="s">
        <v>1373</v>
      </c>
      <c r="E3230" t="s">
        <v>1993</v>
      </c>
      <c r="F3230" t="s">
        <v>0</v>
      </c>
      <c r="G3230" t="s">
        <v>3</v>
      </c>
      <c r="H3230" t="str">
        <f>_xlfn.XLOOKUP(Flights[[#This Row],[Destination]], Airports!$A$2:$A$78, Airports!$D$2:$D$78)</f>
        <v>Dallas</v>
      </c>
      <c r="I3230" t="str" cm="1">
        <f t="array" ref="I3230">_xlfn.XLOOKUP(Flights[[#This Row],[Destination]],_xlfn._TRO_TRAILING( Airports!A:A),_xlfn._TRO_TRAILING( Airports!E:E), "Not found")</f>
        <v>TX</v>
      </c>
      <c r="J3230" s="1">
        <v>0.40625</v>
      </c>
      <c r="K3230" s="22">
        <f>HOUR(Flights[[#This Row],[Scheduled Departure]])</f>
        <v>9</v>
      </c>
      <c r="L3230" s="1">
        <v>0.41249999999999998</v>
      </c>
      <c r="M3230">
        <f>(L3230-J3230)*24*60</f>
        <v>8.999999999999968</v>
      </c>
      <c r="N3230" s="16">
        <f>Flights[[#This Row],[Length (min)]]/60</f>
        <v>3.4666666666666668</v>
      </c>
      <c r="O3230">
        <v>208</v>
      </c>
      <c r="P3230">
        <v>1235</v>
      </c>
      <c r="Q3230" s="18">
        <f>IFERROR(Flights[[#This Row],[Distance]]/Flights[[#This Row],[Length (hr)]], "")</f>
        <v>356.25</v>
      </c>
      <c r="R3230" s="1">
        <v>0.60972222222222228</v>
      </c>
      <c r="S3230" s="1" t="str">
        <f>IF(Flights[[#This Row],[Length (hr)]]&lt;2, "No meal", IF(Flights[[#This Row],[Length (hr)]]&lt;3.5, "Light meal", "Full meal"))</f>
        <v>Light meal</v>
      </c>
      <c r="T3230" s="1" t="str">
        <f>IF(AND(Flights[[#This Row],[Airline]]="US Airways", Flights[[#This Row],[Meal]]="Full Meal"), "Yes", "No")</f>
        <v>No</v>
      </c>
      <c r="U3230" s="1">
        <v>0.64027777777777772</v>
      </c>
      <c r="V3230">
        <v>44</v>
      </c>
      <c r="W3230" s="1" t="str">
        <f>IF(Flights[[#This Row],[Arrival Delay]] = "", "Cancelled", IF(Flights[[#This Row],[Arrival Delay]]&gt;15, "Delayed", "On time"))</f>
        <v>Delayed</v>
      </c>
      <c r="X3230" t="str">
        <f>IF(Flights[[#This Row],[Status]]&lt;&gt;"Delayed","", IF(Flights[[#This Row],[Arrival Delay]]&gt;120, "Severe", IF(Flights[[#This Row],[Arrival Delay]]&gt;60, "Major", "Moderate")))</f>
        <v>Moderate</v>
      </c>
      <c r="Y3230" t="b">
        <v>0</v>
      </c>
      <c r="AA3230" t="str">
        <f>IF(OR(AND(Flights[[#This Row],[Status]]="Cancelled", Flights[[#This Row],[Cancellation Reason]]="Airline/Carrier"), Flights[[#This Row],[Delay Type]]="Severe"), "Yes", "No")</f>
        <v>No</v>
      </c>
    </row>
    <row r="3231" spans="1:27" x14ac:dyDescent="0.3">
      <c r="A3231" s="3">
        <v>42240</v>
      </c>
      <c r="B3231" s="22">
        <f>WEEKNUM(Flights[[#This Row],[Date]], 1)</f>
        <v>35</v>
      </c>
      <c r="C3231" s="22">
        <f>WEEKDAY(Flights[[#This Row],[Date]],1)</f>
        <v>2</v>
      </c>
      <c r="D3231" t="s">
        <v>441</v>
      </c>
      <c r="E3231" t="s">
        <v>1989</v>
      </c>
      <c r="F3231" t="s">
        <v>0</v>
      </c>
      <c r="G3231" t="s">
        <v>13</v>
      </c>
      <c r="H3231" t="str">
        <f>_xlfn.XLOOKUP(Flights[[#This Row],[Destination]], Airports!$A$2:$A$78, Airports!$D$2:$D$78)</f>
        <v>Orlando</v>
      </c>
      <c r="I3231" t="str" cm="1">
        <f t="array" ref="I3231">_xlfn.XLOOKUP(Flights[[#This Row],[Destination]],_xlfn._TRO_TRAILING( Airports!A:A),_xlfn._TRO_TRAILING( Airports!E:E), "Not found")</f>
        <v>FL</v>
      </c>
      <c r="J3231" s="1">
        <v>0.40625</v>
      </c>
      <c r="K3231" s="22">
        <f>HOUR(Flights[[#This Row],[Scheduled Departure]])</f>
        <v>9</v>
      </c>
      <c r="L3231" s="1">
        <v>0.40486111111111112</v>
      </c>
      <c r="M3231">
        <f>(L3231-J3231)*24*60</f>
        <v>-1.9999999999999929</v>
      </c>
      <c r="N3231" s="16">
        <f>Flights[[#This Row],[Length (min)]]/60</f>
        <v>4.7666666666666666</v>
      </c>
      <c r="O3231">
        <v>286</v>
      </c>
      <c r="P3231">
        <v>2218</v>
      </c>
      <c r="Q3231" s="18">
        <f>IFERROR(Flights[[#This Row],[Distance]]/Flights[[#This Row],[Length (hr)]], "")</f>
        <v>465.31468531468533</v>
      </c>
      <c r="R3231" s="1">
        <v>0.73888888888888893</v>
      </c>
      <c r="S3231" s="1" t="str">
        <f>IF(Flights[[#This Row],[Length (hr)]]&lt;2, "No meal", IF(Flights[[#This Row],[Length (hr)]]&lt;3.5, "Light meal", "Full meal"))</f>
        <v>Full meal</v>
      </c>
      <c r="T3231" s="1" t="str">
        <f>IF(AND(Flights[[#This Row],[Airline]]="US Airways", Flights[[#This Row],[Meal]]="Full Meal"), "Yes", "No")</f>
        <v>No</v>
      </c>
      <c r="U3231" s="1">
        <v>0.72847222222222219</v>
      </c>
      <c r="V3231">
        <v>-15</v>
      </c>
      <c r="W3231" s="1" t="str">
        <f>IF(Flights[[#This Row],[Arrival Delay]] = "", "Cancelled", IF(Flights[[#This Row],[Arrival Delay]]&gt;15, "Delayed", "On time"))</f>
        <v>On time</v>
      </c>
      <c r="X3231" t="str">
        <f>IF(Flights[[#This Row],[Status]]&lt;&gt;"Delayed","", IF(Flights[[#This Row],[Arrival Delay]]&gt;120, "Severe", IF(Flights[[#This Row],[Arrival Delay]]&gt;60, "Major", "Moderate")))</f>
        <v/>
      </c>
      <c r="Y3231" t="b">
        <v>0</v>
      </c>
      <c r="AA3231" t="str">
        <f>IF(OR(AND(Flights[[#This Row],[Status]]="Cancelled", Flights[[#This Row],[Cancellation Reason]]="Airline/Carrier"), Flights[[#This Row],[Delay Type]]="Severe"), "Yes", "No")</f>
        <v>No</v>
      </c>
    </row>
    <row r="3232" spans="1:27" x14ac:dyDescent="0.3">
      <c r="A3232" s="3">
        <v>42240</v>
      </c>
      <c r="B3232" s="22">
        <f>WEEKNUM(Flights[[#This Row],[Date]], 1)</f>
        <v>35</v>
      </c>
      <c r="C3232" s="22">
        <f>WEEKDAY(Flights[[#This Row],[Date]],1)</f>
        <v>2</v>
      </c>
      <c r="D3232" t="s">
        <v>597</v>
      </c>
      <c r="E3232" t="s">
        <v>1995</v>
      </c>
      <c r="F3232" t="s">
        <v>0</v>
      </c>
      <c r="G3232" t="s">
        <v>318</v>
      </c>
      <c r="H3232" t="str">
        <f>_xlfn.XLOOKUP(Flights[[#This Row],[Destination]], Airports!$A$2:$A$78, Airports!$D$2:$D$78)</f>
        <v>Oakland</v>
      </c>
      <c r="I3232" t="str" cm="1">
        <f t="array" ref="I3232">_xlfn.XLOOKUP(Flights[[#This Row],[Destination]],_xlfn._TRO_TRAILING( Airports!A:A),_xlfn._TRO_TRAILING( Airports!E:E), "Not found")</f>
        <v>CA</v>
      </c>
      <c r="J3232" s="1">
        <v>0.42708333333333331</v>
      </c>
      <c r="K3232" s="22">
        <f>HOUR(Flights[[#This Row],[Scheduled Departure]])</f>
        <v>10</v>
      </c>
      <c r="L3232" s="1">
        <v>0.42638888888888887</v>
      </c>
      <c r="M3232">
        <f>(L3232-J3232)*24*60</f>
        <v>-0.99999999999999645</v>
      </c>
      <c r="N3232" s="16">
        <f>Flights[[#This Row],[Length (min)]]/60</f>
        <v>1.25</v>
      </c>
      <c r="O3232">
        <v>75</v>
      </c>
      <c r="P3232">
        <v>337</v>
      </c>
      <c r="Q3232" s="18">
        <f>IFERROR(Flights[[#This Row],[Distance]]/Flights[[#This Row],[Length (hr)]], "")</f>
        <v>269.60000000000002</v>
      </c>
      <c r="R3232" s="1">
        <v>0.47569444444444442</v>
      </c>
      <c r="S3232" s="1" t="str">
        <f>IF(Flights[[#This Row],[Length (hr)]]&lt;2, "No meal", IF(Flights[[#This Row],[Length (hr)]]&lt;3.5, "Light meal", "Full meal"))</f>
        <v>No meal</v>
      </c>
      <c r="T3232" s="1" t="str">
        <f>IF(AND(Flights[[#This Row],[Airline]]="US Airways", Flights[[#This Row],[Meal]]="Full Meal"), "Yes", "No")</f>
        <v>No</v>
      </c>
      <c r="U3232" s="1">
        <v>0.47847222222222224</v>
      </c>
      <c r="V3232">
        <v>4</v>
      </c>
      <c r="W3232" s="1" t="str">
        <f>IF(Flights[[#This Row],[Arrival Delay]] = "", "Cancelled", IF(Flights[[#This Row],[Arrival Delay]]&gt;15, "Delayed", "On time"))</f>
        <v>On time</v>
      </c>
      <c r="X3232" t="str">
        <f>IF(Flights[[#This Row],[Status]]&lt;&gt;"Delayed","", IF(Flights[[#This Row],[Arrival Delay]]&gt;120, "Severe", IF(Flights[[#This Row],[Arrival Delay]]&gt;60, "Major", "Moderate")))</f>
        <v/>
      </c>
      <c r="Y3232" t="b">
        <v>0</v>
      </c>
      <c r="AA3232" t="str">
        <f>IF(OR(AND(Flights[[#This Row],[Status]]="Cancelled", Flights[[#This Row],[Cancellation Reason]]="Airline/Carrier"), Flights[[#This Row],[Delay Type]]="Severe"), "Yes", "No")</f>
        <v>No</v>
      </c>
    </row>
    <row r="3233" spans="1:27" x14ac:dyDescent="0.3">
      <c r="A3233" s="3">
        <v>42240</v>
      </c>
      <c r="B3233" s="22">
        <f>WEEKNUM(Flights[[#This Row],[Date]], 1)</f>
        <v>35</v>
      </c>
      <c r="C3233" s="22">
        <f>WEEKDAY(Flights[[#This Row],[Date]],1)</f>
        <v>2</v>
      </c>
      <c r="D3233" t="s">
        <v>1409</v>
      </c>
      <c r="E3233" t="s">
        <v>1990</v>
      </c>
      <c r="F3233" t="s">
        <v>0</v>
      </c>
      <c r="G3233" t="s">
        <v>16</v>
      </c>
      <c r="H3233" t="str">
        <f>_xlfn.XLOOKUP(Flights[[#This Row],[Destination]], Airports!$A$2:$A$78, Airports!$D$2:$D$78)</f>
        <v>Dulles</v>
      </c>
      <c r="I3233" t="str" cm="1">
        <f t="array" ref="I3233">_xlfn.XLOOKUP(Flights[[#This Row],[Destination]],_xlfn._TRO_TRAILING( Airports!A:A),_xlfn._TRO_TRAILING( Airports!E:E), "Not found")</f>
        <v>VA</v>
      </c>
      <c r="J3233" s="1">
        <v>0.45069444444444445</v>
      </c>
      <c r="K3233" s="22">
        <f>HOUR(Flights[[#This Row],[Scheduled Departure]])</f>
        <v>10</v>
      </c>
      <c r="L3233" s="1">
        <v>0.50069444444444444</v>
      </c>
      <c r="M3233">
        <f>(L3233-J3233)*24*60</f>
        <v>71.999999999999986</v>
      </c>
      <c r="N3233" s="16">
        <f>Flights[[#This Row],[Length (min)]]/60</f>
        <v>4.8166666666666664</v>
      </c>
      <c r="O3233">
        <v>289</v>
      </c>
      <c r="P3233">
        <v>2288</v>
      </c>
      <c r="Q3233" s="18">
        <f>IFERROR(Flights[[#This Row],[Distance]]/Flights[[#This Row],[Length (hr)]], "")</f>
        <v>475.01730103806233</v>
      </c>
      <c r="R3233" s="1">
        <v>0.78819444444444442</v>
      </c>
      <c r="S3233" s="1" t="str">
        <f>IF(Flights[[#This Row],[Length (hr)]]&lt;2, "No meal", IF(Flights[[#This Row],[Length (hr)]]&lt;3.5, "Light meal", "Full meal"))</f>
        <v>Full meal</v>
      </c>
      <c r="T3233" s="1" t="str">
        <f>IF(AND(Flights[[#This Row],[Airline]]="US Airways", Flights[[#This Row],[Meal]]="Full Meal"), "Yes", "No")</f>
        <v>No</v>
      </c>
      <c r="U3233" s="1">
        <v>0.82638888888888884</v>
      </c>
      <c r="V3233">
        <v>55</v>
      </c>
      <c r="W3233" s="1" t="str">
        <f>IF(Flights[[#This Row],[Arrival Delay]] = "", "Cancelled", IF(Flights[[#This Row],[Arrival Delay]]&gt;15, "Delayed", "On time"))</f>
        <v>Delayed</v>
      </c>
      <c r="X3233" t="str">
        <f>IF(Flights[[#This Row],[Status]]&lt;&gt;"Delayed","", IF(Flights[[#This Row],[Arrival Delay]]&gt;120, "Severe", IF(Flights[[#This Row],[Arrival Delay]]&gt;60, "Major", "Moderate")))</f>
        <v>Moderate</v>
      </c>
      <c r="Y3233" t="b">
        <v>0</v>
      </c>
      <c r="AA3233" t="str">
        <f>IF(OR(AND(Flights[[#This Row],[Status]]="Cancelled", Flights[[#This Row],[Cancellation Reason]]="Airline/Carrier"), Flights[[#This Row],[Delay Type]]="Severe"), "Yes", "No")</f>
        <v>No</v>
      </c>
    </row>
    <row r="3234" spans="1:27" x14ac:dyDescent="0.3">
      <c r="A3234" s="3">
        <v>42240</v>
      </c>
      <c r="B3234" s="22">
        <f>WEEKNUM(Flights[[#This Row],[Date]], 1)</f>
        <v>35</v>
      </c>
      <c r="C3234" s="22">
        <f>WEEKDAY(Flights[[#This Row],[Date]],1)</f>
        <v>2</v>
      </c>
      <c r="D3234" t="s">
        <v>1484</v>
      </c>
      <c r="E3234" t="s">
        <v>1989</v>
      </c>
      <c r="F3234" t="s">
        <v>0</v>
      </c>
      <c r="G3234" t="s">
        <v>9</v>
      </c>
      <c r="H3234" t="str">
        <f>_xlfn.XLOOKUP(Flights[[#This Row],[Destination]], Airports!$A$2:$A$78, Airports!$D$2:$D$78)</f>
        <v>San Francisco</v>
      </c>
      <c r="I3234" t="str" cm="1">
        <f t="array" ref="I3234">_xlfn.XLOOKUP(Flights[[#This Row],[Destination]],_xlfn._TRO_TRAILING( Airports!A:A),_xlfn._TRO_TRAILING( Airports!E:E), "Not found")</f>
        <v>CA</v>
      </c>
      <c r="J3234" s="1">
        <v>0.46180555555555558</v>
      </c>
      <c r="K3234" s="22">
        <f>HOUR(Flights[[#This Row],[Scheduled Departure]])</f>
        <v>11</v>
      </c>
      <c r="L3234" s="1">
        <v>0.45833333333333331</v>
      </c>
      <c r="M3234">
        <f>(L3234-J3234)*24*60</f>
        <v>-5.0000000000000622</v>
      </c>
      <c r="N3234" s="16">
        <f>Flights[[#This Row],[Length (min)]]/60</f>
        <v>1.7</v>
      </c>
      <c r="O3234">
        <v>102</v>
      </c>
      <c r="P3234">
        <v>337</v>
      </c>
      <c r="Q3234" s="18">
        <f>IFERROR(Flights[[#This Row],[Distance]]/Flights[[#This Row],[Length (hr)]], "")</f>
        <v>198.23529411764707</v>
      </c>
      <c r="R3234" s="1">
        <v>0.51736111111111116</v>
      </c>
      <c r="S3234" s="1" t="str">
        <f>IF(Flights[[#This Row],[Length (hr)]]&lt;2, "No meal", IF(Flights[[#This Row],[Length (hr)]]&lt;3.5, "Light meal", "Full meal"))</f>
        <v>No meal</v>
      </c>
      <c r="T3234" s="1" t="str">
        <f>IF(AND(Flights[[#This Row],[Airline]]="US Airways", Flights[[#This Row],[Meal]]="Full Meal"), "Yes", "No")</f>
        <v>No</v>
      </c>
      <c r="U3234" s="1">
        <v>0.52916666666666667</v>
      </c>
      <c r="V3234">
        <v>17</v>
      </c>
      <c r="W3234" s="1" t="str">
        <f>IF(Flights[[#This Row],[Arrival Delay]] = "", "Cancelled", IF(Flights[[#This Row],[Arrival Delay]]&gt;15, "Delayed", "On time"))</f>
        <v>Delayed</v>
      </c>
      <c r="X3234" t="str">
        <f>IF(Flights[[#This Row],[Status]]&lt;&gt;"Delayed","", IF(Flights[[#This Row],[Arrival Delay]]&gt;120, "Severe", IF(Flights[[#This Row],[Arrival Delay]]&gt;60, "Major", "Moderate")))</f>
        <v>Moderate</v>
      </c>
      <c r="Y3234" t="b">
        <v>0</v>
      </c>
      <c r="AA3234" t="str">
        <f>IF(OR(AND(Flights[[#This Row],[Status]]="Cancelled", Flights[[#This Row],[Cancellation Reason]]="Airline/Carrier"), Flights[[#This Row],[Delay Type]]="Severe"), "Yes", "No")</f>
        <v>No</v>
      </c>
    </row>
    <row r="3235" spans="1:27" x14ac:dyDescent="0.3">
      <c r="A3235" s="3">
        <v>42240</v>
      </c>
      <c r="B3235" s="22">
        <f>WEEKNUM(Flights[[#This Row],[Date]], 1)</f>
        <v>35</v>
      </c>
      <c r="C3235" s="22">
        <f>WEEKDAY(Flights[[#This Row],[Date]],1)</f>
        <v>2</v>
      </c>
      <c r="D3235" t="s">
        <v>515</v>
      </c>
      <c r="E3235" t="s">
        <v>1991</v>
      </c>
      <c r="F3235" t="s">
        <v>0</v>
      </c>
      <c r="G3235" t="s">
        <v>344</v>
      </c>
      <c r="H3235" t="str">
        <f>_xlfn.XLOOKUP(Flights[[#This Row],[Destination]], Airports!$A$2:$A$78, Airports!$D$2:$D$78)</f>
        <v>Seattle</v>
      </c>
      <c r="I3235" t="str" cm="1">
        <f t="array" ref="I3235">_xlfn.XLOOKUP(Flights[[#This Row],[Destination]],_xlfn._TRO_TRAILING( Airports!A:A),_xlfn._TRO_TRAILING( Airports!E:E), "Not found")</f>
        <v>WA</v>
      </c>
      <c r="J3235" s="1">
        <v>0.46527777777777779</v>
      </c>
      <c r="K3235" s="22">
        <f>HOUR(Flights[[#This Row],[Scheduled Departure]])</f>
        <v>11</v>
      </c>
      <c r="L3235" s="1">
        <v>0.46180555555555558</v>
      </c>
      <c r="M3235">
        <f>(L3235-J3235)*24*60</f>
        <v>-4.9999999999999822</v>
      </c>
      <c r="N3235" s="16">
        <f>Flights[[#This Row],[Length (min)]]/60</f>
        <v>2.4666666666666668</v>
      </c>
      <c r="O3235">
        <v>148</v>
      </c>
      <c r="P3235">
        <v>954</v>
      </c>
      <c r="Q3235" s="18">
        <f>IFERROR(Flights[[#This Row],[Distance]]/Flights[[#This Row],[Length (hr)]], "")</f>
        <v>386.75675675675672</v>
      </c>
      <c r="R3235" s="1">
        <v>0.57499999999999996</v>
      </c>
      <c r="S3235" s="1" t="str">
        <f>IF(Flights[[#This Row],[Length (hr)]]&lt;2, "No meal", IF(Flights[[#This Row],[Length (hr)]]&lt;3.5, "Light meal", "Full meal"))</f>
        <v>Light meal</v>
      </c>
      <c r="T3235" s="1" t="str">
        <f>IF(AND(Flights[[#This Row],[Airline]]="US Airways", Flights[[#This Row],[Meal]]="Full Meal"), "Yes", "No")</f>
        <v>No</v>
      </c>
      <c r="U3235" s="1">
        <v>0.56458333333333333</v>
      </c>
      <c r="V3235">
        <v>-15</v>
      </c>
      <c r="W3235" s="1" t="str">
        <f>IF(Flights[[#This Row],[Arrival Delay]] = "", "Cancelled", IF(Flights[[#This Row],[Arrival Delay]]&gt;15, "Delayed", "On time"))</f>
        <v>On time</v>
      </c>
      <c r="X3235" t="str">
        <f>IF(Flights[[#This Row],[Status]]&lt;&gt;"Delayed","", IF(Flights[[#This Row],[Arrival Delay]]&gt;120, "Severe", IF(Flights[[#This Row],[Arrival Delay]]&gt;60, "Major", "Moderate")))</f>
        <v/>
      </c>
      <c r="Y3235" t="b">
        <v>0</v>
      </c>
      <c r="AA3235" t="str">
        <f>IF(OR(AND(Flights[[#This Row],[Status]]="Cancelled", Flights[[#This Row],[Cancellation Reason]]="Airline/Carrier"), Flights[[#This Row],[Delay Type]]="Severe"), "Yes", "No")</f>
        <v>No</v>
      </c>
    </row>
    <row r="3236" spans="1:27" x14ac:dyDescent="0.3">
      <c r="A3236" s="3">
        <v>42240</v>
      </c>
      <c r="B3236" s="22">
        <f>WEEKNUM(Flights[[#This Row],[Date]], 1)</f>
        <v>35</v>
      </c>
      <c r="C3236" s="22">
        <f>WEEKDAY(Flights[[#This Row],[Date]],1)</f>
        <v>2</v>
      </c>
      <c r="D3236" t="s">
        <v>523</v>
      </c>
      <c r="E3236" t="s">
        <v>1989</v>
      </c>
      <c r="F3236" t="s">
        <v>0</v>
      </c>
      <c r="G3236" t="s">
        <v>349</v>
      </c>
      <c r="H3236" t="str">
        <f>_xlfn.XLOOKUP(Flights[[#This Row],[Destination]], Airports!$A$2:$A$78, Airports!$D$2:$D$78)</f>
        <v>Salt Lake City</v>
      </c>
      <c r="I3236" t="str" cm="1">
        <f t="array" ref="I3236">_xlfn.XLOOKUP(Flights[[#This Row],[Destination]],_xlfn._TRO_TRAILING( Airports!A:A),_xlfn._TRO_TRAILING( Airports!E:E), "Not found")</f>
        <v>UT</v>
      </c>
      <c r="J3236" s="1">
        <v>0.55208333333333337</v>
      </c>
      <c r="K3236" s="22">
        <f>HOUR(Flights[[#This Row],[Scheduled Departure]])</f>
        <v>13</v>
      </c>
      <c r="L3236" s="1">
        <v>0.5493055555555556</v>
      </c>
      <c r="M3236">
        <f>(L3236-J3236)*24*60</f>
        <v>-3.9999999999999858</v>
      </c>
      <c r="N3236" s="16">
        <f>Flights[[#This Row],[Length (min)]]/60</f>
        <v>1.6833333333333333</v>
      </c>
      <c r="O3236">
        <v>101</v>
      </c>
      <c r="P3236">
        <v>590</v>
      </c>
      <c r="Q3236" s="18">
        <f>IFERROR(Flights[[#This Row],[Distance]]/Flights[[#This Row],[Length (hr)]], "")</f>
        <v>350.49504950495049</v>
      </c>
      <c r="R3236" s="1">
        <v>0.66666666666666663</v>
      </c>
      <c r="S3236" s="1" t="str">
        <f>IF(Flights[[#This Row],[Length (hr)]]&lt;2, "No meal", IF(Flights[[#This Row],[Length (hr)]]&lt;3.5, "Light meal", "Full meal"))</f>
        <v>No meal</v>
      </c>
      <c r="T3236" s="1" t="str">
        <f>IF(AND(Flights[[#This Row],[Airline]]="US Airways", Flights[[#This Row],[Meal]]="Full Meal"), "Yes", "No")</f>
        <v>No</v>
      </c>
      <c r="U3236" s="1">
        <v>0.66111111111111109</v>
      </c>
      <c r="V3236">
        <v>-8</v>
      </c>
      <c r="W3236" s="1" t="str">
        <f>IF(Flights[[#This Row],[Arrival Delay]] = "", "Cancelled", IF(Flights[[#This Row],[Arrival Delay]]&gt;15, "Delayed", "On time"))</f>
        <v>On time</v>
      </c>
      <c r="X3236" t="str">
        <f>IF(Flights[[#This Row],[Status]]&lt;&gt;"Delayed","", IF(Flights[[#This Row],[Arrival Delay]]&gt;120, "Severe", IF(Flights[[#This Row],[Arrival Delay]]&gt;60, "Major", "Moderate")))</f>
        <v/>
      </c>
      <c r="Y3236" t="b">
        <v>0</v>
      </c>
      <c r="AA3236" t="str">
        <f>IF(OR(AND(Flights[[#This Row],[Status]]="Cancelled", Flights[[#This Row],[Cancellation Reason]]="Airline/Carrier"), Flights[[#This Row],[Delay Type]]="Severe"), "Yes", "No")</f>
        <v>No</v>
      </c>
    </row>
    <row r="3237" spans="1:27" x14ac:dyDescent="0.3">
      <c r="A3237" s="3">
        <v>42240</v>
      </c>
      <c r="B3237" s="22">
        <f>WEEKNUM(Flights[[#This Row],[Date]], 1)</f>
        <v>35</v>
      </c>
      <c r="C3237" s="22">
        <f>WEEKDAY(Flights[[#This Row],[Date]],1)</f>
        <v>2</v>
      </c>
      <c r="D3237" t="s">
        <v>200</v>
      </c>
      <c r="E3237" t="s">
        <v>1987</v>
      </c>
      <c r="F3237" t="s">
        <v>0</v>
      </c>
      <c r="G3237" t="s">
        <v>28</v>
      </c>
      <c r="H3237" t="str">
        <f>_xlfn.XLOOKUP(Flights[[#This Row],[Destination]], Airports!$A$2:$A$78, Airports!$D$2:$D$78)</f>
        <v>Philadelphia</v>
      </c>
      <c r="I3237" t="str" cm="1">
        <f t="array" ref="I3237">_xlfn.XLOOKUP(Flights[[#This Row],[Destination]],_xlfn._TRO_TRAILING( Airports!A:A),_xlfn._TRO_TRAILING( Airports!E:E), "Not found")</f>
        <v>PA</v>
      </c>
      <c r="J3237" s="1">
        <v>0.57291666666666663</v>
      </c>
      <c r="K3237" s="22">
        <f>HOUR(Flights[[#This Row],[Scheduled Departure]])</f>
        <v>13</v>
      </c>
      <c r="L3237" s="1">
        <v>0.57777777777777772</v>
      </c>
      <c r="M3237">
        <f>(L3237-J3237)*24*60</f>
        <v>6.9999999999999751</v>
      </c>
      <c r="N3237" s="16">
        <f>Flights[[#This Row],[Length (min)]]/60</f>
        <v>4.95</v>
      </c>
      <c r="O3237">
        <v>297</v>
      </c>
      <c r="P3237">
        <v>2402</v>
      </c>
      <c r="Q3237" s="18">
        <f>IFERROR(Flights[[#This Row],[Distance]]/Flights[[#This Row],[Length (hr)]], "")</f>
        <v>485.25252525252523</v>
      </c>
      <c r="R3237" s="1">
        <v>0.92569444444444449</v>
      </c>
      <c r="S3237" s="1" t="str">
        <f>IF(Flights[[#This Row],[Length (hr)]]&lt;2, "No meal", IF(Flights[[#This Row],[Length (hr)]]&lt;3.5, "Light meal", "Full meal"))</f>
        <v>Full meal</v>
      </c>
      <c r="T3237" s="1" t="str">
        <f>IF(AND(Flights[[#This Row],[Airline]]="US Airways", Flights[[#This Row],[Meal]]="Full Meal"), "Yes", "No")</f>
        <v>No</v>
      </c>
      <c r="U3237" s="1">
        <v>0.90902777777777777</v>
      </c>
      <c r="V3237">
        <v>-24</v>
      </c>
      <c r="W3237" s="1" t="str">
        <f>IF(Flights[[#This Row],[Arrival Delay]] = "", "Cancelled", IF(Flights[[#This Row],[Arrival Delay]]&gt;15, "Delayed", "On time"))</f>
        <v>On time</v>
      </c>
      <c r="X3237" t="str">
        <f>IF(Flights[[#This Row],[Status]]&lt;&gt;"Delayed","", IF(Flights[[#This Row],[Arrival Delay]]&gt;120, "Severe", IF(Flights[[#This Row],[Arrival Delay]]&gt;60, "Major", "Moderate")))</f>
        <v/>
      </c>
      <c r="Y3237" t="b">
        <v>0</v>
      </c>
      <c r="AA3237" t="str">
        <f>IF(OR(AND(Flights[[#This Row],[Status]]="Cancelled", Flights[[#This Row],[Cancellation Reason]]="Airline/Carrier"), Flights[[#This Row],[Delay Type]]="Severe"), "Yes", "No")</f>
        <v>No</v>
      </c>
    </row>
    <row r="3238" spans="1:27" x14ac:dyDescent="0.3">
      <c r="A3238" s="3">
        <v>42240</v>
      </c>
      <c r="B3238" s="22">
        <f>WEEKNUM(Flights[[#This Row],[Date]], 1)</f>
        <v>35</v>
      </c>
      <c r="C3238" s="22">
        <f>WEEKDAY(Flights[[#This Row],[Date]],1)</f>
        <v>2</v>
      </c>
      <c r="D3238" t="s">
        <v>544</v>
      </c>
      <c r="E3238" t="s">
        <v>1998</v>
      </c>
      <c r="F3238" t="s">
        <v>0</v>
      </c>
      <c r="G3238" t="s">
        <v>273</v>
      </c>
      <c r="H3238" t="str">
        <f>_xlfn.XLOOKUP(Flights[[#This Row],[Destination]], Airports!$A$2:$A$78, Airports!$D$2:$D$78)</f>
        <v>Denver</v>
      </c>
      <c r="I3238" t="str" cm="1">
        <f t="array" ref="I3238">_xlfn.XLOOKUP(Flights[[#This Row],[Destination]],_xlfn._TRO_TRAILING( Airports!A:A),_xlfn._TRO_TRAILING( Airports!E:E), "Not found")</f>
        <v>CO</v>
      </c>
      <c r="J3238" s="1">
        <v>0.60416666666666663</v>
      </c>
      <c r="K3238" s="22">
        <f>HOUR(Flights[[#This Row],[Scheduled Departure]])</f>
        <v>14</v>
      </c>
      <c r="L3238" s="1">
        <v>0.59513888888888888</v>
      </c>
      <c r="M3238">
        <f>(L3238-J3238)*24*60</f>
        <v>-12.999999999999954</v>
      </c>
      <c r="N3238" s="16">
        <f>Flights[[#This Row],[Length (min)]]/60</f>
        <v>2.2000000000000002</v>
      </c>
      <c r="O3238">
        <v>132</v>
      </c>
      <c r="P3238">
        <v>862</v>
      </c>
      <c r="Q3238" s="18">
        <f>IFERROR(Flights[[#This Row],[Distance]]/Flights[[#This Row],[Length (hr)]], "")</f>
        <v>391.81818181818181</v>
      </c>
      <c r="R3238" s="1">
        <v>0.74027777777777781</v>
      </c>
      <c r="S3238" s="1" t="str">
        <f>IF(Flights[[#This Row],[Length (hr)]]&lt;2, "No meal", IF(Flights[[#This Row],[Length (hr)]]&lt;3.5, "Light meal", "Full meal"))</f>
        <v>Light meal</v>
      </c>
      <c r="T3238" s="1" t="str">
        <f>IF(AND(Flights[[#This Row],[Airline]]="US Airways", Flights[[#This Row],[Meal]]="Full Meal"), "Yes", "No")</f>
        <v>No</v>
      </c>
      <c r="U3238" s="1">
        <v>0.72847222222222219</v>
      </c>
      <c r="V3238">
        <v>-17</v>
      </c>
      <c r="W3238" s="1" t="str">
        <f>IF(Flights[[#This Row],[Arrival Delay]] = "", "Cancelled", IF(Flights[[#This Row],[Arrival Delay]]&gt;15, "Delayed", "On time"))</f>
        <v>On time</v>
      </c>
      <c r="X3238" t="str">
        <f>IF(Flights[[#This Row],[Status]]&lt;&gt;"Delayed","", IF(Flights[[#This Row],[Arrival Delay]]&gt;120, "Severe", IF(Flights[[#This Row],[Arrival Delay]]&gt;60, "Major", "Moderate")))</f>
        <v/>
      </c>
      <c r="Y3238" t="b">
        <v>0</v>
      </c>
      <c r="AA3238" t="str">
        <f>IF(OR(AND(Flights[[#This Row],[Status]]="Cancelled", Flights[[#This Row],[Cancellation Reason]]="Airline/Carrier"), Flights[[#This Row],[Delay Type]]="Severe"), "Yes", "No")</f>
        <v>No</v>
      </c>
    </row>
    <row r="3239" spans="1:27" x14ac:dyDescent="0.3">
      <c r="A3239" s="3">
        <v>42240</v>
      </c>
      <c r="B3239" s="22">
        <f>WEEKNUM(Flights[[#This Row],[Date]], 1)</f>
        <v>35</v>
      </c>
      <c r="C3239" s="22">
        <f>WEEKDAY(Flights[[#This Row],[Date]],1)</f>
        <v>2</v>
      </c>
      <c r="D3239" t="s">
        <v>1693</v>
      </c>
      <c r="E3239" t="s">
        <v>1995</v>
      </c>
      <c r="F3239" t="s">
        <v>0</v>
      </c>
      <c r="G3239" t="s">
        <v>347</v>
      </c>
      <c r="H3239" t="str">
        <f>_xlfn.XLOOKUP(Flights[[#This Row],[Destination]], Airports!$A$2:$A$78, Airports!$D$2:$D$78)</f>
        <v>San Jose</v>
      </c>
      <c r="I3239" t="str" cm="1">
        <f t="array" ref="I3239">_xlfn.XLOOKUP(Flights[[#This Row],[Destination]],_xlfn._TRO_TRAILING( Airports!A:A),_xlfn._TRO_TRAILING( Airports!E:E), "Not found")</f>
        <v>CA</v>
      </c>
      <c r="J3239" s="1">
        <v>0.625</v>
      </c>
      <c r="K3239" s="22">
        <f>HOUR(Flights[[#This Row],[Scheduled Departure]])</f>
        <v>15</v>
      </c>
      <c r="L3239" s="1">
        <v>0.62152777777777779</v>
      </c>
      <c r="M3239">
        <f>(L3239-J3239)*24*60</f>
        <v>-4.9999999999999822</v>
      </c>
      <c r="N3239" s="16">
        <f>Flights[[#This Row],[Length (min)]]/60</f>
        <v>1.0333333333333334</v>
      </c>
      <c r="O3239">
        <v>62</v>
      </c>
      <c r="P3239">
        <v>308</v>
      </c>
      <c r="Q3239" s="18">
        <f>IFERROR(Flights[[#This Row],[Distance]]/Flights[[#This Row],[Length (hr)]], "")</f>
        <v>298.06451612903226</v>
      </c>
      <c r="R3239" s="1">
        <v>0.67013888888888884</v>
      </c>
      <c r="S3239" s="1" t="str">
        <f>IF(Flights[[#This Row],[Length (hr)]]&lt;2, "No meal", IF(Flights[[#This Row],[Length (hr)]]&lt;3.5, "Light meal", "Full meal"))</f>
        <v>No meal</v>
      </c>
      <c r="T3239" s="1" t="str">
        <f>IF(AND(Flights[[#This Row],[Airline]]="US Airways", Flights[[#This Row],[Meal]]="Full Meal"), "Yes", "No")</f>
        <v>No</v>
      </c>
      <c r="U3239" s="1">
        <v>0.6645833333333333</v>
      </c>
      <c r="V3239">
        <v>-8</v>
      </c>
      <c r="W3239" s="1" t="str">
        <f>IF(Flights[[#This Row],[Arrival Delay]] = "", "Cancelled", IF(Flights[[#This Row],[Arrival Delay]]&gt;15, "Delayed", "On time"))</f>
        <v>On time</v>
      </c>
      <c r="X3239" t="str">
        <f>IF(Flights[[#This Row],[Status]]&lt;&gt;"Delayed","", IF(Flights[[#This Row],[Arrival Delay]]&gt;120, "Severe", IF(Flights[[#This Row],[Arrival Delay]]&gt;60, "Major", "Moderate")))</f>
        <v/>
      </c>
      <c r="Y3239" t="b">
        <v>0</v>
      </c>
      <c r="AA3239" t="str">
        <f>IF(OR(AND(Flights[[#This Row],[Status]]="Cancelled", Flights[[#This Row],[Cancellation Reason]]="Airline/Carrier"), Flights[[#This Row],[Delay Type]]="Severe"), "Yes", "No")</f>
        <v>No</v>
      </c>
    </row>
    <row r="3240" spans="1:27" x14ac:dyDescent="0.3">
      <c r="A3240" s="3">
        <v>42240</v>
      </c>
      <c r="B3240" s="22">
        <f>WEEKNUM(Flights[[#This Row],[Date]], 1)</f>
        <v>35</v>
      </c>
      <c r="C3240" s="22">
        <f>WEEKDAY(Flights[[#This Row],[Date]],1)</f>
        <v>2</v>
      </c>
      <c r="D3240" t="s">
        <v>622</v>
      </c>
      <c r="E3240" t="s">
        <v>1994</v>
      </c>
      <c r="F3240" t="s">
        <v>0</v>
      </c>
      <c r="G3240" t="s">
        <v>314</v>
      </c>
      <c r="H3240" t="str">
        <f>_xlfn.XLOOKUP(Flights[[#This Row],[Destination]], Airports!$A$2:$A$78, Airports!$D$2:$D$78)</f>
        <v>Minneapolis</v>
      </c>
      <c r="I3240" t="str" cm="1">
        <f t="array" ref="I3240">_xlfn.XLOOKUP(Flights[[#This Row],[Destination]],_xlfn._TRO_TRAILING( Airports!A:A),_xlfn._TRO_TRAILING( Airports!E:E), "Not found")</f>
        <v>MN</v>
      </c>
      <c r="J3240" s="1">
        <v>0.72916666666666663</v>
      </c>
      <c r="K3240" s="22">
        <f>HOUR(Flights[[#This Row],[Scheduled Departure]])</f>
        <v>17</v>
      </c>
      <c r="L3240" s="1">
        <v>0.72777777777777775</v>
      </c>
      <c r="M3240">
        <f>(L3240-J3240)*24*60</f>
        <v>-1.9999999999999929</v>
      </c>
      <c r="N3240" s="16">
        <f>Flights[[#This Row],[Length (min)]]/60</f>
        <v>3.65</v>
      </c>
      <c r="O3240">
        <v>219</v>
      </c>
      <c r="P3240">
        <v>1535</v>
      </c>
      <c r="Q3240" s="18">
        <f>IFERROR(Flights[[#This Row],[Distance]]/Flights[[#This Row],[Length (hr)]], "")</f>
        <v>420.54794520547944</v>
      </c>
      <c r="R3240" s="1">
        <v>0.96111111111111114</v>
      </c>
      <c r="S3240" s="1" t="str">
        <f>IF(Flights[[#This Row],[Length (hr)]]&lt;2, "No meal", IF(Flights[[#This Row],[Length (hr)]]&lt;3.5, "Light meal", "Full meal"))</f>
        <v>Full meal</v>
      </c>
      <c r="T3240" s="1" t="str">
        <f>IF(AND(Flights[[#This Row],[Airline]]="US Airways", Flights[[#This Row],[Meal]]="Full Meal"), "Yes", "No")</f>
        <v>No</v>
      </c>
      <c r="U3240" s="1">
        <v>0.96319444444444446</v>
      </c>
      <c r="V3240">
        <v>3</v>
      </c>
      <c r="W3240" s="1" t="str">
        <f>IF(Flights[[#This Row],[Arrival Delay]] = "", "Cancelled", IF(Flights[[#This Row],[Arrival Delay]]&gt;15, "Delayed", "On time"))</f>
        <v>On time</v>
      </c>
      <c r="X3240" t="str">
        <f>IF(Flights[[#This Row],[Status]]&lt;&gt;"Delayed","", IF(Flights[[#This Row],[Arrival Delay]]&gt;120, "Severe", IF(Flights[[#This Row],[Arrival Delay]]&gt;60, "Major", "Moderate")))</f>
        <v/>
      </c>
      <c r="Y3240" t="b">
        <v>0</v>
      </c>
      <c r="AA3240" t="str">
        <f>IF(OR(AND(Flights[[#This Row],[Status]]="Cancelled", Flights[[#This Row],[Cancellation Reason]]="Airline/Carrier"), Flights[[#This Row],[Delay Type]]="Severe"), "Yes", "No")</f>
        <v>No</v>
      </c>
    </row>
    <row r="3241" spans="1:27" x14ac:dyDescent="0.3">
      <c r="A3241" s="3">
        <v>42240</v>
      </c>
      <c r="B3241" s="22">
        <f>WEEKNUM(Flights[[#This Row],[Date]], 1)</f>
        <v>35</v>
      </c>
      <c r="C3241" s="22">
        <f>WEEKDAY(Flights[[#This Row],[Date]],1)</f>
        <v>2</v>
      </c>
      <c r="D3241" t="s">
        <v>594</v>
      </c>
      <c r="E3241" t="s">
        <v>1991</v>
      </c>
      <c r="F3241" t="s">
        <v>0</v>
      </c>
      <c r="G3241" t="s">
        <v>24</v>
      </c>
      <c r="H3241" t="str">
        <f>_xlfn.XLOOKUP(Flights[[#This Row],[Destination]], Airports!$A$2:$A$78, Airports!$D$2:$D$78)</f>
        <v>Portland</v>
      </c>
      <c r="I3241" t="str" cm="1">
        <f t="array" ref="I3241">_xlfn.XLOOKUP(Flights[[#This Row],[Destination]],_xlfn._TRO_TRAILING( Airports!A:A),_xlfn._TRO_TRAILING( Airports!E:E), "Not found")</f>
        <v>OR</v>
      </c>
      <c r="J3241" s="1">
        <v>0.73958333333333337</v>
      </c>
      <c r="K3241" s="22">
        <f>HOUR(Flights[[#This Row],[Scheduled Departure]])</f>
        <v>17</v>
      </c>
      <c r="L3241" s="1">
        <v>0.73402777777777772</v>
      </c>
      <c r="M3241">
        <f>(L3241-J3241)*24*60</f>
        <v>-8.0000000000001315</v>
      </c>
      <c r="N3241" s="16">
        <f>Flights[[#This Row],[Length (min)]]/60</f>
        <v>2.1833333333333331</v>
      </c>
      <c r="O3241">
        <v>131</v>
      </c>
      <c r="P3241">
        <v>834</v>
      </c>
      <c r="Q3241" s="18">
        <f>IFERROR(Flights[[#This Row],[Distance]]/Flights[[#This Row],[Length (hr)]], "")</f>
        <v>381.98473282442751</v>
      </c>
      <c r="R3241" s="1">
        <v>0.83680555555555558</v>
      </c>
      <c r="S3241" s="1" t="str">
        <f>IF(Flights[[#This Row],[Length (hr)]]&lt;2, "No meal", IF(Flights[[#This Row],[Length (hr)]]&lt;3.5, "Light meal", "Full meal"))</f>
        <v>Light meal</v>
      </c>
      <c r="T3241" s="1" t="str">
        <f>IF(AND(Flights[[#This Row],[Airline]]="US Airways", Flights[[#This Row],[Meal]]="Full Meal"), "Yes", "No")</f>
        <v>No</v>
      </c>
      <c r="U3241" s="1">
        <v>0.82499999999999996</v>
      </c>
      <c r="V3241">
        <v>-17</v>
      </c>
      <c r="W3241" s="1" t="str">
        <f>IF(Flights[[#This Row],[Arrival Delay]] = "", "Cancelled", IF(Flights[[#This Row],[Arrival Delay]]&gt;15, "Delayed", "On time"))</f>
        <v>On time</v>
      </c>
      <c r="X3241" t="str">
        <f>IF(Flights[[#This Row],[Status]]&lt;&gt;"Delayed","", IF(Flights[[#This Row],[Arrival Delay]]&gt;120, "Severe", IF(Flights[[#This Row],[Arrival Delay]]&gt;60, "Major", "Moderate")))</f>
        <v/>
      </c>
      <c r="Y3241" t="b">
        <v>0</v>
      </c>
      <c r="AA3241" t="str">
        <f>IF(OR(AND(Flights[[#This Row],[Status]]="Cancelled", Flights[[#This Row],[Cancellation Reason]]="Airline/Carrier"), Flights[[#This Row],[Delay Type]]="Severe"), "Yes", "No")</f>
        <v>No</v>
      </c>
    </row>
    <row r="3242" spans="1:27" x14ac:dyDescent="0.3">
      <c r="A3242" s="3">
        <v>42240</v>
      </c>
      <c r="B3242" s="22">
        <f>WEEKNUM(Flights[[#This Row],[Date]], 1)</f>
        <v>35</v>
      </c>
      <c r="C3242" s="22">
        <f>WEEKDAY(Flights[[#This Row],[Date]],1)</f>
        <v>2</v>
      </c>
      <c r="D3242" t="s">
        <v>1240</v>
      </c>
      <c r="E3242" t="s">
        <v>1994</v>
      </c>
      <c r="F3242" t="s">
        <v>0</v>
      </c>
      <c r="G3242" t="s">
        <v>337</v>
      </c>
      <c r="H3242" t="str">
        <f>_xlfn.XLOOKUP(Flights[[#This Row],[Destination]], Airports!$A$2:$A$78, Airports!$D$2:$D$78)</f>
        <v>Santa Fe</v>
      </c>
      <c r="I3242" t="str" cm="1">
        <f t="array" ref="I3242">_xlfn.XLOOKUP(Flights[[#This Row],[Destination]],_xlfn._TRO_TRAILING( Airports!A:A),_xlfn._TRO_TRAILING( Airports!E:E), "Not found")</f>
        <v>NM</v>
      </c>
      <c r="J3242" s="1">
        <v>0.75</v>
      </c>
      <c r="K3242" s="22">
        <f>HOUR(Flights[[#This Row],[Scheduled Departure]])</f>
        <v>18</v>
      </c>
      <c r="L3242" s="1">
        <v>0.75486111111111109</v>
      </c>
      <c r="M3242">
        <f>(L3242-J3242)*24*60</f>
        <v>6.9999999999999751</v>
      </c>
      <c r="N3242" s="16">
        <f>Flights[[#This Row],[Length (min)]]/60</f>
        <v>1.9</v>
      </c>
      <c r="O3242">
        <v>114</v>
      </c>
      <c r="P3242">
        <v>710</v>
      </c>
      <c r="Q3242" s="18">
        <f>IFERROR(Flights[[#This Row],[Distance]]/Flights[[#This Row],[Length (hr)]], "")</f>
        <v>373.68421052631578</v>
      </c>
      <c r="R3242" s="1">
        <v>0.87847222222222221</v>
      </c>
      <c r="S3242" s="1" t="str">
        <f>IF(Flights[[#This Row],[Length (hr)]]&lt;2, "No meal", IF(Flights[[#This Row],[Length (hr)]]&lt;3.5, "Light meal", "Full meal"))</f>
        <v>No meal</v>
      </c>
      <c r="T3242" s="1" t="str">
        <f>IF(AND(Flights[[#This Row],[Airline]]="US Airways", Flights[[#This Row],[Meal]]="Full Meal"), "Yes", "No")</f>
        <v>No</v>
      </c>
      <c r="U3242" s="1">
        <v>0.87569444444444444</v>
      </c>
      <c r="V3242">
        <v>-4</v>
      </c>
      <c r="W3242" s="1" t="str">
        <f>IF(Flights[[#This Row],[Arrival Delay]] = "", "Cancelled", IF(Flights[[#This Row],[Arrival Delay]]&gt;15, "Delayed", "On time"))</f>
        <v>On time</v>
      </c>
      <c r="X3242" t="str">
        <f>IF(Flights[[#This Row],[Status]]&lt;&gt;"Delayed","", IF(Flights[[#This Row],[Arrival Delay]]&gt;120, "Severe", IF(Flights[[#This Row],[Arrival Delay]]&gt;60, "Major", "Moderate")))</f>
        <v/>
      </c>
      <c r="Y3242" t="b">
        <v>0</v>
      </c>
      <c r="AA3242" t="str">
        <f>IF(OR(AND(Flights[[#This Row],[Status]]="Cancelled", Flights[[#This Row],[Cancellation Reason]]="Airline/Carrier"), Flights[[#This Row],[Delay Type]]="Severe"), "Yes", "No")</f>
        <v>No</v>
      </c>
    </row>
    <row r="3243" spans="1:27" x14ac:dyDescent="0.3">
      <c r="A3243" s="3">
        <v>42240</v>
      </c>
      <c r="B3243" s="22">
        <f>WEEKNUM(Flights[[#This Row],[Date]], 1)</f>
        <v>35</v>
      </c>
      <c r="C3243" s="22">
        <f>WEEKDAY(Flights[[#This Row],[Date]],1)</f>
        <v>2</v>
      </c>
      <c r="D3243" t="s">
        <v>586</v>
      </c>
      <c r="E3243" t="s">
        <v>1989</v>
      </c>
      <c r="F3243" t="s">
        <v>0</v>
      </c>
      <c r="G3243" t="s">
        <v>17</v>
      </c>
      <c r="H3243" t="str">
        <f>_xlfn.XLOOKUP(Flights[[#This Row],[Destination]], Airports!$A$2:$A$78, Airports!$D$2:$D$78)</f>
        <v>Honolulu</v>
      </c>
      <c r="I3243" t="str" cm="1">
        <f t="array" ref="I3243">_xlfn.XLOOKUP(Flights[[#This Row],[Destination]],_xlfn._TRO_TRAILING( Airports!A:A),_xlfn._TRO_TRAILING( Airports!E:E), "Not found")</f>
        <v>HI</v>
      </c>
      <c r="J3243" s="1">
        <v>0.77083333333333337</v>
      </c>
      <c r="K3243" s="22">
        <f>HOUR(Flights[[#This Row],[Scheduled Departure]])</f>
        <v>18</v>
      </c>
      <c r="L3243" s="1">
        <v>0.76388888888888884</v>
      </c>
      <c r="M3243">
        <f>(L3243-J3243)*24*60</f>
        <v>-10.000000000000124</v>
      </c>
      <c r="N3243" s="16">
        <f>Flights[[#This Row],[Length (min)]]/60</f>
        <v>5.7166666666666668</v>
      </c>
      <c r="O3243">
        <v>343</v>
      </c>
      <c r="P3243">
        <v>2556</v>
      </c>
      <c r="Q3243" s="18">
        <f>IFERROR(Flights[[#This Row],[Distance]]/Flights[[#This Row],[Length (hr)]], "")</f>
        <v>447.1137026239067</v>
      </c>
      <c r="R3243" s="1">
        <v>0.8833333333333333</v>
      </c>
      <c r="S3243" s="1" t="str">
        <f>IF(Flights[[#This Row],[Length (hr)]]&lt;2, "No meal", IF(Flights[[#This Row],[Length (hr)]]&lt;3.5, "Light meal", "Full meal"))</f>
        <v>Full meal</v>
      </c>
      <c r="T3243" s="1" t="str">
        <f>IF(AND(Flights[[#This Row],[Airline]]="US Airways", Flights[[#This Row],[Meal]]="Full Meal"), "Yes", "No")</f>
        <v>No</v>
      </c>
      <c r="U3243" s="1">
        <v>0.87708333333333333</v>
      </c>
      <c r="V3243">
        <v>-9</v>
      </c>
      <c r="W3243" s="1" t="str">
        <f>IF(Flights[[#This Row],[Arrival Delay]] = "", "Cancelled", IF(Flights[[#This Row],[Arrival Delay]]&gt;15, "Delayed", "On time"))</f>
        <v>On time</v>
      </c>
      <c r="X3243" t="str">
        <f>IF(Flights[[#This Row],[Status]]&lt;&gt;"Delayed","", IF(Flights[[#This Row],[Arrival Delay]]&gt;120, "Severe", IF(Flights[[#This Row],[Arrival Delay]]&gt;60, "Major", "Moderate")))</f>
        <v/>
      </c>
      <c r="Y3243" t="b">
        <v>0</v>
      </c>
      <c r="AA3243" t="str">
        <f>IF(OR(AND(Flights[[#This Row],[Status]]="Cancelled", Flights[[#This Row],[Cancellation Reason]]="Airline/Carrier"), Flights[[#This Row],[Delay Type]]="Severe"), "Yes", "No")</f>
        <v>No</v>
      </c>
    </row>
    <row r="3244" spans="1:27" x14ac:dyDescent="0.3">
      <c r="A3244" s="3">
        <v>42240</v>
      </c>
      <c r="B3244" s="22">
        <f>WEEKNUM(Flights[[#This Row],[Date]], 1)</f>
        <v>35</v>
      </c>
      <c r="C3244" s="22">
        <f>WEEKDAY(Flights[[#This Row],[Date]],1)</f>
        <v>2</v>
      </c>
      <c r="D3244" t="s">
        <v>207</v>
      </c>
      <c r="E3244" t="s">
        <v>1987</v>
      </c>
      <c r="F3244" t="s">
        <v>0</v>
      </c>
      <c r="G3244" t="s">
        <v>28</v>
      </c>
      <c r="H3244" t="str">
        <f>_xlfn.XLOOKUP(Flights[[#This Row],[Destination]], Airports!$A$2:$A$78, Airports!$D$2:$D$78)</f>
        <v>Philadelphia</v>
      </c>
      <c r="I3244" t="str" cm="1">
        <f t="array" ref="I3244">_xlfn.XLOOKUP(Flights[[#This Row],[Destination]],_xlfn._TRO_TRAILING( Airports!A:A),_xlfn._TRO_TRAILING( Airports!E:E), "Not found")</f>
        <v>PA</v>
      </c>
      <c r="J3244" s="1">
        <v>0.97569444444444442</v>
      </c>
      <c r="K3244" s="22">
        <f>HOUR(Flights[[#This Row],[Scheduled Departure]])</f>
        <v>23</v>
      </c>
      <c r="L3244" s="1">
        <v>2.0833333333333333E-3</v>
      </c>
      <c r="M3244">
        <f>(L3244-J3244)*24*60</f>
        <v>-1402</v>
      </c>
      <c r="N3244" s="16">
        <f>Flights[[#This Row],[Length (min)]]/60</f>
        <v>4.916666666666667</v>
      </c>
      <c r="O3244">
        <v>295</v>
      </c>
      <c r="P3244">
        <v>2402</v>
      </c>
      <c r="Q3244" s="18">
        <f>IFERROR(Flights[[#This Row],[Distance]]/Flights[[#This Row],[Length (hr)]], "")</f>
        <v>488.5423728813559</v>
      </c>
      <c r="R3244" s="1">
        <v>0.32777777777777778</v>
      </c>
      <c r="S3244" s="1" t="str">
        <f>IF(Flights[[#This Row],[Length (hr)]]&lt;2, "No meal", IF(Flights[[#This Row],[Length (hr)]]&lt;3.5, "Light meal", "Full meal"))</f>
        <v>Full meal</v>
      </c>
      <c r="T3244" s="1" t="str">
        <f>IF(AND(Flights[[#This Row],[Airline]]="US Airways", Flights[[#This Row],[Meal]]="Full Meal"), "Yes", "No")</f>
        <v>No</v>
      </c>
      <c r="U3244" s="1">
        <v>0.33194444444444443</v>
      </c>
      <c r="V3244">
        <v>6</v>
      </c>
      <c r="W3244" s="1" t="str">
        <f>IF(Flights[[#This Row],[Arrival Delay]] = "", "Cancelled", IF(Flights[[#This Row],[Arrival Delay]]&gt;15, "Delayed", "On time"))</f>
        <v>On time</v>
      </c>
      <c r="X3244" t="str">
        <f>IF(Flights[[#This Row],[Status]]&lt;&gt;"Delayed","", IF(Flights[[#This Row],[Arrival Delay]]&gt;120, "Severe", IF(Flights[[#This Row],[Arrival Delay]]&gt;60, "Major", "Moderate")))</f>
        <v/>
      </c>
      <c r="Y3244" t="b">
        <v>0</v>
      </c>
      <c r="AA3244" t="str">
        <f>IF(OR(AND(Flights[[#This Row],[Status]]="Cancelled", Flights[[#This Row],[Cancellation Reason]]="Airline/Carrier"), Flights[[#This Row],[Delay Type]]="Severe"), "Yes", "No")</f>
        <v>No</v>
      </c>
    </row>
    <row r="3245" spans="1:27" x14ac:dyDescent="0.3">
      <c r="A3245" s="3">
        <v>42241</v>
      </c>
      <c r="B3245" s="22">
        <f>WEEKNUM(Flights[[#This Row],[Date]], 1)</f>
        <v>35</v>
      </c>
      <c r="C3245" s="22">
        <f>WEEKDAY(Flights[[#This Row],[Date]],1)</f>
        <v>3</v>
      </c>
      <c r="D3245" t="s">
        <v>387</v>
      </c>
      <c r="E3245" t="s">
        <v>1991</v>
      </c>
      <c r="F3245" t="s">
        <v>0</v>
      </c>
      <c r="G3245" t="s">
        <v>24</v>
      </c>
      <c r="H3245" t="str">
        <f>_xlfn.XLOOKUP(Flights[[#This Row],[Destination]], Airports!$A$2:$A$78, Airports!$D$2:$D$78)</f>
        <v>Portland</v>
      </c>
      <c r="I3245" t="str" cm="1">
        <f t="array" ref="I3245">_xlfn.XLOOKUP(Flights[[#This Row],[Destination]],_xlfn._TRO_TRAILING( Airports!A:A),_xlfn._TRO_TRAILING( Airports!E:E), "Not found")</f>
        <v>OR</v>
      </c>
      <c r="J3245" s="1">
        <v>0.2673611111111111</v>
      </c>
      <c r="K3245" s="22">
        <f>HOUR(Flights[[#This Row],[Scheduled Departure]])</f>
        <v>6</v>
      </c>
      <c r="L3245" s="1">
        <v>0.2638888888888889</v>
      </c>
      <c r="M3245">
        <f>(L3245-J3245)*24*60</f>
        <v>-4.9999999999999822</v>
      </c>
      <c r="N3245" s="16">
        <f>Flights[[#This Row],[Length (min)]]/60</f>
        <v>2.1</v>
      </c>
      <c r="O3245">
        <v>126</v>
      </c>
      <c r="P3245">
        <v>834</v>
      </c>
      <c r="Q3245" s="18">
        <f>IFERROR(Flights[[#This Row],[Distance]]/Flights[[#This Row],[Length (hr)]], "")</f>
        <v>397.14285714285711</v>
      </c>
      <c r="R3245" s="1">
        <v>0.36805555555555558</v>
      </c>
      <c r="S3245" s="1" t="str">
        <f>IF(Flights[[#This Row],[Length (hr)]]&lt;2, "No meal", IF(Flights[[#This Row],[Length (hr)]]&lt;3.5, "Light meal", "Full meal"))</f>
        <v>Light meal</v>
      </c>
      <c r="T3245" s="1" t="str">
        <f>IF(AND(Flights[[#This Row],[Airline]]="US Airways", Flights[[#This Row],[Meal]]="Full Meal"), "Yes", "No")</f>
        <v>No</v>
      </c>
      <c r="U3245" s="1">
        <v>0.35138888888888886</v>
      </c>
      <c r="V3245">
        <v>-24</v>
      </c>
      <c r="W3245" s="1" t="str">
        <f>IF(Flights[[#This Row],[Arrival Delay]] = "", "Cancelled", IF(Flights[[#This Row],[Arrival Delay]]&gt;15, "Delayed", "On time"))</f>
        <v>On time</v>
      </c>
      <c r="X3245" t="str">
        <f>IF(Flights[[#This Row],[Status]]&lt;&gt;"Delayed","", IF(Flights[[#This Row],[Arrival Delay]]&gt;120, "Severe", IF(Flights[[#This Row],[Arrival Delay]]&gt;60, "Major", "Moderate")))</f>
        <v/>
      </c>
      <c r="Y3245" t="b">
        <v>0</v>
      </c>
      <c r="AA3245" t="str">
        <f>IF(OR(AND(Flights[[#This Row],[Status]]="Cancelled", Flights[[#This Row],[Cancellation Reason]]="Airline/Carrier"), Flights[[#This Row],[Delay Type]]="Severe"), "Yes", "No")</f>
        <v>No</v>
      </c>
    </row>
    <row r="3246" spans="1:27" x14ac:dyDescent="0.3">
      <c r="A3246" s="3">
        <v>42241</v>
      </c>
      <c r="B3246" s="22">
        <f>WEEKNUM(Flights[[#This Row],[Date]], 1)</f>
        <v>35</v>
      </c>
      <c r="C3246" s="22">
        <f>WEEKDAY(Flights[[#This Row],[Date]],1)</f>
        <v>3</v>
      </c>
      <c r="D3246" t="s">
        <v>45</v>
      </c>
      <c r="E3246" t="s">
        <v>1987</v>
      </c>
      <c r="F3246" t="s">
        <v>0</v>
      </c>
      <c r="G3246" t="s">
        <v>13</v>
      </c>
      <c r="H3246" t="str">
        <f>_xlfn.XLOOKUP(Flights[[#This Row],[Destination]], Airports!$A$2:$A$78, Airports!$D$2:$D$78)</f>
        <v>Orlando</v>
      </c>
      <c r="I3246" t="str" cm="1">
        <f t="array" ref="I3246">_xlfn.XLOOKUP(Flights[[#This Row],[Destination]],_xlfn._TRO_TRAILING( Airports!A:A),_xlfn._TRO_TRAILING( Airports!E:E), "Not found")</f>
        <v>FL</v>
      </c>
      <c r="J3246" s="1">
        <v>0.33333333333333331</v>
      </c>
      <c r="K3246" s="22">
        <f>HOUR(Flights[[#This Row],[Scheduled Departure]])</f>
        <v>8</v>
      </c>
      <c r="L3246" s="1">
        <v>0.33263888888888887</v>
      </c>
      <c r="M3246">
        <f>(L3246-J3246)*24*60</f>
        <v>-0.99999999999999645</v>
      </c>
      <c r="N3246" s="16">
        <f>Flights[[#This Row],[Length (min)]]/60</f>
        <v>4.9000000000000004</v>
      </c>
      <c r="O3246">
        <v>294</v>
      </c>
      <c r="P3246">
        <v>2218</v>
      </c>
      <c r="Q3246" s="18">
        <f>IFERROR(Flights[[#This Row],[Distance]]/Flights[[#This Row],[Length (hr)]], "")</f>
        <v>452.65306122448976</v>
      </c>
      <c r="R3246" s="1">
        <v>0.67222222222222228</v>
      </c>
      <c r="S3246" s="1" t="str">
        <f>IF(Flights[[#This Row],[Length (hr)]]&lt;2, "No meal", IF(Flights[[#This Row],[Length (hr)]]&lt;3.5, "Light meal", "Full meal"))</f>
        <v>Full meal</v>
      </c>
      <c r="T3246" s="1" t="str">
        <f>IF(AND(Flights[[#This Row],[Airline]]="US Airways", Flights[[#This Row],[Meal]]="Full Meal"), "Yes", "No")</f>
        <v>No</v>
      </c>
      <c r="U3246" s="1">
        <v>0.66180555555555554</v>
      </c>
      <c r="V3246">
        <v>-15</v>
      </c>
      <c r="W3246" s="1" t="str">
        <f>IF(Flights[[#This Row],[Arrival Delay]] = "", "Cancelled", IF(Flights[[#This Row],[Arrival Delay]]&gt;15, "Delayed", "On time"))</f>
        <v>On time</v>
      </c>
      <c r="X3246" t="str">
        <f>IF(Flights[[#This Row],[Status]]&lt;&gt;"Delayed","", IF(Flights[[#This Row],[Arrival Delay]]&gt;120, "Severe", IF(Flights[[#This Row],[Arrival Delay]]&gt;60, "Major", "Moderate")))</f>
        <v/>
      </c>
      <c r="Y3246" t="b">
        <v>0</v>
      </c>
      <c r="AA3246" t="str">
        <f>IF(OR(AND(Flights[[#This Row],[Status]]="Cancelled", Flights[[#This Row],[Cancellation Reason]]="Airline/Carrier"), Flights[[#This Row],[Delay Type]]="Severe"), "Yes", "No")</f>
        <v>No</v>
      </c>
    </row>
    <row r="3247" spans="1:27" x14ac:dyDescent="0.3">
      <c r="A3247" s="3">
        <v>42241</v>
      </c>
      <c r="B3247" s="22">
        <f>WEEKNUM(Flights[[#This Row],[Date]], 1)</f>
        <v>35</v>
      </c>
      <c r="C3247" s="22">
        <f>WEEKDAY(Flights[[#This Row],[Date]],1)</f>
        <v>3</v>
      </c>
      <c r="D3247" t="s">
        <v>422</v>
      </c>
      <c r="E3247" t="s">
        <v>1991</v>
      </c>
      <c r="F3247" t="s">
        <v>0</v>
      </c>
      <c r="G3247" t="s">
        <v>344</v>
      </c>
      <c r="H3247" t="str">
        <f>_xlfn.XLOOKUP(Flights[[#This Row],[Destination]], Airports!$A$2:$A$78, Airports!$D$2:$D$78)</f>
        <v>Seattle</v>
      </c>
      <c r="I3247" t="str" cm="1">
        <f t="array" ref="I3247">_xlfn.XLOOKUP(Flights[[#This Row],[Destination]],_xlfn._TRO_TRAILING( Airports!A:A),_xlfn._TRO_TRAILING( Airports!E:E), "Not found")</f>
        <v>WA</v>
      </c>
      <c r="J3247" s="1">
        <v>0.33333333333333331</v>
      </c>
      <c r="K3247" s="22">
        <f>HOUR(Flights[[#This Row],[Scheduled Departure]])</f>
        <v>8</v>
      </c>
      <c r="L3247" s="1">
        <v>0.33055555555555555</v>
      </c>
      <c r="M3247">
        <f>(L3247-J3247)*24*60</f>
        <v>-3.9999999999999858</v>
      </c>
      <c r="N3247" s="16">
        <f>Flights[[#This Row],[Length (min)]]/60</f>
        <v>2.5833333333333335</v>
      </c>
      <c r="O3247">
        <v>155</v>
      </c>
      <c r="P3247">
        <v>954</v>
      </c>
      <c r="Q3247" s="18">
        <f>IFERROR(Flights[[#This Row],[Distance]]/Flights[[#This Row],[Length (hr)]], "")</f>
        <v>369.29032258064512</v>
      </c>
      <c r="R3247" s="1">
        <v>0.44722222222222224</v>
      </c>
      <c r="S3247" s="1" t="str">
        <f>IF(Flights[[#This Row],[Length (hr)]]&lt;2, "No meal", IF(Flights[[#This Row],[Length (hr)]]&lt;3.5, "Light meal", "Full meal"))</f>
        <v>Light meal</v>
      </c>
      <c r="T3247" s="1" t="str">
        <f>IF(AND(Flights[[#This Row],[Airline]]="US Airways", Flights[[#This Row],[Meal]]="Full Meal"), "Yes", "No")</f>
        <v>No</v>
      </c>
      <c r="U3247" s="1">
        <v>0.43819444444444444</v>
      </c>
      <c r="V3247">
        <v>-13</v>
      </c>
      <c r="W3247" s="1" t="str">
        <f>IF(Flights[[#This Row],[Arrival Delay]] = "", "Cancelled", IF(Flights[[#This Row],[Arrival Delay]]&gt;15, "Delayed", "On time"))</f>
        <v>On time</v>
      </c>
      <c r="X3247" t="str">
        <f>IF(Flights[[#This Row],[Status]]&lt;&gt;"Delayed","", IF(Flights[[#This Row],[Arrival Delay]]&gt;120, "Severe", IF(Flights[[#This Row],[Arrival Delay]]&gt;60, "Major", "Moderate")))</f>
        <v/>
      </c>
      <c r="Y3247" t="b">
        <v>0</v>
      </c>
      <c r="AA3247" t="str">
        <f>IF(OR(AND(Flights[[#This Row],[Status]]="Cancelled", Flights[[#This Row],[Cancellation Reason]]="Airline/Carrier"), Flights[[#This Row],[Delay Type]]="Severe"), "Yes", "No")</f>
        <v>No</v>
      </c>
    </row>
    <row r="3248" spans="1:27" x14ac:dyDescent="0.3">
      <c r="A3248" s="3">
        <v>42241</v>
      </c>
      <c r="B3248" s="22">
        <f>WEEKNUM(Flights[[#This Row],[Date]], 1)</f>
        <v>35</v>
      </c>
      <c r="C3248" s="22">
        <f>WEEKDAY(Flights[[#This Row],[Date]],1)</f>
        <v>3</v>
      </c>
      <c r="D3248" t="s">
        <v>1063</v>
      </c>
      <c r="E3248" t="s">
        <v>1994</v>
      </c>
      <c r="F3248" t="s">
        <v>0</v>
      </c>
      <c r="G3248" t="s">
        <v>351</v>
      </c>
      <c r="H3248" t="str">
        <f>_xlfn.XLOOKUP(Flights[[#This Row],[Destination]], Airports!$A$2:$A$78, Airports!$D$2:$D$78)</f>
        <v>Sacramento</v>
      </c>
      <c r="I3248" t="str" cm="1">
        <f t="array" ref="I3248">_xlfn.XLOOKUP(Flights[[#This Row],[Destination]],_xlfn._TRO_TRAILING( Airports!A:A),_xlfn._TRO_TRAILING( Airports!E:E), "Not found")</f>
        <v>CA</v>
      </c>
      <c r="J3248" s="1">
        <v>0.33333333333333331</v>
      </c>
      <c r="K3248" s="22">
        <f>HOUR(Flights[[#This Row],[Scheduled Departure]])</f>
        <v>8</v>
      </c>
      <c r="L3248" s="1">
        <v>0.34166666666666667</v>
      </c>
      <c r="M3248">
        <f>(L3248-J3248)*24*60</f>
        <v>12.000000000000037</v>
      </c>
      <c r="N3248" s="16">
        <f>Flights[[#This Row],[Length (min)]]/60</f>
        <v>1.7166666666666666</v>
      </c>
      <c r="O3248">
        <v>103</v>
      </c>
      <c r="P3248">
        <v>373</v>
      </c>
      <c r="Q3248" s="18">
        <f>IFERROR(Flights[[#This Row],[Distance]]/Flights[[#This Row],[Length (hr)]], "")</f>
        <v>217.28155339805826</v>
      </c>
      <c r="R3248" s="1">
        <v>0.39791666666666664</v>
      </c>
      <c r="S3248" s="1" t="str">
        <f>IF(Flights[[#This Row],[Length (hr)]]&lt;2, "No meal", IF(Flights[[#This Row],[Length (hr)]]&lt;3.5, "Light meal", "Full meal"))</f>
        <v>No meal</v>
      </c>
      <c r="T3248" s="1" t="str">
        <f>IF(AND(Flights[[#This Row],[Airline]]="US Airways", Flights[[#This Row],[Meal]]="Full Meal"), "Yes", "No")</f>
        <v>No</v>
      </c>
      <c r="U3248" s="1">
        <v>0.41319444444444442</v>
      </c>
      <c r="V3248">
        <v>22</v>
      </c>
      <c r="W3248" s="1" t="str">
        <f>IF(Flights[[#This Row],[Arrival Delay]] = "", "Cancelled", IF(Flights[[#This Row],[Arrival Delay]]&gt;15, "Delayed", "On time"))</f>
        <v>Delayed</v>
      </c>
      <c r="X3248" t="str">
        <f>IF(Flights[[#This Row],[Status]]&lt;&gt;"Delayed","", IF(Flights[[#This Row],[Arrival Delay]]&gt;120, "Severe", IF(Flights[[#This Row],[Arrival Delay]]&gt;60, "Major", "Moderate")))</f>
        <v>Moderate</v>
      </c>
      <c r="Y3248" t="b">
        <v>0</v>
      </c>
      <c r="AA3248" t="str">
        <f>IF(OR(AND(Flights[[#This Row],[Status]]="Cancelled", Flights[[#This Row],[Cancellation Reason]]="Airline/Carrier"), Flights[[#This Row],[Delay Type]]="Severe"), "Yes", "No")</f>
        <v>No</v>
      </c>
    </row>
    <row r="3249" spans="1:27" x14ac:dyDescent="0.3">
      <c r="A3249" s="3">
        <v>42241</v>
      </c>
      <c r="B3249" s="22">
        <f>WEEKNUM(Flights[[#This Row],[Date]], 1)</f>
        <v>35</v>
      </c>
      <c r="C3249" s="22">
        <f>WEEKDAY(Flights[[#This Row],[Date]],1)</f>
        <v>3</v>
      </c>
      <c r="D3249" t="s">
        <v>782</v>
      </c>
      <c r="E3249" t="s">
        <v>1989</v>
      </c>
      <c r="F3249" t="s">
        <v>0</v>
      </c>
      <c r="G3249" t="s">
        <v>314</v>
      </c>
      <c r="H3249" t="str">
        <f>_xlfn.XLOOKUP(Flights[[#This Row],[Destination]], Airports!$A$2:$A$78, Airports!$D$2:$D$78)</f>
        <v>Minneapolis</v>
      </c>
      <c r="I3249" t="str" cm="1">
        <f t="array" ref="I3249">_xlfn.XLOOKUP(Flights[[#This Row],[Destination]],_xlfn._TRO_TRAILING( Airports!A:A),_xlfn._TRO_TRAILING( Airports!E:E), "Not found")</f>
        <v>MN</v>
      </c>
      <c r="J3249" s="1">
        <v>0.34027777777777779</v>
      </c>
      <c r="K3249" s="22">
        <f>HOUR(Flights[[#This Row],[Scheduled Departure]])</f>
        <v>8</v>
      </c>
      <c r="L3249" s="1">
        <v>0.33888888888888891</v>
      </c>
      <c r="M3249">
        <f>(L3249-J3249)*24*60</f>
        <v>-1.9999999999999929</v>
      </c>
      <c r="N3249" s="16">
        <f>Flights[[#This Row],[Length (min)]]/60</f>
        <v>3.4</v>
      </c>
      <c r="O3249">
        <v>204</v>
      </c>
      <c r="P3249">
        <v>1535</v>
      </c>
      <c r="Q3249" s="18">
        <f>IFERROR(Flights[[#This Row],[Distance]]/Flights[[#This Row],[Length (hr)]], "")</f>
        <v>451.47058823529414</v>
      </c>
      <c r="R3249" s="1">
        <v>0.5708333333333333</v>
      </c>
      <c r="S3249" s="1" t="str">
        <f>IF(Flights[[#This Row],[Length (hr)]]&lt;2, "No meal", IF(Flights[[#This Row],[Length (hr)]]&lt;3.5, "Light meal", "Full meal"))</f>
        <v>Light meal</v>
      </c>
      <c r="T3249" s="1" t="str">
        <f>IF(AND(Flights[[#This Row],[Airline]]="US Airways", Flights[[#This Row],[Meal]]="Full Meal"), "Yes", "No")</f>
        <v>No</v>
      </c>
      <c r="U3249" s="1">
        <v>0.56388888888888888</v>
      </c>
      <c r="V3249">
        <v>-10</v>
      </c>
      <c r="W3249" s="1" t="str">
        <f>IF(Flights[[#This Row],[Arrival Delay]] = "", "Cancelled", IF(Flights[[#This Row],[Arrival Delay]]&gt;15, "Delayed", "On time"))</f>
        <v>On time</v>
      </c>
      <c r="X3249" t="str">
        <f>IF(Flights[[#This Row],[Status]]&lt;&gt;"Delayed","", IF(Flights[[#This Row],[Arrival Delay]]&gt;120, "Severe", IF(Flights[[#This Row],[Arrival Delay]]&gt;60, "Major", "Moderate")))</f>
        <v/>
      </c>
      <c r="Y3249" t="b">
        <v>0</v>
      </c>
      <c r="AA3249" t="str">
        <f>IF(OR(AND(Flights[[#This Row],[Status]]="Cancelled", Flights[[#This Row],[Cancellation Reason]]="Airline/Carrier"), Flights[[#This Row],[Delay Type]]="Severe"), "Yes", "No")</f>
        <v>No</v>
      </c>
    </row>
    <row r="3250" spans="1:27" x14ac:dyDescent="0.3">
      <c r="A3250" s="3">
        <v>42241</v>
      </c>
      <c r="B3250" s="22">
        <f>WEEKNUM(Flights[[#This Row],[Date]], 1)</f>
        <v>35</v>
      </c>
      <c r="C3250" s="22">
        <f>WEEKDAY(Flights[[#This Row],[Date]],1)</f>
        <v>3</v>
      </c>
      <c r="D3250" t="s">
        <v>500</v>
      </c>
      <c r="E3250" t="s">
        <v>1992</v>
      </c>
      <c r="F3250" t="s">
        <v>0</v>
      </c>
      <c r="G3250" t="s">
        <v>10</v>
      </c>
      <c r="H3250" t="str">
        <f>_xlfn.XLOOKUP(Flights[[#This Row],[Destination]], Airports!$A$2:$A$78, Airports!$D$2:$D$78)</f>
        <v>Boston</v>
      </c>
      <c r="I3250" t="str" cm="1">
        <f t="array" ref="I3250">_xlfn.XLOOKUP(Flights[[#This Row],[Destination]],_xlfn._TRO_TRAILING( Airports!A:A),_xlfn._TRO_TRAILING( Airports!E:E), "Not found")</f>
        <v>MA</v>
      </c>
      <c r="J3250" s="1">
        <v>0.4826388888888889</v>
      </c>
      <c r="K3250" s="22">
        <f>HOUR(Flights[[#This Row],[Scheduled Departure]])</f>
        <v>11</v>
      </c>
      <c r="L3250" s="1">
        <v>0.48402777777777778</v>
      </c>
      <c r="M3250">
        <f>(L3250-J3250)*24*60</f>
        <v>1.9999999999999929</v>
      </c>
      <c r="N3250" s="16">
        <f>Flights[[#This Row],[Length (min)]]/60</f>
        <v>5.333333333333333</v>
      </c>
      <c r="O3250">
        <v>320</v>
      </c>
      <c r="P3250">
        <v>2611</v>
      </c>
      <c r="Q3250" s="18">
        <f>IFERROR(Flights[[#This Row],[Distance]]/Flights[[#This Row],[Length (hr)]], "")</f>
        <v>489.5625</v>
      </c>
      <c r="R3250" s="1">
        <v>0.83680555555555558</v>
      </c>
      <c r="S3250" s="1" t="str">
        <f>IF(Flights[[#This Row],[Length (hr)]]&lt;2, "No meal", IF(Flights[[#This Row],[Length (hr)]]&lt;3.5, "Light meal", "Full meal"))</f>
        <v>Full meal</v>
      </c>
      <c r="T3250" s="1" t="str">
        <f>IF(AND(Flights[[#This Row],[Airline]]="US Airways", Flights[[#This Row],[Meal]]="Full Meal"), "Yes", "No")</f>
        <v>No</v>
      </c>
      <c r="U3250" s="1">
        <v>0.83125000000000004</v>
      </c>
      <c r="V3250">
        <v>-8</v>
      </c>
      <c r="W3250" s="1" t="str">
        <f>IF(Flights[[#This Row],[Arrival Delay]] = "", "Cancelled", IF(Flights[[#This Row],[Arrival Delay]]&gt;15, "Delayed", "On time"))</f>
        <v>On time</v>
      </c>
      <c r="X3250" t="str">
        <f>IF(Flights[[#This Row],[Status]]&lt;&gt;"Delayed","", IF(Flights[[#This Row],[Arrival Delay]]&gt;120, "Severe", IF(Flights[[#This Row],[Arrival Delay]]&gt;60, "Major", "Moderate")))</f>
        <v/>
      </c>
      <c r="Y3250" t="b">
        <v>0</v>
      </c>
      <c r="AA3250" t="str">
        <f>IF(OR(AND(Flights[[#This Row],[Status]]="Cancelled", Flights[[#This Row],[Cancellation Reason]]="Airline/Carrier"), Flights[[#This Row],[Delay Type]]="Severe"), "Yes", "No")</f>
        <v>No</v>
      </c>
    </row>
    <row r="3251" spans="1:27" x14ac:dyDescent="0.3">
      <c r="A3251" s="3">
        <v>42241</v>
      </c>
      <c r="B3251" s="22">
        <f>WEEKNUM(Flights[[#This Row],[Date]], 1)</f>
        <v>35</v>
      </c>
      <c r="C3251" s="22">
        <f>WEEKDAY(Flights[[#This Row],[Date]],1)</f>
        <v>3</v>
      </c>
      <c r="D3251" t="s">
        <v>1030</v>
      </c>
      <c r="E3251" t="s">
        <v>1995</v>
      </c>
      <c r="F3251" t="s">
        <v>0</v>
      </c>
      <c r="G3251" t="s">
        <v>257</v>
      </c>
      <c r="H3251" t="str">
        <f>_xlfn.XLOOKUP(Flights[[#This Row],[Destination]], Airports!$A$2:$A$78, Airports!$D$2:$D$78)</f>
        <v>Baltimore</v>
      </c>
      <c r="I3251" t="str" cm="1">
        <f t="array" ref="I3251">_xlfn.XLOOKUP(Flights[[#This Row],[Destination]],_xlfn._TRO_TRAILING( Airports!A:A),_xlfn._TRO_TRAILING( Airports!E:E), "Not found")</f>
        <v>MD</v>
      </c>
      <c r="J3251" s="1">
        <v>0.52777777777777779</v>
      </c>
      <c r="K3251" s="22">
        <f>HOUR(Flights[[#This Row],[Scheduled Departure]])</f>
        <v>12</v>
      </c>
      <c r="L3251" s="1">
        <v>0.56527777777777777</v>
      </c>
      <c r="M3251">
        <f>(L3251-J3251)*24*60</f>
        <v>53.999999999999972</v>
      </c>
      <c r="N3251" s="16">
        <f>Flights[[#This Row],[Length (min)]]/60</f>
        <v>5.15</v>
      </c>
      <c r="O3251">
        <v>309</v>
      </c>
      <c r="P3251">
        <v>2329</v>
      </c>
      <c r="Q3251" s="18">
        <f>IFERROR(Flights[[#This Row],[Distance]]/Flights[[#This Row],[Length (hr)]], "")</f>
        <v>452.23300970873782</v>
      </c>
      <c r="R3251" s="1">
        <v>0.86458333333333337</v>
      </c>
      <c r="S3251" s="1" t="str">
        <f>IF(Flights[[#This Row],[Length (hr)]]&lt;2, "No meal", IF(Flights[[#This Row],[Length (hr)]]&lt;3.5, "Light meal", "Full meal"))</f>
        <v>Full meal</v>
      </c>
      <c r="T3251" s="1" t="str">
        <f>IF(AND(Flights[[#This Row],[Airline]]="US Airways", Flights[[#This Row],[Meal]]="Full Meal"), "Yes", "No")</f>
        <v>No</v>
      </c>
      <c r="U3251" s="1">
        <v>0.90486111111111112</v>
      </c>
      <c r="V3251">
        <v>58</v>
      </c>
      <c r="W3251" s="1" t="str">
        <f>IF(Flights[[#This Row],[Arrival Delay]] = "", "Cancelled", IF(Flights[[#This Row],[Arrival Delay]]&gt;15, "Delayed", "On time"))</f>
        <v>Delayed</v>
      </c>
      <c r="X3251" t="str">
        <f>IF(Flights[[#This Row],[Status]]&lt;&gt;"Delayed","", IF(Flights[[#This Row],[Arrival Delay]]&gt;120, "Severe", IF(Flights[[#This Row],[Arrival Delay]]&gt;60, "Major", "Moderate")))</f>
        <v>Moderate</v>
      </c>
      <c r="Y3251" t="b">
        <v>0</v>
      </c>
      <c r="AA3251" t="str">
        <f>IF(OR(AND(Flights[[#This Row],[Status]]="Cancelled", Flights[[#This Row],[Cancellation Reason]]="Airline/Carrier"), Flights[[#This Row],[Delay Type]]="Severe"), "Yes", "No")</f>
        <v>No</v>
      </c>
    </row>
    <row r="3252" spans="1:27" x14ac:dyDescent="0.3">
      <c r="A3252" s="3">
        <v>42241</v>
      </c>
      <c r="B3252" s="22">
        <f>WEEKNUM(Flights[[#This Row],[Date]], 1)</f>
        <v>35</v>
      </c>
      <c r="C3252" s="22">
        <f>WEEKDAY(Flights[[#This Row],[Date]],1)</f>
        <v>3</v>
      </c>
      <c r="D3252" t="s">
        <v>984</v>
      </c>
      <c r="E3252" t="s">
        <v>1990</v>
      </c>
      <c r="F3252" t="s">
        <v>0</v>
      </c>
      <c r="G3252" t="s">
        <v>273</v>
      </c>
      <c r="H3252" t="str">
        <f>_xlfn.XLOOKUP(Flights[[#This Row],[Destination]], Airports!$A$2:$A$78, Airports!$D$2:$D$78)</f>
        <v>Denver</v>
      </c>
      <c r="I3252" t="str" cm="1">
        <f t="array" ref="I3252">_xlfn.XLOOKUP(Flights[[#This Row],[Destination]],_xlfn._TRO_TRAILING( Airports!A:A),_xlfn._TRO_TRAILING( Airports!E:E), "Not found")</f>
        <v>CO</v>
      </c>
      <c r="J3252" s="1">
        <v>0.65833333333333333</v>
      </c>
      <c r="K3252" s="22">
        <f>HOUR(Flights[[#This Row],[Scheduled Departure]])</f>
        <v>15</v>
      </c>
      <c r="L3252" s="1">
        <v>0.65972222222222221</v>
      </c>
      <c r="M3252">
        <f>(L3252-J3252)*24*60</f>
        <v>1.9999999999999929</v>
      </c>
      <c r="N3252" s="16">
        <f>Flights[[#This Row],[Length (min)]]/60</f>
        <v>2.1833333333333331</v>
      </c>
      <c r="O3252">
        <v>131</v>
      </c>
      <c r="P3252">
        <v>862</v>
      </c>
      <c r="Q3252" s="18">
        <f>IFERROR(Flights[[#This Row],[Distance]]/Flights[[#This Row],[Length (hr)]], "")</f>
        <v>394.80916030534354</v>
      </c>
      <c r="R3252" s="1">
        <v>0.79861111111111116</v>
      </c>
      <c r="S3252" s="1" t="str">
        <f>IF(Flights[[#This Row],[Length (hr)]]&lt;2, "No meal", IF(Flights[[#This Row],[Length (hr)]]&lt;3.5, "Light meal", "Full meal"))</f>
        <v>Light meal</v>
      </c>
      <c r="T3252" s="1" t="str">
        <f>IF(AND(Flights[[#This Row],[Airline]]="US Airways", Flights[[#This Row],[Meal]]="Full Meal"), "Yes", "No")</f>
        <v>No</v>
      </c>
      <c r="U3252" s="1">
        <v>0.79236111111111107</v>
      </c>
      <c r="V3252">
        <v>-9</v>
      </c>
      <c r="W3252" s="1" t="str">
        <f>IF(Flights[[#This Row],[Arrival Delay]] = "", "Cancelled", IF(Flights[[#This Row],[Arrival Delay]]&gt;15, "Delayed", "On time"))</f>
        <v>On time</v>
      </c>
      <c r="X3252" t="str">
        <f>IF(Flights[[#This Row],[Status]]&lt;&gt;"Delayed","", IF(Flights[[#This Row],[Arrival Delay]]&gt;120, "Severe", IF(Flights[[#This Row],[Arrival Delay]]&gt;60, "Major", "Moderate")))</f>
        <v/>
      </c>
      <c r="Y3252" t="b">
        <v>0</v>
      </c>
      <c r="AA3252" t="str">
        <f>IF(OR(AND(Flights[[#This Row],[Status]]="Cancelled", Flights[[#This Row],[Cancellation Reason]]="Airline/Carrier"), Flights[[#This Row],[Delay Type]]="Severe"), "Yes", "No")</f>
        <v>No</v>
      </c>
    </row>
    <row r="3253" spans="1:27" x14ac:dyDescent="0.3">
      <c r="A3253" s="3">
        <v>42241</v>
      </c>
      <c r="B3253" s="22">
        <f>WEEKNUM(Flights[[#This Row],[Date]], 1)</f>
        <v>35</v>
      </c>
      <c r="C3253" s="22">
        <f>WEEKDAY(Flights[[#This Row],[Date]],1)</f>
        <v>3</v>
      </c>
      <c r="D3253" t="s">
        <v>562</v>
      </c>
      <c r="E3253" t="s">
        <v>1989</v>
      </c>
      <c r="F3253" t="s">
        <v>0</v>
      </c>
      <c r="G3253" t="s">
        <v>12</v>
      </c>
      <c r="H3253" t="str">
        <f>_xlfn.XLOOKUP(Flights[[#This Row],[Destination]], Airports!$A$2:$A$78, Airports!$D$2:$D$78)</f>
        <v>New York</v>
      </c>
      <c r="I3253" t="str" cm="1">
        <f t="array" ref="I3253">_xlfn.XLOOKUP(Flights[[#This Row],[Destination]],_xlfn._TRO_TRAILING( Airports!A:A),_xlfn._TRO_TRAILING( Airports!E:E), "Not found")</f>
        <v>NY</v>
      </c>
      <c r="J3253" s="1">
        <v>0.67708333333333337</v>
      </c>
      <c r="K3253" s="22">
        <f>HOUR(Flights[[#This Row],[Scheduled Departure]])</f>
        <v>16</v>
      </c>
      <c r="L3253" s="1">
        <v>0.67500000000000004</v>
      </c>
      <c r="M3253">
        <f>(L3253-J3253)*24*60</f>
        <v>-2.9999999999999893</v>
      </c>
      <c r="N3253" s="16">
        <f>Flights[[#This Row],[Length (min)]]/60</f>
        <v>5.2</v>
      </c>
      <c r="O3253">
        <v>312</v>
      </c>
      <c r="P3253">
        <v>2475</v>
      </c>
      <c r="Q3253" s="18">
        <f>IFERROR(Flights[[#This Row],[Distance]]/Flights[[#This Row],[Length (hr)]], "")</f>
        <v>475.96153846153845</v>
      </c>
      <c r="R3253" s="1">
        <v>3.2638888888888891E-2</v>
      </c>
      <c r="S3253" s="1" t="str">
        <f>IF(Flights[[#This Row],[Length (hr)]]&lt;2, "No meal", IF(Flights[[#This Row],[Length (hr)]]&lt;3.5, "Light meal", "Full meal"))</f>
        <v>Full meal</v>
      </c>
      <c r="T3253" s="1" t="str">
        <f>IF(AND(Flights[[#This Row],[Airline]]="US Airways", Flights[[#This Row],[Meal]]="Full Meal"), "Yes", "No")</f>
        <v>No</v>
      </c>
      <c r="U3253" s="1">
        <v>1.6666666666666666E-2</v>
      </c>
      <c r="V3253">
        <v>-23</v>
      </c>
      <c r="W3253" s="1" t="str">
        <f>IF(Flights[[#This Row],[Arrival Delay]] = "", "Cancelled", IF(Flights[[#This Row],[Arrival Delay]]&gt;15, "Delayed", "On time"))</f>
        <v>On time</v>
      </c>
      <c r="X3253" t="str">
        <f>IF(Flights[[#This Row],[Status]]&lt;&gt;"Delayed","", IF(Flights[[#This Row],[Arrival Delay]]&gt;120, "Severe", IF(Flights[[#This Row],[Arrival Delay]]&gt;60, "Major", "Moderate")))</f>
        <v/>
      </c>
      <c r="Y3253" t="b">
        <v>0</v>
      </c>
      <c r="AA3253" t="str">
        <f>IF(OR(AND(Flights[[#This Row],[Status]]="Cancelled", Flights[[#This Row],[Cancellation Reason]]="Airline/Carrier"), Flights[[#This Row],[Delay Type]]="Severe"), "Yes", "No")</f>
        <v>No</v>
      </c>
    </row>
    <row r="3254" spans="1:27" x14ac:dyDescent="0.3">
      <c r="A3254" s="3">
        <v>42241</v>
      </c>
      <c r="B3254" s="22">
        <f>WEEKNUM(Flights[[#This Row],[Date]], 1)</f>
        <v>35</v>
      </c>
      <c r="C3254" s="22">
        <f>WEEKDAY(Flights[[#This Row],[Date]],1)</f>
        <v>3</v>
      </c>
      <c r="D3254" t="s">
        <v>1255</v>
      </c>
      <c r="E3254" t="s">
        <v>1994</v>
      </c>
      <c r="F3254" t="s">
        <v>0</v>
      </c>
      <c r="G3254" t="s">
        <v>29</v>
      </c>
      <c r="H3254" t="str">
        <f>_xlfn.XLOOKUP(Flights[[#This Row],[Destination]], Airports!$A$2:$A$78, Airports!$D$2:$D$78)</f>
        <v>Phoenix</v>
      </c>
      <c r="I3254" t="str" cm="1">
        <f t="array" ref="I3254">_xlfn.XLOOKUP(Flights[[#This Row],[Destination]],_xlfn._TRO_TRAILING( Airports!A:A),_xlfn._TRO_TRAILING( Airports!E:E), "Not found")</f>
        <v>AZ</v>
      </c>
      <c r="J3254" s="1">
        <v>0.70833333333333337</v>
      </c>
      <c r="K3254" s="22">
        <f>HOUR(Flights[[#This Row],[Scheduled Departure]])</f>
        <v>17</v>
      </c>
      <c r="L3254" s="1">
        <v>0.70694444444444449</v>
      </c>
      <c r="M3254">
        <f>(L3254-J3254)*24*60</f>
        <v>-1.9999999999999929</v>
      </c>
      <c r="N3254" s="16">
        <f>Flights[[#This Row],[Length (min)]]/60</f>
        <v>2.65</v>
      </c>
      <c r="O3254">
        <v>159</v>
      </c>
      <c r="P3254">
        <v>370</v>
      </c>
      <c r="Q3254" s="18">
        <f>IFERROR(Flights[[#This Row],[Distance]]/Flights[[#This Row],[Length (hr)]], "")</f>
        <v>139.62264150943398</v>
      </c>
      <c r="R3254" s="1">
        <v>0.77083333333333337</v>
      </c>
      <c r="S3254" s="1" t="str">
        <f>IF(Flights[[#This Row],[Length (hr)]]&lt;2, "No meal", IF(Flights[[#This Row],[Length (hr)]]&lt;3.5, "Light meal", "Full meal"))</f>
        <v>Light meal</v>
      </c>
      <c r="T3254" s="1" t="str">
        <f>IF(AND(Flights[[#This Row],[Airline]]="US Airways", Flights[[#This Row],[Meal]]="Full Meal"), "Yes", "No")</f>
        <v>No</v>
      </c>
      <c r="U3254" s="1">
        <v>0.81736111111111109</v>
      </c>
      <c r="V3254">
        <v>67</v>
      </c>
      <c r="W3254" s="1" t="str">
        <f>IF(Flights[[#This Row],[Arrival Delay]] = "", "Cancelled", IF(Flights[[#This Row],[Arrival Delay]]&gt;15, "Delayed", "On time"))</f>
        <v>Delayed</v>
      </c>
      <c r="X3254" t="str">
        <f>IF(Flights[[#This Row],[Status]]&lt;&gt;"Delayed","", IF(Flights[[#This Row],[Arrival Delay]]&gt;120, "Severe", IF(Flights[[#This Row],[Arrival Delay]]&gt;60, "Major", "Moderate")))</f>
        <v>Major</v>
      </c>
      <c r="Y3254" t="b">
        <v>0</v>
      </c>
      <c r="AA3254" t="str">
        <f>IF(OR(AND(Flights[[#This Row],[Status]]="Cancelled", Flights[[#This Row],[Cancellation Reason]]="Airline/Carrier"), Flights[[#This Row],[Delay Type]]="Severe"), "Yes", "No")</f>
        <v>No</v>
      </c>
    </row>
    <row r="3255" spans="1:27" x14ac:dyDescent="0.3">
      <c r="A3255" s="3">
        <v>42241</v>
      </c>
      <c r="B3255" s="22">
        <f>WEEKNUM(Flights[[#This Row],[Date]], 1)</f>
        <v>35</v>
      </c>
      <c r="C3255" s="22">
        <f>WEEKDAY(Flights[[#This Row],[Date]],1)</f>
        <v>3</v>
      </c>
      <c r="D3255" t="s">
        <v>1760</v>
      </c>
      <c r="E3255" t="s">
        <v>1994</v>
      </c>
      <c r="F3255" t="s">
        <v>0</v>
      </c>
      <c r="G3255" t="s">
        <v>351</v>
      </c>
      <c r="H3255" t="str">
        <f>_xlfn.XLOOKUP(Flights[[#This Row],[Destination]], Airports!$A$2:$A$78, Airports!$D$2:$D$78)</f>
        <v>Sacramento</v>
      </c>
      <c r="I3255" t="str" cm="1">
        <f t="array" ref="I3255">_xlfn.XLOOKUP(Flights[[#This Row],[Destination]],_xlfn._TRO_TRAILING( Airports!A:A),_xlfn._TRO_TRAILING( Airports!E:E), "Not found")</f>
        <v>CA</v>
      </c>
      <c r="J3255" s="1">
        <v>0.70833333333333337</v>
      </c>
      <c r="K3255" s="22">
        <f>HOUR(Flights[[#This Row],[Scheduled Departure]])</f>
        <v>17</v>
      </c>
      <c r="L3255" s="1">
        <v>0.72847222222222219</v>
      </c>
      <c r="M3255">
        <f>(L3255-J3255)*24*60</f>
        <v>28.999999999999897</v>
      </c>
      <c r="N3255" s="16">
        <f>Flights[[#This Row],[Length (min)]]/60</f>
        <v>1.3166666666666667</v>
      </c>
      <c r="O3255">
        <v>79</v>
      </c>
      <c r="P3255">
        <v>373</v>
      </c>
      <c r="Q3255" s="18">
        <f>IFERROR(Flights[[#This Row],[Distance]]/Flights[[#This Row],[Length (hr)]], "")</f>
        <v>283.29113924050631</v>
      </c>
      <c r="R3255" s="1">
        <v>0.77083333333333337</v>
      </c>
      <c r="S3255" s="1" t="str">
        <f>IF(Flights[[#This Row],[Length (hr)]]&lt;2, "No meal", IF(Flights[[#This Row],[Length (hr)]]&lt;3.5, "Light meal", "Full meal"))</f>
        <v>No meal</v>
      </c>
      <c r="T3255" s="1" t="str">
        <f>IF(AND(Flights[[#This Row],[Airline]]="US Airways", Flights[[#This Row],[Meal]]="Full Meal"), "Yes", "No")</f>
        <v>No</v>
      </c>
      <c r="U3255" s="1">
        <v>0.78333333333333333</v>
      </c>
      <c r="V3255">
        <v>18</v>
      </c>
      <c r="W3255" s="1" t="str">
        <f>IF(Flights[[#This Row],[Arrival Delay]] = "", "Cancelled", IF(Flights[[#This Row],[Arrival Delay]]&gt;15, "Delayed", "On time"))</f>
        <v>Delayed</v>
      </c>
      <c r="X3255" t="str">
        <f>IF(Flights[[#This Row],[Status]]&lt;&gt;"Delayed","", IF(Flights[[#This Row],[Arrival Delay]]&gt;120, "Severe", IF(Flights[[#This Row],[Arrival Delay]]&gt;60, "Major", "Moderate")))</f>
        <v>Moderate</v>
      </c>
      <c r="Y3255" t="b">
        <v>0</v>
      </c>
      <c r="AA3255" t="str">
        <f>IF(OR(AND(Flights[[#This Row],[Status]]="Cancelled", Flights[[#This Row],[Cancellation Reason]]="Airline/Carrier"), Flights[[#This Row],[Delay Type]]="Severe"), "Yes", "No")</f>
        <v>No</v>
      </c>
    </row>
    <row r="3256" spans="1:27" x14ac:dyDescent="0.3">
      <c r="A3256" s="3">
        <v>42241</v>
      </c>
      <c r="B3256" s="22">
        <f>WEEKNUM(Flights[[#This Row],[Date]], 1)</f>
        <v>35</v>
      </c>
      <c r="C3256" s="22">
        <f>WEEKDAY(Flights[[#This Row],[Date]],1)</f>
        <v>3</v>
      </c>
      <c r="D3256" t="s">
        <v>102</v>
      </c>
      <c r="E3256" t="s">
        <v>1987</v>
      </c>
      <c r="F3256" t="s">
        <v>0</v>
      </c>
      <c r="G3256" t="s">
        <v>10</v>
      </c>
      <c r="H3256" t="str">
        <f>_xlfn.XLOOKUP(Flights[[#This Row],[Destination]], Airports!$A$2:$A$78, Airports!$D$2:$D$78)</f>
        <v>Boston</v>
      </c>
      <c r="I3256" t="str" cm="1">
        <f t="array" ref="I3256">_xlfn.XLOOKUP(Flights[[#This Row],[Destination]],_xlfn._TRO_TRAILING( Airports!A:A),_xlfn._TRO_TRAILING( Airports!E:E), "Not found")</f>
        <v>MA</v>
      </c>
      <c r="J3256" s="1">
        <v>0.89236111111111116</v>
      </c>
      <c r="K3256" s="22">
        <f>HOUR(Flights[[#This Row],[Scheduled Departure]])</f>
        <v>21</v>
      </c>
      <c r="L3256" s="1">
        <v>0.91111111111111109</v>
      </c>
      <c r="M3256">
        <f>(L3256-J3256)*24*60</f>
        <v>26.999999999999904</v>
      </c>
      <c r="N3256" s="16">
        <f>Flights[[#This Row],[Length (min)]]/60</f>
        <v>5.45</v>
      </c>
      <c r="O3256">
        <v>327</v>
      </c>
      <c r="P3256">
        <v>2611</v>
      </c>
      <c r="Q3256" s="18">
        <f>IFERROR(Flights[[#This Row],[Distance]]/Flights[[#This Row],[Length (hr)]], "")</f>
        <v>479.08256880733944</v>
      </c>
      <c r="R3256" s="1">
        <v>0.25138888888888888</v>
      </c>
      <c r="S3256" s="1" t="str">
        <f>IF(Flights[[#This Row],[Length (hr)]]&lt;2, "No meal", IF(Flights[[#This Row],[Length (hr)]]&lt;3.5, "Light meal", "Full meal"))</f>
        <v>Full meal</v>
      </c>
      <c r="T3256" s="1" t="str">
        <f>IF(AND(Flights[[#This Row],[Airline]]="US Airways", Flights[[#This Row],[Meal]]="Full Meal"), "Yes", "No")</f>
        <v>No</v>
      </c>
      <c r="U3256" s="1">
        <v>0.26319444444444445</v>
      </c>
      <c r="V3256">
        <v>17</v>
      </c>
      <c r="W3256" s="1" t="str">
        <f>IF(Flights[[#This Row],[Arrival Delay]] = "", "Cancelled", IF(Flights[[#This Row],[Arrival Delay]]&gt;15, "Delayed", "On time"))</f>
        <v>Delayed</v>
      </c>
      <c r="X3256" t="str">
        <f>IF(Flights[[#This Row],[Status]]&lt;&gt;"Delayed","", IF(Flights[[#This Row],[Arrival Delay]]&gt;120, "Severe", IF(Flights[[#This Row],[Arrival Delay]]&gt;60, "Major", "Moderate")))</f>
        <v>Moderate</v>
      </c>
      <c r="Y3256" t="b">
        <v>0</v>
      </c>
      <c r="AA3256" t="str">
        <f>IF(OR(AND(Flights[[#This Row],[Status]]="Cancelled", Flights[[#This Row],[Cancellation Reason]]="Airline/Carrier"), Flights[[#This Row],[Delay Type]]="Severe"), "Yes", "No")</f>
        <v>No</v>
      </c>
    </row>
    <row r="3257" spans="1:27" x14ac:dyDescent="0.3">
      <c r="A3257" s="3">
        <v>42242</v>
      </c>
      <c r="B3257" s="22">
        <f>WEEKNUM(Flights[[#This Row],[Date]], 1)</f>
        <v>35</v>
      </c>
      <c r="C3257" s="22">
        <f>WEEKDAY(Flights[[#This Row],[Date]],1)</f>
        <v>4</v>
      </c>
      <c r="D3257" t="s">
        <v>396</v>
      </c>
      <c r="E3257" t="s">
        <v>1989</v>
      </c>
      <c r="F3257" t="s">
        <v>0</v>
      </c>
      <c r="G3257" t="s">
        <v>26</v>
      </c>
      <c r="H3257" t="str">
        <f>_xlfn.XLOOKUP(Flights[[#This Row],[Destination]], Airports!$A$2:$A$78, Airports!$D$2:$D$78)</f>
        <v>Atlanta</v>
      </c>
      <c r="I3257" t="str" cm="1">
        <f t="array" ref="I3257">_xlfn.XLOOKUP(Flights[[#This Row],[Destination]],_xlfn._TRO_TRAILING( Airports!A:A),_xlfn._TRO_TRAILING( Airports!E:E), "Not found")</f>
        <v>GA</v>
      </c>
      <c r="J3257" s="1">
        <v>0.27083333333333331</v>
      </c>
      <c r="K3257" s="22">
        <f>HOUR(Flights[[#This Row],[Scheduled Departure]])</f>
        <v>6</v>
      </c>
      <c r="L3257" s="1">
        <v>0.26944444444444443</v>
      </c>
      <c r="M3257">
        <f>(L3257-J3257)*24*60</f>
        <v>-1.9999999999999929</v>
      </c>
      <c r="N3257" s="16">
        <f>Flights[[#This Row],[Length (min)]]/60</f>
        <v>4.3666666666666663</v>
      </c>
      <c r="O3257">
        <v>262</v>
      </c>
      <c r="P3257">
        <v>1947</v>
      </c>
      <c r="Q3257" s="18">
        <f>IFERROR(Flights[[#This Row],[Distance]]/Flights[[#This Row],[Length (hr)]], "")</f>
        <v>445.87786259541991</v>
      </c>
      <c r="R3257" s="1">
        <v>0.58333333333333337</v>
      </c>
      <c r="S3257" s="1" t="str">
        <f>IF(Flights[[#This Row],[Length (hr)]]&lt;2, "No meal", IF(Flights[[#This Row],[Length (hr)]]&lt;3.5, "Light meal", "Full meal"))</f>
        <v>Full meal</v>
      </c>
      <c r="T3257" s="1" t="str">
        <f>IF(AND(Flights[[#This Row],[Airline]]="US Airways", Flights[[#This Row],[Meal]]="Full Meal"), "Yes", "No")</f>
        <v>No</v>
      </c>
      <c r="U3257" s="1">
        <v>0.57638888888888884</v>
      </c>
      <c r="V3257">
        <v>-10</v>
      </c>
      <c r="W3257" s="1" t="str">
        <f>IF(Flights[[#This Row],[Arrival Delay]] = "", "Cancelled", IF(Flights[[#This Row],[Arrival Delay]]&gt;15, "Delayed", "On time"))</f>
        <v>On time</v>
      </c>
      <c r="X3257" t="str">
        <f>IF(Flights[[#This Row],[Status]]&lt;&gt;"Delayed","", IF(Flights[[#This Row],[Arrival Delay]]&gt;120, "Severe", IF(Flights[[#This Row],[Arrival Delay]]&gt;60, "Major", "Moderate")))</f>
        <v/>
      </c>
      <c r="Y3257" t="b">
        <v>0</v>
      </c>
      <c r="AA3257" t="str">
        <f>IF(OR(AND(Flights[[#This Row],[Status]]="Cancelled", Flights[[#This Row],[Cancellation Reason]]="Airline/Carrier"), Flights[[#This Row],[Delay Type]]="Severe"), "Yes", "No")</f>
        <v>No</v>
      </c>
    </row>
    <row r="3258" spans="1:27" x14ac:dyDescent="0.3">
      <c r="A3258" s="3">
        <v>42242</v>
      </c>
      <c r="B3258" s="22">
        <f>WEEKNUM(Flights[[#This Row],[Date]], 1)</f>
        <v>35</v>
      </c>
      <c r="C3258" s="22">
        <f>WEEKDAY(Flights[[#This Row],[Date]],1)</f>
        <v>4</v>
      </c>
      <c r="D3258" t="s">
        <v>1463</v>
      </c>
      <c r="E3258" t="s">
        <v>1989</v>
      </c>
      <c r="F3258" t="s">
        <v>0</v>
      </c>
      <c r="G3258" t="s">
        <v>15</v>
      </c>
      <c r="H3258" t="str">
        <f>_xlfn.XLOOKUP(Flights[[#This Row],[Destination]], Airports!$A$2:$A$78, Airports!$D$2:$D$78)</f>
        <v>Las Vegas</v>
      </c>
      <c r="I3258" t="str" cm="1">
        <f t="array" ref="I3258">_xlfn.XLOOKUP(Flights[[#This Row],[Destination]],_xlfn._TRO_TRAILING( Airports!A:A),_xlfn._TRO_TRAILING( Airports!E:E), "Not found")</f>
        <v>NV</v>
      </c>
      <c r="J3258" s="1">
        <v>0.30555555555555558</v>
      </c>
      <c r="K3258" s="22">
        <f>HOUR(Flights[[#This Row],[Scheduled Departure]])</f>
        <v>7</v>
      </c>
      <c r="L3258" s="1">
        <v>0.30972222222222223</v>
      </c>
      <c r="M3258">
        <f>(L3258-J3258)*24*60</f>
        <v>5.9999999999999787</v>
      </c>
      <c r="N3258" s="16">
        <f>Flights[[#This Row],[Length (min)]]/60</f>
        <v>1.1000000000000001</v>
      </c>
      <c r="O3258">
        <v>66</v>
      </c>
      <c r="P3258">
        <v>236</v>
      </c>
      <c r="Q3258" s="18">
        <f>IFERROR(Flights[[#This Row],[Distance]]/Flights[[#This Row],[Length (hr)]], "")</f>
        <v>214.54545454545453</v>
      </c>
      <c r="R3258" s="1">
        <v>0.35416666666666669</v>
      </c>
      <c r="S3258" s="1" t="str">
        <f>IF(Flights[[#This Row],[Length (hr)]]&lt;2, "No meal", IF(Flights[[#This Row],[Length (hr)]]&lt;3.5, "Light meal", "Full meal"))</f>
        <v>No meal</v>
      </c>
      <c r="T3258" s="1" t="str">
        <f>IF(AND(Flights[[#This Row],[Airline]]="US Airways", Flights[[#This Row],[Meal]]="Full Meal"), "Yes", "No")</f>
        <v>No</v>
      </c>
      <c r="U3258" s="1">
        <v>0.35555555555555557</v>
      </c>
      <c r="V3258">
        <v>2</v>
      </c>
      <c r="W3258" s="1" t="str">
        <f>IF(Flights[[#This Row],[Arrival Delay]] = "", "Cancelled", IF(Flights[[#This Row],[Arrival Delay]]&gt;15, "Delayed", "On time"))</f>
        <v>On time</v>
      </c>
      <c r="X3258" t="str">
        <f>IF(Flights[[#This Row],[Status]]&lt;&gt;"Delayed","", IF(Flights[[#This Row],[Arrival Delay]]&gt;120, "Severe", IF(Flights[[#This Row],[Arrival Delay]]&gt;60, "Major", "Moderate")))</f>
        <v/>
      </c>
      <c r="Y3258" t="b">
        <v>0</v>
      </c>
      <c r="AA3258" t="str">
        <f>IF(OR(AND(Flights[[#This Row],[Status]]="Cancelled", Flights[[#This Row],[Cancellation Reason]]="Airline/Carrier"), Flights[[#This Row],[Delay Type]]="Severe"), "Yes", "No")</f>
        <v>No</v>
      </c>
    </row>
    <row r="3259" spans="1:27" x14ac:dyDescent="0.3">
      <c r="A3259" s="3">
        <v>42242</v>
      </c>
      <c r="B3259" s="22">
        <f>WEEKNUM(Flights[[#This Row],[Date]], 1)</f>
        <v>35</v>
      </c>
      <c r="C3259" s="22">
        <f>WEEKDAY(Flights[[#This Row],[Date]],1)</f>
        <v>4</v>
      </c>
      <c r="D3259" t="s">
        <v>1614</v>
      </c>
      <c r="E3259" t="s">
        <v>1990</v>
      </c>
      <c r="F3259" t="s">
        <v>0</v>
      </c>
      <c r="G3259" t="s">
        <v>273</v>
      </c>
      <c r="H3259" t="str">
        <f>_xlfn.XLOOKUP(Flights[[#This Row],[Destination]], Airports!$A$2:$A$78, Airports!$D$2:$D$78)</f>
        <v>Denver</v>
      </c>
      <c r="I3259" t="str" cm="1">
        <f t="array" ref="I3259">_xlfn.XLOOKUP(Flights[[#This Row],[Destination]],_xlfn._TRO_TRAILING( Airports!A:A),_xlfn._TRO_TRAILING( Airports!E:E), "Not found")</f>
        <v>CO</v>
      </c>
      <c r="J3259" s="1">
        <v>0.35</v>
      </c>
      <c r="K3259" s="22">
        <f>HOUR(Flights[[#This Row],[Scheduled Departure]])</f>
        <v>8</v>
      </c>
      <c r="L3259" s="1">
        <v>0</v>
      </c>
      <c r="M3259">
        <f>(L3259-J3259)*24*60</f>
        <v>-503.99999999999989</v>
      </c>
      <c r="N3259" s="16">
        <f>Flights[[#This Row],[Length (min)]]/60</f>
        <v>0</v>
      </c>
      <c r="P3259">
        <v>862</v>
      </c>
      <c r="Q3259" s="18" t="str">
        <f>IFERROR(Flights[[#This Row],[Distance]]/Flights[[#This Row],[Length (hr)]], "")</f>
        <v/>
      </c>
      <c r="R3259" s="1">
        <v>0.49166666666666664</v>
      </c>
      <c r="S3259" s="1" t="str">
        <f>IF(Flights[[#This Row],[Length (hr)]]&lt;2, "No meal", IF(Flights[[#This Row],[Length (hr)]]&lt;3.5, "Light meal", "Full meal"))</f>
        <v>No meal</v>
      </c>
      <c r="T3259" s="1" t="str">
        <f>IF(AND(Flights[[#This Row],[Airline]]="US Airways", Flights[[#This Row],[Meal]]="Full Meal"), "Yes", "No")</f>
        <v>No</v>
      </c>
      <c r="U3259" s="1">
        <v>0</v>
      </c>
      <c r="W3259" s="1" t="str">
        <f>IF(Flights[[#This Row],[Arrival Delay]] = "", "Cancelled", IF(Flights[[#This Row],[Arrival Delay]]&gt;15, "Delayed", "On time"))</f>
        <v>Cancelled</v>
      </c>
      <c r="X3259" t="str">
        <f>IF(Flights[[#This Row],[Status]]&lt;&gt;"Delayed","", IF(Flights[[#This Row],[Arrival Delay]]&gt;120, "Severe", IF(Flights[[#This Row],[Arrival Delay]]&gt;60, "Major", "Moderate")))</f>
        <v/>
      </c>
      <c r="Y3259" t="b">
        <v>1</v>
      </c>
      <c r="Z3259" t="s">
        <v>8</v>
      </c>
      <c r="AA3259" t="str">
        <f>IF(OR(AND(Flights[[#This Row],[Status]]="Cancelled", Flights[[#This Row],[Cancellation Reason]]="Airline/Carrier"), Flights[[#This Row],[Delay Type]]="Severe"), "Yes", "No")</f>
        <v>Yes</v>
      </c>
    </row>
    <row r="3260" spans="1:27" x14ac:dyDescent="0.3">
      <c r="A3260" s="3">
        <v>42242</v>
      </c>
      <c r="B3260" s="22">
        <f>WEEKNUM(Flights[[#This Row],[Date]], 1)</f>
        <v>35</v>
      </c>
      <c r="C3260" s="22">
        <f>WEEKDAY(Flights[[#This Row],[Date]],1)</f>
        <v>4</v>
      </c>
      <c r="D3260" t="s">
        <v>597</v>
      </c>
      <c r="E3260" t="s">
        <v>1995</v>
      </c>
      <c r="F3260" t="s">
        <v>0</v>
      </c>
      <c r="G3260" t="s">
        <v>318</v>
      </c>
      <c r="H3260" t="str">
        <f>_xlfn.XLOOKUP(Flights[[#This Row],[Destination]], Airports!$A$2:$A$78, Airports!$D$2:$D$78)</f>
        <v>Oakland</v>
      </c>
      <c r="I3260" t="str" cm="1">
        <f t="array" ref="I3260">_xlfn.XLOOKUP(Flights[[#This Row],[Destination]],_xlfn._TRO_TRAILING( Airports!A:A),_xlfn._TRO_TRAILING( Airports!E:E), "Not found")</f>
        <v>CA</v>
      </c>
      <c r="J3260" s="1">
        <v>0.42708333333333331</v>
      </c>
      <c r="K3260" s="22">
        <f>HOUR(Flights[[#This Row],[Scheduled Departure]])</f>
        <v>10</v>
      </c>
      <c r="L3260" s="1">
        <v>0.42638888888888887</v>
      </c>
      <c r="M3260">
        <f>(L3260-J3260)*24*60</f>
        <v>-0.99999999999999645</v>
      </c>
      <c r="N3260" s="16">
        <f>Flights[[#This Row],[Length (min)]]/60</f>
        <v>1.2666666666666666</v>
      </c>
      <c r="O3260">
        <v>76</v>
      </c>
      <c r="P3260">
        <v>337</v>
      </c>
      <c r="Q3260" s="18">
        <f>IFERROR(Flights[[#This Row],[Distance]]/Flights[[#This Row],[Length (hr)]], "")</f>
        <v>266.0526315789474</v>
      </c>
      <c r="R3260" s="1">
        <v>0.47569444444444442</v>
      </c>
      <c r="S3260" s="1" t="str">
        <f>IF(Flights[[#This Row],[Length (hr)]]&lt;2, "No meal", IF(Flights[[#This Row],[Length (hr)]]&lt;3.5, "Light meal", "Full meal"))</f>
        <v>No meal</v>
      </c>
      <c r="T3260" s="1" t="str">
        <f>IF(AND(Flights[[#This Row],[Airline]]="US Airways", Flights[[#This Row],[Meal]]="Full Meal"), "Yes", "No")</f>
        <v>No</v>
      </c>
      <c r="U3260" s="1">
        <v>0.47916666666666669</v>
      </c>
      <c r="V3260">
        <v>5</v>
      </c>
      <c r="W3260" s="1" t="str">
        <f>IF(Flights[[#This Row],[Arrival Delay]] = "", "Cancelled", IF(Flights[[#This Row],[Arrival Delay]]&gt;15, "Delayed", "On time"))</f>
        <v>On time</v>
      </c>
      <c r="X3260" t="str">
        <f>IF(Flights[[#This Row],[Status]]&lt;&gt;"Delayed","", IF(Flights[[#This Row],[Arrival Delay]]&gt;120, "Severe", IF(Flights[[#This Row],[Arrival Delay]]&gt;60, "Major", "Moderate")))</f>
        <v/>
      </c>
      <c r="Y3260" t="b">
        <v>0</v>
      </c>
      <c r="AA3260" t="str">
        <f>IF(OR(AND(Flights[[#This Row],[Status]]="Cancelled", Flights[[#This Row],[Cancellation Reason]]="Airline/Carrier"), Flights[[#This Row],[Delay Type]]="Severe"), "Yes", "No")</f>
        <v>No</v>
      </c>
    </row>
    <row r="3261" spans="1:27" x14ac:dyDescent="0.3">
      <c r="A3261" s="3">
        <v>42242</v>
      </c>
      <c r="B3261" s="22">
        <f>WEEKNUM(Flights[[#This Row],[Date]], 1)</f>
        <v>35</v>
      </c>
      <c r="C3261" s="22">
        <f>WEEKDAY(Flights[[#This Row],[Date]],1)</f>
        <v>4</v>
      </c>
      <c r="D3261" t="s">
        <v>1429</v>
      </c>
      <c r="E3261" t="s">
        <v>1990</v>
      </c>
      <c r="F3261" t="s">
        <v>0</v>
      </c>
      <c r="G3261" t="s">
        <v>281</v>
      </c>
      <c r="H3261" t="str">
        <f>_xlfn.XLOOKUP(Flights[[#This Row],[Destination]], Airports!$A$2:$A$78, Airports!$D$2:$D$78)</f>
        <v>Newark</v>
      </c>
      <c r="I3261" t="str" cm="1">
        <f t="array" ref="I3261">_xlfn.XLOOKUP(Flights[[#This Row],[Destination]],_xlfn._TRO_TRAILING( Airports!A:A),_xlfn._TRO_TRAILING( Airports!E:E), "Not found")</f>
        <v>NJ</v>
      </c>
      <c r="J3261" s="1">
        <v>0.52013888888888893</v>
      </c>
      <c r="K3261" s="22">
        <f>HOUR(Flights[[#This Row],[Scheduled Departure]])</f>
        <v>12</v>
      </c>
      <c r="L3261" s="1">
        <v>0.52013888888888893</v>
      </c>
      <c r="M3261">
        <f>(L3261-J3261)*24*60</f>
        <v>0</v>
      </c>
      <c r="N3261" s="16">
        <f>Flights[[#This Row],[Length (min)]]/60</f>
        <v>5.45</v>
      </c>
      <c r="O3261">
        <v>327</v>
      </c>
      <c r="P3261">
        <v>2454</v>
      </c>
      <c r="Q3261" s="18">
        <f>IFERROR(Flights[[#This Row],[Distance]]/Flights[[#This Row],[Length (hr)]], "")</f>
        <v>450.27522935779814</v>
      </c>
      <c r="R3261" s="1">
        <v>0.87361111111111112</v>
      </c>
      <c r="S3261" s="1" t="str">
        <f>IF(Flights[[#This Row],[Length (hr)]]&lt;2, "No meal", IF(Flights[[#This Row],[Length (hr)]]&lt;3.5, "Light meal", "Full meal"))</f>
        <v>Full meal</v>
      </c>
      <c r="T3261" s="1" t="str">
        <f>IF(AND(Flights[[#This Row],[Airline]]="US Airways", Flights[[#This Row],[Meal]]="Full Meal"), "Yes", "No")</f>
        <v>No</v>
      </c>
      <c r="U3261" s="1">
        <v>0.87222222222222223</v>
      </c>
      <c r="V3261">
        <v>-2</v>
      </c>
      <c r="W3261" s="1" t="str">
        <f>IF(Flights[[#This Row],[Arrival Delay]] = "", "Cancelled", IF(Flights[[#This Row],[Arrival Delay]]&gt;15, "Delayed", "On time"))</f>
        <v>On time</v>
      </c>
      <c r="X3261" t="str">
        <f>IF(Flights[[#This Row],[Status]]&lt;&gt;"Delayed","", IF(Flights[[#This Row],[Arrival Delay]]&gt;120, "Severe", IF(Flights[[#This Row],[Arrival Delay]]&gt;60, "Major", "Moderate")))</f>
        <v/>
      </c>
      <c r="Y3261" t="b">
        <v>0</v>
      </c>
      <c r="AA3261" t="str">
        <f>IF(OR(AND(Flights[[#This Row],[Status]]="Cancelled", Flights[[#This Row],[Cancellation Reason]]="Airline/Carrier"), Flights[[#This Row],[Delay Type]]="Severe"), "Yes", "No")</f>
        <v>No</v>
      </c>
    </row>
    <row r="3262" spans="1:27" x14ac:dyDescent="0.3">
      <c r="A3262" s="3">
        <v>42242</v>
      </c>
      <c r="B3262" s="22">
        <f>WEEKNUM(Flights[[#This Row],[Date]], 1)</f>
        <v>35</v>
      </c>
      <c r="C3262" s="22">
        <f>WEEKDAY(Flights[[#This Row],[Date]],1)</f>
        <v>4</v>
      </c>
      <c r="D3262" t="s">
        <v>144</v>
      </c>
      <c r="E3262" t="s">
        <v>1987</v>
      </c>
      <c r="F3262" t="s">
        <v>0</v>
      </c>
      <c r="G3262" t="s">
        <v>2</v>
      </c>
      <c r="H3262" t="str">
        <f>_xlfn.XLOOKUP(Flights[[#This Row],[Destination]], Airports!$A$2:$A$78, Airports!$D$2:$D$78)</f>
        <v>Miami</v>
      </c>
      <c r="I3262" t="str" cm="1">
        <f t="array" ref="I3262">_xlfn.XLOOKUP(Flights[[#This Row],[Destination]],_xlfn._TRO_TRAILING( Airports!A:A),_xlfn._TRO_TRAILING( Airports!E:E), "Not found")</f>
        <v>FL</v>
      </c>
      <c r="J3262" s="1">
        <v>0.58333333333333337</v>
      </c>
      <c r="K3262" s="22">
        <f>HOUR(Flights[[#This Row],[Scheduled Departure]])</f>
        <v>14</v>
      </c>
      <c r="L3262" s="1">
        <v>0.58125000000000004</v>
      </c>
      <c r="M3262">
        <f>(L3262-J3262)*24*60</f>
        <v>-2.9999999999999893</v>
      </c>
      <c r="N3262" s="16">
        <f>Flights[[#This Row],[Length (min)]]/60</f>
        <v>5.25</v>
      </c>
      <c r="O3262">
        <v>315</v>
      </c>
      <c r="P3262">
        <v>2342</v>
      </c>
      <c r="Q3262" s="18">
        <f>IFERROR(Flights[[#This Row],[Distance]]/Flights[[#This Row],[Length (hr)]], "")</f>
        <v>446.09523809523807</v>
      </c>
      <c r="R3262" s="1">
        <v>0.92152777777777772</v>
      </c>
      <c r="S3262" s="1" t="str">
        <f>IF(Flights[[#This Row],[Length (hr)]]&lt;2, "No meal", IF(Flights[[#This Row],[Length (hr)]]&lt;3.5, "Light meal", "Full meal"))</f>
        <v>Full meal</v>
      </c>
      <c r="T3262" s="1" t="str">
        <f>IF(AND(Flights[[#This Row],[Airline]]="US Airways", Flights[[#This Row],[Meal]]="Full Meal"), "Yes", "No")</f>
        <v>No</v>
      </c>
      <c r="U3262" s="1">
        <v>0.92500000000000004</v>
      </c>
      <c r="V3262">
        <v>5</v>
      </c>
      <c r="W3262" s="1" t="str">
        <f>IF(Flights[[#This Row],[Arrival Delay]] = "", "Cancelled", IF(Flights[[#This Row],[Arrival Delay]]&gt;15, "Delayed", "On time"))</f>
        <v>On time</v>
      </c>
      <c r="X3262" t="str">
        <f>IF(Flights[[#This Row],[Status]]&lt;&gt;"Delayed","", IF(Flights[[#This Row],[Arrival Delay]]&gt;120, "Severe", IF(Flights[[#This Row],[Arrival Delay]]&gt;60, "Major", "Moderate")))</f>
        <v/>
      </c>
      <c r="Y3262" t="b">
        <v>0</v>
      </c>
      <c r="AA3262" t="str">
        <f>IF(OR(AND(Flights[[#This Row],[Status]]="Cancelled", Flights[[#This Row],[Cancellation Reason]]="Airline/Carrier"), Flights[[#This Row],[Delay Type]]="Severe"), "Yes", "No")</f>
        <v>No</v>
      </c>
    </row>
    <row r="3263" spans="1:27" x14ac:dyDescent="0.3">
      <c r="A3263" s="3">
        <v>42242</v>
      </c>
      <c r="B3263" s="22">
        <f>WEEKNUM(Flights[[#This Row],[Date]], 1)</f>
        <v>35</v>
      </c>
      <c r="C3263" s="22">
        <f>WEEKDAY(Flights[[#This Row],[Date]],1)</f>
        <v>4</v>
      </c>
      <c r="D3263" t="s">
        <v>542</v>
      </c>
      <c r="E3263" t="s">
        <v>1989</v>
      </c>
      <c r="F3263" t="s">
        <v>0</v>
      </c>
      <c r="G3263" t="s">
        <v>17</v>
      </c>
      <c r="H3263" t="str">
        <f>_xlfn.XLOOKUP(Flights[[#This Row],[Destination]], Airports!$A$2:$A$78, Airports!$D$2:$D$78)</f>
        <v>Honolulu</v>
      </c>
      <c r="I3263" t="str" cm="1">
        <f t="array" ref="I3263">_xlfn.XLOOKUP(Flights[[#This Row],[Destination]],_xlfn._TRO_TRAILING( Airports!A:A),_xlfn._TRO_TRAILING( Airports!E:E), "Not found")</f>
        <v>HI</v>
      </c>
      <c r="J3263" s="1">
        <v>0.61111111111111116</v>
      </c>
      <c r="K3263" s="22">
        <f>HOUR(Flights[[#This Row],[Scheduled Departure]])</f>
        <v>14</v>
      </c>
      <c r="L3263" s="1">
        <v>0.60972222222222228</v>
      </c>
      <c r="M3263">
        <f>(L3263-J3263)*24*60</f>
        <v>-1.9999999999999929</v>
      </c>
      <c r="N3263" s="16">
        <f>Flights[[#This Row],[Length (min)]]/60</f>
        <v>6.0333333333333332</v>
      </c>
      <c r="O3263">
        <v>362</v>
      </c>
      <c r="P3263">
        <v>2556</v>
      </c>
      <c r="Q3263" s="18">
        <f>IFERROR(Flights[[#This Row],[Distance]]/Flights[[#This Row],[Length (hr)]], "")</f>
        <v>423.64640883977904</v>
      </c>
      <c r="R3263" s="1">
        <v>0.72152777777777777</v>
      </c>
      <c r="S3263" s="1" t="str">
        <f>IF(Flights[[#This Row],[Length (hr)]]&lt;2, "No meal", IF(Flights[[#This Row],[Length (hr)]]&lt;3.5, "Light meal", "Full meal"))</f>
        <v>Full meal</v>
      </c>
      <c r="T3263" s="1" t="str">
        <f>IF(AND(Flights[[#This Row],[Airline]]="US Airways", Flights[[#This Row],[Meal]]="Full Meal"), "Yes", "No")</f>
        <v>No</v>
      </c>
      <c r="U3263" s="1">
        <v>0.73611111111111116</v>
      </c>
      <c r="V3263">
        <v>21</v>
      </c>
      <c r="W3263" s="1" t="str">
        <f>IF(Flights[[#This Row],[Arrival Delay]] = "", "Cancelled", IF(Flights[[#This Row],[Arrival Delay]]&gt;15, "Delayed", "On time"))</f>
        <v>Delayed</v>
      </c>
      <c r="X3263" t="str">
        <f>IF(Flights[[#This Row],[Status]]&lt;&gt;"Delayed","", IF(Flights[[#This Row],[Arrival Delay]]&gt;120, "Severe", IF(Flights[[#This Row],[Arrival Delay]]&gt;60, "Major", "Moderate")))</f>
        <v>Moderate</v>
      </c>
      <c r="Y3263" t="b">
        <v>0</v>
      </c>
      <c r="AA3263" t="str">
        <f>IF(OR(AND(Flights[[#This Row],[Status]]="Cancelled", Flights[[#This Row],[Cancellation Reason]]="Airline/Carrier"), Flights[[#This Row],[Delay Type]]="Severe"), "Yes", "No")</f>
        <v>No</v>
      </c>
    </row>
    <row r="3264" spans="1:27" x14ac:dyDescent="0.3">
      <c r="A3264" s="3">
        <v>42242</v>
      </c>
      <c r="B3264" s="22">
        <f>WEEKNUM(Flights[[#This Row],[Date]], 1)</f>
        <v>35</v>
      </c>
      <c r="C3264" s="22">
        <f>WEEKDAY(Flights[[#This Row],[Date]],1)</f>
        <v>4</v>
      </c>
      <c r="D3264" t="s">
        <v>147</v>
      </c>
      <c r="E3264" t="s">
        <v>1987</v>
      </c>
      <c r="F3264" t="s">
        <v>0</v>
      </c>
      <c r="G3264" t="s">
        <v>4</v>
      </c>
      <c r="H3264" t="str">
        <f>_xlfn.XLOOKUP(Flights[[#This Row],[Destination]], Airports!$A$2:$A$78, Airports!$D$2:$D$78)</f>
        <v>Chicago</v>
      </c>
      <c r="I3264" t="str" cm="1">
        <f t="array" ref="I3264">_xlfn.XLOOKUP(Flights[[#This Row],[Destination]],_xlfn._TRO_TRAILING( Airports!A:A),_xlfn._TRO_TRAILING( Airports!E:E), "Not found")</f>
        <v>IL</v>
      </c>
      <c r="J3264" s="1">
        <v>0.69097222222222221</v>
      </c>
      <c r="K3264" s="22">
        <f>HOUR(Flights[[#This Row],[Scheduled Departure]])</f>
        <v>16</v>
      </c>
      <c r="L3264" s="1">
        <v>0.69027777777777777</v>
      </c>
      <c r="M3264">
        <f>(L3264-J3264)*24*60</f>
        <v>-0.99999999999999645</v>
      </c>
      <c r="N3264" s="16">
        <f>Flights[[#This Row],[Length (min)]]/60</f>
        <v>4</v>
      </c>
      <c r="O3264">
        <v>240</v>
      </c>
      <c r="P3264">
        <v>1744</v>
      </c>
      <c r="Q3264" s="18">
        <f>IFERROR(Flights[[#This Row],[Distance]]/Flights[[#This Row],[Length (hr)]], "")</f>
        <v>436</v>
      </c>
      <c r="R3264" s="1">
        <v>0.94791666666666663</v>
      </c>
      <c r="S3264" s="1" t="str">
        <f>IF(Flights[[#This Row],[Length (hr)]]&lt;2, "No meal", IF(Flights[[#This Row],[Length (hr)]]&lt;3.5, "Light meal", "Full meal"))</f>
        <v>Full meal</v>
      </c>
      <c r="T3264" s="1" t="str">
        <f>IF(AND(Flights[[#This Row],[Airline]]="US Airways", Flights[[#This Row],[Meal]]="Full Meal"), "Yes", "No")</f>
        <v>No</v>
      </c>
      <c r="U3264" s="1">
        <v>0.94027777777777777</v>
      </c>
      <c r="V3264">
        <v>-11</v>
      </c>
      <c r="W3264" s="1" t="str">
        <f>IF(Flights[[#This Row],[Arrival Delay]] = "", "Cancelled", IF(Flights[[#This Row],[Arrival Delay]]&gt;15, "Delayed", "On time"))</f>
        <v>On time</v>
      </c>
      <c r="X3264" t="str">
        <f>IF(Flights[[#This Row],[Status]]&lt;&gt;"Delayed","", IF(Flights[[#This Row],[Arrival Delay]]&gt;120, "Severe", IF(Flights[[#This Row],[Arrival Delay]]&gt;60, "Major", "Moderate")))</f>
        <v/>
      </c>
      <c r="Y3264" t="b">
        <v>0</v>
      </c>
      <c r="AA3264" t="str">
        <f>IF(OR(AND(Flights[[#This Row],[Status]]="Cancelled", Flights[[#This Row],[Cancellation Reason]]="Airline/Carrier"), Flights[[#This Row],[Delay Type]]="Severe"), "Yes", "No")</f>
        <v>No</v>
      </c>
    </row>
    <row r="3265" spans="1:27" x14ac:dyDescent="0.3">
      <c r="A3265" s="3">
        <v>42242</v>
      </c>
      <c r="B3265" s="22">
        <f>WEEKNUM(Flights[[#This Row],[Date]], 1)</f>
        <v>35</v>
      </c>
      <c r="C3265" s="22">
        <f>WEEKDAY(Flights[[#This Row],[Date]],1)</f>
        <v>4</v>
      </c>
      <c r="D3265" t="s">
        <v>474</v>
      </c>
      <c r="E3265" t="s">
        <v>1990</v>
      </c>
      <c r="F3265" t="s">
        <v>0</v>
      </c>
      <c r="G3265" t="s">
        <v>9</v>
      </c>
      <c r="H3265" t="str">
        <f>_xlfn.XLOOKUP(Flights[[#This Row],[Destination]], Airports!$A$2:$A$78, Airports!$D$2:$D$78)</f>
        <v>San Francisco</v>
      </c>
      <c r="I3265" t="str" cm="1">
        <f t="array" ref="I3265">_xlfn.XLOOKUP(Flights[[#This Row],[Destination]],_xlfn._TRO_TRAILING( Airports!A:A),_xlfn._TRO_TRAILING( Airports!E:E), "Not found")</f>
        <v>CA</v>
      </c>
      <c r="J3265" s="1">
        <v>0.85416666666666663</v>
      </c>
      <c r="K3265" s="22">
        <f>HOUR(Flights[[#This Row],[Scheduled Departure]])</f>
        <v>20</v>
      </c>
      <c r="L3265" s="1">
        <v>0.85833333333333328</v>
      </c>
      <c r="M3265">
        <f>(L3265-J3265)*24*60</f>
        <v>5.9999999999999787</v>
      </c>
      <c r="N3265" s="16">
        <f>Flights[[#This Row],[Length (min)]]/60</f>
        <v>1.2</v>
      </c>
      <c r="O3265">
        <v>72</v>
      </c>
      <c r="P3265">
        <v>337</v>
      </c>
      <c r="Q3265" s="18">
        <f>IFERROR(Flights[[#This Row],[Distance]]/Flights[[#This Row],[Length (hr)]], "")</f>
        <v>280.83333333333337</v>
      </c>
      <c r="R3265" s="1">
        <v>0.91111111111111109</v>
      </c>
      <c r="S3265" s="1" t="str">
        <f>IF(Flights[[#This Row],[Length (hr)]]&lt;2, "No meal", IF(Flights[[#This Row],[Length (hr)]]&lt;3.5, "Light meal", "Full meal"))</f>
        <v>No meal</v>
      </c>
      <c r="T3265" s="1" t="str">
        <f>IF(AND(Flights[[#This Row],[Airline]]="US Airways", Flights[[#This Row],[Meal]]="Full Meal"), "Yes", "No")</f>
        <v>No</v>
      </c>
      <c r="U3265" s="1">
        <v>0.90833333333333333</v>
      </c>
      <c r="V3265">
        <v>-4</v>
      </c>
      <c r="W3265" s="1" t="str">
        <f>IF(Flights[[#This Row],[Arrival Delay]] = "", "Cancelled", IF(Flights[[#This Row],[Arrival Delay]]&gt;15, "Delayed", "On time"))</f>
        <v>On time</v>
      </c>
      <c r="X3265" t="str">
        <f>IF(Flights[[#This Row],[Status]]&lt;&gt;"Delayed","", IF(Flights[[#This Row],[Arrival Delay]]&gt;120, "Severe", IF(Flights[[#This Row],[Arrival Delay]]&gt;60, "Major", "Moderate")))</f>
        <v/>
      </c>
      <c r="Y3265" t="b">
        <v>0</v>
      </c>
      <c r="AA3265" t="str">
        <f>IF(OR(AND(Flights[[#This Row],[Status]]="Cancelled", Flights[[#This Row],[Cancellation Reason]]="Airline/Carrier"), Flights[[#This Row],[Delay Type]]="Severe"), "Yes", "No")</f>
        <v>No</v>
      </c>
    </row>
    <row r="3266" spans="1:27" x14ac:dyDescent="0.3">
      <c r="A3266" s="3">
        <v>42242</v>
      </c>
      <c r="B3266" s="22">
        <f>WEEKNUM(Flights[[#This Row],[Date]], 1)</f>
        <v>35</v>
      </c>
      <c r="C3266" s="22">
        <f>WEEKDAY(Flights[[#This Row],[Date]],1)</f>
        <v>4</v>
      </c>
      <c r="D3266" t="s">
        <v>1663</v>
      </c>
      <c r="E3266" t="s">
        <v>1996</v>
      </c>
      <c r="F3266" t="s">
        <v>0</v>
      </c>
      <c r="G3266" t="s">
        <v>9</v>
      </c>
      <c r="H3266" t="str">
        <f>_xlfn.XLOOKUP(Flights[[#This Row],[Destination]], Airports!$A$2:$A$78, Airports!$D$2:$D$78)</f>
        <v>San Francisco</v>
      </c>
      <c r="I3266" t="str" cm="1">
        <f t="array" ref="I3266">_xlfn.XLOOKUP(Flights[[#This Row],[Destination]],_xlfn._TRO_TRAILING( Airports!A:A),_xlfn._TRO_TRAILING( Airports!E:E), "Not found")</f>
        <v>CA</v>
      </c>
      <c r="J3266" s="1">
        <v>0.875</v>
      </c>
      <c r="K3266" s="22">
        <f>HOUR(Flights[[#This Row],[Scheduled Departure]])</f>
        <v>21</v>
      </c>
      <c r="L3266" s="1">
        <v>0.875</v>
      </c>
      <c r="M3266">
        <f>(L3266-J3266)*24*60</f>
        <v>0</v>
      </c>
      <c r="N3266" s="16">
        <f>Flights[[#This Row],[Length (min)]]/60</f>
        <v>1.0833333333333333</v>
      </c>
      <c r="O3266">
        <v>65</v>
      </c>
      <c r="P3266">
        <v>337</v>
      </c>
      <c r="Q3266" s="18">
        <f>IFERROR(Flights[[#This Row],[Distance]]/Flights[[#This Row],[Length (hr)]], "")</f>
        <v>311.07692307692309</v>
      </c>
      <c r="R3266" s="1">
        <v>0.92708333333333337</v>
      </c>
      <c r="S3266" s="1" t="str">
        <f>IF(Flights[[#This Row],[Length (hr)]]&lt;2, "No meal", IF(Flights[[#This Row],[Length (hr)]]&lt;3.5, "Light meal", "Full meal"))</f>
        <v>No meal</v>
      </c>
      <c r="T3266" s="1" t="str">
        <f>IF(AND(Flights[[#This Row],[Airline]]="US Airways", Flights[[#This Row],[Meal]]="Full Meal"), "Yes", "No")</f>
        <v>No</v>
      </c>
      <c r="U3266" s="1">
        <v>0.92013888888888884</v>
      </c>
      <c r="V3266">
        <v>-10</v>
      </c>
      <c r="W3266" s="1" t="str">
        <f>IF(Flights[[#This Row],[Arrival Delay]] = "", "Cancelled", IF(Flights[[#This Row],[Arrival Delay]]&gt;15, "Delayed", "On time"))</f>
        <v>On time</v>
      </c>
      <c r="X3266" t="str">
        <f>IF(Flights[[#This Row],[Status]]&lt;&gt;"Delayed","", IF(Flights[[#This Row],[Arrival Delay]]&gt;120, "Severe", IF(Flights[[#This Row],[Arrival Delay]]&gt;60, "Major", "Moderate")))</f>
        <v/>
      </c>
      <c r="Y3266" t="b">
        <v>0</v>
      </c>
      <c r="AA3266" t="str">
        <f>IF(OR(AND(Flights[[#This Row],[Status]]="Cancelled", Flights[[#This Row],[Cancellation Reason]]="Airline/Carrier"), Flights[[#This Row],[Delay Type]]="Severe"), "Yes", "No")</f>
        <v>No</v>
      </c>
    </row>
    <row r="3267" spans="1:27" x14ac:dyDescent="0.3">
      <c r="A3267" s="3">
        <v>42242</v>
      </c>
      <c r="B3267" s="22">
        <f>WEEKNUM(Flights[[#This Row],[Date]], 1)</f>
        <v>35</v>
      </c>
      <c r="C3267" s="22">
        <f>WEEKDAY(Flights[[#This Row],[Date]],1)</f>
        <v>4</v>
      </c>
      <c r="D3267" t="s">
        <v>1272</v>
      </c>
      <c r="E3267" t="s">
        <v>1994</v>
      </c>
      <c r="F3267" t="s">
        <v>0</v>
      </c>
      <c r="G3267" t="s">
        <v>313</v>
      </c>
      <c r="H3267" t="str">
        <f>_xlfn.XLOOKUP(Flights[[#This Row],[Destination]], Airports!$A$2:$A$78, Airports!$D$2:$D$78)</f>
        <v>Monterey</v>
      </c>
      <c r="I3267" t="str" cm="1">
        <f t="array" ref="I3267">_xlfn.XLOOKUP(Flights[[#This Row],[Destination]],_xlfn._TRO_TRAILING( Airports!A:A),_xlfn._TRO_TRAILING( Airports!E:E), "Not found")</f>
        <v>CA</v>
      </c>
      <c r="J3267" s="1">
        <v>0.9194444444444444</v>
      </c>
      <c r="K3267" s="22">
        <f>HOUR(Flights[[#This Row],[Scheduled Departure]])</f>
        <v>22</v>
      </c>
      <c r="L3267" s="1">
        <v>0.91666666666666663</v>
      </c>
      <c r="M3267">
        <f>(L3267-J3267)*24*60</f>
        <v>-3.9999999999999858</v>
      </c>
      <c r="N3267" s="16">
        <f>Flights[[#This Row],[Length (min)]]/60</f>
        <v>1.0833333333333333</v>
      </c>
      <c r="O3267">
        <v>65</v>
      </c>
      <c r="P3267">
        <v>266</v>
      </c>
      <c r="Q3267" s="18">
        <f>IFERROR(Flights[[#This Row],[Distance]]/Flights[[#This Row],[Length (hr)]], "")</f>
        <v>245.53846153846155</v>
      </c>
      <c r="R3267" s="1">
        <v>0.96805555555555556</v>
      </c>
      <c r="S3267" s="1" t="str">
        <f>IF(Flights[[#This Row],[Length (hr)]]&lt;2, "No meal", IF(Flights[[#This Row],[Length (hr)]]&lt;3.5, "Light meal", "Full meal"))</f>
        <v>No meal</v>
      </c>
      <c r="T3267" s="1" t="str">
        <f>IF(AND(Flights[[#This Row],[Airline]]="US Airways", Flights[[#This Row],[Meal]]="Full Meal"), "Yes", "No")</f>
        <v>No</v>
      </c>
      <c r="U3267" s="1">
        <v>0.96180555555555558</v>
      </c>
      <c r="V3267">
        <v>-9</v>
      </c>
      <c r="W3267" s="1" t="str">
        <f>IF(Flights[[#This Row],[Arrival Delay]] = "", "Cancelled", IF(Flights[[#This Row],[Arrival Delay]]&gt;15, "Delayed", "On time"))</f>
        <v>On time</v>
      </c>
      <c r="X3267" t="str">
        <f>IF(Flights[[#This Row],[Status]]&lt;&gt;"Delayed","", IF(Flights[[#This Row],[Arrival Delay]]&gt;120, "Severe", IF(Flights[[#This Row],[Arrival Delay]]&gt;60, "Major", "Moderate")))</f>
        <v/>
      </c>
      <c r="Y3267" t="b">
        <v>0</v>
      </c>
      <c r="AA3267" t="str">
        <f>IF(OR(AND(Flights[[#This Row],[Status]]="Cancelled", Flights[[#This Row],[Cancellation Reason]]="Airline/Carrier"), Flights[[#This Row],[Delay Type]]="Severe"), "Yes", "No")</f>
        <v>No</v>
      </c>
    </row>
    <row r="3268" spans="1:27" x14ac:dyDescent="0.3">
      <c r="A3268" s="3">
        <v>42243</v>
      </c>
      <c r="B3268" s="22">
        <f>WEEKNUM(Flights[[#This Row],[Date]], 1)</f>
        <v>35</v>
      </c>
      <c r="C3268" s="22">
        <f>WEEKDAY(Flights[[#This Row],[Date]],1)</f>
        <v>5</v>
      </c>
      <c r="D3268" t="s">
        <v>129</v>
      </c>
      <c r="E3268" t="s">
        <v>1987</v>
      </c>
      <c r="F3268" t="s">
        <v>0</v>
      </c>
      <c r="G3268" t="s">
        <v>5</v>
      </c>
      <c r="H3268" t="str">
        <f>_xlfn.XLOOKUP(Flights[[#This Row],[Destination]], Airports!$A$2:$A$78, Airports!$D$2:$D$78)</f>
        <v>St. Louis</v>
      </c>
      <c r="I3268" t="str" cm="1">
        <f t="array" ref="I3268">_xlfn.XLOOKUP(Flights[[#This Row],[Destination]],_xlfn._TRO_TRAILING( Airports!A:A),_xlfn._TRO_TRAILING( Airports!E:E), "Not found")</f>
        <v>MO</v>
      </c>
      <c r="J3268" s="1">
        <v>0.25</v>
      </c>
      <c r="K3268" s="22">
        <f>HOUR(Flights[[#This Row],[Scheduled Departure]])</f>
        <v>6</v>
      </c>
      <c r="L3268" s="1">
        <v>0.24583333333333332</v>
      </c>
      <c r="M3268">
        <f>(L3268-J3268)*24*60</f>
        <v>-6.0000000000000187</v>
      </c>
      <c r="N3268" s="16">
        <f>Flights[[#This Row],[Length (min)]]/60</f>
        <v>3.7166666666666668</v>
      </c>
      <c r="O3268">
        <v>223</v>
      </c>
      <c r="P3268">
        <v>1592</v>
      </c>
      <c r="Q3268" s="18">
        <f>IFERROR(Flights[[#This Row],[Distance]]/Flights[[#This Row],[Length (hr)]], "")</f>
        <v>428.34080717488786</v>
      </c>
      <c r="R3268" s="1">
        <v>0.49027777777777776</v>
      </c>
      <c r="S3268" s="1" t="str">
        <f>IF(Flights[[#This Row],[Length (hr)]]&lt;2, "No meal", IF(Flights[[#This Row],[Length (hr)]]&lt;3.5, "Light meal", "Full meal"))</f>
        <v>Full meal</v>
      </c>
      <c r="T3268" s="1" t="str">
        <f>IF(AND(Flights[[#This Row],[Airline]]="US Airways", Flights[[#This Row],[Meal]]="Full Meal"), "Yes", "No")</f>
        <v>No</v>
      </c>
      <c r="U3268" s="1">
        <v>0.48402777777777778</v>
      </c>
      <c r="V3268">
        <v>-9</v>
      </c>
      <c r="W3268" s="1" t="str">
        <f>IF(Flights[[#This Row],[Arrival Delay]] = "", "Cancelled", IF(Flights[[#This Row],[Arrival Delay]]&gt;15, "Delayed", "On time"))</f>
        <v>On time</v>
      </c>
      <c r="X3268" t="str">
        <f>IF(Flights[[#This Row],[Status]]&lt;&gt;"Delayed","", IF(Flights[[#This Row],[Arrival Delay]]&gt;120, "Severe", IF(Flights[[#This Row],[Arrival Delay]]&gt;60, "Major", "Moderate")))</f>
        <v/>
      </c>
      <c r="Y3268" t="b">
        <v>0</v>
      </c>
      <c r="AA3268" t="str">
        <f>IF(OR(AND(Flights[[#This Row],[Status]]="Cancelled", Flights[[#This Row],[Cancellation Reason]]="Airline/Carrier"), Flights[[#This Row],[Delay Type]]="Severe"), "Yes", "No")</f>
        <v>No</v>
      </c>
    </row>
    <row r="3269" spans="1:27" x14ac:dyDescent="0.3">
      <c r="A3269" s="3">
        <v>42243</v>
      </c>
      <c r="B3269" s="22">
        <f>WEEKNUM(Flights[[#This Row],[Date]], 1)</f>
        <v>35</v>
      </c>
      <c r="C3269" s="22">
        <f>WEEKDAY(Flights[[#This Row],[Date]],1)</f>
        <v>5</v>
      </c>
      <c r="D3269" t="s">
        <v>1719</v>
      </c>
      <c r="E3269" t="s">
        <v>1995</v>
      </c>
      <c r="F3269" t="s">
        <v>0</v>
      </c>
      <c r="G3269" t="s">
        <v>15</v>
      </c>
      <c r="H3269" t="str">
        <f>_xlfn.XLOOKUP(Flights[[#This Row],[Destination]], Airports!$A$2:$A$78, Airports!$D$2:$D$78)</f>
        <v>Las Vegas</v>
      </c>
      <c r="I3269" t="str" cm="1">
        <f t="array" ref="I3269">_xlfn.XLOOKUP(Flights[[#This Row],[Destination]],_xlfn._TRO_TRAILING( Airports!A:A),_xlfn._TRO_TRAILING( Airports!E:E), "Not found")</f>
        <v>NV</v>
      </c>
      <c r="J3269" s="1">
        <v>0.2638888888888889</v>
      </c>
      <c r="K3269" s="22">
        <f>HOUR(Flights[[#This Row],[Scheduled Departure]])</f>
        <v>6</v>
      </c>
      <c r="L3269" s="1">
        <v>0.26250000000000001</v>
      </c>
      <c r="M3269">
        <f>(L3269-J3269)*24*60</f>
        <v>-1.9999999999999929</v>
      </c>
      <c r="N3269" s="16">
        <f>Flights[[#This Row],[Length (min)]]/60</f>
        <v>1.25</v>
      </c>
      <c r="O3269">
        <v>75</v>
      </c>
      <c r="P3269">
        <v>236</v>
      </c>
      <c r="Q3269" s="18">
        <f>IFERROR(Flights[[#This Row],[Distance]]/Flights[[#This Row],[Length (hr)]], "")</f>
        <v>188.8</v>
      </c>
      <c r="R3269" s="1">
        <v>0.3125</v>
      </c>
      <c r="S3269" s="1" t="str">
        <f>IF(Flights[[#This Row],[Length (hr)]]&lt;2, "No meal", IF(Flights[[#This Row],[Length (hr)]]&lt;3.5, "Light meal", "Full meal"))</f>
        <v>No meal</v>
      </c>
      <c r="T3269" s="1" t="str">
        <f>IF(AND(Flights[[#This Row],[Airline]]="US Airways", Flights[[#This Row],[Meal]]="Full Meal"), "Yes", "No")</f>
        <v>No</v>
      </c>
      <c r="U3269" s="1">
        <v>0.31458333333333333</v>
      </c>
      <c r="V3269">
        <v>3</v>
      </c>
      <c r="W3269" s="1" t="str">
        <f>IF(Flights[[#This Row],[Arrival Delay]] = "", "Cancelled", IF(Flights[[#This Row],[Arrival Delay]]&gt;15, "Delayed", "On time"))</f>
        <v>On time</v>
      </c>
      <c r="X3269" t="str">
        <f>IF(Flights[[#This Row],[Status]]&lt;&gt;"Delayed","", IF(Flights[[#This Row],[Arrival Delay]]&gt;120, "Severe", IF(Flights[[#This Row],[Arrival Delay]]&gt;60, "Major", "Moderate")))</f>
        <v/>
      </c>
      <c r="Y3269" t="b">
        <v>0</v>
      </c>
      <c r="AA3269" t="str">
        <f>IF(OR(AND(Flights[[#This Row],[Status]]="Cancelled", Flights[[#This Row],[Cancellation Reason]]="Airline/Carrier"), Flights[[#This Row],[Delay Type]]="Severe"), "Yes", "No")</f>
        <v>No</v>
      </c>
    </row>
    <row r="3270" spans="1:27" x14ac:dyDescent="0.3">
      <c r="A3270" s="3">
        <v>42243</v>
      </c>
      <c r="B3270" s="22">
        <f>WEEKNUM(Flights[[#This Row],[Date]], 1)</f>
        <v>35</v>
      </c>
      <c r="C3270" s="22">
        <f>WEEKDAY(Flights[[#This Row],[Date]],1)</f>
        <v>5</v>
      </c>
      <c r="D3270" t="s">
        <v>1263</v>
      </c>
      <c r="E3270" t="s">
        <v>1995</v>
      </c>
      <c r="F3270" t="s">
        <v>0</v>
      </c>
      <c r="G3270" t="s">
        <v>318</v>
      </c>
      <c r="H3270" t="str">
        <f>_xlfn.XLOOKUP(Flights[[#This Row],[Destination]], Airports!$A$2:$A$78, Airports!$D$2:$D$78)</f>
        <v>Oakland</v>
      </c>
      <c r="I3270" t="str" cm="1">
        <f t="array" ref="I3270">_xlfn.XLOOKUP(Flights[[#This Row],[Destination]],_xlfn._TRO_TRAILING( Airports!A:A),_xlfn._TRO_TRAILING( Airports!E:E), "Not found")</f>
        <v>CA</v>
      </c>
      <c r="J3270" s="1">
        <v>0.33333333333333331</v>
      </c>
      <c r="K3270" s="22">
        <f>HOUR(Flights[[#This Row],[Scheduled Departure]])</f>
        <v>8</v>
      </c>
      <c r="L3270" s="1">
        <v>0.33263888888888887</v>
      </c>
      <c r="M3270">
        <f>(L3270-J3270)*24*60</f>
        <v>-0.99999999999999645</v>
      </c>
      <c r="N3270" s="16">
        <f>Flights[[#This Row],[Length (min)]]/60</f>
        <v>1.0833333333333333</v>
      </c>
      <c r="O3270">
        <v>65</v>
      </c>
      <c r="P3270">
        <v>337</v>
      </c>
      <c r="Q3270" s="18">
        <f>IFERROR(Flights[[#This Row],[Distance]]/Flights[[#This Row],[Length (hr)]], "")</f>
        <v>311.07692307692309</v>
      </c>
      <c r="R3270" s="1">
        <v>0.38541666666666669</v>
      </c>
      <c r="S3270" s="1" t="str">
        <f>IF(Flights[[#This Row],[Length (hr)]]&lt;2, "No meal", IF(Flights[[#This Row],[Length (hr)]]&lt;3.5, "Light meal", "Full meal"))</f>
        <v>No meal</v>
      </c>
      <c r="T3270" s="1" t="str">
        <f>IF(AND(Flights[[#This Row],[Airline]]="US Airways", Flights[[#This Row],[Meal]]="Full Meal"), "Yes", "No")</f>
        <v>No</v>
      </c>
      <c r="U3270" s="1">
        <v>0.37777777777777777</v>
      </c>
      <c r="V3270">
        <v>-11</v>
      </c>
      <c r="W3270" s="1" t="str">
        <f>IF(Flights[[#This Row],[Arrival Delay]] = "", "Cancelled", IF(Flights[[#This Row],[Arrival Delay]]&gt;15, "Delayed", "On time"))</f>
        <v>On time</v>
      </c>
      <c r="X3270" t="str">
        <f>IF(Flights[[#This Row],[Status]]&lt;&gt;"Delayed","", IF(Flights[[#This Row],[Arrival Delay]]&gt;120, "Severe", IF(Flights[[#This Row],[Arrival Delay]]&gt;60, "Major", "Moderate")))</f>
        <v/>
      </c>
      <c r="Y3270" t="b">
        <v>0</v>
      </c>
      <c r="AA3270" t="str">
        <f>IF(OR(AND(Flights[[#This Row],[Status]]="Cancelled", Flights[[#This Row],[Cancellation Reason]]="Airline/Carrier"), Flights[[#This Row],[Delay Type]]="Severe"), "Yes", "No")</f>
        <v>No</v>
      </c>
    </row>
    <row r="3271" spans="1:27" x14ac:dyDescent="0.3">
      <c r="A3271" s="3">
        <v>42243</v>
      </c>
      <c r="B3271" s="22">
        <f>WEEKNUM(Flights[[#This Row],[Date]], 1)</f>
        <v>35</v>
      </c>
      <c r="C3271" s="22">
        <f>WEEKDAY(Flights[[#This Row],[Date]],1)</f>
        <v>5</v>
      </c>
      <c r="D3271" t="s">
        <v>172</v>
      </c>
      <c r="E3271" t="s">
        <v>1987</v>
      </c>
      <c r="F3271" t="s">
        <v>0</v>
      </c>
      <c r="G3271" t="s">
        <v>3</v>
      </c>
      <c r="H3271" t="str">
        <f>_xlfn.XLOOKUP(Flights[[#This Row],[Destination]], Airports!$A$2:$A$78, Airports!$D$2:$D$78)</f>
        <v>Dallas</v>
      </c>
      <c r="I3271" t="str" cm="1">
        <f t="array" ref="I3271">_xlfn.XLOOKUP(Flights[[#This Row],[Destination]],_xlfn._TRO_TRAILING( Airports!A:A),_xlfn._TRO_TRAILING( Airports!E:E), "Not found")</f>
        <v>TX</v>
      </c>
      <c r="J3271" s="1">
        <v>0.3576388888888889</v>
      </c>
      <c r="K3271" s="22">
        <f>HOUR(Flights[[#This Row],[Scheduled Departure]])</f>
        <v>8</v>
      </c>
      <c r="L3271" s="1">
        <v>0.3576388888888889</v>
      </c>
      <c r="M3271">
        <f>(L3271-J3271)*24*60</f>
        <v>0</v>
      </c>
      <c r="N3271" s="16">
        <f>Flights[[#This Row],[Length (min)]]/60</f>
        <v>3.0666666666666669</v>
      </c>
      <c r="O3271">
        <v>184</v>
      </c>
      <c r="P3271">
        <v>1235</v>
      </c>
      <c r="Q3271" s="18">
        <f>IFERROR(Flights[[#This Row],[Distance]]/Flights[[#This Row],[Length (hr)]], "")</f>
        <v>402.71739130434781</v>
      </c>
      <c r="R3271" s="1">
        <v>0.57777777777777772</v>
      </c>
      <c r="S3271" s="1" t="str">
        <f>IF(Flights[[#This Row],[Length (hr)]]&lt;2, "No meal", IF(Flights[[#This Row],[Length (hr)]]&lt;3.5, "Light meal", "Full meal"))</f>
        <v>Light meal</v>
      </c>
      <c r="T3271" s="1" t="str">
        <f>IF(AND(Flights[[#This Row],[Airline]]="US Airways", Flights[[#This Row],[Meal]]="Full Meal"), "Yes", "No")</f>
        <v>No</v>
      </c>
      <c r="U3271" s="1">
        <v>0.56874999999999998</v>
      </c>
      <c r="V3271">
        <v>-13</v>
      </c>
      <c r="W3271" s="1" t="str">
        <f>IF(Flights[[#This Row],[Arrival Delay]] = "", "Cancelled", IF(Flights[[#This Row],[Arrival Delay]]&gt;15, "Delayed", "On time"))</f>
        <v>On time</v>
      </c>
      <c r="X3271" t="str">
        <f>IF(Flights[[#This Row],[Status]]&lt;&gt;"Delayed","", IF(Flights[[#This Row],[Arrival Delay]]&gt;120, "Severe", IF(Flights[[#This Row],[Arrival Delay]]&gt;60, "Major", "Moderate")))</f>
        <v/>
      </c>
      <c r="Y3271" t="b">
        <v>0</v>
      </c>
      <c r="AA3271" t="str">
        <f>IF(OR(AND(Flights[[#This Row],[Status]]="Cancelled", Flights[[#This Row],[Cancellation Reason]]="Airline/Carrier"), Flights[[#This Row],[Delay Type]]="Severe"), "Yes", "No")</f>
        <v>No</v>
      </c>
    </row>
    <row r="3272" spans="1:27" x14ac:dyDescent="0.3">
      <c r="A3272" s="3">
        <v>42243</v>
      </c>
      <c r="B3272" s="22">
        <f>WEEKNUM(Flights[[#This Row],[Date]], 1)</f>
        <v>35</v>
      </c>
      <c r="C3272" s="22">
        <f>WEEKDAY(Flights[[#This Row],[Date]],1)</f>
        <v>5</v>
      </c>
      <c r="D3272" t="s">
        <v>192</v>
      </c>
      <c r="E3272" t="s">
        <v>1987</v>
      </c>
      <c r="F3272" t="s">
        <v>0</v>
      </c>
      <c r="G3272" t="s">
        <v>27</v>
      </c>
      <c r="H3272" t="str">
        <f>_xlfn.XLOOKUP(Flights[[#This Row],[Destination]], Airports!$A$2:$A$78, Airports!$D$2:$D$78)</f>
        <v>Charlotte</v>
      </c>
      <c r="I3272" t="str" cm="1">
        <f t="array" ref="I3272">_xlfn.XLOOKUP(Flights[[#This Row],[Destination]],_xlfn._TRO_TRAILING( Airports!A:A),_xlfn._TRO_TRAILING( Airports!E:E), "Not found")</f>
        <v>NC</v>
      </c>
      <c r="J3272" s="1">
        <v>0.36458333333333331</v>
      </c>
      <c r="K3272" s="22">
        <f>HOUR(Flights[[#This Row],[Scheduled Departure]])</f>
        <v>8</v>
      </c>
      <c r="L3272" s="1">
        <v>0.3611111111111111</v>
      </c>
      <c r="M3272">
        <f>(L3272-J3272)*24*60</f>
        <v>-4.9999999999999822</v>
      </c>
      <c r="N3272" s="16">
        <f>Flights[[#This Row],[Length (min)]]/60</f>
        <v>4.6333333333333337</v>
      </c>
      <c r="O3272">
        <v>278</v>
      </c>
      <c r="P3272">
        <v>2125</v>
      </c>
      <c r="Q3272" s="18">
        <f>IFERROR(Flights[[#This Row],[Distance]]/Flights[[#This Row],[Length (hr)]], "")</f>
        <v>458.63309352517979</v>
      </c>
      <c r="R3272" s="1">
        <v>0.69791666666666663</v>
      </c>
      <c r="S3272" s="1" t="str">
        <f>IF(Flights[[#This Row],[Length (hr)]]&lt;2, "No meal", IF(Flights[[#This Row],[Length (hr)]]&lt;3.5, "Light meal", "Full meal"))</f>
        <v>Full meal</v>
      </c>
      <c r="T3272" s="1" t="str">
        <f>IF(AND(Flights[[#This Row],[Airline]]="US Airways", Flights[[#This Row],[Meal]]="Full Meal"), "Yes", "No")</f>
        <v>No</v>
      </c>
      <c r="U3272" s="1">
        <v>0.6791666666666667</v>
      </c>
      <c r="V3272">
        <v>-27</v>
      </c>
      <c r="W3272" s="1" t="str">
        <f>IF(Flights[[#This Row],[Arrival Delay]] = "", "Cancelled", IF(Flights[[#This Row],[Arrival Delay]]&gt;15, "Delayed", "On time"))</f>
        <v>On time</v>
      </c>
      <c r="X3272" t="str">
        <f>IF(Flights[[#This Row],[Status]]&lt;&gt;"Delayed","", IF(Flights[[#This Row],[Arrival Delay]]&gt;120, "Severe", IF(Flights[[#This Row],[Arrival Delay]]&gt;60, "Major", "Moderate")))</f>
        <v/>
      </c>
      <c r="Y3272" t="b">
        <v>0</v>
      </c>
      <c r="AA3272" t="str">
        <f>IF(OR(AND(Flights[[#This Row],[Status]]="Cancelled", Flights[[#This Row],[Cancellation Reason]]="Airline/Carrier"), Flights[[#This Row],[Delay Type]]="Severe"), "Yes", "No")</f>
        <v>No</v>
      </c>
    </row>
    <row r="3273" spans="1:27" x14ac:dyDescent="0.3">
      <c r="A3273" s="3">
        <v>42243</v>
      </c>
      <c r="B3273" s="22">
        <f>WEEKNUM(Flights[[#This Row],[Date]], 1)</f>
        <v>35</v>
      </c>
      <c r="C3273" s="22">
        <f>WEEKDAY(Flights[[#This Row],[Date]],1)</f>
        <v>5</v>
      </c>
      <c r="D3273" t="s">
        <v>1248</v>
      </c>
      <c r="E3273" t="s">
        <v>1996</v>
      </c>
      <c r="F3273" t="s">
        <v>0</v>
      </c>
      <c r="G3273" t="s">
        <v>9</v>
      </c>
      <c r="H3273" t="str">
        <f>_xlfn.XLOOKUP(Flights[[#This Row],[Destination]], Airports!$A$2:$A$78, Airports!$D$2:$D$78)</f>
        <v>San Francisco</v>
      </c>
      <c r="I3273" t="str" cm="1">
        <f t="array" ref="I3273">_xlfn.XLOOKUP(Flights[[#This Row],[Destination]],_xlfn._TRO_TRAILING( Airports!A:A),_xlfn._TRO_TRAILING( Airports!E:E), "Not found")</f>
        <v>CA</v>
      </c>
      <c r="J3273" s="1">
        <v>0.36805555555555558</v>
      </c>
      <c r="K3273" s="22">
        <f>HOUR(Flights[[#This Row],[Scheduled Departure]])</f>
        <v>8</v>
      </c>
      <c r="L3273" s="1">
        <v>0.36805555555555558</v>
      </c>
      <c r="M3273">
        <f>(L3273-J3273)*24*60</f>
        <v>0</v>
      </c>
      <c r="N3273" s="16">
        <f>Flights[[#This Row],[Length (min)]]/60</f>
        <v>1.3333333333333333</v>
      </c>
      <c r="O3273">
        <v>80</v>
      </c>
      <c r="P3273">
        <v>337</v>
      </c>
      <c r="Q3273" s="18">
        <f>IFERROR(Flights[[#This Row],[Distance]]/Flights[[#This Row],[Length (hr)]], "")</f>
        <v>252.75</v>
      </c>
      <c r="R3273" s="1">
        <v>0.4236111111111111</v>
      </c>
      <c r="S3273" s="1" t="str">
        <f>IF(Flights[[#This Row],[Length (hr)]]&lt;2, "No meal", IF(Flights[[#This Row],[Length (hr)]]&lt;3.5, "Light meal", "Full meal"))</f>
        <v>No meal</v>
      </c>
      <c r="T3273" s="1" t="str">
        <f>IF(AND(Flights[[#This Row],[Airline]]="US Airways", Flights[[#This Row],[Meal]]="Full Meal"), "Yes", "No")</f>
        <v>No</v>
      </c>
      <c r="U3273" s="1">
        <v>0.4236111111111111</v>
      </c>
      <c r="V3273">
        <v>0</v>
      </c>
      <c r="W3273" s="1" t="str">
        <f>IF(Flights[[#This Row],[Arrival Delay]] = "", "Cancelled", IF(Flights[[#This Row],[Arrival Delay]]&gt;15, "Delayed", "On time"))</f>
        <v>On time</v>
      </c>
      <c r="X3273" t="str">
        <f>IF(Flights[[#This Row],[Status]]&lt;&gt;"Delayed","", IF(Flights[[#This Row],[Arrival Delay]]&gt;120, "Severe", IF(Flights[[#This Row],[Arrival Delay]]&gt;60, "Major", "Moderate")))</f>
        <v/>
      </c>
      <c r="Y3273" t="b">
        <v>0</v>
      </c>
      <c r="AA3273" t="str">
        <f>IF(OR(AND(Flights[[#This Row],[Status]]="Cancelled", Flights[[#This Row],[Cancellation Reason]]="Airline/Carrier"), Flights[[#This Row],[Delay Type]]="Severe"), "Yes", "No")</f>
        <v>No</v>
      </c>
    </row>
    <row r="3274" spans="1:27" x14ac:dyDescent="0.3">
      <c r="A3274" s="3">
        <v>42243</v>
      </c>
      <c r="B3274" s="22">
        <f>WEEKNUM(Flights[[#This Row],[Date]], 1)</f>
        <v>35</v>
      </c>
      <c r="C3274" s="22">
        <f>WEEKDAY(Flights[[#This Row],[Date]],1)</f>
        <v>5</v>
      </c>
      <c r="D3274" t="s">
        <v>1103</v>
      </c>
      <c r="E3274" t="s">
        <v>1989</v>
      </c>
      <c r="F3274" t="s">
        <v>0</v>
      </c>
      <c r="G3274" t="s">
        <v>316</v>
      </c>
      <c r="H3274" t="str">
        <f>_xlfn.XLOOKUP(Flights[[#This Row],[Destination]], Airports!$A$2:$A$78, Airports!$D$2:$D$78)</f>
        <v>New Orleans</v>
      </c>
      <c r="I3274" t="str" cm="1">
        <f t="array" ref="I3274">_xlfn.XLOOKUP(Flights[[#This Row],[Destination]],_xlfn._TRO_TRAILING( Airports!A:A),_xlfn._TRO_TRAILING( Airports!E:E), "Not found")</f>
        <v>LA</v>
      </c>
      <c r="J3274" s="1">
        <v>0.50694444444444442</v>
      </c>
      <c r="K3274" s="22">
        <f>HOUR(Flights[[#This Row],[Scheduled Departure]])</f>
        <v>12</v>
      </c>
      <c r="L3274" s="1">
        <v>0.50416666666666665</v>
      </c>
      <c r="M3274">
        <f>(L3274-J3274)*24*60</f>
        <v>-3.9999999999999858</v>
      </c>
      <c r="N3274" s="16">
        <f>Flights[[#This Row],[Length (min)]]/60</f>
        <v>3.6833333333333331</v>
      </c>
      <c r="O3274">
        <v>221</v>
      </c>
      <c r="P3274">
        <v>1670</v>
      </c>
      <c r="Q3274" s="18">
        <f>IFERROR(Flights[[#This Row],[Distance]]/Flights[[#This Row],[Length (hr)]], "")</f>
        <v>453.39366515837105</v>
      </c>
      <c r="R3274" s="1">
        <v>0.75069444444444444</v>
      </c>
      <c r="S3274" s="1" t="str">
        <f>IF(Flights[[#This Row],[Length (hr)]]&lt;2, "No meal", IF(Flights[[#This Row],[Length (hr)]]&lt;3.5, "Light meal", "Full meal"))</f>
        <v>Full meal</v>
      </c>
      <c r="T3274" s="1" t="str">
        <f>IF(AND(Flights[[#This Row],[Airline]]="US Airways", Flights[[#This Row],[Meal]]="Full Meal"), "Yes", "No")</f>
        <v>No</v>
      </c>
      <c r="U3274" s="1">
        <v>0.74097222222222225</v>
      </c>
      <c r="V3274">
        <v>-14</v>
      </c>
      <c r="W3274" s="1" t="str">
        <f>IF(Flights[[#This Row],[Arrival Delay]] = "", "Cancelled", IF(Flights[[#This Row],[Arrival Delay]]&gt;15, "Delayed", "On time"))</f>
        <v>On time</v>
      </c>
      <c r="X3274" t="str">
        <f>IF(Flights[[#This Row],[Status]]&lt;&gt;"Delayed","", IF(Flights[[#This Row],[Arrival Delay]]&gt;120, "Severe", IF(Flights[[#This Row],[Arrival Delay]]&gt;60, "Major", "Moderate")))</f>
        <v/>
      </c>
      <c r="Y3274" t="b">
        <v>0</v>
      </c>
      <c r="AA3274" t="str">
        <f>IF(OR(AND(Flights[[#This Row],[Status]]="Cancelled", Flights[[#This Row],[Cancellation Reason]]="Airline/Carrier"), Flights[[#This Row],[Delay Type]]="Severe"), "Yes", "No")</f>
        <v>No</v>
      </c>
    </row>
    <row r="3275" spans="1:27" x14ac:dyDescent="0.3">
      <c r="A3275" s="3">
        <v>42243</v>
      </c>
      <c r="B3275" s="22">
        <f>WEEKNUM(Flights[[#This Row],[Date]], 1)</f>
        <v>35</v>
      </c>
      <c r="C3275" s="22">
        <f>WEEKDAY(Flights[[#This Row],[Date]],1)</f>
        <v>5</v>
      </c>
      <c r="D3275" t="s">
        <v>1586</v>
      </c>
      <c r="E3275" t="s">
        <v>1995</v>
      </c>
      <c r="F3275" t="s">
        <v>0</v>
      </c>
      <c r="G3275" t="s">
        <v>351</v>
      </c>
      <c r="H3275" t="str">
        <f>_xlfn.XLOOKUP(Flights[[#This Row],[Destination]], Airports!$A$2:$A$78, Airports!$D$2:$D$78)</f>
        <v>Sacramento</v>
      </c>
      <c r="I3275" t="str" cm="1">
        <f t="array" ref="I3275">_xlfn.XLOOKUP(Flights[[#This Row],[Destination]],_xlfn._TRO_TRAILING( Airports!A:A),_xlfn._TRO_TRAILING( Airports!E:E), "Not found")</f>
        <v>CA</v>
      </c>
      <c r="J3275" s="1">
        <v>0.56944444444444442</v>
      </c>
      <c r="K3275" s="22">
        <f>HOUR(Flights[[#This Row],[Scheduled Departure]])</f>
        <v>13</v>
      </c>
      <c r="L3275" s="1">
        <v>0.56805555555555554</v>
      </c>
      <c r="M3275">
        <f>(L3275-J3275)*24*60</f>
        <v>-1.9999999999999929</v>
      </c>
      <c r="N3275" s="16">
        <f>Flights[[#This Row],[Length (min)]]/60</f>
        <v>1.2</v>
      </c>
      <c r="O3275">
        <v>72</v>
      </c>
      <c r="P3275">
        <v>373</v>
      </c>
      <c r="Q3275" s="18">
        <f>IFERROR(Flights[[#This Row],[Distance]]/Flights[[#This Row],[Length (hr)]], "")</f>
        <v>310.83333333333337</v>
      </c>
      <c r="R3275" s="1">
        <v>0.62152777777777779</v>
      </c>
      <c r="S3275" s="1" t="str">
        <f>IF(Flights[[#This Row],[Length (hr)]]&lt;2, "No meal", IF(Flights[[#This Row],[Length (hr)]]&lt;3.5, "Light meal", "Full meal"))</f>
        <v>No meal</v>
      </c>
      <c r="T3275" s="1" t="str">
        <f>IF(AND(Flights[[#This Row],[Airline]]="US Airways", Flights[[#This Row],[Meal]]="Full Meal"), "Yes", "No")</f>
        <v>No</v>
      </c>
      <c r="U3275" s="1">
        <v>0.61805555555555558</v>
      </c>
      <c r="V3275">
        <v>-5</v>
      </c>
      <c r="W3275" s="1" t="str">
        <f>IF(Flights[[#This Row],[Arrival Delay]] = "", "Cancelled", IF(Flights[[#This Row],[Arrival Delay]]&gt;15, "Delayed", "On time"))</f>
        <v>On time</v>
      </c>
      <c r="X3275" t="str">
        <f>IF(Flights[[#This Row],[Status]]&lt;&gt;"Delayed","", IF(Flights[[#This Row],[Arrival Delay]]&gt;120, "Severe", IF(Flights[[#This Row],[Arrival Delay]]&gt;60, "Major", "Moderate")))</f>
        <v/>
      </c>
      <c r="Y3275" t="b">
        <v>0</v>
      </c>
      <c r="AA3275" t="str">
        <f>IF(OR(AND(Flights[[#This Row],[Status]]="Cancelled", Flights[[#This Row],[Cancellation Reason]]="Airline/Carrier"), Flights[[#This Row],[Delay Type]]="Severe"), "Yes", "No")</f>
        <v>No</v>
      </c>
    </row>
    <row r="3276" spans="1:27" x14ac:dyDescent="0.3">
      <c r="A3276" s="3">
        <v>42243</v>
      </c>
      <c r="B3276" s="22">
        <f>WEEKNUM(Flights[[#This Row],[Date]], 1)</f>
        <v>35</v>
      </c>
      <c r="C3276" s="22">
        <f>WEEKDAY(Flights[[#This Row],[Date]],1)</f>
        <v>5</v>
      </c>
      <c r="D3276" t="s">
        <v>641</v>
      </c>
      <c r="E3276" t="s">
        <v>1994</v>
      </c>
      <c r="F3276" t="s">
        <v>0</v>
      </c>
      <c r="G3276" t="s">
        <v>255</v>
      </c>
      <c r="H3276" t="str">
        <f>_xlfn.XLOOKUP(Flights[[#This Row],[Destination]], Airports!$A$2:$A$78, Airports!$D$2:$D$78)</f>
        <v>Boise</v>
      </c>
      <c r="I3276" t="str" cm="1">
        <f t="array" ref="I3276">_xlfn.XLOOKUP(Flights[[#This Row],[Destination]],_xlfn._TRO_TRAILING( Airports!A:A),_xlfn._TRO_TRAILING( Airports!E:E), "Not found")</f>
        <v>ID</v>
      </c>
      <c r="J3276" s="1">
        <v>0.66666666666666663</v>
      </c>
      <c r="K3276" s="22">
        <f>HOUR(Flights[[#This Row],[Scheduled Departure]])</f>
        <v>16</v>
      </c>
      <c r="L3276" s="1">
        <v>0.66597222222222219</v>
      </c>
      <c r="M3276">
        <f>(L3276-J3276)*24*60</f>
        <v>-0.99999999999999645</v>
      </c>
      <c r="N3276" s="16">
        <f>Flights[[#This Row],[Length (min)]]/60</f>
        <v>2.1</v>
      </c>
      <c r="O3276">
        <v>126</v>
      </c>
      <c r="P3276">
        <v>674</v>
      </c>
      <c r="Q3276" s="18">
        <f>IFERROR(Flights[[#This Row],[Distance]]/Flights[[#This Row],[Length (hr)]], "")</f>
        <v>320.95238095238096</v>
      </c>
      <c r="R3276" s="1">
        <v>0.79583333333333328</v>
      </c>
      <c r="S3276" s="1" t="str">
        <f>IF(Flights[[#This Row],[Length (hr)]]&lt;2, "No meal", IF(Flights[[#This Row],[Length (hr)]]&lt;3.5, "Light meal", "Full meal"))</f>
        <v>Light meal</v>
      </c>
      <c r="T3276" s="1" t="str">
        <f>IF(AND(Flights[[#This Row],[Airline]]="US Airways", Flights[[#This Row],[Meal]]="Full Meal"), "Yes", "No")</f>
        <v>No</v>
      </c>
      <c r="U3276" s="1">
        <v>0.79513888888888884</v>
      </c>
      <c r="V3276">
        <v>-1</v>
      </c>
      <c r="W3276" s="1" t="str">
        <f>IF(Flights[[#This Row],[Arrival Delay]] = "", "Cancelled", IF(Flights[[#This Row],[Arrival Delay]]&gt;15, "Delayed", "On time"))</f>
        <v>On time</v>
      </c>
      <c r="X3276" t="str">
        <f>IF(Flights[[#This Row],[Status]]&lt;&gt;"Delayed","", IF(Flights[[#This Row],[Arrival Delay]]&gt;120, "Severe", IF(Flights[[#This Row],[Arrival Delay]]&gt;60, "Major", "Moderate")))</f>
        <v/>
      </c>
      <c r="Y3276" t="b">
        <v>0</v>
      </c>
      <c r="AA3276" t="str">
        <f>IF(OR(AND(Flights[[#This Row],[Status]]="Cancelled", Flights[[#This Row],[Cancellation Reason]]="Airline/Carrier"), Flights[[#This Row],[Delay Type]]="Severe"), "Yes", "No")</f>
        <v>No</v>
      </c>
    </row>
    <row r="3277" spans="1:27" x14ac:dyDescent="0.3">
      <c r="A3277" s="3">
        <v>42243</v>
      </c>
      <c r="B3277" s="22">
        <f>WEEKNUM(Flights[[#This Row],[Date]], 1)</f>
        <v>35</v>
      </c>
      <c r="C3277" s="22">
        <f>WEEKDAY(Flights[[#This Row],[Date]],1)</f>
        <v>5</v>
      </c>
      <c r="D3277" t="s">
        <v>90</v>
      </c>
      <c r="E3277" t="s">
        <v>1987</v>
      </c>
      <c r="F3277" t="s">
        <v>0</v>
      </c>
      <c r="G3277" t="s">
        <v>19</v>
      </c>
      <c r="H3277" t="str">
        <f>_xlfn.XLOOKUP(Flights[[#This Row],[Destination]], Airports!$A$2:$A$78, Airports!$D$2:$D$78)</f>
        <v>Kona</v>
      </c>
      <c r="I3277" t="str" cm="1">
        <f t="array" ref="I3277">_xlfn.XLOOKUP(Flights[[#This Row],[Destination]],_xlfn._TRO_TRAILING( Airports!A:A),_xlfn._TRO_TRAILING( Airports!E:E), "Not found")</f>
        <v>HI</v>
      </c>
      <c r="J3277" s="1">
        <v>0.70833333333333337</v>
      </c>
      <c r="K3277" s="22">
        <f>HOUR(Flights[[#This Row],[Scheduled Departure]])</f>
        <v>17</v>
      </c>
      <c r="L3277" s="1">
        <v>0.70833333333333337</v>
      </c>
      <c r="M3277">
        <f>(L3277-J3277)*24*60</f>
        <v>0</v>
      </c>
      <c r="N3277" s="16">
        <f>Flights[[#This Row],[Length (min)]]/60</f>
        <v>5.65</v>
      </c>
      <c r="O3277">
        <v>339</v>
      </c>
      <c r="P3277">
        <v>2504</v>
      </c>
      <c r="Q3277" s="18">
        <f>IFERROR(Flights[[#This Row],[Distance]]/Flights[[#This Row],[Length (hr)]], "")</f>
        <v>443.18584070796459</v>
      </c>
      <c r="R3277" s="1">
        <v>0.82499999999999996</v>
      </c>
      <c r="S3277" s="1" t="str">
        <f>IF(Flights[[#This Row],[Length (hr)]]&lt;2, "No meal", IF(Flights[[#This Row],[Length (hr)]]&lt;3.5, "Light meal", "Full meal"))</f>
        <v>Full meal</v>
      </c>
      <c r="T3277" s="1" t="str">
        <f>IF(AND(Flights[[#This Row],[Airline]]="US Airways", Flights[[#This Row],[Meal]]="Full Meal"), "Yes", "No")</f>
        <v>No</v>
      </c>
      <c r="U3277" s="1">
        <v>0.81874999999999998</v>
      </c>
      <c r="V3277">
        <v>-9</v>
      </c>
      <c r="W3277" s="1" t="str">
        <f>IF(Flights[[#This Row],[Arrival Delay]] = "", "Cancelled", IF(Flights[[#This Row],[Arrival Delay]]&gt;15, "Delayed", "On time"))</f>
        <v>On time</v>
      </c>
      <c r="X3277" t="str">
        <f>IF(Flights[[#This Row],[Status]]&lt;&gt;"Delayed","", IF(Flights[[#This Row],[Arrival Delay]]&gt;120, "Severe", IF(Flights[[#This Row],[Arrival Delay]]&gt;60, "Major", "Moderate")))</f>
        <v/>
      </c>
      <c r="Y3277" t="b">
        <v>0</v>
      </c>
      <c r="AA3277" t="str">
        <f>IF(OR(AND(Flights[[#This Row],[Status]]="Cancelled", Flights[[#This Row],[Cancellation Reason]]="Airline/Carrier"), Flights[[#This Row],[Delay Type]]="Severe"), "Yes", "No")</f>
        <v>No</v>
      </c>
    </row>
    <row r="3278" spans="1:27" x14ac:dyDescent="0.3">
      <c r="A3278" s="3">
        <v>42243</v>
      </c>
      <c r="B3278" s="22">
        <f>WEEKNUM(Flights[[#This Row],[Date]], 1)</f>
        <v>35</v>
      </c>
      <c r="C3278" s="22">
        <f>WEEKDAY(Flights[[#This Row],[Date]],1)</f>
        <v>5</v>
      </c>
      <c r="D3278" t="s">
        <v>771</v>
      </c>
      <c r="E3278" t="s">
        <v>1990</v>
      </c>
      <c r="F3278" t="s">
        <v>0</v>
      </c>
      <c r="G3278" t="s">
        <v>16</v>
      </c>
      <c r="H3278" t="str">
        <f>_xlfn.XLOOKUP(Flights[[#This Row],[Destination]], Airports!$A$2:$A$78, Airports!$D$2:$D$78)</f>
        <v>Dulles</v>
      </c>
      <c r="I3278" t="str" cm="1">
        <f t="array" ref="I3278">_xlfn.XLOOKUP(Flights[[#This Row],[Destination]],_xlfn._TRO_TRAILING( Airports!A:A),_xlfn._TRO_TRAILING( Airports!E:E), "Not found")</f>
        <v>VA</v>
      </c>
      <c r="J3278" s="1">
        <v>0.73124999999999996</v>
      </c>
      <c r="K3278" s="22">
        <f>HOUR(Flights[[#This Row],[Scheduled Departure]])</f>
        <v>17</v>
      </c>
      <c r="L3278" s="1">
        <v>0.7416666666666667</v>
      </c>
      <c r="M3278">
        <f>(L3278-J3278)*24*60</f>
        <v>15.000000000000107</v>
      </c>
      <c r="N3278" s="16">
        <f>Flights[[#This Row],[Length (min)]]/60</f>
        <v>4.9333333333333336</v>
      </c>
      <c r="O3278">
        <v>296</v>
      </c>
      <c r="P3278">
        <v>2288</v>
      </c>
      <c r="Q3278" s="18">
        <f>IFERROR(Flights[[#This Row],[Distance]]/Flights[[#This Row],[Length (hr)]], "")</f>
        <v>463.78378378378375</v>
      </c>
      <c r="R3278" s="1">
        <v>6.1111111111111109E-2</v>
      </c>
      <c r="S3278" s="1" t="str">
        <f>IF(Flights[[#This Row],[Length (hr)]]&lt;2, "No meal", IF(Flights[[#This Row],[Length (hr)]]&lt;3.5, "Light meal", "Full meal"))</f>
        <v>Full meal</v>
      </c>
      <c r="T3278" s="1" t="str">
        <f>IF(AND(Flights[[#This Row],[Airline]]="US Airways", Flights[[#This Row],[Meal]]="Full Meal"), "Yes", "No")</f>
        <v>No</v>
      </c>
      <c r="U3278" s="1">
        <v>7.2222222222222215E-2</v>
      </c>
      <c r="V3278">
        <v>16</v>
      </c>
      <c r="W3278" s="1" t="str">
        <f>IF(Flights[[#This Row],[Arrival Delay]] = "", "Cancelled", IF(Flights[[#This Row],[Arrival Delay]]&gt;15, "Delayed", "On time"))</f>
        <v>Delayed</v>
      </c>
      <c r="X3278" t="str">
        <f>IF(Flights[[#This Row],[Status]]&lt;&gt;"Delayed","", IF(Flights[[#This Row],[Arrival Delay]]&gt;120, "Severe", IF(Flights[[#This Row],[Arrival Delay]]&gt;60, "Major", "Moderate")))</f>
        <v>Moderate</v>
      </c>
      <c r="Y3278" t="b">
        <v>0</v>
      </c>
      <c r="AA3278" t="str">
        <f>IF(OR(AND(Flights[[#This Row],[Status]]="Cancelled", Flights[[#This Row],[Cancellation Reason]]="Airline/Carrier"), Flights[[#This Row],[Delay Type]]="Severe"), "Yes", "No")</f>
        <v>No</v>
      </c>
    </row>
    <row r="3279" spans="1:27" x14ac:dyDescent="0.3">
      <c r="A3279" s="3">
        <v>42243</v>
      </c>
      <c r="B3279" s="22">
        <f>WEEKNUM(Flights[[#This Row],[Date]], 1)</f>
        <v>35</v>
      </c>
      <c r="C3279" s="22">
        <f>WEEKDAY(Flights[[#This Row],[Date]],1)</f>
        <v>5</v>
      </c>
      <c r="D3279" t="s">
        <v>1703</v>
      </c>
      <c r="E3279" t="s">
        <v>1995</v>
      </c>
      <c r="F3279" t="s">
        <v>0</v>
      </c>
      <c r="G3279" t="s">
        <v>318</v>
      </c>
      <c r="H3279" t="str">
        <f>_xlfn.XLOOKUP(Flights[[#This Row],[Destination]], Airports!$A$2:$A$78, Airports!$D$2:$D$78)</f>
        <v>Oakland</v>
      </c>
      <c r="I3279" t="str" cm="1">
        <f t="array" ref="I3279">_xlfn.XLOOKUP(Flights[[#This Row],[Destination]],_xlfn._TRO_TRAILING( Airports!A:A),_xlfn._TRO_TRAILING( Airports!E:E), "Not found")</f>
        <v>CA</v>
      </c>
      <c r="J3279" s="1">
        <v>0.73611111111111116</v>
      </c>
      <c r="K3279" s="22">
        <f>HOUR(Flights[[#This Row],[Scheduled Departure]])</f>
        <v>17</v>
      </c>
      <c r="L3279" s="1">
        <v>0.73888888888888893</v>
      </c>
      <c r="M3279">
        <f>(L3279-J3279)*24*60</f>
        <v>3.9999999999999858</v>
      </c>
      <c r="N3279" s="16">
        <f>Flights[[#This Row],[Length (min)]]/60</f>
        <v>1.2666666666666666</v>
      </c>
      <c r="O3279">
        <v>76</v>
      </c>
      <c r="P3279">
        <v>337</v>
      </c>
      <c r="Q3279" s="18">
        <f>IFERROR(Flights[[#This Row],[Distance]]/Flights[[#This Row],[Length (hr)]], "")</f>
        <v>266.0526315789474</v>
      </c>
      <c r="R3279" s="1">
        <v>0.78472222222222221</v>
      </c>
      <c r="S3279" s="1" t="str">
        <f>IF(Flights[[#This Row],[Length (hr)]]&lt;2, "No meal", IF(Flights[[#This Row],[Length (hr)]]&lt;3.5, "Light meal", "Full meal"))</f>
        <v>No meal</v>
      </c>
      <c r="T3279" s="1" t="str">
        <f>IF(AND(Flights[[#This Row],[Airline]]="US Airways", Flights[[#This Row],[Meal]]="Full Meal"), "Yes", "No")</f>
        <v>No</v>
      </c>
      <c r="U3279" s="1">
        <v>0.79166666666666663</v>
      </c>
      <c r="V3279">
        <v>10</v>
      </c>
      <c r="W3279" s="1" t="str">
        <f>IF(Flights[[#This Row],[Arrival Delay]] = "", "Cancelled", IF(Flights[[#This Row],[Arrival Delay]]&gt;15, "Delayed", "On time"))</f>
        <v>On time</v>
      </c>
      <c r="X3279" t="str">
        <f>IF(Flights[[#This Row],[Status]]&lt;&gt;"Delayed","", IF(Flights[[#This Row],[Arrival Delay]]&gt;120, "Severe", IF(Flights[[#This Row],[Arrival Delay]]&gt;60, "Major", "Moderate")))</f>
        <v/>
      </c>
      <c r="Y3279" t="b">
        <v>0</v>
      </c>
      <c r="AA3279" t="str">
        <f>IF(OR(AND(Flights[[#This Row],[Status]]="Cancelled", Flights[[#This Row],[Cancellation Reason]]="Airline/Carrier"), Flights[[#This Row],[Delay Type]]="Severe"), "Yes", "No")</f>
        <v>No</v>
      </c>
    </row>
    <row r="3280" spans="1:27" x14ac:dyDescent="0.3">
      <c r="A3280" s="3">
        <v>42243</v>
      </c>
      <c r="B3280" s="22">
        <f>WEEKNUM(Flights[[#This Row],[Date]], 1)</f>
        <v>35</v>
      </c>
      <c r="C3280" s="22">
        <f>WEEKDAY(Flights[[#This Row],[Date]],1)</f>
        <v>5</v>
      </c>
      <c r="D3280" t="s">
        <v>1018</v>
      </c>
      <c r="E3280" t="s">
        <v>1989</v>
      </c>
      <c r="F3280" t="s">
        <v>0</v>
      </c>
      <c r="G3280" t="s">
        <v>314</v>
      </c>
      <c r="H3280" t="str">
        <f>_xlfn.XLOOKUP(Flights[[#This Row],[Destination]], Airports!$A$2:$A$78, Airports!$D$2:$D$78)</f>
        <v>Minneapolis</v>
      </c>
      <c r="I3280" t="str" cm="1">
        <f t="array" ref="I3280">_xlfn.XLOOKUP(Flights[[#This Row],[Destination]],_xlfn._TRO_TRAILING( Airports!A:A),_xlfn._TRO_TRAILING( Airports!E:E), "Not found")</f>
        <v>MN</v>
      </c>
      <c r="J3280" s="1">
        <v>0.73611111111111116</v>
      </c>
      <c r="K3280" s="22">
        <f>HOUR(Flights[[#This Row],[Scheduled Departure]])</f>
        <v>17</v>
      </c>
      <c r="L3280" s="1">
        <v>0.73541666666666672</v>
      </c>
      <c r="M3280">
        <f>(L3280-J3280)*24*60</f>
        <v>-0.99999999999999645</v>
      </c>
      <c r="N3280" s="16">
        <f>Flights[[#This Row],[Length (min)]]/60</f>
        <v>3.2833333333333332</v>
      </c>
      <c r="O3280">
        <v>197</v>
      </c>
      <c r="P3280">
        <v>1535</v>
      </c>
      <c r="Q3280" s="18">
        <f>IFERROR(Flights[[#This Row],[Distance]]/Flights[[#This Row],[Length (hr)]], "")</f>
        <v>467.51269035532999</v>
      </c>
      <c r="R3280" s="1">
        <v>0.96458333333333335</v>
      </c>
      <c r="S3280" s="1" t="str">
        <f>IF(Flights[[#This Row],[Length (hr)]]&lt;2, "No meal", IF(Flights[[#This Row],[Length (hr)]]&lt;3.5, "Light meal", "Full meal"))</f>
        <v>Light meal</v>
      </c>
      <c r="T3280" s="1" t="str">
        <f>IF(AND(Flights[[#This Row],[Airline]]="US Airways", Flights[[#This Row],[Meal]]="Full Meal"), "Yes", "No")</f>
        <v>No</v>
      </c>
      <c r="U3280" s="1">
        <v>0.9555555555555556</v>
      </c>
      <c r="V3280">
        <v>-13</v>
      </c>
      <c r="W3280" s="1" t="str">
        <f>IF(Flights[[#This Row],[Arrival Delay]] = "", "Cancelled", IF(Flights[[#This Row],[Arrival Delay]]&gt;15, "Delayed", "On time"))</f>
        <v>On time</v>
      </c>
      <c r="X3280" t="str">
        <f>IF(Flights[[#This Row],[Status]]&lt;&gt;"Delayed","", IF(Flights[[#This Row],[Arrival Delay]]&gt;120, "Severe", IF(Flights[[#This Row],[Arrival Delay]]&gt;60, "Major", "Moderate")))</f>
        <v/>
      </c>
      <c r="Y3280" t="b">
        <v>0</v>
      </c>
      <c r="AA3280" t="str">
        <f>IF(OR(AND(Flights[[#This Row],[Status]]="Cancelled", Flights[[#This Row],[Cancellation Reason]]="Airline/Carrier"), Flights[[#This Row],[Delay Type]]="Severe"), "Yes", "No")</f>
        <v>No</v>
      </c>
    </row>
    <row r="3281" spans="1:27" x14ac:dyDescent="0.3">
      <c r="A3281" s="3">
        <v>42243</v>
      </c>
      <c r="B3281" s="22">
        <f>WEEKNUM(Flights[[#This Row],[Date]], 1)</f>
        <v>35</v>
      </c>
      <c r="C3281" s="22">
        <f>WEEKDAY(Flights[[#This Row],[Date]],1)</f>
        <v>5</v>
      </c>
      <c r="D3281" t="s">
        <v>924</v>
      </c>
      <c r="E3281" t="s">
        <v>1994</v>
      </c>
      <c r="F3281" t="s">
        <v>0</v>
      </c>
      <c r="G3281" t="s">
        <v>351</v>
      </c>
      <c r="H3281" t="str">
        <f>_xlfn.XLOOKUP(Flights[[#This Row],[Destination]], Airports!$A$2:$A$78, Airports!$D$2:$D$78)</f>
        <v>Sacramento</v>
      </c>
      <c r="I3281" t="str" cm="1">
        <f t="array" ref="I3281">_xlfn.XLOOKUP(Flights[[#This Row],[Destination]],_xlfn._TRO_TRAILING( Airports!A:A),_xlfn._TRO_TRAILING( Airports!E:E), "Not found")</f>
        <v>CA</v>
      </c>
      <c r="J3281" s="1">
        <v>0.75347222222222221</v>
      </c>
      <c r="K3281" s="22">
        <f>HOUR(Flights[[#This Row],[Scheduled Departure]])</f>
        <v>18</v>
      </c>
      <c r="L3281" s="1">
        <v>0.75347222222222221</v>
      </c>
      <c r="M3281">
        <f>(L3281-J3281)*24*60</f>
        <v>0</v>
      </c>
      <c r="N3281" s="16">
        <f>Flights[[#This Row],[Length (min)]]/60</f>
        <v>1.4</v>
      </c>
      <c r="O3281">
        <v>84</v>
      </c>
      <c r="P3281">
        <v>373</v>
      </c>
      <c r="Q3281" s="18">
        <f>IFERROR(Flights[[#This Row],[Distance]]/Flights[[#This Row],[Length (hr)]], "")</f>
        <v>266.42857142857144</v>
      </c>
      <c r="R3281" s="1">
        <v>0.81388888888888888</v>
      </c>
      <c r="S3281" s="1" t="str">
        <f>IF(Flights[[#This Row],[Length (hr)]]&lt;2, "No meal", IF(Flights[[#This Row],[Length (hr)]]&lt;3.5, "Light meal", "Full meal"))</f>
        <v>No meal</v>
      </c>
      <c r="T3281" s="1" t="str">
        <f>IF(AND(Flights[[#This Row],[Airline]]="US Airways", Flights[[#This Row],[Meal]]="Full Meal"), "Yes", "No")</f>
        <v>No</v>
      </c>
      <c r="U3281" s="1">
        <v>0.81180555555555556</v>
      </c>
      <c r="V3281">
        <v>-3</v>
      </c>
      <c r="W3281" s="1" t="str">
        <f>IF(Flights[[#This Row],[Arrival Delay]] = "", "Cancelled", IF(Flights[[#This Row],[Arrival Delay]]&gt;15, "Delayed", "On time"))</f>
        <v>On time</v>
      </c>
      <c r="X3281" t="str">
        <f>IF(Flights[[#This Row],[Status]]&lt;&gt;"Delayed","", IF(Flights[[#This Row],[Arrival Delay]]&gt;120, "Severe", IF(Flights[[#This Row],[Arrival Delay]]&gt;60, "Major", "Moderate")))</f>
        <v/>
      </c>
      <c r="Y3281" t="b">
        <v>0</v>
      </c>
      <c r="AA3281" t="str">
        <f>IF(OR(AND(Flights[[#This Row],[Status]]="Cancelled", Flights[[#This Row],[Cancellation Reason]]="Airline/Carrier"), Flights[[#This Row],[Delay Type]]="Severe"), "Yes", "No")</f>
        <v>No</v>
      </c>
    </row>
    <row r="3282" spans="1:27" x14ac:dyDescent="0.3">
      <c r="A3282" s="3">
        <v>42243</v>
      </c>
      <c r="B3282" s="22">
        <f>WEEKNUM(Flights[[#This Row],[Date]], 1)</f>
        <v>35</v>
      </c>
      <c r="C3282" s="22">
        <f>WEEKDAY(Flights[[#This Row],[Date]],1)</f>
        <v>5</v>
      </c>
      <c r="D3282" t="s">
        <v>1621</v>
      </c>
      <c r="E3282" t="s">
        <v>1994</v>
      </c>
      <c r="F3282" t="s">
        <v>0</v>
      </c>
      <c r="G3282" t="s">
        <v>3</v>
      </c>
      <c r="H3282" t="str">
        <f>_xlfn.XLOOKUP(Flights[[#This Row],[Destination]], Airports!$A$2:$A$78, Airports!$D$2:$D$78)</f>
        <v>Dallas</v>
      </c>
      <c r="I3282" t="str" cm="1">
        <f t="array" ref="I3282">_xlfn.XLOOKUP(Flights[[#This Row],[Destination]],_xlfn._TRO_TRAILING( Airports!A:A),_xlfn._TRO_TRAILING( Airports!E:E), "Not found")</f>
        <v>TX</v>
      </c>
      <c r="J3282" s="1">
        <v>0.79166666666666663</v>
      </c>
      <c r="K3282" s="22">
        <f>HOUR(Flights[[#This Row],[Scheduled Departure]])</f>
        <v>19</v>
      </c>
      <c r="L3282" s="1">
        <v>0.78819444444444442</v>
      </c>
      <c r="M3282">
        <f>(L3282-J3282)*24*60</f>
        <v>-4.9999999999999822</v>
      </c>
      <c r="N3282" s="16">
        <f>Flights[[#This Row],[Length (min)]]/60</f>
        <v>2.8833333333333333</v>
      </c>
      <c r="O3282">
        <v>173</v>
      </c>
      <c r="P3282">
        <v>1235</v>
      </c>
      <c r="Q3282" s="18">
        <f>IFERROR(Flights[[#This Row],[Distance]]/Flights[[#This Row],[Length (hr)]], "")</f>
        <v>428.32369942196533</v>
      </c>
      <c r="R3282" s="1">
        <v>0.99861111111111112</v>
      </c>
      <c r="S3282" s="1" t="str">
        <f>IF(Flights[[#This Row],[Length (hr)]]&lt;2, "No meal", IF(Flights[[#This Row],[Length (hr)]]&lt;3.5, "Light meal", "Full meal"))</f>
        <v>Light meal</v>
      </c>
      <c r="T3282" s="1" t="str">
        <f>IF(AND(Flights[[#This Row],[Airline]]="US Airways", Flights[[#This Row],[Meal]]="Full Meal"), "Yes", "No")</f>
        <v>No</v>
      </c>
      <c r="U3282" s="1">
        <v>0.9916666666666667</v>
      </c>
      <c r="V3282">
        <v>-10</v>
      </c>
      <c r="W3282" s="1" t="str">
        <f>IF(Flights[[#This Row],[Arrival Delay]] = "", "Cancelled", IF(Flights[[#This Row],[Arrival Delay]]&gt;15, "Delayed", "On time"))</f>
        <v>On time</v>
      </c>
      <c r="X3282" t="str">
        <f>IF(Flights[[#This Row],[Status]]&lt;&gt;"Delayed","", IF(Flights[[#This Row],[Arrival Delay]]&gt;120, "Severe", IF(Flights[[#This Row],[Arrival Delay]]&gt;60, "Major", "Moderate")))</f>
        <v/>
      </c>
      <c r="Y3282" t="b">
        <v>0</v>
      </c>
      <c r="AA3282" t="str">
        <f>IF(OR(AND(Flights[[#This Row],[Status]]="Cancelled", Flights[[#This Row],[Cancellation Reason]]="Airline/Carrier"), Flights[[#This Row],[Delay Type]]="Severe"), "Yes", "No")</f>
        <v>No</v>
      </c>
    </row>
    <row r="3283" spans="1:27" x14ac:dyDescent="0.3">
      <c r="A3283" s="3">
        <v>42243</v>
      </c>
      <c r="B3283" s="22">
        <f>WEEKNUM(Flights[[#This Row],[Date]], 1)</f>
        <v>35</v>
      </c>
      <c r="C3283" s="22">
        <f>WEEKDAY(Flights[[#This Row],[Date]],1)</f>
        <v>5</v>
      </c>
      <c r="D3283" t="s">
        <v>1078</v>
      </c>
      <c r="E3283" t="s">
        <v>1994</v>
      </c>
      <c r="F3283" t="s">
        <v>0</v>
      </c>
      <c r="G3283" t="s">
        <v>280</v>
      </c>
      <c r="H3283" t="str">
        <f>_xlfn.XLOOKUP(Flights[[#This Row],[Destination]], Airports!$A$2:$A$78, Airports!$D$2:$D$78)</f>
        <v>Eugene</v>
      </c>
      <c r="I3283" t="str" cm="1">
        <f t="array" ref="I3283">_xlfn.XLOOKUP(Flights[[#This Row],[Destination]],_xlfn._TRO_TRAILING( Airports!A:A),_xlfn._TRO_TRAILING( Airports!E:E), "Not found")</f>
        <v>OR</v>
      </c>
      <c r="J3283" s="1">
        <v>0.82986111111111116</v>
      </c>
      <c r="K3283" s="22">
        <f>HOUR(Flights[[#This Row],[Scheduled Departure]])</f>
        <v>19</v>
      </c>
      <c r="L3283" s="1">
        <v>0.83750000000000002</v>
      </c>
      <c r="M3283">
        <f>(L3283-J3283)*24*60</f>
        <v>10.999999999999961</v>
      </c>
      <c r="N3283" s="16">
        <f>Flights[[#This Row],[Length (min)]]/60</f>
        <v>1.9833333333333334</v>
      </c>
      <c r="O3283">
        <v>119</v>
      </c>
      <c r="P3283">
        <v>748</v>
      </c>
      <c r="Q3283" s="18">
        <f>IFERROR(Flights[[#This Row],[Distance]]/Flights[[#This Row],[Length (hr)]], "")</f>
        <v>377.14285714285711</v>
      </c>
      <c r="R3283" s="1">
        <v>0.91874999999999996</v>
      </c>
      <c r="S3283" s="1" t="str">
        <f>IF(Flights[[#This Row],[Length (hr)]]&lt;2, "No meal", IF(Flights[[#This Row],[Length (hr)]]&lt;3.5, "Light meal", "Full meal"))</f>
        <v>No meal</v>
      </c>
      <c r="T3283" s="1" t="str">
        <f>IF(AND(Flights[[#This Row],[Airline]]="US Airways", Flights[[#This Row],[Meal]]="Full Meal"), "Yes", "No")</f>
        <v>No</v>
      </c>
      <c r="U3283" s="1">
        <v>0.92013888888888884</v>
      </c>
      <c r="V3283">
        <v>2</v>
      </c>
      <c r="W3283" s="1" t="str">
        <f>IF(Flights[[#This Row],[Arrival Delay]] = "", "Cancelled", IF(Flights[[#This Row],[Arrival Delay]]&gt;15, "Delayed", "On time"))</f>
        <v>On time</v>
      </c>
      <c r="X3283" t="str">
        <f>IF(Flights[[#This Row],[Status]]&lt;&gt;"Delayed","", IF(Flights[[#This Row],[Arrival Delay]]&gt;120, "Severe", IF(Flights[[#This Row],[Arrival Delay]]&gt;60, "Major", "Moderate")))</f>
        <v/>
      </c>
      <c r="Y3283" t="b">
        <v>0</v>
      </c>
      <c r="AA3283" t="str">
        <f>IF(OR(AND(Flights[[#This Row],[Status]]="Cancelled", Flights[[#This Row],[Cancellation Reason]]="Airline/Carrier"), Flights[[#This Row],[Delay Type]]="Severe"), "Yes", "No")</f>
        <v>No</v>
      </c>
    </row>
    <row r="3284" spans="1:27" x14ac:dyDescent="0.3">
      <c r="A3284" s="3">
        <v>42243</v>
      </c>
      <c r="B3284" s="22">
        <f>WEEKNUM(Flights[[#This Row],[Date]], 1)</f>
        <v>35</v>
      </c>
      <c r="C3284" s="22">
        <f>WEEKDAY(Flights[[#This Row],[Date]],1)</f>
        <v>5</v>
      </c>
      <c r="D3284" t="s">
        <v>1663</v>
      </c>
      <c r="E3284" t="s">
        <v>1996</v>
      </c>
      <c r="F3284" t="s">
        <v>0</v>
      </c>
      <c r="G3284" t="s">
        <v>9</v>
      </c>
      <c r="H3284" t="str">
        <f>_xlfn.XLOOKUP(Flights[[#This Row],[Destination]], Airports!$A$2:$A$78, Airports!$D$2:$D$78)</f>
        <v>San Francisco</v>
      </c>
      <c r="I3284" t="str" cm="1">
        <f t="array" ref="I3284">_xlfn.XLOOKUP(Flights[[#This Row],[Destination]],_xlfn._TRO_TRAILING( Airports!A:A),_xlfn._TRO_TRAILING( Airports!E:E), "Not found")</f>
        <v>CA</v>
      </c>
      <c r="J3284" s="1">
        <v>0.875</v>
      </c>
      <c r="K3284" s="22">
        <f>HOUR(Flights[[#This Row],[Scheduled Departure]])</f>
        <v>21</v>
      </c>
      <c r="L3284" s="1">
        <v>0.87013888888888891</v>
      </c>
      <c r="M3284">
        <f>(L3284-J3284)*24*60</f>
        <v>-6.9999999999999751</v>
      </c>
      <c r="N3284" s="16">
        <f>Flights[[#This Row],[Length (min)]]/60</f>
        <v>1.1166666666666667</v>
      </c>
      <c r="O3284">
        <v>67</v>
      </c>
      <c r="P3284">
        <v>337</v>
      </c>
      <c r="Q3284" s="18">
        <f>IFERROR(Flights[[#This Row],[Distance]]/Flights[[#This Row],[Length (hr)]], "")</f>
        <v>301.79104477611941</v>
      </c>
      <c r="R3284" s="1">
        <v>0.92708333333333337</v>
      </c>
      <c r="S3284" s="1" t="str">
        <f>IF(Flights[[#This Row],[Length (hr)]]&lt;2, "No meal", IF(Flights[[#This Row],[Length (hr)]]&lt;3.5, "Light meal", "Full meal"))</f>
        <v>No meal</v>
      </c>
      <c r="T3284" s="1" t="str">
        <f>IF(AND(Flights[[#This Row],[Airline]]="US Airways", Flights[[#This Row],[Meal]]="Full Meal"), "Yes", "No")</f>
        <v>No</v>
      </c>
      <c r="U3284" s="1">
        <v>0.91666666666666663</v>
      </c>
      <c r="V3284">
        <v>-15</v>
      </c>
      <c r="W3284" s="1" t="str">
        <f>IF(Flights[[#This Row],[Arrival Delay]] = "", "Cancelled", IF(Flights[[#This Row],[Arrival Delay]]&gt;15, "Delayed", "On time"))</f>
        <v>On time</v>
      </c>
      <c r="X3284" t="str">
        <f>IF(Flights[[#This Row],[Status]]&lt;&gt;"Delayed","", IF(Flights[[#This Row],[Arrival Delay]]&gt;120, "Severe", IF(Flights[[#This Row],[Arrival Delay]]&gt;60, "Major", "Moderate")))</f>
        <v/>
      </c>
      <c r="Y3284" t="b">
        <v>0</v>
      </c>
      <c r="AA3284" t="str">
        <f>IF(OR(AND(Flights[[#This Row],[Status]]="Cancelled", Flights[[#This Row],[Cancellation Reason]]="Airline/Carrier"), Flights[[#This Row],[Delay Type]]="Severe"), "Yes", "No")</f>
        <v>No</v>
      </c>
    </row>
    <row r="3285" spans="1:27" x14ac:dyDescent="0.3">
      <c r="A3285" s="3">
        <v>42243</v>
      </c>
      <c r="B3285" s="22">
        <f>WEEKNUM(Flights[[#This Row],[Date]], 1)</f>
        <v>35</v>
      </c>
      <c r="C3285" s="22">
        <f>WEEKDAY(Flights[[#This Row],[Date]],1)</f>
        <v>5</v>
      </c>
      <c r="D3285" t="s">
        <v>1715</v>
      </c>
      <c r="E3285" t="s">
        <v>1995</v>
      </c>
      <c r="F3285" t="s">
        <v>0</v>
      </c>
      <c r="G3285" t="s">
        <v>356</v>
      </c>
      <c r="H3285" t="str">
        <f>_xlfn.XLOOKUP(Flights[[#This Row],[Destination]], Airports!$A$2:$A$78, Airports!$D$2:$D$78)</f>
        <v>Tucson</v>
      </c>
      <c r="I3285" t="str" cm="1">
        <f t="array" ref="I3285">_xlfn.XLOOKUP(Flights[[#This Row],[Destination]],_xlfn._TRO_TRAILING( Airports!A:A),_xlfn._TRO_TRAILING( Airports!E:E), "Not found")</f>
        <v>AZ</v>
      </c>
      <c r="J3285" s="1">
        <v>0.93402777777777779</v>
      </c>
      <c r="K3285" s="22">
        <f>HOUR(Flights[[#This Row],[Scheduled Departure]])</f>
        <v>22</v>
      </c>
      <c r="L3285" s="1">
        <v>0.9291666666666667</v>
      </c>
      <c r="M3285">
        <f>(L3285-J3285)*24*60</f>
        <v>-6.9999999999999751</v>
      </c>
      <c r="N3285" s="16">
        <f>Flights[[#This Row],[Length (min)]]/60</f>
        <v>1.2833333333333334</v>
      </c>
      <c r="O3285">
        <v>77</v>
      </c>
      <c r="P3285">
        <v>451</v>
      </c>
      <c r="Q3285" s="18">
        <f>IFERROR(Flights[[#This Row],[Distance]]/Flights[[#This Row],[Length (hr)]], "")</f>
        <v>351.42857142857139</v>
      </c>
      <c r="R3285" s="1">
        <v>0.98958333333333337</v>
      </c>
      <c r="S3285" s="1" t="str">
        <f>IF(Flights[[#This Row],[Length (hr)]]&lt;2, "No meal", IF(Flights[[#This Row],[Length (hr)]]&lt;3.5, "Light meal", "Full meal"))</f>
        <v>No meal</v>
      </c>
      <c r="T3285" s="1" t="str">
        <f>IF(AND(Flights[[#This Row],[Airline]]="US Airways", Flights[[#This Row],[Meal]]="Full Meal"), "Yes", "No")</f>
        <v>No</v>
      </c>
      <c r="U3285" s="1">
        <v>0.98263888888888884</v>
      </c>
      <c r="V3285">
        <v>-10</v>
      </c>
      <c r="W3285" s="1" t="str">
        <f>IF(Flights[[#This Row],[Arrival Delay]] = "", "Cancelled", IF(Flights[[#This Row],[Arrival Delay]]&gt;15, "Delayed", "On time"))</f>
        <v>On time</v>
      </c>
      <c r="X3285" t="str">
        <f>IF(Flights[[#This Row],[Status]]&lt;&gt;"Delayed","", IF(Flights[[#This Row],[Arrival Delay]]&gt;120, "Severe", IF(Flights[[#This Row],[Arrival Delay]]&gt;60, "Major", "Moderate")))</f>
        <v/>
      </c>
      <c r="Y3285" t="b">
        <v>0</v>
      </c>
      <c r="AA3285" t="str">
        <f>IF(OR(AND(Flights[[#This Row],[Status]]="Cancelled", Flights[[#This Row],[Cancellation Reason]]="Airline/Carrier"), Flights[[#This Row],[Delay Type]]="Severe"), "Yes", "No")</f>
        <v>No</v>
      </c>
    </row>
    <row r="3286" spans="1:27" x14ac:dyDescent="0.3">
      <c r="A3286" s="3">
        <v>42243</v>
      </c>
      <c r="B3286" s="22">
        <f>WEEKNUM(Flights[[#This Row],[Date]], 1)</f>
        <v>35</v>
      </c>
      <c r="C3286" s="22">
        <f>WEEKDAY(Flights[[#This Row],[Date]],1)</f>
        <v>5</v>
      </c>
      <c r="D3286" t="s">
        <v>157</v>
      </c>
      <c r="E3286" t="s">
        <v>1987</v>
      </c>
      <c r="F3286" t="s">
        <v>0</v>
      </c>
      <c r="G3286" t="s">
        <v>26</v>
      </c>
      <c r="H3286" t="str">
        <f>_xlfn.XLOOKUP(Flights[[#This Row],[Destination]], Airports!$A$2:$A$78, Airports!$D$2:$D$78)</f>
        <v>Atlanta</v>
      </c>
      <c r="I3286" t="str" cm="1">
        <f t="array" ref="I3286">_xlfn.XLOOKUP(Flights[[#This Row],[Destination]],_xlfn._TRO_TRAILING( Airports!A:A),_xlfn._TRO_TRAILING( Airports!E:E), "Not found")</f>
        <v>GA</v>
      </c>
      <c r="J3286" s="1">
        <v>0.97569444444444442</v>
      </c>
      <c r="K3286" s="22">
        <f>HOUR(Flights[[#This Row],[Scheduled Departure]])</f>
        <v>23</v>
      </c>
      <c r="L3286" s="1">
        <v>0.97152777777777777</v>
      </c>
      <c r="M3286">
        <f>(L3286-J3286)*24*60</f>
        <v>-5.9999999999999787</v>
      </c>
      <c r="N3286" s="16">
        <f>Flights[[#This Row],[Length (min)]]/60</f>
        <v>4.5</v>
      </c>
      <c r="O3286">
        <v>270</v>
      </c>
      <c r="P3286">
        <v>1947</v>
      </c>
      <c r="Q3286" s="18">
        <f>IFERROR(Flights[[#This Row],[Distance]]/Flights[[#This Row],[Length (hr)]], "")</f>
        <v>432.66666666666669</v>
      </c>
      <c r="R3286" s="1">
        <v>0.28958333333333336</v>
      </c>
      <c r="S3286" s="1" t="str">
        <f>IF(Flights[[#This Row],[Length (hr)]]&lt;2, "No meal", IF(Flights[[#This Row],[Length (hr)]]&lt;3.5, "Light meal", "Full meal"))</f>
        <v>Full meal</v>
      </c>
      <c r="T3286" s="1" t="str">
        <f>IF(AND(Flights[[#This Row],[Airline]]="US Airways", Flights[[#This Row],[Meal]]="Full Meal"), "Yes", "No")</f>
        <v>No</v>
      </c>
      <c r="U3286" s="1">
        <v>0.28402777777777777</v>
      </c>
      <c r="V3286">
        <v>-8</v>
      </c>
      <c r="W3286" s="1" t="str">
        <f>IF(Flights[[#This Row],[Arrival Delay]] = "", "Cancelled", IF(Flights[[#This Row],[Arrival Delay]]&gt;15, "Delayed", "On time"))</f>
        <v>On time</v>
      </c>
      <c r="X3286" t="str">
        <f>IF(Flights[[#This Row],[Status]]&lt;&gt;"Delayed","", IF(Flights[[#This Row],[Arrival Delay]]&gt;120, "Severe", IF(Flights[[#This Row],[Arrival Delay]]&gt;60, "Major", "Moderate")))</f>
        <v/>
      </c>
      <c r="Y3286" t="b">
        <v>0</v>
      </c>
      <c r="AA3286" t="str">
        <f>IF(OR(AND(Flights[[#This Row],[Status]]="Cancelled", Flights[[#This Row],[Cancellation Reason]]="Airline/Carrier"), Flights[[#This Row],[Delay Type]]="Severe"), "Yes", "No")</f>
        <v>No</v>
      </c>
    </row>
    <row r="3287" spans="1:27" x14ac:dyDescent="0.3">
      <c r="A3287" s="3">
        <v>42244</v>
      </c>
      <c r="B3287" s="22">
        <f>WEEKNUM(Flights[[#This Row],[Date]], 1)</f>
        <v>35</v>
      </c>
      <c r="C3287" s="22">
        <f>WEEKDAY(Flights[[#This Row],[Date]],1)</f>
        <v>6</v>
      </c>
      <c r="D3287" t="s">
        <v>162</v>
      </c>
      <c r="E3287" t="s">
        <v>1987</v>
      </c>
      <c r="F3287" t="s">
        <v>0</v>
      </c>
      <c r="G3287" t="s">
        <v>2</v>
      </c>
      <c r="H3287" t="str">
        <f>_xlfn.XLOOKUP(Flights[[#This Row],[Destination]], Airports!$A$2:$A$78, Airports!$D$2:$D$78)</f>
        <v>Miami</v>
      </c>
      <c r="I3287" t="str" cm="1">
        <f t="array" ref="I3287">_xlfn.XLOOKUP(Flights[[#This Row],[Destination]],_xlfn._TRO_TRAILING( Airports!A:A),_xlfn._TRO_TRAILING( Airports!E:E), "Not found")</f>
        <v>FL</v>
      </c>
      <c r="J3287" s="1">
        <v>6.9444444444444441E-3</v>
      </c>
      <c r="K3287" s="22">
        <f>HOUR(Flights[[#This Row],[Scheduled Departure]])</f>
        <v>0</v>
      </c>
      <c r="L3287" s="1">
        <v>3.472222222222222E-3</v>
      </c>
      <c r="M3287">
        <f>(L3287-J3287)*24*60</f>
        <v>-5</v>
      </c>
      <c r="N3287" s="16">
        <f>Flights[[#This Row],[Length (min)]]/60</f>
        <v>4.9833333333333334</v>
      </c>
      <c r="O3287">
        <v>299</v>
      </c>
      <c r="P3287">
        <v>2342</v>
      </c>
      <c r="Q3287" s="18">
        <f>IFERROR(Flights[[#This Row],[Distance]]/Flights[[#This Row],[Length (hr)]], "")</f>
        <v>469.96655518394647</v>
      </c>
      <c r="R3287" s="1">
        <v>0.34861111111111109</v>
      </c>
      <c r="S3287" s="1" t="str">
        <f>IF(Flights[[#This Row],[Length (hr)]]&lt;2, "No meal", IF(Flights[[#This Row],[Length (hr)]]&lt;3.5, "Light meal", "Full meal"))</f>
        <v>Full meal</v>
      </c>
      <c r="T3287" s="1" t="str">
        <f>IF(AND(Flights[[#This Row],[Airline]]="US Airways", Flights[[#This Row],[Meal]]="Full Meal"), "Yes", "No")</f>
        <v>No</v>
      </c>
      <c r="U3287" s="1">
        <v>0.33611111111111114</v>
      </c>
      <c r="V3287">
        <v>-18</v>
      </c>
      <c r="W3287" s="1" t="str">
        <f>IF(Flights[[#This Row],[Arrival Delay]] = "", "Cancelled", IF(Flights[[#This Row],[Arrival Delay]]&gt;15, "Delayed", "On time"))</f>
        <v>On time</v>
      </c>
      <c r="X3287" t="str">
        <f>IF(Flights[[#This Row],[Status]]&lt;&gt;"Delayed","", IF(Flights[[#This Row],[Arrival Delay]]&gt;120, "Severe", IF(Flights[[#This Row],[Arrival Delay]]&gt;60, "Major", "Moderate")))</f>
        <v/>
      </c>
      <c r="Y3287" t="b">
        <v>0</v>
      </c>
      <c r="AA3287" t="str">
        <f>IF(OR(AND(Flights[[#This Row],[Status]]="Cancelled", Flights[[#This Row],[Cancellation Reason]]="Airline/Carrier"), Flights[[#This Row],[Delay Type]]="Severe"), "Yes", "No")</f>
        <v>No</v>
      </c>
    </row>
    <row r="3288" spans="1:27" x14ac:dyDescent="0.3">
      <c r="A3288" s="3">
        <v>42244</v>
      </c>
      <c r="B3288" s="22">
        <f>WEEKNUM(Flights[[#This Row],[Date]], 1)</f>
        <v>35</v>
      </c>
      <c r="C3288" s="22">
        <f>WEEKDAY(Flights[[#This Row],[Date]],1)</f>
        <v>6</v>
      </c>
      <c r="D3288" t="s">
        <v>1501</v>
      </c>
      <c r="E3288" t="s">
        <v>1990</v>
      </c>
      <c r="F3288" t="s">
        <v>0</v>
      </c>
      <c r="G3288" t="s">
        <v>4</v>
      </c>
      <c r="H3288" t="str">
        <f>_xlfn.XLOOKUP(Flights[[#This Row],[Destination]], Airports!$A$2:$A$78, Airports!$D$2:$D$78)</f>
        <v>Chicago</v>
      </c>
      <c r="I3288" t="str" cm="1">
        <f t="array" ref="I3288">_xlfn.XLOOKUP(Flights[[#This Row],[Destination]],_xlfn._TRO_TRAILING( Airports!A:A),_xlfn._TRO_TRAILING( Airports!E:E), "Not found")</f>
        <v>IL</v>
      </c>
      <c r="J3288" s="1">
        <v>2.013888888888889E-2</v>
      </c>
      <c r="K3288" s="22">
        <f>HOUR(Flights[[#This Row],[Scheduled Departure]])</f>
        <v>0</v>
      </c>
      <c r="L3288" s="1">
        <v>1.7361111111111112E-2</v>
      </c>
      <c r="M3288">
        <f>(L3288-J3288)*24*60</f>
        <v>-4.0000000000000009</v>
      </c>
      <c r="N3288" s="16">
        <f>Flights[[#This Row],[Length (min)]]/60</f>
        <v>3.95</v>
      </c>
      <c r="O3288">
        <v>237</v>
      </c>
      <c r="P3288">
        <v>1744</v>
      </c>
      <c r="Q3288" s="18">
        <f>IFERROR(Flights[[#This Row],[Distance]]/Flights[[#This Row],[Length (hr)]], "")</f>
        <v>441.51898734177212</v>
      </c>
      <c r="R3288" s="1">
        <v>0.27916666666666667</v>
      </c>
      <c r="S3288" s="1" t="str">
        <f>IF(Flights[[#This Row],[Length (hr)]]&lt;2, "No meal", IF(Flights[[#This Row],[Length (hr)]]&lt;3.5, "Light meal", "Full meal"))</f>
        <v>Full meal</v>
      </c>
      <c r="T3288" s="1" t="str">
        <f>IF(AND(Flights[[#This Row],[Airline]]="US Airways", Flights[[#This Row],[Meal]]="Full Meal"), "Yes", "No")</f>
        <v>No</v>
      </c>
      <c r="U3288" s="1">
        <v>0.26527777777777778</v>
      </c>
      <c r="V3288">
        <v>-20</v>
      </c>
      <c r="W3288" s="1" t="str">
        <f>IF(Flights[[#This Row],[Arrival Delay]] = "", "Cancelled", IF(Flights[[#This Row],[Arrival Delay]]&gt;15, "Delayed", "On time"))</f>
        <v>On time</v>
      </c>
      <c r="X3288" t="str">
        <f>IF(Flights[[#This Row],[Status]]&lt;&gt;"Delayed","", IF(Flights[[#This Row],[Arrival Delay]]&gt;120, "Severe", IF(Flights[[#This Row],[Arrival Delay]]&gt;60, "Major", "Moderate")))</f>
        <v/>
      </c>
      <c r="Y3288" t="b">
        <v>0</v>
      </c>
      <c r="AA3288" t="str">
        <f>IF(OR(AND(Flights[[#This Row],[Status]]="Cancelled", Flights[[#This Row],[Cancellation Reason]]="Airline/Carrier"), Flights[[#This Row],[Delay Type]]="Severe"), "Yes", "No")</f>
        <v>No</v>
      </c>
    </row>
    <row r="3289" spans="1:27" x14ac:dyDescent="0.3">
      <c r="A3289" s="3">
        <v>42244</v>
      </c>
      <c r="B3289" s="22">
        <f>WEEKNUM(Flights[[#This Row],[Date]], 1)</f>
        <v>35</v>
      </c>
      <c r="C3289" s="22">
        <f>WEEKDAY(Flights[[#This Row],[Date]],1)</f>
        <v>6</v>
      </c>
      <c r="D3289" t="s">
        <v>805</v>
      </c>
      <c r="E3289" t="s">
        <v>1990</v>
      </c>
      <c r="F3289" t="s">
        <v>0</v>
      </c>
      <c r="G3289" t="s">
        <v>293</v>
      </c>
      <c r="H3289" t="str">
        <f>_xlfn.XLOOKUP(Flights[[#This Row],[Destination]], Airports!$A$2:$A$78, Airports!$D$2:$D$78)</f>
        <v>Houston</v>
      </c>
      <c r="I3289" t="str" cm="1">
        <f t="array" ref="I3289">_xlfn.XLOOKUP(Flights[[#This Row],[Destination]],_xlfn._TRO_TRAILING( Airports!A:A),_xlfn._TRO_TRAILING( Airports!E:E), "Not found")</f>
        <v>TX</v>
      </c>
      <c r="J3289" s="1">
        <v>0.25</v>
      </c>
      <c r="K3289" s="22">
        <f>HOUR(Flights[[#This Row],[Scheduled Departure]])</f>
        <v>6</v>
      </c>
      <c r="L3289" s="1">
        <v>0.24861111111111112</v>
      </c>
      <c r="M3289">
        <f>(L3289-J3289)*24*60</f>
        <v>-1.9999999999999929</v>
      </c>
      <c r="N3289" s="16">
        <f>Flights[[#This Row],[Length (min)]]/60</f>
        <v>3.3</v>
      </c>
      <c r="O3289">
        <v>198</v>
      </c>
      <c r="P3289">
        <v>1379</v>
      </c>
      <c r="Q3289" s="18">
        <f>IFERROR(Flights[[#This Row],[Distance]]/Flights[[#This Row],[Length (hr)]], "")</f>
        <v>417.87878787878788</v>
      </c>
      <c r="R3289" s="1">
        <v>0.47013888888888888</v>
      </c>
      <c r="S3289" s="1" t="str">
        <f>IF(Flights[[#This Row],[Length (hr)]]&lt;2, "No meal", IF(Flights[[#This Row],[Length (hr)]]&lt;3.5, "Light meal", "Full meal"))</f>
        <v>Light meal</v>
      </c>
      <c r="T3289" s="1" t="str">
        <f>IF(AND(Flights[[#This Row],[Airline]]="US Airways", Flights[[#This Row],[Meal]]="Full Meal"), "Yes", "No")</f>
        <v>No</v>
      </c>
      <c r="U3289" s="1">
        <v>0.46944444444444444</v>
      </c>
      <c r="V3289">
        <v>-1</v>
      </c>
      <c r="W3289" s="1" t="str">
        <f>IF(Flights[[#This Row],[Arrival Delay]] = "", "Cancelled", IF(Flights[[#This Row],[Arrival Delay]]&gt;15, "Delayed", "On time"))</f>
        <v>On time</v>
      </c>
      <c r="X3289" t="str">
        <f>IF(Flights[[#This Row],[Status]]&lt;&gt;"Delayed","", IF(Flights[[#This Row],[Arrival Delay]]&gt;120, "Severe", IF(Flights[[#This Row],[Arrival Delay]]&gt;60, "Major", "Moderate")))</f>
        <v/>
      </c>
      <c r="Y3289" t="b">
        <v>0</v>
      </c>
      <c r="AA3289" t="str">
        <f>IF(OR(AND(Flights[[#This Row],[Status]]="Cancelled", Flights[[#This Row],[Cancellation Reason]]="Airline/Carrier"), Flights[[#This Row],[Delay Type]]="Severe"), "Yes", "No")</f>
        <v>No</v>
      </c>
    </row>
    <row r="3290" spans="1:27" x14ac:dyDescent="0.3">
      <c r="A3290" s="3">
        <v>42244</v>
      </c>
      <c r="B3290" s="22">
        <f>WEEKNUM(Flights[[#This Row],[Date]], 1)</f>
        <v>35</v>
      </c>
      <c r="C3290" s="22">
        <f>WEEKDAY(Flights[[#This Row],[Date]],1)</f>
        <v>6</v>
      </c>
      <c r="D3290" t="s">
        <v>1725</v>
      </c>
      <c r="E3290" t="s">
        <v>1995</v>
      </c>
      <c r="F3290" t="s">
        <v>0</v>
      </c>
      <c r="G3290" t="s">
        <v>9</v>
      </c>
      <c r="H3290" t="str">
        <f>_xlfn.XLOOKUP(Flights[[#This Row],[Destination]], Airports!$A$2:$A$78, Airports!$D$2:$D$78)</f>
        <v>San Francisco</v>
      </c>
      <c r="I3290" t="str" cm="1">
        <f t="array" ref="I3290">_xlfn.XLOOKUP(Flights[[#This Row],[Destination]],_xlfn._TRO_TRAILING( Airports!A:A),_xlfn._TRO_TRAILING( Airports!E:E), "Not found")</f>
        <v>CA</v>
      </c>
      <c r="J3290" s="1">
        <v>0.3576388888888889</v>
      </c>
      <c r="K3290" s="22">
        <f>HOUR(Flights[[#This Row],[Scheduled Departure]])</f>
        <v>8</v>
      </c>
      <c r="L3290" s="1">
        <v>0.35486111111111113</v>
      </c>
      <c r="M3290">
        <f>(L3290-J3290)*24*60</f>
        <v>-3.9999999999999858</v>
      </c>
      <c r="N3290" s="16">
        <f>Flights[[#This Row],[Length (min)]]/60</f>
        <v>1.4</v>
      </c>
      <c r="O3290">
        <v>84</v>
      </c>
      <c r="P3290">
        <v>337</v>
      </c>
      <c r="Q3290" s="18">
        <f>IFERROR(Flights[[#This Row],[Distance]]/Flights[[#This Row],[Length (hr)]], "")</f>
        <v>240.71428571428572</v>
      </c>
      <c r="R3290" s="1">
        <v>0.41319444444444442</v>
      </c>
      <c r="S3290" s="1" t="str">
        <f>IF(Flights[[#This Row],[Length (hr)]]&lt;2, "No meal", IF(Flights[[#This Row],[Length (hr)]]&lt;3.5, "Light meal", "Full meal"))</f>
        <v>No meal</v>
      </c>
      <c r="T3290" s="1" t="str">
        <f>IF(AND(Flights[[#This Row],[Airline]]="US Airways", Flights[[#This Row],[Meal]]="Full Meal"), "Yes", "No")</f>
        <v>No</v>
      </c>
      <c r="U3290" s="1">
        <v>0.41319444444444442</v>
      </c>
      <c r="V3290">
        <v>0</v>
      </c>
      <c r="W3290" s="1" t="str">
        <f>IF(Flights[[#This Row],[Arrival Delay]] = "", "Cancelled", IF(Flights[[#This Row],[Arrival Delay]]&gt;15, "Delayed", "On time"))</f>
        <v>On time</v>
      </c>
      <c r="X3290" t="str">
        <f>IF(Flights[[#This Row],[Status]]&lt;&gt;"Delayed","", IF(Flights[[#This Row],[Arrival Delay]]&gt;120, "Severe", IF(Flights[[#This Row],[Arrival Delay]]&gt;60, "Major", "Moderate")))</f>
        <v/>
      </c>
      <c r="Y3290" t="b">
        <v>0</v>
      </c>
      <c r="AA3290" t="str">
        <f>IF(OR(AND(Flights[[#This Row],[Status]]="Cancelled", Flights[[#This Row],[Cancellation Reason]]="Airline/Carrier"), Flights[[#This Row],[Delay Type]]="Severe"), "Yes", "No")</f>
        <v>No</v>
      </c>
    </row>
    <row r="3291" spans="1:27" x14ac:dyDescent="0.3">
      <c r="A3291" s="3">
        <v>42244</v>
      </c>
      <c r="B3291" s="22">
        <f>WEEKNUM(Flights[[#This Row],[Date]], 1)</f>
        <v>35</v>
      </c>
      <c r="C3291" s="22">
        <f>WEEKDAY(Flights[[#This Row],[Date]],1)</f>
        <v>6</v>
      </c>
      <c r="D3291" t="s">
        <v>424</v>
      </c>
      <c r="E3291" t="s">
        <v>1990</v>
      </c>
      <c r="F3291" t="s">
        <v>0</v>
      </c>
      <c r="G3291" t="s">
        <v>17</v>
      </c>
      <c r="H3291" t="str">
        <f>_xlfn.XLOOKUP(Flights[[#This Row],[Destination]], Airports!$A$2:$A$78, Airports!$D$2:$D$78)</f>
        <v>Honolulu</v>
      </c>
      <c r="I3291" t="str" cm="1">
        <f t="array" ref="I3291">_xlfn.XLOOKUP(Flights[[#This Row],[Destination]],_xlfn._TRO_TRAILING( Airports!A:A),_xlfn._TRO_TRAILING( Airports!E:E), "Not found")</f>
        <v>HI</v>
      </c>
      <c r="J3291" s="1">
        <v>0.3611111111111111</v>
      </c>
      <c r="K3291" s="22">
        <f>HOUR(Flights[[#This Row],[Scheduled Departure]])</f>
        <v>8</v>
      </c>
      <c r="L3291" s="1">
        <v>0.36875000000000002</v>
      </c>
      <c r="M3291">
        <f>(L3291-J3291)*24*60</f>
        <v>11.000000000000041</v>
      </c>
      <c r="N3291" s="16">
        <f>Flights[[#This Row],[Length (min)]]/60</f>
        <v>5.7166666666666668</v>
      </c>
      <c r="O3291">
        <v>343</v>
      </c>
      <c r="P3291">
        <v>2556</v>
      </c>
      <c r="Q3291" s="18">
        <f>IFERROR(Flights[[#This Row],[Distance]]/Flights[[#This Row],[Length (hr)]], "")</f>
        <v>447.1137026239067</v>
      </c>
      <c r="R3291" s="1">
        <v>0.47152777777777777</v>
      </c>
      <c r="S3291" s="1" t="str">
        <f>IF(Flights[[#This Row],[Length (hr)]]&lt;2, "No meal", IF(Flights[[#This Row],[Length (hr)]]&lt;3.5, "Light meal", "Full meal"))</f>
        <v>Full meal</v>
      </c>
      <c r="T3291" s="1" t="str">
        <f>IF(AND(Flights[[#This Row],[Airline]]="US Airways", Flights[[#This Row],[Meal]]="Full Meal"), "Yes", "No")</f>
        <v>No</v>
      </c>
      <c r="U3291" s="1">
        <v>0.48194444444444445</v>
      </c>
      <c r="V3291">
        <v>15</v>
      </c>
      <c r="W3291" s="1" t="str">
        <f>IF(Flights[[#This Row],[Arrival Delay]] = "", "Cancelled", IF(Flights[[#This Row],[Arrival Delay]]&gt;15, "Delayed", "On time"))</f>
        <v>On time</v>
      </c>
      <c r="X3291" t="str">
        <f>IF(Flights[[#This Row],[Status]]&lt;&gt;"Delayed","", IF(Flights[[#This Row],[Arrival Delay]]&gt;120, "Severe", IF(Flights[[#This Row],[Arrival Delay]]&gt;60, "Major", "Moderate")))</f>
        <v/>
      </c>
      <c r="Y3291" t="b">
        <v>0</v>
      </c>
      <c r="AA3291" t="str">
        <f>IF(OR(AND(Flights[[#This Row],[Status]]="Cancelled", Flights[[#This Row],[Cancellation Reason]]="Airline/Carrier"), Flights[[#This Row],[Delay Type]]="Severe"), "Yes", "No")</f>
        <v>No</v>
      </c>
    </row>
    <row r="3292" spans="1:27" x14ac:dyDescent="0.3">
      <c r="A3292" s="3">
        <v>42244</v>
      </c>
      <c r="B3292" s="22">
        <f>WEEKNUM(Flights[[#This Row],[Date]], 1)</f>
        <v>35</v>
      </c>
      <c r="C3292" s="22">
        <f>WEEKDAY(Flights[[#This Row],[Date]],1)</f>
        <v>6</v>
      </c>
      <c r="D3292" t="s">
        <v>1107</v>
      </c>
      <c r="E3292" t="s">
        <v>1995</v>
      </c>
      <c r="F3292" t="s">
        <v>0</v>
      </c>
      <c r="G3292" t="s">
        <v>306</v>
      </c>
      <c r="H3292" t="str">
        <f>_xlfn.XLOOKUP(Flights[[#This Row],[Destination]], Airports!$A$2:$A$78, Airports!$D$2:$D$78)</f>
        <v>Chicago</v>
      </c>
      <c r="I3292" t="str" cm="1">
        <f t="array" ref="I3292">_xlfn.XLOOKUP(Flights[[#This Row],[Destination]],_xlfn._TRO_TRAILING( Airports!A:A),_xlfn._TRO_TRAILING( Airports!E:E), "Not found")</f>
        <v>IL</v>
      </c>
      <c r="J3292" s="1">
        <v>0.36458333333333331</v>
      </c>
      <c r="K3292" s="22">
        <f>HOUR(Flights[[#This Row],[Scheduled Departure]])</f>
        <v>8</v>
      </c>
      <c r="L3292" s="1">
        <v>0.36458333333333331</v>
      </c>
      <c r="M3292">
        <f>(L3292-J3292)*24*60</f>
        <v>0</v>
      </c>
      <c r="N3292" s="16">
        <f>Flights[[#This Row],[Length (min)]]/60</f>
        <v>3.9166666666666665</v>
      </c>
      <c r="O3292">
        <v>235</v>
      </c>
      <c r="P3292">
        <v>1750</v>
      </c>
      <c r="Q3292" s="18">
        <f>IFERROR(Flights[[#This Row],[Distance]]/Flights[[#This Row],[Length (hr)]], "")</f>
        <v>446.80851063829789</v>
      </c>
      <c r="R3292" s="1">
        <v>0.61111111111111116</v>
      </c>
      <c r="S3292" s="1" t="str">
        <f>IF(Flights[[#This Row],[Length (hr)]]&lt;2, "No meal", IF(Flights[[#This Row],[Length (hr)]]&lt;3.5, "Light meal", "Full meal"))</f>
        <v>Full meal</v>
      </c>
      <c r="T3292" s="1" t="str">
        <f>IF(AND(Flights[[#This Row],[Airline]]="US Airways", Flights[[#This Row],[Meal]]="Full Meal"), "Yes", "No")</f>
        <v>No</v>
      </c>
      <c r="U3292" s="1">
        <v>0.61111111111111116</v>
      </c>
      <c r="V3292">
        <v>0</v>
      </c>
      <c r="W3292" s="1" t="str">
        <f>IF(Flights[[#This Row],[Arrival Delay]] = "", "Cancelled", IF(Flights[[#This Row],[Arrival Delay]]&gt;15, "Delayed", "On time"))</f>
        <v>On time</v>
      </c>
      <c r="X3292" t="str">
        <f>IF(Flights[[#This Row],[Status]]&lt;&gt;"Delayed","", IF(Flights[[#This Row],[Arrival Delay]]&gt;120, "Severe", IF(Flights[[#This Row],[Arrival Delay]]&gt;60, "Major", "Moderate")))</f>
        <v/>
      </c>
      <c r="Y3292" t="b">
        <v>0</v>
      </c>
      <c r="AA3292" t="str">
        <f>IF(OR(AND(Flights[[#This Row],[Status]]="Cancelled", Flights[[#This Row],[Cancellation Reason]]="Airline/Carrier"), Flights[[#This Row],[Delay Type]]="Severe"), "Yes", "No")</f>
        <v>No</v>
      </c>
    </row>
    <row r="3293" spans="1:27" x14ac:dyDescent="0.3">
      <c r="A3293" s="3">
        <v>42244</v>
      </c>
      <c r="B3293" s="22">
        <f>WEEKNUM(Flights[[#This Row],[Date]], 1)</f>
        <v>35</v>
      </c>
      <c r="C3293" s="22">
        <f>WEEKDAY(Flights[[#This Row],[Date]],1)</f>
        <v>6</v>
      </c>
      <c r="D3293" t="s">
        <v>430</v>
      </c>
      <c r="E3293" t="s">
        <v>1989</v>
      </c>
      <c r="F3293" t="s">
        <v>0</v>
      </c>
      <c r="G3293" t="s">
        <v>26</v>
      </c>
      <c r="H3293" t="str">
        <f>_xlfn.XLOOKUP(Flights[[#This Row],[Destination]], Airports!$A$2:$A$78, Airports!$D$2:$D$78)</f>
        <v>Atlanta</v>
      </c>
      <c r="I3293" t="str" cm="1">
        <f t="array" ref="I3293">_xlfn.XLOOKUP(Flights[[#This Row],[Destination]],_xlfn._TRO_TRAILING( Airports!A:A),_xlfn._TRO_TRAILING( Airports!E:E), "Not found")</f>
        <v>GA</v>
      </c>
      <c r="J3293" s="1">
        <v>0.3888888888888889</v>
      </c>
      <c r="K3293" s="22">
        <f>HOUR(Flights[[#This Row],[Scheduled Departure]])</f>
        <v>9</v>
      </c>
      <c r="L3293" s="1">
        <v>0.38680555555555557</v>
      </c>
      <c r="M3293">
        <f>(L3293-J3293)*24*60</f>
        <v>-2.9999999999999893</v>
      </c>
      <c r="N3293" s="16">
        <f>Flights[[#This Row],[Length (min)]]/60</f>
        <v>4.4666666666666668</v>
      </c>
      <c r="O3293">
        <v>268</v>
      </c>
      <c r="P3293">
        <v>1947</v>
      </c>
      <c r="Q3293" s="18">
        <f>IFERROR(Flights[[#This Row],[Distance]]/Flights[[#This Row],[Length (hr)]], "")</f>
        <v>435.8955223880597</v>
      </c>
      <c r="R3293" s="1">
        <v>0.70486111111111116</v>
      </c>
      <c r="S3293" s="1" t="str">
        <f>IF(Flights[[#This Row],[Length (hr)]]&lt;2, "No meal", IF(Flights[[#This Row],[Length (hr)]]&lt;3.5, "Light meal", "Full meal"))</f>
        <v>Full meal</v>
      </c>
      <c r="T3293" s="1" t="str">
        <f>IF(AND(Flights[[#This Row],[Airline]]="US Airways", Flights[[#This Row],[Meal]]="Full Meal"), "Yes", "No")</f>
        <v>No</v>
      </c>
      <c r="U3293" s="1">
        <v>0.69791666666666663</v>
      </c>
      <c r="V3293">
        <v>-10</v>
      </c>
      <c r="W3293" s="1" t="str">
        <f>IF(Flights[[#This Row],[Arrival Delay]] = "", "Cancelled", IF(Flights[[#This Row],[Arrival Delay]]&gt;15, "Delayed", "On time"))</f>
        <v>On time</v>
      </c>
      <c r="X3293" t="str">
        <f>IF(Flights[[#This Row],[Status]]&lt;&gt;"Delayed","", IF(Flights[[#This Row],[Arrival Delay]]&gt;120, "Severe", IF(Flights[[#This Row],[Arrival Delay]]&gt;60, "Major", "Moderate")))</f>
        <v/>
      </c>
      <c r="Y3293" t="b">
        <v>0</v>
      </c>
      <c r="AA3293" t="str">
        <f>IF(OR(AND(Flights[[#This Row],[Status]]="Cancelled", Flights[[#This Row],[Cancellation Reason]]="Airline/Carrier"), Flights[[#This Row],[Delay Type]]="Severe"), "Yes", "No")</f>
        <v>No</v>
      </c>
    </row>
    <row r="3294" spans="1:27" x14ac:dyDescent="0.3">
      <c r="A3294" s="3">
        <v>42244</v>
      </c>
      <c r="B3294" s="22">
        <f>WEEKNUM(Flights[[#This Row],[Date]], 1)</f>
        <v>35</v>
      </c>
      <c r="C3294" s="22">
        <f>WEEKDAY(Flights[[#This Row],[Date]],1)</f>
        <v>6</v>
      </c>
      <c r="D3294" t="s">
        <v>698</v>
      </c>
      <c r="E3294" t="s">
        <v>1996</v>
      </c>
      <c r="F3294" t="s">
        <v>0</v>
      </c>
      <c r="G3294" t="s">
        <v>270</v>
      </c>
      <c r="H3294" t="str">
        <f>_xlfn.XLOOKUP(Flights[[#This Row],[Destination]], Airports!$A$2:$A$78, Airports!$D$2:$D$78)</f>
        <v>Dallas</v>
      </c>
      <c r="I3294" t="str" cm="1">
        <f t="array" ref="I3294">_xlfn.XLOOKUP(Flights[[#This Row],[Destination]],_xlfn._TRO_TRAILING( Airports!A:A),_xlfn._TRO_TRAILING( Airports!E:E), "Not found")</f>
        <v>TX</v>
      </c>
      <c r="J3294" s="1">
        <v>0.44097222222222221</v>
      </c>
      <c r="K3294" s="22">
        <f>HOUR(Flights[[#This Row],[Scheduled Departure]])</f>
        <v>10</v>
      </c>
      <c r="L3294" s="1">
        <v>0.43819444444444444</v>
      </c>
      <c r="M3294">
        <f>(L3294-J3294)*24*60</f>
        <v>-3.9999999999999858</v>
      </c>
      <c r="N3294" s="16">
        <f>Flights[[#This Row],[Length (min)]]/60</f>
        <v>2.9166666666666665</v>
      </c>
      <c r="O3294">
        <v>175</v>
      </c>
      <c r="P3294">
        <v>1246</v>
      </c>
      <c r="Q3294" s="18">
        <f>IFERROR(Flights[[#This Row],[Distance]]/Flights[[#This Row],[Length (hr)]], "")</f>
        <v>427.20000000000005</v>
      </c>
      <c r="R3294" s="1">
        <v>0.65277777777777779</v>
      </c>
      <c r="S3294" s="1" t="str">
        <f>IF(Flights[[#This Row],[Length (hr)]]&lt;2, "No meal", IF(Flights[[#This Row],[Length (hr)]]&lt;3.5, "Light meal", "Full meal"))</f>
        <v>Light meal</v>
      </c>
      <c r="T3294" s="1" t="str">
        <f>IF(AND(Flights[[#This Row],[Airline]]="US Airways", Flights[[#This Row],[Meal]]="Full Meal"), "Yes", "No")</f>
        <v>No</v>
      </c>
      <c r="U3294" s="1">
        <v>0.6430555555555556</v>
      </c>
      <c r="V3294">
        <v>-14</v>
      </c>
      <c r="W3294" s="1" t="str">
        <f>IF(Flights[[#This Row],[Arrival Delay]] = "", "Cancelled", IF(Flights[[#This Row],[Arrival Delay]]&gt;15, "Delayed", "On time"))</f>
        <v>On time</v>
      </c>
      <c r="X3294" t="str">
        <f>IF(Flights[[#This Row],[Status]]&lt;&gt;"Delayed","", IF(Flights[[#This Row],[Arrival Delay]]&gt;120, "Severe", IF(Flights[[#This Row],[Arrival Delay]]&gt;60, "Major", "Moderate")))</f>
        <v/>
      </c>
      <c r="Y3294" t="b">
        <v>0</v>
      </c>
      <c r="AA3294" t="str">
        <f>IF(OR(AND(Flights[[#This Row],[Status]]="Cancelled", Flights[[#This Row],[Cancellation Reason]]="Airline/Carrier"), Flights[[#This Row],[Delay Type]]="Severe"), "Yes", "No")</f>
        <v>No</v>
      </c>
    </row>
    <row r="3295" spans="1:27" x14ac:dyDescent="0.3">
      <c r="A3295" s="3">
        <v>42244</v>
      </c>
      <c r="B3295" s="22">
        <f>WEEKNUM(Flights[[#This Row],[Date]], 1)</f>
        <v>35</v>
      </c>
      <c r="C3295" s="22">
        <f>WEEKDAY(Flights[[#This Row],[Date]],1)</f>
        <v>6</v>
      </c>
      <c r="D3295" t="s">
        <v>196</v>
      </c>
      <c r="E3295" t="s">
        <v>1987</v>
      </c>
      <c r="F3295" t="s">
        <v>0</v>
      </c>
      <c r="G3295" t="s">
        <v>27</v>
      </c>
      <c r="H3295" t="str">
        <f>_xlfn.XLOOKUP(Flights[[#This Row],[Destination]], Airports!$A$2:$A$78, Airports!$D$2:$D$78)</f>
        <v>Charlotte</v>
      </c>
      <c r="I3295" t="str" cm="1">
        <f t="array" ref="I3295">_xlfn.XLOOKUP(Flights[[#This Row],[Destination]],_xlfn._TRO_TRAILING( Airports!A:A),_xlfn._TRO_TRAILING( Airports!E:E), "Not found")</f>
        <v>NC</v>
      </c>
      <c r="J3295" s="1">
        <v>0.47222222222222221</v>
      </c>
      <c r="K3295" s="22">
        <f>HOUR(Flights[[#This Row],[Scheduled Departure]])</f>
        <v>11</v>
      </c>
      <c r="L3295" s="1">
        <v>0.46736111111111112</v>
      </c>
      <c r="M3295">
        <f>(L3295-J3295)*24*60</f>
        <v>-6.9999999999999751</v>
      </c>
      <c r="N3295" s="16">
        <f>Flights[[#This Row],[Length (min)]]/60</f>
        <v>4.9666666666666668</v>
      </c>
      <c r="O3295">
        <v>298</v>
      </c>
      <c r="P3295">
        <v>2125</v>
      </c>
      <c r="Q3295" s="18">
        <f>IFERROR(Flights[[#This Row],[Distance]]/Flights[[#This Row],[Length (hr)]], "")</f>
        <v>427.85234899328856</v>
      </c>
      <c r="R3295" s="1">
        <v>0.80694444444444446</v>
      </c>
      <c r="S3295" s="1" t="str">
        <f>IF(Flights[[#This Row],[Length (hr)]]&lt;2, "No meal", IF(Flights[[#This Row],[Length (hr)]]&lt;3.5, "Light meal", "Full meal"))</f>
        <v>Full meal</v>
      </c>
      <c r="T3295" s="1" t="str">
        <f>IF(AND(Flights[[#This Row],[Airline]]="US Airways", Flights[[#This Row],[Meal]]="Full Meal"), "Yes", "No")</f>
        <v>No</v>
      </c>
      <c r="U3295" s="1">
        <v>0.7993055555555556</v>
      </c>
      <c r="V3295">
        <v>-11</v>
      </c>
      <c r="W3295" s="1" t="str">
        <f>IF(Flights[[#This Row],[Arrival Delay]] = "", "Cancelled", IF(Flights[[#This Row],[Arrival Delay]]&gt;15, "Delayed", "On time"))</f>
        <v>On time</v>
      </c>
      <c r="X3295" t="str">
        <f>IF(Flights[[#This Row],[Status]]&lt;&gt;"Delayed","", IF(Flights[[#This Row],[Arrival Delay]]&gt;120, "Severe", IF(Flights[[#This Row],[Arrival Delay]]&gt;60, "Major", "Moderate")))</f>
        <v/>
      </c>
      <c r="Y3295" t="b">
        <v>0</v>
      </c>
      <c r="AA3295" t="str">
        <f>IF(OR(AND(Flights[[#This Row],[Status]]="Cancelled", Flights[[#This Row],[Cancellation Reason]]="Airline/Carrier"), Flights[[#This Row],[Delay Type]]="Severe"), "Yes", "No")</f>
        <v>No</v>
      </c>
    </row>
    <row r="3296" spans="1:27" x14ac:dyDescent="0.3">
      <c r="A3296" s="3">
        <v>42244</v>
      </c>
      <c r="B3296" s="22">
        <f>WEEKNUM(Flights[[#This Row],[Date]], 1)</f>
        <v>35</v>
      </c>
      <c r="C3296" s="22">
        <f>WEEKDAY(Flights[[#This Row],[Date]],1)</f>
        <v>6</v>
      </c>
      <c r="D3296" t="s">
        <v>510</v>
      </c>
      <c r="E3296" t="s">
        <v>1996</v>
      </c>
      <c r="F3296" t="s">
        <v>0</v>
      </c>
      <c r="G3296" t="s">
        <v>281</v>
      </c>
      <c r="H3296" t="str">
        <f>_xlfn.XLOOKUP(Flights[[#This Row],[Destination]], Airports!$A$2:$A$78, Airports!$D$2:$D$78)</f>
        <v>Newark</v>
      </c>
      <c r="I3296" t="str" cm="1">
        <f t="array" ref="I3296">_xlfn.XLOOKUP(Flights[[#This Row],[Destination]],_xlfn._TRO_TRAILING( Airports!A:A),_xlfn._TRO_TRAILING( Airports!E:E), "Not found")</f>
        <v>NJ</v>
      </c>
      <c r="J3296" s="1">
        <v>0.52430555555555558</v>
      </c>
      <c r="K3296" s="22">
        <f>HOUR(Flights[[#This Row],[Scheduled Departure]])</f>
        <v>12</v>
      </c>
      <c r="L3296" s="1">
        <v>0.53402777777777777</v>
      </c>
      <c r="M3296">
        <f>(L3296-J3296)*24*60</f>
        <v>13.99999999999995</v>
      </c>
      <c r="N3296" s="16">
        <f>Flights[[#This Row],[Length (min)]]/60</f>
        <v>5.1333333333333337</v>
      </c>
      <c r="O3296">
        <v>308</v>
      </c>
      <c r="P3296">
        <v>2454</v>
      </c>
      <c r="Q3296" s="18">
        <f>IFERROR(Flights[[#This Row],[Distance]]/Flights[[#This Row],[Length (hr)]], "")</f>
        <v>478.05194805194799</v>
      </c>
      <c r="R3296" s="1">
        <v>0.875</v>
      </c>
      <c r="S3296" s="1" t="str">
        <f>IF(Flights[[#This Row],[Length (hr)]]&lt;2, "No meal", IF(Flights[[#This Row],[Length (hr)]]&lt;3.5, "Light meal", "Full meal"))</f>
        <v>Full meal</v>
      </c>
      <c r="T3296" s="1" t="str">
        <f>IF(AND(Flights[[#This Row],[Airline]]="US Airways", Flights[[#This Row],[Meal]]="Full Meal"), "Yes", "No")</f>
        <v>No</v>
      </c>
      <c r="U3296" s="1">
        <v>0.87291666666666667</v>
      </c>
      <c r="V3296">
        <v>-3</v>
      </c>
      <c r="W3296" s="1" t="str">
        <f>IF(Flights[[#This Row],[Arrival Delay]] = "", "Cancelled", IF(Flights[[#This Row],[Arrival Delay]]&gt;15, "Delayed", "On time"))</f>
        <v>On time</v>
      </c>
      <c r="X3296" t="str">
        <f>IF(Flights[[#This Row],[Status]]&lt;&gt;"Delayed","", IF(Flights[[#This Row],[Arrival Delay]]&gt;120, "Severe", IF(Flights[[#This Row],[Arrival Delay]]&gt;60, "Major", "Moderate")))</f>
        <v/>
      </c>
      <c r="Y3296" t="b">
        <v>0</v>
      </c>
      <c r="AA3296" t="str">
        <f>IF(OR(AND(Flights[[#This Row],[Status]]="Cancelled", Flights[[#This Row],[Cancellation Reason]]="Airline/Carrier"), Flights[[#This Row],[Delay Type]]="Severe"), "Yes", "No")</f>
        <v>No</v>
      </c>
    </row>
    <row r="3297" spans="1:27" x14ac:dyDescent="0.3">
      <c r="A3297" s="3">
        <v>42244</v>
      </c>
      <c r="B3297" s="22">
        <f>WEEKNUM(Flights[[#This Row],[Date]], 1)</f>
        <v>35</v>
      </c>
      <c r="C3297" s="22">
        <f>WEEKDAY(Flights[[#This Row],[Date]],1)</f>
        <v>6</v>
      </c>
      <c r="D3297" t="s">
        <v>518</v>
      </c>
      <c r="E3297" t="s">
        <v>1991</v>
      </c>
      <c r="F3297" t="s">
        <v>0</v>
      </c>
      <c r="G3297" t="s">
        <v>18</v>
      </c>
      <c r="H3297" t="str">
        <f>_xlfn.XLOOKUP(Flights[[#This Row],[Destination]], Airports!$A$2:$A$78, Airports!$D$2:$D$78)</f>
        <v>Arlington</v>
      </c>
      <c r="I3297" t="str" cm="1">
        <f t="array" ref="I3297">_xlfn.XLOOKUP(Flights[[#This Row],[Destination]],_xlfn._TRO_TRAILING( Airports!A:A),_xlfn._TRO_TRAILING( Airports!E:E), "Not found")</f>
        <v>VA</v>
      </c>
      <c r="J3297" s="1">
        <v>0.52777777777777779</v>
      </c>
      <c r="K3297" s="22">
        <f>HOUR(Flights[[#This Row],[Scheduled Departure]])</f>
        <v>12</v>
      </c>
      <c r="L3297" s="1">
        <v>0.52152777777777781</v>
      </c>
      <c r="M3297">
        <f>(L3297-J3297)*24*60</f>
        <v>-8.999999999999968</v>
      </c>
      <c r="N3297" s="16">
        <f>Flights[[#This Row],[Length (min)]]/60</f>
        <v>5.05</v>
      </c>
      <c r="O3297">
        <v>303</v>
      </c>
      <c r="P3297">
        <v>2311</v>
      </c>
      <c r="Q3297" s="18">
        <f>IFERROR(Flights[[#This Row],[Distance]]/Flights[[#This Row],[Length (hr)]], "")</f>
        <v>457.62376237623766</v>
      </c>
      <c r="R3297" s="1">
        <v>0.87291666666666667</v>
      </c>
      <c r="S3297" s="1" t="str">
        <f>IF(Flights[[#This Row],[Length (hr)]]&lt;2, "No meal", IF(Flights[[#This Row],[Length (hr)]]&lt;3.5, "Light meal", "Full meal"))</f>
        <v>Full meal</v>
      </c>
      <c r="T3297" s="1" t="str">
        <f>IF(AND(Flights[[#This Row],[Airline]]="US Airways", Flights[[#This Row],[Meal]]="Full Meal"), "Yes", "No")</f>
        <v>No</v>
      </c>
      <c r="U3297" s="1">
        <v>0.8569444444444444</v>
      </c>
      <c r="V3297">
        <v>-23</v>
      </c>
      <c r="W3297" s="1" t="str">
        <f>IF(Flights[[#This Row],[Arrival Delay]] = "", "Cancelled", IF(Flights[[#This Row],[Arrival Delay]]&gt;15, "Delayed", "On time"))</f>
        <v>On time</v>
      </c>
      <c r="X3297" t="str">
        <f>IF(Flights[[#This Row],[Status]]&lt;&gt;"Delayed","", IF(Flights[[#This Row],[Arrival Delay]]&gt;120, "Severe", IF(Flights[[#This Row],[Arrival Delay]]&gt;60, "Major", "Moderate")))</f>
        <v/>
      </c>
      <c r="Y3297" t="b">
        <v>0</v>
      </c>
      <c r="AA3297" t="str">
        <f>IF(OR(AND(Flights[[#This Row],[Status]]="Cancelled", Flights[[#This Row],[Cancellation Reason]]="Airline/Carrier"), Flights[[#This Row],[Delay Type]]="Severe"), "Yes", "No")</f>
        <v>No</v>
      </c>
    </row>
    <row r="3298" spans="1:27" x14ac:dyDescent="0.3">
      <c r="A3298" s="3">
        <v>42244</v>
      </c>
      <c r="B3298" s="22">
        <f>WEEKNUM(Flights[[#This Row],[Date]], 1)</f>
        <v>35</v>
      </c>
      <c r="C3298" s="22">
        <f>WEEKDAY(Flights[[#This Row],[Date]],1)</f>
        <v>6</v>
      </c>
      <c r="D3298" t="s">
        <v>1639</v>
      </c>
      <c r="E3298" t="s">
        <v>1995</v>
      </c>
      <c r="F3298" t="s">
        <v>0</v>
      </c>
      <c r="G3298" t="s">
        <v>318</v>
      </c>
      <c r="H3298" t="str">
        <f>_xlfn.XLOOKUP(Flights[[#This Row],[Destination]], Airports!$A$2:$A$78, Airports!$D$2:$D$78)</f>
        <v>Oakland</v>
      </c>
      <c r="I3298" t="str" cm="1">
        <f t="array" ref="I3298">_xlfn.XLOOKUP(Flights[[#This Row],[Destination]],_xlfn._TRO_TRAILING( Airports!A:A),_xlfn._TRO_TRAILING( Airports!E:E), "Not found")</f>
        <v>CA</v>
      </c>
      <c r="J3298" s="1">
        <v>0.55555555555555558</v>
      </c>
      <c r="K3298" s="22">
        <f>HOUR(Flights[[#This Row],[Scheduled Departure]])</f>
        <v>13</v>
      </c>
      <c r="L3298" s="1">
        <v>0.5541666666666667</v>
      </c>
      <c r="M3298">
        <f>(L3298-J3298)*24*60</f>
        <v>-1.9999999999999929</v>
      </c>
      <c r="N3298" s="16">
        <f>Flights[[#This Row],[Length (min)]]/60</f>
        <v>1.1499999999999999</v>
      </c>
      <c r="O3298">
        <v>69</v>
      </c>
      <c r="P3298">
        <v>337</v>
      </c>
      <c r="Q3298" s="18">
        <f>IFERROR(Flights[[#This Row],[Distance]]/Flights[[#This Row],[Length (hr)]], "")</f>
        <v>293.04347826086956</v>
      </c>
      <c r="R3298" s="1">
        <v>0.60416666666666663</v>
      </c>
      <c r="S3298" s="1" t="str">
        <f>IF(Flights[[#This Row],[Length (hr)]]&lt;2, "No meal", IF(Flights[[#This Row],[Length (hr)]]&lt;3.5, "Light meal", "Full meal"))</f>
        <v>No meal</v>
      </c>
      <c r="T3298" s="1" t="str">
        <f>IF(AND(Flights[[#This Row],[Airline]]="US Airways", Flights[[#This Row],[Meal]]="Full Meal"), "Yes", "No")</f>
        <v>No</v>
      </c>
      <c r="U3298" s="1">
        <v>0.6020833333333333</v>
      </c>
      <c r="V3298">
        <v>-3</v>
      </c>
      <c r="W3298" s="1" t="str">
        <f>IF(Flights[[#This Row],[Arrival Delay]] = "", "Cancelled", IF(Flights[[#This Row],[Arrival Delay]]&gt;15, "Delayed", "On time"))</f>
        <v>On time</v>
      </c>
      <c r="X3298" t="str">
        <f>IF(Flights[[#This Row],[Status]]&lt;&gt;"Delayed","", IF(Flights[[#This Row],[Arrival Delay]]&gt;120, "Severe", IF(Flights[[#This Row],[Arrival Delay]]&gt;60, "Major", "Moderate")))</f>
        <v/>
      </c>
      <c r="Y3298" t="b">
        <v>0</v>
      </c>
      <c r="AA3298" t="str">
        <f>IF(OR(AND(Flights[[#This Row],[Status]]="Cancelled", Flights[[#This Row],[Cancellation Reason]]="Airline/Carrier"), Flights[[#This Row],[Delay Type]]="Severe"), "Yes", "No")</f>
        <v>No</v>
      </c>
    </row>
    <row r="3299" spans="1:27" x14ac:dyDescent="0.3">
      <c r="A3299" s="3">
        <v>42244</v>
      </c>
      <c r="B3299" s="22">
        <f>WEEKNUM(Flights[[#This Row],[Date]], 1)</f>
        <v>35</v>
      </c>
      <c r="C3299" s="22">
        <f>WEEKDAY(Flights[[#This Row],[Date]],1)</f>
        <v>6</v>
      </c>
      <c r="D3299" t="s">
        <v>1633</v>
      </c>
      <c r="E3299" t="s">
        <v>1994</v>
      </c>
      <c r="F3299" t="s">
        <v>0</v>
      </c>
      <c r="G3299" t="s">
        <v>335</v>
      </c>
      <c r="H3299" t="str">
        <f>_xlfn.XLOOKUP(Flights[[#This Row],[Destination]], Airports!$A$2:$A$78, Airports!$D$2:$D$78)</f>
        <v>Reno</v>
      </c>
      <c r="I3299" t="str" cm="1">
        <f t="array" ref="I3299">_xlfn.XLOOKUP(Flights[[#This Row],[Destination]],_xlfn._TRO_TRAILING( Airports!A:A),_xlfn._TRO_TRAILING( Airports!E:E), "Not found")</f>
        <v>NV</v>
      </c>
      <c r="J3299" s="1">
        <v>0.56944444444444442</v>
      </c>
      <c r="K3299" s="22">
        <f>HOUR(Flights[[#This Row],[Scheduled Departure]])</f>
        <v>13</v>
      </c>
      <c r="L3299" s="1">
        <v>0.56805555555555554</v>
      </c>
      <c r="M3299">
        <f>(L3299-J3299)*24*60</f>
        <v>-1.9999999999999929</v>
      </c>
      <c r="N3299" s="16">
        <f>Flights[[#This Row],[Length (min)]]/60</f>
        <v>1.5333333333333334</v>
      </c>
      <c r="O3299">
        <v>92</v>
      </c>
      <c r="P3299">
        <v>391</v>
      </c>
      <c r="Q3299" s="18">
        <f>IFERROR(Flights[[#This Row],[Distance]]/Flights[[#This Row],[Length (hr)]], "")</f>
        <v>254.99999999999997</v>
      </c>
      <c r="R3299" s="1">
        <v>0.63124999999999998</v>
      </c>
      <c r="S3299" s="1" t="str">
        <f>IF(Flights[[#This Row],[Length (hr)]]&lt;2, "No meal", IF(Flights[[#This Row],[Length (hr)]]&lt;3.5, "Light meal", "Full meal"))</f>
        <v>No meal</v>
      </c>
      <c r="T3299" s="1" t="str">
        <f>IF(AND(Flights[[#This Row],[Airline]]="US Airways", Flights[[#This Row],[Meal]]="Full Meal"), "Yes", "No")</f>
        <v>No</v>
      </c>
      <c r="U3299" s="1">
        <v>0.63194444444444442</v>
      </c>
      <c r="V3299">
        <v>1</v>
      </c>
      <c r="W3299" s="1" t="str">
        <f>IF(Flights[[#This Row],[Arrival Delay]] = "", "Cancelled", IF(Flights[[#This Row],[Arrival Delay]]&gt;15, "Delayed", "On time"))</f>
        <v>On time</v>
      </c>
      <c r="X3299" t="str">
        <f>IF(Flights[[#This Row],[Status]]&lt;&gt;"Delayed","", IF(Flights[[#This Row],[Arrival Delay]]&gt;120, "Severe", IF(Flights[[#This Row],[Arrival Delay]]&gt;60, "Major", "Moderate")))</f>
        <v/>
      </c>
      <c r="Y3299" t="b">
        <v>0</v>
      </c>
      <c r="AA3299" t="str">
        <f>IF(OR(AND(Flights[[#This Row],[Status]]="Cancelled", Flights[[#This Row],[Cancellation Reason]]="Airline/Carrier"), Flights[[#This Row],[Delay Type]]="Severe"), "Yes", "No")</f>
        <v>No</v>
      </c>
    </row>
    <row r="3300" spans="1:27" x14ac:dyDescent="0.3">
      <c r="A3300" s="3">
        <v>42244</v>
      </c>
      <c r="B3300" s="22">
        <f>WEEKNUM(Flights[[#This Row],[Date]], 1)</f>
        <v>35</v>
      </c>
      <c r="C3300" s="22">
        <f>WEEKDAY(Flights[[#This Row],[Date]],1)</f>
        <v>6</v>
      </c>
      <c r="D3300" t="s">
        <v>71</v>
      </c>
      <c r="E3300" t="s">
        <v>1987</v>
      </c>
      <c r="F3300" t="s">
        <v>0</v>
      </c>
      <c r="G3300" t="s">
        <v>15</v>
      </c>
      <c r="H3300" t="str">
        <f>_xlfn.XLOOKUP(Flights[[#This Row],[Destination]], Airports!$A$2:$A$78, Airports!$D$2:$D$78)</f>
        <v>Las Vegas</v>
      </c>
      <c r="I3300" t="str" cm="1">
        <f t="array" ref="I3300">_xlfn.XLOOKUP(Flights[[#This Row],[Destination]],_xlfn._TRO_TRAILING( Airports!A:A),_xlfn._TRO_TRAILING( Airports!E:E), "Not found")</f>
        <v>NV</v>
      </c>
      <c r="J3300" s="1">
        <v>0.57638888888888884</v>
      </c>
      <c r="K3300" s="22">
        <f>HOUR(Flights[[#This Row],[Scheduled Departure]])</f>
        <v>13</v>
      </c>
      <c r="L3300" s="1">
        <v>0.57361111111111107</v>
      </c>
      <c r="M3300">
        <f>(L3300-J3300)*24*60</f>
        <v>-3.9999999999999858</v>
      </c>
      <c r="N3300" s="16">
        <f>Flights[[#This Row],[Length (min)]]/60</f>
        <v>1.3333333333333333</v>
      </c>
      <c r="O3300">
        <v>80</v>
      </c>
      <c r="P3300">
        <v>236</v>
      </c>
      <c r="Q3300" s="18">
        <f>IFERROR(Flights[[#This Row],[Distance]]/Flights[[#This Row],[Length (hr)]], "")</f>
        <v>177</v>
      </c>
      <c r="R3300" s="1">
        <v>0.63263888888888886</v>
      </c>
      <c r="S3300" s="1" t="str">
        <f>IF(Flights[[#This Row],[Length (hr)]]&lt;2, "No meal", IF(Flights[[#This Row],[Length (hr)]]&lt;3.5, "Light meal", "Full meal"))</f>
        <v>No meal</v>
      </c>
      <c r="T3300" s="1" t="str">
        <f>IF(AND(Flights[[#This Row],[Airline]]="US Airways", Flights[[#This Row],[Meal]]="Full Meal"), "Yes", "No")</f>
        <v>No</v>
      </c>
      <c r="U3300" s="1">
        <v>0.62916666666666665</v>
      </c>
      <c r="V3300">
        <v>-5</v>
      </c>
      <c r="W3300" s="1" t="str">
        <f>IF(Flights[[#This Row],[Arrival Delay]] = "", "Cancelled", IF(Flights[[#This Row],[Arrival Delay]]&gt;15, "Delayed", "On time"))</f>
        <v>On time</v>
      </c>
      <c r="X3300" t="str">
        <f>IF(Flights[[#This Row],[Status]]&lt;&gt;"Delayed","", IF(Flights[[#This Row],[Arrival Delay]]&gt;120, "Severe", IF(Flights[[#This Row],[Arrival Delay]]&gt;60, "Major", "Moderate")))</f>
        <v/>
      </c>
      <c r="Y3300" t="b">
        <v>0</v>
      </c>
      <c r="AA3300" t="str">
        <f>IF(OR(AND(Flights[[#This Row],[Status]]="Cancelled", Flights[[#This Row],[Cancellation Reason]]="Airline/Carrier"), Flights[[#This Row],[Delay Type]]="Severe"), "Yes", "No")</f>
        <v>No</v>
      </c>
    </row>
    <row r="3301" spans="1:27" x14ac:dyDescent="0.3">
      <c r="A3301" s="3">
        <v>42244</v>
      </c>
      <c r="B3301" s="22">
        <f>WEEKNUM(Flights[[#This Row],[Date]], 1)</f>
        <v>35</v>
      </c>
      <c r="C3301" s="22">
        <f>WEEKDAY(Flights[[#This Row],[Date]],1)</f>
        <v>6</v>
      </c>
      <c r="D3301" t="s">
        <v>547</v>
      </c>
      <c r="E3301" t="s">
        <v>1991</v>
      </c>
      <c r="F3301" t="s">
        <v>0</v>
      </c>
      <c r="G3301" t="s">
        <v>344</v>
      </c>
      <c r="H3301" t="str">
        <f>_xlfn.XLOOKUP(Flights[[#This Row],[Destination]], Airports!$A$2:$A$78, Airports!$D$2:$D$78)</f>
        <v>Seattle</v>
      </c>
      <c r="I3301" t="str" cm="1">
        <f t="array" ref="I3301">_xlfn.XLOOKUP(Flights[[#This Row],[Destination]],_xlfn._TRO_TRAILING( Airports!A:A),_xlfn._TRO_TRAILING( Airports!E:E), "Not found")</f>
        <v>WA</v>
      </c>
      <c r="J3301" s="1">
        <v>0.67013888888888884</v>
      </c>
      <c r="K3301" s="22">
        <f>HOUR(Flights[[#This Row],[Scheduled Departure]])</f>
        <v>16</v>
      </c>
      <c r="L3301" s="1">
        <v>0.66597222222222219</v>
      </c>
      <c r="M3301">
        <f>(L3301-J3301)*24*60</f>
        <v>-5.9999999999999787</v>
      </c>
      <c r="N3301" s="16">
        <f>Flights[[#This Row],[Length (min)]]/60</f>
        <v>2.4333333333333331</v>
      </c>
      <c r="O3301">
        <v>146</v>
      </c>
      <c r="P3301">
        <v>954</v>
      </c>
      <c r="Q3301" s="18">
        <f>IFERROR(Flights[[#This Row],[Distance]]/Flights[[#This Row],[Length (hr)]], "")</f>
        <v>392.054794520548</v>
      </c>
      <c r="R3301" s="1">
        <v>0.77708333333333335</v>
      </c>
      <c r="S3301" s="1" t="str">
        <f>IF(Flights[[#This Row],[Length (hr)]]&lt;2, "No meal", IF(Flights[[#This Row],[Length (hr)]]&lt;3.5, "Light meal", "Full meal"))</f>
        <v>Light meal</v>
      </c>
      <c r="T3301" s="1" t="str">
        <f>IF(AND(Flights[[#This Row],[Airline]]="US Airways", Flights[[#This Row],[Meal]]="Full Meal"), "Yes", "No")</f>
        <v>No</v>
      </c>
      <c r="U3301" s="1">
        <v>0.76736111111111116</v>
      </c>
      <c r="V3301">
        <v>-14</v>
      </c>
      <c r="W3301" s="1" t="str">
        <f>IF(Flights[[#This Row],[Arrival Delay]] = "", "Cancelled", IF(Flights[[#This Row],[Arrival Delay]]&gt;15, "Delayed", "On time"))</f>
        <v>On time</v>
      </c>
      <c r="X3301" t="str">
        <f>IF(Flights[[#This Row],[Status]]&lt;&gt;"Delayed","", IF(Flights[[#This Row],[Arrival Delay]]&gt;120, "Severe", IF(Flights[[#This Row],[Arrival Delay]]&gt;60, "Major", "Moderate")))</f>
        <v/>
      </c>
      <c r="Y3301" t="b">
        <v>0</v>
      </c>
      <c r="AA3301" t="str">
        <f>IF(OR(AND(Flights[[#This Row],[Status]]="Cancelled", Flights[[#This Row],[Cancellation Reason]]="Airline/Carrier"), Flights[[#This Row],[Delay Type]]="Severe"), "Yes", "No")</f>
        <v>No</v>
      </c>
    </row>
    <row r="3302" spans="1:27" x14ac:dyDescent="0.3">
      <c r="A3302" s="3">
        <v>42244</v>
      </c>
      <c r="B3302" s="22">
        <f>WEEKNUM(Flights[[#This Row],[Date]], 1)</f>
        <v>35</v>
      </c>
      <c r="C3302" s="22">
        <f>WEEKDAY(Flights[[#This Row],[Date]],1)</f>
        <v>6</v>
      </c>
      <c r="D3302" t="s">
        <v>591</v>
      </c>
      <c r="E3302" t="s">
        <v>1990</v>
      </c>
      <c r="F3302" t="s">
        <v>0</v>
      </c>
      <c r="G3302" t="s">
        <v>297</v>
      </c>
      <c r="H3302" t="str">
        <f>_xlfn.XLOOKUP(Flights[[#This Row],[Destination]], Airports!$A$2:$A$78, Airports!$D$2:$D$78)</f>
        <v>Hilo</v>
      </c>
      <c r="I3302" t="str" cm="1">
        <f t="array" ref="I3302">_xlfn.XLOOKUP(Flights[[#This Row],[Destination]],_xlfn._TRO_TRAILING( Airports!A:A),_xlfn._TRO_TRAILING( Airports!E:E), "Not found")</f>
        <v>HI</v>
      </c>
      <c r="J3302" s="1">
        <v>0.72222222222222221</v>
      </c>
      <c r="K3302" s="22">
        <f>HOUR(Flights[[#This Row],[Scheduled Departure]])</f>
        <v>17</v>
      </c>
      <c r="L3302" s="1">
        <v>0.75694444444444442</v>
      </c>
      <c r="M3302">
        <f>(L3302-J3302)*24*60</f>
        <v>49.999999999999986</v>
      </c>
      <c r="N3302" s="16">
        <f>Flights[[#This Row],[Length (min)]]/60</f>
        <v>5.583333333333333</v>
      </c>
      <c r="O3302">
        <v>335</v>
      </c>
      <c r="P3302">
        <v>2449</v>
      </c>
      <c r="Q3302" s="18">
        <f>IFERROR(Flights[[#This Row],[Distance]]/Flights[[#This Row],[Length (hr)]], "")</f>
        <v>438.62686567164184</v>
      </c>
      <c r="R3302" s="1">
        <v>0.82916666666666672</v>
      </c>
      <c r="S3302" s="1" t="str">
        <f>IF(Flights[[#This Row],[Length (hr)]]&lt;2, "No meal", IF(Flights[[#This Row],[Length (hr)]]&lt;3.5, "Light meal", "Full meal"))</f>
        <v>Full meal</v>
      </c>
      <c r="T3302" s="1" t="str">
        <f>IF(AND(Flights[[#This Row],[Airline]]="US Airways", Flights[[#This Row],[Meal]]="Full Meal"), "Yes", "No")</f>
        <v>No</v>
      </c>
      <c r="U3302" s="1">
        <v>0.86458333333333337</v>
      </c>
      <c r="V3302">
        <v>51</v>
      </c>
      <c r="W3302" s="1" t="str">
        <f>IF(Flights[[#This Row],[Arrival Delay]] = "", "Cancelled", IF(Flights[[#This Row],[Arrival Delay]]&gt;15, "Delayed", "On time"))</f>
        <v>Delayed</v>
      </c>
      <c r="X3302" t="str">
        <f>IF(Flights[[#This Row],[Status]]&lt;&gt;"Delayed","", IF(Flights[[#This Row],[Arrival Delay]]&gt;120, "Severe", IF(Flights[[#This Row],[Arrival Delay]]&gt;60, "Major", "Moderate")))</f>
        <v>Moderate</v>
      </c>
      <c r="Y3302" t="b">
        <v>0</v>
      </c>
      <c r="AA3302" t="str">
        <f>IF(OR(AND(Flights[[#This Row],[Status]]="Cancelled", Flights[[#This Row],[Cancellation Reason]]="Airline/Carrier"), Flights[[#This Row],[Delay Type]]="Severe"), "Yes", "No")</f>
        <v>No</v>
      </c>
    </row>
    <row r="3303" spans="1:27" x14ac:dyDescent="0.3">
      <c r="A3303" s="3">
        <v>42244</v>
      </c>
      <c r="B3303" s="22">
        <f>WEEKNUM(Flights[[#This Row],[Date]], 1)</f>
        <v>35</v>
      </c>
      <c r="C3303" s="22">
        <f>WEEKDAY(Flights[[#This Row],[Date]],1)</f>
        <v>6</v>
      </c>
      <c r="D3303" t="s">
        <v>671</v>
      </c>
      <c r="E3303" t="s">
        <v>1989</v>
      </c>
      <c r="F3303" t="s">
        <v>0</v>
      </c>
      <c r="G3303" t="s">
        <v>26</v>
      </c>
      <c r="H3303" t="str">
        <f>_xlfn.XLOOKUP(Flights[[#This Row],[Destination]], Airports!$A$2:$A$78, Airports!$D$2:$D$78)</f>
        <v>Atlanta</v>
      </c>
      <c r="I3303" t="str" cm="1">
        <f t="array" ref="I3303">_xlfn.XLOOKUP(Flights[[#This Row],[Destination]],_xlfn._TRO_TRAILING( Airports!A:A),_xlfn._TRO_TRAILING( Airports!E:E), "Not found")</f>
        <v>GA</v>
      </c>
      <c r="J3303" s="1">
        <v>0.92361111111111116</v>
      </c>
      <c r="K3303" s="22">
        <f>HOUR(Flights[[#This Row],[Scheduled Departure]])</f>
        <v>22</v>
      </c>
      <c r="L3303" s="1">
        <v>0.92361111111111116</v>
      </c>
      <c r="M3303">
        <f>(L3303-J3303)*24*60</f>
        <v>0</v>
      </c>
      <c r="N3303" s="16">
        <f>Flights[[#This Row],[Length (min)]]/60</f>
        <v>4.2</v>
      </c>
      <c r="O3303">
        <v>252</v>
      </c>
      <c r="P3303">
        <v>1947</v>
      </c>
      <c r="Q3303" s="18">
        <f>IFERROR(Flights[[#This Row],[Distance]]/Flights[[#This Row],[Length (hr)]], "")</f>
        <v>463.57142857142856</v>
      </c>
      <c r="R3303" s="1">
        <v>0.22708333333333333</v>
      </c>
      <c r="S3303" s="1" t="str">
        <f>IF(Flights[[#This Row],[Length (hr)]]&lt;2, "No meal", IF(Flights[[#This Row],[Length (hr)]]&lt;3.5, "Light meal", "Full meal"))</f>
        <v>Full meal</v>
      </c>
      <c r="T3303" s="1" t="str">
        <f>IF(AND(Flights[[#This Row],[Airline]]="US Airways", Flights[[#This Row],[Meal]]="Full Meal"), "Yes", "No")</f>
        <v>No</v>
      </c>
      <c r="U3303" s="1">
        <v>0.22361111111111112</v>
      </c>
      <c r="V3303">
        <v>-5</v>
      </c>
      <c r="W3303" s="1" t="str">
        <f>IF(Flights[[#This Row],[Arrival Delay]] = "", "Cancelled", IF(Flights[[#This Row],[Arrival Delay]]&gt;15, "Delayed", "On time"))</f>
        <v>On time</v>
      </c>
      <c r="X3303" t="str">
        <f>IF(Flights[[#This Row],[Status]]&lt;&gt;"Delayed","", IF(Flights[[#This Row],[Arrival Delay]]&gt;120, "Severe", IF(Flights[[#This Row],[Arrival Delay]]&gt;60, "Major", "Moderate")))</f>
        <v/>
      </c>
      <c r="Y3303" t="b">
        <v>0</v>
      </c>
      <c r="AA3303" t="str">
        <f>IF(OR(AND(Flights[[#This Row],[Status]]="Cancelled", Flights[[#This Row],[Cancellation Reason]]="Airline/Carrier"), Flights[[#This Row],[Delay Type]]="Severe"), "Yes", "No")</f>
        <v>No</v>
      </c>
    </row>
    <row r="3304" spans="1:27" x14ac:dyDescent="0.3">
      <c r="A3304" s="3">
        <v>42245</v>
      </c>
      <c r="B3304" s="22">
        <f>WEEKNUM(Flights[[#This Row],[Date]], 1)</f>
        <v>35</v>
      </c>
      <c r="C3304" s="22">
        <f>WEEKDAY(Flights[[#This Row],[Date]],1)</f>
        <v>7</v>
      </c>
      <c r="D3304" t="s">
        <v>1733</v>
      </c>
      <c r="E3304" t="s">
        <v>1995</v>
      </c>
      <c r="F3304" t="s">
        <v>0</v>
      </c>
      <c r="G3304" t="s">
        <v>306</v>
      </c>
      <c r="H3304" t="str">
        <f>_xlfn.XLOOKUP(Flights[[#This Row],[Destination]], Airports!$A$2:$A$78, Airports!$D$2:$D$78)</f>
        <v>Chicago</v>
      </c>
      <c r="I3304" t="str" cm="1">
        <f t="array" ref="I3304">_xlfn.XLOOKUP(Flights[[#This Row],[Destination]],_xlfn._TRO_TRAILING( Airports!A:A),_xlfn._TRO_TRAILING( Airports!E:E), "Not found")</f>
        <v>IL</v>
      </c>
      <c r="J3304" s="1">
        <v>0.26041666666666669</v>
      </c>
      <c r="K3304" s="22">
        <f>HOUR(Flights[[#This Row],[Scheduled Departure]])</f>
        <v>6</v>
      </c>
      <c r="L3304" s="1">
        <v>0.2590277777777778</v>
      </c>
      <c r="M3304">
        <f>(L3304-J3304)*24*60</f>
        <v>-1.9999999999999929</v>
      </c>
      <c r="N3304" s="16">
        <f>Flights[[#This Row],[Length (min)]]/60</f>
        <v>4</v>
      </c>
      <c r="O3304">
        <v>240</v>
      </c>
      <c r="P3304">
        <v>1750</v>
      </c>
      <c r="Q3304" s="18">
        <f>IFERROR(Flights[[#This Row],[Distance]]/Flights[[#This Row],[Length (hr)]], "")</f>
        <v>437.5</v>
      </c>
      <c r="R3304" s="1">
        <v>0.51041666666666663</v>
      </c>
      <c r="S3304" s="1" t="str">
        <f>IF(Flights[[#This Row],[Length (hr)]]&lt;2, "No meal", IF(Flights[[#This Row],[Length (hr)]]&lt;3.5, "Light meal", "Full meal"))</f>
        <v>Full meal</v>
      </c>
      <c r="T3304" s="1" t="str">
        <f>IF(AND(Flights[[#This Row],[Airline]]="US Airways", Flights[[#This Row],[Meal]]="Full Meal"), "Yes", "No")</f>
        <v>No</v>
      </c>
      <c r="U3304" s="1">
        <v>0.50902777777777775</v>
      </c>
      <c r="V3304">
        <v>-2</v>
      </c>
      <c r="W3304" s="1" t="str">
        <f>IF(Flights[[#This Row],[Arrival Delay]] = "", "Cancelled", IF(Flights[[#This Row],[Arrival Delay]]&gt;15, "Delayed", "On time"))</f>
        <v>On time</v>
      </c>
      <c r="X3304" t="str">
        <f>IF(Flights[[#This Row],[Status]]&lt;&gt;"Delayed","", IF(Flights[[#This Row],[Arrival Delay]]&gt;120, "Severe", IF(Flights[[#This Row],[Arrival Delay]]&gt;60, "Major", "Moderate")))</f>
        <v/>
      </c>
      <c r="Y3304" t="b">
        <v>0</v>
      </c>
      <c r="AA3304" t="str">
        <f>IF(OR(AND(Flights[[#This Row],[Status]]="Cancelled", Flights[[#This Row],[Cancellation Reason]]="Airline/Carrier"), Flights[[#This Row],[Delay Type]]="Severe"), "Yes", "No")</f>
        <v>No</v>
      </c>
    </row>
    <row r="3305" spans="1:27" x14ac:dyDescent="0.3">
      <c r="A3305" s="3">
        <v>42245</v>
      </c>
      <c r="B3305" s="22">
        <f>WEEKNUM(Flights[[#This Row],[Date]], 1)</f>
        <v>35</v>
      </c>
      <c r="C3305" s="22">
        <f>WEEKDAY(Flights[[#This Row],[Date]],1)</f>
        <v>7</v>
      </c>
      <c r="D3305" t="s">
        <v>426</v>
      </c>
      <c r="E3305" t="s">
        <v>1991</v>
      </c>
      <c r="F3305" t="s">
        <v>0</v>
      </c>
      <c r="G3305" t="s">
        <v>24</v>
      </c>
      <c r="H3305" t="str">
        <f>_xlfn.XLOOKUP(Flights[[#This Row],[Destination]], Airports!$A$2:$A$78, Airports!$D$2:$D$78)</f>
        <v>Portland</v>
      </c>
      <c r="I3305" t="str" cm="1">
        <f t="array" ref="I3305">_xlfn.XLOOKUP(Flights[[#This Row],[Destination]],_xlfn._TRO_TRAILING( Airports!A:A),_xlfn._TRO_TRAILING( Airports!E:E), "Not found")</f>
        <v>OR</v>
      </c>
      <c r="J3305" s="1">
        <v>0.34375</v>
      </c>
      <c r="K3305" s="22">
        <f>HOUR(Flights[[#This Row],[Scheduled Departure]])</f>
        <v>8</v>
      </c>
      <c r="L3305" s="1">
        <v>0.33958333333333335</v>
      </c>
      <c r="M3305">
        <f>(L3305-J3305)*24*60</f>
        <v>-5.9999999999999787</v>
      </c>
      <c r="N3305" s="16">
        <f>Flights[[#This Row],[Length (min)]]/60</f>
        <v>2.1666666666666665</v>
      </c>
      <c r="O3305">
        <v>130</v>
      </c>
      <c r="P3305">
        <v>834</v>
      </c>
      <c r="Q3305" s="18">
        <f>IFERROR(Flights[[#This Row],[Distance]]/Flights[[#This Row],[Length (hr)]], "")</f>
        <v>384.92307692307696</v>
      </c>
      <c r="R3305" s="1">
        <v>0.44583333333333336</v>
      </c>
      <c r="S3305" s="1" t="str">
        <f>IF(Flights[[#This Row],[Length (hr)]]&lt;2, "No meal", IF(Flights[[#This Row],[Length (hr)]]&lt;3.5, "Light meal", "Full meal"))</f>
        <v>Light meal</v>
      </c>
      <c r="T3305" s="1" t="str">
        <f>IF(AND(Flights[[#This Row],[Airline]]="US Airways", Flights[[#This Row],[Meal]]="Full Meal"), "Yes", "No")</f>
        <v>No</v>
      </c>
      <c r="U3305" s="1">
        <v>0.42986111111111114</v>
      </c>
      <c r="V3305">
        <v>-23</v>
      </c>
      <c r="W3305" s="1" t="str">
        <f>IF(Flights[[#This Row],[Arrival Delay]] = "", "Cancelled", IF(Flights[[#This Row],[Arrival Delay]]&gt;15, "Delayed", "On time"))</f>
        <v>On time</v>
      </c>
      <c r="X3305" t="str">
        <f>IF(Flights[[#This Row],[Status]]&lt;&gt;"Delayed","", IF(Flights[[#This Row],[Arrival Delay]]&gt;120, "Severe", IF(Flights[[#This Row],[Arrival Delay]]&gt;60, "Major", "Moderate")))</f>
        <v/>
      </c>
      <c r="Y3305" t="b">
        <v>0</v>
      </c>
      <c r="AA3305" t="str">
        <f>IF(OR(AND(Flights[[#This Row],[Status]]="Cancelled", Flights[[#This Row],[Cancellation Reason]]="Airline/Carrier"), Flights[[#This Row],[Delay Type]]="Severe"), "Yes", "No")</f>
        <v>No</v>
      </c>
    </row>
    <row r="3306" spans="1:27" x14ac:dyDescent="0.3">
      <c r="A3306" s="3">
        <v>42245</v>
      </c>
      <c r="B3306" s="22">
        <f>WEEKNUM(Flights[[#This Row],[Date]], 1)</f>
        <v>35</v>
      </c>
      <c r="C3306" s="22">
        <f>WEEKDAY(Flights[[#This Row],[Date]],1)</f>
        <v>7</v>
      </c>
      <c r="D3306" t="s">
        <v>799</v>
      </c>
      <c r="E3306" t="s">
        <v>1989</v>
      </c>
      <c r="F3306" t="s">
        <v>0</v>
      </c>
      <c r="G3306" t="s">
        <v>344</v>
      </c>
      <c r="H3306" t="str">
        <f>_xlfn.XLOOKUP(Flights[[#This Row],[Destination]], Airports!$A$2:$A$78, Airports!$D$2:$D$78)</f>
        <v>Seattle</v>
      </c>
      <c r="I3306" t="str" cm="1">
        <f t="array" ref="I3306">_xlfn.XLOOKUP(Flights[[#This Row],[Destination]],_xlfn._TRO_TRAILING( Airports!A:A),_xlfn._TRO_TRAILING( Airports!E:E), "Not found")</f>
        <v>WA</v>
      </c>
      <c r="J3306" s="1">
        <v>0.3611111111111111</v>
      </c>
      <c r="K3306" s="22">
        <f>HOUR(Flights[[#This Row],[Scheduled Departure]])</f>
        <v>8</v>
      </c>
      <c r="L3306" s="1">
        <v>0.36041666666666666</v>
      </c>
      <c r="M3306">
        <f>(L3306-J3306)*24*60</f>
        <v>-0.99999999999999645</v>
      </c>
      <c r="N3306" s="16">
        <f>Flights[[#This Row],[Length (min)]]/60</f>
        <v>3.0166666666666666</v>
      </c>
      <c r="O3306">
        <v>181</v>
      </c>
      <c r="P3306">
        <v>954</v>
      </c>
      <c r="Q3306" s="18">
        <f>IFERROR(Flights[[#This Row],[Distance]]/Flights[[#This Row],[Length (hr)]], "")</f>
        <v>316.24309392265195</v>
      </c>
      <c r="R3306" s="1">
        <v>0.47152777777777777</v>
      </c>
      <c r="S3306" s="1" t="str">
        <f>IF(Flights[[#This Row],[Length (hr)]]&lt;2, "No meal", IF(Flights[[#This Row],[Length (hr)]]&lt;3.5, "Light meal", "Full meal"))</f>
        <v>Light meal</v>
      </c>
      <c r="T3306" s="1" t="str">
        <f>IF(AND(Flights[[#This Row],[Airline]]="US Airways", Flights[[#This Row],[Meal]]="Full Meal"), "Yes", "No")</f>
        <v>No</v>
      </c>
      <c r="U3306" s="1">
        <v>0.4861111111111111</v>
      </c>
      <c r="V3306">
        <v>21</v>
      </c>
      <c r="W3306" s="1" t="str">
        <f>IF(Flights[[#This Row],[Arrival Delay]] = "", "Cancelled", IF(Flights[[#This Row],[Arrival Delay]]&gt;15, "Delayed", "On time"))</f>
        <v>Delayed</v>
      </c>
      <c r="X3306" t="str">
        <f>IF(Flights[[#This Row],[Status]]&lt;&gt;"Delayed","", IF(Flights[[#This Row],[Arrival Delay]]&gt;120, "Severe", IF(Flights[[#This Row],[Arrival Delay]]&gt;60, "Major", "Moderate")))</f>
        <v>Moderate</v>
      </c>
      <c r="Y3306" t="b">
        <v>0</v>
      </c>
      <c r="AA3306" t="str">
        <f>IF(OR(AND(Flights[[#This Row],[Status]]="Cancelled", Flights[[#This Row],[Cancellation Reason]]="Airline/Carrier"), Flights[[#This Row],[Delay Type]]="Severe"), "Yes", "No")</f>
        <v>No</v>
      </c>
    </row>
    <row r="3307" spans="1:27" x14ac:dyDescent="0.3">
      <c r="A3307" s="3">
        <v>42245</v>
      </c>
      <c r="B3307" s="22">
        <f>WEEKNUM(Flights[[#This Row],[Date]], 1)</f>
        <v>35</v>
      </c>
      <c r="C3307" s="22">
        <f>WEEKDAY(Flights[[#This Row],[Date]],1)</f>
        <v>7</v>
      </c>
      <c r="D3307" t="s">
        <v>729</v>
      </c>
      <c r="E3307" t="s">
        <v>1995</v>
      </c>
      <c r="F3307" t="s">
        <v>0</v>
      </c>
      <c r="G3307" t="s">
        <v>306</v>
      </c>
      <c r="H3307" t="str">
        <f>_xlfn.XLOOKUP(Flights[[#This Row],[Destination]], Airports!$A$2:$A$78, Airports!$D$2:$D$78)</f>
        <v>Chicago</v>
      </c>
      <c r="I3307" t="str" cm="1">
        <f t="array" ref="I3307">_xlfn.XLOOKUP(Flights[[#This Row],[Destination]],_xlfn._TRO_TRAILING( Airports!A:A),_xlfn._TRO_TRAILING( Airports!E:E), "Not found")</f>
        <v>IL</v>
      </c>
      <c r="J3307" s="1">
        <v>0.38541666666666669</v>
      </c>
      <c r="K3307" s="22">
        <f>HOUR(Flights[[#This Row],[Scheduled Departure]])</f>
        <v>9</v>
      </c>
      <c r="L3307" s="1">
        <v>0.38958333333333334</v>
      </c>
      <c r="M3307">
        <f>(L3307-J3307)*24*60</f>
        <v>5.9999999999999787</v>
      </c>
      <c r="N3307" s="16">
        <f>Flights[[#This Row],[Length (min)]]/60</f>
        <v>3.9833333333333334</v>
      </c>
      <c r="O3307">
        <v>239</v>
      </c>
      <c r="P3307">
        <v>1750</v>
      </c>
      <c r="Q3307" s="18">
        <f>IFERROR(Flights[[#This Row],[Distance]]/Flights[[#This Row],[Length (hr)]], "")</f>
        <v>439.3305439330544</v>
      </c>
      <c r="R3307" s="1">
        <v>0.63194444444444442</v>
      </c>
      <c r="S3307" s="1" t="str">
        <f>IF(Flights[[#This Row],[Length (hr)]]&lt;2, "No meal", IF(Flights[[#This Row],[Length (hr)]]&lt;3.5, "Light meal", "Full meal"))</f>
        <v>Full meal</v>
      </c>
      <c r="T3307" s="1" t="str">
        <f>IF(AND(Flights[[#This Row],[Airline]]="US Airways", Flights[[#This Row],[Meal]]="Full Meal"), "Yes", "No")</f>
        <v>No</v>
      </c>
      <c r="U3307" s="1">
        <v>0.63888888888888884</v>
      </c>
      <c r="V3307">
        <v>10</v>
      </c>
      <c r="W3307" s="1" t="str">
        <f>IF(Flights[[#This Row],[Arrival Delay]] = "", "Cancelled", IF(Flights[[#This Row],[Arrival Delay]]&gt;15, "Delayed", "On time"))</f>
        <v>On time</v>
      </c>
      <c r="X3307" t="str">
        <f>IF(Flights[[#This Row],[Status]]&lt;&gt;"Delayed","", IF(Flights[[#This Row],[Arrival Delay]]&gt;120, "Severe", IF(Flights[[#This Row],[Arrival Delay]]&gt;60, "Major", "Moderate")))</f>
        <v/>
      </c>
      <c r="Y3307" t="b">
        <v>0</v>
      </c>
      <c r="AA3307" t="str">
        <f>IF(OR(AND(Flights[[#This Row],[Status]]="Cancelled", Flights[[#This Row],[Cancellation Reason]]="Airline/Carrier"), Flights[[#This Row],[Delay Type]]="Severe"), "Yes", "No")</f>
        <v>No</v>
      </c>
    </row>
    <row r="3308" spans="1:27" x14ac:dyDescent="0.3">
      <c r="A3308" s="3">
        <v>42245</v>
      </c>
      <c r="B3308" s="22">
        <f>WEEKNUM(Flights[[#This Row],[Date]], 1)</f>
        <v>35</v>
      </c>
      <c r="C3308" s="22">
        <f>WEEKDAY(Flights[[#This Row],[Date]],1)</f>
        <v>7</v>
      </c>
      <c r="D3308" t="s">
        <v>425</v>
      </c>
      <c r="E3308" t="s">
        <v>1990</v>
      </c>
      <c r="F3308" t="s">
        <v>0</v>
      </c>
      <c r="G3308" t="s">
        <v>19</v>
      </c>
      <c r="H3308" t="str">
        <f>_xlfn.XLOOKUP(Flights[[#This Row],[Destination]], Airports!$A$2:$A$78, Airports!$D$2:$D$78)</f>
        <v>Kona</v>
      </c>
      <c r="I3308" t="str" cm="1">
        <f t="array" ref="I3308">_xlfn.XLOOKUP(Flights[[#This Row],[Destination]],_xlfn._TRO_TRAILING( Airports!A:A),_xlfn._TRO_TRAILING( Airports!E:E), "Not found")</f>
        <v>HI</v>
      </c>
      <c r="J3308" s="1">
        <v>0.39513888888888887</v>
      </c>
      <c r="K3308" s="22">
        <f>HOUR(Flights[[#This Row],[Scheduled Departure]])</f>
        <v>9</v>
      </c>
      <c r="L3308" s="1">
        <v>0.39583333333333331</v>
      </c>
      <c r="M3308">
        <f>(L3308-J3308)*24*60</f>
        <v>0.99999999999999645</v>
      </c>
      <c r="N3308" s="16">
        <f>Flights[[#This Row],[Length (min)]]/60</f>
        <v>5.4333333333333336</v>
      </c>
      <c r="O3308">
        <v>326</v>
      </c>
      <c r="P3308">
        <v>2504</v>
      </c>
      <c r="Q3308" s="18">
        <f>IFERROR(Flights[[#This Row],[Distance]]/Flights[[#This Row],[Length (hr)]], "")</f>
        <v>460.85889570552143</v>
      </c>
      <c r="R3308" s="1">
        <v>0.50624999999999998</v>
      </c>
      <c r="S3308" s="1" t="str">
        <f>IF(Flights[[#This Row],[Length (hr)]]&lt;2, "No meal", IF(Flights[[#This Row],[Length (hr)]]&lt;3.5, "Light meal", "Full meal"))</f>
        <v>Full meal</v>
      </c>
      <c r="T3308" s="1" t="str">
        <f>IF(AND(Flights[[#This Row],[Airline]]="US Airways", Flights[[#This Row],[Meal]]="Full Meal"), "Yes", "No")</f>
        <v>No</v>
      </c>
      <c r="U3308" s="1">
        <v>0.49722222222222223</v>
      </c>
      <c r="V3308">
        <v>-13</v>
      </c>
      <c r="W3308" s="1" t="str">
        <f>IF(Flights[[#This Row],[Arrival Delay]] = "", "Cancelled", IF(Flights[[#This Row],[Arrival Delay]]&gt;15, "Delayed", "On time"))</f>
        <v>On time</v>
      </c>
      <c r="X3308" t="str">
        <f>IF(Flights[[#This Row],[Status]]&lt;&gt;"Delayed","", IF(Flights[[#This Row],[Arrival Delay]]&gt;120, "Severe", IF(Flights[[#This Row],[Arrival Delay]]&gt;60, "Major", "Moderate")))</f>
        <v/>
      </c>
      <c r="Y3308" t="b">
        <v>0</v>
      </c>
      <c r="AA3308" t="str">
        <f>IF(OR(AND(Flights[[#This Row],[Status]]="Cancelled", Flights[[#This Row],[Cancellation Reason]]="Airline/Carrier"), Flights[[#This Row],[Delay Type]]="Severe"), "Yes", "No")</f>
        <v>No</v>
      </c>
    </row>
    <row r="3309" spans="1:27" x14ac:dyDescent="0.3">
      <c r="A3309" s="3">
        <v>42245</v>
      </c>
      <c r="B3309" s="22">
        <f>WEEKNUM(Flights[[#This Row],[Date]], 1)</f>
        <v>35</v>
      </c>
      <c r="C3309" s="22">
        <f>WEEKDAY(Flights[[#This Row],[Date]],1)</f>
        <v>7</v>
      </c>
      <c r="D3309" t="s">
        <v>450</v>
      </c>
      <c r="E3309" t="s">
        <v>1998</v>
      </c>
      <c r="F3309" t="s">
        <v>0</v>
      </c>
      <c r="G3309" t="s">
        <v>273</v>
      </c>
      <c r="H3309" t="str">
        <f>_xlfn.XLOOKUP(Flights[[#This Row],[Destination]], Airports!$A$2:$A$78, Airports!$D$2:$D$78)</f>
        <v>Denver</v>
      </c>
      <c r="I3309" t="str" cm="1">
        <f t="array" ref="I3309">_xlfn.XLOOKUP(Flights[[#This Row],[Destination]],_xlfn._TRO_TRAILING( Airports!A:A),_xlfn._TRO_TRAILING( Airports!E:E), "Not found")</f>
        <v>CO</v>
      </c>
      <c r="J3309" s="1">
        <v>0.42083333333333334</v>
      </c>
      <c r="K3309" s="22">
        <f>HOUR(Flights[[#This Row],[Scheduled Departure]])</f>
        <v>10</v>
      </c>
      <c r="L3309" s="1">
        <v>0.41597222222222224</v>
      </c>
      <c r="M3309">
        <f>(L3309-J3309)*24*60</f>
        <v>-6.9999999999999751</v>
      </c>
      <c r="N3309" s="16">
        <f>Flights[[#This Row],[Length (min)]]/60</f>
        <v>2.3666666666666667</v>
      </c>
      <c r="O3309">
        <v>142</v>
      </c>
      <c r="P3309">
        <v>862</v>
      </c>
      <c r="Q3309" s="18">
        <f>IFERROR(Flights[[#This Row],[Distance]]/Flights[[#This Row],[Length (hr)]], "")</f>
        <v>364.22535211267603</v>
      </c>
      <c r="R3309" s="1">
        <v>0.56180555555555556</v>
      </c>
      <c r="S3309" s="1" t="str">
        <f>IF(Flights[[#This Row],[Length (hr)]]&lt;2, "No meal", IF(Flights[[#This Row],[Length (hr)]]&lt;3.5, "Light meal", "Full meal"))</f>
        <v>Light meal</v>
      </c>
      <c r="T3309" s="1" t="str">
        <f>IF(AND(Flights[[#This Row],[Airline]]="US Airways", Flights[[#This Row],[Meal]]="Full Meal"), "Yes", "No")</f>
        <v>No</v>
      </c>
      <c r="U3309" s="1">
        <v>0.55625000000000002</v>
      </c>
      <c r="V3309">
        <v>-8</v>
      </c>
      <c r="W3309" s="1" t="str">
        <f>IF(Flights[[#This Row],[Arrival Delay]] = "", "Cancelled", IF(Flights[[#This Row],[Arrival Delay]]&gt;15, "Delayed", "On time"))</f>
        <v>On time</v>
      </c>
      <c r="X3309" t="str">
        <f>IF(Flights[[#This Row],[Status]]&lt;&gt;"Delayed","", IF(Flights[[#This Row],[Arrival Delay]]&gt;120, "Severe", IF(Flights[[#This Row],[Arrival Delay]]&gt;60, "Major", "Moderate")))</f>
        <v/>
      </c>
      <c r="Y3309" t="b">
        <v>0</v>
      </c>
      <c r="AA3309" t="str">
        <f>IF(OR(AND(Flights[[#This Row],[Status]]="Cancelled", Flights[[#This Row],[Cancellation Reason]]="Airline/Carrier"), Flights[[#This Row],[Delay Type]]="Severe"), "Yes", "No")</f>
        <v>No</v>
      </c>
    </row>
    <row r="3310" spans="1:27" x14ac:dyDescent="0.3">
      <c r="A3310" s="3">
        <v>42245</v>
      </c>
      <c r="B3310" s="22">
        <f>WEEKNUM(Flights[[#This Row],[Date]], 1)</f>
        <v>35</v>
      </c>
      <c r="C3310" s="22">
        <f>WEEKDAY(Flights[[#This Row],[Date]],1)</f>
        <v>7</v>
      </c>
      <c r="D3310" t="s">
        <v>459</v>
      </c>
      <c r="E3310" t="s">
        <v>1991</v>
      </c>
      <c r="F3310" t="s">
        <v>0</v>
      </c>
      <c r="G3310" t="s">
        <v>344</v>
      </c>
      <c r="H3310" t="str">
        <f>_xlfn.XLOOKUP(Flights[[#This Row],[Destination]], Airports!$A$2:$A$78, Airports!$D$2:$D$78)</f>
        <v>Seattle</v>
      </c>
      <c r="I3310" t="str" cm="1">
        <f t="array" ref="I3310">_xlfn.XLOOKUP(Flights[[#This Row],[Destination]],_xlfn._TRO_TRAILING( Airports!A:A),_xlfn._TRO_TRAILING( Airports!E:E), "Not found")</f>
        <v>WA</v>
      </c>
      <c r="J3310" s="1">
        <v>0.4236111111111111</v>
      </c>
      <c r="K3310" s="22">
        <f>HOUR(Flights[[#This Row],[Scheduled Departure]])</f>
        <v>10</v>
      </c>
      <c r="L3310" s="1">
        <v>0.4236111111111111</v>
      </c>
      <c r="M3310">
        <f>(L3310-J3310)*24*60</f>
        <v>0</v>
      </c>
      <c r="N3310" s="16">
        <f>Flights[[#This Row],[Length (min)]]/60</f>
        <v>3.0333333333333332</v>
      </c>
      <c r="O3310">
        <v>182</v>
      </c>
      <c r="P3310">
        <v>954</v>
      </c>
      <c r="Q3310" s="18">
        <f>IFERROR(Flights[[#This Row],[Distance]]/Flights[[#This Row],[Length (hr)]], "")</f>
        <v>314.50549450549454</v>
      </c>
      <c r="R3310" s="1">
        <v>0.53402777777777777</v>
      </c>
      <c r="S3310" s="1" t="str">
        <f>IF(Flights[[#This Row],[Length (hr)]]&lt;2, "No meal", IF(Flights[[#This Row],[Length (hr)]]&lt;3.5, "Light meal", "Full meal"))</f>
        <v>Light meal</v>
      </c>
      <c r="T3310" s="1" t="str">
        <f>IF(AND(Flights[[#This Row],[Airline]]="US Airways", Flights[[#This Row],[Meal]]="Full Meal"), "Yes", "No")</f>
        <v>No</v>
      </c>
      <c r="U3310" s="1">
        <v>0.55000000000000004</v>
      </c>
      <c r="V3310">
        <v>23</v>
      </c>
      <c r="W3310" s="1" t="str">
        <f>IF(Flights[[#This Row],[Arrival Delay]] = "", "Cancelled", IF(Flights[[#This Row],[Arrival Delay]]&gt;15, "Delayed", "On time"))</f>
        <v>Delayed</v>
      </c>
      <c r="X3310" t="str">
        <f>IF(Flights[[#This Row],[Status]]&lt;&gt;"Delayed","", IF(Flights[[#This Row],[Arrival Delay]]&gt;120, "Severe", IF(Flights[[#This Row],[Arrival Delay]]&gt;60, "Major", "Moderate")))</f>
        <v>Moderate</v>
      </c>
      <c r="Y3310" t="b">
        <v>0</v>
      </c>
      <c r="AA3310" t="str">
        <f>IF(OR(AND(Flights[[#This Row],[Status]]="Cancelled", Flights[[#This Row],[Cancellation Reason]]="Airline/Carrier"), Flights[[#This Row],[Delay Type]]="Severe"), "Yes", "No")</f>
        <v>No</v>
      </c>
    </row>
    <row r="3311" spans="1:27" x14ac:dyDescent="0.3">
      <c r="A3311" s="3">
        <v>42245</v>
      </c>
      <c r="B3311" s="22">
        <f>WEEKNUM(Flights[[#This Row],[Date]], 1)</f>
        <v>35</v>
      </c>
      <c r="C3311" s="22">
        <f>WEEKDAY(Flights[[#This Row],[Date]],1)</f>
        <v>7</v>
      </c>
      <c r="D3311" t="s">
        <v>1635</v>
      </c>
      <c r="E3311" t="s">
        <v>1995</v>
      </c>
      <c r="F3311" t="s">
        <v>0</v>
      </c>
      <c r="G3311" t="s">
        <v>318</v>
      </c>
      <c r="H3311" t="str">
        <f>_xlfn.XLOOKUP(Flights[[#This Row],[Destination]], Airports!$A$2:$A$78, Airports!$D$2:$D$78)</f>
        <v>Oakland</v>
      </c>
      <c r="I3311" t="str" cm="1">
        <f t="array" ref="I3311">_xlfn.XLOOKUP(Flights[[#This Row],[Destination]],_xlfn._TRO_TRAILING( Airports!A:A),_xlfn._TRO_TRAILING( Airports!E:E), "Not found")</f>
        <v>CA</v>
      </c>
      <c r="J3311" s="1">
        <v>0.61458333333333337</v>
      </c>
      <c r="K3311" s="22">
        <f>HOUR(Flights[[#This Row],[Scheduled Departure]])</f>
        <v>14</v>
      </c>
      <c r="L3311" s="1">
        <v>0.6118055555555556</v>
      </c>
      <c r="M3311">
        <f>(L3311-J3311)*24*60</f>
        <v>-3.9999999999999858</v>
      </c>
      <c r="N3311" s="16">
        <f>Flights[[#This Row],[Length (min)]]/60</f>
        <v>1.1166666666666667</v>
      </c>
      <c r="O3311">
        <v>67</v>
      </c>
      <c r="P3311">
        <v>337</v>
      </c>
      <c r="Q3311" s="18">
        <f>IFERROR(Flights[[#This Row],[Distance]]/Flights[[#This Row],[Length (hr)]], "")</f>
        <v>301.79104477611941</v>
      </c>
      <c r="R3311" s="1">
        <v>0.66319444444444442</v>
      </c>
      <c r="S3311" s="1" t="str">
        <f>IF(Flights[[#This Row],[Length (hr)]]&lt;2, "No meal", IF(Flights[[#This Row],[Length (hr)]]&lt;3.5, "Light meal", "Full meal"))</f>
        <v>No meal</v>
      </c>
      <c r="T3311" s="1" t="str">
        <f>IF(AND(Flights[[#This Row],[Airline]]="US Airways", Flights[[#This Row],[Meal]]="Full Meal"), "Yes", "No")</f>
        <v>No</v>
      </c>
      <c r="U3311" s="1">
        <v>0.65833333333333333</v>
      </c>
      <c r="V3311">
        <v>-7</v>
      </c>
      <c r="W3311" s="1" t="str">
        <f>IF(Flights[[#This Row],[Arrival Delay]] = "", "Cancelled", IF(Flights[[#This Row],[Arrival Delay]]&gt;15, "Delayed", "On time"))</f>
        <v>On time</v>
      </c>
      <c r="X3311" t="str">
        <f>IF(Flights[[#This Row],[Status]]&lt;&gt;"Delayed","", IF(Flights[[#This Row],[Arrival Delay]]&gt;120, "Severe", IF(Flights[[#This Row],[Arrival Delay]]&gt;60, "Major", "Moderate")))</f>
        <v/>
      </c>
      <c r="Y3311" t="b">
        <v>0</v>
      </c>
      <c r="AA3311" t="str">
        <f>IF(OR(AND(Flights[[#This Row],[Status]]="Cancelled", Flights[[#This Row],[Cancellation Reason]]="Airline/Carrier"), Flights[[#This Row],[Delay Type]]="Severe"), "Yes", "No")</f>
        <v>No</v>
      </c>
    </row>
    <row r="3312" spans="1:27" x14ac:dyDescent="0.3">
      <c r="A3312" s="3">
        <v>42245</v>
      </c>
      <c r="B3312" s="22">
        <f>WEEKNUM(Flights[[#This Row],[Date]], 1)</f>
        <v>35</v>
      </c>
      <c r="C3312" s="22">
        <f>WEEKDAY(Flights[[#This Row],[Date]],1)</f>
        <v>7</v>
      </c>
      <c r="D3312" t="s">
        <v>1742</v>
      </c>
      <c r="E3312" t="s">
        <v>1995</v>
      </c>
      <c r="F3312" t="s">
        <v>0</v>
      </c>
      <c r="G3312" t="s">
        <v>311</v>
      </c>
      <c r="H3312" t="str">
        <f>_xlfn.XLOOKUP(Flights[[#This Row],[Destination]], Airports!$A$2:$A$78, Airports!$D$2:$D$78)</f>
        <v>Milwaukee</v>
      </c>
      <c r="I3312" t="str" cm="1">
        <f t="array" ref="I3312">_xlfn.XLOOKUP(Flights[[#This Row],[Destination]],_xlfn._TRO_TRAILING( Airports!A:A),_xlfn._TRO_TRAILING( Airports!E:E), "Not found")</f>
        <v>WI</v>
      </c>
      <c r="J3312" s="1">
        <v>0.625</v>
      </c>
      <c r="K3312" s="22">
        <f>HOUR(Flights[[#This Row],[Scheduled Departure]])</f>
        <v>15</v>
      </c>
      <c r="L3312" s="1">
        <v>0.63402777777777775</v>
      </c>
      <c r="M3312">
        <f>(L3312-J3312)*24*60</f>
        <v>12.999999999999954</v>
      </c>
      <c r="N3312" s="16">
        <f>Flights[[#This Row],[Length (min)]]/60</f>
        <v>3.9</v>
      </c>
      <c r="O3312">
        <v>234</v>
      </c>
      <c r="P3312">
        <v>1756</v>
      </c>
      <c r="Q3312" s="18">
        <f>IFERROR(Flights[[#This Row],[Distance]]/Flights[[#This Row],[Length (hr)]], "")</f>
        <v>450.25641025641028</v>
      </c>
      <c r="R3312" s="1">
        <v>0.86805555555555558</v>
      </c>
      <c r="S3312" s="1" t="str">
        <f>IF(Flights[[#This Row],[Length (hr)]]&lt;2, "No meal", IF(Flights[[#This Row],[Length (hr)]]&lt;3.5, "Light meal", "Full meal"))</f>
        <v>Full meal</v>
      </c>
      <c r="T3312" s="1" t="str">
        <f>IF(AND(Flights[[#This Row],[Airline]]="US Airways", Flights[[#This Row],[Meal]]="Full Meal"), "Yes", "No")</f>
        <v>No</v>
      </c>
      <c r="U3312" s="1">
        <v>0.87986111111111109</v>
      </c>
      <c r="V3312">
        <v>17</v>
      </c>
      <c r="W3312" s="1" t="str">
        <f>IF(Flights[[#This Row],[Arrival Delay]] = "", "Cancelled", IF(Flights[[#This Row],[Arrival Delay]]&gt;15, "Delayed", "On time"))</f>
        <v>Delayed</v>
      </c>
      <c r="X3312" t="str">
        <f>IF(Flights[[#This Row],[Status]]&lt;&gt;"Delayed","", IF(Flights[[#This Row],[Arrival Delay]]&gt;120, "Severe", IF(Flights[[#This Row],[Arrival Delay]]&gt;60, "Major", "Moderate")))</f>
        <v>Moderate</v>
      </c>
      <c r="Y3312" t="b">
        <v>0</v>
      </c>
      <c r="AA3312" t="str">
        <f>IF(OR(AND(Flights[[#This Row],[Status]]="Cancelled", Flights[[#This Row],[Cancellation Reason]]="Airline/Carrier"), Flights[[#This Row],[Delay Type]]="Severe"), "Yes", "No")</f>
        <v>No</v>
      </c>
    </row>
    <row r="3313" spans="1:27" x14ac:dyDescent="0.3">
      <c r="A3313" s="3">
        <v>42245</v>
      </c>
      <c r="B3313" s="22">
        <f>WEEKNUM(Flights[[#This Row],[Date]], 1)</f>
        <v>35</v>
      </c>
      <c r="C3313" s="22">
        <f>WEEKDAY(Flights[[#This Row],[Date]],1)</f>
        <v>7</v>
      </c>
      <c r="D3313" t="s">
        <v>582</v>
      </c>
      <c r="E3313" t="s">
        <v>1994</v>
      </c>
      <c r="F3313" t="s">
        <v>0</v>
      </c>
      <c r="G3313" t="s">
        <v>283</v>
      </c>
      <c r="H3313" t="str">
        <f>_xlfn.XLOOKUP(Flights[[#This Row],[Destination]], Airports!$A$2:$A$78, Airports!$D$2:$D$78)</f>
        <v>Fresno</v>
      </c>
      <c r="I3313" t="str" cm="1">
        <f t="array" ref="I3313">_xlfn.XLOOKUP(Flights[[#This Row],[Destination]],_xlfn._TRO_TRAILING( Airports!A:A),_xlfn._TRO_TRAILING( Airports!E:E), "Not found")</f>
        <v>CA</v>
      </c>
      <c r="J3313" s="1">
        <v>0.67361111111111116</v>
      </c>
      <c r="K3313" s="22">
        <f>HOUR(Flights[[#This Row],[Scheduled Departure]])</f>
        <v>16</v>
      </c>
      <c r="L3313" s="1">
        <v>0.68333333333333335</v>
      </c>
      <c r="M3313">
        <f>(L3313-J3313)*24*60</f>
        <v>13.99999999999995</v>
      </c>
      <c r="N3313" s="16">
        <f>Flights[[#This Row],[Length (min)]]/60</f>
        <v>1.0833333333333333</v>
      </c>
      <c r="O3313">
        <v>65</v>
      </c>
      <c r="P3313">
        <v>209</v>
      </c>
      <c r="Q3313" s="18">
        <f>IFERROR(Flights[[#This Row],[Distance]]/Flights[[#This Row],[Length (hr)]], "")</f>
        <v>192.92307692307693</v>
      </c>
      <c r="R3313" s="1">
        <v>0.71875</v>
      </c>
      <c r="S3313" s="1" t="str">
        <f>IF(Flights[[#This Row],[Length (hr)]]&lt;2, "No meal", IF(Flights[[#This Row],[Length (hr)]]&lt;3.5, "Light meal", "Full meal"))</f>
        <v>No meal</v>
      </c>
      <c r="T3313" s="1" t="str">
        <f>IF(AND(Flights[[#This Row],[Airline]]="US Airways", Flights[[#This Row],[Meal]]="Full Meal"), "Yes", "No")</f>
        <v>No</v>
      </c>
      <c r="U3313" s="1">
        <v>0.72847222222222219</v>
      </c>
      <c r="V3313">
        <v>14</v>
      </c>
      <c r="W3313" s="1" t="str">
        <f>IF(Flights[[#This Row],[Arrival Delay]] = "", "Cancelled", IF(Flights[[#This Row],[Arrival Delay]]&gt;15, "Delayed", "On time"))</f>
        <v>On time</v>
      </c>
      <c r="X3313" t="str">
        <f>IF(Flights[[#This Row],[Status]]&lt;&gt;"Delayed","", IF(Flights[[#This Row],[Arrival Delay]]&gt;120, "Severe", IF(Flights[[#This Row],[Arrival Delay]]&gt;60, "Major", "Moderate")))</f>
        <v/>
      </c>
      <c r="Y3313" t="b">
        <v>0</v>
      </c>
      <c r="AA3313" t="str">
        <f>IF(OR(AND(Flights[[#This Row],[Status]]="Cancelled", Flights[[#This Row],[Cancellation Reason]]="Airline/Carrier"), Flights[[#This Row],[Delay Type]]="Severe"), "Yes", "No")</f>
        <v>No</v>
      </c>
    </row>
    <row r="3314" spans="1:27" x14ac:dyDescent="0.3">
      <c r="A3314" s="3">
        <v>42245</v>
      </c>
      <c r="B3314" s="22">
        <f>WEEKNUM(Flights[[#This Row],[Date]], 1)</f>
        <v>35</v>
      </c>
      <c r="C3314" s="22">
        <f>WEEKDAY(Flights[[#This Row],[Date]],1)</f>
        <v>7</v>
      </c>
      <c r="D3314" t="s">
        <v>1571</v>
      </c>
      <c r="E3314" t="s">
        <v>1995</v>
      </c>
      <c r="F3314" t="s">
        <v>0</v>
      </c>
      <c r="G3314" t="s">
        <v>318</v>
      </c>
      <c r="H3314" t="str">
        <f>_xlfn.XLOOKUP(Flights[[#This Row],[Destination]], Airports!$A$2:$A$78, Airports!$D$2:$D$78)</f>
        <v>Oakland</v>
      </c>
      <c r="I3314" t="str" cm="1">
        <f t="array" ref="I3314">_xlfn.XLOOKUP(Flights[[#This Row],[Destination]],_xlfn._TRO_TRAILING( Airports!A:A),_xlfn._TRO_TRAILING( Airports!E:E), "Not found")</f>
        <v>CA</v>
      </c>
      <c r="J3314" s="1">
        <v>0.72569444444444442</v>
      </c>
      <c r="K3314" s="22">
        <f>HOUR(Flights[[#This Row],[Scheduled Departure]])</f>
        <v>17</v>
      </c>
      <c r="L3314" s="1">
        <v>0.72430555555555554</v>
      </c>
      <c r="M3314">
        <f>(L3314-J3314)*24*60</f>
        <v>-1.9999999999999929</v>
      </c>
      <c r="N3314" s="16">
        <f>Flights[[#This Row],[Length (min)]]/60</f>
        <v>1.1666666666666667</v>
      </c>
      <c r="O3314">
        <v>70</v>
      </c>
      <c r="P3314">
        <v>337</v>
      </c>
      <c r="Q3314" s="18">
        <f>IFERROR(Flights[[#This Row],[Distance]]/Flights[[#This Row],[Length (hr)]], "")</f>
        <v>288.85714285714283</v>
      </c>
      <c r="R3314" s="1">
        <v>0.77430555555555558</v>
      </c>
      <c r="S3314" s="1" t="str">
        <f>IF(Flights[[#This Row],[Length (hr)]]&lt;2, "No meal", IF(Flights[[#This Row],[Length (hr)]]&lt;3.5, "Light meal", "Full meal"))</f>
        <v>No meal</v>
      </c>
      <c r="T3314" s="1" t="str">
        <f>IF(AND(Flights[[#This Row],[Airline]]="US Airways", Flights[[#This Row],[Meal]]="Full Meal"), "Yes", "No")</f>
        <v>No</v>
      </c>
      <c r="U3314" s="1">
        <v>0.7729166666666667</v>
      </c>
      <c r="V3314">
        <v>-2</v>
      </c>
      <c r="W3314" s="1" t="str">
        <f>IF(Flights[[#This Row],[Arrival Delay]] = "", "Cancelled", IF(Flights[[#This Row],[Arrival Delay]]&gt;15, "Delayed", "On time"))</f>
        <v>On time</v>
      </c>
      <c r="X3314" t="str">
        <f>IF(Flights[[#This Row],[Status]]&lt;&gt;"Delayed","", IF(Flights[[#This Row],[Arrival Delay]]&gt;120, "Severe", IF(Flights[[#This Row],[Arrival Delay]]&gt;60, "Major", "Moderate")))</f>
        <v/>
      </c>
      <c r="Y3314" t="b">
        <v>0</v>
      </c>
      <c r="AA3314" t="str">
        <f>IF(OR(AND(Flights[[#This Row],[Status]]="Cancelled", Flights[[#This Row],[Cancellation Reason]]="Airline/Carrier"), Flights[[#This Row],[Delay Type]]="Severe"), "Yes", "No")</f>
        <v>No</v>
      </c>
    </row>
    <row r="3315" spans="1:27" x14ac:dyDescent="0.3">
      <c r="A3315" s="3">
        <v>42245</v>
      </c>
      <c r="B3315" s="22">
        <f>WEEKNUM(Flights[[#This Row],[Date]], 1)</f>
        <v>35</v>
      </c>
      <c r="C3315" s="22">
        <f>WEEKDAY(Flights[[#This Row],[Date]],1)</f>
        <v>7</v>
      </c>
      <c r="D3315" t="s">
        <v>1380</v>
      </c>
      <c r="E3315" t="s">
        <v>1998</v>
      </c>
      <c r="F3315" t="s">
        <v>0</v>
      </c>
      <c r="G3315" t="s">
        <v>273</v>
      </c>
      <c r="H3315" t="str">
        <f>_xlfn.XLOOKUP(Flights[[#This Row],[Destination]], Airports!$A$2:$A$78, Airports!$D$2:$D$78)</f>
        <v>Denver</v>
      </c>
      <c r="I3315" t="str" cm="1">
        <f t="array" ref="I3315">_xlfn.XLOOKUP(Flights[[#This Row],[Destination]],_xlfn._TRO_TRAILING( Airports!A:A),_xlfn._TRO_TRAILING( Airports!E:E), "Not found")</f>
        <v>CO</v>
      </c>
      <c r="J3315" s="1">
        <v>0.82986111111111116</v>
      </c>
      <c r="K3315" s="22">
        <f>HOUR(Flights[[#This Row],[Scheduled Departure]])</f>
        <v>19</v>
      </c>
      <c r="L3315" s="1">
        <v>0.82430555555555551</v>
      </c>
      <c r="M3315">
        <f>(L3315-J3315)*24*60</f>
        <v>-8.0000000000001315</v>
      </c>
      <c r="N3315" s="16">
        <f>Flights[[#This Row],[Length (min)]]/60</f>
        <v>2.1</v>
      </c>
      <c r="O3315">
        <v>126</v>
      </c>
      <c r="P3315">
        <v>862</v>
      </c>
      <c r="Q3315" s="18">
        <f>IFERROR(Flights[[#This Row],[Distance]]/Flights[[#This Row],[Length (hr)]], "")</f>
        <v>410.47619047619048</v>
      </c>
      <c r="R3315" s="1">
        <v>0.96597222222222223</v>
      </c>
      <c r="S3315" s="1" t="str">
        <f>IF(Flights[[#This Row],[Length (hr)]]&lt;2, "No meal", IF(Flights[[#This Row],[Length (hr)]]&lt;3.5, "Light meal", "Full meal"))</f>
        <v>Light meal</v>
      </c>
      <c r="T3315" s="1" t="str">
        <f>IF(AND(Flights[[#This Row],[Airline]]="US Airways", Flights[[#This Row],[Meal]]="Full Meal"), "Yes", "No")</f>
        <v>No</v>
      </c>
      <c r="U3315" s="1">
        <v>0.95347222222222228</v>
      </c>
      <c r="V3315">
        <v>-18</v>
      </c>
      <c r="W3315" s="1" t="str">
        <f>IF(Flights[[#This Row],[Arrival Delay]] = "", "Cancelled", IF(Flights[[#This Row],[Arrival Delay]]&gt;15, "Delayed", "On time"))</f>
        <v>On time</v>
      </c>
      <c r="X3315" t="str">
        <f>IF(Flights[[#This Row],[Status]]&lt;&gt;"Delayed","", IF(Flights[[#This Row],[Arrival Delay]]&gt;120, "Severe", IF(Flights[[#This Row],[Arrival Delay]]&gt;60, "Major", "Moderate")))</f>
        <v/>
      </c>
      <c r="Y3315" t="b">
        <v>0</v>
      </c>
      <c r="AA3315" t="str">
        <f>IF(OR(AND(Flights[[#This Row],[Status]]="Cancelled", Flights[[#This Row],[Cancellation Reason]]="Airline/Carrier"), Flights[[#This Row],[Delay Type]]="Severe"), "Yes", "No")</f>
        <v>No</v>
      </c>
    </row>
    <row r="3316" spans="1:27" x14ac:dyDescent="0.3">
      <c r="A3316" s="3">
        <v>42245</v>
      </c>
      <c r="B3316" s="22">
        <f>WEEKNUM(Flights[[#This Row],[Date]], 1)</f>
        <v>35</v>
      </c>
      <c r="C3316" s="22">
        <f>WEEKDAY(Flights[[#This Row],[Date]],1)</f>
        <v>7</v>
      </c>
      <c r="D3316" t="s">
        <v>1236</v>
      </c>
      <c r="E3316" t="s">
        <v>1994</v>
      </c>
      <c r="F3316" t="s">
        <v>0</v>
      </c>
      <c r="G3316" t="s">
        <v>356</v>
      </c>
      <c r="H3316" t="str">
        <f>_xlfn.XLOOKUP(Flights[[#This Row],[Destination]], Airports!$A$2:$A$78, Airports!$D$2:$D$78)</f>
        <v>Tucson</v>
      </c>
      <c r="I3316" t="str" cm="1">
        <f t="array" ref="I3316">_xlfn.XLOOKUP(Flights[[#This Row],[Destination]],_xlfn._TRO_TRAILING( Airports!A:A),_xlfn._TRO_TRAILING( Airports!E:E), "Not found")</f>
        <v>AZ</v>
      </c>
      <c r="J3316" s="1">
        <v>0.83750000000000002</v>
      </c>
      <c r="K3316" s="22">
        <f>HOUR(Flights[[#This Row],[Scheduled Departure]])</f>
        <v>20</v>
      </c>
      <c r="L3316" s="1">
        <v>0.83194444444444449</v>
      </c>
      <c r="M3316">
        <f>(L3316-J3316)*24*60</f>
        <v>-7.9999999999999716</v>
      </c>
      <c r="N3316" s="16">
        <f>Flights[[#This Row],[Length (min)]]/60</f>
        <v>1.3833333333333333</v>
      </c>
      <c r="O3316">
        <v>83</v>
      </c>
      <c r="P3316">
        <v>451</v>
      </c>
      <c r="Q3316" s="18">
        <f>IFERROR(Flights[[#This Row],[Distance]]/Flights[[#This Row],[Length (hr)]], "")</f>
        <v>326.02409638554218</v>
      </c>
      <c r="R3316" s="1">
        <v>0.90069444444444446</v>
      </c>
      <c r="S3316" s="1" t="str">
        <f>IF(Flights[[#This Row],[Length (hr)]]&lt;2, "No meal", IF(Flights[[#This Row],[Length (hr)]]&lt;3.5, "Light meal", "Full meal"))</f>
        <v>No meal</v>
      </c>
      <c r="T3316" s="1" t="str">
        <f>IF(AND(Flights[[#This Row],[Airline]]="US Airways", Flights[[#This Row],[Meal]]="Full Meal"), "Yes", "No")</f>
        <v>No</v>
      </c>
      <c r="U3316" s="1">
        <v>0.88958333333333328</v>
      </c>
      <c r="V3316">
        <v>-16</v>
      </c>
      <c r="W3316" s="1" t="str">
        <f>IF(Flights[[#This Row],[Arrival Delay]] = "", "Cancelled", IF(Flights[[#This Row],[Arrival Delay]]&gt;15, "Delayed", "On time"))</f>
        <v>On time</v>
      </c>
      <c r="X3316" t="str">
        <f>IF(Flights[[#This Row],[Status]]&lt;&gt;"Delayed","", IF(Flights[[#This Row],[Arrival Delay]]&gt;120, "Severe", IF(Flights[[#This Row],[Arrival Delay]]&gt;60, "Major", "Moderate")))</f>
        <v/>
      </c>
      <c r="Y3316" t="b">
        <v>0</v>
      </c>
      <c r="AA3316" t="str">
        <f>IF(OR(AND(Flights[[#This Row],[Status]]="Cancelled", Flights[[#This Row],[Cancellation Reason]]="Airline/Carrier"), Flights[[#This Row],[Delay Type]]="Severe"), "Yes", "No")</f>
        <v>No</v>
      </c>
    </row>
    <row r="3317" spans="1:27" x14ac:dyDescent="0.3">
      <c r="A3317" s="3">
        <v>42245</v>
      </c>
      <c r="B3317" s="22">
        <f>WEEKNUM(Flights[[#This Row],[Date]], 1)</f>
        <v>35</v>
      </c>
      <c r="C3317" s="22">
        <f>WEEKDAY(Flights[[#This Row],[Date]],1)</f>
        <v>7</v>
      </c>
      <c r="D3317" t="s">
        <v>652</v>
      </c>
      <c r="E3317" t="s">
        <v>1991</v>
      </c>
      <c r="F3317" t="s">
        <v>0</v>
      </c>
      <c r="G3317" t="s">
        <v>344</v>
      </c>
      <c r="H3317" t="str">
        <f>_xlfn.XLOOKUP(Flights[[#This Row],[Destination]], Airports!$A$2:$A$78, Airports!$D$2:$D$78)</f>
        <v>Seattle</v>
      </c>
      <c r="I3317" t="str" cm="1">
        <f t="array" ref="I3317">_xlfn.XLOOKUP(Flights[[#This Row],[Destination]],_xlfn._TRO_TRAILING( Airports!A:A),_xlfn._TRO_TRAILING( Airports!E:E), "Not found")</f>
        <v>WA</v>
      </c>
      <c r="J3317" s="1">
        <v>0.88541666666666663</v>
      </c>
      <c r="K3317" s="22">
        <f>HOUR(Flights[[#This Row],[Scheduled Departure]])</f>
        <v>21</v>
      </c>
      <c r="L3317" s="1">
        <v>0.88124999999999998</v>
      </c>
      <c r="M3317">
        <f>(L3317-J3317)*24*60</f>
        <v>-5.9999999999999787</v>
      </c>
      <c r="N3317" s="16">
        <f>Flights[[#This Row],[Length (min)]]/60</f>
        <v>2.65</v>
      </c>
      <c r="O3317">
        <v>159</v>
      </c>
      <c r="P3317">
        <v>954</v>
      </c>
      <c r="Q3317" s="18">
        <f>IFERROR(Flights[[#This Row],[Distance]]/Flights[[#This Row],[Length (hr)]], "")</f>
        <v>360</v>
      </c>
      <c r="R3317" s="1">
        <v>0.99444444444444446</v>
      </c>
      <c r="S3317" s="1" t="str">
        <f>IF(Flights[[#This Row],[Length (hr)]]&lt;2, "No meal", IF(Flights[[#This Row],[Length (hr)]]&lt;3.5, "Light meal", "Full meal"))</f>
        <v>Light meal</v>
      </c>
      <c r="T3317" s="1" t="str">
        <f>IF(AND(Flights[[#This Row],[Airline]]="US Airways", Flights[[#This Row],[Meal]]="Full Meal"), "Yes", "No")</f>
        <v>No</v>
      </c>
      <c r="U3317" s="1">
        <v>0.9916666666666667</v>
      </c>
      <c r="V3317">
        <v>-4</v>
      </c>
      <c r="W3317" s="1" t="str">
        <f>IF(Flights[[#This Row],[Arrival Delay]] = "", "Cancelled", IF(Flights[[#This Row],[Arrival Delay]]&gt;15, "Delayed", "On time"))</f>
        <v>On time</v>
      </c>
      <c r="X3317" t="str">
        <f>IF(Flights[[#This Row],[Status]]&lt;&gt;"Delayed","", IF(Flights[[#This Row],[Arrival Delay]]&gt;120, "Severe", IF(Flights[[#This Row],[Arrival Delay]]&gt;60, "Major", "Moderate")))</f>
        <v/>
      </c>
      <c r="Y3317" t="b">
        <v>0</v>
      </c>
      <c r="AA3317" t="str">
        <f>IF(OR(AND(Flights[[#This Row],[Status]]="Cancelled", Flights[[#This Row],[Cancellation Reason]]="Airline/Carrier"), Flights[[#This Row],[Delay Type]]="Severe"), "Yes", "No")</f>
        <v>No</v>
      </c>
    </row>
    <row r="3318" spans="1:27" x14ac:dyDescent="0.3">
      <c r="A3318" s="3">
        <v>42246</v>
      </c>
      <c r="B3318" s="22">
        <f>WEEKNUM(Flights[[#This Row],[Date]], 1)</f>
        <v>36</v>
      </c>
      <c r="C3318" s="22">
        <f>WEEKDAY(Flights[[#This Row],[Date]],1)</f>
        <v>1</v>
      </c>
      <c r="D3318" t="s">
        <v>130</v>
      </c>
      <c r="E3318" t="s">
        <v>1987</v>
      </c>
      <c r="F3318" t="s">
        <v>0</v>
      </c>
      <c r="G3318" t="s">
        <v>4</v>
      </c>
      <c r="H3318" t="str">
        <f>_xlfn.XLOOKUP(Flights[[#This Row],[Destination]], Airports!$A$2:$A$78, Airports!$D$2:$D$78)</f>
        <v>Chicago</v>
      </c>
      <c r="I3318" t="str" cm="1">
        <f t="array" ref="I3318">_xlfn.XLOOKUP(Flights[[#This Row],[Destination]],_xlfn._TRO_TRAILING( Airports!A:A),_xlfn._TRO_TRAILING( Airports!E:E), "Not found")</f>
        <v>IL</v>
      </c>
      <c r="J3318" s="1">
        <v>0.3263888888888889</v>
      </c>
      <c r="K3318" s="22">
        <f>HOUR(Flights[[#This Row],[Scheduled Departure]])</f>
        <v>7</v>
      </c>
      <c r="L3318" s="1">
        <v>0.32291666666666669</v>
      </c>
      <c r="M3318">
        <f>(L3318-J3318)*24*60</f>
        <v>-4.9999999999999822</v>
      </c>
      <c r="N3318" s="16">
        <f>Flights[[#This Row],[Length (min)]]/60</f>
        <v>4.0666666666666664</v>
      </c>
      <c r="O3318">
        <v>244</v>
      </c>
      <c r="P3318">
        <v>1744</v>
      </c>
      <c r="Q3318" s="18">
        <f>IFERROR(Flights[[#This Row],[Distance]]/Flights[[#This Row],[Length (hr)]], "")</f>
        <v>428.85245901639348</v>
      </c>
      <c r="R3318" s="1">
        <v>0.58611111111111114</v>
      </c>
      <c r="S3318" s="1" t="str">
        <f>IF(Flights[[#This Row],[Length (hr)]]&lt;2, "No meal", IF(Flights[[#This Row],[Length (hr)]]&lt;3.5, "Light meal", "Full meal"))</f>
        <v>Full meal</v>
      </c>
      <c r="T3318" s="1" t="str">
        <f>IF(AND(Flights[[#This Row],[Airline]]="US Airways", Flights[[#This Row],[Meal]]="Full Meal"), "Yes", "No")</f>
        <v>No</v>
      </c>
      <c r="U3318" s="1">
        <v>0.5756944444444444</v>
      </c>
      <c r="V3318">
        <v>-15</v>
      </c>
      <c r="W3318" s="1" t="str">
        <f>IF(Flights[[#This Row],[Arrival Delay]] = "", "Cancelled", IF(Flights[[#This Row],[Arrival Delay]]&gt;15, "Delayed", "On time"))</f>
        <v>On time</v>
      </c>
      <c r="X3318" t="str">
        <f>IF(Flights[[#This Row],[Status]]&lt;&gt;"Delayed","", IF(Flights[[#This Row],[Arrival Delay]]&gt;120, "Severe", IF(Flights[[#This Row],[Arrival Delay]]&gt;60, "Major", "Moderate")))</f>
        <v/>
      </c>
      <c r="Y3318" t="b">
        <v>0</v>
      </c>
      <c r="AA3318" t="str">
        <f>IF(OR(AND(Flights[[#This Row],[Status]]="Cancelled", Flights[[#This Row],[Cancellation Reason]]="Airline/Carrier"), Flights[[#This Row],[Delay Type]]="Severe"), "Yes", "No")</f>
        <v>No</v>
      </c>
    </row>
    <row r="3319" spans="1:27" x14ac:dyDescent="0.3">
      <c r="A3319" s="3">
        <v>42246</v>
      </c>
      <c r="B3319" s="22">
        <f>WEEKNUM(Flights[[#This Row],[Date]], 1)</f>
        <v>36</v>
      </c>
      <c r="C3319" s="22">
        <f>WEEKDAY(Flights[[#This Row],[Date]],1)</f>
        <v>1</v>
      </c>
      <c r="D3319" t="s">
        <v>1771</v>
      </c>
      <c r="E3319" t="s">
        <v>1990</v>
      </c>
      <c r="F3319" t="s">
        <v>0</v>
      </c>
      <c r="G3319" t="s">
        <v>4</v>
      </c>
      <c r="H3319" t="str">
        <f>_xlfn.XLOOKUP(Flights[[#This Row],[Destination]], Airports!$A$2:$A$78, Airports!$D$2:$D$78)</f>
        <v>Chicago</v>
      </c>
      <c r="I3319" t="str" cm="1">
        <f t="array" ref="I3319">_xlfn.XLOOKUP(Flights[[#This Row],[Destination]],_xlfn._TRO_TRAILING( Airports!A:A),_xlfn._TRO_TRAILING( Airports!E:E), "Not found")</f>
        <v>IL</v>
      </c>
      <c r="J3319" s="1">
        <v>0.44027777777777777</v>
      </c>
      <c r="K3319" s="22">
        <f>HOUR(Flights[[#This Row],[Scheduled Departure]])</f>
        <v>10</v>
      </c>
      <c r="L3319" s="1">
        <v>0.44027777777777777</v>
      </c>
      <c r="M3319">
        <f>(L3319-J3319)*24*60</f>
        <v>0</v>
      </c>
      <c r="N3319" s="16">
        <f>Flights[[#This Row],[Length (min)]]/60</f>
        <v>4.083333333333333</v>
      </c>
      <c r="O3319">
        <v>245</v>
      </c>
      <c r="P3319">
        <v>1744</v>
      </c>
      <c r="Q3319" s="18">
        <f>IFERROR(Flights[[#This Row],[Distance]]/Flights[[#This Row],[Length (hr)]], "")</f>
        <v>427.10204081632656</v>
      </c>
      <c r="R3319" s="1">
        <v>0.7</v>
      </c>
      <c r="S3319" s="1" t="str">
        <f>IF(Flights[[#This Row],[Length (hr)]]&lt;2, "No meal", IF(Flights[[#This Row],[Length (hr)]]&lt;3.5, "Light meal", "Full meal"))</f>
        <v>Full meal</v>
      </c>
      <c r="T3319" s="1" t="str">
        <f>IF(AND(Flights[[#This Row],[Airline]]="US Airways", Flights[[#This Row],[Meal]]="Full Meal"), "Yes", "No")</f>
        <v>No</v>
      </c>
      <c r="U3319" s="1">
        <v>0.69374999999999998</v>
      </c>
      <c r="V3319">
        <v>-9</v>
      </c>
      <c r="W3319" s="1" t="str">
        <f>IF(Flights[[#This Row],[Arrival Delay]] = "", "Cancelled", IF(Flights[[#This Row],[Arrival Delay]]&gt;15, "Delayed", "On time"))</f>
        <v>On time</v>
      </c>
      <c r="X3319" t="str">
        <f>IF(Flights[[#This Row],[Status]]&lt;&gt;"Delayed","", IF(Flights[[#This Row],[Arrival Delay]]&gt;120, "Severe", IF(Flights[[#This Row],[Arrival Delay]]&gt;60, "Major", "Moderate")))</f>
        <v/>
      </c>
      <c r="Y3319" t="b">
        <v>0</v>
      </c>
      <c r="AA3319" t="str">
        <f>IF(OR(AND(Flights[[#This Row],[Status]]="Cancelled", Flights[[#This Row],[Cancellation Reason]]="Airline/Carrier"), Flights[[#This Row],[Delay Type]]="Severe"), "Yes", "No")</f>
        <v>No</v>
      </c>
    </row>
    <row r="3320" spans="1:27" x14ac:dyDescent="0.3">
      <c r="A3320" s="3">
        <v>42246</v>
      </c>
      <c r="B3320" s="22">
        <f>WEEKNUM(Flights[[#This Row],[Date]], 1)</f>
        <v>36</v>
      </c>
      <c r="C3320" s="22">
        <f>WEEKDAY(Flights[[#This Row],[Date]],1)</f>
        <v>1</v>
      </c>
      <c r="D3320" t="s">
        <v>1643</v>
      </c>
      <c r="E3320" t="s">
        <v>1990</v>
      </c>
      <c r="F3320" t="s">
        <v>0</v>
      </c>
      <c r="G3320" t="s">
        <v>293</v>
      </c>
      <c r="H3320" t="str">
        <f>_xlfn.XLOOKUP(Flights[[#This Row],[Destination]], Airports!$A$2:$A$78, Airports!$D$2:$D$78)</f>
        <v>Houston</v>
      </c>
      <c r="I3320" t="str" cm="1">
        <f t="array" ref="I3320">_xlfn.XLOOKUP(Flights[[#This Row],[Destination]],_xlfn._TRO_TRAILING( Airports!A:A),_xlfn._TRO_TRAILING( Airports!E:E), "Not found")</f>
        <v>TX</v>
      </c>
      <c r="J3320" s="1">
        <v>0.45833333333333331</v>
      </c>
      <c r="K3320" s="22">
        <f>HOUR(Flights[[#This Row],[Scheduled Departure]])</f>
        <v>11</v>
      </c>
      <c r="L3320" s="1">
        <v>0.47916666666666669</v>
      </c>
      <c r="M3320">
        <f>(L3320-J3320)*24*60</f>
        <v>30.000000000000053</v>
      </c>
      <c r="N3320" s="16">
        <f>Flights[[#This Row],[Length (min)]]/60</f>
        <v>3.2</v>
      </c>
      <c r="O3320">
        <v>192</v>
      </c>
      <c r="P3320">
        <v>1379</v>
      </c>
      <c r="Q3320" s="18">
        <f>IFERROR(Flights[[#This Row],[Distance]]/Flights[[#This Row],[Length (hr)]], "")</f>
        <v>430.9375</v>
      </c>
      <c r="R3320" s="1">
        <v>0.69930555555555551</v>
      </c>
      <c r="S3320" s="1" t="str">
        <f>IF(Flights[[#This Row],[Length (hr)]]&lt;2, "No meal", IF(Flights[[#This Row],[Length (hr)]]&lt;3.5, "Light meal", "Full meal"))</f>
        <v>Light meal</v>
      </c>
      <c r="T3320" s="1" t="str">
        <f>IF(AND(Flights[[#This Row],[Airline]]="US Airways", Flights[[#This Row],[Meal]]="Full Meal"), "Yes", "No")</f>
        <v>No</v>
      </c>
      <c r="U3320" s="1">
        <v>0.6958333333333333</v>
      </c>
      <c r="V3320">
        <v>-5</v>
      </c>
      <c r="W3320" s="1" t="str">
        <f>IF(Flights[[#This Row],[Arrival Delay]] = "", "Cancelled", IF(Flights[[#This Row],[Arrival Delay]]&gt;15, "Delayed", "On time"))</f>
        <v>On time</v>
      </c>
      <c r="X3320" t="str">
        <f>IF(Flights[[#This Row],[Status]]&lt;&gt;"Delayed","", IF(Flights[[#This Row],[Arrival Delay]]&gt;120, "Severe", IF(Flights[[#This Row],[Arrival Delay]]&gt;60, "Major", "Moderate")))</f>
        <v/>
      </c>
      <c r="Y3320" t="b">
        <v>0</v>
      </c>
      <c r="AA3320" t="str">
        <f>IF(OR(AND(Flights[[#This Row],[Status]]="Cancelled", Flights[[#This Row],[Cancellation Reason]]="Airline/Carrier"), Flights[[#This Row],[Delay Type]]="Severe"), "Yes", "No")</f>
        <v>No</v>
      </c>
    </row>
    <row r="3321" spans="1:27" x14ac:dyDescent="0.3">
      <c r="A3321" s="3">
        <v>42246</v>
      </c>
      <c r="B3321" s="22">
        <f>WEEKNUM(Flights[[#This Row],[Date]], 1)</f>
        <v>36</v>
      </c>
      <c r="C3321" s="22">
        <f>WEEKDAY(Flights[[#This Row],[Date]],1)</f>
        <v>1</v>
      </c>
      <c r="D3321" t="s">
        <v>1753</v>
      </c>
      <c r="E3321" t="s">
        <v>1989</v>
      </c>
      <c r="F3321" t="s">
        <v>0</v>
      </c>
      <c r="G3321" t="s">
        <v>14</v>
      </c>
      <c r="H3321" t="str">
        <f>_xlfn.XLOOKUP(Flights[[#This Row],[Destination]], Airports!$A$2:$A$78, Airports!$D$2:$D$78)</f>
        <v>Tampa</v>
      </c>
      <c r="I3321" t="str" cm="1">
        <f t="array" ref="I3321">_xlfn.XLOOKUP(Flights[[#This Row],[Destination]],_xlfn._TRO_TRAILING( Airports!A:A),_xlfn._TRO_TRAILING( Airports!E:E), "Not found")</f>
        <v>FL</v>
      </c>
      <c r="J3321" s="1">
        <v>0.46527777777777779</v>
      </c>
      <c r="K3321" s="22">
        <f>HOUR(Flights[[#This Row],[Scheduled Departure]])</f>
        <v>11</v>
      </c>
      <c r="L3321" s="1">
        <v>0.46250000000000002</v>
      </c>
      <c r="M3321">
        <f>(L3321-J3321)*24*60</f>
        <v>-3.9999999999999858</v>
      </c>
      <c r="N3321" s="16">
        <f>Flights[[#This Row],[Length (min)]]/60</f>
        <v>5.083333333333333</v>
      </c>
      <c r="O3321">
        <v>305</v>
      </c>
      <c r="P3321">
        <v>2158</v>
      </c>
      <c r="Q3321" s="18">
        <f>IFERROR(Flights[[#This Row],[Distance]]/Flights[[#This Row],[Length (hr)]], "")</f>
        <v>424.52459016393448</v>
      </c>
      <c r="R3321" s="1">
        <v>0.78819444444444442</v>
      </c>
      <c r="S3321" s="1" t="str">
        <f>IF(Flights[[#This Row],[Length (hr)]]&lt;2, "No meal", IF(Flights[[#This Row],[Length (hr)]]&lt;3.5, "Light meal", "Full meal"))</f>
        <v>Full meal</v>
      </c>
      <c r="T3321" s="1" t="str">
        <f>IF(AND(Flights[[#This Row],[Airline]]="US Airways", Flights[[#This Row],[Meal]]="Full Meal"), "Yes", "No")</f>
        <v>No</v>
      </c>
      <c r="U3321" s="1">
        <v>0.7993055555555556</v>
      </c>
      <c r="V3321">
        <v>16</v>
      </c>
      <c r="W3321" s="1" t="str">
        <f>IF(Flights[[#This Row],[Arrival Delay]] = "", "Cancelled", IF(Flights[[#This Row],[Arrival Delay]]&gt;15, "Delayed", "On time"))</f>
        <v>Delayed</v>
      </c>
      <c r="X3321" t="str">
        <f>IF(Flights[[#This Row],[Status]]&lt;&gt;"Delayed","", IF(Flights[[#This Row],[Arrival Delay]]&gt;120, "Severe", IF(Flights[[#This Row],[Arrival Delay]]&gt;60, "Major", "Moderate")))</f>
        <v>Moderate</v>
      </c>
      <c r="Y3321" t="b">
        <v>0</v>
      </c>
      <c r="AA3321" t="str">
        <f>IF(OR(AND(Flights[[#This Row],[Status]]="Cancelled", Flights[[#This Row],[Cancellation Reason]]="Airline/Carrier"), Flights[[#This Row],[Delay Type]]="Severe"), "Yes", "No")</f>
        <v>No</v>
      </c>
    </row>
    <row r="3322" spans="1:27" x14ac:dyDescent="0.3">
      <c r="A3322" s="3">
        <v>42246</v>
      </c>
      <c r="B3322" s="22">
        <f>WEEKNUM(Flights[[#This Row],[Date]], 1)</f>
        <v>36</v>
      </c>
      <c r="C3322" s="22">
        <f>WEEKDAY(Flights[[#This Row],[Date]],1)</f>
        <v>1</v>
      </c>
      <c r="D3322" t="s">
        <v>67</v>
      </c>
      <c r="E3322" t="s">
        <v>1987</v>
      </c>
      <c r="F3322" t="s">
        <v>0</v>
      </c>
      <c r="G3322" t="s">
        <v>4</v>
      </c>
      <c r="H3322" t="str">
        <f>_xlfn.XLOOKUP(Flights[[#This Row],[Destination]], Airports!$A$2:$A$78, Airports!$D$2:$D$78)</f>
        <v>Chicago</v>
      </c>
      <c r="I3322" t="str" cm="1">
        <f t="array" ref="I3322">_xlfn.XLOOKUP(Flights[[#This Row],[Destination]],_xlfn._TRO_TRAILING( Airports!A:A),_xlfn._TRO_TRAILING( Airports!E:E), "Not found")</f>
        <v>IL</v>
      </c>
      <c r="J3322" s="1">
        <v>0.55208333333333337</v>
      </c>
      <c r="K3322" s="22">
        <f>HOUR(Flights[[#This Row],[Scheduled Departure]])</f>
        <v>13</v>
      </c>
      <c r="L3322" s="1">
        <v>0.56666666666666665</v>
      </c>
      <c r="M3322">
        <f>(L3322-J3322)*24*60</f>
        <v>20.999999999999925</v>
      </c>
      <c r="N3322" s="16">
        <f>Flights[[#This Row],[Length (min)]]/60</f>
        <v>4.45</v>
      </c>
      <c r="O3322">
        <v>267</v>
      </c>
      <c r="P3322">
        <v>1744</v>
      </c>
      <c r="Q3322" s="18">
        <f>IFERROR(Flights[[#This Row],[Distance]]/Flights[[#This Row],[Length (hr)]], "")</f>
        <v>391.91011235955057</v>
      </c>
      <c r="R3322" s="1">
        <v>0.81597222222222221</v>
      </c>
      <c r="S3322" s="1" t="str">
        <f>IF(Flights[[#This Row],[Length (hr)]]&lt;2, "No meal", IF(Flights[[#This Row],[Length (hr)]]&lt;3.5, "Light meal", "Full meal"))</f>
        <v>Full meal</v>
      </c>
      <c r="T3322" s="1" t="str">
        <f>IF(AND(Flights[[#This Row],[Airline]]="US Airways", Flights[[#This Row],[Meal]]="Full Meal"), "Yes", "No")</f>
        <v>No</v>
      </c>
      <c r="U3322" s="1">
        <v>0.8354166666666667</v>
      </c>
      <c r="V3322">
        <v>28</v>
      </c>
      <c r="W3322" s="1" t="str">
        <f>IF(Flights[[#This Row],[Arrival Delay]] = "", "Cancelled", IF(Flights[[#This Row],[Arrival Delay]]&gt;15, "Delayed", "On time"))</f>
        <v>Delayed</v>
      </c>
      <c r="X3322" t="str">
        <f>IF(Flights[[#This Row],[Status]]&lt;&gt;"Delayed","", IF(Flights[[#This Row],[Arrival Delay]]&gt;120, "Severe", IF(Flights[[#This Row],[Arrival Delay]]&gt;60, "Major", "Moderate")))</f>
        <v>Moderate</v>
      </c>
      <c r="Y3322" t="b">
        <v>0</v>
      </c>
      <c r="AA3322" t="str">
        <f>IF(OR(AND(Flights[[#This Row],[Status]]="Cancelled", Flights[[#This Row],[Cancellation Reason]]="Airline/Carrier"), Flights[[#This Row],[Delay Type]]="Severe"), "Yes", "No")</f>
        <v>No</v>
      </c>
    </row>
    <row r="3323" spans="1:27" x14ac:dyDescent="0.3">
      <c r="A3323" s="3">
        <v>42246</v>
      </c>
      <c r="B3323" s="22">
        <f>WEEKNUM(Flights[[#This Row],[Date]], 1)</f>
        <v>36</v>
      </c>
      <c r="C3323" s="22">
        <f>WEEKDAY(Flights[[#This Row],[Date]],1)</f>
        <v>1</v>
      </c>
      <c r="D3323" t="s">
        <v>78</v>
      </c>
      <c r="E3323" t="s">
        <v>1987</v>
      </c>
      <c r="F3323" t="s">
        <v>0</v>
      </c>
      <c r="G3323" t="s">
        <v>12</v>
      </c>
      <c r="H3323" t="str">
        <f>_xlfn.XLOOKUP(Flights[[#This Row],[Destination]], Airports!$A$2:$A$78, Airports!$D$2:$D$78)</f>
        <v>New York</v>
      </c>
      <c r="I3323" t="str" cm="1">
        <f t="array" ref="I3323">_xlfn.XLOOKUP(Flights[[#This Row],[Destination]],_xlfn._TRO_TRAILING( Airports!A:A),_xlfn._TRO_TRAILING( Airports!E:E), "Not found")</f>
        <v>NY</v>
      </c>
      <c r="J3323" s="1">
        <v>0.59375</v>
      </c>
      <c r="K3323" s="22">
        <f>HOUR(Flights[[#This Row],[Scheduled Departure]])</f>
        <v>14</v>
      </c>
      <c r="L3323" s="1">
        <v>0.59722222222222221</v>
      </c>
      <c r="M3323">
        <f>(L3323-J3323)*24*60</f>
        <v>4.9999999999999822</v>
      </c>
      <c r="N3323" s="16">
        <f>Flights[[#This Row],[Length (min)]]/60</f>
        <v>5.416666666666667</v>
      </c>
      <c r="O3323">
        <v>325</v>
      </c>
      <c r="P3323">
        <v>2475</v>
      </c>
      <c r="Q3323" s="18">
        <f>IFERROR(Flights[[#This Row],[Distance]]/Flights[[#This Row],[Length (hr)]], "")</f>
        <v>456.92307692307691</v>
      </c>
      <c r="R3323" s="1">
        <v>0.95763888888888893</v>
      </c>
      <c r="S3323" s="1" t="str">
        <f>IF(Flights[[#This Row],[Length (hr)]]&lt;2, "No meal", IF(Flights[[#This Row],[Length (hr)]]&lt;3.5, "Light meal", "Full meal"))</f>
        <v>Full meal</v>
      </c>
      <c r="T3323" s="1" t="str">
        <f>IF(AND(Flights[[#This Row],[Airline]]="US Airways", Flights[[#This Row],[Meal]]="Full Meal"), "Yes", "No")</f>
        <v>No</v>
      </c>
      <c r="U3323" s="1">
        <v>0.94791666666666663</v>
      </c>
      <c r="V3323">
        <v>-14</v>
      </c>
      <c r="W3323" s="1" t="str">
        <f>IF(Flights[[#This Row],[Arrival Delay]] = "", "Cancelled", IF(Flights[[#This Row],[Arrival Delay]]&gt;15, "Delayed", "On time"))</f>
        <v>On time</v>
      </c>
      <c r="X3323" t="str">
        <f>IF(Flights[[#This Row],[Status]]&lt;&gt;"Delayed","", IF(Flights[[#This Row],[Arrival Delay]]&gt;120, "Severe", IF(Flights[[#This Row],[Arrival Delay]]&gt;60, "Major", "Moderate")))</f>
        <v/>
      </c>
      <c r="Y3323" t="b">
        <v>0</v>
      </c>
      <c r="AA3323" t="str">
        <f>IF(OR(AND(Flights[[#This Row],[Status]]="Cancelled", Flights[[#This Row],[Cancellation Reason]]="Airline/Carrier"), Flights[[#This Row],[Delay Type]]="Severe"), "Yes", "No")</f>
        <v>No</v>
      </c>
    </row>
    <row r="3324" spans="1:27" x14ac:dyDescent="0.3">
      <c r="A3324" s="3">
        <v>42246</v>
      </c>
      <c r="B3324" s="22">
        <f>WEEKNUM(Flights[[#This Row],[Date]], 1)</f>
        <v>36</v>
      </c>
      <c r="C3324" s="22">
        <f>WEEKDAY(Flights[[#This Row],[Date]],1)</f>
        <v>1</v>
      </c>
      <c r="D3324" t="s">
        <v>780</v>
      </c>
      <c r="E3324" t="s">
        <v>1990</v>
      </c>
      <c r="F3324" t="s">
        <v>0</v>
      </c>
      <c r="G3324" t="s">
        <v>293</v>
      </c>
      <c r="H3324" t="str">
        <f>_xlfn.XLOOKUP(Flights[[#This Row],[Destination]], Airports!$A$2:$A$78, Airports!$D$2:$D$78)</f>
        <v>Houston</v>
      </c>
      <c r="I3324" t="str" cm="1">
        <f t="array" ref="I3324">_xlfn.XLOOKUP(Flights[[#This Row],[Destination]],_xlfn._TRO_TRAILING( Airports!A:A),_xlfn._TRO_TRAILING( Airports!E:E), "Not found")</f>
        <v>TX</v>
      </c>
      <c r="J3324" s="1">
        <v>0.75694444444444442</v>
      </c>
      <c r="K3324" s="22">
        <f>HOUR(Flights[[#This Row],[Scheduled Departure]])</f>
        <v>18</v>
      </c>
      <c r="L3324" s="1">
        <v>0.74930555555555556</v>
      </c>
      <c r="M3324">
        <f>(L3324-J3324)*24*60</f>
        <v>-10.999999999999961</v>
      </c>
      <c r="N3324" s="16">
        <f>Flights[[#This Row],[Length (min)]]/60</f>
        <v>3.3833333333333333</v>
      </c>
      <c r="O3324">
        <v>203</v>
      </c>
      <c r="P3324">
        <v>1379</v>
      </c>
      <c r="Q3324" s="18">
        <f>IFERROR(Flights[[#This Row],[Distance]]/Flights[[#This Row],[Length (hr)]], "")</f>
        <v>407.58620689655174</v>
      </c>
      <c r="R3324" s="1">
        <v>0.98055555555555551</v>
      </c>
      <c r="S3324" s="1" t="str">
        <f>IF(Flights[[#This Row],[Length (hr)]]&lt;2, "No meal", IF(Flights[[#This Row],[Length (hr)]]&lt;3.5, "Light meal", "Full meal"))</f>
        <v>Light meal</v>
      </c>
      <c r="T3324" s="1" t="str">
        <f>IF(AND(Flights[[#This Row],[Airline]]="US Airways", Flights[[#This Row],[Meal]]="Full Meal"), "Yes", "No")</f>
        <v>No</v>
      </c>
      <c r="U3324" s="1">
        <v>0.97361111111111109</v>
      </c>
      <c r="V3324">
        <v>-10</v>
      </c>
      <c r="W3324" s="1" t="str">
        <f>IF(Flights[[#This Row],[Arrival Delay]] = "", "Cancelled", IF(Flights[[#This Row],[Arrival Delay]]&gt;15, "Delayed", "On time"))</f>
        <v>On time</v>
      </c>
      <c r="X3324" t="str">
        <f>IF(Flights[[#This Row],[Status]]&lt;&gt;"Delayed","", IF(Flights[[#This Row],[Arrival Delay]]&gt;120, "Severe", IF(Flights[[#This Row],[Arrival Delay]]&gt;60, "Major", "Moderate")))</f>
        <v/>
      </c>
      <c r="Y3324" t="b">
        <v>0</v>
      </c>
      <c r="AA3324" t="str">
        <f>IF(OR(AND(Flights[[#This Row],[Status]]="Cancelled", Flights[[#This Row],[Cancellation Reason]]="Airline/Carrier"), Flights[[#This Row],[Delay Type]]="Severe"), "Yes", "No")</f>
        <v>No</v>
      </c>
    </row>
    <row r="3325" spans="1:27" x14ac:dyDescent="0.3">
      <c r="A3325" s="3">
        <v>42246</v>
      </c>
      <c r="B3325" s="22">
        <f>WEEKNUM(Flights[[#This Row],[Date]], 1)</f>
        <v>36</v>
      </c>
      <c r="C3325" s="22">
        <f>WEEKDAY(Flights[[#This Row],[Date]],1)</f>
        <v>1</v>
      </c>
      <c r="D3325" t="s">
        <v>1610</v>
      </c>
      <c r="E3325" t="s">
        <v>1994</v>
      </c>
      <c r="F3325" t="s">
        <v>0</v>
      </c>
      <c r="G3325" t="s">
        <v>318</v>
      </c>
      <c r="H3325" t="str">
        <f>_xlfn.XLOOKUP(Flights[[#This Row],[Destination]], Airports!$A$2:$A$78, Airports!$D$2:$D$78)</f>
        <v>Oakland</v>
      </c>
      <c r="I3325" t="str" cm="1">
        <f t="array" ref="I3325">_xlfn.XLOOKUP(Flights[[#This Row],[Destination]],_xlfn._TRO_TRAILING( Airports!A:A),_xlfn._TRO_TRAILING( Airports!E:E), "Not found")</f>
        <v>CA</v>
      </c>
      <c r="J3325" s="1">
        <v>0.86111111111111116</v>
      </c>
      <c r="K3325" s="22">
        <f>HOUR(Flights[[#This Row],[Scheduled Departure]])</f>
        <v>20</v>
      </c>
      <c r="L3325" s="1">
        <v>0.8833333333333333</v>
      </c>
      <c r="M3325">
        <f>(L3325-J3325)*24*60</f>
        <v>31.999999999999886</v>
      </c>
      <c r="N3325" s="16">
        <f>Flights[[#This Row],[Length (min)]]/60</f>
        <v>1.4666666666666666</v>
      </c>
      <c r="O3325">
        <v>88</v>
      </c>
      <c r="P3325">
        <v>337</v>
      </c>
      <c r="Q3325" s="18">
        <f>IFERROR(Flights[[#This Row],[Distance]]/Flights[[#This Row],[Length (hr)]], "")</f>
        <v>229.77272727272728</v>
      </c>
      <c r="R3325" s="1">
        <v>0.92083333333333328</v>
      </c>
      <c r="S3325" s="1" t="str">
        <f>IF(Flights[[#This Row],[Length (hr)]]&lt;2, "No meal", IF(Flights[[#This Row],[Length (hr)]]&lt;3.5, "Light meal", "Full meal"))</f>
        <v>No meal</v>
      </c>
      <c r="T3325" s="1" t="str">
        <f>IF(AND(Flights[[#This Row],[Airline]]="US Airways", Flights[[#This Row],[Meal]]="Full Meal"), "Yes", "No")</f>
        <v>No</v>
      </c>
      <c r="U3325" s="1">
        <v>0.94444444444444442</v>
      </c>
      <c r="V3325">
        <v>34</v>
      </c>
      <c r="W3325" s="1" t="str">
        <f>IF(Flights[[#This Row],[Arrival Delay]] = "", "Cancelled", IF(Flights[[#This Row],[Arrival Delay]]&gt;15, "Delayed", "On time"))</f>
        <v>Delayed</v>
      </c>
      <c r="X3325" t="str">
        <f>IF(Flights[[#This Row],[Status]]&lt;&gt;"Delayed","", IF(Flights[[#This Row],[Arrival Delay]]&gt;120, "Severe", IF(Flights[[#This Row],[Arrival Delay]]&gt;60, "Major", "Moderate")))</f>
        <v>Moderate</v>
      </c>
      <c r="Y3325" t="b">
        <v>0</v>
      </c>
      <c r="AA3325" t="str">
        <f>IF(OR(AND(Flights[[#This Row],[Status]]="Cancelled", Flights[[#This Row],[Cancellation Reason]]="Airline/Carrier"), Flights[[#This Row],[Delay Type]]="Severe"), "Yes", "No")</f>
        <v>No</v>
      </c>
    </row>
    <row r="3326" spans="1:27" x14ac:dyDescent="0.3">
      <c r="A3326" s="3">
        <v>42246</v>
      </c>
      <c r="B3326" s="22">
        <f>WEEKNUM(Flights[[#This Row],[Date]], 1)</f>
        <v>36</v>
      </c>
      <c r="C3326" s="22">
        <f>WEEKDAY(Flights[[#This Row],[Date]],1)</f>
        <v>1</v>
      </c>
      <c r="D3326" t="s">
        <v>747</v>
      </c>
      <c r="E3326" t="s">
        <v>1989</v>
      </c>
      <c r="F3326" t="s">
        <v>0</v>
      </c>
      <c r="G3326" t="s">
        <v>26</v>
      </c>
      <c r="H3326" t="str">
        <f>_xlfn.XLOOKUP(Flights[[#This Row],[Destination]], Airports!$A$2:$A$78, Airports!$D$2:$D$78)</f>
        <v>Atlanta</v>
      </c>
      <c r="I3326" t="str" cm="1">
        <f t="array" ref="I3326">_xlfn.XLOOKUP(Flights[[#This Row],[Destination]],_xlfn._TRO_TRAILING( Airports!A:A),_xlfn._TRO_TRAILING( Airports!E:E), "Not found")</f>
        <v>GA</v>
      </c>
      <c r="J3326" s="1">
        <v>0.99652777777777779</v>
      </c>
      <c r="K3326" s="22">
        <f>HOUR(Flights[[#This Row],[Scheduled Departure]])</f>
        <v>23</v>
      </c>
      <c r="L3326" s="1">
        <v>0.99652777777777779</v>
      </c>
      <c r="M3326">
        <f>(L3326-J3326)*24*60</f>
        <v>0</v>
      </c>
      <c r="N3326" s="16">
        <f>Flights[[#This Row],[Length (min)]]/60</f>
        <v>4.666666666666667</v>
      </c>
      <c r="O3326">
        <v>280</v>
      </c>
      <c r="P3326">
        <v>1947</v>
      </c>
      <c r="Q3326" s="18">
        <f>IFERROR(Flights[[#This Row],[Distance]]/Flights[[#This Row],[Length (hr)]], "")</f>
        <v>417.21428571428567</v>
      </c>
      <c r="R3326" s="1">
        <v>0.30208333333333331</v>
      </c>
      <c r="S3326" s="1" t="str">
        <f>IF(Flights[[#This Row],[Length (hr)]]&lt;2, "No meal", IF(Flights[[#This Row],[Length (hr)]]&lt;3.5, "Light meal", "Full meal"))</f>
        <v>Full meal</v>
      </c>
      <c r="T3326" s="1" t="str">
        <f>IF(AND(Flights[[#This Row],[Airline]]="US Airways", Flights[[#This Row],[Meal]]="Full Meal"), "Yes", "No")</f>
        <v>No</v>
      </c>
      <c r="U3326" s="1">
        <v>0.31597222222222221</v>
      </c>
      <c r="V3326">
        <v>20</v>
      </c>
      <c r="W3326" s="1" t="str">
        <f>IF(Flights[[#This Row],[Arrival Delay]] = "", "Cancelled", IF(Flights[[#This Row],[Arrival Delay]]&gt;15, "Delayed", "On time"))</f>
        <v>Delayed</v>
      </c>
      <c r="X3326" t="str">
        <f>IF(Flights[[#This Row],[Status]]&lt;&gt;"Delayed","", IF(Flights[[#This Row],[Arrival Delay]]&gt;120, "Severe", IF(Flights[[#This Row],[Arrival Delay]]&gt;60, "Major", "Moderate")))</f>
        <v>Moderate</v>
      </c>
      <c r="Y3326" t="b">
        <v>0</v>
      </c>
      <c r="AA3326" t="str">
        <f>IF(OR(AND(Flights[[#This Row],[Status]]="Cancelled", Flights[[#This Row],[Cancellation Reason]]="Airline/Carrier"), Flights[[#This Row],[Delay Type]]="Severe"), "Yes", "No")</f>
        <v>No</v>
      </c>
    </row>
    <row r="3327" spans="1:27" x14ac:dyDescent="0.3">
      <c r="A3327" s="3">
        <v>42247</v>
      </c>
      <c r="B3327" s="22">
        <f>WEEKNUM(Flights[[#This Row],[Date]], 1)</f>
        <v>36</v>
      </c>
      <c r="C3327" s="22">
        <f>WEEKDAY(Flights[[#This Row],[Date]],1)</f>
        <v>2</v>
      </c>
      <c r="D3327" t="s">
        <v>1656</v>
      </c>
      <c r="E3327" t="s">
        <v>1990</v>
      </c>
      <c r="F3327" t="s">
        <v>0</v>
      </c>
      <c r="G3327" t="s">
        <v>281</v>
      </c>
      <c r="H3327" t="str">
        <f>_xlfn.XLOOKUP(Flights[[#This Row],[Destination]], Airports!$A$2:$A$78, Airports!$D$2:$D$78)</f>
        <v>Newark</v>
      </c>
      <c r="I3327" t="str" cm="1">
        <f t="array" ref="I3327">_xlfn.XLOOKUP(Flights[[#This Row],[Destination]],_xlfn._TRO_TRAILING( Airports!A:A),_xlfn._TRO_TRAILING( Airports!E:E), "Not found")</f>
        <v>NJ</v>
      </c>
      <c r="J3327" s="1">
        <v>0.25</v>
      </c>
      <c r="K3327" s="22">
        <f>HOUR(Flights[[#This Row],[Scheduled Departure]])</f>
        <v>6</v>
      </c>
      <c r="L3327" s="1">
        <v>0.24652777777777779</v>
      </c>
      <c r="M3327">
        <f>(L3327-J3327)*24*60</f>
        <v>-4.9999999999999822</v>
      </c>
      <c r="N3327" s="16">
        <f>Flights[[#This Row],[Length (min)]]/60</f>
        <v>5.4666666666666668</v>
      </c>
      <c r="O3327">
        <v>328</v>
      </c>
      <c r="P3327">
        <v>2454</v>
      </c>
      <c r="Q3327" s="18">
        <f>IFERROR(Flights[[#This Row],[Distance]]/Flights[[#This Row],[Length (hr)]], "")</f>
        <v>448.90243902439022</v>
      </c>
      <c r="R3327" s="1">
        <v>0.60555555555555551</v>
      </c>
      <c r="S3327" s="1" t="str">
        <f>IF(Flights[[#This Row],[Length (hr)]]&lt;2, "No meal", IF(Flights[[#This Row],[Length (hr)]]&lt;3.5, "Light meal", "Full meal"))</f>
        <v>Full meal</v>
      </c>
      <c r="T3327" s="1" t="str">
        <f>IF(AND(Flights[[#This Row],[Airline]]="US Airways", Flights[[#This Row],[Meal]]="Full Meal"), "Yes", "No")</f>
        <v>No</v>
      </c>
      <c r="U3327" s="1">
        <v>0.59930555555555554</v>
      </c>
      <c r="V3327">
        <v>-9</v>
      </c>
      <c r="W3327" s="1" t="str">
        <f>IF(Flights[[#This Row],[Arrival Delay]] = "", "Cancelled", IF(Flights[[#This Row],[Arrival Delay]]&gt;15, "Delayed", "On time"))</f>
        <v>On time</v>
      </c>
      <c r="X3327" t="str">
        <f>IF(Flights[[#This Row],[Status]]&lt;&gt;"Delayed","", IF(Flights[[#This Row],[Arrival Delay]]&gt;120, "Severe", IF(Flights[[#This Row],[Arrival Delay]]&gt;60, "Major", "Moderate")))</f>
        <v/>
      </c>
      <c r="Y3327" t="b">
        <v>0</v>
      </c>
      <c r="AA3327" t="str">
        <f>IF(OR(AND(Flights[[#This Row],[Status]]="Cancelled", Flights[[#This Row],[Cancellation Reason]]="Airline/Carrier"), Flights[[#This Row],[Delay Type]]="Severe"), "Yes", "No")</f>
        <v>No</v>
      </c>
    </row>
    <row r="3328" spans="1:27" x14ac:dyDescent="0.3">
      <c r="A3328" s="3">
        <v>42247</v>
      </c>
      <c r="B3328" s="22">
        <f>WEEKNUM(Flights[[#This Row],[Date]], 1)</f>
        <v>36</v>
      </c>
      <c r="C3328" s="22">
        <f>WEEKDAY(Flights[[#This Row],[Date]],1)</f>
        <v>2</v>
      </c>
      <c r="D3328" t="s">
        <v>1384</v>
      </c>
      <c r="E3328" t="s">
        <v>1989</v>
      </c>
      <c r="F3328" t="s">
        <v>0</v>
      </c>
      <c r="G3328" t="s">
        <v>349</v>
      </c>
      <c r="H3328" t="str">
        <f>_xlfn.XLOOKUP(Flights[[#This Row],[Destination]], Airports!$A$2:$A$78, Airports!$D$2:$D$78)</f>
        <v>Salt Lake City</v>
      </c>
      <c r="I3328" t="str" cm="1">
        <f t="array" ref="I3328">_xlfn.XLOOKUP(Flights[[#This Row],[Destination]],_xlfn._TRO_TRAILING( Airports!A:A),_xlfn._TRO_TRAILING( Airports!E:E), "Not found")</f>
        <v>UT</v>
      </c>
      <c r="J3328" s="1">
        <v>0.30902777777777779</v>
      </c>
      <c r="K3328" s="22">
        <f>HOUR(Flights[[#This Row],[Scheduled Departure]])</f>
        <v>7</v>
      </c>
      <c r="L3328" s="1">
        <v>0.30555555555555558</v>
      </c>
      <c r="M3328">
        <f>(L3328-J3328)*24*60</f>
        <v>-4.9999999999999822</v>
      </c>
      <c r="N3328" s="16">
        <f>Flights[[#This Row],[Length (min)]]/60</f>
        <v>1.65</v>
      </c>
      <c r="O3328">
        <v>99</v>
      </c>
      <c r="P3328">
        <v>590</v>
      </c>
      <c r="Q3328" s="18">
        <f>IFERROR(Flights[[#This Row],[Distance]]/Flights[[#This Row],[Length (hr)]], "")</f>
        <v>357.57575757575762</v>
      </c>
      <c r="R3328" s="1">
        <v>0.42638888888888887</v>
      </c>
      <c r="S3328" s="1" t="str">
        <f>IF(Flights[[#This Row],[Length (hr)]]&lt;2, "No meal", IF(Flights[[#This Row],[Length (hr)]]&lt;3.5, "Light meal", "Full meal"))</f>
        <v>No meal</v>
      </c>
      <c r="T3328" s="1" t="str">
        <f>IF(AND(Flights[[#This Row],[Airline]]="US Airways", Flights[[#This Row],[Meal]]="Full Meal"), "Yes", "No")</f>
        <v>No</v>
      </c>
      <c r="U3328" s="1">
        <v>0.41597222222222224</v>
      </c>
      <c r="V3328">
        <v>-15</v>
      </c>
      <c r="W3328" s="1" t="str">
        <f>IF(Flights[[#This Row],[Arrival Delay]] = "", "Cancelled", IF(Flights[[#This Row],[Arrival Delay]]&gt;15, "Delayed", "On time"))</f>
        <v>On time</v>
      </c>
      <c r="X3328" t="str">
        <f>IF(Flights[[#This Row],[Status]]&lt;&gt;"Delayed","", IF(Flights[[#This Row],[Arrival Delay]]&gt;120, "Severe", IF(Flights[[#This Row],[Arrival Delay]]&gt;60, "Major", "Moderate")))</f>
        <v/>
      </c>
      <c r="Y3328" t="b">
        <v>0</v>
      </c>
      <c r="AA3328" t="str">
        <f>IF(OR(AND(Flights[[#This Row],[Status]]="Cancelled", Flights[[#This Row],[Cancellation Reason]]="Airline/Carrier"), Flights[[#This Row],[Delay Type]]="Severe"), "Yes", "No")</f>
        <v>No</v>
      </c>
    </row>
    <row r="3329" spans="1:27" x14ac:dyDescent="0.3">
      <c r="A3329" s="3">
        <v>42247</v>
      </c>
      <c r="B3329" s="22">
        <f>WEEKNUM(Flights[[#This Row],[Date]], 1)</f>
        <v>36</v>
      </c>
      <c r="C3329" s="22">
        <f>WEEKDAY(Flights[[#This Row],[Date]],1)</f>
        <v>2</v>
      </c>
      <c r="D3329" t="s">
        <v>406</v>
      </c>
      <c r="E3329" t="s">
        <v>1996</v>
      </c>
      <c r="F3329" t="s">
        <v>0</v>
      </c>
      <c r="G3329" t="s">
        <v>281</v>
      </c>
      <c r="H3329" t="str">
        <f>_xlfn.XLOOKUP(Flights[[#This Row],[Destination]], Airports!$A$2:$A$78, Airports!$D$2:$D$78)</f>
        <v>Newark</v>
      </c>
      <c r="I3329" t="str" cm="1">
        <f t="array" ref="I3329">_xlfn.XLOOKUP(Flights[[#This Row],[Destination]],_xlfn._TRO_TRAILING( Airports!A:A),_xlfn._TRO_TRAILING( Airports!E:E), "Not found")</f>
        <v>NJ</v>
      </c>
      <c r="J3329" s="1">
        <v>0.33333333333333331</v>
      </c>
      <c r="K3329" s="22">
        <f>HOUR(Flights[[#This Row],[Scheduled Departure]])</f>
        <v>8</v>
      </c>
      <c r="L3329" s="1">
        <v>0.33680555555555558</v>
      </c>
      <c r="M3329">
        <f>(L3329-J3329)*24*60</f>
        <v>5.0000000000000622</v>
      </c>
      <c r="N3329" s="16">
        <f>Flights[[#This Row],[Length (min)]]/60</f>
        <v>5.2166666666666668</v>
      </c>
      <c r="O3329">
        <v>313</v>
      </c>
      <c r="P3329">
        <v>2454</v>
      </c>
      <c r="Q3329" s="18">
        <f>IFERROR(Flights[[#This Row],[Distance]]/Flights[[#This Row],[Length (hr)]], "")</f>
        <v>470.41533546325877</v>
      </c>
      <c r="R3329" s="1">
        <v>0.6875</v>
      </c>
      <c r="S3329" s="1" t="str">
        <f>IF(Flights[[#This Row],[Length (hr)]]&lt;2, "No meal", IF(Flights[[#This Row],[Length (hr)]]&lt;3.5, "Light meal", "Full meal"))</f>
        <v>Full meal</v>
      </c>
      <c r="T3329" s="1" t="str">
        <f>IF(AND(Flights[[#This Row],[Airline]]="US Airways", Flights[[#This Row],[Meal]]="Full Meal"), "Yes", "No")</f>
        <v>No</v>
      </c>
      <c r="U3329" s="1">
        <v>0.6791666666666667</v>
      </c>
      <c r="V3329">
        <v>-12</v>
      </c>
      <c r="W3329" s="1" t="str">
        <f>IF(Flights[[#This Row],[Arrival Delay]] = "", "Cancelled", IF(Flights[[#This Row],[Arrival Delay]]&gt;15, "Delayed", "On time"))</f>
        <v>On time</v>
      </c>
      <c r="X3329" t="str">
        <f>IF(Flights[[#This Row],[Status]]&lt;&gt;"Delayed","", IF(Flights[[#This Row],[Arrival Delay]]&gt;120, "Severe", IF(Flights[[#This Row],[Arrival Delay]]&gt;60, "Major", "Moderate")))</f>
        <v/>
      </c>
      <c r="Y3329" t="b">
        <v>0</v>
      </c>
      <c r="AA3329" t="str">
        <f>IF(OR(AND(Flights[[#This Row],[Status]]="Cancelled", Flights[[#This Row],[Cancellation Reason]]="Airline/Carrier"), Flights[[#This Row],[Delay Type]]="Severe"), "Yes", "No")</f>
        <v>No</v>
      </c>
    </row>
    <row r="3330" spans="1:27" x14ac:dyDescent="0.3">
      <c r="A3330" s="3">
        <v>42247</v>
      </c>
      <c r="B3330" s="22">
        <f>WEEKNUM(Flights[[#This Row],[Date]], 1)</f>
        <v>36</v>
      </c>
      <c r="C3330" s="22">
        <f>WEEKDAY(Flights[[#This Row],[Date]],1)</f>
        <v>2</v>
      </c>
      <c r="D3330" t="s">
        <v>1675</v>
      </c>
      <c r="E3330" t="s">
        <v>1995</v>
      </c>
      <c r="F3330" t="s">
        <v>0</v>
      </c>
      <c r="G3330" t="s">
        <v>356</v>
      </c>
      <c r="H3330" t="str">
        <f>_xlfn.XLOOKUP(Flights[[#This Row],[Destination]], Airports!$A$2:$A$78, Airports!$D$2:$D$78)</f>
        <v>Tucson</v>
      </c>
      <c r="I3330" t="str" cm="1">
        <f t="array" ref="I3330">_xlfn.XLOOKUP(Flights[[#This Row],[Destination]],_xlfn._TRO_TRAILING( Airports!A:A),_xlfn._TRO_TRAILING( Airports!E:E), "Not found")</f>
        <v>AZ</v>
      </c>
      <c r="J3330" s="1">
        <v>0.4201388888888889</v>
      </c>
      <c r="K3330" s="22">
        <f>HOUR(Flights[[#This Row],[Scheduled Departure]])</f>
        <v>10</v>
      </c>
      <c r="L3330" s="1">
        <v>0.41736111111111113</v>
      </c>
      <c r="M3330">
        <f>(L3330-J3330)*24*60</f>
        <v>-3.9999999999999858</v>
      </c>
      <c r="N3330" s="16">
        <f>Flights[[#This Row],[Length (min)]]/60</f>
        <v>1.3666666666666667</v>
      </c>
      <c r="O3330">
        <v>82</v>
      </c>
      <c r="P3330">
        <v>451</v>
      </c>
      <c r="Q3330" s="18">
        <f>IFERROR(Flights[[#This Row],[Distance]]/Flights[[#This Row],[Length (hr)]], "")</f>
        <v>330</v>
      </c>
      <c r="R3330" s="1">
        <v>0.47569444444444442</v>
      </c>
      <c r="S3330" s="1" t="str">
        <f>IF(Flights[[#This Row],[Length (hr)]]&lt;2, "No meal", IF(Flights[[#This Row],[Length (hr)]]&lt;3.5, "Light meal", "Full meal"))</f>
        <v>No meal</v>
      </c>
      <c r="T3330" s="1" t="str">
        <f>IF(AND(Flights[[#This Row],[Airline]]="US Airways", Flights[[#This Row],[Meal]]="Full Meal"), "Yes", "No")</f>
        <v>No</v>
      </c>
      <c r="U3330" s="1">
        <v>0.47430555555555554</v>
      </c>
      <c r="V3330">
        <v>-2</v>
      </c>
      <c r="W3330" s="1" t="str">
        <f>IF(Flights[[#This Row],[Arrival Delay]] = "", "Cancelled", IF(Flights[[#This Row],[Arrival Delay]]&gt;15, "Delayed", "On time"))</f>
        <v>On time</v>
      </c>
      <c r="X3330" t="str">
        <f>IF(Flights[[#This Row],[Status]]&lt;&gt;"Delayed","", IF(Flights[[#This Row],[Arrival Delay]]&gt;120, "Severe", IF(Flights[[#This Row],[Arrival Delay]]&gt;60, "Major", "Moderate")))</f>
        <v/>
      </c>
      <c r="Y3330" t="b">
        <v>0</v>
      </c>
      <c r="AA3330" t="str">
        <f>IF(OR(AND(Flights[[#This Row],[Status]]="Cancelled", Flights[[#This Row],[Cancellation Reason]]="Airline/Carrier"), Flights[[#This Row],[Delay Type]]="Severe"), "Yes", "No")</f>
        <v>No</v>
      </c>
    </row>
    <row r="3331" spans="1:27" x14ac:dyDescent="0.3">
      <c r="A3331" s="3">
        <v>42247</v>
      </c>
      <c r="B3331" s="22">
        <f>WEEKNUM(Flights[[#This Row],[Date]], 1)</f>
        <v>36</v>
      </c>
      <c r="C3331" s="22">
        <f>WEEKDAY(Flights[[#This Row],[Date]],1)</f>
        <v>2</v>
      </c>
      <c r="D3331" t="s">
        <v>169</v>
      </c>
      <c r="E3331" t="s">
        <v>1987</v>
      </c>
      <c r="F3331" t="s">
        <v>0</v>
      </c>
      <c r="G3331" t="s">
        <v>9</v>
      </c>
      <c r="H3331" t="str">
        <f>_xlfn.XLOOKUP(Flights[[#This Row],[Destination]], Airports!$A$2:$A$78, Airports!$D$2:$D$78)</f>
        <v>San Francisco</v>
      </c>
      <c r="I3331" t="str" cm="1">
        <f t="array" ref="I3331">_xlfn.XLOOKUP(Flights[[#This Row],[Destination]],_xlfn._TRO_TRAILING( Airports!A:A),_xlfn._TRO_TRAILING( Airports!E:E), "Not found")</f>
        <v>CA</v>
      </c>
      <c r="J3331" s="1">
        <v>0.42708333333333331</v>
      </c>
      <c r="K3331" s="22">
        <f>HOUR(Flights[[#This Row],[Scheduled Departure]])</f>
        <v>10</v>
      </c>
      <c r="L3331" s="1">
        <v>0.4236111111111111</v>
      </c>
      <c r="M3331">
        <f>(L3331-J3331)*24*60</f>
        <v>-4.9999999999999822</v>
      </c>
      <c r="N3331" s="16">
        <f>Flights[[#This Row],[Length (min)]]/60</f>
        <v>1.2166666666666666</v>
      </c>
      <c r="O3331">
        <v>73</v>
      </c>
      <c r="P3331">
        <v>337</v>
      </c>
      <c r="Q3331" s="18">
        <f>IFERROR(Flights[[#This Row],[Distance]]/Flights[[#This Row],[Length (hr)]], "")</f>
        <v>276.98630136986304</v>
      </c>
      <c r="R3331" s="1">
        <v>0.49513888888888891</v>
      </c>
      <c r="S3331" s="1" t="str">
        <f>IF(Flights[[#This Row],[Length (hr)]]&lt;2, "No meal", IF(Flights[[#This Row],[Length (hr)]]&lt;3.5, "Light meal", "Full meal"))</f>
        <v>No meal</v>
      </c>
      <c r="T3331" s="1" t="str">
        <f>IF(AND(Flights[[#This Row],[Airline]]="US Airways", Flights[[#This Row],[Meal]]="Full Meal"), "Yes", "No")</f>
        <v>No</v>
      </c>
      <c r="U3331" s="1">
        <v>0.47430555555555554</v>
      </c>
      <c r="V3331">
        <v>-30</v>
      </c>
      <c r="W3331" s="1" t="str">
        <f>IF(Flights[[#This Row],[Arrival Delay]] = "", "Cancelled", IF(Flights[[#This Row],[Arrival Delay]]&gt;15, "Delayed", "On time"))</f>
        <v>On time</v>
      </c>
      <c r="X3331" t="str">
        <f>IF(Flights[[#This Row],[Status]]&lt;&gt;"Delayed","", IF(Flights[[#This Row],[Arrival Delay]]&gt;120, "Severe", IF(Flights[[#This Row],[Arrival Delay]]&gt;60, "Major", "Moderate")))</f>
        <v/>
      </c>
      <c r="Y3331" t="b">
        <v>0</v>
      </c>
      <c r="AA3331" t="str">
        <f>IF(OR(AND(Flights[[#This Row],[Status]]="Cancelled", Flights[[#This Row],[Cancellation Reason]]="Airline/Carrier"), Flights[[#This Row],[Delay Type]]="Severe"), "Yes", "No")</f>
        <v>No</v>
      </c>
    </row>
    <row r="3332" spans="1:27" x14ac:dyDescent="0.3">
      <c r="A3332" s="3">
        <v>42247</v>
      </c>
      <c r="B3332" s="22">
        <f>WEEKNUM(Flights[[#This Row],[Date]], 1)</f>
        <v>36</v>
      </c>
      <c r="C3332" s="22">
        <f>WEEKDAY(Flights[[#This Row],[Date]],1)</f>
        <v>2</v>
      </c>
      <c r="D3332" t="s">
        <v>1755</v>
      </c>
      <c r="E3332" t="s">
        <v>1989</v>
      </c>
      <c r="F3332" t="s">
        <v>0</v>
      </c>
      <c r="G3332" t="s">
        <v>344</v>
      </c>
      <c r="H3332" t="str">
        <f>_xlfn.XLOOKUP(Flights[[#This Row],[Destination]], Airports!$A$2:$A$78, Airports!$D$2:$D$78)</f>
        <v>Seattle</v>
      </c>
      <c r="I3332" t="str" cm="1">
        <f t="array" ref="I3332">_xlfn.XLOOKUP(Flights[[#This Row],[Destination]],_xlfn._TRO_TRAILING( Airports!A:A),_xlfn._TRO_TRAILING( Airports!E:E), "Not found")</f>
        <v>WA</v>
      </c>
      <c r="J3332" s="1">
        <v>0.42708333333333331</v>
      </c>
      <c r="K3332" s="22">
        <f>HOUR(Flights[[#This Row],[Scheduled Departure]])</f>
        <v>10</v>
      </c>
      <c r="L3332" s="1">
        <v>0.42638888888888887</v>
      </c>
      <c r="M3332">
        <f>(L3332-J3332)*24*60</f>
        <v>-0.99999999999999645</v>
      </c>
      <c r="N3332" s="16">
        <f>Flights[[#This Row],[Length (min)]]/60</f>
        <v>2.7</v>
      </c>
      <c r="O3332">
        <v>162</v>
      </c>
      <c r="P3332">
        <v>954</v>
      </c>
      <c r="Q3332" s="18">
        <f>IFERROR(Flights[[#This Row],[Distance]]/Flights[[#This Row],[Length (hr)]], "")</f>
        <v>353.33333333333331</v>
      </c>
      <c r="R3332" s="1">
        <v>0.53680555555555554</v>
      </c>
      <c r="S3332" s="1" t="str">
        <f>IF(Flights[[#This Row],[Length (hr)]]&lt;2, "No meal", IF(Flights[[#This Row],[Length (hr)]]&lt;3.5, "Light meal", "Full meal"))</f>
        <v>Light meal</v>
      </c>
      <c r="T3332" s="1" t="str">
        <f>IF(AND(Flights[[#This Row],[Airline]]="US Airways", Flights[[#This Row],[Meal]]="Full Meal"), "Yes", "No")</f>
        <v>No</v>
      </c>
      <c r="U3332" s="1">
        <v>0.53888888888888886</v>
      </c>
      <c r="V3332">
        <v>3</v>
      </c>
      <c r="W3332" s="1" t="str">
        <f>IF(Flights[[#This Row],[Arrival Delay]] = "", "Cancelled", IF(Flights[[#This Row],[Arrival Delay]]&gt;15, "Delayed", "On time"))</f>
        <v>On time</v>
      </c>
      <c r="X3332" t="str">
        <f>IF(Flights[[#This Row],[Status]]&lt;&gt;"Delayed","", IF(Flights[[#This Row],[Arrival Delay]]&gt;120, "Severe", IF(Flights[[#This Row],[Arrival Delay]]&gt;60, "Major", "Moderate")))</f>
        <v/>
      </c>
      <c r="Y3332" t="b">
        <v>0</v>
      </c>
      <c r="AA3332" t="str">
        <f>IF(OR(AND(Flights[[#This Row],[Status]]="Cancelled", Flights[[#This Row],[Cancellation Reason]]="Airline/Carrier"), Flights[[#This Row],[Delay Type]]="Severe"), "Yes", "No")</f>
        <v>No</v>
      </c>
    </row>
    <row r="3333" spans="1:27" x14ac:dyDescent="0.3">
      <c r="A3333" s="3">
        <v>42247</v>
      </c>
      <c r="B3333" s="22">
        <f>WEEKNUM(Flights[[#This Row],[Date]], 1)</f>
        <v>36</v>
      </c>
      <c r="C3333" s="22">
        <f>WEEKDAY(Flights[[#This Row],[Date]],1)</f>
        <v>2</v>
      </c>
      <c r="D3333" t="s">
        <v>1085</v>
      </c>
      <c r="E3333" t="s">
        <v>1994</v>
      </c>
      <c r="F3333" t="s">
        <v>0</v>
      </c>
      <c r="G3333" t="s">
        <v>339</v>
      </c>
      <c r="H3333" t="str">
        <f>_xlfn.XLOOKUP(Flights[[#This Row],[Destination]], Airports!$A$2:$A$78, Airports!$D$2:$D$78)</f>
        <v>San Diego</v>
      </c>
      <c r="I3333" t="str" cm="1">
        <f t="array" ref="I3333">_xlfn.XLOOKUP(Flights[[#This Row],[Destination]],_xlfn._TRO_TRAILING( Airports!A:A),_xlfn._TRO_TRAILING( Airports!E:E), "Not found")</f>
        <v>CA</v>
      </c>
      <c r="J3333" s="1">
        <v>0.43055555555555558</v>
      </c>
      <c r="K3333" s="22">
        <f>HOUR(Flights[[#This Row],[Scheduled Departure]])</f>
        <v>10</v>
      </c>
      <c r="L3333" s="1">
        <v>0.43958333333333333</v>
      </c>
      <c r="M3333">
        <f>(L3333-J3333)*24*60</f>
        <v>12.999999999999954</v>
      </c>
      <c r="N3333" s="16">
        <f>Flights[[#This Row],[Length (min)]]/60</f>
        <v>0.85</v>
      </c>
      <c r="O3333">
        <v>51</v>
      </c>
      <c r="P3333">
        <v>109</v>
      </c>
      <c r="Q3333" s="18">
        <f>IFERROR(Flights[[#This Row],[Distance]]/Flights[[#This Row],[Length (hr)]], "")</f>
        <v>128.23529411764707</v>
      </c>
      <c r="R3333" s="1">
        <v>0.47152777777777777</v>
      </c>
      <c r="S3333" s="1" t="str">
        <f>IF(Flights[[#This Row],[Length (hr)]]&lt;2, "No meal", IF(Flights[[#This Row],[Length (hr)]]&lt;3.5, "Light meal", "Full meal"))</f>
        <v>No meal</v>
      </c>
      <c r="T3333" s="1" t="str">
        <f>IF(AND(Flights[[#This Row],[Airline]]="US Airways", Flights[[#This Row],[Meal]]="Full Meal"), "Yes", "No")</f>
        <v>No</v>
      </c>
      <c r="U3333" s="1">
        <v>0.47499999999999998</v>
      </c>
      <c r="V3333">
        <v>5</v>
      </c>
      <c r="W3333" s="1" t="str">
        <f>IF(Flights[[#This Row],[Arrival Delay]] = "", "Cancelled", IF(Flights[[#This Row],[Arrival Delay]]&gt;15, "Delayed", "On time"))</f>
        <v>On time</v>
      </c>
      <c r="X3333" t="str">
        <f>IF(Flights[[#This Row],[Status]]&lt;&gt;"Delayed","", IF(Flights[[#This Row],[Arrival Delay]]&gt;120, "Severe", IF(Flights[[#This Row],[Arrival Delay]]&gt;60, "Major", "Moderate")))</f>
        <v/>
      </c>
      <c r="Y3333" t="b">
        <v>0</v>
      </c>
      <c r="AA3333" t="str">
        <f>IF(OR(AND(Flights[[#This Row],[Status]]="Cancelled", Flights[[#This Row],[Cancellation Reason]]="Airline/Carrier"), Flights[[#This Row],[Delay Type]]="Severe"), "Yes", "No")</f>
        <v>No</v>
      </c>
    </row>
    <row r="3334" spans="1:27" x14ac:dyDescent="0.3">
      <c r="A3334" s="3">
        <v>42247</v>
      </c>
      <c r="B3334" s="22">
        <f>WEEKNUM(Flights[[#This Row],[Date]], 1)</f>
        <v>36</v>
      </c>
      <c r="C3334" s="22">
        <f>WEEKDAY(Flights[[#This Row],[Date]],1)</f>
        <v>2</v>
      </c>
      <c r="D3334" t="s">
        <v>1643</v>
      </c>
      <c r="E3334" t="s">
        <v>1990</v>
      </c>
      <c r="F3334" t="s">
        <v>0</v>
      </c>
      <c r="G3334" t="s">
        <v>293</v>
      </c>
      <c r="H3334" t="str">
        <f>_xlfn.XLOOKUP(Flights[[#This Row],[Destination]], Airports!$A$2:$A$78, Airports!$D$2:$D$78)</f>
        <v>Houston</v>
      </c>
      <c r="I3334" t="str" cm="1">
        <f t="array" ref="I3334">_xlfn.XLOOKUP(Flights[[#This Row],[Destination]],_xlfn._TRO_TRAILING( Airports!A:A),_xlfn._TRO_TRAILING( Airports!E:E), "Not found")</f>
        <v>TX</v>
      </c>
      <c r="J3334" s="1">
        <v>0.45833333333333331</v>
      </c>
      <c r="K3334" s="22">
        <f>HOUR(Flights[[#This Row],[Scheduled Departure]])</f>
        <v>11</v>
      </c>
      <c r="L3334" s="1">
        <v>0.45902777777777776</v>
      </c>
      <c r="M3334">
        <f>(L3334-J3334)*24*60</f>
        <v>0.99999999999999645</v>
      </c>
      <c r="N3334" s="16">
        <f>Flights[[#This Row],[Length (min)]]/60</f>
        <v>3.1666666666666665</v>
      </c>
      <c r="O3334">
        <v>190</v>
      </c>
      <c r="P3334">
        <v>1379</v>
      </c>
      <c r="Q3334" s="18">
        <f>IFERROR(Flights[[#This Row],[Distance]]/Flights[[#This Row],[Length (hr)]], "")</f>
        <v>435.47368421052636</v>
      </c>
      <c r="R3334" s="1">
        <v>0.69930555555555551</v>
      </c>
      <c r="S3334" s="1" t="str">
        <f>IF(Flights[[#This Row],[Length (hr)]]&lt;2, "No meal", IF(Flights[[#This Row],[Length (hr)]]&lt;3.5, "Light meal", "Full meal"))</f>
        <v>Light meal</v>
      </c>
      <c r="T3334" s="1" t="str">
        <f>IF(AND(Flights[[#This Row],[Airline]]="US Airways", Flights[[#This Row],[Meal]]="Full Meal"), "Yes", "No")</f>
        <v>No</v>
      </c>
      <c r="U3334" s="1">
        <v>0.6743055555555556</v>
      </c>
      <c r="V3334">
        <v>-36</v>
      </c>
      <c r="W3334" s="1" t="str">
        <f>IF(Flights[[#This Row],[Arrival Delay]] = "", "Cancelled", IF(Flights[[#This Row],[Arrival Delay]]&gt;15, "Delayed", "On time"))</f>
        <v>On time</v>
      </c>
      <c r="X3334" t="str">
        <f>IF(Flights[[#This Row],[Status]]&lt;&gt;"Delayed","", IF(Flights[[#This Row],[Arrival Delay]]&gt;120, "Severe", IF(Flights[[#This Row],[Arrival Delay]]&gt;60, "Major", "Moderate")))</f>
        <v/>
      </c>
      <c r="Y3334" t="b">
        <v>0</v>
      </c>
      <c r="AA3334" t="str">
        <f>IF(OR(AND(Flights[[#This Row],[Status]]="Cancelled", Flights[[#This Row],[Cancellation Reason]]="Airline/Carrier"), Flights[[#This Row],[Delay Type]]="Severe"), "Yes", "No")</f>
        <v>No</v>
      </c>
    </row>
    <row r="3335" spans="1:27" x14ac:dyDescent="0.3">
      <c r="A3335" s="3">
        <v>42247</v>
      </c>
      <c r="B3335" s="22">
        <f>WEEKNUM(Flights[[#This Row],[Date]], 1)</f>
        <v>36</v>
      </c>
      <c r="C3335" s="22">
        <f>WEEKDAY(Flights[[#This Row],[Date]],1)</f>
        <v>2</v>
      </c>
      <c r="D3335" t="s">
        <v>527</v>
      </c>
      <c r="E3335" t="s">
        <v>1989</v>
      </c>
      <c r="F3335" t="s">
        <v>0</v>
      </c>
      <c r="G3335" t="s">
        <v>26</v>
      </c>
      <c r="H3335" t="str">
        <f>_xlfn.XLOOKUP(Flights[[#This Row],[Destination]], Airports!$A$2:$A$78, Airports!$D$2:$D$78)</f>
        <v>Atlanta</v>
      </c>
      <c r="I3335" t="str" cm="1">
        <f t="array" ref="I3335">_xlfn.XLOOKUP(Flights[[#This Row],[Destination]],_xlfn._TRO_TRAILING( Airports!A:A),_xlfn._TRO_TRAILING( Airports!E:E), "Not found")</f>
        <v>GA</v>
      </c>
      <c r="J3335" s="1">
        <v>0.5625</v>
      </c>
      <c r="K3335" s="22">
        <f>HOUR(Flights[[#This Row],[Scheduled Departure]])</f>
        <v>13</v>
      </c>
      <c r="L3335" s="1">
        <v>0.56736111111111109</v>
      </c>
      <c r="M3335">
        <f>(L3335-J3335)*24*60</f>
        <v>6.9999999999999751</v>
      </c>
      <c r="N3335" s="16">
        <f>Flights[[#This Row],[Length (min)]]/60</f>
        <v>4.25</v>
      </c>
      <c r="O3335">
        <v>255</v>
      </c>
      <c r="P3335">
        <v>1947</v>
      </c>
      <c r="Q3335" s="18">
        <f>IFERROR(Flights[[#This Row],[Distance]]/Flights[[#This Row],[Length (hr)]], "")</f>
        <v>458.11764705882354</v>
      </c>
      <c r="R3335" s="1">
        <v>0.87569444444444444</v>
      </c>
      <c r="S3335" s="1" t="str">
        <f>IF(Flights[[#This Row],[Length (hr)]]&lt;2, "No meal", IF(Flights[[#This Row],[Length (hr)]]&lt;3.5, "Light meal", "Full meal"))</f>
        <v>Full meal</v>
      </c>
      <c r="T3335" s="1" t="str">
        <f>IF(AND(Flights[[#This Row],[Airline]]="US Airways", Flights[[#This Row],[Meal]]="Full Meal"), "Yes", "No")</f>
        <v>No</v>
      </c>
      <c r="U3335" s="1">
        <v>0.86944444444444446</v>
      </c>
      <c r="V3335">
        <v>-9</v>
      </c>
      <c r="W3335" s="1" t="str">
        <f>IF(Flights[[#This Row],[Arrival Delay]] = "", "Cancelled", IF(Flights[[#This Row],[Arrival Delay]]&gt;15, "Delayed", "On time"))</f>
        <v>On time</v>
      </c>
      <c r="X3335" t="str">
        <f>IF(Flights[[#This Row],[Status]]&lt;&gt;"Delayed","", IF(Flights[[#This Row],[Arrival Delay]]&gt;120, "Severe", IF(Flights[[#This Row],[Arrival Delay]]&gt;60, "Major", "Moderate")))</f>
        <v/>
      </c>
      <c r="Y3335" t="b">
        <v>0</v>
      </c>
      <c r="AA3335" t="str">
        <f>IF(OR(AND(Flights[[#This Row],[Status]]="Cancelled", Flights[[#This Row],[Cancellation Reason]]="Airline/Carrier"), Flights[[#This Row],[Delay Type]]="Severe"), "Yes", "No")</f>
        <v>No</v>
      </c>
    </row>
    <row r="3336" spans="1:27" x14ac:dyDescent="0.3">
      <c r="A3336" s="3">
        <v>42247</v>
      </c>
      <c r="B3336" s="22">
        <f>WEEKNUM(Flights[[#This Row],[Date]], 1)</f>
        <v>36</v>
      </c>
      <c r="C3336" s="22">
        <f>WEEKDAY(Flights[[#This Row],[Date]],1)</f>
        <v>2</v>
      </c>
      <c r="D3336" t="s">
        <v>1688</v>
      </c>
      <c r="E3336" t="s">
        <v>1995</v>
      </c>
      <c r="F3336" t="s">
        <v>0</v>
      </c>
      <c r="G3336" t="s">
        <v>26</v>
      </c>
      <c r="H3336" t="str">
        <f>_xlfn.XLOOKUP(Flights[[#This Row],[Destination]], Airports!$A$2:$A$78, Airports!$D$2:$D$78)</f>
        <v>Atlanta</v>
      </c>
      <c r="I3336" t="str" cm="1">
        <f t="array" ref="I3336">_xlfn.XLOOKUP(Flights[[#This Row],[Destination]],_xlfn._TRO_TRAILING( Airports!A:A),_xlfn._TRO_TRAILING( Airports!E:E), "Not found")</f>
        <v>GA</v>
      </c>
      <c r="J3336" s="1">
        <v>0.56944444444444442</v>
      </c>
      <c r="K3336" s="22">
        <f>HOUR(Flights[[#This Row],[Scheduled Departure]])</f>
        <v>13</v>
      </c>
      <c r="L3336" s="1">
        <v>0.57291666666666663</v>
      </c>
      <c r="M3336">
        <f>(L3336-J3336)*24*60</f>
        <v>4.9999999999999822</v>
      </c>
      <c r="N3336" s="16">
        <f>Flights[[#This Row],[Length (min)]]/60</f>
        <v>4.333333333333333</v>
      </c>
      <c r="O3336">
        <v>260</v>
      </c>
      <c r="P3336">
        <v>1947</v>
      </c>
      <c r="Q3336" s="18">
        <f>IFERROR(Flights[[#This Row],[Distance]]/Flights[[#This Row],[Length (hr)]], "")</f>
        <v>449.30769230769232</v>
      </c>
      <c r="R3336" s="1">
        <v>0.875</v>
      </c>
      <c r="S3336" s="1" t="str">
        <f>IF(Flights[[#This Row],[Length (hr)]]&lt;2, "No meal", IF(Flights[[#This Row],[Length (hr)]]&lt;3.5, "Light meal", "Full meal"))</f>
        <v>Full meal</v>
      </c>
      <c r="T3336" s="1" t="str">
        <f>IF(AND(Flights[[#This Row],[Airline]]="US Airways", Flights[[#This Row],[Meal]]="Full Meal"), "Yes", "No")</f>
        <v>No</v>
      </c>
      <c r="U3336" s="1">
        <v>0.87847222222222221</v>
      </c>
      <c r="V3336">
        <v>5</v>
      </c>
      <c r="W3336" s="1" t="str">
        <f>IF(Flights[[#This Row],[Arrival Delay]] = "", "Cancelled", IF(Flights[[#This Row],[Arrival Delay]]&gt;15, "Delayed", "On time"))</f>
        <v>On time</v>
      </c>
      <c r="X3336" t="str">
        <f>IF(Flights[[#This Row],[Status]]&lt;&gt;"Delayed","", IF(Flights[[#This Row],[Arrival Delay]]&gt;120, "Severe", IF(Flights[[#This Row],[Arrival Delay]]&gt;60, "Major", "Moderate")))</f>
        <v/>
      </c>
      <c r="Y3336" t="b">
        <v>0</v>
      </c>
      <c r="AA3336" t="str">
        <f>IF(OR(AND(Flights[[#This Row],[Status]]="Cancelled", Flights[[#This Row],[Cancellation Reason]]="Airline/Carrier"), Flights[[#This Row],[Delay Type]]="Severe"), "Yes", "No")</f>
        <v>No</v>
      </c>
    </row>
    <row r="3337" spans="1:27" x14ac:dyDescent="0.3">
      <c r="A3337" s="3">
        <v>42247</v>
      </c>
      <c r="B3337" s="22">
        <f>WEEKNUM(Flights[[#This Row],[Date]], 1)</f>
        <v>36</v>
      </c>
      <c r="C3337" s="22">
        <f>WEEKDAY(Flights[[#This Row],[Date]],1)</f>
        <v>2</v>
      </c>
      <c r="D3337" t="s">
        <v>1073</v>
      </c>
      <c r="E3337" t="s">
        <v>1994</v>
      </c>
      <c r="F3337" t="s">
        <v>0</v>
      </c>
      <c r="G3337" t="s">
        <v>356</v>
      </c>
      <c r="H3337" t="str">
        <f>_xlfn.XLOOKUP(Flights[[#This Row],[Destination]], Airports!$A$2:$A$78, Airports!$D$2:$D$78)</f>
        <v>Tucson</v>
      </c>
      <c r="I3337" t="str" cm="1">
        <f t="array" ref="I3337">_xlfn.XLOOKUP(Flights[[#This Row],[Destination]],_xlfn._TRO_TRAILING( Airports!A:A),_xlfn._TRO_TRAILING( Airports!E:E), "Not found")</f>
        <v>AZ</v>
      </c>
      <c r="J3337" s="1">
        <v>0.65277777777777779</v>
      </c>
      <c r="K3337" s="22">
        <f>HOUR(Flights[[#This Row],[Scheduled Departure]])</f>
        <v>15</v>
      </c>
      <c r="L3337" s="1">
        <v>0.68680555555555556</v>
      </c>
      <c r="M3337">
        <f>(L3337-J3337)*24*60</f>
        <v>48.999999999999986</v>
      </c>
      <c r="N3337" s="16">
        <f>Flights[[#This Row],[Length (min)]]/60</f>
        <v>1.3666666666666667</v>
      </c>
      <c r="O3337">
        <v>82</v>
      </c>
      <c r="P3337">
        <v>451</v>
      </c>
      <c r="Q3337" s="18">
        <f>IFERROR(Flights[[#This Row],[Distance]]/Flights[[#This Row],[Length (hr)]], "")</f>
        <v>330</v>
      </c>
      <c r="R3337" s="1">
        <v>0.71666666666666667</v>
      </c>
      <c r="S3337" s="1" t="str">
        <f>IF(Flights[[#This Row],[Length (hr)]]&lt;2, "No meal", IF(Flights[[#This Row],[Length (hr)]]&lt;3.5, "Light meal", "Full meal"))</f>
        <v>No meal</v>
      </c>
      <c r="T3337" s="1" t="str">
        <f>IF(AND(Flights[[#This Row],[Airline]]="US Airways", Flights[[#This Row],[Meal]]="Full Meal"), "Yes", "No")</f>
        <v>No</v>
      </c>
      <c r="U3337" s="1">
        <v>0.74375000000000002</v>
      </c>
      <c r="V3337">
        <v>39</v>
      </c>
      <c r="W3337" s="1" t="str">
        <f>IF(Flights[[#This Row],[Arrival Delay]] = "", "Cancelled", IF(Flights[[#This Row],[Arrival Delay]]&gt;15, "Delayed", "On time"))</f>
        <v>Delayed</v>
      </c>
      <c r="X3337" t="str">
        <f>IF(Flights[[#This Row],[Status]]&lt;&gt;"Delayed","", IF(Flights[[#This Row],[Arrival Delay]]&gt;120, "Severe", IF(Flights[[#This Row],[Arrival Delay]]&gt;60, "Major", "Moderate")))</f>
        <v>Moderate</v>
      </c>
      <c r="Y3337" t="b">
        <v>0</v>
      </c>
      <c r="AA3337" t="str">
        <f>IF(OR(AND(Flights[[#This Row],[Status]]="Cancelled", Flights[[#This Row],[Cancellation Reason]]="Airline/Carrier"), Flights[[#This Row],[Delay Type]]="Severe"), "Yes", "No")</f>
        <v>No</v>
      </c>
    </row>
    <row r="3338" spans="1:27" x14ac:dyDescent="0.3">
      <c r="A3338" s="3">
        <v>42247</v>
      </c>
      <c r="B3338" s="22">
        <f>WEEKNUM(Flights[[#This Row],[Date]], 1)</f>
        <v>36</v>
      </c>
      <c r="C3338" s="22">
        <f>WEEKDAY(Flights[[#This Row],[Date]],1)</f>
        <v>2</v>
      </c>
      <c r="D3338" t="s">
        <v>575</v>
      </c>
      <c r="E3338" t="s">
        <v>1990</v>
      </c>
      <c r="F3338" t="s">
        <v>0</v>
      </c>
      <c r="G3338" t="s">
        <v>19</v>
      </c>
      <c r="H3338" t="str">
        <f>_xlfn.XLOOKUP(Flights[[#This Row],[Destination]], Airports!$A$2:$A$78, Airports!$D$2:$D$78)</f>
        <v>Kona</v>
      </c>
      <c r="I3338" t="str" cm="1">
        <f t="array" ref="I3338">_xlfn.XLOOKUP(Flights[[#This Row],[Destination]],_xlfn._TRO_TRAILING( Airports!A:A),_xlfn._TRO_TRAILING( Airports!E:E), "Not found")</f>
        <v>HI</v>
      </c>
      <c r="J3338" s="1">
        <v>0.70763888888888893</v>
      </c>
      <c r="K3338" s="22">
        <f>HOUR(Flights[[#This Row],[Scheduled Departure]])</f>
        <v>16</v>
      </c>
      <c r="L3338" s="1">
        <v>0.70486111111111116</v>
      </c>
      <c r="M3338">
        <f>(L3338-J3338)*24*60</f>
        <v>-3.9999999999999858</v>
      </c>
      <c r="N3338" s="16">
        <f>Flights[[#This Row],[Length (min)]]/60</f>
        <v>5.7833333333333332</v>
      </c>
      <c r="O3338">
        <v>347</v>
      </c>
      <c r="P3338">
        <v>2504</v>
      </c>
      <c r="Q3338" s="18">
        <f>IFERROR(Flights[[#This Row],[Distance]]/Flights[[#This Row],[Length (hr)]], "")</f>
        <v>432.96829971181558</v>
      </c>
      <c r="R3338" s="1">
        <v>0.82361111111111107</v>
      </c>
      <c r="S3338" s="1" t="str">
        <f>IF(Flights[[#This Row],[Length (hr)]]&lt;2, "No meal", IF(Flights[[#This Row],[Length (hr)]]&lt;3.5, "Light meal", "Full meal"))</f>
        <v>Full meal</v>
      </c>
      <c r="T3338" s="1" t="str">
        <f>IF(AND(Flights[[#This Row],[Airline]]="US Airways", Flights[[#This Row],[Meal]]="Full Meal"), "Yes", "No")</f>
        <v>No</v>
      </c>
      <c r="U3338" s="1">
        <v>0.8208333333333333</v>
      </c>
      <c r="V3338">
        <v>-4</v>
      </c>
      <c r="W3338" s="1" t="str">
        <f>IF(Flights[[#This Row],[Arrival Delay]] = "", "Cancelled", IF(Flights[[#This Row],[Arrival Delay]]&gt;15, "Delayed", "On time"))</f>
        <v>On time</v>
      </c>
      <c r="X3338" t="str">
        <f>IF(Flights[[#This Row],[Status]]&lt;&gt;"Delayed","", IF(Flights[[#This Row],[Arrival Delay]]&gt;120, "Severe", IF(Flights[[#This Row],[Arrival Delay]]&gt;60, "Major", "Moderate")))</f>
        <v/>
      </c>
      <c r="Y3338" t="b">
        <v>0</v>
      </c>
      <c r="AA3338" t="str">
        <f>IF(OR(AND(Flights[[#This Row],[Status]]="Cancelled", Flights[[#This Row],[Cancellation Reason]]="Airline/Carrier"), Flights[[#This Row],[Delay Type]]="Severe"), "Yes", "No")</f>
        <v>No</v>
      </c>
    </row>
    <row r="3339" spans="1:27" x14ac:dyDescent="0.3">
      <c r="A3339" s="3">
        <v>42247</v>
      </c>
      <c r="B3339" s="22">
        <f>WEEKNUM(Flights[[#This Row],[Date]], 1)</f>
        <v>36</v>
      </c>
      <c r="C3339" s="22">
        <f>WEEKDAY(Flights[[#This Row],[Date]],1)</f>
        <v>2</v>
      </c>
      <c r="D3339" t="s">
        <v>97</v>
      </c>
      <c r="E3339" t="s">
        <v>1987</v>
      </c>
      <c r="F3339" t="s">
        <v>0</v>
      </c>
      <c r="G3339" t="s">
        <v>17</v>
      </c>
      <c r="H3339" t="str">
        <f>_xlfn.XLOOKUP(Flights[[#This Row],[Destination]], Airports!$A$2:$A$78, Airports!$D$2:$D$78)</f>
        <v>Honolulu</v>
      </c>
      <c r="I3339" t="str" cm="1">
        <f t="array" ref="I3339">_xlfn.XLOOKUP(Flights[[#This Row],[Destination]],_xlfn._TRO_TRAILING( Airports!A:A),_xlfn._TRO_TRAILING( Airports!E:E), "Not found")</f>
        <v>HI</v>
      </c>
      <c r="J3339" s="1">
        <v>0.78125</v>
      </c>
      <c r="K3339" s="22">
        <f>HOUR(Flights[[#This Row],[Scheduled Departure]])</f>
        <v>18</v>
      </c>
      <c r="L3339" s="1">
        <v>0.77847222222222223</v>
      </c>
      <c r="M3339">
        <f>(L3339-J3339)*24*60</f>
        <v>-3.9999999999999858</v>
      </c>
      <c r="N3339" s="16">
        <f>Flights[[#This Row],[Length (min)]]/60</f>
        <v>5.8833333333333337</v>
      </c>
      <c r="O3339">
        <v>353</v>
      </c>
      <c r="P3339">
        <v>2556</v>
      </c>
      <c r="Q3339" s="18">
        <f>IFERROR(Flights[[#This Row],[Distance]]/Flights[[#This Row],[Length (hr)]], "")</f>
        <v>434.44759206798864</v>
      </c>
      <c r="R3339" s="1">
        <v>0.90555555555555556</v>
      </c>
      <c r="S3339" s="1" t="str">
        <f>IF(Flights[[#This Row],[Length (hr)]]&lt;2, "No meal", IF(Flights[[#This Row],[Length (hr)]]&lt;3.5, "Light meal", "Full meal"))</f>
        <v>Full meal</v>
      </c>
      <c r="T3339" s="1" t="str">
        <f>IF(AND(Flights[[#This Row],[Airline]]="US Airways", Flights[[#This Row],[Meal]]="Full Meal"), "Yes", "No")</f>
        <v>No</v>
      </c>
      <c r="U3339" s="1">
        <v>0.89861111111111114</v>
      </c>
      <c r="V3339">
        <v>-10</v>
      </c>
      <c r="W3339" s="1" t="str">
        <f>IF(Flights[[#This Row],[Arrival Delay]] = "", "Cancelled", IF(Flights[[#This Row],[Arrival Delay]]&gt;15, "Delayed", "On time"))</f>
        <v>On time</v>
      </c>
      <c r="X3339" t="str">
        <f>IF(Flights[[#This Row],[Status]]&lt;&gt;"Delayed","", IF(Flights[[#This Row],[Arrival Delay]]&gt;120, "Severe", IF(Flights[[#This Row],[Arrival Delay]]&gt;60, "Major", "Moderate")))</f>
        <v/>
      </c>
      <c r="Y3339" t="b">
        <v>0</v>
      </c>
      <c r="AA3339" t="str">
        <f>IF(OR(AND(Flights[[#This Row],[Status]]="Cancelled", Flights[[#This Row],[Cancellation Reason]]="Airline/Carrier"), Flights[[#This Row],[Delay Type]]="Severe"), "Yes", "No")</f>
        <v>No</v>
      </c>
    </row>
    <row r="3340" spans="1:27" x14ac:dyDescent="0.3">
      <c r="A3340" s="3">
        <v>42247</v>
      </c>
      <c r="B3340" s="22">
        <f>WEEKNUM(Flights[[#This Row],[Date]], 1)</f>
        <v>36</v>
      </c>
      <c r="C3340" s="22">
        <f>WEEKDAY(Flights[[#This Row],[Date]],1)</f>
        <v>2</v>
      </c>
      <c r="D3340" t="s">
        <v>674</v>
      </c>
      <c r="E3340" t="s">
        <v>1989</v>
      </c>
      <c r="F3340" t="s">
        <v>0</v>
      </c>
      <c r="G3340" t="s">
        <v>12</v>
      </c>
      <c r="H3340" t="str">
        <f>_xlfn.XLOOKUP(Flights[[#This Row],[Destination]], Airports!$A$2:$A$78, Airports!$D$2:$D$78)</f>
        <v>New York</v>
      </c>
      <c r="I3340" t="str" cm="1">
        <f t="array" ref="I3340">_xlfn.XLOOKUP(Flights[[#This Row],[Destination]],_xlfn._TRO_TRAILING( Airports!A:A),_xlfn._TRO_TRAILING( Airports!E:E), "Not found")</f>
        <v>NY</v>
      </c>
      <c r="J3340" s="1">
        <v>0.96180555555555558</v>
      </c>
      <c r="K3340" s="22">
        <f>HOUR(Flights[[#This Row],[Scheduled Departure]])</f>
        <v>23</v>
      </c>
      <c r="L3340" s="1">
        <v>0.95972222222222225</v>
      </c>
      <c r="M3340">
        <f>(L3340-J3340)*24*60</f>
        <v>-2.9999999999999893</v>
      </c>
      <c r="N3340" s="16">
        <f>Flights[[#This Row],[Length (min)]]/60</f>
        <v>5.583333333333333</v>
      </c>
      <c r="O3340">
        <v>335</v>
      </c>
      <c r="P3340">
        <v>2475</v>
      </c>
      <c r="Q3340" s="18">
        <f>IFERROR(Flights[[#This Row],[Distance]]/Flights[[#This Row],[Length (hr)]], "")</f>
        <v>443.28358208955228</v>
      </c>
      <c r="R3340" s="1">
        <v>0.3125</v>
      </c>
      <c r="S3340" s="1" t="str">
        <f>IF(Flights[[#This Row],[Length (hr)]]&lt;2, "No meal", IF(Flights[[#This Row],[Length (hr)]]&lt;3.5, "Light meal", "Full meal"))</f>
        <v>Full meal</v>
      </c>
      <c r="T3340" s="1" t="str">
        <f>IF(AND(Flights[[#This Row],[Airline]]="US Airways", Flights[[#This Row],[Meal]]="Full Meal"), "Yes", "No")</f>
        <v>No</v>
      </c>
      <c r="U3340" s="1">
        <v>0.31736111111111109</v>
      </c>
      <c r="V3340">
        <v>7</v>
      </c>
      <c r="W3340" s="1" t="str">
        <f>IF(Flights[[#This Row],[Arrival Delay]] = "", "Cancelled", IF(Flights[[#This Row],[Arrival Delay]]&gt;15, "Delayed", "On time"))</f>
        <v>On time</v>
      </c>
      <c r="X3340" t="str">
        <f>IF(Flights[[#This Row],[Status]]&lt;&gt;"Delayed","", IF(Flights[[#This Row],[Arrival Delay]]&gt;120, "Severe", IF(Flights[[#This Row],[Arrival Delay]]&gt;60, "Major", "Moderate")))</f>
        <v/>
      </c>
      <c r="Y3340" t="b">
        <v>0</v>
      </c>
      <c r="AA3340" t="str">
        <f>IF(OR(AND(Flights[[#This Row],[Status]]="Cancelled", Flights[[#This Row],[Cancellation Reason]]="Airline/Carrier"), Flights[[#This Row],[Delay Type]]="Severe"), "Yes", "No")</f>
        <v>No</v>
      </c>
    </row>
    <row r="3341" spans="1:27" x14ac:dyDescent="0.3">
      <c r="A3341" s="3">
        <v>42248</v>
      </c>
      <c r="B3341" s="22">
        <f>WEEKNUM(Flights[[#This Row],[Date]], 1)</f>
        <v>36</v>
      </c>
      <c r="C3341" s="22">
        <f>WEEKDAY(Flights[[#This Row],[Date]],1)</f>
        <v>3</v>
      </c>
      <c r="D3341" t="s">
        <v>129</v>
      </c>
      <c r="E3341" t="s">
        <v>1987</v>
      </c>
      <c r="F3341" t="s">
        <v>0</v>
      </c>
      <c r="G3341" t="s">
        <v>5</v>
      </c>
      <c r="H3341" t="str">
        <f>_xlfn.XLOOKUP(Flights[[#This Row],[Destination]], Airports!$A$2:$A$78, Airports!$D$2:$D$78)</f>
        <v>St. Louis</v>
      </c>
      <c r="I3341" t="str" cm="1">
        <f t="array" ref="I3341">_xlfn.XLOOKUP(Flights[[#This Row],[Destination]],_xlfn._TRO_TRAILING( Airports!A:A),_xlfn._TRO_TRAILING( Airports!E:E), "Not found")</f>
        <v>MO</v>
      </c>
      <c r="J3341" s="1">
        <v>0.25</v>
      </c>
      <c r="K3341" s="22">
        <f>HOUR(Flights[[#This Row],[Scheduled Departure]])</f>
        <v>6</v>
      </c>
      <c r="L3341" s="1">
        <v>0.24513888888888888</v>
      </c>
      <c r="M3341">
        <f>(L3341-J3341)*24*60</f>
        <v>-7.0000000000000151</v>
      </c>
      <c r="N3341" s="16">
        <f>Flights[[#This Row],[Length (min)]]/60</f>
        <v>3.5166666666666666</v>
      </c>
      <c r="O3341">
        <v>211</v>
      </c>
      <c r="P3341">
        <v>1592</v>
      </c>
      <c r="Q3341" s="18">
        <f>IFERROR(Flights[[#This Row],[Distance]]/Flights[[#This Row],[Length (hr)]], "")</f>
        <v>452.70142180094786</v>
      </c>
      <c r="R3341" s="1">
        <v>0.49027777777777776</v>
      </c>
      <c r="S3341" s="1" t="str">
        <f>IF(Flights[[#This Row],[Length (hr)]]&lt;2, "No meal", IF(Flights[[#This Row],[Length (hr)]]&lt;3.5, "Light meal", "Full meal"))</f>
        <v>Full meal</v>
      </c>
      <c r="T3341" s="1" t="str">
        <f>IF(AND(Flights[[#This Row],[Airline]]="US Airways", Flights[[#This Row],[Meal]]="Full Meal"), "Yes", "No")</f>
        <v>No</v>
      </c>
      <c r="U3341" s="1">
        <v>0.47499999999999998</v>
      </c>
      <c r="V3341">
        <v>-22</v>
      </c>
      <c r="W3341" s="1" t="str">
        <f>IF(Flights[[#This Row],[Arrival Delay]] = "", "Cancelled", IF(Flights[[#This Row],[Arrival Delay]]&gt;15, "Delayed", "On time"))</f>
        <v>On time</v>
      </c>
      <c r="X3341" t="str">
        <f>IF(Flights[[#This Row],[Status]]&lt;&gt;"Delayed","", IF(Flights[[#This Row],[Arrival Delay]]&gt;120, "Severe", IF(Flights[[#This Row],[Arrival Delay]]&gt;60, "Major", "Moderate")))</f>
        <v/>
      </c>
      <c r="Y3341" t="b">
        <v>0</v>
      </c>
      <c r="AA3341" t="str">
        <f>IF(OR(AND(Flights[[#This Row],[Status]]="Cancelled", Flights[[#This Row],[Cancellation Reason]]="Airline/Carrier"), Flights[[#This Row],[Delay Type]]="Severe"), "Yes", "No")</f>
        <v>No</v>
      </c>
    </row>
    <row r="3342" spans="1:27" x14ac:dyDescent="0.3">
      <c r="A3342" s="3">
        <v>42248</v>
      </c>
      <c r="B3342" s="22">
        <f>WEEKNUM(Flights[[#This Row],[Date]], 1)</f>
        <v>36</v>
      </c>
      <c r="C3342" s="22">
        <f>WEEKDAY(Flights[[#This Row],[Date]],1)</f>
        <v>3</v>
      </c>
      <c r="D3342" t="s">
        <v>1774</v>
      </c>
      <c r="E3342" t="s">
        <v>1989</v>
      </c>
      <c r="F3342" t="s">
        <v>0</v>
      </c>
      <c r="G3342" t="s">
        <v>314</v>
      </c>
      <c r="H3342" t="str">
        <f>_xlfn.XLOOKUP(Flights[[#This Row],[Destination]], Airports!$A$2:$A$78, Airports!$D$2:$D$78)</f>
        <v>Minneapolis</v>
      </c>
      <c r="I3342" t="str" cm="1">
        <f t="array" ref="I3342">_xlfn.XLOOKUP(Flights[[#This Row],[Destination]],_xlfn._TRO_TRAILING( Airports!A:A),_xlfn._TRO_TRAILING( Airports!E:E), "Not found")</f>
        <v>MN</v>
      </c>
      <c r="J3342" s="1">
        <v>0.33333333333333331</v>
      </c>
      <c r="K3342" s="22">
        <f>HOUR(Flights[[#This Row],[Scheduled Departure]])</f>
        <v>8</v>
      </c>
      <c r="L3342" s="1">
        <v>0.33819444444444446</v>
      </c>
      <c r="M3342">
        <f>(L3342-J3342)*24*60</f>
        <v>7.0000000000000551</v>
      </c>
      <c r="N3342" s="16">
        <f>Flights[[#This Row],[Length (min)]]/60</f>
        <v>3.2333333333333334</v>
      </c>
      <c r="O3342">
        <v>194</v>
      </c>
      <c r="P3342">
        <v>1535</v>
      </c>
      <c r="Q3342" s="18">
        <f>IFERROR(Flights[[#This Row],[Distance]]/Flights[[#This Row],[Length (hr)]], "")</f>
        <v>474.74226804123708</v>
      </c>
      <c r="R3342" s="1">
        <v>0.56597222222222221</v>
      </c>
      <c r="S3342" s="1" t="str">
        <f>IF(Flights[[#This Row],[Length (hr)]]&lt;2, "No meal", IF(Flights[[#This Row],[Length (hr)]]&lt;3.5, "Light meal", "Full meal"))</f>
        <v>Light meal</v>
      </c>
      <c r="T3342" s="1" t="str">
        <f>IF(AND(Flights[[#This Row],[Airline]]="US Airways", Flights[[#This Row],[Meal]]="Full Meal"), "Yes", "No")</f>
        <v>No</v>
      </c>
      <c r="U3342" s="1">
        <v>0.55625000000000002</v>
      </c>
      <c r="V3342">
        <v>-14</v>
      </c>
      <c r="W3342" s="1" t="str">
        <f>IF(Flights[[#This Row],[Arrival Delay]] = "", "Cancelled", IF(Flights[[#This Row],[Arrival Delay]]&gt;15, "Delayed", "On time"))</f>
        <v>On time</v>
      </c>
      <c r="X3342" t="str">
        <f>IF(Flights[[#This Row],[Status]]&lt;&gt;"Delayed","", IF(Flights[[#This Row],[Arrival Delay]]&gt;120, "Severe", IF(Flights[[#This Row],[Arrival Delay]]&gt;60, "Major", "Moderate")))</f>
        <v/>
      </c>
      <c r="Y3342" t="b">
        <v>0</v>
      </c>
      <c r="AA3342" t="str">
        <f>IF(OR(AND(Flights[[#This Row],[Status]]="Cancelled", Flights[[#This Row],[Cancellation Reason]]="Airline/Carrier"), Flights[[#This Row],[Delay Type]]="Severe"), "Yes", "No")</f>
        <v>No</v>
      </c>
    </row>
    <row r="3343" spans="1:27" x14ac:dyDescent="0.3">
      <c r="A3343" s="3">
        <v>42248</v>
      </c>
      <c r="B3343" s="22">
        <f>WEEKNUM(Flights[[#This Row],[Date]], 1)</f>
        <v>36</v>
      </c>
      <c r="C3343" s="22">
        <f>WEEKDAY(Flights[[#This Row],[Date]],1)</f>
        <v>3</v>
      </c>
      <c r="D3343" t="s">
        <v>1776</v>
      </c>
      <c r="E3343" t="s">
        <v>1989</v>
      </c>
      <c r="F3343" t="s">
        <v>0</v>
      </c>
      <c r="G3343" t="s">
        <v>15</v>
      </c>
      <c r="H3343" t="str">
        <f>_xlfn.XLOOKUP(Flights[[#This Row],[Destination]], Airports!$A$2:$A$78, Airports!$D$2:$D$78)</f>
        <v>Las Vegas</v>
      </c>
      <c r="I3343" t="str" cm="1">
        <f t="array" ref="I3343">_xlfn.XLOOKUP(Flights[[#This Row],[Destination]],_xlfn._TRO_TRAILING( Airports!A:A),_xlfn._TRO_TRAILING( Airports!E:E), "Not found")</f>
        <v>NV</v>
      </c>
      <c r="J3343" s="1">
        <v>0.46527777777777779</v>
      </c>
      <c r="K3343" s="22">
        <f>HOUR(Flights[[#This Row],[Scheduled Departure]])</f>
        <v>11</v>
      </c>
      <c r="L3343" s="1">
        <v>0.46388888888888891</v>
      </c>
      <c r="M3343">
        <f>(L3343-J3343)*24*60</f>
        <v>-1.9999999999999929</v>
      </c>
      <c r="N3343" s="16">
        <f>Flights[[#This Row],[Length (min)]]/60</f>
        <v>1.1333333333333333</v>
      </c>
      <c r="O3343">
        <v>68</v>
      </c>
      <c r="P3343">
        <v>236</v>
      </c>
      <c r="Q3343" s="18">
        <f>IFERROR(Flights[[#This Row],[Distance]]/Flights[[#This Row],[Length (hr)]], "")</f>
        <v>208.23529411764707</v>
      </c>
      <c r="R3343" s="1">
        <v>0.51666666666666672</v>
      </c>
      <c r="S3343" s="1" t="str">
        <f>IF(Flights[[#This Row],[Length (hr)]]&lt;2, "No meal", IF(Flights[[#This Row],[Length (hr)]]&lt;3.5, "Light meal", "Full meal"))</f>
        <v>No meal</v>
      </c>
      <c r="T3343" s="1" t="str">
        <f>IF(AND(Flights[[#This Row],[Airline]]="US Airways", Flights[[#This Row],[Meal]]="Full Meal"), "Yes", "No")</f>
        <v>No</v>
      </c>
      <c r="U3343" s="1">
        <v>0.51111111111111107</v>
      </c>
      <c r="V3343">
        <v>-8</v>
      </c>
      <c r="W3343" s="1" t="str">
        <f>IF(Flights[[#This Row],[Arrival Delay]] = "", "Cancelled", IF(Flights[[#This Row],[Arrival Delay]]&gt;15, "Delayed", "On time"))</f>
        <v>On time</v>
      </c>
      <c r="X3343" t="str">
        <f>IF(Flights[[#This Row],[Status]]&lt;&gt;"Delayed","", IF(Flights[[#This Row],[Arrival Delay]]&gt;120, "Severe", IF(Flights[[#This Row],[Arrival Delay]]&gt;60, "Major", "Moderate")))</f>
        <v/>
      </c>
      <c r="Y3343" t="b">
        <v>0</v>
      </c>
      <c r="AA3343" t="str">
        <f>IF(OR(AND(Flights[[#This Row],[Status]]="Cancelled", Flights[[#This Row],[Cancellation Reason]]="Airline/Carrier"), Flights[[#This Row],[Delay Type]]="Severe"), "Yes", "No")</f>
        <v>No</v>
      </c>
    </row>
    <row r="3344" spans="1:27" x14ac:dyDescent="0.3">
      <c r="A3344" s="3">
        <v>42248</v>
      </c>
      <c r="B3344" s="22">
        <f>WEEKNUM(Flights[[#This Row],[Date]], 1)</f>
        <v>36</v>
      </c>
      <c r="C3344" s="22">
        <f>WEEKDAY(Flights[[#This Row],[Date]],1)</f>
        <v>3</v>
      </c>
      <c r="D3344" t="s">
        <v>218</v>
      </c>
      <c r="E3344" t="s">
        <v>1987</v>
      </c>
      <c r="F3344" t="s">
        <v>0</v>
      </c>
      <c r="G3344" t="s">
        <v>15</v>
      </c>
      <c r="H3344" t="str">
        <f>_xlfn.XLOOKUP(Flights[[#This Row],[Destination]], Airports!$A$2:$A$78, Airports!$D$2:$D$78)</f>
        <v>Las Vegas</v>
      </c>
      <c r="I3344" t="str" cm="1">
        <f t="array" ref="I3344">_xlfn.XLOOKUP(Flights[[#This Row],[Destination]],_xlfn._TRO_TRAILING( Airports!A:A),_xlfn._TRO_TRAILING( Airports!E:E), "Not found")</f>
        <v>NV</v>
      </c>
      <c r="J3344" s="1">
        <v>0.52083333333333337</v>
      </c>
      <c r="K3344" s="22">
        <f>HOUR(Flights[[#This Row],[Scheduled Departure]])</f>
        <v>12</v>
      </c>
      <c r="L3344" s="1">
        <v>0.5180555555555556</v>
      </c>
      <c r="M3344">
        <f>(L3344-J3344)*24*60</f>
        <v>-3.9999999999999858</v>
      </c>
      <c r="N3344" s="16">
        <f>Flights[[#This Row],[Length (min)]]/60</f>
        <v>0.98333333333333328</v>
      </c>
      <c r="O3344">
        <v>59</v>
      </c>
      <c r="P3344">
        <v>236</v>
      </c>
      <c r="Q3344" s="18">
        <f>IFERROR(Flights[[#This Row],[Distance]]/Flights[[#This Row],[Length (hr)]], "")</f>
        <v>240</v>
      </c>
      <c r="R3344" s="1">
        <v>0.57499999999999996</v>
      </c>
      <c r="S3344" s="1" t="str">
        <f>IF(Flights[[#This Row],[Length (hr)]]&lt;2, "No meal", IF(Flights[[#This Row],[Length (hr)]]&lt;3.5, "Light meal", "Full meal"))</f>
        <v>No meal</v>
      </c>
      <c r="T3344" s="1" t="str">
        <f>IF(AND(Flights[[#This Row],[Airline]]="US Airways", Flights[[#This Row],[Meal]]="Full Meal"), "Yes", "No")</f>
        <v>No</v>
      </c>
      <c r="U3344" s="1">
        <v>0.55902777777777779</v>
      </c>
      <c r="V3344">
        <v>-23</v>
      </c>
      <c r="W3344" s="1" t="str">
        <f>IF(Flights[[#This Row],[Arrival Delay]] = "", "Cancelled", IF(Flights[[#This Row],[Arrival Delay]]&gt;15, "Delayed", "On time"))</f>
        <v>On time</v>
      </c>
      <c r="X3344" t="str">
        <f>IF(Flights[[#This Row],[Status]]&lt;&gt;"Delayed","", IF(Flights[[#This Row],[Arrival Delay]]&gt;120, "Severe", IF(Flights[[#This Row],[Arrival Delay]]&gt;60, "Major", "Moderate")))</f>
        <v/>
      </c>
      <c r="Y3344" t="b">
        <v>0</v>
      </c>
      <c r="AA3344" t="str">
        <f>IF(OR(AND(Flights[[#This Row],[Status]]="Cancelled", Flights[[#This Row],[Cancellation Reason]]="Airline/Carrier"), Flights[[#This Row],[Delay Type]]="Severe"), "Yes", "No")</f>
        <v>No</v>
      </c>
    </row>
    <row r="3345" spans="1:27" x14ac:dyDescent="0.3">
      <c r="A3345" s="3">
        <v>42248</v>
      </c>
      <c r="B3345" s="22">
        <f>WEEKNUM(Flights[[#This Row],[Date]], 1)</f>
        <v>36</v>
      </c>
      <c r="C3345" s="22">
        <f>WEEKDAY(Flights[[#This Row],[Date]],1)</f>
        <v>3</v>
      </c>
      <c r="D3345" t="s">
        <v>1037</v>
      </c>
      <c r="E3345" t="s">
        <v>1990</v>
      </c>
      <c r="F3345" t="s">
        <v>0</v>
      </c>
      <c r="G3345" t="s">
        <v>273</v>
      </c>
      <c r="H3345" t="str">
        <f>_xlfn.XLOOKUP(Flights[[#This Row],[Destination]], Airports!$A$2:$A$78, Airports!$D$2:$D$78)</f>
        <v>Denver</v>
      </c>
      <c r="I3345" t="str" cm="1">
        <f t="array" ref="I3345">_xlfn.XLOOKUP(Flights[[#This Row],[Destination]],_xlfn._TRO_TRAILING( Airports!A:A),_xlfn._TRO_TRAILING( Airports!E:E), "Not found")</f>
        <v>CO</v>
      </c>
      <c r="J3345" s="1">
        <v>0.54166666666666663</v>
      </c>
      <c r="K3345" s="22">
        <f>HOUR(Flights[[#This Row],[Scheduled Departure]])</f>
        <v>13</v>
      </c>
      <c r="L3345" s="1">
        <v>0.54027777777777775</v>
      </c>
      <c r="M3345">
        <f>(L3345-J3345)*24*60</f>
        <v>-1.9999999999999929</v>
      </c>
      <c r="N3345" s="16">
        <f>Flights[[#This Row],[Length (min)]]/60</f>
        <v>2.2666666666666666</v>
      </c>
      <c r="O3345">
        <v>136</v>
      </c>
      <c r="P3345">
        <v>862</v>
      </c>
      <c r="Q3345" s="18">
        <f>IFERROR(Flights[[#This Row],[Distance]]/Flights[[#This Row],[Length (hr)]], "")</f>
        <v>380.29411764705884</v>
      </c>
      <c r="R3345" s="1">
        <v>0.68125000000000002</v>
      </c>
      <c r="S3345" s="1" t="str">
        <f>IF(Flights[[#This Row],[Length (hr)]]&lt;2, "No meal", IF(Flights[[#This Row],[Length (hr)]]&lt;3.5, "Light meal", "Full meal"))</f>
        <v>Light meal</v>
      </c>
      <c r="T3345" s="1" t="str">
        <f>IF(AND(Flights[[#This Row],[Airline]]="US Airways", Flights[[#This Row],[Meal]]="Full Meal"), "Yes", "No")</f>
        <v>No</v>
      </c>
      <c r="U3345" s="1">
        <v>0.67638888888888893</v>
      </c>
      <c r="V3345">
        <v>-7</v>
      </c>
      <c r="W3345" s="1" t="str">
        <f>IF(Flights[[#This Row],[Arrival Delay]] = "", "Cancelled", IF(Flights[[#This Row],[Arrival Delay]]&gt;15, "Delayed", "On time"))</f>
        <v>On time</v>
      </c>
      <c r="X3345" t="str">
        <f>IF(Flights[[#This Row],[Status]]&lt;&gt;"Delayed","", IF(Flights[[#This Row],[Arrival Delay]]&gt;120, "Severe", IF(Flights[[#This Row],[Arrival Delay]]&gt;60, "Major", "Moderate")))</f>
        <v/>
      </c>
      <c r="Y3345" t="b">
        <v>0</v>
      </c>
      <c r="AA3345" t="str">
        <f>IF(OR(AND(Flights[[#This Row],[Status]]="Cancelled", Flights[[#This Row],[Cancellation Reason]]="Airline/Carrier"), Flights[[#This Row],[Delay Type]]="Severe"), "Yes", "No")</f>
        <v>No</v>
      </c>
    </row>
    <row r="3346" spans="1:27" x14ac:dyDescent="0.3">
      <c r="A3346" s="3">
        <v>42248</v>
      </c>
      <c r="B3346" s="22">
        <f>WEEKNUM(Flights[[#This Row],[Date]], 1)</f>
        <v>36</v>
      </c>
      <c r="C3346" s="22">
        <f>WEEKDAY(Flights[[#This Row],[Date]],1)</f>
        <v>3</v>
      </c>
      <c r="D3346" t="s">
        <v>70</v>
      </c>
      <c r="E3346" t="s">
        <v>1987</v>
      </c>
      <c r="F3346" t="s">
        <v>0</v>
      </c>
      <c r="G3346" t="s">
        <v>18</v>
      </c>
      <c r="H3346" t="str">
        <f>_xlfn.XLOOKUP(Flights[[#This Row],[Destination]], Airports!$A$2:$A$78, Airports!$D$2:$D$78)</f>
        <v>Arlington</v>
      </c>
      <c r="I3346" t="str" cm="1">
        <f t="array" ref="I3346">_xlfn.XLOOKUP(Flights[[#This Row],[Destination]],_xlfn._TRO_TRAILING( Airports!A:A),_xlfn._TRO_TRAILING( Airports!E:E), "Not found")</f>
        <v>VA</v>
      </c>
      <c r="J3346" s="1">
        <v>0.54861111111111116</v>
      </c>
      <c r="K3346" s="22">
        <f>HOUR(Flights[[#This Row],[Scheduled Departure]])</f>
        <v>13</v>
      </c>
      <c r="L3346" s="1">
        <v>0.55486111111111114</v>
      </c>
      <c r="M3346">
        <f>(L3346-J3346)*24*60</f>
        <v>8.999999999999968</v>
      </c>
      <c r="N3346" s="16">
        <f>Flights[[#This Row],[Length (min)]]/60</f>
        <v>5.25</v>
      </c>
      <c r="O3346">
        <v>315</v>
      </c>
      <c r="P3346">
        <v>2311</v>
      </c>
      <c r="Q3346" s="18">
        <f>IFERROR(Flights[[#This Row],[Distance]]/Flights[[#This Row],[Length (hr)]], "")</f>
        <v>440.1904761904762</v>
      </c>
      <c r="R3346" s="1">
        <v>0.89166666666666672</v>
      </c>
      <c r="S3346" s="1" t="str">
        <f>IF(Flights[[#This Row],[Length (hr)]]&lt;2, "No meal", IF(Flights[[#This Row],[Length (hr)]]&lt;3.5, "Light meal", "Full meal"))</f>
        <v>Full meal</v>
      </c>
      <c r="T3346" s="1" t="str">
        <f>IF(AND(Flights[[#This Row],[Airline]]="US Airways", Flights[[#This Row],[Meal]]="Full Meal"), "Yes", "No")</f>
        <v>No</v>
      </c>
      <c r="U3346" s="1">
        <v>0.89861111111111114</v>
      </c>
      <c r="V3346">
        <v>10</v>
      </c>
      <c r="W3346" s="1" t="str">
        <f>IF(Flights[[#This Row],[Arrival Delay]] = "", "Cancelled", IF(Flights[[#This Row],[Arrival Delay]]&gt;15, "Delayed", "On time"))</f>
        <v>On time</v>
      </c>
      <c r="X3346" t="str">
        <f>IF(Flights[[#This Row],[Status]]&lt;&gt;"Delayed","", IF(Flights[[#This Row],[Arrival Delay]]&gt;120, "Severe", IF(Flights[[#This Row],[Arrival Delay]]&gt;60, "Major", "Moderate")))</f>
        <v/>
      </c>
      <c r="Y3346" t="b">
        <v>0</v>
      </c>
      <c r="AA3346" t="str">
        <f>IF(OR(AND(Flights[[#This Row],[Status]]="Cancelled", Flights[[#This Row],[Cancellation Reason]]="Airline/Carrier"), Flights[[#This Row],[Delay Type]]="Severe"), "Yes", "No")</f>
        <v>No</v>
      </c>
    </row>
    <row r="3347" spans="1:27" x14ac:dyDescent="0.3">
      <c r="A3347" s="3">
        <v>42248</v>
      </c>
      <c r="B3347" s="22">
        <f>WEEKNUM(Flights[[#This Row],[Date]], 1)</f>
        <v>36</v>
      </c>
      <c r="C3347" s="22">
        <f>WEEKDAY(Flights[[#This Row],[Date]],1)</f>
        <v>3</v>
      </c>
      <c r="D3347" t="s">
        <v>527</v>
      </c>
      <c r="E3347" t="s">
        <v>1989</v>
      </c>
      <c r="F3347" t="s">
        <v>0</v>
      </c>
      <c r="G3347" t="s">
        <v>26</v>
      </c>
      <c r="H3347" t="str">
        <f>_xlfn.XLOOKUP(Flights[[#This Row],[Destination]], Airports!$A$2:$A$78, Airports!$D$2:$D$78)</f>
        <v>Atlanta</v>
      </c>
      <c r="I3347" t="str" cm="1">
        <f t="array" ref="I3347">_xlfn.XLOOKUP(Flights[[#This Row],[Destination]],_xlfn._TRO_TRAILING( Airports!A:A),_xlfn._TRO_TRAILING( Airports!E:E), "Not found")</f>
        <v>GA</v>
      </c>
      <c r="J3347" s="1">
        <v>0.55902777777777779</v>
      </c>
      <c r="K3347" s="22">
        <f>HOUR(Flights[[#This Row],[Scheduled Departure]])</f>
        <v>13</v>
      </c>
      <c r="L3347" s="1">
        <v>0.56111111111111112</v>
      </c>
      <c r="M3347">
        <f>(L3347-J3347)*24*60</f>
        <v>2.9999999999999893</v>
      </c>
      <c r="N3347" s="16">
        <f>Flights[[#This Row],[Length (min)]]/60</f>
        <v>4.416666666666667</v>
      </c>
      <c r="O3347">
        <v>265</v>
      </c>
      <c r="P3347">
        <v>1947</v>
      </c>
      <c r="Q3347" s="18">
        <f>IFERROR(Flights[[#This Row],[Distance]]/Flights[[#This Row],[Length (hr)]], "")</f>
        <v>440.83018867924523</v>
      </c>
      <c r="R3347" s="1">
        <v>0.86944444444444446</v>
      </c>
      <c r="S3347" s="1" t="str">
        <f>IF(Flights[[#This Row],[Length (hr)]]&lt;2, "No meal", IF(Flights[[#This Row],[Length (hr)]]&lt;3.5, "Light meal", "Full meal"))</f>
        <v>Full meal</v>
      </c>
      <c r="T3347" s="1" t="str">
        <f>IF(AND(Flights[[#This Row],[Airline]]="US Airways", Flights[[#This Row],[Meal]]="Full Meal"), "Yes", "No")</f>
        <v>No</v>
      </c>
      <c r="U3347" s="1">
        <v>0.87013888888888891</v>
      </c>
      <c r="V3347">
        <v>1</v>
      </c>
      <c r="W3347" s="1" t="str">
        <f>IF(Flights[[#This Row],[Arrival Delay]] = "", "Cancelled", IF(Flights[[#This Row],[Arrival Delay]]&gt;15, "Delayed", "On time"))</f>
        <v>On time</v>
      </c>
      <c r="X3347" t="str">
        <f>IF(Flights[[#This Row],[Status]]&lt;&gt;"Delayed","", IF(Flights[[#This Row],[Arrival Delay]]&gt;120, "Severe", IF(Flights[[#This Row],[Arrival Delay]]&gt;60, "Major", "Moderate")))</f>
        <v/>
      </c>
      <c r="Y3347" t="b">
        <v>0</v>
      </c>
      <c r="AA3347" t="str">
        <f>IF(OR(AND(Flights[[#This Row],[Status]]="Cancelled", Flights[[#This Row],[Cancellation Reason]]="Airline/Carrier"), Flights[[#This Row],[Delay Type]]="Severe"), "Yes", "No")</f>
        <v>No</v>
      </c>
    </row>
    <row r="3348" spans="1:27" x14ac:dyDescent="0.3">
      <c r="A3348" s="3">
        <v>42248</v>
      </c>
      <c r="B3348" s="22">
        <f>WEEKNUM(Flights[[#This Row],[Date]], 1)</f>
        <v>36</v>
      </c>
      <c r="C3348" s="22">
        <f>WEEKDAY(Flights[[#This Row],[Date]],1)</f>
        <v>3</v>
      </c>
      <c r="D3348" t="s">
        <v>71</v>
      </c>
      <c r="E3348" t="s">
        <v>1987</v>
      </c>
      <c r="F3348" t="s">
        <v>0</v>
      </c>
      <c r="G3348" t="s">
        <v>15</v>
      </c>
      <c r="H3348" t="str">
        <f>_xlfn.XLOOKUP(Flights[[#This Row],[Destination]], Airports!$A$2:$A$78, Airports!$D$2:$D$78)</f>
        <v>Las Vegas</v>
      </c>
      <c r="I3348" t="str" cm="1">
        <f t="array" ref="I3348">_xlfn.XLOOKUP(Flights[[#This Row],[Destination]],_xlfn._TRO_TRAILING( Airports!A:A),_xlfn._TRO_TRAILING( Airports!E:E), "Not found")</f>
        <v>NV</v>
      </c>
      <c r="J3348" s="1">
        <v>0.57638888888888884</v>
      </c>
      <c r="K3348" s="22">
        <f>HOUR(Flights[[#This Row],[Scheduled Departure]])</f>
        <v>13</v>
      </c>
      <c r="L3348" s="1">
        <v>0.58750000000000002</v>
      </c>
      <c r="M3348">
        <f>(L3348-J3348)*24*60</f>
        <v>16.000000000000103</v>
      </c>
      <c r="N3348" s="16">
        <f>Flights[[#This Row],[Length (min)]]/60</f>
        <v>1.1666666666666667</v>
      </c>
      <c r="O3348">
        <v>70</v>
      </c>
      <c r="P3348">
        <v>236</v>
      </c>
      <c r="Q3348" s="18">
        <f>IFERROR(Flights[[#This Row],[Distance]]/Flights[[#This Row],[Length (hr)]], "")</f>
        <v>202.28571428571428</v>
      </c>
      <c r="R3348" s="1">
        <v>0.63263888888888886</v>
      </c>
      <c r="S3348" s="1" t="str">
        <f>IF(Flights[[#This Row],[Length (hr)]]&lt;2, "No meal", IF(Flights[[#This Row],[Length (hr)]]&lt;3.5, "Light meal", "Full meal"))</f>
        <v>No meal</v>
      </c>
      <c r="T3348" s="1" t="str">
        <f>IF(AND(Flights[[#This Row],[Airline]]="US Airways", Flights[[#This Row],[Meal]]="Full Meal"), "Yes", "No")</f>
        <v>No</v>
      </c>
      <c r="U3348" s="1">
        <v>0.63611111111111107</v>
      </c>
      <c r="V3348">
        <v>5</v>
      </c>
      <c r="W3348" s="1" t="str">
        <f>IF(Flights[[#This Row],[Arrival Delay]] = "", "Cancelled", IF(Flights[[#This Row],[Arrival Delay]]&gt;15, "Delayed", "On time"))</f>
        <v>On time</v>
      </c>
      <c r="X3348" t="str">
        <f>IF(Flights[[#This Row],[Status]]&lt;&gt;"Delayed","", IF(Flights[[#This Row],[Arrival Delay]]&gt;120, "Severe", IF(Flights[[#This Row],[Arrival Delay]]&gt;60, "Major", "Moderate")))</f>
        <v/>
      </c>
      <c r="Y3348" t="b">
        <v>0</v>
      </c>
      <c r="AA3348" t="str">
        <f>IF(OR(AND(Flights[[#This Row],[Status]]="Cancelled", Flights[[#This Row],[Cancellation Reason]]="Airline/Carrier"), Flights[[#This Row],[Delay Type]]="Severe"), "Yes", "No")</f>
        <v>No</v>
      </c>
    </row>
    <row r="3349" spans="1:27" x14ac:dyDescent="0.3">
      <c r="A3349" s="3">
        <v>42248</v>
      </c>
      <c r="B3349" s="22">
        <f>WEEKNUM(Flights[[#This Row],[Date]], 1)</f>
        <v>36</v>
      </c>
      <c r="C3349" s="22">
        <f>WEEKDAY(Flights[[#This Row],[Date]],1)</f>
        <v>3</v>
      </c>
      <c r="D3349" t="s">
        <v>565</v>
      </c>
      <c r="E3349" t="s">
        <v>1996</v>
      </c>
      <c r="F3349" t="s">
        <v>0</v>
      </c>
      <c r="G3349" t="s">
        <v>15</v>
      </c>
      <c r="H3349" t="str">
        <f>_xlfn.XLOOKUP(Flights[[#This Row],[Destination]], Airports!$A$2:$A$78, Airports!$D$2:$D$78)</f>
        <v>Las Vegas</v>
      </c>
      <c r="I3349" t="str" cm="1">
        <f t="array" ref="I3349">_xlfn.XLOOKUP(Flights[[#This Row],[Destination]],_xlfn._TRO_TRAILING( Airports!A:A),_xlfn._TRO_TRAILING( Airports!E:E), "Not found")</f>
        <v>NV</v>
      </c>
      <c r="J3349" s="1">
        <v>0.625</v>
      </c>
      <c r="K3349" s="22">
        <f>HOUR(Flights[[#This Row],[Scheduled Departure]])</f>
        <v>15</v>
      </c>
      <c r="L3349" s="1">
        <v>0.62152777777777779</v>
      </c>
      <c r="M3349">
        <f>(L3349-J3349)*24*60</f>
        <v>-4.9999999999999822</v>
      </c>
      <c r="N3349" s="16">
        <f>Flights[[#This Row],[Length (min)]]/60</f>
        <v>0.98333333333333328</v>
      </c>
      <c r="O3349">
        <v>59</v>
      </c>
      <c r="P3349">
        <v>236</v>
      </c>
      <c r="Q3349" s="18">
        <f>IFERROR(Flights[[#This Row],[Distance]]/Flights[[#This Row],[Length (hr)]], "")</f>
        <v>240</v>
      </c>
      <c r="R3349" s="1">
        <v>0.67361111111111116</v>
      </c>
      <c r="S3349" s="1" t="str">
        <f>IF(Flights[[#This Row],[Length (hr)]]&lt;2, "No meal", IF(Flights[[#This Row],[Length (hr)]]&lt;3.5, "Light meal", "Full meal"))</f>
        <v>No meal</v>
      </c>
      <c r="T3349" s="1" t="str">
        <f>IF(AND(Flights[[#This Row],[Airline]]="US Airways", Flights[[#This Row],[Meal]]="Full Meal"), "Yes", "No")</f>
        <v>No</v>
      </c>
      <c r="U3349" s="1">
        <v>0.66249999999999998</v>
      </c>
      <c r="V3349">
        <v>-16</v>
      </c>
      <c r="W3349" s="1" t="str">
        <f>IF(Flights[[#This Row],[Arrival Delay]] = "", "Cancelled", IF(Flights[[#This Row],[Arrival Delay]]&gt;15, "Delayed", "On time"))</f>
        <v>On time</v>
      </c>
      <c r="X3349" t="str">
        <f>IF(Flights[[#This Row],[Status]]&lt;&gt;"Delayed","", IF(Flights[[#This Row],[Arrival Delay]]&gt;120, "Severe", IF(Flights[[#This Row],[Arrival Delay]]&gt;60, "Major", "Moderate")))</f>
        <v/>
      </c>
      <c r="Y3349" t="b">
        <v>0</v>
      </c>
      <c r="AA3349" t="str">
        <f>IF(OR(AND(Flights[[#This Row],[Status]]="Cancelled", Flights[[#This Row],[Cancellation Reason]]="Airline/Carrier"), Flights[[#This Row],[Delay Type]]="Severe"), "Yes", "No")</f>
        <v>No</v>
      </c>
    </row>
    <row r="3350" spans="1:27" x14ac:dyDescent="0.3">
      <c r="A3350" s="3">
        <v>42248</v>
      </c>
      <c r="B3350" s="22">
        <f>WEEKNUM(Flights[[#This Row],[Date]], 1)</f>
        <v>36</v>
      </c>
      <c r="C3350" s="22">
        <f>WEEKDAY(Flights[[#This Row],[Date]],1)</f>
        <v>3</v>
      </c>
      <c r="D3350" t="s">
        <v>1011</v>
      </c>
      <c r="E3350" t="s">
        <v>1990</v>
      </c>
      <c r="F3350" t="s">
        <v>0</v>
      </c>
      <c r="G3350" t="s">
        <v>293</v>
      </c>
      <c r="H3350" t="str">
        <f>_xlfn.XLOOKUP(Flights[[#This Row],[Destination]], Airports!$A$2:$A$78, Airports!$D$2:$D$78)</f>
        <v>Houston</v>
      </c>
      <c r="I3350" t="str" cm="1">
        <f t="array" ref="I3350">_xlfn.XLOOKUP(Flights[[#This Row],[Destination]],_xlfn._TRO_TRAILING( Airports!A:A),_xlfn._TRO_TRAILING( Airports!E:E), "Not found")</f>
        <v>TX</v>
      </c>
      <c r="J3350" s="1">
        <v>0.66805555555555551</v>
      </c>
      <c r="K3350" s="22">
        <f>HOUR(Flights[[#This Row],[Scheduled Departure]])</f>
        <v>16</v>
      </c>
      <c r="L3350" s="1">
        <v>0.67638888888888893</v>
      </c>
      <c r="M3350">
        <f>(L3350-J3350)*24*60</f>
        <v>12.000000000000117</v>
      </c>
      <c r="N3350" s="16">
        <f>Flights[[#This Row],[Length (min)]]/60</f>
        <v>3.3666666666666667</v>
      </c>
      <c r="O3350">
        <v>202</v>
      </c>
      <c r="P3350">
        <v>1379</v>
      </c>
      <c r="Q3350" s="18">
        <f>IFERROR(Flights[[#This Row],[Distance]]/Flights[[#This Row],[Length (hr)]], "")</f>
        <v>409.60396039603961</v>
      </c>
      <c r="R3350" s="1">
        <v>0.88541666666666663</v>
      </c>
      <c r="S3350" s="1" t="str">
        <f>IF(Flights[[#This Row],[Length (hr)]]&lt;2, "No meal", IF(Flights[[#This Row],[Length (hr)]]&lt;3.5, "Light meal", "Full meal"))</f>
        <v>Light meal</v>
      </c>
      <c r="T3350" s="1" t="str">
        <f>IF(AND(Flights[[#This Row],[Airline]]="US Airways", Flights[[#This Row],[Meal]]="Full Meal"), "Yes", "No")</f>
        <v>No</v>
      </c>
      <c r="U3350" s="1">
        <v>0.9</v>
      </c>
      <c r="V3350">
        <v>21</v>
      </c>
      <c r="W3350" s="1" t="str">
        <f>IF(Flights[[#This Row],[Arrival Delay]] = "", "Cancelled", IF(Flights[[#This Row],[Arrival Delay]]&gt;15, "Delayed", "On time"))</f>
        <v>Delayed</v>
      </c>
      <c r="X3350" t="str">
        <f>IF(Flights[[#This Row],[Status]]&lt;&gt;"Delayed","", IF(Flights[[#This Row],[Arrival Delay]]&gt;120, "Severe", IF(Flights[[#This Row],[Arrival Delay]]&gt;60, "Major", "Moderate")))</f>
        <v>Moderate</v>
      </c>
      <c r="Y3350" t="b">
        <v>0</v>
      </c>
      <c r="AA3350" t="str">
        <f>IF(OR(AND(Flights[[#This Row],[Status]]="Cancelled", Flights[[#This Row],[Cancellation Reason]]="Airline/Carrier"), Flights[[#This Row],[Delay Type]]="Severe"), "Yes", "No")</f>
        <v>No</v>
      </c>
    </row>
    <row r="3351" spans="1:27" x14ac:dyDescent="0.3">
      <c r="A3351" s="3">
        <v>42248</v>
      </c>
      <c r="B3351" s="22">
        <f>WEEKNUM(Flights[[#This Row],[Date]], 1)</f>
        <v>36</v>
      </c>
      <c r="C3351" s="22">
        <f>WEEKDAY(Flights[[#This Row],[Date]],1)</f>
        <v>3</v>
      </c>
      <c r="D3351" t="s">
        <v>88</v>
      </c>
      <c r="E3351" t="s">
        <v>1987</v>
      </c>
      <c r="F3351" t="s">
        <v>0</v>
      </c>
      <c r="G3351" t="s">
        <v>15</v>
      </c>
      <c r="H3351" t="str">
        <f>_xlfn.XLOOKUP(Flights[[#This Row],[Destination]], Airports!$A$2:$A$78, Airports!$D$2:$D$78)</f>
        <v>Las Vegas</v>
      </c>
      <c r="I3351" t="str" cm="1">
        <f t="array" ref="I3351">_xlfn.XLOOKUP(Flights[[#This Row],[Destination]],_xlfn._TRO_TRAILING( Airports!A:A),_xlfn._TRO_TRAILING( Airports!E:E), "Not found")</f>
        <v>NV</v>
      </c>
      <c r="J3351" s="1">
        <v>0.75694444444444442</v>
      </c>
      <c r="K3351" s="22">
        <f>HOUR(Flights[[#This Row],[Scheduled Departure]])</f>
        <v>18</v>
      </c>
      <c r="L3351" s="1">
        <v>0.75208333333333333</v>
      </c>
      <c r="M3351">
        <f>(L3351-J3351)*24*60</f>
        <v>-6.9999999999999751</v>
      </c>
      <c r="N3351" s="16">
        <f>Flights[[#This Row],[Length (min)]]/60</f>
        <v>1.2</v>
      </c>
      <c r="O3351">
        <v>72</v>
      </c>
      <c r="P3351">
        <v>236</v>
      </c>
      <c r="Q3351" s="18">
        <f>IFERROR(Flights[[#This Row],[Distance]]/Flights[[#This Row],[Length (hr)]], "")</f>
        <v>196.66666666666669</v>
      </c>
      <c r="R3351" s="1">
        <v>0.81111111111111112</v>
      </c>
      <c r="S3351" s="1" t="str">
        <f>IF(Flights[[#This Row],[Length (hr)]]&lt;2, "No meal", IF(Flights[[#This Row],[Length (hr)]]&lt;3.5, "Light meal", "Full meal"))</f>
        <v>No meal</v>
      </c>
      <c r="T3351" s="1" t="str">
        <f>IF(AND(Flights[[#This Row],[Airline]]="US Airways", Flights[[#This Row],[Meal]]="Full Meal"), "Yes", "No")</f>
        <v>No</v>
      </c>
      <c r="U3351" s="1">
        <v>0.80208333333333337</v>
      </c>
      <c r="V3351">
        <v>-13</v>
      </c>
      <c r="W3351" s="1" t="str">
        <f>IF(Flights[[#This Row],[Arrival Delay]] = "", "Cancelled", IF(Flights[[#This Row],[Arrival Delay]]&gt;15, "Delayed", "On time"))</f>
        <v>On time</v>
      </c>
      <c r="X3351" t="str">
        <f>IF(Flights[[#This Row],[Status]]&lt;&gt;"Delayed","", IF(Flights[[#This Row],[Arrival Delay]]&gt;120, "Severe", IF(Flights[[#This Row],[Arrival Delay]]&gt;60, "Major", "Moderate")))</f>
        <v/>
      </c>
      <c r="Y3351" t="b">
        <v>0</v>
      </c>
      <c r="AA3351" t="str">
        <f>IF(OR(AND(Flights[[#This Row],[Status]]="Cancelled", Flights[[#This Row],[Cancellation Reason]]="Airline/Carrier"), Flights[[#This Row],[Delay Type]]="Severe"), "Yes", "No")</f>
        <v>No</v>
      </c>
    </row>
    <row r="3352" spans="1:27" x14ac:dyDescent="0.3">
      <c r="A3352" s="3">
        <v>42248</v>
      </c>
      <c r="B3352" s="22">
        <f>WEEKNUM(Flights[[#This Row],[Date]], 1)</f>
        <v>36</v>
      </c>
      <c r="C3352" s="22">
        <f>WEEKDAY(Flights[[#This Row],[Date]],1)</f>
        <v>3</v>
      </c>
      <c r="D3352" t="s">
        <v>1062</v>
      </c>
      <c r="E3352" t="s">
        <v>1994</v>
      </c>
      <c r="F3352" t="s">
        <v>0</v>
      </c>
      <c r="G3352" t="s">
        <v>283</v>
      </c>
      <c r="H3352" t="str">
        <f>_xlfn.XLOOKUP(Flights[[#This Row],[Destination]], Airports!$A$2:$A$78, Airports!$D$2:$D$78)</f>
        <v>Fresno</v>
      </c>
      <c r="I3352" t="str" cm="1">
        <f t="array" ref="I3352">_xlfn.XLOOKUP(Flights[[#This Row],[Destination]],_xlfn._TRO_TRAILING( Airports!A:A),_xlfn._TRO_TRAILING( Airports!E:E), "Not found")</f>
        <v>CA</v>
      </c>
      <c r="J3352" s="1">
        <v>0.83333333333333337</v>
      </c>
      <c r="K3352" s="22">
        <f>HOUR(Flights[[#This Row],[Scheduled Departure]])</f>
        <v>20</v>
      </c>
      <c r="L3352" s="1">
        <v>0.83125000000000004</v>
      </c>
      <c r="M3352">
        <f>(L3352-J3352)*24*60</f>
        <v>-2.9999999999999893</v>
      </c>
      <c r="N3352" s="16">
        <f>Flights[[#This Row],[Length (min)]]/60</f>
        <v>1.1333333333333333</v>
      </c>
      <c r="O3352">
        <v>68</v>
      </c>
      <c r="P3352">
        <v>209</v>
      </c>
      <c r="Q3352" s="18">
        <f>IFERROR(Flights[[#This Row],[Distance]]/Flights[[#This Row],[Length (hr)]], "")</f>
        <v>184.41176470588235</v>
      </c>
      <c r="R3352" s="1">
        <v>0.87708333333333333</v>
      </c>
      <c r="S3352" s="1" t="str">
        <f>IF(Flights[[#This Row],[Length (hr)]]&lt;2, "No meal", IF(Flights[[#This Row],[Length (hr)]]&lt;3.5, "Light meal", "Full meal"))</f>
        <v>No meal</v>
      </c>
      <c r="T3352" s="1" t="str">
        <f>IF(AND(Flights[[#This Row],[Airline]]="US Airways", Flights[[#This Row],[Meal]]="Full Meal"), "Yes", "No")</f>
        <v>No</v>
      </c>
      <c r="U3352" s="1">
        <v>0.87847222222222221</v>
      </c>
      <c r="V3352">
        <v>2</v>
      </c>
      <c r="W3352" s="1" t="str">
        <f>IF(Flights[[#This Row],[Arrival Delay]] = "", "Cancelled", IF(Flights[[#This Row],[Arrival Delay]]&gt;15, "Delayed", "On time"))</f>
        <v>On time</v>
      </c>
      <c r="X3352" t="str">
        <f>IF(Flights[[#This Row],[Status]]&lt;&gt;"Delayed","", IF(Flights[[#This Row],[Arrival Delay]]&gt;120, "Severe", IF(Flights[[#This Row],[Arrival Delay]]&gt;60, "Major", "Moderate")))</f>
        <v/>
      </c>
      <c r="Y3352" t="b">
        <v>0</v>
      </c>
      <c r="AA3352" t="str">
        <f>IF(OR(AND(Flights[[#This Row],[Status]]="Cancelled", Flights[[#This Row],[Cancellation Reason]]="Airline/Carrier"), Flights[[#This Row],[Delay Type]]="Severe"), "Yes", "No")</f>
        <v>No</v>
      </c>
    </row>
    <row r="3353" spans="1:27" x14ac:dyDescent="0.3">
      <c r="A3353" s="3">
        <v>42248</v>
      </c>
      <c r="B3353" s="22">
        <f>WEEKNUM(Flights[[#This Row],[Date]], 1)</f>
        <v>36</v>
      </c>
      <c r="C3353" s="22">
        <f>WEEKDAY(Flights[[#This Row],[Date]],1)</f>
        <v>3</v>
      </c>
      <c r="D3353" t="s">
        <v>101</v>
      </c>
      <c r="E3353" t="s">
        <v>1987</v>
      </c>
      <c r="F3353" t="s">
        <v>0</v>
      </c>
      <c r="G3353" t="s">
        <v>12</v>
      </c>
      <c r="H3353" t="str">
        <f>_xlfn.XLOOKUP(Flights[[#This Row],[Destination]], Airports!$A$2:$A$78, Airports!$D$2:$D$78)</f>
        <v>New York</v>
      </c>
      <c r="I3353" t="str" cm="1">
        <f t="array" ref="I3353">_xlfn.XLOOKUP(Flights[[#This Row],[Destination]],_xlfn._TRO_TRAILING( Airports!A:A),_xlfn._TRO_TRAILING( Airports!E:E), "Not found")</f>
        <v>NY</v>
      </c>
      <c r="J3353" s="1">
        <v>0.91319444444444442</v>
      </c>
      <c r="K3353" s="22">
        <f>HOUR(Flights[[#This Row],[Scheduled Departure]])</f>
        <v>21</v>
      </c>
      <c r="L3353" s="1">
        <v>0.91041666666666665</v>
      </c>
      <c r="M3353">
        <f>(L3353-J3353)*24*60</f>
        <v>-3.9999999999999858</v>
      </c>
      <c r="N3353" s="16">
        <f>Flights[[#This Row],[Length (min)]]/60</f>
        <v>5.3833333333333337</v>
      </c>
      <c r="O3353">
        <v>323</v>
      </c>
      <c r="P3353">
        <v>2475</v>
      </c>
      <c r="Q3353" s="18">
        <f>IFERROR(Flights[[#This Row],[Distance]]/Flights[[#This Row],[Length (hr)]], "")</f>
        <v>459.75232198142413</v>
      </c>
      <c r="R3353" s="1">
        <v>0.27013888888888887</v>
      </c>
      <c r="S3353" s="1" t="str">
        <f>IF(Flights[[#This Row],[Length (hr)]]&lt;2, "No meal", IF(Flights[[#This Row],[Length (hr)]]&lt;3.5, "Light meal", "Full meal"))</f>
        <v>Full meal</v>
      </c>
      <c r="T3353" s="1" t="str">
        <f>IF(AND(Flights[[#This Row],[Airline]]="US Airways", Flights[[#This Row],[Meal]]="Full Meal"), "Yes", "No")</f>
        <v>No</v>
      </c>
      <c r="U3353" s="1">
        <v>0.25972222222222224</v>
      </c>
      <c r="V3353">
        <v>-15</v>
      </c>
      <c r="W3353" s="1" t="str">
        <f>IF(Flights[[#This Row],[Arrival Delay]] = "", "Cancelled", IF(Flights[[#This Row],[Arrival Delay]]&gt;15, "Delayed", "On time"))</f>
        <v>On time</v>
      </c>
      <c r="X3353" t="str">
        <f>IF(Flights[[#This Row],[Status]]&lt;&gt;"Delayed","", IF(Flights[[#This Row],[Arrival Delay]]&gt;120, "Severe", IF(Flights[[#This Row],[Arrival Delay]]&gt;60, "Major", "Moderate")))</f>
        <v/>
      </c>
      <c r="Y3353" t="b">
        <v>0</v>
      </c>
      <c r="AA3353" t="str">
        <f>IF(OR(AND(Flights[[#This Row],[Status]]="Cancelled", Flights[[#This Row],[Cancellation Reason]]="Airline/Carrier"), Flights[[#This Row],[Delay Type]]="Severe"), "Yes", "No")</f>
        <v>No</v>
      </c>
    </row>
    <row r="3354" spans="1:27" x14ac:dyDescent="0.3">
      <c r="A3354" s="3">
        <v>42248</v>
      </c>
      <c r="B3354" s="22">
        <f>WEEKNUM(Flights[[#This Row],[Date]], 1)</f>
        <v>36</v>
      </c>
      <c r="C3354" s="22">
        <f>WEEKDAY(Flights[[#This Row],[Date]],1)</f>
        <v>3</v>
      </c>
      <c r="D3354" t="s">
        <v>656</v>
      </c>
      <c r="E3354" t="s">
        <v>1994</v>
      </c>
      <c r="F3354" t="s">
        <v>0</v>
      </c>
      <c r="G3354" t="s">
        <v>283</v>
      </c>
      <c r="H3354" t="str">
        <f>_xlfn.XLOOKUP(Flights[[#This Row],[Destination]], Airports!$A$2:$A$78, Airports!$D$2:$D$78)</f>
        <v>Fresno</v>
      </c>
      <c r="I3354" t="str" cm="1">
        <f t="array" ref="I3354">_xlfn.XLOOKUP(Flights[[#This Row],[Destination]],_xlfn._TRO_TRAILING( Airports!A:A),_xlfn._TRO_TRAILING( Airports!E:E), "Not found")</f>
        <v>CA</v>
      </c>
      <c r="J3354" s="1">
        <v>0.93055555555555558</v>
      </c>
      <c r="K3354" s="22">
        <f>HOUR(Flights[[#This Row],[Scheduled Departure]])</f>
        <v>22</v>
      </c>
      <c r="L3354" s="1">
        <v>0.92500000000000004</v>
      </c>
      <c r="M3354">
        <f>(L3354-J3354)*24*60</f>
        <v>-7.9999999999999716</v>
      </c>
      <c r="N3354" s="16">
        <f>Flights[[#This Row],[Length (min)]]/60</f>
        <v>1.1166666666666667</v>
      </c>
      <c r="O3354">
        <v>67</v>
      </c>
      <c r="P3354">
        <v>209</v>
      </c>
      <c r="Q3354" s="18">
        <f>IFERROR(Flights[[#This Row],[Distance]]/Flights[[#This Row],[Length (hr)]], "")</f>
        <v>187.1641791044776</v>
      </c>
      <c r="R3354" s="1">
        <v>0.97222222222222221</v>
      </c>
      <c r="S3354" s="1" t="str">
        <f>IF(Flights[[#This Row],[Length (hr)]]&lt;2, "No meal", IF(Flights[[#This Row],[Length (hr)]]&lt;3.5, "Light meal", "Full meal"))</f>
        <v>No meal</v>
      </c>
      <c r="T3354" s="1" t="str">
        <f>IF(AND(Flights[[#This Row],[Airline]]="US Airways", Flights[[#This Row],[Meal]]="Full Meal"), "Yes", "No")</f>
        <v>No</v>
      </c>
      <c r="U3354" s="1">
        <v>0.97152777777777777</v>
      </c>
      <c r="V3354">
        <v>-1</v>
      </c>
      <c r="W3354" s="1" t="str">
        <f>IF(Flights[[#This Row],[Arrival Delay]] = "", "Cancelled", IF(Flights[[#This Row],[Arrival Delay]]&gt;15, "Delayed", "On time"))</f>
        <v>On time</v>
      </c>
      <c r="X3354" t="str">
        <f>IF(Flights[[#This Row],[Status]]&lt;&gt;"Delayed","", IF(Flights[[#This Row],[Arrival Delay]]&gt;120, "Severe", IF(Flights[[#This Row],[Arrival Delay]]&gt;60, "Major", "Moderate")))</f>
        <v/>
      </c>
      <c r="Y3354" t="b">
        <v>0</v>
      </c>
      <c r="AA3354" t="str">
        <f>IF(OR(AND(Flights[[#This Row],[Status]]="Cancelled", Flights[[#This Row],[Cancellation Reason]]="Airline/Carrier"), Flights[[#This Row],[Delay Type]]="Severe"), "Yes", "No")</f>
        <v>No</v>
      </c>
    </row>
    <row r="3355" spans="1:27" x14ac:dyDescent="0.3">
      <c r="A3355" s="3">
        <v>42249</v>
      </c>
      <c r="B3355" s="22">
        <f>WEEKNUM(Flights[[#This Row],[Date]], 1)</f>
        <v>36</v>
      </c>
      <c r="C3355" s="22">
        <f>WEEKDAY(Flights[[#This Row],[Date]],1)</f>
        <v>4</v>
      </c>
      <c r="D3355" t="s">
        <v>410</v>
      </c>
      <c r="E3355" t="s">
        <v>1992</v>
      </c>
      <c r="F3355" t="s">
        <v>0</v>
      </c>
      <c r="G3355" t="s">
        <v>12</v>
      </c>
      <c r="H3355" t="str">
        <f>_xlfn.XLOOKUP(Flights[[#This Row],[Destination]], Airports!$A$2:$A$78, Airports!$D$2:$D$78)</f>
        <v>New York</v>
      </c>
      <c r="I3355" t="str" cm="1">
        <f t="array" ref="I3355">_xlfn.XLOOKUP(Flights[[#This Row],[Destination]],_xlfn._TRO_TRAILING( Airports!A:A),_xlfn._TRO_TRAILING( Airports!E:E), "Not found")</f>
        <v>NY</v>
      </c>
      <c r="J3355" s="1">
        <v>0.35416666666666669</v>
      </c>
      <c r="K3355" s="22">
        <f>HOUR(Flights[[#This Row],[Scheduled Departure]])</f>
        <v>8</v>
      </c>
      <c r="L3355" s="1">
        <v>0.3527777777777778</v>
      </c>
      <c r="M3355">
        <f>(L3355-J3355)*24*60</f>
        <v>-1.9999999999999929</v>
      </c>
      <c r="N3355" s="16">
        <f>Flights[[#This Row],[Length (min)]]/60</f>
        <v>5.3666666666666663</v>
      </c>
      <c r="O3355">
        <v>322</v>
      </c>
      <c r="P3355">
        <v>2475</v>
      </c>
      <c r="Q3355" s="18">
        <f>IFERROR(Flights[[#This Row],[Distance]]/Flights[[#This Row],[Length (hr)]], "")</f>
        <v>461.18012422360255</v>
      </c>
      <c r="R3355" s="1">
        <v>0.7104166666666667</v>
      </c>
      <c r="S3355" s="1" t="str">
        <f>IF(Flights[[#This Row],[Length (hr)]]&lt;2, "No meal", IF(Flights[[#This Row],[Length (hr)]]&lt;3.5, "Light meal", "Full meal"))</f>
        <v>Full meal</v>
      </c>
      <c r="T3355" s="1" t="str">
        <f>IF(AND(Flights[[#This Row],[Airline]]="US Airways", Flights[[#This Row],[Meal]]="Full Meal"), "Yes", "No")</f>
        <v>No</v>
      </c>
      <c r="U3355" s="1">
        <v>0.70138888888888884</v>
      </c>
      <c r="V3355">
        <v>-13</v>
      </c>
      <c r="W3355" s="1" t="str">
        <f>IF(Flights[[#This Row],[Arrival Delay]] = "", "Cancelled", IF(Flights[[#This Row],[Arrival Delay]]&gt;15, "Delayed", "On time"))</f>
        <v>On time</v>
      </c>
      <c r="X3355" t="str">
        <f>IF(Flights[[#This Row],[Status]]&lt;&gt;"Delayed","", IF(Flights[[#This Row],[Arrival Delay]]&gt;120, "Severe", IF(Flights[[#This Row],[Arrival Delay]]&gt;60, "Major", "Moderate")))</f>
        <v/>
      </c>
      <c r="Y3355" t="b">
        <v>0</v>
      </c>
      <c r="AA3355" t="str">
        <f>IF(OR(AND(Flights[[#This Row],[Status]]="Cancelled", Flights[[#This Row],[Cancellation Reason]]="Airline/Carrier"), Flights[[#This Row],[Delay Type]]="Severe"), "Yes", "No")</f>
        <v>No</v>
      </c>
    </row>
    <row r="3356" spans="1:27" x14ac:dyDescent="0.3">
      <c r="A3356" s="3">
        <v>42249</v>
      </c>
      <c r="B3356" s="22">
        <f>WEEKNUM(Flights[[#This Row],[Date]], 1)</f>
        <v>36</v>
      </c>
      <c r="C3356" s="22">
        <f>WEEKDAY(Flights[[#This Row],[Date]],1)</f>
        <v>4</v>
      </c>
      <c r="D3356" t="s">
        <v>1533</v>
      </c>
      <c r="E3356" t="s">
        <v>1990</v>
      </c>
      <c r="F3356" t="s">
        <v>0</v>
      </c>
      <c r="G3356" t="s">
        <v>281</v>
      </c>
      <c r="H3356" t="str">
        <f>_xlfn.XLOOKUP(Flights[[#This Row],[Destination]], Airports!$A$2:$A$78, Airports!$D$2:$D$78)</f>
        <v>Newark</v>
      </c>
      <c r="I3356" t="str" cm="1">
        <f t="array" ref="I3356">_xlfn.XLOOKUP(Flights[[#This Row],[Destination]],_xlfn._TRO_TRAILING( Airports!A:A),_xlfn._TRO_TRAILING( Airports!E:E), "Not found")</f>
        <v>NJ</v>
      </c>
      <c r="J3356" s="1">
        <v>0.43402777777777779</v>
      </c>
      <c r="K3356" s="22">
        <f>HOUR(Flights[[#This Row],[Scheduled Departure]])</f>
        <v>10</v>
      </c>
      <c r="L3356" s="1">
        <v>0.43472222222222223</v>
      </c>
      <c r="M3356">
        <f>(L3356-J3356)*24*60</f>
        <v>0.99999999999999645</v>
      </c>
      <c r="N3356" s="16">
        <f>Flights[[#This Row],[Length (min)]]/60</f>
        <v>5.5</v>
      </c>
      <c r="O3356">
        <v>330</v>
      </c>
      <c r="P3356">
        <v>2454</v>
      </c>
      <c r="Q3356" s="18">
        <f>IFERROR(Flights[[#This Row],[Distance]]/Flights[[#This Row],[Length (hr)]], "")</f>
        <v>446.18181818181819</v>
      </c>
      <c r="R3356" s="1">
        <v>0.78888888888888886</v>
      </c>
      <c r="S3356" s="1" t="str">
        <f>IF(Flights[[#This Row],[Length (hr)]]&lt;2, "No meal", IF(Flights[[#This Row],[Length (hr)]]&lt;3.5, "Light meal", "Full meal"))</f>
        <v>Full meal</v>
      </c>
      <c r="T3356" s="1" t="str">
        <f>IF(AND(Flights[[#This Row],[Airline]]="US Airways", Flights[[#This Row],[Meal]]="Full Meal"), "Yes", "No")</f>
        <v>No</v>
      </c>
      <c r="U3356" s="1">
        <v>0.78888888888888886</v>
      </c>
      <c r="V3356">
        <v>0</v>
      </c>
      <c r="W3356" s="1" t="str">
        <f>IF(Flights[[#This Row],[Arrival Delay]] = "", "Cancelled", IF(Flights[[#This Row],[Arrival Delay]]&gt;15, "Delayed", "On time"))</f>
        <v>On time</v>
      </c>
      <c r="X3356" t="str">
        <f>IF(Flights[[#This Row],[Status]]&lt;&gt;"Delayed","", IF(Flights[[#This Row],[Arrival Delay]]&gt;120, "Severe", IF(Flights[[#This Row],[Arrival Delay]]&gt;60, "Major", "Moderate")))</f>
        <v/>
      </c>
      <c r="Y3356" t="b">
        <v>0</v>
      </c>
      <c r="AA3356" t="str">
        <f>IF(OR(AND(Flights[[#This Row],[Status]]="Cancelled", Flights[[#This Row],[Cancellation Reason]]="Airline/Carrier"), Flights[[#This Row],[Delay Type]]="Severe"), "Yes", "No")</f>
        <v>No</v>
      </c>
    </row>
    <row r="3357" spans="1:27" x14ac:dyDescent="0.3">
      <c r="A3357" s="3">
        <v>42249</v>
      </c>
      <c r="B3357" s="22">
        <f>WEEKNUM(Flights[[#This Row],[Date]], 1)</f>
        <v>36</v>
      </c>
      <c r="C3357" s="22">
        <f>WEEKDAY(Flights[[#This Row],[Date]],1)</f>
        <v>4</v>
      </c>
      <c r="D3357" t="s">
        <v>470</v>
      </c>
      <c r="E3357" t="s">
        <v>1995</v>
      </c>
      <c r="F3357" t="s">
        <v>0</v>
      </c>
      <c r="G3357" t="s">
        <v>278</v>
      </c>
      <c r="H3357" t="str">
        <f>_xlfn.XLOOKUP(Flights[[#This Row],[Destination]], Airports!$A$2:$A$78, Airports!$D$2:$D$78)</f>
        <v>El Paso</v>
      </c>
      <c r="I3357" t="str" cm="1">
        <f t="array" ref="I3357">_xlfn.XLOOKUP(Flights[[#This Row],[Destination]],_xlfn._TRO_TRAILING( Airports!A:A),_xlfn._TRO_TRAILING( Airports!E:E), "Not found")</f>
        <v>TX</v>
      </c>
      <c r="J3357" s="1">
        <v>0.50347222222222221</v>
      </c>
      <c r="K3357" s="22">
        <f>HOUR(Flights[[#This Row],[Scheduled Departure]])</f>
        <v>12</v>
      </c>
      <c r="L3357" s="1">
        <v>0.49791666666666667</v>
      </c>
      <c r="M3357">
        <f>(L3357-J3357)*24*60</f>
        <v>-7.9999999999999716</v>
      </c>
      <c r="N3357" s="16">
        <f>Flights[[#This Row],[Length (min)]]/60</f>
        <v>2.0166666666666666</v>
      </c>
      <c r="O3357">
        <v>121</v>
      </c>
      <c r="P3357">
        <v>715</v>
      </c>
      <c r="Q3357" s="18">
        <f>IFERROR(Flights[[#This Row],[Distance]]/Flights[[#This Row],[Length (hr)]], "")</f>
        <v>354.54545454545456</v>
      </c>
      <c r="R3357" s="1">
        <v>0.62152777777777779</v>
      </c>
      <c r="S3357" s="1" t="str">
        <f>IF(Flights[[#This Row],[Length (hr)]]&lt;2, "No meal", IF(Flights[[#This Row],[Length (hr)]]&lt;3.5, "Light meal", "Full meal"))</f>
        <v>Light meal</v>
      </c>
      <c r="T3357" s="1" t="str">
        <f>IF(AND(Flights[[#This Row],[Airline]]="US Airways", Flights[[#This Row],[Meal]]="Full Meal"), "Yes", "No")</f>
        <v>No</v>
      </c>
      <c r="U3357" s="1">
        <v>0.62361111111111112</v>
      </c>
      <c r="V3357">
        <v>3</v>
      </c>
      <c r="W3357" s="1" t="str">
        <f>IF(Flights[[#This Row],[Arrival Delay]] = "", "Cancelled", IF(Flights[[#This Row],[Arrival Delay]]&gt;15, "Delayed", "On time"))</f>
        <v>On time</v>
      </c>
      <c r="X3357" t="str">
        <f>IF(Flights[[#This Row],[Status]]&lt;&gt;"Delayed","", IF(Flights[[#This Row],[Arrival Delay]]&gt;120, "Severe", IF(Flights[[#This Row],[Arrival Delay]]&gt;60, "Major", "Moderate")))</f>
        <v/>
      </c>
      <c r="Y3357" t="b">
        <v>0</v>
      </c>
      <c r="AA3357" t="str">
        <f>IF(OR(AND(Flights[[#This Row],[Status]]="Cancelled", Flights[[#This Row],[Cancellation Reason]]="Airline/Carrier"), Flights[[#This Row],[Delay Type]]="Severe"), "Yes", "No")</f>
        <v>No</v>
      </c>
    </row>
    <row r="3358" spans="1:27" x14ac:dyDescent="0.3">
      <c r="A3358" s="3">
        <v>42249</v>
      </c>
      <c r="B3358" s="22">
        <f>WEEKNUM(Flights[[#This Row],[Date]], 1)</f>
        <v>36</v>
      </c>
      <c r="C3358" s="22">
        <f>WEEKDAY(Flights[[#This Row],[Date]],1)</f>
        <v>4</v>
      </c>
      <c r="D3358" t="s">
        <v>542</v>
      </c>
      <c r="E3358" t="s">
        <v>1989</v>
      </c>
      <c r="F3358" t="s">
        <v>0</v>
      </c>
      <c r="G3358" t="s">
        <v>17</v>
      </c>
      <c r="H3358" t="str">
        <f>_xlfn.XLOOKUP(Flights[[#This Row],[Destination]], Airports!$A$2:$A$78, Airports!$D$2:$D$78)</f>
        <v>Honolulu</v>
      </c>
      <c r="I3358" t="str" cm="1">
        <f t="array" ref="I3358">_xlfn.XLOOKUP(Flights[[#This Row],[Destination]],_xlfn._TRO_TRAILING( Airports!A:A),_xlfn._TRO_TRAILING( Airports!E:E), "Not found")</f>
        <v>HI</v>
      </c>
      <c r="J3358" s="1">
        <v>0.61111111111111116</v>
      </c>
      <c r="K3358" s="22">
        <f>HOUR(Flights[[#This Row],[Scheduled Departure]])</f>
        <v>14</v>
      </c>
      <c r="L3358" s="1">
        <v>0.60833333333333328</v>
      </c>
      <c r="M3358">
        <f>(L3358-J3358)*24*60</f>
        <v>-4.0000000000001457</v>
      </c>
      <c r="N3358" s="16">
        <f>Flights[[#This Row],[Length (min)]]/60</f>
        <v>5.5666666666666664</v>
      </c>
      <c r="O3358">
        <v>334</v>
      </c>
      <c r="P3358">
        <v>2556</v>
      </c>
      <c r="Q3358" s="18">
        <f>IFERROR(Flights[[#This Row],[Distance]]/Flights[[#This Row],[Length (hr)]], "")</f>
        <v>459.16167664670661</v>
      </c>
      <c r="R3358" s="1">
        <v>0.72499999999999998</v>
      </c>
      <c r="S3358" s="1" t="str">
        <f>IF(Flights[[#This Row],[Length (hr)]]&lt;2, "No meal", IF(Flights[[#This Row],[Length (hr)]]&lt;3.5, "Light meal", "Full meal"))</f>
        <v>Full meal</v>
      </c>
      <c r="T3358" s="1" t="str">
        <f>IF(AND(Flights[[#This Row],[Airline]]="US Airways", Flights[[#This Row],[Meal]]="Full Meal"), "Yes", "No")</f>
        <v>No</v>
      </c>
      <c r="U3358" s="1">
        <v>0.71527777777777779</v>
      </c>
      <c r="V3358">
        <v>-14</v>
      </c>
      <c r="W3358" s="1" t="str">
        <f>IF(Flights[[#This Row],[Arrival Delay]] = "", "Cancelled", IF(Flights[[#This Row],[Arrival Delay]]&gt;15, "Delayed", "On time"))</f>
        <v>On time</v>
      </c>
      <c r="X3358" t="str">
        <f>IF(Flights[[#This Row],[Status]]&lt;&gt;"Delayed","", IF(Flights[[#This Row],[Arrival Delay]]&gt;120, "Severe", IF(Flights[[#This Row],[Arrival Delay]]&gt;60, "Major", "Moderate")))</f>
        <v/>
      </c>
      <c r="Y3358" t="b">
        <v>0</v>
      </c>
      <c r="AA3358" t="str">
        <f>IF(OR(AND(Flights[[#This Row],[Status]]="Cancelled", Flights[[#This Row],[Cancellation Reason]]="Airline/Carrier"), Flights[[#This Row],[Delay Type]]="Severe"), "Yes", "No")</f>
        <v>No</v>
      </c>
    </row>
    <row r="3359" spans="1:27" x14ac:dyDescent="0.3">
      <c r="A3359" s="3">
        <v>42249</v>
      </c>
      <c r="B3359" s="22">
        <f>WEEKNUM(Flights[[#This Row],[Date]], 1)</f>
        <v>36</v>
      </c>
      <c r="C3359" s="22">
        <f>WEEKDAY(Flights[[#This Row],[Date]],1)</f>
        <v>4</v>
      </c>
      <c r="D3359" t="s">
        <v>730</v>
      </c>
      <c r="E3359" t="s">
        <v>1989</v>
      </c>
      <c r="F3359" t="s">
        <v>0</v>
      </c>
      <c r="G3359" t="s">
        <v>314</v>
      </c>
      <c r="H3359" t="str">
        <f>_xlfn.XLOOKUP(Flights[[#This Row],[Destination]], Airports!$A$2:$A$78, Airports!$D$2:$D$78)</f>
        <v>Minneapolis</v>
      </c>
      <c r="I3359" t="str" cm="1">
        <f t="array" ref="I3359">_xlfn.XLOOKUP(Flights[[#This Row],[Destination]],_xlfn._TRO_TRAILING( Airports!A:A),_xlfn._TRO_TRAILING( Airports!E:E), "Not found")</f>
        <v>MN</v>
      </c>
      <c r="J3359" s="1">
        <v>0.625</v>
      </c>
      <c r="K3359" s="22">
        <f>HOUR(Flights[[#This Row],[Scheduled Departure]])</f>
        <v>15</v>
      </c>
      <c r="L3359" s="1">
        <v>0.62152777777777779</v>
      </c>
      <c r="M3359">
        <f>(L3359-J3359)*24*60</f>
        <v>-4.9999999999999822</v>
      </c>
      <c r="N3359" s="16">
        <f>Flights[[#This Row],[Length (min)]]/60</f>
        <v>3.2</v>
      </c>
      <c r="O3359">
        <v>192</v>
      </c>
      <c r="P3359">
        <v>1535</v>
      </c>
      <c r="Q3359" s="18">
        <f>IFERROR(Flights[[#This Row],[Distance]]/Flights[[#This Row],[Length (hr)]], "")</f>
        <v>479.6875</v>
      </c>
      <c r="R3359" s="1">
        <v>0.85486111111111107</v>
      </c>
      <c r="S3359" s="1" t="str">
        <f>IF(Flights[[#This Row],[Length (hr)]]&lt;2, "No meal", IF(Flights[[#This Row],[Length (hr)]]&lt;3.5, "Light meal", "Full meal"))</f>
        <v>Light meal</v>
      </c>
      <c r="T3359" s="1" t="str">
        <f>IF(AND(Flights[[#This Row],[Airline]]="US Airways", Flights[[#This Row],[Meal]]="Full Meal"), "Yes", "No")</f>
        <v>No</v>
      </c>
      <c r="U3359" s="1">
        <v>0.83819444444444446</v>
      </c>
      <c r="V3359">
        <v>-24</v>
      </c>
      <c r="W3359" s="1" t="str">
        <f>IF(Flights[[#This Row],[Arrival Delay]] = "", "Cancelled", IF(Flights[[#This Row],[Arrival Delay]]&gt;15, "Delayed", "On time"))</f>
        <v>On time</v>
      </c>
      <c r="X3359" t="str">
        <f>IF(Flights[[#This Row],[Status]]&lt;&gt;"Delayed","", IF(Flights[[#This Row],[Arrival Delay]]&gt;120, "Severe", IF(Flights[[#This Row],[Arrival Delay]]&gt;60, "Major", "Moderate")))</f>
        <v/>
      </c>
      <c r="Y3359" t="b">
        <v>0</v>
      </c>
      <c r="AA3359" t="str">
        <f>IF(OR(AND(Flights[[#This Row],[Status]]="Cancelled", Flights[[#This Row],[Cancellation Reason]]="Airline/Carrier"), Flights[[#This Row],[Delay Type]]="Severe"), "Yes", "No")</f>
        <v>No</v>
      </c>
    </row>
    <row r="3360" spans="1:27" x14ac:dyDescent="0.3">
      <c r="A3360" s="3">
        <v>42249</v>
      </c>
      <c r="B3360" s="22">
        <f>WEEKNUM(Flights[[#This Row],[Date]], 1)</f>
        <v>36</v>
      </c>
      <c r="C3360" s="22">
        <f>WEEKDAY(Flights[[#This Row],[Date]],1)</f>
        <v>4</v>
      </c>
      <c r="D3360" t="s">
        <v>202</v>
      </c>
      <c r="E3360" t="s">
        <v>1987</v>
      </c>
      <c r="F3360" t="s">
        <v>0</v>
      </c>
      <c r="G3360" t="s">
        <v>29</v>
      </c>
      <c r="H3360" t="str">
        <f>_xlfn.XLOOKUP(Flights[[#This Row],[Destination]], Airports!$A$2:$A$78, Airports!$D$2:$D$78)</f>
        <v>Phoenix</v>
      </c>
      <c r="I3360" t="str" cm="1">
        <f t="array" ref="I3360">_xlfn.XLOOKUP(Flights[[#This Row],[Destination]],_xlfn._TRO_TRAILING( Airports!A:A),_xlfn._TRO_TRAILING( Airports!E:E), "Not found")</f>
        <v>AZ</v>
      </c>
      <c r="J3360" s="1">
        <v>0.73611111111111116</v>
      </c>
      <c r="K3360" s="22">
        <f>HOUR(Flights[[#This Row],[Scheduled Departure]])</f>
        <v>17</v>
      </c>
      <c r="L3360" s="1">
        <v>0.73472222222222228</v>
      </c>
      <c r="M3360">
        <f>(L3360-J3360)*24*60</f>
        <v>-1.9999999999999929</v>
      </c>
      <c r="N3360" s="16">
        <f>Flights[[#This Row],[Length (min)]]/60</f>
        <v>1.3333333333333333</v>
      </c>
      <c r="O3360">
        <v>80</v>
      </c>
      <c r="P3360">
        <v>370</v>
      </c>
      <c r="Q3360" s="18">
        <f>IFERROR(Flights[[#This Row],[Distance]]/Flights[[#This Row],[Length (hr)]], "")</f>
        <v>277.5</v>
      </c>
      <c r="R3360" s="1">
        <v>0.80277777777777781</v>
      </c>
      <c r="S3360" s="1" t="str">
        <f>IF(Flights[[#This Row],[Length (hr)]]&lt;2, "No meal", IF(Flights[[#This Row],[Length (hr)]]&lt;3.5, "Light meal", "Full meal"))</f>
        <v>No meal</v>
      </c>
      <c r="T3360" s="1" t="str">
        <f>IF(AND(Flights[[#This Row],[Airline]]="US Airways", Flights[[#This Row],[Meal]]="Full Meal"), "Yes", "No")</f>
        <v>No</v>
      </c>
      <c r="U3360" s="1">
        <v>0.79027777777777775</v>
      </c>
      <c r="V3360">
        <v>-18</v>
      </c>
      <c r="W3360" s="1" t="str">
        <f>IF(Flights[[#This Row],[Arrival Delay]] = "", "Cancelled", IF(Flights[[#This Row],[Arrival Delay]]&gt;15, "Delayed", "On time"))</f>
        <v>On time</v>
      </c>
      <c r="X3360" t="str">
        <f>IF(Flights[[#This Row],[Status]]&lt;&gt;"Delayed","", IF(Flights[[#This Row],[Arrival Delay]]&gt;120, "Severe", IF(Flights[[#This Row],[Arrival Delay]]&gt;60, "Major", "Moderate")))</f>
        <v/>
      </c>
      <c r="Y3360" t="b">
        <v>0</v>
      </c>
      <c r="AA3360" t="str">
        <f>IF(OR(AND(Flights[[#This Row],[Status]]="Cancelled", Flights[[#This Row],[Cancellation Reason]]="Airline/Carrier"), Flights[[#This Row],[Delay Type]]="Severe"), "Yes", "No")</f>
        <v>No</v>
      </c>
    </row>
    <row r="3361" spans="1:27" x14ac:dyDescent="0.3">
      <c r="A3361" s="3">
        <v>42249</v>
      </c>
      <c r="B3361" s="22">
        <f>WEEKNUM(Flights[[#This Row],[Date]], 1)</f>
        <v>36</v>
      </c>
      <c r="C3361" s="22">
        <f>WEEKDAY(Flights[[#This Row],[Date]],1)</f>
        <v>4</v>
      </c>
      <c r="D3361" t="s">
        <v>90</v>
      </c>
      <c r="E3361" t="s">
        <v>1987</v>
      </c>
      <c r="F3361" t="s">
        <v>0</v>
      </c>
      <c r="G3361" t="s">
        <v>19</v>
      </c>
      <c r="H3361" t="str">
        <f>_xlfn.XLOOKUP(Flights[[#This Row],[Destination]], Airports!$A$2:$A$78, Airports!$D$2:$D$78)</f>
        <v>Kona</v>
      </c>
      <c r="I3361" t="str" cm="1">
        <f t="array" ref="I3361">_xlfn.XLOOKUP(Flights[[#This Row],[Destination]],_xlfn._TRO_TRAILING( Airports!A:A),_xlfn._TRO_TRAILING( Airports!E:E), "Not found")</f>
        <v>HI</v>
      </c>
      <c r="J3361" s="1">
        <v>0.73750000000000004</v>
      </c>
      <c r="K3361" s="22">
        <f>HOUR(Flights[[#This Row],[Scheduled Departure]])</f>
        <v>17</v>
      </c>
      <c r="L3361" s="1">
        <v>0.73124999999999996</v>
      </c>
      <c r="M3361">
        <f>(L3361-J3361)*24*60</f>
        <v>-9.0000000000001279</v>
      </c>
      <c r="N3361" s="16">
        <f>Flights[[#This Row],[Length (min)]]/60</f>
        <v>5.5666666666666664</v>
      </c>
      <c r="O3361">
        <v>334</v>
      </c>
      <c r="P3361">
        <v>2504</v>
      </c>
      <c r="Q3361" s="18">
        <f>IFERROR(Flights[[#This Row],[Distance]]/Flights[[#This Row],[Length (hr)]], "")</f>
        <v>449.82035928143716</v>
      </c>
      <c r="R3361" s="1">
        <v>0.85416666666666663</v>
      </c>
      <c r="S3361" s="1" t="str">
        <f>IF(Flights[[#This Row],[Length (hr)]]&lt;2, "No meal", IF(Flights[[#This Row],[Length (hr)]]&lt;3.5, "Light meal", "Full meal"))</f>
        <v>Full meal</v>
      </c>
      <c r="T3361" s="1" t="str">
        <f>IF(AND(Flights[[#This Row],[Airline]]="US Airways", Flights[[#This Row],[Meal]]="Full Meal"), "Yes", "No")</f>
        <v>No</v>
      </c>
      <c r="U3361" s="1">
        <v>0.83819444444444446</v>
      </c>
      <c r="V3361">
        <v>-23</v>
      </c>
      <c r="W3361" s="1" t="str">
        <f>IF(Flights[[#This Row],[Arrival Delay]] = "", "Cancelled", IF(Flights[[#This Row],[Arrival Delay]]&gt;15, "Delayed", "On time"))</f>
        <v>On time</v>
      </c>
      <c r="X3361" t="str">
        <f>IF(Flights[[#This Row],[Status]]&lt;&gt;"Delayed","", IF(Flights[[#This Row],[Arrival Delay]]&gt;120, "Severe", IF(Flights[[#This Row],[Arrival Delay]]&gt;60, "Major", "Moderate")))</f>
        <v/>
      </c>
      <c r="Y3361" t="b">
        <v>0</v>
      </c>
      <c r="AA3361" t="str">
        <f>IF(OR(AND(Flights[[#This Row],[Status]]="Cancelled", Flights[[#This Row],[Cancellation Reason]]="Airline/Carrier"), Flights[[#This Row],[Delay Type]]="Severe"), "Yes", "No")</f>
        <v>No</v>
      </c>
    </row>
    <row r="3362" spans="1:27" x14ac:dyDescent="0.3">
      <c r="A3362" s="3">
        <v>42249</v>
      </c>
      <c r="B3362" s="22">
        <f>WEEKNUM(Flights[[#This Row],[Date]], 1)</f>
        <v>36</v>
      </c>
      <c r="C3362" s="22">
        <f>WEEKDAY(Flights[[#This Row],[Date]],1)</f>
        <v>4</v>
      </c>
      <c r="D3362" t="s">
        <v>1088</v>
      </c>
      <c r="E3362" t="s">
        <v>1994</v>
      </c>
      <c r="F3362" t="s">
        <v>0</v>
      </c>
      <c r="G3362" t="s">
        <v>349</v>
      </c>
      <c r="H3362" t="str">
        <f>_xlfn.XLOOKUP(Flights[[#This Row],[Destination]], Airports!$A$2:$A$78, Airports!$D$2:$D$78)</f>
        <v>Salt Lake City</v>
      </c>
      <c r="I3362" t="str" cm="1">
        <f t="array" ref="I3362">_xlfn.XLOOKUP(Flights[[#This Row],[Destination]],_xlfn._TRO_TRAILING( Airports!A:A),_xlfn._TRO_TRAILING( Airports!E:E), "Not found")</f>
        <v>UT</v>
      </c>
      <c r="J3362" s="1">
        <v>0.78819444444444442</v>
      </c>
      <c r="K3362" s="22">
        <f>HOUR(Flights[[#This Row],[Scheduled Departure]])</f>
        <v>18</v>
      </c>
      <c r="L3362" s="1">
        <v>0.80694444444444446</v>
      </c>
      <c r="M3362">
        <f>(L3362-J3362)*24*60</f>
        <v>27.000000000000064</v>
      </c>
      <c r="N3362" s="16">
        <f>Flights[[#This Row],[Length (min)]]/60</f>
        <v>1.6833333333333333</v>
      </c>
      <c r="O3362">
        <v>101</v>
      </c>
      <c r="P3362">
        <v>590</v>
      </c>
      <c r="Q3362" s="18">
        <f>IFERROR(Flights[[#This Row],[Distance]]/Flights[[#This Row],[Length (hr)]], "")</f>
        <v>350.49504950495049</v>
      </c>
      <c r="R3362" s="1">
        <v>0.90763888888888888</v>
      </c>
      <c r="S3362" s="1" t="str">
        <f>IF(Flights[[#This Row],[Length (hr)]]&lt;2, "No meal", IF(Flights[[#This Row],[Length (hr)]]&lt;3.5, "Light meal", "Full meal"))</f>
        <v>No meal</v>
      </c>
      <c r="T3362" s="1" t="str">
        <f>IF(AND(Flights[[#This Row],[Airline]]="US Airways", Flights[[#This Row],[Meal]]="Full Meal"), "Yes", "No")</f>
        <v>No</v>
      </c>
      <c r="U3362" s="1">
        <v>0.91874999999999996</v>
      </c>
      <c r="V3362">
        <v>16</v>
      </c>
      <c r="W3362" s="1" t="str">
        <f>IF(Flights[[#This Row],[Arrival Delay]] = "", "Cancelled", IF(Flights[[#This Row],[Arrival Delay]]&gt;15, "Delayed", "On time"))</f>
        <v>Delayed</v>
      </c>
      <c r="X3362" t="str">
        <f>IF(Flights[[#This Row],[Status]]&lt;&gt;"Delayed","", IF(Flights[[#This Row],[Arrival Delay]]&gt;120, "Severe", IF(Flights[[#This Row],[Arrival Delay]]&gt;60, "Major", "Moderate")))</f>
        <v>Moderate</v>
      </c>
      <c r="Y3362" t="b">
        <v>0</v>
      </c>
      <c r="AA3362" t="str">
        <f>IF(OR(AND(Flights[[#This Row],[Status]]="Cancelled", Flights[[#This Row],[Cancellation Reason]]="Airline/Carrier"), Flights[[#This Row],[Delay Type]]="Severe"), "Yes", "No")</f>
        <v>No</v>
      </c>
    </row>
    <row r="3363" spans="1:27" x14ac:dyDescent="0.3">
      <c r="A3363" s="3">
        <v>42249</v>
      </c>
      <c r="B3363" s="22">
        <f>WEEKNUM(Flights[[#This Row],[Date]], 1)</f>
        <v>36</v>
      </c>
      <c r="C3363" s="22">
        <f>WEEKDAY(Flights[[#This Row],[Date]],1)</f>
        <v>4</v>
      </c>
      <c r="D3363" t="s">
        <v>102</v>
      </c>
      <c r="E3363" t="s">
        <v>1987</v>
      </c>
      <c r="F3363" t="s">
        <v>0</v>
      </c>
      <c r="G3363" t="s">
        <v>10</v>
      </c>
      <c r="H3363" t="str">
        <f>_xlfn.XLOOKUP(Flights[[#This Row],[Destination]], Airports!$A$2:$A$78, Airports!$D$2:$D$78)</f>
        <v>Boston</v>
      </c>
      <c r="I3363" t="str" cm="1">
        <f t="array" ref="I3363">_xlfn.XLOOKUP(Flights[[#This Row],[Destination]],_xlfn._TRO_TRAILING( Airports!A:A),_xlfn._TRO_TRAILING( Airports!E:E), "Not found")</f>
        <v>MA</v>
      </c>
      <c r="J3363" s="1">
        <v>0.89236111111111116</v>
      </c>
      <c r="K3363" s="22">
        <f>HOUR(Flights[[#This Row],[Scheduled Departure]])</f>
        <v>21</v>
      </c>
      <c r="L3363" s="1">
        <v>0.88749999999999996</v>
      </c>
      <c r="M3363">
        <f>(L3363-J3363)*24*60</f>
        <v>-7.000000000000135</v>
      </c>
      <c r="N3363" s="16">
        <f>Flights[[#This Row],[Length (min)]]/60</f>
        <v>5.35</v>
      </c>
      <c r="O3363">
        <v>321</v>
      </c>
      <c r="P3363">
        <v>2611</v>
      </c>
      <c r="Q3363" s="18">
        <f>IFERROR(Flights[[#This Row],[Distance]]/Flights[[#This Row],[Length (hr)]], "")</f>
        <v>488.03738317757012</v>
      </c>
      <c r="R3363" s="1">
        <v>0.25138888888888888</v>
      </c>
      <c r="S3363" s="1" t="str">
        <f>IF(Flights[[#This Row],[Length (hr)]]&lt;2, "No meal", IF(Flights[[#This Row],[Length (hr)]]&lt;3.5, "Light meal", "Full meal"))</f>
        <v>Full meal</v>
      </c>
      <c r="T3363" s="1" t="str">
        <f>IF(AND(Flights[[#This Row],[Airline]]="US Airways", Flights[[#This Row],[Meal]]="Full Meal"), "Yes", "No")</f>
        <v>No</v>
      </c>
      <c r="U3363" s="1">
        <v>0.23541666666666666</v>
      </c>
      <c r="V3363">
        <v>-23</v>
      </c>
      <c r="W3363" s="1" t="str">
        <f>IF(Flights[[#This Row],[Arrival Delay]] = "", "Cancelled", IF(Flights[[#This Row],[Arrival Delay]]&gt;15, "Delayed", "On time"))</f>
        <v>On time</v>
      </c>
      <c r="X3363" t="str">
        <f>IF(Flights[[#This Row],[Status]]&lt;&gt;"Delayed","", IF(Flights[[#This Row],[Arrival Delay]]&gt;120, "Severe", IF(Flights[[#This Row],[Arrival Delay]]&gt;60, "Major", "Moderate")))</f>
        <v/>
      </c>
      <c r="Y3363" t="b">
        <v>0</v>
      </c>
      <c r="AA3363" t="str">
        <f>IF(OR(AND(Flights[[#This Row],[Status]]="Cancelled", Flights[[#This Row],[Cancellation Reason]]="Airline/Carrier"), Flights[[#This Row],[Delay Type]]="Severe"), "Yes", "No")</f>
        <v>No</v>
      </c>
    </row>
    <row r="3364" spans="1:27" x14ac:dyDescent="0.3">
      <c r="A3364" s="3">
        <v>42250</v>
      </c>
      <c r="B3364" s="22">
        <f>WEEKNUM(Flights[[#This Row],[Date]], 1)</f>
        <v>36</v>
      </c>
      <c r="C3364" s="22">
        <f>WEEKDAY(Flights[[#This Row],[Date]],1)</f>
        <v>5</v>
      </c>
      <c r="D3364" t="s">
        <v>1668</v>
      </c>
      <c r="E3364" t="s">
        <v>1995</v>
      </c>
      <c r="F3364" t="s">
        <v>0</v>
      </c>
      <c r="G3364" t="s">
        <v>290</v>
      </c>
      <c r="H3364" t="str">
        <f>_xlfn.XLOOKUP(Flights[[#This Row],[Destination]], Airports!$A$2:$A$78, Airports!$D$2:$D$78)</f>
        <v>Houston</v>
      </c>
      <c r="I3364" t="str" cm="1">
        <f t="array" ref="I3364">_xlfn.XLOOKUP(Flights[[#This Row],[Destination]],_xlfn._TRO_TRAILING( Airports!A:A),_xlfn._TRO_TRAILING( Airports!E:E), "Not found")</f>
        <v>TX</v>
      </c>
      <c r="J3364" s="1">
        <v>0.3125</v>
      </c>
      <c r="K3364" s="22">
        <f>HOUR(Flights[[#This Row],[Scheduled Departure]])</f>
        <v>7</v>
      </c>
      <c r="L3364" s="1">
        <v>0.31180555555555556</v>
      </c>
      <c r="M3364">
        <f>(L3364-J3364)*24*60</f>
        <v>-0.99999999999999645</v>
      </c>
      <c r="N3364" s="16">
        <f>Flights[[#This Row],[Length (min)]]/60</f>
        <v>3.0833333333333335</v>
      </c>
      <c r="O3364">
        <v>185</v>
      </c>
      <c r="P3364">
        <v>1390</v>
      </c>
      <c r="Q3364" s="18">
        <f>IFERROR(Flights[[#This Row],[Distance]]/Flights[[#This Row],[Length (hr)]], "")</f>
        <v>450.81081081081078</v>
      </c>
      <c r="R3364" s="1">
        <v>0.53125</v>
      </c>
      <c r="S3364" s="1" t="str">
        <f>IF(Flights[[#This Row],[Length (hr)]]&lt;2, "No meal", IF(Flights[[#This Row],[Length (hr)]]&lt;3.5, "Light meal", "Full meal"))</f>
        <v>Light meal</v>
      </c>
      <c r="T3364" s="1" t="str">
        <f>IF(AND(Flights[[#This Row],[Airline]]="US Airways", Flights[[#This Row],[Meal]]="Full Meal"), "Yes", "No")</f>
        <v>No</v>
      </c>
      <c r="U3364" s="1">
        <v>0.52361111111111114</v>
      </c>
      <c r="V3364">
        <v>-11</v>
      </c>
      <c r="W3364" s="1" t="str">
        <f>IF(Flights[[#This Row],[Arrival Delay]] = "", "Cancelled", IF(Flights[[#This Row],[Arrival Delay]]&gt;15, "Delayed", "On time"))</f>
        <v>On time</v>
      </c>
      <c r="X3364" t="str">
        <f>IF(Flights[[#This Row],[Status]]&lt;&gt;"Delayed","", IF(Flights[[#This Row],[Arrival Delay]]&gt;120, "Severe", IF(Flights[[#This Row],[Arrival Delay]]&gt;60, "Major", "Moderate")))</f>
        <v/>
      </c>
      <c r="Y3364" t="b">
        <v>0</v>
      </c>
      <c r="AA3364" t="str">
        <f>IF(OR(AND(Flights[[#This Row],[Status]]="Cancelled", Flights[[#This Row],[Cancellation Reason]]="Airline/Carrier"), Flights[[#This Row],[Delay Type]]="Severe"), "Yes", "No")</f>
        <v>No</v>
      </c>
    </row>
    <row r="3365" spans="1:27" x14ac:dyDescent="0.3">
      <c r="A3365" s="3">
        <v>42250</v>
      </c>
      <c r="B3365" s="22">
        <f>WEEKNUM(Flights[[#This Row],[Date]], 1)</f>
        <v>36</v>
      </c>
      <c r="C3365" s="22">
        <f>WEEKDAY(Flights[[#This Row],[Date]],1)</f>
        <v>5</v>
      </c>
      <c r="D3365" t="s">
        <v>579</v>
      </c>
      <c r="E3365" t="s">
        <v>1993</v>
      </c>
      <c r="F3365" t="s">
        <v>0</v>
      </c>
      <c r="G3365" t="s">
        <v>293</v>
      </c>
      <c r="H3365" t="str">
        <f>_xlfn.XLOOKUP(Flights[[#This Row],[Destination]], Airports!$A$2:$A$78, Airports!$D$2:$D$78)</f>
        <v>Houston</v>
      </c>
      <c r="I3365" t="str" cm="1">
        <f t="array" ref="I3365">_xlfn.XLOOKUP(Flights[[#This Row],[Destination]],_xlfn._TRO_TRAILING( Airports!A:A),_xlfn._TRO_TRAILING( Airports!E:E), "Not found")</f>
        <v>TX</v>
      </c>
      <c r="J3365" s="1">
        <v>0.34722222222222221</v>
      </c>
      <c r="K3365" s="22">
        <f>HOUR(Flights[[#This Row],[Scheduled Departure]])</f>
        <v>8</v>
      </c>
      <c r="L3365" s="1">
        <v>0.34513888888888888</v>
      </c>
      <c r="M3365">
        <f>(L3365-J3365)*24*60</f>
        <v>-2.9999999999999893</v>
      </c>
      <c r="N3365" s="16">
        <f>Flights[[#This Row],[Length (min)]]/60</f>
        <v>3.3333333333333335</v>
      </c>
      <c r="O3365">
        <v>200</v>
      </c>
      <c r="P3365">
        <v>1379</v>
      </c>
      <c r="Q3365" s="18">
        <f>IFERROR(Flights[[#This Row],[Distance]]/Flights[[#This Row],[Length (hr)]], "")</f>
        <v>413.7</v>
      </c>
      <c r="R3365" s="1">
        <v>0.56874999999999998</v>
      </c>
      <c r="S3365" s="1" t="str">
        <f>IF(Flights[[#This Row],[Length (hr)]]&lt;2, "No meal", IF(Flights[[#This Row],[Length (hr)]]&lt;3.5, "Light meal", "Full meal"))</f>
        <v>Light meal</v>
      </c>
      <c r="T3365" s="1" t="str">
        <f>IF(AND(Flights[[#This Row],[Airline]]="US Airways", Flights[[#This Row],[Meal]]="Full Meal"), "Yes", "No")</f>
        <v>No</v>
      </c>
      <c r="U3365" s="1">
        <v>0.56736111111111109</v>
      </c>
      <c r="V3365">
        <v>-2</v>
      </c>
      <c r="W3365" s="1" t="str">
        <f>IF(Flights[[#This Row],[Arrival Delay]] = "", "Cancelled", IF(Flights[[#This Row],[Arrival Delay]]&gt;15, "Delayed", "On time"))</f>
        <v>On time</v>
      </c>
      <c r="X3365" t="str">
        <f>IF(Flights[[#This Row],[Status]]&lt;&gt;"Delayed","", IF(Flights[[#This Row],[Arrival Delay]]&gt;120, "Severe", IF(Flights[[#This Row],[Arrival Delay]]&gt;60, "Major", "Moderate")))</f>
        <v/>
      </c>
      <c r="Y3365" t="b">
        <v>0</v>
      </c>
      <c r="AA3365" t="str">
        <f>IF(OR(AND(Flights[[#This Row],[Status]]="Cancelled", Flights[[#This Row],[Cancellation Reason]]="Airline/Carrier"), Flights[[#This Row],[Delay Type]]="Severe"), "Yes", "No")</f>
        <v>No</v>
      </c>
    </row>
    <row r="3366" spans="1:27" x14ac:dyDescent="0.3">
      <c r="A3366" s="3">
        <v>42250</v>
      </c>
      <c r="B3366" s="22">
        <f>WEEKNUM(Flights[[#This Row],[Date]], 1)</f>
        <v>36</v>
      </c>
      <c r="C3366" s="22">
        <f>WEEKDAY(Flights[[#This Row],[Date]],1)</f>
        <v>5</v>
      </c>
      <c r="D3366" t="s">
        <v>1231</v>
      </c>
      <c r="E3366" t="s">
        <v>1994</v>
      </c>
      <c r="F3366" t="s">
        <v>0</v>
      </c>
      <c r="G3366" t="s">
        <v>349</v>
      </c>
      <c r="H3366" t="str">
        <f>_xlfn.XLOOKUP(Flights[[#This Row],[Destination]], Airports!$A$2:$A$78, Airports!$D$2:$D$78)</f>
        <v>Salt Lake City</v>
      </c>
      <c r="I3366" t="str" cm="1">
        <f t="array" ref="I3366">_xlfn.XLOOKUP(Flights[[#This Row],[Destination]],_xlfn._TRO_TRAILING( Airports!A:A),_xlfn._TRO_TRAILING( Airports!E:E), "Not found")</f>
        <v>UT</v>
      </c>
      <c r="J3366" s="1">
        <v>0.3576388888888889</v>
      </c>
      <c r="K3366" s="22">
        <f>HOUR(Flights[[#This Row],[Scheduled Departure]])</f>
        <v>8</v>
      </c>
      <c r="L3366" s="1">
        <v>0.37083333333333335</v>
      </c>
      <c r="M3366">
        <f>(L3366-J3366)*24*60</f>
        <v>19.000000000000014</v>
      </c>
      <c r="N3366" s="16">
        <f>Flights[[#This Row],[Length (min)]]/60</f>
        <v>1.65</v>
      </c>
      <c r="O3366">
        <v>99</v>
      </c>
      <c r="P3366">
        <v>590</v>
      </c>
      <c r="Q3366" s="18">
        <f>IFERROR(Flights[[#This Row],[Distance]]/Flights[[#This Row],[Length (hr)]], "")</f>
        <v>357.57575757575762</v>
      </c>
      <c r="R3366" s="1">
        <v>0.48194444444444445</v>
      </c>
      <c r="S3366" s="1" t="str">
        <f>IF(Flights[[#This Row],[Length (hr)]]&lt;2, "No meal", IF(Flights[[#This Row],[Length (hr)]]&lt;3.5, "Light meal", "Full meal"))</f>
        <v>No meal</v>
      </c>
      <c r="T3366" s="1" t="str">
        <f>IF(AND(Flights[[#This Row],[Airline]]="US Airways", Flights[[#This Row],[Meal]]="Full Meal"), "Yes", "No")</f>
        <v>No</v>
      </c>
      <c r="U3366" s="1">
        <v>0.48125000000000001</v>
      </c>
      <c r="V3366">
        <v>-1</v>
      </c>
      <c r="W3366" s="1" t="str">
        <f>IF(Flights[[#This Row],[Arrival Delay]] = "", "Cancelled", IF(Flights[[#This Row],[Arrival Delay]]&gt;15, "Delayed", "On time"))</f>
        <v>On time</v>
      </c>
      <c r="X3366" t="str">
        <f>IF(Flights[[#This Row],[Status]]&lt;&gt;"Delayed","", IF(Flights[[#This Row],[Arrival Delay]]&gt;120, "Severe", IF(Flights[[#This Row],[Arrival Delay]]&gt;60, "Major", "Moderate")))</f>
        <v/>
      </c>
      <c r="Y3366" t="b">
        <v>0</v>
      </c>
      <c r="AA3366" t="str">
        <f>IF(OR(AND(Flights[[#This Row],[Status]]="Cancelled", Flights[[#This Row],[Cancellation Reason]]="Airline/Carrier"), Flights[[#This Row],[Delay Type]]="Severe"), "Yes", "No")</f>
        <v>No</v>
      </c>
    </row>
    <row r="3367" spans="1:27" x14ac:dyDescent="0.3">
      <c r="A3367" s="3">
        <v>42250</v>
      </c>
      <c r="B3367" s="22">
        <f>WEEKNUM(Flights[[#This Row],[Date]], 1)</f>
        <v>36</v>
      </c>
      <c r="C3367" s="22">
        <f>WEEKDAY(Flights[[#This Row],[Date]],1)</f>
        <v>5</v>
      </c>
      <c r="D3367" t="s">
        <v>482</v>
      </c>
      <c r="E3367" t="s">
        <v>1989</v>
      </c>
      <c r="F3367" t="s">
        <v>0</v>
      </c>
      <c r="G3367" t="s">
        <v>26</v>
      </c>
      <c r="H3367" t="str">
        <f>_xlfn.XLOOKUP(Flights[[#This Row],[Destination]], Airports!$A$2:$A$78, Airports!$D$2:$D$78)</f>
        <v>Atlanta</v>
      </c>
      <c r="I3367" t="str" cm="1">
        <f t="array" ref="I3367">_xlfn.XLOOKUP(Flights[[#This Row],[Destination]],_xlfn._TRO_TRAILING( Airports!A:A),_xlfn._TRO_TRAILING( Airports!E:E), "Not found")</f>
        <v>GA</v>
      </c>
      <c r="J3367" s="1">
        <v>0.4513888888888889</v>
      </c>
      <c r="K3367" s="22">
        <f>HOUR(Flights[[#This Row],[Scheduled Departure]])</f>
        <v>10</v>
      </c>
      <c r="L3367" s="1">
        <v>0.45416666666666666</v>
      </c>
      <c r="M3367">
        <f>(L3367-J3367)*24*60</f>
        <v>3.9999999999999858</v>
      </c>
      <c r="N3367" s="16">
        <f>Flights[[#This Row],[Length (min)]]/60</f>
        <v>4.166666666666667</v>
      </c>
      <c r="O3367">
        <v>250</v>
      </c>
      <c r="P3367">
        <v>1947</v>
      </c>
      <c r="Q3367" s="18">
        <f>IFERROR(Flights[[#This Row],[Distance]]/Flights[[#This Row],[Length (hr)]], "")</f>
        <v>467.28</v>
      </c>
      <c r="R3367" s="1">
        <v>0.76041666666666663</v>
      </c>
      <c r="S3367" s="1" t="str">
        <f>IF(Flights[[#This Row],[Length (hr)]]&lt;2, "No meal", IF(Flights[[#This Row],[Length (hr)]]&lt;3.5, "Light meal", "Full meal"))</f>
        <v>Full meal</v>
      </c>
      <c r="T3367" s="1" t="str">
        <f>IF(AND(Flights[[#This Row],[Airline]]="US Airways", Flights[[#This Row],[Meal]]="Full Meal"), "Yes", "No")</f>
        <v>No</v>
      </c>
      <c r="U3367" s="1">
        <v>0.75277777777777777</v>
      </c>
      <c r="V3367">
        <v>-11</v>
      </c>
      <c r="W3367" s="1" t="str">
        <f>IF(Flights[[#This Row],[Arrival Delay]] = "", "Cancelled", IF(Flights[[#This Row],[Arrival Delay]]&gt;15, "Delayed", "On time"))</f>
        <v>On time</v>
      </c>
      <c r="X3367" t="str">
        <f>IF(Flights[[#This Row],[Status]]&lt;&gt;"Delayed","", IF(Flights[[#This Row],[Arrival Delay]]&gt;120, "Severe", IF(Flights[[#This Row],[Arrival Delay]]&gt;60, "Major", "Moderate")))</f>
        <v/>
      </c>
      <c r="Y3367" t="b">
        <v>0</v>
      </c>
      <c r="AA3367" t="str">
        <f>IF(OR(AND(Flights[[#This Row],[Status]]="Cancelled", Flights[[#This Row],[Cancellation Reason]]="Airline/Carrier"), Flights[[#This Row],[Delay Type]]="Severe"), "Yes", "No")</f>
        <v>No</v>
      </c>
    </row>
    <row r="3368" spans="1:27" x14ac:dyDescent="0.3">
      <c r="A3368" s="3">
        <v>42250</v>
      </c>
      <c r="B3368" s="22">
        <f>WEEKNUM(Flights[[#This Row],[Date]], 1)</f>
        <v>36</v>
      </c>
      <c r="C3368" s="22">
        <f>WEEKDAY(Flights[[#This Row],[Date]],1)</f>
        <v>5</v>
      </c>
      <c r="D3368" t="s">
        <v>1677</v>
      </c>
      <c r="E3368" t="s">
        <v>1995</v>
      </c>
      <c r="F3368" t="s">
        <v>0</v>
      </c>
      <c r="G3368" t="s">
        <v>347</v>
      </c>
      <c r="H3368" t="str">
        <f>_xlfn.XLOOKUP(Flights[[#This Row],[Destination]], Airports!$A$2:$A$78, Airports!$D$2:$D$78)</f>
        <v>San Jose</v>
      </c>
      <c r="I3368" t="str" cm="1">
        <f t="array" ref="I3368">_xlfn.XLOOKUP(Flights[[#This Row],[Destination]],_xlfn._TRO_TRAILING( Airports!A:A),_xlfn._TRO_TRAILING( Airports!E:E), "Not found")</f>
        <v>CA</v>
      </c>
      <c r="J3368" s="1">
        <v>0.4548611111111111</v>
      </c>
      <c r="K3368" s="22">
        <f>HOUR(Flights[[#This Row],[Scheduled Departure]])</f>
        <v>10</v>
      </c>
      <c r="L3368" s="1">
        <v>0.4548611111111111</v>
      </c>
      <c r="M3368">
        <f>(L3368-J3368)*24*60</f>
        <v>0</v>
      </c>
      <c r="N3368" s="16">
        <f>Flights[[#This Row],[Length (min)]]/60</f>
        <v>1.0666666666666667</v>
      </c>
      <c r="O3368">
        <v>64</v>
      </c>
      <c r="P3368">
        <v>308</v>
      </c>
      <c r="Q3368" s="18">
        <f>IFERROR(Flights[[#This Row],[Distance]]/Flights[[#This Row],[Length (hr)]], "")</f>
        <v>288.75</v>
      </c>
      <c r="R3368" s="1">
        <v>0.5</v>
      </c>
      <c r="S3368" s="1" t="str">
        <f>IF(Flights[[#This Row],[Length (hr)]]&lt;2, "No meal", IF(Flights[[#This Row],[Length (hr)]]&lt;3.5, "Light meal", "Full meal"))</f>
        <v>No meal</v>
      </c>
      <c r="T3368" s="1" t="str">
        <f>IF(AND(Flights[[#This Row],[Airline]]="US Airways", Flights[[#This Row],[Meal]]="Full Meal"), "Yes", "No")</f>
        <v>No</v>
      </c>
      <c r="U3368" s="1">
        <v>0.49930555555555556</v>
      </c>
      <c r="V3368">
        <v>-1</v>
      </c>
      <c r="W3368" s="1" t="str">
        <f>IF(Flights[[#This Row],[Arrival Delay]] = "", "Cancelled", IF(Flights[[#This Row],[Arrival Delay]]&gt;15, "Delayed", "On time"))</f>
        <v>On time</v>
      </c>
      <c r="X3368" t="str">
        <f>IF(Flights[[#This Row],[Status]]&lt;&gt;"Delayed","", IF(Flights[[#This Row],[Arrival Delay]]&gt;120, "Severe", IF(Flights[[#This Row],[Arrival Delay]]&gt;60, "Major", "Moderate")))</f>
        <v/>
      </c>
      <c r="Y3368" t="b">
        <v>0</v>
      </c>
      <c r="AA3368" t="str">
        <f>IF(OR(AND(Flights[[#This Row],[Status]]="Cancelled", Flights[[#This Row],[Cancellation Reason]]="Airline/Carrier"), Flights[[#This Row],[Delay Type]]="Severe"), "Yes", "No")</f>
        <v>No</v>
      </c>
    </row>
    <row r="3369" spans="1:27" x14ac:dyDescent="0.3">
      <c r="A3369" s="3">
        <v>42250</v>
      </c>
      <c r="B3369" s="22">
        <f>WEEKNUM(Flights[[#This Row],[Date]], 1)</f>
        <v>36</v>
      </c>
      <c r="C3369" s="22">
        <f>WEEKDAY(Flights[[#This Row],[Date]],1)</f>
        <v>5</v>
      </c>
      <c r="D3369" t="s">
        <v>487</v>
      </c>
      <c r="E3369" t="s">
        <v>1989</v>
      </c>
      <c r="F3369" t="s">
        <v>0</v>
      </c>
      <c r="G3369" t="s">
        <v>349</v>
      </c>
      <c r="H3369" t="str">
        <f>_xlfn.XLOOKUP(Flights[[#This Row],[Destination]], Airports!$A$2:$A$78, Airports!$D$2:$D$78)</f>
        <v>Salt Lake City</v>
      </c>
      <c r="I3369" t="str" cm="1">
        <f t="array" ref="I3369">_xlfn.XLOOKUP(Flights[[#This Row],[Destination]],_xlfn._TRO_TRAILING( Airports!A:A),_xlfn._TRO_TRAILING( Airports!E:E), "Not found")</f>
        <v>UT</v>
      </c>
      <c r="J3369" s="1">
        <v>0.48958333333333331</v>
      </c>
      <c r="K3369" s="22">
        <f>HOUR(Flights[[#This Row],[Scheduled Departure]])</f>
        <v>11</v>
      </c>
      <c r="L3369" s="1">
        <v>0.48680555555555555</v>
      </c>
      <c r="M3369">
        <f>(L3369-J3369)*24*60</f>
        <v>-3.9999999999999858</v>
      </c>
      <c r="N3369" s="16">
        <f>Flights[[#This Row],[Length (min)]]/60</f>
        <v>1.8333333333333333</v>
      </c>
      <c r="O3369">
        <v>110</v>
      </c>
      <c r="P3369">
        <v>590</v>
      </c>
      <c r="Q3369" s="18">
        <f>IFERROR(Flights[[#This Row],[Distance]]/Flights[[#This Row],[Length (hr)]], "")</f>
        <v>321.81818181818181</v>
      </c>
      <c r="R3369" s="1">
        <v>0.6069444444444444</v>
      </c>
      <c r="S3369" s="1" t="str">
        <f>IF(Flights[[#This Row],[Length (hr)]]&lt;2, "No meal", IF(Flights[[#This Row],[Length (hr)]]&lt;3.5, "Light meal", "Full meal"))</f>
        <v>No meal</v>
      </c>
      <c r="T3369" s="1" t="str">
        <f>IF(AND(Flights[[#This Row],[Airline]]="US Airways", Flights[[#This Row],[Meal]]="Full Meal"), "Yes", "No")</f>
        <v>No</v>
      </c>
      <c r="U3369" s="1">
        <v>0.60486111111111107</v>
      </c>
      <c r="V3369">
        <v>-3</v>
      </c>
      <c r="W3369" s="1" t="str">
        <f>IF(Flights[[#This Row],[Arrival Delay]] = "", "Cancelled", IF(Flights[[#This Row],[Arrival Delay]]&gt;15, "Delayed", "On time"))</f>
        <v>On time</v>
      </c>
      <c r="X3369" t="str">
        <f>IF(Flights[[#This Row],[Status]]&lt;&gt;"Delayed","", IF(Flights[[#This Row],[Arrival Delay]]&gt;120, "Severe", IF(Flights[[#This Row],[Arrival Delay]]&gt;60, "Major", "Moderate")))</f>
        <v/>
      </c>
      <c r="Y3369" t="b">
        <v>0</v>
      </c>
      <c r="AA3369" t="str">
        <f>IF(OR(AND(Flights[[#This Row],[Status]]="Cancelled", Flights[[#This Row],[Cancellation Reason]]="Airline/Carrier"), Flights[[#This Row],[Delay Type]]="Severe"), "Yes", "No")</f>
        <v>No</v>
      </c>
    </row>
    <row r="3370" spans="1:27" x14ac:dyDescent="0.3">
      <c r="A3370" s="3">
        <v>42250</v>
      </c>
      <c r="B3370" s="22">
        <f>WEEKNUM(Flights[[#This Row],[Date]], 1)</f>
        <v>36</v>
      </c>
      <c r="C3370" s="22">
        <f>WEEKDAY(Flights[[#This Row],[Date]],1)</f>
        <v>5</v>
      </c>
      <c r="D3370" t="s">
        <v>990</v>
      </c>
      <c r="E3370" t="s">
        <v>1990</v>
      </c>
      <c r="F3370" t="s">
        <v>0</v>
      </c>
      <c r="G3370" t="s">
        <v>9</v>
      </c>
      <c r="H3370" t="str">
        <f>_xlfn.XLOOKUP(Flights[[#This Row],[Destination]], Airports!$A$2:$A$78, Airports!$D$2:$D$78)</f>
        <v>San Francisco</v>
      </c>
      <c r="I3370" t="str" cm="1">
        <f t="array" ref="I3370">_xlfn.XLOOKUP(Flights[[#This Row],[Destination]],_xlfn._TRO_TRAILING( Airports!A:A),_xlfn._TRO_TRAILING( Airports!E:E), "Not found")</f>
        <v>CA</v>
      </c>
      <c r="J3370" s="1">
        <v>0.50069444444444444</v>
      </c>
      <c r="K3370" s="22">
        <f>HOUR(Flights[[#This Row],[Scheduled Departure]])</f>
        <v>12</v>
      </c>
      <c r="L3370" s="1">
        <v>0.49722222222222223</v>
      </c>
      <c r="M3370">
        <f>(L3370-J3370)*24*60</f>
        <v>-4.9999999999999822</v>
      </c>
      <c r="N3370" s="16">
        <f>Flights[[#This Row],[Length (min)]]/60</f>
        <v>1.2833333333333334</v>
      </c>
      <c r="O3370">
        <v>77</v>
      </c>
      <c r="P3370">
        <v>337</v>
      </c>
      <c r="Q3370" s="18">
        <f>IFERROR(Flights[[#This Row],[Distance]]/Flights[[#This Row],[Length (hr)]], "")</f>
        <v>262.59740259740255</v>
      </c>
      <c r="R3370" s="1">
        <v>0.56111111111111112</v>
      </c>
      <c r="S3370" s="1" t="str">
        <f>IF(Flights[[#This Row],[Length (hr)]]&lt;2, "No meal", IF(Flights[[#This Row],[Length (hr)]]&lt;3.5, "Light meal", "Full meal"))</f>
        <v>No meal</v>
      </c>
      <c r="T3370" s="1" t="str">
        <f>IF(AND(Flights[[#This Row],[Airline]]="US Airways", Flights[[#This Row],[Meal]]="Full Meal"), "Yes", "No")</f>
        <v>No</v>
      </c>
      <c r="U3370" s="1">
        <v>0.55069444444444449</v>
      </c>
      <c r="V3370">
        <v>-15</v>
      </c>
      <c r="W3370" s="1" t="str">
        <f>IF(Flights[[#This Row],[Arrival Delay]] = "", "Cancelled", IF(Flights[[#This Row],[Arrival Delay]]&gt;15, "Delayed", "On time"))</f>
        <v>On time</v>
      </c>
      <c r="X3370" t="str">
        <f>IF(Flights[[#This Row],[Status]]&lt;&gt;"Delayed","", IF(Flights[[#This Row],[Arrival Delay]]&gt;120, "Severe", IF(Flights[[#This Row],[Arrival Delay]]&gt;60, "Major", "Moderate")))</f>
        <v/>
      </c>
      <c r="Y3370" t="b">
        <v>0</v>
      </c>
      <c r="AA3370" t="str">
        <f>IF(OR(AND(Flights[[#This Row],[Status]]="Cancelled", Flights[[#This Row],[Cancellation Reason]]="Airline/Carrier"), Flights[[#This Row],[Delay Type]]="Severe"), "Yes", "No")</f>
        <v>No</v>
      </c>
    </row>
    <row r="3371" spans="1:27" x14ac:dyDescent="0.3">
      <c r="A3371" s="3">
        <v>42250</v>
      </c>
      <c r="B3371" s="22">
        <f>WEEKNUM(Flights[[#This Row],[Date]], 1)</f>
        <v>36</v>
      </c>
      <c r="C3371" s="22">
        <f>WEEKDAY(Flights[[#This Row],[Date]],1)</f>
        <v>5</v>
      </c>
      <c r="D3371" t="s">
        <v>72</v>
      </c>
      <c r="E3371" t="s">
        <v>1987</v>
      </c>
      <c r="F3371" t="s">
        <v>0</v>
      </c>
      <c r="G3371" t="s">
        <v>10</v>
      </c>
      <c r="H3371" t="str">
        <f>_xlfn.XLOOKUP(Flights[[#This Row],[Destination]], Airports!$A$2:$A$78, Airports!$D$2:$D$78)</f>
        <v>Boston</v>
      </c>
      <c r="I3371" t="str" cm="1">
        <f t="array" ref="I3371">_xlfn.XLOOKUP(Flights[[#This Row],[Destination]],_xlfn._TRO_TRAILING( Airports!A:A),_xlfn._TRO_TRAILING( Airports!E:E), "Not found")</f>
        <v>MA</v>
      </c>
      <c r="J3371" s="1">
        <v>0.52083333333333337</v>
      </c>
      <c r="K3371" s="22">
        <f>HOUR(Flights[[#This Row],[Scheduled Departure]])</f>
        <v>12</v>
      </c>
      <c r="L3371" s="1">
        <v>0.53194444444444444</v>
      </c>
      <c r="M3371">
        <f>(L3371-J3371)*24*60</f>
        <v>15.999999999999943</v>
      </c>
      <c r="N3371" s="16">
        <f>Flights[[#This Row],[Length (min)]]/60</f>
        <v>5.7166666666666668</v>
      </c>
      <c r="O3371">
        <v>343</v>
      </c>
      <c r="P3371">
        <v>2611</v>
      </c>
      <c r="Q3371" s="18">
        <f>IFERROR(Flights[[#This Row],[Distance]]/Flights[[#This Row],[Length (hr)]], "")</f>
        <v>456.73469387755102</v>
      </c>
      <c r="R3371" s="1">
        <v>0.88194444444444442</v>
      </c>
      <c r="S3371" s="1" t="str">
        <f>IF(Flights[[#This Row],[Length (hr)]]&lt;2, "No meal", IF(Flights[[#This Row],[Length (hr)]]&lt;3.5, "Light meal", "Full meal"))</f>
        <v>Full meal</v>
      </c>
      <c r="T3371" s="1" t="str">
        <f>IF(AND(Flights[[#This Row],[Airline]]="US Airways", Flights[[#This Row],[Meal]]="Full Meal"), "Yes", "No")</f>
        <v>No</v>
      </c>
      <c r="U3371" s="1">
        <v>0.89513888888888893</v>
      </c>
      <c r="V3371">
        <v>19</v>
      </c>
      <c r="W3371" s="1" t="str">
        <f>IF(Flights[[#This Row],[Arrival Delay]] = "", "Cancelled", IF(Flights[[#This Row],[Arrival Delay]]&gt;15, "Delayed", "On time"))</f>
        <v>Delayed</v>
      </c>
      <c r="X3371" t="str">
        <f>IF(Flights[[#This Row],[Status]]&lt;&gt;"Delayed","", IF(Flights[[#This Row],[Arrival Delay]]&gt;120, "Severe", IF(Flights[[#This Row],[Arrival Delay]]&gt;60, "Major", "Moderate")))</f>
        <v>Moderate</v>
      </c>
      <c r="Y3371" t="b">
        <v>0</v>
      </c>
      <c r="AA3371" t="str">
        <f>IF(OR(AND(Flights[[#This Row],[Status]]="Cancelled", Flights[[#This Row],[Cancellation Reason]]="Airline/Carrier"), Flights[[#This Row],[Delay Type]]="Severe"), "Yes", "No")</f>
        <v>No</v>
      </c>
    </row>
    <row r="3372" spans="1:27" x14ac:dyDescent="0.3">
      <c r="A3372" s="3">
        <v>42250</v>
      </c>
      <c r="B3372" s="22">
        <f>WEEKNUM(Flights[[#This Row],[Date]], 1)</f>
        <v>36</v>
      </c>
      <c r="C3372" s="22">
        <f>WEEKDAY(Flights[[#This Row],[Date]],1)</f>
        <v>5</v>
      </c>
      <c r="D3372" t="s">
        <v>1687</v>
      </c>
      <c r="E3372" t="s">
        <v>1995</v>
      </c>
      <c r="F3372" t="s">
        <v>0</v>
      </c>
      <c r="G3372" t="s">
        <v>273</v>
      </c>
      <c r="H3372" t="str">
        <f>_xlfn.XLOOKUP(Flights[[#This Row],[Destination]], Airports!$A$2:$A$78, Airports!$D$2:$D$78)</f>
        <v>Denver</v>
      </c>
      <c r="I3372" t="str" cm="1">
        <f t="array" ref="I3372">_xlfn.XLOOKUP(Flights[[#This Row],[Destination]],_xlfn._TRO_TRAILING( Airports!A:A),_xlfn._TRO_TRAILING( Airports!E:E), "Not found")</f>
        <v>CO</v>
      </c>
      <c r="J3372" s="1">
        <v>0.54861111111111116</v>
      </c>
      <c r="K3372" s="22">
        <f>HOUR(Flights[[#This Row],[Scheduled Departure]])</f>
        <v>13</v>
      </c>
      <c r="L3372" s="1">
        <v>0.54861111111111116</v>
      </c>
      <c r="M3372">
        <f>(L3372-J3372)*24*60</f>
        <v>0</v>
      </c>
      <c r="N3372" s="16">
        <f>Flights[[#This Row],[Length (min)]]/60</f>
        <v>2.0666666666666669</v>
      </c>
      <c r="O3372">
        <v>124</v>
      </c>
      <c r="P3372">
        <v>862</v>
      </c>
      <c r="Q3372" s="18">
        <f>IFERROR(Flights[[#This Row],[Distance]]/Flights[[#This Row],[Length (hr)]], "")</f>
        <v>417.09677419354836</v>
      </c>
      <c r="R3372" s="1">
        <v>0.68402777777777779</v>
      </c>
      <c r="S3372" s="1" t="str">
        <f>IF(Flights[[#This Row],[Length (hr)]]&lt;2, "No meal", IF(Flights[[#This Row],[Length (hr)]]&lt;3.5, "Light meal", "Full meal"))</f>
        <v>Light meal</v>
      </c>
      <c r="T3372" s="1" t="str">
        <f>IF(AND(Flights[[#This Row],[Airline]]="US Airways", Flights[[#This Row],[Meal]]="Full Meal"), "Yes", "No")</f>
        <v>No</v>
      </c>
      <c r="U3372" s="1">
        <v>0.67638888888888893</v>
      </c>
      <c r="V3372">
        <v>-11</v>
      </c>
      <c r="W3372" s="1" t="str">
        <f>IF(Flights[[#This Row],[Arrival Delay]] = "", "Cancelled", IF(Flights[[#This Row],[Arrival Delay]]&gt;15, "Delayed", "On time"))</f>
        <v>On time</v>
      </c>
      <c r="X3372" t="str">
        <f>IF(Flights[[#This Row],[Status]]&lt;&gt;"Delayed","", IF(Flights[[#This Row],[Arrival Delay]]&gt;120, "Severe", IF(Flights[[#This Row],[Arrival Delay]]&gt;60, "Major", "Moderate")))</f>
        <v/>
      </c>
      <c r="Y3372" t="b">
        <v>0</v>
      </c>
      <c r="AA3372" t="str">
        <f>IF(OR(AND(Flights[[#This Row],[Status]]="Cancelled", Flights[[#This Row],[Cancellation Reason]]="Airline/Carrier"), Flights[[#This Row],[Delay Type]]="Severe"), "Yes", "No")</f>
        <v>No</v>
      </c>
    </row>
    <row r="3373" spans="1:27" x14ac:dyDescent="0.3">
      <c r="A3373" s="3">
        <v>42250</v>
      </c>
      <c r="B3373" s="22">
        <f>WEEKNUM(Flights[[#This Row],[Date]], 1)</f>
        <v>36</v>
      </c>
      <c r="C3373" s="22">
        <f>WEEKDAY(Flights[[#This Row],[Date]],1)</f>
        <v>5</v>
      </c>
      <c r="D3373" t="s">
        <v>177</v>
      </c>
      <c r="E3373" t="s">
        <v>1987</v>
      </c>
      <c r="F3373" t="s">
        <v>0</v>
      </c>
      <c r="G3373" t="s">
        <v>6</v>
      </c>
      <c r="H3373" t="str">
        <f>_xlfn.XLOOKUP(Flights[[#This Row],[Destination]], Airports!$A$2:$A$78, Airports!$D$2:$D$78)</f>
        <v>Nashville</v>
      </c>
      <c r="I3373" t="str" cm="1">
        <f t="array" ref="I3373">_xlfn.XLOOKUP(Flights[[#This Row],[Destination]],_xlfn._TRO_TRAILING( Airports!A:A),_xlfn._TRO_TRAILING( Airports!E:E), "Not found")</f>
        <v>TN</v>
      </c>
      <c r="J3373" s="1">
        <v>0.55902777777777779</v>
      </c>
      <c r="K3373" s="22">
        <f>HOUR(Flights[[#This Row],[Scheduled Departure]])</f>
        <v>13</v>
      </c>
      <c r="L3373" s="1">
        <v>0.55555555555555558</v>
      </c>
      <c r="M3373">
        <f>(L3373-J3373)*24*60</f>
        <v>-4.9999999999999822</v>
      </c>
      <c r="N3373" s="16">
        <f>Flights[[#This Row],[Length (min)]]/60</f>
        <v>4.0333333333333332</v>
      </c>
      <c r="O3373">
        <v>242</v>
      </c>
      <c r="P3373">
        <v>1797</v>
      </c>
      <c r="Q3373" s="18">
        <f>IFERROR(Flights[[#This Row],[Distance]]/Flights[[#This Row],[Length (hr)]], "")</f>
        <v>445.53719008264466</v>
      </c>
      <c r="R3373" s="1">
        <v>0.81666666666666665</v>
      </c>
      <c r="S3373" s="1" t="str">
        <f>IF(Flights[[#This Row],[Length (hr)]]&lt;2, "No meal", IF(Flights[[#This Row],[Length (hr)]]&lt;3.5, "Light meal", "Full meal"))</f>
        <v>Full meal</v>
      </c>
      <c r="T3373" s="1" t="str">
        <f>IF(AND(Flights[[#This Row],[Airline]]="US Airways", Flights[[#This Row],[Meal]]="Full Meal"), "Yes", "No")</f>
        <v>No</v>
      </c>
      <c r="U3373" s="1">
        <v>0.80694444444444446</v>
      </c>
      <c r="V3373">
        <v>-14</v>
      </c>
      <c r="W3373" s="1" t="str">
        <f>IF(Flights[[#This Row],[Arrival Delay]] = "", "Cancelled", IF(Flights[[#This Row],[Arrival Delay]]&gt;15, "Delayed", "On time"))</f>
        <v>On time</v>
      </c>
      <c r="X3373" t="str">
        <f>IF(Flights[[#This Row],[Status]]&lt;&gt;"Delayed","", IF(Flights[[#This Row],[Arrival Delay]]&gt;120, "Severe", IF(Flights[[#This Row],[Arrival Delay]]&gt;60, "Major", "Moderate")))</f>
        <v/>
      </c>
      <c r="Y3373" t="b">
        <v>0</v>
      </c>
      <c r="AA3373" t="str">
        <f>IF(OR(AND(Flights[[#This Row],[Status]]="Cancelled", Flights[[#This Row],[Cancellation Reason]]="Airline/Carrier"), Flights[[#This Row],[Delay Type]]="Severe"), "Yes", "No")</f>
        <v>No</v>
      </c>
    </row>
    <row r="3374" spans="1:27" x14ac:dyDescent="0.3">
      <c r="A3374" s="3">
        <v>42250</v>
      </c>
      <c r="B3374" s="22">
        <f>WEEKNUM(Flights[[#This Row],[Date]], 1)</f>
        <v>36</v>
      </c>
      <c r="C3374" s="22">
        <f>WEEKDAY(Flights[[#This Row],[Date]],1)</f>
        <v>5</v>
      </c>
      <c r="D3374" t="s">
        <v>896</v>
      </c>
      <c r="E3374" t="s">
        <v>1990</v>
      </c>
      <c r="F3374" t="s">
        <v>0</v>
      </c>
      <c r="G3374" t="s">
        <v>17</v>
      </c>
      <c r="H3374" t="str">
        <f>_xlfn.XLOOKUP(Flights[[#This Row],[Destination]], Airports!$A$2:$A$78, Airports!$D$2:$D$78)</f>
        <v>Honolulu</v>
      </c>
      <c r="I3374" t="str" cm="1">
        <f t="array" ref="I3374">_xlfn.XLOOKUP(Flights[[#This Row],[Destination]],_xlfn._TRO_TRAILING( Airports!A:A),_xlfn._TRO_TRAILING( Airports!E:E), "Not found")</f>
        <v>HI</v>
      </c>
      <c r="J3374" s="1">
        <v>0.66666666666666663</v>
      </c>
      <c r="K3374" s="22">
        <f>HOUR(Flights[[#This Row],[Scheduled Departure]])</f>
        <v>16</v>
      </c>
      <c r="L3374" s="1">
        <v>0.66666666666666663</v>
      </c>
      <c r="M3374">
        <f>(L3374-J3374)*24*60</f>
        <v>0</v>
      </c>
      <c r="N3374" s="16">
        <f>Flights[[#This Row],[Length (min)]]/60</f>
        <v>5.5666666666666664</v>
      </c>
      <c r="O3374">
        <v>334</v>
      </c>
      <c r="P3374">
        <v>2556</v>
      </c>
      <c r="Q3374" s="18">
        <f>IFERROR(Flights[[#This Row],[Distance]]/Flights[[#This Row],[Length (hr)]], "")</f>
        <v>459.16167664670661</v>
      </c>
      <c r="R3374" s="1">
        <v>0.77569444444444446</v>
      </c>
      <c r="S3374" s="1" t="str">
        <f>IF(Flights[[#This Row],[Length (hr)]]&lt;2, "No meal", IF(Flights[[#This Row],[Length (hr)]]&lt;3.5, "Light meal", "Full meal"))</f>
        <v>Full meal</v>
      </c>
      <c r="T3374" s="1" t="str">
        <f>IF(AND(Flights[[#This Row],[Airline]]="US Airways", Flights[[#This Row],[Meal]]="Full Meal"), "Yes", "No")</f>
        <v>No</v>
      </c>
      <c r="U3374" s="1">
        <v>0.77361111111111114</v>
      </c>
      <c r="V3374">
        <v>-3</v>
      </c>
      <c r="W3374" s="1" t="str">
        <f>IF(Flights[[#This Row],[Arrival Delay]] = "", "Cancelled", IF(Flights[[#This Row],[Arrival Delay]]&gt;15, "Delayed", "On time"))</f>
        <v>On time</v>
      </c>
      <c r="X3374" t="str">
        <f>IF(Flights[[#This Row],[Status]]&lt;&gt;"Delayed","", IF(Flights[[#This Row],[Arrival Delay]]&gt;120, "Severe", IF(Flights[[#This Row],[Arrival Delay]]&gt;60, "Major", "Moderate")))</f>
        <v/>
      </c>
      <c r="Y3374" t="b">
        <v>0</v>
      </c>
      <c r="AA3374" t="str">
        <f>IF(OR(AND(Flights[[#This Row],[Status]]="Cancelled", Flights[[#This Row],[Cancellation Reason]]="Airline/Carrier"), Flights[[#This Row],[Delay Type]]="Severe"), "Yes", "No")</f>
        <v>No</v>
      </c>
    </row>
    <row r="3375" spans="1:27" x14ac:dyDescent="0.3">
      <c r="A3375" s="3">
        <v>42250</v>
      </c>
      <c r="B3375" s="22">
        <f>WEEKNUM(Flights[[#This Row],[Date]], 1)</f>
        <v>36</v>
      </c>
      <c r="C3375" s="22">
        <f>WEEKDAY(Flights[[#This Row],[Date]],1)</f>
        <v>5</v>
      </c>
      <c r="D3375" t="s">
        <v>591</v>
      </c>
      <c r="E3375" t="s">
        <v>1990</v>
      </c>
      <c r="F3375" t="s">
        <v>0</v>
      </c>
      <c r="G3375" t="s">
        <v>297</v>
      </c>
      <c r="H3375" t="str">
        <f>_xlfn.XLOOKUP(Flights[[#This Row],[Destination]], Airports!$A$2:$A$78, Airports!$D$2:$D$78)</f>
        <v>Hilo</v>
      </c>
      <c r="I3375" t="str" cm="1">
        <f t="array" ref="I3375">_xlfn.XLOOKUP(Flights[[#This Row],[Destination]],_xlfn._TRO_TRAILING( Airports!A:A),_xlfn._TRO_TRAILING( Airports!E:E), "Not found")</f>
        <v>HI</v>
      </c>
      <c r="J3375" s="1">
        <v>0.72222222222222221</v>
      </c>
      <c r="K3375" s="22">
        <f>HOUR(Flights[[#This Row],[Scheduled Departure]])</f>
        <v>17</v>
      </c>
      <c r="L3375" s="1">
        <v>0.71944444444444444</v>
      </c>
      <c r="M3375">
        <f>(L3375-J3375)*24*60</f>
        <v>-3.9999999999999858</v>
      </c>
      <c r="N3375" s="16">
        <f>Flights[[#This Row],[Length (min)]]/60</f>
        <v>5.45</v>
      </c>
      <c r="O3375">
        <v>327</v>
      </c>
      <c r="P3375">
        <v>2449</v>
      </c>
      <c r="Q3375" s="18">
        <f>IFERROR(Flights[[#This Row],[Distance]]/Flights[[#This Row],[Length (hr)]], "")</f>
        <v>449.35779816513758</v>
      </c>
      <c r="R3375" s="1">
        <v>0.82916666666666672</v>
      </c>
      <c r="S3375" s="1" t="str">
        <f>IF(Flights[[#This Row],[Length (hr)]]&lt;2, "No meal", IF(Flights[[#This Row],[Length (hr)]]&lt;3.5, "Light meal", "Full meal"))</f>
        <v>Full meal</v>
      </c>
      <c r="T3375" s="1" t="str">
        <f>IF(AND(Flights[[#This Row],[Airline]]="US Airways", Flights[[#This Row],[Meal]]="Full Meal"), "Yes", "No")</f>
        <v>No</v>
      </c>
      <c r="U3375" s="1">
        <v>0.82152777777777775</v>
      </c>
      <c r="V3375">
        <v>-11</v>
      </c>
      <c r="W3375" s="1" t="str">
        <f>IF(Flights[[#This Row],[Arrival Delay]] = "", "Cancelled", IF(Flights[[#This Row],[Arrival Delay]]&gt;15, "Delayed", "On time"))</f>
        <v>On time</v>
      </c>
      <c r="X3375" t="str">
        <f>IF(Flights[[#This Row],[Status]]&lt;&gt;"Delayed","", IF(Flights[[#This Row],[Arrival Delay]]&gt;120, "Severe", IF(Flights[[#This Row],[Arrival Delay]]&gt;60, "Major", "Moderate")))</f>
        <v/>
      </c>
      <c r="Y3375" t="b">
        <v>0</v>
      </c>
      <c r="AA3375" t="str">
        <f>IF(OR(AND(Flights[[#This Row],[Status]]="Cancelled", Flights[[#This Row],[Cancellation Reason]]="Airline/Carrier"), Flights[[#This Row],[Delay Type]]="Severe"), "Yes", "No")</f>
        <v>No</v>
      </c>
    </row>
    <row r="3376" spans="1:27" x14ac:dyDescent="0.3">
      <c r="A3376" s="3">
        <v>42250</v>
      </c>
      <c r="B3376" s="22">
        <f>WEEKNUM(Flights[[#This Row],[Date]], 1)</f>
        <v>36</v>
      </c>
      <c r="C3376" s="22">
        <f>WEEKDAY(Flights[[#This Row],[Date]],1)</f>
        <v>5</v>
      </c>
      <c r="D3376" t="s">
        <v>603</v>
      </c>
      <c r="E3376" t="s">
        <v>1989</v>
      </c>
      <c r="F3376" t="s">
        <v>0</v>
      </c>
      <c r="G3376" t="s">
        <v>20</v>
      </c>
      <c r="H3376" t="str">
        <f>_xlfn.XLOOKUP(Flights[[#This Row],[Destination]], Airports!$A$2:$A$78, Airports!$D$2:$D$78)</f>
        <v>Kahului</v>
      </c>
      <c r="I3376" t="str" cm="1">
        <f t="array" ref="I3376">_xlfn.XLOOKUP(Flights[[#This Row],[Destination]],_xlfn._TRO_TRAILING( Airports!A:A),_xlfn._TRO_TRAILING( Airports!E:E), "Not found")</f>
        <v>HI</v>
      </c>
      <c r="J3376" s="1">
        <v>0.72569444444444442</v>
      </c>
      <c r="K3376" s="22">
        <f>HOUR(Flights[[#This Row],[Scheduled Departure]])</f>
        <v>17</v>
      </c>
      <c r="L3376" s="1">
        <v>0.73819444444444449</v>
      </c>
      <c r="M3376">
        <f>(L3376-J3376)*24*60</f>
        <v>18.000000000000096</v>
      </c>
      <c r="N3376" s="16">
        <f>Flights[[#This Row],[Length (min)]]/60</f>
        <v>5.5333333333333332</v>
      </c>
      <c r="O3376">
        <v>332</v>
      </c>
      <c r="P3376">
        <v>2486</v>
      </c>
      <c r="Q3376" s="18">
        <f>IFERROR(Flights[[#This Row],[Distance]]/Flights[[#This Row],[Length (hr)]], "")</f>
        <v>449.27710843373495</v>
      </c>
      <c r="R3376" s="1">
        <v>0.83472222222222225</v>
      </c>
      <c r="S3376" s="1" t="str">
        <f>IF(Flights[[#This Row],[Length (hr)]]&lt;2, "No meal", IF(Flights[[#This Row],[Length (hr)]]&lt;3.5, "Light meal", "Full meal"))</f>
        <v>Full meal</v>
      </c>
      <c r="T3376" s="1" t="str">
        <f>IF(AND(Flights[[#This Row],[Airline]]="US Airways", Flights[[#This Row],[Meal]]="Full Meal"), "Yes", "No")</f>
        <v>No</v>
      </c>
      <c r="U3376" s="1">
        <v>0.84375</v>
      </c>
      <c r="V3376">
        <v>13</v>
      </c>
      <c r="W3376" s="1" t="str">
        <f>IF(Flights[[#This Row],[Arrival Delay]] = "", "Cancelled", IF(Flights[[#This Row],[Arrival Delay]]&gt;15, "Delayed", "On time"))</f>
        <v>On time</v>
      </c>
      <c r="X3376" t="str">
        <f>IF(Flights[[#This Row],[Status]]&lt;&gt;"Delayed","", IF(Flights[[#This Row],[Arrival Delay]]&gt;120, "Severe", IF(Flights[[#This Row],[Arrival Delay]]&gt;60, "Major", "Moderate")))</f>
        <v/>
      </c>
      <c r="Y3376" t="b">
        <v>0</v>
      </c>
      <c r="AA3376" t="str">
        <f>IF(OR(AND(Flights[[#This Row],[Status]]="Cancelled", Flights[[#This Row],[Cancellation Reason]]="Airline/Carrier"), Flights[[#This Row],[Delay Type]]="Severe"), "Yes", "No")</f>
        <v>No</v>
      </c>
    </row>
    <row r="3377" spans="1:27" x14ac:dyDescent="0.3">
      <c r="A3377" s="3">
        <v>42250</v>
      </c>
      <c r="B3377" s="22">
        <f>WEEKNUM(Flights[[#This Row],[Date]], 1)</f>
        <v>36</v>
      </c>
      <c r="C3377" s="22">
        <f>WEEKDAY(Flights[[#This Row],[Date]],1)</f>
        <v>5</v>
      </c>
      <c r="D3377" t="s">
        <v>580</v>
      </c>
      <c r="E3377" t="s">
        <v>1991</v>
      </c>
      <c r="F3377" t="s">
        <v>0</v>
      </c>
      <c r="G3377" t="s">
        <v>344</v>
      </c>
      <c r="H3377" t="str">
        <f>_xlfn.XLOOKUP(Flights[[#This Row],[Destination]], Airports!$A$2:$A$78, Airports!$D$2:$D$78)</f>
        <v>Seattle</v>
      </c>
      <c r="I3377" t="str" cm="1">
        <f t="array" ref="I3377">_xlfn.XLOOKUP(Flights[[#This Row],[Destination]],_xlfn._TRO_TRAILING( Airports!A:A),_xlfn._TRO_TRAILING( Airports!E:E), "Not found")</f>
        <v>WA</v>
      </c>
      <c r="J3377" s="1">
        <v>0.73263888888888884</v>
      </c>
      <c r="K3377" s="22">
        <f>HOUR(Flights[[#This Row],[Scheduled Departure]])</f>
        <v>17</v>
      </c>
      <c r="L3377" s="1">
        <v>0.72777777777777775</v>
      </c>
      <c r="M3377">
        <f>(L3377-J3377)*24*60</f>
        <v>-6.9999999999999751</v>
      </c>
      <c r="N3377" s="16">
        <f>Flights[[#This Row],[Length (min)]]/60</f>
        <v>2.4666666666666668</v>
      </c>
      <c r="O3377">
        <v>148</v>
      </c>
      <c r="P3377">
        <v>954</v>
      </c>
      <c r="Q3377" s="18">
        <f>IFERROR(Flights[[#This Row],[Distance]]/Flights[[#This Row],[Length (hr)]], "")</f>
        <v>386.75675675675672</v>
      </c>
      <c r="R3377" s="1">
        <v>0.84027777777777779</v>
      </c>
      <c r="S3377" s="1" t="str">
        <f>IF(Flights[[#This Row],[Length (hr)]]&lt;2, "No meal", IF(Flights[[#This Row],[Length (hr)]]&lt;3.5, "Light meal", "Full meal"))</f>
        <v>Light meal</v>
      </c>
      <c r="T3377" s="1" t="str">
        <f>IF(AND(Flights[[#This Row],[Airline]]="US Airways", Flights[[#This Row],[Meal]]="Full Meal"), "Yes", "No")</f>
        <v>No</v>
      </c>
      <c r="U3377" s="1">
        <v>0.8305555555555556</v>
      </c>
      <c r="V3377">
        <v>-14</v>
      </c>
      <c r="W3377" s="1" t="str">
        <f>IF(Flights[[#This Row],[Arrival Delay]] = "", "Cancelled", IF(Flights[[#This Row],[Arrival Delay]]&gt;15, "Delayed", "On time"))</f>
        <v>On time</v>
      </c>
      <c r="X3377" t="str">
        <f>IF(Flights[[#This Row],[Status]]&lt;&gt;"Delayed","", IF(Flights[[#This Row],[Arrival Delay]]&gt;120, "Severe", IF(Flights[[#This Row],[Arrival Delay]]&gt;60, "Major", "Moderate")))</f>
        <v/>
      </c>
      <c r="Y3377" t="b">
        <v>0</v>
      </c>
      <c r="AA3377" t="str">
        <f>IF(OR(AND(Flights[[#This Row],[Status]]="Cancelled", Flights[[#This Row],[Cancellation Reason]]="Airline/Carrier"), Flights[[#This Row],[Delay Type]]="Severe"), "Yes", "No")</f>
        <v>No</v>
      </c>
    </row>
    <row r="3378" spans="1:27" x14ac:dyDescent="0.3">
      <c r="A3378" s="3">
        <v>42250</v>
      </c>
      <c r="B3378" s="22">
        <f>WEEKNUM(Flights[[#This Row],[Date]], 1)</f>
        <v>36</v>
      </c>
      <c r="C3378" s="22">
        <f>WEEKDAY(Flights[[#This Row],[Date]],1)</f>
        <v>5</v>
      </c>
      <c r="D3378" t="s">
        <v>594</v>
      </c>
      <c r="E3378" t="s">
        <v>1991</v>
      </c>
      <c r="F3378" t="s">
        <v>0</v>
      </c>
      <c r="G3378" t="s">
        <v>24</v>
      </c>
      <c r="H3378" t="str">
        <f>_xlfn.XLOOKUP(Flights[[#This Row],[Destination]], Airports!$A$2:$A$78, Airports!$D$2:$D$78)</f>
        <v>Portland</v>
      </c>
      <c r="I3378" t="str" cm="1">
        <f t="array" ref="I3378">_xlfn.XLOOKUP(Flights[[#This Row],[Destination]],_xlfn._TRO_TRAILING( Airports!A:A),_xlfn._TRO_TRAILING( Airports!E:E), "Not found")</f>
        <v>OR</v>
      </c>
      <c r="J3378" s="1">
        <v>0.73958333333333337</v>
      </c>
      <c r="K3378" s="22">
        <f>HOUR(Flights[[#This Row],[Scheduled Departure]])</f>
        <v>17</v>
      </c>
      <c r="L3378" s="1">
        <v>0.7368055555555556</v>
      </c>
      <c r="M3378">
        <f>(L3378-J3378)*24*60</f>
        <v>-3.9999999999999858</v>
      </c>
      <c r="N3378" s="16">
        <f>Flights[[#This Row],[Length (min)]]/60</f>
        <v>2.1833333333333331</v>
      </c>
      <c r="O3378">
        <v>131</v>
      </c>
      <c r="P3378">
        <v>834</v>
      </c>
      <c r="Q3378" s="18">
        <f>IFERROR(Flights[[#This Row],[Distance]]/Flights[[#This Row],[Length (hr)]], "")</f>
        <v>381.98473282442751</v>
      </c>
      <c r="R3378" s="1">
        <v>0.83680555555555558</v>
      </c>
      <c r="S3378" s="1" t="str">
        <f>IF(Flights[[#This Row],[Length (hr)]]&lt;2, "No meal", IF(Flights[[#This Row],[Length (hr)]]&lt;3.5, "Light meal", "Full meal"))</f>
        <v>Light meal</v>
      </c>
      <c r="T3378" s="1" t="str">
        <f>IF(AND(Flights[[#This Row],[Airline]]="US Airways", Flights[[#This Row],[Meal]]="Full Meal"), "Yes", "No")</f>
        <v>No</v>
      </c>
      <c r="U3378" s="1">
        <v>0.82777777777777772</v>
      </c>
      <c r="V3378">
        <v>-13</v>
      </c>
      <c r="W3378" s="1" t="str">
        <f>IF(Flights[[#This Row],[Arrival Delay]] = "", "Cancelled", IF(Flights[[#This Row],[Arrival Delay]]&gt;15, "Delayed", "On time"))</f>
        <v>On time</v>
      </c>
      <c r="X3378" t="str">
        <f>IF(Flights[[#This Row],[Status]]&lt;&gt;"Delayed","", IF(Flights[[#This Row],[Arrival Delay]]&gt;120, "Severe", IF(Flights[[#This Row],[Arrival Delay]]&gt;60, "Major", "Moderate")))</f>
        <v/>
      </c>
      <c r="Y3378" t="b">
        <v>0</v>
      </c>
      <c r="AA3378" t="str">
        <f>IF(OR(AND(Flights[[#This Row],[Status]]="Cancelled", Flights[[#This Row],[Cancellation Reason]]="Airline/Carrier"), Flights[[#This Row],[Delay Type]]="Severe"), "Yes", "No")</f>
        <v>No</v>
      </c>
    </row>
    <row r="3379" spans="1:27" x14ac:dyDescent="0.3">
      <c r="A3379" s="3">
        <v>42250</v>
      </c>
      <c r="B3379" s="22">
        <f>WEEKNUM(Flights[[#This Row],[Date]], 1)</f>
        <v>36</v>
      </c>
      <c r="C3379" s="22">
        <f>WEEKDAY(Flights[[#This Row],[Date]],1)</f>
        <v>5</v>
      </c>
      <c r="D3379" t="s">
        <v>608</v>
      </c>
      <c r="E3379" t="s">
        <v>1989</v>
      </c>
      <c r="F3379" t="s">
        <v>0</v>
      </c>
      <c r="G3379" t="s">
        <v>316</v>
      </c>
      <c r="H3379" t="str">
        <f>_xlfn.XLOOKUP(Flights[[#This Row],[Destination]], Airports!$A$2:$A$78, Airports!$D$2:$D$78)</f>
        <v>New Orleans</v>
      </c>
      <c r="I3379" t="str" cm="1">
        <f t="array" ref="I3379">_xlfn.XLOOKUP(Flights[[#This Row],[Destination]],_xlfn._TRO_TRAILING( Airports!A:A),_xlfn._TRO_TRAILING( Airports!E:E), "Not found")</f>
        <v>LA</v>
      </c>
      <c r="J3379" s="1">
        <v>0.75347222222222221</v>
      </c>
      <c r="K3379" s="22">
        <f>HOUR(Flights[[#This Row],[Scheduled Departure]])</f>
        <v>18</v>
      </c>
      <c r="L3379" s="1">
        <v>0.74652777777777779</v>
      </c>
      <c r="M3379">
        <f>(L3379-J3379)*24*60</f>
        <v>-9.9999999999999645</v>
      </c>
      <c r="N3379" s="16">
        <f>Flights[[#This Row],[Length (min)]]/60</f>
        <v>3.5666666666666669</v>
      </c>
      <c r="O3379">
        <v>214</v>
      </c>
      <c r="P3379">
        <v>1670</v>
      </c>
      <c r="Q3379" s="18">
        <f>IFERROR(Flights[[#This Row],[Distance]]/Flights[[#This Row],[Length (hr)]], "")</f>
        <v>468.22429906542055</v>
      </c>
      <c r="R3379" s="1">
        <v>0.99375000000000002</v>
      </c>
      <c r="S3379" s="1" t="str">
        <f>IF(Flights[[#This Row],[Length (hr)]]&lt;2, "No meal", IF(Flights[[#This Row],[Length (hr)]]&lt;3.5, "Light meal", "Full meal"))</f>
        <v>Full meal</v>
      </c>
      <c r="T3379" s="1" t="str">
        <f>IF(AND(Flights[[#This Row],[Airline]]="US Airways", Flights[[#This Row],[Meal]]="Full Meal"), "Yes", "No")</f>
        <v>No</v>
      </c>
      <c r="U3379" s="1">
        <v>0.97847222222222219</v>
      </c>
      <c r="V3379">
        <v>-22</v>
      </c>
      <c r="W3379" s="1" t="str">
        <f>IF(Flights[[#This Row],[Arrival Delay]] = "", "Cancelled", IF(Flights[[#This Row],[Arrival Delay]]&gt;15, "Delayed", "On time"))</f>
        <v>On time</v>
      </c>
      <c r="X3379" t="str">
        <f>IF(Flights[[#This Row],[Status]]&lt;&gt;"Delayed","", IF(Flights[[#This Row],[Arrival Delay]]&gt;120, "Severe", IF(Flights[[#This Row],[Arrival Delay]]&gt;60, "Major", "Moderate")))</f>
        <v/>
      </c>
      <c r="Y3379" t="b">
        <v>0</v>
      </c>
      <c r="AA3379" t="str">
        <f>IF(OR(AND(Flights[[#This Row],[Status]]="Cancelled", Flights[[#This Row],[Cancellation Reason]]="Airline/Carrier"), Flights[[#This Row],[Delay Type]]="Severe"), "Yes", "No")</f>
        <v>No</v>
      </c>
    </row>
    <row r="3380" spans="1:27" x14ac:dyDescent="0.3">
      <c r="A3380" s="3">
        <v>42250</v>
      </c>
      <c r="B3380" s="22">
        <f>WEEKNUM(Flights[[#This Row],[Date]], 1)</f>
        <v>36</v>
      </c>
      <c r="C3380" s="22">
        <f>WEEKDAY(Flights[[#This Row],[Date]],1)</f>
        <v>5</v>
      </c>
      <c r="D3380" t="s">
        <v>1705</v>
      </c>
      <c r="E3380" t="s">
        <v>1995</v>
      </c>
      <c r="F3380" t="s">
        <v>0</v>
      </c>
      <c r="G3380" t="s">
        <v>7</v>
      </c>
      <c r="H3380" t="str">
        <f>_xlfn.XLOOKUP(Flights[[#This Row],[Destination]], Airports!$A$2:$A$78, Airports!$D$2:$D$78)</f>
        <v>Austin</v>
      </c>
      <c r="I3380" t="str" cm="1">
        <f t="array" ref="I3380">_xlfn.XLOOKUP(Flights[[#This Row],[Destination]],_xlfn._TRO_TRAILING( Airports!A:A),_xlfn._TRO_TRAILING( Airports!E:E), "Not found")</f>
        <v>TX</v>
      </c>
      <c r="J3380" s="1">
        <v>0.76041666666666663</v>
      </c>
      <c r="K3380" s="22">
        <f>HOUR(Flights[[#This Row],[Scheduled Departure]])</f>
        <v>18</v>
      </c>
      <c r="L3380" s="1">
        <v>0.79166666666666663</v>
      </c>
      <c r="M3380">
        <f>(L3380-J3380)*24*60</f>
        <v>45</v>
      </c>
      <c r="N3380" s="16">
        <f>Flights[[#This Row],[Length (min)]]/60</f>
        <v>3</v>
      </c>
      <c r="O3380">
        <v>180</v>
      </c>
      <c r="P3380">
        <v>1242</v>
      </c>
      <c r="Q3380" s="18">
        <f>IFERROR(Flights[[#This Row],[Distance]]/Flights[[#This Row],[Length (hr)]], "")</f>
        <v>414</v>
      </c>
      <c r="R3380" s="1">
        <v>0.96875</v>
      </c>
      <c r="S3380" s="1" t="str">
        <f>IF(Flights[[#This Row],[Length (hr)]]&lt;2, "No meal", IF(Flights[[#This Row],[Length (hr)]]&lt;3.5, "Light meal", "Full meal"))</f>
        <v>Light meal</v>
      </c>
      <c r="T3380" s="1" t="str">
        <f>IF(AND(Flights[[#This Row],[Airline]]="US Airways", Flights[[#This Row],[Meal]]="Full Meal"), "Yes", "No")</f>
        <v>No</v>
      </c>
      <c r="U3380" s="1">
        <v>0</v>
      </c>
      <c r="V3380">
        <v>45</v>
      </c>
      <c r="W3380" s="1" t="str">
        <f>IF(Flights[[#This Row],[Arrival Delay]] = "", "Cancelled", IF(Flights[[#This Row],[Arrival Delay]]&gt;15, "Delayed", "On time"))</f>
        <v>Delayed</v>
      </c>
      <c r="X3380" t="str">
        <f>IF(Flights[[#This Row],[Status]]&lt;&gt;"Delayed","", IF(Flights[[#This Row],[Arrival Delay]]&gt;120, "Severe", IF(Flights[[#This Row],[Arrival Delay]]&gt;60, "Major", "Moderate")))</f>
        <v>Moderate</v>
      </c>
      <c r="Y3380" t="b">
        <v>0</v>
      </c>
      <c r="AA3380" t="str">
        <f>IF(OR(AND(Flights[[#This Row],[Status]]="Cancelled", Flights[[#This Row],[Cancellation Reason]]="Airline/Carrier"), Flights[[#This Row],[Delay Type]]="Severe"), "Yes", "No")</f>
        <v>No</v>
      </c>
    </row>
    <row r="3381" spans="1:27" x14ac:dyDescent="0.3">
      <c r="A3381" s="3">
        <v>42250</v>
      </c>
      <c r="B3381" s="22">
        <f>WEEKNUM(Flights[[#This Row],[Date]], 1)</f>
        <v>36</v>
      </c>
      <c r="C3381" s="22">
        <f>WEEKDAY(Flights[[#This Row],[Date]],1)</f>
        <v>5</v>
      </c>
      <c r="D3381" t="s">
        <v>1195</v>
      </c>
      <c r="E3381" t="s">
        <v>1989</v>
      </c>
      <c r="F3381" t="s">
        <v>0</v>
      </c>
      <c r="G3381" t="s">
        <v>344</v>
      </c>
      <c r="H3381" t="str">
        <f>_xlfn.XLOOKUP(Flights[[#This Row],[Destination]], Airports!$A$2:$A$78, Airports!$D$2:$D$78)</f>
        <v>Seattle</v>
      </c>
      <c r="I3381" t="str" cm="1">
        <f t="array" ref="I3381">_xlfn.XLOOKUP(Flights[[#This Row],[Destination]],_xlfn._TRO_TRAILING( Airports!A:A),_xlfn._TRO_TRAILING( Airports!E:E), "Not found")</f>
        <v>WA</v>
      </c>
      <c r="J3381" s="1">
        <v>0.79861111111111116</v>
      </c>
      <c r="K3381" s="22">
        <f>HOUR(Flights[[#This Row],[Scheduled Departure]])</f>
        <v>19</v>
      </c>
      <c r="L3381" s="1">
        <v>0.80902777777777779</v>
      </c>
      <c r="M3381">
        <f>(L3381-J3381)*24*60</f>
        <v>14.999999999999947</v>
      </c>
      <c r="N3381" s="16">
        <f>Flights[[#This Row],[Length (min)]]/60</f>
        <v>2.7666666666666666</v>
      </c>
      <c r="O3381">
        <v>166</v>
      </c>
      <c r="P3381">
        <v>954</v>
      </c>
      <c r="Q3381" s="18">
        <f>IFERROR(Flights[[#This Row],[Distance]]/Flights[[#This Row],[Length (hr)]], "")</f>
        <v>344.81927710843377</v>
      </c>
      <c r="R3381" s="1">
        <v>0.91111111111111109</v>
      </c>
      <c r="S3381" s="1" t="str">
        <f>IF(Flights[[#This Row],[Length (hr)]]&lt;2, "No meal", IF(Flights[[#This Row],[Length (hr)]]&lt;3.5, "Light meal", "Full meal"))</f>
        <v>Light meal</v>
      </c>
      <c r="T3381" s="1" t="str">
        <f>IF(AND(Flights[[#This Row],[Airline]]="US Airways", Flights[[#This Row],[Meal]]="Full Meal"), "Yes", "No")</f>
        <v>No</v>
      </c>
      <c r="U3381" s="1">
        <v>0.9243055555555556</v>
      </c>
      <c r="V3381">
        <v>19</v>
      </c>
      <c r="W3381" s="1" t="str">
        <f>IF(Flights[[#This Row],[Arrival Delay]] = "", "Cancelled", IF(Flights[[#This Row],[Arrival Delay]]&gt;15, "Delayed", "On time"))</f>
        <v>Delayed</v>
      </c>
      <c r="X3381" t="str">
        <f>IF(Flights[[#This Row],[Status]]&lt;&gt;"Delayed","", IF(Flights[[#This Row],[Arrival Delay]]&gt;120, "Severe", IF(Flights[[#This Row],[Arrival Delay]]&gt;60, "Major", "Moderate")))</f>
        <v>Moderate</v>
      </c>
      <c r="Y3381" t="b">
        <v>0</v>
      </c>
      <c r="AA3381" t="str">
        <f>IF(OR(AND(Flights[[#This Row],[Status]]="Cancelled", Flights[[#This Row],[Cancellation Reason]]="Airline/Carrier"), Flights[[#This Row],[Delay Type]]="Severe"), "Yes", "No")</f>
        <v>No</v>
      </c>
    </row>
    <row r="3382" spans="1:27" x14ac:dyDescent="0.3">
      <c r="A3382" s="3">
        <v>42250</v>
      </c>
      <c r="B3382" s="22">
        <f>WEEKNUM(Flights[[#This Row],[Date]], 1)</f>
        <v>36</v>
      </c>
      <c r="C3382" s="22">
        <f>WEEKDAY(Flights[[#This Row],[Date]],1)</f>
        <v>5</v>
      </c>
      <c r="D3382" t="s">
        <v>619</v>
      </c>
      <c r="E3382" t="s">
        <v>1996</v>
      </c>
      <c r="F3382" t="s">
        <v>0</v>
      </c>
      <c r="G3382" t="s">
        <v>15</v>
      </c>
      <c r="H3382" t="str">
        <f>_xlfn.XLOOKUP(Flights[[#This Row],[Destination]], Airports!$A$2:$A$78, Airports!$D$2:$D$78)</f>
        <v>Las Vegas</v>
      </c>
      <c r="I3382" t="str" cm="1">
        <f t="array" ref="I3382">_xlfn.XLOOKUP(Flights[[#This Row],[Destination]],_xlfn._TRO_TRAILING( Airports!A:A),_xlfn._TRO_TRAILING( Airports!E:E), "Not found")</f>
        <v>NV</v>
      </c>
      <c r="J3382" s="1">
        <v>0.85416666666666663</v>
      </c>
      <c r="K3382" s="22">
        <f>HOUR(Flights[[#This Row],[Scheduled Departure]])</f>
        <v>20</v>
      </c>
      <c r="L3382" s="1">
        <v>0.88055555555555554</v>
      </c>
      <c r="M3382">
        <f>(L3382-J3382)*24*60</f>
        <v>38.000000000000028</v>
      </c>
      <c r="N3382" s="16">
        <f>Flights[[#This Row],[Length (min)]]/60</f>
        <v>1.0666666666666667</v>
      </c>
      <c r="O3382">
        <v>64</v>
      </c>
      <c r="P3382">
        <v>236</v>
      </c>
      <c r="Q3382" s="18">
        <f>IFERROR(Flights[[#This Row],[Distance]]/Flights[[#This Row],[Length (hr)]], "")</f>
        <v>221.25</v>
      </c>
      <c r="R3382" s="1">
        <v>0.89930555555555558</v>
      </c>
      <c r="S3382" s="1" t="str">
        <f>IF(Flights[[#This Row],[Length (hr)]]&lt;2, "No meal", IF(Flights[[#This Row],[Length (hr)]]&lt;3.5, "Light meal", "Full meal"))</f>
        <v>No meal</v>
      </c>
      <c r="T3382" s="1" t="str">
        <f>IF(AND(Flights[[#This Row],[Airline]]="US Airways", Flights[[#This Row],[Meal]]="Full Meal"), "Yes", "No")</f>
        <v>No</v>
      </c>
      <c r="U3382" s="1">
        <v>0.92500000000000004</v>
      </c>
      <c r="V3382">
        <v>37</v>
      </c>
      <c r="W3382" s="1" t="str">
        <f>IF(Flights[[#This Row],[Arrival Delay]] = "", "Cancelled", IF(Flights[[#This Row],[Arrival Delay]]&gt;15, "Delayed", "On time"))</f>
        <v>Delayed</v>
      </c>
      <c r="X3382" t="str">
        <f>IF(Flights[[#This Row],[Status]]&lt;&gt;"Delayed","", IF(Flights[[#This Row],[Arrival Delay]]&gt;120, "Severe", IF(Flights[[#This Row],[Arrival Delay]]&gt;60, "Major", "Moderate")))</f>
        <v>Moderate</v>
      </c>
      <c r="Y3382" t="b">
        <v>0</v>
      </c>
      <c r="AA3382" t="str">
        <f>IF(OR(AND(Flights[[#This Row],[Status]]="Cancelled", Flights[[#This Row],[Cancellation Reason]]="Airline/Carrier"), Flights[[#This Row],[Delay Type]]="Severe"), "Yes", "No")</f>
        <v>No</v>
      </c>
    </row>
    <row r="3383" spans="1:27" x14ac:dyDescent="0.3">
      <c r="A3383" s="3">
        <v>42250</v>
      </c>
      <c r="B3383" s="22">
        <f>WEEKNUM(Flights[[#This Row],[Date]], 1)</f>
        <v>36</v>
      </c>
      <c r="C3383" s="22">
        <f>WEEKDAY(Flights[[#This Row],[Date]],1)</f>
        <v>5</v>
      </c>
      <c r="D3383" t="s">
        <v>102</v>
      </c>
      <c r="E3383" t="s">
        <v>1987</v>
      </c>
      <c r="F3383" t="s">
        <v>0</v>
      </c>
      <c r="G3383" t="s">
        <v>10</v>
      </c>
      <c r="H3383" t="str">
        <f>_xlfn.XLOOKUP(Flights[[#This Row],[Destination]], Airports!$A$2:$A$78, Airports!$D$2:$D$78)</f>
        <v>Boston</v>
      </c>
      <c r="I3383" t="str" cm="1">
        <f t="array" ref="I3383">_xlfn.XLOOKUP(Flights[[#This Row],[Destination]],_xlfn._TRO_TRAILING( Airports!A:A),_xlfn._TRO_TRAILING( Airports!E:E), "Not found")</f>
        <v>MA</v>
      </c>
      <c r="J3383" s="1">
        <v>0.89236111111111116</v>
      </c>
      <c r="K3383" s="22">
        <f>HOUR(Flights[[#This Row],[Scheduled Departure]])</f>
        <v>21</v>
      </c>
      <c r="L3383" s="1">
        <v>0.89027777777777772</v>
      </c>
      <c r="M3383">
        <f>(L3383-J3383)*24*60</f>
        <v>-3.0000000000001492</v>
      </c>
      <c r="N3383" s="16">
        <f>Flights[[#This Row],[Length (min)]]/60</f>
        <v>5.583333333333333</v>
      </c>
      <c r="O3383">
        <v>335</v>
      </c>
      <c r="P3383">
        <v>2611</v>
      </c>
      <c r="Q3383" s="18">
        <f>IFERROR(Flights[[#This Row],[Distance]]/Flights[[#This Row],[Length (hr)]], "")</f>
        <v>467.64179104477614</v>
      </c>
      <c r="R3383" s="1">
        <v>0.25138888888888888</v>
      </c>
      <c r="S3383" s="1" t="str">
        <f>IF(Flights[[#This Row],[Length (hr)]]&lt;2, "No meal", IF(Flights[[#This Row],[Length (hr)]]&lt;3.5, "Light meal", "Full meal"))</f>
        <v>Full meal</v>
      </c>
      <c r="T3383" s="1" t="str">
        <f>IF(AND(Flights[[#This Row],[Airline]]="US Airways", Flights[[#This Row],[Meal]]="Full Meal"), "Yes", "No")</f>
        <v>No</v>
      </c>
      <c r="U3383" s="1">
        <v>0.24791666666666667</v>
      </c>
      <c r="V3383">
        <v>-5</v>
      </c>
      <c r="W3383" s="1" t="str">
        <f>IF(Flights[[#This Row],[Arrival Delay]] = "", "Cancelled", IF(Flights[[#This Row],[Arrival Delay]]&gt;15, "Delayed", "On time"))</f>
        <v>On time</v>
      </c>
      <c r="X3383" t="str">
        <f>IF(Flights[[#This Row],[Status]]&lt;&gt;"Delayed","", IF(Flights[[#This Row],[Arrival Delay]]&gt;120, "Severe", IF(Flights[[#This Row],[Arrival Delay]]&gt;60, "Major", "Moderate")))</f>
        <v/>
      </c>
      <c r="Y3383" t="b">
        <v>0</v>
      </c>
      <c r="AA3383" t="str">
        <f>IF(OR(AND(Flights[[#This Row],[Status]]="Cancelled", Flights[[#This Row],[Cancellation Reason]]="Airline/Carrier"), Flights[[#This Row],[Delay Type]]="Severe"), "Yes", "No")</f>
        <v>No</v>
      </c>
    </row>
    <row r="3384" spans="1:27" x14ac:dyDescent="0.3">
      <c r="A3384" s="3">
        <v>42250</v>
      </c>
      <c r="B3384" s="22">
        <f>WEEKNUM(Flights[[#This Row],[Date]], 1)</f>
        <v>36</v>
      </c>
      <c r="C3384" s="22">
        <f>WEEKDAY(Flights[[#This Row],[Date]],1)</f>
        <v>5</v>
      </c>
      <c r="D3384" t="s">
        <v>720</v>
      </c>
      <c r="E3384" t="s">
        <v>1989</v>
      </c>
      <c r="F3384" t="s">
        <v>0</v>
      </c>
      <c r="G3384" t="s">
        <v>22</v>
      </c>
      <c r="H3384" t="str">
        <f>_xlfn.XLOOKUP(Flights[[#This Row],[Destination]], Airports!$A$2:$A$78, Airports!$D$2:$D$78)</f>
        <v>Columbus</v>
      </c>
      <c r="I3384" t="str" cm="1">
        <f t="array" ref="I3384">_xlfn.XLOOKUP(Flights[[#This Row],[Destination]],_xlfn._TRO_TRAILING( Airports!A:A),_xlfn._TRO_TRAILING( Airports!E:E), "Not found")</f>
        <v>OH</v>
      </c>
      <c r="J3384" s="1">
        <v>0.9375</v>
      </c>
      <c r="K3384" s="22">
        <f>HOUR(Flights[[#This Row],[Scheduled Departure]])</f>
        <v>22</v>
      </c>
      <c r="L3384" s="1">
        <v>0.93680555555555556</v>
      </c>
      <c r="M3384">
        <f>(L3384-J3384)*24*60</f>
        <v>-0.99999999999999645</v>
      </c>
      <c r="N3384" s="16">
        <f>Flights[[#This Row],[Length (min)]]/60</f>
        <v>4.083333333333333</v>
      </c>
      <c r="O3384">
        <v>245</v>
      </c>
      <c r="P3384">
        <v>1995</v>
      </c>
      <c r="Q3384" s="18">
        <f>IFERROR(Flights[[#This Row],[Distance]]/Flights[[#This Row],[Length (hr)]], "")</f>
        <v>488.57142857142861</v>
      </c>
      <c r="R3384" s="1">
        <v>0.23958333333333334</v>
      </c>
      <c r="S3384" s="1" t="str">
        <f>IF(Flights[[#This Row],[Length (hr)]]&lt;2, "No meal", IF(Flights[[#This Row],[Length (hr)]]&lt;3.5, "Light meal", "Full meal"))</f>
        <v>Full meal</v>
      </c>
      <c r="T3384" s="1" t="str">
        <f>IF(AND(Flights[[#This Row],[Airline]]="US Airways", Flights[[#This Row],[Meal]]="Full Meal"), "Yes", "No")</f>
        <v>No</v>
      </c>
      <c r="U3384" s="1">
        <v>0.23194444444444445</v>
      </c>
      <c r="V3384">
        <v>-11</v>
      </c>
      <c r="W3384" s="1" t="str">
        <f>IF(Flights[[#This Row],[Arrival Delay]] = "", "Cancelled", IF(Flights[[#This Row],[Arrival Delay]]&gt;15, "Delayed", "On time"))</f>
        <v>On time</v>
      </c>
      <c r="X3384" t="str">
        <f>IF(Flights[[#This Row],[Status]]&lt;&gt;"Delayed","", IF(Flights[[#This Row],[Arrival Delay]]&gt;120, "Severe", IF(Flights[[#This Row],[Arrival Delay]]&gt;60, "Major", "Moderate")))</f>
        <v/>
      </c>
      <c r="Y3384" t="b">
        <v>0</v>
      </c>
      <c r="AA3384" t="str">
        <f>IF(OR(AND(Flights[[#This Row],[Status]]="Cancelled", Flights[[#This Row],[Cancellation Reason]]="Airline/Carrier"), Flights[[#This Row],[Delay Type]]="Severe"), "Yes", "No")</f>
        <v>No</v>
      </c>
    </row>
    <row r="3385" spans="1:27" x14ac:dyDescent="0.3">
      <c r="A3385" s="3">
        <v>42250</v>
      </c>
      <c r="B3385" s="22">
        <f>WEEKNUM(Flights[[#This Row],[Date]], 1)</f>
        <v>36</v>
      </c>
      <c r="C3385" s="22">
        <f>WEEKDAY(Flights[[#This Row],[Date]],1)</f>
        <v>5</v>
      </c>
      <c r="D3385" t="s">
        <v>747</v>
      </c>
      <c r="E3385" t="s">
        <v>1989</v>
      </c>
      <c r="F3385" t="s">
        <v>0</v>
      </c>
      <c r="G3385" t="s">
        <v>26</v>
      </c>
      <c r="H3385" t="str">
        <f>_xlfn.XLOOKUP(Flights[[#This Row],[Destination]], Airports!$A$2:$A$78, Airports!$D$2:$D$78)</f>
        <v>Atlanta</v>
      </c>
      <c r="I3385" t="str" cm="1">
        <f t="array" ref="I3385">_xlfn.XLOOKUP(Flights[[#This Row],[Destination]],_xlfn._TRO_TRAILING( Airports!A:A),_xlfn._TRO_TRAILING( Airports!E:E), "Not found")</f>
        <v>GA</v>
      </c>
      <c r="J3385" s="1">
        <v>0.98819444444444449</v>
      </c>
      <c r="K3385" s="22">
        <f>HOUR(Flights[[#This Row],[Scheduled Departure]])</f>
        <v>23</v>
      </c>
      <c r="L3385" s="1">
        <v>0.9868055555555556</v>
      </c>
      <c r="M3385">
        <f>(L3385-J3385)*24*60</f>
        <v>-1.9999999999999929</v>
      </c>
      <c r="N3385" s="16">
        <f>Flights[[#This Row],[Length (min)]]/60</f>
        <v>4.083333333333333</v>
      </c>
      <c r="O3385">
        <v>245</v>
      </c>
      <c r="P3385">
        <v>1947</v>
      </c>
      <c r="Q3385" s="18">
        <f>IFERROR(Flights[[#This Row],[Distance]]/Flights[[#This Row],[Length (hr)]], "")</f>
        <v>476.81632653061229</v>
      </c>
      <c r="R3385" s="1">
        <v>0.29166666666666669</v>
      </c>
      <c r="S3385" s="1" t="str">
        <f>IF(Flights[[#This Row],[Length (hr)]]&lt;2, "No meal", IF(Flights[[#This Row],[Length (hr)]]&lt;3.5, "Light meal", "Full meal"))</f>
        <v>Full meal</v>
      </c>
      <c r="T3385" s="1" t="str">
        <f>IF(AND(Flights[[#This Row],[Airline]]="US Airways", Flights[[#This Row],[Meal]]="Full Meal"), "Yes", "No")</f>
        <v>No</v>
      </c>
      <c r="U3385" s="1">
        <v>0.28194444444444444</v>
      </c>
      <c r="V3385">
        <v>-14</v>
      </c>
      <c r="W3385" s="1" t="str">
        <f>IF(Flights[[#This Row],[Arrival Delay]] = "", "Cancelled", IF(Flights[[#This Row],[Arrival Delay]]&gt;15, "Delayed", "On time"))</f>
        <v>On time</v>
      </c>
      <c r="X3385" t="str">
        <f>IF(Flights[[#This Row],[Status]]&lt;&gt;"Delayed","", IF(Flights[[#This Row],[Arrival Delay]]&gt;120, "Severe", IF(Flights[[#This Row],[Arrival Delay]]&gt;60, "Major", "Moderate")))</f>
        <v/>
      </c>
      <c r="Y3385" t="b">
        <v>0</v>
      </c>
      <c r="AA3385" t="str">
        <f>IF(OR(AND(Flights[[#This Row],[Status]]="Cancelled", Flights[[#This Row],[Cancellation Reason]]="Airline/Carrier"), Flights[[#This Row],[Delay Type]]="Severe"), "Yes", "No")</f>
        <v>No</v>
      </c>
    </row>
    <row r="3386" spans="1:27" x14ac:dyDescent="0.3">
      <c r="A3386" s="3">
        <v>42251</v>
      </c>
      <c r="B3386" s="22">
        <f>WEEKNUM(Flights[[#This Row],[Date]], 1)</f>
        <v>36</v>
      </c>
      <c r="C3386" s="22">
        <f>WEEKDAY(Flights[[#This Row],[Date]],1)</f>
        <v>6</v>
      </c>
      <c r="D3386" t="s">
        <v>216</v>
      </c>
      <c r="E3386" t="s">
        <v>1987</v>
      </c>
      <c r="F3386" t="s">
        <v>0</v>
      </c>
      <c r="G3386" t="s">
        <v>29</v>
      </c>
      <c r="H3386" t="str">
        <f>_xlfn.XLOOKUP(Flights[[#This Row],[Destination]], Airports!$A$2:$A$78, Airports!$D$2:$D$78)</f>
        <v>Phoenix</v>
      </c>
      <c r="I3386" t="str" cm="1">
        <f t="array" ref="I3386">_xlfn.XLOOKUP(Flights[[#This Row],[Destination]],_xlfn._TRO_TRAILING( Airports!A:A),_xlfn._TRO_TRAILING( Airports!E:E), "Not found")</f>
        <v>AZ</v>
      </c>
      <c r="J3386" s="1">
        <v>0.25347222222222221</v>
      </c>
      <c r="K3386" s="22">
        <f>HOUR(Flights[[#This Row],[Scheduled Departure]])</f>
        <v>6</v>
      </c>
      <c r="L3386" s="1">
        <v>0.25</v>
      </c>
      <c r="M3386">
        <f>(L3386-J3386)*24*60</f>
        <v>-4.9999999999999822</v>
      </c>
      <c r="N3386" s="16">
        <f>Flights[[#This Row],[Length (min)]]/60</f>
        <v>1.3666666666666667</v>
      </c>
      <c r="O3386">
        <v>82</v>
      </c>
      <c r="P3386">
        <v>370</v>
      </c>
      <c r="Q3386" s="18">
        <f>IFERROR(Flights[[#This Row],[Distance]]/Flights[[#This Row],[Length (hr)]], "")</f>
        <v>270.73170731707319</v>
      </c>
      <c r="R3386" s="1">
        <v>0.32222222222222224</v>
      </c>
      <c r="S3386" s="1" t="str">
        <f>IF(Flights[[#This Row],[Length (hr)]]&lt;2, "No meal", IF(Flights[[#This Row],[Length (hr)]]&lt;3.5, "Light meal", "Full meal"))</f>
        <v>No meal</v>
      </c>
      <c r="T3386" s="1" t="str">
        <f>IF(AND(Flights[[#This Row],[Airline]]="US Airways", Flights[[#This Row],[Meal]]="Full Meal"), "Yes", "No")</f>
        <v>No</v>
      </c>
      <c r="U3386" s="1">
        <v>0.30694444444444446</v>
      </c>
      <c r="V3386">
        <v>-22</v>
      </c>
      <c r="W3386" s="1" t="str">
        <f>IF(Flights[[#This Row],[Arrival Delay]] = "", "Cancelled", IF(Flights[[#This Row],[Arrival Delay]]&gt;15, "Delayed", "On time"))</f>
        <v>On time</v>
      </c>
      <c r="X3386" t="str">
        <f>IF(Flights[[#This Row],[Status]]&lt;&gt;"Delayed","", IF(Flights[[#This Row],[Arrival Delay]]&gt;120, "Severe", IF(Flights[[#This Row],[Arrival Delay]]&gt;60, "Major", "Moderate")))</f>
        <v/>
      </c>
      <c r="Y3386" t="b">
        <v>0</v>
      </c>
      <c r="AA3386" t="str">
        <f>IF(OR(AND(Flights[[#This Row],[Status]]="Cancelled", Flights[[#This Row],[Cancellation Reason]]="Airline/Carrier"), Flights[[#This Row],[Delay Type]]="Severe"), "Yes", "No")</f>
        <v>No</v>
      </c>
    </row>
    <row r="3387" spans="1:27" x14ac:dyDescent="0.3">
      <c r="A3387" s="3">
        <v>42251</v>
      </c>
      <c r="B3387" s="22">
        <f>WEEKNUM(Flights[[#This Row],[Date]], 1)</f>
        <v>36</v>
      </c>
      <c r="C3387" s="22">
        <f>WEEKDAY(Flights[[#This Row],[Date]],1)</f>
        <v>6</v>
      </c>
      <c r="D3387" t="s">
        <v>188</v>
      </c>
      <c r="E3387" t="s">
        <v>1987</v>
      </c>
      <c r="F3387" t="s">
        <v>0</v>
      </c>
      <c r="G3387" t="s">
        <v>28</v>
      </c>
      <c r="H3387" t="str">
        <f>_xlfn.XLOOKUP(Flights[[#This Row],[Destination]], Airports!$A$2:$A$78, Airports!$D$2:$D$78)</f>
        <v>Philadelphia</v>
      </c>
      <c r="I3387" t="str" cm="1">
        <f t="array" ref="I3387">_xlfn.XLOOKUP(Flights[[#This Row],[Destination]],_xlfn._TRO_TRAILING( Airports!A:A),_xlfn._TRO_TRAILING( Airports!E:E), "Not found")</f>
        <v>PA</v>
      </c>
      <c r="J3387" s="1">
        <v>0.2638888888888889</v>
      </c>
      <c r="K3387" s="22">
        <f>HOUR(Flights[[#This Row],[Scheduled Departure]])</f>
        <v>6</v>
      </c>
      <c r="L3387" s="1">
        <v>0.26250000000000001</v>
      </c>
      <c r="M3387">
        <f>(L3387-J3387)*24*60</f>
        <v>-1.9999999999999929</v>
      </c>
      <c r="N3387" s="16">
        <f>Flights[[#This Row],[Length (min)]]/60</f>
        <v>5.1333333333333337</v>
      </c>
      <c r="O3387">
        <v>308</v>
      </c>
      <c r="P3387">
        <v>2402</v>
      </c>
      <c r="Q3387" s="18">
        <f>IFERROR(Flights[[#This Row],[Distance]]/Flights[[#This Row],[Length (hr)]], "")</f>
        <v>467.9220779220779</v>
      </c>
      <c r="R3387" s="1">
        <v>0.6166666666666667</v>
      </c>
      <c r="S3387" s="1" t="str">
        <f>IF(Flights[[#This Row],[Length (hr)]]&lt;2, "No meal", IF(Flights[[#This Row],[Length (hr)]]&lt;3.5, "Light meal", "Full meal"))</f>
        <v>Full meal</v>
      </c>
      <c r="T3387" s="1" t="str">
        <f>IF(AND(Flights[[#This Row],[Airline]]="US Airways", Flights[[#This Row],[Meal]]="Full Meal"), "Yes", "No")</f>
        <v>No</v>
      </c>
      <c r="U3387" s="1">
        <v>0.60138888888888886</v>
      </c>
      <c r="V3387">
        <v>-22</v>
      </c>
      <c r="W3387" s="1" t="str">
        <f>IF(Flights[[#This Row],[Arrival Delay]] = "", "Cancelled", IF(Flights[[#This Row],[Arrival Delay]]&gt;15, "Delayed", "On time"))</f>
        <v>On time</v>
      </c>
      <c r="X3387" t="str">
        <f>IF(Flights[[#This Row],[Status]]&lt;&gt;"Delayed","", IF(Flights[[#This Row],[Arrival Delay]]&gt;120, "Severe", IF(Flights[[#This Row],[Arrival Delay]]&gt;60, "Major", "Moderate")))</f>
        <v/>
      </c>
      <c r="Y3387" t="b">
        <v>0</v>
      </c>
      <c r="AA3387" t="str">
        <f>IF(OR(AND(Flights[[#This Row],[Status]]="Cancelled", Flights[[#This Row],[Cancellation Reason]]="Airline/Carrier"), Flights[[#This Row],[Delay Type]]="Severe"), "Yes", "No")</f>
        <v>No</v>
      </c>
    </row>
    <row r="3388" spans="1:27" x14ac:dyDescent="0.3">
      <c r="A3388" s="3">
        <v>42251</v>
      </c>
      <c r="B3388" s="22">
        <f>WEEKNUM(Flights[[#This Row],[Date]], 1)</f>
        <v>36</v>
      </c>
      <c r="C3388" s="22">
        <f>WEEKDAY(Flights[[#This Row],[Date]],1)</f>
        <v>6</v>
      </c>
      <c r="D3388" t="s">
        <v>1433</v>
      </c>
      <c r="E3388" t="s">
        <v>1997</v>
      </c>
      <c r="F3388" t="s">
        <v>0</v>
      </c>
      <c r="G3388" t="s">
        <v>21</v>
      </c>
      <c r="H3388" t="str">
        <f>_xlfn.XLOOKUP(Flights[[#This Row],[Destination]], Airports!$A$2:$A$78, Airports!$D$2:$D$78)</f>
        <v>Lihue</v>
      </c>
      <c r="I3388" t="str" cm="1">
        <f t="array" ref="I3388">_xlfn.XLOOKUP(Flights[[#This Row],[Destination]],_xlfn._TRO_TRAILING( Airports!A:A),_xlfn._TRO_TRAILING( Airports!E:E), "Not found")</f>
        <v>HI</v>
      </c>
      <c r="J3388" s="1">
        <v>0.31944444444444442</v>
      </c>
      <c r="K3388" s="22">
        <f>HOUR(Flights[[#This Row],[Scheduled Departure]])</f>
        <v>7</v>
      </c>
      <c r="L3388" s="1">
        <v>0.31597222222222221</v>
      </c>
      <c r="M3388">
        <f>(L3388-J3388)*24*60</f>
        <v>-4.9999999999999822</v>
      </c>
      <c r="N3388" s="16">
        <f>Flights[[#This Row],[Length (min)]]/60</f>
        <v>5.75</v>
      </c>
      <c r="O3388">
        <v>345</v>
      </c>
      <c r="P3388">
        <v>2615</v>
      </c>
      <c r="Q3388" s="18">
        <f>IFERROR(Flights[[#This Row],[Distance]]/Flights[[#This Row],[Length (hr)]], "")</f>
        <v>454.78260869565219</v>
      </c>
      <c r="R3388" s="1">
        <v>0.44791666666666669</v>
      </c>
      <c r="S3388" s="1" t="str">
        <f>IF(Flights[[#This Row],[Length (hr)]]&lt;2, "No meal", IF(Flights[[#This Row],[Length (hr)]]&lt;3.5, "Light meal", "Full meal"))</f>
        <v>Full meal</v>
      </c>
      <c r="T3388" s="1" t="str">
        <f>IF(AND(Flights[[#This Row],[Airline]]="US Airways", Flights[[#This Row],[Meal]]="Full Meal"), "Yes", "No")</f>
        <v>No</v>
      </c>
      <c r="U3388" s="1">
        <v>0.43055555555555558</v>
      </c>
      <c r="V3388">
        <v>-25</v>
      </c>
      <c r="W3388" s="1" t="str">
        <f>IF(Flights[[#This Row],[Arrival Delay]] = "", "Cancelled", IF(Flights[[#This Row],[Arrival Delay]]&gt;15, "Delayed", "On time"))</f>
        <v>On time</v>
      </c>
      <c r="X3388" t="str">
        <f>IF(Flights[[#This Row],[Status]]&lt;&gt;"Delayed","", IF(Flights[[#This Row],[Arrival Delay]]&gt;120, "Severe", IF(Flights[[#This Row],[Arrival Delay]]&gt;60, "Major", "Moderate")))</f>
        <v/>
      </c>
      <c r="Y3388" t="b">
        <v>0</v>
      </c>
      <c r="AA3388" t="str">
        <f>IF(OR(AND(Flights[[#This Row],[Status]]="Cancelled", Flights[[#This Row],[Cancellation Reason]]="Airline/Carrier"), Flights[[#This Row],[Delay Type]]="Severe"), "Yes", "No")</f>
        <v>No</v>
      </c>
    </row>
    <row r="3389" spans="1:27" x14ac:dyDescent="0.3">
      <c r="A3389" s="3">
        <v>42251</v>
      </c>
      <c r="B3389" s="22">
        <f>WEEKNUM(Flights[[#This Row],[Date]], 1)</f>
        <v>36</v>
      </c>
      <c r="C3389" s="22">
        <f>WEEKDAY(Flights[[#This Row],[Date]],1)</f>
        <v>6</v>
      </c>
      <c r="D3389" t="s">
        <v>1750</v>
      </c>
      <c r="E3389" t="s">
        <v>1994</v>
      </c>
      <c r="F3389" t="s">
        <v>0</v>
      </c>
      <c r="G3389" t="s">
        <v>335</v>
      </c>
      <c r="H3389" t="str">
        <f>_xlfn.XLOOKUP(Flights[[#This Row],[Destination]], Airports!$A$2:$A$78, Airports!$D$2:$D$78)</f>
        <v>Reno</v>
      </c>
      <c r="I3389" t="str" cm="1">
        <f t="array" ref="I3389">_xlfn.XLOOKUP(Flights[[#This Row],[Destination]],_xlfn._TRO_TRAILING( Airports!A:A),_xlfn._TRO_TRAILING( Airports!E:E), "Not found")</f>
        <v>NV</v>
      </c>
      <c r="J3389" s="1">
        <v>0.3215277777777778</v>
      </c>
      <c r="K3389" s="22">
        <f>HOUR(Flights[[#This Row],[Scheduled Departure]])</f>
        <v>7</v>
      </c>
      <c r="L3389" s="1">
        <v>0.31874999999999998</v>
      </c>
      <c r="M3389">
        <f>(L3389-J3389)*24*60</f>
        <v>-4.0000000000000657</v>
      </c>
      <c r="N3389" s="16">
        <f>Flights[[#This Row],[Length (min)]]/60</f>
        <v>1.8833333333333333</v>
      </c>
      <c r="O3389">
        <v>113</v>
      </c>
      <c r="P3389">
        <v>391</v>
      </c>
      <c r="Q3389" s="18">
        <f>IFERROR(Flights[[#This Row],[Distance]]/Flights[[#This Row],[Length (hr)]], "")</f>
        <v>207.61061946902655</v>
      </c>
      <c r="R3389" s="1">
        <v>0.3840277777777778</v>
      </c>
      <c r="S3389" s="1" t="str">
        <f>IF(Flights[[#This Row],[Length (hr)]]&lt;2, "No meal", IF(Flights[[#This Row],[Length (hr)]]&lt;3.5, "Light meal", "Full meal"))</f>
        <v>No meal</v>
      </c>
      <c r="T3389" s="1" t="str">
        <f>IF(AND(Flights[[#This Row],[Airline]]="US Airways", Flights[[#This Row],[Meal]]="Full Meal"), "Yes", "No")</f>
        <v>No</v>
      </c>
      <c r="U3389" s="1">
        <v>0.3972222222222222</v>
      </c>
      <c r="V3389">
        <v>19</v>
      </c>
      <c r="W3389" s="1" t="str">
        <f>IF(Flights[[#This Row],[Arrival Delay]] = "", "Cancelled", IF(Flights[[#This Row],[Arrival Delay]]&gt;15, "Delayed", "On time"))</f>
        <v>Delayed</v>
      </c>
      <c r="X3389" t="str">
        <f>IF(Flights[[#This Row],[Status]]&lt;&gt;"Delayed","", IF(Flights[[#This Row],[Arrival Delay]]&gt;120, "Severe", IF(Flights[[#This Row],[Arrival Delay]]&gt;60, "Major", "Moderate")))</f>
        <v>Moderate</v>
      </c>
      <c r="Y3389" t="b">
        <v>0</v>
      </c>
      <c r="AA3389" t="str">
        <f>IF(OR(AND(Flights[[#This Row],[Status]]="Cancelled", Flights[[#This Row],[Cancellation Reason]]="Airline/Carrier"), Flights[[#This Row],[Delay Type]]="Severe"), "Yes", "No")</f>
        <v>No</v>
      </c>
    </row>
    <row r="3390" spans="1:27" x14ac:dyDescent="0.3">
      <c r="A3390" s="3">
        <v>42251</v>
      </c>
      <c r="B3390" s="22">
        <f>WEEKNUM(Flights[[#This Row],[Date]], 1)</f>
        <v>36</v>
      </c>
      <c r="C3390" s="22">
        <f>WEEKDAY(Flights[[#This Row],[Date]],1)</f>
        <v>6</v>
      </c>
      <c r="D3390" t="s">
        <v>411</v>
      </c>
      <c r="E3390" t="s">
        <v>1989</v>
      </c>
      <c r="F3390" t="s">
        <v>0</v>
      </c>
      <c r="G3390" t="s">
        <v>20</v>
      </c>
      <c r="H3390" t="str">
        <f>_xlfn.XLOOKUP(Flights[[#This Row],[Destination]], Airports!$A$2:$A$78, Airports!$D$2:$D$78)</f>
        <v>Kahului</v>
      </c>
      <c r="I3390" t="str" cm="1">
        <f t="array" ref="I3390">_xlfn.XLOOKUP(Flights[[#This Row],[Destination]],_xlfn._TRO_TRAILING( Airports!A:A),_xlfn._TRO_TRAILING( Airports!E:E), "Not found")</f>
        <v>HI</v>
      </c>
      <c r="J3390" s="1">
        <v>0.35416666666666669</v>
      </c>
      <c r="K3390" s="22">
        <f>HOUR(Flights[[#This Row],[Scheduled Departure]])</f>
        <v>8</v>
      </c>
      <c r="L3390" s="1">
        <v>0.35347222222222224</v>
      </c>
      <c r="M3390">
        <f>(L3390-J3390)*24*60</f>
        <v>-0.99999999999999645</v>
      </c>
      <c r="N3390" s="16">
        <f>Flights[[#This Row],[Length (min)]]/60</f>
        <v>5.5166666666666666</v>
      </c>
      <c r="O3390">
        <v>331</v>
      </c>
      <c r="P3390">
        <v>2486</v>
      </c>
      <c r="Q3390" s="18">
        <f>IFERROR(Flights[[#This Row],[Distance]]/Flights[[#This Row],[Length (hr)]], "")</f>
        <v>450.63444108761331</v>
      </c>
      <c r="R3390" s="1">
        <v>0.46805555555555556</v>
      </c>
      <c r="S3390" s="1" t="str">
        <f>IF(Flights[[#This Row],[Length (hr)]]&lt;2, "No meal", IF(Flights[[#This Row],[Length (hr)]]&lt;3.5, "Light meal", "Full meal"))</f>
        <v>Full meal</v>
      </c>
      <c r="T3390" s="1" t="str">
        <f>IF(AND(Flights[[#This Row],[Airline]]="US Airways", Flights[[#This Row],[Meal]]="Full Meal"), "Yes", "No")</f>
        <v>No</v>
      </c>
      <c r="U3390" s="1">
        <v>0.45833333333333331</v>
      </c>
      <c r="V3390">
        <v>-14</v>
      </c>
      <c r="W3390" s="1" t="str">
        <f>IF(Flights[[#This Row],[Arrival Delay]] = "", "Cancelled", IF(Flights[[#This Row],[Arrival Delay]]&gt;15, "Delayed", "On time"))</f>
        <v>On time</v>
      </c>
      <c r="X3390" t="str">
        <f>IF(Flights[[#This Row],[Status]]&lt;&gt;"Delayed","", IF(Flights[[#This Row],[Arrival Delay]]&gt;120, "Severe", IF(Flights[[#This Row],[Arrival Delay]]&gt;60, "Major", "Moderate")))</f>
        <v/>
      </c>
      <c r="Y3390" t="b">
        <v>0</v>
      </c>
      <c r="AA3390" t="str">
        <f>IF(OR(AND(Flights[[#This Row],[Status]]="Cancelled", Flights[[#This Row],[Cancellation Reason]]="Airline/Carrier"), Flights[[#This Row],[Delay Type]]="Severe"), "Yes", "No")</f>
        <v>No</v>
      </c>
    </row>
    <row r="3391" spans="1:27" x14ac:dyDescent="0.3">
      <c r="A3391" s="3">
        <v>42251</v>
      </c>
      <c r="B3391" s="22">
        <f>WEEKNUM(Flights[[#This Row],[Date]], 1)</f>
        <v>36</v>
      </c>
      <c r="C3391" s="22">
        <f>WEEKDAY(Flights[[#This Row],[Date]],1)</f>
        <v>6</v>
      </c>
      <c r="D3391" t="s">
        <v>62</v>
      </c>
      <c r="E3391" t="s">
        <v>1987</v>
      </c>
      <c r="F3391" t="s">
        <v>0</v>
      </c>
      <c r="G3391" t="s">
        <v>17</v>
      </c>
      <c r="H3391" t="str">
        <f>_xlfn.XLOOKUP(Flights[[#This Row],[Destination]], Airports!$A$2:$A$78, Airports!$D$2:$D$78)</f>
        <v>Honolulu</v>
      </c>
      <c r="I3391" t="str" cm="1">
        <f t="array" ref="I3391">_xlfn.XLOOKUP(Flights[[#This Row],[Destination]],_xlfn._TRO_TRAILING( Airports!A:A),_xlfn._TRO_TRAILING( Airports!E:E), "Not found")</f>
        <v>HI</v>
      </c>
      <c r="J3391" s="1">
        <v>0.41319444444444442</v>
      </c>
      <c r="K3391" s="22">
        <f>HOUR(Flights[[#This Row],[Scheduled Departure]])</f>
        <v>9</v>
      </c>
      <c r="L3391" s="1">
        <v>0.41041666666666665</v>
      </c>
      <c r="M3391">
        <f>(L3391-J3391)*24*60</f>
        <v>-3.9999999999999858</v>
      </c>
      <c r="N3391" s="16">
        <f>Flights[[#This Row],[Length (min)]]/60</f>
        <v>5.7833333333333332</v>
      </c>
      <c r="O3391">
        <v>347</v>
      </c>
      <c r="P3391">
        <v>2556</v>
      </c>
      <c r="Q3391" s="18">
        <f>IFERROR(Flights[[#This Row],[Distance]]/Flights[[#This Row],[Length (hr)]], "")</f>
        <v>441.95965417867438</v>
      </c>
      <c r="R3391" s="1">
        <v>0.53888888888888886</v>
      </c>
      <c r="S3391" s="1" t="str">
        <f>IF(Flights[[#This Row],[Length (hr)]]&lt;2, "No meal", IF(Flights[[#This Row],[Length (hr)]]&lt;3.5, "Light meal", "Full meal"))</f>
        <v>Full meal</v>
      </c>
      <c r="T3391" s="1" t="str">
        <f>IF(AND(Flights[[#This Row],[Airline]]="US Airways", Flights[[#This Row],[Meal]]="Full Meal"), "Yes", "No")</f>
        <v>No</v>
      </c>
      <c r="U3391" s="1">
        <v>0.52638888888888891</v>
      </c>
      <c r="V3391">
        <v>-18</v>
      </c>
      <c r="W3391" s="1" t="str">
        <f>IF(Flights[[#This Row],[Arrival Delay]] = "", "Cancelled", IF(Flights[[#This Row],[Arrival Delay]]&gt;15, "Delayed", "On time"))</f>
        <v>On time</v>
      </c>
      <c r="X3391" t="str">
        <f>IF(Flights[[#This Row],[Status]]&lt;&gt;"Delayed","", IF(Flights[[#This Row],[Arrival Delay]]&gt;120, "Severe", IF(Flights[[#This Row],[Arrival Delay]]&gt;60, "Major", "Moderate")))</f>
        <v/>
      </c>
      <c r="Y3391" t="b">
        <v>0</v>
      </c>
      <c r="AA3391" t="str">
        <f>IF(OR(AND(Flights[[#This Row],[Status]]="Cancelled", Flights[[#This Row],[Cancellation Reason]]="Airline/Carrier"), Flights[[#This Row],[Delay Type]]="Severe"), "Yes", "No")</f>
        <v>No</v>
      </c>
    </row>
    <row r="3392" spans="1:27" x14ac:dyDescent="0.3">
      <c r="A3392" s="3">
        <v>42251</v>
      </c>
      <c r="B3392" s="22">
        <f>WEEKNUM(Flights[[#This Row],[Date]], 1)</f>
        <v>36</v>
      </c>
      <c r="C3392" s="22">
        <f>WEEKDAY(Flights[[#This Row],[Date]],1)</f>
        <v>6</v>
      </c>
      <c r="D3392" t="s">
        <v>78</v>
      </c>
      <c r="E3392" t="s">
        <v>1987</v>
      </c>
      <c r="F3392" t="s">
        <v>0</v>
      </c>
      <c r="G3392" t="s">
        <v>12</v>
      </c>
      <c r="H3392" t="str">
        <f>_xlfn.XLOOKUP(Flights[[#This Row],[Destination]], Airports!$A$2:$A$78, Airports!$D$2:$D$78)</f>
        <v>New York</v>
      </c>
      <c r="I3392" t="str" cm="1">
        <f t="array" ref="I3392">_xlfn.XLOOKUP(Flights[[#This Row],[Destination]],_xlfn._TRO_TRAILING( Airports!A:A),_xlfn._TRO_TRAILING( Airports!E:E), "Not found")</f>
        <v>NY</v>
      </c>
      <c r="J3392" s="1">
        <v>0.59375</v>
      </c>
      <c r="K3392" s="22">
        <f>HOUR(Flights[[#This Row],[Scheduled Departure]])</f>
        <v>14</v>
      </c>
      <c r="L3392" s="1">
        <v>0.58819444444444446</v>
      </c>
      <c r="M3392">
        <f>(L3392-J3392)*24*60</f>
        <v>-7.9999999999999716</v>
      </c>
      <c r="N3392" s="16">
        <f>Flights[[#This Row],[Length (min)]]/60</f>
        <v>5.3833333333333337</v>
      </c>
      <c r="O3392">
        <v>323</v>
      </c>
      <c r="P3392">
        <v>2475</v>
      </c>
      <c r="Q3392" s="18">
        <f>IFERROR(Flights[[#This Row],[Distance]]/Flights[[#This Row],[Length (hr)]], "")</f>
        <v>459.75232198142413</v>
      </c>
      <c r="R3392" s="1">
        <v>0.95763888888888893</v>
      </c>
      <c r="S3392" s="1" t="str">
        <f>IF(Flights[[#This Row],[Length (hr)]]&lt;2, "No meal", IF(Flights[[#This Row],[Length (hr)]]&lt;3.5, "Light meal", "Full meal"))</f>
        <v>Full meal</v>
      </c>
      <c r="T3392" s="1" t="str">
        <f>IF(AND(Flights[[#This Row],[Airline]]="US Airways", Flights[[#This Row],[Meal]]="Full Meal"), "Yes", "No")</f>
        <v>No</v>
      </c>
      <c r="U3392" s="1">
        <v>0.9375</v>
      </c>
      <c r="V3392">
        <v>-29</v>
      </c>
      <c r="W3392" s="1" t="str">
        <f>IF(Flights[[#This Row],[Arrival Delay]] = "", "Cancelled", IF(Flights[[#This Row],[Arrival Delay]]&gt;15, "Delayed", "On time"))</f>
        <v>On time</v>
      </c>
      <c r="X3392" t="str">
        <f>IF(Flights[[#This Row],[Status]]&lt;&gt;"Delayed","", IF(Flights[[#This Row],[Arrival Delay]]&gt;120, "Severe", IF(Flights[[#This Row],[Arrival Delay]]&gt;60, "Major", "Moderate")))</f>
        <v/>
      </c>
      <c r="Y3392" t="b">
        <v>0</v>
      </c>
      <c r="AA3392" t="str">
        <f>IF(OR(AND(Flights[[#This Row],[Status]]="Cancelled", Flights[[#This Row],[Cancellation Reason]]="Airline/Carrier"), Flights[[#This Row],[Delay Type]]="Severe"), "Yes", "No")</f>
        <v>No</v>
      </c>
    </row>
    <row r="3393" spans="1:27" x14ac:dyDescent="0.3">
      <c r="A3393" s="3">
        <v>42251</v>
      </c>
      <c r="B3393" s="22">
        <f>WEEKNUM(Flights[[#This Row],[Date]], 1)</f>
        <v>36</v>
      </c>
      <c r="C3393" s="22">
        <f>WEEKDAY(Flights[[#This Row],[Date]],1)</f>
        <v>6</v>
      </c>
      <c r="D3393" t="s">
        <v>178</v>
      </c>
      <c r="E3393" t="s">
        <v>1987</v>
      </c>
      <c r="F3393" t="s">
        <v>0</v>
      </c>
      <c r="G3393" t="s">
        <v>4</v>
      </c>
      <c r="H3393" t="str">
        <f>_xlfn.XLOOKUP(Flights[[#This Row],[Destination]], Airports!$A$2:$A$78, Airports!$D$2:$D$78)</f>
        <v>Chicago</v>
      </c>
      <c r="I3393" t="str" cm="1">
        <f t="array" ref="I3393">_xlfn.XLOOKUP(Flights[[#This Row],[Destination]],_xlfn._TRO_TRAILING( Airports!A:A),_xlfn._TRO_TRAILING( Airports!E:E), "Not found")</f>
        <v>IL</v>
      </c>
      <c r="J3393" s="1">
        <v>0.60763888888888884</v>
      </c>
      <c r="K3393" s="22">
        <f>HOUR(Flights[[#This Row],[Scheduled Departure]])</f>
        <v>14</v>
      </c>
      <c r="L3393" s="1">
        <v>0.60347222222222219</v>
      </c>
      <c r="M3393">
        <f>(L3393-J3393)*24*60</f>
        <v>-5.9999999999999787</v>
      </c>
      <c r="N3393" s="16">
        <f>Flights[[#This Row],[Length (min)]]/60</f>
        <v>3.8</v>
      </c>
      <c r="O3393">
        <v>228</v>
      </c>
      <c r="P3393">
        <v>1744</v>
      </c>
      <c r="Q3393" s="18">
        <f>IFERROR(Flights[[#This Row],[Distance]]/Flights[[#This Row],[Length (hr)]], "")</f>
        <v>458.94736842105266</v>
      </c>
      <c r="R3393" s="1">
        <v>0.86944444444444446</v>
      </c>
      <c r="S3393" s="1" t="str">
        <f>IF(Flights[[#This Row],[Length (hr)]]&lt;2, "No meal", IF(Flights[[#This Row],[Length (hr)]]&lt;3.5, "Light meal", "Full meal"))</f>
        <v>Full meal</v>
      </c>
      <c r="T3393" s="1" t="str">
        <f>IF(AND(Flights[[#This Row],[Airline]]="US Airways", Flights[[#This Row],[Meal]]="Full Meal"), "Yes", "No")</f>
        <v>No</v>
      </c>
      <c r="U3393" s="1">
        <v>0.84513888888888888</v>
      </c>
      <c r="V3393">
        <v>-35</v>
      </c>
      <c r="W3393" s="1" t="str">
        <f>IF(Flights[[#This Row],[Arrival Delay]] = "", "Cancelled", IF(Flights[[#This Row],[Arrival Delay]]&gt;15, "Delayed", "On time"))</f>
        <v>On time</v>
      </c>
      <c r="X3393" t="str">
        <f>IF(Flights[[#This Row],[Status]]&lt;&gt;"Delayed","", IF(Flights[[#This Row],[Arrival Delay]]&gt;120, "Severe", IF(Flights[[#This Row],[Arrival Delay]]&gt;60, "Major", "Moderate")))</f>
        <v/>
      </c>
      <c r="Y3393" t="b">
        <v>0</v>
      </c>
      <c r="AA3393" t="str">
        <f>IF(OR(AND(Flights[[#This Row],[Status]]="Cancelled", Flights[[#This Row],[Cancellation Reason]]="Airline/Carrier"), Flights[[#This Row],[Delay Type]]="Severe"), "Yes", "No")</f>
        <v>No</v>
      </c>
    </row>
    <row r="3394" spans="1:27" x14ac:dyDescent="0.3">
      <c r="A3394" s="3">
        <v>42251</v>
      </c>
      <c r="B3394" s="22">
        <f>WEEKNUM(Flights[[#This Row],[Date]], 1)</f>
        <v>36</v>
      </c>
      <c r="C3394" s="22">
        <f>WEEKDAY(Flights[[#This Row],[Date]],1)</f>
        <v>6</v>
      </c>
      <c r="D3394" t="s">
        <v>702</v>
      </c>
      <c r="E3394" t="s">
        <v>1994</v>
      </c>
      <c r="F3394" t="s">
        <v>0</v>
      </c>
      <c r="G3394" t="s">
        <v>318</v>
      </c>
      <c r="H3394" t="str">
        <f>_xlfn.XLOOKUP(Flights[[#This Row],[Destination]], Airports!$A$2:$A$78, Airports!$D$2:$D$78)</f>
        <v>Oakland</v>
      </c>
      <c r="I3394" t="str" cm="1">
        <f t="array" ref="I3394">_xlfn.XLOOKUP(Flights[[#This Row],[Destination]],_xlfn._TRO_TRAILING( Airports!A:A),_xlfn._TRO_TRAILING( Airports!E:E), "Not found")</f>
        <v>CA</v>
      </c>
      <c r="J3394" s="1">
        <v>0.60763888888888884</v>
      </c>
      <c r="K3394" s="22">
        <f>HOUR(Flights[[#This Row],[Scheduled Departure]])</f>
        <v>14</v>
      </c>
      <c r="L3394" s="1">
        <v>0.62777777777777777</v>
      </c>
      <c r="M3394">
        <f>(L3394-J3394)*24*60</f>
        <v>29.000000000000057</v>
      </c>
      <c r="N3394" s="16">
        <f>Flights[[#This Row],[Length (min)]]/60</f>
        <v>1.2666666666666666</v>
      </c>
      <c r="O3394">
        <v>76</v>
      </c>
      <c r="P3394">
        <v>337</v>
      </c>
      <c r="Q3394" s="18">
        <f>IFERROR(Flights[[#This Row],[Distance]]/Flights[[#This Row],[Length (hr)]], "")</f>
        <v>266.0526315789474</v>
      </c>
      <c r="R3394" s="1">
        <v>0.66736111111111107</v>
      </c>
      <c r="S3394" s="1" t="str">
        <f>IF(Flights[[#This Row],[Length (hr)]]&lt;2, "No meal", IF(Flights[[#This Row],[Length (hr)]]&lt;3.5, "Light meal", "Full meal"))</f>
        <v>No meal</v>
      </c>
      <c r="T3394" s="1" t="str">
        <f>IF(AND(Flights[[#This Row],[Airline]]="US Airways", Flights[[#This Row],[Meal]]="Full Meal"), "Yes", "No")</f>
        <v>No</v>
      </c>
      <c r="U3394" s="1">
        <v>0.68055555555555558</v>
      </c>
      <c r="V3394">
        <v>19</v>
      </c>
      <c r="W3394" s="1" t="str">
        <f>IF(Flights[[#This Row],[Arrival Delay]] = "", "Cancelled", IF(Flights[[#This Row],[Arrival Delay]]&gt;15, "Delayed", "On time"))</f>
        <v>Delayed</v>
      </c>
      <c r="X3394" t="str">
        <f>IF(Flights[[#This Row],[Status]]&lt;&gt;"Delayed","", IF(Flights[[#This Row],[Arrival Delay]]&gt;120, "Severe", IF(Flights[[#This Row],[Arrival Delay]]&gt;60, "Major", "Moderate")))</f>
        <v>Moderate</v>
      </c>
      <c r="Y3394" t="b">
        <v>0</v>
      </c>
      <c r="AA3394" t="str">
        <f>IF(OR(AND(Flights[[#This Row],[Status]]="Cancelled", Flights[[#This Row],[Cancellation Reason]]="Airline/Carrier"), Flights[[#This Row],[Delay Type]]="Severe"), "Yes", "No")</f>
        <v>No</v>
      </c>
    </row>
    <row r="3395" spans="1:27" x14ac:dyDescent="0.3">
      <c r="A3395" s="3">
        <v>42251</v>
      </c>
      <c r="B3395" s="22">
        <f>WEEKNUM(Flights[[#This Row],[Date]], 1)</f>
        <v>36</v>
      </c>
      <c r="C3395" s="22">
        <f>WEEKDAY(Flights[[#This Row],[Date]],1)</f>
        <v>6</v>
      </c>
      <c r="D3395" t="s">
        <v>1694</v>
      </c>
      <c r="E3395" t="s">
        <v>1995</v>
      </c>
      <c r="F3395" t="s">
        <v>0</v>
      </c>
      <c r="G3395" t="s">
        <v>306</v>
      </c>
      <c r="H3395" t="str">
        <f>_xlfn.XLOOKUP(Flights[[#This Row],[Destination]], Airports!$A$2:$A$78, Airports!$D$2:$D$78)</f>
        <v>Chicago</v>
      </c>
      <c r="I3395" t="str" cm="1">
        <f t="array" ref="I3395">_xlfn.XLOOKUP(Flights[[#This Row],[Destination]],_xlfn._TRO_TRAILING( Airports!A:A),_xlfn._TRO_TRAILING( Airports!E:E), "Not found")</f>
        <v>IL</v>
      </c>
      <c r="J3395" s="1">
        <v>0.63194444444444442</v>
      </c>
      <c r="K3395" s="22">
        <f>HOUR(Flights[[#This Row],[Scheduled Departure]])</f>
        <v>15</v>
      </c>
      <c r="L3395" s="1">
        <v>0.67986111111111114</v>
      </c>
      <c r="M3395">
        <f>(L3395-J3395)*24*60</f>
        <v>69.000000000000071</v>
      </c>
      <c r="N3395" s="16">
        <f>Flights[[#This Row],[Length (min)]]/60</f>
        <v>3.45</v>
      </c>
      <c r="O3395">
        <v>207</v>
      </c>
      <c r="P3395">
        <v>1750</v>
      </c>
      <c r="Q3395" s="18">
        <f>IFERROR(Flights[[#This Row],[Distance]]/Flights[[#This Row],[Length (hr)]], "")</f>
        <v>507.24637681159419</v>
      </c>
      <c r="R3395" s="1">
        <v>0.88194444444444442</v>
      </c>
      <c r="S3395" s="1" t="str">
        <f>IF(Flights[[#This Row],[Length (hr)]]&lt;2, "No meal", IF(Flights[[#This Row],[Length (hr)]]&lt;3.5, "Light meal", "Full meal"))</f>
        <v>Light meal</v>
      </c>
      <c r="T3395" s="1" t="str">
        <f>IF(AND(Flights[[#This Row],[Airline]]="US Airways", Flights[[#This Row],[Meal]]="Full Meal"), "Yes", "No")</f>
        <v>No</v>
      </c>
      <c r="U3395" s="1">
        <v>0.90694444444444444</v>
      </c>
      <c r="V3395">
        <v>36</v>
      </c>
      <c r="W3395" s="1" t="str">
        <f>IF(Flights[[#This Row],[Arrival Delay]] = "", "Cancelled", IF(Flights[[#This Row],[Arrival Delay]]&gt;15, "Delayed", "On time"))</f>
        <v>Delayed</v>
      </c>
      <c r="X3395" t="str">
        <f>IF(Flights[[#This Row],[Status]]&lt;&gt;"Delayed","", IF(Flights[[#This Row],[Arrival Delay]]&gt;120, "Severe", IF(Flights[[#This Row],[Arrival Delay]]&gt;60, "Major", "Moderate")))</f>
        <v>Moderate</v>
      </c>
      <c r="Y3395" t="b">
        <v>0</v>
      </c>
      <c r="AA3395" t="str">
        <f>IF(OR(AND(Flights[[#This Row],[Status]]="Cancelled", Flights[[#This Row],[Cancellation Reason]]="Airline/Carrier"), Flights[[#This Row],[Delay Type]]="Severe"), "Yes", "No")</f>
        <v>No</v>
      </c>
    </row>
    <row r="3396" spans="1:27" x14ac:dyDescent="0.3">
      <c r="A3396" s="3">
        <v>42251</v>
      </c>
      <c r="B3396" s="22">
        <f>WEEKNUM(Flights[[#This Row],[Date]], 1)</f>
        <v>36</v>
      </c>
      <c r="C3396" s="22">
        <f>WEEKDAY(Flights[[#This Row],[Date]],1)</f>
        <v>6</v>
      </c>
      <c r="D3396" t="s">
        <v>576</v>
      </c>
      <c r="E3396" t="s">
        <v>1989</v>
      </c>
      <c r="F3396" t="s">
        <v>0</v>
      </c>
      <c r="G3396" t="s">
        <v>349</v>
      </c>
      <c r="H3396" t="str">
        <f>_xlfn.XLOOKUP(Flights[[#This Row],[Destination]], Airports!$A$2:$A$78, Airports!$D$2:$D$78)</f>
        <v>Salt Lake City</v>
      </c>
      <c r="I3396" t="str" cm="1">
        <f t="array" ref="I3396">_xlfn.XLOOKUP(Flights[[#This Row],[Destination]],_xlfn._TRO_TRAILING( Airports!A:A),_xlfn._TRO_TRAILING( Airports!E:E), "Not found")</f>
        <v>UT</v>
      </c>
      <c r="J3396" s="1">
        <v>0.69097222222222221</v>
      </c>
      <c r="K3396" s="22">
        <f>HOUR(Flights[[#This Row],[Scheduled Departure]])</f>
        <v>16</v>
      </c>
      <c r="L3396" s="1">
        <v>0.69652777777777775</v>
      </c>
      <c r="M3396">
        <f>(L3396-J3396)*24*60</f>
        <v>7.9999999999999716</v>
      </c>
      <c r="N3396" s="16">
        <f>Flights[[#This Row],[Length (min)]]/60</f>
        <v>1.7833333333333334</v>
      </c>
      <c r="O3396">
        <v>107</v>
      </c>
      <c r="P3396">
        <v>590</v>
      </c>
      <c r="Q3396" s="18">
        <f>IFERROR(Flights[[#This Row],[Distance]]/Flights[[#This Row],[Length (hr)]], "")</f>
        <v>330.84112149532706</v>
      </c>
      <c r="R3396" s="1">
        <v>0.80902777777777779</v>
      </c>
      <c r="S3396" s="1" t="str">
        <f>IF(Flights[[#This Row],[Length (hr)]]&lt;2, "No meal", IF(Flights[[#This Row],[Length (hr)]]&lt;3.5, "Light meal", "Full meal"))</f>
        <v>No meal</v>
      </c>
      <c r="T3396" s="1" t="str">
        <f>IF(AND(Flights[[#This Row],[Airline]]="US Airways", Flights[[#This Row],[Meal]]="Full Meal"), "Yes", "No")</f>
        <v>No</v>
      </c>
      <c r="U3396" s="1">
        <v>0.8125</v>
      </c>
      <c r="V3396">
        <v>5</v>
      </c>
      <c r="W3396" s="1" t="str">
        <f>IF(Flights[[#This Row],[Arrival Delay]] = "", "Cancelled", IF(Flights[[#This Row],[Arrival Delay]]&gt;15, "Delayed", "On time"))</f>
        <v>On time</v>
      </c>
      <c r="X3396" t="str">
        <f>IF(Flights[[#This Row],[Status]]&lt;&gt;"Delayed","", IF(Flights[[#This Row],[Arrival Delay]]&gt;120, "Severe", IF(Flights[[#This Row],[Arrival Delay]]&gt;60, "Major", "Moderate")))</f>
        <v/>
      </c>
      <c r="Y3396" t="b">
        <v>0</v>
      </c>
      <c r="AA3396" t="str">
        <f>IF(OR(AND(Flights[[#This Row],[Status]]="Cancelled", Flights[[#This Row],[Cancellation Reason]]="Airline/Carrier"), Flights[[#This Row],[Delay Type]]="Severe"), "Yes", "No")</f>
        <v>No</v>
      </c>
    </row>
    <row r="3397" spans="1:27" x14ac:dyDescent="0.3">
      <c r="A3397" s="3">
        <v>42251</v>
      </c>
      <c r="B3397" s="22">
        <f>WEEKNUM(Flights[[#This Row],[Date]], 1)</f>
        <v>36</v>
      </c>
      <c r="C3397" s="22">
        <f>WEEKDAY(Flights[[#This Row],[Date]],1)</f>
        <v>6</v>
      </c>
      <c r="D3397" t="s">
        <v>580</v>
      </c>
      <c r="E3397" t="s">
        <v>1991</v>
      </c>
      <c r="F3397" t="s">
        <v>0</v>
      </c>
      <c r="G3397" t="s">
        <v>344</v>
      </c>
      <c r="H3397" t="str">
        <f>_xlfn.XLOOKUP(Flights[[#This Row],[Destination]], Airports!$A$2:$A$78, Airports!$D$2:$D$78)</f>
        <v>Seattle</v>
      </c>
      <c r="I3397" t="str" cm="1">
        <f t="array" ref="I3397">_xlfn.XLOOKUP(Flights[[#This Row],[Destination]],_xlfn._TRO_TRAILING( Airports!A:A),_xlfn._TRO_TRAILING( Airports!E:E), "Not found")</f>
        <v>WA</v>
      </c>
      <c r="J3397" s="1">
        <v>0.73263888888888884</v>
      </c>
      <c r="K3397" s="22">
        <f>HOUR(Flights[[#This Row],[Scheduled Departure]])</f>
        <v>17</v>
      </c>
      <c r="L3397" s="1">
        <v>0.72499999999999998</v>
      </c>
      <c r="M3397">
        <f>(L3397-J3397)*24*60</f>
        <v>-10.999999999999961</v>
      </c>
      <c r="N3397" s="16">
        <f>Flights[[#This Row],[Length (min)]]/60</f>
        <v>2.7</v>
      </c>
      <c r="O3397">
        <v>162</v>
      </c>
      <c r="P3397">
        <v>954</v>
      </c>
      <c r="Q3397" s="18">
        <f>IFERROR(Flights[[#This Row],[Distance]]/Flights[[#This Row],[Length (hr)]], "")</f>
        <v>353.33333333333331</v>
      </c>
      <c r="R3397" s="1">
        <v>0.84027777777777779</v>
      </c>
      <c r="S3397" s="1" t="str">
        <f>IF(Flights[[#This Row],[Length (hr)]]&lt;2, "No meal", IF(Flights[[#This Row],[Length (hr)]]&lt;3.5, "Light meal", "Full meal"))</f>
        <v>Light meal</v>
      </c>
      <c r="T3397" s="1" t="str">
        <f>IF(AND(Flights[[#This Row],[Airline]]="US Airways", Flights[[#This Row],[Meal]]="Full Meal"), "Yes", "No")</f>
        <v>No</v>
      </c>
      <c r="U3397" s="1">
        <v>0.83750000000000002</v>
      </c>
      <c r="V3397">
        <v>-4</v>
      </c>
      <c r="W3397" s="1" t="str">
        <f>IF(Flights[[#This Row],[Arrival Delay]] = "", "Cancelled", IF(Flights[[#This Row],[Arrival Delay]]&gt;15, "Delayed", "On time"))</f>
        <v>On time</v>
      </c>
      <c r="X3397" t="str">
        <f>IF(Flights[[#This Row],[Status]]&lt;&gt;"Delayed","", IF(Flights[[#This Row],[Arrival Delay]]&gt;120, "Severe", IF(Flights[[#This Row],[Arrival Delay]]&gt;60, "Major", "Moderate")))</f>
        <v/>
      </c>
      <c r="Y3397" t="b">
        <v>0</v>
      </c>
      <c r="AA3397" t="str">
        <f>IF(OR(AND(Flights[[#This Row],[Status]]="Cancelled", Flights[[#This Row],[Cancellation Reason]]="Airline/Carrier"), Flights[[#This Row],[Delay Type]]="Severe"), "Yes", "No")</f>
        <v>No</v>
      </c>
    </row>
    <row r="3398" spans="1:27" x14ac:dyDescent="0.3">
      <c r="A3398" s="3">
        <v>42251</v>
      </c>
      <c r="B3398" s="22">
        <f>WEEKNUM(Flights[[#This Row],[Date]], 1)</f>
        <v>36</v>
      </c>
      <c r="C3398" s="22">
        <f>WEEKDAY(Flights[[#This Row],[Date]],1)</f>
        <v>6</v>
      </c>
      <c r="D3398" t="s">
        <v>625</v>
      </c>
      <c r="E3398" t="s">
        <v>1990</v>
      </c>
      <c r="F3398" t="s">
        <v>0</v>
      </c>
      <c r="G3398" t="s">
        <v>17</v>
      </c>
      <c r="H3398" t="str">
        <f>_xlfn.XLOOKUP(Flights[[#This Row],[Destination]], Airports!$A$2:$A$78, Airports!$D$2:$D$78)</f>
        <v>Honolulu</v>
      </c>
      <c r="I3398" t="str" cm="1">
        <f t="array" ref="I3398">_xlfn.XLOOKUP(Flights[[#This Row],[Destination]],_xlfn._TRO_TRAILING( Airports!A:A),_xlfn._TRO_TRAILING( Airports!E:E), "Not found")</f>
        <v>HI</v>
      </c>
      <c r="J3398" s="1">
        <v>0.79861111111111116</v>
      </c>
      <c r="K3398" s="22">
        <f>HOUR(Flights[[#This Row],[Scheduled Departure]])</f>
        <v>19</v>
      </c>
      <c r="L3398" s="1">
        <v>0.81527777777777777</v>
      </c>
      <c r="M3398">
        <f>(L3398-J3398)*24*60</f>
        <v>23.999999999999915</v>
      </c>
      <c r="N3398" s="16">
        <f>Flights[[#This Row],[Length (min)]]/60</f>
        <v>5.583333333333333</v>
      </c>
      <c r="O3398">
        <v>335</v>
      </c>
      <c r="P3398">
        <v>2556</v>
      </c>
      <c r="Q3398" s="18">
        <f>IFERROR(Flights[[#This Row],[Distance]]/Flights[[#This Row],[Length (hr)]], "")</f>
        <v>457.79104477611941</v>
      </c>
      <c r="R3398" s="1">
        <v>0.91666666666666663</v>
      </c>
      <c r="S3398" s="1" t="str">
        <f>IF(Flights[[#This Row],[Length (hr)]]&lt;2, "No meal", IF(Flights[[#This Row],[Length (hr)]]&lt;3.5, "Light meal", "Full meal"))</f>
        <v>Full meal</v>
      </c>
      <c r="T3398" s="1" t="str">
        <f>IF(AND(Flights[[#This Row],[Airline]]="US Airways", Flights[[#This Row],[Meal]]="Full Meal"), "Yes", "No")</f>
        <v>No</v>
      </c>
      <c r="U3398" s="1">
        <v>0.92291666666666672</v>
      </c>
      <c r="V3398">
        <v>9</v>
      </c>
      <c r="W3398" s="1" t="str">
        <f>IF(Flights[[#This Row],[Arrival Delay]] = "", "Cancelled", IF(Flights[[#This Row],[Arrival Delay]]&gt;15, "Delayed", "On time"))</f>
        <v>On time</v>
      </c>
      <c r="X3398" t="str">
        <f>IF(Flights[[#This Row],[Status]]&lt;&gt;"Delayed","", IF(Flights[[#This Row],[Arrival Delay]]&gt;120, "Severe", IF(Flights[[#This Row],[Arrival Delay]]&gt;60, "Major", "Moderate")))</f>
        <v/>
      </c>
      <c r="Y3398" t="b">
        <v>0</v>
      </c>
      <c r="AA3398" t="str">
        <f>IF(OR(AND(Flights[[#This Row],[Status]]="Cancelled", Flights[[#This Row],[Cancellation Reason]]="Airline/Carrier"), Flights[[#This Row],[Delay Type]]="Severe"), "Yes", "No")</f>
        <v>No</v>
      </c>
    </row>
    <row r="3399" spans="1:27" x14ac:dyDescent="0.3">
      <c r="A3399" s="3">
        <v>42251</v>
      </c>
      <c r="B3399" s="22">
        <f>WEEKNUM(Flights[[#This Row],[Date]], 1)</f>
        <v>36</v>
      </c>
      <c r="C3399" s="22">
        <f>WEEKDAY(Flights[[#This Row],[Date]],1)</f>
        <v>6</v>
      </c>
      <c r="D3399" t="s">
        <v>1762</v>
      </c>
      <c r="E3399" t="s">
        <v>1989</v>
      </c>
      <c r="F3399" t="s">
        <v>0</v>
      </c>
      <c r="G3399" t="s">
        <v>9</v>
      </c>
      <c r="H3399" t="str">
        <f>_xlfn.XLOOKUP(Flights[[#This Row],[Destination]], Airports!$A$2:$A$78, Airports!$D$2:$D$78)</f>
        <v>San Francisco</v>
      </c>
      <c r="I3399" t="str" cm="1">
        <f t="array" ref="I3399">_xlfn.XLOOKUP(Flights[[#This Row],[Destination]],_xlfn._TRO_TRAILING( Airports!A:A),_xlfn._TRO_TRAILING( Airports!E:E), "Not found")</f>
        <v>CA</v>
      </c>
      <c r="J3399" s="1">
        <v>0.83333333333333337</v>
      </c>
      <c r="K3399" s="22">
        <f>HOUR(Flights[[#This Row],[Scheduled Departure]])</f>
        <v>20</v>
      </c>
      <c r="L3399" s="1">
        <v>0.86250000000000004</v>
      </c>
      <c r="M3399">
        <f>(L3399-J3399)*24*60</f>
        <v>42.000000000000014</v>
      </c>
      <c r="N3399" s="16">
        <f>Flights[[#This Row],[Length (min)]]/60</f>
        <v>1.4</v>
      </c>
      <c r="O3399">
        <v>84</v>
      </c>
      <c r="P3399">
        <v>337</v>
      </c>
      <c r="Q3399" s="18">
        <f>IFERROR(Flights[[#This Row],[Distance]]/Flights[[#This Row],[Length (hr)]], "")</f>
        <v>240.71428571428572</v>
      </c>
      <c r="R3399" s="1">
        <v>0.89444444444444449</v>
      </c>
      <c r="S3399" s="1" t="str">
        <f>IF(Flights[[#This Row],[Length (hr)]]&lt;2, "No meal", IF(Flights[[#This Row],[Length (hr)]]&lt;3.5, "Light meal", "Full meal"))</f>
        <v>No meal</v>
      </c>
      <c r="T3399" s="1" t="str">
        <f>IF(AND(Flights[[#This Row],[Airline]]="US Airways", Flights[[#This Row],[Meal]]="Full Meal"), "Yes", "No")</f>
        <v>No</v>
      </c>
      <c r="U3399" s="1">
        <v>0.92083333333333328</v>
      </c>
      <c r="V3399">
        <v>38</v>
      </c>
      <c r="W3399" s="1" t="str">
        <f>IF(Flights[[#This Row],[Arrival Delay]] = "", "Cancelled", IF(Flights[[#This Row],[Arrival Delay]]&gt;15, "Delayed", "On time"))</f>
        <v>Delayed</v>
      </c>
      <c r="X3399" t="str">
        <f>IF(Flights[[#This Row],[Status]]&lt;&gt;"Delayed","", IF(Flights[[#This Row],[Arrival Delay]]&gt;120, "Severe", IF(Flights[[#This Row],[Arrival Delay]]&gt;60, "Major", "Moderate")))</f>
        <v>Moderate</v>
      </c>
      <c r="Y3399" t="b">
        <v>0</v>
      </c>
      <c r="AA3399" t="str">
        <f>IF(OR(AND(Flights[[#This Row],[Status]]="Cancelled", Flights[[#This Row],[Cancellation Reason]]="Airline/Carrier"), Flights[[#This Row],[Delay Type]]="Severe"), "Yes", "No")</f>
        <v>No</v>
      </c>
    </row>
    <row r="3400" spans="1:27" x14ac:dyDescent="0.3">
      <c r="A3400" s="3">
        <v>42251</v>
      </c>
      <c r="B3400" s="22">
        <f>WEEKNUM(Flights[[#This Row],[Date]], 1)</f>
        <v>36</v>
      </c>
      <c r="C3400" s="22">
        <f>WEEKDAY(Flights[[#This Row],[Date]],1)</f>
        <v>6</v>
      </c>
      <c r="D3400" t="s">
        <v>474</v>
      </c>
      <c r="E3400" t="s">
        <v>1990</v>
      </c>
      <c r="F3400" t="s">
        <v>0</v>
      </c>
      <c r="G3400" t="s">
        <v>9</v>
      </c>
      <c r="H3400" t="str">
        <f>_xlfn.XLOOKUP(Flights[[#This Row],[Destination]], Airports!$A$2:$A$78, Airports!$D$2:$D$78)</f>
        <v>San Francisco</v>
      </c>
      <c r="I3400" t="str" cm="1">
        <f t="array" ref="I3400">_xlfn.XLOOKUP(Flights[[#This Row],[Destination]],_xlfn._TRO_TRAILING( Airports!A:A),_xlfn._TRO_TRAILING( Airports!E:E), "Not found")</f>
        <v>CA</v>
      </c>
      <c r="J3400" s="1">
        <v>0.85416666666666663</v>
      </c>
      <c r="K3400" s="22">
        <f>HOUR(Flights[[#This Row],[Scheduled Departure]])</f>
        <v>20</v>
      </c>
      <c r="L3400" s="1">
        <v>0.86250000000000004</v>
      </c>
      <c r="M3400">
        <f>(L3400-J3400)*24*60</f>
        <v>12.000000000000117</v>
      </c>
      <c r="N3400" s="16">
        <f>Flights[[#This Row],[Length (min)]]/60</f>
        <v>1.3</v>
      </c>
      <c r="O3400">
        <v>78</v>
      </c>
      <c r="P3400">
        <v>337</v>
      </c>
      <c r="Q3400" s="18">
        <f>IFERROR(Flights[[#This Row],[Distance]]/Flights[[#This Row],[Length (hr)]], "")</f>
        <v>259.23076923076923</v>
      </c>
      <c r="R3400" s="1">
        <v>0.91111111111111109</v>
      </c>
      <c r="S3400" s="1" t="str">
        <f>IF(Flights[[#This Row],[Length (hr)]]&lt;2, "No meal", IF(Flights[[#This Row],[Length (hr)]]&lt;3.5, "Light meal", "Full meal"))</f>
        <v>No meal</v>
      </c>
      <c r="T3400" s="1" t="str">
        <f>IF(AND(Flights[[#This Row],[Airline]]="US Airways", Flights[[#This Row],[Meal]]="Full Meal"), "Yes", "No")</f>
        <v>No</v>
      </c>
      <c r="U3400" s="1">
        <v>0.91666666666666663</v>
      </c>
      <c r="V3400">
        <v>8</v>
      </c>
      <c r="W3400" s="1" t="str">
        <f>IF(Flights[[#This Row],[Arrival Delay]] = "", "Cancelled", IF(Flights[[#This Row],[Arrival Delay]]&gt;15, "Delayed", "On time"))</f>
        <v>On time</v>
      </c>
      <c r="X3400" t="str">
        <f>IF(Flights[[#This Row],[Status]]&lt;&gt;"Delayed","", IF(Flights[[#This Row],[Arrival Delay]]&gt;120, "Severe", IF(Flights[[#This Row],[Arrival Delay]]&gt;60, "Major", "Moderate")))</f>
        <v/>
      </c>
      <c r="Y3400" t="b">
        <v>0</v>
      </c>
      <c r="AA3400" t="str">
        <f>IF(OR(AND(Flights[[#This Row],[Status]]="Cancelled", Flights[[#This Row],[Cancellation Reason]]="Airline/Carrier"), Flights[[#This Row],[Delay Type]]="Severe"), "Yes", "No")</f>
        <v>No</v>
      </c>
    </row>
    <row r="3401" spans="1:27" x14ac:dyDescent="0.3">
      <c r="A3401" s="3">
        <v>42251</v>
      </c>
      <c r="B3401" s="22">
        <f>WEEKNUM(Flights[[#This Row],[Date]], 1)</f>
        <v>36</v>
      </c>
      <c r="C3401" s="22">
        <f>WEEKDAY(Flights[[#This Row],[Date]],1)</f>
        <v>6</v>
      </c>
      <c r="D3401" t="s">
        <v>1403</v>
      </c>
      <c r="E3401" t="s">
        <v>1990</v>
      </c>
      <c r="F3401" t="s">
        <v>0</v>
      </c>
      <c r="G3401" t="s">
        <v>15</v>
      </c>
      <c r="H3401" t="str">
        <f>_xlfn.XLOOKUP(Flights[[#This Row],[Destination]], Airports!$A$2:$A$78, Airports!$D$2:$D$78)</f>
        <v>Las Vegas</v>
      </c>
      <c r="I3401" t="str" cm="1">
        <f t="array" ref="I3401">_xlfn.XLOOKUP(Flights[[#This Row],[Destination]],_xlfn._TRO_TRAILING( Airports!A:A),_xlfn._TRO_TRAILING( Airports!E:E), "Not found")</f>
        <v>NV</v>
      </c>
      <c r="J3401" s="1">
        <v>0.90833333333333333</v>
      </c>
      <c r="K3401" s="22">
        <f>HOUR(Flights[[#This Row],[Scheduled Departure]])</f>
        <v>21</v>
      </c>
      <c r="L3401" s="1">
        <v>0.93472222222222223</v>
      </c>
      <c r="M3401">
        <f>(L3401-J3401)*24*60</f>
        <v>38.000000000000028</v>
      </c>
      <c r="N3401" s="16">
        <f>Flights[[#This Row],[Length (min)]]/60</f>
        <v>1.1499999999999999</v>
      </c>
      <c r="O3401">
        <v>69</v>
      </c>
      <c r="P3401">
        <v>236</v>
      </c>
      <c r="Q3401" s="18">
        <f>IFERROR(Flights[[#This Row],[Distance]]/Flights[[#This Row],[Length (hr)]], "")</f>
        <v>205.21739130434784</v>
      </c>
      <c r="R3401" s="1">
        <v>0.95902777777777781</v>
      </c>
      <c r="S3401" s="1" t="str">
        <f>IF(Flights[[#This Row],[Length (hr)]]&lt;2, "No meal", IF(Flights[[#This Row],[Length (hr)]]&lt;3.5, "Light meal", "Full meal"))</f>
        <v>No meal</v>
      </c>
      <c r="T3401" s="1" t="str">
        <f>IF(AND(Flights[[#This Row],[Airline]]="US Airways", Flights[[#This Row],[Meal]]="Full Meal"), "Yes", "No")</f>
        <v>No</v>
      </c>
      <c r="U3401" s="1">
        <v>0.98263888888888884</v>
      </c>
      <c r="V3401">
        <v>34</v>
      </c>
      <c r="W3401" s="1" t="str">
        <f>IF(Flights[[#This Row],[Arrival Delay]] = "", "Cancelled", IF(Flights[[#This Row],[Arrival Delay]]&gt;15, "Delayed", "On time"))</f>
        <v>Delayed</v>
      </c>
      <c r="X3401" t="str">
        <f>IF(Flights[[#This Row],[Status]]&lt;&gt;"Delayed","", IF(Flights[[#This Row],[Arrival Delay]]&gt;120, "Severe", IF(Flights[[#This Row],[Arrival Delay]]&gt;60, "Major", "Moderate")))</f>
        <v>Moderate</v>
      </c>
      <c r="Y3401" t="b">
        <v>0</v>
      </c>
      <c r="AA3401" t="str">
        <f>IF(OR(AND(Flights[[#This Row],[Status]]="Cancelled", Flights[[#This Row],[Cancellation Reason]]="Airline/Carrier"), Flights[[#This Row],[Delay Type]]="Severe"), "Yes", "No")</f>
        <v>No</v>
      </c>
    </row>
    <row r="3402" spans="1:27" x14ac:dyDescent="0.3">
      <c r="A3402" s="3">
        <v>42252</v>
      </c>
      <c r="B3402" s="22">
        <f>WEEKNUM(Flights[[#This Row],[Date]], 1)</f>
        <v>36</v>
      </c>
      <c r="C3402" s="22">
        <f>WEEKDAY(Flights[[#This Row],[Date]],1)</f>
        <v>7</v>
      </c>
      <c r="D3402" t="s">
        <v>164</v>
      </c>
      <c r="E3402" t="s">
        <v>1987</v>
      </c>
      <c r="F3402" t="s">
        <v>0</v>
      </c>
      <c r="G3402" t="s">
        <v>3</v>
      </c>
      <c r="H3402" t="str">
        <f>_xlfn.XLOOKUP(Flights[[#This Row],[Destination]], Airports!$A$2:$A$78, Airports!$D$2:$D$78)</f>
        <v>Dallas</v>
      </c>
      <c r="I3402" t="str" cm="1">
        <f t="array" ref="I3402">_xlfn.XLOOKUP(Flights[[#This Row],[Destination]],_xlfn._TRO_TRAILING( Airports!A:A),_xlfn._TRO_TRAILING( Airports!E:E), "Not found")</f>
        <v>TX</v>
      </c>
      <c r="J3402" s="1">
        <v>0.3125</v>
      </c>
      <c r="K3402" s="22">
        <f>HOUR(Flights[[#This Row],[Scheduled Departure]])</f>
        <v>7</v>
      </c>
      <c r="L3402" s="1">
        <v>0.30833333333333335</v>
      </c>
      <c r="M3402">
        <f>(L3402-J3402)*24*60</f>
        <v>-5.9999999999999787</v>
      </c>
      <c r="N3402" s="16">
        <f>Flights[[#This Row],[Length (min)]]/60</f>
        <v>2.8666666666666667</v>
      </c>
      <c r="O3402">
        <v>172</v>
      </c>
      <c r="P3402">
        <v>1235</v>
      </c>
      <c r="Q3402" s="18">
        <f>IFERROR(Flights[[#This Row],[Distance]]/Flights[[#This Row],[Length (hr)]], "")</f>
        <v>430.81395348837208</v>
      </c>
      <c r="R3402" s="1">
        <v>0.53055555555555556</v>
      </c>
      <c r="S3402" s="1" t="str">
        <f>IF(Flights[[#This Row],[Length (hr)]]&lt;2, "No meal", IF(Flights[[#This Row],[Length (hr)]]&lt;3.5, "Light meal", "Full meal"))</f>
        <v>Light meal</v>
      </c>
      <c r="T3402" s="1" t="str">
        <f>IF(AND(Flights[[#This Row],[Airline]]="US Airways", Flights[[#This Row],[Meal]]="Full Meal"), "Yes", "No")</f>
        <v>No</v>
      </c>
      <c r="U3402" s="1">
        <v>0.51111111111111107</v>
      </c>
      <c r="V3402">
        <v>-28</v>
      </c>
      <c r="W3402" s="1" t="str">
        <f>IF(Flights[[#This Row],[Arrival Delay]] = "", "Cancelled", IF(Flights[[#This Row],[Arrival Delay]]&gt;15, "Delayed", "On time"))</f>
        <v>On time</v>
      </c>
      <c r="X3402" t="str">
        <f>IF(Flights[[#This Row],[Status]]&lt;&gt;"Delayed","", IF(Flights[[#This Row],[Arrival Delay]]&gt;120, "Severe", IF(Flights[[#This Row],[Arrival Delay]]&gt;60, "Major", "Moderate")))</f>
        <v/>
      </c>
      <c r="Y3402" t="b">
        <v>0</v>
      </c>
      <c r="AA3402" t="str">
        <f>IF(OR(AND(Flights[[#This Row],[Status]]="Cancelled", Flights[[#This Row],[Cancellation Reason]]="Airline/Carrier"), Flights[[#This Row],[Delay Type]]="Severe"), "Yes", "No")</f>
        <v>No</v>
      </c>
    </row>
    <row r="3403" spans="1:27" x14ac:dyDescent="0.3">
      <c r="A3403" s="3">
        <v>42252</v>
      </c>
      <c r="B3403" s="22">
        <f>WEEKNUM(Flights[[#This Row],[Date]], 1)</f>
        <v>36</v>
      </c>
      <c r="C3403" s="22">
        <f>WEEKDAY(Flights[[#This Row],[Date]],1)</f>
        <v>7</v>
      </c>
      <c r="D3403" t="s">
        <v>442</v>
      </c>
      <c r="E3403" t="s">
        <v>1994</v>
      </c>
      <c r="F3403" t="s">
        <v>0</v>
      </c>
      <c r="G3403" t="s">
        <v>3</v>
      </c>
      <c r="H3403" t="str">
        <f>_xlfn.XLOOKUP(Flights[[#This Row],[Destination]], Airports!$A$2:$A$78, Airports!$D$2:$D$78)</f>
        <v>Dallas</v>
      </c>
      <c r="I3403" t="str" cm="1">
        <f t="array" ref="I3403">_xlfn.XLOOKUP(Flights[[#This Row],[Destination]],_xlfn._TRO_TRAILING( Airports!A:A),_xlfn._TRO_TRAILING( Airports!E:E), "Not found")</f>
        <v>TX</v>
      </c>
      <c r="J3403" s="1">
        <v>0.3611111111111111</v>
      </c>
      <c r="K3403" s="22">
        <f>HOUR(Flights[[#This Row],[Scheduled Departure]])</f>
        <v>8</v>
      </c>
      <c r="L3403" s="1">
        <v>0.36388888888888887</v>
      </c>
      <c r="M3403">
        <f>(L3403-J3403)*24*60</f>
        <v>3.9999999999999858</v>
      </c>
      <c r="N3403" s="16">
        <f>Flights[[#This Row],[Length (min)]]/60</f>
        <v>3.0333333333333332</v>
      </c>
      <c r="O3403">
        <v>182</v>
      </c>
      <c r="P3403">
        <v>1235</v>
      </c>
      <c r="Q3403" s="18">
        <f>IFERROR(Flights[[#This Row],[Distance]]/Flights[[#This Row],[Length (hr)]], "")</f>
        <v>407.14285714285717</v>
      </c>
      <c r="R3403" s="1">
        <v>0.5756944444444444</v>
      </c>
      <c r="S3403" s="1" t="str">
        <f>IF(Flights[[#This Row],[Length (hr)]]&lt;2, "No meal", IF(Flights[[#This Row],[Length (hr)]]&lt;3.5, "Light meal", "Full meal"))</f>
        <v>Light meal</v>
      </c>
      <c r="T3403" s="1" t="str">
        <f>IF(AND(Flights[[#This Row],[Airline]]="US Airways", Flights[[#This Row],[Meal]]="Full Meal"), "Yes", "No")</f>
        <v>No</v>
      </c>
      <c r="U3403" s="1">
        <v>0.57361111111111107</v>
      </c>
      <c r="V3403">
        <v>-3</v>
      </c>
      <c r="W3403" s="1" t="str">
        <f>IF(Flights[[#This Row],[Arrival Delay]] = "", "Cancelled", IF(Flights[[#This Row],[Arrival Delay]]&gt;15, "Delayed", "On time"))</f>
        <v>On time</v>
      </c>
      <c r="X3403" t="str">
        <f>IF(Flights[[#This Row],[Status]]&lt;&gt;"Delayed","", IF(Flights[[#This Row],[Arrival Delay]]&gt;120, "Severe", IF(Flights[[#This Row],[Arrival Delay]]&gt;60, "Major", "Moderate")))</f>
        <v/>
      </c>
      <c r="Y3403" t="b">
        <v>0</v>
      </c>
      <c r="AA3403" t="str">
        <f>IF(OR(AND(Flights[[#This Row],[Status]]="Cancelled", Flights[[#This Row],[Cancellation Reason]]="Airline/Carrier"), Flights[[#This Row],[Delay Type]]="Severe"), "Yes", "No")</f>
        <v>No</v>
      </c>
    </row>
    <row r="3404" spans="1:27" x14ac:dyDescent="0.3">
      <c r="A3404" s="3">
        <v>42252</v>
      </c>
      <c r="B3404" s="22">
        <f>WEEKNUM(Flights[[#This Row],[Date]], 1)</f>
        <v>36</v>
      </c>
      <c r="C3404" s="22">
        <f>WEEKDAY(Flights[[#This Row],[Date]],1)</f>
        <v>7</v>
      </c>
      <c r="D3404" t="s">
        <v>168</v>
      </c>
      <c r="E3404" t="s">
        <v>1987</v>
      </c>
      <c r="F3404" t="s">
        <v>0</v>
      </c>
      <c r="G3404" t="s">
        <v>4</v>
      </c>
      <c r="H3404" t="str">
        <f>_xlfn.XLOOKUP(Flights[[#This Row],[Destination]], Airports!$A$2:$A$78, Airports!$D$2:$D$78)</f>
        <v>Chicago</v>
      </c>
      <c r="I3404" t="str" cm="1">
        <f t="array" ref="I3404">_xlfn.XLOOKUP(Flights[[#This Row],[Destination]],_xlfn._TRO_TRAILING( Airports!A:A),_xlfn._TRO_TRAILING( Airports!E:E), "Not found")</f>
        <v>IL</v>
      </c>
      <c r="J3404" s="1">
        <v>0.39583333333333331</v>
      </c>
      <c r="K3404" s="22">
        <f>HOUR(Flights[[#This Row],[Scheduled Departure]])</f>
        <v>9</v>
      </c>
      <c r="L3404" s="1">
        <v>0.39513888888888887</v>
      </c>
      <c r="M3404">
        <f>(L3404-J3404)*24*60</f>
        <v>-0.99999999999999645</v>
      </c>
      <c r="N3404" s="16">
        <f>Flights[[#This Row],[Length (min)]]/60</f>
        <v>4.05</v>
      </c>
      <c r="O3404">
        <v>243</v>
      </c>
      <c r="P3404">
        <v>1744</v>
      </c>
      <c r="Q3404" s="18">
        <f>IFERROR(Flights[[#This Row],[Distance]]/Flights[[#This Row],[Length (hr)]], "")</f>
        <v>430.61728395061732</v>
      </c>
      <c r="R3404" s="1">
        <v>0.65902777777777777</v>
      </c>
      <c r="S3404" s="1" t="str">
        <f>IF(Flights[[#This Row],[Length (hr)]]&lt;2, "No meal", IF(Flights[[#This Row],[Length (hr)]]&lt;3.5, "Light meal", "Full meal"))</f>
        <v>Full meal</v>
      </c>
      <c r="T3404" s="1" t="str">
        <f>IF(AND(Flights[[#This Row],[Airline]]="US Airways", Flights[[#This Row],[Meal]]="Full Meal"), "Yes", "No")</f>
        <v>No</v>
      </c>
      <c r="U3404" s="1">
        <v>0.64722222222222225</v>
      </c>
      <c r="V3404">
        <v>-17</v>
      </c>
      <c r="W3404" s="1" t="str">
        <f>IF(Flights[[#This Row],[Arrival Delay]] = "", "Cancelled", IF(Flights[[#This Row],[Arrival Delay]]&gt;15, "Delayed", "On time"))</f>
        <v>On time</v>
      </c>
      <c r="X3404" t="str">
        <f>IF(Flights[[#This Row],[Status]]&lt;&gt;"Delayed","", IF(Flights[[#This Row],[Arrival Delay]]&gt;120, "Severe", IF(Flights[[#This Row],[Arrival Delay]]&gt;60, "Major", "Moderate")))</f>
        <v/>
      </c>
      <c r="Y3404" t="b">
        <v>0</v>
      </c>
      <c r="AA3404" t="str">
        <f>IF(OR(AND(Flights[[#This Row],[Status]]="Cancelled", Flights[[#This Row],[Cancellation Reason]]="Airline/Carrier"), Flights[[#This Row],[Delay Type]]="Severe"), "Yes", "No")</f>
        <v>No</v>
      </c>
    </row>
    <row r="3405" spans="1:27" x14ac:dyDescent="0.3">
      <c r="A3405" s="3">
        <v>42252</v>
      </c>
      <c r="B3405" s="22">
        <f>WEEKNUM(Flights[[#This Row],[Date]], 1)</f>
        <v>36</v>
      </c>
      <c r="C3405" s="22">
        <f>WEEKDAY(Flights[[#This Row],[Date]],1)</f>
        <v>7</v>
      </c>
      <c r="D3405" t="s">
        <v>1373</v>
      </c>
      <c r="E3405" t="s">
        <v>1993</v>
      </c>
      <c r="F3405" t="s">
        <v>0</v>
      </c>
      <c r="G3405" t="s">
        <v>3</v>
      </c>
      <c r="H3405" t="str">
        <f>_xlfn.XLOOKUP(Flights[[#This Row],[Destination]], Airports!$A$2:$A$78, Airports!$D$2:$D$78)</f>
        <v>Dallas</v>
      </c>
      <c r="I3405" t="str" cm="1">
        <f t="array" ref="I3405">_xlfn.XLOOKUP(Flights[[#This Row],[Destination]],_xlfn._TRO_TRAILING( Airports!A:A),_xlfn._TRO_TRAILING( Airports!E:E), "Not found")</f>
        <v>TX</v>
      </c>
      <c r="J3405" s="1">
        <v>0.40625</v>
      </c>
      <c r="K3405" s="22">
        <f>HOUR(Flights[[#This Row],[Scheduled Departure]])</f>
        <v>9</v>
      </c>
      <c r="L3405" s="1">
        <v>0.42291666666666666</v>
      </c>
      <c r="M3405">
        <f>(L3405-J3405)*24*60</f>
        <v>23.999999999999993</v>
      </c>
      <c r="N3405" s="16">
        <f>Flights[[#This Row],[Length (min)]]/60</f>
        <v>2.7833333333333332</v>
      </c>
      <c r="O3405">
        <v>167</v>
      </c>
      <c r="P3405">
        <v>1235</v>
      </c>
      <c r="Q3405" s="18">
        <f>IFERROR(Flights[[#This Row],[Distance]]/Flights[[#This Row],[Length (hr)]], "")</f>
        <v>443.7125748502994</v>
      </c>
      <c r="R3405" s="1">
        <v>0.60972222222222228</v>
      </c>
      <c r="S3405" s="1" t="str">
        <f>IF(Flights[[#This Row],[Length (hr)]]&lt;2, "No meal", IF(Flights[[#This Row],[Length (hr)]]&lt;3.5, "Light meal", "Full meal"))</f>
        <v>Light meal</v>
      </c>
      <c r="T3405" s="1" t="str">
        <f>IF(AND(Flights[[#This Row],[Airline]]="US Airways", Flights[[#This Row],[Meal]]="Full Meal"), "Yes", "No")</f>
        <v>No</v>
      </c>
      <c r="U3405" s="1">
        <v>0.62222222222222223</v>
      </c>
      <c r="V3405">
        <v>18</v>
      </c>
      <c r="W3405" s="1" t="str">
        <f>IF(Flights[[#This Row],[Arrival Delay]] = "", "Cancelled", IF(Flights[[#This Row],[Arrival Delay]]&gt;15, "Delayed", "On time"))</f>
        <v>Delayed</v>
      </c>
      <c r="X3405" t="str">
        <f>IF(Flights[[#This Row],[Status]]&lt;&gt;"Delayed","", IF(Flights[[#This Row],[Arrival Delay]]&gt;120, "Severe", IF(Flights[[#This Row],[Arrival Delay]]&gt;60, "Major", "Moderate")))</f>
        <v>Moderate</v>
      </c>
      <c r="Y3405" t="b">
        <v>0</v>
      </c>
      <c r="AA3405" t="str">
        <f>IF(OR(AND(Flights[[#This Row],[Status]]="Cancelled", Flights[[#This Row],[Cancellation Reason]]="Airline/Carrier"), Flights[[#This Row],[Delay Type]]="Severe"), "Yes", "No")</f>
        <v>No</v>
      </c>
    </row>
    <row r="3406" spans="1:27" x14ac:dyDescent="0.3">
      <c r="A3406" s="3">
        <v>42252</v>
      </c>
      <c r="B3406" s="22">
        <f>WEEKNUM(Flights[[#This Row],[Date]], 1)</f>
        <v>36</v>
      </c>
      <c r="C3406" s="22">
        <f>WEEKDAY(Flights[[#This Row],[Date]],1)</f>
        <v>7</v>
      </c>
      <c r="D3406" t="s">
        <v>1601</v>
      </c>
      <c r="E3406" t="s">
        <v>1989</v>
      </c>
      <c r="F3406" t="s">
        <v>0</v>
      </c>
      <c r="G3406" t="s">
        <v>344</v>
      </c>
      <c r="H3406" t="str">
        <f>_xlfn.XLOOKUP(Flights[[#This Row],[Destination]], Airports!$A$2:$A$78, Airports!$D$2:$D$78)</f>
        <v>Seattle</v>
      </c>
      <c r="I3406" t="str" cm="1">
        <f t="array" ref="I3406">_xlfn.XLOOKUP(Flights[[#This Row],[Destination]],_xlfn._TRO_TRAILING( Airports!A:A),_xlfn._TRO_TRAILING( Airports!E:E), "Not found")</f>
        <v>WA</v>
      </c>
      <c r="J3406" s="1">
        <v>0.4548611111111111</v>
      </c>
      <c r="K3406" s="22">
        <f>HOUR(Flights[[#This Row],[Scheduled Departure]])</f>
        <v>10</v>
      </c>
      <c r="L3406" s="1">
        <v>0.45694444444444443</v>
      </c>
      <c r="M3406">
        <f>(L3406-J3406)*24*60</f>
        <v>2.9999999999999893</v>
      </c>
      <c r="N3406" s="16">
        <f>Flights[[#This Row],[Length (min)]]/60</f>
        <v>2.8166666666666669</v>
      </c>
      <c r="O3406">
        <v>169</v>
      </c>
      <c r="P3406">
        <v>954</v>
      </c>
      <c r="Q3406" s="18">
        <f>IFERROR(Flights[[#This Row],[Distance]]/Flights[[#This Row],[Length (hr)]], "")</f>
        <v>338.69822485207101</v>
      </c>
      <c r="R3406" s="1">
        <v>0.56597222222222221</v>
      </c>
      <c r="S3406" s="1" t="str">
        <f>IF(Flights[[#This Row],[Length (hr)]]&lt;2, "No meal", IF(Flights[[#This Row],[Length (hr)]]&lt;3.5, "Light meal", "Full meal"))</f>
        <v>Light meal</v>
      </c>
      <c r="T3406" s="1" t="str">
        <f>IF(AND(Flights[[#This Row],[Airline]]="US Airways", Flights[[#This Row],[Meal]]="Full Meal"), "Yes", "No")</f>
        <v>No</v>
      </c>
      <c r="U3406" s="1">
        <v>0.57430555555555551</v>
      </c>
      <c r="V3406">
        <v>12</v>
      </c>
      <c r="W3406" s="1" t="str">
        <f>IF(Flights[[#This Row],[Arrival Delay]] = "", "Cancelled", IF(Flights[[#This Row],[Arrival Delay]]&gt;15, "Delayed", "On time"))</f>
        <v>On time</v>
      </c>
      <c r="X3406" t="str">
        <f>IF(Flights[[#This Row],[Status]]&lt;&gt;"Delayed","", IF(Flights[[#This Row],[Arrival Delay]]&gt;120, "Severe", IF(Flights[[#This Row],[Arrival Delay]]&gt;60, "Major", "Moderate")))</f>
        <v/>
      </c>
      <c r="Y3406" t="b">
        <v>0</v>
      </c>
      <c r="AA3406" t="str">
        <f>IF(OR(AND(Flights[[#This Row],[Status]]="Cancelled", Flights[[#This Row],[Cancellation Reason]]="Airline/Carrier"), Flights[[#This Row],[Delay Type]]="Severe"), "Yes", "No")</f>
        <v>No</v>
      </c>
    </row>
    <row r="3407" spans="1:27" x14ac:dyDescent="0.3">
      <c r="A3407" s="3">
        <v>42252</v>
      </c>
      <c r="B3407" s="22">
        <f>WEEKNUM(Flights[[#This Row],[Date]], 1)</f>
        <v>36</v>
      </c>
      <c r="C3407" s="22">
        <f>WEEKDAY(Flights[[#This Row],[Date]],1)</f>
        <v>7</v>
      </c>
      <c r="D3407" t="s">
        <v>508</v>
      </c>
      <c r="E3407" t="s">
        <v>1990</v>
      </c>
      <c r="F3407" t="s">
        <v>0</v>
      </c>
      <c r="G3407" t="s">
        <v>17</v>
      </c>
      <c r="H3407" t="str">
        <f>_xlfn.XLOOKUP(Flights[[#This Row],[Destination]], Airports!$A$2:$A$78, Airports!$D$2:$D$78)</f>
        <v>Honolulu</v>
      </c>
      <c r="I3407" t="str" cm="1">
        <f t="array" ref="I3407">_xlfn.XLOOKUP(Flights[[#This Row],[Destination]],_xlfn._TRO_TRAILING( Airports!A:A),_xlfn._TRO_TRAILING( Airports!E:E), "Not found")</f>
        <v>HI</v>
      </c>
      <c r="J3407" s="1">
        <v>0.5625</v>
      </c>
      <c r="K3407" s="22">
        <f>HOUR(Flights[[#This Row],[Scheduled Departure]])</f>
        <v>13</v>
      </c>
      <c r="L3407" s="1">
        <v>0.56041666666666667</v>
      </c>
      <c r="M3407">
        <f>(L3407-J3407)*24*60</f>
        <v>-2.9999999999999893</v>
      </c>
      <c r="N3407" s="16">
        <f>Flights[[#This Row],[Length (min)]]/60</f>
        <v>5.7666666666666666</v>
      </c>
      <c r="O3407">
        <v>346</v>
      </c>
      <c r="P3407">
        <v>2556</v>
      </c>
      <c r="Q3407" s="18">
        <f>IFERROR(Flights[[#This Row],[Distance]]/Flights[[#This Row],[Length (hr)]], "")</f>
        <v>443.23699421965318</v>
      </c>
      <c r="R3407" s="1">
        <v>0.68055555555555558</v>
      </c>
      <c r="S3407" s="1" t="str">
        <f>IF(Flights[[#This Row],[Length (hr)]]&lt;2, "No meal", IF(Flights[[#This Row],[Length (hr)]]&lt;3.5, "Light meal", "Full meal"))</f>
        <v>Full meal</v>
      </c>
      <c r="T3407" s="1" t="str">
        <f>IF(AND(Flights[[#This Row],[Airline]]="US Airways", Flights[[#This Row],[Meal]]="Full Meal"), "Yes", "No")</f>
        <v>No</v>
      </c>
      <c r="U3407" s="1">
        <v>0.67569444444444449</v>
      </c>
      <c r="V3407">
        <v>-7</v>
      </c>
      <c r="W3407" s="1" t="str">
        <f>IF(Flights[[#This Row],[Arrival Delay]] = "", "Cancelled", IF(Flights[[#This Row],[Arrival Delay]]&gt;15, "Delayed", "On time"))</f>
        <v>On time</v>
      </c>
      <c r="X3407" t="str">
        <f>IF(Flights[[#This Row],[Status]]&lt;&gt;"Delayed","", IF(Flights[[#This Row],[Arrival Delay]]&gt;120, "Severe", IF(Flights[[#This Row],[Arrival Delay]]&gt;60, "Major", "Moderate")))</f>
        <v/>
      </c>
      <c r="Y3407" t="b">
        <v>0</v>
      </c>
      <c r="AA3407" t="str">
        <f>IF(OR(AND(Flights[[#This Row],[Status]]="Cancelled", Flights[[#This Row],[Cancellation Reason]]="Airline/Carrier"), Flights[[#This Row],[Delay Type]]="Severe"), "Yes", "No")</f>
        <v>No</v>
      </c>
    </row>
    <row r="3408" spans="1:27" x14ac:dyDescent="0.3">
      <c r="A3408" s="3">
        <v>42252</v>
      </c>
      <c r="B3408" s="22">
        <f>WEEKNUM(Flights[[#This Row],[Date]], 1)</f>
        <v>36</v>
      </c>
      <c r="C3408" s="22">
        <f>WEEKDAY(Flights[[#This Row],[Date]],1)</f>
        <v>7</v>
      </c>
      <c r="D3408" t="s">
        <v>106</v>
      </c>
      <c r="E3408" t="s">
        <v>1987</v>
      </c>
      <c r="F3408" t="s">
        <v>0</v>
      </c>
      <c r="G3408" t="s">
        <v>10</v>
      </c>
      <c r="H3408" t="str">
        <f>_xlfn.XLOOKUP(Flights[[#This Row],[Destination]], Airports!$A$2:$A$78, Airports!$D$2:$D$78)</f>
        <v>Boston</v>
      </c>
      <c r="I3408" t="str" cm="1">
        <f t="array" ref="I3408">_xlfn.XLOOKUP(Flights[[#This Row],[Destination]],_xlfn._TRO_TRAILING( Airports!A:A),_xlfn._TRO_TRAILING( Airports!E:E), "Not found")</f>
        <v>MA</v>
      </c>
      <c r="J3408" s="1">
        <v>0.61458333333333337</v>
      </c>
      <c r="K3408" s="22">
        <f>HOUR(Flights[[#This Row],[Scheduled Departure]])</f>
        <v>14</v>
      </c>
      <c r="L3408" s="1">
        <v>0.60972222222222228</v>
      </c>
      <c r="M3408">
        <f>(L3408-J3408)*24*60</f>
        <v>-6.9999999999999751</v>
      </c>
      <c r="N3408" s="16">
        <f>Flights[[#This Row],[Length (min)]]/60</f>
        <v>5.2833333333333332</v>
      </c>
      <c r="O3408">
        <v>317</v>
      </c>
      <c r="P3408">
        <v>2611</v>
      </c>
      <c r="Q3408" s="18">
        <f>IFERROR(Flights[[#This Row],[Distance]]/Flights[[#This Row],[Length (hr)]], "")</f>
        <v>494.19558359621453</v>
      </c>
      <c r="R3408" s="1">
        <v>0.97291666666666665</v>
      </c>
      <c r="S3408" s="1" t="str">
        <f>IF(Flights[[#This Row],[Length (hr)]]&lt;2, "No meal", IF(Flights[[#This Row],[Length (hr)]]&lt;3.5, "Light meal", "Full meal"))</f>
        <v>Full meal</v>
      </c>
      <c r="T3408" s="1" t="str">
        <f>IF(AND(Flights[[#This Row],[Airline]]="US Airways", Flights[[#This Row],[Meal]]="Full Meal"), "Yes", "No")</f>
        <v>No</v>
      </c>
      <c r="U3408" s="1">
        <v>0.95486111111111116</v>
      </c>
      <c r="V3408">
        <v>-26</v>
      </c>
      <c r="W3408" s="1" t="str">
        <f>IF(Flights[[#This Row],[Arrival Delay]] = "", "Cancelled", IF(Flights[[#This Row],[Arrival Delay]]&gt;15, "Delayed", "On time"))</f>
        <v>On time</v>
      </c>
      <c r="X3408" t="str">
        <f>IF(Flights[[#This Row],[Status]]&lt;&gt;"Delayed","", IF(Flights[[#This Row],[Arrival Delay]]&gt;120, "Severe", IF(Flights[[#This Row],[Arrival Delay]]&gt;60, "Major", "Moderate")))</f>
        <v/>
      </c>
      <c r="Y3408" t="b">
        <v>0</v>
      </c>
      <c r="AA3408" t="str">
        <f>IF(OR(AND(Flights[[#This Row],[Status]]="Cancelled", Flights[[#This Row],[Cancellation Reason]]="Airline/Carrier"), Flights[[#This Row],[Delay Type]]="Severe"), "Yes", "No")</f>
        <v>No</v>
      </c>
    </row>
    <row r="3409" spans="1:27" x14ac:dyDescent="0.3">
      <c r="A3409" s="3">
        <v>42252</v>
      </c>
      <c r="B3409" s="22">
        <f>WEEKNUM(Flights[[#This Row],[Date]], 1)</f>
        <v>36</v>
      </c>
      <c r="C3409" s="22">
        <f>WEEKDAY(Flights[[#This Row],[Date]],1)</f>
        <v>7</v>
      </c>
      <c r="D3409" t="s">
        <v>79</v>
      </c>
      <c r="E3409" t="s">
        <v>1987</v>
      </c>
      <c r="F3409" t="s">
        <v>0</v>
      </c>
      <c r="G3409" t="s">
        <v>3</v>
      </c>
      <c r="H3409" t="str">
        <f>_xlfn.XLOOKUP(Flights[[#This Row],[Destination]], Airports!$A$2:$A$78, Airports!$D$2:$D$78)</f>
        <v>Dallas</v>
      </c>
      <c r="I3409" t="str" cm="1">
        <f t="array" ref="I3409">_xlfn.XLOOKUP(Flights[[#This Row],[Destination]],_xlfn._TRO_TRAILING( Airports!A:A),_xlfn._TRO_TRAILING( Airports!E:E), "Not found")</f>
        <v>TX</v>
      </c>
      <c r="J3409" s="1">
        <v>0.64861111111111114</v>
      </c>
      <c r="K3409" s="22">
        <f>HOUR(Flights[[#This Row],[Scheduled Departure]])</f>
        <v>15</v>
      </c>
      <c r="L3409" s="1">
        <v>0.64652777777777781</v>
      </c>
      <c r="M3409">
        <f>(L3409-J3409)*24*60</f>
        <v>-2.9999999999999893</v>
      </c>
      <c r="N3409" s="16">
        <f>Flights[[#This Row],[Length (min)]]/60</f>
        <v>2.9166666666666665</v>
      </c>
      <c r="O3409">
        <v>175</v>
      </c>
      <c r="P3409">
        <v>1235</v>
      </c>
      <c r="Q3409" s="18">
        <f>IFERROR(Flights[[#This Row],[Distance]]/Flights[[#This Row],[Length (hr)]], "")</f>
        <v>423.42857142857144</v>
      </c>
      <c r="R3409" s="1">
        <v>0.86944444444444446</v>
      </c>
      <c r="S3409" s="1" t="str">
        <f>IF(Flights[[#This Row],[Length (hr)]]&lt;2, "No meal", IF(Flights[[#This Row],[Length (hr)]]&lt;3.5, "Light meal", "Full meal"))</f>
        <v>Light meal</v>
      </c>
      <c r="T3409" s="1" t="str">
        <f>IF(AND(Flights[[#This Row],[Airline]]="US Airways", Flights[[#This Row],[Meal]]="Full Meal"), "Yes", "No")</f>
        <v>No</v>
      </c>
      <c r="U3409" s="1">
        <v>0.85138888888888886</v>
      </c>
      <c r="V3409">
        <v>-26</v>
      </c>
      <c r="W3409" s="1" t="str">
        <f>IF(Flights[[#This Row],[Arrival Delay]] = "", "Cancelled", IF(Flights[[#This Row],[Arrival Delay]]&gt;15, "Delayed", "On time"))</f>
        <v>On time</v>
      </c>
      <c r="X3409" t="str">
        <f>IF(Flights[[#This Row],[Status]]&lt;&gt;"Delayed","", IF(Flights[[#This Row],[Arrival Delay]]&gt;120, "Severe", IF(Flights[[#This Row],[Arrival Delay]]&gt;60, "Major", "Moderate")))</f>
        <v/>
      </c>
      <c r="Y3409" t="b">
        <v>0</v>
      </c>
      <c r="AA3409" t="str">
        <f>IF(OR(AND(Flights[[#This Row],[Status]]="Cancelled", Flights[[#This Row],[Cancellation Reason]]="Airline/Carrier"), Flights[[#This Row],[Delay Type]]="Severe"), "Yes", "No")</f>
        <v>No</v>
      </c>
    </row>
    <row r="3410" spans="1:27" x14ac:dyDescent="0.3">
      <c r="A3410" s="3">
        <v>42252</v>
      </c>
      <c r="B3410" s="22">
        <f>WEEKNUM(Flights[[#This Row],[Date]], 1)</f>
        <v>36</v>
      </c>
      <c r="C3410" s="22">
        <f>WEEKDAY(Flights[[#This Row],[Date]],1)</f>
        <v>7</v>
      </c>
      <c r="D3410" t="s">
        <v>587</v>
      </c>
      <c r="E3410" t="s">
        <v>1997</v>
      </c>
      <c r="F3410" t="s">
        <v>0</v>
      </c>
      <c r="G3410" t="s">
        <v>17</v>
      </c>
      <c r="H3410" t="str">
        <f>_xlfn.XLOOKUP(Flights[[#This Row],[Destination]], Airports!$A$2:$A$78, Airports!$D$2:$D$78)</f>
        <v>Honolulu</v>
      </c>
      <c r="I3410" t="str" cm="1">
        <f t="array" ref="I3410">_xlfn.XLOOKUP(Flights[[#This Row],[Destination]],_xlfn._TRO_TRAILING( Airports!A:A),_xlfn._TRO_TRAILING( Airports!E:E), "Not found")</f>
        <v>HI</v>
      </c>
      <c r="J3410" s="1">
        <v>0.75</v>
      </c>
      <c r="K3410" s="22">
        <f>HOUR(Flights[[#This Row],[Scheduled Departure]])</f>
        <v>18</v>
      </c>
      <c r="L3410" s="1">
        <v>0.7416666666666667</v>
      </c>
      <c r="M3410">
        <f>(L3410-J3410)*24*60</f>
        <v>-11.999999999999957</v>
      </c>
      <c r="N3410" s="16">
        <f>Flights[[#This Row],[Length (min)]]/60</f>
        <v>5.833333333333333</v>
      </c>
      <c r="O3410">
        <v>350</v>
      </c>
      <c r="P3410">
        <v>2556</v>
      </c>
      <c r="Q3410" s="18">
        <f>IFERROR(Flights[[#This Row],[Distance]]/Flights[[#This Row],[Length (hr)]], "")</f>
        <v>438.17142857142858</v>
      </c>
      <c r="R3410" s="1">
        <v>0.875</v>
      </c>
      <c r="S3410" s="1" t="str">
        <f>IF(Flights[[#This Row],[Length (hr)]]&lt;2, "No meal", IF(Flights[[#This Row],[Length (hr)]]&lt;3.5, "Light meal", "Full meal"))</f>
        <v>Full meal</v>
      </c>
      <c r="T3410" s="1" t="str">
        <f>IF(AND(Flights[[#This Row],[Airline]]="US Airways", Flights[[#This Row],[Meal]]="Full Meal"), "Yes", "No")</f>
        <v>No</v>
      </c>
      <c r="U3410" s="1">
        <v>0.85972222222222228</v>
      </c>
      <c r="V3410">
        <v>-22</v>
      </c>
      <c r="W3410" s="1" t="str">
        <f>IF(Flights[[#This Row],[Arrival Delay]] = "", "Cancelled", IF(Flights[[#This Row],[Arrival Delay]]&gt;15, "Delayed", "On time"))</f>
        <v>On time</v>
      </c>
      <c r="X3410" t="str">
        <f>IF(Flights[[#This Row],[Status]]&lt;&gt;"Delayed","", IF(Flights[[#This Row],[Arrival Delay]]&gt;120, "Severe", IF(Flights[[#This Row],[Arrival Delay]]&gt;60, "Major", "Moderate")))</f>
        <v/>
      </c>
      <c r="Y3410" t="b">
        <v>0</v>
      </c>
      <c r="AA3410" t="str">
        <f>IF(OR(AND(Flights[[#This Row],[Status]]="Cancelled", Flights[[#This Row],[Cancellation Reason]]="Airline/Carrier"), Flights[[#This Row],[Delay Type]]="Severe"), "Yes", "No")</f>
        <v>No</v>
      </c>
    </row>
    <row r="3411" spans="1:27" x14ac:dyDescent="0.3">
      <c r="A3411" s="3">
        <v>42252</v>
      </c>
      <c r="B3411" s="22">
        <f>WEEKNUM(Flights[[#This Row],[Date]], 1)</f>
        <v>36</v>
      </c>
      <c r="C3411" s="22">
        <f>WEEKDAY(Flights[[#This Row],[Date]],1)</f>
        <v>7</v>
      </c>
      <c r="D3411" t="s">
        <v>1270</v>
      </c>
      <c r="E3411" t="s">
        <v>1994</v>
      </c>
      <c r="F3411" t="s">
        <v>0</v>
      </c>
      <c r="G3411" t="s">
        <v>255</v>
      </c>
      <c r="H3411" t="str">
        <f>_xlfn.XLOOKUP(Flights[[#This Row],[Destination]], Airports!$A$2:$A$78, Airports!$D$2:$D$78)</f>
        <v>Boise</v>
      </c>
      <c r="I3411" t="str" cm="1">
        <f t="array" ref="I3411">_xlfn.XLOOKUP(Flights[[#This Row],[Destination]],_xlfn._TRO_TRAILING( Airports!A:A),_xlfn._TRO_TRAILING( Airports!E:E), "Not found")</f>
        <v>ID</v>
      </c>
      <c r="J3411" s="1">
        <v>0.875</v>
      </c>
      <c r="K3411" s="22">
        <f>HOUR(Flights[[#This Row],[Scheduled Departure]])</f>
        <v>21</v>
      </c>
      <c r="L3411" s="1">
        <v>0.87291666666666667</v>
      </c>
      <c r="M3411">
        <f>(L3411-J3411)*24*60</f>
        <v>-2.9999999999999893</v>
      </c>
      <c r="N3411" s="16">
        <f>Flights[[#This Row],[Length (min)]]/60</f>
        <v>2.1166666666666667</v>
      </c>
      <c r="O3411">
        <v>127</v>
      </c>
      <c r="P3411">
        <v>674</v>
      </c>
      <c r="Q3411" s="18">
        <f>IFERROR(Flights[[#This Row],[Distance]]/Flights[[#This Row],[Length (hr)]], "")</f>
        <v>318.42519685039372</v>
      </c>
      <c r="R3411" s="1">
        <v>2.7777777777777779E-3</v>
      </c>
      <c r="S3411" s="1" t="str">
        <f>IF(Flights[[#This Row],[Length (hr)]]&lt;2, "No meal", IF(Flights[[#This Row],[Length (hr)]]&lt;3.5, "Light meal", "Full meal"))</f>
        <v>Light meal</v>
      </c>
      <c r="T3411" s="1" t="str">
        <f>IF(AND(Flights[[#This Row],[Airline]]="US Airways", Flights[[#This Row],[Meal]]="Full Meal"), "Yes", "No")</f>
        <v>No</v>
      </c>
      <c r="U3411" s="1">
        <v>2.7777777777777779E-3</v>
      </c>
      <c r="V3411">
        <v>0</v>
      </c>
      <c r="W3411" s="1" t="str">
        <f>IF(Flights[[#This Row],[Arrival Delay]] = "", "Cancelled", IF(Flights[[#This Row],[Arrival Delay]]&gt;15, "Delayed", "On time"))</f>
        <v>On time</v>
      </c>
      <c r="X3411" t="str">
        <f>IF(Flights[[#This Row],[Status]]&lt;&gt;"Delayed","", IF(Flights[[#This Row],[Arrival Delay]]&gt;120, "Severe", IF(Flights[[#This Row],[Arrival Delay]]&gt;60, "Major", "Moderate")))</f>
        <v/>
      </c>
      <c r="Y3411" t="b">
        <v>0</v>
      </c>
      <c r="AA3411" t="str">
        <f>IF(OR(AND(Flights[[#This Row],[Status]]="Cancelled", Flights[[#This Row],[Cancellation Reason]]="Airline/Carrier"), Flights[[#This Row],[Delay Type]]="Severe"), "Yes", "No")</f>
        <v>No</v>
      </c>
    </row>
    <row r="3412" spans="1:27" x14ac:dyDescent="0.3">
      <c r="A3412" s="3">
        <v>42252</v>
      </c>
      <c r="B3412" s="22">
        <f>WEEKNUM(Flights[[#This Row],[Date]], 1)</f>
        <v>36</v>
      </c>
      <c r="C3412" s="22">
        <f>WEEKDAY(Flights[[#This Row],[Date]],1)</f>
        <v>7</v>
      </c>
      <c r="D3412" t="s">
        <v>682</v>
      </c>
      <c r="E3412" t="s">
        <v>1992</v>
      </c>
      <c r="F3412" t="s">
        <v>0</v>
      </c>
      <c r="G3412" t="s">
        <v>10</v>
      </c>
      <c r="H3412" t="str">
        <f>_xlfn.XLOOKUP(Flights[[#This Row],[Destination]], Airports!$A$2:$A$78, Airports!$D$2:$D$78)</f>
        <v>Boston</v>
      </c>
      <c r="I3412" t="str" cm="1">
        <f t="array" ref="I3412">_xlfn.XLOOKUP(Flights[[#This Row],[Destination]],_xlfn._TRO_TRAILING( Airports!A:A),_xlfn._TRO_TRAILING( Airports!E:E), "Not found")</f>
        <v>MA</v>
      </c>
      <c r="J3412" s="1">
        <v>0.99930555555555556</v>
      </c>
      <c r="K3412" s="22">
        <f>HOUR(Flights[[#This Row],[Scheduled Departure]])</f>
        <v>23</v>
      </c>
      <c r="L3412" s="1">
        <v>8.3333333333333332E-3</v>
      </c>
      <c r="M3412">
        <f>(L3412-J3412)*24*60</f>
        <v>-1427</v>
      </c>
      <c r="N3412" s="16">
        <f>Flights[[#This Row],[Length (min)]]/60</f>
        <v>5.45</v>
      </c>
      <c r="O3412">
        <v>327</v>
      </c>
      <c r="P3412">
        <v>2611</v>
      </c>
      <c r="Q3412" s="18">
        <f>IFERROR(Flights[[#This Row],[Distance]]/Flights[[#This Row],[Length (hr)]], "")</f>
        <v>479.08256880733944</v>
      </c>
      <c r="R3412" s="1">
        <v>0.35347222222222224</v>
      </c>
      <c r="S3412" s="1" t="str">
        <f>IF(Flights[[#This Row],[Length (hr)]]&lt;2, "No meal", IF(Flights[[#This Row],[Length (hr)]]&lt;3.5, "Light meal", "Full meal"))</f>
        <v>Full meal</v>
      </c>
      <c r="T3412" s="1" t="str">
        <f>IF(AND(Flights[[#This Row],[Airline]]="US Airways", Flights[[#This Row],[Meal]]="Full Meal"), "Yes", "No")</f>
        <v>No</v>
      </c>
      <c r="U3412" s="1">
        <v>0.36041666666666666</v>
      </c>
      <c r="V3412">
        <v>10</v>
      </c>
      <c r="W3412" s="1" t="str">
        <f>IF(Flights[[#This Row],[Arrival Delay]] = "", "Cancelled", IF(Flights[[#This Row],[Arrival Delay]]&gt;15, "Delayed", "On time"))</f>
        <v>On time</v>
      </c>
      <c r="X3412" t="str">
        <f>IF(Flights[[#This Row],[Status]]&lt;&gt;"Delayed","", IF(Flights[[#This Row],[Arrival Delay]]&gt;120, "Severe", IF(Flights[[#This Row],[Arrival Delay]]&gt;60, "Major", "Moderate")))</f>
        <v/>
      </c>
      <c r="Y3412" t="b">
        <v>0</v>
      </c>
      <c r="AA3412" t="str">
        <f>IF(OR(AND(Flights[[#This Row],[Status]]="Cancelled", Flights[[#This Row],[Cancellation Reason]]="Airline/Carrier"), Flights[[#This Row],[Delay Type]]="Severe"), "Yes", "No")</f>
        <v>No</v>
      </c>
    </row>
    <row r="3413" spans="1:27" x14ac:dyDescent="0.3">
      <c r="A3413" s="3">
        <v>42253</v>
      </c>
      <c r="B3413" s="22">
        <f>WEEKNUM(Flights[[#This Row],[Date]], 1)</f>
        <v>37</v>
      </c>
      <c r="C3413" s="22">
        <f>WEEKDAY(Flights[[#This Row],[Date]],1)</f>
        <v>1</v>
      </c>
      <c r="D3413" t="s">
        <v>126</v>
      </c>
      <c r="E3413" t="s">
        <v>1987</v>
      </c>
      <c r="F3413" t="s">
        <v>0</v>
      </c>
      <c r="G3413" t="s">
        <v>4</v>
      </c>
      <c r="H3413" t="str">
        <f>_xlfn.XLOOKUP(Flights[[#This Row],[Destination]], Airports!$A$2:$A$78, Airports!$D$2:$D$78)</f>
        <v>Chicago</v>
      </c>
      <c r="I3413" t="str" cm="1">
        <f t="array" ref="I3413">_xlfn.XLOOKUP(Flights[[#This Row],[Destination]],_xlfn._TRO_TRAILING( Airports!A:A),_xlfn._TRO_TRAILING( Airports!E:E), "Not found")</f>
        <v>IL</v>
      </c>
      <c r="J3413" s="1">
        <v>4.0972222222222222E-2</v>
      </c>
      <c r="K3413" s="22">
        <f>HOUR(Flights[[#This Row],[Scheduled Departure]])</f>
        <v>0</v>
      </c>
      <c r="L3413" s="1">
        <v>4.027777777777778E-2</v>
      </c>
      <c r="M3413">
        <f>(L3413-J3413)*24*60</f>
        <v>-0.99999999999999645</v>
      </c>
      <c r="N3413" s="16">
        <f>Flights[[#This Row],[Length (min)]]/60</f>
        <v>3.9166666666666665</v>
      </c>
      <c r="O3413">
        <v>235</v>
      </c>
      <c r="P3413">
        <v>1744</v>
      </c>
      <c r="Q3413" s="18">
        <f>IFERROR(Flights[[#This Row],[Distance]]/Flights[[#This Row],[Length (hr)]], "")</f>
        <v>445.27659574468089</v>
      </c>
      <c r="R3413" s="1">
        <v>0.29791666666666666</v>
      </c>
      <c r="S3413" s="1" t="str">
        <f>IF(Flights[[#This Row],[Length (hr)]]&lt;2, "No meal", IF(Flights[[#This Row],[Length (hr)]]&lt;3.5, "Light meal", "Full meal"))</f>
        <v>Full meal</v>
      </c>
      <c r="T3413" s="1" t="str">
        <f>IF(AND(Flights[[#This Row],[Airline]]="US Airways", Flights[[#This Row],[Meal]]="Full Meal"), "Yes", "No")</f>
        <v>No</v>
      </c>
      <c r="U3413" s="1">
        <v>0.28680555555555554</v>
      </c>
      <c r="V3413">
        <v>-16</v>
      </c>
      <c r="W3413" s="1" t="str">
        <f>IF(Flights[[#This Row],[Arrival Delay]] = "", "Cancelled", IF(Flights[[#This Row],[Arrival Delay]]&gt;15, "Delayed", "On time"))</f>
        <v>On time</v>
      </c>
      <c r="X3413" t="str">
        <f>IF(Flights[[#This Row],[Status]]&lt;&gt;"Delayed","", IF(Flights[[#This Row],[Arrival Delay]]&gt;120, "Severe", IF(Flights[[#This Row],[Arrival Delay]]&gt;60, "Major", "Moderate")))</f>
        <v/>
      </c>
      <c r="Y3413" t="b">
        <v>0</v>
      </c>
      <c r="AA3413" t="str">
        <f>IF(OR(AND(Flights[[#This Row],[Status]]="Cancelled", Flights[[#This Row],[Cancellation Reason]]="Airline/Carrier"), Flights[[#This Row],[Delay Type]]="Severe"), "Yes", "No")</f>
        <v>No</v>
      </c>
    </row>
    <row r="3414" spans="1:27" x14ac:dyDescent="0.3">
      <c r="A3414" s="3">
        <v>42253</v>
      </c>
      <c r="B3414" s="22">
        <f>WEEKNUM(Flights[[#This Row],[Date]], 1)</f>
        <v>37</v>
      </c>
      <c r="C3414" s="22">
        <f>WEEKDAY(Flights[[#This Row],[Date]],1)</f>
        <v>1</v>
      </c>
      <c r="D3414" t="s">
        <v>976</v>
      </c>
      <c r="E3414" t="s">
        <v>1990</v>
      </c>
      <c r="F3414" t="s">
        <v>0</v>
      </c>
      <c r="G3414" t="s">
        <v>10</v>
      </c>
      <c r="H3414" t="str">
        <f>_xlfn.XLOOKUP(Flights[[#This Row],[Destination]], Airports!$A$2:$A$78, Airports!$D$2:$D$78)</f>
        <v>Boston</v>
      </c>
      <c r="I3414" t="str" cm="1">
        <f t="array" ref="I3414">_xlfn.XLOOKUP(Flights[[#This Row],[Destination]],_xlfn._TRO_TRAILING( Airports!A:A),_xlfn._TRO_TRAILING( Airports!E:E), "Not found")</f>
        <v>MA</v>
      </c>
      <c r="J3414" s="1">
        <v>0.34930555555555554</v>
      </c>
      <c r="K3414" s="22">
        <f>HOUR(Flights[[#This Row],[Scheduled Departure]])</f>
        <v>8</v>
      </c>
      <c r="L3414" s="1">
        <v>0.34861111111111109</v>
      </c>
      <c r="M3414">
        <f>(L3414-J3414)*24*60</f>
        <v>-0.99999999999999645</v>
      </c>
      <c r="N3414" s="16">
        <f>Flights[[#This Row],[Length (min)]]/60</f>
        <v>5.45</v>
      </c>
      <c r="O3414">
        <v>327</v>
      </c>
      <c r="P3414">
        <v>2611</v>
      </c>
      <c r="Q3414" s="18">
        <f>IFERROR(Flights[[#This Row],[Distance]]/Flights[[#This Row],[Length (hr)]], "")</f>
        <v>479.08256880733944</v>
      </c>
      <c r="R3414" s="1">
        <v>0.7</v>
      </c>
      <c r="S3414" s="1" t="str">
        <f>IF(Flights[[#This Row],[Length (hr)]]&lt;2, "No meal", IF(Flights[[#This Row],[Length (hr)]]&lt;3.5, "Light meal", "Full meal"))</f>
        <v>Full meal</v>
      </c>
      <c r="T3414" s="1" t="str">
        <f>IF(AND(Flights[[#This Row],[Airline]]="US Airways", Flights[[#This Row],[Meal]]="Full Meal"), "Yes", "No")</f>
        <v>No</v>
      </c>
      <c r="U3414" s="1">
        <v>0.7006944444444444</v>
      </c>
      <c r="V3414">
        <v>1</v>
      </c>
      <c r="W3414" s="1" t="str">
        <f>IF(Flights[[#This Row],[Arrival Delay]] = "", "Cancelled", IF(Flights[[#This Row],[Arrival Delay]]&gt;15, "Delayed", "On time"))</f>
        <v>On time</v>
      </c>
      <c r="X3414" t="str">
        <f>IF(Flights[[#This Row],[Status]]&lt;&gt;"Delayed","", IF(Flights[[#This Row],[Arrival Delay]]&gt;120, "Severe", IF(Flights[[#This Row],[Arrival Delay]]&gt;60, "Major", "Moderate")))</f>
        <v/>
      </c>
      <c r="Y3414" t="b">
        <v>0</v>
      </c>
      <c r="AA3414" t="str">
        <f>IF(OR(AND(Flights[[#This Row],[Status]]="Cancelled", Flights[[#This Row],[Cancellation Reason]]="Airline/Carrier"), Flights[[#This Row],[Delay Type]]="Severe"), "Yes", "No")</f>
        <v>No</v>
      </c>
    </row>
    <row r="3415" spans="1:27" x14ac:dyDescent="0.3">
      <c r="A3415" s="3">
        <v>42253</v>
      </c>
      <c r="B3415" s="22">
        <f>WEEKNUM(Flights[[#This Row],[Date]], 1)</f>
        <v>37</v>
      </c>
      <c r="C3415" s="22">
        <f>WEEKDAY(Flights[[#This Row],[Date]],1)</f>
        <v>1</v>
      </c>
      <c r="D3415" t="s">
        <v>430</v>
      </c>
      <c r="E3415" t="s">
        <v>1989</v>
      </c>
      <c r="F3415" t="s">
        <v>0</v>
      </c>
      <c r="G3415" t="s">
        <v>26</v>
      </c>
      <c r="H3415" t="str">
        <f>_xlfn.XLOOKUP(Flights[[#This Row],[Destination]], Airports!$A$2:$A$78, Airports!$D$2:$D$78)</f>
        <v>Atlanta</v>
      </c>
      <c r="I3415" t="str" cm="1">
        <f t="array" ref="I3415">_xlfn.XLOOKUP(Flights[[#This Row],[Destination]],_xlfn._TRO_TRAILING( Airports!A:A),_xlfn._TRO_TRAILING( Airports!E:E), "Not found")</f>
        <v>GA</v>
      </c>
      <c r="J3415" s="1">
        <v>0.39583333333333331</v>
      </c>
      <c r="K3415" s="22">
        <f>HOUR(Flights[[#This Row],[Scheduled Departure]])</f>
        <v>9</v>
      </c>
      <c r="L3415" s="1">
        <v>0.39444444444444443</v>
      </c>
      <c r="M3415">
        <f>(L3415-J3415)*24*60</f>
        <v>-1.9999999999999929</v>
      </c>
      <c r="N3415" s="16">
        <f>Flights[[#This Row],[Length (min)]]/60</f>
        <v>4.25</v>
      </c>
      <c r="O3415">
        <v>255</v>
      </c>
      <c r="P3415">
        <v>1947</v>
      </c>
      <c r="Q3415" s="18">
        <f>IFERROR(Flights[[#This Row],[Distance]]/Flights[[#This Row],[Length (hr)]], "")</f>
        <v>458.11764705882354</v>
      </c>
      <c r="R3415" s="1">
        <v>0.70486111111111116</v>
      </c>
      <c r="S3415" s="1" t="str">
        <f>IF(Flights[[#This Row],[Length (hr)]]&lt;2, "No meal", IF(Flights[[#This Row],[Length (hr)]]&lt;3.5, "Light meal", "Full meal"))</f>
        <v>Full meal</v>
      </c>
      <c r="T3415" s="1" t="str">
        <f>IF(AND(Flights[[#This Row],[Airline]]="US Airways", Flights[[#This Row],[Meal]]="Full Meal"), "Yes", "No")</f>
        <v>No</v>
      </c>
      <c r="U3415" s="1">
        <v>0.69652777777777775</v>
      </c>
      <c r="V3415">
        <v>-12</v>
      </c>
      <c r="W3415" s="1" t="str">
        <f>IF(Flights[[#This Row],[Arrival Delay]] = "", "Cancelled", IF(Flights[[#This Row],[Arrival Delay]]&gt;15, "Delayed", "On time"))</f>
        <v>On time</v>
      </c>
      <c r="X3415" t="str">
        <f>IF(Flights[[#This Row],[Status]]&lt;&gt;"Delayed","", IF(Flights[[#This Row],[Arrival Delay]]&gt;120, "Severe", IF(Flights[[#This Row],[Arrival Delay]]&gt;60, "Major", "Moderate")))</f>
        <v/>
      </c>
      <c r="Y3415" t="b">
        <v>0</v>
      </c>
      <c r="AA3415" t="str">
        <f>IF(OR(AND(Flights[[#This Row],[Status]]="Cancelled", Flights[[#This Row],[Cancellation Reason]]="Airline/Carrier"), Flights[[#This Row],[Delay Type]]="Severe"), "Yes", "No")</f>
        <v>No</v>
      </c>
    </row>
    <row r="3416" spans="1:27" x14ac:dyDescent="0.3">
      <c r="A3416" s="3">
        <v>42253</v>
      </c>
      <c r="B3416" s="22">
        <f>WEEKNUM(Flights[[#This Row],[Date]], 1)</f>
        <v>37</v>
      </c>
      <c r="C3416" s="22">
        <f>WEEKDAY(Flights[[#This Row],[Date]],1)</f>
        <v>1</v>
      </c>
      <c r="D3416" t="s">
        <v>1372</v>
      </c>
      <c r="E3416" t="s">
        <v>1993</v>
      </c>
      <c r="F3416" t="s">
        <v>0</v>
      </c>
      <c r="G3416" t="s">
        <v>273</v>
      </c>
      <c r="H3416" t="str">
        <f>_xlfn.XLOOKUP(Flights[[#This Row],[Destination]], Airports!$A$2:$A$78, Airports!$D$2:$D$78)</f>
        <v>Denver</v>
      </c>
      <c r="I3416" t="str" cm="1">
        <f t="array" ref="I3416">_xlfn.XLOOKUP(Flights[[#This Row],[Destination]],_xlfn._TRO_TRAILING( Airports!A:A),_xlfn._TRO_TRAILING( Airports!E:E), "Not found")</f>
        <v>CO</v>
      </c>
      <c r="J3416" s="1">
        <v>0.39930555555555558</v>
      </c>
      <c r="K3416" s="22">
        <f>HOUR(Flights[[#This Row],[Scheduled Departure]])</f>
        <v>9</v>
      </c>
      <c r="L3416" s="1">
        <v>0.4</v>
      </c>
      <c r="M3416">
        <f>(L3416-J3416)*24*60</f>
        <v>0.99999999999999645</v>
      </c>
      <c r="N3416" s="16">
        <f>Flights[[#This Row],[Length (min)]]/60</f>
        <v>2.2666666666666666</v>
      </c>
      <c r="O3416">
        <v>136</v>
      </c>
      <c r="P3416">
        <v>862</v>
      </c>
      <c r="Q3416" s="18">
        <f>IFERROR(Flights[[#This Row],[Distance]]/Flights[[#This Row],[Length (hr)]], "")</f>
        <v>380.29411764705884</v>
      </c>
      <c r="R3416" s="1">
        <v>0.53749999999999998</v>
      </c>
      <c r="S3416" s="1" t="str">
        <f>IF(Flights[[#This Row],[Length (hr)]]&lt;2, "No meal", IF(Flights[[#This Row],[Length (hr)]]&lt;3.5, "Light meal", "Full meal"))</f>
        <v>Light meal</v>
      </c>
      <c r="T3416" s="1" t="str">
        <f>IF(AND(Flights[[#This Row],[Airline]]="US Airways", Flights[[#This Row],[Meal]]="Full Meal"), "Yes", "No")</f>
        <v>No</v>
      </c>
      <c r="U3416" s="1">
        <v>0.53611111111111109</v>
      </c>
      <c r="V3416">
        <v>-2</v>
      </c>
      <c r="W3416" s="1" t="str">
        <f>IF(Flights[[#This Row],[Arrival Delay]] = "", "Cancelled", IF(Flights[[#This Row],[Arrival Delay]]&gt;15, "Delayed", "On time"))</f>
        <v>On time</v>
      </c>
      <c r="X3416" t="str">
        <f>IF(Flights[[#This Row],[Status]]&lt;&gt;"Delayed","", IF(Flights[[#This Row],[Arrival Delay]]&gt;120, "Severe", IF(Flights[[#This Row],[Arrival Delay]]&gt;60, "Major", "Moderate")))</f>
        <v/>
      </c>
      <c r="Y3416" t="b">
        <v>0</v>
      </c>
      <c r="AA3416" t="str">
        <f>IF(OR(AND(Flights[[#This Row],[Status]]="Cancelled", Flights[[#This Row],[Cancellation Reason]]="Airline/Carrier"), Flights[[#This Row],[Delay Type]]="Severe"), "Yes", "No")</f>
        <v>No</v>
      </c>
    </row>
    <row r="3417" spans="1:27" x14ac:dyDescent="0.3">
      <c r="A3417" s="3">
        <v>42253</v>
      </c>
      <c r="B3417" s="22">
        <f>WEEKNUM(Flights[[#This Row],[Date]], 1)</f>
        <v>37</v>
      </c>
      <c r="C3417" s="22">
        <f>WEEKDAY(Flights[[#This Row],[Date]],1)</f>
        <v>1</v>
      </c>
      <c r="D3417" t="s">
        <v>71</v>
      </c>
      <c r="E3417" t="s">
        <v>1987</v>
      </c>
      <c r="F3417" t="s">
        <v>0</v>
      </c>
      <c r="G3417" t="s">
        <v>15</v>
      </c>
      <c r="H3417" t="str">
        <f>_xlfn.XLOOKUP(Flights[[#This Row],[Destination]], Airports!$A$2:$A$78, Airports!$D$2:$D$78)</f>
        <v>Las Vegas</v>
      </c>
      <c r="I3417" t="str" cm="1">
        <f t="array" ref="I3417">_xlfn.XLOOKUP(Flights[[#This Row],[Destination]],_xlfn._TRO_TRAILING( Airports!A:A),_xlfn._TRO_TRAILING( Airports!E:E), "Not found")</f>
        <v>NV</v>
      </c>
      <c r="J3417" s="1">
        <v>0.57638888888888884</v>
      </c>
      <c r="K3417" s="22">
        <f>HOUR(Flights[[#This Row],[Scheduled Departure]])</f>
        <v>13</v>
      </c>
      <c r="L3417" s="1">
        <v>0.57430555555555551</v>
      </c>
      <c r="M3417">
        <f>(L3417-J3417)*24*60</f>
        <v>-2.9999999999999893</v>
      </c>
      <c r="N3417" s="16">
        <f>Flights[[#This Row],[Length (min)]]/60</f>
        <v>1.4</v>
      </c>
      <c r="O3417">
        <v>84</v>
      </c>
      <c r="P3417">
        <v>236</v>
      </c>
      <c r="Q3417" s="18">
        <f>IFERROR(Flights[[#This Row],[Distance]]/Flights[[#This Row],[Length (hr)]], "")</f>
        <v>168.57142857142858</v>
      </c>
      <c r="R3417" s="1">
        <v>0.63263888888888886</v>
      </c>
      <c r="S3417" s="1" t="str">
        <f>IF(Flights[[#This Row],[Length (hr)]]&lt;2, "No meal", IF(Flights[[#This Row],[Length (hr)]]&lt;3.5, "Light meal", "Full meal"))</f>
        <v>No meal</v>
      </c>
      <c r="T3417" s="1" t="str">
        <f>IF(AND(Flights[[#This Row],[Airline]]="US Airways", Flights[[#This Row],[Meal]]="Full Meal"), "Yes", "No")</f>
        <v>No</v>
      </c>
      <c r="U3417" s="1">
        <v>0.63263888888888886</v>
      </c>
      <c r="V3417">
        <v>0</v>
      </c>
      <c r="W3417" s="1" t="str">
        <f>IF(Flights[[#This Row],[Arrival Delay]] = "", "Cancelled", IF(Flights[[#This Row],[Arrival Delay]]&gt;15, "Delayed", "On time"))</f>
        <v>On time</v>
      </c>
      <c r="X3417" t="str">
        <f>IF(Flights[[#This Row],[Status]]&lt;&gt;"Delayed","", IF(Flights[[#This Row],[Arrival Delay]]&gt;120, "Severe", IF(Flights[[#This Row],[Arrival Delay]]&gt;60, "Major", "Moderate")))</f>
        <v/>
      </c>
      <c r="Y3417" t="b">
        <v>0</v>
      </c>
      <c r="AA3417" t="str">
        <f>IF(OR(AND(Flights[[#This Row],[Status]]="Cancelled", Flights[[#This Row],[Cancellation Reason]]="Airline/Carrier"), Flights[[#This Row],[Delay Type]]="Severe"), "Yes", "No")</f>
        <v>No</v>
      </c>
    </row>
    <row r="3418" spans="1:27" x14ac:dyDescent="0.3">
      <c r="A3418" s="3">
        <v>42253</v>
      </c>
      <c r="B3418" s="22">
        <f>WEEKNUM(Flights[[#This Row],[Date]], 1)</f>
        <v>37</v>
      </c>
      <c r="C3418" s="22">
        <f>WEEKDAY(Flights[[#This Row],[Date]],1)</f>
        <v>1</v>
      </c>
      <c r="D3418" t="s">
        <v>1789</v>
      </c>
      <c r="E3418" t="s">
        <v>1995</v>
      </c>
      <c r="F3418" t="s">
        <v>0</v>
      </c>
      <c r="G3418" t="s">
        <v>306</v>
      </c>
      <c r="H3418" t="str">
        <f>_xlfn.XLOOKUP(Flights[[#This Row],[Destination]], Airports!$A$2:$A$78, Airports!$D$2:$D$78)</f>
        <v>Chicago</v>
      </c>
      <c r="I3418" t="str" cm="1">
        <f t="array" ref="I3418">_xlfn.XLOOKUP(Flights[[#This Row],[Destination]],_xlfn._TRO_TRAILING( Airports!A:A),_xlfn._TRO_TRAILING( Airports!E:E), "Not found")</f>
        <v>IL</v>
      </c>
      <c r="J3418" s="1">
        <v>0.62847222222222221</v>
      </c>
      <c r="K3418" s="22">
        <f>HOUR(Flights[[#This Row],[Scheduled Departure]])</f>
        <v>15</v>
      </c>
      <c r="L3418" s="1">
        <v>0.62569444444444444</v>
      </c>
      <c r="M3418">
        <f>(L3418-J3418)*24*60</f>
        <v>-3.9999999999999858</v>
      </c>
      <c r="N3418" s="16">
        <f>Flights[[#This Row],[Length (min)]]/60</f>
        <v>3.6166666666666667</v>
      </c>
      <c r="O3418">
        <v>217</v>
      </c>
      <c r="P3418">
        <v>1750</v>
      </c>
      <c r="Q3418" s="18">
        <f>IFERROR(Flights[[#This Row],[Distance]]/Flights[[#This Row],[Length (hr)]], "")</f>
        <v>483.87096774193549</v>
      </c>
      <c r="R3418" s="1">
        <v>0.87847222222222221</v>
      </c>
      <c r="S3418" s="1" t="str">
        <f>IF(Flights[[#This Row],[Length (hr)]]&lt;2, "No meal", IF(Flights[[#This Row],[Length (hr)]]&lt;3.5, "Light meal", "Full meal"))</f>
        <v>Full meal</v>
      </c>
      <c r="T3418" s="1" t="str">
        <f>IF(AND(Flights[[#This Row],[Airline]]="US Airways", Flights[[#This Row],[Meal]]="Full Meal"), "Yes", "No")</f>
        <v>No</v>
      </c>
      <c r="U3418" s="1">
        <v>0.85972222222222228</v>
      </c>
      <c r="V3418">
        <v>-27</v>
      </c>
      <c r="W3418" s="1" t="str">
        <f>IF(Flights[[#This Row],[Arrival Delay]] = "", "Cancelled", IF(Flights[[#This Row],[Arrival Delay]]&gt;15, "Delayed", "On time"))</f>
        <v>On time</v>
      </c>
      <c r="X3418" t="str">
        <f>IF(Flights[[#This Row],[Status]]&lt;&gt;"Delayed","", IF(Flights[[#This Row],[Arrival Delay]]&gt;120, "Severe", IF(Flights[[#This Row],[Arrival Delay]]&gt;60, "Major", "Moderate")))</f>
        <v/>
      </c>
      <c r="Y3418" t="b">
        <v>0</v>
      </c>
      <c r="AA3418" t="str">
        <f>IF(OR(AND(Flights[[#This Row],[Status]]="Cancelled", Flights[[#This Row],[Cancellation Reason]]="Airline/Carrier"), Flights[[#This Row],[Delay Type]]="Severe"), "Yes", "No")</f>
        <v>No</v>
      </c>
    </row>
    <row r="3419" spans="1:27" x14ac:dyDescent="0.3">
      <c r="A3419" s="3">
        <v>42253</v>
      </c>
      <c r="B3419" s="22">
        <f>WEEKNUM(Flights[[#This Row],[Date]], 1)</f>
        <v>37</v>
      </c>
      <c r="C3419" s="22">
        <f>WEEKDAY(Flights[[#This Row],[Date]],1)</f>
        <v>1</v>
      </c>
      <c r="D3419" t="s">
        <v>1787</v>
      </c>
      <c r="E3419" t="s">
        <v>1989</v>
      </c>
      <c r="F3419" t="s">
        <v>0</v>
      </c>
      <c r="G3419" t="s">
        <v>308</v>
      </c>
      <c r="H3419" t="str">
        <f>_xlfn.XLOOKUP(Flights[[#This Row],[Destination]], Airports!$A$2:$A$78, Airports!$D$2:$D$78)</f>
        <v>Memphis</v>
      </c>
      <c r="I3419" t="str" cm="1">
        <f t="array" ref="I3419">_xlfn.XLOOKUP(Flights[[#This Row],[Destination]],_xlfn._TRO_TRAILING( Airports!A:A),_xlfn._TRO_TRAILING( Airports!E:E), "Not found")</f>
        <v>TN</v>
      </c>
      <c r="J3419" s="1">
        <v>0.63541666666666663</v>
      </c>
      <c r="K3419" s="22">
        <f>HOUR(Flights[[#This Row],[Scheduled Departure]])</f>
        <v>15</v>
      </c>
      <c r="L3419" s="1">
        <v>0.62777777777777777</v>
      </c>
      <c r="M3419">
        <f>(L3419-J3419)*24*60</f>
        <v>-10.999999999999961</v>
      </c>
      <c r="N3419" s="16">
        <f>Flights[[#This Row],[Length (min)]]/60</f>
        <v>3.4833333333333334</v>
      </c>
      <c r="O3419">
        <v>209</v>
      </c>
      <c r="P3419">
        <v>1619</v>
      </c>
      <c r="Q3419" s="18">
        <f>IFERROR(Flights[[#This Row],[Distance]]/Flights[[#This Row],[Length (hr)]], "")</f>
        <v>464.78468899521528</v>
      </c>
      <c r="R3419" s="1">
        <v>0.87083333333333335</v>
      </c>
      <c r="S3419" s="1" t="str">
        <f>IF(Flights[[#This Row],[Length (hr)]]&lt;2, "No meal", IF(Flights[[#This Row],[Length (hr)]]&lt;3.5, "Light meal", "Full meal"))</f>
        <v>Light meal</v>
      </c>
      <c r="T3419" s="1" t="str">
        <f>IF(AND(Flights[[#This Row],[Airline]]="US Airways", Flights[[#This Row],[Meal]]="Full Meal"), "Yes", "No")</f>
        <v>No</v>
      </c>
      <c r="U3419" s="1">
        <v>0.85624999999999996</v>
      </c>
      <c r="V3419">
        <v>-21</v>
      </c>
      <c r="W3419" s="1" t="str">
        <f>IF(Flights[[#This Row],[Arrival Delay]] = "", "Cancelled", IF(Flights[[#This Row],[Arrival Delay]]&gt;15, "Delayed", "On time"))</f>
        <v>On time</v>
      </c>
      <c r="X3419" t="str">
        <f>IF(Flights[[#This Row],[Status]]&lt;&gt;"Delayed","", IF(Flights[[#This Row],[Arrival Delay]]&gt;120, "Severe", IF(Flights[[#This Row],[Arrival Delay]]&gt;60, "Major", "Moderate")))</f>
        <v/>
      </c>
      <c r="Y3419" t="b">
        <v>0</v>
      </c>
      <c r="AA3419" t="str">
        <f>IF(OR(AND(Flights[[#This Row],[Status]]="Cancelled", Flights[[#This Row],[Cancellation Reason]]="Airline/Carrier"), Flights[[#This Row],[Delay Type]]="Severe"), "Yes", "No")</f>
        <v>No</v>
      </c>
    </row>
    <row r="3420" spans="1:27" x14ac:dyDescent="0.3">
      <c r="A3420" s="3">
        <v>42253</v>
      </c>
      <c r="B3420" s="22">
        <f>WEEKNUM(Flights[[#This Row],[Date]], 1)</f>
        <v>37</v>
      </c>
      <c r="C3420" s="22">
        <f>WEEKDAY(Flights[[#This Row],[Date]],1)</f>
        <v>1</v>
      </c>
      <c r="D3420" t="s">
        <v>1628</v>
      </c>
      <c r="E3420" t="s">
        <v>1994</v>
      </c>
      <c r="F3420" t="s">
        <v>0</v>
      </c>
      <c r="G3420" t="s">
        <v>349</v>
      </c>
      <c r="H3420" t="str">
        <f>_xlfn.XLOOKUP(Flights[[#This Row],[Destination]], Airports!$A$2:$A$78, Airports!$D$2:$D$78)</f>
        <v>Salt Lake City</v>
      </c>
      <c r="I3420" t="str" cm="1">
        <f t="array" ref="I3420">_xlfn.XLOOKUP(Flights[[#This Row],[Destination]],_xlfn._TRO_TRAILING( Airports!A:A),_xlfn._TRO_TRAILING( Airports!E:E), "Not found")</f>
        <v>UT</v>
      </c>
      <c r="J3420" s="1">
        <v>0.64930555555555558</v>
      </c>
      <c r="K3420" s="22">
        <f>HOUR(Flights[[#This Row],[Scheduled Departure]])</f>
        <v>15</v>
      </c>
      <c r="L3420" s="1">
        <v>0.65972222222222221</v>
      </c>
      <c r="M3420">
        <f>(L3420-J3420)*24*60</f>
        <v>14.999999999999947</v>
      </c>
      <c r="N3420" s="16">
        <f>Flights[[#This Row],[Length (min)]]/60</f>
        <v>1.7</v>
      </c>
      <c r="O3420">
        <v>102</v>
      </c>
      <c r="P3420">
        <v>590</v>
      </c>
      <c r="Q3420" s="18">
        <f>IFERROR(Flights[[#This Row],[Distance]]/Flights[[#This Row],[Length (hr)]], "")</f>
        <v>347.05882352941177</v>
      </c>
      <c r="R3420" s="1">
        <v>0.7680555555555556</v>
      </c>
      <c r="S3420" s="1" t="str">
        <f>IF(Flights[[#This Row],[Length (hr)]]&lt;2, "No meal", IF(Flights[[#This Row],[Length (hr)]]&lt;3.5, "Light meal", "Full meal"))</f>
        <v>No meal</v>
      </c>
      <c r="T3420" s="1" t="str">
        <f>IF(AND(Flights[[#This Row],[Airline]]="US Airways", Flights[[#This Row],[Meal]]="Full Meal"), "Yes", "No")</f>
        <v>No</v>
      </c>
      <c r="U3420" s="1">
        <v>0.77222222222222225</v>
      </c>
      <c r="V3420">
        <v>6</v>
      </c>
      <c r="W3420" s="1" t="str">
        <f>IF(Flights[[#This Row],[Arrival Delay]] = "", "Cancelled", IF(Flights[[#This Row],[Arrival Delay]]&gt;15, "Delayed", "On time"))</f>
        <v>On time</v>
      </c>
      <c r="X3420" t="str">
        <f>IF(Flights[[#This Row],[Status]]&lt;&gt;"Delayed","", IF(Flights[[#This Row],[Arrival Delay]]&gt;120, "Severe", IF(Flights[[#This Row],[Arrival Delay]]&gt;60, "Major", "Moderate")))</f>
        <v/>
      </c>
      <c r="Y3420" t="b">
        <v>0</v>
      </c>
      <c r="AA3420" t="str">
        <f>IF(OR(AND(Flights[[#This Row],[Status]]="Cancelled", Flights[[#This Row],[Cancellation Reason]]="Airline/Carrier"), Flights[[#This Row],[Delay Type]]="Severe"), "Yes", "No")</f>
        <v>No</v>
      </c>
    </row>
    <row r="3421" spans="1:27" x14ac:dyDescent="0.3">
      <c r="A3421" s="3">
        <v>42253</v>
      </c>
      <c r="B3421" s="22">
        <f>WEEKNUM(Flights[[#This Row],[Date]], 1)</f>
        <v>37</v>
      </c>
      <c r="C3421" s="22">
        <f>WEEKDAY(Flights[[#This Row],[Date]],1)</f>
        <v>1</v>
      </c>
      <c r="D3421" t="s">
        <v>1700</v>
      </c>
      <c r="E3421" t="s">
        <v>1995</v>
      </c>
      <c r="F3421" t="s">
        <v>0</v>
      </c>
      <c r="G3421" t="s">
        <v>270</v>
      </c>
      <c r="H3421" t="str">
        <f>_xlfn.XLOOKUP(Flights[[#This Row],[Destination]], Airports!$A$2:$A$78, Airports!$D$2:$D$78)</f>
        <v>Dallas</v>
      </c>
      <c r="I3421" t="str" cm="1">
        <f t="array" ref="I3421">_xlfn.XLOOKUP(Flights[[#This Row],[Destination]],_xlfn._TRO_TRAILING( Airports!A:A),_xlfn._TRO_TRAILING( Airports!E:E), "Not found")</f>
        <v>TX</v>
      </c>
      <c r="J3421" s="1">
        <v>0.70833333333333337</v>
      </c>
      <c r="K3421" s="22">
        <f>HOUR(Flights[[#This Row],[Scheduled Departure]])</f>
        <v>17</v>
      </c>
      <c r="L3421" s="1">
        <v>0.7055555555555556</v>
      </c>
      <c r="M3421">
        <f>(L3421-J3421)*24*60</f>
        <v>-3.9999999999999858</v>
      </c>
      <c r="N3421" s="16">
        <f>Flights[[#This Row],[Length (min)]]/60</f>
        <v>2.75</v>
      </c>
      <c r="O3421">
        <v>165</v>
      </c>
      <c r="P3421">
        <v>1246</v>
      </c>
      <c r="Q3421" s="18">
        <f>IFERROR(Flights[[#This Row],[Distance]]/Flights[[#This Row],[Length (hr)]], "")</f>
        <v>453.09090909090907</v>
      </c>
      <c r="R3421" s="1">
        <v>0.92013888888888884</v>
      </c>
      <c r="S3421" s="1" t="str">
        <f>IF(Flights[[#This Row],[Length (hr)]]&lt;2, "No meal", IF(Flights[[#This Row],[Length (hr)]]&lt;3.5, "Light meal", "Full meal"))</f>
        <v>Light meal</v>
      </c>
      <c r="T3421" s="1" t="str">
        <f>IF(AND(Flights[[#This Row],[Airline]]="US Airways", Flights[[#This Row],[Meal]]="Full Meal"), "Yes", "No")</f>
        <v>No</v>
      </c>
      <c r="U3421" s="1">
        <v>0.90347222222222223</v>
      </c>
      <c r="V3421">
        <v>-24</v>
      </c>
      <c r="W3421" s="1" t="str">
        <f>IF(Flights[[#This Row],[Arrival Delay]] = "", "Cancelled", IF(Flights[[#This Row],[Arrival Delay]]&gt;15, "Delayed", "On time"))</f>
        <v>On time</v>
      </c>
      <c r="X3421" t="str">
        <f>IF(Flights[[#This Row],[Status]]&lt;&gt;"Delayed","", IF(Flights[[#This Row],[Arrival Delay]]&gt;120, "Severe", IF(Flights[[#This Row],[Arrival Delay]]&gt;60, "Major", "Moderate")))</f>
        <v/>
      </c>
      <c r="Y3421" t="b">
        <v>0</v>
      </c>
      <c r="AA3421" t="str">
        <f>IF(OR(AND(Flights[[#This Row],[Status]]="Cancelled", Flights[[#This Row],[Cancellation Reason]]="Airline/Carrier"), Flights[[#This Row],[Delay Type]]="Severe"), "Yes", "No")</f>
        <v>No</v>
      </c>
    </row>
    <row r="3422" spans="1:27" x14ac:dyDescent="0.3">
      <c r="A3422" s="3">
        <v>42253</v>
      </c>
      <c r="B3422" s="22">
        <f>WEEKNUM(Flights[[#This Row],[Date]], 1)</f>
        <v>37</v>
      </c>
      <c r="C3422" s="22">
        <f>WEEKDAY(Flights[[#This Row],[Date]],1)</f>
        <v>1</v>
      </c>
      <c r="D3422" t="s">
        <v>1445</v>
      </c>
      <c r="E3422" t="s">
        <v>1995</v>
      </c>
      <c r="F3422" t="s">
        <v>0</v>
      </c>
      <c r="G3422" t="s">
        <v>306</v>
      </c>
      <c r="H3422" t="str">
        <f>_xlfn.XLOOKUP(Flights[[#This Row],[Destination]], Airports!$A$2:$A$78, Airports!$D$2:$D$78)</f>
        <v>Chicago</v>
      </c>
      <c r="I3422" t="str" cm="1">
        <f t="array" ref="I3422">_xlfn.XLOOKUP(Flights[[#This Row],[Destination]],_xlfn._TRO_TRAILING( Airports!A:A),_xlfn._TRO_TRAILING( Airports!E:E), "Not found")</f>
        <v>IL</v>
      </c>
      <c r="J3422" s="1">
        <v>0.75</v>
      </c>
      <c r="K3422" s="22">
        <f>HOUR(Flights[[#This Row],[Scheduled Departure]])</f>
        <v>18</v>
      </c>
      <c r="L3422" s="1">
        <v>0.75</v>
      </c>
      <c r="M3422">
        <f>(L3422-J3422)*24*60</f>
        <v>0</v>
      </c>
      <c r="N3422" s="16">
        <f>Flights[[#This Row],[Length (min)]]/60</f>
        <v>3.65</v>
      </c>
      <c r="O3422">
        <v>219</v>
      </c>
      <c r="P3422">
        <v>1750</v>
      </c>
      <c r="Q3422" s="18">
        <f>IFERROR(Flights[[#This Row],[Distance]]/Flights[[#This Row],[Length (hr)]], "")</f>
        <v>479.45205479452056</v>
      </c>
      <c r="R3422" s="1">
        <v>0.98958333333333337</v>
      </c>
      <c r="S3422" s="1" t="str">
        <f>IF(Flights[[#This Row],[Length (hr)]]&lt;2, "No meal", IF(Flights[[#This Row],[Length (hr)]]&lt;3.5, "Light meal", "Full meal"))</f>
        <v>Full meal</v>
      </c>
      <c r="T3422" s="1" t="str">
        <f>IF(AND(Flights[[#This Row],[Airline]]="US Airways", Flights[[#This Row],[Meal]]="Full Meal"), "Yes", "No")</f>
        <v>No</v>
      </c>
      <c r="U3422" s="1">
        <v>0.98541666666666672</v>
      </c>
      <c r="V3422">
        <v>-6</v>
      </c>
      <c r="W3422" s="1" t="str">
        <f>IF(Flights[[#This Row],[Arrival Delay]] = "", "Cancelled", IF(Flights[[#This Row],[Arrival Delay]]&gt;15, "Delayed", "On time"))</f>
        <v>On time</v>
      </c>
      <c r="X3422" t="str">
        <f>IF(Flights[[#This Row],[Status]]&lt;&gt;"Delayed","", IF(Flights[[#This Row],[Arrival Delay]]&gt;120, "Severe", IF(Flights[[#This Row],[Arrival Delay]]&gt;60, "Major", "Moderate")))</f>
        <v/>
      </c>
      <c r="Y3422" t="b">
        <v>0</v>
      </c>
      <c r="AA3422" t="str">
        <f>IF(OR(AND(Flights[[#This Row],[Status]]="Cancelled", Flights[[#This Row],[Cancellation Reason]]="Airline/Carrier"), Flights[[#This Row],[Delay Type]]="Severe"), "Yes", "No")</f>
        <v>No</v>
      </c>
    </row>
    <row r="3423" spans="1:27" x14ac:dyDescent="0.3">
      <c r="A3423" s="3">
        <v>42253</v>
      </c>
      <c r="B3423" s="22">
        <f>WEEKNUM(Flights[[#This Row],[Date]], 1)</f>
        <v>37</v>
      </c>
      <c r="C3423" s="22">
        <f>WEEKDAY(Flights[[#This Row],[Date]],1)</f>
        <v>1</v>
      </c>
      <c r="D3423" t="s">
        <v>1784</v>
      </c>
      <c r="E3423" t="s">
        <v>1994</v>
      </c>
      <c r="F3423" t="s">
        <v>0</v>
      </c>
      <c r="G3423" t="s">
        <v>351</v>
      </c>
      <c r="H3423" t="str">
        <f>_xlfn.XLOOKUP(Flights[[#This Row],[Destination]], Airports!$A$2:$A$78, Airports!$D$2:$D$78)</f>
        <v>Sacramento</v>
      </c>
      <c r="I3423" t="str" cm="1">
        <f t="array" ref="I3423">_xlfn.XLOOKUP(Flights[[#This Row],[Destination]],_xlfn._TRO_TRAILING( Airports!A:A),_xlfn._TRO_TRAILING( Airports!E:E), "Not found")</f>
        <v>CA</v>
      </c>
      <c r="J3423" s="1">
        <v>0.90972222222222221</v>
      </c>
      <c r="K3423" s="22">
        <f>HOUR(Flights[[#This Row],[Scheduled Departure]])</f>
        <v>21</v>
      </c>
      <c r="L3423" s="1">
        <v>0.92222222222222228</v>
      </c>
      <c r="M3423">
        <f>(L3423-J3423)*24*60</f>
        <v>18.000000000000096</v>
      </c>
      <c r="N3423" s="16">
        <f>Flights[[#This Row],[Length (min)]]/60</f>
        <v>1.55</v>
      </c>
      <c r="O3423">
        <v>93</v>
      </c>
      <c r="P3423">
        <v>373</v>
      </c>
      <c r="Q3423" s="18">
        <f>IFERROR(Flights[[#This Row],[Distance]]/Flights[[#This Row],[Length (hr)]], "")</f>
        <v>240.64516129032256</v>
      </c>
      <c r="R3423" s="1">
        <v>0.97152777777777777</v>
      </c>
      <c r="S3423" s="1" t="str">
        <f>IF(Flights[[#This Row],[Length (hr)]]&lt;2, "No meal", IF(Flights[[#This Row],[Length (hr)]]&lt;3.5, "Light meal", "Full meal"))</f>
        <v>No meal</v>
      </c>
      <c r="T3423" s="1" t="str">
        <f>IF(AND(Flights[[#This Row],[Airline]]="US Airways", Flights[[#This Row],[Meal]]="Full Meal"), "Yes", "No")</f>
        <v>No</v>
      </c>
      <c r="U3423" s="1">
        <v>0.9868055555555556</v>
      </c>
      <c r="V3423">
        <v>22</v>
      </c>
      <c r="W3423" s="1" t="str">
        <f>IF(Flights[[#This Row],[Arrival Delay]] = "", "Cancelled", IF(Flights[[#This Row],[Arrival Delay]]&gt;15, "Delayed", "On time"))</f>
        <v>Delayed</v>
      </c>
      <c r="X3423" t="str">
        <f>IF(Flights[[#This Row],[Status]]&lt;&gt;"Delayed","", IF(Flights[[#This Row],[Arrival Delay]]&gt;120, "Severe", IF(Flights[[#This Row],[Arrival Delay]]&gt;60, "Major", "Moderate")))</f>
        <v>Moderate</v>
      </c>
      <c r="Y3423" t="b">
        <v>0</v>
      </c>
      <c r="AA3423" t="str">
        <f>IF(OR(AND(Flights[[#This Row],[Status]]="Cancelled", Flights[[#This Row],[Cancellation Reason]]="Airline/Carrier"), Flights[[#This Row],[Delay Type]]="Severe"), "Yes", "No")</f>
        <v>No</v>
      </c>
    </row>
    <row r="3424" spans="1:27" x14ac:dyDescent="0.3">
      <c r="A3424" s="3">
        <v>42253</v>
      </c>
      <c r="B3424" s="22">
        <f>WEEKNUM(Flights[[#This Row],[Date]], 1)</f>
        <v>37</v>
      </c>
      <c r="C3424" s="22">
        <f>WEEKDAY(Flights[[#This Row],[Date]],1)</f>
        <v>1</v>
      </c>
      <c r="D3424" t="s">
        <v>720</v>
      </c>
      <c r="E3424" t="s">
        <v>1989</v>
      </c>
      <c r="F3424" t="s">
        <v>0</v>
      </c>
      <c r="G3424" t="s">
        <v>22</v>
      </c>
      <c r="H3424" t="str">
        <f>_xlfn.XLOOKUP(Flights[[#This Row],[Destination]], Airports!$A$2:$A$78, Airports!$D$2:$D$78)</f>
        <v>Columbus</v>
      </c>
      <c r="I3424" t="str" cm="1">
        <f t="array" ref="I3424">_xlfn.XLOOKUP(Flights[[#This Row],[Destination]],_xlfn._TRO_TRAILING( Airports!A:A),_xlfn._TRO_TRAILING( Airports!E:E), "Not found")</f>
        <v>OH</v>
      </c>
      <c r="J3424" s="1">
        <v>0.93819444444444444</v>
      </c>
      <c r="K3424" s="22">
        <f>HOUR(Flights[[#This Row],[Scheduled Departure]])</f>
        <v>22</v>
      </c>
      <c r="L3424" s="1">
        <v>0.93055555555555558</v>
      </c>
      <c r="M3424">
        <f>(L3424-J3424)*24*60</f>
        <v>-10.999999999999961</v>
      </c>
      <c r="N3424" s="16">
        <f>Flights[[#This Row],[Length (min)]]/60</f>
        <v>4.3166666666666664</v>
      </c>
      <c r="O3424">
        <v>259</v>
      </c>
      <c r="P3424">
        <v>1995</v>
      </c>
      <c r="Q3424" s="18">
        <f>IFERROR(Flights[[#This Row],[Distance]]/Flights[[#This Row],[Length (hr)]], "")</f>
        <v>462.16216216216219</v>
      </c>
      <c r="R3424" s="1">
        <v>0.23958333333333334</v>
      </c>
      <c r="S3424" s="1" t="str">
        <f>IF(Flights[[#This Row],[Length (hr)]]&lt;2, "No meal", IF(Flights[[#This Row],[Length (hr)]]&lt;3.5, "Light meal", "Full meal"))</f>
        <v>Full meal</v>
      </c>
      <c r="T3424" s="1" t="str">
        <f>IF(AND(Flights[[#This Row],[Airline]]="US Airways", Flights[[#This Row],[Meal]]="Full Meal"), "Yes", "No")</f>
        <v>No</v>
      </c>
      <c r="U3424" s="1">
        <v>0.23541666666666666</v>
      </c>
      <c r="V3424">
        <v>-6</v>
      </c>
      <c r="W3424" s="1" t="str">
        <f>IF(Flights[[#This Row],[Arrival Delay]] = "", "Cancelled", IF(Flights[[#This Row],[Arrival Delay]]&gt;15, "Delayed", "On time"))</f>
        <v>On time</v>
      </c>
      <c r="X3424" t="str">
        <f>IF(Flights[[#This Row],[Status]]&lt;&gt;"Delayed","", IF(Flights[[#This Row],[Arrival Delay]]&gt;120, "Severe", IF(Flights[[#This Row],[Arrival Delay]]&gt;60, "Major", "Moderate")))</f>
        <v/>
      </c>
      <c r="Y3424" t="b">
        <v>0</v>
      </c>
      <c r="AA3424" t="str">
        <f>IF(OR(AND(Flights[[#This Row],[Status]]="Cancelled", Flights[[#This Row],[Cancellation Reason]]="Airline/Carrier"), Flights[[#This Row],[Delay Type]]="Severe"), "Yes", "No")</f>
        <v>No</v>
      </c>
    </row>
    <row r="3425" spans="1:27" x14ac:dyDescent="0.3">
      <c r="A3425" s="3">
        <v>42253</v>
      </c>
      <c r="B3425" s="22">
        <f>WEEKNUM(Flights[[#This Row],[Date]], 1)</f>
        <v>37</v>
      </c>
      <c r="C3425" s="22">
        <f>WEEKDAY(Flights[[#This Row],[Date]],1)</f>
        <v>1</v>
      </c>
      <c r="D3425" t="s">
        <v>207</v>
      </c>
      <c r="E3425" t="s">
        <v>1987</v>
      </c>
      <c r="F3425" t="s">
        <v>0</v>
      </c>
      <c r="G3425" t="s">
        <v>28</v>
      </c>
      <c r="H3425" t="str">
        <f>_xlfn.XLOOKUP(Flights[[#This Row],[Destination]], Airports!$A$2:$A$78, Airports!$D$2:$D$78)</f>
        <v>Philadelphia</v>
      </c>
      <c r="I3425" t="str" cm="1">
        <f t="array" ref="I3425">_xlfn.XLOOKUP(Flights[[#This Row],[Destination]],_xlfn._TRO_TRAILING( Airports!A:A),_xlfn._TRO_TRAILING( Airports!E:E), "Not found")</f>
        <v>PA</v>
      </c>
      <c r="J3425" s="1">
        <v>0.97569444444444442</v>
      </c>
      <c r="K3425" s="22">
        <f>HOUR(Flights[[#This Row],[Scheduled Departure]])</f>
        <v>23</v>
      </c>
      <c r="L3425" s="1">
        <v>0.97916666666666663</v>
      </c>
      <c r="M3425">
        <f>(L3425-J3425)*24*60</f>
        <v>4.9999999999999822</v>
      </c>
      <c r="N3425" s="16">
        <f>Flights[[#This Row],[Length (min)]]/60</f>
        <v>4.9666666666666668</v>
      </c>
      <c r="O3425">
        <v>298</v>
      </c>
      <c r="P3425">
        <v>2402</v>
      </c>
      <c r="Q3425" s="18">
        <f>IFERROR(Flights[[#This Row],[Distance]]/Flights[[#This Row],[Length (hr)]], "")</f>
        <v>483.62416107382552</v>
      </c>
      <c r="R3425" s="1">
        <v>0.32777777777777778</v>
      </c>
      <c r="S3425" s="1" t="str">
        <f>IF(Flights[[#This Row],[Length (hr)]]&lt;2, "No meal", IF(Flights[[#This Row],[Length (hr)]]&lt;3.5, "Light meal", "Full meal"))</f>
        <v>Full meal</v>
      </c>
      <c r="T3425" s="1" t="str">
        <f>IF(AND(Flights[[#This Row],[Airline]]="US Airways", Flights[[#This Row],[Meal]]="Full Meal"), "Yes", "No")</f>
        <v>No</v>
      </c>
      <c r="U3425" s="1">
        <v>0.31111111111111112</v>
      </c>
      <c r="V3425">
        <v>-24</v>
      </c>
      <c r="W3425" s="1" t="str">
        <f>IF(Flights[[#This Row],[Arrival Delay]] = "", "Cancelled", IF(Flights[[#This Row],[Arrival Delay]]&gt;15, "Delayed", "On time"))</f>
        <v>On time</v>
      </c>
      <c r="X3425" t="str">
        <f>IF(Flights[[#This Row],[Status]]&lt;&gt;"Delayed","", IF(Flights[[#This Row],[Arrival Delay]]&gt;120, "Severe", IF(Flights[[#This Row],[Arrival Delay]]&gt;60, "Major", "Moderate")))</f>
        <v/>
      </c>
      <c r="Y3425" t="b">
        <v>0</v>
      </c>
      <c r="AA3425" t="str">
        <f>IF(OR(AND(Flights[[#This Row],[Status]]="Cancelled", Flights[[#This Row],[Cancellation Reason]]="Airline/Carrier"), Flights[[#This Row],[Delay Type]]="Severe"), "Yes", "No")</f>
        <v>No</v>
      </c>
    </row>
    <row r="3426" spans="1:27" x14ac:dyDescent="0.3">
      <c r="A3426" s="3">
        <v>42254</v>
      </c>
      <c r="B3426" s="22">
        <f>WEEKNUM(Flights[[#This Row],[Date]], 1)</f>
        <v>37</v>
      </c>
      <c r="C3426" s="22">
        <f>WEEKDAY(Flights[[#This Row],[Date]],1)</f>
        <v>2</v>
      </c>
      <c r="D3426" t="s">
        <v>110</v>
      </c>
      <c r="E3426" t="s">
        <v>1987</v>
      </c>
      <c r="F3426" t="s">
        <v>0</v>
      </c>
      <c r="G3426" t="s">
        <v>3</v>
      </c>
      <c r="H3426" t="str">
        <f>_xlfn.XLOOKUP(Flights[[#This Row],[Destination]], Airports!$A$2:$A$78, Airports!$D$2:$D$78)</f>
        <v>Dallas</v>
      </c>
      <c r="I3426" t="str" cm="1">
        <f t="array" ref="I3426">_xlfn.XLOOKUP(Flights[[#This Row],[Destination]],_xlfn._TRO_TRAILING( Airports!A:A),_xlfn._TRO_TRAILING( Airports!E:E), "Not found")</f>
        <v>TX</v>
      </c>
      <c r="J3426" s="1">
        <v>1.0416666666666666E-2</v>
      </c>
      <c r="K3426" s="22">
        <f>HOUR(Flights[[#This Row],[Scheduled Departure]])</f>
        <v>0</v>
      </c>
      <c r="L3426" s="1">
        <v>2.8472222222222222E-2</v>
      </c>
      <c r="M3426">
        <f>(L3426-J3426)*24*60</f>
        <v>25.999999999999996</v>
      </c>
      <c r="N3426" s="16">
        <f>Flights[[#This Row],[Length (min)]]/60</f>
        <v>2.7166666666666668</v>
      </c>
      <c r="O3426">
        <v>163</v>
      </c>
      <c r="P3426">
        <v>1235</v>
      </c>
      <c r="Q3426" s="18">
        <f>IFERROR(Flights[[#This Row],[Distance]]/Flights[[#This Row],[Length (hr)]], "")</f>
        <v>454.601226993865</v>
      </c>
      <c r="R3426" s="1">
        <v>0.21944444444444444</v>
      </c>
      <c r="S3426" s="1" t="str">
        <f>IF(Flights[[#This Row],[Length (hr)]]&lt;2, "No meal", IF(Flights[[#This Row],[Length (hr)]]&lt;3.5, "Light meal", "Full meal"))</f>
        <v>Light meal</v>
      </c>
      <c r="T3426" s="1" t="str">
        <f>IF(AND(Flights[[#This Row],[Airline]]="US Airways", Flights[[#This Row],[Meal]]="Full Meal"), "Yes", "No")</f>
        <v>No</v>
      </c>
      <c r="U3426" s="1">
        <v>0.22500000000000001</v>
      </c>
      <c r="V3426">
        <v>8</v>
      </c>
      <c r="W3426" s="1" t="str">
        <f>IF(Flights[[#This Row],[Arrival Delay]] = "", "Cancelled", IF(Flights[[#This Row],[Arrival Delay]]&gt;15, "Delayed", "On time"))</f>
        <v>On time</v>
      </c>
      <c r="X3426" t="str">
        <f>IF(Flights[[#This Row],[Status]]&lt;&gt;"Delayed","", IF(Flights[[#This Row],[Arrival Delay]]&gt;120, "Severe", IF(Flights[[#This Row],[Arrival Delay]]&gt;60, "Major", "Moderate")))</f>
        <v/>
      </c>
      <c r="Y3426" t="b">
        <v>0</v>
      </c>
      <c r="AA3426" t="str">
        <f>IF(OR(AND(Flights[[#This Row],[Status]]="Cancelled", Flights[[#This Row],[Cancellation Reason]]="Airline/Carrier"), Flights[[#This Row],[Delay Type]]="Severe"), "Yes", "No")</f>
        <v>No</v>
      </c>
    </row>
    <row r="3427" spans="1:27" x14ac:dyDescent="0.3">
      <c r="A3427" s="3">
        <v>42254</v>
      </c>
      <c r="B3427" s="22">
        <f>WEEKNUM(Flights[[#This Row],[Date]], 1)</f>
        <v>37</v>
      </c>
      <c r="C3427" s="22">
        <f>WEEKDAY(Flights[[#This Row],[Date]],1)</f>
        <v>2</v>
      </c>
      <c r="D3427" t="s">
        <v>805</v>
      </c>
      <c r="E3427" t="s">
        <v>1990</v>
      </c>
      <c r="F3427" t="s">
        <v>0</v>
      </c>
      <c r="G3427" t="s">
        <v>293</v>
      </c>
      <c r="H3427" t="str">
        <f>_xlfn.XLOOKUP(Flights[[#This Row],[Destination]], Airports!$A$2:$A$78, Airports!$D$2:$D$78)</f>
        <v>Houston</v>
      </c>
      <c r="I3427" t="str" cm="1">
        <f t="array" ref="I3427">_xlfn.XLOOKUP(Flights[[#This Row],[Destination]],_xlfn._TRO_TRAILING( Airports!A:A),_xlfn._TRO_TRAILING( Airports!E:E), "Not found")</f>
        <v>TX</v>
      </c>
      <c r="J3427" s="1">
        <v>0.25</v>
      </c>
      <c r="K3427" s="22">
        <f>HOUR(Flights[[#This Row],[Scheduled Departure]])</f>
        <v>6</v>
      </c>
      <c r="L3427" s="1">
        <v>0.25</v>
      </c>
      <c r="M3427">
        <f>(L3427-J3427)*24*60</f>
        <v>0</v>
      </c>
      <c r="N3427" s="16">
        <f>Flights[[#This Row],[Length (min)]]/60</f>
        <v>3.1166666666666667</v>
      </c>
      <c r="O3427">
        <v>187</v>
      </c>
      <c r="P3427">
        <v>1379</v>
      </c>
      <c r="Q3427" s="18">
        <f>IFERROR(Flights[[#This Row],[Distance]]/Flights[[#This Row],[Length (hr)]], "")</f>
        <v>442.45989304812832</v>
      </c>
      <c r="R3427" s="1">
        <v>0.47013888888888888</v>
      </c>
      <c r="S3427" s="1" t="str">
        <f>IF(Flights[[#This Row],[Length (hr)]]&lt;2, "No meal", IF(Flights[[#This Row],[Length (hr)]]&lt;3.5, "Light meal", "Full meal"))</f>
        <v>Light meal</v>
      </c>
      <c r="T3427" s="1" t="str">
        <f>IF(AND(Flights[[#This Row],[Airline]]="US Airways", Flights[[#This Row],[Meal]]="Full Meal"), "Yes", "No")</f>
        <v>No</v>
      </c>
      <c r="U3427" s="1">
        <v>0.46319444444444446</v>
      </c>
      <c r="V3427">
        <v>-10</v>
      </c>
      <c r="W3427" s="1" t="str">
        <f>IF(Flights[[#This Row],[Arrival Delay]] = "", "Cancelled", IF(Flights[[#This Row],[Arrival Delay]]&gt;15, "Delayed", "On time"))</f>
        <v>On time</v>
      </c>
      <c r="X3427" t="str">
        <f>IF(Flights[[#This Row],[Status]]&lt;&gt;"Delayed","", IF(Flights[[#This Row],[Arrival Delay]]&gt;120, "Severe", IF(Flights[[#This Row],[Arrival Delay]]&gt;60, "Major", "Moderate")))</f>
        <v/>
      </c>
      <c r="Y3427" t="b">
        <v>0</v>
      </c>
      <c r="AA3427" t="str">
        <f>IF(OR(AND(Flights[[#This Row],[Status]]="Cancelled", Flights[[#This Row],[Cancellation Reason]]="Airline/Carrier"), Flights[[#This Row],[Delay Type]]="Severe"), "Yes", "No")</f>
        <v>No</v>
      </c>
    </row>
    <row r="3428" spans="1:27" x14ac:dyDescent="0.3">
      <c r="A3428" s="3">
        <v>42254</v>
      </c>
      <c r="B3428" s="22">
        <f>WEEKNUM(Flights[[#This Row],[Date]], 1)</f>
        <v>37</v>
      </c>
      <c r="C3428" s="22">
        <f>WEEKDAY(Flights[[#This Row],[Date]],1)</f>
        <v>2</v>
      </c>
      <c r="D3428" t="s">
        <v>216</v>
      </c>
      <c r="E3428" t="s">
        <v>1987</v>
      </c>
      <c r="F3428" t="s">
        <v>0</v>
      </c>
      <c r="G3428" t="s">
        <v>29</v>
      </c>
      <c r="H3428" t="str">
        <f>_xlfn.XLOOKUP(Flights[[#This Row],[Destination]], Airports!$A$2:$A$78, Airports!$D$2:$D$78)</f>
        <v>Phoenix</v>
      </c>
      <c r="I3428" t="str" cm="1">
        <f t="array" ref="I3428">_xlfn.XLOOKUP(Flights[[#This Row],[Destination]],_xlfn._TRO_TRAILING( Airports!A:A),_xlfn._TRO_TRAILING( Airports!E:E), "Not found")</f>
        <v>AZ</v>
      </c>
      <c r="J3428" s="1">
        <v>0.25347222222222221</v>
      </c>
      <c r="K3428" s="22">
        <f>HOUR(Flights[[#This Row],[Scheduled Departure]])</f>
        <v>6</v>
      </c>
      <c r="L3428" s="1">
        <v>0.25277777777777777</v>
      </c>
      <c r="M3428">
        <f>(L3428-J3428)*24*60</f>
        <v>-0.99999999999999645</v>
      </c>
      <c r="N3428" s="16">
        <f>Flights[[#This Row],[Length (min)]]/60</f>
        <v>1.3333333333333333</v>
      </c>
      <c r="O3428">
        <v>80</v>
      </c>
      <c r="P3428">
        <v>370</v>
      </c>
      <c r="Q3428" s="18">
        <f>IFERROR(Flights[[#This Row],[Distance]]/Flights[[#This Row],[Length (hr)]], "")</f>
        <v>277.5</v>
      </c>
      <c r="R3428" s="1">
        <v>0.32222222222222224</v>
      </c>
      <c r="S3428" s="1" t="str">
        <f>IF(Flights[[#This Row],[Length (hr)]]&lt;2, "No meal", IF(Flights[[#This Row],[Length (hr)]]&lt;3.5, "Light meal", "Full meal"))</f>
        <v>No meal</v>
      </c>
      <c r="T3428" s="1" t="str">
        <f>IF(AND(Flights[[#This Row],[Airline]]="US Airways", Flights[[#This Row],[Meal]]="Full Meal"), "Yes", "No")</f>
        <v>No</v>
      </c>
      <c r="U3428" s="1">
        <v>0.30833333333333335</v>
      </c>
      <c r="V3428">
        <v>-20</v>
      </c>
      <c r="W3428" s="1" t="str">
        <f>IF(Flights[[#This Row],[Arrival Delay]] = "", "Cancelled", IF(Flights[[#This Row],[Arrival Delay]]&gt;15, "Delayed", "On time"))</f>
        <v>On time</v>
      </c>
      <c r="X3428" t="str">
        <f>IF(Flights[[#This Row],[Status]]&lt;&gt;"Delayed","", IF(Flights[[#This Row],[Arrival Delay]]&gt;120, "Severe", IF(Flights[[#This Row],[Arrival Delay]]&gt;60, "Major", "Moderate")))</f>
        <v/>
      </c>
      <c r="Y3428" t="b">
        <v>0</v>
      </c>
      <c r="AA3428" t="str">
        <f>IF(OR(AND(Flights[[#This Row],[Status]]="Cancelled", Flights[[#This Row],[Cancellation Reason]]="Airline/Carrier"), Flights[[#This Row],[Delay Type]]="Severe"), "Yes", "No")</f>
        <v>No</v>
      </c>
    </row>
    <row r="3429" spans="1:27" x14ac:dyDescent="0.3">
      <c r="A3429" s="3">
        <v>42254</v>
      </c>
      <c r="B3429" s="22">
        <f>WEEKNUM(Flights[[#This Row],[Date]], 1)</f>
        <v>37</v>
      </c>
      <c r="C3429" s="22">
        <f>WEEKDAY(Flights[[#This Row],[Date]],1)</f>
        <v>2</v>
      </c>
      <c r="D3429" t="s">
        <v>48</v>
      </c>
      <c r="E3429" t="s">
        <v>1987</v>
      </c>
      <c r="F3429" t="s">
        <v>0</v>
      </c>
      <c r="G3429" t="s">
        <v>18</v>
      </c>
      <c r="H3429" t="str">
        <f>_xlfn.XLOOKUP(Flights[[#This Row],[Destination]], Airports!$A$2:$A$78, Airports!$D$2:$D$78)</f>
        <v>Arlington</v>
      </c>
      <c r="I3429" t="str" cm="1">
        <f t="array" ref="I3429">_xlfn.XLOOKUP(Flights[[#This Row],[Destination]],_xlfn._TRO_TRAILING( Airports!A:A),_xlfn._TRO_TRAILING( Airports!E:E), "Not found")</f>
        <v>VA</v>
      </c>
      <c r="J3429" s="1">
        <v>0.32291666666666669</v>
      </c>
      <c r="K3429" s="22">
        <f>HOUR(Flights[[#This Row],[Scheduled Departure]])</f>
        <v>7</v>
      </c>
      <c r="L3429" s="1">
        <v>0.33680555555555558</v>
      </c>
      <c r="M3429">
        <f>(L3429-J3429)*24*60</f>
        <v>20.000000000000007</v>
      </c>
      <c r="N3429" s="16">
        <f>Flights[[#This Row],[Length (min)]]/60</f>
        <v>5.0666666666666664</v>
      </c>
      <c r="O3429">
        <v>304</v>
      </c>
      <c r="P3429">
        <v>2311</v>
      </c>
      <c r="Q3429" s="18">
        <f>IFERROR(Flights[[#This Row],[Distance]]/Flights[[#This Row],[Length (hr)]], "")</f>
        <v>456.11842105263162</v>
      </c>
      <c r="R3429" s="1">
        <v>0.66597222222222219</v>
      </c>
      <c r="S3429" s="1" t="str">
        <f>IF(Flights[[#This Row],[Length (hr)]]&lt;2, "No meal", IF(Flights[[#This Row],[Length (hr)]]&lt;3.5, "Light meal", "Full meal"))</f>
        <v>Full meal</v>
      </c>
      <c r="T3429" s="1" t="str">
        <f>IF(AND(Flights[[#This Row],[Airline]]="US Airways", Flights[[#This Row],[Meal]]="Full Meal"), "Yes", "No")</f>
        <v>No</v>
      </c>
      <c r="U3429" s="1">
        <v>0.67291666666666672</v>
      </c>
      <c r="V3429">
        <v>10</v>
      </c>
      <c r="W3429" s="1" t="str">
        <f>IF(Flights[[#This Row],[Arrival Delay]] = "", "Cancelled", IF(Flights[[#This Row],[Arrival Delay]]&gt;15, "Delayed", "On time"))</f>
        <v>On time</v>
      </c>
      <c r="X3429" t="str">
        <f>IF(Flights[[#This Row],[Status]]&lt;&gt;"Delayed","", IF(Flights[[#This Row],[Arrival Delay]]&gt;120, "Severe", IF(Flights[[#This Row],[Arrival Delay]]&gt;60, "Major", "Moderate")))</f>
        <v/>
      </c>
      <c r="Y3429" t="b">
        <v>0</v>
      </c>
      <c r="AA3429" t="str">
        <f>IF(OR(AND(Flights[[#This Row],[Status]]="Cancelled", Flights[[#This Row],[Cancellation Reason]]="Airline/Carrier"), Flights[[#This Row],[Delay Type]]="Severe"), "Yes", "No")</f>
        <v>No</v>
      </c>
    </row>
    <row r="3430" spans="1:27" x14ac:dyDescent="0.3">
      <c r="A3430" s="3">
        <v>42254</v>
      </c>
      <c r="B3430" s="22">
        <f>WEEKNUM(Flights[[#This Row],[Date]], 1)</f>
        <v>37</v>
      </c>
      <c r="C3430" s="22">
        <f>WEEKDAY(Flights[[#This Row],[Date]],1)</f>
        <v>2</v>
      </c>
      <c r="D3430" t="s">
        <v>407</v>
      </c>
      <c r="E3430" t="s">
        <v>1990</v>
      </c>
      <c r="F3430" t="s">
        <v>0</v>
      </c>
      <c r="G3430" t="s">
        <v>12</v>
      </c>
      <c r="H3430" t="str">
        <f>_xlfn.XLOOKUP(Flights[[#This Row],[Destination]], Airports!$A$2:$A$78, Airports!$D$2:$D$78)</f>
        <v>New York</v>
      </c>
      <c r="I3430" t="str" cm="1">
        <f t="array" ref="I3430">_xlfn.XLOOKUP(Flights[[#This Row],[Destination]],_xlfn._TRO_TRAILING( Airports!A:A),_xlfn._TRO_TRAILING( Airports!E:E), "Not found")</f>
        <v>NY</v>
      </c>
      <c r="J3430" s="1">
        <v>0.33402777777777776</v>
      </c>
      <c r="K3430" s="22">
        <f>HOUR(Flights[[#This Row],[Scheduled Departure]])</f>
        <v>8</v>
      </c>
      <c r="L3430" s="1">
        <v>0.33333333333333331</v>
      </c>
      <c r="M3430">
        <f>(L3430-J3430)*24*60</f>
        <v>-0.99999999999999645</v>
      </c>
      <c r="N3430" s="16">
        <f>Flights[[#This Row],[Length (min)]]/60</f>
        <v>5.0333333333333332</v>
      </c>
      <c r="O3430">
        <v>302</v>
      </c>
      <c r="P3430">
        <v>2475</v>
      </c>
      <c r="Q3430" s="18">
        <f>IFERROR(Flights[[#This Row],[Distance]]/Flights[[#This Row],[Length (hr)]], "")</f>
        <v>491.72185430463577</v>
      </c>
      <c r="R3430" s="1">
        <v>0.6875</v>
      </c>
      <c r="S3430" s="1" t="str">
        <f>IF(Flights[[#This Row],[Length (hr)]]&lt;2, "No meal", IF(Flights[[#This Row],[Length (hr)]]&lt;3.5, "Light meal", "Full meal"))</f>
        <v>Full meal</v>
      </c>
      <c r="T3430" s="1" t="str">
        <f>IF(AND(Flights[[#This Row],[Airline]]="US Airways", Flights[[#This Row],[Meal]]="Full Meal"), "Yes", "No")</f>
        <v>No</v>
      </c>
      <c r="U3430" s="1">
        <v>0.66805555555555551</v>
      </c>
      <c r="V3430">
        <v>-28</v>
      </c>
      <c r="W3430" s="1" t="str">
        <f>IF(Flights[[#This Row],[Arrival Delay]] = "", "Cancelled", IF(Flights[[#This Row],[Arrival Delay]]&gt;15, "Delayed", "On time"))</f>
        <v>On time</v>
      </c>
      <c r="X3430" t="str">
        <f>IF(Flights[[#This Row],[Status]]&lt;&gt;"Delayed","", IF(Flights[[#This Row],[Arrival Delay]]&gt;120, "Severe", IF(Flights[[#This Row],[Arrival Delay]]&gt;60, "Major", "Moderate")))</f>
        <v/>
      </c>
      <c r="Y3430" t="b">
        <v>0</v>
      </c>
      <c r="AA3430" t="str">
        <f>IF(OR(AND(Flights[[#This Row],[Status]]="Cancelled", Flights[[#This Row],[Cancellation Reason]]="Airline/Carrier"), Flights[[#This Row],[Delay Type]]="Severe"), "Yes", "No")</f>
        <v>No</v>
      </c>
    </row>
    <row r="3431" spans="1:27" x14ac:dyDescent="0.3">
      <c r="A3431" s="3">
        <v>42254</v>
      </c>
      <c r="B3431" s="22">
        <f>WEEKNUM(Flights[[#This Row],[Date]], 1)</f>
        <v>37</v>
      </c>
      <c r="C3431" s="22">
        <f>WEEKDAY(Flights[[#This Row],[Date]],1)</f>
        <v>2</v>
      </c>
      <c r="D3431" t="s">
        <v>464</v>
      </c>
      <c r="E3431" t="s">
        <v>1993</v>
      </c>
      <c r="F3431" t="s">
        <v>0</v>
      </c>
      <c r="G3431" t="s">
        <v>4</v>
      </c>
      <c r="H3431" t="str">
        <f>_xlfn.XLOOKUP(Flights[[#This Row],[Destination]], Airports!$A$2:$A$78, Airports!$D$2:$D$78)</f>
        <v>Chicago</v>
      </c>
      <c r="I3431" t="str" cm="1">
        <f t="array" ref="I3431">_xlfn.XLOOKUP(Flights[[#This Row],[Destination]],_xlfn._TRO_TRAILING( Airports!A:A),_xlfn._TRO_TRAILING( Airports!E:E), "Not found")</f>
        <v>IL</v>
      </c>
      <c r="J3431" s="1">
        <v>0.35416666666666669</v>
      </c>
      <c r="K3431" s="22">
        <f>HOUR(Flights[[#This Row],[Scheduled Departure]])</f>
        <v>8</v>
      </c>
      <c r="L3431" s="1">
        <v>0.37152777777777779</v>
      </c>
      <c r="M3431">
        <f>(L3431-J3431)*24*60</f>
        <v>24.999999999999993</v>
      </c>
      <c r="N3431" s="16">
        <f>Flights[[#This Row],[Length (min)]]/60</f>
        <v>3.8666666666666667</v>
      </c>
      <c r="O3431">
        <v>232</v>
      </c>
      <c r="P3431">
        <v>1744</v>
      </c>
      <c r="Q3431" s="18">
        <f>IFERROR(Flights[[#This Row],[Distance]]/Flights[[#This Row],[Length (hr)]], "")</f>
        <v>451.0344827586207</v>
      </c>
      <c r="R3431" s="1">
        <v>0.60763888888888884</v>
      </c>
      <c r="S3431" s="1" t="str">
        <f>IF(Flights[[#This Row],[Length (hr)]]&lt;2, "No meal", IF(Flights[[#This Row],[Length (hr)]]&lt;3.5, "Light meal", "Full meal"))</f>
        <v>Full meal</v>
      </c>
      <c r="T3431" s="1" t="str">
        <f>IF(AND(Flights[[#This Row],[Airline]]="US Airways", Flights[[#This Row],[Meal]]="Full Meal"), "Yes", "No")</f>
        <v>No</v>
      </c>
      <c r="U3431" s="1">
        <v>0.61597222222222225</v>
      </c>
      <c r="V3431">
        <v>12</v>
      </c>
      <c r="W3431" s="1" t="str">
        <f>IF(Flights[[#This Row],[Arrival Delay]] = "", "Cancelled", IF(Flights[[#This Row],[Arrival Delay]]&gt;15, "Delayed", "On time"))</f>
        <v>On time</v>
      </c>
      <c r="X3431" t="str">
        <f>IF(Flights[[#This Row],[Status]]&lt;&gt;"Delayed","", IF(Flights[[#This Row],[Arrival Delay]]&gt;120, "Severe", IF(Flights[[#This Row],[Arrival Delay]]&gt;60, "Major", "Moderate")))</f>
        <v/>
      </c>
      <c r="Y3431" t="b">
        <v>0</v>
      </c>
      <c r="AA3431" t="str">
        <f>IF(OR(AND(Flights[[#This Row],[Status]]="Cancelled", Flights[[#This Row],[Cancellation Reason]]="Airline/Carrier"), Flights[[#This Row],[Delay Type]]="Severe"), "Yes", "No")</f>
        <v>No</v>
      </c>
    </row>
    <row r="3432" spans="1:27" x14ac:dyDescent="0.3">
      <c r="A3432" s="3">
        <v>42254</v>
      </c>
      <c r="B3432" s="22">
        <f>WEEKNUM(Flights[[#This Row],[Date]], 1)</f>
        <v>37</v>
      </c>
      <c r="C3432" s="22">
        <f>WEEKDAY(Flights[[#This Row],[Date]],1)</f>
        <v>2</v>
      </c>
      <c r="D3432" t="s">
        <v>1790</v>
      </c>
      <c r="E3432" t="s">
        <v>1995</v>
      </c>
      <c r="F3432" t="s">
        <v>0</v>
      </c>
      <c r="G3432" t="s">
        <v>347</v>
      </c>
      <c r="H3432" t="str">
        <f>_xlfn.XLOOKUP(Flights[[#This Row],[Destination]], Airports!$A$2:$A$78, Airports!$D$2:$D$78)</f>
        <v>San Jose</v>
      </c>
      <c r="I3432" t="str" cm="1">
        <f t="array" ref="I3432">_xlfn.XLOOKUP(Flights[[#This Row],[Destination]],_xlfn._TRO_TRAILING( Airports!A:A),_xlfn._TRO_TRAILING( Airports!E:E), "Not found")</f>
        <v>CA</v>
      </c>
      <c r="J3432" s="1">
        <v>0.39930555555555558</v>
      </c>
      <c r="K3432" s="22">
        <f>HOUR(Flights[[#This Row],[Scheduled Departure]])</f>
        <v>9</v>
      </c>
      <c r="L3432" s="1">
        <v>0.40555555555555556</v>
      </c>
      <c r="M3432">
        <f>(L3432-J3432)*24*60</f>
        <v>8.999999999999968</v>
      </c>
      <c r="N3432" s="16">
        <f>Flights[[#This Row],[Length (min)]]/60</f>
        <v>0.98333333333333328</v>
      </c>
      <c r="O3432">
        <v>59</v>
      </c>
      <c r="P3432">
        <v>308</v>
      </c>
      <c r="Q3432" s="18">
        <f>IFERROR(Flights[[#This Row],[Distance]]/Flights[[#This Row],[Length (hr)]], "")</f>
        <v>313.22033898305085</v>
      </c>
      <c r="R3432" s="1">
        <v>0.44444444444444442</v>
      </c>
      <c r="S3432" s="1" t="str">
        <f>IF(Flights[[#This Row],[Length (hr)]]&lt;2, "No meal", IF(Flights[[#This Row],[Length (hr)]]&lt;3.5, "Light meal", "Full meal"))</f>
        <v>No meal</v>
      </c>
      <c r="T3432" s="1" t="str">
        <f>IF(AND(Flights[[#This Row],[Airline]]="US Airways", Flights[[#This Row],[Meal]]="Full Meal"), "Yes", "No")</f>
        <v>No</v>
      </c>
      <c r="U3432" s="1">
        <v>0.4465277777777778</v>
      </c>
      <c r="V3432">
        <v>3</v>
      </c>
      <c r="W3432" s="1" t="str">
        <f>IF(Flights[[#This Row],[Arrival Delay]] = "", "Cancelled", IF(Flights[[#This Row],[Arrival Delay]]&gt;15, "Delayed", "On time"))</f>
        <v>On time</v>
      </c>
      <c r="X3432" t="str">
        <f>IF(Flights[[#This Row],[Status]]&lt;&gt;"Delayed","", IF(Flights[[#This Row],[Arrival Delay]]&gt;120, "Severe", IF(Flights[[#This Row],[Arrival Delay]]&gt;60, "Major", "Moderate")))</f>
        <v/>
      </c>
      <c r="Y3432" t="b">
        <v>0</v>
      </c>
      <c r="AA3432" t="str">
        <f>IF(OR(AND(Flights[[#This Row],[Status]]="Cancelled", Flights[[#This Row],[Cancellation Reason]]="Airline/Carrier"), Flights[[#This Row],[Delay Type]]="Severe"), "Yes", "No")</f>
        <v>No</v>
      </c>
    </row>
    <row r="3433" spans="1:27" x14ac:dyDescent="0.3">
      <c r="A3433" s="3">
        <v>42254</v>
      </c>
      <c r="B3433" s="22">
        <f>WEEKNUM(Flights[[#This Row],[Date]], 1)</f>
        <v>37</v>
      </c>
      <c r="C3433" s="22">
        <f>WEEKDAY(Flights[[#This Row],[Date]],1)</f>
        <v>2</v>
      </c>
      <c r="D3433" t="s">
        <v>1408</v>
      </c>
      <c r="E3433" t="s">
        <v>1990</v>
      </c>
      <c r="F3433" t="s">
        <v>0</v>
      </c>
      <c r="G3433" t="s">
        <v>4</v>
      </c>
      <c r="H3433" t="str">
        <f>_xlfn.XLOOKUP(Flights[[#This Row],[Destination]], Airports!$A$2:$A$78, Airports!$D$2:$D$78)</f>
        <v>Chicago</v>
      </c>
      <c r="I3433" t="str" cm="1">
        <f t="array" ref="I3433">_xlfn.XLOOKUP(Flights[[#This Row],[Destination]],_xlfn._TRO_TRAILING( Airports!A:A),_xlfn._TRO_TRAILING( Airports!E:E), "Not found")</f>
        <v>IL</v>
      </c>
      <c r="J3433" s="1">
        <v>0.43472222222222223</v>
      </c>
      <c r="K3433" s="22">
        <f>HOUR(Flights[[#This Row],[Scheduled Departure]])</f>
        <v>10</v>
      </c>
      <c r="L3433" s="1">
        <v>0.44583333333333336</v>
      </c>
      <c r="M3433">
        <f>(L3433-J3433)*24*60</f>
        <v>16.000000000000021</v>
      </c>
      <c r="N3433" s="16">
        <f>Flights[[#This Row],[Length (min)]]/60</f>
        <v>3.6</v>
      </c>
      <c r="O3433">
        <v>216</v>
      </c>
      <c r="P3433">
        <v>1744</v>
      </c>
      <c r="Q3433" s="18">
        <f>IFERROR(Flights[[#This Row],[Distance]]/Flights[[#This Row],[Length (hr)]], "")</f>
        <v>484.44444444444446</v>
      </c>
      <c r="R3433" s="1">
        <v>0.6958333333333333</v>
      </c>
      <c r="S3433" s="1" t="str">
        <f>IF(Flights[[#This Row],[Length (hr)]]&lt;2, "No meal", IF(Flights[[#This Row],[Length (hr)]]&lt;3.5, "Light meal", "Full meal"))</f>
        <v>Full meal</v>
      </c>
      <c r="T3433" s="1" t="str">
        <f>IF(AND(Flights[[#This Row],[Airline]]="US Airways", Flights[[#This Row],[Meal]]="Full Meal"), "Yes", "No")</f>
        <v>No</v>
      </c>
      <c r="U3433" s="1">
        <v>0.6791666666666667</v>
      </c>
      <c r="V3433">
        <v>-24</v>
      </c>
      <c r="W3433" s="1" t="str">
        <f>IF(Flights[[#This Row],[Arrival Delay]] = "", "Cancelled", IF(Flights[[#This Row],[Arrival Delay]]&gt;15, "Delayed", "On time"))</f>
        <v>On time</v>
      </c>
      <c r="X3433" t="str">
        <f>IF(Flights[[#This Row],[Status]]&lt;&gt;"Delayed","", IF(Flights[[#This Row],[Arrival Delay]]&gt;120, "Severe", IF(Flights[[#This Row],[Arrival Delay]]&gt;60, "Major", "Moderate")))</f>
        <v/>
      </c>
      <c r="Y3433" t="b">
        <v>0</v>
      </c>
      <c r="AA3433" t="str">
        <f>IF(OR(AND(Flights[[#This Row],[Status]]="Cancelled", Flights[[#This Row],[Cancellation Reason]]="Airline/Carrier"), Flights[[#This Row],[Delay Type]]="Severe"), "Yes", "No")</f>
        <v>No</v>
      </c>
    </row>
    <row r="3434" spans="1:27" x14ac:dyDescent="0.3">
      <c r="A3434" s="3">
        <v>42254</v>
      </c>
      <c r="B3434" s="22">
        <f>WEEKNUM(Flights[[#This Row],[Date]], 1)</f>
        <v>37</v>
      </c>
      <c r="C3434" s="22">
        <f>WEEKDAY(Flights[[#This Row],[Date]],1)</f>
        <v>2</v>
      </c>
      <c r="D3434" t="s">
        <v>1044</v>
      </c>
      <c r="E3434" t="s">
        <v>1989</v>
      </c>
      <c r="F3434" t="s">
        <v>0</v>
      </c>
      <c r="G3434" t="s">
        <v>314</v>
      </c>
      <c r="H3434" t="str">
        <f>_xlfn.XLOOKUP(Flights[[#This Row],[Destination]], Airports!$A$2:$A$78, Airports!$D$2:$D$78)</f>
        <v>Minneapolis</v>
      </c>
      <c r="I3434" t="str" cm="1">
        <f t="array" ref="I3434">_xlfn.XLOOKUP(Flights[[#This Row],[Destination]],_xlfn._TRO_TRAILING( Airports!A:A),_xlfn._TRO_TRAILING( Airports!E:E), "Not found")</f>
        <v>MN</v>
      </c>
      <c r="J3434" s="1">
        <v>0.45833333333333331</v>
      </c>
      <c r="K3434" s="22">
        <f>HOUR(Flights[[#This Row],[Scheduled Departure]])</f>
        <v>11</v>
      </c>
      <c r="L3434" s="1">
        <v>0.45902777777777776</v>
      </c>
      <c r="M3434">
        <f>(L3434-J3434)*24*60</f>
        <v>0.99999999999999645</v>
      </c>
      <c r="N3434" s="16">
        <f>Flights[[#This Row],[Length (min)]]/60</f>
        <v>3.1333333333333333</v>
      </c>
      <c r="O3434">
        <v>188</v>
      </c>
      <c r="P3434">
        <v>1535</v>
      </c>
      <c r="Q3434" s="18">
        <f>IFERROR(Flights[[#This Row],[Distance]]/Flights[[#This Row],[Length (hr)]], "")</f>
        <v>489.89361702127661</v>
      </c>
      <c r="R3434" s="1">
        <v>0.69027777777777777</v>
      </c>
      <c r="S3434" s="1" t="str">
        <f>IF(Flights[[#This Row],[Length (hr)]]&lt;2, "No meal", IF(Flights[[#This Row],[Length (hr)]]&lt;3.5, "Light meal", "Full meal"))</f>
        <v>Light meal</v>
      </c>
      <c r="T3434" s="1" t="str">
        <f>IF(AND(Flights[[#This Row],[Airline]]="US Airways", Flights[[#This Row],[Meal]]="Full Meal"), "Yes", "No")</f>
        <v>No</v>
      </c>
      <c r="U3434" s="1">
        <v>0.67291666666666672</v>
      </c>
      <c r="V3434">
        <v>-25</v>
      </c>
      <c r="W3434" s="1" t="str">
        <f>IF(Flights[[#This Row],[Arrival Delay]] = "", "Cancelled", IF(Flights[[#This Row],[Arrival Delay]]&gt;15, "Delayed", "On time"))</f>
        <v>On time</v>
      </c>
      <c r="X3434" t="str">
        <f>IF(Flights[[#This Row],[Status]]&lt;&gt;"Delayed","", IF(Flights[[#This Row],[Arrival Delay]]&gt;120, "Severe", IF(Flights[[#This Row],[Arrival Delay]]&gt;60, "Major", "Moderate")))</f>
        <v/>
      </c>
      <c r="Y3434" t="b">
        <v>0</v>
      </c>
      <c r="AA3434" t="str">
        <f>IF(OR(AND(Flights[[#This Row],[Status]]="Cancelled", Flights[[#This Row],[Cancellation Reason]]="Airline/Carrier"), Flights[[#This Row],[Delay Type]]="Severe"), "Yes", "No")</f>
        <v>No</v>
      </c>
    </row>
    <row r="3435" spans="1:27" x14ac:dyDescent="0.3">
      <c r="A3435" s="3">
        <v>42254</v>
      </c>
      <c r="B3435" s="22">
        <f>WEEKNUM(Flights[[#This Row],[Date]], 1)</f>
        <v>37</v>
      </c>
      <c r="C3435" s="22">
        <f>WEEKDAY(Flights[[#This Row],[Date]],1)</f>
        <v>2</v>
      </c>
      <c r="D3435" t="s">
        <v>1362</v>
      </c>
      <c r="E3435" t="s">
        <v>1995</v>
      </c>
      <c r="F3435" t="s">
        <v>0</v>
      </c>
      <c r="G3435" t="s">
        <v>318</v>
      </c>
      <c r="H3435" t="str">
        <f>_xlfn.XLOOKUP(Flights[[#This Row],[Destination]], Airports!$A$2:$A$78, Airports!$D$2:$D$78)</f>
        <v>Oakland</v>
      </c>
      <c r="I3435" t="str" cm="1">
        <f t="array" ref="I3435">_xlfn.XLOOKUP(Flights[[#This Row],[Destination]],_xlfn._TRO_TRAILING( Airports!A:A),_xlfn._TRO_TRAILING( Airports!E:E), "Not found")</f>
        <v>CA</v>
      </c>
      <c r="J3435" s="1">
        <v>0.46180555555555558</v>
      </c>
      <c r="K3435" s="22">
        <f>HOUR(Flights[[#This Row],[Scheduled Departure]])</f>
        <v>11</v>
      </c>
      <c r="L3435" s="1">
        <v>0.4597222222222222</v>
      </c>
      <c r="M3435">
        <f>(L3435-J3435)*24*60</f>
        <v>-3.0000000000000693</v>
      </c>
      <c r="N3435" s="16">
        <f>Flights[[#This Row],[Length (min)]]/60</f>
        <v>1.1000000000000001</v>
      </c>
      <c r="O3435">
        <v>66</v>
      </c>
      <c r="P3435">
        <v>337</v>
      </c>
      <c r="Q3435" s="18">
        <f>IFERROR(Flights[[#This Row],[Distance]]/Flights[[#This Row],[Length (hr)]], "")</f>
        <v>306.36363636363632</v>
      </c>
      <c r="R3435" s="1">
        <v>0.51041666666666663</v>
      </c>
      <c r="S3435" s="1" t="str">
        <f>IF(Flights[[#This Row],[Length (hr)]]&lt;2, "No meal", IF(Flights[[#This Row],[Length (hr)]]&lt;3.5, "Light meal", "Full meal"))</f>
        <v>No meal</v>
      </c>
      <c r="T3435" s="1" t="str">
        <f>IF(AND(Flights[[#This Row],[Airline]]="US Airways", Flights[[#This Row],[Meal]]="Full Meal"), "Yes", "No")</f>
        <v>No</v>
      </c>
      <c r="U3435" s="1">
        <v>0.50555555555555554</v>
      </c>
      <c r="V3435">
        <v>-7</v>
      </c>
      <c r="W3435" s="1" t="str">
        <f>IF(Flights[[#This Row],[Arrival Delay]] = "", "Cancelled", IF(Flights[[#This Row],[Arrival Delay]]&gt;15, "Delayed", "On time"))</f>
        <v>On time</v>
      </c>
      <c r="X3435" t="str">
        <f>IF(Flights[[#This Row],[Status]]&lt;&gt;"Delayed","", IF(Flights[[#This Row],[Arrival Delay]]&gt;120, "Severe", IF(Flights[[#This Row],[Arrival Delay]]&gt;60, "Major", "Moderate")))</f>
        <v/>
      </c>
      <c r="Y3435" t="b">
        <v>0</v>
      </c>
      <c r="AA3435" t="str">
        <f>IF(OR(AND(Flights[[#This Row],[Status]]="Cancelled", Flights[[#This Row],[Cancellation Reason]]="Airline/Carrier"), Flights[[#This Row],[Delay Type]]="Severe"), "Yes", "No")</f>
        <v>No</v>
      </c>
    </row>
    <row r="3436" spans="1:27" x14ac:dyDescent="0.3">
      <c r="A3436" s="3">
        <v>42254</v>
      </c>
      <c r="B3436" s="22">
        <f>WEEKNUM(Flights[[#This Row],[Date]], 1)</f>
        <v>37</v>
      </c>
      <c r="C3436" s="22">
        <f>WEEKDAY(Flights[[#This Row],[Date]],1)</f>
        <v>2</v>
      </c>
      <c r="D3436" t="s">
        <v>1196</v>
      </c>
      <c r="E3436" t="s">
        <v>1995</v>
      </c>
      <c r="F3436" t="s">
        <v>0</v>
      </c>
      <c r="G3436" t="s">
        <v>273</v>
      </c>
      <c r="H3436" t="str">
        <f>_xlfn.XLOOKUP(Flights[[#This Row],[Destination]], Airports!$A$2:$A$78, Airports!$D$2:$D$78)</f>
        <v>Denver</v>
      </c>
      <c r="I3436" t="str" cm="1">
        <f t="array" ref="I3436">_xlfn.XLOOKUP(Flights[[#This Row],[Destination]],_xlfn._TRO_TRAILING( Airports!A:A),_xlfn._TRO_TRAILING( Airports!E:E), "Not found")</f>
        <v>CO</v>
      </c>
      <c r="J3436" s="1">
        <v>0.47916666666666669</v>
      </c>
      <c r="K3436" s="22">
        <f>HOUR(Flights[[#This Row],[Scheduled Departure]])</f>
        <v>11</v>
      </c>
      <c r="L3436" s="1">
        <v>0.48125000000000001</v>
      </c>
      <c r="M3436">
        <f>(L3436-J3436)*24*60</f>
        <v>2.9999999999999893</v>
      </c>
      <c r="N3436" s="16">
        <f>Flights[[#This Row],[Length (min)]]/60</f>
        <v>2.0166666666666666</v>
      </c>
      <c r="O3436">
        <v>121</v>
      </c>
      <c r="P3436">
        <v>862</v>
      </c>
      <c r="Q3436" s="18">
        <f>IFERROR(Flights[[#This Row],[Distance]]/Flights[[#This Row],[Length (hr)]], "")</f>
        <v>427.43801652892563</v>
      </c>
      <c r="R3436" s="1">
        <v>0.61458333333333337</v>
      </c>
      <c r="S3436" s="1" t="str">
        <f>IF(Flights[[#This Row],[Length (hr)]]&lt;2, "No meal", IF(Flights[[#This Row],[Length (hr)]]&lt;3.5, "Light meal", "Full meal"))</f>
        <v>Light meal</v>
      </c>
      <c r="T3436" s="1" t="str">
        <f>IF(AND(Flights[[#This Row],[Airline]]="US Airways", Flights[[#This Row],[Meal]]="Full Meal"), "Yes", "No")</f>
        <v>No</v>
      </c>
      <c r="U3436" s="1">
        <v>0.6069444444444444</v>
      </c>
      <c r="V3436">
        <v>-11</v>
      </c>
      <c r="W3436" s="1" t="str">
        <f>IF(Flights[[#This Row],[Arrival Delay]] = "", "Cancelled", IF(Flights[[#This Row],[Arrival Delay]]&gt;15, "Delayed", "On time"))</f>
        <v>On time</v>
      </c>
      <c r="X3436" t="str">
        <f>IF(Flights[[#This Row],[Status]]&lt;&gt;"Delayed","", IF(Flights[[#This Row],[Arrival Delay]]&gt;120, "Severe", IF(Flights[[#This Row],[Arrival Delay]]&gt;60, "Major", "Moderate")))</f>
        <v/>
      </c>
      <c r="Y3436" t="b">
        <v>0</v>
      </c>
      <c r="AA3436" t="str">
        <f>IF(OR(AND(Flights[[#This Row],[Status]]="Cancelled", Flights[[#This Row],[Cancellation Reason]]="Airline/Carrier"), Flights[[#This Row],[Delay Type]]="Severe"), "Yes", "No")</f>
        <v>No</v>
      </c>
    </row>
    <row r="3437" spans="1:27" x14ac:dyDescent="0.3">
      <c r="A3437" s="3">
        <v>42254</v>
      </c>
      <c r="B3437" s="22">
        <f>WEEKNUM(Flights[[#This Row],[Date]], 1)</f>
        <v>37</v>
      </c>
      <c r="C3437" s="22">
        <f>WEEKDAY(Flights[[#This Row],[Date]],1)</f>
        <v>2</v>
      </c>
      <c r="D3437" t="s">
        <v>574</v>
      </c>
      <c r="E3437" t="s">
        <v>1996</v>
      </c>
      <c r="F3437" t="s">
        <v>0</v>
      </c>
      <c r="G3437" t="s">
        <v>9</v>
      </c>
      <c r="H3437" t="str">
        <f>_xlfn.XLOOKUP(Flights[[#This Row],[Destination]], Airports!$A$2:$A$78, Airports!$D$2:$D$78)</f>
        <v>San Francisco</v>
      </c>
      <c r="I3437" t="str" cm="1">
        <f t="array" ref="I3437">_xlfn.XLOOKUP(Flights[[#This Row],[Destination]],_xlfn._TRO_TRAILING( Airports!A:A),_xlfn._TRO_TRAILING( Airports!E:E), "Not found")</f>
        <v>CA</v>
      </c>
      <c r="J3437" s="1">
        <v>0.69097222222222221</v>
      </c>
      <c r="K3437" s="22">
        <f>HOUR(Flights[[#This Row],[Scheduled Departure]])</f>
        <v>16</v>
      </c>
      <c r="L3437" s="1">
        <v>0.68680555555555556</v>
      </c>
      <c r="M3437">
        <f>(L3437-J3437)*24*60</f>
        <v>-5.9999999999999787</v>
      </c>
      <c r="N3437" s="16">
        <f>Flights[[#This Row],[Length (min)]]/60</f>
        <v>1.1499999999999999</v>
      </c>
      <c r="O3437">
        <v>69</v>
      </c>
      <c r="P3437">
        <v>337</v>
      </c>
      <c r="Q3437" s="18">
        <f>IFERROR(Flights[[#This Row],[Distance]]/Flights[[#This Row],[Length (hr)]], "")</f>
        <v>293.04347826086956</v>
      </c>
      <c r="R3437" s="1">
        <v>0.73958333333333337</v>
      </c>
      <c r="S3437" s="1" t="str">
        <f>IF(Flights[[#This Row],[Length (hr)]]&lt;2, "No meal", IF(Flights[[#This Row],[Length (hr)]]&lt;3.5, "Light meal", "Full meal"))</f>
        <v>No meal</v>
      </c>
      <c r="T3437" s="1" t="str">
        <f>IF(AND(Flights[[#This Row],[Airline]]="US Airways", Flights[[#This Row],[Meal]]="Full Meal"), "Yes", "No")</f>
        <v>No</v>
      </c>
      <c r="U3437" s="1">
        <v>0.73472222222222228</v>
      </c>
      <c r="V3437">
        <v>-7</v>
      </c>
      <c r="W3437" s="1" t="str">
        <f>IF(Flights[[#This Row],[Arrival Delay]] = "", "Cancelled", IF(Flights[[#This Row],[Arrival Delay]]&gt;15, "Delayed", "On time"))</f>
        <v>On time</v>
      </c>
      <c r="X3437" t="str">
        <f>IF(Flights[[#This Row],[Status]]&lt;&gt;"Delayed","", IF(Flights[[#This Row],[Arrival Delay]]&gt;120, "Severe", IF(Flights[[#This Row],[Arrival Delay]]&gt;60, "Major", "Moderate")))</f>
        <v/>
      </c>
      <c r="Y3437" t="b">
        <v>0</v>
      </c>
      <c r="AA3437" t="str">
        <f>IF(OR(AND(Flights[[#This Row],[Status]]="Cancelled", Flights[[#This Row],[Cancellation Reason]]="Airline/Carrier"), Flights[[#This Row],[Delay Type]]="Severe"), "Yes", "No")</f>
        <v>No</v>
      </c>
    </row>
    <row r="3438" spans="1:27" x14ac:dyDescent="0.3">
      <c r="A3438" s="3">
        <v>42254</v>
      </c>
      <c r="B3438" s="22">
        <f>WEEKNUM(Flights[[#This Row],[Date]], 1)</f>
        <v>37</v>
      </c>
      <c r="C3438" s="22">
        <f>WEEKDAY(Flights[[#This Row],[Date]],1)</f>
        <v>2</v>
      </c>
      <c r="D3438" t="s">
        <v>90</v>
      </c>
      <c r="E3438" t="s">
        <v>1987</v>
      </c>
      <c r="F3438" t="s">
        <v>0</v>
      </c>
      <c r="G3438" t="s">
        <v>19</v>
      </c>
      <c r="H3438" t="str">
        <f>_xlfn.XLOOKUP(Flights[[#This Row],[Destination]], Airports!$A$2:$A$78, Airports!$D$2:$D$78)</f>
        <v>Kona</v>
      </c>
      <c r="I3438" t="str" cm="1">
        <f t="array" ref="I3438">_xlfn.XLOOKUP(Flights[[#This Row],[Destination]],_xlfn._TRO_TRAILING( Airports!A:A),_xlfn._TRO_TRAILING( Airports!E:E), "Not found")</f>
        <v>HI</v>
      </c>
      <c r="J3438" s="1">
        <v>0.73750000000000004</v>
      </c>
      <c r="K3438" s="22">
        <f>HOUR(Flights[[#This Row],[Scheduled Departure]])</f>
        <v>17</v>
      </c>
      <c r="L3438" s="1">
        <v>0.74027777777777781</v>
      </c>
      <c r="M3438">
        <f>(L3438-J3438)*24*60</f>
        <v>3.9999999999999858</v>
      </c>
      <c r="N3438" s="16">
        <f>Flights[[#This Row],[Length (min)]]/60</f>
        <v>5.6166666666666663</v>
      </c>
      <c r="O3438">
        <v>337</v>
      </c>
      <c r="P3438">
        <v>2504</v>
      </c>
      <c r="Q3438" s="18">
        <f>IFERROR(Flights[[#This Row],[Distance]]/Flights[[#This Row],[Length (hr)]], "")</f>
        <v>445.81602373887245</v>
      </c>
      <c r="R3438" s="1">
        <v>0.85416666666666663</v>
      </c>
      <c r="S3438" s="1" t="str">
        <f>IF(Flights[[#This Row],[Length (hr)]]&lt;2, "No meal", IF(Flights[[#This Row],[Length (hr)]]&lt;3.5, "Light meal", "Full meal"))</f>
        <v>Full meal</v>
      </c>
      <c r="T3438" s="1" t="str">
        <f>IF(AND(Flights[[#This Row],[Airline]]="US Airways", Flights[[#This Row],[Meal]]="Full Meal"), "Yes", "No")</f>
        <v>No</v>
      </c>
      <c r="U3438" s="1">
        <v>0.84930555555555554</v>
      </c>
      <c r="V3438">
        <v>-7</v>
      </c>
      <c r="W3438" s="1" t="str">
        <f>IF(Flights[[#This Row],[Arrival Delay]] = "", "Cancelled", IF(Flights[[#This Row],[Arrival Delay]]&gt;15, "Delayed", "On time"))</f>
        <v>On time</v>
      </c>
      <c r="X3438" t="str">
        <f>IF(Flights[[#This Row],[Status]]&lt;&gt;"Delayed","", IF(Flights[[#This Row],[Arrival Delay]]&gt;120, "Severe", IF(Flights[[#This Row],[Arrival Delay]]&gt;60, "Major", "Moderate")))</f>
        <v/>
      </c>
      <c r="Y3438" t="b">
        <v>0</v>
      </c>
      <c r="AA3438" t="str">
        <f>IF(OR(AND(Flights[[#This Row],[Status]]="Cancelled", Flights[[#This Row],[Cancellation Reason]]="Airline/Carrier"), Flights[[#This Row],[Delay Type]]="Severe"), "Yes", "No")</f>
        <v>No</v>
      </c>
    </row>
    <row r="3439" spans="1:27" x14ac:dyDescent="0.3">
      <c r="A3439" s="3">
        <v>42254</v>
      </c>
      <c r="B3439" s="22">
        <f>WEEKNUM(Flights[[#This Row],[Date]], 1)</f>
        <v>37</v>
      </c>
      <c r="C3439" s="22">
        <f>WEEKDAY(Flights[[#This Row],[Date]],1)</f>
        <v>2</v>
      </c>
      <c r="D3439" t="s">
        <v>154</v>
      </c>
      <c r="E3439" t="s">
        <v>1987</v>
      </c>
      <c r="F3439" t="s">
        <v>0</v>
      </c>
      <c r="G3439" t="s">
        <v>7</v>
      </c>
      <c r="H3439" t="str">
        <f>_xlfn.XLOOKUP(Flights[[#This Row],[Destination]], Airports!$A$2:$A$78, Airports!$D$2:$D$78)</f>
        <v>Austin</v>
      </c>
      <c r="I3439" t="str" cm="1">
        <f t="array" ref="I3439">_xlfn.XLOOKUP(Flights[[#This Row],[Destination]],_xlfn._TRO_TRAILING( Airports!A:A),_xlfn._TRO_TRAILING( Airports!E:E), "Not found")</f>
        <v>TX</v>
      </c>
      <c r="J3439" s="1">
        <v>0.78125</v>
      </c>
      <c r="K3439" s="22">
        <f>HOUR(Flights[[#This Row],[Scheduled Departure]])</f>
        <v>18</v>
      </c>
      <c r="L3439" s="1">
        <v>0.77708333333333335</v>
      </c>
      <c r="M3439">
        <f>(L3439-J3439)*24*60</f>
        <v>-5.9999999999999787</v>
      </c>
      <c r="N3439" s="16">
        <f>Flights[[#This Row],[Length (min)]]/60</f>
        <v>2.9333333333333331</v>
      </c>
      <c r="O3439">
        <v>176</v>
      </c>
      <c r="P3439">
        <v>1242</v>
      </c>
      <c r="Q3439" s="18">
        <f>IFERROR(Flights[[#This Row],[Distance]]/Flights[[#This Row],[Length (hr)]], "")</f>
        <v>423.40909090909093</v>
      </c>
      <c r="R3439" s="1">
        <v>0.99652777777777779</v>
      </c>
      <c r="S3439" s="1" t="str">
        <f>IF(Flights[[#This Row],[Length (hr)]]&lt;2, "No meal", IF(Flights[[#This Row],[Length (hr)]]&lt;3.5, "Light meal", "Full meal"))</f>
        <v>Light meal</v>
      </c>
      <c r="T3439" s="1" t="str">
        <f>IF(AND(Flights[[#This Row],[Airline]]="US Airways", Flights[[#This Row],[Meal]]="Full Meal"), "Yes", "No")</f>
        <v>No</v>
      </c>
      <c r="U3439" s="1">
        <v>0.98263888888888884</v>
      </c>
      <c r="V3439">
        <v>-20</v>
      </c>
      <c r="W3439" s="1" t="str">
        <f>IF(Flights[[#This Row],[Arrival Delay]] = "", "Cancelled", IF(Flights[[#This Row],[Arrival Delay]]&gt;15, "Delayed", "On time"))</f>
        <v>On time</v>
      </c>
      <c r="X3439" t="str">
        <f>IF(Flights[[#This Row],[Status]]&lt;&gt;"Delayed","", IF(Flights[[#This Row],[Arrival Delay]]&gt;120, "Severe", IF(Flights[[#This Row],[Arrival Delay]]&gt;60, "Major", "Moderate")))</f>
        <v/>
      </c>
      <c r="Y3439" t="b">
        <v>0</v>
      </c>
      <c r="AA3439" t="str">
        <f>IF(OR(AND(Flights[[#This Row],[Status]]="Cancelled", Flights[[#This Row],[Cancellation Reason]]="Airline/Carrier"), Flights[[#This Row],[Delay Type]]="Severe"), "Yes", "No")</f>
        <v>No</v>
      </c>
    </row>
    <row r="3440" spans="1:27" x14ac:dyDescent="0.3">
      <c r="A3440" s="3">
        <v>42254</v>
      </c>
      <c r="B3440" s="22">
        <f>WEEKNUM(Flights[[#This Row],[Date]], 1)</f>
        <v>37</v>
      </c>
      <c r="C3440" s="22">
        <f>WEEKDAY(Flights[[#This Row],[Date]],1)</f>
        <v>2</v>
      </c>
      <c r="D3440" t="s">
        <v>1792</v>
      </c>
      <c r="E3440" t="s">
        <v>1995</v>
      </c>
      <c r="F3440" t="s">
        <v>0</v>
      </c>
      <c r="G3440" t="s">
        <v>318</v>
      </c>
      <c r="H3440" t="str">
        <f>_xlfn.XLOOKUP(Flights[[#This Row],[Destination]], Airports!$A$2:$A$78, Airports!$D$2:$D$78)</f>
        <v>Oakland</v>
      </c>
      <c r="I3440" t="str" cm="1">
        <f t="array" ref="I3440">_xlfn.XLOOKUP(Flights[[#This Row],[Destination]],_xlfn._TRO_TRAILING( Airports!A:A),_xlfn._TRO_TRAILING( Airports!E:E), "Not found")</f>
        <v>CA</v>
      </c>
      <c r="J3440" s="1">
        <v>0.79513888888888884</v>
      </c>
      <c r="K3440" s="22">
        <f>HOUR(Flights[[#This Row],[Scheduled Departure]])</f>
        <v>19</v>
      </c>
      <c r="L3440" s="1">
        <v>0.80069444444444449</v>
      </c>
      <c r="M3440">
        <f>(L3440-J3440)*24*60</f>
        <v>8.0000000000001315</v>
      </c>
      <c r="N3440" s="16">
        <f>Flights[[#This Row],[Length (min)]]/60</f>
        <v>1.1166666666666667</v>
      </c>
      <c r="O3440">
        <v>67</v>
      </c>
      <c r="P3440">
        <v>337</v>
      </c>
      <c r="Q3440" s="18">
        <f>IFERROR(Flights[[#This Row],[Distance]]/Flights[[#This Row],[Length (hr)]], "")</f>
        <v>301.79104477611941</v>
      </c>
      <c r="R3440" s="1">
        <v>0.84375</v>
      </c>
      <c r="S3440" s="1" t="str">
        <f>IF(Flights[[#This Row],[Length (hr)]]&lt;2, "No meal", IF(Flights[[#This Row],[Length (hr)]]&lt;3.5, "Light meal", "Full meal"))</f>
        <v>No meal</v>
      </c>
      <c r="T3440" s="1" t="str">
        <f>IF(AND(Flights[[#This Row],[Airline]]="US Airways", Flights[[#This Row],[Meal]]="Full Meal"), "Yes", "No")</f>
        <v>No</v>
      </c>
      <c r="U3440" s="1">
        <v>0.84722222222222221</v>
      </c>
      <c r="V3440">
        <v>5</v>
      </c>
      <c r="W3440" s="1" t="str">
        <f>IF(Flights[[#This Row],[Arrival Delay]] = "", "Cancelled", IF(Flights[[#This Row],[Arrival Delay]]&gt;15, "Delayed", "On time"))</f>
        <v>On time</v>
      </c>
      <c r="X3440" t="str">
        <f>IF(Flights[[#This Row],[Status]]&lt;&gt;"Delayed","", IF(Flights[[#This Row],[Arrival Delay]]&gt;120, "Severe", IF(Flights[[#This Row],[Arrival Delay]]&gt;60, "Major", "Moderate")))</f>
        <v/>
      </c>
      <c r="Y3440" t="b">
        <v>0</v>
      </c>
      <c r="AA3440" t="str">
        <f>IF(OR(AND(Flights[[#This Row],[Status]]="Cancelled", Flights[[#This Row],[Cancellation Reason]]="Airline/Carrier"), Flights[[#This Row],[Delay Type]]="Severe"), "Yes", "No")</f>
        <v>No</v>
      </c>
    </row>
    <row r="3441" spans="1:27" x14ac:dyDescent="0.3">
      <c r="A3441" s="3">
        <v>42254</v>
      </c>
      <c r="B3441" s="22">
        <f>WEEKNUM(Flights[[#This Row],[Date]], 1)</f>
        <v>37</v>
      </c>
      <c r="C3441" s="22">
        <f>WEEKDAY(Flights[[#This Row],[Date]],1)</f>
        <v>2</v>
      </c>
      <c r="D3441" t="s">
        <v>666</v>
      </c>
      <c r="E3441" t="s">
        <v>1993</v>
      </c>
      <c r="F3441" t="s">
        <v>0</v>
      </c>
      <c r="G3441" t="s">
        <v>276</v>
      </c>
      <c r="H3441" t="str">
        <f>_xlfn.XLOOKUP(Flights[[#This Row],[Destination]], Airports!$A$2:$A$78, Airports!$D$2:$D$78)</f>
        <v>Detroit</v>
      </c>
      <c r="I3441" t="str" cm="1">
        <f t="array" ref="I3441">_xlfn.XLOOKUP(Flights[[#This Row],[Destination]],_xlfn._TRO_TRAILING( Airports!A:A),_xlfn._TRO_TRAILING( Airports!E:E), "Not found")</f>
        <v>MI</v>
      </c>
      <c r="J3441" s="1">
        <v>0.91527777777777775</v>
      </c>
      <c r="K3441" s="22">
        <f>HOUR(Flights[[#This Row],[Scheduled Departure]])</f>
        <v>21</v>
      </c>
      <c r="L3441" s="1">
        <v>0.92361111111111116</v>
      </c>
      <c r="M3441">
        <f>(L3441-J3441)*24*60</f>
        <v>12.000000000000117</v>
      </c>
      <c r="N3441" s="16">
        <f>Flights[[#This Row],[Length (min)]]/60</f>
        <v>3.95</v>
      </c>
      <c r="O3441">
        <v>237</v>
      </c>
      <c r="P3441">
        <v>1979</v>
      </c>
      <c r="Q3441" s="18">
        <f>IFERROR(Flights[[#This Row],[Distance]]/Flights[[#This Row],[Length (hr)]], "")</f>
        <v>501.01265822784808</v>
      </c>
      <c r="R3441" s="1">
        <v>0.21527777777777779</v>
      </c>
      <c r="S3441" s="1" t="str">
        <f>IF(Flights[[#This Row],[Length (hr)]]&lt;2, "No meal", IF(Flights[[#This Row],[Length (hr)]]&lt;3.5, "Light meal", "Full meal"))</f>
        <v>Full meal</v>
      </c>
      <c r="T3441" s="1" t="str">
        <f>IF(AND(Flights[[#This Row],[Airline]]="US Airways", Flights[[#This Row],[Meal]]="Full Meal"), "Yes", "No")</f>
        <v>No</v>
      </c>
      <c r="U3441" s="1">
        <v>0.21319444444444444</v>
      </c>
      <c r="V3441">
        <v>-3</v>
      </c>
      <c r="W3441" s="1" t="str">
        <f>IF(Flights[[#This Row],[Arrival Delay]] = "", "Cancelled", IF(Flights[[#This Row],[Arrival Delay]]&gt;15, "Delayed", "On time"))</f>
        <v>On time</v>
      </c>
      <c r="X3441" t="str">
        <f>IF(Flights[[#This Row],[Status]]&lt;&gt;"Delayed","", IF(Flights[[#This Row],[Arrival Delay]]&gt;120, "Severe", IF(Flights[[#This Row],[Arrival Delay]]&gt;60, "Major", "Moderate")))</f>
        <v/>
      </c>
      <c r="Y3441" t="b">
        <v>0</v>
      </c>
      <c r="AA3441" t="str">
        <f>IF(OR(AND(Flights[[#This Row],[Status]]="Cancelled", Flights[[#This Row],[Cancellation Reason]]="Airline/Carrier"), Flights[[#This Row],[Delay Type]]="Severe"), "Yes", "No")</f>
        <v>No</v>
      </c>
    </row>
    <row r="3442" spans="1:27" x14ac:dyDescent="0.3">
      <c r="A3442" s="3">
        <v>42255</v>
      </c>
      <c r="B3442" s="22">
        <f>WEEKNUM(Flights[[#This Row],[Date]], 1)</f>
        <v>37</v>
      </c>
      <c r="C3442" s="22">
        <f>WEEKDAY(Flights[[#This Row],[Date]],1)</f>
        <v>3</v>
      </c>
      <c r="D3442" t="s">
        <v>688</v>
      </c>
      <c r="E3442" t="s">
        <v>1989</v>
      </c>
      <c r="F3442" t="s">
        <v>0</v>
      </c>
      <c r="G3442" t="s">
        <v>349</v>
      </c>
      <c r="H3442" t="str">
        <f>_xlfn.XLOOKUP(Flights[[#This Row],[Destination]], Airports!$A$2:$A$78, Airports!$D$2:$D$78)</f>
        <v>Salt Lake City</v>
      </c>
      <c r="I3442" t="str" cm="1">
        <f t="array" ref="I3442">_xlfn.XLOOKUP(Flights[[#This Row],[Destination]],_xlfn._TRO_TRAILING( Airports!A:A),_xlfn._TRO_TRAILING( Airports!E:E), "Not found")</f>
        <v>UT</v>
      </c>
      <c r="J3442" s="1">
        <v>0.24305555555555555</v>
      </c>
      <c r="K3442" s="22">
        <f>HOUR(Flights[[#This Row],[Scheduled Departure]])</f>
        <v>5</v>
      </c>
      <c r="L3442" s="1">
        <v>0.24097222222222223</v>
      </c>
      <c r="M3442">
        <f>(L3442-J3442)*24*60</f>
        <v>-2.9999999999999893</v>
      </c>
      <c r="N3442" s="16">
        <f>Flights[[#This Row],[Length (min)]]/60</f>
        <v>1.65</v>
      </c>
      <c r="O3442">
        <v>99</v>
      </c>
      <c r="P3442">
        <v>590</v>
      </c>
      <c r="Q3442" s="18">
        <f>IFERROR(Flights[[#This Row],[Distance]]/Flights[[#This Row],[Length (hr)]], "")</f>
        <v>357.57575757575762</v>
      </c>
      <c r="R3442" s="1">
        <v>0.36249999999999999</v>
      </c>
      <c r="S3442" s="1" t="str">
        <f>IF(Flights[[#This Row],[Length (hr)]]&lt;2, "No meal", IF(Flights[[#This Row],[Length (hr)]]&lt;3.5, "Light meal", "Full meal"))</f>
        <v>No meal</v>
      </c>
      <c r="T3442" s="1" t="str">
        <f>IF(AND(Flights[[#This Row],[Airline]]="US Airways", Flights[[#This Row],[Meal]]="Full Meal"), "Yes", "No")</f>
        <v>No</v>
      </c>
      <c r="U3442" s="1">
        <v>0.35138888888888886</v>
      </c>
      <c r="V3442">
        <v>-16</v>
      </c>
      <c r="W3442" s="1" t="str">
        <f>IF(Flights[[#This Row],[Arrival Delay]] = "", "Cancelled", IF(Flights[[#This Row],[Arrival Delay]]&gt;15, "Delayed", "On time"))</f>
        <v>On time</v>
      </c>
      <c r="X3442" t="str">
        <f>IF(Flights[[#This Row],[Status]]&lt;&gt;"Delayed","", IF(Flights[[#This Row],[Arrival Delay]]&gt;120, "Severe", IF(Flights[[#This Row],[Arrival Delay]]&gt;60, "Major", "Moderate")))</f>
        <v/>
      </c>
      <c r="Y3442" t="b">
        <v>0</v>
      </c>
      <c r="AA3442" t="str">
        <f>IF(OR(AND(Flights[[#This Row],[Status]]="Cancelled", Flights[[#This Row],[Cancellation Reason]]="Airline/Carrier"), Flights[[#This Row],[Delay Type]]="Severe"), "Yes", "No")</f>
        <v>No</v>
      </c>
    </row>
    <row r="3443" spans="1:27" x14ac:dyDescent="0.3">
      <c r="A3443" s="3">
        <v>42255</v>
      </c>
      <c r="B3443" s="22">
        <f>WEEKNUM(Flights[[#This Row],[Date]], 1)</f>
        <v>37</v>
      </c>
      <c r="C3443" s="22">
        <f>WEEKDAY(Flights[[#This Row],[Date]],1)</f>
        <v>3</v>
      </c>
      <c r="D3443" t="s">
        <v>129</v>
      </c>
      <c r="E3443" t="s">
        <v>1987</v>
      </c>
      <c r="F3443" t="s">
        <v>0</v>
      </c>
      <c r="G3443" t="s">
        <v>5</v>
      </c>
      <c r="H3443" t="str">
        <f>_xlfn.XLOOKUP(Flights[[#This Row],[Destination]], Airports!$A$2:$A$78, Airports!$D$2:$D$78)</f>
        <v>St. Louis</v>
      </c>
      <c r="I3443" t="str" cm="1">
        <f t="array" ref="I3443">_xlfn.XLOOKUP(Flights[[#This Row],[Destination]],_xlfn._TRO_TRAILING( Airports!A:A),_xlfn._TRO_TRAILING( Airports!E:E), "Not found")</f>
        <v>MO</v>
      </c>
      <c r="J3443" s="1">
        <v>0.25</v>
      </c>
      <c r="K3443" s="22">
        <f>HOUR(Flights[[#This Row],[Scheduled Departure]])</f>
        <v>6</v>
      </c>
      <c r="L3443" s="1">
        <v>0.24861111111111112</v>
      </c>
      <c r="M3443">
        <f>(L3443-J3443)*24*60</f>
        <v>-1.9999999999999929</v>
      </c>
      <c r="N3443" s="16">
        <f>Flights[[#This Row],[Length (min)]]/60</f>
        <v>3.6833333333333331</v>
      </c>
      <c r="O3443">
        <v>221</v>
      </c>
      <c r="P3443">
        <v>1592</v>
      </c>
      <c r="Q3443" s="18">
        <f>IFERROR(Flights[[#This Row],[Distance]]/Flights[[#This Row],[Length (hr)]], "")</f>
        <v>432.21719457013575</v>
      </c>
      <c r="R3443" s="1">
        <v>0.49027777777777776</v>
      </c>
      <c r="S3443" s="1" t="str">
        <f>IF(Flights[[#This Row],[Length (hr)]]&lt;2, "No meal", IF(Flights[[#This Row],[Length (hr)]]&lt;3.5, "Light meal", "Full meal"))</f>
        <v>Full meal</v>
      </c>
      <c r="T3443" s="1" t="str">
        <f>IF(AND(Flights[[#This Row],[Airline]]="US Airways", Flights[[#This Row],[Meal]]="Full Meal"), "Yes", "No")</f>
        <v>No</v>
      </c>
      <c r="U3443" s="1">
        <v>0.48541666666666666</v>
      </c>
      <c r="V3443">
        <v>-7</v>
      </c>
      <c r="W3443" s="1" t="str">
        <f>IF(Flights[[#This Row],[Arrival Delay]] = "", "Cancelled", IF(Flights[[#This Row],[Arrival Delay]]&gt;15, "Delayed", "On time"))</f>
        <v>On time</v>
      </c>
      <c r="X3443" t="str">
        <f>IF(Flights[[#This Row],[Status]]&lt;&gt;"Delayed","", IF(Flights[[#This Row],[Arrival Delay]]&gt;120, "Severe", IF(Flights[[#This Row],[Arrival Delay]]&gt;60, "Major", "Moderate")))</f>
        <v/>
      </c>
      <c r="Y3443" t="b">
        <v>0</v>
      </c>
      <c r="AA3443" t="str">
        <f>IF(OR(AND(Flights[[#This Row],[Status]]="Cancelled", Flights[[#This Row],[Cancellation Reason]]="Airline/Carrier"), Flights[[#This Row],[Delay Type]]="Severe"), "Yes", "No")</f>
        <v>No</v>
      </c>
    </row>
    <row r="3444" spans="1:27" x14ac:dyDescent="0.3">
      <c r="A3444" s="3">
        <v>42255</v>
      </c>
      <c r="B3444" s="22">
        <f>WEEKNUM(Flights[[#This Row],[Date]], 1)</f>
        <v>37</v>
      </c>
      <c r="C3444" s="22">
        <f>WEEKDAY(Flights[[#This Row],[Date]],1)</f>
        <v>3</v>
      </c>
      <c r="D3444" t="s">
        <v>1642</v>
      </c>
      <c r="E3444" t="s">
        <v>1990</v>
      </c>
      <c r="F3444" t="s">
        <v>0</v>
      </c>
      <c r="G3444" t="s">
        <v>281</v>
      </c>
      <c r="H3444" t="str">
        <f>_xlfn.XLOOKUP(Flights[[#This Row],[Destination]], Airports!$A$2:$A$78, Airports!$D$2:$D$78)</f>
        <v>Newark</v>
      </c>
      <c r="I3444" t="str" cm="1">
        <f t="array" ref="I3444">_xlfn.XLOOKUP(Flights[[#This Row],[Destination]],_xlfn._TRO_TRAILING( Airports!A:A),_xlfn._TRO_TRAILING( Airports!E:E), "Not found")</f>
        <v>NJ</v>
      </c>
      <c r="J3444" s="1">
        <v>0.2951388888888889</v>
      </c>
      <c r="K3444" s="22">
        <f>HOUR(Flights[[#This Row],[Scheduled Departure]])</f>
        <v>7</v>
      </c>
      <c r="L3444" s="1">
        <v>0.29930555555555555</v>
      </c>
      <c r="M3444">
        <f>(L3444-J3444)*24*60</f>
        <v>5.9999999999999787</v>
      </c>
      <c r="N3444" s="16">
        <f>Flights[[#This Row],[Length (min)]]/60</f>
        <v>5.2</v>
      </c>
      <c r="O3444">
        <v>312</v>
      </c>
      <c r="P3444">
        <v>2454</v>
      </c>
      <c r="Q3444" s="18">
        <f>IFERROR(Flights[[#This Row],[Distance]]/Flights[[#This Row],[Length (hr)]], "")</f>
        <v>471.92307692307691</v>
      </c>
      <c r="R3444" s="1">
        <v>0.65208333333333335</v>
      </c>
      <c r="S3444" s="1" t="str">
        <f>IF(Flights[[#This Row],[Length (hr)]]&lt;2, "No meal", IF(Flights[[#This Row],[Length (hr)]]&lt;3.5, "Light meal", "Full meal"))</f>
        <v>Full meal</v>
      </c>
      <c r="T3444" s="1" t="str">
        <f>IF(AND(Flights[[#This Row],[Airline]]="US Airways", Flights[[#This Row],[Meal]]="Full Meal"), "Yes", "No")</f>
        <v>No</v>
      </c>
      <c r="U3444" s="1">
        <v>0.64097222222222228</v>
      </c>
      <c r="V3444">
        <v>-16</v>
      </c>
      <c r="W3444" s="1" t="str">
        <f>IF(Flights[[#This Row],[Arrival Delay]] = "", "Cancelled", IF(Flights[[#This Row],[Arrival Delay]]&gt;15, "Delayed", "On time"))</f>
        <v>On time</v>
      </c>
      <c r="X3444" t="str">
        <f>IF(Flights[[#This Row],[Status]]&lt;&gt;"Delayed","", IF(Flights[[#This Row],[Arrival Delay]]&gt;120, "Severe", IF(Flights[[#This Row],[Arrival Delay]]&gt;60, "Major", "Moderate")))</f>
        <v/>
      </c>
      <c r="Y3444" t="b">
        <v>0</v>
      </c>
      <c r="AA3444" t="str">
        <f>IF(OR(AND(Flights[[#This Row],[Status]]="Cancelled", Flights[[#This Row],[Cancellation Reason]]="Airline/Carrier"), Flights[[#This Row],[Delay Type]]="Severe"), "Yes", "No")</f>
        <v>No</v>
      </c>
    </row>
    <row r="3445" spans="1:27" x14ac:dyDescent="0.3">
      <c r="A3445" s="3">
        <v>42255</v>
      </c>
      <c r="B3445" s="22">
        <f>WEEKNUM(Flights[[#This Row],[Date]], 1)</f>
        <v>37</v>
      </c>
      <c r="C3445" s="22">
        <f>WEEKDAY(Flights[[#This Row],[Date]],1)</f>
        <v>3</v>
      </c>
      <c r="D3445" t="s">
        <v>432</v>
      </c>
      <c r="E3445" t="s">
        <v>1989</v>
      </c>
      <c r="F3445" t="s">
        <v>0</v>
      </c>
      <c r="G3445" t="s">
        <v>26</v>
      </c>
      <c r="H3445" t="str">
        <f>_xlfn.XLOOKUP(Flights[[#This Row],[Destination]], Airports!$A$2:$A$78, Airports!$D$2:$D$78)</f>
        <v>Atlanta</v>
      </c>
      <c r="I3445" t="str" cm="1">
        <f t="array" ref="I3445">_xlfn.XLOOKUP(Flights[[#This Row],[Destination]],_xlfn._TRO_TRAILING( Airports!A:A),_xlfn._TRO_TRAILING( Airports!E:E), "Not found")</f>
        <v>GA</v>
      </c>
      <c r="J3445" s="1">
        <v>0.3263888888888889</v>
      </c>
      <c r="K3445" s="22">
        <f>HOUR(Flights[[#This Row],[Scheduled Departure]])</f>
        <v>7</v>
      </c>
      <c r="L3445" s="1">
        <v>0.32430555555555557</v>
      </c>
      <c r="M3445">
        <f>(L3445-J3445)*24*60</f>
        <v>-2.9999999999999893</v>
      </c>
      <c r="N3445" s="16">
        <f>Flights[[#This Row],[Length (min)]]/60</f>
        <v>4</v>
      </c>
      <c r="O3445">
        <v>240</v>
      </c>
      <c r="P3445">
        <v>1947</v>
      </c>
      <c r="Q3445" s="18">
        <f>IFERROR(Flights[[#This Row],[Distance]]/Flights[[#This Row],[Length (hr)]], "")</f>
        <v>486.75</v>
      </c>
      <c r="R3445" s="1">
        <v>0.63541666666666663</v>
      </c>
      <c r="S3445" s="1" t="str">
        <f>IF(Flights[[#This Row],[Length (hr)]]&lt;2, "No meal", IF(Flights[[#This Row],[Length (hr)]]&lt;3.5, "Light meal", "Full meal"))</f>
        <v>Full meal</v>
      </c>
      <c r="T3445" s="1" t="str">
        <f>IF(AND(Flights[[#This Row],[Airline]]="US Airways", Flights[[#This Row],[Meal]]="Full Meal"), "Yes", "No")</f>
        <v>No</v>
      </c>
      <c r="U3445" s="1">
        <v>0.61597222222222225</v>
      </c>
      <c r="V3445">
        <v>-28</v>
      </c>
      <c r="W3445" s="1" t="str">
        <f>IF(Flights[[#This Row],[Arrival Delay]] = "", "Cancelled", IF(Flights[[#This Row],[Arrival Delay]]&gt;15, "Delayed", "On time"))</f>
        <v>On time</v>
      </c>
      <c r="X3445" t="str">
        <f>IF(Flights[[#This Row],[Status]]&lt;&gt;"Delayed","", IF(Flights[[#This Row],[Arrival Delay]]&gt;120, "Severe", IF(Flights[[#This Row],[Arrival Delay]]&gt;60, "Major", "Moderate")))</f>
        <v/>
      </c>
      <c r="Y3445" t="b">
        <v>0</v>
      </c>
      <c r="AA3445" t="str">
        <f>IF(OR(AND(Flights[[#This Row],[Status]]="Cancelled", Flights[[#This Row],[Cancellation Reason]]="Airline/Carrier"), Flights[[#This Row],[Delay Type]]="Severe"), "Yes", "No")</f>
        <v>No</v>
      </c>
    </row>
    <row r="3446" spans="1:27" x14ac:dyDescent="0.3">
      <c r="A3446" s="3">
        <v>42255</v>
      </c>
      <c r="B3446" s="22">
        <f>WEEKNUM(Flights[[#This Row],[Date]], 1)</f>
        <v>37</v>
      </c>
      <c r="C3446" s="22">
        <f>WEEKDAY(Flights[[#This Row],[Date]],1)</f>
        <v>3</v>
      </c>
      <c r="D3446" t="s">
        <v>1012</v>
      </c>
      <c r="E3446" t="s">
        <v>1989</v>
      </c>
      <c r="F3446" t="s">
        <v>0</v>
      </c>
      <c r="G3446" t="s">
        <v>12</v>
      </c>
      <c r="H3446" t="str">
        <f>_xlfn.XLOOKUP(Flights[[#This Row],[Destination]], Airports!$A$2:$A$78, Airports!$D$2:$D$78)</f>
        <v>New York</v>
      </c>
      <c r="I3446" t="str" cm="1">
        <f t="array" ref="I3446">_xlfn.XLOOKUP(Flights[[#This Row],[Destination]],_xlfn._TRO_TRAILING( Airports!A:A),_xlfn._TRO_TRAILING( Airports!E:E), "Not found")</f>
        <v>NY</v>
      </c>
      <c r="J3446" s="1">
        <v>0.4826388888888889</v>
      </c>
      <c r="K3446" s="22">
        <f>HOUR(Flights[[#This Row],[Scheduled Departure]])</f>
        <v>11</v>
      </c>
      <c r="L3446" s="1">
        <v>0.47569444444444442</v>
      </c>
      <c r="M3446">
        <f>(L3446-J3446)*24*60</f>
        <v>-10.000000000000044</v>
      </c>
      <c r="N3446" s="16">
        <f>Flights[[#This Row],[Length (min)]]/60</f>
        <v>6.15</v>
      </c>
      <c r="O3446">
        <v>369</v>
      </c>
      <c r="P3446">
        <v>2475</v>
      </c>
      <c r="Q3446" s="18">
        <f>IFERROR(Flights[[#This Row],[Distance]]/Flights[[#This Row],[Length (hr)]], "")</f>
        <v>402.4390243902439</v>
      </c>
      <c r="R3446" s="1">
        <v>0.83680555555555558</v>
      </c>
      <c r="S3446" s="1" t="str">
        <f>IF(Flights[[#This Row],[Length (hr)]]&lt;2, "No meal", IF(Flights[[#This Row],[Length (hr)]]&lt;3.5, "Light meal", "Full meal"))</f>
        <v>Full meal</v>
      </c>
      <c r="T3446" s="1" t="str">
        <f>IF(AND(Flights[[#This Row],[Airline]]="US Airways", Flights[[#This Row],[Meal]]="Full Meal"), "Yes", "No")</f>
        <v>No</v>
      </c>
      <c r="U3446" s="1">
        <v>0.8569444444444444</v>
      </c>
      <c r="V3446">
        <v>29</v>
      </c>
      <c r="W3446" s="1" t="str">
        <f>IF(Flights[[#This Row],[Arrival Delay]] = "", "Cancelled", IF(Flights[[#This Row],[Arrival Delay]]&gt;15, "Delayed", "On time"))</f>
        <v>Delayed</v>
      </c>
      <c r="X3446" t="str">
        <f>IF(Flights[[#This Row],[Status]]&lt;&gt;"Delayed","", IF(Flights[[#This Row],[Arrival Delay]]&gt;120, "Severe", IF(Flights[[#This Row],[Arrival Delay]]&gt;60, "Major", "Moderate")))</f>
        <v>Moderate</v>
      </c>
      <c r="Y3446" t="b">
        <v>0</v>
      </c>
      <c r="AA3446" t="str">
        <f>IF(OR(AND(Flights[[#This Row],[Status]]="Cancelled", Flights[[#This Row],[Cancellation Reason]]="Airline/Carrier"), Flights[[#This Row],[Delay Type]]="Severe"), "Yes", "No")</f>
        <v>No</v>
      </c>
    </row>
    <row r="3447" spans="1:27" x14ac:dyDescent="0.3">
      <c r="A3447" s="3">
        <v>42255</v>
      </c>
      <c r="B3447" s="22">
        <f>WEEKNUM(Flights[[#This Row],[Date]], 1)</f>
        <v>37</v>
      </c>
      <c r="C3447" s="22">
        <f>WEEKDAY(Flights[[#This Row],[Date]],1)</f>
        <v>3</v>
      </c>
      <c r="D3447" t="s">
        <v>1680</v>
      </c>
      <c r="E3447" t="s">
        <v>1995</v>
      </c>
      <c r="F3447" t="s">
        <v>0</v>
      </c>
      <c r="G3447" t="s">
        <v>290</v>
      </c>
      <c r="H3447" t="str">
        <f>_xlfn.XLOOKUP(Flights[[#This Row],[Destination]], Airports!$A$2:$A$78, Airports!$D$2:$D$78)</f>
        <v>Houston</v>
      </c>
      <c r="I3447" t="str" cm="1">
        <f t="array" ref="I3447">_xlfn.XLOOKUP(Flights[[#This Row],[Destination]],_xlfn._TRO_TRAILING( Airports!A:A),_xlfn._TRO_TRAILING( Airports!E:E), "Not found")</f>
        <v>TX</v>
      </c>
      <c r="J3447" s="1">
        <v>0.4826388888888889</v>
      </c>
      <c r="K3447" s="22">
        <f>HOUR(Flights[[#This Row],[Scheduled Departure]])</f>
        <v>11</v>
      </c>
      <c r="L3447" s="1">
        <v>0.48125000000000001</v>
      </c>
      <c r="M3447">
        <f>(L3447-J3447)*24*60</f>
        <v>-1.9999999999999929</v>
      </c>
      <c r="N3447" s="16">
        <f>Flights[[#This Row],[Length (min)]]/60</f>
        <v>2.9833333333333334</v>
      </c>
      <c r="O3447">
        <v>179</v>
      </c>
      <c r="P3447">
        <v>1390</v>
      </c>
      <c r="Q3447" s="18">
        <f>IFERROR(Flights[[#This Row],[Distance]]/Flights[[#This Row],[Length (hr)]], "")</f>
        <v>465.92178770949721</v>
      </c>
      <c r="R3447" s="1">
        <v>0.70138888888888884</v>
      </c>
      <c r="S3447" s="1" t="str">
        <f>IF(Flights[[#This Row],[Length (hr)]]&lt;2, "No meal", IF(Flights[[#This Row],[Length (hr)]]&lt;3.5, "Light meal", "Full meal"))</f>
        <v>Light meal</v>
      </c>
      <c r="T3447" s="1" t="str">
        <f>IF(AND(Flights[[#This Row],[Airline]]="US Airways", Flights[[#This Row],[Meal]]="Full Meal"), "Yes", "No")</f>
        <v>No</v>
      </c>
      <c r="U3447" s="1">
        <v>0.68888888888888888</v>
      </c>
      <c r="V3447">
        <v>-18</v>
      </c>
      <c r="W3447" s="1" t="str">
        <f>IF(Flights[[#This Row],[Arrival Delay]] = "", "Cancelled", IF(Flights[[#This Row],[Arrival Delay]]&gt;15, "Delayed", "On time"))</f>
        <v>On time</v>
      </c>
      <c r="X3447" t="str">
        <f>IF(Flights[[#This Row],[Status]]&lt;&gt;"Delayed","", IF(Flights[[#This Row],[Arrival Delay]]&gt;120, "Severe", IF(Flights[[#This Row],[Arrival Delay]]&gt;60, "Major", "Moderate")))</f>
        <v/>
      </c>
      <c r="Y3447" t="b">
        <v>0</v>
      </c>
      <c r="AA3447" t="str">
        <f>IF(OR(AND(Flights[[#This Row],[Status]]="Cancelled", Flights[[#This Row],[Cancellation Reason]]="Airline/Carrier"), Flights[[#This Row],[Delay Type]]="Severe"), "Yes", "No")</f>
        <v>No</v>
      </c>
    </row>
    <row r="3448" spans="1:27" x14ac:dyDescent="0.3">
      <c r="A3448" s="3">
        <v>42255</v>
      </c>
      <c r="B3448" s="22">
        <f>WEEKNUM(Flights[[#This Row],[Date]], 1)</f>
        <v>37</v>
      </c>
      <c r="C3448" s="22">
        <f>WEEKDAY(Flights[[#This Row],[Date]],1)</f>
        <v>3</v>
      </c>
      <c r="D3448" t="s">
        <v>176</v>
      </c>
      <c r="E3448" t="s">
        <v>1987</v>
      </c>
      <c r="F3448" t="s">
        <v>0</v>
      </c>
      <c r="G3448" t="s">
        <v>9</v>
      </c>
      <c r="H3448" t="str">
        <f>_xlfn.XLOOKUP(Flights[[#This Row],[Destination]], Airports!$A$2:$A$78, Airports!$D$2:$D$78)</f>
        <v>San Francisco</v>
      </c>
      <c r="I3448" t="str" cm="1">
        <f t="array" ref="I3448">_xlfn.XLOOKUP(Flights[[#This Row],[Destination]],_xlfn._TRO_TRAILING( Airports!A:A),_xlfn._TRO_TRAILING( Airports!E:E), "Not found")</f>
        <v>CA</v>
      </c>
      <c r="J3448" s="1">
        <v>0.50347222222222221</v>
      </c>
      <c r="K3448" s="22">
        <f>HOUR(Flights[[#This Row],[Scheduled Departure]])</f>
        <v>12</v>
      </c>
      <c r="L3448" s="1">
        <v>0.5083333333333333</v>
      </c>
      <c r="M3448">
        <f>(L3448-J3448)*24*60</f>
        <v>6.9999999999999751</v>
      </c>
      <c r="N3448" s="16">
        <f>Flights[[#This Row],[Length (min)]]/60</f>
        <v>1.35</v>
      </c>
      <c r="O3448">
        <v>81</v>
      </c>
      <c r="P3448">
        <v>337</v>
      </c>
      <c r="Q3448" s="18">
        <f>IFERROR(Flights[[#This Row],[Distance]]/Flights[[#This Row],[Length (hr)]], "")</f>
        <v>249.62962962962962</v>
      </c>
      <c r="R3448" s="1">
        <v>0.56458333333333333</v>
      </c>
      <c r="S3448" s="1" t="str">
        <f>IF(Flights[[#This Row],[Length (hr)]]&lt;2, "No meal", IF(Flights[[#This Row],[Length (hr)]]&lt;3.5, "Light meal", "Full meal"))</f>
        <v>No meal</v>
      </c>
      <c r="T3448" s="1" t="str">
        <f>IF(AND(Flights[[#This Row],[Airline]]="US Airways", Flights[[#This Row],[Meal]]="Full Meal"), "Yes", "No")</f>
        <v>No</v>
      </c>
      <c r="U3448" s="1">
        <v>0.56458333333333333</v>
      </c>
      <c r="V3448">
        <v>0</v>
      </c>
      <c r="W3448" s="1" t="str">
        <f>IF(Flights[[#This Row],[Arrival Delay]] = "", "Cancelled", IF(Flights[[#This Row],[Arrival Delay]]&gt;15, "Delayed", "On time"))</f>
        <v>On time</v>
      </c>
      <c r="X3448" t="str">
        <f>IF(Flights[[#This Row],[Status]]&lt;&gt;"Delayed","", IF(Flights[[#This Row],[Arrival Delay]]&gt;120, "Severe", IF(Flights[[#This Row],[Arrival Delay]]&gt;60, "Major", "Moderate")))</f>
        <v/>
      </c>
      <c r="Y3448" t="b">
        <v>0</v>
      </c>
      <c r="AA3448" t="str">
        <f>IF(OR(AND(Flights[[#This Row],[Status]]="Cancelled", Flights[[#This Row],[Cancellation Reason]]="Airline/Carrier"), Flights[[#This Row],[Delay Type]]="Severe"), "Yes", "No")</f>
        <v>No</v>
      </c>
    </row>
    <row r="3449" spans="1:27" x14ac:dyDescent="0.3">
      <c r="A3449" s="3">
        <v>42255</v>
      </c>
      <c r="B3449" s="22">
        <f>WEEKNUM(Flights[[#This Row],[Date]], 1)</f>
        <v>37</v>
      </c>
      <c r="C3449" s="22">
        <f>WEEKDAY(Flights[[#This Row],[Date]],1)</f>
        <v>3</v>
      </c>
      <c r="D3449" t="s">
        <v>518</v>
      </c>
      <c r="E3449" t="s">
        <v>1991</v>
      </c>
      <c r="F3449" t="s">
        <v>0</v>
      </c>
      <c r="G3449" t="s">
        <v>18</v>
      </c>
      <c r="H3449" t="str">
        <f>_xlfn.XLOOKUP(Flights[[#This Row],[Destination]], Airports!$A$2:$A$78, Airports!$D$2:$D$78)</f>
        <v>Arlington</v>
      </c>
      <c r="I3449" t="str" cm="1">
        <f t="array" ref="I3449">_xlfn.XLOOKUP(Flights[[#This Row],[Destination]],_xlfn._TRO_TRAILING( Airports!A:A),_xlfn._TRO_TRAILING( Airports!E:E), "Not found")</f>
        <v>VA</v>
      </c>
      <c r="J3449" s="1">
        <v>0.52777777777777779</v>
      </c>
      <c r="K3449" s="22">
        <f>HOUR(Flights[[#This Row],[Scheduled Departure]])</f>
        <v>12</v>
      </c>
      <c r="L3449" s="1">
        <v>0.52430555555555558</v>
      </c>
      <c r="M3449">
        <f>(L3449-J3449)*24*60</f>
        <v>-4.9999999999999822</v>
      </c>
      <c r="N3449" s="16">
        <f>Flights[[#This Row],[Length (min)]]/60</f>
        <v>5.2</v>
      </c>
      <c r="O3449">
        <v>312</v>
      </c>
      <c r="P3449">
        <v>2311</v>
      </c>
      <c r="Q3449" s="18">
        <f>IFERROR(Flights[[#This Row],[Distance]]/Flights[[#This Row],[Length (hr)]], "")</f>
        <v>444.42307692307691</v>
      </c>
      <c r="R3449" s="1">
        <v>0.87291666666666667</v>
      </c>
      <c r="S3449" s="1" t="str">
        <f>IF(Flights[[#This Row],[Length (hr)]]&lt;2, "No meal", IF(Flights[[#This Row],[Length (hr)]]&lt;3.5, "Light meal", "Full meal"))</f>
        <v>Full meal</v>
      </c>
      <c r="T3449" s="1" t="str">
        <f>IF(AND(Flights[[#This Row],[Airline]]="US Airways", Flights[[#This Row],[Meal]]="Full Meal"), "Yes", "No")</f>
        <v>No</v>
      </c>
      <c r="U3449" s="1">
        <v>0.86597222222222225</v>
      </c>
      <c r="V3449">
        <v>-10</v>
      </c>
      <c r="W3449" s="1" t="str">
        <f>IF(Flights[[#This Row],[Arrival Delay]] = "", "Cancelled", IF(Flights[[#This Row],[Arrival Delay]]&gt;15, "Delayed", "On time"))</f>
        <v>On time</v>
      </c>
      <c r="X3449" t="str">
        <f>IF(Flights[[#This Row],[Status]]&lt;&gt;"Delayed","", IF(Flights[[#This Row],[Arrival Delay]]&gt;120, "Severe", IF(Flights[[#This Row],[Arrival Delay]]&gt;60, "Major", "Moderate")))</f>
        <v/>
      </c>
      <c r="Y3449" t="b">
        <v>0</v>
      </c>
      <c r="AA3449" t="str">
        <f>IF(OR(AND(Flights[[#This Row],[Status]]="Cancelled", Flights[[#This Row],[Cancellation Reason]]="Airline/Carrier"), Flights[[#This Row],[Delay Type]]="Severe"), "Yes", "No")</f>
        <v>No</v>
      </c>
    </row>
    <row r="3450" spans="1:27" x14ac:dyDescent="0.3">
      <c r="A3450" s="3">
        <v>42255</v>
      </c>
      <c r="B3450" s="22">
        <f>WEEKNUM(Flights[[#This Row],[Date]], 1)</f>
        <v>37</v>
      </c>
      <c r="C3450" s="22">
        <f>WEEKDAY(Flights[[#This Row],[Date]],1)</f>
        <v>3</v>
      </c>
      <c r="D3450" t="s">
        <v>526</v>
      </c>
      <c r="E3450" t="s">
        <v>1996</v>
      </c>
      <c r="F3450" t="s">
        <v>0</v>
      </c>
      <c r="G3450" t="s">
        <v>9</v>
      </c>
      <c r="H3450" t="str">
        <f>_xlfn.XLOOKUP(Flights[[#This Row],[Destination]], Airports!$A$2:$A$78, Airports!$D$2:$D$78)</f>
        <v>San Francisco</v>
      </c>
      <c r="I3450" t="str" cm="1">
        <f t="array" ref="I3450">_xlfn.XLOOKUP(Flights[[#This Row],[Destination]],_xlfn._TRO_TRAILING( Airports!A:A),_xlfn._TRO_TRAILING( Airports!E:E), "Not found")</f>
        <v>CA</v>
      </c>
      <c r="J3450" s="1">
        <v>0.5625</v>
      </c>
      <c r="K3450" s="22">
        <f>HOUR(Flights[[#This Row],[Scheduled Departure]])</f>
        <v>13</v>
      </c>
      <c r="L3450" s="1">
        <v>0.56041666666666667</v>
      </c>
      <c r="M3450">
        <f>(L3450-J3450)*24*60</f>
        <v>-2.9999999999999893</v>
      </c>
      <c r="N3450" s="16">
        <f>Flights[[#This Row],[Length (min)]]/60</f>
        <v>1.0333333333333334</v>
      </c>
      <c r="O3450">
        <v>62</v>
      </c>
      <c r="P3450">
        <v>337</v>
      </c>
      <c r="Q3450" s="18">
        <f>IFERROR(Flights[[#This Row],[Distance]]/Flights[[#This Row],[Length (hr)]], "")</f>
        <v>326.12903225806446</v>
      </c>
      <c r="R3450" s="1">
        <v>0.61458333333333337</v>
      </c>
      <c r="S3450" s="1" t="str">
        <f>IF(Flights[[#This Row],[Length (hr)]]&lt;2, "No meal", IF(Flights[[#This Row],[Length (hr)]]&lt;3.5, "Light meal", "Full meal"))</f>
        <v>No meal</v>
      </c>
      <c r="T3450" s="1" t="str">
        <f>IF(AND(Flights[[#This Row],[Airline]]="US Airways", Flights[[#This Row],[Meal]]="Full Meal"), "Yes", "No")</f>
        <v>No</v>
      </c>
      <c r="U3450" s="1">
        <v>0.60347222222222219</v>
      </c>
      <c r="V3450">
        <v>-16</v>
      </c>
      <c r="W3450" s="1" t="str">
        <f>IF(Flights[[#This Row],[Arrival Delay]] = "", "Cancelled", IF(Flights[[#This Row],[Arrival Delay]]&gt;15, "Delayed", "On time"))</f>
        <v>On time</v>
      </c>
      <c r="X3450" t="str">
        <f>IF(Flights[[#This Row],[Status]]&lt;&gt;"Delayed","", IF(Flights[[#This Row],[Arrival Delay]]&gt;120, "Severe", IF(Flights[[#This Row],[Arrival Delay]]&gt;60, "Major", "Moderate")))</f>
        <v/>
      </c>
      <c r="Y3450" t="b">
        <v>0</v>
      </c>
      <c r="AA3450" t="str">
        <f>IF(OR(AND(Flights[[#This Row],[Status]]="Cancelled", Flights[[#This Row],[Cancellation Reason]]="Airline/Carrier"), Flights[[#This Row],[Delay Type]]="Severe"), "Yes", "No")</f>
        <v>No</v>
      </c>
    </row>
    <row r="3451" spans="1:27" x14ac:dyDescent="0.3">
      <c r="A3451" s="3">
        <v>42255</v>
      </c>
      <c r="B3451" s="22">
        <f>WEEKNUM(Flights[[#This Row],[Date]], 1)</f>
        <v>37</v>
      </c>
      <c r="C3451" s="22">
        <f>WEEKDAY(Flights[[#This Row],[Date]],1)</f>
        <v>3</v>
      </c>
      <c r="D3451" t="s">
        <v>1786</v>
      </c>
      <c r="E3451" t="s">
        <v>1994</v>
      </c>
      <c r="F3451" t="s">
        <v>0</v>
      </c>
      <c r="G3451" t="s">
        <v>335</v>
      </c>
      <c r="H3451" t="str">
        <f>_xlfn.XLOOKUP(Flights[[#This Row],[Destination]], Airports!$A$2:$A$78, Airports!$D$2:$D$78)</f>
        <v>Reno</v>
      </c>
      <c r="I3451" t="str" cm="1">
        <f t="array" ref="I3451">_xlfn.XLOOKUP(Flights[[#This Row],[Destination]],_xlfn._TRO_TRAILING( Airports!A:A),_xlfn._TRO_TRAILING( Airports!E:E), "Not found")</f>
        <v>NV</v>
      </c>
      <c r="J3451" s="1">
        <v>0.56944444444444442</v>
      </c>
      <c r="K3451" s="22">
        <f>HOUR(Flights[[#This Row],[Scheduled Departure]])</f>
        <v>13</v>
      </c>
      <c r="L3451" s="1">
        <v>0.56527777777777777</v>
      </c>
      <c r="M3451">
        <f>(L3451-J3451)*24*60</f>
        <v>-5.9999999999999787</v>
      </c>
      <c r="N3451" s="16">
        <f>Flights[[#This Row],[Length (min)]]/60</f>
        <v>1.2833333333333334</v>
      </c>
      <c r="O3451">
        <v>77</v>
      </c>
      <c r="P3451">
        <v>391</v>
      </c>
      <c r="Q3451" s="18">
        <f>IFERROR(Flights[[#This Row],[Distance]]/Flights[[#This Row],[Length (hr)]], "")</f>
        <v>304.67532467532465</v>
      </c>
      <c r="R3451" s="1">
        <v>0.63124999999999998</v>
      </c>
      <c r="S3451" s="1" t="str">
        <f>IF(Flights[[#This Row],[Length (hr)]]&lt;2, "No meal", IF(Flights[[#This Row],[Length (hr)]]&lt;3.5, "Light meal", "Full meal"))</f>
        <v>No meal</v>
      </c>
      <c r="T3451" s="1" t="str">
        <f>IF(AND(Flights[[#This Row],[Airline]]="US Airways", Flights[[#This Row],[Meal]]="Full Meal"), "Yes", "No")</f>
        <v>No</v>
      </c>
      <c r="U3451" s="1">
        <v>0.61875000000000002</v>
      </c>
      <c r="V3451">
        <v>-18</v>
      </c>
      <c r="W3451" s="1" t="str">
        <f>IF(Flights[[#This Row],[Arrival Delay]] = "", "Cancelled", IF(Flights[[#This Row],[Arrival Delay]]&gt;15, "Delayed", "On time"))</f>
        <v>On time</v>
      </c>
      <c r="X3451" t="str">
        <f>IF(Flights[[#This Row],[Status]]&lt;&gt;"Delayed","", IF(Flights[[#This Row],[Arrival Delay]]&gt;120, "Severe", IF(Flights[[#This Row],[Arrival Delay]]&gt;60, "Major", "Moderate")))</f>
        <v/>
      </c>
      <c r="Y3451" t="b">
        <v>0</v>
      </c>
      <c r="AA3451" t="str">
        <f>IF(OR(AND(Flights[[#This Row],[Status]]="Cancelled", Flights[[#This Row],[Cancellation Reason]]="Airline/Carrier"), Flights[[#This Row],[Delay Type]]="Severe"), "Yes", "No")</f>
        <v>No</v>
      </c>
    </row>
    <row r="3452" spans="1:27" x14ac:dyDescent="0.3">
      <c r="A3452" s="3">
        <v>42255</v>
      </c>
      <c r="B3452" s="22">
        <f>WEEKNUM(Flights[[#This Row],[Date]], 1)</f>
        <v>37</v>
      </c>
      <c r="C3452" s="22">
        <f>WEEKDAY(Flights[[#This Row],[Date]],1)</f>
        <v>3</v>
      </c>
      <c r="D3452" t="s">
        <v>1689</v>
      </c>
      <c r="E3452" t="s">
        <v>1995</v>
      </c>
      <c r="F3452" t="s">
        <v>0</v>
      </c>
      <c r="G3452" t="s">
        <v>290</v>
      </c>
      <c r="H3452" t="str">
        <f>_xlfn.XLOOKUP(Flights[[#This Row],[Destination]], Airports!$A$2:$A$78, Airports!$D$2:$D$78)</f>
        <v>Houston</v>
      </c>
      <c r="I3452" t="str" cm="1">
        <f t="array" ref="I3452">_xlfn.XLOOKUP(Flights[[#This Row],[Destination]],_xlfn._TRO_TRAILING( Airports!A:A),_xlfn._TRO_TRAILING( Airports!E:E), "Not found")</f>
        <v>TX</v>
      </c>
      <c r="J3452" s="1">
        <v>0.57291666666666663</v>
      </c>
      <c r="K3452" s="22">
        <f>HOUR(Flights[[#This Row],[Scheduled Departure]])</f>
        <v>13</v>
      </c>
      <c r="L3452" s="1">
        <v>0.57430555555555551</v>
      </c>
      <c r="M3452">
        <f>(L3452-J3452)*24*60</f>
        <v>1.9999999999999929</v>
      </c>
      <c r="N3452" s="16">
        <f>Flights[[#This Row],[Length (min)]]/60</f>
        <v>3.2666666666666666</v>
      </c>
      <c r="O3452">
        <v>196</v>
      </c>
      <c r="P3452">
        <v>1390</v>
      </c>
      <c r="Q3452" s="18">
        <f>IFERROR(Flights[[#This Row],[Distance]]/Flights[[#This Row],[Length (hr)]], "")</f>
        <v>425.51020408163265</v>
      </c>
      <c r="R3452" s="1">
        <v>0.79166666666666663</v>
      </c>
      <c r="S3452" s="1" t="str">
        <f>IF(Flights[[#This Row],[Length (hr)]]&lt;2, "No meal", IF(Flights[[#This Row],[Length (hr)]]&lt;3.5, "Light meal", "Full meal"))</f>
        <v>Light meal</v>
      </c>
      <c r="T3452" s="1" t="str">
        <f>IF(AND(Flights[[#This Row],[Airline]]="US Airways", Flights[[#This Row],[Meal]]="Full Meal"), "Yes", "No")</f>
        <v>No</v>
      </c>
      <c r="U3452" s="1">
        <v>0.79374999999999996</v>
      </c>
      <c r="V3452">
        <v>3</v>
      </c>
      <c r="W3452" s="1" t="str">
        <f>IF(Flights[[#This Row],[Arrival Delay]] = "", "Cancelled", IF(Flights[[#This Row],[Arrival Delay]]&gt;15, "Delayed", "On time"))</f>
        <v>On time</v>
      </c>
      <c r="X3452" t="str">
        <f>IF(Flights[[#This Row],[Status]]&lt;&gt;"Delayed","", IF(Flights[[#This Row],[Arrival Delay]]&gt;120, "Severe", IF(Flights[[#This Row],[Arrival Delay]]&gt;60, "Major", "Moderate")))</f>
        <v/>
      </c>
      <c r="Y3452" t="b">
        <v>0</v>
      </c>
      <c r="AA3452" t="str">
        <f>IF(OR(AND(Flights[[#This Row],[Status]]="Cancelled", Flights[[#This Row],[Cancellation Reason]]="Airline/Carrier"), Flights[[#This Row],[Delay Type]]="Severe"), "Yes", "No")</f>
        <v>No</v>
      </c>
    </row>
    <row r="3453" spans="1:27" x14ac:dyDescent="0.3">
      <c r="A3453" s="3">
        <v>42255</v>
      </c>
      <c r="B3453" s="22">
        <f>WEEKNUM(Flights[[#This Row],[Date]], 1)</f>
        <v>37</v>
      </c>
      <c r="C3453" s="22">
        <f>WEEKDAY(Flights[[#This Row],[Date]],1)</f>
        <v>3</v>
      </c>
      <c r="D3453" t="s">
        <v>1791</v>
      </c>
      <c r="E3453" t="s">
        <v>1995</v>
      </c>
      <c r="F3453" t="s">
        <v>0</v>
      </c>
      <c r="G3453" t="s">
        <v>318</v>
      </c>
      <c r="H3453" t="str">
        <f>_xlfn.XLOOKUP(Flights[[#This Row],[Destination]], Airports!$A$2:$A$78, Airports!$D$2:$D$78)</f>
        <v>Oakland</v>
      </c>
      <c r="I3453" t="str" cm="1">
        <f t="array" ref="I3453">_xlfn.XLOOKUP(Flights[[#This Row],[Destination]],_xlfn._TRO_TRAILING( Airports!A:A),_xlfn._TRO_TRAILING( Airports!E:E), "Not found")</f>
        <v>CA</v>
      </c>
      <c r="J3453" s="1">
        <v>0.61111111111111116</v>
      </c>
      <c r="K3453" s="22">
        <f>HOUR(Flights[[#This Row],[Scheduled Departure]])</f>
        <v>14</v>
      </c>
      <c r="L3453" s="1">
        <v>0.60972222222222228</v>
      </c>
      <c r="M3453">
        <f>(L3453-J3453)*24*60</f>
        <v>-1.9999999999999929</v>
      </c>
      <c r="N3453" s="16">
        <f>Flights[[#This Row],[Length (min)]]/60</f>
        <v>1.4166666666666667</v>
      </c>
      <c r="O3453">
        <v>85</v>
      </c>
      <c r="P3453">
        <v>337</v>
      </c>
      <c r="Q3453" s="18">
        <f>IFERROR(Flights[[#This Row],[Distance]]/Flights[[#This Row],[Length (hr)]], "")</f>
        <v>237.88235294117646</v>
      </c>
      <c r="R3453" s="1">
        <v>0.65972222222222221</v>
      </c>
      <c r="S3453" s="1" t="str">
        <f>IF(Flights[[#This Row],[Length (hr)]]&lt;2, "No meal", IF(Flights[[#This Row],[Length (hr)]]&lt;3.5, "Light meal", "Full meal"))</f>
        <v>No meal</v>
      </c>
      <c r="T3453" s="1" t="str">
        <f>IF(AND(Flights[[#This Row],[Airline]]="US Airways", Flights[[#This Row],[Meal]]="Full Meal"), "Yes", "No")</f>
        <v>No</v>
      </c>
      <c r="U3453" s="1">
        <v>0.66874999999999996</v>
      </c>
      <c r="V3453">
        <v>13</v>
      </c>
      <c r="W3453" s="1" t="str">
        <f>IF(Flights[[#This Row],[Arrival Delay]] = "", "Cancelled", IF(Flights[[#This Row],[Arrival Delay]]&gt;15, "Delayed", "On time"))</f>
        <v>On time</v>
      </c>
      <c r="X3453" t="str">
        <f>IF(Flights[[#This Row],[Status]]&lt;&gt;"Delayed","", IF(Flights[[#This Row],[Arrival Delay]]&gt;120, "Severe", IF(Flights[[#This Row],[Arrival Delay]]&gt;60, "Major", "Moderate")))</f>
        <v/>
      </c>
      <c r="Y3453" t="b">
        <v>0</v>
      </c>
      <c r="AA3453" t="str">
        <f>IF(OR(AND(Flights[[#This Row],[Status]]="Cancelled", Flights[[#This Row],[Cancellation Reason]]="Airline/Carrier"), Flights[[#This Row],[Delay Type]]="Severe"), "Yes", "No")</f>
        <v>No</v>
      </c>
    </row>
    <row r="3454" spans="1:27" x14ac:dyDescent="0.3">
      <c r="A3454" s="3">
        <v>42255</v>
      </c>
      <c r="B3454" s="22">
        <f>WEEKNUM(Flights[[#This Row],[Date]], 1)</f>
        <v>37</v>
      </c>
      <c r="C3454" s="22">
        <f>WEEKDAY(Flights[[#This Row],[Date]],1)</f>
        <v>3</v>
      </c>
      <c r="D3454" t="s">
        <v>85</v>
      </c>
      <c r="E3454" t="s">
        <v>1987</v>
      </c>
      <c r="F3454" t="s">
        <v>0</v>
      </c>
      <c r="G3454" t="s">
        <v>9</v>
      </c>
      <c r="H3454" t="str">
        <f>_xlfn.XLOOKUP(Flights[[#This Row],[Destination]], Airports!$A$2:$A$78, Airports!$D$2:$D$78)</f>
        <v>San Francisco</v>
      </c>
      <c r="I3454" t="str" cm="1">
        <f t="array" ref="I3454">_xlfn.XLOOKUP(Flights[[#This Row],[Destination]],_xlfn._TRO_TRAILING( Airports!A:A),_xlfn._TRO_TRAILING( Airports!E:E), "Not found")</f>
        <v>CA</v>
      </c>
      <c r="J3454" s="1">
        <v>0.6875</v>
      </c>
      <c r="K3454" s="22">
        <f>HOUR(Flights[[#This Row],[Scheduled Departure]])</f>
        <v>16</v>
      </c>
      <c r="L3454" s="1">
        <v>0.68402777777777779</v>
      </c>
      <c r="M3454">
        <f>(L3454-J3454)*24*60</f>
        <v>-4.9999999999999822</v>
      </c>
      <c r="N3454" s="16">
        <f>Flights[[#This Row],[Length (min)]]/60</f>
        <v>1.3</v>
      </c>
      <c r="O3454">
        <v>78</v>
      </c>
      <c r="P3454">
        <v>337</v>
      </c>
      <c r="Q3454" s="18">
        <f>IFERROR(Flights[[#This Row],[Distance]]/Flights[[#This Row],[Length (hr)]], "")</f>
        <v>259.23076923076923</v>
      </c>
      <c r="R3454" s="1">
        <v>0.74722222222222223</v>
      </c>
      <c r="S3454" s="1" t="str">
        <f>IF(Flights[[#This Row],[Length (hr)]]&lt;2, "No meal", IF(Flights[[#This Row],[Length (hr)]]&lt;3.5, "Light meal", "Full meal"))</f>
        <v>No meal</v>
      </c>
      <c r="T3454" s="1" t="str">
        <f>IF(AND(Flights[[#This Row],[Airline]]="US Airways", Flights[[#This Row],[Meal]]="Full Meal"), "Yes", "No")</f>
        <v>No</v>
      </c>
      <c r="U3454" s="1">
        <v>0.73819444444444449</v>
      </c>
      <c r="V3454">
        <v>-13</v>
      </c>
      <c r="W3454" s="1" t="str">
        <f>IF(Flights[[#This Row],[Arrival Delay]] = "", "Cancelled", IF(Flights[[#This Row],[Arrival Delay]]&gt;15, "Delayed", "On time"))</f>
        <v>On time</v>
      </c>
      <c r="X3454" t="str">
        <f>IF(Flights[[#This Row],[Status]]&lt;&gt;"Delayed","", IF(Flights[[#This Row],[Arrival Delay]]&gt;120, "Severe", IF(Flights[[#This Row],[Arrival Delay]]&gt;60, "Major", "Moderate")))</f>
        <v/>
      </c>
      <c r="Y3454" t="b">
        <v>0</v>
      </c>
      <c r="AA3454" t="str">
        <f>IF(OR(AND(Flights[[#This Row],[Status]]="Cancelled", Flights[[#This Row],[Cancellation Reason]]="Airline/Carrier"), Flights[[#This Row],[Delay Type]]="Severe"), "Yes", "No")</f>
        <v>No</v>
      </c>
    </row>
    <row r="3455" spans="1:27" x14ac:dyDescent="0.3">
      <c r="A3455" s="3">
        <v>42255</v>
      </c>
      <c r="B3455" s="22">
        <f>WEEKNUM(Flights[[#This Row],[Date]], 1)</f>
        <v>37</v>
      </c>
      <c r="C3455" s="22">
        <f>WEEKDAY(Flights[[#This Row],[Date]],1)</f>
        <v>3</v>
      </c>
      <c r="D3455" t="s">
        <v>580</v>
      </c>
      <c r="E3455" t="s">
        <v>1991</v>
      </c>
      <c r="F3455" t="s">
        <v>0</v>
      </c>
      <c r="G3455" t="s">
        <v>344</v>
      </c>
      <c r="H3455" t="str">
        <f>_xlfn.XLOOKUP(Flights[[#This Row],[Destination]], Airports!$A$2:$A$78, Airports!$D$2:$D$78)</f>
        <v>Seattle</v>
      </c>
      <c r="I3455" t="str" cm="1">
        <f t="array" ref="I3455">_xlfn.XLOOKUP(Flights[[#This Row],[Destination]],_xlfn._TRO_TRAILING( Airports!A:A),_xlfn._TRO_TRAILING( Airports!E:E), "Not found")</f>
        <v>WA</v>
      </c>
      <c r="J3455" s="1">
        <v>0.73263888888888884</v>
      </c>
      <c r="K3455" s="22">
        <f>HOUR(Flights[[#This Row],[Scheduled Departure]])</f>
        <v>17</v>
      </c>
      <c r="L3455" s="1">
        <v>0.72430555555555554</v>
      </c>
      <c r="M3455">
        <f>(L3455-J3455)*24*60</f>
        <v>-11.999999999999957</v>
      </c>
      <c r="N3455" s="16">
        <f>Flights[[#This Row],[Length (min)]]/60</f>
        <v>2.8</v>
      </c>
      <c r="O3455">
        <v>168</v>
      </c>
      <c r="P3455">
        <v>954</v>
      </c>
      <c r="Q3455" s="18">
        <f>IFERROR(Flights[[#This Row],[Distance]]/Flights[[#This Row],[Length (hr)]], "")</f>
        <v>340.71428571428572</v>
      </c>
      <c r="R3455" s="1">
        <v>0.84027777777777779</v>
      </c>
      <c r="S3455" s="1" t="str">
        <f>IF(Flights[[#This Row],[Length (hr)]]&lt;2, "No meal", IF(Flights[[#This Row],[Length (hr)]]&lt;3.5, "Light meal", "Full meal"))</f>
        <v>Light meal</v>
      </c>
      <c r="T3455" s="1" t="str">
        <f>IF(AND(Flights[[#This Row],[Airline]]="US Airways", Flights[[#This Row],[Meal]]="Full Meal"), "Yes", "No")</f>
        <v>No</v>
      </c>
      <c r="U3455" s="1">
        <v>0.84097222222222223</v>
      </c>
      <c r="V3455">
        <v>1</v>
      </c>
      <c r="W3455" s="1" t="str">
        <f>IF(Flights[[#This Row],[Arrival Delay]] = "", "Cancelled", IF(Flights[[#This Row],[Arrival Delay]]&gt;15, "Delayed", "On time"))</f>
        <v>On time</v>
      </c>
      <c r="X3455" t="str">
        <f>IF(Flights[[#This Row],[Status]]&lt;&gt;"Delayed","", IF(Flights[[#This Row],[Arrival Delay]]&gt;120, "Severe", IF(Flights[[#This Row],[Arrival Delay]]&gt;60, "Major", "Moderate")))</f>
        <v/>
      </c>
      <c r="Y3455" t="b">
        <v>0</v>
      </c>
      <c r="AA3455" t="str">
        <f>IF(OR(AND(Flights[[#This Row],[Status]]="Cancelled", Flights[[#This Row],[Cancellation Reason]]="Airline/Carrier"), Flights[[#This Row],[Delay Type]]="Severe"), "Yes", "No")</f>
        <v>No</v>
      </c>
    </row>
    <row r="3456" spans="1:27" x14ac:dyDescent="0.3">
      <c r="A3456" s="3">
        <v>42255</v>
      </c>
      <c r="B3456" s="22">
        <f>WEEKNUM(Flights[[#This Row],[Date]], 1)</f>
        <v>37</v>
      </c>
      <c r="C3456" s="22">
        <f>WEEKDAY(Flights[[#This Row],[Date]],1)</f>
        <v>3</v>
      </c>
      <c r="D3456" t="s">
        <v>594</v>
      </c>
      <c r="E3456" t="s">
        <v>1991</v>
      </c>
      <c r="F3456" t="s">
        <v>0</v>
      </c>
      <c r="G3456" t="s">
        <v>24</v>
      </c>
      <c r="H3456" t="str">
        <f>_xlfn.XLOOKUP(Flights[[#This Row],[Destination]], Airports!$A$2:$A$78, Airports!$D$2:$D$78)</f>
        <v>Portland</v>
      </c>
      <c r="I3456" t="str" cm="1">
        <f t="array" ref="I3456">_xlfn.XLOOKUP(Flights[[#This Row],[Destination]],_xlfn._TRO_TRAILING( Airports!A:A),_xlfn._TRO_TRAILING( Airports!E:E), "Not found")</f>
        <v>OR</v>
      </c>
      <c r="J3456" s="1">
        <v>0.73958333333333337</v>
      </c>
      <c r="K3456" s="22">
        <f>HOUR(Flights[[#This Row],[Scheduled Departure]])</f>
        <v>17</v>
      </c>
      <c r="L3456" s="1">
        <v>0.73333333333333328</v>
      </c>
      <c r="M3456">
        <f>(L3456-J3456)*24*60</f>
        <v>-9.0000000000001279</v>
      </c>
      <c r="N3456" s="16">
        <f>Flights[[#This Row],[Length (min)]]/60</f>
        <v>2.2333333333333334</v>
      </c>
      <c r="O3456">
        <v>134</v>
      </c>
      <c r="P3456">
        <v>834</v>
      </c>
      <c r="Q3456" s="18">
        <f>IFERROR(Flights[[#This Row],[Distance]]/Flights[[#This Row],[Length (hr)]], "")</f>
        <v>373.43283582089549</v>
      </c>
      <c r="R3456" s="1">
        <v>0.83680555555555558</v>
      </c>
      <c r="S3456" s="1" t="str">
        <f>IF(Flights[[#This Row],[Length (hr)]]&lt;2, "No meal", IF(Flights[[#This Row],[Length (hr)]]&lt;3.5, "Light meal", "Full meal"))</f>
        <v>Light meal</v>
      </c>
      <c r="T3456" s="1" t="str">
        <f>IF(AND(Flights[[#This Row],[Airline]]="US Airways", Flights[[#This Row],[Meal]]="Full Meal"), "Yes", "No")</f>
        <v>No</v>
      </c>
      <c r="U3456" s="1">
        <v>0.82638888888888884</v>
      </c>
      <c r="V3456">
        <v>-15</v>
      </c>
      <c r="W3456" s="1" t="str">
        <f>IF(Flights[[#This Row],[Arrival Delay]] = "", "Cancelled", IF(Flights[[#This Row],[Arrival Delay]]&gt;15, "Delayed", "On time"))</f>
        <v>On time</v>
      </c>
      <c r="X3456" t="str">
        <f>IF(Flights[[#This Row],[Status]]&lt;&gt;"Delayed","", IF(Flights[[#This Row],[Arrival Delay]]&gt;120, "Severe", IF(Flights[[#This Row],[Arrival Delay]]&gt;60, "Major", "Moderate")))</f>
        <v/>
      </c>
      <c r="Y3456" t="b">
        <v>0</v>
      </c>
      <c r="AA3456" t="str">
        <f>IF(OR(AND(Flights[[#This Row],[Status]]="Cancelled", Flights[[#This Row],[Cancellation Reason]]="Airline/Carrier"), Flights[[#This Row],[Delay Type]]="Severe"), "Yes", "No")</f>
        <v>No</v>
      </c>
    </row>
    <row r="3457" spans="1:27" x14ac:dyDescent="0.3">
      <c r="A3457" s="3">
        <v>42255</v>
      </c>
      <c r="B3457" s="22">
        <f>WEEKNUM(Flights[[#This Row],[Date]], 1)</f>
        <v>37</v>
      </c>
      <c r="C3457" s="22">
        <f>WEEKDAY(Flights[[#This Row],[Date]],1)</f>
        <v>3</v>
      </c>
      <c r="D3457" t="s">
        <v>587</v>
      </c>
      <c r="E3457" t="s">
        <v>1997</v>
      </c>
      <c r="F3457" t="s">
        <v>0</v>
      </c>
      <c r="G3457" t="s">
        <v>17</v>
      </c>
      <c r="H3457" t="str">
        <f>_xlfn.XLOOKUP(Flights[[#This Row],[Destination]], Airports!$A$2:$A$78, Airports!$D$2:$D$78)</f>
        <v>Honolulu</v>
      </c>
      <c r="I3457" t="str" cm="1">
        <f t="array" ref="I3457">_xlfn.XLOOKUP(Flights[[#This Row],[Destination]],_xlfn._TRO_TRAILING( Airports!A:A),_xlfn._TRO_TRAILING( Airports!E:E), "Not found")</f>
        <v>HI</v>
      </c>
      <c r="J3457" s="1">
        <v>0.75</v>
      </c>
      <c r="K3457" s="22">
        <f>HOUR(Flights[[#This Row],[Scheduled Departure]])</f>
        <v>18</v>
      </c>
      <c r="L3457" s="1">
        <v>0.74861111111111112</v>
      </c>
      <c r="M3457">
        <f>(L3457-J3457)*24*60</f>
        <v>-1.9999999999999929</v>
      </c>
      <c r="N3457" s="16">
        <f>Flights[[#This Row],[Length (min)]]/60</f>
        <v>5.45</v>
      </c>
      <c r="O3457">
        <v>327</v>
      </c>
      <c r="P3457">
        <v>2556</v>
      </c>
      <c r="Q3457" s="18">
        <f>IFERROR(Flights[[#This Row],[Distance]]/Flights[[#This Row],[Length (hr)]], "")</f>
        <v>468.99082568807336</v>
      </c>
      <c r="R3457" s="1">
        <v>0.875</v>
      </c>
      <c r="S3457" s="1" t="str">
        <f>IF(Flights[[#This Row],[Length (hr)]]&lt;2, "No meal", IF(Flights[[#This Row],[Length (hr)]]&lt;3.5, "Light meal", "Full meal"))</f>
        <v>Full meal</v>
      </c>
      <c r="T3457" s="1" t="str">
        <f>IF(AND(Flights[[#This Row],[Airline]]="US Airways", Flights[[#This Row],[Meal]]="Full Meal"), "Yes", "No")</f>
        <v>No</v>
      </c>
      <c r="U3457" s="1">
        <v>0.85069444444444442</v>
      </c>
      <c r="V3457">
        <v>-35</v>
      </c>
      <c r="W3457" s="1" t="str">
        <f>IF(Flights[[#This Row],[Arrival Delay]] = "", "Cancelled", IF(Flights[[#This Row],[Arrival Delay]]&gt;15, "Delayed", "On time"))</f>
        <v>On time</v>
      </c>
      <c r="X3457" t="str">
        <f>IF(Flights[[#This Row],[Status]]&lt;&gt;"Delayed","", IF(Flights[[#This Row],[Arrival Delay]]&gt;120, "Severe", IF(Flights[[#This Row],[Arrival Delay]]&gt;60, "Major", "Moderate")))</f>
        <v/>
      </c>
      <c r="Y3457" t="b">
        <v>0</v>
      </c>
      <c r="AA3457" t="str">
        <f>IF(OR(AND(Flights[[#This Row],[Status]]="Cancelled", Flights[[#This Row],[Cancellation Reason]]="Airline/Carrier"), Flights[[#This Row],[Delay Type]]="Severe"), "Yes", "No")</f>
        <v>No</v>
      </c>
    </row>
    <row r="3458" spans="1:27" x14ac:dyDescent="0.3">
      <c r="A3458" s="3">
        <v>42255</v>
      </c>
      <c r="B3458" s="22">
        <f>WEEKNUM(Flights[[#This Row],[Date]], 1)</f>
        <v>37</v>
      </c>
      <c r="C3458" s="22">
        <f>WEEKDAY(Flights[[#This Row],[Date]],1)</f>
        <v>3</v>
      </c>
      <c r="D3458" t="s">
        <v>1060</v>
      </c>
      <c r="E3458" t="s">
        <v>1994</v>
      </c>
      <c r="F3458" t="s">
        <v>0</v>
      </c>
      <c r="G3458" t="s">
        <v>339</v>
      </c>
      <c r="H3458" t="str">
        <f>_xlfn.XLOOKUP(Flights[[#This Row],[Destination]], Airports!$A$2:$A$78, Airports!$D$2:$D$78)</f>
        <v>San Diego</v>
      </c>
      <c r="I3458" t="str" cm="1">
        <f t="array" ref="I3458">_xlfn.XLOOKUP(Flights[[#This Row],[Destination]],_xlfn._TRO_TRAILING( Airports!A:A),_xlfn._TRO_TRAILING( Airports!E:E), "Not found")</f>
        <v>CA</v>
      </c>
      <c r="J3458" s="1">
        <v>0.80208333333333337</v>
      </c>
      <c r="K3458" s="22">
        <f>HOUR(Flights[[#This Row],[Scheduled Departure]])</f>
        <v>19</v>
      </c>
      <c r="L3458" s="1">
        <v>0.86527777777777781</v>
      </c>
      <c r="M3458">
        <f>(L3458-J3458)*24*60</f>
        <v>91</v>
      </c>
      <c r="N3458" s="16">
        <f>Flights[[#This Row],[Length (min)]]/60</f>
        <v>0.68333333333333335</v>
      </c>
      <c r="O3458">
        <v>41</v>
      </c>
      <c r="P3458">
        <v>109</v>
      </c>
      <c r="Q3458" s="18">
        <f>IFERROR(Flights[[#This Row],[Distance]]/Flights[[#This Row],[Length (hr)]], "")</f>
        <v>159.51219512195121</v>
      </c>
      <c r="R3458" s="1">
        <v>0.84097222222222223</v>
      </c>
      <c r="S3458" s="1" t="str">
        <f>IF(Flights[[#This Row],[Length (hr)]]&lt;2, "No meal", IF(Flights[[#This Row],[Length (hr)]]&lt;3.5, "Light meal", "Full meal"))</f>
        <v>No meal</v>
      </c>
      <c r="T3458" s="1" t="str">
        <f>IF(AND(Flights[[#This Row],[Airline]]="US Airways", Flights[[#This Row],[Meal]]="Full Meal"), "Yes", "No")</f>
        <v>No</v>
      </c>
      <c r="U3458" s="1">
        <v>0.89375000000000004</v>
      </c>
      <c r="V3458">
        <v>76</v>
      </c>
      <c r="W3458" s="1" t="str">
        <f>IF(Flights[[#This Row],[Arrival Delay]] = "", "Cancelled", IF(Flights[[#This Row],[Arrival Delay]]&gt;15, "Delayed", "On time"))</f>
        <v>Delayed</v>
      </c>
      <c r="X3458" t="str">
        <f>IF(Flights[[#This Row],[Status]]&lt;&gt;"Delayed","", IF(Flights[[#This Row],[Arrival Delay]]&gt;120, "Severe", IF(Flights[[#This Row],[Arrival Delay]]&gt;60, "Major", "Moderate")))</f>
        <v>Major</v>
      </c>
      <c r="Y3458" t="b">
        <v>0</v>
      </c>
      <c r="AA3458" t="str">
        <f>IF(OR(AND(Flights[[#This Row],[Status]]="Cancelled", Flights[[#This Row],[Cancellation Reason]]="Airline/Carrier"), Flights[[#This Row],[Delay Type]]="Severe"), "Yes", "No")</f>
        <v>No</v>
      </c>
    </row>
    <row r="3459" spans="1:27" x14ac:dyDescent="0.3">
      <c r="A3459" s="3">
        <v>42255</v>
      </c>
      <c r="B3459" s="22">
        <f>WEEKNUM(Flights[[#This Row],[Date]], 1)</f>
        <v>37</v>
      </c>
      <c r="C3459" s="22">
        <f>WEEKDAY(Flights[[#This Row],[Date]],1)</f>
        <v>3</v>
      </c>
      <c r="D3459" t="s">
        <v>1551</v>
      </c>
      <c r="E3459" t="s">
        <v>1991</v>
      </c>
      <c r="F3459" t="s">
        <v>0</v>
      </c>
      <c r="G3459" t="s">
        <v>24</v>
      </c>
      <c r="H3459" t="str">
        <f>_xlfn.XLOOKUP(Flights[[#This Row],[Destination]], Airports!$A$2:$A$78, Airports!$D$2:$D$78)</f>
        <v>Portland</v>
      </c>
      <c r="I3459" t="str" cm="1">
        <f t="array" ref="I3459">_xlfn.XLOOKUP(Flights[[#This Row],[Destination]],_xlfn._TRO_TRAILING( Airports!A:A),_xlfn._TRO_TRAILING( Airports!E:E), "Not found")</f>
        <v>OR</v>
      </c>
      <c r="J3459" s="1">
        <v>0.82291666666666663</v>
      </c>
      <c r="K3459" s="22">
        <f>HOUR(Flights[[#This Row],[Scheduled Departure]])</f>
        <v>19</v>
      </c>
      <c r="L3459" s="1">
        <v>0.81527777777777777</v>
      </c>
      <c r="M3459">
        <f>(L3459-J3459)*24*60</f>
        <v>-10.999999999999961</v>
      </c>
      <c r="N3459" s="16">
        <f>Flights[[#This Row],[Length (min)]]/60</f>
        <v>2.2333333333333334</v>
      </c>
      <c r="O3459">
        <v>134</v>
      </c>
      <c r="P3459">
        <v>834</v>
      </c>
      <c r="Q3459" s="18">
        <f>IFERROR(Flights[[#This Row],[Distance]]/Flights[[#This Row],[Length (hr)]], "")</f>
        <v>373.43283582089549</v>
      </c>
      <c r="R3459" s="1">
        <v>0.91805555555555551</v>
      </c>
      <c r="S3459" s="1" t="str">
        <f>IF(Flights[[#This Row],[Length (hr)]]&lt;2, "No meal", IF(Flights[[#This Row],[Length (hr)]]&lt;3.5, "Light meal", "Full meal"))</f>
        <v>Light meal</v>
      </c>
      <c r="T3459" s="1" t="str">
        <f>IF(AND(Flights[[#This Row],[Airline]]="US Airways", Flights[[#This Row],[Meal]]="Full Meal"), "Yes", "No")</f>
        <v>No</v>
      </c>
      <c r="U3459" s="1">
        <v>0.90833333333333333</v>
      </c>
      <c r="V3459">
        <v>-14</v>
      </c>
      <c r="W3459" s="1" t="str">
        <f>IF(Flights[[#This Row],[Arrival Delay]] = "", "Cancelled", IF(Flights[[#This Row],[Arrival Delay]]&gt;15, "Delayed", "On time"))</f>
        <v>On time</v>
      </c>
      <c r="X3459" t="str">
        <f>IF(Flights[[#This Row],[Status]]&lt;&gt;"Delayed","", IF(Flights[[#This Row],[Arrival Delay]]&gt;120, "Severe", IF(Flights[[#This Row],[Arrival Delay]]&gt;60, "Major", "Moderate")))</f>
        <v/>
      </c>
      <c r="Y3459" t="b">
        <v>0</v>
      </c>
      <c r="AA3459" t="str">
        <f>IF(OR(AND(Flights[[#This Row],[Status]]="Cancelled", Flights[[#This Row],[Cancellation Reason]]="Airline/Carrier"), Flights[[#This Row],[Delay Type]]="Severe"), "Yes", "No")</f>
        <v>No</v>
      </c>
    </row>
    <row r="3460" spans="1:27" x14ac:dyDescent="0.3">
      <c r="A3460" s="3">
        <v>42255</v>
      </c>
      <c r="B3460" s="22">
        <f>WEEKNUM(Flights[[#This Row],[Date]], 1)</f>
        <v>37</v>
      </c>
      <c r="C3460" s="22">
        <f>WEEKDAY(Flights[[#This Row],[Date]],1)</f>
        <v>3</v>
      </c>
      <c r="D3460" t="s">
        <v>480</v>
      </c>
      <c r="E3460" t="s">
        <v>1995</v>
      </c>
      <c r="F3460" t="s">
        <v>0</v>
      </c>
      <c r="G3460" t="s">
        <v>15</v>
      </c>
      <c r="H3460" t="str">
        <f>_xlfn.XLOOKUP(Flights[[#This Row],[Destination]], Airports!$A$2:$A$78, Airports!$D$2:$D$78)</f>
        <v>Las Vegas</v>
      </c>
      <c r="I3460" t="str" cm="1">
        <f t="array" ref="I3460">_xlfn.XLOOKUP(Flights[[#This Row],[Destination]],_xlfn._TRO_TRAILING( Airports!A:A),_xlfn._TRO_TRAILING( Airports!E:E), "Not found")</f>
        <v>NV</v>
      </c>
      <c r="J3460" s="1">
        <v>0.84375</v>
      </c>
      <c r="K3460" s="22">
        <f>HOUR(Flights[[#This Row],[Scheduled Departure]])</f>
        <v>20</v>
      </c>
      <c r="L3460" s="1">
        <v>0.86458333333333337</v>
      </c>
      <c r="M3460">
        <f>(L3460-J3460)*24*60</f>
        <v>30.000000000000053</v>
      </c>
      <c r="N3460" s="16">
        <f>Flights[[#This Row],[Length (min)]]/60</f>
        <v>0.93333333333333335</v>
      </c>
      <c r="O3460">
        <v>56</v>
      </c>
      <c r="P3460">
        <v>236</v>
      </c>
      <c r="Q3460" s="18">
        <f>IFERROR(Flights[[#This Row],[Distance]]/Flights[[#This Row],[Length (hr)]], "")</f>
        <v>252.85714285714286</v>
      </c>
      <c r="R3460" s="1">
        <v>0.88541666666666663</v>
      </c>
      <c r="S3460" s="1" t="str">
        <f>IF(Flights[[#This Row],[Length (hr)]]&lt;2, "No meal", IF(Flights[[#This Row],[Length (hr)]]&lt;3.5, "Light meal", "Full meal"))</f>
        <v>No meal</v>
      </c>
      <c r="T3460" s="1" t="str">
        <f>IF(AND(Flights[[#This Row],[Airline]]="US Airways", Flights[[#This Row],[Meal]]="Full Meal"), "Yes", "No")</f>
        <v>No</v>
      </c>
      <c r="U3460" s="1">
        <v>0.90347222222222223</v>
      </c>
      <c r="V3460">
        <v>26</v>
      </c>
      <c r="W3460" s="1" t="str">
        <f>IF(Flights[[#This Row],[Arrival Delay]] = "", "Cancelled", IF(Flights[[#This Row],[Arrival Delay]]&gt;15, "Delayed", "On time"))</f>
        <v>Delayed</v>
      </c>
      <c r="X3460" t="str">
        <f>IF(Flights[[#This Row],[Status]]&lt;&gt;"Delayed","", IF(Flights[[#This Row],[Arrival Delay]]&gt;120, "Severe", IF(Flights[[#This Row],[Arrival Delay]]&gt;60, "Major", "Moderate")))</f>
        <v>Moderate</v>
      </c>
      <c r="Y3460" t="b">
        <v>0</v>
      </c>
      <c r="AA3460" t="str">
        <f>IF(OR(AND(Flights[[#This Row],[Status]]="Cancelled", Flights[[#This Row],[Cancellation Reason]]="Airline/Carrier"), Flights[[#This Row],[Delay Type]]="Severe"), "Yes", "No")</f>
        <v>No</v>
      </c>
    </row>
    <row r="3461" spans="1:27" x14ac:dyDescent="0.3">
      <c r="A3461" s="3">
        <v>42255</v>
      </c>
      <c r="B3461" s="22">
        <f>WEEKNUM(Flights[[#This Row],[Date]], 1)</f>
        <v>37</v>
      </c>
      <c r="C3461" s="22">
        <f>WEEKDAY(Flights[[#This Row],[Date]],1)</f>
        <v>3</v>
      </c>
      <c r="D3461" t="s">
        <v>1636</v>
      </c>
      <c r="E3461" t="s">
        <v>1994</v>
      </c>
      <c r="F3461" t="s">
        <v>0</v>
      </c>
      <c r="G3461" t="s">
        <v>339</v>
      </c>
      <c r="H3461" t="str">
        <f>_xlfn.XLOOKUP(Flights[[#This Row],[Destination]], Airports!$A$2:$A$78, Airports!$D$2:$D$78)</f>
        <v>San Diego</v>
      </c>
      <c r="I3461" t="str" cm="1">
        <f t="array" ref="I3461">_xlfn.XLOOKUP(Flights[[#This Row],[Destination]],_xlfn._TRO_TRAILING( Airports!A:A),_xlfn._TRO_TRAILING( Airports!E:E), "Not found")</f>
        <v>CA</v>
      </c>
      <c r="J3461" s="1">
        <v>0.89583333333333337</v>
      </c>
      <c r="K3461" s="22">
        <f>HOUR(Flights[[#This Row],[Scheduled Departure]])</f>
        <v>21</v>
      </c>
      <c r="L3461" s="1">
        <v>0.89375000000000004</v>
      </c>
      <c r="M3461">
        <f>(L3461-J3461)*24*60</f>
        <v>-2.9999999999999893</v>
      </c>
      <c r="N3461" s="16">
        <f>Flights[[#This Row],[Length (min)]]/60</f>
        <v>0.8833333333333333</v>
      </c>
      <c r="O3461">
        <v>53</v>
      </c>
      <c r="P3461">
        <v>109</v>
      </c>
      <c r="Q3461" s="18">
        <f>IFERROR(Flights[[#This Row],[Distance]]/Flights[[#This Row],[Length (hr)]], "")</f>
        <v>123.39622641509435</v>
      </c>
      <c r="R3461" s="1">
        <v>0.93333333333333335</v>
      </c>
      <c r="S3461" s="1" t="str">
        <f>IF(Flights[[#This Row],[Length (hr)]]&lt;2, "No meal", IF(Flights[[#This Row],[Length (hr)]]&lt;3.5, "Light meal", "Full meal"))</f>
        <v>No meal</v>
      </c>
      <c r="T3461" s="1" t="str">
        <f>IF(AND(Flights[[#This Row],[Airline]]="US Airways", Flights[[#This Row],[Meal]]="Full Meal"), "Yes", "No")</f>
        <v>No</v>
      </c>
      <c r="U3461" s="1">
        <v>0.93055555555555558</v>
      </c>
      <c r="V3461">
        <v>-4</v>
      </c>
      <c r="W3461" s="1" t="str">
        <f>IF(Flights[[#This Row],[Arrival Delay]] = "", "Cancelled", IF(Flights[[#This Row],[Arrival Delay]]&gt;15, "Delayed", "On time"))</f>
        <v>On time</v>
      </c>
      <c r="X3461" t="str">
        <f>IF(Flights[[#This Row],[Status]]&lt;&gt;"Delayed","", IF(Flights[[#This Row],[Arrival Delay]]&gt;120, "Severe", IF(Flights[[#This Row],[Arrival Delay]]&gt;60, "Major", "Moderate")))</f>
        <v/>
      </c>
      <c r="Y3461" t="b">
        <v>0</v>
      </c>
      <c r="AA3461" t="str">
        <f>IF(OR(AND(Flights[[#This Row],[Status]]="Cancelled", Flights[[#This Row],[Cancellation Reason]]="Airline/Carrier"), Flights[[#This Row],[Delay Type]]="Severe"), "Yes", "No")</f>
        <v>No</v>
      </c>
    </row>
    <row r="3462" spans="1:27" x14ac:dyDescent="0.3">
      <c r="A3462" s="3">
        <v>42255</v>
      </c>
      <c r="B3462" s="22">
        <f>WEEKNUM(Flights[[#This Row],[Date]], 1)</f>
        <v>37</v>
      </c>
      <c r="C3462" s="22">
        <f>WEEKDAY(Flights[[#This Row],[Date]],1)</f>
        <v>3</v>
      </c>
      <c r="D3462" t="s">
        <v>592</v>
      </c>
      <c r="E3462" t="s">
        <v>1994</v>
      </c>
      <c r="F3462" t="s">
        <v>0</v>
      </c>
      <c r="G3462" t="s">
        <v>318</v>
      </c>
      <c r="H3462" t="str">
        <f>_xlfn.XLOOKUP(Flights[[#This Row],[Destination]], Airports!$A$2:$A$78, Airports!$D$2:$D$78)</f>
        <v>Oakland</v>
      </c>
      <c r="I3462" t="str" cm="1">
        <f t="array" ref="I3462">_xlfn.XLOOKUP(Flights[[#This Row],[Destination]],_xlfn._TRO_TRAILING( Airports!A:A),_xlfn._TRO_TRAILING( Airports!E:E), "Not found")</f>
        <v>CA</v>
      </c>
      <c r="J3462" s="1">
        <v>0.90625</v>
      </c>
      <c r="K3462" s="22">
        <f>HOUR(Flights[[#This Row],[Scheduled Departure]])</f>
        <v>21</v>
      </c>
      <c r="L3462" s="1">
        <v>0.90208333333333335</v>
      </c>
      <c r="M3462">
        <f>(L3462-J3462)*24*60</f>
        <v>-5.9999999999999787</v>
      </c>
      <c r="N3462" s="16">
        <f>Flights[[#This Row],[Length (min)]]/60</f>
        <v>1.2333333333333334</v>
      </c>
      <c r="O3462">
        <v>74</v>
      </c>
      <c r="P3462">
        <v>337</v>
      </c>
      <c r="Q3462" s="18">
        <f>IFERROR(Flights[[#This Row],[Distance]]/Flights[[#This Row],[Length (hr)]], "")</f>
        <v>273.24324324324323</v>
      </c>
      <c r="R3462" s="1">
        <v>0.96527777777777779</v>
      </c>
      <c r="S3462" s="1" t="str">
        <f>IF(Flights[[#This Row],[Length (hr)]]&lt;2, "No meal", IF(Flights[[#This Row],[Length (hr)]]&lt;3.5, "Light meal", "Full meal"))</f>
        <v>No meal</v>
      </c>
      <c r="T3462" s="1" t="str">
        <f>IF(AND(Flights[[#This Row],[Airline]]="US Airways", Flights[[#This Row],[Meal]]="Full Meal"), "Yes", "No")</f>
        <v>No</v>
      </c>
      <c r="U3462" s="1">
        <v>0.95347222222222228</v>
      </c>
      <c r="V3462">
        <v>-17</v>
      </c>
      <c r="W3462" s="1" t="str">
        <f>IF(Flights[[#This Row],[Arrival Delay]] = "", "Cancelled", IF(Flights[[#This Row],[Arrival Delay]]&gt;15, "Delayed", "On time"))</f>
        <v>On time</v>
      </c>
      <c r="X3462" t="str">
        <f>IF(Flights[[#This Row],[Status]]&lt;&gt;"Delayed","", IF(Flights[[#This Row],[Arrival Delay]]&gt;120, "Severe", IF(Flights[[#This Row],[Arrival Delay]]&gt;60, "Major", "Moderate")))</f>
        <v/>
      </c>
      <c r="Y3462" t="b">
        <v>0</v>
      </c>
      <c r="AA3462" t="str">
        <f>IF(OR(AND(Flights[[#This Row],[Status]]="Cancelled", Flights[[#This Row],[Cancellation Reason]]="Airline/Carrier"), Flights[[#This Row],[Delay Type]]="Severe"), "Yes", "No")</f>
        <v>No</v>
      </c>
    </row>
    <row r="3463" spans="1:27" x14ac:dyDescent="0.3">
      <c r="A3463" s="3">
        <v>42255</v>
      </c>
      <c r="B3463" s="22">
        <f>WEEKNUM(Flights[[#This Row],[Date]], 1)</f>
        <v>37</v>
      </c>
      <c r="C3463" s="22">
        <f>WEEKDAY(Flights[[#This Row],[Date]],1)</f>
        <v>3</v>
      </c>
      <c r="D3463" t="s">
        <v>158</v>
      </c>
      <c r="E3463" t="s">
        <v>1987</v>
      </c>
      <c r="F3463" t="s">
        <v>0</v>
      </c>
      <c r="G3463" t="s">
        <v>15</v>
      </c>
      <c r="H3463" t="str">
        <f>_xlfn.XLOOKUP(Flights[[#This Row],[Destination]], Airports!$A$2:$A$78, Airports!$D$2:$D$78)</f>
        <v>Las Vegas</v>
      </c>
      <c r="I3463" t="str" cm="1">
        <f t="array" ref="I3463">_xlfn.XLOOKUP(Flights[[#This Row],[Destination]],_xlfn._TRO_TRAILING( Airports!A:A),_xlfn._TRO_TRAILING( Airports!E:E), "Not found")</f>
        <v>NV</v>
      </c>
      <c r="J3463" s="1">
        <v>0.94097222222222221</v>
      </c>
      <c r="K3463" s="22">
        <f>HOUR(Flights[[#This Row],[Scheduled Departure]])</f>
        <v>22</v>
      </c>
      <c r="L3463" s="1">
        <v>0.94861111111111107</v>
      </c>
      <c r="M3463">
        <f>(L3463-J3463)*24*60</f>
        <v>10.999999999999961</v>
      </c>
      <c r="N3463" s="16">
        <f>Flights[[#This Row],[Length (min)]]/60</f>
        <v>1</v>
      </c>
      <c r="O3463">
        <v>60</v>
      </c>
      <c r="P3463">
        <v>236</v>
      </c>
      <c r="Q3463" s="18">
        <f>IFERROR(Flights[[#This Row],[Distance]]/Flights[[#This Row],[Length (hr)]], "")</f>
        <v>236</v>
      </c>
      <c r="R3463" s="1">
        <v>0.99861111111111112</v>
      </c>
      <c r="S3463" s="1" t="str">
        <f>IF(Flights[[#This Row],[Length (hr)]]&lt;2, "No meal", IF(Flights[[#This Row],[Length (hr)]]&lt;3.5, "Light meal", "Full meal"))</f>
        <v>No meal</v>
      </c>
      <c r="T3463" s="1" t="str">
        <f>IF(AND(Flights[[#This Row],[Airline]]="US Airways", Flights[[#This Row],[Meal]]="Full Meal"), "Yes", "No")</f>
        <v>No</v>
      </c>
      <c r="U3463" s="1">
        <v>0.99027777777777781</v>
      </c>
      <c r="V3463">
        <v>-12</v>
      </c>
      <c r="W3463" s="1" t="str">
        <f>IF(Flights[[#This Row],[Arrival Delay]] = "", "Cancelled", IF(Flights[[#This Row],[Arrival Delay]]&gt;15, "Delayed", "On time"))</f>
        <v>On time</v>
      </c>
      <c r="X3463" t="str">
        <f>IF(Flights[[#This Row],[Status]]&lt;&gt;"Delayed","", IF(Flights[[#This Row],[Arrival Delay]]&gt;120, "Severe", IF(Flights[[#This Row],[Arrival Delay]]&gt;60, "Major", "Moderate")))</f>
        <v/>
      </c>
      <c r="Y3463" t="b">
        <v>0</v>
      </c>
      <c r="AA3463" t="str">
        <f>IF(OR(AND(Flights[[#This Row],[Status]]="Cancelled", Flights[[#This Row],[Cancellation Reason]]="Airline/Carrier"), Flights[[#This Row],[Delay Type]]="Severe"), "Yes", "No")</f>
        <v>No</v>
      </c>
    </row>
    <row r="3464" spans="1:27" x14ac:dyDescent="0.3">
      <c r="A3464" s="3">
        <v>42255</v>
      </c>
      <c r="B3464" s="22">
        <f>WEEKNUM(Flights[[#This Row],[Date]], 1)</f>
        <v>37</v>
      </c>
      <c r="C3464" s="22">
        <f>WEEKDAY(Flights[[#This Row],[Date]],1)</f>
        <v>3</v>
      </c>
      <c r="D3464" t="s">
        <v>1129</v>
      </c>
      <c r="E3464" t="s">
        <v>1990</v>
      </c>
      <c r="F3464" t="s">
        <v>0</v>
      </c>
      <c r="G3464" t="s">
        <v>4</v>
      </c>
      <c r="H3464" t="str">
        <f>_xlfn.XLOOKUP(Flights[[#This Row],[Destination]], Airports!$A$2:$A$78, Airports!$D$2:$D$78)</f>
        <v>Chicago</v>
      </c>
      <c r="I3464" t="str" cm="1">
        <f t="array" ref="I3464">_xlfn.XLOOKUP(Flights[[#This Row],[Destination]],_xlfn._TRO_TRAILING( Airports!A:A),_xlfn._TRO_TRAILING( Airports!E:E), "Not found")</f>
        <v>IL</v>
      </c>
      <c r="J3464" s="1">
        <v>0.97777777777777775</v>
      </c>
      <c r="K3464" s="22">
        <f>HOUR(Flights[[#This Row],[Scheduled Departure]])</f>
        <v>23</v>
      </c>
      <c r="L3464" s="1">
        <v>0.97847222222222219</v>
      </c>
      <c r="M3464">
        <f>(L3464-J3464)*24*60</f>
        <v>0.99999999999999645</v>
      </c>
      <c r="N3464" s="16">
        <f>Flights[[#This Row],[Length (min)]]/60</f>
        <v>3.7333333333333334</v>
      </c>
      <c r="O3464">
        <v>224</v>
      </c>
      <c r="P3464">
        <v>1744</v>
      </c>
      <c r="Q3464" s="18">
        <f>IFERROR(Flights[[#This Row],[Distance]]/Flights[[#This Row],[Length (hr)]], "")</f>
        <v>467.14285714285711</v>
      </c>
      <c r="R3464" s="1">
        <v>0.22569444444444445</v>
      </c>
      <c r="S3464" s="1" t="str">
        <f>IF(Flights[[#This Row],[Length (hr)]]&lt;2, "No meal", IF(Flights[[#This Row],[Length (hr)]]&lt;3.5, "Light meal", "Full meal"))</f>
        <v>Full meal</v>
      </c>
      <c r="T3464" s="1" t="str">
        <f>IF(AND(Flights[[#This Row],[Airline]]="US Airways", Flights[[#This Row],[Meal]]="Full Meal"), "Yes", "No")</f>
        <v>No</v>
      </c>
      <c r="U3464" s="1">
        <v>0.21736111111111112</v>
      </c>
      <c r="V3464">
        <v>-12</v>
      </c>
      <c r="W3464" s="1" t="str">
        <f>IF(Flights[[#This Row],[Arrival Delay]] = "", "Cancelled", IF(Flights[[#This Row],[Arrival Delay]]&gt;15, "Delayed", "On time"))</f>
        <v>On time</v>
      </c>
      <c r="X3464" t="str">
        <f>IF(Flights[[#This Row],[Status]]&lt;&gt;"Delayed","", IF(Flights[[#This Row],[Arrival Delay]]&gt;120, "Severe", IF(Flights[[#This Row],[Arrival Delay]]&gt;60, "Major", "Moderate")))</f>
        <v/>
      </c>
      <c r="Y3464" t="b">
        <v>0</v>
      </c>
      <c r="AA3464" t="str">
        <f>IF(OR(AND(Flights[[#This Row],[Status]]="Cancelled", Flights[[#This Row],[Cancellation Reason]]="Airline/Carrier"), Flights[[#This Row],[Delay Type]]="Severe"), "Yes", "No")</f>
        <v>No</v>
      </c>
    </row>
    <row r="3465" spans="1:27" x14ac:dyDescent="0.3">
      <c r="A3465" s="3">
        <v>42256</v>
      </c>
      <c r="B3465" s="22">
        <f>WEEKNUM(Flights[[#This Row],[Date]], 1)</f>
        <v>37</v>
      </c>
      <c r="C3465" s="22">
        <f>WEEKDAY(Flights[[#This Row],[Date]],1)</f>
        <v>4</v>
      </c>
      <c r="D3465" t="s">
        <v>128</v>
      </c>
      <c r="E3465" t="s">
        <v>1987</v>
      </c>
      <c r="F3465" t="s">
        <v>0</v>
      </c>
      <c r="G3465" t="s">
        <v>3</v>
      </c>
      <c r="H3465" t="str">
        <f>_xlfn.XLOOKUP(Flights[[#This Row],[Destination]], Airports!$A$2:$A$78, Airports!$D$2:$D$78)</f>
        <v>Dallas</v>
      </c>
      <c r="I3465" t="str" cm="1">
        <f t="array" ref="I3465">_xlfn.XLOOKUP(Flights[[#This Row],[Destination]],_xlfn._TRO_TRAILING( Airports!A:A),_xlfn._TRO_TRAILING( Airports!E:E), "Not found")</f>
        <v>TX</v>
      </c>
      <c r="J3465" s="1">
        <v>0.20833333333333334</v>
      </c>
      <c r="K3465" s="22">
        <f>HOUR(Flights[[#This Row],[Scheduled Departure]])</f>
        <v>5</v>
      </c>
      <c r="L3465" s="1">
        <v>0.20694444444444443</v>
      </c>
      <c r="M3465">
        <f>(L3465-J3465)*24*60</f>
        <v>-2.0000000000000329</v>
      </c>
      <c r="N3465" s="16">
        <f>Flights[[#This Row],[Length (min)]]/60</f>
        <v>2.9833333333333334</v>
      </c>
      <c r="O3465">
        <v>179</v>
      </c>
      <c r="P3465">
        <v>1235</v>
      </c>
      <c r="Q3465" s="18">
        <f>IFERROR(Flights[[#This Row],[Distance]]/Flights[[#This Row],[Length (hr)]], "")</f>
        <v>413.96648044692739</v>
      </c>
      <c r="R3465" s="1">
        <v>0.42430555555555555</v>
      </c>
      <c r="S3465" s="1" t="str">
        <f>IF(Flights[[#This Row],[Length (hr)]]&lt;2, "No meal", IF(Flights[[#This Row],[Length (hr)]]&lt;3.5, "Light meal", "Full meal"))</f>
        <v>Light meal</v>
      </c>
      <c r="T3465" s="1" t="str">
        <f>IF(AND(Flights[[#This Row],[Airline]]="US Airways", Flights[[#This Row],[Meal]]="Full Meal"), "Yes", "No")</f>
        <v>No</v>
      </c>
      <c r="U3465" s="1">
        <v>0.41458333333333336</v>
      </c>
      <c r="V3465">
        <v>-14</v>
      </c>
      <c r="W3465" s="1" t="str">
        <f>IF(Flights[[#This Row],[Arrival Delay]] = "", "Cancelled", IF(Flights[[#This Row],[Arrival Delay]]&gt;15, "Delayed", "On time"))</f>
        <v>On time</v>
      </c>
      <c r="X3465" t="str">
        <f>IF(Flights[[#This Row],[Status]]&lt;&gt;"Delayed","", IF(Flights[[#This Row],[Arrival Delay]]&gt;120, "Severe", IF(Flights[[#This Row],[Arrival Delay]]&gt;60, "Major", "Moderate")))</f>
        <v/>
      </c>
      <c r="Y3465" t="b">
        <v>0</v>
      </c>
      <c r="AA3465" t="str">
        <f>IF(OR(AND(Flights[[#This Row],[Status]]="Cancelled", Flights[[#This Row],[Cancellation Reason]]="Airline/Carrier"), Flights[[#This Row],[Delay Type]]="Severe"), "Yes", "No")</f>
        <v>No</v>
      </c>
    </row>
    <row r="3466" spans="1:27" x14ac:dyDescent="0.3">
      <c r="A3466" s="3">
        <v>42256</v>
      </c>
      <c r="B3466" s="22">
        <f>WEEKNUM(Flights[[#This Row],[Date]], 1)</f>
        <v>37</v>
      </c>
      <c r="C3466" s="22">
        <f>WEEKDAY(Flights[[#This Row],[Date]],1)</f>
        <v>4</v>
      </c>
      <c r="D3466" t="s">
        <v>131</v>
      </c>
      <c r="E3466" t="s">
        <v>1987</v>
      </c>
      <c r="F3466" t="s">
        <v>0</v>
      </c>
      <c r="G3466" t="s">
        <v>3</v>
      </c>
      <c r="H3466" t="str">
        <f>_xlfn.XLOOKUP(Flights[[#This Row],[Destination]], Airports!$A$2:$A$78, Airports!$D$2:$D$78)</f>
        <v>Dallas</v>
      </c>
      <c r="I3466" t="str" cm="1">
        <f t="array" ref="I3466">_xlfn.XLOOKUP(Flights[[#This Row],[Destination]],_xlfn._TRO_TRAILING( Airports!A:A),_xlfn._TRO_TRAILING( Airports!E:E), "Not found")</f>
        <v>TX</v>
      </c>
      <c r="J3466" s="1">
        <v>0.2951388888888889</v>
      </c>
      <c r="K3466" s="22">
        <f>HOUR(Flights[[#This Row],[Scheduled Departure]])</f>
        <v>7</v>
      </c>
      <c r="L3466" s="1">
        <v>0.29375000000000001</v>
      </c>
      <c r="M3466">
        <f>(L3466-J3466)*24*60</f>
        <v>-1.9999999999999929</v>
      </c>
      <c r="N3466" s="16">
        <f>Flights[[#This Row],[Length (min)]]/60</f>
        <v>2.85</v>
      </c>
      <c r="O3466">
        <v>171</v>
      </c>
      <c r="P3466">
        <v>1235</v>
      </c>
      <c r="Q3466" s="18">
        <f>IFERROR(Flights[[#This Row],[Distance]]/Flights[[#This Row],[Length (hr)]], "")</f>
        <v>433.33333333333331</v>
      </c>
      <c r="R3466" s="1">
        <v>0.5131944444444444</v>
      </c>
      <c r="S3466" s="1" t="str">
        <f>IF(Flights[[#This Row],[Length (hr)]]&lt;2, "No meal", IF(Flights[[#This Row],[Length (hr)]]&lt;3.5, "Light meal", "Full meal"))</f>
        <v>Light meal</v>
      </c>
      <c r="T3466" s="1" t="str">
        <f>IF(AND(Flights[[#This Row],[Airline]]="US Airways", Flights[[#This Row],[Meal]]="Full Meal"), "Yes", "No")</f>
        <v>No</v>
      </c>
      <c r="U3466" s="1">
        <v>0.49583333333333335</v>
      </c>
      <c r="V3466">
        <v>-25</v>
      </c>
      <c r="W3466" s="1" t="str">
        <f>IF(Flights[[#This Row],[Arrival Delay]] = "", "Cancelled", IF(Flights[[#This Row],[Arrival Delay]]&gt;15, "Delayed", "On time"))</f>
        <v>On time</v>
      </c>
      <c r="X3466" t="str">
        <f>IF(Flights[[#This Row],[Status]]&lt;&gt;"Delayed","", IF(Flights[[#This Row],[Arrival Delay]]&gt;120, "Severe", IF(Flights[[#This Row],[Arrival Delay]]&gt;60, "Major", "Moderate")))</f>
        <v/>
      </c>
      <c r="Y3466" t="b">
        <v>0</v>
      </c>
      <c r="AA3466" t="str">
        <f>IF(OR(AND(Flights[[#This Row],[Status]]="Cancelled", Flights[[#This Row],[Cancellation Reason]]="Airline/Carrier"), Flights[[#This Row],[Delay Type]]="Severe"), "Yes", "No")</f>
        <v>No</v>
      </c>
    </row>
    <row r="3467" spans="1:27" x14ac:dyDescent="0.3">
      <c r="A3467" s="3">
        <v>42256</v>
      </c>
      <c r="B3467" s="22">
        <f>WEEKNUM(Flights[[#This Row],[Date]], 1)</f>
        <v>37</v>
      </c>
      <c r="C3467" s="22">
        <f>WEEKDAY(Flights[[#This Row],[Date]],1)</f>
        <v>4</v>
      </c>
      <c r="D3467" t="s">
        <v>207</v>
      </c>
      <c r="E3467" t="s">
        <v>1987</v>
      </c>
      <c r="F3467" t="s">
        <v>0</v>
      </c>
      <c r="G3467" t="s">
        <v>28</v>
      </c>
      <c r="H3467" t="str">
        <f>_xlfn.XLOOKUP(Flights[[#This Row],[Destination]], Airports!$A$2:$A$78, Airports!$D$2:$D$78)</f>
        <v>Philadelphia</v>
      </c>
      <c r="I3467" t="str" cm="1">
        <f t="array" ref="I3467">_xlfn.XLOOKUP(Flights[[#This Row],[Destination]],_xlfn._TRO_TRAILING( Airports!A:A),_xlfn._TRO_TRAILING( Airports!E:E), "Not found")</f>
        <v>PA</v>
      </c>
      <c r="J3467" s="1">
        <v>0.32291666666666669</v>
      </c>
      <c r="K3467" s="22">
        <f>HOUR(Flights[[#This Row],[Scheduled Departure]])</f>
        <v>7</v>
      </c>
      <c r="L3467" s="1">
        <v>0.31666666666666665</v>
      </c>
      <c r="M3467">
        <f>(L3467-J3467)*24*60</f>
        <v>-9.000000000000048</v>
      </c>
      <c r="N3467" s="16">
        <f>Flights[[#This Row],[Length (min)]]/60</f>
        <v>5.2666666666666666</v>
      </c>
      <c r="O3467">
        <v>316</v>
      </c>
      <c r="P3467">
        <v>2402</v>
      </c>
      <c r="Q3467" s="18">
        <f>IFERROR(Flights[[#This Row],[Distance]]/Flights[[#This Row],[Length (hr)]], "")</f>
        <v>456.07594936708864</v>
      </c>
      <c r="R3467" s="1">
        <v>0.6694444444444444</v>
      </c>
      <c r="S3467" s="1" t="str">
        <f>IF(Flights[[#This Row],[Length (hr)]]&lt;2, "No meal", IF(Flights[[#This Row],[Length (hr)]]&lt;3.5, "Light meal", "Full meal"))</f>
        <v>Full meal</v>
      </c>
      <c r="T3467" s="1" t="str">
        <f>IF(AND(Flights[[#This Row],[Airline]]="US Airways", Flights[[#This Row],[Meal]]="Full Meal"), "Yes", "No")</f>
        <v>No</v>
      </c>
      <c r="U3467" s="1">
        <v>0.66111111111111109</v>
      </c>
      <c r="V3467">
        <v>-12</v>
      </c>
      <c r="W3467" s="1" t="str">
        <f>IF(Flights[[#This Row],[Arrival Delay]] = "", "Cancelled", IF(Flights[[#This Row],[Arrival Delay]]&gt;15, "Delayed", "On time"))</f>
        <v>On time</v>
      </c>
      <c r="X3467" t="str">
        <f>IF(Flights[[#This Row],[Status]]&lt;&gt;"Delayed","", IF(Flights[[#This Row],[Arrival Delay]]&gt;120, "Severe", IF(Flights[[#This Row],[Arrival Delay]]&gt;60, "Major", "Moderate")))</f>
        <v/>
      </c>
      <c r="Y3467" t="b">
        <v>0</v>
      </c>
      <c r="AA3467" t="str">
        <f>IF(OR(AND(Flights[[#This Row],[Status]]="Cancelled", Flights[[#This Row],[Cancellation Reason]]="Airline/Carrier"), Flights[[#This Row],[Delay Type]]="Severe"), "Yes", "No")</f>
        <v>No</v>
      </c>
    </row>
    <row r="3468" spans="1:27" x14ac:dyDescent="0.3">
      <c r="A3468" s="3">
        <v>42256</v>
      </c>
      <c r="B3468" s="22">
        <f>WEEKNUM(Flights[[#This Row],[Date]], 1)</f>
        <v>37</v>
      </c>
      <c r="C3468" s="22">
        <f>WEEKDAY(Flights[[#This Row],[Date]],1)</f>
        <v>4</v>
      </c>
      <c r="D3468" t="s">
        <v>1581</v>
      </c>
      <c r="E3468" t="s">
        <v>1995</v>
      </c>
      <c r="F3468" t="s">
        <v>0</v>
      </c>
      <c r="G3468" t="s">
        <v>349</v>
      </c>
      <c r="H3468" t="str">
        <f>_xlfn.XLOOKUP(Flights[[#This Row],[Destination]], Airports!$A$2:$A$78, Airports!$D$2:$D$78)</f>
        <v>Salt Lake City</v>
      </c>
      <c r="I3468" t="str" cm="1">
        <f t="array" ref="I3468">_xlfn.XLOOKUP(Flights[[#This Row],[Destination]],_xlfn._TRO_TRAILING( Airports!A:A),_xlfn._TRO_TRAILING( Airports!E:E), "Not found")</f>
        <v>UT</v>
      </c>
      <c r="J3468" s="1">
        <v>0.35416666666666669</v>
      </c>
      <c r="K3468" s="22">
        <f>HOUR(Flights[[#This Row],[Scheduled Departure]])</f>
        <v>8</v>
      </c>
      <c r="L3468" s="1">
        <v>0.35347222222222224</v>
      </c>
      <c r="M3468">
        <f>(L3468-J3468)*24*60</f>
        <v>-0.99999999999999645</v>
      </c>
      <c r="N3468" s="16">
        <f>Flights[[#This Row],[Length (min)]]/60</f>
        <v>1.6666666666666667</v>
      </c>
      <c r="O3468">
        <v>100</v>
      </c>
      <c r="P3468">
        <v>590</v>
      </c>
      <c r="Q3468" s="18">
        <f>IFERROR(Flights[[#This Row],[Distance]]/Flights[[#This Row],[Length (hr)]], "")</f>
        <v>354</v>
      </c>
      <c r="R3468" s="1">
        <v>0.46527777777777779</v>
      </c>
      <c r="S3468" s="1" t="str">
        <f>IF(Flights[[#This Row],[Length (hr)]]&lt;2, "No meal", IF(Flights[[#This Row],[Length (hr)]]&lt;3.5, "Light meal", "Full meal"))</f>
        <v>No meal</v>
      </c>
      <c r="T3468" s="1" t="str">
        <f>IF(AND(Flights[[#This Row],[Airline]]="US Airways", Flights[[#This Row],[Meal]]="Full Meal"), "Yes", "No")</f>
        <v>No</v>
      </c>
      <c r="U3468" s="1">
        <v>0.46458333333333335</v>
      </c>
      <c r="V3468">
        <v>-1</v>
      </c>
      <c r="W3468" s="1" t="str">
        <f>IF(Flights[[#This Row],[Arrival Delay]] = "", "Cancelled", IF(Flights[[#This Row],[Arrival Delay]]&gt;15, "Delayed", "On time"))</f>
        <v>On time</v>
      </c>
      <c r="X3468" t="str">
        <f>IF(Flights[[#This Row],[Status]]&lt;&gt;"Delayed","", IF(Flights[[#This Row],[Arrival Delay]]&gt;120, "Severe", IF(Flights[[#This Row],[Arrival Delay]]&gt;60, "Major", "Moderate")))</f>
        <v/>
      </c>
      <c r="Y3468" t="b">
        <v>0</v>
      </c>
      <c r="AA3468" t="str">
        <f>IF(OR(AND(Flights[[#This Row],[Status]]="Cancelled", Flights[[#This Row],[Cancellation Reason]]="Airline/Carrier"), Flights[[#This Row],[Delay Type]]="Severe"), "Yes", "No")</f>
        <v>No</v>
      </c>
    </row>
    <row r="3469" spans="1:27" x14ac:dyDescent="0.3">
      <c r="A3469" s="3">
        <v>42256</v>
      </c>
      <c r="B3469" s="22">
        <f>WEEKNUM(Flights[[#This Row],[Date]], 1)</f>
        <v>37</v>
      </c>
      <c r="C3469" s="22">
        <f>WEEKDAY(Flights[[#This Row],[Date]],1)</f>
        <v>4</v>
      </c>
      <c r="D3469" t="s">
        <v>1765</v>
      </c>
      <c r="E3469" t="s">
        <v>1990</v>
      </c>
      <c r="F3469" t="s">
        <v>0</v>
      </c>
      <c r="G3469" t="s">
        <v>13</v>
      </c>
      <c r="H3469" t="str">
        <f>_xlfn.XLOOKUP(Flights[[#This Row],[Destination]], Airports!$A$2:$A$78, Airports!$D$2:$D$78)</f>
        <v>Orlando</v>
      </c>
      <c r="I3469" t="str" cm="1">
        <f t="array" ref="I3469">_xlfn.XLOOKUP(Flights[[#This Row],[Destination]],_xlfn._TRO_TRAILING( Airports!A:A),_xlfn._TRO_TRAILING( Airports!E:E), "Not found")</f>
        <v>FL</v>
      </c>
      <c r="J3469" s="1">
        <v>0.37638888888888888</v>
      </c>
      <c r="K3469" s="22">
        <f>HOUR(Flights[[#This Row],[Scheduled Departure]])</f>
        <v>9</v>
      </c>
      <c r="L3469" s="1">
        <v>0.37430555555555556</v>
      </c>
      <c r="M3469">
        <f>(L3469-J3469)*24*60</f>
        <v>-2.9999999999999893</v>
      </c>
      <c r="N3469" s="16">
        <f>Flights[[#This Row],[Length (min)]]/60</f>
        <v>4.5999999999999996</v>
      </c>
      <c r="O3469">
        <v>276</v>
      </c>
      <c r="P3469">
        <v>2218</v>
      </c>
      <c r="Q3469" s="18">
        <f>IFERROR(Flights[[#This Row],[Distance]]/Flights[[#This Row],[Length (hr)]], "")</f>
        <v>482.17391304347831</v>
      </c>
      <c r="R3469" s="1">
        <v>0.7104166666666667</v>
      </c>
      <c r="S3469" s="1" t="str">
        <f>IF(Flights[[#This Row],[Length (hr)]]&lt;2, "No meal", IF(Flights[[#This Row],[Length (hr)]]&lt;3.5, "Light meal", "Full meal"))</f>
        <v>Full meal</v>
      </c>
      <c r="T3469" s="1" t="str">
        <f>IF(AND(Flights[[#This Row],[Airline]]="US Airways", Flights[[#This Row],[Meal]]="Full Meal"), "Yes", "No")</f>
        <v>No</v>
      </c>
      <c r="U3469" s="1">
        <v>0.69097222222222221</v>
      </c>
      <c r="V3469">
        <v>-28</v>
      </c>
      <c r="W3469" s="1" t="str">
        <f>IF(Flights[[#This Row],[Arrival Delay]] = "", "Cancelled", IF(Flights[[#This Row],[Arrival Delay]]&gt;15, "Delayed", "On time"))</f>
        <v>On time</v>
      </c>
      <c r="X3469" t="str">
        <f>IF(Flights[[#This Row],[Status]]&lt;&gt;"Delayed","", IF(Flights[[#This Row],[Arrival Delay]]&gt;120, "Severe", IF(Flights[[#This Row],[Arrival Delay]]&gt;60, "Major", "Moderate")))</f>
        <v/>
      </c>
      <c r="Y3469" t="b">
        <v>0</v>
      </c>
      <c r="AA3469" t="str">
        <f>IF(OR(AND(Flights[[#This Row],[Status]]="Cancelled", Flights[[#This Row],[Cancellation Reason]]="Airline/Carrier"), Flights[[#This Row],[Delay Type]]="Severe"), "Yes", "No")</f>
        <v>No</v>
      </c>
    </row>
    <row r="3470" spans="1:27" x14ac:dyDescent="0.3">
      <c r="A3470" s="3">
        <v>42256</v>
      </c>
      <c r="B3470" s="22">
        <f>WEEKNUM(Flights[[#This Row],[Date]], 1)</f>
        <v>37</v>
      </c>
      <c r="C3470" s="22">
        <f>WEEKDAY(Flights[[#This Row],[Date]],1)</f>
        <v>4</v>
      </c>
      <c r="D3470" t="s">
        <v>1235</v>
      </c>
      <c r="E3470" t="s">
        <v>1989</v>
      </c>
      <c r="F3470" t="s">
        <v>0</v>
      </c>
      <c r="G3470" t="s">
        <v>12</v>
      </c>
      <c r="H3470" t="str">
        <f>_xlfn.XLOOKUP(Flights[[#This Row],[Destination]], Airports!$A$2:$A$78, Airports!$D$2:$D$78)</f>
        <v>New York</v>
      </c>
      <c r="I3470" t="str" cm="1">
        <f t="array" ref="I3470">_xlfn.XLOOKUP(Flights[[#This Row],[Destination]],_xlfn._TRO_TRAILING( Airports!A:A),_xlfn._TRO_TRAILING( Airports!E:E), "Not found")</f>
        <v>NY</v>
      </c>
      <c r="J3470" s="1">
        <v>0.38194444444444442</v>
      </c>
      <c r="K3470" s="22">
        <f>HOUR(Flights[[#This Row],[Scheduled Departure]])</f>
        <v>9</v>
      </c>
      <c r="L3470" s="1">
        <v>0.37916666666666665</v>
      </c>
      <c r="M3470">
        <f>(L3470-J3470)*24*60</f>
        <v>-3.9999999999999858</v>
      </c>
      <c r="N3470" s="16">
        <f>Flights[[#This Row],[Length (min)]]/60</f>
        <v>5.9333333333333336</v>
      </c>
      <c r="O3470">
        <v>356</v>
      </c>
      <c r="P3470">
        <v>2475</v>
      </c>
      <c r="Q3470" s="18">
        <f>IFERROR(Flights[[#This Row],[Distance]]/Flights[[#This Row],[Length (hr)]], "")</f>
        <v>417.13483146067415</v>
      </c>
      <c r="R3470" s="1">
        <v>0.73958333333333337</v>
      </c>
      <c r="S3470" s="1" t="str">
        <f>IF(Flights[[#This Row],[Length (hr)]]&lt;2, "No meal", IF(Flights[[#This Row],[Length (hr)]]&lt;3.5, "Light meal", "Full meal"))</f>
        <v>Full meal</v>
      </c>
      <c r="T3470" s="1" t="str">
        <f>IF(AND(Flights[[#This Row],[Airline]]="US Airways", Flights[[#This Row],[Meal]]="Full Meal"), "Yes", "No")</f>
        <v>No</v>
      </c>
      <c r="U3470" s="1">
        <v>0.75138888888888888</v>
      </c>
      <c r="V3470">
        <v>17</v>
      </c>
      <c r="W3470" s="1" t="str">
        <f>IF(Flights[[#This Row],[Arrival Delay]] = "", "Cancelled", IF(Flights[[#This Row],[Arrival Delay]]&gt;15, "Delayed", "On time"))</f>
        <v>Delayed</v>
      </c>
      <c r="X3470" t="str">
        <f>IF(Flights[[#This Row],[Status]]&lt;&gt;"Delayed","", IF(Flights[[#This Row],[Arrival Delay]]&gt;120, "Severe", IF(Flights[[#This Row],[Arrival Delay]]&gt;60, "Major", "Moderate")))</f>
        <v>Moderate</v>
      </c>
      <c r="Y3470" t="b">
        <v>0</v>
      </c>
      <c r="AA3470" t="str">
        <f>IF(OR(AND(Flights[[#This Row],[Status]]="Cancelled", Flights[[#This Row],[Cancellation Reason]]="Airline/Carrier"), Flights[[#This Row],[Delay Type]]="Severe"), "Yes", "No")</f>
        <v>No</v>
      </c>
    </row>
    <row r="3471" spans="1:27" x14ac:dyDescent="0.3">
      <c r="A3471" s="3">
        <v>42256</v>
      </c>
      <c r="B3471" s="22">
        <f>WEEKNUM(Flights[[#This Row],[Date]], 1)</f>
        <v>37</v>
      </c>
      <c r="C3471" s="22">
        <f>WEEKDAY(Flights[[#This Row],[Date]],1)</f>
        <v>4</v>
      </c>
      <c r="D3471" t="s">
        <v>1372</v>
      </c>
      <c r="E3471" t="s">
        <v>1993</v>
      </c>
      <c r="F3471" t="s">
        <v>0</v>
      </c>
      <c r="G3471" t="s">
        <v>273</v>
      </c>
      <c r="H3471" t="str">
        <f>_xlfn.XLOOKUP(Flights[[#This Row],[Destination]], Airports!$A$2:$A$78, Airports!$D$2:$D$78)</f>
        <v>Denver</v>
      </c>
      <c r="I3471" t="str" cm="1">
        <f t="array" ref="I3471">_xlfn.XLOOKUP(Flights[[#This Row],[Destination]],_xlfn._TRO_TRAILING( Airports!A:A),_xlfn._TRO_TRAILING( Airports!E:E), "Not found")</f>
        <v>CO</v>
      </c>
      <c r="J3471" s="1">
        <v>0.39930555555555558</v>
      </c>
      <c r="K3471" s="22">
        <f>HOUR(Flights[[#This Row],[Scheduled Departure]])</f>
        <v>9</v>
      </c>
      <c r="L3471" s="1">
        <v>0.39861111111111114</v>
      </c>
      <c r="M3471">
        <f>(L3471-J3471)*24*60</f>
        <v>-0.99999999999999645</v>
      </c>
      <c r="N3471" s="16">
        <f>Flights[[#This Row],[Length (min)]]/60</f>
        <v>2.1166666666666667</v>
      </c>
      <c r="O3471">
        <v>127</v>
      </c>
      <c r="P3471">
        <v>862</v>
      </c>
      <c r="Q3471" s="18">
        <f>IFERROR(Flights[[#This Row],[Distance]]/Flights[[#This Row],[Length (hr)]], "")</f>
        <v>407.24409448818898</v>
      </c>
      <c r="R3471" s="1">
        <v>0.53749999999999998</v>
      </c>
      <c r="S3471" s="1" t="str">
        <f>IF(Flights[[#This Row],[Length (hr)]]&lt;2, "No meal", IF(Flights[[#This Row],[Length (hr)]]&lt;3.5, "Light meal", "Full meal"))</f>
        <v>Light meal</v>
      </c>
      <c r="T3471" s="1" t="str">
        <f>IF(AND(Flights[[#This Row],[Airline]]="US Airways", Flights[[#This Row],[Meal]]="Full Meal"), "Yes", "No")</f>
        <v>No</v>
      </c>
      <c r="U3471" s="1">
        <v>0.52847222222222223</v>
      </c>
      <c r="V3471">
        <v>-13</v>
      </c>
      <c r="W3471" s="1" t="str">
        <f>IF(Flights[[#This Row],[Arrival Delay]] = "", "Cancelled", IF(Flights[[#This Row],[Arrival Delay]]&gt;15, "Delayed", "On time"))</f>
        <v>On time</v>
      </c>
      <c r="X3471" t="str">
        <f>IF(Flights[[#This Row],[Status]]&lt;&gt;"Delayed","", IF(Flights[[#This Row],[Arrival Delay]]&gt;120, "Severe", IF(Flights[[#This Row],[Arrival Delay]]&gt;60, "Major", "Moderate")))</f>
        <v/>
      </c>
      <c r="Y3471" t="b">
        <v>0</v>
      </c>
      <c r="AA3471" t="str">
        <f>IF(OR(AND(Flights[[#This Row],[Status]]="Cancelled", Flights[[#This Row],[Cancellation Reason]]="Airline/Carrier"), Flights[[#This Row],[Delay Type]]="Severe"), "Yes", "No")</f>
        <v>No</v>
      </c>
    </row>
    <row r="3472" spans="1:27" x14ac:dyDescent="0.3">
      <c r="A3472" s="3">
        <v>42256</v>
      </c>
      <c r="B3472" s="22">
        <f>WEEKNUM(Flights[[#This Row],[Date]], 1)</f>
        <v>37</v>
      </c>
      <c r="C3472" s="22">
        <f>WEEKDAY(Flights[[#This Row],[Date]],1)</f>
        <v>4</v>
      </c>
      <c r="D3472" t="s">
        <v>459</v>
      </c>
      <c r="E3472" t="s">
        <v>1991</v>
      </c>
      <c r="F3472" t="s">
        <v>0</v>
      </c>
      <c r="G3472" t="s">
        <v>344</v>
      </c>
      <c r="H3472" t="str">
        <f>_xlfn.XLOOKUP(Flights[[#This Row],[Destination]], Airports!$A$2:$A$78, Airports!$D$2:$D$78)</f>
        <v>Seattle</v>
      </c>
      <c r="I3472" t="str" cm="1">
        <f t="array" ref="I3472">_xlfn.XLOOKUP(Flights[[#This Row],[Destination]],_xlfn._TRO_TRAILING( Airports!A:A),_xlfn._TRO_TRAILING( Airports!E:E), "Not found")</f>
        <v>WA</v>
      </c>
      <c r="J3472" s="1">
        <v>0.4236111111111111</v>
      </c>
      <c r="K3472" s="22">
        <f>HOUR(Flights[[#This Row],[Scheduled Departure]])</f>
        <v>10</v>
      </c>
      <c r="L3472" s="1">
        <v>0.4201388888888889</v>
      </c>
      <c r="M3472">
        <f>(L3472-J3472)*24*60</f>
        <v>-4.9999999999999822</v>
      </c>
      <c r="N3472" s="16">
        <f>Flights[[#This Row],[Length (min)]]/60</f>
        <v>2.4500000000000002</v>
      </c>
      <c r="O3472">
        <v>147</v>
      </c>
      <c r="P3472">
        <v>954</v>
      </c>
      <c r="Q3472" s="18">
        <f>IFERROR(Flights[[#This Row],[Distance]]/Flights[[#This Row],[Length (hr)]], "")</f>
        <v>389.38775510204079</v>
      </c>
      <c r="R3472" s="1">
        <v>0.53402777777777777</v>
      </c>
      <c r="S3472" s="1" t="str">
        <f>IF(Flights[[#This Row],[Length (hr)]]&lt;2, "No meal", IF(Flights[[#This Row],[Length (hr)]]&lt;3.5, "Light meal", "Full meal"))</f>
        <v>Light meal</v>
      </c>
      <c r="T3472" s="1" t="str">
        <f>IF(AND(Flights[[#This Row],[Airline]]="US Airways", Flights[[#This Row],[Meal]]="Full Meal"), "Yes", "No")</f>
        <v>No</v>
      </c>
      <c r="U3472" s="1">
        <v>0.52222222222222225</v>
      </c>
      <c r="V3472">
        <v>-17</v>
      </c>
      <c r="W3472" s="1" t="str">
        <f>IF(Flights[[#This Row],[Arrival Delay]] = "", "Cancelled", IF(Flights[[#This Row],[Arrival Delay]]&gt;15, "Delayed", "On time"))</f>
        <v>On time</v>
      </c>
      <c r="X3472" t="str">
        <f>IF(Flights[[#This Row],[Status]]&lt;&gt;"Delayed","", IF(Flights[[#This Row],[Arrival Delay]]&gt;120, "Severe", IF(Flights[[#This Row],[Arrival Delay]]&gt;60, "Major", "Moderate")))</f>
        <v/>
      </c>
      <c r="Y3472" t="b">
        <v>0</v>
      </c>
      <c r="AA3472" t="str">
        <f>IF(OR(AND(Flights[[#This Row],[Status]]="Cancelled", Flights[[#This Row],[Cancellation Reason]]="Airline/Carrier"), Flights[[#This Row],[Delay Type]]="Severe"), "Yes", "No")</f>
        <v>No</v>
      </c>
    </row>
    <row r="3473" spans="1:27" x14ac:dyDescent="0.3">
      <c r="A3473" s="3">
        <v>42256</v>
      </c>
      <c r="B3473" s="22">
        <f>WEEKNUM(Flights[[#This Row],[Date]], 1)</f>
        <v>37</v>
      </c>
      <c r="C3473" s="22">
        <f>WEEKDAY(Flights[[#This Row],[Date]],1)</f>
        <v>4</v>
      </c>
      <c r="D3473" t="s">
        <v>492</v>
      </c>
      <c r="E3473" t="s">
        <v>1989</v>
      </c>
      <c r="F3473" t="s">
        <v>0</v>
      </c>
      <c r="G3473" t="s">
        <v>31</v>
      </c>
      <c r="H3473" t="str">
        <f>_xlfn.XLOOKUP(Flights[[#This Row],[Destination]], Airports!$A$2:$A$78, Airports!$D$2:$D$78)</f>
        <v>Raleigh</v>
      </c>
      <c r="I3473" t="str" cm="1">
        <f t="array" ref="I3473">_xlfn.XLOOKUP(Flights[[#This Row],[Destination]],_xlfn._TRO_TRAILING( Airports!A:A),_xlfn._TRO_TRAILING( Airports!E:E), "Not found")</f>
        <v>NC</v>
      </c>
      <c r="J3473" s="1">
        <v>0.42708333333333331</v>
      </c>
      <c r="K3473" s="22">
        <f>HOUR(Flights[[#This Row],[Scheduled Departure]])</f>
        <v>10</v>
      </c>
      <c r="L3473" s="1">
        <v>0.42638888888888887</v>
      </c>
      <c r="M3473">
        <f>(L3473-J3473)*24*60</f>
        <v>-0.99999999999999645</v>
      </c>
      <c r="N3473" s="16">
        <f>Flights[[#This Row],[Length (min)]]/60</f>
        <v>4.5166666666666666</v>
      </c>
      <c r="O3473">
        <v>271</v>
      </c>
      <c r="P3473">
        <v>2239</v>
      </c>
      <c r="Q3473" s="18">
        <f>IFERROR(Flights[[#This Row],[Distance]]/Flights[[#This Row],[Length (hr)]], "")</f>
        <v>495.71955719557195</v>
      </c>
      <c r="R3473" s="1">
        <v>0.75</v>
      </c>
      <c r="S3473" s="1" t="str">
        <f>IF(Flights[[#This Row],[Length (hr)]]&lt;2, "No meal", IF(Flights[[#This Row],[Length (hr)]]&lt;3.5, "Light meal", "Full meal"))</f>
        <v>Full meal</v>
      </c>
      <c r="T3473" s="1" t="str">
        <f>IF(AND(Flights[[#This Row],[Airline]]="US Airways", Flights[[#This Row],[Meal]]="Full Meal"), "Yes", "No")</f>
        <v>No</v>
      </c>
      <c r="U3473" s="1">
        <v>0.73958333333333337</v>
      </c>
      <c r="V3473">
        <v>-15</v>
      </c>
      <c r="W3473" s="1" t="str">
        <f>IF(Flights[[#This Row],[Arrival Delay]] = "", "Cancelled", IF(Flights[[#This Row],[Arrival Delay]]&gt;15, "Delayed", "On time"))</f>
        <v>On time</v>
      </c>
      <c r="X3473" t="str">
        <f>IF(Flights[[#This Row],[Status]]&lt;&gt;"Delayed","", IF(Flights[[#This Row],[Arrival Delay]]&gt;120, "Severe", IF(Flights[[#This Row],[Arrival Delay]]&gt;60, "Major", "Moderate")))</f>
        <v/>
      </c>
      <c r="Y3473" t="b">
        <v>0</v>
      </c>
      <c r="AA3473" t="str">
        <f>IF(OR(AND(Flights[[#This Row],[Status]]="Cancelled", Flights[[#This Row],[Cancellation Reason]]="Airline/Carrier"), Flights[[#This Row],[Delay Type]]="Severe"), "Yes", "No")</f>
        <v>No</v>
      </c>
    </row>
    <row r="3474" spans="1:27" x14ac:dyDescent="0.3">
      <c r="A3474" s="3">
        <v>42256</v>
      </c>
      <c r="B3474" s="22">
        <f>WEEKNUM(Flights[[#This Row],[Date]], 1)</f>
        <v>37</v>
      </c>
      <c r="C3474" s="22">
        <f>WEEKDAY(Flights[[#This Row],[Date]],1)</f>
        <v>4</v>
      </c>
      <c r="D3474" t="s">
        <v>1683</v>
      </c>
      <c r="E3474" t="s">
        <v>1995</v>
      </c>
      <c r="F3474" t="s">
        <v>0</v>
      </c>
      <c r="G3474" t="s">
        <v>15</v>
      </c>
      <c r="H3474" t="str">
        <f>_xlfn.XLOOKUP(Flights[[#This Row],[Destination]], Airports!$A$2:$A$78, Airports!$D$2:$D$78)</f>
        <v>Las Vegas</v>
      </c>
      <c r="I3474" t="str" cm="1">
        <f t="array" ref="I3474">_xlfn.XLOOKUP(Flights[[#This Row],[Destination]],_xlfn._TRO_TRAILING( Airports!A:A),_xlfn._TRO_TRAILING( Airports!E:E), "Not found")</f>
        <v>NV</v>
      </c>
      <c r="J3474" s="1">
        <v>0.52430555555555558</v>
      </c>
      <c r="K3474" s="22">
        <f>HOUR(Flights[[#This Row],[Scheduled Departure]])</f>
        <v>12</v>
      </c>
      <c r="L3474" s="1">
        <v>0.53680555555555554</v>
      </c>
      <c r="M3474">
        <f>(L3474-J3474)*24*60</f>
        <v>17.999999999999936</v>
      </c>
      <c r="N3474" s="16">
        <f>Flights[[#This Row],[Length (min)]]/60</f>
        <v>1.2833333333333334</v>
      </c>
      <c r="O3474">
        <v>77</v>
      </c>
      <c r="P3474">
        <v>236</v>
      </c>
      <c r="Q3474" s="18">
        <f>IFERROR(Flights[[#This Row],[Distance]]/Flights[[#This Row],[Length (hr)]], "")</f>
        <v>183.89610389610388</v>
      </c>
      <c r="R3474" s="1">
        <v>0.56944444444444442</v>
      </c>
      <c r="S3474" s="1" t="str">
        <f>IF(Flights[[#This Row],[Length (hr)]]&lt;2, "No meal", IF(Flights[[#This Row],[Length (hr)]]&lt;3.5, "Light meal", "Full meal"))</f>
        <v>No meal</v>
      </c>
      <c r="T3474" s="1" t="str">
        <f>IF(AND(Flights[[#This Row],[Airline]]="US Airways", Flights[[#This Row],[Meal]]="Full Meal"), "Yes", "No")</f>
        <v>No</v>
      </c>
      <c r="U3474" s="1">
        <v>0.59027777777777779</v>
      </c>
      <c r="V3474">
        <v>30</v>
      </c>
      <c r="W3474" s="1" t="str">
        <f>IF(Flights[[#This Row],[Arrival Delay]] = "", "Cancelled", IF(Flights[[#This Row],[Arrival Delay]]&gt;15, "Delayed", "On time"))</f>
        <v>Delayed</v>
      </c>
      <c r="X3474" t="str">
        <f>IF(Flights[[#This Row],[Status]]&lt;&gt;"Delayed","", IF(Flights[[#This Row],[Arrival Delay]]&gt;120, "Severe", IF(Flights[[#This Row],[Arrival Delay]]&gt;60, "Major", "Moderate")))</f>
        <v>Moderate</v>
      </c>
      <c r="Y3474" t="b">
        <v>0</v>
      </c>
      <c r="AA3474" t="str">
        <f>IF(OR(AND(Flights[[#This Row],[Status]]="Cancelled", Flights[[#This Row],[Cancellation Reason]]="Airline/Carrier"), Flights[[#This Row],[Delay Type]]="Severe"), "Yes", "No")</f>
        <v>No</v>
      </c>
    </row>
    <row r="3475" spans="1:27" x14ac:dyDescent="0.3">
      <c r="A3475" s="3">
        <v>42256</v>
      </c>
      <c r="B3475" s="22">
        <f>WEEKNUM(Flights[[#This Row],[Date]], 1)</f>
        <v>37</v>
      </c>
      <c r="C3475" s="22">
        <f>WEEKDAY(Flights[[#This Row],[Date]],1)</f>
        <v>4</v>
      </c>
      <c r="D3475" t="s">
        <v>516</v>
      </c>
      <c r="E3475" t="s">
        <v>1994</v>
      </c>
      <c r="F3475" t="s">
        <v>0</v>
      </c>
      <c r="G3475" t="s">
        <v>339</v>
      </c>
      <c r="H3475" t="str">
        <f>_xlfn.XLOOKUP(Flights[[#This Row],[Destination]], Airports!$A$2:$A$78, Airports!$D$2:$D$78)</f>
        <v>San Diego</v>
      </c>
      <c r="I3475" t="str" cm="1">
        <f t="array" ref="I3475">_xlfn.XLOOKUP(Flights[[#This Row],[Destination]],_xlfn._TRO_TRAILING( Airports!A:A),_xlfn._TRO_TRAILING( Airports!E:E), "Not found")</f>
        <v>CA</v>
      </c>
      <c r="J3475" s="1">
        <v>0.54166666666666663</v>
      </c>
      <c r="K3475" s="22">
        <f>HOUR(Flights[[#This Row],[Scheduled Departure]])</f>
        <v>13</v>
      </c>
      <c r="L3475" s="1">
        <v>0.54097222222222219</v>
      </c>
      <c r="M3475">
        <f>(L3475-J3475)*24*60</f>
        <v>-0.99999999999999645</v>
      </c>
      <c r="N3475" s="16">
        <f>Flights[[#This Row],[Length (min)]]/60</f>
        <v>0.76666666666666672</v>
      </c>
      <c r="O3475">
        <v>46</v>
      </c>
      <c r="P3475">
        <v>109</v>
      </c>
      <c r="Q3475" s="18">
        <f>IFERROR(Flights[[#This Row],[Distance]]/Flights[[#This Row],[Length (hr)]], "")</f>
        <v>142.17391304347825</v>
      </c>
      <c r="R3475" s="1">
        <v>0.58125000000000004</v>
      </c>
      <c r="S3475" s="1" t="str">
        <f>IF(Flights[[#This Row],[Length (hr)]]&lt;2, "No meal", IF(Flights[[#This Row],[Length (hr)]]&lt;3.5, "Light meal", "Full meal"))</f>
        <v>No meal</v>
      </c>
      <c r="T3475" s="1" t="str">
        <f>IF(AND(Flights[[#This Row],[Airline]]="US Airways", Flights[[#This Row],[Meal]]="Full Meal"), "Yes", "No")</f>
        <v>No</v>
      </c>
      <c r="U3475" s="1">
        <v>0.57291666666666663</v>
      </c>
      <c r="V3475">
        <v>-12</v>
      </c>
      <c r="W3475" s="1" t="str">
        <f>IF(Flights[[#This Row],[Arrival Delay]] = "", "Cancelled", IF(Flights[[#This Row],[Arrival Delay]]&gt;15, "Delayed", "On time"))</f>
        <v>On time</v>
      </c>
      <c r="X3475" t="str">
        <f>IF(Flights[[#This Row],[Status]]&lt;&gt;"Delayed","", IF(Flights[[#This Row],[Arrival Delay]]&gt;120, "Severe", IF(Flights[[#This Row],[Arrival Delay]]&gt;60, "Major", "Moderate")))</f>
        <v/>
      </c>
      <c r="Y3475" t="b">
        <v>0</v>
      </c>
      <c r="AA3475" t="str">
        <f>IF(OR(AND(Flights[[#This Row],[Status]]="Cancelled", Flights[[#This Row],[Cancellation Reason]]="Airline/Carrier"), Flights[[#This Row],[Delay Type]]="Severe"), "Yes", "No")</f>
        <v>No</v>
      </c>
    </row>
    <row r="3476" spans="1:27" x14ac:dyDescent="0.3">
      <c r="A3476" s="3">
        <v>42256</v>
      </c>
      <c r="B3476" s="22">
        <f>WEEKNUM(Flights[[#This Row],[Date]], 1)</f>
        <v>37</v>
      </c>
      <c r="C3476" s="22">
        <f>WEEKDAY(Flights[[#This Row],[Date]],1)</f>
        <v>4</v>
      </c>
      <c r="D3476" t="s">
        <v>1781</v>
      </c>
      <c r="E3476" t="s">
        <v>1989</v>
      </c>
      <c r="F3476" t="s">
        <v>0</v>
      </c>
      <c r="G3476" t="s">
        <v>347</v>
      </c>
      <c r="H3476" t="str">
        <f>_xlfn.XLOOKUP(Flights[[#This Row],[Destination]], Airports!$A$2:$A$78, Airports!$D$2:$D$78)</f>
        <v>San Jose</v>
      </c>
      <c r="I3476" t="str" cm="1">
        <f t="array" ref="I3476">_xlfn.XLOOKUP(Flights[[#This Row],[Destination]],_xlfn._TRO_TRAILING( Airports!A:A),_xlfn._TRO_TRAILING( Airports!E:E), "Not found")</f>
        <v>CA</v>
      </c>
      <c r="J3476" s="1">
        <v>0.69374999999999998</v>
      </c>
      <c r="K3476" s="22">
        <f>HOUR(Flights[[#This Row],[Scheduled Departure]])</f>
        <v>16</v>
      </c>
      <c r="L3476" s="1">
        <v>0.69027777777777777</v>
      </c>
      <c r="M3476">
        <f>(L3476-J3476)*24*60</f>
        <v>-4.9999999999999822</v>
      </c>
      <c r="N3476" s="16">
        <f>Flights[[#This Row],[Length (min)]]/60</f>
        <v>1.3666666666666667</v>
      </c>
      <c r="O3476">
        <v>82</v>
      </c>
      <c r="P3476">
        <v>308</v>
      </c>
      <c r="Q3476" s="18">
        <f>IFERROR(Flights[[#This Row],[Distance]]/Flights[[#This Row],[Length (hr)]], "")</f>
        <v>225.36585365853659</v>
      </c>
      <c r="R3476" s="1">
        <v>0.74305555555555558</v>
      </c>
      <c r="S3476" s="1" t="str">
        <f>IF(Flights[[#This Row],[Length (hr)]]&lt;2, "No meal", IF(Flights[[#This Row],[Length (hr)]]&lt;3.5, "Light meal", "Full meal"))</f>
        <v>No meal</v>
      </c>
      <c r="T3476" s="1" t="str">
        <f>IF(AND(Flights[[#This Row],[Airline]]="US Airways", Flights[[#This Row],[Meal]]="Full Meal"), "Yes", "No")</f>
        <v>No</v>
      </c>
      <c r="U3476" s="1">
        <v>0.74722222222222223</v>
      </c>
      <c r="V3476">
        <v>6</v>
      </c>
      <c r="W3476" s="1" t="str">
        <f>IF(Flights[[#This Row],[Arrival Delay]] = "", "Cancelled", IF(Flights[[#This Row],[Arrival Delay]]&gt;15, "Delayed", "On time"))</f>
        <v>On time</v>
      </c>
      <c r="X3476" t="str">
        <f>IF(Flights[[#This Row],[Status]]&lt;&gt;"Delayed","", IF(Flights[[#This Row],[Arrival Delay]]&gt;120, "Severe", IF(Flights[[#This Row],[Arrival Delay]]&gt;60, "Major", "Moderate")))</f>
        <v/>
      </c>
      <c r="Y3476" t="b">
        <v>0</v>
      </c>
      <c r="AA3476" t="str">
        <f>IF(OR(AND(Flights[[#This Row],[Status]]="Cancelled", Flights[[#This Row],[Cancellation Reason]]="Airline/Carrier"), Flights[[#This Row],[Delay Type]]="Severe"), "Yes", "No")</f>
        <v>No</v>
      </c>
    </row>
    <row r="3477" spans="1:27" x14ac:dyDescent="0.3">
      <c r="A3477" s="3">
        <v>42256</v>
      </c>
      <c r="B3477" s="22">
        <f>WEEKNUM(Flights[[#This Row],[Date]], 1)</f>
        <v>37</v>
      </c>
      <c r="C3477" s="22">
        <f>WEEKDAY(Flights[[#This Row],[Date]],1)</f>
        <v>4</v>
      </c>
      <c r="D3477" t="s">
        <v>1705</v>
      </c>
      <c r="E3477" t="s">
        <v>1995</v>
      </c>
      <c r="F3477" t="s">
        <v>0</v>
      </c>
      <c r="G3477" t="s">
        <v>7</v>
      </c>
      <c r="H3477" t="str">
        <f>_xlfn.XLOOKUP(Flights[[#This Row],[Destination]], Airports!$A$2:$A$78, Airports!$D$2:$D$78)</f>
        <v>Austin</v>
      </c>
      <c r="I3477" t="str" cm="1">
        <f t="array" ref="I3477">_xlfn.XLOOKUP(Flights[[#This Row],[Destination]],_xlfn._TRO_TRAILING( Airports!A:A),_xlfn._TRO_TRAILING( Airports!E:E), "Not found")</f>
        <v>TX</v>
      </c>
      <c r="J3477" s="1">
        <v>0.76041666666666663</v>
      </c>
      <c r="K3477" s="22">
        <f>HOUR(Flights[[#This Row],[Scheduled Departure]])</f>
        <v>18</v>
      </c>
      <c r="L3477" s="1">
        <v>0.77083333333333337</v>
      </c>
      <c r="M3477">
        <f>(L3477-J3477)*24*60</f>
        <v>15.000000000000107</v>
      </c>
      <c r="N3477" s="16">
        <f>Flights[[#This Row],[Length (min)]]/60</f>
        <v>2.8666666666666667</v>
      </c>
      <c r="O3477">
        <v>172</v>
      </c>
      <c r="P3477">
        <v>1242</v>
      </c>
      <c r="Q3477" s="18">
        <f>IFERROR(Flights[[#This Row],[Distance]]/Flights[[#This Row],[Length (hr)]], "")</f>
        <v>433.25581395348837</v>
      </c>
      <c r="R3477" s="1">
        <v>0.96875</v>
      </c>
      <c r="S3477" s="1" t="str">
        <f>IF(Flights[[#This Row],[Length (hr)]]&lt;2, "No meal", IF(Flights[[#This Row],[Length (hr)]]&lt;3.5, "Light meal", "Full meal"))</f>
        <v>Light meal</v>
      </c>
      <c r="T3477" s="1" t="str">
        <f>IF(AND(Flights[[#This Row],[Airline]]="US Airways", Flights[[#This Row],[Meal]]="Full Meal"), "Yes", "No")</f>
        <v>No</v>
      </c>
      <c r="U3477" s="1">
        <v>0.97361111111111109</v>
      </c>
      <c r="V3477">
        <v>7</v>
      </c>
      <c r="W3477" s="1" t="str">
        <f>IF(Flights[[#This Row],[Arrival Delay]] = "", "Cancelled", IF(Flights[[#This Row],[Arrival Delay]]&gt;15, "Delayed", "On time"))</f>
        <v>On time</v>
      </c>
      <c r="X3477" t="str">
        <f>IF(Flights[[#This Row],[Status]]&lt;&gt;"Delayed","", IF(Flights[[#This Row],[Arrival Delay]]&gt;120, "Severe", IF(Flights[[#This Row],[Arrival Delay]]&gt;60, "Major", "Moderate")))</f>
        <v/>
      </c>
      <c r="Y3477" t="b">
        <v>0</v>
      </c>
      <c r="AA3477" t="str">
        <f>IF(OR(AND(Flights[[#This Row],[Status]]="Cancelled", Flights[[#This Row],[Cancellation Reason]]="Airline/Carrier"), Flights[[#This Row],[Delay Type]]="Severe"), "Yes", "No")</f>
        <v>No</v>
      </c>
    </row>
    <row r="3478" spans="1:27" x14ac:dyDescent="0.3">
      <c r="A3478" s="3">
        <v>42256</v>
      </c>
      <c r="B3478" s="22">
        <f>WEEKNUM(Flights[[#This Row],[Date]], 1)</f>
        <v>37</v>
      </c>
      <c r="C3478" s="22">
        <f>WEEKDAY(Flights[[#This Row],[Date]],1)</f>
        <v>4</v>
      </c>
      <c r="D3478" t="s">
        <v>1622</v>
      </c>
      <c r="E3478" t="s">
        <v>1994</v>
      </c>
      <c r="F3478" t="s">
        <v>0</v>
      </c>
      <c r="G3478" t="s">
        <v>313</v>
      </c>
      <c r="H3478" t="str">
        <f>_xlfn.XLOOKUP(Flights[[#This Row],[Destination]], Airports!$A$2:$A$78, Airports!$D$2:$D$78)</f>
        <v>Monterey</v>
      </c>
      <c r="I3478" t="str" cm="1">
        <f t="array" ref="I3478">_xlfn.XLOOKUP(Flights[[#This Row],[Destination]],_xlfn._TRO_TRAILING( Airports!A:A),_xlfn._TRO_TRAILING( Airports!E:E), "Not found")</f>
        <v>CA</v>
      </c>
      <c r="J3478" s="1">
        <v>0.79305555555555551</v>
      </c>
      <c r="K3478" s="22">
        <f>HOUR(Flights[[#This Row],[Scheduled Departure]])</f>
        <v>19</v>
      </c>
      <c r="L3478" s="1">
        <v>0.79027777777777775</v>
      </c>
      <c r="M3478">
        <f>(L3478-J3478)*24*60</f>
        <v>-3.9999999999999858</v>
      </c>
      <c r="N3478" s="16">
        <f>Flights[[#This Row],[Length (min)]]/60</f>
        <v>1.0833333333333333</v>
      </c>
      <c r="O3478">
        <v>65</v>
      </c>
      <c r="P3478">
        <v>266</v>
      </c>
      <c r="Q3478" s="18">
        <f>IFERROR(Flights[[#This Row],[Distance]]/Flights[[#This Row],[Length (hr)]], "")</f>
        <v>245.53846153846155</v>
      </c>
      <c r="R3478" s="1">
        <v>0.84166666666666667</v>
      </c>
      <c r="S3478" s="1" t="str">
        <f>IF(Flights[[#This Row],[Length (hr)]]&lt;2, "No meal", IF(Flights[[#This Row],[Length (hr)]]&lt;3.5, "Light meal", "Full meal"))</f>
        <v>No meal</v>
      </c>
      <c r="T3478" s="1" t="str">
        <f>IF(AND(Flights[[#This Row],[Airline]]="US Airways", Flights[[#This Row],[Meal]]="Full Meal"), "Yes", "No")</f>
        <v>No</v>
      </c>
      <c r="U3478" s="1">
        <v>0.8354166666666667</v>
      </c>
      <c r="V3478">
        <v>-9</v>
      </c>
      <c r="W3478" s="1" t="str">
        <f>IF(Flights[[#This Row],[Arrival Delay]] = "", "Cancelled", IF(Flights[[#This Row],[Arrival Delay]]&gt;15, "Delayed", "On time"))</f>
        <v>On time</v>
      </c>
      <c r="X3478" t="str">
        <f>IF(Flights[[#This Row],[Status]]&lt;&gt;"Delayed","", IF(Flights[[#This Row],[Arrival Delay]]&gt;120, "Severe", IF(Flights[[#This Row],[Arrival Delay]]&gt;60, "Major", "Moderate")))</f>
        <v/>
      </c>
      <c r="Y3478" t="b">
        <v>0</v>
      </c>
      <c r="AA3478" t="str">
        <f>IF(OR(AND(Flights[[#This Row],[Status]]="Cancelled", Flights[[#This Row],[Cancellation Reason]]="Airline/Carrier"), Flights[[#This Row],[Delay Type]]="Severe"), "Yes", "No")</f>
        <v>No</v>
      </c>
    </row>
    <row r="3479" spans="1:27" x14ac:dyDescent="0.3">
      <c r="A3479" s="3">
        <v>42257</v>
      </c>
      <c r="B3479" s="22">
        <f>WEEKNUM(Flights[[#This Row],[Date]], 1)</f>
        <v>37</v>
      </c>
      <c r="C3479" s="22">
        <f>WEEKDAY(Flights[[#This Row],[Date]],1)</f>
        <v>5</v>
      </c>
      <c r="D3479" t="s">
        <v>1773</v>
      </c>
      <c r="E3479" t="s">
        <v>1989</v>
      </c>
      <c r="F3479" t="s">
        <v>0</v>
      </c>
      <c r="G3479" t="s">
        <v>26</v>
      </c>
      <c r="H3479" t="str">
        <f>_xlfn.XLOOKUP(Flights[[#This Row],[Destination]], Airports!$A$2:$A$78, Airports!$D$2:$D$78)</f>
        <v>Atlanta</v>
      </c>
      <c r="I3479" t="str" cm="1">
        <f t="array" ref="I3479">_xlfn.XLOOKUP(Flights[[#This Row],[Destination]],_xlfn._TRO_TRAILING( Airports!A:A),_xlfn._TRO_TRAILING( Airports!E:E), "Not found")</f>
        <v>GA</v>
      </c>
      <c r="J3479" s="1">
        <v>0.27430555555555558</v>
      </c>
      <c r="K3479" s="22">
        <f>HOUR(Flights[[#This Row],[Scheduled Departure]])</f>
        <v>6</v>
      </c>
      <c r="L3479" s="1">
        <v>0.27361111111111114</v>
      </c>
      <c r="M3479">
        <f>(L3479-J3479)*24*60</f>
        <v>-0.99999999999999645</v>
      </c>
      <c r="N3479" s="16">
        <f>Flights[[#This Row],[Length (min)]]/60</f>
        <v>4.1333333333333337</v>
      </c>
      <c r="O3479">
        <v>248</v>
      </c>
      <c r="P3479">
        <v>1947</v>
      </c>
      <c r="Q3479" s="18">
        <f>IFERROR(Flights[[#This Row],[Distance]]/Flights[[#This Row],[Length (hr)]], "")</f>
        <v>471.04838709677415</v>
      </c>
      <c r="R3479" s="1">
        <v>0.58125000000000004</v>
      </c>
      <c r="S3479" s="1" t="str">
        <f>IF(Flights[[#This Row],[Length (hr)]]&lt;2, "No meal", IF(Flights[[#This Row],[Length (hr)]]&lt;3.5, "Light meal", "Full meal"))</f>
        <v>Full meal</v>
      </c>
      <c r="T3479" s="1" t="str">
        <f>IF(AND(Flights[[#This Row],[Airline]]="US Airways", Flights[[#This Row],[Meal]]="Full Meal"), "Yes", "No")</f>
        <v>No</v>
      </c>
      <c r="U3479" s="1">
        <v>0.5708333333333333</v>
      </c>
      <c r="V3479">
        <v>-15</v>
      </c>
      <c r="W3479" s="1" t="str">
        <f>IF(Flights[[#This Row],[Arrival Delay]] = "", "Cancelled", IF(Flights[[#This Row],[Arrival Delay]]&gt;15, "Delayed", "On time"))</f>
        <v>On time</v>
      </c>
      <c r="X3479" t="str">
        <f>IF(Flights[[#This Row],[Status]]&lt;&gt;"Delayed","", IF(Flights[[#This Row],[Arrival Delay]]&gt;120, "Severe", IF(Flights[[#This Row],[Arrival Delay]]&gt;60, "Major", "Moderate")))</f>
        <v/>
      </c>
      <c r="Y3479" t="b">
        <v>0</v>
      </c>
      <c r="AA3479" t="str">
        <f>IF(OR(AND(Flights[[#This Row],[Status]]="Cancelled", Flights[[#This Row],[Cancellation Reason]]="Airline/Carrier"), Flights[[#This Row],[Delay Type]]="Severe"), "Yes", "No")</f>
        <v>No</v>
      </c>
    </row>
    <row r="3480" spans="1:27" x14ac:dyDescent="0.3">
      <c r="A3480" s="3">
        <v>42257</v>
      </c>
      <c r="B3480" s="22">
        <f>WEEKNUM(Flights[[#This Row],[Date]], 1)</f>
        <v>37</v>
      </c>
      <c r="C3480" s="22">
        <f>WEEKDAY(Flights[[#This Row],[Date]],1)</f>
        <v>5</v>
      </c>
      <c r="D3480" t="s">
        <v>1613</v>
      </c>
      <c r="E3480" t="s">
        <v>1990</v>
      </c>
      <c r="F3480" t="s">
        <v>0</v>
      </c>
      <c r="G3480" t="s">
        <v>9</v>
      </c>
      <c r="H3480" t="str">
        <f>_xlfn.XLOOKUP(Flights[[#This Row],[Destination]], Airports!$A$2:$A$78, Airports!$D$2:$D$78)</f>
        <v>San Francisco</v>
      </c>
      <c r="I3480" t="str" cm="1">
        <f t="array" ref="I3480">_xlfn.XLOOKUP(Flights[[#This Row],[Destination]],_xlfn._TRO_TRAILING( Airports!A:A),_xlfn._TRO_TRAILING( Airports!E:E), "Not found")</f>
        <v>CA</v>
      </c>
      <c r="J3480" s="1">
        <v>0.27916666666666667</v>
      </c>
      <c r="K3480" s="22">
        <f>HOUR(Flights[[#This Row],[Scheduled Departure]])</f>
        <v>6</v>
      </c>
      <c r="L3480" s="1">
        <v>0.2722222222222222</v>
      </c>
      <c r="M3480">
        <f>(L3480-J3480)*24*60</f>
        <v>-10.000000000000044</v>
      </c>
      <c r="N3480" s="16">
        <f>Flights[[#This Row],[Length (min)]]/60</f>
        <v>1.35</v>
      </c>
      <c r="O3480">
        <v>81</v>
      </c>
      <c r="P3480">
        <v>337</v>
      </c>
      <c r="Q3480" s="18">
        <f>IFERROR(Flights[[#This Row],[Distance]]/Flights[[#This Row],[Length (hr)]], "")</f>
        <v>249.62962962962962</v>
      </c>
      <c r="R3480" s="1">
        <v>0.33958333333333335</v>
      </c>
      <c r="S3480" s="1" t="str">
        <f>IF(Flights[[#This Row],[Length (hr)]]&lt;2, "No meal", IF(Flights[[#This Row],[Length (hr)]]&lt;3.5, "Light meal", "Full meal"))</f>
        <v>No meal</v>
      </c>
      <c r="T3480" s="1" t="str">
        <f>IF(AND(Flights[[#This Row],[Airline]]="US Airways", Flights[[#This Row],[Meal]]="Full Meal"), "Yes", "No")</f>
        <v>No</v>
      </c>
      <c r="U3480" s="1">
        <v>0.32847222222222222</v>
      </c>
      <c r="V3480">
        <v>-16</v>
      </c>
      <c r="W3480" s="1" t="str">
        <f>IF(Flights[[#This Row],[Arrival Delay]] = "", "Cancelled", IF(Flights[[#This Row],[Arrival Delay]]&gt;15, "Delayed", "On time"))</f>
        <v>On time</v>
      </c>
      <c r="X3480" t="str">
        <f>IF(Flights[[#This Row],[Status]]&lt;&gt;"Delayed","", IF(Flights[[#This Row],[Arrival Delay]]&gt;120, "Severe", IF(Flights[[#This Row],[Arrival Delay]]&gt;60, "Major", "Moderate")))</f>
        <v/>
      </c>
      <c r="Y3480" t="b">
        <v>0</v>
      </c>
      <c r="AA3480" t="str">
        <f>IF(OR(AND(Flights[[#This Row],[Status]]="Cancelled", Flights[[#This Row],[Cancellation Reason]]="Airline/Carrier"), Flights[[#This Row],[Delay Type]]="Severe"), "Yes", "No")</f>
        <v>No</v>
      </c>
    </row>
    <row r="3481" spans="1:27" x14ac:dyDescent="0.3">
      <c r="A3481" s="3">
        <v>42257</v>
      </c>
      <c r="B3481" s="22">
        <f>WEEKNUM(Flights[[#This Row],[Date]], 1)</f>
        <v>37</v>
      </c>
      <c r="C3481" s="22">
        <f>WEEKDAY(Flights[[#This Row],[Date]],1)</f>
        <v>5</v>
      </c>
      <c r="D3481" t="s">
        <v>1736</v>
      </c>
      <c r="E3481" t="s">
        <v>1995</v>
      </c>
      <c r="F3481" t="s">
        <v>0</v>
      </c>
      <c r="G3481" t="s">
        <v>257</v>
      </c>
      <c r="H3481" t="str">
        <f>_xlfn.XLOOKUP(Flights[[#This Row],[Destination]], Airports!$A$2:$A$78, Airports!$D$2:$D$78)</f>
        <v>Baltimore</v>
      </c>
      <c r="I3481" t="str" cm="1">
        <f t="array" ref="I3481">_xlfn.XLOOKUP(Flights[[#This Row],[Destination]],_xlfn._TRO_TRAILING( Airports!A:A),_xlfn._TRO_TRAILING( Airports!E:E), "Not found")</f>
        <v>MD</v>
      </c>
      <c r="J3481" s="1">
        <v>0.28819444444444442</v>
      </c>
      <c r="K3481" s="22">
        <f>HOUR(Flights[[#This Row],[Scheduled Departure]])</f>
        <v>6</v>
      </c>
      <c r="L3481" s="1">
        <v>0.28611111111111109</v>
      </c>
      <c r="M3481">
        <f>(L3481-J3481)*24*60</f>
        <v>-2.9999999999999893</v>
      </c>
      <c r="N3481" s="16">
        <f>Flights[[#This Row],[Length (min)]]/60</f>
        <v>4.7833333333333332</v>
      </c>
      <c r="O3481">
        <v>287</v>
      </c>
      <c r="P3481">
        <v>2329</v>
      </c>
      <c r="Q3481" s="18">
        <f>IFERROR(Flights[[#This Row],[Distance]]/Flights[[#This Row],[Length (hr)]], "")</f>
        <v>486.89895470383277</v>
      </c>
      <c r="R3481" s="1">
        <v>0.62152777777777779</v>
      </c>
      <c r="S3481" s="1" t="str">
        <f>IF(Flights[[#This Row],[Length (hr)]]&lt;2, "No meal", IF(Flights[[#This Row],[Length (hr)]]&lt;3.5, "Light meal", "Full meal"))</f>
        <v>Full meal</v>
      </c>
      <c r="T3481" s="1" t="str">
        <f>IF(AND(Flights[[#This Row],[Airline]]="US Airways", Flights[[#This Row],[Meal]]="Full Meal"), "Yes", "No")</f>
        <v>No</v>
      </c>
      <c r="U3481" s="1">
        <v>0.61041666666666672</v>
      </c>
      <c r="V3481">
        <v>-16</v>
      </c>
      <c r="W3481" s="1" t="str">
        <f>IF(Flights[[#This Row],[Arrival Delay]] = "", "Cancelled", IF(Flights[[#This Row],[Arrival Delay]]&gt;15, "Delayed", "On time"))</f>
        <v>On time</v>
      </c>
      <c r="X3481" t="str">
        <f>IF(Flights[[#This Row],[Status]]&lt;&gt;"Delayed","", IF(Flights[[#This Row],[Arrival Delay]]&gt;120, "Severe", IF(Flights[[#This Row],[Arrival Delay]]&gt;60, "Major", "Moderate")))</f>
        <v/>
      </c>
      <c r="Y3481" t="b">
        <v>0</v>
      </c>
      <c r="AA3481" t="str">
        <f>IF(OR(AND(Flights[[#This Row],[Status]]="Cancelled", Flights[[#This Row],[Cancellation Reason]]="Airline/Carrier"), Flights[[#This Row],[Delay Type]]="Severe"), "Yes", "No")</f>
        <v>No</v>
      </c>
    </row>
    <row r="3482" spans="1:27" x14ac:dyDescent="0.3">
      <c r="A3482" s="3">
        <v>42257</v>
      </c>
      <c r="B3482" s="22">
        <f>WEEKNUM(Flights[[#This Row],[Date]], 1)</f>
        <v>37</v>
      </c>
      <c r="C3482" s="22">
        <f>WEEKDAY(Flights[[#This Row],[Date]],1)</f>
        <v>5</v>
      </c>
      <c r="D3482" t="s">
        <v>47</v>
      </c>
      <c r="E3482" t="s">
        <v>1987</v>
      </c>
      <c r="F3482" t="s">
        <v>0</v>
      </c>
      <c r="G3482" t="s">
        <v>17</v>
      </c>
      <c r="H3482" t="str">
        <f>_xlfn.XLOOKUP(Flights[[#This Row],[Destination]], Airports!$A$2:$A$78, Airports!$D$2:$D$78)</f>
        <v>Honolulu</v>
      </c>
      <c r="I3482" t="str" cm="1">
        <f t="array" ref="I3482">_xlfn.XLOOKUP(Flights[[#This Row],[Destination]],_xlfn._TRO_TRAILING( Airports!A:A),_xlfn._TRO_TRAILING( Airports!E:E), "Not found")</f>
        <v>HI</v>
      </c>
      <c r="J3482" s="1">
        <v>0.33333333333333331</v>
      </c>
      <c r="K3482" s="22">
        <f>HOUR(Flights[[#This Row],[Scheduled Departure]])</f>
        <v>8</v>
      </c>
      <c r="L3482" s="1">
        <v>0.33402777777777776</v>
      </c>
      <c r="M3482">
        <f>(L3482-J3482)*24*60</f>
        <v>0.99999999999999645</v>
      </c>
      <c r="N3482" s="16">
        <f>Flights[[#This Row],[Length (min)]]/60</f>
        <v>5.7666666666666666</v>
      </c>
      <c r="O3482">
        <v>346</v>
      </c>
      <c r="P3482">
        <v>2556</v>
      </c>
      <c r="Q3482" s="18">
        <f>IFERROR(Flights[[#This Row],[Distance]]/Flights[[#This Row],[Length (hr)]], "")</f>
        <v>443.23699421965318</v>
      </c>
      <c r="R3482" s="1">
        <v>0.4597222222222222</v>
      </c>
      <c r="S3482" s="1" t="str">
        <f>IF(Flights[[#This Row],[Length (hr)]]&lt;2, "No meal", IF(Flights[[#This Row],[Length (hr)]]&lt;3.5, "Light meal", "Full meal"))</f>
        <v>Full meal</v>
      </c>
      <c r="T3482" s="1" t="str">
        <f>IF(AND(Flights[[#This Row],[Airline]]="US Airways", Flights[[#This Row],[Meal]]="Full Meal"), "Yes", "No")</f>
        <v>No</v>
      </c>
      <c r="U3482" s="1">
        <v>0.44930555555555557</v>
      </c>
      <c r="V3482">
        <v>-15</v>
      </c>
      <c r="W3482" s="1" t="str">
        <f>IF(Flights[[#This Row],[Arrival Delay]] = "", "Cancelled", IF(Flights[[#This Row],[Arrival Delay]]&gt;15, "Delayed", "On time"))</f>
        <v>On time</v>
      </c>
      <c r="X3482" t="str">
        <f>IF(Flights[[#This Row],[Status]]&lt;&gt;"Delayed","", IF(Flights[[#This Row],[Arrival Delay]]&gt;120, "Severe", IF(Flights[[#This Row],[Arrival Delay]]&gt;60, "Major", "Moderate")))</f>
        <v/>
      </c>
      <c r="Y3482" t="b">
        <v>0</v>
      </c>
      <c r="AA3482" t="str">
        <f>IF(OR(AND(Flights[[#This Row],[Status]]="Cancelled", Flights[[#This Row],[Cancellation Reason]]="Airline/Carrier"), Flights[[#This Row],[Delay Type]]="Severe"), "Yes", "No")</f>
        <v>No</v>
      </c>
    </row>
    <row r="3483" spans="1:27" x14ac:dyDescent="0.3">
      <c r="A3483" s="3">
        <v>42257</v>
      </c>
      <c r="B3483" s="22">
        <f>WEEKNUM(Flights[[#This Row],[Date]], 1)</f>
        <v>37</v>
      </c>
      <c r="C3483" s="22">
        <f>WEEKDAY(Flights[[#This Row],[Date]],1)</f>
        <v>5</v>
      </c>
      <c r="D3483" t="s">
        <v>442</v>
      </c>
      <c r="E3483" t="s">
        <v>1994</v>
      </c>
      <c r="F3483" t="s">
        <v>0</v>
      </c>
      <c r="G3483" t="s">
        <v>3</v>
      </c>
      <c r="H3483" t="str">
        <f>_xlfn.XLOOKUP(Flights[[#This Row],[Destination]], Airports!$A$2:$A$78, Airports!$D$2:$D$78)</f>
        <v>Dallas</v>
      </c>
      <c r="I3483" t="str" cm="1">
        <f t="array" ref="I3483">_xlfn.XLOOKUP(Flights[[#This Row],[Destination]],_xlfn._TRO_TRAILING( Airports!A:A),_xlfn._TRO_TRAILING( Airports!E:E), "Not found")</f>
        <v>TX</v>
      </c>
      <c r="J3483" s="1">
        <v>0.38333333333333336</v>
      </c>
      <c r="K3483" s="22">
        <f>HOUR(Flights[[#This Row],[Scheduled Departure]])</f>
        <v>9</v>
      </c>
      <c r="L3483" s="1">
        <v>0.38055555555555554</v>
      </c>
      <c r="M3483">
        <f>(L3483-J3483)*24*60</f>
        <v>-4.0000000000000657</v>
      </c>
      <c r="N3483" s="16">
        <f>Flights[[#This Row],[Length (min)]]/60</f>
        <v>3.1333333333333333</v>
      </c>
      <c r="O3483">
        <v>188</v>
      </c>
      <c r="P3483">
        <v>1235</v>
      </c>
      <c r="Q3483" s="18">
        <f>IFERROR(Flights[[#This Row],[Distance]]/Flights[[#This Row],[Length (hr)]], "")</f>
        <v>394.14893617021278</v>
      </c>
      <c r="R3483" s="1">
        <v>0.59791666666666665</v>
      </c>
      <c r="S3483" s="1" t="str">
        <f>IF(Flights[[#This Row],[Length (hr)]]&lt;2, "No meal", IF(Flights[[#This Row],[Length (hr)]]&lt;3.5, "Light meal", "Full meal"))</f>
        <v>Light meal</v>
      </c>
      <c r="T3483" s="1" t="str">
        <f>IF(AND(Flights[[#This Row],[Airline]]="US Airways", Flights[[#This Row],[Meal]]="Full Meal"), "Yes", "No")</f>
        <v>No</v>
      </c>
      <c r="U3483" s="1">
        <v>0.59444444444444444</v>
      </c>
      <c r="V3483">
        <v>-5</v>
      </c>
      <c r="W3483" s="1" t="str">
        <f>IF(Flights[[#This Row],[Arrival Delay]] = "", "Cancelled", IF(Flights[[#This Row],[Arrival Delay]]&gt;15, "Delayed", "On time"))</f>
        <v>On time</v>
      </c>
      <c r="X3483" t="str">
        <f>IF(Flights[[#This Row],[Status]]&lt;&gt;"Delayed","", IF(Flights[[#This Row],[Arrival Delay]]&gt;120, "Severe", IF(Flights[[#This Row],[Arrival Delay]]&gt;60, "Major", "Moderate")))</f>
        <v/>
      </c>
      <c r="Y3483" t="b">
        <v>0</v>
      </c>
      <c r="AA3483" t="str">
        <f>IF(OR(AND(Flights[[#This Row],[Status]]="Cancelled", Flights[[#This Row],[Cancellation Reason]]="Airline/Carrier"), Flights[[#This Row],[Delay Type]]="Severe"), "Yes", "No")</f>
        <v>No</v>
      </c>
    </row>
    <row r="3484" spans="1:27" x14ac:dyDescent="0.3">
      <c r="A3484" s="3">
        <v>42257</v>
      </c>
      <c r="B3484" s="22">
        <f>WEEKNUM(Flights[[#This Row],[Date]], 1)</f>
        <v>37</v>
      </c>
      <c r="C3484" s="22">
        <f>WEEKDAY(Flights[[#This Row],[Date]],1)</f>
        <v>5</v>
      </c>
      <c r="D3484" t="s">
        <v>220</v>
      </c>
      <c r="E3484" t="s">
        <v>1987</v>
      </c>
      <c r="F3484" t="s">
        <v>0</v>
      </c>
      <c r="G3484" t="s">
        <v>22</v>
      </c>
      <c r="H3484" t="str">
        <f>_xlfn.XLOOKUP(Flights[[#This Row],[Destination]], Airports!$A$2:$A$78, Airports!$D$2:$D$78)</f>
        <v>Columbus</v>
      </c>
      <c r="I3484" t="str" cm="1">
        <f t="array" ref="I3484">_xlfn.XLOOKUP(Flights[[#This Row],[Destination]],_xlfn._TRO_TRAILING( Airports!A:A),_xlfn._TRO_TRAILING( Airports!E:E), "Not found")</f>
        <v>OH</v>
      </c>
      <c r="J3484" s="1">
        <v>0.39930555555555558</v>
      </c>
      <c r="K3484" s="22">
        <f>HOUR(Flights[[#This Row],[Scheduled Departure]])</f>
        <v>9</v>
      </c>
      <c r="L3484" s="1">
        <v>0.39444444444444443</v>
      </c>
      <c r="M3484">
        <f>(L3484-J3484)*24*60</f>
        <v>-7.0000000000000551</v>
      </c>
      <c r="N3484" s="16">
        <f>Flights[[#This Row],[Length (min)]]/60</f>
        <v>4.4833333333333334</v>
      </c>
      <c r="O3484">
        <v>269</v>
      </c>
      <c r="P3484">
        <v>1995</v>
      </c>
      <c r="Q3484" s="18">
        <f>IFERROR(Flights[[#This Row],[Distance]]/Flights[[#This Row],[Length (hr)]], "")</f>
        <v>444.98141263940522</v>
      </c>
      <c r="R3484" s="1">
        <v>0.7104166666666667</v>
      </c>
      <c r="S3484" s="1" t="str">
        <f>IF(Flights[[#This Row],[Length (hr)]]&lt;2, "No meal", IF(Flights[[#This Row],[Length (hr)]]&lt;3.5, "Light meal", "Full meal"))</f>
        <v>Full meal</v>
      </c>
      <c r="T3484" s="1" t="str">
        <f>IF(AND(Flights[[#This Row],[Airline]]="US Airways", Flights[[#This Row],[Meal]]="Full Meal"), "Yes", "No")</f>
        <v>No</v>
      </c>
      <c r="U3484" s="1">
        <v>0.70625000000000004</v>
      </c>
      <c r="V3484">
        <v>-6</v>
      </c>
      <c r="W3484" s="1" t="str">
        <f>IF(Flights[[#This Row],[Arrival Delay]] = "", "Cancelled", IF(Flights[[#This Row],[Arrival Delay]]&gt;15, "Delayed", "On time"))</f>
        <v>On time</v>
      </c>
      <c r="X3484" t="str">
        <f>IF(Flights[[#This Row],[Status]]&lt;&gt;"Delayed","", IF(Flights[[#This Row],[Arrival Delay]]&gt;120, "Severe", IF(Flights[[#This Row],[Arrival Delay]]&gt;60, "Major", "Moderate")))</f>
        <v/>
      </c>
      <c r="Y3484" t="b">
        <v>0</v>
      </c>
      <c r="AA3484" t="str">
        <f>IF(OR(AND(Flights[[#This Row],[Status]]="Cancelled", Flights[[#This Row],[Cancellation Reason]]="Airline/Carrier"), Flights[[#This Row],[Delay Type]]="Severe"), "Yes", "No")</f>
        <v>No</v>
      </c>
    </row>
    <row r="3485" spans="1:27" x14ac:dyDescent="0.3">
      <c r="A3485" s="3">
        <v>42257</v>
      </c>
      <c r="B3485" s="22">
        <f>WEEKNUM(Flights[[#This Row],[Date]], 1)</f>
        <v>37</v>
      </c>
      <c r="C3485" s="22">
        <f>WEEKDAY(Flights[[#This Row],[Date]],1)</f>
        <v>5</v>
      </c>
      <c r="D3485" t="s">
        <v>61</v>
      </c>
      <c r="E3485" t="s">
        <v>1987</v>
      </c>
      <c r="F3485" t="s">
        <v>0</v>
      </c>
      <c r="G3485" t="s">
        <v>12</v>
      </c>
      <c r="H3485" t="str">
        <f>_xlfn.XLOOKUP(Flights[[#This Row],[Destination]], Airports!$A$2:$A$78, Airports!$D$2:$D$78)</f>
        <v>New York</v>
      </c>
      <c r="I3485" t="str" cm="1">
        <f t="array" ref="I3485">_xlfn.XLOOKUP(Flights[[#This Row],[Destination]],_xlfn._TRO_TRAILING( Airports!A:A),_xlfn._TRO_TRAILING( Airports!E:E), "Not found")</f>
        <v>NY</v>
      </c>
      <c r="J3485" s="1">
        <v>0.4375</v>
      </c>
      <c r="K3485" s="22">
        <f>HOUR(Flights[[#This Row],[Scheduled Departure]])</f>
        <v>10</v>
      </c>
      <c r="L3485" s="1">
        <v>0.43333333333333335</v>
      </c>
      <c r="M3485">
        <f>(L3485-J3485)*24*60</f>
        <v>-5.9999999999999787</v>
      </c>
      <c r="N3485" s="16">
        <f>Flights[[#This Row],[Length (min)]]/60</f>
        <v>5.9</v>
      </c>
      <c r="O3485">
        <v>354</v>
      </c>
      <c r="P3485">
        <v>2475</v>
      </c>
      <c r="Q3485" s="18">
        <f>IFERROR(Flights[[#This Row],[Distance]]/Flights[[#This Row],[Length (hr)]], "")</f>
        <v>419.49152542372877</v>
      </c>
      <c r="R3485" s="1">
        <v>0.79861111111111116</v>
      </c>
      <c r="S3485" s="1" t="str">
        <f>IF(Flights[[#This Row],[Length (hr)]]&lt;2, "No meal", IF(Flights[[#This Row],[Length (hr)]]&lt;3.5, "Light meal", "Full meal"))</f>
        <v>Full meal</v>
      </c>
      <c r="T3485" s="1" t="str">
        <f>IF(AND(Flights[[#This Row],[Airline]]="US Airways", Flights[[#This Row],[Meal]]="Full Meal"), "Yes", "No")</f>
        <v>No</v>
      </c>
      <c r="U3485" s="1">
        <v>0.8041666666666667</v>
      </c>
      <c r="V3485">
        <v>8</v>
      </c>
      <c r="W3485" s="1" t="str">
        <f>IF(Flights[[#This Row],[Arrival Delay]] = "", "Cancelled", IF(Flights[[#This Row],[Arrival Delay]]&gt;15, "Delayed", "On time"))</f>
        <v>On time</v>
      </c>
      <c r="X3485" t="str">
        <f>IF(Flights[[#This Row],[Status]]&lt;&gt;"Delayed","", IF(Flights[[#This Row],[Arrival Delay]]&gt;120, "Severe", IF(Flights[[#This Row],[Arrival Delay]]&gt;60, "Major", "Moderate")))</f>
        <v/>
      </c>
      <c r="Y3485" t="b">
        <v>0</v>
      </c>
      <c r="AA3485" t="str">
        <f>IF(OR(AND(Flights[[#This Row],[Status]]="Cancelled", Flights[[#This Row],[Cancellation Reason]]="Airline/Carrier"), Flights[[#This Row],[Delay Type]]="Severe"), "Yes", "No")</f>
        <v>No</v>
      </c>
    </row>
    <row r="3486" spans="1:27" x14ac:dyDescent="0.3">
      <c r="A3486" s="3">
        <v>42257</v>
      </c>
      <c r="B3486" s="22">
        <f>WEEKNUM(Flights[[#This Row],[Date]], 1)</f>
        <v>37</v>
      </c>
      <c r="C3486" s="22">
        <f>WEEKDAY(Flights[[#This Row],[Date]],1)</f>
        <v>5</v>
      </c>
      <c r="D3486" t="s">
        <v>556</v>
      </c>
      <c r="E3486" t="s">
        <v>1994</v>
      </c>
      <c r="F3486" t="s">
        <v>0</v>
      </c>
      <c r="G3486" t="s">
        <v>342</v>
      </c>
      <c r="H3486" t="str">
        <f>_xlfn.XLOOKUP(Flights[[#This Row],[Destination]], Airports!$A$2:$A$78, Airports!$D$2:$D$78)</f>
        <v>Santa Barbara</v>
      </c>
      <c r="I3486" t="str" cm="1">
        <f t="array" ref="I3486">_xlfn.XLOOKUP(Flights[[#This Row],[Destination]],_xlfn._TRO_TRAILING( Airports!A:A),_xlfn._TRO_TRAILING( Airports!E:E), "Not found")</f>
        <v>CA</v>
      </c>
      <c r="J3486" s="1">
        <v>0.67083333333333328</v>
      </c>
      <c r="K3486" s="22">
        <f>HOUR(Flights[[#This Row],[Scheduled Departure]])</f>
        <v>16</v>
      </c>
      <c r="L3486" s="1">
        <v>0.66736111111111107</v>
      </c>
      <c r="M3486">
        <f>(L3486-J3486)*24*60</f>
        <v>-4.9999999999999822</v>
      </c>
      <c r="N3486" s="16">
        <f>Flights[[#This Row],[Length (min)]]/60</f>
        <v>0.65</v>
      </c>
      <c r="O3486">
        <v>39</v>
      </c>
      <c r="P3486">
        <v>89</v>
      </c>
      <c r="Q3486" s="18">
        <f>IFERROR(Flights[[#This Row],[Distance]]/Flights[[#This Row],[Length (hr)]], "")</f>
        <v>136.92307692307691</v>
      </c>
      <c r="R3486" s="1">
        <v>0.70208333333333328</v>
      </c>
      <c r="S3486" s="1" t="str">
        <f>IF(Flights[[#This Row],[Length (hr)]]&lt;2, "No meal", IF(Flights[[#This Row],[Length (hr)]]&lt;3.5, "Light meal", "Full meal"))</f>
        <v>No meal</v>
      </c>
      <c r="T3486" s="1" t="str">
        <f>IF(AND(Flights[[#This Row],[Airline]]="US Airways", Flights[[#This Row],[Meal]]="Full Meal"), "Yes", "No")</f>
        <v>No</v>
      </c>
      <c r="U3486" s="1">
        <v>0.69444444444444442</v>
      </c>
      <c r="V3486">
        <v>-11</v>
      </c>
      <c r="W3486" s="1" t="str">
        <f>IF(Flights[[#This Row],[Arrival Delay]] = "", "Cancelled", IF(Flights[[#This Row],[Arrival Delay]]&gt;15, "Delayed", "On time"))</f>
        <v>On time</v>
      </c>
      <c r="X3486" t="str">
        <f>IF(Flights[[#This Row],[Status]]&lt;&gt;"Delayed","", IF(Flights[[#This Row],[Arrival Delay]]&gt;120, "Severe", IF(Flights[[#This Row],[Arrival Delay]]&gt;60, "Major", "Moderate")))</f>
        <v/>
      </c>
      <c r="Y3486" t="b">
        <v>0</v>
      </c>
      <c r="AA3486" t="str">
        <f>IF(OR(AND(Flights[[#This Row],[Status]]="Cancelled", Flights[[#This Row],[Cancellation Reason]]="Airline/Carrier"), Flights[[#This Row],[Delay Type]]="Severe"), "Yes", "No")</f>
        <v>No</v>
      </c>
    </row>
    <row r="3487" spans="1:27" x14ac:dyDescent="0.3">
      <c r="A3487" s="3">
        <v>42257</v>
      </c>
      <c r="B3487" s="22">
        <f>WEEKNUM(Flights[[#This Row],[Date]], 1)</f>
        <v>37</v>
      </c>
      <c r="C3487" s="22">
        <f>WEEKDAY(Flights[[#This Row],[Date]],1)</f>
        <v>5</v>
      </c>
      <c r="D3487" t="s">
        <v>480</v>
      </c>
      <c r="E3487" t="s">
        <v>1995</v>
      </c>
      <c r="F3487" t="s">
        <v>0</v>
      </c>
      <c r="G3487" t="s">
        <v>15</v>
      </c>
      <c r="H3487" t="str">
        <f>_xlfn.XLOOKUP(Flights[[#This Row],[Destination]], Airports!$A$2:$A$78, Airports!$D$2:$D$78)</f>
        <v>Las Vegas</v>
      </c>
      <c r="I3487" t="str" cm="1">
        <f t="array" ref="I3487">_xlfn.XLOOKUP(Flights[[#This Row],[Destination]],_xlfn._TRO_TRAILING( Airports!A:A),_xlfn._TRO_TRAILING( Airports!E:E), "Not found")</f>
        <v>NV</v>
      </c>
      <c r="J3487" s="1">
        <v>0.84375</v>
      </c>
      <c r="K3487" s="22">
        <f>HOUR(Flights[[#This Row],[Scheduled Departure]])</f>
        <v>20</v>
      </c>
      <c r="L3487" s="1">
        <v>0.86597222222222225</v>
      </c>
      <c r="M3487">
        <f>(L3487-J3487)*24*60</f>
        <v>32.000000000000043</v>
      </c>
      <c r="N3487" s="16">
        <f>Flights[[#This Row],[Length (min)]]/60</f>
        <v>0.95</v>
      </c>
      <c r="O3487">
        <v>57</v>
      </c>
      <c r="P3487">
        <v>236</v>
      </c>
      <c r="Q3487" s="18">
        <f>IFERROR(Flights[[#This Row],[Distance]]/Flights[[#This Row],[Length (hr)]], "")</f>
        <v>248.42105263157896</v>
      </c>
      <c r="R3487" s="1">
        <v>0.88541666666666663</v>
      </c>
      <c r="S3487" s="1" t="str">
        <f>IF(Flights[[#This Row],[Length (hr)]]&lt;2, "No meal", IF(Flights[[#This Row],[Length (hr)]]&lt;3.5, "Light meal", "Full meal"))</f>
        <v>No meal</v>
      </c>
      <c r="T3487" s="1" t="str">
        <f>IF(AND(Flights[[#This Row],[Airline]]="US Airways", Flights[[#This Row],[Meal]]="Full Meal"), "Yes", "No")</f>
        <v>No</v>
      </c>
      <c r="U3487" s="1">
        <v>0.90555555555555556</v>
      </c>
      <c r="V3487">
        <v>29</v>
      </c>
      <c r="W3487" s="1" t="str">
        <f>IF(Flights[[#This Row],[Arrival Delay]] = "", "Cancelled", IF(Flights[[#This Row],[Arrival Delay]]&gt;15, "Delayed", "On time"))</f>
        <v>Delayed</v>
      </c>
      <c r="X3487" t="str">
        <f>IF(Flights[[#This Row],[Status]]&lt;&gt;"Delayed","", IF(Flights[[#This Row],[Arrival Delay]]&gt;120, "Severe", IF(Flights[[#This Row],[Arrival Delay]]&gt;60, "Major", "Moderate")))</f>
        <v>Moderate</v>
      </c>
      <c r="Y3487" t="b">
        <v>0</v>
      </c>
      <c r="AA3487" t="str">
        <f>IF(OR(AND(Flights[[#This Row],[Status]]="Cancelled", Flights[[#This Row],[Cancellation Reason]]="Airline/Carrier"), Flights[[#This Row],[Delay Type]]="Severe"), "Yes", "No")</f>
        <v>No</v>
      </c>
    </row>
    <row r="3488" spans="1:27" x14ac:dyDescent="0.3">
      <c r="A3488" s="3">
        <v>42258</v>
      </c>
      <c r="B3488" s="22">
        <f>WEEKNUM(Flights[[#This Row],[Date]], 1)</f>
        <v>37</v>
      </c>
      <c r="C3488" s="22">
        <f>WEEKDAY(Flights[[#This Row],[Date]],1)</f>
        <v>6</v>
      </c>
      <c r="D3488" t="s">
        <v>219</v>
      </c>
      <c r="E3488" t="s">
        <v>1987</v>
      </c>
      <c r="F3488" t="s">
        <v>0</v>
      </c>
      <c r="G3488" t="s">
        <v>3</v>
      </c>
      <c r="H3488" t="str">
        <f>_xlfn.XLOOKUP(Flights[[#This Row],[Destination]], Airports!$A$2:$A$78, Airports!$D$2:$D$78)</f>
        <v>Dallas</v>
      </c>
      <c r="I3488" t="str" cm="1">
        <f t="array" ref="I3488">_xlfn.XLOOKUP(Flights[[#This Row],[Destination]],_xlfn._TRO_TRAILING( Airports!A:A),_xlfn._TRO_TRAILING( Airports!E:E), "Not found")</f>
        <v>TX</v>
      </c>
      <c r="J3488" s="1">
        <v>4.0972222222222222E-2</v>
      </c>
      <c r="K3488" s="22">
        <f>HOUR(Flights[[#This Row],[Scheduled Departure]])</f>
        <v>0</v>
      </c>
      <c r="L3488" s="1">
        <v>3.7499999999999999E-2</v>
      </c>
      <c r="M3488">
        <f>(L3488-J3488)*24*60</f>
        <v>-5.0000000000000018</v>
      </c>
      <c r="N3488" s="16">
        <f>Flights[[#This Row],[Length (min)]]/60</f>
        <v>2.7833333333333332</v>
      </c>
      <c r="O3488">
        <v>167</v>
      </c>
      <c r="P3488">
        <v>1235</v>
      </c>
      <c r="Q3488" s="18">
        <f>IFERROR(Flights[[#This Row],[Distance]]/Flights[[#This Row],[Length (hr)]], "")</f>
        <v>443.7125748502994</v>
      </c>
      <c r="R3488" s="1">
        <v>0.24652777777777779</v>
      </c>
      <c r="S3488" s="1" t="str">
        <f>IF(Flights[[#This Row],[Length (hr)]]&lt;2, "No meal", IF(Flights[[#This Row],[Length (hr)]]&lt;3.5, "Light meal", "Full meal"))</f>
        <v>Light meal</v>
      </c>
      <c r="T3488" s="1" t="str">
        <f>IF(AND(Flights[[#This Row],[Airline]]="US Airways", Flights[[#This Row],[Meal]]="Full Meal"), "Yes", "No")</f>
        <v>No</v>
      </c>
      <c r="U3488" s="1">
        <v>0.23680555555555555</v>
      </c>
      <c r="V3488">
        <v>-14</v>
      </c>
      <c r="W3488" s="1" t="str">
        <f>IF(Flights[[#This Row],[Arrival Delay]] = "", "Cancelled", IF(Flights[[#This Row],[Arrival Delay]]&gt;15, "Delayed", "On time"))</f>
        <v>On time</v>
      </c>
      <c r="X3488" t="str">
        <f>IF(Flights[[#This Row],[Status]]&lt;&gt;"Delayed","", IF(Flights[[#This Row],[Arrival Delay]]&gt;120, "Severe", IF(Flights[[#This Row],[Arrival Delay]]&gt;60, "Major", "Moderate")))</f>
        <v/>
      </c>
      <c r="Y3488" t="b">
        <v>0</v>
      </c>
      <c r="AA3488" t="str">
        <f>IF(OR(AND(Flights[[#This Row],[Status]]="Cancelled", Flights[[#This Row],[Cancellation Reason]]="Airline/Carrier"), Flights[[#This Row],[Delay Type]]="Severe"), "Yes", "No")</f>
        <v>No</v>
      </c>
    </row>
    <row r="3489" spans="1:27" x14ac:dyDescent="0.3">
      <c r="A3489" s="3">
        <v>42258</v>
      </c>
      <c r="B3489" s="22">
        <f>WEEKNUM(Flights[[#This Row],[Date]], 1)</f>
        <v>37</v>
      </c>
      <c r="C3489" s="22">
        <f>WEEKDAY(Flights[[#This Row],[Date]],1)</f>
        <v>6</v>
      </c>
      <c r="D3489" t="s">
        <v>128</v>
      </c>
      <c r="E3489" t="s">
        <v>1987</v>
      </c>
      <c r="F3489" t="s">
        <v>0</v>
      </c>
      <c r="G3489" t="s">
        <v>3</v>
      </c>
      <c r="H3489" t="str">
        <f>_xlfn.XLOOKUP(Flights[[#This Row],[Destination]], Airports!$A$2:$A$78, Airports!$D$2:$D$78)</f>
        <v>Dallas</v>
      </c>
      <c r="I3489" t="str" cm="1">
        <f t="array" ref="I3489">_xlfn.XLOOKUP(Flights[[#This Row],[Destination]],_xlfn._TRO_TRAILING( Airports!A:A),_xlfn._TRO_TRAILING( Airports!E:E), "Not found")</f>
        <v>TX</v>
      </c>
      <c r="J3489" s="1">
        <v>0.20833333333333334</v>
      </c>
      <c r="K3489" s="22">
        <f>HOUR(Flights[[#This Row],[Scheduled Departure]])</f>
        <v>5</v>
      </c>
      <c r="L3489" s="1">
        <v>0.2048611111111111</v>
      </c>
      <c r="M3489">
        <f>(L3489-J3489)*24*60</f>
        <v>-5.0000000000000222</v>
      </c>
      <c r="N3489" s="16">
        <f>Flights[[#This Row],[Length (min)]]/60</f>
        <v>2.8333333333333335</v>
      </c>
      <c r="O3489">
        <v>170</v>
      </c>
      <c r="P3489">
        <v>1235</v>
      </c>
      <c r="Q3489" s="18">
        <f>IFERROR(Flights[[#This Row],[Distance]]/Flights[[#This Row],[Length (hr)]], "")</f>
        <v>435.88235294117646</v>
      </c>
      <c r="R3489" s="1">
        <v>0.42430555555555555</v>
      </c>
      <c r="S3489" s="1" t="str">
        <f>IF(Flights[[#This Row],[Length (hr)]]&lt;2, "No meal", IF(Flights[[#This Row],[Length (hr)]]&lt;3.5, "Light meal", "Full meal"))</f>
        <v>Light meal</v>
      </c>
      <c r="T3489" s="1" t="str">
        <f>IF(AND(Flights[[#This Row],[Airline]]="US Airways", Flights[[#This Row],[Meal]]="Full Meal"), "Yes", "No")</f>
        <v>No</v>
      </c>
      <c r="U3489" s="1">
        <v>0.40625</v>
      </c>
      <c r="V3489">
        <v>-26</v>
      </c>
      <c r="W3489" s="1" t="str">
        <f>IF(Flights[[#This Row],[Arrival Delay]] = "", "Cancelled", IF(Flights[[#This Row],[Arrival Delay]]&gt;15, "Delayed", "On time"))</f>
        <v>On time</v>
      </c>
      <c r="X3489" t="str">
        <f>IF(Flights[[#This Row],[Status]]&lt;&gt;"Delayed","", IF(Flights[[#This Row],[Arrival Delay]]&gt;120, "Severe", IF(Flights[[#This Row],[Arrival Delay]]&gt;60, "Major", "Moderate")))</f>
        <v/>
      </c>
      <c r="Y3489" t="b">
        <v>0</v>
      </c>
      <c r="AA3489" t="str">
        <f>IF(OR(AND(Flights[[#This Row],[Status]]="Cancelled", Flights[[#This Row],[Cancellation Reason]]="Airline/Carrier"), Flights[[#This Row],[Delay Type]]="Severe"), "Yes", "No")</f>
        <v>No</v>
      </c>
    </row>
    <row r="3490" spans="1:27" x14ac:dyDescent="0.3">
      <c r="A3490" s="3">
        <v>42258</v>
      </c>
      <c r="B3490" s="22">
        <f>WEEKNUM(Flights[[#This Row],[Date]], 1)</f>
        <v>37</v>
      </c>
      <c r="C3490" s="22">
        <f>WEEKDAY(Flights[[#This Row],[Date]],1)</f>
        <v>6</v>
      </c>
      <c r="D3490" t="s">
        <v>68</v>
      </c>
      <c r="E3490" t="s">
        <v>1987</v>
      </c>
      <c r="F3490" t="s">
        <v>0</v>
      </c>
      <c r="G3490" t="s">
        <v>3</v>
      </c>
      <c r="H3490" t="str">
        <f>_xlfn.XLOOKUP(Flights[[#This Row],[Destination]], Airports!$A$2:$A$78, Airports!$D$2:$D$78)</f>
        <v>Dallas</v>
      </c>
      <c r="I3490" t="str" cm="1">
        <f t="array" ref="I3490">_xlfn.XLOOKUP(Flights[[#This Row],[Destination]],_xlfn._TRO_TRAILING( Airports!A:A),_xlfn._TRO_TRAILING( Airports!E:E), "Not found")</f>
        <v>TX</v>
      </c>
      <c r="J3490" s="1">
        <v>0.26041666666666669</v>
      </c>
      <c r="K3490" s="22">
        <f>HOUR(Flights[[#This Row],[Scheduled Departure]])</f>
        <v>6</v>
      </c>
      <c r="L3490" s="1">
        <v>0.25624999999999998</v>
      </c>
      <c r="M3490">
        <f>(L3490-J3490)*24*60</f>
        <v>-6.0000000000000586</v>
      </c>
      <c r="N3490" s="16">
        <f>Flights[[#This Row],[Length (min)]]/60</f>
        <v>2.95</v>
      </c>
      <c r="O3490">
        <v>177</v>
      </c>
      <c r="P3490">
        <v>1235</v>
      </c>
      <c r="Q3490" s="18">
        <f>IFERROR(Flights[[#This Row],[Distance]]/Flights[[#This Row],[Length (hr)]], "")</f>
        <v>418.64406779661016</v>
      </c>
      <c r="R3490" s="1">
        <v>0.47291666666666665</v>
      </c>
      <c r="S3490" s="1" t="str">
        <f>IF(Flights[[#This Row],[Length (hr)]]&lt;2, "No meal", IF(Flights[[#This Row],[Length (hr)]]&lt;3.5, "Light meal", "Full meal"))</f>
        <v>Light meal</v>
      </c>
      <c r="T3490" s="1" t="str">
        <f>IF(AND(Flights[[#This Row],[Airline]]="US Airways", Flights[[#This Row],[Meal]]="Full Meal"), "Yes", "No")</f>
        <v>No</v>
      </c>
      <c r="U3490" s="1">
        <v>0.46250000000000002</v>
      </c>
      <c r="V3490">
        <v>-15</v>
      </c>
      <c r="W3490" s="1" t="str">
        <f>IF(Flights[[#This Row],[Arrival Delay]] = "", "Cancelled", IF(Flights[[#This Row],[Arrival Delay]]&gt;15, "Delayed", "On time"))</f>
        <v>On time</v>
      </c>
      <c r="X3490" t="str">
        <f>IF(Flights[[#This Row],[Status]]&lt;&gt;"Delayed","", IF(Flights[[#This Row],[Arrival Delay]]&gt;120, "Severe", IF(Flights[[#This Row],[Arrival Delay]]&gt;60, "Major", "Moderate")))</f>
        <v/>
      </c>
      <c r="Y3490" t="b">
        <v>0</v>
      </c>
      <c r="AA3490" t="str">
        <f>IF(OR(AND(Flights[[#This Row],[Status]]="Cancelled", Flights[[#This Row],[Cancellation Reason]]="Airline/Carrier"), Flights[[#This Row],[Delay Type]]="Severe"), "Yes", "No")</f>
        <v>No</v>
      </c>
    </row>
    <row r="3491" spans="1:27" x14ac:dyDescent="0.3">
      <c r="A3491" s="3">
        <v>42258</v>
      </c>
      <c r="B3491" s="22">
        <f>WEEKNUM(Flights[[#This Row],[Date]], 1)</f>
        <v>37</v>
      </c>
      <c r="C3491" s="22">
        <f>WEEKDAY(Flights[[#This Row],[Date]],1)</f>
        <v>6</v>
      </c>
      <c r="D3491" t="s">
        <v>1764</v>
      </c>
      <c r="E3491" t="s">
        <v>1990</v>
      </c>
      <c r="F3491" t="s">
        <v>0</v>
      </c>
      <c r="G3491" t="s">
        <v>16</v>
      </c>
      <c r="H3491" t="str">
        <f>_xlfn.XLOOKUP(Flights[[#This Row],[Destination]], Airports!$A$2:$A$78, Airports!$D$2:$D$78)</f>
        <v>Dulles</v>
      </c>
      <c r="I3491" t="str" cm="1">
        <f t="array" ref="I3491">_xlfn.XLOOKUP(Flights[[#This Row],[Destination]],_xlfn._TRO_TRAILING( Airports!A:A),_xlfn._TRO_TRAILING( Airports!E:E), "Not found")</f>
        <v>VA</v>
      </c>
      <c r="J3491" s="1">
        <v>0.3125</v>
      </c>
      <c r="K3491" s="22">
        <f>HOUR(Flights[[#This Row],[Scheduled Departure]])</f>
        <v>7</v>
      </c>
      <c r="L3491" s="1">
        <v>0.30972222222222223</v>
      </c>
      <c r="M3491">
        <f>(L3491-J3491)*24*60</f>
        <v>-3.9999999999999858</v>
      </c>
      <c r="N3491" s="16">
        <f>Flights[[#This Row],[Length (min)]]/60</f>
        <v>4.5</v>
      </c>
      <c r="O3491">
        <v>270</v>
      </c>
      <c r="P3491">
        <v>2288</v>
      </c>
      <c r="Q3491" s="18">
        <f>IFERROR(Flights[[#This Row],[Distance]]/Flights[[#This Row],[Length (hr)]], "")</f>
        <v>508.44444444444446</v>
      </c>
      <c r="R3491" s="1">
        <v>0.6381944444444444</v>
      </c>
      <c r="S3491" s="1" t="str">
        <f>IF(Flights[[#This Row],[Length (hr)]]&lt;2, "No meal", IF(Flights[[#This Row],[Length (hr)]]&lt;3.5, "Light meal", "Full meal"))</f>
        <v>Full meal</v>
      </c>
      <c r="T3491" s="1" t="str">
        <f>IF(AND(Flights[[#This Row],[Airline]]="US Airways", Flights[[#This Row],[Meal]]="Full Meal"), "Yes", "No")</f>
        <v>No</v>
      </c>
      <c r="U3491" s="1">
        <v>0.62222222222222223</v>
      </c>
      <c r="V3491">
        <v>-23</v>
      </c>
      <c r="W3491" s="1" t="str">
        <f>IF(Flights[[#This Row],[Arrival Delay]] = "", "Cancelled", IF(Flights[[#This Row],[Arrival Delay]]&gt;15, "Delayed", "On time"))</f>
        <v>On time</v>
      </c>
      <c r="X3491" t="str">
        <f>IF(Flights[[#This Row],[Status]]&lt;&gt;"Delayed","", IF(Flights[[#This Row],[Arrival Delay]]&gt;120, "Severe", IF(Flights[[#This Row],[Arrival Delay]]&gt;60, "Major", "Moderate")))</f>
        <v/>
      </c>
      <c r="Y3491" t="b">
        <v>0</v>
      </c>
      <c r="AA3491" t="str">
        <f>IF(OR(AND(Flights[[#This Row],[Status]]="Cancelled", Flights[[#This Row],[Cancellation Reason]]="Airline/Carrier"), Flights[[#This Row],[Delay Type]]="Severe"), "Yes", "No")</f>
        <v>No</v>
      </c>
    </row>
    <row r="3492" spans="1:27" x14ac:dyDescent="0.3">
      <c r="A3492" s="3">
        <v>42258</v>
      </c>
      <c r="B3492" s="22">
        <f>WEEKNUM(Flights[[#This Row],[Date]], 1)</f>
        <v>37</v>
      </c>
      <c r="C3492" s="22">
        <f>WEEKDAY(Flights[[#This Row],[Date]],1)</f>
        <v>6</v>
      </c>
      <c r="D3492" t="s">
        <v>1723</v>
      </c>
      <c r="E3492" t="s">
        <v>1995</v>
      </c>
      <c r="F3492" t="s">
        <v>0</v>
      </c>
      <c r="G3492" t="s">
        <v>347</v>
      </c>
      <c r="H3492" t="str">
        <f>_xlfn.XLOOKUP(Flights[[#This Row],[Destination]], Airports!$A$2:$A$78, Airports!$D$2:$D$78)</f>
        <v>San Jose</v>
      </c>
      <c r="I3492" t="str" cm="1">
        <f t="array" ref="I3492">_xlfn.XLOOKUP(Flights[[#This Row],[Destination]],_xlfn._TRO_TRAILING( Airports!A:A),_xlfn._TRO_TRAILING( Airports!E:E), "Not found")</f>
        <v>CA</v>
      </c>
      <c r="J3492" s="1">
        <v>0.31944444444444442</v>
      </c>
      <c r="K3492" s="22">
        <f>HOUR(Flights[[#This Row],[Scheduled Departure]])</f>
        <v>7</v>
      </c>
      <c r="L3492" s="1">
        <v>0.31874999999999998</v>
      </c>
      <c r="M3492">
        <f>(L3492-J3492)*24*60</f>
        <v>-0.99999999999999645</v>
      </c>
      <c r="N3492" s="16">
        <f>Flights[[#This Row],[Length (min)]]/60</f>
        <v>1.0166666666666666</v>
      </c>
      <c r="O3492">
        <v>61</v>
      </c>
      <c r="P3492">
        <v>308</v>
      </c>
      <c r="Q3492" s="18">
        <f>IFERROR(Flights[[#This Row],[Distance]]/Flights[[#This Row],[Length (hr)]], "")</f>
        <v>302.95081967213116</v>
      </c>
      <c r="R3492" s="1">
        <v>0.36458333333333331</v>
      </c>
      <c r="S3492" s="1" t="str">
        <f>IF(Flights[[#This Row],[Length (hr)]]&lt;2, "No meal", IF(Flights[[#This Row],[Length (hr)]]&lt;3.5, "Light meal", "Full meal"))</f>
        <v>No meal</v>
      </c>
      <c r="T3492" s="1" t="str">
        <f>IF(AND(Flights[[#This Row],[Airline]]="US Airways", Flights[[#This Row],[Meal]]="Full Meal"), "Yes", "No")</f>
        <v>No</v>
      </c>
      <c r="U3492" s="1">
        <v>0.3611111111111111</v>
      </c>
      <c r="V3492">
        <v>-5</v>
      </c>
      <c r="W3492" s="1" t="str">
        <f>IF(Flights[[#This Row],[Arrival Delay]] = "", "Cancelled", IF(Flights[[#This Row],[Arrival Delay]]&gt;15, "Delayed", "On time"))</f>
        <v>On time</v>
      </c>
      <c r="X3492" t="str">
        <f>IF(Flights[[#This Row],[Status]]&lt;&gt;"Delayed","", IF(Flights[[#This Row],[Arrival Delay]]&gt;120, "Severe", IF(Flights[[#This Row],[Arrival Delay]]&gt;60, "Major", "Moderate")))</f>
        <v/>
      </c>
      <c r="Y3492" t="b">
        <v>0</v>
      </c>
      <c r="AA3492" t="str">
        <f>IF(OR(AND(Flights[[#This Row],[Status]]="Cancelled", Flights[[#This Row],[Cancellation Reason]]="Airline/Carrier"), Flights[[#This Row],[Delay Type]]="Severe"), "Yes", "No")</f>
        <v>No</v>
      </c>
    </row>
    <row r="3493" spans="1:27" x14ac:dyDescent="0.3">
      <c r="A3493" s="3">
        <v>42258</v>
      </c>
      <c r="B3493" s="22">
        <f>WEEKNUM(Flights[[#This Row],[Date]], 1)</f>
        <v>37</v>
      </c>
      <c r="C3493" s="22">
        <f>WEEKDAY(Flights[[#This Row],[Date]],1)</f>
        <v>6</v>
      </c>
      <c r="D3493" t="s">
        <v>1614</v>
      </c>
      <c r="E3493" t="s">
        <v>1990</v>
      </c>
      <c r="F3493" t="s">
        <v>0</v>
      </c>
      <c r="G3493" t="s">
        <v>273</v>
      </c>
      <c r="H3493" t="str">
        <f>_xlfn.XLOOKUP(Flights[[#This Row],[Destination]], Airports!$A$2:$A$78, Airports!$D$2:$D$78)</f>
        <v>Denver</v>
      </c>
      <c r="I3493" t="str" cm="1">
        <f t="array" ref="I3493">_xlfn.XLOOKUP(Flights[[#This Row],[Destination]],_xlfn._TRO_TRAILING( Airports!A:A),_xlfn._TRO_TRAILING( Airports!E:E), "Not found")</f>
        <v>CO</v>
      </c>
      <c r="J3493" s="1">
        <v>0.35486111111111113</v>
      </c>
      <c r="K3493" s="22">
        <f>HOUR(Flights[[#This Row],[Scheduled Departure]])</f>
        <v>8</v>
      </c>
      <c r="L3493" s="1">
        <v>0.35138888888888886</v>
      </c>
      <c r="M3493">
        <f>(L3493-J3493)*24*60</f>
        <v>-5.0000000000000622</v>
      </c>
      <c r="N3493" s="16">
        <f>Flights[[#This Row],[Length (min)]]/60</f>
        <v>2.5166666666666666</v>
      </c>
      <c r="O3493">
        <v>151</v>
      </c>
      <c r="P3493">
        <v>862</v>
      </c>
      <c r="Q3493" s="18">
        <f>IFERROR(Flights[[#This Row],[Distance]]/Flights[[#This Row],[Length (hr)]], "")</f>
        <v>342.51655629139071</v>
      </c>
      <c r="R3493" s="1">
        <v>0.49652777777777779</v>
      </c>
      <c r="S3493" s="1" t="str">
        <f>IF(Flights[[#This Row],[Length (hr)]]&lt;2, "No meal", IF(Flights[[#This Row],[Length (hr)]]&lt;3.5, "Light meal", "Full meal"))</f>
        <v>Light meal</v>
      </c>
      <c r="T3493" s="1" t="str">
        <f>IF(AND(Flights[[#This Row],[Airline]]="US Airways", Flights[[#This Row],[Meal]]="Full Meal"), "Yes", "No")</f>
        <v>No</v>
      </c>
      <c r="U3493" s="1">
        <v>0.49791666666666667</v>
      </c>
      <c r="V3493">
        <v>2</v>
      </c>
      <c r="W3493" s="1" t="str">
        <f>IF(Flights[[#This Row],[Arrival Delay]] = "", "Cancelled", IF(Flights[[#This Row],[Arrival Delay]]&gt;15, "Delayed", "On time"))</f>
        <v>On time</v>
      </c>
      <c r="X3493" t="str">
        <f>IF(Flights[[#This Row],[Status]]&lt;&gt;"Delayed","", IF(Flights[[#This Row],[Arrival Delay]]&gt;120, "Severe", IF(Flights[[#This Row],[Arrival Delay]]&gt;60, "Major", "Moderate")))</f>
        <v/>
      </c>
      <c r="Y3493" t="b">
        <v>0</v>
      </c>
      <c r="AA3493" t="str">
        <f>IF(OR(AND(Flights[[#This Row],[Status]]="Cancelled", Flights[[#This Row],[Cancellation Reason]]="Airline/Carrier"), Flights[[#This Row],[Delay Type]]="Severe"), "Yes", "No")</f>
        <v>No</v>
      </c>
    </row>
    <row r="3494" spans="1:27" x14ac:dyDescent="0.3">
      <c r="A3494" s="3">
        <v>42258</v>
      </c>
      <c r="B3494" s="22">
        <f>WEEKNUM(Flights[[#This Row],[Date]], 1)</f>
        <v>37</v>
      </c>
      <c r="C3494" s="22">
        <f>WEEKDAY(Flights[[#This Row],[Date]],1)</f>
        <v>6</v>
      </c>
      <c r="D3494" t="s">
        <v>442</v>
      </c>
      <c r="E3494" t="s">
        <v>1994</v>
      </c>
      <c r="F3494" t="s">
        <v>0</v>
      </c>
      <c r="G3494" t="s">
        <v>3</v>
      </c>
      <c r="H3494" t="str">
        <f>_xlfn.XLOOKUP(Flights[[#This Row],[Destination]], Airports!$A$2:$A$78, Airports!$D$2:$D$78)</f>
        <v>Dallas</v>
      </c>
      <c r="I3494" t="str" cm="1">
        <f t="array" ref="I3494">_xlfn.XLOOKUP(Flights[[#This Row],[Destination]],_xlfn._TRO_TRAILING( Airports!A:A),_xlfn._TRO_TRAILING( Airports!E:E), "Not found")</f>
        <v>TX</v>
      </c>
      <c r="J3494" s="1">
        <v>0.38333333333333336</v>
      </c>
      <c r="K3494" s="22">
        <f>HOUR(Flights[[#This Row],[Scheduled Departure]])</f>
        <v>9</v>
      </c>
      <c r="L3494" s="1">
        <v>0.3840277777777778</v>
      </c>
      <c r="M3494">
        <f>(L3494-J3494)*24*60</f>
        <v>0.99999999999999645</v>
      </c>
      <c r="N3494" s="16">
        <f>Flights[[#This Row],[Length (min)]]/60</f>
        <v>3.4</v>
      </c>
      <c r="O3494">
        <v>204</v>
      </c>
      <c r="P3494">
        <v>1235</v>
      </c>
      <c r="Q3494" s="18">
        <f>IFERROR(Flights[[#This Row],[Distance]]/Flights[[#This Row],[Length (hr)]], "")</f>
        <v>363.23529411764707</v>
      </c>
      <c r="R3494" s="1">
        <v>0.59791666666666665</v>
      </c>
      <c r="S3494" s="1" t="str">
        <f>IF(Flights[[#This Row],[Length (hr)]]&lt;2, "No meal", IF(Flights[[#This Row],[Length (hr)]]&lt;3.5, "Light meal", "Full meal"))</f>
        <v>Light meal</v>
      </c>
      <c r="T3494" s="1" t="str">
        <f>IF(AND(Flights[[#This Row],[Airline]]="US Airways", Flights[[#This Row],[Meal]]="Full Meal"), "Yes", "No")</f>
        <v>No</v>
      </c>
      <c r="U3494" s="1">
        <v>0.60902777777777772</v>
      </c>
      <c r="V3494">
        <v>16</v>
      </c>
      <c r="W3494" s="1" t="str">
        <f>IF(Flights[[#This Row],[Arrival Delay]] = "", "Cancelled", IF(Flights[[#This Row],[Arrival Delay]]&gt;15, "Delayed", "On time"))</f>
        <v>Delayed</v>
      </c>
      <c r="X3494" t="str">
        <f>IF(Flights[[#This Row],[Status]]&lt;&gt;"Delayed","", IF(Flights[[#This Row],[Arrival Delay]]&gt;120, "Severe", IF(Flights[[#This Row],[Arrival Delay]]&gt;60, "Major", "Moderate")))</f>
        <v>Moderate</v>
      </c>
      <c r="Y3494" t="b">
        <v>0</v>
      </c>
      <c r="AA3494" t="str">
        <f>IF(OR(AND(Flights[[#This Row],[Status]]="Cancelled", Flights[[#This Row],[Cancellation Reason]]="Airline/Carrier"), Flights[[#This Row],[Delay Type]]="Severe"), "Yes", "No")</f>
        <v>No</v>
      </c>
    </row>
    <row r="3495" spans="1:27" x14ac:dyDescent="0.3">
      <c r="A3495" s="3">
        <v>42258</v>
      </c>
      <c r="B3495" s="22">
        <f>WEEKNUM(Flights[[#This Row],[Date]], 1)</f>
        <v>37</v>
      </c>
      <c r="C3495" s="22">
        <f>WEEKDAY(Flights[[#This Row],[Date]],1)</f>
        <v>6</v>
      </c>
      <c r="D3495" t="s">
        <v>1261</v>
      </c>
      <c r="E3495" t="s">
        <v>1989</v>
      </c>
      <c r="F3495" t="s">
        <v>0</v>
      </c>
      <c r="G3495" t="s">
        <v>316</v>
      </c>
      <c r="H3495" t="str">
        <f>_xlfn.XLOOKUP(Flights[[#This Row],[Destination]], Airports!$A$2:$A$78, Airports!$D$2:$D$78)</f>
        <v>New Orleans</v>
      </c>
      <c r="I3495" t="str" cm="1">
        <f t="array" ref="I3495">_xlfn.XLOOKUP(Flights[[#This Row],[Destination]],_xlfn._TRO_TRAILING( Airports!A:A),_xlfn._TRO_TRAILING( Airports!E:E), "Not found")</f>
        <v>LA</v>
      </c>
      <c r="J3495" s="1">
        <v>0.38541666666666669</v>
      </c>
      <c r="K3495" s="22">
        <f>HOUR(Flights[[#This Row],[Scheduled Departure]])</f>
        <v>9</v>
      </c>
      <c r="L3495" s="1">
        <v>0.38194444444444442</v>
      </c>
      <c r="M3495">
        <f>(L3495-J3495)*24*60</f>
        <v>-5.0000000000000622</v>
      </c>
      <c r="N3495" s="16">
        <f>Flights[[#This Row],[Length (min)]]/60</f>
        <v>3.7666666666666666</v>
      </c>
      <c r="O3495">
        <v>226</v>
      </c>
      <c r="P3495">
        <v>1670</v>
      </c>
      <c r="Q3495" s="18">
        <f>IFERROR(Flights[[#This Row],[Distance]]/Flights[[#This Row],[Length (hr)]], "")</f>
        <v>443.36283185840711</v>
      </c>
      <c r="R3495" s="1">
        <v>0.62708333333333333</v>
      </c>
      <c r="S3495" s="1" t="str">
        <f>IF(Flights[[#This Row],[Length (hr)]]&lt;2, "No meal", IF(Flights[[#This Row],[Length (hr)]]&lt;3.5, "Light meal", "Full meal"))</f>
        <v>Full meal</v>
      </c>
      <c r="T3495" s="1" t="str">
        <f>IF(AND(Flights[[#This Row],[Airline]]="US Airways", Flights[[#This Row],[Meal]]="Full Meal"), "Yes", "No")</f>
        <v>No</v>
      </c>
      <c r="U3495" s="1">
        <v>0.62222222222222223</v>
      </c>
      <c r="V3495">
        <v>-7</v>
      </c>
      <c r="W3495" s="1" t="str">
        <f>IF(Flights[[#This Row],[Arrival Delay]] = "", "Cancelled", IF(Flights[[#This Row],[Arrival Delay]]&gt;15, "Delayed", "On time"))</f>
        <v>On time</v>
      </c>
      <c r="X3495" t="str">
        <f>IF(Flights[[#This Row],[Status]]&lt;&gt;"Delayed","", IF(Flights[[#This Row],[Arrival Delay]]&gt;120, "Severe", IF(Flights[[#This Row],[Arrival Delay]]&gt;60, "Major", "Moderate")))</f>
        <v/>
      </c>
      <c r="Y3495" t="b">
        <v>0</v>
      </c>
      <c r="AA3495" t="str">
        <f>IF(OR(AND(Flights[[#This Row],[Status]]="Cancelled", Flights[[#This Row],[Cancellation Reason]]="Airline/Carrier"), Flights[[#This Row],[Delay Type]]="Severe"), "Yes", "No")</f>
        <v>No</v>
      </c>
    </row>
    <row r="3496" spans="1:27" x14ac:dyDescent="0.3">
      <c r="A3496" s="3">
        <v>42258</v>
      </c>
      <c r="B3496" s="22">
        <f>WEEKNUM(Flights[[#This Row],[Date]], 1)</f>
        <v>37</v>
      </c>
      <c r="C3496" s="22">
        <f>WEEKDAY(Flights[[#This Row],[Date]],1)</f>
        <v>6</v>
      </c>
      <c r="D3496" t="s">
        <v>134</v>
      </c>
      <c r="E3496" t="s">
        <v>1987</v>
      </c>
      <c r="F3496" t="s">
        <v>0</v>
      </c>
      <c r="G3496" t="s">
        <v>3</v>
      </c>
      <c r="H3496" t="str">
        <f>_xlfn.XLOOKUP(Flights[[#This Row],[Destination]], Airports!$A$2:$A$78, Airports!$D$2:$D$78)</f>
        <v>Dallas</v>
      </c>
      <c r="I3496" t="str" cm="1">
        <f t="array" ref="I3496">_xlfn.XLOOKUP(Flights[[#This Row],[Destination]],_xlfn._TRO_TRAILING( Airports!A:A),_xlfn._TRO_TRAILING( Airports!E:E), "Not found")</f>
        <v>TX</v>
      </c>
      <c r="J3496" s="1">
        <v>0.39583333333333331</v>
      </c>
      <c r="K3496" s="22">
        <f>HOUR(Flights[[#This Row],[Scheduled Departure]])</f>
        <v>9</v>
      </c>
      <c r="L3496" s="1">
        <v>0.39305555555555555</v>
      </c>
      <c r="M3496">
        <f>(L3496-J3496)*24*60</f>
        <v>-3.9999999999999858</v>
      </c>
      <c r="N3496" s="16">
        <f>Flights[[#This Row],[Length (min)]]/60</f>
        <v>3.1166666666666667</v>
      </c>
      <c r="O3496">
        <v>187</v>
      </c>
      <c r="P3496">
        <v>1235</v>
      </c>
      <c r="Q3496" s="18">
        <f>IFERROR(Flights[[#This Row],[Distance]]/Flights[[#This Row],[Length (hr)]], "")</f>
        <v>396.2566844919786</v>
      </c>
      <c r="R3496" s="1">
        <v>0.6118055555555556</v>
      </c>
      <c r="S3496" s="1" t="str">
        <f>IF(Flights[[#This Row],[Length (hr)]]&lt;2, "No meal", IF(Flights[[#This Row],[Length (hr)]]&lt;3.5, "Light meal", "Full meal"))</f>
        <v>Light meal</v>
      </c>
      <c r="T3496" s="1" t="str">
        <f>IF(AND(Flights[[#This Row],[Airline]]="US Airways", Flights[[#This Row],[Meal]]="Full Meal"), "Yes", "No")</f>
        <v>No</v>
      </c>
      <c r="U3496" s="1">
        <v>0.60624999999999996</v>
      </c>
      <c r="V3496">
        <v>-8</v>
      </c>
      <c r="W3496" s="1" t="str">
        <f>IF(Flights[[#This Row],[Arrival Delay]] = "", "Cancelled", IF(Flights[[#This Row],[Arrival Delay]]&gt;15, "Delayed", "On time"))</f>
        <v>On time</v>
      </c>
      <c r="X3496" t="str">
        <f>IF(Flights[[#This Row],[Status]]&lt;&gt;"Delayed","", IF(Flights[[#This Row],[Arrival Delay]]&gt;120, "Severe", IF(Flights[[#This Row],[Arrival Delay]]&gt;60, "Major", "Moderate")))</f>
        <v/>
      </c>
      <c r="Y3496" t="b">
        <v>0</v>
      </c>
      <c r="AA3496" t="str">
        <f>IF(OR(AND(Flights[[#This Row],[Status]]="Cancelled", Flights[[#This Row],[Cancellation Reason]]="Airline/Carrier"), Flights[[#This Row],[Delay Type]]="Severe"), "Yes", "No")</f>
        <v>No</v>
      </c>
    </row>
    <row r="3497" spans="1:27" x14ac:dyDescent="0.3">
      <c r="A3497" s="3">
        <v>42258</v>
      </c>
      <c r="B3497" s="22">
        <f>WEEKNUM(Flights[[#This Row],[Date]], 1)</f>
        <v>37</v>
      </c>
      <c r="C3497" s="22">
        <f>WEEKDAY(Flights[[#This Row],[Date]],1)</f>
        <v>6</v>
      </c>
      <c r="D3497" t="s">
        <v>1013</v>
      </c>
      <c r="E3497" t="s">
        <v>1994</v>
      </c>
      <c r="F3497" t="s">
        <v>0</v>
      </c>
      <c r="G3497" t="s">
        <v>318</v>
      </c>
      <c r="H3497" t="str">
        <f>_xlfn.XLOOKUP(Flights[[#This Row],[Destination]], Airports!$A$2:$A$78, Airports!$D$2:$D$78)</f>
        <v>Oakland</v>
      </c>
      <c r="I3497" t="str" cm="1">
        <f t="array" ref="I3497">_xlfn.XLOOKUP(Flights[[#This Row],[Destination]],_xlfn._TRO_TRAILING( Airports!A:A),_xlfn._TRO_TRAILING( Airports!E:E), "Not found")</f>
        <v>CA</v>
      </c>
      <c r="J3497" s="1">
        <v>0.43402777777777779</v>
      </c>
      <c r="K3497" s="22">
        <f>HOUR(Flights[[#This Row],[Scheduled Departure]])</f>
        <v>10</v>
      </c>
      <c r="L3497" s="1">
        <v>0.44027777777777777</v>
      </c>
      <c r="M3497">
        <f>(L3497-J3497)*24*60</f>
        <v>8.999999999999968</v>
      </c>
      <c r="N3497" s="16">
        <f>Flights[[#This Row],[Length (min)]]/60</f>
        <v>1.3333333333333333</v>
      </c>
      <c r="O3497">
        <v>80</v>
      </c>
      <c r="P3497">
        <v>337</v>
      </c>
      <c r="Q3497" s="18">
        <f>IFERROR(Flights[[#This Row],[Distance]]/Flights[[#This Row],[Length (hr)]], "")</f>
        <v>252.75</v>
      </c>
      <c r="R3497" s="1">
        <v>0.49513888888888891</v>
      </c>
      <c r="S3497" s="1" t="str">
        <f>IF(Flights[[#This Row],[Length (hr)]]&lt;2, "No meal", IF(Flights[[#This Row],[Length (hr)]]&lt;3.5, "Light meal", "Full meal"))</f>
        <v>No meal</v>
      </c>
      <c r="T3497" s="1" t="str">
        <f>IF(AND(Flights[[#This Row],[Airline]]="US Airways", Flights[[#This Row],[Meal]]="Full Meal"), "Yes", "No")</f>
        <v>No</v>
      </c>
      <c r="U3497" s="1">
        <v>0.49583333333333335</v>
      </c>
      <c r="V3497">
        <v>1</v>
      </c>
      <c r="W3497" s="1" t="str">
        <f>IF(Flights[[#This Row],[Arrival Delay]] = "", "Cancelled", IF(Flights[[#This Row],[Arrival Delay]]&gt;15, "Delayed", "On time"))</f>
        <v>On time</v>
      </c>
      <c r="X3497" t="str">
        <f>IF(Flights[[#This Row],[Status]]&lt;&gt;"Delayed","", IF(Flights[[#This Row],[Arrival Delay]]&gt;120, "Severe", IF(Flights[[#This Row],[Arrival Delay]]&gt;60, "Major", "Moderate")))</f>
        <v/>
      </c>
      <c r="Y3497" t="b">
        <v>0</v>
      </c>
      <c r="AA3497" t="str">
        <f>IF(OR(AND(Flights[[#This Row],[Status]]="Cancelled", Flights[[#This Row],[Cancellation Reason]]="Airline/Carrier"), Flights[[#This Row],[Delay Type]]="Severe"), "Yes", "No")</f>
        <v>No</v>
      </c>
    </row>
    <row r="3498" spans="1:27" x14ac:dyDescent="0.3">
      <c r="A3498" s="3">
        <v>42258</v>
      </c>
      <c r="B3498" s="22">
        <f>WEEKNUM(Flights[[#This Row],[Date]], 1)</f>
        <v>37</v>
      </c>
      <c r="C3498" s="22">
        <f>WEEKDAY(Flights[[#This Row],[Date]],1)</f>
        <v>6</v>
      </c>
      <c r="D3498" t="s">
        <v>1379</v>
      </c>
      <c r="E3498" t="s">
        <v>1996</v>
      </c>
      <c r="F3498" t="s">
        <v>0</v>
      </c>
      <c r="G3498" t="s">
        <v>15</v>
      </c>
      <c r="H3498" t="str">
        <f>_xlfn.XLOOKUP(Flights[[#This Row],[Destination]], Airports!$A$2:$A$78, Airports!$D$2:$D$78)</f>
        <v>Las Vegas</v>
      </c>
      <c r="I3498" t="str" cm="1">
        <f t="array" ref="I3498">_xlfn.XLOOKUP(Flights[[#This Row],[Destination]],_xlfn._TRO_TRAILING( Airports!A:A),_xlfn._TRO_TRAILING( Airports!E:E), "Not found")</f>
        <v>NV</v>
      </c>
      <c r="J3498" s="1">
        <v>0.4375</v>
      </c>
      <c r="K3498" s="22">
        <f>HOUR(Flights[[#This Row],[Scheduled Departure]])</f>
        <v>10</v>
      </c>
      <c r="L3498" s="1">
        <v>0.44236111111111109</v>
      </c>
      <c r="M3498">
        <f>(L3498-J3498)*24*60</f>
        <v>6.9999999999999751</v>
      </c>
      <c r="N3498" s="16">
        <f>Flights[[#This Row],[Length (min)]]/60</f>
        <v>1.0833333333333333</v>
      </c>
      <c r="O3498">
        <v>65</v>
      </c>
      <c r="P3498">
        <v>236</v>
      </c>
      <c r="Q3498" s="18">
        <f>IFERROR(Flights[[#This Row],[Distance]]/Flights[[#This Row],[Length (hr)]], "")</f>
        <v>217.84615384615387</v>
      </c>
      <c r="R3498" s="1">
        <v>0.4826388888888889</v>
      </c>
      <c r="S3498" s="1" t="str">
        <f>IF(Flights[[#This Row],[Length (hr)]]&lt;2, "No meal", IF(Flights[[#This Row],[Length (hr)]]&lt;3.5, "Light meal", "Full meal"))</f>
        <v>No meal</v>
      </c>
      <c r="T3498" s="1" t="str">
        <f>IF(AND(Flights[[#This Row],[Airline]]="US Airways", Flights[[#This Row],[Meal]]="Full Meal"), "Yes", "No")</f>
        <v>No</v>
      </c>
      <c r="U3498" s="1">
        <v>0.48749999999999999</v>
      </c>
      <c r="V3498">
        <v>7</v>
      </c>
      <c r="W3498" s="1" t="str">
        <f>IF(Flights[[#This Row],[Arrival Delay]] = "", "Cancelled", IF(Flights[[#This Row],[Arrival Delay]]&gt;15, "Delayed", "On time"))</f>
        <v>On time</v>
      </c>
      <c r="X3498" t="str">
        <f>IF(Flights[[#This Row],[Status]]&lt;&gt;"Delayed","", IF(Flights[[#This Row],[Arrival Delay]]&gt;120, "Severe", IF(Flights[[#This Row],[Arrival Delay]]&gt;60, "Major", "Moderate")))</f>
        <v/>
      </c>
      <c r="Y3498" t="b">
        <v>0</v>
      </c>
      <c r="AA3498" t="str">
        <f>IF(OR(AND(Flights[[#This Row],[Status]]="Cancelled", Flights[[#This Row],[Cancellation Reason]]="Airline/Carrier"), Flights[[#This Row],[Delay Type]]="Severe"), "Yes", "No")</f>
        <v>No</v>
      </c>
    </row>
    <row r="3499" spans="1:27" x14ac:dyDescent="0.3">
      <c r="A3499" s="3">
        <v>42258</v>
      </c>
      <c r="B3499" s="22">
        <f>WEEKNUM(Flights[[#This Row],[Date]], 1)</f>
        <v>37</v>
      </c>
      <c r="C3499" s="22">
        <f>WEEKDAY(Flights[[#This Row],[Date]],1)</f>
        <v>6</v>
      </c>
      <c r="D3499" t="s">
        <v>1677</v>
      </c>
      <c r="E3499" t="s">
        <v>1995</v>
      </c>
      <c r="F3499" t="s">
        <v>0</v>
      </c>
      <c r="G3499" t="s">
        <v>347</v>
      </c>
      <c r="H3499" t="str">
        <f>_xlfn.XLOOKUP(Flights[[#This Row],[Destination]], Airports!$A$2:$A$78, Airports!$D$2:$D$78)</f>
        <v>San Jose</v>
      </c>
      <c r="I3499" t="str" cm="1">
        <f t="array" ref="I3499">_xlfn.XLOOKUP(Flights[[#This Row],[Destination]],_xlfn._TRO_TRAILING( Airports!A:A),_xlfn._TRO_TRAILING( Airports!E:E), "Not found")</f>
        <v>CA</v>
      </c>
      <c r="J3499" s="1">
        <v>0.4548611111111111</v>
      </c>
      <c r="K3499" s="22">
        <f>HOUR(Flights[[#This Row],[Scheduled Departure]])</f>
        <v>10</v>
      </c>
      <c r="L3499" s="1">
        <v>0.45347222222222222</v>
      </c>
      <c r="M3499">
        <f>(L3499-J3499)*24*60</f>
        <v>-1.9999999999999929</v>
      </c>
      <c r="N3499" s="16">
        <f>Flights[[#This Row],[Length (min)]]/60</f>
        <v>1.1000000000000001</v>
      </c>
      <c r="O3499">
        <v>66</v>
      </c>
      <c r="P3499">
        <v>308</v>
      </c>
      <c r="Q3499" s="18">
        <f>IFERROR(Flights[[#This Row],[Distance]]/Flights[[#This Row],[Length (hr)]], "")</f>
        <v>280</v>
      </c>
      <c r="R3499" s="1">
        <v>0.5</v>
      </c>
      <c r="S3499" s="1" t="str">
        <f>IF(Flights[[#This Row],[Length (hr)]]&lt;2, "No meal", IF(Flights[[#This Row],[Length (hr)]]&lt;3.5, "Light meal", "Full meal"))</f>
        <v>No meal</v>
      </c>
      <c r="T3499" s="1" t="str">
        <f>IF(AND(Flights[[#This Row],[Airline]]="US Airways", Flights[[#This Row],[Meal]]="Full Meal"), "Yes", "No")</f>
        <v>No</v>
      </c>
      <c r="U3499" s="1">
        <v>0.49930555555555556</v>
      </c>
      <c r="V3499">
        <v>-1</v>
      </c>
      <c r="W3499" s="1" t="str">
        <f>IF(Flights[[#This Row],[Arrival Delay]] = "", "Cancelled", IF(Flights[[#This Row],[Arrival Delay]]&gt;15, "Delayed", "On time"))</f>
        <v>On time</v>
      </c>
      <c r="X3499" t="str">
        <f>IF(Flights[[#This Row],[Status]]&lt;&gt;"Delayed","", IF(Flights[[#This Row],[Arrival Delay]]&gt;120, "Severe", IF(Flights[[#This Row],[Arrival Delay]]&gt;60, "Major", "Moderate")))</f>
        <v/>
      </c>
      <c r="Y3499" t="b">
        <v>0</v>
      </c>
      <c r="AA3499" t="str">
        <f>IF(OR(AND(Flights[[#This Row],[Status]]="Cancelled", Flights[[#This Row],[Cancellation Reason]]="Airline/Carrier"), Flights[[#This Row],[Delay Type]]="Severe"), "Yes", "No")</f>
        <v>No</v>
      </c>
    </row>
    <row r="3500" spans="1:27" x14ac:dyDescent="0.3">
      <c r="A3500" s="3">
        <v>42258</v>
      </c>
      <c r="B3500" s="22">
        <f>WEEKNUM(Flights[[#This Row],[Date]], 1)</f>
        <v>37</v>
      </c>
      <c r="C3500" s="22">
        <f>WEEKDAY(Flights[[#This Row],[Date]],1)</f>
        <v>6</v>
      </c>
      <c r="D3500" t="s">
        <v>737</v>
      </c>
      <c r="E3500" t="s">
        <v>1995</v>
      </c>
      <c r="F3500" t="s">
        <v>0</v>
      </c>
      <c r="G3500" t="s">
        <v>306</v>
      </c>
      <c r="H3500" t="str">
        <f>_xlfn.XLOOKUP(Flights[[#This Row],[Destination]], Airports!$A$2:$A$78, Airports!$D$2:$D$78)</f>
        <v>Chicago</v>
      </c>
      <c r="I3500" t="str" cm="1">
        <f t="array" ref="I3500">_xlfn.XLOOKUP(Flights[[#This Row],[Destination]],_xlfn._TRO_TRAILING( Airports!A:A),_xlfn._TRO_TRAILING( Airports!E:E), "Not found")</f>
        <v>IL</v>
      </c>
      <c r="J3500" s="1">
        <v>0.5625</v>
      </c>
      <c r="K3500" s="22">
        <f>HOUR(Flights[[#This Row],[Scheduled Departure]])</f>
        <v>13</v>
      </c>
      <c r="L3500" s="1">
        <v>0.56597222222222221</v>
      </c>
      <c r="M3500">
        <f>(L3500-J3500)*24*60</f>
        <v>4.9999999999999822</v>
      </c>
      <c r="N3500" s="16">
        <f>Flights[[#This Row],[Length (min)]]/60</f>
        <v>3.8833333333333333</v>
      </c>
      <c r="O3500">
        <v>233</v>
      </c>
      <c r="P3500">
        <v>1750</v>
      </c>
      <c r="Q3500" s="18">
        <f>IFERROR(Flights[[#This Row],[Distance]]/Flights[[#This Row],[Length (hr)]], "")</f>
        <v>450.64377682403432</v>
      </c>
      <c r="R3500" s="1">
        <v>0.8125</v>
      </c>
      <c r="S3500" s="1" t="str">
        <f>IF(Flights[[#This Row],[Length (hr)]]&lt;2, "No meal", IF(Flights[[#This Row],[Length (hr)]]&lt;3.5, "Light meal", "Full meal"))</f>
        <v>Full meal</v>
      </c>
      <c r="T3500" s="1" t="str">
        <f>IF(AND(Flights[[#This Row],[Airline]]="US Airways", Flights[[#This Row],[Meal]]="Full Meal"), "Yes", "No")</f>
        <v>No</v>
      </c>
      <c r="U3500" s="1">
        <v>0.81111111111111112</v>
      </c>
      <c r="V3500">
        <v>-2</v>
      </c>
      <c r="W3500" s="1" t="str">
        <f>IF(Flights[[#This Row],[Arrival Delay]] = "", "Cancelled", IF(Flights[[#This Row],[Arrival Delay]]&gt;15, "Delayed", "On time"))</f>
        <v>On time</v>
      </c>
      <c r="X3500" t="str">
        <f>IF(Flights[[#This Row],[Status]]&lt;&gt;"Delayed","", IF(Flights[[#This Row],[Arrival Delay]]&gt;120, "Severe", IF(Flights[[#This Row],[Arrival Delay]]&gt;60, "Major", "Moderate")))</f>
        <v/>
      </c>
      <c r="Y3500" t="b">
        <v>0</v>
      </c>
      <c r="AA3500" t="str">
        <f>IF(OR(AND(Flights[[#This Row],[Status]]="Cancelled", Flights[[#This Row],[Cancellation Reason]]="Airline/Carrier"), Flights[[#This Row],[Delay Type]]="Severe"), "Yes", "No")</f>
        <v>No</v>
      </c>
    </row>
    <row r="3501" spans="1:27" x14ac:dyDescent="0.3">
      <c r="A3501" s="3">
        <v>42258</v>
      </c>
      <c r="B3501" s="22">
        <f>WEEKNUM(Flights[[#This Row],[Date]], 1)</f>
        <v>37</v>
      </c>
      <c r="C3501" s="22">
        <f>WEEKDAY(Flights[[#This Row],[Date]],1)</f>
        <v>6</v>
      </c>
      <c r="D3501" t="s">
        <v>1690</v>
      </c>
      <c r="E3501" t="s">
        <v>1995</v>
      </c>
      <c r="F3501" t="s">
        <v>0</v>
      </c>
      <c r="G3501" t="s">
        <v>15</v>
      </c>
      <c r="H3501" t="str">
        <f>_xlfn.XLOOKUP(Flights[[#This Row],[Destination]], Airports!$A$2:$A$78, Airports!$D$2:$D$78)</f>
        <v>Las Vegas</v>
      </c>
      <c r="I3501" t="str" cm="1">
        <f t="array" ref="I3501">_xlfn.XLOOKUP(Flights[[#This Row],[Destination]],_xlfn._TRO_TRAILING( Airports!A:A),_xlfn._TRO_TRAILING( Airports!E:E), "Not found")</f>
        <v>NV</v>
      </c>
      <c r="J3501" s="1">
        <v>0.60069444444444442</v>
      </c>
      <c r="K3501" s="22">
        <f>HOUR(Flights[[#This Row],[Scheduled Departure]])</f>
        <v>14</v>
      </c>
      <c r="L3501" s="1">
        <v>0.61944444444444446</v>
      </c>
      <c r="M3501">
        <f>(L3501-J3501)*24*60</f>
        <v>27.000000000000064</v>
      </c>
      <c r="N3501" s="16">
        <f>Flights[[#This Row],[Length (min)]]/60</f>
        <v>1.0166666666666666</v>
      </c>
      <c r="O3501">
        <v>61</v>
      </c>
      <c r="P3501">
        <v>236</v>
      </c>
      <c r="Q3501" s="18">
        <f>IFERROR(Flights[[#This Row],[Distance]]/Flights[[#This Row],[Length (hr)]], "")</f>
        <v>232.13114754098362</v>
      </c>
      <c r="R3501" s="1">
        <v>0.64930555555555558</v>
      </c>
      <c r="S3501" s="1" t="str">
        <f>IF(Flights[[#This Row],[Length (hr)]]&lt;2, "No meal", IF(Flights[[#This Row],[Length (hr)]]&lt;3.5, "Light meal", "Full meal"))</f>
        <v>No meal</v>
      </c>
      <c r="T3501" s="1" t="str">
        <f>IF(AND(Flights[[#This Row],[Airline]]="US Airways", Flights[[#This Row],[Meal]]="Full Meal"), "Yes", "No")</f>
        <v>No</v>
      </c>
      <c r="U3501" s="1">
        <v>0.66180555555555554</v>
      </c>
      <c r="V3501">
        <v>18</v>
      </c>
      <c r="W3501" s="1" t="str">
        <f>IF(Flights[[#This Row],[Arrival Delay]] = "", "Cancelled", IF(Flights[[#This Row],[Arrival Delay]]&gt;15, "Delayed", "On time"))</f>
        <v>Delayed</v>
      </c>
      <c r="X3501" t="str">
        <f>IF(Flights[[#This Row],[Status]]&lt;&gt;"Delayed","", IF(Flights[[#This Row],[Arrival Delay]]&gt;120, "Severe", IF(Flights[[#This Row],[Arrival Delay]]&gt;60, "Major", "Moderate")))</f>
        <v>Moderate</v>
      </c>
      <c r="Y3501" t="b">
        <v>0</v>
      </c>
      <c r="AA3501" t="str">
        <f>IF(OR(AND(Flights[[#This Row],[Status]]="Cancelled", Flights[[#This Row],[Cancellation Reason]]="Airline/Carrier"), Flights[[#This Row],[Delay Type]]="Severe"), "Yes", "No")</f>
        <v>No</v>
      </c>
    </row>
    <row r="3502" spans="1:27" x14ac:dyDescent="0.3">
      <c r="A3502" s="3">
        <v>42258</v>
      </c>
      <c r="B3502" s="22">
        <f>WEEKNUM(Flights[[#This Row],[Date]], 1)</f>
        <v>37</v>
      </c>
      <c r="C3502" s="22">
        <f>WEEKDAY(Flights[[#This Row],[Date]],1)</f>
        <v>6</v>
      </c>
      <c r="D3502" t="s">
        <v>106</v>
      </c>
      <c r="E3502" t="s">
        <v>1987</v>
      </c>
      <c r="F3502" t="s">
        <v>0</v>
      </c>
      <c r="G3502" t="s">
        <v>10</v>
      </c>
      <c r="H3502" t="str">
        <f>_xlfn.XLOOKUP(Flights[[#This Row],[Destination]], Airports!$A$2:$A$78, Airports!$D$2:$D$78)</f>
        <v>Boston</v>
      </c>
      <c r="I3502" t="str" cm="1">
        <f t="array" ref="I3502">_xlfn.XLOOKUP(Flights[[#This Row],[Destination]],_xlfn._TRO_TRAILING( Airports!A:A),_xlfn._TRO_TRAILING( Airports!E:E), "Not found")</f>
        <v>MA</v>
      </c>
      <c r="J3502" s="1">
        <v>0.61458333333333337</v>
      </c>
      <c r="K3502" s="22">
        <f>HOUR(Flights[[#This Row],[Scheduled Departure]])</f>
        <v>14</v>
      </c>
      <c r="L3502" s="1">
        <v>0.60902777777777772</v>
      </c>
      <c r="M3502">
        <f>(L3502-J3502)*24*60</f>
        <v>-8.0000000000001315</v>
      </c>
      <c r="N3502" s="16">
        <f>Flights[[#This Row],[Length (min)]]/60</f>
        <v>5.4833333333333334</v>
      </c>
      <c r="O3502">
        <v>329</v>
      </c>
      <c r="P3502">
        <v>2611</v>
      </c>
      <c r="Q3502" s="18">
        <f>IFERROR(Flights[[#This Row],[Distance]]/Flights[[#This Row],[Length (hr)]], "")</f>
        <v>476.17021276595744</v>
      </c>
      <c r="R3502" s="1">
        <v>0.97013888888888888</v>
      </c>
      <c r="S3502" s="1" t="str">
        <f>IF(Flights[[#This Row],[Length (hr)]]&lt;2, "No meal", IF(Flights[[#This Row],[Length (hr)]]&lt;3.5, "Light meal", "Full meal"))</f>
        <v>Full meal</v>
      </c>
      <c r="T3502" s="1" t="str">
        <f>IF(AND(Flights[[#This Row],[Airline]]="US Airways", Flights[[#This Row],[Meal]]="Full Meal"), "Yes", "No")</f>
        <v>No</v>
      </c>
      <c r="U3502" s="1">
        <v>0.96250000000000002</v>
      </c>
      <c r="V3502">
        <v>-11</v>
      </c>
      <c r="W3502" s="1" t="str">
        <f>IF(Flights[[#This Row],[Arrival Delay]] = "", "Cancelled", IF(Flights[[#This Row],[Arrival Delay]]&gt;15, "Delayed", "On time"))</f>
        <v>On time</v>
      </c>
      <c r="X3502" t="str">
        <f>IF(Flights[[#This Row],[Status]]&lt;&gt;"Delayed","", IF(Flights[[#This Row],[Arrival Delay]]&gt;120, "Severe", IF(Flights[[#This Row],[Arrival Delay]]&gt;60, "Major", "Moderate")))</f>
        <v/>
      </c>
      <c r="Y3502" t="b">
        <v>0</v>
      </c>
      <c r="AA3502" t="str">
        <f>IF(OR(AND(Flights[[#This Row],[Status]]="Cancelled", Flights[[#This Row],[Cancellation Reason]]="Airline/Carrier"), Flights[[#This Row],[Delay Type]]="Severe"), "Yes", "No")</f>
        <v>No</v>
      </c>
    </row>
    <row r="3503" spans="1:27" x14ac:dyDescent="0.3">
      <c r="A3503" s="3">
        <v>42258</v>
      </c>
      <c r="B3503" s="22">
        <f>WEEKNUM(Flights[[#This Row],[Date]], 1)</f>
        <v>37</v>
      </c>
      <c r="C3503" s="22">
        <f>WEEKDAY(Flights[[#This Row],[Date]],1)</f>
        <v>6</v>
      </c>
      <c r="D3503" t="s">
        <v>1779</v>
      </c>
      <c r="E3503" t="s">
        <v>1989</v>
      </c>
      <c r="F3503" t="s">
        <v>0</v>
      </c>
      <c r="G3503" t="s">
        <v>344</v>
      </c>
      <c r="H3503" t="str">
        <f>_xlfn.XLOOKUP(Flights[[#This Row],[Destination]], Airports!$A$2:$A$78, Airports!$D$2:$D$78)</f>
        <v>Seattle</v>
      </c>
      <c r="I3503" t="str" cm="1">
        <f t="array" ref="I3503">_xlfn.XLOOKUP(Flights[[#This Row],[Destination]],_xlfn._TRO_TRAILING( Airports!A:A),_xlfn._TRO_TRAILING( Airports!E:E), "Not found")</f>
        <v>WA</v>
      </c>
      <c r="J3503" s="1">
        <v>0.62152777777777779</v>
      </c>
      <c r="K3503" s="22">
        <f>HOUR(Flights[[#This Row],[Scheduled Departure]])</f>
        <v>14</v>
      </c>
      <c r="L3503" s="1">
        <v>0.63958333333333328</v>
      </c>
      <c r="M3503">
        <f>(L3503-J3503)*24*60</f>
        <v>25.999999999999908</v>
      </c>
      <c r="N3503" s="16">
        <f>Flights[[#This Row],[Length (min)]]/60</f>
        <v>2.3666666666666667</v>
      </c>
      <c r="O3503">
        <v>142</v>
      </c>
      <c r="P3503">
        <v>954</v>
      </c>
      <c r="Q3503" s="18">
        <f>IFERROR(Flights[[#This Row],[Distance]]/Flights[[#This Row],[Length (hr)]], "")</f>
        <v>403.09859154929575</v>
      </c>
      <c r="R3503" s="1">
        <v>0.73124999999999996</v>
      </c>
      <c r="S3503" s="1" t="str">
        <f>IF(Flights[[#This Row],[Length (hr)]]&lt;2, "No meal", IF(Flights[[#This Row],[Length (hr)]]&lt;3.5, "Light meal", "Full meal"))</f>
        <v>Light meal</v>
      </c>
      <c r="T3503" s="1" t="str">
        <f>IF(AND(Flights[[#This Row],[Airline]]="US Airways", Flights[[#This Row],[Meal]]="Full Meal"), "Yes", "No")</f>
        <v>No</v>
      </c>
      <c r="U3503" s="1">
        <v>0.73819444444444449</v>
      </c>
      <c r="V3503">
        <v>10</v>
      </c>
      <c r="W3503" s="1" t="str">
        <f>IF(Flights[[#This Row],[Arrival Delay]] = "", "Cancelled", IF(Flights[[#This Row],[Arrival Delay]]&gt;15, "Delayed", "On time"))</f>
        <v>On time</v>
      </c>
      <c r="X3503" t="str">
        <f>IF(Flights[[#This Row],[Status]]&lt;&gt;"Delayed","", IF(Flights[[#This Row],[Arrival Delay]]&gt;120, "Severe", IF(Flights[[#This Row],[Arrival Delay]]&gt;60, "Major", "Moderate")))</f>
        <v/>
      </c>
      <c r="Y3503" t="b">
        <v>0</v>
      </c>
      <c r="AA3503" t="str">
        <f>IF(OR(AND(Flights[[#This Row],[Status]]="Cancelled", Flights[[#This Row],[Cancellation Reason]]="Airline/Carrier"), Flights[[#This Row],[Delay Type]]="Severe"), "Yes", "No")</f>
        <v>No</v>
      </c>
    </row>
    <row r="3504" spans="1:27" x14ac:dyDescent="0.3">
      <c r="A3504" s="3">
        <v>42258</v>
      </c>
      <c r="B3504" s="22">
        <f>WEEKNUM(Flights[[#This Row],[Date]], 1)</f>
        <v>37</v>
      </c>
      <c r="C3504" s="22">
        <f>WEEKDAY(Flights[[#This Row],[Date]],1)</f>
        <v>6</v>
      </c>
      <c r="D3504" t="s">
        <v>205</v>
      </c>
      <c r="E3504" t="s">
        <v>1987</v>
      </c>
      <c r="F3504" t="s">
        <v>0</v>
      </c>
      <c r="G3504" t="s">
        <v>28</v>
      </c>
      <c r="H3504" t="str">
        <f>_xlfn.XLOOKUP(Flights[[#This Row],[Destination]], Airports!$A$2:$A$78, Airports!$D$2:$D$78)</f>
        <v>Philadelphia</v>
      </c>
      <c r="I3504" t="str" cm="1">
        <f t="array" ref="I3504">_xlfn.XLOOKUP(Flights[[#This Row],[Destination]],_xlfn._TRO_TRAILING( Airports!A:A),_xlfn._TRO_TRAILING( Airports!E:E), "Not found")</f>
        <v>PA</v>
      </c>
      <c r="J3504" s="1">
        <v>0.92361111111111116</v>
      </c>
      <c r="K3504" s="22">
        <f>HOUR(Flights[[#This Row],[Scheduled Departure]])</f>
        <v>22</v>
      </c>
      <c r="L3504" s="1">
        <v>0.92083333333333328</v>
      </c>
      <c r="M3504">
        <f>(L3504-J3504)*24*60</f>
        <v>-4.0000000000001457</v>
      </c>
      <c r="N3504" s="16">
        <f>Flights[[#This Row],[Length (min)]]/60</f>
        <v>5.15</v>
      </c>
      <c r="O3504">
        <v>309</v>
      </c>
      <c r="P3504">
        <v>2402</v>
      </c>
      <c r="Q3504" s="18">
        <f>IFERROR(Flights[[#This Row],[Distance]]/Flights[[#This Row],[Length (hr)]], "")</f>
        <v>466.40776699029124</v>
      </c>
      <c r="R3504" s="1">
        <v>0.27013888888888887</v>
      </c>
      <c r="S3504" s="1" t="str">
        <f>IF(Flights[[#This Row],[Length (hr)]]&lt;2, "No meal", IF(Flights[[#This Row],[Length (hr)]]&lt;3.5, "Light meal", "Full meal"))</f>
        <v>Full meal</v>
      </c>
      <c r="T3504" s="1" t="str">
        <f>IF(AND(Flights[[#This Row],[Airline]]="US Airways", Flights[[#This Row],[Meal]]="Full Meal"), "Yes", "No")</f>
        <v>No</v>
      </c>
      <c r="U3504" s="1">
        <v>0.26041666666666669</v>
      </c>
      <c r="V3504">
        <v>-14</v>
      </c>
      <c r="W3504" s="1" t="str">
        <f>IF(Flights[[#This Row],[Arrival Delay]] = "", "Cancelled", IF(Flights[[#This Row],[Arrival Delay]]&gt;15, "Delayed", "On time"))</f>
        <v>On time</v>
      </c>
      <c r="X3504" t="str">
        <f>IF(Flights[[#This Row],[Status]]&lt;&gt;"Delayed","", IF(Flights[[#This Row],[Arrival Delay]]&gt;120, "Severe", IF(Flights[[#This Row],[Arrival Delay]]&gt;60, "Major", "Moderate")))</f>
        <v/>
      </c>
      <c r="Y3504" t="b">
        <v>0</v>
      </c>
      <c r="AA3504" t="str">
        <f>IF(OR(AND(Flights[[#This Row],[Status]]="Cancelled", Flights[[#This Row],[Cancellation Reason]]="Airline/Carrier"), Flights[[#This Row],[Delay Type]]="Severe"), "Yes", "No")</f>
        <v>No</v>
      </c>
    </row>
    <row r="3505" spans="1:27" x14ac:dyDescent="0.3">
      <c r="A3505" s="3">
        <v>42259</v>
      </c>
      <c r="B3505" s="22">
        <f>WEEKNUM(Flights[[#This Row],[Date]], 1)</f>
        <v>37</v>
      </c>
      <c r="C3505" s="22">
        <f>WEEKDAY(Flights[[#This Row],[Date]],1)</f>
        <v>7</v>
      </c>
      <c r="D3505" t="s">
        <v>1382</v>
      </c>
      <c r="E3505" t="s">
        <v>1998</v>
      </c>
      <c r="F3505" t="s">
        <v>0</v>
      </c>
      <c r="G3505" t="s">
        <v>4</v>
      </c>
      <c r="H3505" t="str">
        <f>_xlfn.XLOOKUP(Flights[[#This Row],[Destination]], Airports!$A$2:$A$78, Airports!$D$2:$D$78)</f>
        <v>Chicago</v>
      </c>
      <c r="I3505" t="str" cm="1">
        <f t="array" ref="I3505">_xlfn.XLOOKUP(Flights[[#This Row],[Destination]],_xlfn._TRO_TRAILING( Airports!A:A),_xlfn._TRO_TRAILING( Airports!E:E), "Not found")</f>
        <v>IL</v>
      </c>
      <c r="J3505" s="1">
        <v>2.4305555555555556E-2</v>
      </c>
      <c r="K3505" s="22">
        <f>HOUR(Flights[[#This Row],[Scheduled Departure]])</f>
        <v>0</v>
      </c>
      <c r="L3505" s="1">
        <v>2.2222222222222223E-2</v>
      </c>
      <c r="M3505">
        <f>(L3505-J3505)*24*60</f>
        <v>-2.9999999999999991</v>
      </c>
      <c r="N3505" s="16">
        <f>Flights[[#This Row],[Length (min)]]/60</f>
        <v>4.0666666666666664</v>
      </c>
      <c r="O3505">
        <v>244</v>
      </c>
      <c r="P3505">
        <v>1744</v>
      </c>
      <c r="Q3505" s="18">
        <f>IFERROR(Flights[[#This Row],[Distance]]/Flights[[#This Row],[Length (hr)]], "")</f>
        <v>428.85245901639348</v>
      </c>
      <c r="R3505" s="1">
        <v>0.27777777777777779</v>
      </c>
      <c r="S3505" s="1" t="str">
        <f>IF(Flights[[#This Row],[Length (hr)]]&lt;2, "No meal", IF(Flights[[#This Row],[Length (hr)]]&lt;3.5, "Light meal", "Full meal"))</f>
        <v>Full meal</v>
      </c>
      <c r="T3505" s="1" t="str">
        <f>IF(AND(Flights[[#This Row],[Airline]]="US Airways", Flights[[#This Row],[Meal]]="Full Meal"), "Yes", "No")</f>
        <v>No</v>
      </c>
      <c r="U3505" s="1">
        <v>0.27500000000000002</v>
      </c>
      <c r="V3505">
        <v>-4</v>
      </c>
      <c r="W3505" s="1" t="str">
        <f>IF(Flights[[#This Row],[Arrival Delay]] = "", "Cancelled", IF(Flights[[#This Row],[Arrival Delay]]&gt;15, "Delayed", "On time"))</f>
        <v>On time</v>
      </c>
      <c r="X3505" t="str">
        <f>IF(Flights[[#This Row],[Status]]&lt;&gt;"Delayed","", IF(Flights[[#This Row],[Arrival Delay]]&gt;120, "Severe", IF(Flights[[#This Row],[Arrival Delay]]&gt;60, "Major", "Moderate")))</f>
        <v/>
      </c>
      <c r="Y3505" t="b">
        <v>0</v>
      </c>
      <c r="AA3505" t="str">
        <f>IF(OR(AND(Flights[[#This Row],[Status]]="Cancelled", Flights[[#This Row],[Cancellation Reason]]="Airline/Carrier"), Flights[[#This Row],[Delay Type]]="Severe"), "Yes", "No")</f>
        <v>No</v>
      </c>
    </row>
    <row r="3506" spans="1:27" x14ac:dyDescent="0.3">
      <c r="A3506" s="3">
        <v>42259</v>
      </c>
      <c r="B3506" s="22">
        <f>WEEKNUM(Flights[[#This Row],[Date]], 1)</f>
        <v>37</v>
      </c>
      <c r="C3506" s="22">
        <f>WEEKDAY(Flights[[#This Row],[Date]],1)</f>
        <v>7</v>
      </c>
      <c r="D3506" t="s">
        <v>68</v>
      </c>
      <c r="E3506" t="s">
        <v>1987</v>
      </c>
      <c r="F3506" t="s">
        <v>0</v>
      </c>
      <c r="G3506" t="s">
        <v>3</v>
      </c>
      <c r="H3506" t="str">
        <f>_xlfn.XLOOKUP(Flights[[#This Row],[Destination]], Airports!$A$2:$A$78, Airports!$D$2:$D$78)</f>
        <v>Dallas</v>
      </c>
      <c r="I3506" t="str" cm="1">
        <f t="array" ref="I3506">_xlfn.XLOOKUP(Flights[[#This Row],[Destination]],_xlfn._TRO_TRAILING( Airports!A:A),_xlfn._TRO_TRAILING( Airports!E:E), "Not found")</f>
        <v>TX</v>
      </c>
      <c r="J3506" s="1">
        <v>0.26041666666666669</v>
      </c>
      <c r="K3506" s="22">
        <f>HOUR(Flights[[#This Row],[Scheduled Departure]])</f>
        <v>6</v>
      </c>
      <c r="L3506" s="1">
        <v>0.25763888888888886</v>
      </c>
      <c r="M3506">
        <f>(L3506-J3506)*24*60</f>
        <v>-4.0000000000000657</v>
      </c>
      <c r="N3506" s="16">
        <f>Flights[[#This Row],[Length (min)]]/60</f>
        <v>2.85</v>
      </c>
      <c r="O3506">
        <v>171</v>
      </c>
      <c r="P3506">
        <v>1235</v>
      </c>
      <c r="Q3506" s="18">
        <f>IFERROR(Flights[[#This Row],[Distance]]/Flights[[#This Row],[Length (hr)]], "")</f>
        <v>433.33333333333331</v>
      </c>
      <c r="R3506" s="1">
        <v>0.47291666666666665</v>
      </c>
      <c r="S3506" s="1" t="str">
        <f>IF(Flights[[#This Row],[Length (hr)]]&lt;2, "No meal", IF(Flights[[#This Row],[Length (hr)]]&lt;3.5, "Light meal", "Full meal"))</f>
        <v>Light meal</v>
      </c>
      <c r="T3506" s="1" t="str">
        <f>IF(AND(Flights[[#This Row],[Airline]]="US Airways", Flights[[#This Row],[Meal]]="Full Meal"), "Yes", "No")</f>
        <v>No</v>
      </c>
      <c r="U3506" s="1">
        <v>0.4597222222222222</v>
      </c>
      <c r="V3506">
        <v>-19</v>
      </c>
      <c r="W3506" s="1" t="str">
        <f>IF(Flights[[#This Row],[Arrival Delay]] = "", "Cancelled", IF(Flights[[#This Row],[Arrival Delay]]&gt;15, "Delayed", "On time"))</f>
        <v>On time</v>
      </c>
      <c r="X3506" t="str">
        <f>IF(Flights[[#This Row],[Status]]&lt;&gt;"Delayed","", IF(Flights[[#This Row],[Arrival Delay]]&gt;120, "Severe", IF(Flights[[#This Row],[Arrival Delay]]&gt;60, "Major", "Moderate")))</f>
        <v/>
      </c>
      <c r="Y3506" t="b">
        <v>0</v>
      </c>
      <c r="AA3506" t="str">
        <f>IF(OR(AND(Flights[[#This Row],[Status]]="Cancelled", Flights[[#This Row],[Cancellation Reason]]="Airline/Carrier"), Flights[[#This Row],[Delay Type]]="Severe"), "Yes", "No")</f>
        <v>No</v>
      </c>
    </row>
    <row r="3507" spans="1:27" x14ac:dyDescent="0.3">
      <c r="A3507" s="3">
        <v>42259</v>
      </c>
      <c r="B3507" s="22">
        <f>WEEKNUM(Flights[[#This Row],[Date]], 1)</f>
        <v>37</v>
      </c>
      <c r="C3507" s="22">
        <f>WEEKDAY(Flights[[#This Row],[Date]],1)</f>
        <v>7</v>
      </c>
      <c r="D3507" t="s">
        <v>229</v>
      </c>
      <c r="E3507" t="s">
        <v>1987</v>
      </c>
      <c r="F3507" t="s">
        <v>0</v>
      </c>
      <c r="G3507" t="s">
        <v>29</v>
      </c>
      <c r="H3507" t="str">
        <f>_xlfn.XLOOKUP(Flights[[#This Row],[Destination]], Airports!$A$2:$A$78, Airports!$D$2:$D$78)</f>
        <v>Phoenix</v>
      </c>
      <c r="I3507" t="str" cm="1">
        <f t="array" ref="I3507">_xlfn.XLOOKUP(Flights[[#This Row],[Destination]],_xlfn._TRO_TRAILING( Airports!A:A),_xlfn._TRO_TRAILING( Airports!E:E), "Not found")</f>
        <v>AZ</v>
      </c>
      <c r="J3507" s="1">
        <v>0.28472222222222221</v>
      </c>
      <c r="K3507" s="22">
        <f>HOUR(Flights[[#This Row],[Scheduled Departure]])</f>
        <v>6</v>
      </c>
      <c r="L3507" s="1">
        <v>0.27986111111111112</v>
      </c>
      <c r="M3507">
        <f>(L3507-J3507)*24*60</f>
        <v>-6.9999999999999751</v>
      </c>
      <c r="N3507" s="16">
        <f>Flights[[#This Row],[Length (min)]]/60</f>
        <v>1.3666666666666667</v>
      </c>
      <c r="O3507">
        <v>82</v>
      </c>
      <c r="P3507">
        <v>370</v>
      </c>
      <c r="Q3507" s="18">
        <f>IFERROR(Flights[[#This Row],[Distance]]/Flights[[#This Row],[Length (hr)]], "")</f>
        <v>270.73170731707319</v>
      </c>
      <c r="R3507" s="1">
        <v>0.34722222222222221</v>
      </c>
      <c r="S3507" s="1" t="str">
        <f>IF(Flights[[#This Row],[Length (hr)]]&lt;2, "No meal", IF(Flights[[#This Row],[Length (hr)]]&lt;3.5, "Light meal", "Full meal"))</f>
        <v>No meal</v>
      </c>
      <c r="T3507" s="1" t="str">
        <f>IF(AND(Flights[[#This Row],[Airline]]="US Airways", Flights[[#This Row],[Meal]]="Full Meal"), "Yes", "No")</f>
        <v>No</v>
      </c>
      <c r="U3507" s="1">
        <v>0.33680555555555558</v>
      </c>
      <c r="V3507">
        <v>-15</v>
      </c>
      <c r="W3507" s="1" t="str">
        <f>IF(Flights[[#This Row],[Arrival Delay]] = "", "Cancelled", IF(Flights[[#This Row],[Arrival Delay]]&gt;15, "Delayed", "On time"))</f>
        <v>On time</v>
      </c>
      <c r="X3507" t="str">
        <f>IF(Flights[[#This Row],[Status]]&lt;&gt;"Delayed","", IF(Flights[[#This Row],[Arrival Delay]]&gt;120, "Severe", IF(Flights[[#This Row],[Arrival Delay]]&gt;60, "Major", "Moderate")))</f>
        <v/>
      </c>
      <c r="Y3507" t="b">
        <v>0</v>
      </c>
      <c r="AA3507" t="str">
        <f>IF(OR(AND(Flights[[#This Row],[Status]]="Cancelled", Flights[[#This Row],[Cancellation Reason]]="Airline/Carrier"), Flights[[#This Row],[Delay Type]]="Severe"), "Yes", "No")</f>
        <v>No</v>
      </c>
    </row>
    <row r="3508" spans="1:27" x14ac:dyDescent="0.3">
      <c r="A3508" s="3">
        <v>42259</v>
      </c>
      <c r="B3508" s="22">
        <f>WEEKNUM(Flights[[#This Row],[Date]], 1)</f>
        <v>37</v>
      </c>
      <c r="C3508" s="22">
        <f>WEEKDAY(Flights[[#This Row],[Date]],1)</f>
        <v>7</v>
      </c>
      <c r="D3508" t="s">
        <v>931</v>
      </c>
      <c r="E3508" t="s">
        <v>1990</v>
      </c>
      <c r="F3508" t="s">
        <v>0</v>
      </c>
      <c r="G3508" t="s">
        <v>15</v>
      </c>
      <c r="H3508" t="str">
        <f>_xlfn.XLOOKUP(Flights[[#This Row],[Destination]], Airports!$A$2:$A$78, Airports!$D$2:$D$78)</f>
        <v>Las Vegas</v>
      </c>
      <c r="I3508" t="str" cm="1">
        <f t="array" ref="I3508">_xlfn.XLOOKUP(Flights[[#This Row],[Destination]],_xlfn._TRO_TRAILING( Airports!A:A),_xlfn._TRO_TRAILING( Airports!E:E), "Not found")</f>
        <v>NV</v>
      </c>
      <c r="J3508" s="1">
        <v>0.3263888888888889</v>
      </c>
      <c r="K3508" s="22">
        <f>HOUR(Flights[[#This Row],[Scheduled Departure]])</f>
        <v>7</v>
      </c>
      <c r="L3508" s="1">
        <v>0.32430555555555557</v>
      </c>
      <c r="M3508">
        <f>(L3508-J3508)*24*60</f>
        <v>-2.9999999999999893</v>
      </c>
      <c r="N3508" s="16">
        <f>Flights[[#This Row],[Length (min)]]/60</f>
        <v>1.3</v>
      </c>
      <c r="O3508">
        <v>78</v>
      </c>
      <c r="P3508">
        <v>236</v>
      </c>
      <c r="Q3508" s="18">
        <f>IFERROR(Flights[[#This Row],[Distance]]/Flights[[#This Row],[Length (hr)]], "")</f>
        <v>181.53846153846152</v>
      </c>
      <c r="R3508" s="1">
        <v>0.38055555555555554</v>
      </c>
      <c r="S3508" s="1" t="str">
        <f>IF(Flights[[#This Row],[Length (hr)]]&lt;2, "No meal", IF(Flights[[#This Row],[Length (hr)]]&lt;3.5, "Light meal", "Full meal"))</f>
        <v>No meal</v>
      </c>
      <c r="T3508" s="1" t="str">
        <f>IF(AND(Flights[[#This Row],[Airline]]="US Airways", Flights[[#This Row],[Meal]]="Full Meal"), "Yes", "No")</f>
        <v>No</v>
      </c>
      <c r="U3508" s="1">
        <v>0.37847222222222221</v>
      </c>
      <c r="V3508">
        <v>-3</v>
      </c>
      <c r="W3508" s="1" t="str">
        <f>IF(Flights[[#This Row],[Arrival Delay]] = "", "Cancelled", IF(Flights[[#This Row],[Arrival Delay]]&gt;15, "Delayed", "On time"))</f>
        <v>On time</v>
      </c>
      <c r="X3508" t="str">
        <f>IF(Flights[[#This Row],[Status]]&lt;&gt;"Delayed","", IF(Flights[[#This Row],[Arrival Delay]]&gt;120, "Severe", IF(Flights[[#This Row],[Arrival Delay]]&gt;60, "Major", "Moderate")))</f>
        <v/>
      </c>
      <c r="Y3508" t="b">
        <v>0</v>
      </c>
      <c r="AA3508" t="str">
        <f>IF(OR(AND(Flights[[#This Row],[Status]]="Cancelled", Flights[[#This Row],[Cancellation Reason]]="Airline/Carrier"), Flights[[#This Row],[Delay Type]]="Severe"), "Yes", "No")</f>
        <v>No</v>
      </c>
    </row>
    <row r="3509" spans="1:27" x14ac:dyDescent="0.3">
      <c r="A3509" s="3">
        <v>42259</v>
      </c>
      <c r="B3509" s="22">
        <f>WEEKNUM(Flights[[#This Row],[Date]], 1)</f>
        <v>37</v>
      </c>
      <c r="C3509" s="22">
        <f>WEEKDAY(Flights[[#This Row],[Date]],1)</f>
        <v>7</v>
      </c>
      <c r="D3509" t="s">
        <v>1208</v>
      </c>
      <c r="E3509" t="s">
        <v>1990</v>
      </c>
      <c r="F3509" t="s">
        <v>0</v>
      </c>
      <c r="G3509" t="s">
        <v>273</v>
      </c>
      <c r="H3509" t="str">
        <f>_xlfn.XLOOKUP(Flights[[#This Row],[Destination]], Airports!$A$2:$A$78, Airports!$D$2:$D$78)</f>
        <v>Denver</v>
      </c>
      <c r="I3509" t="str" cm="1">
        <f t="array" ref="I3509">_xlfn.XLOOKUP(Flights[[#This Row],[Destination]],_xlfn._TRO_TRAILING( Airports!A:A),_xlfn._TRO_TRAILING( Airports!E:E), "Not found")</f>
        <v>CO</v>
      </c>
      <c r="J3509" s="1">
        <v>0.34722222222222221</v>
      </c>
      <c r="K3509" s="22">
        <f>HOUR(Flights[[#This Row],[Scheduled Departure]])</f>
        <v>8</v>
      </c>
      <c r="L3509" s="1">
        <v>0.34513888888888888</v>
      </c>
      <c r="M3509">
        <f>(L3509-J3509)*24*60</f>
        <v>-2.9999999999999893</v>
      </c>
      <c r="N3509" s="16">
        <f>Flights[[#This Row],[Length (min)]]/60</f>
        <v>2.2999999999999998</v>
      </c>
      <c r="O3509">
        <v>138</v>
      </c>
      <c r="P3509">
        <v>862</v>
      </c>
      <c r="Q3509" s="18">
        <f>IFERROR(Flights[[#This Row],[Distance]]/Flights[[#This Row],[Length (hr)]], "")</f>
        <v>374.78260869565219</v>
      </c>
      <c r="R3509" s="1">
        <v>0.4909722222222222</v>
      </c>
      <c r="S3509" s="1" t="str">
        <f>IF(Flights[[#This Row],[Length (hr)]]&lt;2, "No meal", IF(Flights[[#This Row],[Length (hr)]]&lt;3.5, "Light meal", "Full meal"))</f>
        <v>Light meal</v>
      </c>
      <c r="T3509" s="1" t="str">
        <f>IF(AND(Flights[[#This Row],[Airline]]="US Airways", Flights[[#This Row],[Meal]]="Full Meal"), "Yes", "No")</f>
        <v>No</v>
      </c>
      <c r="U3509" s="1">
        <v>0.4826388888888889</v>
      </c>
      <c r="V3509">
        <v>-12</v>
      </c>
      <c r="W3509" s="1" t="str">
        <f>IF(Flights[[#This Row],[Arrival Delay]] = "", "Cancelled", IF(Flights[[#This Row],[Arrival Delay]]&gt;15, "Delayed", "On time"))</f>
        <v>On time</v>
      </c>
      <c r="X3509" t="str">
        <f>IF(Flights[[#This Row],[Status]]&lt;&gt;"Delayed","", IF(Flights[[#This Row],[Arrival Delay]]&gt;120, "Severe", IF(Flights[[#This Row],[Arrival Delay]]&gt;60, "Major", "Moderate")))</f>
        <v/>
      </c>
      <c r="Y3509" t="b">
        <v>0</v>
      </c>
      <c r="AA3509" t="str">
        <f>IF(OR(AND(Flights[[#This Row],[Status]]="Cancelled", Flights[[#This Row],[Cancellation Reason]]="Airline/Carrier"), Flights[[#This Row],[Delay Type]]="Severe"), "Yes", "No")</f>
        <v>No</v>
      </c>
    </row>
    <row r="3510" spans="1:27" x14ac:dyDescent="0.3">
      <c r="A3510" s="3">
        <v>42259</v>
      </c>
      <c r="B3510" s="22">
        <f>WEEKNUM(Flights[[#This Row],[Date]], 1)</f>
        <v>37</v>
      </c>
      <c r="C3510" s="22">
        <f>WEEKDAY(Flights[[#This Row],[Date]],1)</f>
        <v>7</v>
      </c>
      <c r="D3510" t="s">
        <v>168</v>
      </c>
      <c r="E3510" t="s">
        <v>1987</v>
      </c>
      <c r="F3510" t="s">
        <v>0</v>
      </c>
      <c r="G3510" t="s">
        <v>4</v>
      </c>
      <c r="H3510" t="str">
        <f>_xlfn.XLOOKUP(Flights[[#This Row],[Destination]], Airports!$A$2:$A$78, Airports!$D$2:$D$78)</f>
        <v>Chicago</v>
      </c>
      <c r="I3510" t="str" cm="1">
        <f t="array" ref="I3510">_xlfn.XLOOKUP(Flights[[#This Row],[Destination]],_xlfn._TRO_TRAILING( Airports!A:A),_xlfn._TRO_TRAILING( Airports!E:E), "Not found")</f>
        <v>IL</v>
      </c>
      <c r="J3510" s="1">
        <v>0.39930555555555558</v>
      </c>
      <c r="K3510" s="22">
        <f>HOUR(Flights[[#This Row],[Scheduled Departure]])</f>
        <v>9</v>
      </c>
      <c r="L3510" s="1">
        <v>0.40069444444444446</v>
      </c>
      <c r="M3510">
        <f>(L3510-J3510)*24*60</f>
        <v>1.9999999999999929</v>
      </c>
      <c r="N3510" s="16">
        <f>Flights[[#This Row],[Length (min)]]/60</f>
        <v>4.1833333333333336</v>
      </c>
      <c r="O3510">
        <v>251</v>
      </c>
      <c r="P3510">
        <v>1744</v>
      </c>
      <c r="Q3510" s="18">
        <f>IFERROR(Flights[[#This Row],[Distance]]/Flights[[#This Row],[Length (hr)]], "")</f>
        <v>416.89243027888443</v>
      </c>
      <c r="R3510" s="1">
        <v>0.65972222222222221</v>
      </c>
      <c r="S3510" s="1" t="str">
        <f>IF(Flights[[#This Row],[Length (hr)]]&lt;2, "No meal", IF(Flights[[#This Row],[Length (hr)]]&lt;3.5, "Light meal", "Full meal"))</f>
        <v>Full meal</v>
      </c>
      <c r="T3510" s="1" t="str">
        <f>IF(AND(Flights[[#This Row],[Airline]]="US Airways", Flights[[#This Row],[Meal]]="Full Meal"), "Yes", "No")</f>
        <v>No</v>
      </c>
      <c r="U3510" s="1">
        <v>0.65833333333333333</v>
      </c>
      <c r="V3510">
        <v>-2</v>
      </c>
      <c r="W3510" s="1" t="str">
        <f>IF(Flights[[#This Row],[Arrival Delay]] = "", "Cancelled", IF(Flights[[#This Row],[Arrival Delay]]&gt;15, "Delayed", "On time"))</f>
        <v>On time</v>
      </c>
      <c r="X3510" t="str">
        <f>IF(Flights[[#This Row],[Status]]&lt;&gt;"Delayed","", IF(Flights[[#This Row],[Arrival Delay]]&gt;120, "Severe", IF(Flights[[#This Row],[Arrival Delay]]&gt;60, "Major", "Moderate")))</f>
        <v/>
      </c>
      <c r="Y3510" t="b">
        <v>0</v>
      </c>
      <c r="AA3510" t="str">
        <f>IF(OR(AND(Flights[[#This Row],[Status]]="Cancelled", Flights[[#This Row],[Cancellation Reason]]="Airline/Carrier"), Flights[[#This Row],[Delay Type]]="Severe"), "Yes", "No")</f>
        <v>No</v>
      </c>
    </row>
    <row r="3511" spans="1:27" x14ac:dyDescent="0.3">
      <c r="A3511" s="3">
        <v>42259</v>
      </c>
      <c r="B3511" s="22">
        <f>WEEKNUM(Flights[[#This Row],[Date]], 1)</f>
        <v>37</v>
      </c>
      <c r="C3511" s="22">
        <f>WEEKDAY(Flights[[#This Row],[Date]],1)</f>
        <v>7</v>
      </c>
      <c r="D3511" t="s">
        <v>1754</v>
      </c>
      <c r="E3511" t="s">
        <v>1994</v>
      </c>
      <c r="F3511" t="s">
        <v>0</v>
      </c>
      <c r="G3511" t="s">
        <v>250</v>
      </c>
      <c r="H3511" t="str">
        <f>_xlfn.XLOOKUP(Flights[[#This Row],[Destination]], Airports!$A$2:$A$78, Airports!$D$2:$D$78)</f>
        <v>Aspen</v>
      </c>
      <c r="I3511" t="str" cm="1">
        <f t="array" ref="I3511">_xlfn.XLOOKUP(Flights[[#This Row],[Destination]],_xlfn._TRO_TRAILING( Airports!A:A),_xlfn._TRO_TRAILING( Airports!E:E), "Not found")</f>
        <v>CO</v>
      </c>
      <c r="J3511" s="1">
        <v>0.42291666666666666</v>
      </c>
      <c r="K3511" s="22">
        <f>HOUR(Flights[[#This Row],[Scheduled Departure]])</f>
        <v>10</v>
      </c>
      <c r="L3511" s="1">
        <v>0.4201388888888889</v>
      </c>
      <c r="M3511">
        <f>(L3511-J3511)*24*60</f>
        <v>-3.9999999999999858</v>
      </c>
      <c r="N3511" s="16">
        <f>Flights[[#This Row],[Length (min)]]/60</f>
        <v>2.0166666666666666</v>
      </c>
      <c r="O3511">
        <v>121</v>
      </c>
      <c r="P3511">
        <v>737</v>
      </c>
      <c r="Q3511" s="18">
        <f>IFERROR(Flights[[#This Row],[Distance]]/Flights[[#This Row],[Length (hr)]], "")</f>
        <v>365.45454545454544</v>
      </c>
      <c r="R3511" s="1">
        <v>0.54861111111111116</v>
      </c>
      <c r="S3511" s="1" t="str">
        <f>IF(Flights[[#This Row],[Length (hr)]]&lt;2, "No meal", IF(Flights[[#This Row],[Length (hr)]]&lt;3.5, "Light meal", "Full meal"))</f>
        <v>Light meal</v>
      </c>
      <c r="T3511" s="1" t="str">
        <f>IF(AND(Flights[[#This Row],[Airline]]="US Airways", Flights[[#This Row],[Meal]]="Full Meal"), "Yes", "No")</f>
        <v>No</v>
      </c>
      <c r="U3511" s="1">
        <v>0.54583333333333328</v>
      </c>
      <c r="V3511">
        <v>-4</v>
      </c>
      <c r="W3511" s="1" t="str">
        <f>IF(Flights[[#This Row],[Arrival Delay]] = "", "Cancelled", IF(Flights[[#This Row],[Arrival Delay]]&gt;15, "Delayed", "On time"))</f>
        <v>On time</v>
      </c>
      <c r="X3511" t="str">
        <f>IF(Flights[[#This Row],[Status]]&lt;&gt;"Delayed","", IF(Flights[[#This Row],[Arrival Delay]]&gt;120, "Severe", IF(Flights[[#This Row],[Arrival Delay]]&gt;60, "Major", "Moderate")))</f>
        <v/>
      </c>
      <c r="Y3511" t="b">
        <v>0</v>
      </c>
      <c r="AA3511" t="str">
        <f>IF(OR(AND(Flights[[#This Row],[Status]]="Cancelled", Flights[[#This Row],[Cancellation Reason]]="Airline/Carrier"), Flights[[#This Row],[Delay Type]]="Severe"), "Yes", "No")</f>
        <v>No</v>
      </c>
    </row>
    <row r="3512" spans="1:27" x14ac:dyDescent="0.3">
      <c r="A3512" s="3">
        <v>42259</v>
      </c>
      <c r="B3512" s="22">
        <f>WEEKNUM(Flights[[#This Row],[Date]], 1)</f>
        <v>37</v>
      </c>
      <c r="C3512" s="22">
        <f>WEEKDAY(Flights[[#This Row],[Date]],1)</f>
        <v>7</v>
      </c>
      <c r="D3512" t="s">
        <v>1377</v>
      </c>
      <c r="E3512" t="s">
        <v>1996</v>
      </c>
      <c r="F3512" t="s">
        <v>0</v>
      </c>
      <c r="G3512" t="s">
        <v>270</v>
      </c>
      <c r="H3512" t="str">
        <f>_xlfn.XLOOKUP(Flights[[#This Row],[Destination]], Airports!$A$2:$A$78, Airports!$D$2:$D$78)</f>
        <v>Dallas</v>
      </c>
      <c r="I3512" t="str" cm="1">
        <f t="array" ref="I3512">_xlfn.XLOOKUP(Flights[[#This Row],[Destination]],_xlfn._TRO_TRAILING( Airports!A:A),_xlfn._TRO_TRAILING( Airports!E:E), "Not found")</f>
        <v>TX</v>
      </c>
      <c r="J3512" s="1">
        <v>0.4236111111111111</v>
      </c>
      <c r="K3512" s="22">
        <f>HOUR(Flights[[#This Row],[Scheduled Departure]])</f>
        <v>10</v>
      </c>
      <c r="L3512" s="1">
        <v>0.4236111111111111</v>
      </c>
      <c r="M3512">
        <f>(L3512-J3512)*24*60</f>
        <v>0</v>
      </c>
      <c r="N3512" s="16">
        <f>Flights[[#This Row],[Length (min)]]/60</f>
        <v>3.2833333333333332</v>
      </c>
      <c r="O3512">
        <v>197</v>
      </c>
      <c r="P3512">
        <v>1246</v>
      </c>
      <c r="Q3512" s="18">
        <f>IFERROR(Flights[[#This Row],[Distance]]/Flights[[#This Row],[Length (hr)]], "")</f>
        <v>379.49238578680206</v>
      </c>
      <c r="R3512" s="1">
        <v>0.63541666666666663</v>
      </c>
      <c r="S3512" s="1" t="str">
        <f>IF(Flights[[#This Row],[Length (hr)]]&lt;2, "No meal", IF(Flights[[#This Row],[Length (hr)]]&lt;3.5, "Light meal", "Full meal"))</f>
        <v>Light meal</v>
      </c>
      <c r="T3512" s="1" t="str">
        <f>IF(AND(Flights[[#This Row],[Airline]]="US Airways", Flights[[#This Row],[Meal]]="Full Meal"), "Yes", "No")</f>
        <v>No</v>
      </c>
      <c r="U3512" s="1">
        <v>0.64375000000000004</v>
      </c>
      <c r="V3512">
        <v>12</v>
      </c>
      <c r="W3512" s="1" t="str">
        <f>IF(Flights[[#This Row],[Arrival Delay]] = "", "Cancelled", IF(Flights[[#This Row],[Arrival Delay]]&gt;15, "Delayed", "On time"))</f>
        <v>On time</v>
      </c>
      <c r="X3512" t="str">
        <f>IF(Flights[[#This Row],[Status]]&lt;&gt;"Delayed","", IF(Flights[[#This Row],[Arrival Delay]]&gt;120, "Severe", IF(Flights[[#This Row],[Arrival Delay]]&gt;60, "Major", "Moderate")))</f>
        <v/>
      </c>
      <c r="Y3512" t="b">
        <v>0</v>
      </c>
      <c r="AA3512" t="str">
        <f>IF(OR(AND(Flights[[#This Row],[Status]]="Cancelled", Flights[[#This Row],[Cancellation Reason]]="Airline/Carrier"), Flights[[#This Row],[Delay Type]]="Severe"), "Yes", "No")</f>
        <v>No</v>
      </c>
    </row>
    <row r="3513" spans="1:27" x14ac:dyDescent="0.3">
      <c r="A3513" s="3">
        <v>42259</v>
      </c>
      <c r="B3513" s="22">
        <f>WEEKNUM(Flights[[#This Row],[Date]], 1)</f>
        <v>37</v>
      </c>
      <c r="C3513" s="22">
        <f>WEEKDAY(Flights[[#This Row],[Date]],1)</f>
        <v>7</v>
      </c>
      <c r="D3513" t="s">
        <v>225</v>
      </c>
      <c r="E3513" t="s">
        <v>1987</v>
      </c>
      <c r="F3513" t="s">
        <v>0</v>
      </c>
      <c r="G3513" t="s">
        <v>3</v>
      </c>
      <c r="H3513" t="str">
        <f>_xlfn.XLOOKUP(Flights[[#This Row],[Destination]], Airports!$A$2:$A$78, Airports!$D$2:$D$78)</f>
        <v>Dallas</v>
      </c>
      <c r="I3513" t="str" cm="1">
        <f t="array" ref="I3513">_xlfn.XLOOKUP(Flights[[#This Row],[Destination]],_xlfn._TRO_TRAILING( Airports!A:A),_xlfn._TRO_TRAILING( Airports!E:E), "Not found")</f>
        <v>TX</v>
      </c>
      <c r="J3513" s="1">
        <v>0.5</v>
      </c>
      <c r="K3513" s="22">
        <f>HOUR(Flights[[#This Row],[Scheduled Departure]])</f>
        <v>12</v>
      </c>
      <c r="L3513" s="1">
        <v>0.49722222222222223</v>
      </c>
      <c r="M3513">
        <f>(L3513-J3513)*24*60</f>
        <v>-3.9999999999999858</v>
      </c>
      <c r="N3513" s="16">
        <f>Flights[[#This Row],[Length (min)]]/60</f>
        <v>2.9</v>
      </c>
      <c r="O3513">
        <v>174</v>
      </c>
      <c r="P3513">
        <v>1235</v>
      </c>
      <c r="Q3513" s="18">
        <f>IFERROR(Flights[[#This Row],[Distance]]/Flights[[#This Row],[Length (hr)]], "")</f>
        <v>425.86206896551727</v>
      </c>
      <c r="R3513" s="1">
        <v>0.71597222222222223</v>
      </c>
      <c r="S3513" s="1" t="str">
        <f>IF(Flights[[#This Row],[Length (hr)]]&lt;2, "No meal", IF(Flights[[#This Row],[Length (hr)]]&lt;3.5, "Light meal", "Full meal"))</f>
        <v>Light meal</v>
      </c>
      <c r="T3513" s="1" t="str">
        <f>IF(AND(Flights[[#This Row],[Airline]]="US Airways", Flights[[#This Row],[Meal]]="Full Meal"), "Yes", "No")</f>
        <v>No</v>
      </c>
      <c r="U3513" s="1">
        <v>0.70138888888888884</v>
      </c>
      <c r="V3513">
        <v>-21</v>
      </c>
      <c r="W3513" s="1" t="str">
        <f>IF(Flights[[#This Row],[Arrival Delay]] = "", "Cancelled", IF(Flights[[#This Row],[Arrival Delay]]&gt;15, "Delayed", "On time"))</f>
        <v>On time</v>
      </c>
      <c r="X3513" t="str">
        <f>IF(Flights[[#This Row],[Status]]&lt;&gt;"Delayed","", IF(Flights[[#This Row],[Arrival Delay]]&gt;120, "Severe", IF(Flights[[#This Row],[Arrival Delay]]&gt;60, "Major", "Moderate")))</f>
        <v/>
      </c>
      <c r="Y3513" t="b">
        <v>0</v>
      </c>
      <c r="AA3513" t="str">
        <f>IF(OR(AND(Flights[[#This Row],[Status]]="Cancelled", Flights[[#This Row],[Cancellation Reason]]="Airline/Carrier"), Flights[[#This Row],[Delay Type]]="Severe"), "Yes", "No")</f>
        <v>No</v>
      </c>
    </row>
    <row r="3514" spans="1:27" x14ac:dyDescent="0.3">
      <c r="A3514" s="3">
        <v>42259</v>
      </c>
      <c r="B3514" s="22">
        <f>WEEKNUM(Flights[[#This Row],[Date]], 1)</f>
        <v>37</v>
      </c>
      <c r="C3514" s="22">
        <f>WEEKDAY(Flights[[#This Row],[Date]],1)</f>
        <v>7</v>
      </c>
      <c r="D3514" t="s">
        <v>1051</v>
      </c>
      <c r="E3514" t="s">
        <v>1990</v>
      </c>
      <c r="F3514" t="s">
        <v>0</v>
      </c>
      <c r="G3514" t="s">
        <v>273</v>
      </c>
      <c r="H3514" t="str">
        <f>_xlfn.XLOOKUP(Flights[[#This Row],[Destination]], Airports!$A$2:$A$78, Airports!$D$2:$D$78)</f>
        <v>Denver</v>
      </c>
      <c r="I3514" t="str" cm="1">
        <f t="array" ref="I3514">_xlfn.XLOOKUP(Flights[[#This Row],[Destination]],_xlfn._TRO_TRAILING( Airports!A:A),_xlfn._TRO_TRAILING( Airports!E:E), "Not found")</f>
        <v>CO</v>
      </c>
      <c r="J3514" s="1">
        <v>0.54166666666666663</v>
      </c>
      <c r="K3514" s="22">
        <f>HOUR(Flights[[#This Row],[Scheduled Departure]])</f>
        <v>13</v>
      </c>
      <c r="L3514" s="1">
        <v>0.5395833333333333</v>
      </c>
      <c r="M3514">
        <f>(L3514-J3514)*24*60</f>
        <v>-2.9999999999999893</v>
      </c>
      <c r="N3514" s="16">
        <f>Flights[[#This Row],[Length (min)]]/60</f>
        <v>2.0666666666666669</v>
      </c>
      <c r="O3514">
        <v>124</v>
      </c>
      <c r="P3514">
        <v>862</v>
      </c>
      <c r="Q3514" s="18">
        <f>IFERROR(Flights[[#This Row],[Distance]]/Flights[[#This Row],[Length (hr)]], "")</f>
        <v>417.09677419354836</v>
      </c>
      <c r="R3514" s="1">
        <v>0.67986111111111114</v>
      </c>
      <c r="S3514" s="1" t="str">
        <f>IF(Flights[[#This Row],[Length (hr)]]&lt;2, "No meal", IF(Flights[[#This Row],[Length (hr)]]&lt;3.5, "Light meal", "Full meal"))</f>
        <v>Light meal</v>
      </c>
      <c r="T3514" s="1" t="str">
        <f>IF(AND(Flights[[#This Row],[Airline]]="US Airways", Flights[[#This Row],[Meal]]="Full Meal"), "Yes", "No")</f>
        <v>No</v>
      </c>
      <c r="U3514" s="1">
        <v>0.66736111111111107</v>
      </c>
      <c r="V3514">
        <v>-18</v>
      </c>
      <c r="W3514" s="1" t="str">
        <f>IF(Flights[[#This Row],[Arrival Delay]] = "", "Cancelled", IF(Flights[[#This Row],[Arrival Delay]]&gt;15, "Delayed", "On time"))</f>
        <v>On time</v>
      </c>
      <c r="X3514" t="str">
        <f>IF(Flights[[#This Row],[Status]]&lt;&gt;"Delayed","", IF(Flights[[#This Row],[Arrival Delay]]&gt;120, "Severe", IF(Flights[[#This Row],[Arrival Delay]]&gt;60, "Major", "Moderate")))</f>
        <v/>
      </c>
      <c r="Y3514" t="b">
        <v>0</v>
      </c>
      <c r="AA3514" t="str">
        <f>IF(OR(AND(Flights[[#This Row],[Status]]="Cancelled", Flights[[#This Row],[Cancellation Reason]]="Airline/Carrier"), Flights[[#This Row],[Delay Type]]="Severe"), "Yes", "No")</f>
        <v>No</v>
      </c>
    </row>
    <row r="3515" spans="1:27" x14ac:dyDescent="0.3">
      <c r="A3515" s="3">
        <v>42259</v>
      </c>
      <c r="B3515" s="22">
        <f>WEEKNUM(Flights[[#This Row],[Date]], 1)</f>
        <v>37</v>
      </c>
      <c r="C3515" s="22">
        <f>WEEKDAY(Flights[[#This Row],[Date]],1)</f>
        <v>7</v>
      </c>
      <c r="D3515" t="s">
        <v>565</v>
      </c>
      <c r="E3515" t="s">
        <v>1996</v>
      </c>
      <c r="F3515" t="s">
        <v>0</v>
      </c>
      <c r="G3515" t="s">
        <v>15</v>
      </c>
      <c r="H3515" t="str">
        <f>_xlfn.XLOOKUP(Flights[[#This Row],[Destination]], Airports!$A$2:$A$78, Airports!$D$2:$D$78)</f>
        <v>Las Vegas</v>
      </c>
      <c r="I3515" t="str" cm="1">
        <f t="array" ref="I3515">_xlfn.XLOOKUP(Flights[[#This Row],[Destination]],_xlfn._TRO_TRAILING( Airports!A:A),_xlfn._TRO_TRAILING( Airports!E:E), "Not found")</f>
        <v>NV</v>
      </c>
      <c r="J3515" s="1">
        <v>0.59722222222222221</v>
      </c>
      <c r="K3515" s="22">
        <f>HOUR(Flights[[#This Row],[Scheduled Departure]])</f>
        <v>14</v>
      </c>
      <c r="L3515" s="1">
        <v>0.59513888888888888</v>
      </c>
      <c r="M3515">
        <f>(L3515-J3515)*24*60</f>
        <v>-2.9999999999999893</v>
      </c>
      <c r="N3515" s="16">
        <f>Flights[[#This Row],[Length (min)]]/60</f>
        <v>1.0166666666666666</v>
      </c>
      <c r="O3515">
        <v>61</v>
      </c>
      <c r="P3515">
        <v>236</v>
      </c>
      <c r="Q3515" s="18">
        <f>IFERROR(Flights[[#This Row],[Distance]]/Flights[[#This Row],[Length (hr)]], "")</f>
        <v>232.13114754098362</v>
      </c>
      <c r="R3515" s="1">
        <v>0.64236111111111116</v>
      </c>
      <c r="S3515" s="1" t="str">
        <f>IF(Flights[[#This Row],[Length (hr)]]&lt;2, "No meal", IF(Flights[[#This Row],[Length (hr)]]&lt;3.5, "Light meal", "Full meal"))</f>
        <v>No meal</v>
      </c>
      <c r="T3515" s="1" t="str">
        <f>IF(AND(Flights[[#This Row],[Airline]]="US Airways", Flights[[#This Row],[Meal]]="Full Meal"), "Yes", "No")</f>
        <v>No</v>
      </c>
      <c r="U3515" s="1">
        <v>0.63749999999999996</v>
      </c>
      <c r="V3515">
        <v>-7</v>
      </c>
      <c r="W3515" s="1" t="str">
        <f>IF(Flights[[#This Row],[Arrival Delay]] = "", "Cancelled", IF(Flights[[#This Row],[Arrival Delay]]&gt;15, "Delayed", "On time"))</f>
        <v>On time</v>
      </c>
      <c r="X3515" t="str">
        <f>IF(Flights[[#This Row],[Status]]&lt;&gt;"Delayed","", IF(Flights[[#This Row],[Arrival Delay]]&gt;120, "Severe", IF(Flights[[#This Row],[Arrival Delay]]&gt;60, "Major", "Moderate")))</f>
        <v/>
      </c>
      <c r="Y3515" t="b">
        <v>0</v>
      </c>
      <c r="AA3515" t="str">
        <f>IF(OR(AND(Flights[[#This Row],[Status]]="Cancelled", Flights[[#This Row],[Cancellation Reason]]="Airline/Carrier"), Flights[[#This Row],[Delay Type]]="Severe"), "Yes", "No")</f>
        <v>No</v>
      </c>
    </row>
    <row r="3516" spans="1:27" x14ac:dyDescent="0.3">
      <c r="A3516" s="3">
        <v>42259</v>
      </c>
      <c r="B3516" s="22">
        <f>WEEKNUM(Flights[[#This Row],[Date]], 1)</f>
        <v>37</v>
      </c>
      <c r="C3516" s="22">
        <f>WEEKDAY(Flights[[#This Row],[Date]],1)</f>
        <v>7</v>
      </c>
      <c r="D3516" t="s">
        <v>1635</v>
      </c>
      <c r="E3516" t="s">
        <v>1995</v>
      </c>
      <c r="F3516" t="s">
        <v>0</v>
      </c>
      <c r="G3516" t="s">
        <v>318</v>
      </c>
      <c r="H3516" t="str">
        <f>_xlfn.XLOOKUP(Flights[[#This Row],[Destination]], Airports!$A$2:$A$78, Airports!$D$2:$D$78)</f>
        <v>Oakland</v>
      </c>
      <c r="I3516" t="str" cm="1">
        <f t="array" ref="I3516">_xlfn.XLOOKUP(Flights[[#This Row],[Destination]],_xlfn._TRO_TRAILING( Airports!A:A),_xlfn._TRO_TRAILING( Airports!E:E), "Not found")</f>
        <v>CA</v>
      </c>
      <c r="J3516" s="1">
        <v>0.61458333333333337</v>
      </c>
      <c r="K3516" s="22">
        <f>HOUR(Flights[[#This Row],[Scheduled Departure]])</f>
        <v>14</v>
      </c>
      <c r="L3516" s="1">
        <v>0.62013888888888891</v>
      </c>
      <c r="M3516">
        <f>(L3516-J3516)*24*60</f>
        <v>7.9999999999999716</v>
      </c>
      <c r="N3516" s="16">
        <f>Flights[[#This Row],[Length (min)]]/60</f>
        <v>1.1166666666666667</v>
      </c>
      <c r="O3516">
        <v>67</v>
      </c>
      <c r="P3516">
        <v>337</v>
      </c>
      <c r="Q3516" s="18">
        <f>IFERROR(Flights[[#This Row],[Distance]]/Flights[[#This Row],[Length (hr)]], "")</f>
        <v>301.79104477611941</v>
      </c>
      <c r="R3516" s="1">
        <v>0.66319444444444442</v>
      </c>
      <c r="S3516" s="1" t="str">
        <f>IF(Flights[[#This Row],[Length (hr)]]&lt;2, "No meal", IF(Flights[[#This Row],[Length (hr)]]&lt;3.5, "Light meal", "Full meal"))</f>
        <v>No meal</v>
      </c>
      <c r="T3516" s="1" t="str">
        <f>IF(AND(Flights[[#This Row],[Airline]]="US Airways", Flights[[#This Row],[Meal]]="Full Meal"), "Yes", "No")</f>
        <v>No</v>
      </c>
      <c r="U3516" s="1">
        <v>0.66666666666666663</v>
      </c>
      <c r="V3516">
        <v>5</v>
      </c>
      <c r="W3516" s="1" t="str">
        <f>IF(Flights[[#This Row],[Arrival Delay]] = "", "Cancelled", IF(Flights[[#This Row],[Arrival Delay]]&gt;15, "Delayed", "On time"))</f>
        <v>On time</v>
      </c>
      <c r="X3516" t="str">
        <f>IF(Flights[[#This Row],[Status]]&lt;&gt;"Delayed","", IF(Flights[[#This Row],[Arrival Delay]]&gt;120, "Severe", IF(Flights[[#This Row],[Arrival Delay]]&gt;60, "Major", "Moderate")))</f>
        <v/>
      </c>
      <c r="Y3516" t="b">
        <v>0</v>
      </c>
      <c r="AA3516" t="str">
        <f>IF(OR(AND(Flights[[#This Row],[Status]]="Cancelled", Flights[[#This Row],[Cancellation Reason]]="Airline/Carrier"), Flights[[#This Row],[Delay Type]]="Severe"), "Yes", "No")</f>
        <v>No</v>
      </c>
    </row>
    <row r="3517" spans="1:27" x14ac:dyDescent="0.3">
      <c r="A3517" s="3">
        <v>42259</v>
      </c>
      <c r="B3517" s="22">
        <f>WEEKNUM(Flights[[#This Row],[Date]], 1)</f>
        <v>37</v>
      </c>
      <c r="C3517" s="22">
        <f>WEEKDAY(Flights[[#This Row],[Date]],1)</f>
        <v>7</v>
      </c>
      <c r="D3517" t="s">
        <v>591</v>
      </c>
      <c r="E3517" t="s">
        <v>1990</v>
      </c>
      <c r="F3517" t="s">
        <v>0</v>
      </c>
      <c r="G3517" t="s">
        <v>297</v>
      </c>
      <c r="H3517" t="str">
        <f>_xlfn.XLOOKUP(Flights[[#This Row],[Destination]], Airports!$A$2:$A$78, Airports!$D$2:$D$78)</f>
        <v>Hilo</v>
      </c>
      <c r="I3517" t="str" cm="1">
        <f t="array" ref="I3517">_xlfn.XLOOKUP(Flights[[#This Row],[Destination]],_xlfn._TRO_TRAILING( Airports!A:A),_xlfn._TRO_TRAILING( Airports!E:E), "Not found")</f>
        <v>HI</v>
      </c>
      <c r="J3517" s="1">
        <v>0.72152777777777777</v>
      </c>
      <c r="K3517" s="22">
        <f>HOUR(Flights[[#This Row],[Scheduled Departure]])</f>
        <v>17</v>
      </c>
      <c r="L3517" s="1">
        <v>0.72777777777777775</v>
      </c>
      <c r="M3517">
        <f>(L3517-J3517)*24*60</f>
        <v>8.999999999999968</v>
      </c>
      <c r="N3517" s="16">
        <f>Flights[[#This Row],[Length (min)]]/60</f>
        <v>5.2333333333333334</v>
      </c>
      <c r="O3517">
        <v>314</v>
      </c>
      <c r="P3517">
        <v>2449</v>
      </c>
      <c r="Q3517" s="18">
        <f>IFERROR(Flights[[#This Row],[Distance]]/Flights[[#This Row],[Length (hr)]], "")</f>
        <v>467.96178343949043</v>
      </c>
      <c r="R3517" s="1">
        <v>0.82847222222222228</v>
      </c>
      <c r="S3517" s="1" t="str">
        <f>IF(Flights[[#This Row],[Length (hr)]]&lt;2, "No meal", IF(Flights[[#This Row],[Length (hr)]]&lt;3.5, "Light meal", "Full meal"))</f>
        <v>Full meal</v>
      </c>
      <c r="T3517" s="1" t="str">
        <f>IF(AND(Flights[[#This Row],[Airline]]="US Airways", Flights[[#This Row],[Meal]]="Full Meal"), "Yes", "No")</f>
        <v>No</v>
      </c>
      <c r="U3517" s="1">
        <v>0.8208333333333333</v>
      </c>
      <c r="V3517">
        <v>-11</v>
      </c>
      <c r="W3517" s="1" t="str">
        <f>IF(Flights[[#This Row],[Arrival Delay]] = "", "Cancelled", IF(Flights[[#This Row],[Arrival Delay]]&gt;15, "Delayed", "On time"))</f>
        <v>On time</v>
      </c>
      <c r="X3517" t="str">
        <f>IF(Flights[[#This Row],[Status]]&lt;&gt;"Delayed","", IF(Flights[[#This Row],[Arrival Delay]]&gt;120, "Severe", IF(Flights[[#This Row],[Arrival Delay]]&gt;60, "Major", "Moderate")))</f>
        <v/>
      </c>
      <c r="Y3517" t="b">
        <v>0</v>
      </c>
      <c r="AA3517" t="str">
        <f>IF(OR(AND(Flights[[#This Row],[Status]]="Cancelled", Flights[[#This Row],[Cancellation Reason]]="Airline/Carrier"), Flights[[#This Row],[Delay Type]]="Severe"), "Yes", "No")</f>
        <v>No</v>
      </c>
    </row>
    <row r="3518" spans="1:27" x14ac:dyDescent="0.3">
      <c r="A3518" s="3">
        <v>42259</v>
      </c>
      <c r="B3518" s="22">
        <f>WEEKNUM(Flights[[#This Row],[Date]], 1)</f>
        <v>37</v>
      </c>
      <c r="C3518" s="22">
        <f>WEEKDAY(Flights[[#This Row],[Date]],1)</f>
        <v>7</v>
      </c>
      <c r="D3518" t="s">
        <v>1374</v>
      </c>
      <c r="E3518" t="s">
        <v>1993</v>
      </c>
      <c r="F3518" t="s">
        <v>0</v>
      </c>
      <c r="G3518" t="s">
        <v>4</v>
      </c>
      <c r="H3518" t="str">
        <f>_xlfn.XLOOKUP(Flights[[#This Row],[Destination]], Airports!$A$2:$A$78, Airports!$D$2:$D$78)</f>
        <v>Chicago</v>
      </c>
      <c r="I3518" t="str" cm="1">
        <f t="array" ref="I3518">_xlfn.XLOOKUP(Flights[[#This Row],[Destination]],_xlfn._TRO_TRAILING( Airports!A:A),_xlfn._TRO_TRAILING( Airports!E:E), "Not found")</f>
        <v>IL</v>
      </c>
      <c r="J3518" s="1">
        <v>0.74930555555555556</v>
      </c>
      <c r="K3518" s="22">
        <f>HOUR(Flights[[#This Row],[Scheduled Departure]])</f>
        <v>17</v>
      </c>
      <c r="L3518" s="1">
        <v>0.74375000000000002</v>
      </c>
      <c r="M3518">
        <f>(L3518-J3518)*24*60</f>
        <v>-7.9999999999999716</v>
      </c>
      <c r="N3518" s="16">
        <f>Flights[[#This Row],[Length (min)]]/60</f>
        <v>4.2333333333333334</v>
      </c>
      <c r="O3518">
        <v>254</v>
      </c>
      <c r="P3518">
        <v>1744</v>
      </c>
      <c r="Q3518" s="18">
        <f>IFERROR(Flights[[#This Row],[Distance]]/Flights[[#This Row],[Length (hr)]], "")</f>
        <v>411.96850393700788</v>
      </c>
      <c r="R3518" s="1">
        <v>0.99652777777777779</v>
      </c>
      <c r="S3518" s="1" t="str">
        <f>IF(Flights[[#This Row],[Length (hr)]]&lt;2, "No meal", IF(Flights[[#This Row],[Length (hr)]]&lt;3.5, "Light meal", "Full meal"))</f>
        <v>Full meal</v>
      </c>
      <c r="T3518" s="1" t="str">
        <f>IF(AND(Flights[[#This Row],[Airline]]="US Airways", Flights[[#This Row],[Meal]]="Full Meal"), "Yes", "No")</f>
        <v>No</v>
      </c>
      <c r="U3518" s="1">
        <v>3.472222222222222E-3</v>
      </c>
      <c r="V3518">
        <v>10</v>
      </c>
      <c r="W3518" s="1" t="str">
        <f>IF(Flights[[#This Row],[Arrival Delay]] = "", "Cancelled", IF(Flights[[#This Row],[Arrival Delay]]&gt;15, "Delayed", "On time"))</f>
        <v>On time</v>
      </c>
      <c r="X3518" t="str">
        <f>IF(Flights[[#This Row],[Status]]&lt;&gt;"Delayed","", IF(Flights[[#This Row],[Arrival Delay]]&gt;120, "Severe", IF(Flights[[#This Row],[Arrival Delay]]&gt;60, "Major", "Moderate")))</f>
        <v/>
      </c>
      <c r="Y3518" t="b">
        <v>0</v>
      </c>
      <c r="AA3518" t="str">
        <f>IF(OR(AND(Flights[[#This Row],[Status]]="Cancelled", Flights[[#This Row],[Cancellation Reason]]="Airline/Carrier"), Flights[[#This Row],[Delay Type]]="Severe"), "Yes", "No")</f>
        <v>No</v>
      </c>
    </row>
    <row r="3519" spans="1:27" x14ac:dyDescent="0.3">
      <c r="A3519" s="3">
        <v>42259</v>
      </c>
      <c r="B3519" s="22">
        <f>WEEKNUM(Flights[[#This Row],[Date]], 1)</f>
        <v>37</v>
      </c>
      <c r="C3519" s="22">
        <f>WEEKDAY(Flights[[#This Row],[Date]],1)</f>
        <v>7</v>
      </c>
      <c r="D3519" t="s">
        <v>88</v>
      </c>
      <c r="E3519" t="s">
        <v>1987</v>
      </c>
      <c r="F3519" t="s">
        <v>0</v>
      </c>
      <c r="G3519" t="s">
        <v>15</v>
      </c>
      <c r="H3519" t="str">
        <f>_xlfn.XLOOKUP(Flights[[#This Row],[Destination]], Airports!$A$2:$A$78, Airports!$D$2:$D$78)</f>
        <v>Las Vegas</v>
      </c>
      <c r="I3519" t="str" cm="1">
        <f t="array" ref="I3519">_xlfn.XLOOKUP(Flights[[#This Row],[Destination]],_xlfn._TRO_TRAILING( Airports!A:A),_xlfn._TRO_TRAILING( Airports!E:E), "Not found")</f>
        <v>NV</v>
      </c>
      <c r="J3519" s="1">
        <v>0.77777777777777779</v>
      </c>
      <c r="K3519" s="22">
        <f>HOUR(Flights[[#This Row],[Scheduled Departure]])</f>
        <v>18</v>
      </c>
      <c r="L3519" s="1">
        <v>0.77222222222222225</v>
      </c>
      <c r="M3519">
        <f>(L3519-J3519)*24*60</f>
        <v>-7.9999999999999716</v>
      </c>
      <c r="N3519" s="16">
        <f>Flights[[#This Row],[Length (min)]]/60</f>
        <v>1.3666666666666667</v>
      </c>
      <c r="O3519">
        <v>82</v>
      </c>
      <c r="P3519">
        <v>236</v>
      </c>
      <c r="Q3519" s="18">
        <f>IFERROR(Flights[[#This Row],[Distance]]/Flights[[#This Row],[Length (hr)]], "")</f>
        <v>172.6829268292683</v>
      </c>
      <c r="R3519" s="1">
        <v>0.82916666666666672</v>
      </c>
      <c r="S3519" s="1" t="str">
        <f>IF(Flights[[#This Row],[Length (hr)]]&lt;2, "No meal", IF(Flights[[#This Row],[Length (hr)]]&lt;3.5, "Light meal", "Full meal"))</f>
        <v>No meal</v>
      </c>
      <c r="T3519" s="1" t="str">
        <f>IF(AND(Flights[[#This Row],[Airline]]="US Airways", Flights[[#This Row],[Meal]]="Full Meal"), "Yes", "No")</f>
        <v>No</v>
      </c>
      <c r="U3519" s="1">
        <v>0.82916666666666672</v>
      </c>
      <c r="V3519">
        <v>0</v>
      </c>
      <c r="W3519" s="1" t="str">
        <f>IF(Flights[[#This Row],[Arrival Delay]] = "", "Cancelled", IF(Flights[[#This Row],[Arrival Delay]]&gt;15, "Delayed", "On time"))</f>
        <v>On time</v>
      </c>
      <c r="X3519" t="str">
        <f>IF(Flights[[#This Row],[Status]]&lt;&gt;"Delayed","", IF(Flights[[#This Row],[Arrival Delay]]&gt;120, "Severe", IF(Flights[[#This Row],[Arrival Delay]]&gt;60, "Major", "Moderate")))</f>
        <v/>
      </c>
      <c r="Y3519" t="b">
        <v>0</v>
      </c>
      <c r="AA3519" t="str">
        <f>IF(OR(AND(Flights[[#This Row],[Status]]="Cancelled", Flights[[#This Row],[Cancellation Reason]]="Airline/Carrier"), Flights[[#This Row],[Delay Type]]="Severe"), "Yes", "No")</f>
        <v>No</v>
      </c>
    </row>
    <row r="3520" spans="1:27" x14ac:dyDescent="0.3">
      <c r="A3520" s="3">
        <v>42260</v>
      </c>
      <c r="B3520" s="22">
        <f>WEEKNUM(Flights[[#This Row],[Date]], 1)</f>
        <v>38</v>
      </c>
      <c r="C3520" s="22">
        <f>WEEKDAY(Flights[[#This Row],[Date]],1)</f>
        <v>1</v>
      </c>
      <c r="D3520" t="s">
        <v>1253</v>
      </c>
      <c r="E3520" t="s">
        <v>1989</v>
      </c>
      <c r="F3520" t="s">
        <v>0</v>
      </c>
      <c r="G3520" t="s">
        <v>12</v>
      </c>
      <c r="H3520" t="str">
        <f>_xlfn.XLOOKUP(Flights[[#This Row],[Destination]], Airports!$A$2:$A$78, Airports!$D$2:$D$78)</f>
        <v>New York</v>
      </c>
      <c r="I3520" t="str" cm="1">
        <f t="array" ref="I3520">_xlfn.XLOOKUP(Flights[[#This Row],[Destination]],_xlfn._TRO_TRAILING( Airports!A:A),_xlfn._TRO_TRAILING( Airports!E:E), "Not found")</f>
        <v>NY</v>
      </c>
      <c r="J3520" s="1">
        <v>0.25694444444444442</v>
      </c>
      <c r="K3520" s="22">
        <f>HOUR(Flights[[#This Row],[Scheduled Departure]])</f>
        <v>6</v>
      </c>
      <c r="L3520" s="1">
        <v>0.25347222222222221</v>
      </c>
      <c r="M3520">
        <f>(L3520-J3520)*24*60</f>
        <v>-4.9999999999999822</v>
      </c>
      <c r="N3520" s="16">
        <f>Flights[[#This Row],[Length (min)]]/60</f>
        <v>5.6333333333333337</v>
      </c>
      <c r="O3520">
        <v>338</v>
      </c>
      <c r="P3520">
        <v>2475</v>
      </c>
      <c r="Q3520" s="18">
        <f>IFERROR(Flights[[#This Row],[Distance]]/Flights[[#This Row],[Length (hr)]], "")</f>
        <v>439.34911242603545</v>
      </c>
      <c r="R3520" s="1">
        <v>0.61111111111111116</v>
      </c>
      <c r="S3520" s="1" t="str">
        <f>IF(Flights[[#This Row],[Length (hr)]]&lt;2, "No meal", IF(Flights[[#This Row],[Length (hr)]]&lt;3.5, "Light meal", "Full meal"))</f>
        <v>Full meal</v>
      </c>
      <c r="T3520" s="1" t="str">
        <f>IF(AND(Flights[[#This Row],[Airline]]="US Airways", Flights[[#This Row],[Meal]]="Full Meal"), "Yes", "No")</f>
        <v>No</v>
      </c>
      <c r="U3520" s="1">
        <v>0.61319444444444449</v>
      </c>
      <c r="V3520">
        <v>3</v>
      </c>
      <c r="W3520" s="1" t="str">
        <f>IF(Flights[[#This Row],[Arrival Delay]] = "", "Cancelled", IF(Flights[[#This Row],[Arrival Delay]]&gt;15, "Delayed", "On time"))</f>
        <v>On time</v>
      </c>
      <c r="X3520" t="str">
        <f>IF(Flights[[#This Row],[Status]]&lt;&gt;"Delayed","", IF(Flights[[#This Row],[Arrival Delay]]&gt;120, "Severe", IF(Flights[[#This Row],[Arrival Delay]]&gt;60, "Major", "Moderate")))</f>
        <v/>
      </c>
      <c r="Y3520" t="b">
        <v>0</v>
      </c>
      <c r="AA3520" t="str">
        <f>IF(OR(AND(Flights[[#This Row],[Status]]="Cancelled", Flights[[#This Row],[Cancellation Reason]]="Airline/Carrier"), Flights[[#This Row],[Delay Type]]="Severe"), "Yes", "No")</f>
        <v>No</v>
      </c>
    </row>
    <row r="3521" spans="1:27" x14ac:dyDescent="0.3">
      <c r="A3521" s="3">
        <v>42260</v>
      </c>
      <c r="B3521" s="22">
        <f>WEEKNUM(Flights[[#This Row],[Date]], 1)</f>
        <v>38</v>
      </c>
      <c r="C3521" s="22">
        <f>WEEKDAY(Flights[[#This Row],[Date]],1)</f>
        <v>1</v>
      </c>
      <c r="D3521" t="s">
        <v>163</v>
      </c>
      <c r="E3521" t="s">
        <v>1987</v>
      </c>
      <c r="F3521" t="s">
        <v>0</v>
      </c>
      <c r="G3521" t="s">
        <v>10</v>
      </c>
      <c r="H3521" t="str">
        <f>_xlfn.XLOOKUP(Flights[[#This Row],[Destination]], Airports!$A$2:$A$78, Airports!$D$2:$D$78)</f>
        <v>Boston</v>
      </c>
      <c r="I3521" t="str" cm="1">
        <f t="array" ref="I3521">_xlfn.XLOOKUP(Flights[[#This Row],[Destination]],_xlfn._TRO_TRAILING( Airports!A:A),_xlfn._TRO_TRAILING( Airports!E:E), "Not found")</f>
        <v>MA</v>
      </c>
      <c r="J3521" s="1">
        <v>0.29166666666666669</v>
      </c>
      <c r="K3521" s="22">
        <f>HOUR(Flights[[#This Row],[Scheduled Departure]])</f>
        <v>7</v>
      </c>
      <c r="L3521" s="1">
        <v>0.28958333333333336</v>
      </c>
      <c r="M3521">
        <f>(L3521-J3521)*24*60</f>
        <v>-2.9999999999999893</v>
      </c>
      <c r="N3521" s="16">
        <f>Flights[[#This Row],[Length (min)]]/60</f>
        <v>5.6833333333333336</v>
      </c>
      <c r="O3521">
        <v>341</v>
      </c>
      <c r="P3521">
        <v>2611</v>
      </c>
      <c r="Q3521" s="18">
        <f>IFERROR(Flights[[#This Row],[Distance]]/Flights[[#This Row],[Length (hr)]], "")</f>
        <v>459.41348973607035</v>
      </c>
      <c r="R3521" s="1">
        <v>0.64861111111111114</v>
      </c>
      <c r="S3521" s="1" t="str">
        <f>IF(Flights[[#This Row],[Length (hr)]]&lt;2, "No meal", IF(Flights[[#This Row],[Length (hr)]]&lt;3.5, "Light meal", "Full meal"))</f>
        <v>Full meal</v>
      </c>
      <c r="T3521" s="1" t="str">
        <f>IF(AND(Flights[[#This Row],[Airline]]="US Airways", Flights[[#This Row],[Meal]]="Full Meal"), "Yes", "No")</f>
        <v>No</v>
      </c>
      <c r="U3521" s="1">
        <v>0.65138888888888891</v>
      </c>
      <c r="V3521">
        <v>4</v>
      </c>
      <c r="W3521" s="1" t="str">
        <f>IF(Flights[[#This Row],[Arrival Delay]] = "", "Cancelled", IF(Flights[[#This Row],[Arrival Delay]]&gt;15, "Delayed", "On time"))</f>
        <v>On time</v>
      </c>
      <c r="X3521" t="str">
        <f>IF(Flights[[#This Row],[Status]]&lt;&gt;"Delayed","", IF(Flights[[#This Row],[Arrival Delay]]&gt;120, "Severe", IF(Flights[[#This Row],[Arrival Delay]]&gt;60, "Major", "Moderate")))</f>
        <v/>
      </c>
      <c r="Y3521" t="b">
        <v>0</v>
      </c>
      <c r="AA3521" t="str">
        <f>IF(OR(AND(Flights[[#This Row],[Status]]="Cancelled", Flights[[#This Row],[Cancellation Reason]]="Airline/Carrier"), Flights[[#This Row],[Delay Type]]="Severe"), "Yes", "No")</f>
        <v>No</v>
      </c>
    </row>
    <row r="3522" spans="1:27" x14ac:dyDescent="0.3">
      <c r="A3522" s="3">
        <v>42260</v>
      </c>
      <c r="B3522" s="22">
        <f>WEEKNUM(Flights[[#This Row],[Date]], 1)</f>
        <v>38</v>
      </c>
      <c r="C3522" s="22">
        <f>WEEKDAY(Flights[[#This Row],[Date]],1)</f>
        <v>1</v>
      </c>
      <c r="D3522" t="s">
        <v>164</v>
      </c>
      <c r="E3522" t="s">
        <v>1987</v>
      </c>
      <c r="F3522" t="s">
        <v>0</v>
      </c>
      <c r="G3522" t="s">
        <v>3</v>
      </c>
      <c r="H3522" t="str">
        <f>_xlfn.XLOOKUP(Flights[[#This Row],[Destination]], Airports!$A$2:$A$78, Airports!$D$2:$D$78)</f>
        <v>Dallas</v>
      </c>
      <c r="I3522" t="str" cm="1">
        <f t="array" ref="I3522">_xlfn.XLOOKUP(Flights[[#This Row],[Destination]],_xlfn._TRO_TRAILING( Airports!A:A),_xlfn._TRO_TRAILING( Airports!E:E), "Not found")</f>
        <v>TX</v>
      </c>
      <c r="J3522" s="1">
        <v>0.3125</v>
      </c>
      <c r="K3522" s="22">
        <f>HOUR(Flights[[#This Row],[Scheduled Departure]])</f>
        <v>7</v>
      </c>
      <c r="L3522" s="1">
        <v>0.31180555555555556</v>
      </c>
      <c r="M3522">
        <f>(L3522-J3522)*24*60</f>
        <v>-0.99999999999999645</v>
      </c>
      <c r="N3522" s="16">
        <f>Flights[[#This Row],[Length (min)]]/60</f>
        <v>3.0333333333333332</v>
      </c>
      <c r="O3522">
        <v>182</v>
      </c>
      <c r="P3522">
        <v>1235</v>
      </c>
      <c r="Q3522" s="18">
        <f>IFERROR(Flights[[#This Row],[Distance]]/Flights[[#This Row],[Length (hr)]], "")</f>
        <v>407.14285714285717</v>
      </c>
      <c r="R3522" s="1">
        <v>0.53055555555555556</v>
      </c>
      <c r="S3522" s="1" t="str">
        <f>IF(Flights[[#This Row],[Length (hr)]]&lt;2, "No meal", IF(Flights[[#This Row],[Length (hr)]]&lt;3.5, "Light meal", "Full meal"))</f>
        <v>Light meal</v>
      </c>
      <c r="T3522" s="1" t="str">
        <f>IF(AND(Flights[[#This Row],[Airline]]="US Airways", Flights[[#This Row],[Meal]]="Full Meal"), "Yes", "No")</f>
        <v>No</v>
      </c>
      <c r="U3522" s="1">
        <v>0.52152777777777781</v>
      </c>
      <c r="V3522">
        <v>-13</v>
      </c>
      <c r="W3522" s="1" t="str">
        <f>IF(Flights[[#This Row],[Arrival Delay]] = "", "Cancelled", IF(Flights[[#This Row],[Arrival Delay]]&gt;15, "Delayed", "On time"))</f>
        <v>On time</v>
      </c>
      <c r="X3522" t="str">
        <f>IF(Flights[[#This Row],[Status]]&lt;&gt;"Delayed","", IF(Flights[[#This Row],[Arrival Delay]]&gt;120, "Severe", IF(Flights[[#This Row],[Arrival Delay]]&gt;60, "Major", "Moderate")))</f>
        <v/>
      </c>
      <c r="Y3522" t="b">
        <v>0</v>
      </c>
      <c r="AA3522" t="str">
        <f>IF(OR(AND(Flights[[#This Row],[Status]]="Cancelled", Flights[[#This Row],[Cancellation Reason]]="Airline/Carrier"), Flights[[#This Row],[Delay Type]]="Severe"), "Yes", "No")</f>
        <v>No</v>
      </c>
    </row>
    <row r="3523" spans="1:27" x14ac:dyDescent="0.3">
      <c r="A3523" s="3">
        <v>42260</v>
      </c>
      <c r="B3523" s="22">
        <f>WEEKNUM(Flights[[#This Row],[Date]], 1)</f>
        <v>38</v>
      </c>
      <c r="C3523" s="22">
        <f>WEEKDAY(Flights[[#This Row],[Date]],1)</f>
        <v>1</v>
      </c>
      <c r="D3523" t="s">
        <v>410</v>
      </c>
      <c r="E3523" t="s">
        <v>1992</v>
      </c>
      <c r="F3523" t="s">
        <v>0</v>
      </c>
      <c r="G3523" t="s">
        <v>12</v>
      </c>
      <c r="H3523" t="str">
        <f>_xlfn.XLOOKUP(Flights[[#This Row],[Destination]], Airports!$A$2:$A$78, Airports!$D$2:$D$78)</f>
        <v>New York</v>
      </c>
      <c r="I3523" t="str" cm="1">
        <f t="array" ref="I3523">_xlfn.XLOOKUP(Flights[[#This Row],[Destination]],_xlfn._TRO_TRAILING( Airports!A:A),_xlfn._TRO_TRAILING( Airports!E:E), "Not found")</f>
        <v>NY</v>
      </c>
      <c r="J3523" s="1">
        <v>0.37152777777777779</v>
      </c>
      <c r="K3523" s="22">
        <f>HOUR(Flights[[#This Row],[Scheduled Departure]])</f>
        <v>8</v>
      </c>
      <c r="L3523" s="1">
        <v>0.37430555555555556</v>
      </c>
      <c r="M3523">
        <f>(L3523-J3523)*24*60</f>
        <v>3.9999999999999858</v>
      </c>
      <c r="N3523" s="16">
        <f>Flights[[#This Row],[Length (min)]]/60</f>
        <v>5.833333333333333</v>
      </c>
      <c r="O3523">
        <v>350</v>
      </c>
      <c r="P3523">
        <v>2475</v>
      </c>
      <c r="Q3523" s="18">
        <f>IFERROR(Flights[[#This Row],[Distance]]/Flights[[#This Row],[Length (hr)]], "")</f>
        <v>424.28571428571433</v>
      </c>
      <c r="R3523" s="1">
        <v>0.72638888888888886</v>
      </c>
      <c r="S3523" s="1" t="str">
        <f>IF(Flights[[#This Row],[Length (hr)]]&lt;2, "No meal", IF(Flights[[#This Row],[Length (hr)]]&lt;3.5, "Light meal", "Full meal"))</f>
        <v>Full meal</v>
      </c>
      <c r="T3523" s="1" t="str">
        <f>IF(AND(Flights[[#This Row],[Airline]]="US Airways", Flights[[#This Row],[Meal]]="Full Meal"), "Yes", "No")</f>
        <v>No</v>
      </c>
      <c r="U3523" s="1">
        <v>0.74236111111111114</v>
      </c>
      <c r="V3523">
        <v>23</v>
      </c>
      <c r="W3523" s="1" t="str">
        <f>IF(Flights[[#This Row],[Arrival Delay]] = "", "Cancelled", IF(Flights[[#This Row],[Arrival Delay]]&gt;15, "Delayed", "On time"))</f>
        <v>Delayed</v>
      </c>
      <c r="X3523" t="str">
        <f>IF(Flights[[#This Row],[Status]]&lt;&gt;"Delayed","", IF(Flights[[#This Row],[Arrival Delay]]&gt;120, "Severe", IF(Flights[[#This Row],[Arrival Delay]]&gt;60, "Major", "Moderate")))</f>
        <v>Moderate</v>
      </c>
      <c r="Y3523" t="b">
        <v>0</v>
      </c>
      <c r="AA3523" t="str">
        <f>IF(OR(AND(Flights[[#This Row],[Status]]="Cancelled", Flights[[#This Row],[Cancellation Reason]]="Airline/Carrier"), Flights[[#This Row],[Delay Type]]="Severe"), "Yes", "No")</f>
        <v>No</v>
      </c>
    </row>
    <row r="3524" spans="1:27" x14ac:dyDescent="0.3">
      <c r="A3524" s="3">
        <v>42260</v>
      </c>
      <c r="B3524" s="22">
        <f>WEEKNUM(Flights[[#This Row],[Date]], 1)</f>
        <v>38</v>
      </c>
      <c r="C3524" s="22">
        <f>WEEKDAY(Flights[[#This Row],[Date]],1)</f>
        <v>1</v>
      </c>
      <c r="D3524" t="s">
        <v>477</v>
      </c>
      <c r="E3524" t="s">
        <v>1989</v>
      </c>
      <c r="F3524" t="s">
        <v>0</v>
      </c>
      <c r="G3524" t="s">
        <v>276</v>
      </c>
      <c r="H3524" t="str">
        <f>_xlfn.XLOOKUP(Flights[[#This Row],[Destination]], Airports!$A$2:$A$78, Airports!$D$2:$D$78)</f>
        <v>Detroit</v>
      </c>
      <c r="I3524" t="str" cm="1">
        <f t="array" ref="I3524">_xlfn.XLOOKUP(Flights[[#This Row],[Destination]],_xlfn._TRO_TRAILING( Airports!A:A),_xlfn._TRO_TRAILING( Airports!E:E), "Not found")</f>
        <v>MI</v>
      </c>
      <c r="J3524" s="1">
        <v>0.38194444444444442</v>
      </c>
      <c r="K3524" s="22">
        <f>HOUR(Flights[[#This Row],[Scheduled Departure]])</f>
        <v>9</v>
      </c>
      <c r="L3524" s="1">
        <v>0.38055555555555554</v>
      </c>
      <c r="M3524">
        <f>(L3524-J3524)*24*60</f>
        <v>-1.9999999999999929</v>
      </c>
      <c r="N3524" s="16">
        <f>Flights[[#This Row],[Length (min)]]/60</f>
        <v>4.833333333333333</v>
      </c>
      <c r="O3524">
        <v>290</v>
      </c>
      <c r="P3524">
        <v>1979</v>
      </c>
      <c r="Q3524" s="18">
        <f>IFERROR(Flights[[#This Row],[Distance]]/Flights[[#This Row],[Length (hr)]], "")</f>
        <v>409.44827586206901</v>
      </c>
      <c r="R3524" s="1">
        <v>0.69444444444444442</v>
      </c>
      <c r="S3524" s="1" t="str">
        <f>IF(Flights[[#This Row],[Length (hr)]]&lt;2, "No meal", IF(Flights[[#This Row],[Length (hr)]]&lt;3.5, "Light meal", "Full meal"))</f>
        <v>Full meal</v>
      </c>
      <c r="T3524" s="1" t="str">
        <f>IF(AND(Flights[[#This Row],[Airline]]="US Airways", Flights[[#This Row],[Meal]]="Full Meal"), "Yes", "No")</f>
        <v>No</v>
      </c>
      <c r="U3524" s="1">
        <v>0.70694444444444449</v>
      </c>
      <c r="V3524">
        <v>18</v>
      </c>
      <c r="W3524" s="1" t="str">
        <f>IF(Flights[[#This Row],[Arrival Delay]] = "", "Cancelled", IF(Flights[[#This Row],[Arrival Delay]]&gt;15, "Delayed", "On time"))</f>
        <v>Delayed</v>
      </c>
      <c r="X3524" t="str">
        <f>IF(Flights[[#This Row],[Status]]&lt;&gt;"Delayed","", IF(Flights[[#This Row],[Arrival Delay]]&gt;120, "Severe", IF(Flights[[#This Row],[Arrival Delay]]&gt;60, "Major", "Moderate")))</f>
        <v>Moderate</v>
      </c>
      <c r="Y3524" t="b">
        <v>0</v>
      </c>
      <c r="AA3524" t="str">
        <f>IF(OR(AND(Flights[[#This Row],[Status]]="Cancelled", Flights[[#This Row],[Cancellation Reason]]="Airline/Carrier"), Flights[[#This Row],[Delay Type]]="Severe"), "Yes", "No")</f>
        <v>No</v>
      </c>
    </row>
    <row r="3525" spans="1:27" x14ac:dyDescent="0.3">
      <c r="A3525" s="3">
        <v>42260</v>
      </c>
      <c r="B3525" s="22">
        <f>WEEKNUM(Flights[[#This Row],[Date]], 1)</f>
        <v>38</v>
      </c>
      <c r="C3525" s="22">
        <f>WEEKDAY(Flights[[#This Row],[Date]],1)</f>
        <v>1</v>
      </c>
      <c r="D3525" t="s">
        <v>451</v>
      </c>
      <c r="E3525" t="s">
        <v>1996</v>
      </c>
      <c r="F3525" t="s">
        <v>0</v>
      </c>
      <c r="G3525" t="s">
        <v>4</v>
      </c>
      <c r="H3525" t="str">
        <f>_xlfn.XLOOKUP(Flights[[#This Row],[Destination]], Airports!$A$2:$A$78, Airports!$D$2:$D$78)</f>
        <v>Chicago</v>
      </c>
      <c r="I3525" t="str" cm="1">
        <f t="array" ref="I3525">_xlfn.XLOOKUP(Flights[[#This Row],[Destination]],_xlfn._TRO_TRAILING( Airports!A:A),_xlfn._TRO_TRAILING( Airports!E:E), "Not found")</f>
        <v>IL</v>
      </c>
      <c r="J3525" s="1">
        <v>0.4201388888888889</v>
      </c>
      <c r="K3525" s="22">
        <f>HOUR(Flights[[#This Row],[Scheduled Departure]])</f>
        <v>10</v>
      </c>
      <c r="L3525" s="1">
        <v>0.41875000000000001</v>
      </c>
      <c r="M3525">
        <f>(L3525-J3525)*24*60</f>
        <v>-1.9999999999999929</v>
      </c>
      <c r="N3525" s="16">
        <f>Flights[[#This Row],[Length (min)]]/60</f>
        <v>4</v>
      </c>
      <c r="O3525">
        <v>240</v>
      </c>
      <c r="P3525">
        <v>1744</v>
      </c>
      <c r="Q3525" s="18">
        <f>IFERROR(Flights[[#This Row],[Distance]]/Flights[[#This Row],[Length (hr)]], "")</f>
        <v>436</v>
      </c>
      <c r="R3525" s="1">
        <v>0.67361111111111116</v>
      </c>
      <c r="S3525" s="1" t="str">
        <f>IF(Flights[[#This Row],[Length (hr)]]&lt;2, "No meal", IF(Flights[[#This Row],[Length (hr)]]&lt;3.5, "Light meal", "Full meal"))</f>
        <v>Full meal</v>
      </c>
      <c r="T3525" s="1" t="str">
        <f>IF(AND(Flights[[#This Row],[Airline]]="US Airways", Flights[[#This Row],[Meal]]="Full Meal"), "Yes", "No")</f>
        <v>No</v>
      </c>
      <c r="U3525" s="1">
        <v>0.66874999999999996</v>
      </c>
      <c r="V3525">
        <v>-7</v>
      </c>
      <c r="W3525" s="1" t="str">
        <f>IF(Flights[[#This Row],[Arrival Delay]] = "", "Cancelled", IF(Flights[[#This Row],[Arrival Delay]]&gt;15, "Delayed", "On time"))</f>
        <v>On time</v>
      </c>
      <c r="X3525" t="str">
        <f>IF(Flights[[#This Row],[Status]]&lt;&gt;"Delayed","", IF(Flights[[#This Row],[Arrival Delay]]&gt;120, "Severe", IF(Flights[[#This Row],[Arrival Delay]]&gt;60, "Major", "Moderate")))</f>
        <v/>
      </c>
      <c r="Y3525" t="b">
        <v>0</v>
      </c>
      <c r="AA3525" t="str">
        <f>IF(OR(AND(Flights[[#This Row],[Status]]="Cancelled", Flights[[#This Row],[Cancellation Reason]]="Airline/Carrier"), Flights[[#This Row],[Delay Type]]="Severe"), "Yes", "No")</f>
        <v>No</v>
      </c>
    </row>
    <row r="3526" spans="1:27" x14ac:dyDescent="0.3">
      <c r="A3526" s="3">
        <v>42260</v>
      </c>
      <c r="B3526" s="22">
        <f>WEEKNUM(Flights[[#This Row],[Date]], 1)</f>
        <v>38</v>
      </c>
      <c r="C3526" s="22">
        <f>WEEKDAY(Flights[[#This Row],[Date]],1)</f>
        <v>1</v>
      </c>
      <c r="D3526" t="s">
        <v>197</v>
      </c>
      <c r="E3526" t="s">
        <v>1987</v>
      </c>
      <c r="F3526" t="s">
        <v>0</v>
      </c>
      <c r="G3526" t="s">
        <v>30</v>
      </c>
      <c r="H3526" t="str">
        <f>_xlfn.XLOOKUP(Flights[[#This Row],[Destination]], Airports!$A$2:$A$78, Airports!$D$2:$D$78)</f>
        <v>Pittsburgh</v>
      </c>
      <c r="I3526" t="str" cm="1">
        <f t="array" ref="I3526">_xlfn.XLOOKUP(Flights[[#This Row],[Destination]],_xlfn._TRO_TRAILING( Airports!A:A),_xlfn._TRO_TRAILING( Airports!E:E), "Not found")</f>
        <v>PA</v>
      </c>
      <c r="J3526" s="1">
        <v>0.4826388888888889</v>
      </c>
      <c r="K3526" s="22">
        <f>HOUR(Flights[[#This Row],[Scheduled Departure]])</f>
        <v>11</v>
      </c>
      <c r="L3526" s="1">
        <v>0.47638888888888886</v>
      </c>
      <c r="M3526">
        <f>(L3526-J3526)*24*60</f>
        <v>-9.000000000000048</v>
      </c>
      <c r="N3526" s="16">
        <f>Flights[[#This Row],[Length (min)]]/60</f>
        <v>5.0333333333333332</v>
      </c>
      <c r="O3526">
        <v>302</v>
      </c>
      <c r="P3526">
        <v>2136</v>
      </c>
      <c r="Q3526" s="18">
        <f>IFERROR(Flights[[#This Row],[Distance]]/Flights[[#This Row],[Length (hr)]], "")</f>
        <v>424.37086092715231</v>
      </c>
      <c r="R3526" s="1">
        <v>0.80486111111111114</v>
      </c>
      <c r="S3526" s="1" t="str">
        <f>IF(Flights[[#This Row],[Length (hr)]]&lt;2, "No meal", IF(Flights[[#This Row],[Length (hr)]]&lt;3.5, "Light meal", "Full meal"))</f>
        <v>Full meal</v>
      </c>
      <c r="T3526" s="1" t="str">
        <f>IF(AND(Flights[[#This Row],[Airline]]="US Airways", Flights[[#This Row],[Meal]]="Full Meal"), "Yes", "No")</f>
        <v>No</v>
      </c>
      <c r="U3526" s="1">
        <v>0.81111111111111112</v>
      </c>
      <c r="V3526">
        <v>9</v>
      </c>
      <c r="W3526" s="1" t="str">
        <f>IF(Flights[[#This Row],[Arrival Delay]] = "", "Cancelled", IF(Flights[[#This Row],[Arrival Delay]]&gt;15, "Delayed", "On time"))</f>
        <v>On time</v>
      </c>
      <c r="X3526" t="str">
        <f>IF(Flights[[#This Row],[Status]]&lt;&gt;"Delayed","", IF(Flights[[#This Row],[Arrival Delay]]&gt;120, "Severe", IF(Flights[[#This Row],[Arrival Delay]]&gt;60, "Major", "Moderate")))</f>
        <v/>
      </c>
      <c r="Y3526" t="b">
        <v>0</v>
      </c>
      <c r="AA3526" t="str">
        <f>IF(OR(AND(Flights[[#This Row],[Status]]="Cancelled", Flights[[#This Row],[Cancellation Reason]]="Airline/Carrier"), Flights[[#This Row],[Delay Type]]="Severe"), "Yes", "No")</f>
        <v>No</v>
      </c>
    </row>
    <row r="3527" spans="1:27" x14ac:dyDescent="0.3">
      <c r="A3527" s="3">
        <v>42260</v>
      </c>
      <c r="B3527" s="22">
        <f>WEEKNUM(Flights[[#This Row],[Date]], 1)</f>
        <v>38</v>
      </c>
      <c r="C3527" s="22">
        <f>WEEKDAY(Flights[[#This Row],[Date]],1)</f>
        <v>1</v>
      </c>
      <c r="D3527" t="s">
        <v>1799</v>
      </c>
      <c r="E3527" t="s">
        <v>1994</v>
      </c>
      <c r="F3527" t="s">
        <v>0</v>
      </c>
      <c r="G3527" t="s">
        <v>9</v>
      </c>
      <c r="H3527" t="str">
        <f>_xlfn.XLOOKUP(Flights[[#This Row],[Destination]], Airports!$A$2:$A$78, Airports!$D$2:$D$78)</f>
        <v>San Francisco</v>
      </c>
      <c r="I3527" t="str" cm="1">
        <f t="array" ref="I3527">_xlfn.XLOOKUP(Flights[[#This Row],[Destination]],_xlfn._TRO_TRAILING( Airports!A:A),_xlfn._TRO_TRAILING( Airports!E:E), "Not found")</f>
        <v>CA</v>
      </c>
      <c r="J3527" s="1">
        <v>0.66666666666666663</v>
      </c>
      <c r="K3527" s="22">
        <f>HOUR(Flights[[#This Row],[Scheduled Departure]])</f>
        <v>16</v>
      </c>
      <c r="L3527" s="1">
        <v>0.6694444444444444</v>
      </c>
      <c r="M3527">
        <f>(L3527-J3527)*24*60</f>
        <v>3.9999999999999858</v>
      </c>
      <c r="N3527" s="16">
        <f>Flights[[#This Row],[Length (min)]]/60</f>
        <v>1.6</v>
      </c>
      <c r="O3527">
        <v>96</v>
      </c>
      <c r="P3527">
        <v>337</v>
      </c>
      <c r="Q3527" s="18">
        <f>IFERROR(Flights[[#This Row],[Distance]]/Flights[[#This Row],[Length (hr)]], "")</f>
        <v>210.625</v>
      </c>
      <c r="R3527" s="1">
        <v>0.72430555555555554</v>
      </c>
      <c r="S3527" s="1" t="str">
        <f>IF(Flights[[#This Row],[Length (hr)]]&lt;2, "No meal", IF(Flights[[#This Row],[Length (hr)]]&lt;3.5, "Light meal", "Full meal"))</f>
        <v>No meal</v>
      </c>
      <c r="T3527" s="1" t="str">
        <f>IF(AND(Flights[[#This Row],[Airline]]="US Airways", Flights[[#This Row],[Meal]]="Full Meal"), "Yes", "No")</f>
        <v>No</v>
      </c>
      <c r="U3527" s="1">
        <v>0.73611111111111116</v>
      </c>
      <c r="V3527">
        <v>17</v>
      </c>
      <c r="W3527" s="1" t="str">
        <f>IF(Flights[[#This Row],[Arrival Delay]] = "", "Cancelled", IF(Flights[[#This Row],[Arrival Delay]]&gt;15, "Delayed", "On time"))</f>
        <v>Delayed</v>
      </c>
      <c r="X3527" t="str">
        <f>IF(Flights[[#This Row],[Status]]&lt;&gt;"Delayed","", IF(Flights[[#This Row],[Arrival Delay]]&gt;120, "Severe", IF(Flights[[#This Row],[Arrival Delay]]&gt;60, "Major", "Moderate")))</f>
        <v>Moderate</v>
      </c>
      <c r="Y3527" t="b">
        <v>0</v>
      </c>
      <c r="AA3527" t="str">
        <f>IF(OR(AND(Flights[[#This Row],[Status]]="Cancelled", Flights[[#This Row],[Cancellation Reason]]="Airline/Carrier"), Flights[[#This Row],[Delay Type]]="Severe"), "Yes", "No")</f>
        <v>No</v>
      </c>
    </row>
    <row r="3528" spans="1:27" x14ac:dyDescent="0.3">
      <c r="A3528" s="3">
        <v>42260</v>
      </c>
      <c r="B3528" s="22">
        <f>WEEKNUM(Flights[[#This Row],[Date]], 1)</f>
        <v>38</v>
      </c>
      <c r="C3528" s="22">
        <f>WEEKDAY(Flights[[#This Row],[Date]],1)</f>
        <v>1</v>
      </c>
      <c r="D3528" t="s">
        <v>1699</v>
      </c>
      <c r="E3528" t="s">
        <v>1995</v>
      </c>
      <c r="F3528" t="s">
        <v>0</v>
      </c>
      <c r="G3528" t="s">
        <v>347</v>
      </c>
      <c r="H3528" t="str">
        <f>_xlfn.XLOOKUP(Flights[[#This Row],[Destination]], Airports!$A$2:$A$78, Airports!$D$2:$D$78)</f>
        <v>San Jose</v>
      </c>
      <c r="I3528" t="str" cm="1">
        <f t="array" ref="I3528">_xlfn.XLOOKUP(Flights[[#This Row],[Destination]],_xlfn._TRO_TRAILING( Airports!A:A),_xlfn._TRO_TRAILING( Airports!E:E), "Not found")</f>
        <v>CA</v>
      </c>
      <c r="J3528" s="1">
        <v>0.69791666666666663</v>
      </c>
      <c r="K3528" s="22">
        <f>HOUR(Flights[[#This Row],[Scheduled Departure]])</f>
        <v>16</v>
      </c>
      <c r="L3528" s="1">
        <v>0.69791666666666663</v>
      </c>
      <c r="M3528">
        <f>(L3528-J3528)*24*60</f>
        <v>0</v>
      </c>
      <c r="N3528" s="16">
        <f>Flights[[#This Row],[Length (min)]]/60</f>
        <v>1.0333333333333334</v>
      </c>
      <c r="O3528">
        <v>62</v>
      </c>
      <c r="P3528">
        <v>308</v>
      </c>
      <c r="Q3528" s="18">
        <f>IFERROR(Flights[[#This Row],[Distance]]/Flights[[#This Row],[Length (hr)]], "")</f>
        <v>298.06451612903226</v>
      </c>
      <c r="R3528" s="1">
        <v>0.74305555555555558</v>
      </c>
      <c r="S3528" s="1" t="str">
        <f>IF(Flights[[#This Row],[Length (hr)]]&lt;2, "No meal", IF(Flights[[#This Row],[Length (hr)]]&lt;3.5, "Light meal", "Full meal"))</f>
        <v>No meal</v>
      </c>
      <c r="T3528" s="1" t="str">
        <f>IF(AND(Flights[[#This Row],[Airline]]="US Airways", Flights[[#This Row],[Meal]]="Full Meal"), "Yes", "No")</f>
        <v>No</v>
      </c>
      <c r="U3528" s="1">
        <v>0.74097222222222225</v>
      </c>
      <c r="V3528">
        <v>-3</v>
      </c>
      <c r="W3528" s="1" t="str">
        <f>IF(Flights[[#This Row],[Arrival Delay]] = "", "Cancelled", IF(Flights[[#This Row],[Arrival Delay]]&gt;15, "Delayed", "On time"))</f>
        <v>On time</v>
      </c>
      <c r="X3528" t="str">
        <f>IF(Flights[[#This Row],[Status]]&lt;&gt;"Delayed","", IF(Flights[[#This Row],[Arrival Delay]]&gt;120, "Severe", IF(Flights[[#This Row],[Arrival Delay]]&gt;60, "Major", "Moderate")))</f>
        <v/>
      </c>
      <c r="Y3528" t="b">
        <v>0</v>
      </c>
      <c r="AA3528" t="str">
        <f>IF(OR(AND(Flights[[#This Row],[Status]]="Cancelled", Flights[[#This Row],[Cancellation Reason]]="Airline/Carrier"), Flights[[#This Row],[Delay Type]]="Severe"), "Yes", "No")</f>
        <v>No</v>
      </c>
    </row>
    <row r="3529" spans="1:27" x14ac:dyDescent="0.3">
      <c r="A3529" s="3">
        <v>42260</v>
      </c>
      <c r="B3529" s="22">
        <f>WEEKNUM(Flights[[#This Row],[Date]], 1)</f>
        <v>38</v>
      </c>
      <c r="C3529" s="22">
        <f>WEEKDAY(Flights[[#This Row],[Date]],1)</f>
        <v>1</v>
      </c>
      <c r="D3529" t="s">
        <v>993</v>
      </c>
      <c r="E3529" t="s">
        <v>1994</v>
      </c>
      <c r="F3529" t="s">
        <v>0</v>
      </c>
      <c r="G3529" t="s">
        <v>318</v>
      </c>
      <c r="H3529" t="str">
        <f>_xlfn.XLOOKUP(Flights[[#This Row],[Destination]], Airports!$A$2:$A$78, Airports!$D$2:$D$78)</f>
        <v>Oakland</v>
      </c>
      <c r="I3529" t="str" cm="1">
        <f t="array" ref="I3529">_xlfn.XLOOKUP(Flights[[#This Row],[Destination]],_xlfn._TRO_TRAILING( Airports!A:A),_xlfn._TRO_TRAILING( Airports!E:E), "Not found")</f>
        <v>CA</v>
      </c>
      <c r="J3529" s="1">
        <v>0.78472222222222221</v>
      </c>
      <c r="K3529" s="22">
        <f>HOUR(Flights[[#This Row],[Scheduled Departure]])</f>
        <v>18</v>
      </c>
      <c r="L3529" s="1">
        <v>0.78194444444444444</v>
      </c>
      <c r="M3529">
        <f>(L3529-J3529)*24*60</f>
        <v>-3.9999999999999858</v>
      </c>
      <c r="N3529" s="16">
        <f>Flights[[#This Row],[Length (min)]]/60</f>
        <v>1.3333333333333333</v>
      </c>
      <c r="O3529">
        <v>80</v>
      </c>
      <c r="P3529">
        <v>337</v>
      </c>
      <c r="Q3529" s="18">
        <f>IFERROR(Flights[[#This Row],[Distance]]/Flights[[#This Row],[Length (hr)]], "")</f>
        <v>252.75</v>
      </c>
      <c r="R3529" s="1">
        <v>0.84305555555555556</v>
      </c>
      <c r="S3529" s="1" t="str">
        <f>IF(Flights[[#This Row],[Length (hr)]]&lt;2, "No meal", IF(Flights[[#This Row],[Length (hr)]]&lt;3.5, "Light meal", "Full meal"))</f>
        <v>No meal</v>
      </c>
      <c r="T3529" s="1" t="str">
        <f>IF(AND(Flights[[#This Row],[Airline]]="US Airways", Flights[[#This Row],[Meal]]="Full Meal"), "Yes", "No")</f>
        <v>No</v>
      </c>
      <c r="U3529" s="1">
        <v>0.83750000000000002</v>
      </c>
      <c r="V3529">
        <v>-8</v>
      </c>
      <c r="W3529" s="1" t="str">
        <f>IF(Flights[[#This Row],[Arrival Delay]] = "", "Cancelled", IF(Flights[[#This Row],[Arrival Delay]]&gt;15, "Delayed", "On time"))</f>
        <v>On time</v>
      </c>
      <c r="X3529" t="str">
        <f>IF(Flights[[#This Row],[Status]]&lt;&gt;"Delayed","", IF(Flights[[#This Row],[Arrival Delay]]&gt;120, "Severe", IF(Flights[[#This Row],[Arrival Delay]]&gt;60, "Major", "Moderate")))</f>
        <v/>
      </c>
      <c r="Y3529" t="b">
        <v>0</v>
      </c>
      <c r="AA3529" t="str">
        <f>IF(OR(AND(Flights[[#This Row],[Status]]="Cancelled", Flights[[#This Row],[Cancellation Reason]]="Airline/Carrier"), Flights[[#This Row],[Delay Type]]="Severe"), "Yes", "No")</f>
        <v>No</v>
      </c>
    </row>
    <row r="3530" spans="1:27" x14ac:dyDescent="0.3">
      <c r="A3530" s="3">
        <v>42260</v>
      </c>
      <c r="B3530" s="22">
        <f>WEEKNUM(Flights[[#This Row],[Date]], 1)</f>
        <v>38</v>
      </c>
      <c r="C3530" s="22">
        <f>WEEKDAY(Flights[[#This Row],[Date]],1)</f>
        <v>1</v>
      </c>
      <c r="D3530" t="s">
        <v>662</v>
      </c>
      <c r="E3530" t="s">
        <v>1994</v>
      </c>
      <c r="F3530" t="s">
        <v>0</v>
      </c>
      <c r="G3530" t="s">
        <v>331</v>
      </c>
      <c r="H3530" t="str">
        <f>_xlfn.XLOOKUP(Flights[[#This Row],[Destination]], Airports!$A$2:$A$78, Airports!$D$2:$D$78)</f>
        <v>Palm Springs</v>
      </c>
      <c r="I3530" t="str" cm="1">
        <f t="array" ref="I3530">_xlfn.XLOOKUP(Flights[[#This Row],[Destination]],_xlfn._TRO_TRAILING( Airports!A:A),_xlfn._TRO_TRAILING( Airports!E:E), "Not found")</f>
        <v>CA</v>
      </c>
      <c r="J3530" s="1">
        <v>0.94097222222222221</v>
      </c>
      <c r="K3530" s="22">
        <f>HOUR(Flights[[#This Row],[Scheduled Departure]])</f>
        <v>22</v>
      </c>
      <c r="L3530" s="1">
        <v>0.9604166666666667</v>
      </c>
      <c r="M3530">
        <f>(L3530-J3530)*24*60</f>
        <v>28.00000000000006</v>
      </c>
      <c r="N3530" s="16">
        <f>Flights[[#This Row],[Length (min)]]/60</f>
        <v>0.8</v>
      </c>
      <c r="O3530">
        <v>48</v>
      </c>
      <c r="P3530">
        <v>110</v>
      </c>
      <c r="Q3530" s="18">
        <f>IFERROR(Flights[[#This Row],[Distance]]/Flights[[#This Row],[Length (hr)]], "")</f>
        <v>137.5</v>
      </c>
      <c r="R3530" s="1">
        <v>0.97777777777777775</v>
      </c>
      <c r="S3530" s="1" t="str">
        <f>IF(Flights[[#This Row],[Length (hr)]]&lt;2, "No meal", IF(Flights[[#This Row],[Length (hr)]]&lt;3.5, "Light meal", "Full meal"))</f>
        <v>No meal</v>
      </c>
      <c r="T3530" s="1" t="str">
        <f>IF(AND(Flights[[#This Row],[Airline]]="US Airways", Flights[[#This Row],[Meal]]="Full Meal"), "Yes", "No")</f>
        <v>No</v>
      </c>
      <c r="U3530" s="1">
        <v>0.99375000000000002</v>
      </c>
      <c r="V3530">
        <v>23</v>
      </c>
      <c r="W3530" s="1" t="str">
        <f>IF(Flights[[#This Row],[Arrival Delay]] = "", "Cancelled", IF(Flights[[#This Row],[Arrival Delay]]&gt;15, "Delayed", "On time"))</f>
        <v>Delayed</v>
      </c>
      <c r="X3530" t="str">
        <f>IF(Flights[[#This Row],[Status]]&lt;&gt;"Delayed","", IF(Flights[[#This Row],[Arrival Delay]]&gt;120, "Severe", IF(Flights[[#This Row],[Arrival Delay]]&gt;60, "Major", "Moderate")))</f>
        <v>Moderate</v>
      </c>
      <c r="Y3530" t="b">
        <v>0</v>
      </c>
      <c r="AA3530" t="str">
        <f>IF(OR(AND(Flights[[#This Row],[Status]]="Cancelled", Flights[[#This Row],[Cancellation Reason]]="Airline/Carrier"), Flights[[#This Row],[Delay Type]]="Severe"), "Yes", "No")</f>
        <v>No</v>
      </c>
    </row>
    <row r="3531" spans="1:27" x14ac:dyDescent="0.3">
      <c r="A3531" s="3">
        <v>42261</v>
      </c>
      <c r="B3531" s="22">
        <f>WEEKNUM(Flights[[#This Row],[Date]], 1)</f>
        <v>38</v>
      </c>
      <c r="C3531" s="22">
        <f>WEEKDAY(Flights[[#This Row],[Date]],1)</f>
        <v>2</v>
      </c>
      <c r="D3531" t="s">
        <v>1253</v>
      </c>
      <c r="E3531" t="s">
        <v>1989</v>
      </c>
      <c r="F3531" t="s">
        <v>0</v>
      </c>
      <c r="G3531" t="s">
        <v>12</v>
      </c>
      <c r="H3531" t="str">
        <f>_xlfn.XLOOKUP(Flights[[#This Row],[Destination]], Airports!$A$2:$A$78, Airports!$D$2:$D$78)</f>
        <v>New York</v>
      </c>
      <c r="I3531" t="str" cm="1">
        <f t="array" ref="I3531">_xlfn.XLOOKUP(Flights[[#This Row],[Destination]],_xlfn._TRO_TRAILING( Airports!A:A),_xlfn._TRO_TRAILING( Airports!E:E), "Not found")</f>
        <v>NY</v>
      </c>
      <c r="J3531" s="1">
        <v>0.25694444444444442</v>
      </c>
      <c r="K3531" s="22">
        <f>HOUR(Flights[[#This Row],[Scheduled Departure]])</f>
        <v>6</v>
      </c>
      <c r="L3531" s="1">
        <v>0.25555555555555554</v>
      </c>
      <c r="M3531">
        <f>(L3531-J3531)*24*60</f>
        <v>-1.9999999999999929</v>
      </c>
      <c r="N3531" s="16">
        <f>Flights[[#This Row],[Length (min)]]/60</f>
        <v>5.45</v>
      </c>
      <c r="O3531">
        <v>327</v>
      </c>
      <c r="P3531">
        <v>2475</v>
      </c>
      <c r="Q3531" s="18">
        <f>IFERROR(Flights[[#This Row],[Distance]]/Flights[[#This Row],[Length (hr)]], "")</f>
        <v>454.12844036697248</v>
      </c>
      <c r="R3531" s="1">
        <v>0.61111111111111116</v>
      </c>
      <c r="S3531" s="1" t="str">
        <f>IF(Flights[[#This Row],[Length (hr)]]&lt;2, "No meal", IF(Flights[[#This Row],[Length (hr)]]&lt;3.5, "Light meal", "Full meal"))</f>
        <v>Full meal</v>
      </c>
      <c r="T3531" s="1" t="str">
        <f>IF(AND(Flights[[#This Row],[Airline]]="US Airways", Flights[[#This Row],[Meal]]="Full Meal"), "Yes", "No")</f>
        <v>No</v>
      </c>
      <c r="U3531" s="1">
        <v>0.60763888888888884</v>
      </c>
      <c r="V3531">
        <v>-5</v>
      </c>
      <c r="W3531" s="1" t="str">
        <f>IF(Flights[[#This Row],[Arrival Delay]] = "", "Cancelled", IF(Flights[[#This Row],[Arrival Delay]]&gt;15, "Delayed", "On time"))</f>
        <v>On time</v>
      </c>
      <c r="X3531" t="str">
        <f>IF(Flights[[#This Row],[Status]]&lt;&gt;"Delayed","", IF(Flights[[#This Row],[Arrival Delay]]&gt;120, "Severe", IF(Flights[[#This Row],[Arrival Delay]]&gt;60, "Major", "Moderate")))</f>
        <v/>
      </c>
      <c r="Y3531" t="b">
        <v>0</v>
      </c>
      <c r="AA3531" t="str">
        <f>IF(OR(AND(Flights[[#This Row],[Status]]="Cancelled", Flights[[#This Row],[Cancellation Reason]]="Airline/Carrier"), Flights[[#This Row],[Delay Type]]="Severe"), "Yes", "No")</f>
        <v>No</v>
      </c>
    </row>
    <row r="3532" spans="1:27" x14ac:dyDescent="0.3">
      <c r="A3532" s="3">
        <v>42261</v>
      </c>
      <c r="B3532" s="22">
        <f>WEEKNUM(Flights[[#This Row],[Date]], 1)</f>
        <v>38</v>
      </c>
      <c r="C3532" s="22">
        <f>WEEKDAY(Flights[[#This Row],[Date]],1)</f>
        <v>2</v>
      </c>
      <c r="D3532" t="s">
        <v>1662</v>
      </c>
      <c r="E3532" t="s">
        <v>1990</v>
      </c>
      <c r="F3532" t="s">
        <v>0</v>
      </c>
      <c r="G3532" t="s">
        <v>273</v>
      </c>
      <c r="H3532" t="str">
        <f>_xlfn.XLOOKUP(Flights[[#This Row],[Destination]], Airports!$A$2:$A$78, Airports!$D$2:$D$78)</f>
        <v>Denver</v>
      </c>
      <c r="I3532" t="str" cm="1">
        <f t="array" ref="I3532">_xlfn.XLOOKUP(Flights[[#This Row],[Destination]],_xlfn._TRO_TRAILING( Airports!A:A),_xlfn._TRO_TRAILING( Airports!E:E), "Not found")</f>
        <v>CO</v>
      </c>
      <c r="J3532" s="1">
        <v>0.26597222222222222</v>
      </c>
      <c r="K3532" s="22">
        <f>HOUR(Flights[[#This Row],[Scheduled Departure]])</f>
        <v>6</v>
      </c>
      <c r="L3532" s="1">
        <v>0.26111111111111113</v>
      </c>
      <c r="M3532">
        <f>(L3532-J3532)*24*60</f>
        <v>-6.9999999999999751</v>
      </c>
      <c r="N3532" s="16">
        <f>Flights[[#This Row],[Length (min)]]/60</f>
        <v>2.3666666666666667</v>
      </c>
      <c r="O3532">
        <v>142</v>
      </c>
      <c r="P3532">
        <v>862</v>
      </c>
      <c r="Q3532" s="18">
        <f>IFERROR(Flights[[#This Row],[Distance]]/Flights[[#This Row],[Length (hr)]], "")</f>
        <v>364.22535211267603</v>
      </c>
      <c r="R3532" s="1">
        <v>0.40694444444444444</v>
      </c>
      <c r="S3532" s="1" t="str">
        <f>IF(Flights[[#This Row],[Length (hr)]]&lt;2, "No meal", IF(Flights[[#This Row],[Length (hr)]]&lt;3.5, "Light meal", "Full meal"))</f>
        <v>Light meal</v>
      </c>
      <c r="T3532" s="1" t="str">
        <f>IF(AND(Flights[[#This Row],[Airline]]="US Airways", Flights[[#This Row],[Meal]]="Full Meal"), "Yes", "No")</f>
        <v>No</v>
      </c>
      <c r="U3532" s="1">
        <v>0.40138888888888891</v>
      </c>
      <c r="V3532">
        <v>-8</v>
      </c>
      <c r="W3532" s="1" t="str">
        <f>IF(Flights[[#This Row],[Arrival Delay]] = "", "Cancelled", IF(Flights[[#This Row],[Arrival Delay]]&gt;15, "Delayed", "On time"))</f>
        <v>On time</v>
      </c>
      <c r="X3532" t="str">
        <f>IF(Flights[[#This Row],[Status]]&lt;&gt;"Delayed","", IF(Flights[[#This Row],[Arrival Delay]]&gt;120, "Severe", IF(Flights[[#This Row],[Arrival Delay]]&gt;60, "Major", "Moderate")))</f>
        <v/>
      </c>
      <c r="Y3532" t="b">
        <v>0</v>
      </c>
      <c r="AA3532" t="str">
        <f>IF(OR(AND(Flights[[#This Row],[Status]]="Cancelled", Flights[[#This Row],[Cancellation Reason]]="Airline/Carrier"), Flights[[#This Row],[Delay Type]]="Severe"), "Yes", "No")</f>
        <v>No</v>
      </c>
    </row>
    <row r="3533" spans="1:27" x14ac:dyDescent="0.3">
      <c r="A3533" s="3">
        <v>42261</v>
      </c>
      <c r="B3533" s="22">
        <f>WEEKNUM(Flights[[#This Row],[Date]], 1)</f>
        <v>38</v>
      </c>
      <c r="C3533" s="22">
        <f>WEEKDAY(Flights[[#This Row],[Date]],1)</f>
        <v>2</v>
      </c>
      <c r="D3533" t="s">
        <v>412</v>
      </c>
      <c r="E3533" t="s">
        <v>1996</v>
      </c>
      <c r="F3533" t="s">
        <v>0</v>
      </c>
      <c r="G3533" t="s">
        <v>16</v>
      </c>
      <c r="H3533" t="str">
        <f>_xlfn.XLOOKUP(Flights[[#This Row],[Destination]], Airports!$A$2:$A$78, Airports!$D$2:$D$78)</f>
        <v>Dulles</v>
      </c>
      <c r="I3533" t="str" cm="1">
        <f t="array" ref="I3533">_xlfn.XLOOKUP(Flights[[#This Row],[Destination]],_xlfn._TRO_TRAILING( Airports!A:A),_xlfn._TRO_TRAILING( Airports!E:E), "Not found")</f>
        <v>VA</v>
      </c>
      <c r="J3533" s="1">
        <v>0.33680555555555558</v>
      </c>
      <c r="K3533" s="22">
        <f>HOUR(Flights[[#This Row],[Scheduled Departure]])</f>
        <v>8</v>
      </c>
      <c r="L3533" s="1">
        <v>0.33402777777777776</v>
      </c>
      <c r="M3533">
        <f>(L3533-J3533)*24*60</f>
        <v>-4.0000000000000657</v>
      </c>
      <c r="N3533" s="16">
        <f>Flights[[#This Row],[Length (min)]]/60</f>
        <v>4.7833333333333332</v>
      </c>
      <c r="O3533">
        <v>287</v>
      </c>
      <c r="P3533">
        <v>2288</v>
      </c>
      <c r="Q3533" s="18">
        <f>IFERROR(Flights[[#This Row],[Distance]]/Flights[[#This Row],[Length (hr)]], "")</f>
        <v>478.32752613240422</v>
      </c>
      <c r="R3533" s="1">
        <v>0.67013888888888884</v>
      </c>
      <c r="S3533" s="1" t="str">
        <f>IF(Flights[[#This Row],[Length (hr)]]&lt;2, "No meal", IF(Flights[[#This Row],[Length (hr)]]&lt;3.5, "Light meal", "Full meal"))</f>
        <v>Full meal</v>
      </c>
      <c r="T3533" s="1" t="str">
        <f>IF(AND(Flights[[#This Row],[Airline]]="US Airways", Flights[[#This Row],[Meal]]="Full Meal"), "Yes", "No")</f>
        <v>No</v>
      </c>
      <c r="U3533" s="1">
        <v>0.65833333333333333</v>
      </c>
      <c r="V3533">
        <v>-17</v>
      </c>
      <c r="W3533" s="1" t="str">
        <f>IF(Flights[[#This Row],[Arrival Delay]] = "", "Cancelled", IF(Flights[[#This Row],[Arrival Delay]]&gt;15, "Delayed", "On time"))</f>
        <v>On time</v>
      </c>
      <c r="X3533" t="str">
        <f>IF(Flights[[#This Row],[Status]]&lt;&gt;"Delayed","", IF(Flights[[#This Row],[Arrival Delay]]&gt;120, "Severe", IF(Flights[[#This Row],[Arrival Delay]]&gt;60, "Major", "Moderate")))</f>
        <v/>
      </c>
      <c r="Y3533" t="b">
        <v>0</v>
      </c>
      <c r="AA3533" t="str">
        <f>IF(OR(AND(Flights[[#This Row],[Status]]="Cancelled", Flights[[#This Row],[Cancellation Reason]]="Airline/Carrier"), Flights[[#This Row],[Delay Type]]="Severe"), "Yes", "No")</f>
        <v>No</v>
      </c>
    </row>
    <row r="3534" spans="1:27" x14ac:dyDescent="0.3">
      <c r="A3534" s="3">
        <v>42261</v>
      </c>
      <c r="B3534" s="22">
        <f>WEEKNUM(Flights[[#This Row],[Date]], 1)</f>
        <v>38</v>
      </c>
      <c r="C3534" s="22">
        <f>WEEKDAY(Flights[[#This Row],[Date]],1)</f>
        <v>2</v>
      </c>
      <c r="D3534" t="s">
        <v>1674</v>
      </c>
      <c r="E3534" t="s">
        <v>1995</v>
      </c>
      <c r="F3534" t="s">
        <v>0</v>
      </c>
      <c r="G3534" t="s">
        <v>351</v>
      </c>
      <c r="H3534" t="str">
        <f>_xlfn.XLOOKUP(Flights[[#This Row],[Destination]], Airports!$A$2:$A$78, Airports!$D$2:$D$78)</f>
        <v>Sacramento</v>
      </c>
      <c r="I3534" t="str" cm="1">
        <f t="array" ref="I3534">_xlfn.XLOOKUP(Flights[[#This Row],[Destination]],_xlfn._TRO_TRAILING( Airports!A:A),_xlfn._TRO_TRAILING( Airports!E:E), "Not found")</f>
        <v>CA</v>
      </c>
      <c r="J3534" s="1">
        <v>0.40277777777777779</v>
      </c>
      <c r="K3534" s="22">
        <f>HOUR(Flights[[#This Row],[Scheduled Departure]])</f>
        <v>9</v>
      </c>
      <c r="L3534" s="1">
        <v>0.40069444444444446</v>
      </c>
      <c r="M3534">
        <f>(L3534-J3534)*24*60</f>
        <v>-2.9999999999999893</v>
      </c>
      <c r="N3534" s="16">
        <f>Flights[[#This Row],[Length (min)]]/60</f>
        <v>1.2333333333333334</v>
      </c>
      <c r="O3534">
        <v>74</v>
      </c>
      <c r="P3534">
        <v>373</v>
      </c>
      <c r="Q3534" s="18">
        <f>IFERROR(Flights[[#This Row],[Distance]]/Flights[[#This Row],[Length (hr)]], "")</f>
        <v>302.43243243243239</v>
      </c>
      <c r="R3534" s="1">
        <v>0.4548611111111111</v>
      </c>
      <c r="S3534" s="1" t="str">
        <f>IF(Flights[[#This Row],[Length (hr)]]&lt;2, "No meal", IF(Flights[[#This Row],[Length (hr)]]&lt;3.5, "Light meal", "Full meal"))</f>
        <v>No meal</v>
      </c>
      <c r="T3534" s="1" t="str">
        <f>IF(AND(Flights[[#This Row],[Airline]]="US Airways", Flights[[#This Row],[Meal]]="Full Meal"), "Yes", "No")</f>
        <v>No</v>
      </c>
      <c r="U3534" s="1">
        <v>0.45208333333333334</v>
      </c>
      <c r="V3534">
        <v>-4</v>
      </c>
      <c r="W3534" s="1" t="str">
        <f>IF(Flights[[#This Row],[Arrival Delay]] = "", "Cancelled", IF(Flights[[#This Row],[Arrival Delay]]&gt;15, "Delayed", "On time"))</f>
        <v>On time</v>
      </c>
      <c r="X3534" t="str">
        <f>IF(Flights[[#This Row],[Status]]&lt;&gt;"Delayed","", IF(Flights[[#This Row],[Arrival Delay]]&gt;120, "Severe", IF(Flights[[#This Row],[Arrival Delay]]&gt;60, "Major", "Moderate")))</f>
        <v/>
      </c>
      <c r="Y3534" t="b">
        <v>0</v>
      </c>
      <c r="AA3534" t="str">
        <f>IF(OR(AND(Flights[[#This Row],[Status]]="Cancelled", Flights[[#This Row],[Cancellation Reason]]="Airline/Carrier"), Flights[[#This Row],[Delay Type]]="Severe"), "Yes", "No")</f>
        <v>No</v>
      </c>
    </row>
    <row r="3535" spans="1:27" x14ac:dyDescent="0.3">
      <c r="A3535" s="3">
        <v>42261</v>
      </c>
      <c r="B3535" s="22">
        <f>WEEKNUM(Flights[[#This Row],[Date]], 1)</f>
        <v>38</v>
      </c>
      <c r="C3535" s="22">
        <f>WEEKDAY(Flights[[#This Row],[Date]],1)</f>
        <v>2</v>
      </c>
      <c r="D3535" t="s">
        <v>174</v>
      </c>
      <c r="E3535" t="s">
        <v>1987</v>
      </c>
      <c r="F3535" t="s">
        <v>0</v>
      </c>
      <c r="G3535" t="s">
        <v>2</v>
      </c>
      <c r="H3535" t="str">
        <f>_xlfn.XLOOKUP(Flights[[#This Row],[Destination]], Airports!$A$2:$A$78, Airports!$D$2:$D$78)</f>
        <v>Miami</v>
      </c>
      <c r="I3535" t="str" cm="1">
        <f t="array" ref="I3535">_xlfn.XLOOKUP(Flights[[#This Row],[Destination]],_xlfn._TRO_TRAILING( Airports!A:A),_xlfn._TRO_TRAILING( Airports!E:E), "Not found")</f>
        <v>FL</v>
      </c>
      <c r="J3535" s="1">
        <v>0.44791666666666669</v>
      </c>
      <c r="K3535" s="22">
        <f>HOUR(Flights[[#This Row],[Scheduled Departure]])</f>
        <v>10</v>
      </c>
      <c r="L3535" s="1">
        <v>0.4465277777777778</v>
      </c>
      <c r="M3535">
        <f>(L3535-J3535)*24*60</f>
        <v>-1.9999999999999929</v>
      </c>
      <c r="N3535" s="16">
        <f>Flights[[#This Row],[Length (min)]]/60</f>
        <v>4.9000000000000004</v>
      </c>
      <c r="O3535">
        <v>294</v>
      </c>
      <c r="P3535">
        <v>2342</v>
      </c>
      <c r="Q3535" s="18">
        <f>IFERROR(Flights[[#This Row],[Distance]]/Flights[[#This Row],[Length (hr)]], "")</f>
        <v>477.95918367346934</v>
      </c>
      <c r="R3535" s="1">
        <v>0.78194444444444444</v>
      </c>
      <c r="S3535" s="1" t="str">
        <f>IF(Flights[[#This Row],[Length (hr)]]&lt;2, "No meal", IF(Flights[[#This Row],[Length (hr)]]&lt;3.5, "Light meal", "Full meal"))</f>
        <v>Full meal</v>
      </c>
      <c r="T3535" s="1" t="str">
        <f>IF(AND(Flights[[#This Row],[Airline]]="US Airways", Flights[[#This Row],[Meal]]="Full Meal"), "Yes", "No")</f>
        <v>No</v>
      </c>
      <c r="U3535" s="1">
        <v>0.77569444444444446</v>
      </c>
      <c r="V3535">
        <v>-9</v>
      </c>
      <c r="W3535" s="1" t="str">
        <f>IF(Flights[[#This Row],[Arrival Delay]] = "", "Cancelled", IF(Flights[[#This Row],[Arrival Delay]]&gt;15, "Delayed", "On time"))</f>
        <v>On time</v>
      </c>
      <c r="X3535" t="str">
        <f>IF(Flights[[#This Row],[Status]]&lt;&gt;"Delayed","", IF(Flights[[#This Row],[Arrival Delay]]&gt;120, "Severe", IF(Flights[[#This Row],[Arrival Delay]]&gt;60, "Major", "Moderate")))</f>
        <v/>
      </c>
      <c r="Y3535" t="b">
        <v>0</v>
      </c>
      <c r="AA3535" t="str">
        <f>IF(OR(AND(Flights[[#This Row],[Status]]="Cancelled", Flights[[#This Row],[Cancellation Reason]]="Airline/Carrier"), Flights[[#This Row],[Delay Type]]="Severe"), "Yes", "No")</f>
        <v>No</v>
      </c>
    </row>
    <row r="3536" spans="1:27" x14ac:dyDescent="0.3">
      <c r="A3536" s="3">
        <v>42261</v>
      </c>
      <c r="B3536" s="22">
        <f>WEEKNUM(Flights[[#This Row],[Date]], 1)</f>
        <v>38</v>
      </c>
      <c r="C3536" s="22">
        <f>WEEKDAY(Flights[[#This Row],[Date]],1)</f>
        <v>2</v>
      </c>
      <c r="D3536" t="s">
        <v>176</v>
      </c>
      <c r="E3536" t="s">
        <v>1987</v>
      </c>
      <c r="F3536" t="s">
        <v>0</v>
      </c>
      <c r="G3536" t="s">
        <v>9</v>
      </c>
      <c r="H3536" t="str">
        <f>_xlfn.XLOOKUP(Flights[[#This Row],[Destination]], Airports!$A$2:$A$78, Airports!$D$2:$D$78)</f>
        <v>San Francisco</v>
      </c>
      <c r="I3536" t="str" cm="1">
        <f t="array" ref="I3536">_xlfn.XLOOKUP(Flights[[#This Row],[Destination]],_xlfn._TRO_TRAILING( Airports!A:A),_xlfn._TRO_TRAILING( Airports!E:E), "Not found")</f>
        <v>CA</v>
      </c>
      <c r="J3536" s="1">
        <v>0.51041666666666663</v>
      </c>
      <c r="K3536" s="22">
        <f>HOUR(Flights[[#This Row],[Scheduled Departure]])</f>
        <v>12</v>
      </c>
      <c r="L3536" s="1">
        <v>0.52361111111111114</v>
      </c>
      <c r="M3536">
        <f>(L3536-J3536)*24*60</f>
        <v>19.000000000000092</v>
      </c>
      <c r="N3536" s="16">
        <f>Flights[[#This Row],[Length (min)]]/60</f>
        <v>1.5333333333333334</v>
      </c>
      <c r="O3536">
        <v>92</v>
      </c>
      <c r="P3536">
        <v>337</v>
      </c>
      <c r="Q3536" s="18">
        <f>IFERROR(Flights[[#This Row],[Distance]]/Flights[[#This Row],[Length (hr)]], "")</f>
        <v>219.78260869565216</v>
      </c>
      <c r="R3536" s="1">
        <v>0.56805555555555554</v>
      </c>
      <c r="S3536" s="1" t="str">
        <f>IF(Flights[[#This Row],[Length (hr)]]&lt;2, "No meal", IF(Flights[[#This Row],[Length (hr)]]&lt;3.5, "Light meal", "Full meal"))</f>
        <v>No meal</v>
      </c>
      <c r="T3536" s="1" t="str">
        <f>IF(AND(Flights[[#This Row],[Airline]]="US Airways", Flights[[#This Row],[Meal]]="Full Meal"), "Yes", "No")</f>
        <v>No</v>
      </c>
      <c r="U3536" s="1">
        <v>0.58750000000000002</v>
      </c>
      <c r="V3536">
        <v>28</v>
      </c>
      <c r="W3536" s="1" t="str">
        <f>IF(Flights[[#This Row],[Arrival Delay]] = "", "Cancelled", IF(Flights[[#This Row],[Arrival Delay]]&gt;15, "Delayed", "On time"))</f>
        <v>Delayed</v>
      </c>
      <c r="X3536" t="str">
        <f>IF(Flights[[#This Row],[Status]]&lt;&gt;"Delayed","", IF(Flights[[#This Row],[Arrival Delay]]&gt;120, "Severe", IF(Flights[[#This Row],[Arrival Delay]]&gt;60, "Major", "Moderate")))</f>
        <v>Moderate</v>
      </c>
      <c r="Y3536" t="b">
        <v>0</v>
      </c>
      <c r="AA3536" t="str">
        <f>IF(OR(AND(Flights[[#This Row],[Status]]="Cancelled", Flights[[#This Row],[Cancellation Reason]]="Airline/Carrier"), Flights[[#This Row],[Delay Type]]="Severe"), "Yes", "No")</f>
        <v>No</v>
      </c>
    </row>
    <row r="3537" spans="1:27" x14ac:dyDescent="0.3">
      <c r="A3537" s="3">
        <v>42261</v>
      </c>
      <c r="B3537" s="22">
        <f>WEEKNUM(Flights[[#This Row],[Date]], 1)</f>
        <v>38</v>
      </c>
      <c r="C3537" s="22">
        <f>WEEKDAY(Flights[[#This Row],[Date]],1)</f>
        <v>2</v>
      </c>
      <c r="D3537" t="s">
        <v>199</v>
      </c>
      <c r="E3537" t="s">
        <v>1987</v>
      </c>
      <c r="F3537" t="s">
        <v>0</v>
      </c>
      <c r="G3537" t="s">
        <v>27</v>
      </c>
      <c r="H3537" t="str">
        <f>_xlfn.XLOOKUP(Flights[[#This Row],[Destination]], Airports!$A$2:$A$78, Airports!$D$2:$D$78)</f>
        <v>Charlotte</v>
      </c>
      <c r="I3537" t="str" cm="1">
        <f t="array" ref="I3537">_xlfn.XLOOKUP(Flights[[#This Row],[Destination]],_xlfn._TRO_TRAILING( Airports!A:A),_xlfn._TRO_TRAILING( Airports!E:E), "Not found")</f>
        <v>NC</v>
      </c>
      <c r="J3537" s="1">
        <v>0.55208333333333337</v>
      </c>
      <c r="K3537" s="22">
        <f>HOUR(Flights[[#This Row],[Scheduled Departure]])</f>
        <v>13</v>
      </c>
      <c r="L3537" s="1">
        <v>0.54722222222222228</v>
      </c>
      <c r="M3537">
        <f>(L3537-J3537)*24*60</f>
        <v>-6.9999999999999751</v>
      </c>
      <c r="N3537" s="16">
        <f>Flights[[#This Row],[Length (min)]]/60</f>
        <v>4.6500000000000004</v>
      </c>
      <c r="O3537">
        <v>279</v>
      </c>
      <c r="P3537">
        <v>2125</v>
      </c>
      <c r="Q3537" s="18">
        <f>IFERROR(Flights[[#This Row],[Distance]]/Flights[[#This Row],[Length (hr)]], "")</f>
        <v>456.98924731182791</v>
      </c>
      <c r="R3537" s="1">
        <v>0.87777777777777777</v>
      </c>
      <c r="S3537" s="1" t="str">
        <f>IF(Flights[[#This Row],[Length (hr)]]&lt;2, "No meal", IF(Flights[[#This Row],[Length (hr)]]&lt;3.5, "Light meal", "Full meal"))</f>
        <v>Full meal</v>
      </c>
      <c r="T3537" s="1" t="str">
        <f>IF(AND(Flights[[#This Row],[Airline]]="US Airways", Flights[[#This Row],[Meal]]="Full Meal"), "Yes", "No")</f>
        <v>No</v>
      </c>
      <c r="U3537" s="1">
        <v>0.86597222222222225</v>
      </c>
      <c r="V3537">
        <v>-17</v>
      </c>
      <c r="W3537" s="1" t="str">
        <f>IF(Flights[[#This Row],[Arrival Delay]] = "", "Cancelled", IF(Flights[[#This Row],[Arrival Delay]]&gt;15, "Delayed", "On time"))</f>
        <v>On time</v>
      </c>
      <c r="X3537" t="str">
        <f>IF(Flights[[#This Row],[Status]]&lt;&gt;"Delayed","", IF(Flights[[#This Row],[Arrival Delay]]&gt;120, "Severe", IF(Flights[[#This Row],[Arrival Delay]]&gt;60, "Major", "Moderate")))</f>
        <v/>
      </c>
      <c r="Y3537" t="b">
        <v>0</v>
      </c>
      <c r="AA3537" t="str">
        <f>IF(OR(AND(Flights[[#This Row],[Status]]="Cancelled", Flights[[#This Row],[Cancellation Reason]]="Airline/Carrier"), Flights[[#This Row],[Delay Type]]="Severe"), "Yes", "No")</f>
        <v>No</v>
      </c>
    </row>
    <row r="3538" spans="1:27" x14ac:dyDescent="0.3">
      <c r="A3538" s="3">
        <v>42261</v>
      </c>
      <c r="B3538" s="22">
        <f>WEEKNUM(Flights[[#This Row],[Date]], 1)</f>
        <v>38</v>
      </c>
      <c r="C3538" s="22">
        <f>WEEKDAY(Flights[[#This Row],[Date]],1)</f>
        <v>2</v>
      </c>
      <c r="D3538" t="s">
        <v>585</v>
      </c>
      <c r="E3538" t="s">
        <v>1996</v>
      </c>
      <c r="F3538" t="s">
        <v>0</v>
      </c>
      <c r="G3538" t="s">
        <v>344</v>
      </c>
      <c r="H3538" t="str">
        <f>_xlfn.XLOOKUP(Flights[[#This Row],[Destination]], Airports!$A$2:$A$78, Airports!$D$2:$D$78)</f>
        <v>Seattle</v>
      </c>
      <c r="I3538" t="str" cm="1">
        <f t="array" ref="I3538">_xlfn.XLOOKUP(Flights[[#This Row],[Destination]],_xlfn._TRO_TRAILING( Airports!A:A),_xlfn._TRO_TRAILING( Airports!E:E), "Not found")</f>
        <v>WA</v>
      </c>
      <c r="J3538" s="1">
        <v>0.60416666666666663</v>
      </c>
      <c r="K3538" s="22">
        <f>HOUR(Flights[[#This Row],[Scheduled Departure]])</f>
        <v>14</v>
      </c>
      <c r="L3538" s="1">
        <v>0.62708333333333333</v>
      </c>
      <c r="M3538">
        <f>(L3538-J3538)*24*60</f>
        <v>33.000000000000043</v>
      </c>
      <c r="N3538" s="16">
        <f>Flights[[#This Row],[Length (min)]]/60</f>
        <v>2.3166666666666669</v>
      </c>
      <c r="O3538">
        <v>139</v>
      </c>
      <c r="P3538">
        <v>954</v>
      </c>
      <c r="Q3538" s="18">
        <f>IFERROR(Flights[[#This Row],[Distance]]/Flights[[#This Row],[Length (hr)]], "")</f>
        <v>411.79856115107913</v>
      </c>
      <c r="R3538" s="1">
        <v>0.70486111111111116</v>
      </c>
      <c r="S3538" s="1" t="str">
        <f>IF(Flights[[#This Row],[Length (hr)]]&lt;2, "No meal", IF(Flights[[#This Row],[Length (hr)]]&lt;3.5, "Light meal", "Full meal"))</f>
        <v>Light meal</v>
      </c>
      <c r="T3538" s="1" t="str">
        <f>IF(AND(Flights[[#This Row],[Airline]]="US Airways", Flights[[#This Row],[Meal]]="Full Meal"), "Yes", "No")</f>
        <v>No</v>
      </c>
      <c r="U3538" s="1">
        <v>0.72361111111111109</v>
      </c>
      <c r="V3538">
        <v>27</v>
      </c>
      <c r="W3538" s="1" t="str">
        <f>IF(Flights[[#This Row],[Arrival Delay]] = "", "Cancelled", IF(Flights[[#This Row],[Arrival Delay]]&gt;15, "Delayed", "On time"))</f>
        <v>Delayed</v>
      </c>
      <c r="X3538" t="str">
        <f>IF(Flights[[#This Row],[Status]]&lt;&gt;"Delayed","", IF(Flights[[#This Row],[Arrival Delay]]&gt;120, "Severe", IF(Flights[[#This Row],[Arrival Delay]]&gt;60, "Major", "Moderate")))</f>
        <v>Moderate</v>
      </c>
      <c r="Y3538" t="b">
        <v>0</v>
      </c>
      <c r="AA3538" t="str">
        <f>IF(OR(AND(Flights[[#This Row],[Status]]="Cancelled", Flights[[#This Row],[Cancellation Reason]]="Airline/Carrier"), Flights[[#This Row],[Delay Type]]="Severe"), "Yes", "No")</f>
        <v>No</v>
      </c>
    </row>
    <row r="3539" spans="1:27" x14ac:dyDescent="0.3">
      <c r="A3539" s="3">
        <v>42261</v>
      </c>
      <c r="B3539" s="22">
        <f>WEEKNUM(Flights[[#This Row],[Date]], 1)</f>
        <v>38</v>
      </c>
      <c r="C3539" s="22">
        <f>WEEKDAY(Flights[[#This Row],[Date]],1)</f>
        <v>2</v>
      </c>
      <c r="D3539" t="s">
        <v>636</v>
      </c>
      <c r="E3539" t="s">
        <v>1994</v>
      </c>
      <c r="F3539" t="s">
        <v>0</v>
      </c>
      <c r="G3539" t="s">
        <v>246</v>
      </c>
      <c r="H3539" t="str">
        <f>_xlfn.XLOOKUP(Flights[[#This Row],[Destination]], Airports!$A$2:$A$78, Airports!$D$2:$D$78)</f>
        <v>Albuquerque</v>
      </c>
      <c r="I3539" t="str" cm="1">
        <f t="array" ref="I3539">_xlfn.XLOOKUP(Flights[[#This Row],[Destination]],_xlfn._TRO_TRAILING( Airports!A:A),_xlfn._TRO_TRAILING( Airports!E:E), "Not found")</f>
        <v>NM</v>
      </c>
      <c r="J3539" s="1">
        <v>0.61111111111111116</v>
      </c>
      <c r="K3539" s="22">
        <f>HOUR(Flights[[#This Row],[Scheduled Departure]])</f>
        <v>14</v>
      </c>
      <c r="L3539" s="1">
        <v>0.61736111111111114</v>
      </c>
      <c r="M3539">
        <f>(L3539-J3539)*24*60</f>
        <v>8.999999999999968</v>
      </c>
      <c r="N3539" s="16">
        <f>Flights[[#This Row],[Length (min)]]/60</f>
        <v>1.6</v>
      </c>
      <c r="O3539">
        <v>96</v>
      </c>
      <c r="P3539">
        <v>677</v>
      </c>
      <c r="Q3539" s="18">
        <f>IFERROR(Flights[[#This Row],[Distance]]/Flights[[#This Row],[Length (hr)]], "")</f>
        <v>423.125</v>
      </c>
      <c r="R3539" s="1">
        <v>0.73124999999999996</v>
      </c>
      <c r="S3539" s="1" t="str">
        <f>IF(Flights[[#This Row],[Length (hr)]]&lt;2, "No meal", IF(Flights[[#This Row],[Length (hr)]]&lt;3.5, "Light meal", "Full meal"))</f>
        <v>No meal</v>
      </c>
      <c r="T3539" s="1" t="str">
        <f>IF(AND(Flights[[#This Row],[Airline]]="US Airways", Flights[[#This Row],[Meal]]="Full Meal"), "Yes", "No")</f>
        <v>No</v>
      </c>
      <c r="U3539" s="1">
        <v>0.72569444444444442</v>
      </c>
      <c r="V3539">
        <v>-8</v>
      </c>
      <c r="W3539" s="1" t="str">
        <f>IF(Flights[[#This Row],[Arrival Delay]] = "", "Cancelled", IF(Flights[[#This Row],[Arrival Delay]]&gt;15, "Delayed", "On time"))</f>
        <v>On time</v>
      </c>
      <c r="X3539" t="str">
        <f>IF(Flights[[#This Row],[Status]]&lt;&gt;"Delayed","", IF(Flights[[#This Row],[Arrival Delay]]&gt;120, "Severe", IF(Flights[[#This Row],[Arrival Delay]]&gt;60, "Major", "Moderate")))</f>
        <v/>
      </c>
      <c r="Y3539" t="b">
        <v>0</v>
      </c>
      <c r="AA3539" t="str">
        <f>IF(OR(AND(Flights[[#This Row],[Status]]="Cancelled", Flights[[#This Row],[Cancellation Reason]]="Airline/Carrier"), Flights[[#This Row],[Delay Type]]="Severe"), "Yes", "No")</f>
        <v>No</v>
      </c>
    </row>
    <row r="3540" spans="1:27" x14ac:dyDescent="0.3">
      <c r="A3540" s="3">
        <v>42261</v>
      </c>
      <c r="B3540" s="22">
        <f>WEEKNUM(Flights[[#This Row],[Date]], 1)</f>
        <v>38</v>
      </c>
      <c r="C3540" s="22">
        <f>WEEKDAY(Flights[[#This Row],[Date]],1)</f>
        <v>2</v>
      </c>
      <c r="D3540" t="s">
        <v>1700</v>
      </c>
      <c r="E3540" t="s">
        <v>1995</v>
      </c>
      <c r="F3540" t="s">
        <v>0</v>
      </c>
      <c r="G3540" t="s">
        <v>270</v>
      </c>
      <c r="H3540" t="str">
        <f>_xlfn.XLOOKUP(Flights[[#This Row],[Destination]], Airports!$A$2:$A$78, Airports!$D$2:$D$78)</f>
        <v>Dallas</v>
      </c>
      <c r="I3540" t="str" cm="1">
        <f t="array" ref="I3540">_xlfn.XLOOKUP(Flights[[#This Row],[Destination]],_xlfn._TRO_TRAILING( Airports!A:A),_xlfn._TRO_TRAILING( Airports!E:E), "Not found")</f>
        <v>TX</v>
      </c>
      <c r="J3540" s="1">
        <v>0.70833333333333337</v>
      </c>
      <c r="K3540" s="22">
        <f>HOUR(Flights[[#This Row],[Scheduled Departure]])</f>
        <v>17</v>
      </c>
      <c r="L3540" s="1">
        <v>0.70763888888888893</v>
      </c>
      <c r="M3540">
        <f>(L3540-J3540)*24*60</f>
        <v>-0.99999999999999645</v>
      </c>
      <c r="N3540" s="16">
        <f>Flights[[#This Row],[Length (min)]]/60</f>
        <v>2.7</v>
      </c>
      <c r="O3540">
        <v>162</v>
      </c>
      <c r="P3540">
        <v>1246</v>
      </c>
      <c r="Q3540" s="18">
        <f>IFERROR(Flights[[#This Row],[Distance]]/Flights[[#This Row],[Length (hr)]], "")</f>
        <v>461.48148148148147</v>
      </c>
      <c r="R3540" s="1">
        <v>0.92013888888888884</v>
      </c>
      <c r="S3540" s="1" t="str">
        <f>IF(Flights[[#This Row],[Length (hr)]]&lt;2, "No meal", IF(Flights[[#This Row],[Length (hr)]]&lt;3.5, "Light meal", "Full meal"))</f>
        <v>Light meal</v>
      </c>
      <c r="T3540" s="1" t="str">
        <f>IF(AND(Flights[[#This Row],[Airline]]="US Airways", Flights[[#This Row],[Meal]]="Full Meal"), "Yes", "No")</f>
        <v>No</v>
      </c>
      <c r="U3540" s="1">
        <v>0.90347222222222223</v>
      </c>
      <c r="V3540">
        <v>-24</v>
      </c>
      <c r="W3540" s="1" t="str">
        <f>IF(Flights[[#This Row],[Arrival Delay]] = "", "Cancelled", IF(Flights[[#This Row],[Arrival Delay]]&gt;15, "Delayed", "On time"))</f>
        <v>On time</v>
      </c>
      <c r="X3540" t="str">
        <f>IF(Flights[[#This Row],[Status]]&lt;&gt;"Delayed","", IF(Flights[[#This Row],[Arrival Delay]]&gt;120, "Severe", IF(Flights[[#This Row],[Arrival Delay]]&gt;60, "Major", "Moderate")))</f>
        <v/>
      </c>
      <c r="Y3540" t="b">
        <v>0</v>
      </c>
      <c r="AA3540" t="str">
        <f>IF(OR(AND(Flights[[#This Row],[Status]]="Cancelled", Flights[[#This Row],[Cancellation Reason]]="Airline/Carrier"), Flights[[#This Row],[Delay Type]]="Severe"), "Yes", "No")</f>
        <v>No</v>
      </c>
    </row>
    <row r="3541" spans="1:27" x14ac:dyDescent="0.3">
      <c r="A3541" s="3">
        <v>42261</v>
      </c>
      <c r="B3541" s="22">
        <f>WEEKNUM(Flights[[#This Row],[Date]], 1)</f>
        <v>38</v>
      </c>
      <c r="C3541" s="22">
        <f>WEEKDAY(Flights[[#This Row],[Date]],1)</f>
        <v>2</v>
      </c>
      <c r="D3541" t="s">
        <v>1095</v>
      </c>
      <c r="E3541" t="s">
        <v>1994</v>
      </c>
      <c r="F3541" t="s">
        <v>0</v>
      </c>
      <c r="G3541" t="s">
        <v>339</v>
      </c>
      <c r="H3541" t="str">
        <f>_xlfn.XLOOKUP(Flights[[#This Row],[Destination]], Airports!$A$2:$A$78, Airports!$D$2:$D$78)</f>
        <v>San Diego</v>
      </c>
      <c r="I3541" t="str" cm="1">
        <f t="array" ref="I3541">_xlfn.XLOOKUP(Flights[[#This Row],[Destination]],_xlfn._TRO_TRAILING( Airports!A:A),_xlfn._TRO_TRAILING( Airports!E:E), "Not found")</f>
        <v>CA</v>
      </c>
      <c r="J3541" s="1">
        <v>0.71527777777777779</v>
      </c>
      <c r="K3541" s="22">
        <f>HOUR(Flights[[#This Row],[Scheduled Departure]])</f>
        <v>17</v>
      </c>
      <c r="L3541" s="1">
        <v>0.7368055555555556</v>
      </c>
      <c r="M3541">
        <f>(L3541-J3541)*24*60</f>
        <v>31.00000000000005</v>
      </c>
      <c r="N3541" s="16">
        <f>Flights[[#This Row],[Length (min)]]/60</f>
        <v>0.81666666666666665</v>
      </c>
      <c r="O3541">
        <v>49</v>
      </c>
      <c r="P3541">
        <v>109</v>
      </c>
      <c r="Q3541" s="18">
        <f>IFERROR(Flights[[#This Row],[Distance]]/Flights[[#This Row],[Length (hr)]], "")</f>
        <v>133.46938775510205</v>
      </c>
      <c r="R3541" s="1">
        <v>0.75347222222222221</v>
      </c>
      <c r="S3541" s="1" t="str">
        <f>IF(Flights[[#This Row],[Length (hr)]]&lt;2, "No meal", IF(Flights[[#This Row],[Length (hr)]]&lt;3.5, "Light meal", "Full meal"))</f>
        <v>No meal</v>
      </c>
      <c r="T3541" s="1" t="str">
        <f>IF(AND(Flights[[#This Row],[Airline]]="US Airways", Flights[[#This Row],[Meal]]="Full Meal"), "Yes", "No")</f>
        <v>No</v>
      </c>
      <c r="U3541" s="1">
        <v>0.77083333333333337</v>
      </c>
      <c r="V3541">
        <v>25</v>
      </c>
      <c r="W3541" s="1" t="str">
        <f>IF(Flights[[#This Row],[Arrival Delay]] = "", "Cancelled", IF(Flights[[#This Row],[Arrival Delay]]&gt;15, "Delayed", "On time"))</f>
        <v>Delayed</v>
      </c>
      <c r="X3541" t="str">
        <f>IF(Flights[[#This Row],[Status]]&lt;&gt;"Delayed","", IF(Flights[[#This Row],[Arrival Delay]]&gt;120, "Severe", IF(Flights[[#This Row],[Arrival Delay]]&gt;60, "Major", "Moderate")))</f>
        <v>Moderate</v>
      </c>
      <c r="Y3541" t="b">
        <v>0</v>
      </c>
      <c r="AA3541" t="str">
        <f>IF(OR(AND(Flights[[#This Row],[Status]]="Cancelled", Flights[[#This Row],[Cancellation Reason]]="Airline/Carrier"), Flights[[#This Row],[Delay Type]]="Severe"), "Yes", "No")</f>
        <v>No</v>
      </c>
    </row>
    <row r="3542" spans="1:27" x14ac:dyDescent="0.3">
      <c r="A3542" s="3">
        <v>42261</v>
      </c>
      <c r="B3542" s="22">
        <f>WEEKNUM(Flights[[#This Row],[Date]], 1)</f>
        <v>38</v>
      </c>
      <c r="C3542" s="22">
        <f>WEEKDAY(Flights[[#This Row],[Date]],1)</f>
        <v>2</v>
      </c>
      <c r="D3542" t="s">
        <v>600</v>
      </c>
      <c r="E3542" t="s">
        <v>1996</v>
      </c>
      <c r="F3542" t="s">
        <v>0</v>
      </c>
      <c r="G3542" t="s">
        <v>4</v>
      </c>
      <c r="H3542" t="str">
        <f>_xlfn.XLOOKUP(Flights[[#This Row],[Destination]], Airports!$A$2:$A$78, Airports!$D$2:$D$78)</f>
        <v>Chicago</v>
      </c>
      <c r="I3542" t="str" cm="1">
        <f t="array" ref="I3542">_xlfn.XLOOKUP(Flights[[#This Row],[Destination]],_xlfn._TRO_TRAILING( Airports!A:A),_xlfn._TRO_TRAILING( Airports!E:E), "Not found")</f>
        <v>IL</v>
      </c>
      <c r="J3542" s="1">
        <v>0.74305555555555558</v>
      </c>
      <c r="K3542" s="22">
        <f>HOUR(Flights[[#This Row],[Scheduled Departure]])</f>
        <v>17</v>
      </c>
      <c r="L3542" s="1">
        <v>0.75347222222222221</v>
      </c>
      <c r="M3542">
        <f>(L3542-J3542)*24*60</f>
        <v>14.999999999999947</v>
      </c>
      <c r="N3542" s="16">
        <f>Flights[[#This Row],[Length (min)]]/60</f>
        <v>4.0999999999999996</v>
      </c>
      <c r="O3542">
        <v>246</v>
      </c>
      <c r="P3542">
        <v>1744</v>
      </c>
      <c r="Q3542" s="18">
        <f>IFERROR(Flights[[#This Row],[Distance]]/Flights[[#This Row],[Length (hr)]], "")</f>
        <v>425.36585365853665</v>
      </c>
      <c r="R3542" s="1">
        <v>0.98958333333333337</v>
      </c>
      <c r="S3542" s="1" t="str">
        <f>IF(Flights[[#This Row],[Length (hr)]]&lt;2, "No meal", IF(Flights[[#This Row],[Length (hr)]]&lt;3.5, "Light meal", "Full meal"))</f>
        <v>Full meal</v>
      </c>
      <c r="T3542" s="1" t="str">
        <f>IF(AND(Flights[[#This Row],[Airline]]="US Airways", Flights[[#This Row],[Meal]]="Full Meal"), "Yes", "No")</f>
        <v>No</v>
      </c>
      <c r="U3542" s="1">
        <v>7.6388888888888886E-3</v>
      </c>
      <c r="V3542">
        <v>26</v>
      </c>
      <c r="W3542" s="1" t="str">
        <f>IF(Flights[[#This Row],[Arrival Delay]] = "", "Cancelled", IF(Flights[[#This Row],[Arrival Delay]]&gt;15, "Delayed", "On time"))</f>
        <v>Delayed</v>
      </c>
      <c r="X3542" t="str">
        <f>IF(Flights[[#This Row],[Status]]&lt;&gt;"Delayed","", IF(Flights[[#This Row],[Arrival Delay]]&gt;120, "Severe", IF(Flights[[#This Row],[Arrival Delay]]&gt;60, "Major", "Moderate")))</f>
        <v>Moderate</v>
      </c>
      <c r="Y3542" t="b">
        <v>0</v>
      </c>
      <c r="AA3542" t="str">
        <f>IF(OR(AND(Flights[[#This Row],[Status]]="Cancelled", Flights[[#This Row],[Cancellation Reason]]="Airline/Carrier"), Flights[[#This Row],[Delay Type]]="Severe"), "Yes", "No")</f>
        <v>No</v>
      </c>
    </row>
    <row r="3543" spans="1:27" x14ac:dyDescent="0.3">
      <c r="A3543" s="3">
        <v>42261</v>
      </c>
      <c r="B3543" s="22">
        <f>WEEKNUM(Flights[[#This Row],[Date]], 1)</f>
        <v>38</v>
      </c>
      <c r="C3543" s="22">
        <f>WEEKDAY(Flights[[#This Row],[Date]],1)</f>
        <v>2</v>
      </c>
      <c r="D3543" t="s">
        <v>610</v>
      </c>
      <c r="E3543" t="s">
        <v>1996</v>
      </c>
      <c r="F3543" t="s">
        <v>0</v>
      </c>
      <c r="G3543" t="s">
        <v>9</v>
      </c>
      <c r="H3543" t="str">
        <f>_xlfn.XLOOKUP(Flights[[#This Row],[Destination]], Airports!$A$2:$A$78, Airports!$D$2:$D$78)</f>
        <v>San Francisco</v>
      </c>
      <c r="I3543" t="str" cm="1">
        <f t="array" ref="I3543">_xlfn.XLOOKUP(Flights[[#This Row],[Destination]],_xlfn._TRO_TRAILING( Airports!A:A),_xlfn._TRO_TRAILING( Airports!E:E), "Not found")</f>
        <v>CA</v>
      </c>
      <c r="J3543" s="1">
        <v>0.77777777777777779</v>
      </c>
      <c r="K3543" s="22">
        <f>HOUR(Flights[[#This Row],[Scheduled Departure]])</f>
        <v>18</v>
      </c>
      <c r="L3543" s="1">
        <v>0.7729166666666667</v>
      </c>
      <c r="M3543">
        <f>(L3543-J3543)*24*60</f>
        <v>-6.9999999999999751</v>
      </c>
      <c r="N3543" s="16">
        <f>Flights[[#This Row],[Length (min)]]/60</f>
        <v>1.3</v>
      </c>
      <c r="O3543">
        <v>78</v>
      </c>
      <c r="P3543">
        <v>337</v>
      </c>
      <c r="Q3543" s="18">
        <f>IFERROR(Flights[[#This Row],[Distance]]/Flights[[#This Row],[Length (hr)]], "")</f>
        <v>259.23076923076923</v>
      </c>
      <c r="R3543" s="1">
        <v>0.82638888888888884</v>
      </c>
      <c r="S3543" s="1" t="str">
        <f>IF(Flights[[#This Row],[Length (hr)]]&lt;2, "No meal", IF(Flights[[#This Row],[Length (hr)]]&lt;3.5, "Light meal", "Full meal"))</f>
        <v>No meal</v>
      </c>
      <c r="T3543" s="1" t="str">
        <f>IF(AND(Flights[[#This Row],[Airline]]="US Airways", Flights[[#This Row],[Meal]]="Full Meal"), "Yes", "No")</f>
        <v>No</v>
      </c>
      <c r="U3543" s="1">
        <v>0.82708333333333328</v>
      </c>
      <c r="V3543">
        <v>1</v>
      </c>
      <c r="W3543" s="1" t="str">
        <f>IF(Flights[[#This Row],[Arrival Delay]] = "", "Cancelled", IF(Flights[[#This Row],[Arrival Delay]]&gt;15, "Delayed", "On time"))</f>
        <v>On time</v>
      </c>
      <c r="X3543" t="str">
        <f>IF(Flights[[#This Row],[Status]]&lt;&gt;"Delayed","", IF(Flights[[#This Row],[Arrival Delay]]&gt;120, "Severe", IF(Flights[[#This Row],[Arrival Delay]]&gt;60, "Major", "Moderate")))</f>
        <v/>
      </c>
      <c r="Y3543" t="b">
        <v>0</v>
      </c>
      <c r="AA3543" t="str">
        <f>IF(OR(AND(Flights[[#This Row],[Status]]="Cancelled", Flights[[#This Row],[Cancellation Reason]]="Airline/Carrier"), Flights[[#This Row],[Delay Type]]="Severe"), "Yes", "No")</f>
        <v>No</v>
      </c>
    </row>
    <row r="3544" spans="1:27" x14ac:dyDescent="0.3">
      <c r="A3544" s="3">
        <v>42261</v>
      </c>
      <c r="B3544" s="22">
        <f>WEEKNUM(Flights[[#This Row],[Date]], 1)</f>
        <v>38</v>
      </c>
      <c r="C3544" s="22">
        <f>WEEKDAY(Flights[[#This Row],[Date]],1)</f>
        <v>2</v>
      </c>
      <c r="D3544" t="s">
        <v>993</v>
      </c>
      <c r="E3544" t="s">
        <v>1994</v>
      </c>
      <c r="F3544" t="s">
        <v>0</v>
      </c>
      <c r="G3544" t="s">
        <v>318</v>
      </c>
      <c r="H3544" t="str">
        <f>_xlfn.XLOOKUP(Flights[[#This Row],[Destination]], Airports!$A$2:$A$78, Airports!$D$2:$D$78)</f>
        <v>Oakland</v>
      </c>
      <c r="I3544" t="str" cm="1">
        <f t="array" ref="I3544">_xlfn.XLOOKUP(Flights[[#This Row],[Destination]],_xlfn._TRO_TRAILING( Airports!A:A),_xlfn._TRO_TRAILING( Airports!E:E), "Not found")</f>
        <v>CA</v>
      </c>
      <c r="J3544" s="1">
        <v>0.78472222222222221</v>
      </c>
      <c r="K3544" s="22">
        <f>HOUR(Flights[[#This Row],[Scheduled Departure]])</f>
        <v>18</v>
      </c>
      <c r="L3544" s="1">
        <v>0.79097222222222219</v>
      </c>
      <c r="M3544">
        <f>(L3544-J3544)*24*60</f>
        <v>8.999999999999968</v>
      </c>
      <c r="N3544" s="16">
        <f>Flights[[#This Row],[Length (min)]]/60</f>
        <v>1.3833333333333333</v>
      </c>
      <c r="O3544">
        <v>83</v>
      </c>
      <c r="P3544">
        <v>337</v>
      </c>
      <c r="Q3544" s="18">
        <f>IFERROR(Flights[[#This Row],[Distance]]/Flights[[#This Row],[Length (hr)]], "")</f>
        <v>243.6144578313253</v>
      </c>
      <c r="R3544" s="1">
        <v>0.84305555555555556</v>
      </c>
      <c r="S3544" s="1" t="str">
        <f>IF(Flights[[#This Row],[Length (hr)]]&lt;2, "No meal", IF(Flights[[#This Row],[Length (hr)]]&lt;3.5, "Light meal", "Full meal"))</f>
        <v>No meal</v>
      </c>
      <c r="T3544" s="1" t="str">
        <f>IF(AND(Flights[[#This Row],[Airline]]="US Airways", Flights[[#This Row],[Meal]]="Full Meal"), "Yes", "No")</f>
        <v>No</v>
      </c>
      <c r="U3544" s="1">
        <v>0.84861111111111109</v>
      </c>
      <c r="V3544">
        <v>8</v>
      </c>
      <c r="W3544" s="1" t="str">
        <f>IF(Flights[[#This Row],[Arrival Delay]] = "", "Cancelled", IF(Flights[[#This Row],[Arrival Delay]]&gt;15, "Delayed", "On time"))</f>
        <v>On time</v>
      </c>
      <c r="X3544" t="str">
        <f>IF(Flights[[#This Row],[Status]]&lt;&gt;"Delayed","", IF(Flights[[#This Row],[Arrival Delay]]&gt;120, "Severe", IF(Flights[[#This Row],[Arrival Delay]]&gt;60, "Major", "Moderate")))</f>
        <v/>
      </c>
      <c r="Y3544" t="b">
        <v>0</v>
      </c>
      <c r="AA3544" t="str">
        <f>IF(OR(AND(Flights[[#This Row],[Status]]="Cancelled", Flights[[#This Row],[Cancellation Reason]]="Airline/Carrier"), Flights[[#This Row],[Delay Type]]="Severe"), "Yes", "No")</f>
        <v>No</v>
      </c>
    </row>
    <row r="3545" spans="1:27" x14ac:dyDescent="0.3">
      <c r="A3545" s="3">
        <v>42261</v>
      </c>
      <c r="B3545" s="22">
        <f>WEEKNUM(Flights[[#This Row],[Date]], 1)</f>
        <v>38</v>
      </c>
      <c r="C3545" s="22">
        <f>WEEKDAY(Flights[[#This Row],[Date]],1)</f>
        <v>2</v>
      </c>
      <c r="D3545" t="s">
        <v>490</v>
      </c>
      <c r="E3545" t="s">
        <v>1990</v>
      </c>
      <c r="F3545" t="s">
        <v>0</v>
      </c>
      <c r="G3545" t="s">
        <v>281</v>
      </c>
      <c r="H3545" t="str">
        <f>_xlfn.XLOOKUP(Flights[[#This Row],[Destination]], Airports!$A$2:$A$78, Airports!$D$2:$D$78)</f>
        <v>Newark</v>
      </c>
      <c r="I3545" t="str" cm="1">
        <f t="array" ref="I3545">_xlfn.XLOOKUP(Flights[[#This Row],[Destination]],_xlfn._TRO_TRAILING( Airports!A:A),_xlfn._TRO_TRAILING( Airports!E:E), "Not found")</f>
        <v>NJ</v>
      </c>
      <c r="J3545" s="1">
        <v>0.86736111111111114</v>
      </c>
      <c r="K3545" s="22">
        <f>HOUR(Flights[[#This Row],[Scheduled Departure]])</f>
        <v>20</v>
      </c>
      <c r="L3545" s="1">
        <v>0.8666666666666667</v>
      </c>
      <c r="M3545">
        <f>(L3545-J3545)*24*60</f>
        <v>-0.99999999999999645</v>
      </c>
      <c r="N3545" s="16">
        <f>Flights[[#This Row],[Length (min)]]/60</f>
        <v>5.1166666666666663</v>
      </c>
      <c r="O3545">
        <v>307</v>
      </c>
      <c r="P3545">
        <v>2454</v>
      </c>
      <c r="Q3545" s="18">
        <f>IFERROR(Flights[[#This Row],[Distance]]/Flights[[#This Row],[Length (hr)]], "")</f>
        <v>479.60912052117266</v>
      </c>
      <c r="R3545" s="1">
        <v>0.21527777777777779</v>
      </c>
      <c r="S3545" s="1" t="str">
        <f>IF(Flights[[#This Row],[Length (hr)]]&lt;2, "No meal", IF(Flights[[#This Row],[Length (hr)]]&lt;3.5, "Light meal", "Full meal"))</f>
        <v>Full meal</v>
      </c>
      <c r="T3545" s="1" t="str">
        <f>IF(AND(Flights[[#This Row],[Airline]]="US Airways", Flights[[#This Row],[Meal]]="Full Meal"), "Yes", "No")</f>
        <v>No</v>
      </c>
      <c r="U3545" s="1">
        <v>0.2048611111111111</v>
      </c>
      <c r="V3545">
        <v>-15</v>
      </c>
      <c r="W3545" s="1" t="str">
        <f>IF(Flights[[#This Row],[Arrival Delay]] = "", "Cancelled", IF(Flights[[#This Row],[Arrival Delay]]&gt;15, "Delayed", "On time"))</f>
        <v>On time</v>
      </c>
      <c r="X3545" t="str">
        <f>IF(Flights[[#This Row],[Status]]&lt;&gt;"Delayed","", IF(Flights[[#This Row],[Arrival Delay]]&gt;120, "Severe", IF(Flights[[#This Row],[Arrival Delay]]&gt;60, "Major", "Moderate")))</f>
        <v/>
      </c>
      <c r="Y3545" t="b">
        <v>0</v>
      </c>
      <c r="AA3545" t="str">
        <f>IF(OR(AND(Flights[[#This Row],[Status]]="Cancelled", Flights[[#This Row],[Cancellation Reason]]="Airline/Carrier"), Flights[[#This Row],[Delay Type]]="Severe"), "Yes", "No")</f>
        <v>No</v>
      </c>
    </row>
    <row r="3546" spans="1:27" x14ac:dyDescent="0.3">
      <c r="A3546" s="3">
        <v>42261</v>
      </c>
      <c r="B3546" s="22">
        <f>WEEKNUM(Flights[[#This Row],[Date]], 1)</f>
        <v>38</v>
      </c>
      <c r="C3546" s="22">
        <f>WEEKDAY(Flights[[#This Row],[Date]],1)</f>
        <v>2</v>
      </c>
      <c r="D3546" t="s">
        <v>947</v>
      </c>
      <c r="E3546" t="s">
        <v>1995</v>
      </c>
      <c r="F3546" t="s">
        <v>0</v>
      </c>
      <c r="G3546" t="s">
        <v>29</v>
      </c>
      <c r="H3546" t="str">
        <f>_xlfn.XLOOKUP(Flights[[#This Row],[Destination]], Airports!$A$2:$A$78, Airports!$D$2:$D$78)</f>
        <v>Phoenix</v>
      </c>
      <c r="I3546" t="str" cm="1">
        <f t="array" ref="I3546">_xlfn.XLOOKUP(Flights[[#This Row],[Destination]],_xlfn._TRO_TRAILING( Airports!A:A),_xlfn._TRO_TRAILING( Airports!E:E), "Not found")</f>
        <v>AZ</v>
      </c>
      <c r="J3546" s="1">
        <v>0.88888888888888884</v>
      </c>
      <c r="K3546" s="22">
        <f>HOUR(Flights[[#This Row],[Scheduled Departure]])</f>
        <v>21</v>
      </c>
      <c r="L3546" s="1">
        <v>0.88749999999999996</v>
      </c>
      <c r="M3546">
        <f>(L3546-J3546)*24*60</f>
        <v>-1.9999999999999929</v>
      </c>
      <c r="N3546" s="16">
        <f>Flights[[#This Row],[Length (min)]]/60</f>
        <v>0.98333333333333328</v>
      </c>
      <c r="O3546">
        <v>59</v>
      </c>
      <c r="P3546">
        <v>370</v>
      </c>
      <c r="Q3546" s="18">
        <f>IFERROR(Flights[[#This Row],[Distance]]/Flights[[#This Row],[Length (hr)]], "")</f>
        <v>376.27118644067798</v>
      </c>
      <c r="R3546" s="1">
        <v>0.94097222222222221</v>
      </c>
      <c r="S3546" s="1" t="str">
        <f>IF(Flights[[#This Row],[Length (hr)]]&lt;2, "No meal", IF(Flights[[#This Row],[Length (hr)]]&lt;3.5, "Light meal", "Full meal"))</f>
        <v>No meal</v>
      </c>
      <c r="T3546" s="1" t="str">
        <f>IF(AND(Flights[[#This Row],[Airline]]="US Airways", Flights[[#This Row],[Meal]]="Full Meal"), "Yes", "No")</f>
        <v>No</v>
      </c>
      <c r="U3546" s="1">
        <v>0.92847222222222225</v>
      </c>
      <c r="V3546">
        <v>-18</v>
      </c>
      <c r="W3546" s="1" t="str">
        <f>IF(Flights[[#This Row],[Arrival Delay]] = "", "Cancelled", IF(Flights[[#This Row],[Arrival Delay]]&gt;15, "Delayed", "On time"))</f>
        <v>On time</v>
      </c>
      <c r="X3546" t="str">
        <f>IF(Flights[[#This Row],[Status]]&lt;&gt;"Delayed","", IF(Flights[[#This Row],[Arrival Delay]]&gt;120, "Severe", IF(Flights[[#This Row],[Arrival Delay]]&gt;60, "Major", "Moderate")))</f>
        <v/>
      </c>
      <c r="Y3546" t="b">
        <v>0</v>
      </c>
      <c r="AA3546" t="str">
        <f>IF(OR(AND(Flights[[#This Row],[Status]]="Cancelled", Flights[[#This Row],[Cancellation Reason]]="Airline/Carrier"), Flights[[#This Row],[Delay Type]]="Severe"), "Yes", "No")</f>
        <v>No</v>
      </c>
    </row>
    <row r="3547" spans="1:27" x14ac:dyDescent="0.3">
      <c r="A3547" s="3">
        <v>42261</v>
      </c>
      <c r="B3547" s="22">
        <f>WEEKNUM(Flights[[#This Row],[Date]], 1)</f>
        <v>38</v>
      </c>
      <c r="C3547" s="22">
        <f>WEEKDAY(Flights[[#This Row],[Date]],1)</f>
        <v>2</v>
      </c>
      <c r="D3547" t="s">
        <v>102</v>
      </c>
      <c r="E3547" t="s">
        <v>1987</v>
      </c>
      <c r="F3547" t="s">
        <v>0</v>
      </c>
      <c r="G3547" t="s">
        <v>10</v>
      </c>
      <c r="H3547" t="str">
        <f>_xlfn.XLOOKUP(Flights[[#This Row],[Destination]], Airports!$A$2:$A$78, Airports!$D$2:$D$78)</f>
        <v>Boston</v>
      </c>
      <c r="I3547" t="str" cm="1">
        <f t="array" ref="I3547">_xlfn.XLOOKUP(Flights[[#This Row],[Destination]],_xlfn._TRO_TRAILING( Airports!A:A),_xlfn._TRO_TRAILING( Airports!E:E), "Not found")</f>
        <v>MA</v>
      </c>
      <c r="J3547" s="1">
        <v>0.89583333333333337</v>
      </c>
      <c r="K3547" s="22">
        <f>HOUR(Flights[[#This Row],[Scheduled Departure]])</f>
        <v>21</v>
      </c>
      <c r="L3547" s="1">
        <v>0.89861111111111114</v>
      </c>
      <c r="M3547">
        <f>(L3547-J3547)*24*60</f>
        <v>3.9999999999999858</v>
      </c>
      <c r="N3547" s="16">
        <f>Flights[[#This Row],[Length (min)]]/60</f>
        <v>5.3</v>
      </c>
      <c r="O3547">
        <v>318</v>
      </c>
      <c r="P3547">
        <v>2611</v>
      </c>
      <c r="Q3547" s="18">
        <f>IFERROR(Flights[[#This Row],[Distance]]/Flights[[#This Row],[Length (hr)]], "")</f>
        <v>492.64150943396226</v>
      </c>
      <c r="R3547" s="1">
        <v>0.25069444444444444</v>
      </c>
      <c r="S3547" s="1" t="str">
        <f>IF(Flights[[#This Row],[Length (hr)]]&lt;2, "No meal", IF(Flights[[#This Row],[Length (hr)]]&lt;3.5, "Light meal", "Full meal"))</f>
        <v>Full meal</v>
      </c>
      <c r="T3547" s="1" t="str">
        <f>IF(AND(Flights[[#This Row],[Airline]]="US Airways", Flights[[#This Row],[Meal]]="Full Meal"), "Yes", "No")</f>
        <v>No</v>
      </c>
      <c r="U3547" s="1">
        <v>0.24444444444444444</v>
      </c>
      <c r="V3547">
        <v>-9</v>
      </c>
      <c r="W3547" s="1" t="str">
        <f>IF(Flights[[#This Row],[Arrival Delay]] = "", "Cancelled", IF(Flights[[#This Row],[Arrival Delay]]&gt;15, "Delayed", "On time"))</f>
        <v>On time</v>
      </c>
      <c r="X3547" t="str">
        <f>IF(Flights[[#This Row],[Status]]&lt;&gt;"Delayed","", IF(Flights[[#This Row],[Arrival Delay]]&gt;120, "Severe", IF(Flights[[#This Row],[Arrival Delay]]&gt;60, "Major", "Moderate")))</f>
        <v/>
      </c>
      <c r="Y3547" t="b">
        <v>0</v>
      </c>
      <c r="AA3547" t="str">
        <f>IF(OR(AND(Flights[[#This Row],[Status]]="Cancelled", Flights[[#This Row],[Cancellation Reason]]="Airline/Carrier"), Flights[[#This Row],[Delay Type]]="Severe"), "Yes", "No")</f>
        <v>No</v>
      </c>
    </row>
    <row r="3548" spans="1:27" x14ac:dyDescent="0.3">
      <c r="A3548" s="3">
        <v>42262</v>
      </c>
      <c r="B3548" s="22">
        <f>WEEKNUM(Flights[[#This Row],[Date]], 1)</f>
        <v>38</v>
      </c>
      <c r="C3548" s="22">
        <f>WEEKDAY(Flights[[#This Row],[Date]],1)</f>
        <v>3</v>
      </c>
      <c r="D3548" t="s">
        <v>1666</v>
      </c>
      <c r="E3548" t="s">
        <v>1995</v>
      </c>
      <c r="F3548" t="s">
        <v>0</v>
      </c>
      <c r="G3548" t="s">
        <v>26</v>
      </c>
      <c r="H3548" t="str">
        <f>_xlfn.XLOOKUP(Flights[[#This Row],[Destination]], Airports!$A$2:$A$78, Airports!$D$2:$D$78)</f>
        <v>Atlanta</v>
      </c>
      <c r="I3548" t="str" cm="1">
        <f t="array" ref="I3548">_xlfn.XLOOKUP(Flights[[#This Row],[Destination]],_xlfn._TRO_TRAILING( Airports!A:A),_xlfn._TRO_TRAILING( Airports!E:E), "Not found")</f>
        <v>GA</v>
      </c>
      <c r="J3548" s="1">
        <v>0.24305555555555555</v>
      </c>
      <c r="K3548" s="22">
        <f>HOUR(Flights[[#This Row],[Scheduled Departure]])</f>
        <v>5</v>
      </c>
      <c r="L3548" s="1">
        <v>0.24444444444444444</v>
      </c>
      <c r="M3548">
        <f>(L3548-J3548)*24*60</f>
        <v>1.9999999999999929</v>
      </c>
      <c r="N3548" s="16">
        <f>Flights[[#This Row],[Length (min)]]/60</f>
        <v>4</v>
      </c>
      <c r="O3548">
        <v>240</v>
      </c>
      <c r="P3548">
        <v>1947</v>
      </c>
      <c r="Q3548" s="18">
        <f>IFERROR(Flights[[#This Row],[Distance]]/Flights[[#This Row],[Length (hr)]], "")</f>
        <v>486.75</v>
      </c>
      <c r="R3548" s="1">
        <v>0.54861111111111116</v>
      </c>
      <c r="S3548" s="1" t="str">
        <f>IF(Flights[[#This Row],[Length (hr)]]&lt;2, "No meal", IF(Flights[[#This Row],[Length (hr)]]&lt;3.5, "Light meal", "Full meal"))</f>
        <v>Full meal</v>
      </c>
      <c r="T3548" s="1" t="str">
        <f>IF(AND(Flights[[#This Row],[Airline]]="US Airways", Flights[[#This Row],[Meal]]="Full Meal"), "Yes", "No")</f>
        <v>No</v>
      </c>
      <c r="U3548" s="1">
        <v>0.53611111111111109</v>
      </c>
      <c r="V3548">
        <v>-18</v>
      </c>
      <c r="W3548" s="1" t="str">
        <f>IF(Flights[[#This Row],[Arrival Delay]] = "", "Cancelled", IF(Flights[[#This Row],[Arrival Delay]]&gt;15, "Delayed", "On time"))</f>
        <v>On time</v>
      </c>
      <c r="X3548" t="str">
        <f>IF(Flights[[#This Row],[Status]]&lt;&gt;"Delayed","", IF(Flights[[#This Row],[Arrival Delay]]&gt;120, "Severe", IF(Flights[[#This Row],[Arrival Delay]]&gt;60, "Major", "Moderate")))</f>
        <v/>
      </c>
      <c r="Y3548" t="b">
        <v>0</v>
      </c>
      <c r="AA3548" t="str">
        <f>IF(OR(AND(Flights[[#This Row],[Status]]="Cancelled", Flights[[#This Row],[Cancellation Reason]]="Airline/Carrier"), Flights[[#This Row],[Delay Type]]="Severe"), "Yes", "No")</f>
        <v>No</v>
      </c>
    </row>
    <row r="3549" spans="1:27" x14ac:dyDescent="0.3">
      <c r="A3549" s="3">
        <v>42262</v>
      </c>
      <c r="B3549" s="22">
        <f>WEEKNUM(Flights[[#This Row],[Date]], 1)</f>
        <v>38</v>
      </c>
      <c r="C3549" s="22">
        <f>WEEKDAY(Flights[[#This Row],[Date]],1)</f>
        <v>3</v>
      </c>
      <c r="D3549" t="s">
        <v>387</v>
      </c>
      <c r="E3549" t="s">
        <v>1991</v>
      </c>
      <c r="F3549" t="s">
        <v>0</v>
      </c>
      <c r="G3549" t="s">
        <v>24</v>
      </c>
      <c r="H3549" t="str">
        <f>_xlfn.XLOOKUP(Flights[[#This Row],[Destination]], Airports!$A$2:$A$78, Airports!$D$2:$D$78)</f>
        <v>Portland</v>
      </c>
      <c r="I3549" t="str" cm="1">
        <f t="array" ref="I3549">_xlfn.XLOOKUP(Flights[[#This Row],[Destination]],_xlfn._TRO_TRAILING( Airports!A:A),_xlfn._TRO_TRAILING( Airports!E:E), "Not found")</f>
        <v>OR</v>
      </c>
      <c r="J3549" s="1">
        <v>0.25347222222222221</v>
      </c>
      <c r="K3549" s="22">
        <f>HOUR(Flights[[#This Row],[Scheduled Departure]])</f>
        <v>6</v>
      </c>
      <c r="L3549" s="1">
        <v>0.24791666666666667</v>
      </c>
      <c r="M3549">
        <f>(L3549-J3549)*24*60</f>
        <v>-7.9999999999999716</v>
      </c>
      <c r="N3549" s="16">
        <f>Flights[[#This Row],[Length (min)]]/60</f>
        <v>2.3833333333333333</v>
      </c>
      <c r="O3549">
        <v>143</v>
      </c>
      <c r="P3549">
        <v>834</v>
      </c>
      <c r="Q3549" s="18">
        <f>IFERROR(Flights[[#This Row],[Distance]]/Flights[[#This Row],[Length (hr)]], "")</f>
        <v>349.93006993006992</v>
      </c>
      <c r="R3549" s="1">
        <v>0.35416666666666669</v>
      </c>
      <c r="S3549" s="1" t="str">
        <f>IF(Flights[[#This Row],[Length (hr)]]&lt;2, "No meal", IF(Flights[[#This Row],[Length (hr)]]&lt;3.5, "Light meal", "Full meal"))</f>
        <v>Light meal</v>
      </c>
      <c r="T3549" s="1" t="str">
        <f>IF(AND(Flights[[#This Row],[Airline]]="US Airways", Flights[[#This Row],[Meal]]="Full Meal"), "Yes", "No")</f>
        <v>No</v>
      </c>
      <c r="U3549" s="1">
        <v>0.34722222222222221</v>
      </c>
      <c r="V3549">
        <v>-10</v>
      </c>
      <c r="W3549" s="1" t="str">
        <f>IF(Flights[[#This Row],[Arrival Delay]] = "", "Cancelled", IF(Flights[[#This Row],[Arrival Delay]]&gt;15, "Delayed", "On time"))</f>
        <v>On time</v>
      </c>
      <c r="X3549" t="str">
        <f>IF(Flights[[#This Row],[Status]]&lt;&gt;"Delayed","", IF(Flights[[#This Row],[Arrival Delay]]&gt;120, "Severe", IF(Flights[[#This Row],[Arrival Delay]]&gt;60, "Major", "Moderate")))</f>
        <v/>
      </c>
      <c r="Y3549" t="b">
        <v>0</v>
      </c>
      <c r="AA3549" t="str">
        <f>IF(OR(AND(Flights[[#This Row],[Status]]="Cancelled", Flights[[#This Row],[Cancellation Reason]]="Airline/Carrier"), Flights[[#This Row],[Delay Type]]="Severe"), "Yes", "No")</f>
        <v>No</v>
      </c>
    </row>
    <row r="3550" spans="1:27" x14ac:dyDescent="0.3">
      <c r="A3550" s="3">
        <v>42262</v>
      </c>
      <c r="B3550" s="22">
        <f>WEEKNUM(Flights[[#This Row],[Date]], 1)</f>
        <v>38</v>
      </c>
      <c r="C3550" s="22">
        <f>WEEKDAY(Flights[[#This Row],[Date]],1)</f>
        <v>3</v>
      </c>
      <c r="D3550" t="s">
        <v>1718</v>
      </c>
      <c r="E3550" t="s">
        <v>1995</v>
      </c>
      <c r="F3550" t="s">
        <v>0</v>
      </c>
      <c r="G3550" t="s">
        <v>303</v>
      </c>
      <c r="H3550" t="str">
        <f>_xlfn.XLOOKUP(Flights[[#This Row],[Destination]], Airports!$A$2:$A$78, Airports!$D$2:$D$78)</f>
        <v>Kansas City</v>
      </c>
      <c r="I3550" t="str" cm="1">
        <f t="array" ref="I3550">_xlfn.XLOOKUP(Flights[[#This Row],[Destination]],_xlfn._TRO_TRAILING( Airports!A:A),_xlfn._TRO_TRAILING( Airports!E:E), "Not found")</f>
        <v>MO</v>
      </c>
      <c r="J3550" s="1">
        <v>0.25694444444444442</v>
      </c>
      <c r="K3550" s="22">
        <f>HOUR(Flights[[#This Row],[Scheduled Departure]])</f>
        <v>6</v>
      </c>
      <c r="L3550" s="1">
        <v>0.25555555555555554</v>
      </c>
      <c r="M3550">
        <f>(L3550-J3550)*24*60</f>
        <v>-1.9999999999999929</v>
      </c>
      <c r="N3550" s="16">
        <f>Flights[[#This Row],[Length (min)]]/60</f>
        <v>3.3666666666666667</v>
      </c>
      <c r="O3550">
        <v>202</v>
      </c>
      <c r="P3550">
        <v>1363</v>
      </c>
      <c r="Q3550" s="18">
        <f>IFERROR(Flights[[#This Row],[Distance]]/Flights[[#This Row],[Length (hr)]], "")</f>
        <v>404.85148514851483</v>
      </c>
      <c r="R3550" s="1">
        <v>0.47222222222222221</v>
      </c>
      <c r="S3550" s="1" t="str">
        <f>IF(Flights[[#This Row],[Length (hr)]]&lt;2, "No meal", IF(Flights[[#This Row],[Length (hr)]]&lt;3.5, "Light meal", "Full meal"))</f>
        <v>Light meal</v>
      </c>
      <c r="T3550" s="1" t="str">
        <f>IF(AND(Flights[[#This Row],[Airline]]="US Airways", Flights[[#This Row],[Meal]]="Full Meal"), "Yes", "No")</f>
        <v>No</v>
      </c>
      <c r="U3550" s="1">
        <v>0.47916666666666669</v>
      </c>
      <c r="V3550">
        <v>10</v>
      </c>
      <c r="W3550" s="1" t="str">
        <f>IF(Flights[[#This Row],[Arrival Delay]] = "", "Cancelled", IF(Flights[[#This Row],[Arrival Delay]]&gt;15, "Delayed", "On time"))</f>
        <v>On time</v>
      </c>
      <c r="X3550" t="str">
        <f>IF(Flights[[#This Row],[Status]]&lt;&gt;"Delayed","", IF(Flights[[#This Row],[Arrival Delay]]&gt;120, "Severe", IF(Flights[[#This Row],[Arrival Delay]]&gt;60, "Major", "Moderate")))</f>
        <v/>
      </c>
      <c r="Y3550" t="b">
        <v>0</v>
      </c>
      <c r="AA3550" t="str">
        <f>IF(OR(AND(Flights[[#This Row],[Status]]="Cancelled", Flights[[#This Row],[Cancellation Reason]]="Airline/Carrier"), Flights[[#This Row],[Delay Type]]="Severe"), "Yes", "No")</f>
        <v>No</v>
      </c>
    </row>
    <row r="3551" spans="1:27" x14ac:dyDescent="0.3">
      <c r="A3551" s="3">
        <v>42262</v>
      </c>
      <c r="B3551" s="22">
        <f>WEEKNUM(Flights[[#This Row],[Date]], 1)</f>
        <v>38</v>
      </c>
      <c r="C3551" s="22">
        <f>WEEKDAY(Flights[[#This Row],[Date]],1)</f>
        <v>3</v>
      </c>
      <c r="D3551" t="s">
        <v>1669</v>
      </c>
      <c r="E3551" t="s">
        <v>1995</v>
      </c>
      <c r="F3551" t="s">
        <v>0</v>
      </c>
      <c r="G3551" t="s">
        <v>273</v>
      </c>
      <c r="H3551" t="str">
        <f>_xlfn.XLOOKUP(Flights[[#This Row],[Destination]], Airports!$A$2:$A$78, Airports!$D$2:$D$78)</f>
        <v>Denver</v>
      </c>
      <c r="I3551" t="str" cm="1">
        <f t="array" ref="I3551">_xlfn.XLOOKUP(Flights[[#This Row],[Destination]],_xlfn._TRO_TRAILING( Airports!A:A),_xlfn._TRO_TRAILING( Airports!E:E), "Not found")</f>
        <v>CO</v>
      </c>
      <c r="J3551" s="1">
        <v>0.3263888888888889</v>
      </c>
      <c r="K3551" s="22">
        <f>HOUR(Flights[[#This Row],[Scheduled Departure]])</f>
        <v>7</v>
      </c>
      <c r="L3551" s="1">
        <v>0.34930555555555554</v>
      </c>
      <c r="M3551">
        <f>(L3551-J3551)*24*60</f>
        <v>32.999999999999964</v>
      </c>
      <c r="N3551" s="16">
        <f>Flights[[#This Row],[Length (min)]]/60</f>
        <v>2.2999999999999998</v>
      </c>
      <c r="O3551">
        <v>138</v>
      </c>
      <c r="P3551">
        <v>862</v>
      </c>
      <c r="Q3551" s="18">
        <f>IFERROR(Flights[[#This Row],[Distance]]/Flights[[#This Row],[Length (hr)]], "")</f>
        <v>374.78260869565219</v>
      </c>
      <c r="R3551" s="1">
        <v>0.46527777777777779</v>
      </c>
      <c r="S3551" s="1" t="str">
        <f>IF(Flights[[#This Row],[Length (hr)]]&lt;2, "No meal", IF(Flights[[#This Row],[Length (hr)]]&lt;3.5, "Light meal", "Full meal"))</f>
        <v>Light meal</v>
      </c>
      <c r="T3551" s="1" t="str">
        <f>IF(AND(Flights[[#This Row],[Airline]]="US Airways", Flights[[#This Row],[Meal]]="Full Meal"), "Yes", "No")</f>
        <v>No</v>
      </c>
      <c r="U3551" s="1">
        <v>0.48680555555555555</v>
      </c>
      <c r="V3551">
        <v>31</v>
      </c>
      <c r="W3551" s="1" t="str">
        <f>IF(Flights[[#This Row],[Arrival Delay]] = "", "Cancelled", IF(Flights[[#This Row],[Arrival Delay]]&gt;15, "Delayed", "On time"))</f>
        <v>Delayed</v>
      </c>
      <c r="X3551" t="str">
        <f>IF(Flights[[#This Row],[Status]]&lt;&gt;"Delayed","", IF(Flights[[#This Row],[Arrival Delay]]&gt;120, "Severe", IF(Flights[[#This Row],[Arrival Delay]]&gt;60, "Major", "Moderate")))</f>
        <v>Moderate</v>
      </c>
      <c r="Y3551" t="b">
        <v>0</v>
      </c>
      <c r="AA3551" t="str">
        <f>IF(OR(AND(Flights[[#This Row],[Status]]="Cancelled", Flights[[#This Row],[Cancellation Reason]]="Airline/Carrier"), Flights[[#This Row],[Delay Type]]="Severe"), "Yes", "No")</f>
        <v>No</v>
      </c>
    </row>
    <row r="3552" spans="1:27" x14ac:dyDescent="0.3">
      <c r="A3552" s="3">
        <v>42262</v>
      </c>
      <c r="B3552" s="22">
        <f>WEEKNUM(Flights[[#This Row],[Date]], 1)</f>
        <v>38</v>
      </c>
      <c r="C3552" s="22">
        <f>WEEKDAY(Flights[[#This Row],[Date]],1)</f>
        <v>3</v>
      </c>
      <c r="D3552" t="s">
        <v>1234</v>
      </c>
      <c r="E3552" t="s">
        <v>1994</v>
      </c>
      <c r="F3552" t="s">
        <v>0</v>
      </c>
      <c r="G3552" t="s">
        <v>278</v>
      </c>
      <c r="H3552" t="str">
        <f>_xlfn.XLOOKUP(Flights[[#This Row],[Destination]], Airports!$A$2:$A$78, Airports!$D$2:$D$78)</f>
        <v>El Paso</v>
      </c>
      <c r="I3552" t="str" cm="1">
        <f t="array" ref="I3552">_xlfn.XLOOKUP(Flights[[#This Row],[Destination]],_xlfn._TRO_TRAILING( Airports!A:A),_xlfn._TRO_TRAILING( Airports!E:E), "Not found")</f>
        <v>TX</v>
      </c>
      <c r="J3552" s="1">
        <v>0.36805555555555558</v>
      </c>
      <c r="K3552" s="22">
        <f>HOUR(Flights[[#This Row],[Scheduled Departure]])</f>
        <v>8</v>
      </c>
      <c r="L3552" s="1">
        <v>0.3659722222222222</v>
      </c>
      <c r="M3552">
        <f>(L3552-J3552)*24*60</f>
        <v>-3.0000000000000693</v>
      </c>
      <c r="N3552" s="16">
        <f>Flights[[#This Row],[Length (min)]]/60</f>
        <v>1.7666666666666666</v>
      </c>
      <c r="O3552">
        <v>106</v>
      </c>
      <c r="P3552">
        <v>715</v>
      </c>
      <c r="Q3552" s="18">
        <f>IFERROR(Flights[[#This Row],[Distance]]/Flights[[#This Row],[Length (hr)]], "")</f>
        <v>404.71698113207549</v>
      </c>
      <c r="R3552" s="1">
        <v>0.49722222222222223</v>
      </c>
      <c r="S3552" s="1" t="str">
        <f>IF(Flights[[#This Row],[Length (hr)]]&lt;2, "No meal", IF(Flights[[#This Row],[Length (hr)]]&lt;3.5, "Light meal", "Full meal"))</f>
        <v>No meal</v>
      </c>
      <c r="T3552" s="1" t="str">
        <f>IF(AND(Flights[[#This Row],[Airline]]="US Airways", Flights[[#This Row],[Meal]]="Full Meal"), "Yes", "No")</f>
        <v>No</v>
      </c>
      <c r="U3552" s="1">
        <v>0.48125000000000001</v>
      </c>
      <c r="V3552">
        <v>-23</v>
      </c>
      <c r="W3552" s="1" t="str">
        <f>IF(Flights[[#This Row],[Arrival Delay]] = "", "Cancelled", IF(Flights[[#This Row],[Arrival Delay]]&gt;15, "Delayed", "On time"))</f>
        <v>On time</v>
      </c>
      <c r="X3552" t="str">
        <f>IF(Flights[[#This Row],[Status]]&lt;&gt;"Delayed","", IF(Flights[[#This Row],[Arrival Delay]]&gt;120, "Severe", IF(Flights[[#This Row],[Arrival Delay]]&gt;60, "Major", "Moderate")))</f>
        <v/>
      </c>
      <c r="Y3552" t="b">
        <v>0</v>
      </c>
      <c r="AA3552" t="str">
        <f>IF(OR(AND(Flights[[#This Row],[Status]]="Cancelled", Flights[[#This Row],[Cancellation Reason]]="Airline/Carrier"), Flights[[#This Row],[Delay Type]]="Severe"), "Yes", "No")</f>
        <v>No</v>
      </c>
    </row>
    <row r="3553" spans="1:27" x14ac:dyDescent="0.3">
      <c r="A3553" s="3">
        <v>42262</v>
      </c>
      <c r="B3553" s="22">
        <f>WEEKNUM(Flights[[#This Row],[Date]], 1)</f>
        <v>38</v>
      </c>
      <c r="C3553" s="22">
        <f>WEEKDAY(Flights[[#This Row],[Date]],1)</f>
        <v>3</v>
      </c>
      <c r="D3553" t="s">
        <v>723</v>
      </c>
      <c r="E3553" t="s">
        <v>1990</v>
      </c>
      <c r="F3553" t="s">
        <v>0</v>
      </c>
      <c r="G3553" t="s">
        <v>9</v>
      </c>
      <c r="H3553" t="str">
        <f>_xlfn.XLOOKUP(Flights[[#This Row],[Destination]], Airports!$A$2:$A$78, Airports!$D$2:$D$78)</f>
        <v>San Francisco</v>
      </c>
      <c r="I3553" t="str" cm="1">
        <f t="array" ref="I3553">_xlfn.XLOOKUP(Flights[[#This Row],[Destination]],_xlfn._TRO_TRAILING( Airports!A:A),_xlfn._TRO_TRAILING( Airports!E:E), "Not found")</f>
        <v>CA</v>
      </c>
      <c r="J3553" s="1">
        <v>0.40625</v>
      </c>
      <c r="K3553" s="22">
        <f>HOUR(Flights[[#This Row],[Scheduled Departure]])</f>
        <v>9</v>
      </c>
      <c r="L3553" s="1">
        <v>0.45902777777777776</v>
      </c>
      <c r="M3553">
        <f>(L3553-J3553)*24*60</f>
        <v>75.999999999999972</v>
      </c>
      <c r="N3553" s="16">
        <f>Flights[[#This Row],[Length (min)]]/60</f>
        <v>1.45</v>
      </c>
      <c r="O3553">
        <v>87</v>
      </c>
      <c r="P3553">
        <v>337</v>
      </c>
      <c r="Q3553" s="18">
        <f>IFERROR(Flights[[#This Row],[Distance]]/Flights[[#This Row],[Length (hr)]], "")</f>
        <v>232.41379310344828</v>
      </c>
      <c r="R3553" s="1">
        <v>0.47430555555555554</v>
      </c>
      <c r="S3553" s="1" t="str">
        <f>IF(Flights[[#This Row],[Length (hr)]]&lt;2, "No meal", IF(Flights[[#This Row],[Length (hr)]]&lt;3.5, "Light meal", "Full meal"))</f>
        <v>No meal</v>
      </c>
      <c r="T3553" s="1" t="str">
        <f>IF(AND(Flights[[#This Row],[Airline]]="US Airways", Flights[[#This Row],[Meal]]="Full Meal"), "Yes", "No")</f>
        <v>No</v>
      </c>
      <c r="U3553" s="1">
        <v>0.51944444444444449</v>
      </c>
      <c r="V3553">
        <v>65</v>
      </c>
      <c r="W3553" s="1" t="str">
        <f>IF(Flights[[#This Row],[Arrival Delay]] = "", "Cancelled", IF(Flights[[#This Row],[Arrival Delay]]&gt;15, "Delayed", "On time"))</f>
        <v>Delayed</v>
      </c>
      <c r="X3553" t="str">
        <f>IF(Flights[[#This Row],[Status]]&lt;&gt;"Delayed","", IF(Flights[[#This Row],[Arrival Delay]]&gt;120, "Severe", IF(Flights[[#This Row],[Arrival Delay]]&gt;60, "Major", "Moderate")))</f>
        <v>Major</v>
      </c>
      <c r="Y3553" t="b">
        <v>0</v>
      </c>
      <c r="AA3553" t="str">
        <f>IF(OR(AND(Flights[[#This Row],[Status]]="Cancelled", Flights[[#This Row],[Cancellation Reason]]="Airline/Carrier"), Flights[[#This Row],[Delay Type]]="Severe"), "Yes", "No")</f>
        <v>No</v>
      </c>
    </row>
    <row r="3554" spans="1:27" x14ac:dyDescent="0.3">
      <c r="A3554" s="3">
        <v>42262</v>
      </c>
      <c r="B3554" s="22">
        <f>WEEKNUM(Flights[[#This Row],[Date]], 1)</f>
        <v>38</v>
      </c>
      <c r="C3554" s="22">
        <f>WEEKDAY(Flights[[#This Row],[Date]],1)</f>
        <v>3</v>
      </c>
      <c r="D3554" t="s">
        <v>1012</v>
      </c>
      <c r="E3554" t="s">
        <v>1989</v>
      </c>
      <c r="F3554" t="s">
        <v>0</v>
      </c>
      <c r="G3554" t="s">
        <v>12</v>
      </c>
      <c r="H3554" t="str">
        <f>_xlfn.XLOOKUP(Flights[[#This Row],[Destination]], Airports!$A$2:$A$78, Airports!$D$2:$D$78)</f>
        <v>New York</v>
      </c>
      <c r="I3554" t="str" cm="1">
        <f t="array" ref="I3554">_xlfn.XLOOKUP(Flights[[#This Row],[Destination]],_xlfn._TRO_TRAILING( Airports!A:A),_xlfn._TRO_TRAILING( Airports!E:E), "Not found")</f>
        <v>NY</v>
      </c>
      <c r="J3554" s="1">
        <v>0.4826388888888889</v>
      </c>
      <c r="K3554" s="22">
        <f>HOUR(Flights[[#This Row],[Scheduled Departure]])</f>
        <v>11</v>
      </c>
      <c r="L3554" s="1">
        <v>0.48402777777777778</v>
      </c>
      <c r="M3554">
        <f>(L3554-J3554)*24*60</f>
        <v>1.9999999999999929</v>
      </c>
      <c r="N3554" s="16">
        <f>Flights[[#This Row],[Length (min)]]/60</f>
        <v>5.333333333333333</v>
      </c>
      <c r="O3554">
        <v>320</v>
      </c>
      <c r="P3554">
        <v>2475</v>
      </c>
      <c r="Q3554" s="18">
        <f>IFERROR(Flights[[#This Row],[Distance]]/Flights[[#This Row],[Length (hr)]], "")</f>
        <v>464.0625</v>
      </c>
      <c r="R3554" s="1">
        <v>0.83680555555555558</v>
      </c>
      <c r="S3554" s="1" t="str">
        <f>IF(Flights[[#This Row],[Length (hr)]]&lt;2, "No meal", IF(Flights[[#This Row],[Length (hr)]]&lt;3.5, "Light meal", "Full meal"))</f>
        <v>Full meal</v>
      </c>
      <c r="T3554" s="1" t="str">
        <f>IF(AND(Flights[[#This Row],[Airline]]="US Airways", Flights[[#This Row],[Meal]]="Full Meal"), "Yes", "No")</f>
        <v>No</v>
      </c>
      <c r="U3554" s="1">
        <v>0.83125000000000004</v>
      </c>
      <c r="V3554">
        <v>-8</v>
      </c>
      <c r="W3554" s="1" t="str">
        <f>IF(Flights[[#This Row],[Arrival Delay]] = "", "Cancelled", IF(Flights[[#This Row],[Arrival Delay]]&gt;15, "Delayed", "On time"))</f>
        <v>On time</v>
      </c>
      <c r="X3554" t="str">
        <f>IF(Flights[[#This Row],[Status]]&lt;&gt;"Delayed","", IF(Flights[[#This Row],[Arrival Delay]]&gt;120, "Severe", IF(Flights[[#This Row],[Arrival Delay]]&gt;60, "Major", "Moderate")))</f>
        <v/>
      </c>
      <c r="Y3554" t="b">
        <v>0</v>
      </c>
      <c r="AA3554" t="str">
        <f>IF(OR(AND(Flights[[#This Row],[Status]]="Cancelled", Flights[[#This Row],[Cancellation Reason]]="Airline/Carrier"), Flights[[#This Row],[Delay Type]]="Severe"), "Yes", "No")</f>
        <v>No</v>
      </c>
    </row>
    <row r="3555" spans="1:27" x14ac:dyDescent="0.3">
      <c r="A3555" s="3">
        <v>42262</v>
      </c>
      <c r="B3555" s="22">
        <f>WEEKNUM(Flights[[#This Row],[Date]], 1)</f>
        <v>38</v>
      </c>
      <c r="C3555" s="22">
        <f>WEEKDAY(Flights[[#This Row],[Date]],1)</f>
        <v>3</v>
      </c>
      <c r="D3555" t="s">
        <v>629</v>
      </c>
      <c r="E3555" t="s">
        <v>1994</v>
      </c>
      <c r="F3555" t="s">
        <v>0</v>
      </c>
      <c r="G3555" t="s">
        <v>318</v>
      </c>
      <c r="H3555" t="str">
        <f>_xlfn.XLOOKUP(Flights[[#This Row],[Destination]], Airports!$A$2:$A$78, Airports!$D$2:$D$78)</f>
        <v>Oakland</v>
      </c>
      <c r="I3555" t="str" cm="1">
        <f t="array" ref="I3555">_xlfn.XLOOKUP(Flights[[#This Row],[Destination]],_xlfn._TRO_TRAILING( Airports!A:A),_xlfn._TRO_TRAILING( Airports!E:E), "Not found")</f>
        <v>CA</v>
      </c>
      <c r="J3555" s="1">
        <v>0.51041666666666663</v>
      </c>
      <c r="K3555" s="22">
        <f>HOUR(Flights[[#This Row],[Scheduled Departure]])</f>
        <v>12</v>
      </c>
      <c r="L3555" s="1">
        <v>0.53541666666666665</v>
      </c>
      <c r="M3555">
        <f>(L3555-J3555)*24*60</f>
        <v>36.000000000000028</v>
      </c>
      <c r="N3555" s="16">
        <f>Flights[[#This Row],[Length (min)]]/60</f>
        <v>1.5833333333333333</v>
      </c>
      <c r="O3555">
        <v>95</v>
      </c>
      <c r="P3555">
        <v>337</v>
      </c>
      <c r="Q3555" s="18">
        <f>IFERROR(Flights[[#This Row],[Distance]]/Flights[[#This Row],[Length (hr)]], "")</f>
        <v>212.84210526315792</v>
      </c>
      <c r="R3555" s="1">
        <v>0.5708333333333333</v>
      </c>
      <c r="S3555" s="1" t="str">
        <f>IF(Flights[[#This Row],[Length (hr)]]&lt;2, "No meal", IF(Flights[[#This Row],[Length (hr)]]&lt;3.5, "Light meal", "Full meal"))</f>
        <v>No meal</v>
      </c>
      <c r="T3555" s="1" t="str">
        <f>IF(AND(Flights[[#This Row],[Airline]]="US Airways", Flights[[#This Row],[Meal]]="Full Meal"), "Yes", "No")</f>
        <v>No</v>
      </c>
      <c r="U3555" s="1">
        <v>0.60138888888888886</v>
      </c>
      <c r="V3555">
        <v>44</v>
      </c>
      <c r="W3555" s="1" t="str">
        <f>IF(Flights[[#This Row],[Arrival Delay]] = "", "Cancelled", IF(Flights[[#This Row],[Arrival Delay]]&gt;15, "Delayed", "On time"))</f>
        <v>Delayed</v>
      </c>
      <c r="X3555" t="str">
        <f>IF(Flights[[#This Row],[Status]]&lt;&gt;"Delayed","", IF(Flights[[#This Row],[Arrival Delay]]&gt;120, "Severe", IF(Flights[[#This Row],[Arrival Delay]]&gt;60, "Major", "Moderate")))</f>
        <v>Moderate</v>
      </c>
      <c r="Y3555" t="b">
        <v>0</v>
      </c>
      <c r="AA3555" t="str">
        <f>IF(OR(AND(Flights[[#This Row],[Status]]="Cancelled", Flights[[#This Row],[Cancellation Reason]]="Airline/Carrier"), Flights[[#This Row],[Delay Type]]="Severe"), "Yes", "No")</f>
        <v>No</v>
      </c>
    </row>
    <row r="3556" spans="1:27" x14ac:dyDescent="0.3">
      <c r="A3556" s="3">
        <v>42262</v>
      </c>
      <c r="B3556" s="22">
        <f>WEEKNUM(Flights[[#This Row],[Date]], 1)</f>
        <v>38</v>
      </c>
      <c r="C3556" s="22">
        <f>WEEKDAY(Flights[[#This Row],[Date]],1)</f>
        <v>3</v>
      </c>
      <c r="D3556" t="s">
        <v>1778</v>
      </c>
      <c r="E3556" t="s">
        <v>1989</v>
      </c>
      <c r="F3556" t="s">
        <v>0</v>
      </c>
      <c r="G3556" t="s">
        <v>347</v>
      </c>
      <c r="H3556" t="str">
        <f>_xlfn.XLOOKUP(Flights[[#This Row],[Destination]], Airports!$A$2:$A$78, Airports!$D$2:$D$78)</f>
        <v>San Jose</v>
      </c>
      <c r="I3556" t="str" cm="1">
        <f t="array" ref="I3556">_xlfn.XLOOKUP(Flights[[#This Row],[Destination]],_xlfn._TRO_TRAILING( Airports!A:A),_xlfn._TRO_TRAILING( Airports!E:E), "Not found")</f>
        <v>CA</v>
      </c>
      <c r="J3556" s="1">
        <v>0.53472222222222221</v>
      </c>
      <c r="K3556" s="22">
        <f>HOUR(Flights[[#This Row],[Scheduled Departure]])</f>
        <v>12</v>
      </c>
      <c r="L3556" s="1">
        <v>0.53333333333333333</v>
      </c>
      <c r="M3556">
        <f>(L3556-J3556)*24*60</f>
        <v>-1.9999999999999929</v>
      </c>
      <c r="N3556" s="16">
        <f>Flights[[#This Row],[Length (min)]]/60</f>
        <v>1.3</v>
      </c>
      <c r="O3556">
        <v>78</v>
      </c>
      <c r="P3556">
        <v>308</v>
      </c>
      <c r="Q3556" s="18">
        <f>IFERROR(Flights[[#This Row],[Distance]]/Flights[[#This Row],[Length (hr)]], "")</f>
        <v>236.92307692307691</v>
      </c>
      <c r="R3556" s="1">
        <v>0.58680555555555558</v>
      </c>
      <c r="S3556" s="1" t="str">
        <f>IF(Flights[[#This Row],[Length (hr)]]&lt;2, "No meal", IF(Flights[[#This Row],[Length (hr)]]&lt;3.5, "Light meal", "Full meal"))</f>
        <v>No meal</v>
      </c>
      <c r="T3556" s="1" t="str">
        <f>IF(AND(Flights[[#This Row],[Airline]]="US Airways", Flights[[#This Row],[Meal]]="Full Meal"), "Yes", "No")</f>
        <v>No</v>
      </c>
      <c r="U3556" s="1">
        <v>0.58750000000000002</v>
      </c>
      <c r="V3556">
        <v>1</v>
      </c>
      <c r="W3556" s="1" t="str">
        <f>IF(Flights[[#This Row],[Arrival Delay]] = "", "Cancelled", IF(Flights[[#This Row],[Arrival Delay]]&gt;15, "Delayed", "On time"))</f>
        <v>On time</v>
      </c>
      <c r="X3556" t="str">
        <f>IF(Flights[[#This Row],[Status]]&lt;&gt;"Delayed","", IF(Flights[[#This Row],[Arrival Delay]]&gt;120, "Severe", IF(Flights[[#This Row],[Arrival Delay]]&gt;60, "Major", "Moderate")))</f>
        <v/>
      </c>
      <c r="Y3556" t="b">
        <v>0</v>
      </c>
      <c r="AA3556" t="str">
        <f>IF(OR(AND(Flights[[#This Row],[Status]]="Cancelled", Flights[[#This Row],[Cancellation Reason]]="Airline/Carrier"), Flights[[#This Row],[Delay Type]]="Severe"), "Yes", "No")</f>
        <v>No</v>
      </c>
    </row>
    <row r="3557" spans="1:27" x14ac:dyDescent="0.3">
      <c r="A3557" s="3">
        <v>42262</v>
      </c>
      <c r="B3557" s="22">
        <f>WEEKNUM(Flights[[#This Row],[Date]], 1)</f>
        <v>38</v>
      </c>
      <c r="C3557" s="22">
        <f>WEEKDAY(Flights[[#This Row],[Date]],1)</f>
        <v>3</v>
      </c>
      <c r="D3557" t="s">
        <v>522</v>
      </c>
      <c r="E3557" t="s">
        <v>1991</v>
      </c>
      <c r="F3557" t="s">
        <v>0</v>
      </c>
      <c r="G3557" t="s">
        <v>24</v>
      </c>
      <c r="H3557" t="str">
        <f>_xlfn.XLOOKUP(Flights[[#This Row],[Destination]], Airports!$A$2:$A$78, Airports!$D$2:$D$78)</f>
        <v>Portland</v>
      </c>
      <c r="I3557" t="str" cm="1">
        <f t="array" ref="I3557">_xlfn.XLOOKUP(Flights[[#This Row],[Destination]],_xlfn._TRO_TRAILING( Airports!A:A),_xlfn._TRO_TRAILING( Airports!E:E), "Not found")</f>
        <v>OR</v>
      </c>
      <c r="J3557" s="1">
        <v>0.54513888888888884</v>
      </c>
      <c r="K3557" s="22">
        <f>HOUR(Flights[[#This Row],[Scheduled Departure]])</f>
        <v>13</v>
      </c>
      <c r="L3557" s="1">
        <v>0.53888888888888886</v>
      </c>
      <c r="M3557">
        <f>(L3557-J3557)*24*60</f>
        <v>-8.999999999999968</v>
      </c>
      <c r="N3557" s="16">
        <f>Flights[[#This Row],[Length (min)]]/60</f>
        <v>2.5333333333333332</v>
      </c>
      <c r="O3557">
        <v>152</v>
      </c>
      <c r="P3557">
        <v>834</v>
      </c>
      <c r="Q3557" s="18">
        <f>IFERROR(Flights[[#This Row],[Distance]]/Flights[[#This Row],[Length (hr)]], "")</f>
        <v>329.21052631578948</v>
      </c>
      <c r="R3557" s="1">
        <v>0.64444444444444449</v>
      </c>
      <c r="S3557" s="1" t="str">
        <f>IF(Flights[[#This Row],[Length (hr)]]&lt;2, "No meal", IF(Flights[[#This Row],[Length (hr)]]&lt;3.5, "Light meal", "Full meal"))</f>
        <v>Light meal</v>
      </c>
      <c r="T3557" s="1" t="str">
        <f>IF(AND(Flights[[#This Row],[Airline]]="US Airways", Flights[[#This Row],[Meal]]="Full Meal"), "Yes", "No")</f>
        <v>No</v>
      </c>
      <c r="U3557" s="1">
        <v>0.64444444444444449</v>
      </c>
      <c r="V3557">
        <v>0</v>
      </c>
      <c r="W3557" s="1" t="str">
        <f>IF(Flights[[#This Row],[Arrival Delay]] = "", "Cancelled", IF(Flights[[#This Row],[Arrival Delay]]&gt;15, "Delayed", "On time"))</f>
        <v>On time</v>
      </c>
      <c r="X3557" t="str">
        <f>IF(Flights[[#This Row],[Status]]&lt;&gt;"Delayed","", IF(Flights[[#This Row],[Arrival Delay]]&gt;120, "Severe", IF(Flights[[#This Row],[Arrival Delay]]&gt;60, "Major", "Moderate")))</f>
        <v/>
      </c>
      <c r="Y3557" t="b">
        <v>0</v>
      </c>
      <c r="AA3557" t="str">
        <f>IF(OR(AND(Flights[[#This Row],[Status]]="Cancelled", Flights[[#This Row],[Cancellation Reason]]="Airline/Carrier"), Flights[[#This Row],[Delay Type]]="Severe"), "Yes", "No")</f>
        <v>No</v>
      </c>
    </row>
    <row r="3558" spans="1:27" x14ac:dyDescent="0.3">
      <c r="A3558" s="3">
        <v>42262</v>
      </c>
      <c r="B3558" s="22">
        <f>WEEKNUM(Flights[[#This Row],[Date]], 1)</f>
        <v>38</v>
      </c>
      <c r="C3558" s="22">
        <f>WEEKDAY(Flights[[#This Row],[Date]],1)</f>
        <v>3</v>
      </c>
      <c r="D3558" t="s">
        <v>1090</v>
      </c>
      <c r="E3558" t="s">
        <v>1994</v>
      </c>
      <c r="F3558" t="s">
        <v>0</v>
      </c>
      <c r="G3558" t="s">
        <v>347</v>
      </c>
      <c r="H3558" t="str">
        <f>_xlfn.XLOOKUP(Flights[[#This Row],[Destination]], Airports!$A$2:$A$78, Airports!$D$2:$D$78)</f>
        <v>San Jose</v>
      </c>
      <c r="I3558" t="str" cm="1">
        <f t="array" ref="I3558">_xlfn.XLOOKUP(Flights[[#This Row],[Destination]],_xlfn._TRO_TRAILING( Airports!A:A),_xlfn._TRO_TRAILING( Airports!E:E), "Not found")</f>
        <v>CA</v>
      </c>
      <c r="J3558" s="1">
        <v>0.54513888888888884</v>
      </c>
      <c r="K3558" s="22">
        <f>HOUR(Flights[[#This Row],[Scheduled Departure]])</f>
        <v>13</v>
      </c>
      <c r="L3558" s="1">
        <v>0.54374999999999996</v>
      </c>
      <c r="M3558">
        <f>(L3558-J3558)*24*60</f>
        <v>-1.9999999999999929</v>
      </c>
      <c r="N3558" s="16">
        <f>Flights[[#This Row],[Length (min)]]/60</f>
        <v>1.4166666666666667</v>
      </c>
      <c r="O3558">
        <v>85</v>
      </c>
      <c r="P3558">
        <v>308</v>
      </c>
      <c r="Q3558" s="18">
        <f>IFERROR(Flights[[#This Row],[Distance]]/Flights[[#This Row],[Length (hr)]], "")</f>
        <v>217.41176470588235</v>
      </c>
      <c r="R3558" s="1">
        <v>0.60486111111111107</v>
      </c>
      <c r="S3558" s="1" t="str">
        <f>IF(Flights[[#This Row],[Length (hr)]]&lt;2, "No meal", IF(Flights[[#This Row],[Length (hr)]]&lt;3.5, "Light meal", "Full meal"))</f>
        <v>No meal</v>
      </c>
      <c r="T3558" s="1" t="str">
        <f>IF(AND(Flights[[#This Row],[Airline]]="US Airways", Flights[[#This Row],[Meal]]="Full Meal"), "Yes", "No")</f>
        <v>No</v>
      </c>
      <c r="U3558" s="1">
        <v>0.60277777777777775</v>
      </c>
      <c r="V3558">
        <v>-3</v>
      </c>
      <c r="W3558" s="1" t="str">
        <f>IF(Flights[[#This Row],[Arrival Delay]] = "", "Cancelled", IF(Flights[[#This Row],[Arrival Delay]]&gt;15, "Delayed", "On time"))</f>
        <v>On time</v>
      </c>
      <c r="X3558" t="str">
        <f>IF(Flights[[#This Row],[Status]]&lt;&gt;"Delayed","", IF(Flights[[#This Row],[Arrival Delay]]&gt;120, "Severe", IF(Flights[[#This Row],[Arrival Delay]]&gt;60, "Major", "Moderate")))</f>
        <v/>
      </c>
      <c r="Y3558" t="b">
        <v>0</v>
      </c>
      <c r="AA3558" t="str">
        <f>IF(OR(AND(Flights[[#This Row],[Status]]="Cancelled", Flights[[#This Row],[Cancellation Reason]]="Airline/Carrier"), Flights[[#This Row],[Delay Type]]="Severe"), "Yes", "No")</f>
        <v>No</v>
      </c>
    </row>
    <row r="3559" spans="1:27" x14ac:dyDescent="0.3">
      <c r="A3559" s="3">
        <v>42262</v>
      </c>
      <c r="B3559" s="22">
        <f>WEEKNUM(Flights[[#This Row],[Date]], 1)</f>
        <v>38</v>
      </c>
      <c r="C3559" s="22">
        <f>WEEKDAY(Flights[[#This Row],[Date]],1)</f>
        <v>3</v>
      </c>
      <c r="D3559" t="s">
        <v>1458</v>
      </c>
      <c r="E3559" t="s">
        <v>1994</v>
      </c>
      <c r="F3559" t="s">
        <v>0</v>
      </c>
      <c r="G3559" t="s">
        <v>342</v>
      </c>
      <c r="H3559" t="str">
        <f>_xlfn.XLOOKUP(Flights[[#This Row],[Destination]], Airports!$A$2:$A$78, Airports!$D$2:$D$78)</f>
        <v>Santa Barbara</v>
      </c>
      <c r="I3559" t="str" cm="1">
        <f t="array" ref="I3559">_xlfn.XLOOKUP(Flights[[#This Row],[Destination]],_xlfn._TRO_TRAILING( Airports!A:A),_xlfn._TRO_TRAILING( Airports!E:E), "Not found")</f>
        <v>CA</v>
      </c>
      <c r="J3559" s="1">
        <v>0.59722222222222221</v>
      </c>
      <c r="K3559" s="22">
        <f>HOUR(Flights[[#This Row],[Scheduled Departure]])</f>
        <v>14</v>
      </c>
      <c r="L3559" s="1">
        <v>0.59444444444444444</v>
      </c>
      <c r="M3559">
        <f>(L3559-J3559)*24*60</f>
        <v>-3.9999999999999858</v>
      </c>
      <c r="N3559" s="16">
        <f>Flights[[#This Row],[Length (min)]]/60</f>
        <v>1.05</v>
      </c>
      <c r="O3559">
        <v>63</v>
      </c>
      <c r="P3559">
        <v>89</v>
      </c>
      <c r="Q3559" s="18">
        <f>IFERROR(Flights[[#This Row],[Distance]]/Flights[[#This Row],[Length (hr)]], "")</f>
        <v>84.761904761904759</v>
      </c>
      <c r="R3559" s="1">
        <v>0.62847222222222221</v>
      </c>
      <c r="S3559" s="1" t="str">
        <f>IF(Flights[[#This Row],[Length (hr)]]&lt;2, "No meal", IF(Flights[[#This Row],[Length (hr)]]&lt;3.5, "Light meal", "Full meal"))</f>
        <v>No meal</v>
      </c>
      <c r="T3559" s="1" t="str">
        <f>IF(AND(Flights[[#This Row],[Airline]]="US Airways", Flights[[#This Row],[Meal]]="Full Meal"), "Yes", "No")</f>
        <v>No</v>
      </c>
      <c r="U3559" s="1">
        <v>0.6381944444444444</v>
      </c>
      <c r="V3559">
        <v>14</v>
      </c>
      <c r="W3559" s="1" t="str">
        <f>IF(Flights[[#This Row],[Arrival Delay]] = "", "Cancelled", IF(Flights[[#This Row],[Arrival Delay]]&gt;15, "Delayed", "On time"))</f>
        <v>On time</v>
      </c>
      <c r="X3559" t="str">
        <f>IF(Flights[[#This Row],[Status]]&lt;&gt;"Delayed","", IF(Flights[[#This Row],[Arrival Delay]]&gt;120, "Severe", IF(Flights[[#This Row],[Arrival Delay]]&gt;60, "Major", "Moderate")))</f>
        <v/>
      </c>
      <c r="Y3559" t="b">
        <v>0</v>
      </c>
      <c r="AA3559" t="str">
        <f>IF(OR(AND(Flights[[#This Row],[Status]]="Cancelled", Flights[[#This Row],[Cancellation Reason]]="Airline/Carrier"), Flights[[#This Row],[Delay Type]]="Severe"), "Yes", "No")</f>
        <v>No</v>
      </c>
    </row>
    <row r="3560" spans="1:27" x14ac:dyDescent="0.3">
      <c r="A3560" s="3">
        <v>42262</v>
      </c>
      <c r="B3560" s="22">
        <f>WEEKNUM(Flights[[#This Row],[Date]], 1)</f>
        <v>38</v>
      </c>
      <c r="C3560" s="22">
        <f>WEEKDAY(Flights[[#This Row],[Date]],1)</f>
        <v>3</v>
      </c>
      <c r="D3560" t="s">
        <v>1693</v>
      </c>
      <c r="E3560" t="s">
        <v>1995</v>
      </c>
      <c r="F3560" t="s">
        <v>0</v>
      </c>
      <c r="G3560" t="s">
        <v>347</v>
      </c>
      <c r="H3560" t="str">
        <f>_xlfn.XLOOKUP(Flights[[#This Row],[Destination]], Airports!$A$2:$A$78, Airports!$D$2:$D$78)</f>
        <v>San Jose</v>
      </c>
      <c r="I3560" t="str" cm="1">
        <f t="array" ref="I3560">_xlfn.XLOOKUP(Flights[[#This Row],[Destination]],_xlfn._TRO_TRAILING( Airports!A:A),_xlfn._TRO_TRAILING( Airports!E:E), "Not found")</f>
        <v>CA</v>
      </c>
      <c r="J3560" s="1">
        <v>0.625</v>
      </c>
      <c r="K3560" s="22">
        <f>HOUR(Flights[[#This Row],[Scheduled Departure]])</f>
        <v>15</v>
      </c>
      <c r="L3560" s="1">
        <v>0.62708333333333333</v>
      </c>
      <c r="M3560">
        <f>(L3560-J3560)*24*60</f>
        <v>2.9999999999999893</v>
      </c>
      <c r="N3560" s="16">
        <f>Flights[[#This Row],[Length (min)]]/60</f>
        <v>1.1666666666666667</v>
      </c>
      <c r="O3560">
        <v>70</v>
      </c>
      <c r="P3560">
        <v>308</v>
      </c>
      <c r="Q3560" s="18">
        <f>IFERROR(Flights[[#This Row],[Distance]]/Flights[[#This Row],[Length (hr)]], "")</f>
        <v>264</v>
      </c>
      <c r="R3560" s="1">
        <v>0.67013888888888884</v>
      </c>
      <c r="S3560" s="1" t="str">
        <f>IF(Flights[[#This Row],[Length (hr)]]&lt;2, "No meal", IF(Flights[[#This Row],[Length (hr)]]&lt;3.5, "Light meal", "Full meal"))</f>
        <v>No meal</v>
      </c>
      <c r="T3560" s="1" t="str">
        <f>IF(AND(Flights[[#This Row],[Airline]]="US Airways", Flights[[#This Row],[Meal]]="Full Meal"), "Yes", "No")</f>
        <v>No</v>
      </c>
      <c r="U3560" s="1">
        <v>0.67569444444444449</v>
      </c>
      <c r="V3560">
        <v>8</v>
      </c>
      <c r="W3560" s="1" t="str">
        <f>IF(Flights[[#This Row],[Arrival Delay]] = "", "Cancelled", IF(Flights[[#This Row],[Arrival Delay]]&gt;15, "Delayed", "On time"))</f>
        <v>On time</v>
      </c>
      <c r="X3560" t="str">
        <f>IF(Flights[[#This Row],[Status]]&lt;&gt;"Delayed","", IF(Flights[[#This Row],[Arrival Delay]]&gt;120, "Severe", IF(Flights[[#This Row],[Arrival Delay]]&gt;60, "Major", "Moderate")))</f>
        <v/>
      </c>
      <c r="Y3560" t="b">
        <v>0</v>
      </c>
      <c r="AA3560" t="str">
        <f>IF(OR(AND(Flights[[#This Row],[Status]]="Cancelled", Flights[[#This Row],[Cancellation Reason]]="Airline/Carrier"), Flights[[#This Row],[Delay Type]]="Severe"), "Yes", "No")</f>
        <v>No</v>
      </c>
    </row>
    <row r="3561" spans="1:27" x14ac:dyDescent="0.3">
      <c r="A3561" s="3">
        <v>42262</v>
      </c>
      <c r="B3561" s="22">
        <f>WEEKNUM(Flights[[#This Row],[Date]], 1)</f>
        <v>38</v>
      </c>
      <c r="C3561" s="22">
        <f>WEEKDAY(Flights[[#This Row],[Date]],1)</f>
        <v>3</v>
      </c>
      <c r="D3561" t="s">
        <v>1645</v>
      </c>
      <c r="E3561" t="s">
        <v>1994</v>
      </c>
      <c r="F3561" t="s">
        <v>0</v>
      </c>
      <c r="G3561" t="s">
        <v>349</v>
      </c>
      <c r="H3561" t="str">
        <f>_xlfn.XLOOKUP(Flights[[#This Row],[Destination]], Airports!$A$2:$A$78, Airports!$D$2:$D$78)</f>
        <v>Salt Lake City</v>
      </c>
      <c r="I3561" t="str" cm="1">
        <f t="array" ref="I3561">_xlfn.XLOOKUP(Flights[[#This Row],[Destination]],_xlfn._TRO_TRAILING( Airports!A:A),_xlfn._TRO_TRAILING( Airports!E:E), "Not found")</f>
        <v>UT</v>
      </c>
      <c r="J3561" s="1">
        <v>0.67361111111111116</v>
      </c>
      <c r="K3561" s="22">
        <f>HOUR(Flights[[#This Row],[Scheduled Departure]])</f>
        <v>16</v>
      </c>
      <c r="L3561" s="1">
        <v>0.66874999999999996</v>
      </c>
      <c r="M3561">
        <f>(L3561-J3561)*24*60</f>
        <v>-7.000000000000135</v>
      </c>
      <c r="N3561" s="16">
        <f>Flights[[#This Row],[Length (min)]]/60</f>
        <v>1.65</v>
      </c>
      <c r="O3561">
        <v>99</v>
      </c>
      <c r="P3561">
        <v>590</v>
      </c>
      <c r="Q3561" s="18">
        <f>IFERROR(Flights[[#This Row],[Distance]]/Flights[[#This Row],[Length (hr)]], "")</f>
        <v>357.57575757575762</v>
      </c>
      <c r="R3561" s="1">
        <v>0.79583333333333328</v>
      </c>
      <c r="S3561" s="1" t="str">
        <f>IF(Flights[[#This Row],[Length (hr)]]&lt;2, "No meal", IF(Flights[[#This Row],[Length (hr)]]&lt;3.5, "Light meal", "Full meal"))</f>
        <v>No meal</v>
      </c>
      <c r="T3561" s="1" t="str">
        <f>IF(AND(Flights[[#This Row],[Airline]]="US Airways", Flights[[#This Row],[Meal]]="Full Meal"), "Yes", "No")</f>
        <v>No</v>
      </c>
      <c r="U3561" s="1">
        <v>0.77916666666666667</v>
      </c>
      <c r="V3561">
        <v>-24</v>
      </c>
      <c r="W3561" s="1" t="str">
        <f>IF(Flights[[#This Row],[Arrival Delay]] = "", "Cancelled", IF(Flights[[#This Row],[Arrival Delay]]&gt;15, "Delayed", "On time"))</f>
        <v>On time</v>
      </c>
      <c r="X3561" t="str">
        <f>IF(Flights[[#This Row],[Status]]&lt;&gt;"Delayed","", IF(Flights[[#This Row],[Arrival Delay]]&gt;120, "Severe", IF(Flights[[#This Row],[Arrival Delay]]&gt;60, "Major", "Moderate")))</f>
        <v/>
      </c>
      <c r="Y3561" t="b">
        <v>0</v>
      </c>
      <c r="AA3561" t="str">
        <f>IF(OR(AND(Flights[[#This Row],[Status]]="Cancelled", Flights[[#This Row],[Cancellation Reason]]="Airline/Carrier"), Flights[[#This Row],[Delay Type]]="Severe"), "Yes", "No")</f>
        <v>No</v>
      </c>
    </row>
    <row r="3562" spans="1:27" x14ac:dyDescent="0.3">
      <c r="A3562" s="3">
        <v>42262</v>
      </c>
      <c r="B3562" s="22">
        <f>WEEKNUM(Flights[[#This Row],[Date]], 1)</f>
        <v>38</v>
      </c>
      <c r="C3562" s="22">
        <f>WEEKDAY(Flights[[#This Row],[Date]],1)</f>
        <v>3</v>
      </c>
      <c r="D3562" t="s">
        <v>734</v>
      </c>
      <c r="E3562" t="s">
        <v>1989</v>
      </c>
      <c r="F3562" t="s">
        <v>0</v>
      </c>
      <c r="G3562" t="s">
        <v>26</v>
      </c>
      <c r="H3562" t="str">
        <f>_xlfn.XLOOKUP(Flights[[#This Row],[Destination]], Airports!$A$2:$A$78, Airports!$D$2:$D$78)</f>
        <v>Atlanta</v>
      </c>
      <c r="I3562" t="str" cm="1">
        <f t="array" ref="I3562">_xlfn.XLOOKUP(Flights[[#This Row],[Destination]],_xlfn._TRO_TRAILING( Airports!A:A),_xlfn._TRO_TRAILING( Airports!E:E), "Not found")</f>
        <v>GA</v>
      </c>
      <c r="J3562" s="1">
        <v>0.67708333333333337</v>
      </c>
      <c r="K3562" s="22">
        <f>HOUR(Flights[[#This Row],[Scheduled Departure]])</f>
        <v>16</v>
      </c>
      <c r="L3562" s="1">
        <v>0.67152777777777772</v>
      </c>
      <c r="M3562">
        <f>(L3562-J3562)*24*60</f>
        <v>-8.0000000000001315</v>
      </c>
      <c r="N3562" s="16">
        <f>Flights[[#This Row],[Length (min)]]/60</f>
        <v>3.95</v>
      </c>
      <c r="O3562">
        <v>237</v>
      </c>
      <c r="P3562">
        <v>1947</v>
      </c>
      <c r="Q3562" s="18">
        <f>IFERROR(Flights[[#This Row],[Distance]]/Flights[[#This Row],[Length (hr)]], "")</f>
        <v>492.91139240506328</v>
      </c>
      <c r="R3562" s="1">
        <v>0.98055555555555551</v>
      </c>
      <c r="S3562" s="1" t="str">
        <f>IF(Flights[[#This Row],[Length (hr)]]&lt;2, "No meal", IF(Flights[[#This Row],[Length (hr)]]&lt;3.5, "Light meal", "Full meal"))</f>
        <v>Full meal</v>
      </c>
      <c r="T3562" s="1" t="str">
        <f>IF(AND(Flights[[#This Row],[Airline]]="US Airways", Flights[[#This Row],[Meal]]="Full Meal"), "Yes", "No")</f>
        <v>No</v>
      </c>
      <c r="U3562" s="1">
        <v>0.96111111111111114</v>
      </c>
      <c r="V3562">
        <v>-28</v>
      </c>
      <c r="W3562" s="1" t="str">
        <f>IF(Flights[[#This Row],[Arrival Delay]] = "", "Cancelled", IF(Flights[[#This Row],[Arrival Delay]]&gt;15, "Delayed", "On time"))</f>
        <v>On time</v>
      </c>
      <c r="X3562" t="str">
        <f>IF(Flights[[#This Row],[Status]]&lt;&gt;"Delayed","", IF(Flights[[#This Row],[Arrival Delay]]&gt;120, "Severe", IF(Flights[[#This Row],[Arrival Delay]]&gt;60, "Major", "Moderate")))</f>
        <v/>
      </c>
      <c r="Y3562" t="b">
        <v>0</v>
      </c>
      <c r="AA3562" t="str">
        <f>IF(OR(AND(Flights[[#This Row],[Status]]="Cancelled", Flights[[#This Row],[Cancellation Reason]]="Airline/Carrier"), Flights[[#This Row],[Delay Type]]="Severe"), "Yes", "No")</f>
        <v>No</v>
      </c>
    </row>
    <row r="3563" spans="1:27" x14ac:dyDescent="0.3">
      <c r="A3563" s="3">
        <v>42262</v>
      </c>
      <c r="B3563" s="22">
        <f>WEEKNUM(Flights[[#This Row],[Date]], 1)</f>
        <v>38</v>
      </c>
      <c r="C3563" s="22">
        <f>WEEKDAY(Flights[[#This Row],[Date]],1)</f>
        <v>3</v>
      </c>
      <c r="D3563" t="s">
        <v>591</v>
      </c>
      <c r="E3563" t="s">
        <v>1990</v>
      </c>
      <c r="F3563" t="s">
        <v>0</v>
      </c>
      <c r="G3563" t="s">
        <v>297</v>
      </c>
      <c r="H3563" t="str">
        <f>_xlfn.XLOOKUP(Flights[[#This Row],[Destination]], Airports!$A$2:$A$78, Airports!$D$2:$D$78)</f>
        <v>Hilo</v>
      </c>
      <c r="I3563" t="str" cm="1">
        <f t="array" ref="I3563">_xlfn.XLOOKUP(Flights[[#This Row],[Destination]],_xlfn._TRO_TRAILING( Airports!A:A),_xlfn._TRO_TRAILING( Airports!E:E), "Not found")</f>
        <v>HI</v>
      </c>
      <c r="J3563" s="1">
        <v>0.72152777777777777</v>
      </c>
      <c r="K3563" s="22">
        <f>HOUR(Flights[[#This Row],[Scheduled Departure]])</f>
        <v>17</v>
      </c>
      <c r="L3563" s="1">
        <v>0.72499999999999998</v>
      </c>
      <c r="M3563">
        <f>(L3563-J3563)*24*60</f>
        <v>4.9999999999999822</v>
      </c>
      <c r="N3563" s="16">
        <f>Flights[[#This Row],[Length (min)]]/60</f>
        <v>5.4666666666666668</v>
      </c>
      <c r="O3563">
        <v>328</v>
      </c>
      <c r="P3563">
        <v>2449</v>
      </c>
      <c r="Q3563" s="18">
        <f>IFERROR(Flights[[#This Row],[Distance]]/Flights[[#This Row],[Length (hr)]], "")</f>
        <v>447.98780487804879</v>
      </c>
      <c r="R3563" s="1">
        <v>0.82847222222222228</v>
      </c>
      <c r="S3563" s="1" t="str">
        <f>IF(Flights[[#This Row],[Length (hr)]]&lt;2, "No meal", IF(Flights[[#This Row],[Length (hr)]]&lt;3.5, "Light meal", "Full meal"))</f>
        <v>Full meal</v>
      </c>
      <c r="T3563" s="1" t="str">
        <f>IF(AND(Flights[[#This Row],[Airline]]="US Airways", Flights[[#This Row],[Meal]]="Full Meal"), "Yes", "No")</f>
        <v>No</v>
      </c>
      <c r="U3563" s="1">
        <v>0.82777777777777772</v>
      </c>
      <c r="V3563">
        <v>-1</v>
      </c>
      <c r="W3563" s="1" t="str">
        <f>IF(Flights[[#This Row],[Arrival Delay]] = "", "Cancelled", IF(Flights[[#This Row],[Arrival Delay]]&gt;15, "Delayed", "On time"))</f>
        <v>On time</v>
      </c>
      <c r="X3563" t="str">
        <f>IF(Flights[[#This Row],[Status]]&lt;&gt;"Delayed","", IF(Flights[[#This Row],[Arrival Delay]]&gt;120, "Severe", IF(Flights[[#This Row],[Arrival Delay]]&gt;60, "Major", "Moderate")))</f>
        <v/>
      </c>
      <c r="Y3563" t="b">
        <v>0</v>
      </c>
      <c r="AA3563" t="str">
        <f>IF(OR(AND(Flights[[#This Row],[Status]]="Cancelled", Flights[[#This Row],[Cancellation Reason]]="Airline/Carrier"), Flights[[#This Row],[Delay Type]]="Severe"), "Yes", "No")</f>
        <v>No</v>
      </c>
    </row>
    <row r="3564" spans="1:27" x14ac:dyDescent="0.3">
      <c r="A3564" s="3">
        <v>42262</v>
      </c>
      <c r="B3564" s="22">
        <f>WEEKNUM(Flights[[#This Row],[Date]], 1)</f>
        <v>38</v>
      </c>
      <c r="C3564" s="22">
        <f>WEEKDAY(Flights[[#This Row],[Date]],1)</f>
        <v>3</v>
      </c>
      <c r="D3564" t="s">
        <v>1611</v>
      </c>
      <c r="E3564" t="s">
        <v>1990</v>
      </c>
      <c r="F3564" t="s">
        <v>0</v>
      </c>
      <c r="G3564" t="s">
        <v>4</v>
      </c>
      <c r="H3564" t="str">
        <f>_xlfn.XLOOKUP(Flights[[#This Row],[Destination]], Airports!$A$2:$A$78, Airports!$D$2:$D$78)</f>
        <v>Chicago</v>
      </c>
      <c r="I3564" t="str" cm="1">
        <f t="array" ref="I3564">_xlfn.XLOOKUP(Flights[[#This Row],[Destination]],_xlfn._TRO_TRAILING( Airports!A:A),_xlfn._TRO_TRAILING( Airports!E:E), "Not found")</f>
        <v>IL</v>
      </c>
      <c r="J3564" s="1">
        <v>0.76111111111111107</v>
      </c>
      <c r="K3564" s="22">
        <f>HOUR(Flights[[#This Row],[Scheduled Departure]])</f>
        <v>18</v>
      </c>
      <c r="L3564" s="1">
        <v>0.7631944444444444</v>
      </c>
      <c r="M3564">
        <f>(L3564-J3564)*24*60</f>
        <v>2.9999999999999893</v>
      </c>
      <c r="N3564" s="16">
        <f>Flights[[#This Row],[Length (min)]]/60</f>
        <v>3.75</v>
      </c>
      <c r="O3564">
        <v>225</v>
      </c>
      <c r="P3564">
        <v>1744</v>
      </c>
      <c r="Q3564" s="18">
        <f>IFERROR(Flights[[#This Row],[Distance]]/Flights[[#This Row],[Length (hr)]], "")</f>
        <v>465.06666666666666</v>
      </c>
      <c r="R3564" s="1">
        <v>1.4583333333333334E-2</v>
      </c>
      <c r="S3564" s="1" t="str">
        <f>IF(Flights[[#This Row],[Length (hr)]]&lt;2, "No meal", IF(Flights[[#This Row],[Length (hr)]]&lt;3.5, "Light meal", "Full meal"))</f>
        <v>Full meal</v>
      </c>
      <c r="T3564" s="1" t="str">
        <f>IF(AND(Flights[[#This Row],[Airline]]="US Airways", Flights[[#This Row],[Meal]]="Full Meal"), "Yes", "No")</f>
        <v>No</v>
      </c>
      <c r="U3564" s="1">
        <v>2.7777777777777779E-3</v>
      </c>
      <c r="V3564">
        <v>-17</v>
      </c>
      <c r="W3564" s="1" t="str">
        <f>IF(Flights[[#This Row],[Arrival Delay]] = "", "Cancelled", IF(Flights[[#This Row],[Arrival Delay]]&gt;15, "Delayed", "On time"))</f>
        <v>On time</v>
      </c>
      <c r="X3564" t="str">
        <f>IF(Flights[[#This Row],[Status]]&lt;&gt;"Delayed","", IF(Flights[[#This Row],[Arrival Delay]]&gt;120, "Severe", IF(Flights[[#This Row],[Arrival Delay]]&gt;60, "Major", "Moderate")))</f>
        <v/>
      </c>
      <c r="Y3564" t="b">
        <v>0</v>
      </c>
      <c r="AA3564" t="str">
        <f>IF(OR(AND(Flights[[#This Row],[Status]]="Cancelled", Flights[[#This Row],[Cancellation Reason]]="Airline/Carrier"), Flights[[#This Row],[Delay Type]]="Severe"), "Yes", "No")</f>
        <v>No</v>
      </c>
    </row>
    <row r="3565" spans="1:27" x14ac:dyDescent="0.3">
      <c r="A3565" s="3">
        <v>42262</v>
      </c>
      <c r="B3565" s="22">
        <f>WEEKNUM(Flights[[#This Row],[Date]], 1)</f>
        <v>38</v>
      </c>
      <c r="C3565" s="22">
        <f>WEEKDAY(Flights[[#This Row],[Date]],1)</f>
        <v>3</v>
      </c>
      <c r="D3565" t="s">
        <v>618</v>
      </c>
      <c r="E3565" t="s">
        <v>1991</v>
      </c>
      <c r="F3565" t="s">
        <v>0</v>
      </c>
      <c r="G3565" t="s">
        <v>344</v>
      </c>
      <c r="H3565" t="str">
        <f>_xlfn.XLOOKUP(Flights[[#This Row],[Destination]], Airports!$A$2:$A$78, Airports!$D$2:$D$78)</f>
        <v>Seattle</v>
      </c>
      <c r="I3565" t="str" cm="1">
        <f t="array" ref="I3565">_xlfn.XLOOKUP(Flights[[#This Row],[Destination]],_xlfn._TRO_TRAILING( Airports!A:A),_xlfn._TRO_TRAILING( Airports!E:E), "Not found")</f>
        <v>WA</v>
      </c>
      <c r="J3565" s="1">
        <v>0.78819444444444442</v>
      </c>
      <c r="K3565" s="22">
        <f>HOUR(Flights[[#This Row],[Scheduled Departure]])</f>
        <v>18</v>
      </c>
      <c r="L3565" s="1">
        <v>0.78611111111111109</v>
      </c>
      <c r="M3565">
        <f>(L3565-J3565)*24*60</f>
        <v>-2.9999999999999893</v>
      </c>
      <c r="N3565" s="16">
        <f>Flights[[#This Row],[Length (min)]]/60</f>
        <v>2.6333333333333333</v>
      </c>
      <c r="O3565">
        <v>158</v>
      </c>
      <c r="P3565">
        <v>954</v>
      </c>
      <c r="Q3565" s="18">
        <f>IFERROR(Flights[[#This Row],[Distance]]/Flights[[#This Row],[Length (hr)]], "")</f>
        <v>362.27848101265823</v>
      </c>
      <c r="R3565" s="1">
        <v>0.89583333333333337</v>
      </c>
      <c r="S3565" s="1" t="str">
        <f>IF(Flights[[#This Row],[Length (hr)]]&lt;2, "No meal", IF(Flights[[#This Row],[Length (hr)]]&lt;3.5, "Light meal", "Full meal"))</f>
        <v>Light meal</v>
      </c>
      <c r="T3565" s="1" t="str">
        <f>IF(AND(Flights[[#This Row],[Airline]]="US Airways", Flights[[#This Row],[Meal]]="Full Meal"), "Yes", "No")</f>
        <v>No</v>
      </c>
      <c r="U3565" s="1">
        <v>0.89583333333333337</v>
      </c>
      <c r="V3565">
        <v>0</v>
      </c>
      <c r="W3565" s="1" t="str">
        <f>IF(Flights[[#This Row],[Arrival Delay]] = "", "Cancelled", IF(Flights[[#This Row],[Arrival Delay]]&gt;15, "Delayed", "On time"))</f>
        <v>On time</v>
      </c>
      <c r="X3565" t="str">
        <f>IF(Flights[[#This Row],[Status]]&lt;&gt;"Delayed","", IF(Flights[[#This Row],[Arrival Delay]]&gt;120, "Severe", IF(Flights[[#This Row],[Arrival Delay]]&gt;60, "Major", "Moderate")))</f>
        <v/>
      </c>
      <c r="Y3565" t="b">
        <v>0</v>
      </c>
      <c r="AA3565" t="str">
        <f>IF(OR(AND(Flights[[#This Row],[Status]]="Cancelled", Flights[[#This Row],[Cancellation Reason]]="Airline/Carrier"), Flights[[#This Row],[Delay Type]]="Severe"), "Yes", "No")</f>
        <v>No</v>
      </c>
    </row>
    <row r="3566" spans="1:27" x14ac:dyDescent="0.3">
      <c r="A3566" s="3">
        <v>42262</v>
      </c>
      <c r="B3566" s="22">
        <f>WEEKNUM(Flights[[#This Row],[Date]], 1)</f>
        <v>38</v>
      </c>
      <c r="C3566" s="22">
        <f>WEEKDAY(Flights[[#This Row],[Date]],1)</f>
        <v>3</v>
      </c>
      <c r="D3566" t="s">
        <v>1731</v>
      </c>
      <c r="E3566" t="s">
        <v>1995</v>
      </c>
      <c r="F3566" t="s">
        <v>0</v>
      </c>
      <c r="G3566" t="s">
        <v>290</v>
      </c>
      <c r="H3566" t="str">
        <f>_xlfn.XLOOKUP(Flights[[#This Row],[Destination]], Airports!$A$2:$A$78, Airports!$D$2:$D$78)</f>
        <v>Houston</v>
      </c>
      <c r="I3566" t="str" cm="1">
        <f t="array" ref="I3566">_xlfn.XLOOKUP(Flights[[#This Row],[Destination]],_xlfn._TRO_TRAILING( Airports!A:A),_xlfn._TRO_TRAILING( Airports!E:E), "Not found")</f>
        <v>TX</v>
      </c>
      <c r="J3566" s="1">
        <v>0.81944444444444442</v>
      </c>
      <c r="K3566" s="22">
        <f>HOUR(Flights[[#This Row],[Scheduled Departure]])</f>
        <v>19</v>
      </c>
      <c r="L3566" s="1">
        <v>0.83125000000000004</v>
      </c>
      <c r="M3566">
        <f>(L3566-J3566)*24*60</f>
        <v>17.000000000000099</v>
      </c>
      <c r="N3566" s="16">
        <f>Flights[[#This Row],[Length (min)]]/60</f>
        <v>2.9833333333333334</v>
      </c>
      <c r="O3566">
        <v>179</v>
      </c>
      <c r="P3566">
        <v>1390</v>
      </c>
      <c r="Q3566" s="18">
        <f>IFERROR(Flights[[#This Row],[Distance]]/Flights[[#This Row],[Length (hr)]], "")</f>
        <v>465.92178770949721</v>
      </c>
      <c r="R3566" s="1">
        <v>3.4722222222222224E-2</v>
      </c>
      <c r="S3566" s="1" t="str">
        <f>IF(Flights[[#This Row],[Length (hr)]]&lt;2, "No meal", IF(Flights[[#This Row],[Length (hr)]]&lt;3.5, "Light meal", "Full meal"))</f>
        <v>Light meal</v>
      </c>
      <c r="T3566" s="1" t="str">
        <f>IF(AND(Flights[[#This Row],[Airline]]="US Airways", Flights[[#This Row],[Meal]]="Full Meal"), "Yes", "No")</f>
        <v>No</v>
      </c>
      <c r="U3566" s="1">
        <v>3.888888888888889E-2</v>
      </c>
      <c r="V3566">
        <v>6</v>
      </c>
      <c r="W3566" s="1" t="str">
        <f>IF(Flights[[#This Row],[Arrival Delay]] = "", "Cancelled", IF(Flights[[#This Row],[Arrival Delay]]&gt;15, "Delayed", "On time"))</f>
        <v>On time</v>
      </c>
      <c r="X3566" t="str">
        <f>IF(Flights[[#This Row],[Status]]&lt;&gt;"Delayed","", IF(Flights[[#This Row],[Arrival Delay]]&gt;120, "Severe", IF(Flights[[#This Row],[Arrival Delay]]&gt;60, "Major", "Moderate")))</f>
        <v/>
      </c>
      <c r="Y3566" t="b">
        <v>0</v>
      </c>
      <c r="AA3566" t="str">
        <f>IF(OR(AND(Flights[[#This Row],[Status]]="Cancelled", Flights[[#This Row],[Cancellation Reason]]="Airline/Carrier"), Flights[[#This Row],[Delay Type]]="Severe"), "Yes", "No")</f>
        <v>No</v>
      </c>
    </row>
    <row r="3567" spans="1:27" x14ac:dyDescent="0.3">
      <c r="A3567" s="3">
        <v>42262</v>
      </c>
      <c r="B3567" s="22">
        <f>WEEKNUM(Flights[[#This Row],[Date]], 1)</f>
        <v>38</v>
      </c>
      <c r="C3567" s="22">
        <f>WEEKDAY(Flights[[#This Row],[Date]],1)</f>
        <v>3</v>
      </c>
      <c r="D3567" t="s">
        <v>720</v>
      </c>
      <c r="E3567" t="s">
        <v>1989</v>
      </c>
      <c r="F3567" t="s">
        <v>0</v>
      </c>
      <c r="G3567" t="s">
        <v>22</v>
      </c>
      <c r="H3567" t="str">
        <f>_xlfn.XLOOKUP(Flights[[#This Row],[Destination]], Airports!$A$2:$A$78, Airports!$D$2:$D$78)</f>
        <v>Columbus</v>
      </c>
      <c r="I3567" t="str" cm="1">
        <f t="array" ref="I3567">_xlfn.XLOOKUP(Flights[[#This Row],[Destination]],_xlfn._TRO_TRAILING( Airports!A:A),_xlfn._TRO_TRAILING( Airports!E:E), "Not found")</f>
        <v>OH</v>
      </c>
      <c r="J3567" s="1">
        <v>0.9375</v>
      </c>
      <c r="K3567" s="22">
        <f>HOUR(Flights[[#This Row],[Scheduled Departure]])</f>
        <v>22</v>
      </c>
      <c r="L3567" s="1">
        <v>0.93333333333333335</v>
      </c>
      <c r="M3567">
        <f>(L3567-J3567)*24*60</f>
        <v>-5.9999999999999787</v>
      </c>
      <c r="N3567" s="16">
        <f>Flights[[#This Row],[Length (min)]]/60</f>
        <v>4.1500000000000004</v>
      </c>
      <c r="O3567">
        <v>249</v>
      </c>
      <c r="P3567">
        <v>1995</v>
      </c>
      <c r="Q3567" s="18">
        <f>IFERROR(Flights[[#This Row],[Distance]]/Flights[[#This Row],[Length (hr)]], "")</f>
        <v>480.72289156626499</v>
      </c>
      <c r="R3567" s="1">
        <v>0.23958333333333334</v>
      </c>
      <c r="S3567" s="1" t="str">
        <f>IF(Flights[[#This Row],[Length (hr)]]&lt;2, "No meal", IF(Flights[[#This Row],[Length (hr)]]&lt;3.5, "Light meal", "Full meal"))</f>
        <v>Full meal</v>
      </c>
      <c r="T3567" s="1" t="str">
        <f>IF(AND(Flights[[#This Row],[Airline]]="US Airways", Flights[[#This Row],[Meal]]="Full Meal"), "Yes", "No")</f>
        <v>No</v>
      </c>
      <c r="U3567" s="1">
        <v>0.23125000000000001</v>
      </c>
      <c r="V3567">
        <v>-12</v>
      </c>
      <c r="W3567" s="1" t="str">
        <f>IF(Flights[[#This Row],[Arrival Delay]] = "", "Cancelled", IF(Flights[[#This Row],[Arrival Delay]]&gt;15, "Delayed", "On time"))</f>
        <v>On time</v>
      </c>
      <c r="X3567" t="str">
        <f>IF(Flights[[#This Row],[Status]]&lt;&gt;"Delayed","", IF(Flights[[#This Row],[Arrival Delay]]&gt;120, "Severe", IF(Flights[[#This Row],[Arrival Delay]]&gt;60, "Major", "Moderate")))</f>
        <v/>
      </c>
      <c r="Y3567" t="b">
        <v>0</v>
      </c>
      <c r="AA3567" t="str">
        <f>IF(OR(AND(Flights[[#This Row],[Status]]="Cancelled", Flights[[#This Row],[Cancellation Reason]]="Airline/Carrier"), Flights[[#This Row],[Delay Type]]="Severe"), "Yes", "No")</f>
        <v>No</v>
      </c>
    </row>
    <row r="3568" spans="1:27" x14ac:dyDescent="0.3">
      <c r="A3568" s="3">
        <v>42263</v>
      </c>
      <c r="B3568" s="22">
        <f>WEEKNUM(Flights[[#This Row],[Date]], 1)</f>
        <v>38</v>
      </c>
      <c r="C3568" s="22">
        <f>WEEKDAY(Flights[[#This Row],[Date]],1)</f>
        <v>4</v>
      </c>
      <c r="D3568" t="s">
        <v>222</v>
      </c>
      <c r="E3568" t="s">
        <v>1987</v>
      </c>
      <c r="F3568" t="s">
        <v>0</v>
      </c>
      <c r="G3568" t="s">
        <v>27</v>
      </c>
      <c r="H3568" t="str">
        <f>_xlfn.XLOOKUP(Flights[[#This Row],[Destination]], Airports!$A$2:$A$78, Airports!$D$2:$D$78)</f>
        <v>Charlotte</v>
      </c>
      <c r="I3568" t="str" cm="1">
        <f t="array" ref="I3568">_xlfn.XLOOKUP(Flights[[#This Row],[Destination]],_xlfn._TRO_TRAILING( Airports!A:A),_xlfn._TRO_TRAILING( Airports!E:E), "Not found")</f>
        <v>NC</v>
      </c>
      <c r="J3568" s="1">
        <v>2.7777777777777776E-2</v>
      </c>
      <c r="K3568" s="22">
        <f>HOUR(Flights[[#This Row],[Scheduled Departure]])</f>
        <v>0</v>
      </c>
      <c r="L3568" s="1">
        <v>3.0555555555555555E-2</v>
      </c>
      <c r="M3568">
        <f>(L3568-J3568)*24*60</f>
        <v>4.0000000000000009</v>
      </c>
      <c r="N3568" s="16">
        <f>Flights[[#This Row],[Length (min)]]/60</f>
        <v>4.416666666666667</v>
      </c>
      <c r="O3568">
        <v>265</v>
      </c>
      <c r="P3568">
        <v>2125</v>
      </c>
      <c r="Q3568" s="18">
        <f>IFERROR(Flights[[#This Row],[Distance]]/Flights[[#This Row],[Length (hr)]], "")</f>
        <v>481.1320754716981</v>
      </c>
      <c r="R3568" s="1">
        <v>0.35347222222222224</v>
      </c>
      <c r="S3568" s="1" t="str">
        <f>IF(Flights[[#This Row],[Length (hr)]]&lt;2, "No meal", IF(Flights[[#This Row],[Length (hr)]]&lt;3.5, "Light meal", "Full meal"))</f>
        <v>Full meal</v>
      </c>
      <c r="T3568" s="1" t="str">
        <f>IF(AND(Flights[[#This Row],[Airline]]="US Airways", Flights[[#This Row],[Meal]]="Full Meal"), "Yes", "No")</f>
        <v>No</v>
      </c>
      <c r="U3568" s="1">
        <v>0.33958333333333335</v>
      </c>
      <c r="V3568">
        <v>-20</v>
      </c>
      <c r="W3568" s="1" t="str">
        <f>IF(Flights[[#This Row],[Arrival Delay]] = "", "Cancelled", IF(Flights[[#This Row],[Arrival Delay]]&gt;15, "Delayed", "On time"))</f>
        <v>On time</v>
      </c>
      <c r="X3568" t="str">
        <f>IF(Flights[[#This Row],[Status]]&lt;&gt;"Delayed","", IF(Flights[[#This Row],[Arrival Delay]]&gt;120, "Severe", IF(Flights[[#This Row],[Arrival Delay]]&gt;60, "Major", "Moderate")))</f>
        <v/>
      </c>
      <c r="Y3568" t="b">
        <v>0</v>
      </c>
      <c r="AA3568" t="str">
        <f>IF(OR(AND(Flights[[#This Row],[Status]]="Cancelled", Flights[[#This Row],[Cancellation Reason]]="Airline/Carrier"), Flights[[#This Row],[Delay Type]]="Severe"), "Yes", "No")</f>
        <v>No</v>
      </c>
    </row>
    <row r="3569" spans="1:27" x14ac:dyDescent="0.3">
      <c r="A3569" s="3">
        <v>42263</v>
      </c>
      <c r="B3569" s="22">
        <f>WEEKNUM(Flights[[#This Row],[Date]], 1)</f>
        <v>38</v>
      </c>
      <c r="C3569" s="22">
        <f>WEEKDAY(Flights[[#This Row],[Date]],1)</f>
        <v>4</v>
      </c>
      <c r="D3569" t="s">
        <v>690</v>
      </c>
      <c r="E3569" t="s">
        <v>1990</v>
      </c>
      <c r="F3569" t="s">
        <v>0</v>
      </c>
      <c r="G3569" t="s">
        <v>12</v>
      </c>
      <c r="H3569" t="str">
        <f>_xlfn.XLOOKUP(Flights[[#This Row],[Destination]], Airports!$A$2:$A$78, Airports!$D$2:$D$78)</f>
        <v>New York</v>
      </c>
      <c r="I3569" t="str" cm="1">
        <f t="array" ref="I3569">_xlfn.XLOOKUP(Flights[[#This Row],[Destination]],_xlfn._TRO_TRAILING( Airports!A:A),_xlfn._TRO_TRAILING( Airports!E:E), "Not found")</f>
        <v>NY</v>
      </c>
      <c r="J3569" s="1">
        <v>0.25</v>
      </c>
      <c r="K3569" s="22">
        <f>HOUR(Flights[[#This Row],[Scheduled Departure]])</f>
        <v>6</v>
      </c>
      <c r="L3569" s="1">
        <v>0.24652777777777779</v>
      </c>
      <c r="M3569">
        <f>(L3569-J3569)*24*60</f>
        <v>-4.9999999999999822</v>
      </c>
      <c r="N3569" s="16">
        <f>Flights[[#This Row],[Length (min)]]/60</f>
        <v>5.2</v>
      </c>
      <c r="O3569">
        <v>312</v>
      </c>
      <c r="P3569">
        <v>2475</v>
      </c>
      <c r="Q3569" s="18">
        <f>IFERROR(Flights[[#This Row],[Distance]]/Flights[[#This Row],[Length (hr)]], "")</f>
        <v>475.96153846153845</v>
      </c>
      <c r="R3569" s="1">
        <v>0.60347222222222219</v>
      </c>
      <c r="S3569" s="1" t="str">
        <f>IF(Flights[[#This Row],[Length (hr)]]&lt;2, "No meal", IF(Flights[[#This Row],[Length (hr)]]&lt;3.5, "Light meal", "Full meal"))</f>
        <v>Full meal</v>
      </c>
      <c r="T3569" s="1" t="str">
        <f>IF(AND(Flights[[#This Row],[Airline]]="US Airways", Flights[[#This Row],[Meal]]="Full Meal"), "Yes", "No")</f>
        <v>No</v>
      </c>
      <c r="U3569" s="1">
        <v>0.58819444444444446</v>
      </c>
      <c r="V3569">
        <v>-22</v>
      </c>
      <c r="W3569" s="1" t="str">
        <f>IF(Flights[[#This Row],[Arrival Delay]] = "", "Cancelled", IF(Flights[[#This Row],[Arrival Delay]]&gt;15, "Delayed", "On time"))</f>
        <v>On time</v>
      </c>
      <c r="X3569" t="str">
        <f>IF(Flights[[#This Row],[Status]]&lt;&gt;"Delayed","", IF(Flights[[#This Row],[Arrival Delay]]&gt;120, "Severe", IF(Flights[[#This Row],[Arrival Delay]]&gt;60, "Major", "Moderate")))</f>
        <v/>
      </c>
      <c r="Y3569" t="b">
        <v>0</v>
      </c>
      <c r="AA3569" t="str">
        <f>IF(OR(AND(Flights[[#This Row],[Status]]="Cancelled", Flights[[#This Row],[Cancellation Reason]]="Airline/Carrier"), Flights[[#This Row],[Delay Type]]="Severe"), "Yes", "No")</f>
        <v>No</v>
      </c>
    </row>
    <row r="3570" spans="1:27" x14ac:dyDescent="0.3">
      <c r="A3570" s="3">
        <v>42263</v>
      </c>
      <c r="B3570" s="22">
        <f>WEEKNUM(Flights[[#This Row],[Date]], 1)</f>
        <v>38</v>
      </c>
      <c r="C3570" s="22">
        <f>WEEKDAY(Flights[[#This Row],[Date]],1)</f>
        <v>4</v>
      </c>
      <c r="D3570" t="s">
        <v>1718</v>
      </c>
      <c r="E3570" t="s">
        <v>1995</v>
      </c>
      <c r="F3570" t="s">
        <v>0</v>
      </c>
      <c r="G3570" t="s">
        <v>303</v>
      </c>
      <c r="H3570" t="str">
        <f>_xlfn.XLOOKUP(Flights[[#This Row],[Destination]], Airports!$A$2:$A$78, Airports!$D$2:$D$78)</f>
        <v>Kansas City</v>
      </c>
      <c r="I3570" t="str" cm="1">
        <f t="array" ref="I3570">_xlfn.XLOOKUP(Flights[[#This Row],[Destination]],_xlfn._TRO_TRAILING( Airports!A:A),_xlfn._TRO_TRAILING( Airports!E:E), "Not found")</f>
        <v>MO</v>
      </c>
      <c r="J3570" s="1">
        <v>0.25694444444444442</v>
      </c>
      <c r="K3570" s="22">
        <f>HOUR(Flights[[#This Row],[Scheduled Departure]])</f>
        <v>6</v>
      </c>
      <c r="L3570" s="1">
        <v>0.25555555555555554</v>
      </c>
      <c r="M3570">
        <f>(L3570-J3570)*24*60</f>
        <v>-1.9999999999999929</v>
      </c>
      <c r="N3570" s="16">
        <f>Flights[[#This Row],[Length (min)]]/60</f>
        <v>3.0166666666666666</v>
      </c>
      <c r="O3570">
        <v>181</v>
      </c>
      <c r="P3570">
        <v>1363</v>
      </c>
      <c r="Q3570" s="18">
        <f>IFERROR(Flights[[#This Row],[Distance]]/Flights[[#This Row],[Length (hr)]], "")</f>
        <v>451.82320441988952</v>
      </c>
      <c r="R3570" s="1">
        <v>0.47222222222222221</v>
      </c>
      <c r="S3570" s="1" t="str">
        <f>IF(Flights[[#This Row],[Length (hr)]]&lt;2, "No meal", IF(Flights[[#This Row],[Length (hr)]]&lt;3.5, "Light meal", "Full meal"))</f>
        <v>Light meal</v>
      </c>
      <c r="T3570" s="1" t="str">
        <f>IF(AND(Flights[[#This Row],[Airline]]="US Airways", Flights[[#This Row],[Meal]]="Full Meal"), "Yes", "No")</f>
        <v>No</v>
      </c>
      <c r="U3570" s="1">
        <v>0.46458333333333335</v>
      </c>
      <c r="V3570">
        <v>-11</v>
      </c>
      <c r="W3570" s="1" t="str">
        <f>IF(Flights[[#This Row],[Arrival Delay]] = "", "Cancelled", IF(Flights[[#This Row],[Arrival Delay]]&gt;15, "Delayed", "On time"))</f>
        <v>On time</v>
      </c>
      <c r="X3570" t="str">
        <f>IF(Flights[[#This Row],[Status]]&lt;&gt;"Delayed","", IF(Flights[[#This Row],[Arrival Delay]]&gt;120, "Severe", IF(Flights[[#This Row],[Arrival Delay]]&gt;60, "Major", "Moderate")))</f>
        <v/>
      </c>
      <c r="Y3570" t="b">
        <v>0</v>
      </c>
      <c r="AA3570" t="str">
        <f>IF(OR(AND(Flights[[#This Row],[Status]]="Cancelled", Flights[[#This Row],[Cancellation Reason]]="Airline/Carrier"), Flights[[#This Row],[Delay Type]]="Severe"), "Yes", "No")</f>
        <v>No</v>
      </c>
    </row>
    <row r="3571" spans="1:27" x14ac:dyDescent="0.3">
      <c r="A3571" s="3">
        <v>42263</v>
      </c>
      <c r="B3571" s="22">
        <f>WEEKNUM(Flights[[#This Row],[Date]], 1)</f>
        <v>38</v>
      </c>
      <c r="C3571" s="22">
        <f>WEEKDAY(Flights[[#This Row],[Date]],1)</f>
        <v>4</v>
      </c>
      <c r="D3571" t="s">
        <v>1406</v>
      </c>
      <c r="E3571" t="s">
        <v>1994</v>
      </c>
      <c r="F3571" t="s">
        <v>0</v>
      </c>
      <c r="G3571" t="s">
        <v>259</v>
      </c>
      <c r="H3571" t="str">
        <f>_xlfn.XLOOKUP(Flights[[#This Row],[Destination]], Airports!$A$2:$A$78, Airports!$D$2:$D$78)</f>
        <v>Bozeman</v>
      </c>
      <c r="I3571" t="str" cm="1">
        <f t="array" ref="I3571">_xlfn.XLOOKUP(Flights[[#This Row],[Destination]],_xlfn._TRO_TRAILING( Airports!A:A),_xlfn._TRO_TRAILING( Airports!E:E), "Not found")</f>
        <v>MT</v>
      </c>
      <c r="J3571" s="1">
        <v>0.41041666666666665</v>
      </c>
      <c r="K3571" s="22">
        <f>HOUR(Flights[[#This Row],[Scheduled Departure]])</f>
        <v>9</v>
      </c>
      <c r="L3571" s="1">
        <v>0.41111111111111109</v>
      </c>
      <c r="M3571">
        <f>(L3571-J3571)*24*60</f>
        <v>0.99999999999999645</v>
      </c>
      <c r="N3571" s="16">
        <f>Flights[[#This Row],[Length (min)]]/60</f>
        <v>2.3666666666666667</v>
      </c>
      <c r="O3571">
        <v>142</v>
      </c>
      <c r="P3571">
        <v>902</v>
      </c>
      <c r="Q3571" s="18">
        <f>IFERROR(Flights[[#This Row],[Distance]]/Flights[[#This Row],[Length (hr)]], "")</f>
        <v>381.12676056338029</v>
      </c>
      <c r="R3571" s="1">
        <v>0.56041666666666667</v>
      </c>
      <c r="S3571" s="1" t="str">
        <f>IF(Flights[[#This Row],[Length (hr)]]&lt;2, "No meal", IF(Flights[[#This Row],[Length (hr)]]&lt;3.5, "Light meal", "Full meal"))</f>
        <v>Light meal</v>
      </c>
      <c r="T3571" s="1" t="str">
        <f>IF(AND(Flights[[#This Row],[Airline]]="US Airways", Flights[[#This Row],[Meal]]="Full Meal"), "Yes", "No")</f>
        <v>No</v>
      </c>
      <c r="U3571" s="1">
        <v>0.55138888888888893</v>
      </c>
      <c r="V3571">
        <v>-13</v>
      </c>
      <c r="W3571" s="1" t="str">
        <f>IF(Flights[[#This Row],[Arrival Delay]] = "", "Cancelled", IF(Flights[[#This Row],[Arrival Delay]]&gt;15, "Delayed", "On time"))</f>
        <v>On time</v>
      </c>
      <c r="X3571" t="str">
        <f>IF(Flights[[#This Row],[Status]]&lt;&gt;"Delayed","", IF(Flights[[#This Row],[Arrival Delay]]&gt;120, "Severe", IF(Flights[[#This Row],[Arrival Delay]]&gt;60, "Major", "Moderate")))</f>
        <v/>
      </c>
      <c r="Y3571" t="b">
        <v>0</v>
      </c>
      <c r="AA3571" t="str">
        <f>IF(OR(AND(Flights[[#This Row],[Status]]="Cancelled", Flights[[#This Row],[Cancellation Reason]]="Airline/Carrier"), Flights[[#This Row],[Delay Type]]="Severe"), "Yes", "No")</f>
        <v>No</v>
      </c>
    </row>
    <row r="3572" spans="1:27" x14ac:dyDescent="0.3">
      <c r="A3572" s="3">
        <v>42263</v>
      </c>
      <c r="B3572" s="22">
        <f>WEEKNUM(Flights[[#This Row],[Date]], 1)</f>
        <v>38</v>
      </c>
      <c r="C3572" s="22">
        <f>WEEKDAY(Flights[[#This Row],[Date]],1)</f>
        <v>4</v>
      </c>
      <c r="D3572" t="s">
        <v>544</v>
      </c>
      <c r="E3572" t="s">
        <v>1998</v>
      </c>
      <c r="F3572" t="s">
        <v>0</v>
      </c>
      <c r="G3572" t="s">
        <v>273</v>
      </c>
      <c r="H3572" t="str">
        <f>_xlfn.XLOOKUP(Flights[[#This Row],[Destination]], Airports!$A$2:$A$78, Airports!$D$2:$D$78)</f>
        <v>Denver</v>
      </c>
      <c r="I3572" t="str" cm="1">
        <f t="array" ref="I3572">_xlfn.XLOOKUP(Flights[[#This Row],[Destination]],_xlfn._TRO_TRAILING( Airports!A:A),_xlfn._TRO_TRAILING( Airports!E:E), "Not found")</f>
        <v>CO</v>
      </c>
      <c r="J3572" s="1">
        <v>0.60416666666666663</v>
      </c>
      <c r="K3572" s="22">
        <f>HOUR(Flights[[#This Row],[Scheduled Departure]])</f>
        <v>14</v>
      </c>
      <c r="L3572" s="1">
        <v>0.61041666666666672</v>
      </c>
      <c r="M3572">
        <f>(L3572-J3572)*24*60</f>
        <v>9.0000000000001279</v>
      </c>
      <c r="N3572" s="16">
        <f>Flights[[#This Row],[Length (min)]]/60</f>
        <v>1.9333333333333333</v>
      </c>
      <c r="O3572">
        <v>116</v>
      </c>
      <c r="P3572">
        <v>862</v>
      </c>
      <c r="Q3572" s="18">
        <f>IFERROR(Flights[[#This Row],[Distance]]/Flights[[#This Row],[Length (hr)]], "")</f>
        <v>445.86206896551721</v>
      </c>
      <c r="R3572" s="1">
        <v>0.74236111111111114</v>
      </c>
      <c r="S3572" s="1" t="str">
        <f>IF(Flights[[#This Row],[Length (hr)]]&lt;2, "No meal", IF(Flights[[#This Row],[Length (hr)]]&lt;3.5, "Light meal", "Full meal"))</f>
        <v>No meal</v>
      </c>
      <c r="T3572" s="1" t="str">
        <f>IF(AND(Flights[[#This Row],[Airline]]="US Airways", Flights[[#This Row],[Meal]]="Full Meal"), "Yes", "No")</f>
        <v>No</v>
      </c>
      <c r="U3572" s="1">
        <v>0.73263888888888884</v>
      </c>
      <c r="V3572">
        <v>-14</v>
      </c>
      <c r="W3572" s="1" t="str">
        <f>IF(Flights[[#This Row],[Arrival Delay]] = "", "Cancelled", IF(Flights[[#This Row],[Arrival Delay]]&gt;15, "Delayed", "On time"))</f>
        <v>On time</v>
      </c>
      <c r="X3572" t="str">
        <f>IF(Flights[[#This Row],[Status]]&lt;&gt;"Delayed","", IF(Flights[[#This Row],[Arrival Delay]]&gt;120, "Severe", IF(Flights[[#This Row],[Arrival Delay]]&gt;60, "Major", "Moderate")))</f>
        <v/>
      </c>
      <c r="Y3572" t="b">
        <v>0</v>
      </c>
      <c r="AA3572" t="str">
        <f>IF(OR(AND(Flights[[#This Row],[Status]]="Cancelled", Flights[[#This Row],[Cancellation Reason]]="Airline/Carrier"), Flights[[#This Row],[Delay Type]]="Severe"), "Yes", "No")</f>
        <v>No</v>
      </c>
    </row>
    <row r="3573" spans="1:27" x14ac:dyDescent="0.3">
      <c r="A3573" s="3">
        <v>42263</v>
      </c>
      <c r="B3573" s="22">
        <f>WEEKNUM(Flights[[#This Row],[Date]], 1)</f>
        <v>38</v>
      </c>
      <c r="C3573" s="22">
        <f>WEEKDAY(Flights[[#This Row],[Date]],1)</f>
        <v>4</v>
      </c>
      <c r="D3573" t="s">
        <v>617</v>
      </c>
      <c r="E3573" t="s">
        <v>1990</v>
      </c>
      <c r="F3573" t="s">
        <v>0</v>
      </c>
      <c r="G3573" t="s">
        <v>20</v>
      </c>
      <c r="H3573" t="str">
        <f>_xlfn.XLOOKUP(Flights[[#This Row],[Destination]], Airports!$A$2:$A$78, Airports!$D$2:$D$78)</f>
        <v>Kahului</v>
      </c>
      <c r="I3573" t="str" cm="1">
        <f t="array" ref="I3573">_xlfn.XLOOKUP(Flights[[#This Row],[Destination]],_xlfn._TRO_TRAILING( Airports!A:A),_xlfn._TRO_TRAILING( Airports!E:E), "Not found")</f>
        <v>HI</v>
      </c>
      <c r="J3573" s="1">
        <v>0.73124999999999996</v>
      </c>
      <c r="K3573" s="22">
        <f>HOUR(Flights[[#This Row],[Scheduled Departure]])</f>
        <v>17</v>
      </c>
      <c r="L3573" s="1">
        <v>0.73888888888888893</v>
      </c>
      <c r="M3573">
        <f>(L3573-J3573)*24*60</f>
        <v>11.000000000000121</v>
      </c>
      <c r="N3573" s="16">
        <f>Flights[[#This Row],[Length (min)]]/60</f>
        <v>5.8833333333333337</v>
      </c>
      <c r="O3573">
        <v>353</v>
      </c>
      <c r="P3573">
        <v>2486</v>
      </c>
      <c r="Q3573" s="18">
        <f>IFERROR(Flights[[#This Row],[Distance]]/Flights[[#This Row],[Length (hr)]], "")</f>
        <v>422.5495750708215</v>
      </c>
      <c r="R3573" s="1">
        <v>0.84444444444444444</v>
      </c>
      <c r="S3573" s="1" t="str">
        <f>IF(Flights[[#This Row],[Length (hr)]]&lt;2, "No meal", IF(Flights[[#This Row],[Length (hr)]]&lt;3.5, "Light meal", "Full meal"))</f>
        <v>Full meal</v>
      </c>
      <c r="T3573" s="1" t="str">
        <f>IF(AND(Flights[[#This Row],[Airline]]="US Airways", Flights[[#This Row],[Meal]]="Full Meal"), "Yes", "No")</f>
        <v>No</v>
      </c>
      <c r="U3573" s="1">
        <v>0.85902777777777772</v>
      </c>
      <c r="V3573">
        <v>21</v>
      </c>
      <c r="W3573" s="1" t="str">
        <f>IF(Flights[[#This Row],[Arrival Delay]] = "", "Cancelled", IF(Flights[[#This Row],[Arrival Delay]]&gt;15, "Delayed", "On time"))</f>
        <v>Delayed</v>
      </c>
      <c r="X3573" t="str">
        <f>IF(Flights[[#This Row],[Status]]&lt;&gt;"Delayed","", IF(Flights[[#This Row],[Arrival Delay]]&gt;120, "Severe", IF(Flights[[#This Row],[Arrival Delay]]&gt;60, "Major", "Moderate")))</f>
        <v>Moderate</v>
      </c>
      <c r="Y3573" t="b">
        <v>0</v>
      </c>
      <c r="AA3573" t="str">
        <f>IF(OR(AND(Flights[[#This Row],[Status]]="Cancelled", Flights[[#This Row],[Cancellation Reason]]="Airline/Carrier"), Flights[[#This Row],[Delay Type]]="Severe"), "Yes", "No")</f>
        <v>No</v>
      </c>
    </row>
    <row r="3574" spans="1:27" x14ac:dyDescent="0.3">
      <c r="A3574" s="3">
        <v>42263</v>
      </c>
      <c r="B3574" s="22">
        <f>WEEKNUM(Flights[[#This Row],[Date]], 1)</f>
        <v>38</v>
      </c>
      <c r="C3574" s="22">
        <f>WEEKDAY(Flights[[#This Row],[Date]],1)</f>
        <v>4</v>
      </c>
      <c r="D3574" t="s">
        <v>600</v>
      </c>
      <c r="E3574" t="s">
        <v>1996</v>
      </c>
      <c r="F3574" t="s">
        <v>0</v>
      </c>
      <c r="G3574" t="s">
        <v>4</v>
      </c>
      <c r="H3574" t="str">
        <f>_xlfn.XLOOKUP(Flights[[#This Row],[Destination]], Airports!$A$2:$A$78, Airports!$D$2:$D$78)</f>
        <v>Chicago</v>
      </c>
      <c r="I3574" t="str" cm="1">
        <f t="array" ref="I3574">_xlfn.XLOOKUP(Flights[[#This Row],[Destination]],_xlfn._TRO_TRAILING( Airports!A:A),_xlfn._TRO_TRAILING( Airports!E:E), "Not found")</f>
        <v>IL</v>
      </c>
      <c r="J3574" s="1">
        <v>0.74305555555555558</v>
      </c>
      <c r="K3574" s="22">
        <f>HOUR(Flights[[#This Row],[Scheduled Departure]])</f>
        <v>17</v>
      </c>
      <c r="L3574" s="1">
        <v>0.75416666666666665</v>
      </c>
      <c r="M3574">
        <f>(L3574-J3574)*24*60</f>
        <v>15.999999999999943</v>
      </c>
      <c r="N3574" s="16">
        <f>Flights[[#This Row],[Length (min)]]/60</f>
        <v>3.7</v>
      </c>
      <c r="O3574">
        <v>222</v>
      </c>
      <c r="P3574">
        <v>1744</v>
      </c>
      <c r="Q3574" s="18">
        <f>IFERROR(Flights[[#This Row],[Distance]]/Flights[[#This Row],[Length (hr)]], "")</f>
        <v>471.35135135135135</v>
      </c>
      <c r="R3574" s="1">
        <v>0.98958333333333337</v>
      </c>
      <c r="S3574" s="1" t="str">
        <f>IF(Flights[[#This Row],[Length (hr)]]&lt;2, "No meal", IF(Flights[[#This Row],[Length (hr)]]&lt;3.5, "Light meal", "Full meal"))</f>
        <v>Full meal</v>
      </c>
      <c r="T3574" s="1" t="str">
        <f>IF(AND(Flights[[#This Row],[Airline]]="US Airways", Flights[[#This Row],[Meal]]="Full Meal"), "Yes", "No")</f>
        <v>No</v>
      </c>
      <c r="U3574" s="1">
        <v>0.9916666666666667</v>
      </c>
      <c r="V3574">
        <v>3</v>
      </c>
      <c r="W3574" s="1" t="str">
        <f>IF(Flights[[#This Row],[Arrival Delay]] = "", "Cancelled", IF(Flights[[#This Row],[Arrival Delay]]&gt;15, "Delayed", "On time"))</f>
        <v>On time</v>
      </c>
      <c r="X3574" t="str">
        <f>IF(Flights[[#This Row],[Status]]&lt;&gt;"Delayed","", IF(Flights[[#This Row],[Arrival Delay]]&gt;120, "Severe", IF(Flights[[#This Row],[Arrival Delay]]&gt;60, "Major", "Moderate")))</f>
        <v/>
      </c>
      <c r="Y3574" t="b">
        <v>0</v>
      </c>
      <c r="AA3574" t="str">
        <f>IF(OR(AND(Flights[[#This Row],[Status]]="Cancelled", Flights[[#This Row],[Cancellation Reason]]="Airline/Carrier"), Flights[[#This Row],[Delay Type]]="Severe"), "Yes", "No")</f>
        <v>No</v>
      </c>
    </row>
    <row r="3575" spans="1:27" x14ac:dyDescent="0.3">
      <c r="A3575" s="3">
        <v>42263</v>
      </c>
      <c r="B3575" s="22">
        <f>WEEKNUM(Flights[[#This Row],[Date]], 1)</f>
        <v>38</v>
      </c>
      <c r="C3575" s="22">
        <f>WEEKDAY(Flights[[#This Row],[Date]],1)</f>
        <v>4</v>
      </c>
      <c r="D3575" t="s">
        <v>1374</v>
      </c>
      <c r="E3575" t="s">
        <v>1993</v>
      </c>
      <c r="F3575" t="s">
        <v>0</v>
      </c>
      <c r="G3575" t="s">
        <v>4</v>
      </c>
      <c r="H3575" t="str">
        <f>_xlfn.XLOOKUP(Flights[[#This Row],[Destination]], Airports!$A$2:$A$78, Airports!$D$2:$D$78)</f>
        <v>Chicago</v>
      </c>
      <c r="I3575" t="str" cm="1">
        <f t="array" ref="I3575">_xlfn.XLOOKUP(Flights[[#This Row],[Destination]],_xlfn._TRO_TRAILING( Airports!A:A),_xlfn._TRO_TRAILING( Airports!E:E), "Not found")</f>
        <v>IL</v>
      </c>
      <c r="J3575" s="1">
        <v>0.74930555555555556</v>
      </c>
      <c r="K3575" s="22">
        <f>HOUR(Flights[[#This Row],[Scheduled Departure]])</f>
        <v>17</v>
      </c>
      <c r="L3575" s="1">
        <v>0.74791666666666667</v>
      </c>
      <c r="M3575">
        <f>(L3575-J3575)*24*60</f>
        <v>-1.9999999999999929</v>
      </c>
      <c r="N3575" s="16">
        <f>Flights[[#This Row],[Length (min)]]/60</f>
        <v>3.8166666666666669</v>
      </c>
      <c r="O3575">
        <v>229</v>
      </c>
      <c r="P3575">
        <v>1744</v>
      </c>
      <c r="Q3575" s="18">
        <f>IFERROR(Flights[[#This Row],[Distance]]/Flights[[#This Row],[Length (hr)]], "")</f>
        <v>456.943231441048</v>
      </c>
      <c r="R3575" s="1">
        <v>0.99652777777777779</v>
      </c>
      <c r="S3575" s="1" t="str">
        <f>IF(Flights[[#This Row],[Length (hr)]]&lt;2, "No meal", IF(Flights[[#This Row],[Length (hr)]]&lt;3.5, "Light meal", "Full meal"))</f>
        <v>Full meal</v>
      </c>
      <c r="T3575" s="1" t="str">
        <f>IF(AND(Flights[[#This Row],[Airline]]="US Airways", Flights[[#This Row],[Meal]]="Full Meal"), "Yes", "No")</f>
        <v>No</v>
      </c>
      <c r="U3575" s="1">
        <v>0.99027777777777781</v>
      </c>
      <c r="V3575">
        <v>-9</v>
      </c>
      <c r="W3575" s="1" t="str">
        <f>IF(Flights[[#This Row],[Arrival Delay]] = "", "Cancelled", IF(Flights[[#This Row],[Arrival Delay]]&gt;15, "Delayed", "On time"))</f>
        <v>On time</v>
      </c>
      <c r="X3575" t="str">
        <f>IF(Flights[[#This Row],[Status]]&lt;&gt;"Delayed","", IF(Flights[[#This Row],[Arrival Delay]]&gt;120, "Severe", IF(Flights[[#This Row],[Arrival Delay]]&gt;60, "Major", "Moderate")))</f>
        <v/>
      </c>
      <c r="Y3575" t="b">
        <v>0</v>
      </c>
      <c r="AA3575" t="str">
        <f>IF(OR(AND(Flights[[#This Row],[Status]]="Cancelled", Flights[[#This Row],[Cancellation Reason]]="Airline/Carrier"), Flights[[#This Row],[Delay Type]]="Severe"), "Yes", "No")</f>
        <v>No</v>
      </c>
    </row>
    <row r="3576" spans="1:27" x14ac:dyDescent="0.3">
      <c r="A3576" s="3">
        <v>42263</v>
      </c>
      <c r="B3576" s="22">
        <f>WEEKNUM(Flights[[#This Row],[Date]], 1)</f>
        <v>38</v>
      </c>
      <c r="C3576" s="22">
        <f>WEEKDAY(Flights[[#This Row],[Date]],1)</f>
        <v>4</v>
      </c>
      <c r="D3576" t="s">
        <v>179</v>
      </c>
      <c r="E3576" t="s">
        <v>1987</v>
      </c>
      <c r="F3576" t="s">
        <v>0</v>
      </c>
      <c r="G3576" t="s">
        <v>3</v>
      </c>
      <c r="H3576" t="str">
        <f>_xlfn.XLOOKUP(Flights[[#This Row],[Destination]], Airports!$A$2:$A$78, Airports!$D$2:$D$78)</f>
        <v>Dallas</v>
      </c>
      <c r="I3576" t="str" cm="1">
        <f t="array" ref="I3576">_xlfn.XLOOKUP(Flights[[#This Row],[Destination]],_xlfn._TRO_TRAILING( Airports!A:A),_xlfn._TRO_TRAILING( Airports!E:E), "Not found")</f>
        <v>TX</v>
      </c>
      <c r="J3576" s="1">
        <v>0.75347222222222221</v>
      </c>
      <c r="K3576" s="22">
        <f>HOUR(Flights[[#This Row],[Scheduled Departure]])</f>
        <v>18</v>
      </c>
      <c r="L3576" s="1">
        <v>0.75138888888888888</v>
      </c>
      <c r="M3576">
        <f>(L3576-J3576)*24*60</f>
        <v>-2.9999999999999893</v>
      </c>
      <c r="N3576" s="16">
        <f>Flights[[#This Row],[Length (min)]]/60</f>
        <v>2.9666666666666668</v>
      </c>
      <c r="O3576">
        <v>178</v>
      </c>
      <c r="P3576">
        <v>1235</v>
      </c>
      <c r="Q3576" s="18">
        <f>IFERROR(Flights[[#This Row],[Distance]]/Flights[[#This Row],[Length (hr)]], "")</f>
        <v>416.29213483146066</v>
      </c>
      <c r="R3576" s="1">
        <v>0.96458333333333335</v>
      </c>
      <c r="S3576" s="1" t="str">
        <f>IF(Flights[[#This Row],[Length (hr)]]&lt;2, "No meal", IF(Flights[[#This Row],[Length (hr)]]&lt;3.5, "Light meal", "Full meal"))</f>
        <v>Light meal</v>
      </c>
      <c r="T3576" s="1" t="str">
        <f>IF(AND(Flights[[#This Row],[Airline]]="US Airways", Flights[[#This Row],[Meal]]="Full Meal"), "Yes", "No")</f>
        <v>No</v>
      </c>
      <c r="U3576" s="1">
        <v>0.95833333333333337</v>
      </c>
      <c r="V3576">
        <v>-9</v>
      </c>
      <c r="W3576" s="1" t="str">
        <f>IF(Flights[[#This Row],[Arrival Delay]] = "", "Cancelled", IF(Flights[[#This Row],[Arrival Delay]]&gt;15, "Delayed", "On time"))</f>
        <v>On time</v>
      </c>
      <c r="X3576" t="str">
        <f>IF(Flights[[#This Row],[Status]]&lt;&gt;"Delayed","", IF(Flights[[#This Row],[Arrival Delay]]&gt;120, "Severe", IF(Flights[[#This Row],[Arrival Delay]]&gt;60, "Major", "Moderate")))</f>
        <v/>
      </c>
      <c r="Y3576" t="b">
        <v>0</v>
      </c>
      <c r="AA3576" t="str">
        <f>IF(OR(AND(Flights[[#This Row],[Status]]="Cancelled", Flights[[#This Row],[Cancellation Reason]]="Airline/Carrier"), Flights[[#This Row],[Delay Type]]="Severe"), "Yes", "No")</f>
        <v>No</v>
      </c>
    </row>
    <row r="3577" spans="1:27" x14ac:dyDescent="0.3">
      <c r="A3577" s="3">
        <v>42263</v>
      </c>
      <c r="B3577" s="22">
        <f>WEEKNUM(Flights[[#This Row],[Date]], 1)</f>
        <v>38</v>
      </c>
      <c r="C3577" s="22">
        <f>WEEKDAY(Flights[[#This Row],[Date]],1)</f>
        <v>4</v>
      </c>
      <c r="D3577" t="s">
        <v>1034</v>
      </c>
      <c r="E3577" t="s">
        <v>1990</v>
      </c>
      <c r="F3577" t="s">
        <v>0</v>
      </c>
      <c r="G3577" t="s">
        <v>293</v>
      </c>
      <c r="H3577" t="str">
        <f>_xlfn.XLOOKUP(Flights[[#This Row],[Destination]], Airports!$A$2:$A$78, Airports!$D$2:$D$78)</f>
        <v>Houston</v>
      </c>
      <c r="I3577" t="str" cm="1">
        <f t="array" ref="I3577">_xlfn.XLOOKUP(Flights[[#This Row],[Destination]],_xlfn._TRO_TRAILING( Airports!A:A),_xlfn._TRO_TRAILING( Airports!E:E), "Not found")</f>
        <v>TX</v>
      </c>
      <c r="J3577" s="1">
        <v>0.77569444444444446</v>
      </c>
      <c r="K3577" s="22">
        <f>HOUR(Flights[[#This Row],[Scheduled Departure]])</f>
        <v>18</v>
      </c>
      <c r="L3577" s="1">
        <v>0.77222222222222225</v>
      </c>
      <c r="M3577">
        <f>(L3577-J3577)*24*60</f>
        <v>-4.9999999999999822</v>
      </c>
      <c r="N3577" s="16">
        <f>Flights[[#This Row],[Length (min)]]/60</f>
        <v>3.15</v>
      </c>
      <c r="O3577">
        <v>189</v>
      </c>
      <c r="P3577">
        <v>1379</v>
      </c>
      <c r="Q3577" s="18">
        <f>IFERROR(Flights[[#This Row],[Distance]]/Flights[[#This Row],[Length (hr)]], "")</f>
        <v>437.77777777777777</v>
      </c>
      <c r="R3577" s="1">
        <v>0.99444444444444446</v>
      </c>
      <c r="S3577" s="1" t="str">
        <f>IF(Flights[[#This Row],[Length (hr)]]&lt;2, "No meal", IF(Flights[[#This Row],[Length (hr)]]&lt;3.5, "Light meal", "Full meal"))</f>
        <v>Light meal</v>
      </c>
      <c r="T3577" s="1" t="str">
        <f>IF(AND(Flights[[#This Row],[Airline]]="US Airways", Flights[[#This Row],[Meal]]="Full Meal"), "Yes", "No")</f>
        <v>No</v>
      </c>
      <c r="U3577" s="1">
        <v>0.9868055555555556</v>
      </c>
      <c r="V3577">
        <v>-11</v>
      </c>
      <c r="W3577" s="1" t="str">
        <f>IF(Flights[[#This Row],[Arrival Delay]] = "", "Cancelled", IF(Flights[[#This Row],[Arrival Delay]]&gt;15, "Delayed", "On time"))</f>
        <v>On time</v>
      </c>
      <c r="X3577" t="str">
        <f>IF(Flights[[#This Row],[Status]]&lt;&gt;"Delayed","", IF(Flights[[#This Row],[Arrival Delay]]&gt;120, "Severe", IF(Flights[[#This Row],[Arrival Delay]]&gt;60, "Major", "Moderate")))</f>
        <v/>
      </c>
      <c r="Y3577" t="b">
        <v>0</v>
      </c>
      <c r="AA3577" t="str">
        <f>IF(OR(AND(Flights[[#This Row],[Status]]="Cancelled", Flights[[#This Row],[Cancellation Reason]]="Airline/Carrier"), Flights[[#This Row],[Delay Type]]="Severe"), "Yes", "No")</f>
        <v>No</v>
      </c>
    </row>
    <row r="3578" spans="1:27" x14ac:dyDescent="0.3">
      <c r="A3578" s="3">
        <v>42263</v>
      </c>
      <c r="B3578" s="22">
        <f>WEEKNUM(Flights[[#This Row],[Date]], 1)</f>
        <v>38</v>
      </c>
      <c r="C3578" s="22">
        <f>WEEKDAY(Flights[[#This Row],[Date]],1)</f>
        <v>4</v>
      </c>
      <c r="D3578" t="s">
        <v>1766</v>
      </c>
      <c r="E3578" t="s">
        <v>1990</v>
      </c>
      <c r="F3578" t="s">
        <v>0</v>
      </c>
      <c r="G3578" t="s">
        <v>9</v>
      </c>
      <c r="H3578" t="str">
        <f>_xlfn.XLOOKUP(Flights[[#This Row],[Destination]], Airports!$A$2:$A$78, Airports!$D$2:$D$78)</f>
        <v>San Francisco</v>
      </c>
      <c r="I3578" t="str" cm="1">
        <f t="array" ref="I3578">_xlfn.XLOOKUP(Flights[[#This Row],[Destination]],_xlfn._TRO_TRAILING( Airports!A:A),_xlfn._TRO_TRAILING( Airports!E:E), "Not found")</f>
        <v>CA</v>
      </c>
      <c r="J3578" s="1">
        <v>0.80763888888888891</v>
      </c>
      <c r="K3578" s="22">
        <f>HOUR(Flights[[#This Row],[Scheduled Departure]])</f>
        <v>19</v>
      </c>
      <c r="L3578" s="1">
        <v>0.80625000000000002</v>
      </c>
      <c r="M3578">
        <f>(L3578-J3578)*24*60</f>
        <v>-1.9999999999999929</v>
      </c>
      <c r="N3578" s="16">
        <f>Flights[[#This Row],[Length (min)]]/60</f>
        <v>1.35</v>
      </c>
      <c r="O3578">
        <v>81</v>
      </c>
      <c r="P3578">
        <v>337</v>
      </c>
      <c r="Q3578" s="18">
        <f>IFERROR(Flights[[#This Row],[Distance]]/Flights[[#This Row],[Length (hr)]], "")</f>
        <v>249.62962962962962</v>
      </c>
      <c r="R3578" s="1">
        <v>0.86458333333333337</v>
      </c>
      <c r="S3578" s="1" t="str">
        <f>IF(Flights[[#This Row],[Length (hr)]]&lt;2, "No meal", IF(Flights[[#This Row],[Length (hr)]]&lt;3.5, "Light meal", "Full meal"))</f>
        <v>No meal</v>
      </c>
      <c r="T3578" s="1" t="str">
        <f>IF(AND(Flights[[#This Row],[Airline]]="US Airways", Flights[[#This Row],[Meal]]="Full Meal"), "Yes", "No")</f>
        <v>No</v>
      </c>
      <c r="U3578" s="1">
        <v>0.86250000000000004</v>
      </c>
      <c r="V3578">
        <v>-3</v>
      </c>
      <c r="W3578" s="1" t="str">
        <f>IF(Flights[[#This Row],[Arrival Delay]] = "", "Cancelled", IF(Flights[[#This Row],[Arrival Delay]]&gt;15, "Delayed", "On time"))</f>
        <v>On time</v>
      </c>
      <c r="X3578" t="str">
        <f>IF(Flights[[#This Row],[Status]]&lt;&gt;"Delayed","", IF(Flights[[#This Row],[Arrival Delay]]&gt;120, "Severe", IF(Flights[[#This Row],[Arrival Delay]]&gt;60, "Major", "Moderate")))</f>
        <v/>
      </c>
      <c r="Y3578" t="b">
        <v>0</v>
      </c>
      <c r="AA3578" t="str">
        <f>IF(OR(AND(Flights[[#This Row],[Status]]="Cancelled", Flights[[#This Row],[Cancellation Reason]]="Airline/Carrier"), Flights[[#This Row],[Delay Type]]="Severe"), "Yes", "No")</f>
        <v>No</v>
      </c>
    </row>
    <row r="3579" spans="1:27" x14ac:dyDescent="0.3">
      <c r="A3579" s="3">
        <v>42263</v>
      </c>
      <c r="B3579" s="22">
        <f>WEEKNUM(Flights[[#This Row],[Date]], 1)</f>
        <v>38</v>
      </c>
      <c r="C3579" s="22">
        <f>WEEKDAY(Flights[[#This Row],[Date]],1)</f>
        <v>4</v>
      </c>
      <c r="D3579" t="s">
        <v>970</v>
      </c>
      <c r="E3579" t="s">
        <v>1994</v>
      </c>
      <c r="F3579" t="s">
        <v>0</v>
      </c>
      <c r="G3579" t="s">
        <v>342</v>
      </c>
      <c r="H3579" t="str">
        <f>_xlfn.XLOOKUP(Flights[[#This Row],[Destination]], Airports!$A$2:$A$78, Airports!$D$2:$D$78)</f>
        <v>Santa Barbara</v>
      </c>
      <c r="I3579" t="str" cm="1">
        <f t="array" ref="I3579">_xlfn.XLOOKUP(Flights[[#This Row],[Destination]],_xlfn._TRO_TRAILING( Airports!A:A),_xlfn._TRO_TRAILING( Airports!E:E), "Not found")</f>
        <v>CA</v>
      </c>
      <c r="J3579" s="1">
        <v>0.83750000000000002</v>
      </c>
      <c r="K3579" s="22">
        <f>HOUR(Flights[[#This Row],[Scheduled Departure]])</f>
        <v>20</v>
      </c>
      <c r="L3579" s="1">
        <v>0.83472222222222225</v>
      </c>
      <c r="M3579">
        <f>(L3579-J3579)*24*60</f>
        <v>-3.9999999999999858</v>
      </c>
      <c r="N3579" s="16">
        <f>Flights[[#This Row],[Length (min)]]/60</f>
        <v>0.65</v>
      </c>
      <c r="O3579">
        <v>39</v>
      </c>
      <c r="P3579">
        <v>89</v>
      </c>
      <c r="Q3579" s="18">
        <f>IFERROR(Flights[[#This Row],[Distance]]/Flights[[#This Row],[Length (hr)]], "")</f>
        <v>136.92307692307691</v>
      </c>
      <c r="R3579" s="1">
        <v>0.86736111111111114</v>
      </c>
      <c r="S3579" s="1" t="str">
        <f>IF(Flights[[#This Row],[Length (hr)]]&lt;2, "No meal", IF(Flights[[#This Row],[Length (hr)]]&lt;3.5, "Light meal", "Full meal"))</f>
        <v>No meal</v>
      </c>
      <c r="T3579" s="1" t="str">
        <f>IF(AND(Flights[[#This Row],[Airline]]="US Airways", Flights[[#This Row],[Meal]]="Full Meal"), "Yes", "No")</f>
        <v>No</v>
      </c>
      <c r="U3579" s="1">
        <v>0.8618055555555556</v>
      </c>
      <c r="V3579">
        <v>-8</v>
      </c>
      <c r="W3579" s="1" t="str">
        <f>IF(Flights[[#This Row],[Arrival Delay]] = "", "Cancelled", IF(Flights[[#This Row],[Arrival Delay]]&gt;15, "Delayed", "On time"))</f>
        <v>On time</v>
      </c>
      <c r="X3579" t="str">
        <f>IF(Flights[[#This Row],[Status]]&lt;&gt;"Delayed","", IF(Flights[[#This Row],[Arrival Delay]]&gt;120, "Severe", IF(Flights[[#This Row],[Arrival Delay]]&gt;60, "Major", "Moderate")))</f>
        <v/>
      </c>
      <c r="Y3579" t="b">
        <v>0</v>
      </c>
      <c r="AA3579" t="str">
        <f>IF(OR(AND(Flights[[#This Row],[Status]]="Cancelled", Flights[[#This Row],[Cancellation Reason]]="Airline/Carrier"), Flights[[#This Row],[Delay Type]]="Severe"), "Yes", "No")</f>
        <v>No</v>
      </c>
    </row>
    <row r="3580" spans="1:27" x14ac:dyDescent="0.3">
      <c r="A3580" s="3">
        <v>42263</v>
      </c>
      <c r="B3580" s="22">
        <f>WEEKNUM(Flights[[#This Row],[Date]], 1)</f>
        <v>38</v>
      </c>
      <c r="C3580" s="22">
        <f>WEEKDAY(Flights[[#This Row],[Date]],1)</f>
        <v>4</v>
      </c>
      <c r="D3580" t="s">
        <v>490</v>
      </c>
      <c r="E3580" t="s">
        <v>1990</v>
      </c>
      <c r="F3580" t="s">
        <v>0</v>
      </c>
      <c r="G3580" t="s">
        <v>281</v>
      </c>
      <c r="H3580" t="str">
        <f>_xlfn.XLOOKUP(Flights[[#This Row],[Destination]], Airports!$A$2:$A$78, Airports!$D$2:$D$78)</f>
        <v>Newark</v>
      </c>
      <c r="I3580" t="str" cm="1">
        <f t="array" ref="I3580">_xlfn.XLOOKUP(Flights[[#This Row],[Destination]],_xlfn._TRO_TRAILING( Airports!A:A),_xlfn._TRO_TRAILING( Airports!E:E), "Not found")</f>
        <v>NJ</v>
      </c>
      <c r="J3580" s="1">
        <v>0.86736111111111114</v>
      </c>
      <c r="K3580" s="22">
        <f>HOUR(Flights[[#This Row],[Scheduled Departure]])</f>
        <v>20</v>
      </c>
      <c r="L3580" s="1">
        <v>0.87916666666666665</v>
      </c>
      <c r="M3580">
        <f>(L3580-J3580)*24*60</f>
        <v>16.99999999999994</v>
      </c>
      <c r="N3580" s="16">
        <f>Flights[[#This Row],[Length (min)]]/60</f>
        <v>4.916666666666667</v>
      </c>
      <c r="O3580">
        <v>295</v>
      </c>
      <c r="P3580">
        <v>2454</v>
      </c>
      <c r="Q3580" s="18">
        <f>IFERROR(Flights[[#This Row],[Distance]]/Flights[[#This Row],[Length (hr)]], "")</f>
        <v>499.11864406779659</v>
      </c>
      <c r="R3580" s="1">
        <v>0.21527777777777779</v>
      </c>
      <c r="S3580" s="1" t="str">
        <f>IF(Flights[[#This Row],[Length (hr)]]&lt;2, "No meal", IF(Flights[[#This Row],[Length (hr)]]&lt;3.5, "Light meal", "Full meal"))</f>
        <v>Full meal</v>
      </c>
      <c r="T3580" s="1" t="str">
        <f>IF(AND(Flights[[#This Row],[Airline]]="US Airways", Flights[[#This Row],[Meal]]="Full Meal"), "Yes", "No")</f>
        <v>No</v>
      </c>
      <c r="U3580" s="1">
        <v>0.20902777777777778</v>
      </c>
      <c r="V3580">
        <v>-9</v>
      </c>
      <c r="W3580" s="1" t="str">
        <f>IF(Flights[[#This Row],[Arrival Delay]] = "", "Cancelled", IF(Flights[[#This Row],[Arrival Delay]]&gt;15, "Delayed", "On time"))</f>
        <v>On time</v>
      </c>
      <c r="X3580" t="str">
        <f>IF(Flights[[#This Row],[Status]]&lt;&gt;"Delayed","", IF(Flights[[#This Row],[Arrival Delay]]&gt;120, "Severe", IF(Flights[[#This Row],[Arrival Delay]]&gt;60, "Major", "Moderate")))</f>
        <v/>
      </c>
      <c r="Y3580" t="b">
        <v>0</v>
      </c>
      <c r="AA3580" t="str">
        <f>IF(OR(AND(Flights[[#This Row],[Status]]="Cancelled", Flights[[#This Row],[Cancellation Reason]]="Airline/Carrier"), Flights[[#This Row],[Delay Type]]="Severe"), "Yes", "No")</f>
        <v>No</v>
      </c>
    </row>
    <row r="3581" spans="1:27" x14ac:dyDescent="0.3">
      <c r="A3581" s="3">
        <v>42263</v>
      </c>
      <c r="B3581" s="22">
        <f>WEEKNUM(Flights[[#This Row],[Date]], 1)</f>
        <v>38</v>
      </c>
      <c r="C3581" s="22">
        <f>WEEKDAY(Flights[[#This Row],[Date]],1)</f>
        <v>4</v>
      </c>
      <c r="D3581" t="s">
        <v>592</v>
      </c>
      <c r="E3581" t="s">
        <v>1994</v>
      </c>
      <c r="F3581" t="s">
        <v>0</v>
      </c>
      <c r="G3581" t="s">
        <v>318</v>
      </c>
      <c r="H3581" t="str">
        <f>_xlfn.XLOOKUP(Flights[[#This Row],[Destination]], Airports!$A$2:$A$78, Airports!$D$2:$D$78)</f>
        <v>Oakland</v>
      </c>
      <c r="I3581" t="str" cm="1">
        <f t="array" ref="I3581">_xlfn.XLOOKUP(Flights[[#This Row],[Destination]],_xlfn._TRO_TRAILING( Airports!A:A),_xlfn._TRO_TRAILING( Airports!E:E), "Not found")</f>
        <v>CA</v>
      </c>
      <c r="J3581" s="1">
        <v>0.90625</v>
      </c>
      <c r="K3581" s="22">
        <f>HOUR(Flights[[#This Row],[Scheduled Departure]])</f>
        <v>21</v>
      </c>
      <c r="L3581" s="1">
        <v>0.90486111111111112</v>
      </c>
      <c r="M3581">
        <f>(L3581-J3581)*24*60</f>
        <v>-1.9999999999999929</v>
      </c>
      <c r="N3581" s="16">
        <f>Flights[[#This Row],[Length (min)]]/60</f>
        <v>1.4833333333333334</v>
      </c>
      <c r="O3581">
        <v>89</v>
      </c>
      <c r="P3581">
        <v>337</v>
      </c>
      <c r="Q3581" s="18">
        <f>IFERROR(Flights[[#This Row],[Distance]]/Flights[[#This Row],[Length (hr)]], "")</f>
        <v>227.19101123595505</v>
      </c>
      <c r="R3581" s="1">
        <v>0.96527777777777779</v>
      </c>
      <c r="S3581" s="1" t="str">
        <f>IF(Flights[[#This Row],[Length (hr)]]&lt;2, "No meal", IF(Flights[[#This Row],[Length (hr)]]&lt;3.5, "Light meal", "Full meal"))</f>
        <v>No meal</v>
      </c>
      <c r="T3581" s="1" t="str">
        <f>IF(AND(Flights[[#This Row],[Airline]]="US Airways", Flights[[#This Row],[Meal]]="Full Meal"), "Yes", "No")</f>
        <v>No</v>
      </c>
      <c r="U3581" s="1">
        <v>0.96666666666666667</v>
      </c>
      <c r="V3581">
        <v>2</v>
      </c>
      <c r="W3581" s="1" t="str">
        <f>IF(Flights[[#This Row],[Arrival Delay]] = "", "Cancelled", IF(Flights[[#This Row],[Arrival Delay]]&gt;15, "Delayed", "On time"))</f>
        <v>On time</v>
      </c>
      <c r="X3581" t="str">
        <f>IF(Flights[[#This Row],[Status]]&lt;&gt;"Delayed","", IF(Flights[[#This Row],[Arrival Delay]]&gt;120, "Severe", IF(Flights[[#This Row],[Arrival Delay]]&gt;60, "Major", "Moderate")))</f>
        <v/>
      </c>
      <c r="Y3581" t="b">
        <v>0</v>
      </c>
      <c r="AA3581" t="str">
        <f>IF(OR(AND(Flights[[#This Row],[Status]]="Cancelled", Flights[[#This Row],[Cancellation Reason]]="Airline/Carrier"), Flights[[#This Row],[Delay Type]]="Severe"), "Yes", "No")</f>
        <v>No</v>
      </c>
    </row>
    <row r="3582" spans="1:27" x14ac:dyDescent="0.3">
      <c r="A3582" s="3">
        <v>42263</v>
      </c>
      <c r="B3582" s="22">
        <f>WEEKNUM(Flights[[#This Row],[Date]], 1)</f>
        <v>38</v>
      </c>
      <c r="C3582" s="22">
        <f>WEEKDAY(Flights[[#This Row],[Date]],1)</f>
        <v>4</v>
      </c>
      <c r="D3582" t="s">
        <v>205</v>
      </c>
      <c r="E3582" t="s">
        <v>1987</v>
      </c>
      <c r="F3582" t="s">
        <v>0</v>
      </c>
      <c r="G3582" t="s">
        <v>28</v>
      </c>
      <c r="H3582" t="str">
        <f>_xlfn.XLOOKUP(Flights[[#This Row],[Destination]], Airports!$A$2:$A$78, Airports!$D$2:$D$78)</f>
        <v>Philadelphia</v>
      </c>
      <c r="I3582" t="str" cm="1">
        <f t="array" ref="I3582">_xlfn.XLOOKUP(Flights[[#This Row],[Destination]],_xlfn._TRO_TRAILING( Airports!A:A),_xlfn._TRO_TRAILING( Airports!E:E), "Not found")</f>
        <v>PA</v>
      </c>
      <c r="J3582" s="1">
        <v>0.92361111111111116</v>
      </c>
      <c r="K3582" s="22">
        <f>HOUR(Flights[[#This Row],[Scheduled Departure]])</f>
        <v>22</v>
      </c>
      <c r="L3582" s="1">
        <v>0.92152777777777772</v>
      </c>
      <c r="M3582">
        <f>(L3582-J3582)*24*60</f>
        <v>-3.0000000000001492</v>
      </c>
      <c r="N3582" s="16">
        <f>Flights[[#This Row],[Length (min)]]/60</f>
        <v>4.9833333333333334</v>
      </c>
      <c r="O3582">
        <v>299</v>
      </c>
      <c r="P3582">
        <v>2402</v>
      </c>
      <c r="Q3582" s="18">
        <f>IFERROR(Flights[[#This Row],[Distance]]/Flights[[#This Row],[Length (hr)]], "")</f>
        <v>482.00668896321071</v>
      </c>
      <c r="R3582" s="1">
        <v>0.27013888888888887</v>
      </c>
      <c r="S3582" s="1" t="str">
        <f>IF(Flights[[#This Row],[Length (hr)]]&lt;2, "No meal", IF(Flights[[#This Row],[Length (hr)]]&lt;3.5, "Light meal", "Full meal"))</f>
        <v>Full meal</v>
      </c>
      <c r="T3582" s="1" t="str">
        <f>IF(AND(Flights[[#This Row],[Airline]]="US Airways", Flights[[#This Row],[Meal]]="Full Meal"), "Yes", "No")</f>
        <v>No</v>
      </c>
      <c r="U3582" s="1">
        <v>0.25416666666666665</v>
      </c>
      <c r="V3582">
        <v>-23</v>
      </c>
      <c r="W3582" s="1" t="str">
        <f>IF(Flights[[#This Row],[Arrival Delay]] = "", "Cancelled", IF(Flights[[#This Row],[Arrival Delay]]&gt;15, "Delayed", "On time"))</f>
        <v>On time</v>
      </c>
      <c r="X3582" t="str">
        <f>IF(Flights[[#This Row],[Status]]&lt;&gt;"Delayed","", IF(Flights[[#This Row],[Arrival Delay]]&gt;120, "Severe", IF(Flights[[#This Row],[Arrival Delay]]&gt;60, "Major", "Moderate")))</f>
        <v/>
      </c>
      <c r="Y3582" t="b">
        <v>0</v>
      </c>
      <c r="AA3582" t="str">
        <f>IF(OR(AND(Flights[[#This Row],[Status]]="Cancelled", Flights[[#This Row],[Cancellation Reason]]="Airline/Carrier"), Flights[[#This Row],[Delay Type]]="Severe"), "Yes", "No")</f>
        <v>No</v>
      </c>
    </row>
    <row r="3583" spans="1:27" x14ac:dyDescent="0.3">
      <c r="A3583" s="3">
        <v>42263</v>
      </c>
      <c r="B3583" s="22">
        <f>WEEKNUM(Flights[[#This Row],[Date]], 1)</f>
        <v>38</v>
      </c>
      <c r="C3583" s="22">
        <f>WEEKDAY(Flights[[#This Row],[Date]],1)</f>
        <v>4</v>
      </c>
      <c r="D3583" t="s">
        <v>1272</v>
      </c>
      <c r="E3583" t="s">
        <v>1994</v>
      </c>
      <c r="F3583" t="s">
        <v>0</v>
      </c>
      <c r="G3583" t="s">
        <v>313</v>
      </c>
      <c r="H3583" t="str">
        <f>_xlfn.XLOOKUP(Flights[[#This Row],[Destination]], Airports!$A$2:$A$78, Airports!$D$2:$D$78)</f>
        <v>Monterey</v>
      </c>
      <c r="I3583" t="str" cm="1">
        <f t="array" ref="I3583">_xlfn.XLOOKUP(Flights[[#This Row],[Destination]],_xlfn._TRO_TRAILING( Airports!A:A),_xlfn._TRO_TRAILING( Airports!E:E), "Not found")</f>
        <v>CA</v>
      </c>
      <c r="J3583" s="1">
        <v>0.92361111111111116</v>
      </c>
      <c r="K3583" s="22">
        <f>HOUR(Flights[[#This Row],[Scheduled Departure]])</f>
        <v>22</v>
      </c>
      <c r="L3583" s="1">
        <v>0.91180555555555554</v>
      </c>
      <c r="M3583">
        <f>(L3583-J3583)*24*60</f>
        <v>-17.000000000000099</v>
      </c>
      <c r="N3583" s="16">
        <f>Flights[[#This Row],[Length (min)]]/60</f>
        <v>1.0333333333333334</v>
      </c>
      <c r="O3583">
        <v>62</v>
      </c>
      <c r="P3583">
        <v>266</v>
      </c>
      <c r="Q3583" s="18">
        <f>IFERROR(Flights[[#This Row],[Distance]]/Flights[[#This Row],[Length (hr)]], "")</f>
        <v>257.41935483870964</v>
      </c>
      <c r="R3583" s="1">
        <v>0.97222222222222221</v>
      </c>
      <c r="S3583" s="1" t="str">
        <f>IF(Flights[[#This Row],[Length (hr)]]&lt;2, "No meal", IF(Flights[[#This Row],[Length (hr)]]&lt;3.5, "Light meal", "Full meal"))</f>
        <v>No meal</v>
      </c>
      <c r="T3583" s="1" t="str">
        <f>IF(AND(Flights[[#This Row],[Airline]]="US Airways", Flights[[#This Row],[Meal]]="Full Meal"), "Yes", "No")</f>
        <v>No</v>
      </c>
      <c r="U3583" s="1">
        <v>0.95486111111111116</v>
      </c>
      <c r="V3583">
        <v>-25</v>
      </c>
      <c r="W3583" s="1" t="str">
        <f>IF(Flights[[#This Row],[Arrival Delay]] = "", "Cancelled", IF(Flights[[#This Row],[Arrival Delay]]&gt;15, "Delayed", "On time"))</f>
        <v>On time</v>
      </c>
      <c r="X3583" t="str">
        <f>IF(Flights[[#This Row],[Status]]&lt;&gt;"Delayed","", IF(Flights[[#This Row],[Arrival Delay]]&gt;120, "Severe", IF(Flights[[#This Row],[Arrival Delay]]&gt;60, "Major", "Moderate")))</f>
        <v/>
      </c>
      <c r="Y3583" t="b">
        <v>0</v>
      </c>
      <c r="AA3583" t="str">
        <f>IF(OR(AND(Flights[[#This Row],[Status]]="Cancelled", Flights[[#This Row],[Cancellation Reason]]="Airline/Carrier"), Flights[[#This Row],[Delay Type]]="Severe"), "Yes", "No")</f>
        <v>No</v>
      </c>
    </row>
    <row r="3584" spans="1:27" x14ac:dyDescent="0.3">
      <c r="A3584" s="3">
        <v>42263</v>
      </c>
      <c r="B3584" s="22">
        <f>WEEKNUM(Flights[[#This Row],[Date]], 1)</f>
        <v>38</v>
      </c>
      <c r="C3584" s="22">
        <f>WEEKDAY(Flights[[#This Row],[Date]],1)</f>
        <v>4</v>
      </c>
      <c r="D3584" t="s">
        <v>1797</v>
      </c>
      <c r="E3584" t="s">
        <v>1991</v>
      </c>
      <c r="F3584" t="s">
        <v>0</v>
      </c>
      <c r="G3584" t="s">
        <v>248</v>
      </c>
      <c r="H3584" t="str">
        <f>_xlfn.XLOOKUP(Flights[[#This Row],[Destination]], Airports!$A$2:$A$78, Airports!$D$2:$D$78)</f>
        <v>Anchorage</v>
      </c>
      <c r="I3584" t="str" cm="1">
        <f t="array" ref="I3584">_xlfn.XLOOKUP(Flights[[#This Row],[Destination]],_xlfn._TRO_TRAILING( Airports!A:A),_xlfn._TRO_TRAILING( Airports!E:E), "Not found")</f>
        <v>AK</v>
      </c>
      <c r="J3584" s="1">
        <v>0.99305555555555558</v>
      </c>
      <c r="K3584" s="22">
        <f>HOUR(Flights[[#This Row],[Scheduled Departure]])</f>
        <v>23</v>
      </c>
      <c r="L3584" s="1">
        <v>0.99097222222222225</v>
      </c>
      <c r="M3584">
        <f>(L3584-J3584)*24*60</f>
        <v>-2.9999999999999893</v>
      </c>
      <c r="N3584" s="16">
        <f>Flights[[#This Row],[Length (min)]]/60</f>
        <v>5.5666666666666664</v>
      </c>
      <c r="O3584">
        <v>334</v>
      </c>
      <c r="P3584">
        <v>2345</v>
      </c>
      <c r="Q3584" s="18">
        <f>IFERROR(Flights[[#This Row],[Distance]]/Flights[[#This Row],[Length (hr)]], "")</f>
        <v>421.25748502994014</v>
      </c>
      <c r="R3584" s="1">
        <v>0.18611111111111112</v>
      </c>
      <c r="S3584" s="1" t="str">
        <f>IF(Flights[[#This Row],[Length (hr)]]&lt;2, "No meal", IF(Flights[[#This Row],[Length (hr)]]&lt;3.5, "Light meal", "Full meal"))</f>
        <v>Full meal</v>
      </c>
      <c r="T3584" s="1" t="str">
        <f>IF(AND(Flights[[#This Row],[Airline]]="US Airways", Flights[[#This Row],[Meal]]="Full Meal"), "Yes", "No")</f>
        <v>No</v>
      </c>
      <c r="U3584" s="1">
        <v>0.18124999999999999</v>
      </c>
      <c r="V3584">
        <v>-7</v>
      </c>
      <c r="W3584" s="1" t="str">
        <f>IF(Flights[[#This Row],[Arrival Delay]] = "", "Cancelled", IF(Flights[[#This Row],[Arrival Delay]]&gt;15, "Delayed", "On time"))</f>
        <v>On time</v>
      </c>
      <c r="X3584" t="str">
        <f>IF(Flights[[#This Row],[Status]]&lt;&gt;"Delayed","", IF(Flights[[#This Row],[Arrival Delay]]&gt;120, "Severe", IF(Flights[[#This Row],[Arrival Delay]]&gt;60, "Major", "Moderate")))</f>
        <v/>
      </c>
      <c r="Y3584" t="b">
        <v>0</v>
      </c>
      <c r="AA3584" t="str">
        <f>IF(OR(AND(Flights[[#This Row],[Status]]="Cancelled", Flights[[#This Row],[Cancellation Reason]]="Airline/Carrier"), Flights[[#This Row],[Delay Type]]="Severe"), "Yes", "No")</f>
        <v>No</v>
      </c>
    </row>
    <row r="3585" spans="1:27" x14ac:dyDescent="0.3">
      <c r="A3585" s="3">
        <v>42264</v>
      </c>
      <c r="B3585" s="22">
        <f>WEEKNUM(Flights[[#This Row],[Date]], 1)</f>
        <v>38</v>
      </c>
      <c r="C3585" s="22">
        <f>WEEKDAY(Flights[[#This Row],[Date]],1)</f>
        <v>5</v>
      </c>
      <c r="D3585" t="s">
        <v>126</v>
      </c>
      <c r="E3585" t="s">
        <v>1987</v>
      </c>
      <c r="F3585" t="s">
        <v>0</v>
      </c>
      <c r="G3585" t="s">
        <v>4</v>
      </c>
      <c r="H3585" t="str">
        <f>_xlfn.XLOOKUP(Flights[[#This Row],[Destination]], Airports!$A$2:$A$78, Airports!$D$2:$D$78)</f>
        <v>Chicago</v>
      </c>
      <c r="I3585" t="str" cm="1">
        <f t="array" ref="I3585">_xlfn.XLOOKUP(Flights[[#This Row],[Destination]],_xlfn._TRO_TRAILING( Airports!A:A),_xlfn._TRO_TRAILING( Airports!E:E), "Not found")</f>
        <v>IL</v>
      </c>
      <c r="J3585" s="1">
        <v>4.0972222222222222E-2</v>
      </c>
      <c r="K3585" s="22">
        <f>HOUR(Flights[[#This Row],[Scheduled Departure]])</f>
        <v>0</v>
      </c>
      <c r="L3585" s="1">
        <v>3.8194444444444448E-2</v>
      </c>
      <c r="M3585">
        <f>(L3585-J3585)*24*60</f>
        <v>-3.9999999999999956</v>
      </c>
      <c r="N3585" s="16">
        <f>Flights[[#This Row],[Length (min)]]/60</f>
        <v>3.9833333333333334</v>
      </c>
      <c r="O3585">
        <v>239</v>
      </c>
      <c r="P3585">
        <v>1744</v>
      </c>
      <c r="Q3585" s="18">
        <f>IFERROR(Flights[[#This Row],[Distance]]/Flights[[#This Row],[Length (hr)]], "")</f>
        <v>437.82426778242677</v>
      </c>
      <c r="R3585" s="1">
        <v>0.29583333333333334</v>
      </c>
      <c r="S3585" s="1" t="str">
        <f>IF(Flights[[#This Row],[Length (hr)]]&lt;2, "No meal", IF(Flights[[#This Row],[Length (hr)]]&lt;3.5, "Light meal", "Full meal"))</f>
        <v>Full meal</v>
      </c>
      <c r="T3585" s="1" t="str">
        <f>IF(AND(Flights[[#This Row],[Airline]]="US Airways", Flights[[#This Row],[Meal]]="Full Meal"), "Yes", "No")</f>
        <v>No</v>
      </c>
      <c r="U3585" s="1">
        <v>0.28749999999999998</v>
      </c>
      <c r="V3585">
        <v>-12</v>
      </c>
      <c r="W3585" s="1" t="str">
        <f>IF(Flights[[#This Row],[Arrival Delay]] = "", "Cancelled", IF(Flights[[#This Row],[Arrival Delay]]&gt;15, "Delayed", "On time"))</f>
        <v>On time</v>
      </c>
      <c r="X3585" t="str">
        <f>IF(Flights[[#This Row],[Status]]&lt;&gt;"Delayed","", IF(Flights[[#This Row],[Arrival Delay]]&gt;120, "Severe", IF(Flights[[#This Row],[Arrival Delay]]&gt;60, "Major", "Moderate")))</f>
        <v/>
      </c>
      <c r="Y3585" t="b">
        <v>0</v>
      </c>
      <c r="AA3585" t="str">
        <f>IF(OR(AND(Flights[[#This Row],[Status]]="Cancelled", Flights[[#This Row],[Cancellation Reason]]="Airline/Carrier"), Flights[[#This Row],[Delay Type]]="Severe"), "Yes", "No")</f>
        <v>No</v>
      </c>
    </row>
    <row r="3586" spans="1:27" x14ac:dyDescent="0.3">
      <c r="A3586" s="3">
        <v>42264</v>
      </c>
      <c r="B3586" s="22">
        <f>WEEKNUM(Flights[[#This Row],[Date]], 1)</f>
        <v>38</v>
      </c>
      <c r="C3586" s="22">
        <f>WEEKDAY(Flights[[#This Row],[Date]],1)</f>
        <v>5</v>
      </c>
      <c r="D3586" t="s">
        <v>130</v>
      </c>
      <c r="E3586" t="s">
        <v>1987</v>
      </c>
      <c r="F3586" t="s">
        <v>0</v>
      </c>
      <c r="G3586" t="s">
        <v>4</v>
      </c>
      <c r="H3586" t="str">
        <f>_xlfn.XLOOKUP(Flights[[#This Row],[Destination]], Airports!$A$2:$A$78, Airports!$D$2:$D$78)</f>
        <v>Chicago</v>
      </c>
      <c r="I3586" t="str" cm="1">
        <f t="array" ref="I3586">_xlfn.XLOOKUP(Flights[[#This Row],[Destination]],_xlfn._TRO_TRAILING( Airports!A:A),_xlfn._TRO_TRAILING( Airports!E:E), "Not found")</f>
        <v>IL</v>
      </c>
      <c r="J3586" s="1">
        <v>0.3263888888888889</v>
      </c>
      <c r="K3586" s="22">
        <f>HOUR(Flights[[#This Row],[Scheduled Departure]])</f>
        <v>7</v>
      </c>
      <c r="L3586" s="1">
        <v>0.32500000000000001</v>
      </c>
      <c r="M3586">
        <f>(L3586-J3586)*24*60</f>
        <v>-1.9999999999999929</v>
      </c>
      <c r="N3586" s="16">
        <f>Flights[[#This Row],[Length (min)]]/60</f>
        <v>4.1500000000000004</v>
      </c>
      <c r="O3586">
        <v>249</v>
      </c>
      <c r="P3586">
        <v>1744</v>
      </c>
      <c r="Q3586" s="18">
        <f>IFERROR(Flights[[#This Row],[Distance]]/Flights[[#This Row],[Length (hr)]], "")</f>
        <v>420.24096385542163</v>
      </c>
      <c r="R3586" s="1">
        <v>0.58125000000000004</v>
      </c>
      <c r="S3586" s="1" t="str">
        <f>IF(Flights[[#This Row],[Length (hr)]]&lt;2, "No meal", IF(Flights[[#This Row],[Length (hr)]]&lt;3.5, "Light meal", "Full meal"))</f>
        <v>Full meal</v>
      </c>
      <c r="T3586" s="1" t="str">
        <f>IF(AND(Flights[[#This Row],[Airline]]="US Airways", Flights[[#This Row],[Meal]]="Full Meal"), "Yes", "No")</f>
        <v>No</v>
      </c>
      <c r="U3586" s="1">
        <v>0.58125000000000004</v>
      </c>
      <c r="V3586">
        <v>0</v>
      </c>
      <c r="W3586" s="1" t="str">
        <f>IF(Flights[[#This Row],[Arrival Delay]] = "", "Cancelled", IF(Flights[[#This Row],[Arrival Delay]]&gt;15, "Delayed", "On time"))</f>
        <v>On time</v>
      </c>
      <c r="X3586" t="str">
        <f>IF(Flights[[#This Row],[Status]]&lt;&gt;"Delayed","", IF(Flights[[#This Row],[Arrival Delay]]&gt;120, "Severe", IF(Flights[[#This Row],[Arrival Delay]]&gt;60, "Major", "Moderate")))</f>
        <v/>
      </c>
      <c r="Y3586" t="b">
        <v>0</v>
      </c>
      <c r="AA3586" t="str">
        <f>IF(OR(AND(Flights[[#This Row],[Status]]="Cancelled", Flights[[#This Row],[Cancellation Reason]]="Airline/Carrier"), Flights[[#This Row],[Delay Type]]="Severe"), "Yes", "No")</f>
        <v>No</v>
      </c>
    </row>
    <row r="3587" spans="1:27" x14ac:dyDescent="0.3">
      <c r="A3587" s="3">
        <v>42264</v>
      </c>
      <c r="B3587" s="22">
        <f>WEEKNUM(Flights[[#This Row],[Date]], 1)</f>
        <v>38</v>
      </c>
      <c r="C3587" s="22">
        <f>WEEKDAY(Flights[[#This Row],[Date]],1)</f>
        <v>5</v>
      </c>
      <c r="D3587" t="s">
        <v>507</v>
      </c>
      <c r="E3587" t="s">
        <v>1990</v>
      </c>
      <c r="F3587" t="s">
        <v>0</v>
      </c>
      <c r="G3587" t="s">
        <v>262</v>
      </c>
      <c r="H3587" t="str">
        <f>_xlfn.XLOOKUP(Flights[[#This Row],[Destination]], Airports!$A$2:$A$78, Airports!$D$2:$D$78)</f>
        <v>Cleveland</v>
      </c>
      <c r="I3587" t="str" cm="1">
        <f t="array" ref="I3587">_xlfn.XLOOKUP(Flights[[#This Row],[Destination]],_xlfn._TRO_TRAILING( Airports!A:A),_xlfn._TRO_TRAILING( Airports!E:E), "Not found")</f>
        <v>OH</v>
      </c>
      <c r="J3587" s="1">
        <v>0.3576388888888889</v>
      </c>
      <c r="K3587" s="22">
        <f>HOUR(Flights[[#This Row],[Scheduled Departure]])</f>
        <v>8</v>
      </c>
      <c r="L3587" s="1">
        <v>0.35902777777777778</v>
      </c>
      <c r="M3587">
        <f>(L3587-J3587)*24*60</f>
        <v>1.9999999999999929</v>
      </c>
      <c r="N3587" s="16">
        <f>Flights[[#This Row],[Length (min)]]/60</f>
        <v>4.3</v>
      </c>
      <c r="O3587">
        <v>258</v>
      </c>
      <c r="P3587">
        <v>2052</v>
      </c>
      <c r="Q3587" s="18">
        <f>IFERROR(Flights[[#This Row],[Distance]]/Flights[[#This Row],[Length (hr)]], "")</f>
        <v>477.2093023255814</v>
      </c>
      <c r="R3587" s="1">
        <v>0.67083333333333328</v>
      </c>
      <c r="S3587" s="1" t="str">
        <f>IF(Flights[[#This Row],[Length (hr)]]&lt;2, "No meal", IF(Flights[[#This Row],[Length (hr)]]&lt;3.5, "Light meal", "Full meal"))</f>
        <v>Full meal</v>
      </c>
      <c r="T3587" s="1" t="str">
        <f>IF(AND(Flights[[#This Row],[Airline]]="US Airways", Flights[[#This Row],[Meal]]="Full Meal"), "Yes", "No")</f>
        <v>No</v>
      </c>
      <c r="U3587" s="1">
        <v>0.66319444444444442</v>
      </c>
      <c r="V3587">
        <v>-11</v>
      </c>
      <c r="W3587" s="1" t="str">
        <f>IF(Flights[[#This Row],[Arrival Delay]] = "", "Cancelled", IF(Flights[[#This Row],[Arrival Delay]]&gt;15, "Delayed", "On time"))</f>
        <v>On time</v>
      </c>
      <c r="X3587" t="str">
        <f>IF(Flights[[#This Row],[Status]]&lt;&gt;"Delayed","", IF(Flights[[#This Row],[Arrival Delay]]&gt;120, "Severe", IF(Flights[[#This Row],[Arrival Delay]]&gt;60, "Major", "Moderate")))</f>
        <v/>
      </c>
      <c r="Y3587" t="b">
        <v>0</v>
      </c>
      <c r="AA3587" t="str">
        <f>IF(OR(AND(Flights[[#This Row],[Status]]="Cancelled", Flights[[#This Row],[Cancellation Reason]]="Airline/Carrier"), Flights[[#This Row],[Delay Type]]="Severe"), "Yes", "No")</f>
        <v>No</v>
      </c>
    </row>
    <row r="3588" spans="1:27" x14ac:dyDescent="0.3">
      <c r="A3588" s="3">
        <v>42264</v>
      </c>
      <c r="B3588" s="22">
        <f>WEEKNUM(Flights[[#This Row],[Date]], 1)</f>
        <v>38</v>
      </c>
      <c r="C3588" s="22">
        <f>WEEKDAY(Flights[[#This Row],[Date]],1)</f>
        <v>5</v>
      </c>
      <c r="D3588" t="s">
        <v>449</v>
      </c>
      <c r="E3588" t="s">
        <v>1994</v>
      </c>
      <c r="F3588" t="s">
        <v>0</v>
      </c>
      <c r="G3588" t="s">
        <v>314</v>
      </c>
      <c r="H3588" t="str">
        <f>_xlfn.XLOOKUP(Flights[[#This Row],[Destination]], Airports!$A$2:$A$78, Airports!$D$2:$D$78)</f>
        <v>Minneapolis</v>
      </c>
      <c r="I3588" t="str" cm="1">
        <f t="array" ref="I3588">_xlfn.XLOOKUP(Flights[[#This Row],[Destination]],_xlfn._TRO_TRAILING( Airports!A:A),_xlfn._TRO_TRAILING( Airports!E:E), "Not found")</f>
        <v>MN</v>
      </c>
      <c r="J3588" s="1">
        <v>0.38680555555555557</v>
      </c>
      <c r="K3588" s="22">
        <f>HOUR(Flights[[#This Row],[Scheduled Departure]])</f>
        <v>9</v>
      </c>
      <c r="L3588" s="1">
        <v>0.44513888888888886</v>
      </c>
      <c r="M3588">
        <f>(L3588-J3588)*24*60</f>
        <v>83.999999999999943</v>
      </c>
      <c r="N3588" s="16">
        <f>Flights[[#This Row],[Length (min)]]/60</f>
        <v>3.2666666666666666</v>
      </c>
      <c r="O3588">
        <v>196</v>
      </c>
      <c r="P3588">
        <v>1535</v>
      </c>
      <c r="Q3588" s="18">
        <f>IFERROR(Flights[[#This Row],[Distance]]/Flights[[#This Row],[Length (hr)]], "")</f>
        <v>469.89795918367349</v>
      </c>
      <c r="R3588" s="1">
        <v>0.625</v>
      </c>
      <c r="S3588" s="1" t="str">
        <f>IF(Flights[[#This Row],[Length (hr)]]&lt;2, "No meal", IF(Flights[[#This Row],[Length (hr)]]&lt;3.5, "Light meal", "Full meal"))</f>
        <v>Light meal</v>
      </c>
      <c r="T3588" s="1" t="str">
        <f>IF(AND(Flights[[#This Row],[Airline]]="US Airways", Flights[[#This Row],[Meal]]="Full Meal"), "Yes", "No")</f>
        <v>No</v>
      </c>
      <c r="U3588" s="1">
        <v>0.6645833333333333</v>
      </c>
      <c r="V3588">
        <v>57</v>
      </c>
      <c r="W3588" s="1" t="str">
        <f>IF(Flights[[#This Row],[Arrival Delay]] = "", "Cancelled", IF(Flights[[#This Row],[Arrival Delay]]&gt;15, "Delayed", "On time"))</f>
        <v>Delayed</v>
      </c>
      <c r="X3588" t="str">
        <f>IF(Flights[[#This Row],[Status]]&lt;&gt;"Delayed","", IF(Flights[[#This Row],[Arrival Delay]]&gt;120, "Severe", IF(Flights[[#This Row],[Arrival Delay]]&gt;60, "Major", "Moderate")))</f>
        <v>Moderate</v>
      </c>
      <c r="Y3588" t="b">
        <v>0</v>
      </c>
      <c r="AA3588" t="str">
        <f>IF(OR(AND(Flights[[#This Row],[Status]]="Cancelled", Flights[[#This Row],[Cancellation Reason]]="Airline/Carrier"), Flights[[#This Row],[Delay Type]]="Severe"), "Yes", "No")</f>
        <v>No</v>
      </c>
    </row>
    <row r="3589" spans="1:27" x14ac:dyDescent="0.3">
      <c r="A3589" s="3">
        <v>42264</v>
      </c>
      <c r="B3589" s="22">
        <f>WEEKNUM(Flights[[#This Row],[Date]], 1)</f>
        <v>38</v>
      </c>
      <c r="C3589" s="22">
        <f>WEEKDAY(Flights[[#This Row],[Date]],1)</f>
        <v>5</v>
      </c>
      <c r="D3589" t="s">
        <v>1399</v>
      </c>
      <c r="E3589" t="s">
        <v>1989</v>
      </c>
      <c r="F3589" t="s">
        <v>0</v>
      </c>
      <c r="G3589" t="s">
        <v>24</v>
      </c>
      <c r="H3589" t="str">
        <f>_xlfn.XLOOKUP(Flights[[#This Row],[Destination]], Airports!$A$2:$A$78, Airports!$D$2:$D$78)</f>
        <v>Portland</v>
      </c>
      <c r="I3589" t="str" cm="1">
        <f t="array" ref="I3589">_xlfn.XLOOKUP(Flights[[#This Row],[Destination]],_xlfn._TRO_TRAILING( Airports!A:A),_xlfn._TRO_TRAILING( Airports!E:E), "Not found")</f>
        <v>OR</v>
      </c>
      <c r="J3589" s="1">
        <v>0.41666666666666669</v>
      </c>
      <c r="K3589" s="22">
        <f>HOUR(Flights[[#This Row],[Scheduled Departure]])</f>
        <v>10</v>
      </c>
      <c r="L3589" s="1">
        <v>0.41388888888888886</v>
      </c>
      <c r="M3589">
        <f>(L3589-J3589)*24*60</f>
        <v>-4.0000000000000657</v>
      </c>
      <c r="N3589" s="16">
        <f>Flights[[#This Row],[Length (min)]]/60</f>
        <v>2.4500000000000002</v>
      </c>
      <c r="O3589">
        <v>147</v>
      </c>
      <c r="P3589">
        <v>834</v>
      </c>
      <c r="Q3589" s="18">
        <f>IFERROR(Flights[[#This Row],[Distance]]/Flights[[#This Row],[Length (hr)]], "")</f>
        <v>340.40816326530609</v>
      </c>
      <c r="R3589" s="1">
        <v>0.51527777777777772</v>
      </c>
      <c r="S3589" s="1" t="str">
        <f>IF(Flights[[#This Row],[Length (hr)]]&lt;2, "No meal", IF(Flights[[#This Row],[Length (hr)]]&lt;3.5, "Light meal", "Full meal"))</f>
        <v>Light meal</v>
      </c>
      <c r="T3589" s="1" t="str">
        <f>IF(AND(Flights[[#This Row],[Airline]]="US Airways", Flights[[#This Row],[Meal]]="Full Meal"), "Yes", "No")</f>
        <v>No</v>
      </c>
      <c r="U3589" s="1">
        <v>0.51597222222222228</v>
      </c>
      <c r="V3589">
        <v>1</v>
      </c>
      <c r="W3589" s="1" t="str">
        <f>IF(Flights[[#This Row],[Arrival Delay]] = "", "Cancelled", IF(Flights[[#This Row],[Arrival Delay]]&gt;15, "Delayed", "On time"))</f>
        <v>On time</v>
      </c>
      <c r="X3589" t="str">
        <f>IF(Flights[[#This Row],[Status]]&lt;&gt;"Delayed","", IF(Flights[[#This Row],[Arrival Delay]]&gt;120, "Severe", IF(Flights[[#This Row],[Arrival Delay]]&gt;60, "Major", "Moderate")))</f>
        <v/>
      </c>
      <c r="Y3589" t="b">
        <v>0</v>
      </c>
      <c r="AA3589" t="str">
        <f>IF(OR(AND(Flights[[#This Row],[Status]]="Cancelled", Flights[[#This Row],[Cancellation Reason]]="Airline/Carrier"), Flights[[#This Row],[Delay Type]]="Severe"), "Yes", "No")</f>
        <v>No</v>
      </c>
    </row>
    <row r="3590" spans="1:27" x14ac:dyDescent="0.3">
      <c r="A3590" s="3">
        <v>42264</v>
      </c>
      <c r="B3590" s="22">
        <f>WEEKNUM(Flights[[#This Row],[Date]], 1)</f>
        <v>38</v>
      </c>
      <c r="C3590" s="22">
        <f>WEEKDAY(Flights[[#This Row],[Date]],1)</f>
        <v>5</v>
      </c>
      <c r="D3590" t="s">
        <v>200</v>
      </c>
      <c r="E3590" t="s">
        <v>1987</v>
      </c>
      <c r="F3590" t="s">
        <v>0</v>
      </c>
      <c r="G3590" t="s">
        <v>28</v>
      </c>
      <c r="H3590" t="str">
        <f>_xlfn.XLOOKUP(Flights[[#This Row],[Destination]], Airports!$A$2:$A$78, Airports!$D$2:$D$78)</f>
        <v>Philadelphia</v>
      </c>
      <c r="I3590" t="str" cm="1">
        <f t="array" ref="I3590">_xlfn.XLOOKUP(Flights[[#This Row],[Destination]],_xlfn._TRO_TRAILING( Airports!A:A),_xlfn._TRO_TRAILING( Airports!E:E), "Not found")</f>
        <v>PA</v>
      </c>
      <c r="J3590" s="1">
        <v>0.57638888888888884</v>
      </c>
      <c r="K3590" s="22">
        <f>HOUR(Flights[[#This Row],[Scheduled Departure]])</f>
        <v>13</v>
      </c>
      <c r="L3590" s="1">
        <v>0.57499999999999996</v>
      </c>
      <c r="M3590">
        <f>(L3590-J3590)*24*60</f>
        <v>-1.9999999999999929</v>
      </c>
      <c r="N3590" s="16">
        <f>Flights[[#This Row],[Length (min)]]/60</f>
        <v>5.083333333333333</v>
      </c>
      <c r="O3590">
        <v>305</v>
      </c>
      <c r="P3590">
        <v>2402</v>
      </c>
      <c r="Q3590" s="18">
        <f>IFERROR(Flights[[#This Row],[Distance]]/Flights[[#This Row],[Length (hr)]], "")</f>
        <v>472.52459016393448</v>
      </c>
      <c r="R3590" s="1">
        <v>0.92291666666666672</v>
      </c>
      <c r="S3590" s="1" t="str">
        <f>IF(Flights[[#This Row],[Length (hr)]]&lt;2, "No meal", IF(Flights[[#This Row],[Length (hr)]]&lt;3.5, "Light meal", "Full meal"))</f>
        <v>Full meal</v>
      </c>
      <c r="T3590" s="1" t="str">
        <f>IF(AND(Flights[[#This Row],[Airline]]="US Airways", Flights[[#This Row],[Meal]]="Full Meal"), "Yes", "No")</f>
        <v>No</v>
      </c>
      <c r="U3590" s="1">
        <v>0.91180555555555554</v>
      </c>
      <c r="V3590">
        <v>-16</v>
      </c>
      <c r="W3590" s="1" t="str">
        <f>IF(Flights[[#This Row],[Arrival Delay]] = "", "Cancelled", IF(Flights[[#This Row],[Arrival Delay]]&gt;15, "Delayed", "On time"))</f>
        <v>On time</v>
      </c>
      <c r="X3590" t="str">
        <f>IF(Flights[[#This Row],[Status]]&lt;&gt;"Delayed","", IF(Flights[[#This Row],[Arrival Delay]]&gt;120, "Severe", IF(Flights[[#This Row],[Arrival Delay]]&gt;60, "Major", "Moderate")))</f>
        <v/>
      </c>
      <c r="Y3590" t="b">
        <v>0</v>
      </c>
      <c r="AA3590" t="str">
        <f>IF(OR(AND(Flights[[#This Row],[Status]]="Cancelled", Flights[[#This Row],[Cancellation Reason]]="Airline/Carrier"), Flights[[#This Row],[Delay Type]]="Severe"), "Yes", "No")</f>
        <v>No</v>
      </c>
    </row>
    <row r="3591" spans="1:27" x14ac:dyDescent="0.3">
      <c r="A3591" s="3">
        <v>42264</v>
      </c>
      <c r="B3591" s="22">
        <f>WEEKNUM(Flights[[#This Row],[Date]], 1)</f>
        <v>38</v>
      </c>
      <c r="C3591" s="22">
        <f>WEEKDAY(Flights[[#This Row],[Date]],1)</f>
        <v>5</v>
      </c>
      <c r="D3591" t="s">
        <v>1728</v>
      </c>
      <c r="E3591" t="s">
        <v>1995</v>
      </c>
      <c r="F3591" t="s">
        <v>0</v>
      </c>
      <c r="G3591" t="s">
        <v>347</v>
      </c>
      <c r="H3591" t="str">
        <f>_xlfn.XLOOKUP(Flights[[#This Row],[Destination]], Airports!$A$2:$A$78, Airports!$D$2:$D$78)</f>
        <v>San Jose</v>
      </c>
      <c r="I3591" t="str" cm="1">
        <f t="array" ref="I3591">_xlfn.XLOOKUP(Flights[[#This Row],[Destination]],_xlfn._TRO_TRAILING( Airports!A:A),_xlfn._TRO_TRAILING( Airports!E:E), "Not found")</f>
        <v>CA</v>
      </c>
      <c r="J3591" s="1">
        <v>0.57638888888888884</v>
      </c>
      <c r="K3591" s="22">
        <f>HOUR(Flights[[#This Row],[Scheduled Departure]])</f>
        <v>13</v>
      </c>
      <c r="L3591" s="1">
        <v>0.60069444444444442</v>
      </c>
      <c r="M3591">
        <f>(L3591-J3591)*24*60</f>
        <v>35.000000000000036</v>
      </c>
      <c r="N3591" s="16">
        <f>Flights[[#This Row],[Length (min)]]/60</f>
        <v>1.1666666666666667</v>
      </c>
      <c r="O3591">
        <v>70</v>
      </c>
      <c r="P3591">
        <v>308</v>
      </c>
      <c r="Q3591" s="18">
        <f>IFERROR(Flights[[#This Row],[Distance]]/Flights[[#This Row],[Length (hr)]], "")</f>
        <v>264</v>
      </c>
      <c r="R3591" s="1">
        <v>0.625</v>
      </c>
      <c r="S3591" s="1" t="str">
        <f>IF(Flights[[#This Row],[Length (hr)]]&lt;2, "No meal", IF(Flights[[#This Row],[Length (hr)]]&lt;3.5, "Light meal", "Full meal"))</f>
        <v>No meal</v>
      </c>
      <c r="T3591" s="1" t="str">
        <f>IF(AND(Flights[[#This Row],[Airline]]="US Airways", Flights[[#This Row],[Meal]]="Full Meal"), "Yes", "No")</f>
        <v>No</v>
      </c>
      <c r="U3591" s="1">
        <v>0.64930555555555558</v>
      </c>
      <c r="V3591">
        <v>35</v>
      </c>
      <c r="W3591" s="1" t="str">
        <f>IF(Flights[[#This Row],[Arrival Delay]] = "", "Cancelled", IF(Flights[[#This Row],[Arrival Delay]]&gt;15, "Delayed", "On time"))</f>
        <v>Delayed</v>
      </c>
      <c r="X3591" t="str">
        <f>IF(Flights[[#This Row],[Status]]&lt;&gt;"Delayed","", IF(Flights[[#This Row],[Arrival Delay]]&gt;120, "Severe", IF(Flights[[#This Row],[Arrival Delay]]&gt;60, "Major", "Moderate")))</f>
        <v>Moderate</v>
      </c>
      <c r="Y3591" t="b">
        <v>0</v>
      </c>
      <c r="AA3591" t="str">
        <f>IF(OR(AND(Flights[[#This Row],[Status]]="Cancelled", Flights[[#This Row],[Cancellation Reason]]="Airline/Carrier"), Flights[[#This Row],[Delay Type]]="Severe"), "Yes", "No")</f>
        <v>No</v>
      </c>
    </row>
    <row r="3592" spans="1:27" x14ac:dyDescent="0.3">
      <c r="A3592" s="3">
        <v>42264</v>
      </c>
      <c r="B3592" s="22">
        <f>WEEKNUM(Flights[[#This Row],[Date]], 1)</f>
        <v>38</v>
      </c>
      <c r="C3592" s="22">
        <f>WEEKDAY(Flights[[#This Row],[Date]],1)</f>
        <v>5</v>
      </c>
      <c r="D3592" t="s">
        <v>82</v>
      </c>
      <c r="E3592" t="s">
        <v>1987</v>
      </c>
      <c r="F3592" t="s">
        <v>0</v>
      </c>
      <c r="G3592" t="s">
        <v>12</v>
      </c>
      <c r="H3592" t="str">
        <f>_xlfn.XLOOKUP(Flights[[#This Row],[Destination]], Airports!$A$2:$A$78, Airports!$D$2:$D$78)</f>
        <v>New York</v>
      </c>
      <c r="I3592" t="str" cm="1">
        <f t="array" ref="I3592">_xlfn.XLOOKUP(Flights[[#This Row],[Destination]],_xlfn._TRO_TRAILING( Airports!A:A),_xlfn._TRO_TRAILING( Airports!E:E), "Not found")</f>
        <v>NY</v>
      </c>
      <c r="J3592" s="1">
        <v>0.625</v>
      </c>
      <c r="K3592" s="22">
        <f>HOUR(Flights[[#This Row],[Scheduled Departure]])</f>
        <v>15</v>
      </c>
      <c r="L3592" s="1">
        <v>0.6381944444444444</v>
      </c>
      <c r="M3592">
        <f>(L3592-J3592)*24*60</f>
        <v>18.999999999999932</v>
      </c>
      <c r="N3592" s="16">
        <f>Flights[[#This Row],[Length (min)]]/60</f>
        <v>5.2833333333333332</v>
      </c>
      <c r="O3592">
        <v>317</v>
      </c>
      <c r="P3592">
        <v>2475</v>
      </c>
      <c r="Q3592" s="18">
        <f>IFERROR(Flights[[#This Row],[Distance]]/Flights[[#This Row],[Length (hr)]], "")</f>
        <v>468.45425867507885</v>
      </c>
      <c r="R3592" s="1">
        <v>0.98124999999999996</v>
      </c>
      <c r="S3592" s="1" t="str">
        <f>IF(Flights[[#This Row],[Length (hr)]]&lt;2, "No meal", IF(Flights[[#This Row],[Length (hr)]]&lt;3.5, "Light meal", "Full meal"))</f>
        <v>Full meal</v>
      </c>
      <c r="T3592" s="1" t="str">
        <f>IF(AND(Flights[[#This Row],[Airline]]="US Airways", Flights[[#This Row],[Meal]]="Full Meal"), "Yes", "No")</f>
        <v>No</v>
      </c>
      <c r="U3592" s="1">
        <v>0.98333333333333328</v>
      </c>
      <c r="V3592">
        <v>3</v>
      </c>
      <c r="W3592" s="1" t="str">
        <f>IF(Flights[[#This Row],[Arrival Delay]] = "", "Cancelled", IF(Flights[[#This Row],[Arrival Delay]]&gt;15, "Delayed", "On time"))</f>
        <v>On time</v>
      </c>
      <c r="X3592" t="str">
        <f>IF(Flights[[#This Row],[Status]]&lt;&gt;"Delayed","", IF(Flights[[#This Row],[Arrival Delay]]&gt;120, "Severe", IF(Flights[[#This Row],[Arrival Delay]]&gt;60, "Major", "Moderate")))</f>
        <v/>
      </c>
      <c r="Y3592" t="b">
        <v>0</v>
      </c>
      <c r="AA3592" t="str">
        <f>IF(OR(AND(Flights[[#This Row],[Status]]="Cancelled", Flights[[#This Row],[Cancellation Reason]]="Airline/Carrier"), Flights[[#This Row],[Delay Type]]="Severe"), "Yes", "No")</f>
        <v>No</v>
      </c>
    </row>
    <row r="3593" spans="1:27" x14ac:dyDescent="0.3">
      <c r="A3593" s="3">
        <v>42264</v>
      </c>
      <c r="B3593" s="22">
        <f>WEEKNUM(Flights[[#This Row],[Date]], 1)</f>
        <v>38</v>
      </c>
      <c r="C3593" s="22">
        <f>WEEKDAY(Flights[[#This Row],[Date]],1)</f>
        <v>5</v>
      </c>
      <c r="D3593" t="s">
        <v>149</v>
      </c>
      <c r="E3593" t="s">
        <v>1987</v>
      </c>
      <c r="F3593" t="s">
        <v>0</v>
      </c>
      <c r="G3593" t="s">
        <v>10</v>
      </c>
      <c r="H3593" t="str">
        <f>_xlfn.XLOOKUP(Flights[[#This Row],[Destination]], Airports!$A$2:$A$78, Airports!$D$2:$D$78)</f>
        <v>Boston</v>
      </c>
      <c r="I3593" t="str" cm="1">
        <f t="array" ref="I3593">_xlfn.XLOOKUP(Flights[[#This Row],[Destination]],_xlfn._TRO_TRAILING( Airports!A:A),_xlfn._TRO_TRAILING( Airports!E:E), "Not found")</f>
        <v>MA</v>
      </c>
      <c r="J3593" s="1">
        <v>0.73263888888888884</v>
      </c>
      <c r="K3593" s="22">
        <f>HOUR(Flights[[#This Row],[Scheduled Departure]])</f>
        <v>17</v>
      </c>
      <c r="L3593" s="1">
        <v>0.73541666666666672</v>
      </c>
      <c r="M3593">
        <f>(L3593-J3593)*24*60</f>
        <v>4.0000000000001457</v>
      </c>
      <c r="N3593" s="16">
        <f>Flights[[#This Row],[Length (min)]]/60</f>
        <v>5.5</v>
      </c>
      <c r="O3593">
        <v>330</v>
      </c>
      <c r="P3593">
        <v>2611</v>
      </c>
      <c r="Q3593" s="18">
        <f>IFERROR(Flights[[#This Row],[Distance]]/Flights[[#This Row],[Length (hr)]], "")</f>
        <v>474.72727272727275</v>
      </c>
      <c r="R3593" s="1">
        <v>9.0277777777777776E-2</v>
      </c>
      <c r="S3593" s="1" t="str">
        <f>IF(Flights[[#This Row],[Length (hr)]]&lt;2, "No meal", IF(Flights[[#This Row],[Length (hr)]]&lt;3.5, "Light meal", "Full meal"))</f>
        <v>Full meal</v>
      </c>
      <c r="T3593" s="1" t="str">
        <f>IF(AND(Flights[[#This Row],[Airline]]="US Airways", Flights[[#This Row],[Meal]]="Full Meal"), "Yes", "No")</f>
        <v>No</v>
      </c>
      <c r="U3593" s="1">
        <v>8.9583333333333334E-2</v>
      </c>
      <c r="V3593">
        <v>-1</v>
      </c>
      <c r="W3593" s="1" t="str">
        <f>IF(Flights[[#This Row],[Arrival Delay]] = "", "Cancelled", IF(Flights[[#This Row],[Arrival Delay]]&gt;15, "Delayed", "On time"))</f>
        <v>On time</v>
      </c>
      <c r="X3593" t="str">
        <f>IF(Flights[[#This Row],[Status]]&lt;&gt;"Delayed","", IF(Flights[[#This Row],[Arrival Delay]]&gt;120, "Severe", IF(Flights[[#This Row],[Arrival Delay]]&gt;60, "Major", "Moderate")))</f>
        <v/>
      </c>
      <c r="Y3593" t="b">
        <v>0</v>
      </c>
      <c r="AA3593" t="str">
        <f>IF(OR(AND(Flights[[#This Row],[Status]]="Cancelled", Flights[[#This Row],[Cancellation Reason]]="Airline/Carrier"), Flights[[#This Row],[Delay Type]]="Severe"), "Yes", "No")</f>
        <v>No</v>
      </c>
    </row>
    <row r="3594" spans="1:27" x14ac:dyDescent="0.3">
      <c r="A3594" s="3">
        <v>42264</v>
      </c>
      <c r="B3594" s="22">
        <f>WEEKNUM(Flights[[#This Row],[Date]], 1)</f>
        <v>38</v>
      </c>
      <c r="C3594" s="22">
        <f>WEEKDAY(Flights[[#This Row],[Date]],1)</f>
        <v>5</v>
      </c>
      <c r="D3594" t="s">
        <v>490</v>
      </c>
      <c r="E3594" t="s">
        <v>1990</v>
      </c>
      <c r="F3594" t="s">
        <v>0</v>
      </c>
      <c r="G3594" t="s">
        <v>281</v>
      </c>
      <c r="H3594" t="str">
        <f>_xlfn.XLOOKUP(Flights[[#This Row],[Destination]], Airports!$A$2:$A$78, Airports!$D$2:$D$78)</f>
        <v>Newark</v>
      </c>
      <c r="I3594" t="str" cm="1">
        <f t="array" ref="I3594">_xlfn.XLOOKUP(Flights[[#This Row],[Destination]],_xlfn._TRO_TRAILING( Airports!A:A),_xlfn._TRO_TRAILING( Airports!E:E), "Not found")</f>
        <v>NJ</v>
      </c>
      <c r="J3594" s="1">
        <v>0.86736111111111114</v>
      </c>
      <c r="K3594" s="22">
        <f>HOUR(Flights[[#This Row],[Scheduled Departure]])</f>
        <v>20</v>
      </c>
      <c r="L3594" s="1">
        <v>0.86736111111111114</v>
      </c>
      <c r="M3594">
        <f>(L3594-J3594)*24*60</f>
        <v>0</v>
      </c>
      <c r="N3594" s="16">
        <f>Flights[[#This Row],[Length (min)]]/60</f>
        <v>5.0666666666666664</v>
      </c>
      <c r="O3594">
        <v>304</v>
      </c>
      <c r="P3594">
        <v>2454</v>
      </c>
      <c r="Q3594" s="18">
        <f>IFERROR(Flights[[#This Row],[Distance]]/Flights[[#This Row],[Length (hr)]], "")</f>
        <v>484.34210526315792</v>
      </c>
      <c r="R3594" s="1">
        <v>0.21527777777777779</v>
      </c>
      <c r="S3594" s="1" t="str">
        <f>IF(Flights[[#This Row],[Length (hr)]]&lt;2, "No meal", IF(Flights[[#This Row],[Length (hr)]]&lt;3.5, "Light meal", "Full meal"))</f>
        <v>Full meal</v>
      </c>
      <c r="T3594" s="1" t="str">
        <f>IF(AND(Flights[[#This Row],[Airline]]="US Airways", Flights[[#This Row],[Meal]]="Full Meal"), "Yes", "No")</f>
        <v>No</v>
      </c>
      <c r="U3594" s="1">
        <v>0.20347222222222222</v>
      </c>
      <c r="V3594">
        <v>-17</v>
      </c>
      <c r="W3594" s="1" t="str">
        <f>IF(Flights[[#This Row],[Arrival Delay]] = "", "Cancelled", IF(Flights[[#This Row],[Arrival Delay]]&gt;15, "Delayed", "On time"))</f>
        <v>On time</v>
      </c>
      <c r="X3594" t="str">
        <f>IF(Flights[[#This Row],[Status]]&lt;&gt;"Delayed","", IF(Flights[[#This Row],[Arrival Delay]]&gt;120, "Severe", IF(Flights[[#This Row],[Arrival Delay]]&gt;60, "Major", "Moderate")))</f>
        <v/>
      </c>
      <c r="Y3594" t="b">
        <v>0</v>
      </c>
      <c r="AA3594" t="str">
        <f>IF(OR(AND(Flights[[#This Row],[Status]]="Cancelled", Flights[[#This Row],[Cancellation Reason]]="Airline/Carrier"), Flights[[#This Row],[Delay Type]]="Severe"), "Yes", "No")</f>
        <v>No</v>
      </c>
    </row>
    <row r="3595" spans="1:27" x14ac:dyDescent="0.3">
      <c r="A3595" s="3">
        <v>42264</v>
      </c>
      <c r="B3595" s="22">
        <f>WEEKNUM(Flights[[#This Row],[Date]], 1)</f>
        <v>38</v>
      </c>
      <c r="C3595" s="22">
        <f>WEEKDAY(Flights[[#This Row],[Date]],1)</f>
        <v>5</v>
      </c>
      <c r="D3595" t="s">
        <v>1796</v>
      </c>
      <c r="E3595" t="s">
        <v>1991</v>
      </c>
      <c r="F3595" t="s">
        <v>0</v>
      </c>
      <c r="G3595" t="s">
        <v>257</v>
      </c>
      <c r="H3595" t="str">
        <f>_xlfn.XLOOKUP(Flights[[#This Row],[Destination]], Airports!$A$2:$A$78, Airports!$D$2:$D$78)</f>
        <v>Baltimore</v>
      </c>
      <c r="I3595" t="str" cm="1">
        <f t="array" ref="I3595">_xlfn.XLOOKUP(Flights[[#This Row],[Destination]],_xlfn._TRO_TRAILING( Airports!A:A),_xlfn._TRO_TRAILING( Airports!E:E), "Not found")</f>
        <v>MD</v>
      </c>
      <c r="J3595" s="1">
        <v>0.92361111111111116</v>
      </c>
      <c r="K3595" s="22">
        <f>HOUR(Flights[[#This Row],[Scheduled Departure]])</f>
        <v>22</v>
      </c>
      <c r="L3595" s="1">
        <v>0.92083333333333328</v>
      </c>
      <c r="M3595">
        <f>(L3595-J3595)*24*60</f>
        <v>-4.0000000000001457</v>
      </c>
      <c r="N3595" s="16">
        <f>Flights[[#This Row],[Length (min)]]/60</f>
        <v>5.15</v>
      </c>
      <c r="O3595">
        <v>309</v>
      </c>
      <c r="P3595">
        <v>2329</v>
      </c>
      <c r="Q3595" s="18">
        <f>IFERROR(Flights[[#This Row],[Distance]]/Flights[[#This Row],[Length (hr)]], "")</f>
        <v>452.23300970873782</v>
      </c>
      <c r="R3595" s="1">
        <v>0.25277777777777777</v>
      </c>
      <c r="S3595" s="1" t="str">
        <f>IF(Flights[[#This Row],[Length (hr)]]&lt;2, "No meal", IF(Flights[[#This Row],[Length (hr)]]&lt;3.5, "Light meal", "Full meal"))</f>
        <v>Full meal</v>
      </c>
      <c r="T3595" s="1" t="str">
        <f>IF(AND(Flights[[#This Row],[Airline]]="US Airways", Flights[[#This Row],[Meal]]="Full Meal"), "Yes", "No")</f>
        <v>No</v>
      </c>
      <c r="U3595" s="1">
        <v>0.26041666666666669</v>
      </c>
      <c r="V3595">
        <v>11</v>
      </c>
      <c r="W3595" s="1" t="str">
        <f>IF(Flights[[#This Row],[Arrival Delay]] = "", "Cancelled", IF(Flights[[#This Row],[Arrival Delay]]&gt;15, "Delayed", "On time"))</f>
        <v>On time</v>
      </c>
      <c r="X3595" t="str">
        <f>IF(Flights[[#This Row],[Status]]&lt;&gt;"Delayed","", IF(Flights[[#This Row],[Arrival Delay]]&gt;120, "Severe", IF(Flights[[#This Row],[Arrival Delay]]&gt;60, "Major", "Moderate")))</f>
        <v/>
      </c>
      <c r="Y3595" t="b">
        <v>0</v>
      </c>
      <c r="AA3595" t="str">
        <f>IF(OR(AND(Flights[[#This Row],[Status]]="Cancelled", Flights[[#This Row],[Cancellation Reason]]="Airline/Carrier"), Flights[[#This Row],[Delay Type]]="Severe"), "Yes", "No")</f>
        <v>No</v>
      </c>
    </row>
    <row r="3596" spans="1:27" x14ac:dyDescent="0.3">
      <c r="A3596" s="3">
        <v>42265</v>
      </c>
      <c r="B3596" s="22">
        <f>WEEKNUM(Flights[[#This Row],[Date]], 1)</f>
        <v>38</v>
      </c>
      <c r="C3596" s="22">
        <f>WEEKDAY(Flights[[#This Row],[Date]],1)</f>
        <v>6</v>
      </c>
      <c r="D3596" t="s">
        <v>615</v>
      </c>
      <c r="E3596" t="s">
        <v>1990</v>
      </c>
      <c r="F3596" t="s">
        <v>0</v>
      </c>
      <c r="G3596" t="s">
        <v>281</v>
      </c>
      <c r="H3596" t="str">
        <f>_xlfn.XLOOKUP(Flights[[#This Row],[Destination]], Airports!$A$2:$A$78, Airports!$D$2:$D$78)</f>
        <v>Newark</v>
      </c>
      <c r="I3596" t="str" cm="1">
        <f t="array" ref="I3596">_xlfn.XLOOKUP(Flights[[#This Row],[Destination]],_xlfn._TRO_TRAILING( Airports!A:A),_xlfn._TRO_TRAILING( Airports!E:E), "Not found")</f>
        <v>NJ</v>
      </c>
      <c r="J3596" s="1">
        <v>0.25</v>
      </c>
      <c r="K3596" s="22">
        <f>HOUR(Flights[[#This Row],[Scheduled Departure]])</f>
        <v>6</v>
      </c>
      <c r="L3596" s="1">
        <v>0.24930555555555556</v>
      </c>
      <c r="M3596">
        <f>(L3596-J3596)*24*60</f>
        <v>-0.99999999999999645</v>
      </c>
      <c r="N3596" s="16">
        <f>Flights[[#This Row],[Length (min)]]/60</f>
        <v>4.9333333333333336</v>
      </c>
      <c r="O3596">
        <v>296</v>
      </c>
      <c r="P3596">
        <v>2454</v>
      </c>
      <c r="Q3596" s="18">
        <f>IFERROR(Flights[[#This Row],[Distance]]/Flights[[#This Row],[Length (hr)]], "")</f>
        <v>497.43243243243239</v>
      </c>
      <c r="R3596" s="1">
        <v>0.60416666666666663</v>
      </c>
      <c r="S3596" s="1" t="str">
        <f>IF(Flights[[#This Row],[Length (hr)]]&lt;2, "No meal", IF(Flights[[#This Row],[Length (hr)]]&lt;3.5, "Light meal", "Full meal"))</f>
        <v>Full meal</v>
      </c>
      <c r="T3596" s="1" t="str">
        <f>IF(AND(Flights[[#This Row],[Airline]]="US Airways", Flights[[#This Row],[Meal]]="Full Meal"), "Yes", "No")</f>
        <v>No</v>
      </c>
      <c r="U3596" s="1">
        <v>0.57986111111111116</v>
      </c>
      <c r="V3596">
        <v>-35</v>
      </c>
      <c r="W3596" s="1" t="str">
        <f>IF(Flights[[#This Row],[Arrival Delay]] = "", "Cancelled", IF(Flights[[#This Row],[Arrival Delay]]&gt;15, "Delayed", "On time"))</f>
        <v>On time</v>
      </c>
      <c r="X3596" t="str">
        <f>IF(Flights[[#This Row],[Status]]&lt;&gt;"Delayed","", IF(Flights[[#This Row],[Arrival Delay]]&gt;120, "Severe", IF(Flights[[#This Row],[Arrival Delay]]&gt;60, "Major", "Moderate")))</f>
        <v/>
      </c>
      <c r="Y3596" t="b">
        <v>0</v>
      </c>
      <c r="AA3596" t="str">
        <f>IF(OR(AND(Flights[[#This Row],[Status]]="Cancelled", Flights[[#This Row],[Cancellation Reason]]="Airline/Carrier"), Flights[[#This Row],[Delay Type]]="Severe"), "Yes", "No")</f>
        <v>No</v>
      </c>
    </row>
    <row r="3597" spans="1:27" x14ac:dyDescent="0.3">
      <c r="A3597" s="3">
        <v>42265</v>
      </c>
      <c r="B3597" s="22">
        <f>WEEKNUM(Flights[[#This Row],[Date]], 1)</f>
        <v>38</v>
      </c>
      <c r="C3597" s="22">
        <f>WEEKDAY(Flights[[#This Row],[Date]],1)</f>
        <v>6</v>
      </c>
      <c r="D3597" t="s">
        <v>68</v>
      </c>
      <c r="E3597" t="s">
        <v>1987</v>
      </c>
      <c r="F3597" t="s">
        <v>0</v>
      </c>
      <c r="G3597" t="s">
        <v>3</v>
      </c>
      <c r="H3597" t="str">
        <f>_xlfn.XLOOKUP(Flights[[#This Row],[Destination]], Airports!$A$2:$A$78, Airports!$D$2:$D$78)</f>
        <v>Dallas</v>
      </c>
      <c r="I3597" t="str" cm="1">
        <f t="array" ref="I3597">_xlfn.XLOOKUP(Flights[[#This Row],[Destination]],_xlfn._TRO_TRAILING( Airports!A:A),_xlfn._TRO_TRAILING( Airports!E:E), "Not found")</f>
        <v>TX</v>
      </c>
      <c r="J3597" s="1">
        <v>0.26041666666666669</v>
      </c>
      <c r="K3597" s="22">
        <f>HOUR(Flights[[#This Row],[Scheduled Departure]])</f>
        <v>6</v>
      </c>
      <c r="L3597" s="1">
        <v>0.28888888888888886</v>
      </c>
      <c r="M3597">
        <f>(L3597-J3597)*24*60</f>
        <v>40.999999999999936</v>
      </c>
      <c r="N3597" s="16">
        <f>Flights[[#This Row],[Length (min)]]/60</f>
        <v>2.7166666666666668</v>
      </c>
      <c r="O3597">
        <v>163</v>
      </c>
      <c r="P3597">
        <v>1235</v>
      </c>
      <c r="Q3597" s="18">
        <f>IFERROR(Flights[[#This Row],[Distance]]/Flights[[#This Row],[Length (hr)]], "")</f>
        <v>454.601226993865</v>
      </c>
      <c r="R3597" s="1">
        <v>0.47291666666666665</v>
      </c>
      <c r="S3597" s="1" t="str">
        <f>IF(Flights[[#This Row],[Length (hr)]]&lt;2, "No meal", IF(Flights[[#This Row],[Length (hr)]]&lt;3.5, "Light meal", "Full meal"))</f>
        <v>Light meal</v>
      </c>
      <c r="T3597" s="1" t="str">
        <f>IF(AND(Flights[[#This Row],[Airline]]="US Airways", Flights[[#This Row],[Meal]]="Full Meal"), "Yes", "No")</f>
        <v>No</v>
      </c>
      <c r="U3597" s="1">
        <v>0.48541666666666666</v>
      </c>
      <c r="V3597">
        <v>18</v>
      </c>
      <c r="W3597" s="1" t="str">
        <f>IF(Flights[[#This Row],[Arrival Delay]] = "", "Cancelled", IF(Flights[[#This Row],[Arrival Delay]]&gt;15, "Delayed", "On time"))</f>
        <v>Delayed</v>
      </c>
      <c r="X3597" t="str">
        <f>IF(Flights[[#This Row],[Status]]&lt;&gt;"Delayed","", IF(Flights[[#This Row],[Arrival Delay]]&gt;120, "Severe", IF(Flights[[#This Row],[Arrival Delay]]&gt;60, "Major", "Moderate")))</f>
        <v>Moderate</v>
      </c>
      <c r="Y3597" t="b">
        <v>0</v>
      </c>
      <c r="AA3597" t="str">
        <f>IF(OR(AND(Flights[[#This Row],[Status]]="Cancelled", Flights[[#This Row],[Cancellation Reason]]="Airline/Carrier"), Flights[[#This Row],[Delay Type]]="Severe"), "Yes", "No")</f>
        <v>No</v>
      </c>
    </row>
    <row r="3598" spans="1:27" x14ac:dyDescent="0.3">
      <c r="A3598" s="3">
        <v>42265</v>
      </c>
      <c r="B3598" s="22">
        <f>WEEKNUM(Flights[[#This Row],[Date]], 1)</f>
        <v>38</v>
      </c>
      <c r="C3598" s="22">
        <f>WEEKDAY(Flights[[#This Row],[Date]],1)</f>
        <v>6</v>
      </c>
      <c r="D3598" t="s">
        <v>1422</v>
      </c>
      <c r="E3598" t="s">
        <v>1990</v>
      </c>
      <c r="F3598" t="s">
        <v>0</v>
      </c>
      <c r="G3598" t="s">
        <v>4</v>
      </c>
      <c r="H3598" t="str">
        <f>_xlfn.XLOOKUP(Flights[[#This Row],[Destination]], Airports!$A$2:$A$78, Airports!$D$2:$D$78)</f>
        <v>Chicago</v>
      </c>
      <c r="I3598" t="str" cm="1">
        <f t="array" ref="I3598">_xlfn.XLOOKUP(Flights[[#This Row],[Destination]],_xlfn._TRO_TRAILING( Airports!A:A),_xlfn._TRO_TRAILING( Airports!E:E), "Not found")</f>
        <v>IL</v>
      </c>
      <c r="J3598" s="1">
        <v>0.27152777777777776</v>
      </c>
      <c r="K3598" s="22">
        <f>HOUR(Flights[[#This Row],[Scheduled Departure]])</f>
        <v>6</v>
      </c>
      <c r="L3598" s="1">
        <v>0.26666666666666666</v>
      </c>
      <c r="M3598">
        <f>(L3598-J3598)*24*60</f>
        <v>-6.9999999999999751</v>
      </c>
      <c r="N3598" s="16">
        <f>Flights[[#This Row],[Length (min)]]/60</f>
        <v>4.0666666666666664</v>
      </c>
      <c r="O3598">
        <v>244</v>
      </c>
      <c r="P3598">
        <v>1744</v>
      </c>
      <c r="Q3598" s="18">
        <f>IFERROR(Flights[[#This Row],[Distance]]/Flights[[#This Row],[Length (hr)]], "")</f>
        <v>428.85245901639348</v>
      </c>
      <c r="R3598" s="1">
        <v>0.52777777777777779</v>
      </c>
      <c r="S3598" s="1" t="str">
        <f>IF(Flights[[#This Row],[Length (hr)]]&lt;2, "No meal", IF(Flights[[#This Row],[Length (hr)]]&lt;3.5, "Light meal", "Full meal"))</f>
        <v>Full meal</v>
      </c>
      <c r="T3598" s="1" t="str">
        <f>IF(AND(Flights[[#This Row],[Airline]]="US Airways", Flights[[#This Row],[Meal]]="Full Meal"), "Yes", "No")</f>
        <v>No</v>
      </c>
      <c r="U3598" s="1">
        <v>0.51944444444444449</v>
      </c>
      <c r="V3598">
        <v>-12</v>
      </c>
      <c r="W3598" s="1" t="str">
        <f>IF(Flights[[#This Row],[Arrival Delay]] = "", "Cancelled", IF(Flights[[#This Row],[Arrival Delay]]&gt;15, "Delayed", "On time"))</f>
        <v>On time</v>
      </c>
      <c r="X3598" t="str">
        <f>IF(Flights[[#This Row],[Status]]&lt;&gt;"Delayed","", IF(Flights[[#This Row],[Arrival Delay]]&gt;120, "Severe", IF(Flights[[#This Row],[Arrival Delay]]&gt;60, "Major", "Moderate")))</f>
        <v/>
      </c>
      <c r="Y3598" t="b">
        <v>0</v>
      </c>
      <c r="AA3598" t="str">
        <f>IF(OR(AND(Flights[[#This Row],[Status]]="Cancelled", Flights[[#This Row],[Cancellation Reason]]="Airline/Carrier"), Flights[[#This Row],[Delay Type]]="Severe"), "Yes", "No")</f>
        <v>No</v>
      </c>
    </row>
    <row r="3599" spans="1:27" x14ac:dyDescent="0.3">
      <c r="A3599" s="3">
        <v>42265</v>
      </c>
      <c r="B3599" s="22">
        <f>WEEKNUM(Flights[[#This Row],[Date]], 1)</f>
        <v>38</v>
      </c>
      <c r="C3599" s="22">
        <f>WEEKDAY(Flights[[#This Row],[Date]],1)</f>
        <v>6</v>
      </c>
      <c r="D3599" t="s">
        <v>410</v>
      </c>
      <c r="E3599" t="s">
        <v>1992</v>
      </c>
      <c r="F3599" t="s">
        <v>0</v>
      </c>
      <c r="G3599" t="s">
        <v>12</v>
      </c>
      <c r="H3599" t="str">
        <f>_xlfn.XLOOKUP(Flights[[#This Row],[Destination]], Airports!$A$2:$A$78, Airports!$D$2:$D$78)</f>
        <v>New York</v>
      </c>
      <c r="I3599" t="str" cm="1">
        <f t="array" ref="I3599">_xlfn.XLOOKUP(Flights[[#This Row],[Destination]],_xlfn._TRO_TRAILING( Airports!A:A),_xlfn._TRO_TRAILING( Airports!E:E), "Not found")</f>
        <v>NY</v>
      </c>
      <c r="J3599" s="1">
        <v>0.37152777777777779</v>
      </c>
      <c r="K3599" s="22">
        <f>HOUR(Flights[[#This Row],[Scheduled Departure]])</f>
        <v>8</v>
      </c>
      <c r="L3599" s="1">
        <v>0.36875000000000002</v>
      </c>
      <c r="M3599">
        <f>(L3599-J3599)*24*60</f>
        <v>-3.9999999999999858</v>
      </c>
      <c r="N3599" s="16">
        <f>Flights[[#This Row],[Length (min)]]/60</f>
        <v>5.2833333333333332</v>
      </c>
      <c r="O3599">
        <v>317</v>
      </c>
      <c r="P3599">
        <v>2475</v>
      </c>
      <c r="Q3599" s="18">
        <f>IFERROR(Flights[[#This Row],[Distance]]/Flights[[#This Row],[Length (hr)]], "")</f>
        <v>468.45425867507885</v>
      </c>
      <c r="R3599" s="1">
        <v>0.72638888888888886</v>
      </c>
      <c r="S3599" s="1" t="str">
        <f>IF(Flights[[#This Row],[Length (hr)]]&lt;2, "No meal", IF(Flights[[#This Row],[Length (hr)]]&lt;3.5, "Light meal", "Full meal"))</f>
        <v>Full meal</v>
      </c>
      <c r="T3599" s="1" t="str">
        <f>IF(AND(Flights[[#This Row],[Airline]]="US Airways", Flights[[#This Row],[Meal]]="Full Meal"), "Yes", "No")</f>
        <v>No</v>
      </c>
      <c r="U3599" s="1">
        <v>0.71388888888888891</v>
      </c>
      <c r="V3599">
        <v>-18</v>
      </c>
      <c r="W3599" s="1" t="str">
        <f>IF(Flights[[#This Row],[Arrival Delay]] = "", "Cancelled", IF(Flights[[#This Row],[Arrival Delay]]&gt;15, "Delayed", "On time"))</f>
        <v>On time</v>
      </c>
      <c r="X3599" t="str">
        <f>IF(Flights[[#This Row],[Status]]&lt;&gt;"Delayed","", IF(Flights[[#This Row],[Arrival Delay]]&gt;120, "Severe", IF(Flights[[#This Row],[Arrival Delay]]&gt;60, "Major", "Moderate")))</f>
        <v/>
      </c>
      <c r="Y3599" t="b">
        <v>0</v>
      </c>
      <c r="AA3599" t="str">
        <f>IF(OR(AND(Flights[[#This Row],[Status]]="Cancelled", Flights[[#This Row],[Cancellation Reason]]="Airline/Carrier"), Flights[[#This Row],[Delay Type]]="Severe"), "Yes", "No")</f>
        <v>No</v>
      </c>
    </row>
    <row r="3600" spans="1:27" x14ac:dyDescent="0.3">
      <c r="A3600" s="3">
        <v>42265</v>
      </c>
      <c r="B3600" s="22">
        <f>WEEKNUM(Flights[[#This Row],[Date]], 1)</f>
        <v>38</v>
      </c>
      <c r="C3600" s="22">
        <f>WEEKDAY(Flights[[#This Row],[Date]],1)</f>
        <v>6</v>
      </c>
      <c r="D3600" t="s">
        <v>1261</v>
      </c>
      <c r="E3600" t="s">
        <v>1989</v>
      </c>
      <c r="F3600" t="s">
        <v>0</v>
      </c>
      <c r="G3600" t="s">
        <v>316</v>
      </c>
      <c r="H3600" t="str">
        <f>_xlfn.XLOOKUP(Flights[[#This Row],[Destination]], Airports!$A$2:$A$78, Airports!$D$2:$D$78)</f>
        <v>New Orleans</v>
      </c>
      <c r="I3600" t="str" cm="1">
        <f t="array" ref="I3600">_xlfn.XLOOKUP(Flights[[#This Row],[Destination]],_xlfn._TRO_TRAILING( Airports!A:A),_xlfn._TRO_TRAILING( Airports!E:E), "Not found")</f>
        <v>LA</v>
      </c>
      <c r="J3600" s="1">
        <v>0.3888888888888889</v>
      </c>
      <c r="K3600" s="22">
        <f>HOUR(Flights[[#This Row],[Scheduled Departure]])</f>
        <v>9</v>
      </c>
      <c r="L3600" s="1">
        <v>0.38819444444444445</v>
      </c>
      <c r="M3600">
        <f>(L3600-J3600)*24*60</f>
        <v>-0.99999999999999645</v>
      </c>
      <c r="N3600" s="16">
        <f>Flights[[#This Row],[Length (min)]]/60</f>
        <v>3.7</v>
      </c>
      <c r="O3600">
        <v>222</v>
      </c>
      <c r="P3600">
        <v>1670</v>
      </c>
      <c r="Q3600" s="18">
        <f>IFERROR(Flights[[#This Row],[Distance]]/Flights[[#This Row],[Length (hr)]], "")</f>
        <v>451.35135135135135</v>
      </c>
      <c r="R3600" s="1">
        <v>0.63055555555555554</v>
      </c>
      <c r="S3600" s="1" t="str">
        <f>IF(Flights[[#This Row],[Length (hr)]]&lt;2, "No meal", IF(Flights[[#This Row],[Length (hr)]]&lt;3.5, "Light meal", "Full meal"))</f>
        <v>Full meal</v>
      </c>
      <c r="T3600" s="1" t="str">
        <f>IF(AND(Flights[[#This Row],[Airline]]="US Airways", Flights[[#This Row],[Meal]]="Full Meal"), "Yes", "No")</f>
        <v>No</v>
      </c>
      <c r="U3600" s="1">
        <v>0.62569444444444444</v>
      </c>
      <c r="V3600">
        <v>-7</v>
      </c>
      <c r="W3600" s="1" t="str">
        <f>IF(Flights[[#This Row],[Arrival Delay]] = "", "Cancelled", IF(Flights[[#This Row],[Arrival Delay]]&gt;15, "Delayed", "On time"))</f>
        <v>On time</v>
      </c>
      <c r="X3600" t="str">
        <f>IF(Flights[[#This Row],[Status]]&lt;&gt;"Delayed","", IF(Flights[[#This Row],[Arrival Delay]]&gt;120, "Severe", IF(Flights[[#This Row],[Arrival Delay]]&gt;60, "Major", "Moderate")))</f>
        <v/>
      </c>
      <c r="Y3600" t="b">
        <v>0</v>
      </c>
      <c r="AA3600" t="str">
        <f>IF(OR(AND(Flights[[#This Row],[Status]]="Cancelled", Flights[[#This Row],[Cancellation Reason]]="Airline/Carrier"), Flights[[#This Row],[Delay Type]]="Severe"), "Yes", "No")</f>
        <v>No</v>
      </c>
    </row>
    <row r="3601" spans="1:27" x14ac:dyDescent="0.3">
      <c r="A3601" s="3">
        <v>42265</v>
      </c>
      <c r="B3601" s="22">
        <f>WEEKNUM(Flights[[#This Row],[Date]], 1)</f>
        <v>38</v>
      </c>
      <c r="C3601" s="22">
        <f>WEEKDAY(Flights[[#This Row],[Date]],1)</f>
        <v>6</v>
      </c>
      <c r="D3601" t="s">
        <v>1085</v>
      </c>
      <c r="E3601" t="s">
        <v>1994</v>
      </c>
      <c r="F3601" t="s">
        <v>0</v>
      </c>
      <c r="G3601" t="s">
        <v>339</v>
      </c>
      <c r="H3601" t="str">
        <f>_xlfn.XLOOKUP(Flights[[#This Row],[Destination]], Airports!$A$2:$A$78, Airports!$D$2:$D$78)</f>
        <v>San Diego</v>
      </c>
      <c r="I3601" t="str" cm="1">
        <f t="array" ref="I3601">_xlfn.XLOOKUP(Flights[[#This Row],[Destination]],_xlfn._TRO_TRAILING( Airports!A:A),_xlfn._TRO_TRAILING( Airports!E:E), "Not found")</f>
        <v>CA</v>
      </c>
      <c r="J3601" s="1">
        <v>0.4375</v>
      </c>
      <c r="K3601" s="22">
        <f>HOUR(Flights[[#This Row],[Scheduled Departure]])</f>
        <v>10</v>
      </c>
      <c r="L3601" s="1">
        <v>0.43333333333333335</v>
      </c>
      <c r="M3601">
        <f>(L3601-J3601)*24*60</f>
        <v>-5.9999999999999787</v>
      </c>
      <c r="N3601" s="16">
        <f>Flights[[#This Row],[Length (min)]]/60</f>
        <v>0.81666666666666665</v>
      </c>
      <c r="O3601">
        <v>49</v>
      </c>
      <c r="P3601">
        <v>109</v>
      </c>
      <c r="Q3601" s="18">
        <f>IFERROR(Flights[[#This Row],[Distance]]/Flights[[#This Row],[Length (hr)]], "")</f>
        <v>133.46938775510205</v>
      </c>
      <c r="R3601" s="1">
        <v>0.4777777777777778</v>
      </c>
      <c r="S3601" s="1" t="str">
        <f>IF(Flights[[#This Row],[Length (hr)]]&lt;2, "No meal", IF(Flights[[#This Row],[Length (hr)]]&lt;3.5, "Light meal", "Full meal"))</f>
        <v>No meal</v>
      </c>
      <c r="T3601" s="1" t="str">
        <f>IF(AND(Flights[[#This Row],[Airline]]="US Airways", Flights[[#This Row],[Meal]]="Full Meal"), "Yes", "No")</f>
        <v>No</v>
      </c>
      <c r="U3601" s="1">
        <v>0.46736111111111112</v>
      </c>
      <c r="V3601">
        <v>-15</v>
      </c>
      <c r="W3601" s="1" t="str">
        <f>IF(Flights[[#This Row],[Arrival Delay]] = "", "Cancelled", IF(Flights[[#This Row],[Arrival Delay]]&gt;15, "Delayed", "On time"))</f>
        <v>On time</v>
      </c>
      <c r="X3601" t="str">
        <f>IF(Flights[[#This Row],[Status]]&lt;&gt;"Delayed","", IF(Flights[[#This Row],[Arrival Delay]]&gt;120, "Severe", IF(Flights[[#This Row],[Arrival Delay]]&gt;60, "Major", "Moderate")))</f>
        <v/>
      </c>
      <c r="Y3601" t="b">
        <v>0</v>
      </c>
      <c r="AA3601" t="str">
        <f>IF(OR(AND(Flights[[#This Row],[Status]]="Cancelled", Flights[[#This Row],[Cancellation Reason]]="Airline/Carrier"), Flights[[#This Row],[Delay Type]]="Severe"), "Yes", "No")</f>
        <v>No</v>
      </c>
    </row>
    <row r="3602" spans="1:27" x14ac:dyDescent="0.3">
      <c r="A3602" s="3">
        <v>42265</v>
      </c>
      <c r="B3602" s="22">
        <f>WEEKNUM(Flights[[#This Row],[Date]], 1)</f>
        <v>38</v>
      </c>
      <c r="C3602" s="22">
        <f>WEEKDAY(Flights[[#This Row],[Date]],1)</f>
        <v>6</v>
      </c>
      <c r="D3602" t="s">
        <v>1379</v>
      </c>
      <c r="E3602" t="s">
        <v>1996</v>
      </c>
      <c r="F3602" t="s">
        <v>0</v>
      </c>
      <c r="G3602" t="s">
        <v>15</v>
      </c>
      <c r="H3602" t="str">
        <f>_xlfn.XLOOKUP(Flights[[#This Row],[Destination]], Airports!$A$2:$A$78, Airports!$D$2:$D$78)</f>
        <v>Las Vegas</v>
      </c>
      <c r="I3602" t="str" cm="1">
        <f t="array" ref="I3602">_xlfn.XLOOKUP(Flights[[#This Row],[Destination]],_xlfn._TRO_TRAILING( Airports!A:A),_xlfn._TRO_TRAILING( Airports!E:E), "Not found")</f>
        <v>NV</v>
      </c>
      <c r="J3602" s="1">
        <v>0.4375</v>
      </c>
      <c r="K3602" s="22">
        <f>HOUR(Flights[[#This Row],[Scheduled Departure]])</f>
        <v>10</v>
      </c>
      <c r="L3602" s="1">
        <v>0.43680555555555556</v>
      </c>
      <c r="M3602">
        <f>(L3602-J3602)*24*60</f>
        <v>-0.99999999999999645</v>
      </c>
      <c r="N3602" s="16">
        <f>Flights[[#This Row],[Length (min)]]/60</f>
        <v>1.1499999999999999</v>
      </c>
      <c r="O3602">
        <v>69</v>
      </c>
      <c r="P3602">
        <v>236</v>
      </c>
      <c r="Q3602" s="18">
        <f>IFERROR(Flights[[#This Row],[Distance]]/Flights[[#This Row],[Length (hr)]], "")</f>
        <v>205.21739130434784</v>
      </c>
      <c r="R3602" s="1">
        <v>0.4826388888888889</v>
      </c>
      <c r="S3602" s="1" t="str">
        <f>IF(Flights[[#This Row],[Length (hr)]]&lt;2, "No meal", IF(Flights[[#This Row],[Length (hr)]]&lt;3.5, "Light meal", "Full meal"))</f>
        <v>No meal</v>
      </c>
      <c r="T3602" s="1" t="str">
        <f>IF(AND(Flights[[#This Row],[Airline]]="US Airways", Flights[[#This Row],[Meal]]="Full Meal"), "Yes", "No")</f>
        <v>No</v>
      </c>
      <c r="U3602" s="1">
        <v>0.48472222222222222</v>
      </c>
      <c r="V3602">
        <v>3</v>
      </c>
      <c r="W3602" s="1" t="str">
        <f>IF(Flights[[#This Row],[Arrival Delay]] = "", "Cancelled", IF(Flights[[#This Row],[Arrival Delay]]&gt;15, "Delayed", "On time"))</f>
        <v>On time</v>
      </c>
      <c r="X3602" t="str">
        <f>IF(Flights[[#This Row],[Status]]&lt;&gt;"Delayed","", IF(Flights[[#This Row],[Arrival Delay]]&gt;120, "Severe", IF(Flights[[#This Row],[Arrival Delay]]&gt;60, "Major", "Moderate")))</f>
        <v/>
      </c>
      <c r="Y3602" t="b">
        <v>0</v>
      </c>
      <c r="AA3602" t="str">
        <f>IF(OR(AND(Flights[[#This Row],[Status]]="Cancelled", Flights[[#This Row],[Cancellation Reason]]="Airline/Carrier"), Flights[[#This Row],[Delay Type]]="Severe"), "Yes", "No")</f>
        <v>No</v>
      </c>
    </row>
    <row r="3603" spans="1:27" x14ac:dyDescent="0.3">
      <c r="A3603" s="3">
        <v>42265</v>
      </c>
      <c r="B3603" s="22">
        <f>WEEKNUM(Flights[[#This Row],[Date]], 1)</f>
        <v>38</v>
      </c>
      <c r="C3603" s="22">
        <f>WEEKDAY(Flights[[#This Row],[Date]],1)</f>
        <v>6</v>
      </c>
      <c r="D3603" t="s">
        <v>1696</v>
      </c>
      <c r="E3603" t="s">
        <v>1995</v>
      </c>
      <c r="F3603" t="s">
        <v>0</v>
      </c>
      <c r="G3603" t="s">
        <v>15</v>
      </c>
      <c r="H3603" t="str">
        <f>_xlfn.XLOOKUP(Flights[[#This Row],[Destination]], Airports!$A$2:$A$78, Airports!$D$2:$D$78)</f>
        <v>Las Vegas</v>
      </c>
      <c r="I3603" t="str" cm="1">
        <f t="array" ref="I3603">_xlfn.XLOOKUP(Flights[[#This Row],[Destination]],_xlfn._TRO_TRAILING( Airports!A:A),_xlfn._TRO_TRAILING( Airports!E:E), "Not found")</f>
        <v>NV</v>
      </c>
      <c r="J3603" s="1">
        <v>0.65277777777777779</v>
      </c>
      <c r="K3603" s="22">
        <f>HOUR(Flights[[#This Row],[Scheduled Departure]])</f>
        <v>15</v>
      </c>
      <c r="L3603" s="1">
        <v>0.66666666666666663</v>
      </c>
      <c r="M3603">
        <f>(L3603-J3603)*24*60</f>
        <v>19.999999999999929</v>
      </c>
      <c r="N3603" s="16">
        <f>Flights[[#This Row],[Length (min)]]/60</f>
        <v>0.98333333333333328</v>
      </c>
      <c r="O3603">
        <v>59</v>
      </c>
      <c r="P3603">
        <v>236</v>
      </c>
      <c r="Q3603" s="18">
        <f>IFERROR(Flights[[#This Row],[Distance]]/Flights[[#This Row],[Length (hr)]], "")</f>
        <v>240</v>
      </c>
      <c r="R3603" s="1">
        <v>0.70138888888888884</v>
      </c>
      <c r="S3603" s="1" t="str">
        <f>IF(Flights[[#This Row],[Length (hr)]]&lt;2, "No meal", IF(Flights[[#This Row],[Length (hr)]]&lt;3.5, "Light meal", "Full meal"))</f>
        <v>No meal</v>
      </c>
      <c r="T3603" s="1" t="str">
        <f>IF(AND(Flights[[#This Row],[Airline]]="US Airways", Flights[[#This Row],[Meal]]="Full Meal"), "Yes", "No")</f>
        <v>No</v>
      </c>
      <c r="U3603" s="1">
        <v>0.70763888888888893</v>
      </c>
      <c r="V3603">
        <v>9</v>
      </c>
      <c r="W3603" s="1" t="str">
        <f>IF(Flights[[#This Row],[Arrival Delay]] = "", "Cancelled", IF(Flights[[#This Row],[Arrival Delay]]&gt;15, "Delayed", "On time"))</f>
        <v>On time</v>
      </c>
      <c r="X3603" t="str">
        <f>IF(Flights[[#This Row],[Status]]&lt;&gt;"Delayed","", IF(Flights[[#This Row],[Arrival Delay]]&gt;120, "Severe", IF(Flights[[#This Row],[Arrival Delay]]&gt;60, "Major", "Moderate")))</f>
        <v/>
      </c>
      <c r="Y3603" t="b">
        <v>0</v>
      </c>
      <c r="AA3603" t="str">
        <f>IF(OR(AND(Flights[[#This Row],[Status]]="Cancelled", Flights[[#This Row],[Cancellation Reason]]="Airline/Carrier"), Flights[[#This Row],[Delay Type]]="Severe"), "Yes", "No")</f>
        <v>No</v>
      </c>
    </row>
    <row r="3604" spans="1:27" x14ac:dyDescent="0.3">
      <c r="A3604" s="3">
        <v>42265</v>
      </c>
      <c r="B3604" s="22">
        <f>WEEKNUM(Flights[[#This Row],[Date]], 1)</f>
        <v>38</v>
      </c>
      <c r="C3604" s="22">
        <f>WEEKDAY(Flights[[#This Row],[Date]],1)</f>
        <v>6</v>
      </c>
      <c r="D3604" t="s">
        <v>556</v>
      </c>
      <c r="E3604" t="s">
        <v>1994</v>
      </c>
      <c r="F3604" t="s">
        <v>0</v>
      </c>
      <c r="G3604" t="s">
        <v>342</v>
      </c>
      <c r="H3604" t="str">
        <f>_xlfn.XLOOKUP(Flights[[#This Row],[Destination]], Airports!$A$2:$A$78, Airports!$D$2:$D$78)</f>
        <v>Santa Barbara</v>
      </c>
      <c r="I3604" t="str" cm="1">
        <f t="array" ref="I3604">_xlfn.XLOOKUP(Flights[[#This Row],[Destination]],_xlfn._TRO_TRAILING( Airports!A:A),_xlfn._TRO_TRAILING( Airports!E:E), "Not found")</f>
        <v>CA</v>
      </c>
      <c r="J3604" s="1">
        <v>0.67083333333333328</v>
      </c>
      <c r="K3604" s="22">
        <f>HOUR(Flights[[#This Row],[Scheduled Departure]])</f>
        <v>16</v>
      </c>
      <c r="L3604" s="1">
        <v>0.66736111111111107</v>
      </c>
      <c r="M3604">
        <f>(L3604-J3604)*24*60</f>
        <v>-4.9999999999999822</v>
      </c>
      <c r="N3604" s="16">
        <f>Flights[[#This Row],[Length (min)]]/60</f>
        <v>0.73333333333333328</v>
      </c>
      <c r="O3604">
        <v>44</v>
      </c>
      <c r="P3604">
        <v>89</v>
      </c>
      <c r="Q3604" s="18">
        <f>IFERROR(Flights[[#This Row],[Distance]]/Flights[[#This Row],[Length (hr)]], "")</f>
        <v>121.36363636363637</v>
      </c>
      <c r="R3604" s="1">
        <v>0.70208333333333328</v>
      </c>
      <c r="S3604" s="1" t="str">
        <f>IF(Flights[[#This Row],[Length (hr)]]&lt;2, "No meal", IF(Flights[[#This Row],[Length (hr)]]&lt;3.5, "Light meal", "Full meal"))</f>
        <v>No meal</v>
      </c>
      <c r="T3604" s="1" t="str">
        <f>IF(AND(Flights[[#This Row],[Airline]]="US Airways", Flights[[#This Row],[Meal]]="Full Meal"), "Yes", "No")</f>
        <v>No</v>
      </c>
      <c r="U3604" s="1">
        <v>0.69791666666666663</v>
      </c>
      <c r="V3604">
        <v>-6</v>
      </c>
      <c r="W3604" s="1" t="str">
        <f>IF(Flights[[#This Row],[Arrival Delay]] = "", "Cancelled", IF(Flights[[#This Row],[Arrival Delay]]&gt;15, "Delayed", "On time"))</f>
        <v>On time</v>
      </c>
      <c r="X3604" t="str">
        <f>IF(Flights[[#This Row],[Status]]&lt;&gt;"Delayed","", IF(Flights[[#This Row],[Arrival Delay]]&gt;120, "Severe", IF(Flights[[#This Row],[Arrival Delay]]&gt;60, "Major", "Moderate")))</f>
        <v/>
      </c>
      <c r="Y3604" t="b">
        <v>0</v>
      </c>
      <c r="AA3604" t="str">
        <f>IF(OR(AND(Flights[[#This Row],[Status]]="Cancelled", Flights[[#This Row],[Cancellation Reason]]="Airline/Carrier"), Flights[[#This Row],[Delay Type]]="Severe"), "Yes", "No")</f>
        <v>No</v>
      </c>
    </row>
    <row r="3605" spans="1:27" x14ac:dyDescent="0.3">
      <c r="A3605" s="3">
        <v>42265</v>
      </c>
      <c r="B3605" s="22">
        <f>WEEKNUM(Flights[[#This Row],[Date]], 1)</f>
        <v>38</v>
      </c>
      <c r="C3605" s="22">
        <f>WEEKDAY(Flights[[#This Row],[Date]],1)</f>
        <v>6</v>
      </c>
      <c r="D3605" t="s">
        <v>576</v>
      </c>
      <c r="E3605" t="s">
        <v>1989</v>
      </c>
      <c r="F3605" t="s">
        <v>0</v>
      </c>
      <c r="G3605" t="s">
        <v>349</v>
      </c>
      <c r="H3605" t="str">
        <f>_xlfn.XLOOKUP(Flights[[#This Row],[Destination]], Airports!$A$2:$A$78, Airports!$D$2:$D$78)</f>
        <v>Salt Lake City</v>
      </c>
      <c r="I3605" t="str" cm="1">
        <f t="array" ref="I3605">_xlfn.XLOOKUP(Flights[[#This Row],[Destination]],_xlfn._TRO_TRAILING( Airports!A:A),_xlfn._TRO_TRAILING( Airports!E:E), "Not found")</f>
        <v>UT</v>
      </c>
      <c r="J3605" s="1">
        <v>0.69097222222222221</v>
      </c>
      <c r="K3605" s="22">
        <f>HOUR(Flights[[#This Row],[Scheduled Departure]])</f>
        <v>16</v>
      </c>
      <c r="L3605" s="1">
        <v>0.69236111111111109</v>
      </c>
      <c r="M3605">
        <f>(L3605-J3605)*24*60</f>
        <v>1.9999999999999929</v>
      </c>
      <c r="N3605" s="16">
        <f>Flights[[#This Row],[Length (min)]]/60</f>
        <v>1.6333333333333333</v>
      </c>
      <c r="O3605">
        <v>98</v>
      </c>
      <c r="P3605">
        <v>590</v>
      </c>
      <c r="Q3605" s="18">
        <f>IFERROR(Flights[[#This Row],[Distance]]/Flights[[#This Row],[Length (hr)]], "")</f>
        <v>361.22448979591837</v>
      </c>
      <c r="R3605" s="1">
        <v>0.80902777777777779</v>
      </c>
      <c r="S3605" s="1" t="str">
        <f>IF(Flights[[#This Row],[Length (hr)]]&lt;2, "No meal", IF(Flights[[#This Row],[Length (hr)]]&lt;3.5, "Light meal", "Full meal"))</f>
        <v>No meal</v>
      </c>
      <c r="T3605" s="1" t="str">
        <f>IF(AND(Flights[[#This Row],[Airline]]="US Airways", Flights[[#This Row],[Meal]]="Full Meal"), "Yes", "No")</f>
        <v>No</v>
      </c>
      <c r="U3605" s="1">
        <v>0.80208333333333337</v>
      </c>
      <c r="V3605">
        <v>-10</v>
      </c>
      <c r="W3605" s="1" t="str">
        <f>IF(Flights[[#This Row],[Arrival Delay]] = "", "Cancelled", IF(Flights[[#This Row],[Arrival Delay]]&gt;15, "Delayed", "On time"))</f>
        <v>On time</v>
      </c>
      <c r="X3605" t="str">
        <f>IF(Flights[[#This Row],[Status]]&lt;&gt;"Delayed","", IF(Flights[[#This Row],[Arrival Delay]]&gt;120, "Severe", IF(Flights[[#This Row],[Arrival Delay]]&gt;60, "Major", "Moderate")))</f>
        <v/>
      </c>
      <c r="Y3605" t="b">
        <v>0</v>
      </c>
      <c r="AA3605" t="str">
        <f>IF(OR(AND(Flights[[#This Row],[Status]]="Cancelled", Flights[[#This Row],[Cancellation Reason]]="Airline/Carrier"), Flights[[#This Row],[Delay Type]]="Severe"), "Yes", "No")</f>
        <v>No</v>
      </c>
    </row>
    <row r="3606" spans="1:27" x14ac:dyDescent="0.3">
      <c r="A3606" s="3">
        <v>42265</v>
      </c>
      <c r="B3606" s="22">
        <f>WEEKNUM(Flights[[#This Row],[Date]], 1)</f>
        <v>38</v>
      </c>
      <c r="C3606" s="22">
        <f>WEEKDAY(Flights[[#This Row],[Date]],1)</f>
        <v>6</v>
      </c>
      <c r="D3606" t="s">
        <v>1700</v>
      </c>
      <c r="E3606" t="s">
        <v>1995</v>
      </c>
      <c r="F3606" t="s">
        <v>0</v>
      </c>
      <c r="G3606" t="s">
        <v>270</v>
      </c>
      <c r="H3606" t="str">
        <f>_xlfn.XLOOKUP(Flights[[#This Row],[Destination]], Airports!$A$2:$A$78, Airports!$D$2:$D$78)</f>
        <v>Dallas</v>
      </c>
      <c r="I3606" t="str" cm="1">
        <f t="array" ref="I3606">_xlfn.XLOOKUP(Flights[[#This Row],[Destination]],_xlfn._TRO_TRAILING( Airports!A:A),_xlfn._TRO_TRAILING( Airports!E:E), "Not found")</f>
        <v>TX</v>
      </c>
      <c r="J3606" s="1">
        <v>0.70833333333333337</v>
      </c>
      <c r="K3606" s="22">
        <f>HOUR(Flights[[#This Row],[Scheduled Departure]])</f>
        <v>17</v>
      </c>
      <c r="L3606" s="1">
        <v>0.71458333333333335</v>
      </c>
      <c r="M3606">
        <f>(L3606-J3606)*24*60</f>
        <v>8.999999999999968</v>
      </c>
      <c r="N3606" s="16">
        <f>Flights[[#This Row],[Length (min)]]/60</f>
        <v>2.8166666666666669</v>
      </c>
      <c r="O3606">
        <v>169</v>
      </c>
      <c r="P3606">
        <v>1246</v>
      </c>
      <c r="Q3606" s="18">
        <f>IFERROR(Flights[[#This Row],[Distance]]/Flights[[#This Row],[Length (hr)]], "")</f>
        <v>442.36686390532543</v>
      </c>
      <c r="R3606" s="1">
        <v>0.92013888888888884</v>
      </c>
      <c r="S3606" s="1" t="str">
        <f>IF(Flights[[#This Row],[Length (hr)]]&lt;2, "No meal", IF(Flights[[#This Row],[Length (hr)]]&lt;3.5, "Light meal", "Full meal"))</f>
        <v>Light meal</v>
      </c>
      <c r="T3606" s="1" t="str">
        <f>IF(AND(Flights[[#This Row],[Airline]]="US Airways", Flights[[#This Row],[Meal]]="Full Meal"), "Yes", "No")</f>
        <v>No</v>
      </c>
      <c r="U3606" s="1">
        <v>0.91527777777777775</v>
      </c>
      <c r="V3606">
        <v>-7</v>
      </c>
      <c r="W3606" s="1" t="str">
        <f>IF(Flights[[#This Row],[Arrival Delay]] = "", "Cancelled", IF(Flights[[#This Row],[Arrival Delay]]&gt;15, "Delayed", "On time"))</f>
        <v>On time</v>
      </c>
      <c r="X3606" t="str">
        <f>IF(Flights[[#This Row],[Status]]&lt;&gt;"Delayed","", IF(Flights[[#This Row],[Arrival Delay]]&gt;120, "Severe", IF(Flights[[#This Row],[Arrival Delay]]&gt;60, "Major", "Moderate")))</f>
        <v/>
      </c>
      <c r="Y3606" t="b">
        <v>0</v>
      </c>
      <c r="AA3606" t="str">
        <f>IF(OR(AND(Flights[[#This Row],[Status]]="Cancelled", Flights[[#This Row],[Cancellation Reason]]="Airline/Carrier"), Flights[[#This Row],[Delay Type]]="Severe"), "Yes", "No")</f>
        <v>No</v>
      </c>
    </row>
    <row r="3607" spans="1:27" x14ac:dyDescent="0.3">
      <c r="A3607" s="3">
        <v>42265</v>
      </c>
      <c r="B3607" s="22">
        <f>WEEKNUM(Flights[[#This Row],[Date]], 1)</f>
        <v>38</v>
      </c>
      <c r="C3607" s="22">
        <f>WEEKDAY(Flights[[#This Row],[Date]],1)</f>
        <v>6</v>
      </c>
      <c r="D3607" t="s">
        <v>608</v>
      </c>
      <c r="E3607" t="s">
        <v>1989</v>
      </c>
      <c r="F3607" t="s">
        <v>0</v>
      </c>
      <c r="G3607" t="s">
        <v>316</v>
      </c>
      <c r="H3607" t="str">
        <f>_xlfn.XLOOKUP(Flights[[#This Row],[Destination]], Airports!$A$2:$A$78, Airports!$D$2:$D$78)</f>
        <v>New Orleans</v>
      </c>
      <c r="I3607" t="str" cm="1">
        <f t="array" ref="I3607">_xlfn.XLOOKUP(Flights[[#This Row],[Destination]],_xlfn._TRO_TRAILING( Airports!A:A),_xlfn._TRO_TRAILING( Airports!E:E), "Not found")</f>
        <v>LA</v>
      </c>
      <c r="J3607" s="1">
        <v>0.75347222222222221</v>
      </c>
      <c r="K3607" s="22">
        <f>HOUR(Flights[[#This Row],[Scheduled Departure]])</f>
        <v>18</v>
      </c>
      <c r="L3607" s="1">
        <v>0.75347222222222221</v>
      </c>
      <c r="M3607">
        <f>(L3607-J3607)*24*60</f>
        <v>0</v>
      </c>
      <c r="N3607" s="16">
        <f>Flights[[#This Row],[Length (min)]]/60</f>
        <v>3.5166666666666666</v>
      </c>
      <c r="O3607">
        <v>211</v>
      </c>
      <c r="P3607">
        <v>1670</v>
      </c>
      <c r="Q3607" s="18">
        <f>IFERROR(Flights[[#This Row],[Distance]]/Flights[[#This Row],[Length (hr)]], "")</f>
        <v>474.88151658767771</v>
      </c>
      <c r="R3607" s="1">
        <v>0.99375000000000002</v>
      </c>
      <c r="S3607" s="1" t="str">
        <f>IF(Flights[[#This Row],[Length (hr)]]&lt;2, "No meal", IF(Flights[[#This Row],[Length (hr)]]&lt;3.5, "Light meal", "Full meal"))</f>
        <v>Full meal</v>
      </c>
      <c r="T3607" s="1" t="str">
        <f>IF(AND(Flights[[#This Row],[Airline]]="US Airways", Flights[[#This Row],[Meal]]="Full Meal"), "Yes", "No")</f>
        <v>No</v>
      </c>
      <c r="U3607" s="1">
        <v>0.98333333333333328</v>
      </c>
      <c r="V3607">
        <v>-15</v>
      </c>
      <c r="W3607" s="1" t="str">
        <f>IF(Flights[[#This Row],[Arrival Delay]] = "", "Cancelled", IF(Flights[[#This Row],[Arrival Delay]]&gt;15, "Delayed", "On time"))</f>
        <v>On time</v>
      </c>
      <c r="X3607" t="str">
        <f>IF(Flights[[#This Row],[Status]]&lt;&gt;"Delayed","", IF(Flights[[#This Row],[Arrival Delay]]&gt;120, "Severe", IF(Flights[[#This Row],[Arrival Delay]]&gt;60, "Major", "Moderate")))</f>
        <v/>
      </c>
      <c r="Y3607" t="b">
        <v>0</v>
      </c>
      <c r="AA3607" t="str">
        <f>IF(OR(AND(Flights[[#This Row],[Status]]="Cancelled", Flights[[#This Row],[Cancellation Reason]]="Airline/Carrier"), Flights[[#This Row],[Delay Type]]="Severe"), "Yes", "No")</f>
        <v>No</v>
      </c>
    </row>
    <row r="3608" spans="1:27" x14ac:dyDescent="0.3">
      <c r="A3608" s="3">
        <v>42265</v>
      </c>
      <c r="B3608" s="22">
        <f>WEEKNUM(Flights[[#This Row],[Date]], 1)</f>
        <v>38</v>
      </c>
      <c r="C3608" s="22">
        <f>WEEKDAY(Flights[[#This Row],[Date]],1)</f>
        <v>6</v>
      </c>
      <c r="D3608" t="s">
        <v>993</v>
      </c>
      <c r="E3608" t="s">
        <v>1994</v>
      </c>
      <c r="F3608" t="s">
        <v>0</v>
      </c>
      <c r="G3608" t="s">
        <v>318</v>
      </c>
      <c r="H3608" t="str">
        <f>_xlfn.XLOOKUP(Flights[[#This Row],[Destination]], Airports!$A$2:$A$78, Airports!$D$2:$D$78)</f>
        <v>Oakland</v>
      </c>
      <c r="I3608" t="str" cm="1">
        <f t="array" ref="I3608">_xlfn.XLOOKUP(Flights[[#This Row],[Destination]],_xlfn._TRO_TRAILING( Airports!A:A),_xlfn._TRO_TRAILING( Airports!E:E), "Not found")</f>
        <v>CA</v>
      </c>
      <c r="J3608" s="1">
        <v>0.78472222222222221</v>
      </c>
      <c r="K3608" s="22">
        <f>HOUR(Flights[[#This Row],[Scheduled Departure]])</f>
        <v>18</v>
      </c>
      <c r="L3608" s="1">
        <v>0.8979166666666667</v>
      </c>
      <c r="M3608">
        <f>(L3608-J3608)*24*60</f>
        <v>163.00000000000006</v>
      </c>
      <c r="N3608" s="16">
        <f>Flights[[#This Row],[Length (min)]]/60</f>
        <v>1.2333333333333334</v>
      </c>
      <c r="O3608">
        <v>74</v>
      </c>
      <c r="P3608">
        <v>337</v>
      </c>
      <c r="Q3608" s="18">
        <f>IFERROR(Flights[[#This Row],[Distance]]/Flights[[#This Row],[Length (hr)]], "")</f>
        <v>273.24324324324323</v>
      </c>
      <c r="R3608" s="1">
        <v>0.84305555555555556</v>
      </c>
      <c r="S3608" s="1" t="str">
        <f>IF(Flights[[#This Row],[Length (hr)]]&lt;2, "No meal", IF(Flights[[#This Row],[Length (hr)]]&lt;3.5, "Light meal", "Full meal"))</f>
        <v>No meal</v>
      </c>
      <c r="T3608" s="1" t="str">
        <f>IF(AND(Flights[[#This Row],[Airline]]="US Airways", Flights[[#This Row],[Meal]]="Full Meal"), "Yes", "No")</f>
        <v>No</v>
      </c>
      <c r="U3608" s="1">
        <v>0.94930555555555551</v>
      </c>
      <c r="V3608">
        <v>153</v>
      </c>
      <c r="W3608" s="1" t="str">
        <f>IF(Flights[[#This Row],[Arrival Delay]] = "", "Cancelled", IF(Flights[[#This Row],[Arrival Delay]]&gt;15, "Delayed", "On time"))</f>
        <v>Delayed</v>
      </c>
      <c r="X3608" t="str">
        <f>IF(Flights[[#This Row],[Status]]&lt;&gt;"Delayed","", IF(Flights[[#This Row],[Arrival Delay]]&gt;120, "Severe", IF(Flights[[#This Row],[Arrival Delay]]&gt;60, "Major", "Moderate")))</f>
        <v>Severe</v>
      </c>
      <c r="Y3608" t="b">
        <v>0</v>
      </c>
      <c r="AA3608" t="str">
        <f>IF(OR(AND(Flights[[#This Row],[Status]]="Cancelled", Flights[[#This Row],[Cancellation Reason]]="Airline/Carrier"), Flights[[#This Row],[Delay Type]]="Severe"), "Yes", "No")</f>
        <v>Yes</v>
      </c>
    </row>
    <row r="3609" spans="1:27" x14ac:dyDescent="0.3">
      <c r="A3609" s="3">
        <v>42265</v>
      </c>
      <c r="B3609" s="22">
        <f>WEEKNUM(Flights[[#This Row],[Date]], 1)</f>
        <v>38</v>
      </c>
      <c r="C3609" s="22">
        <f>WEEKDAY(Flights[[#This Row],[Date]],1)</f>
        <v>6</v>
      </c>
      <c r="D3609" t="s">
        <v>620</v>
      </c>
      <c r="E3609" t="s">
        <v>1994</v>
      </c>
      <c r="F3609" t="s">
        <v>0</v>
      </c>
      <c r="G3609" t="s">
        <v>343</v>
      </c>
      <c r="H3609" t="str">
        <f>_xlfn.XLOOKUP(Flights[[#This Row],[Destination]], Airports!$A$2:$A$78, Airports!$D$2:$D$78)</f>
        <v>San Luis Obispo</v>
      </c>
      <c r="I3609" t="str" cm="1">
        <f t="array" ref="I3609">_xlfn.XLOOKUP(Flights[[#This Row],[Destination]],_xlfn._TRO_TRAILING( Airports!A:A),_xlfn._TRO_TRAILING( Airports!E:E), "Not found")</f>
        <v>CA</v>
      </c>
      <c r="J3609" s="1">
        <v>0.79166666666666663</v>
      </c>
      <c r="K3609" s="22">
        <f>HOUR(Flights[[#This Row],[Scheduled Departure]])</f>
        <v>19</v>
      </c>
      <c r="L3609" s="1">
        <v>0.78680555555555554</v>
      </c>
      <c r="M3609">
        <f>(L3609-J3609)*24*60</f>
        <v>-6.9999999999999751</v>
      </c>
      <c r="N3609" s="16">
        <f>Flights[[#This Row],[Length (min)]]/60</f>
        <v>0.75</v>
      </c>
      <c r="O3609">
        <v>45</v>
      </c>
      <c r="P3609">
        <v>156</v>
      </c>
      <c r="Q3609" s="18">
        <f>IFERROR(Flights[[#This Row],[Distance]]/Flights[[#This Row],[Length (hr)]], "")</f>
        <v>208</v>
      </c>
      <c r="R3609" s="1">
        <v>0.83194444444444449</v>
      </c>
      <c r="S3609" s="1" t="str">
        <f>IF(Flights[[#This Row],[Length (hr)]]&lt;2, "No meal", IF(Flights[[#This Row],[Length (hr)]]&lt;3.5, "Light meal", "Full meal"))</f>
        <v>No meal</v>
      </c>
      <c r="T3609" s="1" t="str">
        <f>IF(AND(Flights[[#This Row],[Airline]]="US Airways", Flights[[#This Row],[Meal]]="Full Meal"), "Yes", "No")</f>
        <v>No</v>
      </c>
      <c r="U3609" s="1">
        <v>0.81805555555555554</v>
      </c>
      <c r="V3609">
        <v>-20</v>
      </c>
      <c r="W3609" s="1" t="str">
        <f>IF(Flights[[#This Row],[Arrival Delay]] = "", "Cancelled", IF(Flights[[#This Row],[Arrival Delay]]&gt;15, "Delayed", "On time"))</f>
        <v>On time</v>
      </c>
      <c r="X3609" t="str">
        <f>IF(Flights[[#This Row],[Status]]&lt;&gt;"Delayed","", IF(Flights[[#This Row],[Arrival Delay]]&gt;120, "Severe", IF(Flights[[#This Row],[Arrival Delay]]&gt;60, "Major", "Moderate")))</f>
        <v/>
      </c>
      <c r="Y3609" t="b">
        <v>0</v>
      </c>
      <c r="AA3609" t="str">
        <f>IF(OR(AND(Flights[[#This Row],[Status]]="Cancelled", Flights[[#This Row],[Cancellation Reason]]="Airline/Carrier"), Flights[[#This Row],[Delay Type]]="Severe"), "Yes", "No")</f>
        <v>No</v>
      </c>
    </row>
    <row r="3610" spans="1:27" x14ac:dyDescent="0.3">
      <c r="A3610" s="3">
        <v>42265</v>
      </c>
      <c r="B3610" s="22">
        <f>WEEKNUM(Flights[[#This Row],[Date]], 1)</f>
        <v>38</v>
      </c>
      <c r="C3610" s="22">
        <f>WEEKDAY(Flights[[#This Row],[Date]],1)</f>
        <v>6</v>
      </c>
      <c r="D3610" t="s">
        <v>1625</v>
      </c>
      <c r="E3610" t="s">
        <v>1990</v>
      </c>
      <c r="F3610" t="s">
        <v>0</v>
      </c>
      <c r="G3610" t="s">
        <v>293</v>
      </c>
      <c r="H3610" t="str">
        <f>_xlfn.XLOOKUP(Flights[[#This Row],[Destination]], Airports!$A$2:$A$78, Airports!$D$2:$D$78)</f>
        <v>Houston</v>
      </c>
      <c r="I3610" t="str" cm="1">
        <f t="array" ref="I3610">_xlfn.XLOOKUP(Flights[[#This Row],[Destination]],_xlfn._TRO_TRAILING( Airports!A:A),_xlfn._TRO_TRAILING( Airports!E:E), "Not found")</f>
        <v>TX</v>
      </c>
      <c r="J3610" s="1">
        <v>0.99722222222222223</v>
      </c>
      <c r="K3610" s="22">
        <f>HOUR(Flights[[#This Row],[Scheduled Departure]])</f>
        <v>23</v>
      </c>
      <c r="L3610" s="1">
        <v>0.99583333333333335</v>
      </c>
      <c r="M3610">
        <f>(L3610-J3610)*24*60</f>
        <v>-1.9999999999999929</v>
      </c>
      <c r="N3610" s="16">
        <f>Flights[[#This Row],[Length (min)]]/60</f>
        <v>3.1</v>
      </c>
      <c r="O3610">
        <v>186</v>
      </c>
      <c r="P3610">
        <v>1379</v>
      </c>
      <c r="Q3610" s="18">
        <f>IFERROR(Flights[[#This Row],[Distance]]/Flights[[#This Row],[Length (hr)]], "")</f>
        <v>444.83870967741933</v>
      </c>
      <c r="R3610" s="1">
        <v>0.21527777777777779</v>
      </c>
      <c r="S3610" s="1" t="str">
        <f>IF(Flights[[#This Row],[Length (hr)]]&lt;2, "No meal", IF(Flights[[#This Row],[Length (hr)]]&lt;3.5, "Light meal", "Full meal"))</f>
        <v>Light meal</v>
      </c>
      <c r="T3610" s="1" t="str">
        <f>IF(AND(Flights[[#This Row],[Airline]]="US Airways", Flights[[#This Row],[Meal]]="Full Meal"), "Yes", "No")</f>
        <v>No</v>
      </c>
      <c r="U3610" s="1">
        <v>0.20833333333333334</v>
      </c>
      <c r="V3610">
        <v>-10</v>
      </c>
      <c r="W3610" s="1" t="str">
        <f>IF(Flights[[#This Row],[Arrival Delay]] = "", "Cancelled", IF(Flights[[#This Row],[Arrival Delay]]&gt;15, "Delayed", "On time"))</f>
        <v>On time</v>
      </c>
      <c r="X3610" t="str">
        <f>IF(Flights[[#This Row],[Status]]&lt;&gt;"Delayed","", IF(Flights[[#This Row],[Arrival Delay]]&gt;120, "Severe", IF(Flights[[#This Row],[Arrival Delay]]&gt;60, "Major", "Moderate")))</f>
        <v/>
      </c>
      <c r="Y3610" t="b">
        <v>0</v>
      </c>
      <c r="AA3610" t="str">
        <f>IF(OR(AND(Flights[[#This Row],[Status]]="Cancelled", Flights[[#This Row],[Cancellation Reason]]="Airline/Carrier"), Flights[[#This Row],[Delay Type]]="Severe"), "Yes", "No")</f>
        <v>No</v>
      </c>
    </row>
    <row r="3611" spans="1:27" x14ac:dyDescent="0.3">
      <c r="A3611" s="3">
        <v>42266</v>
      </c>
      <c r="B3611" s="22">
        <f>WEEKNUM(Flights[[#This Row],[Date]], 1)</f>
        <v>38</v>
      </c>
      <c r="C3611" s="22">
        <f>WEEKDAY(Flights[[#This Row],[Date]],1)</f>
        <v>7</v>
      </c>
      <c r="D3611" t="s">
        <v>1738</v>
      </c>
      <c r="E3611" t="s">
        <v>1995</v>
      </c>
      <c r="F3611" t="s">
        <v>0</v>
      </c>
      <c r="G3611" t="s">
        <v>29</v>
      </c>
      <c r="H3611" t="str">
        <f>_xlfn.XLOOKUP(Flights[[#This Row],[Destination]], Airports!$A$2:$A$78, Airports!$D$2:$D$78)</f>
        <v>Phoenix</v>
      </c>
      <c r="I3611" t="str" cm="1">
        <f t="array" ref="I3611">_xlfn.XLOOKUP(Flights[[#This Row],[Destination]],_xlfn._TRO_TRAILING( Airports!A:A),_xlfn._TRO_TRAILING( Airports!E:E), "Not found")</f>
        <v>AZ</v>
      </c>
      <c r="J3611" s="1">
        <v>0.45833333333333331</v>
      </c>
      <c r="K3611" s="22">
        <f>HOUR(Flights[[#This Row],[Scheduled Departure]])</f>
        <v>11</v>
      </c>
      <c r="L3611" s="1">
        <v>0.45555555555555555</v>
      </c>
      <c r="M3611">
        <f>(L3611-J3611)*24*60</f>
        <v>-3.9999999999999858</v>
      </c>
      <c r="N3611" s="16">
        <f>Flights[[#This Row],[Length (min)]]/60</f>
        <v>1.1833333333333333</v>
      </c>
      <c r="O3611">
        <v>71</v>
      </c>
      <c r="P3611">
        <v>370</v>
      </c>
      <c r="Q3611" s="18">
        <f>IFERROR(Flights[[#This Row],[Distance]]/Flights[[#This Row],[Length (hr)]], "")</f>
        <v>312.67605633802816</v>
      </c>
      <c r="R3611" s="1">
        <v>0.51041666666666663</v>
      </c>
      <c r="S3611" s="1" t="str">
        <f>IF(Flights[[#This Row],[Length (hr)]]&lt;2, "No meal", IF(Flights[[#This Row],[Length (hr)]]&lt;3.5, "Light meal", "Full meal"))</f>
        <v>No meal</v>
      </c>
      <c r="T3611" s="1" t="str">
        <f>IF(AND(Flights[[#This Row],[Airline]]="US Airways", Flights[[#This Row],[Meal]]="Full Meal"), "Yes", "No")</f>
        <v>No</v>
      </c>
      <c r="U3611" s="1">
        <v>0.50486111111111109</v>
      </c>
      <c r="V3611">
        <v>-8</v>
      </c>
      <c r="W3611" s="1" t="str">
        <f>IF(Flights[[#This Row],[Arrival Delay]] = "", "Cancelled", IF(Flights[[#This Row],[Arrival Delay]]&gt;15, "Delayed", "On time"))</f>
        <v>On time</v>
      </c>
      <c r="X3611" t="str">
        <f>IF(Flights[[#This Row],[Status]]&lt;&gt;"Delayed","", IF(Flights[[#This Row],[Arrival Delay]]&gt;120, "Severe", IF(Flights[[#This Row],[Arrival Delay]]&gt;60, "Major", "Moderate")))</f>
        <v/>
      </c>
      <c r="Y3611" t="b">
        <v>0</v>
      </c>
      <c r="AA3611" t="str">
        <f>IF(OR(AND(Flights[[#This Row],[Status]]="Cancelled", Flights[[#This Row],[Cancellation Reason]]="Airline/Carrier"), Flights[[#This Row],[Delay Type]]="Severe"), "Yes", "No")</f>
        <v>No</v>
      </c>
    </row>
    <row r="3612" spans="1:27" x14ac:dyDescent="0.3">
      <c r="A3612" s="3">
        <v>42266</v>
      </c>
      <c r="B3612" s="22">
        <f>WEEKNUM(Flights[[#This Row],[Date]], 1)</f>
        <v>38</v>
      </c>
      <c r="C3612" s="22">
        <f>WEEKDAY(Flights[[#This Row],[Date]],1)</f>
        <v>7</v>
      </c>
      <c r="D3612" t="s">
        <v>1740</v>
      </c>
      <c r="E3612" t="s">
        <v>1995</v>
      </c>
      <c r="F3612" t="s">
        <v>0</v>
      </c>
      <c r="G3612" t="s">
        <v>26</v>
      </c>
      <c r="H3612" t="str">
        <f>_xlfn.XLOOKUP(Flights[[#This Row],[Destination]], Airports!$A$2:$A$78, Airports!$D$2:$D$78)</f>
        <v>Atlanta</v>
      </c>
      <c r="I3612" t="str" cm="1">
        <f t="array" ref="I3612">_xlfn.XLOOKUP(Flights[[#This Row],[Destination]],_xlfn._TRO_TRAILING( Airports!A:A),_xlfn._TRO_TRAILING( Airports!E:E), "Not found")</f>
        <v>GA</v>
      </c>
      <c r="J3612" s="1">
        <v>0.53472222222222221</v>
      </c>
      <c r="K3612" s="22">
        <f>HOUR(Flights[[#This Row],[Scheduled Departure]])</f>
        <v>12</v>
      </c>
      <c r="L3612" s="1">
        <v>0.54166666666666663</v>
      </c>
      <c r="M3612">
        <f>(L3612-J3612)*24*60</f>
        <v>9.9999999999999645</v>
      </c>
      <c r="N3612" s="16">
        <f>Flights[[#This Row],[Length (min)]]/60</f>
        <v>3.9</v>
      </c>
      <c r="O3612">
        <v>234</v>
      </c>
      <c r="P3612">
        <v>1947</v>
      </c>
      <c r="Q3612" s="18">
        <f>IFERROR(Flights[[#This Row],[Distance]]/Flights[[#This Row],[Length (hr)]], "")</f>
        <v>499.23076923076923</v>
      </c>
      <c r="R3612" s="1">
        <v>0.84027777777777779</v>
      </c>
      <c r="S3612" s="1" t="str">
        <f>IF(Flights[[#This Row],[Length (hr)]]&lt;2, "No meal", IF(Flights[[#This Row],[Length (hr)]]&lt;3.5, "Light meal", "Full meal"))</f>
        <v>Full meal</v>
      </c>
      <c r="T3612" s="1" t="str">
        <f>IF(AND(Flights[[#This Row],[Airline]]="US Airways", Flights[[#This Row],[Meal]]="Full Meal"), "Yes", "No")</f>
        <v>No</v>
      </c>
      <c r="U3612" s="1">
        <v>0.82916666666666672</v>
      </c>
      <c r="V3612">
        <v>-16</v>
      </c>
      <c r="W3612" s="1" t="str">
        <f>IF(Flights[[#This Row],[Arrival Delay]] = "", "Cancelled", IF(Flights[[#This Row],[Arrival Delay]]&gt;15, "Delayed", "On time"))</f>
        <v>On time</v>
      </c>
      <c r="X3612" t="str">
        <f>IF(Flights[[#This Row],[Status]]&lt;&gt;"Delayed","", IF(Flights[[#This Row],[Arrival Delay]]&gt;120, "Severe", IF(Flights[[#This Row],[Arrival Delay]]&gt;60, "Major", "Moderate")))</f>
        <v/>
      </c>
      <c r="Y3612" t="b">
        <v>0</v>
      </c>
      <c r="AA3612" t="str">
        <f>IF(OR(AND(Flights[[#This Row],[Status]]="Cancelled", Flights[[#This Row],[Cancellation Reason]]="Airline/Carrier"), Flights[[#This Row],[Delay Type]]="Severe"), "Yes", "No")</f>
        <v>No</v>
      </c>
    </row>
    <row r="3613" spans="1:27" x14ac:dyDescent="0.3">
      <c r="A3613" s="3">
        <v>42266</v>
      </c>
      <c r="B3613" s="22">
        <f>WEEKNUM(Flights[[#This Row],[Date]], 1)</f>
        <v>38</v>
      </c>
      <c r="C3613" s="22">
        <f>WEEKDAY(Flights[[#This Row],[Date]],1)</f>
        <v>7</v>
      </c>
      <c r="D3613" t="s">
        <v>1741</v>
      </c>
      <c r="E3613" t="s">
        <v>1995</v>
      </c>
      <c r="F3613" t="s">
        <v>0</v>
      </c>
      <c r="G3613" t="s">
        <v>29</v>
      </c>
      <c r="H3613" t="str">
        <f>_xlfn.XLOOKUP(Flights[[#This Row],[Destination]], Airports!$A$2:$A$78, Airports!$D$2:$D$78)</f>
        <v>Phoenix</v>
      </c>
      <c r="I3613" t="str" cm="1">
        <f t="array" ref="I3613">_xlfn.XLOOKUP(Flights[[#This Row],[Destination]],_xlfn._TRO_TRAILING( Airports!A:A),_xlfn._TRO_TRAILING( Airports!E:E), "Not found")</f>
        <v>AZ</v>
      </c>
      <c r="J3613" s="1">
        <v>0.55208333333333337</v>
      </c>
      <c r="K3613" s="22">
        <f>HOUR(Flights[[#This Row],[Scheduled Departure]])</f>
        <v>13</v>
      </c>
      <c r="L3613" s="1">
        <v>0.55277777777777781</v>
      </c>
      <c r="M3613">
        <f>(L3613-J3613)*24*60</f>
        <v>0.99999999999999645</v>
      </c>
      <c r="N3613" s="16">
        <f>Flights[[#This Row],[Length (min)]]/60</f>
        <v>1.45</v>
      </c>
      <c r="O3613">
        <v>87</v>
      </c>
      <c r="P3613">
        <v>370</v>
      </c>
      <c r="Q3613" s="18">
        <f>IFERROR(Flights[[#This Row],[Distance]]/Flights[[#This Row],[Length (hr)]], "")</f>
        <v>255.17241379310346</v>
      </c>
      <c r="R3613" s="1">
        <v>0.60763888888888884</v>
      </c>
      <c r="S3613" s="1" t="str">
        <f>IF(Flights[[#This Row],[Length (hr)]]&lt;2, "No meal", IF(Flights[[#This Row],[Length (hr)]]&lt;3.5, "Light meal", "Full meal"))</f>
        <v>No meal</v>
      </c>
      <c r="T3613" s="1" t="str">
        <f>IF(AND(Flights[[#This Row],[Airline]]="US Airways", Flights[[#This Row],[Meal]]="Full Meal"), "Yes", "No")</f>
        <v>No</v>
      </c>
      <c r="U3613" s="1">
        <v>0.61319444444444449</v>
      </c>
      <c r="V3613">
        <v>8</v>
      </c>
      <c r="W3613" s="1" t="str">
        <f>IF(Flights[[#This Row],[Arrival Delay]] = "", "Cancelled", IF(Flights[[#This Row],[Arrival Delay]]&gt;15, "Delayed", "On time"))</f>
        <v>On time</v>
      </c>
      <c r="X3613" t="str">
        <f>IF(Flights[[#This Row],[Status]]&lt;&gt;"Delayed","", IF(Flights[[#This Row],[Arrival Delay]]&gt;120, "Severe", IF(Flights[[#This Row],[Arrival Delay]]&gt;60, "Major", "Moderate")))</f>
        <v/>
      </c>
      <c r="Y3613" t="b">
        <v>0</v>
      </c>
      <c r="AA3613" t="str">
        <f>IF(OR(AND(Flights[[#This Row],[Status]]="Cancelled", Flights[[#This Row],[Cancellation Reason]]="Airline/Carrier"), Flights[[#This Row],[Delay Type]]="Severe"), "Yes", "No")</f>
        <v>No</v>
      </c>
    </row>
    <row r="3614" spans="1:27" x14ac:dyDescent="0.3">
      <c r="A3614" s="3">
        <v>42266</v>
      </c>
      <c r="B3614" s="22">
        <f>WEEKNUM(Flights[[#This Row],[Date]], 1)</f>
        <v>38</v>
      </c>
      <c r="C3614" s="22">
        <f>WEEKDAY(Flights[[#This Row],[Date]],1)</f>
        <v>7</v>
      </c>
      <c r="D3614" t="s">
        <v>1653</v>
      </c>
      <c r="E3614" t="s">
        <v>1993</v>
      </c>
      <c r="F3614" t="s">
        <v>0</v>
      </c>
      <c r="G3614" t="s">
        <v>303</v>
      </c>
      <c r="H3614" t="str">
        <f>_xlfn.XLOOKUP(Flights[[#This Row],[Destination]], Airports!$A$2:$A$78, Airports!$D$2:$D$78)</f>
        <v>Kansas City</v>
      </c>
      <c r="I3614" t="str" cm="1">
        <f t="array" ref="I3614">_xlfn.XLOOKUP(Flights[[#This Row],[Destination]],_xlfn._TRO_TRAILING( Airports!A:A),_xlfn._TRO_TRAILING( Airports!E:E), "Not found")</f>
        <v>MO</v>
      </c>
      <c r="J3614" s="1">
        <v>0.55763888888888891</v>
      </c>
      <c r="K3614" s="22">
        <f>HOUR(Flights[[#This Row],[Scheduled Departure]])</f>
        <v>13</v>
      </c>
      <c r="L3614" s="1">
        <v>0.55833333333333335</v>
      </c>
      <c r="M3614">
        <f>(L3614-J3614)*24*60</f>
        <v>0.99999999999999645</v>
      </c>
      <c r="N3614" s="16">
        <f>Flights[[#This Row],[Length (min)]]/60</f>
        <v>3.0333333333333332</v>
      </c>
      <c r="O3614">
        <v>182</v>
      </c>
      <c r="P3614">
        <v>1363</v>
      </c>
      <c r="Q3614" s="18">
        <f>IFERROR(Flights[[#This Row],[Distance]]/Flights[[#This Row],[Length (hr)]], "")</f>
        <v>449.34065934065939</v>
      </c>
      <c r="R3614" s="1">
        <v>0.77083333333333337</v>
      </c>
      <c r="S3614" s="1" t="str">
        <f>IF(Flights[[#This Row],[Length (hr)]]&lt;2, "No meal", IF(Flights[[#This Row],[Length (hr)]]&lt;3.5, "Light meal", "Full meal"))</f>
        <v>Light meal</v>
      </c>
      <c r="T3614" s="1" t="str">
        <f>IF(AND(Flights[[#This Row],[Airline]]="US Airways", Flights[[#This Row],[Meal]]="Full Meal"), "Yes", "No")</f>
        <v>No</v>
      </c>
      <c r="U3614" s="1">
        <v>0.7680555555555556</v>
      </c>
      <c r="V3614">
        <v>-4</v>
      </c>
      <c r="W3614" s="1" t="str">
        <f>IF(Flights[[#This Row],[Arrival Delay]] = "", "Cancelled", IF(Flights[[#This Row],[Arrival Delay]]&gt;15, "Delayed", "On time"))</f>
        <v>On time</v>
      </c>
      <c r="X3614" t="str">
        <f>IF(Flights[[#This Row],[Status]]&lt;&gt;"Delayed","", IF(Flights[[#This Row],[Arrival Delay]]&gt;120, "Severe", IF(Flights[[#This Row],[Arrival Delay]]&gt;60, "Major", "Moderate")))</f>
        <v/>
      </c>
      <c r="Y3614" t="b">
        <v>0</v>
      </c>
      <c r="AA3614" t="str">
        <f>IF(OR(AND(Flights[[#This Row],[Status]]="Cancelled", Flights[[#This Row],[Cancellation Reason]]="Airline/Carrier"), Flights[[#This Row],[Delay Type]]="Severe"), "Yes", "No")</f>
        <v>No</v>
      </c>
    </row>
    <row r="3615" spans="1:27" x14ac:dyDescent="0.3">
      <c r="A3615" s="3">
        <v>42266</v>
      </c>
      <c r="B3615" s="22">
        <f>WEEKNUM(Flights[[#This Row],[Date]], 1)</f>
        <v>38</v>
      </c>
      <c r="C3615" s="22">
        <f>WEEKDAY(Flights[[#This Row],[Date]],1)</f>
        <v>7</v>
      </c>
      <c r="D3615" t="s">
        <v>1535</v>
      </c>
      <c r="E3615" t="s">
        <v>1991</v>
      </c>
      <c r="F3615" t="s">
        <v>0</v>
      </c>
      <c r="G3615" t="s">
        <v>24</v>
      </c>
      <c r="H3615" t="str">
        <f>_xlfn.XLOOKUP(Flights[[#This Row],[Destination]], Airports!$A$2:$A$78, Airports!$D$2:$D$78)</f>
        <v>Portland</v>
      </c>
      <c r="I3615" t="str" cm="1">
        <f t="array" ref="I3615">_xlfn.XLOOKUP(Flights[[#This Row],[Destination]],_xlfn._TRO_TRAILING( Airports!A:A),_xlfn._TRO_TRAILING( Airports!E:E), "Not found")</f>
        <v>OR</v>
      </c>
      <c r="J3615" s="1">
        <v>0.625</v>
      </c>
      <c r="K3615" s="22">
        <f>HOUR(Flights[[#This Row],[Scheduled Departure]])</f>
        <v>15</v>
      </c>
      <c r="L3615" s="1">
        <v>0.61944444444444446</v>
      </c>
      <c r="M3615">
        <f>(L3615-J3615)*24*60</f>
        <v>-7.9999999999999716</v>
      </c>
      <c r="N3615" s="16">
        <f>Flights[[#This Row],[Length (min)]]/60</f>
        <v>2.1666666666666665</v>
      </c>
      <c r="O3615">
        <v>130</v>
      </c>
      <c r="P3615">
        <v>834</v>
      </c>
      <c r="Q3615" s="18">
        <f>IFERROR(Flights[[#This Row],[Distance]]/Flights[[#This Row],[Length (hr)]], "")</f>
        <v>384.92307692307696</v>
      </c>
      <c r="R3615" s="1">
        <v>0.72152777777777777</v>
      </c>
      <c r="S3615" s="1" t="str">
        <f>IF(Flights[[#This Row],[Length (hr)]]&lt;2, "No meal", IF(Flights[[#This Row],[Length (hr)]]&lt;3.5, "Light meal", "Full meal"))</f>
        <v>Light meal</v>
      </c>
      <c r="T3615" s="1" t="str">
        <f>IF(AND(Flights[[#This Row],[Airline]]="US Airways", Flights[[#This Row],[Meal]]="Full Meal"), "Yes", "No")</f>
        <v>No</v>
      </c>
      <c r="U3615" s="1">
        <v>0.70972222222222225</v>
      </c>
      <c r="V3615">
        <v>-17</v>
      </c>
      <c r="W3615" s="1" t="str">
        <f>IF(Flights[[#This Row],[Arrival Delay]] = "", "Cancelled", IF(Flights[[#This Row],[Arrival Delay]]&gt;15, "Delayed", "On time"))</f>
        <v>On time</v>
      </c>
      <c r="X3615" t="str">
        <f>IF(Flights[[#This Row],[Status]]&lt;&gt;"Delayed","", IF(Flights[[#This Row],[Arrival Delay]]&gt;120, "Severe", IF(Flights[[#This Row],[Arrival Delay]]&gt;60, "Major", "Moderate")))</f>
        <v/>
      </c>
      <c r="Y3615" t="b">
        <v>0</v>
      </c>
      <c r="AA3615" t="str">
        <f>IF(OR(AND(Flights[[#This Row],[Status]]="Cancelled", Flights[[#This Row],[Cancellation Reason]]="Airline/Carrier"), Flights[[#This Row],[Delay Type]]="Severe"), "Yes", "No")</f>
        <v>No</v>
      </c>
    </row>
    <row r="3616" spans="1:27" x14ac:dyDescent="0.3">
      <c r="A3616" s="3">
        <v>42266</v>
      </c>
      <c r="B3616" s="22">
        <f>WEEKNUM(Flights[[#This Row],[Date]], 1)</f>
        <v>38</v>
      </c>
      <c r="C3616" s="22">
        <f>WEEKDAY(Flights[[#This Row],[Date]],1)</f>
        <v>7</v>
      </c>
      <c r="D3616" t="s">
        <v>1421</v>
      </c>
      <c r="E3616" t="s">
        <v>1993</v>
      </c>
      <c r="F3616" t="s">
        <v>0</v>
      </c>
      <c r="G3616" t="s">
        <v>293</v>
      </c>
      <c r="H3616" t="str">
        <f>_xlfn.XLOOKUP(Flights[[#This Row],[Destination]], Airports!$A$2:$A$78, Airports!$D$2:$D$78)</f>
        <v>Houston</v>
      </c>
      <c r="I3616" t="str" cm="1">
        <f t="array" ref="I3616">_xlfn.XLOOKUP(Flights[[#This Row],[Destination]],_xlfn._TRO_TRAILING( Airports!A:A),_xlfn._TRO_TRAILING( Airports!E:E), "Not found")</f>
        <v>TX</v>
      </c>
      <c r="J3616" s="1">
        <v>0.67013888888888884</v>
      </c>
      <c r="K3616" s="22">
        <f>HOUR(Flights[[#This Row],[Scheduled Departure]])</f>
        <v>16</v>
      </c>
      <c r="L3616" s="1">
        <v>0.66319444444444442</v>
      </c>
      <c r="M3616">
        <f>(L3616-J3616)*24*60</f>
        <v>-9.9999999999999645</v>
      </c>
      <c r="N3616" s="16">
        <f>Flights[[#This Row],[Length (min)]]/60</f>
        <v>3.5666666666666669</v>
      </c>
      <c r="O3616">
        <v>214</v>
      </c>
      <c r="P3616">
        <v>1379</v>
      </c>
      <c r="Q3616" s="18">
        <f>IFERROR(Flights[[#This Row],[Distance]]/Flights[[#This Row],[Length (hr)]], "")</f>
        <v>386.63551401869159</v>
      </c>
      <c r="R3616" s="1">
        <v>0.88541666666666663</v>
      </c>
      <c r="S3616" s="1" t="str">
        <f>IF(Flights[[#This Row],[Length (hr)]]&lt;2, "No meal", IF(Flights[[#This Row],[Length (hr)]]&lt;3.5, "Light meal", "Full meal"))</f>
        <v>Full meal</v>
      </c>
      <c r="T3616" s="1" t="str">
        <f>IF(AND(Flights[[#This Row],[Airline]]="US Airways", Flights[[#This Row],[Meal]]="Full Meal"), "Yes", "No")</f>
        <v>No</v>
      </c>
      <c r="U3616" s="1">
        <v>0.89513888888888893</v>
      </c>
      <c r="V3616">
        <v>14</v>
      </c>
      <c r="W3616" s="1" t="str">
        <f>IF(Flights[[#This Row],[Arrival Delay]] = "", "Cancelled", IF(Flights[[#This Row],[Arrival Delay]]&gt;15, "Delayed", "On time"))</f>
        <v>On time</v>
      </c>
      <c r="X3616" t="str">
        <f>IF(Flights[[#This Row],[Status]]&lt;&gt;"Delayed","", IF(Flights[[#This Row],[Arrival Delay]]&gt;120, "Severe", IF(Flights[[#This Row],[Arrival Delay]]&gt;60, "Major", "Moderate")))</f>
        <v/>
      </c>
      <c r="Y3616" t="b">
        <v>0</v>
      </c>
      <c r="AA3616" t="str">
        <f>IF(OR(AND(Flights[[#This Row],[Status]]="Cancelled", Flights[[#This Row],[Cancellation Reason]]="Airline/Carrier"), Flights[[#This Row],[Delay Type]]="Severe"), "Yes", "No")</f>
        <v>No</v>
      </c>
    </row>
    <row r="3617" spans="1:27" x14ac:dyDescent="0.3">
      <c r="A3617" s="3">
        <v>42266</v>
      </c>
      <c r="B3617" s="22">
        <f>WEEKNUM(Flights[[#This Row],[Date]], 1)</f>
        <v>38</v>
      </c>
      <c r="C3617" s="22">
        <f>WEEKDAY(Flights[[#This Row],[Date]],1)</f>
        <v>7</v>
      </c>
      <c r="D3617" t="s">
        <v>1744</v>
      </c>
      <c r="E3617" t="s">
        <v>1995</v>
      </c>
      <c r="F3617" t="s">
        <v>0</v>
      </c>
      <c r="G3617" t="s">
        <v>278</v>
      </c>
      <c r="H3617" t="str">
        <f>_xlfn.XLOOKUP(Flights[[#This Row],[Destination]], Airports!$A$2:$A$78, Airports!$D$2:$D$78)</f>
        <v>El Paso</v>
      </c>
      <c r="I3617" t="str" cm="1">
        <f t="array" ref="I3617">_xlfn.XLOOKUP(Flights[[#This Row],[Destination]],_xlfn._TRO_TRAILING( Airports!A:A),_xlfn._TRO_TRAILING( Airports!E:E), "Not found")</f>
        <v>TX</v>
      </c>
      <c r="J3617" s="1">
        <v>0.70486111111111116</v>
      </c>
      <c r="K3617" s="22">
        <f>HOUR(Flights[[#This Row],[Scheduled Departure]])</f>
        <v>16</v>
      </c>
      <c r="L3617" s="1">
        <v>0.70138888888888884</v>
      </c>
      <c r="M3617">
        <f>(L3617-J3617)*24*60</f>
        <v>-5.0000000000001421</v>
      </c>
      <c r="N3617" s="16">
        <f>Flights[[#This Row],[Length (min)]]/60</f>
        <v>1.7</v>
      </c>
      <c r="O3617">
        <v>102</v>
      </c>
      <c r="P3617">
        <v>715</v>
      </c>
      <c r="Q3617" s="18">
        <f>IFERROR(Flights[[#This Row],[Distance]]/Flights[[#This Row],[Length (hr)]], "")</f>
        <v>420.58823529411768</v>
      </c>
      <c r="R3617" s="1">
        <v>0.82291666666666663</v>
      </c>
      <c r="S3617" s="1" t="str">
        <f>IF(Flights[[#This Row],[Length (hr)]]&lt;2, "No meal", IF(Flights[[#This Row],[Length (hr)]]&lt;3.5, "Light meal", "Full meal"))</f>
        <v>No meal</v>
      </c>
      <c r="T3617" s="1" t="str">
        <f>IF(AND(Flights[[#This Row],[Airline]]="US Airways", Flights[[#This Row],[Meal]]="Full Meal"), "Yes", "No")</f>
        <v>No</v>
      </c>
      <c r="U3617" s="1">
        <v>0.81388888888888888</v>
      </c>
      <c r="V3617">
        <v>-13</v>
      </c>
      <c r="W3617" s="1" t="str">
        <f>IF(Flights[[#This Row],[Arrival Delay]] = "", "Cancelled", IF(Flights[[#This Row],[Arrival Delay]]&gt;15, "Delayed", "On time"))</f>
        <v>On time</v>
      </c>
      <c r="X3617" t="str">
        <f>IF(Flights[[#This Row],[Status]]&lt;&gt;"Delayed","", IF(Flights[[#This Row],[Arrival Delay]]&gt;120, "Severe", IF(Flights[[#This Row],[Arrival Delay]]&gt;60, "Major", "Moderate")))</f>
        <v/>
      </c>
      <c r="Y3617" t="b">
        <v>0</v>
      </c>
      <c r="AA3617" t="str">
        <f>IF(OR(AND(Flights[[#This Row],[Status]]="Cancelled", Flights[[#This Row],[Cancellation Reason]]="Airline/Carrier"), Flights[[#This Row],[Delay Type]]="Severe"), "Yes", "No")</f>
        <v>No</v>
      </c>
    </row>
    <row r="3618" spans="1:27" x14ac:dyDescent="0.3">
      <c r="A3618" s="3">
        <v>42266</v>
      </c>
      <c r="B3618" s="22">
        <f>WEEKNUM(Flights[[#This Row],[Date]], 1)</f>
        <v>38</v>
      </c>
      <c r="C3618" s="22">
        <f>WEEKDAY(Flights[[#This Row],[Date]],1)</f>
        <v>7</v>
      </c>
      <c r="D3618" t="s">
        <v>600</v>
      </c>
      <c r="E3618" t="s">
        <v>1996</v>
      </c>
      <c r="F3618" t="s">
        <v>0</v>
      </c>
      <c r="G3618" t="s">
        <v>4</v>
      </c>
      <c r="H3618" t="str">
        <f>_xlfn.XLOOKUP(Flights[[#This Row],[Destination]], Airports!$A$2:$A$78, Airports!$D$2:$D$78)</f>
        <v>Chicago</v>
      </c>
      <c r="I3618" t="str" cm="1">
        <f t="array" ref="I3618">_xlfn.XLOOKUP(Flights[[#This Row],[Destination]],_xlfn._TRO_TRAILING( Airports!A:A),_xlfn._TRO_TRAILING( Airports!E:E), "Not found")</f>
        <v>IL</v>
      </c>
      <c r="J3618" s="1">
        <v>0.74652777777777779</v>
      </c>
      <c r="K3618" s="22">
        <f>HOUR(Flights[[#This Row],[Scheduled Departure]])</f>
        <v>17</v>
      </c>
      <c r="L3618" s="1">
        <v>0.74444444444444446</v>
      </c>
      <c r="M3618">
        <f>(L3618-J3618)*24*60</f>
        <v>-2.9999999999999893</v>
      </c>
      <c r="N3618" s="16">
        <f>Flights[[#This Row],[Length (min)]]/60</f>
        <v>3.6833333333333331</v>
      </c>
      <c r="O3618">
        <v>221</v>
      </c>
      <c r="P3618">
        <v>1744</v>
      </c>
      <c r="Q3618" s="18">
        <f>IFERROR(Flights[[#This Row],[Distance]]/Flights[[#This Row],[Length (hr)]], "")</f>
        <v>473.48416289592762</v>
      </c>
      <c r="R3618" s="1">
        <v>0.99305555555555558</v>
      </c>
      <c r="S3618" s="1" t="str">
        <f>IF(Flights[[#This Row],[Length (hr)]]&lt;2, "No meal", IF(Flights[[#This Row],[Length (hr)]]&lt;3.5, "Light meal", "Full meal"))</f>
        <v>Full meal</v>
      </c>
      <c r="T3618" s="1" t="str">
        <f>IF(AND(Flights[[#This Row],[Airline]]="US Airways", Flights[[#This Row],[Meal]]="Full Meal"), "Yes", "No")</f>
        <v>No</v>
      </c>
      <c r="U3618" s="1">
        <v>0.98124999999999996</v>
      </c>
      <c r="V3618">
        <v>-17</v>
      </c>
      <c r="W3618" s="1" t="str">
        <f>IF(Flights[[#This Row],[Arrival Delay]] = "", "Cancelled", IF(Flights[[#This Row],[Arrival Delay]]&gt;15, "Delayed", "On time"))</f>
        <v>On time</v>
      </c>
      <c r="X3618" t="str">
        <f>IF(Flights[[#This Row],[Status]]&lt;&gt;"Delayed","", IF(Flights[[#This Row],[Arrival Delay]]&gt;120, "Severe", IF(Flights[[#This Row],[Arrival Delay]]&gt;60, "Major", "Moderate")))</f>
        <v/>
      </c>
      <c r="Y3618" t="b">
        <v>0</v>
      </c>
      <c r="AA3618" t="str">
        <f>IF(OR(AND(Flights[[#This Row],[Status]]="Cancelled", Flights[[#This Row],[Cancellation Reason]]="Airline/Carrier"), Flights[[#This Row],[Delay Type]]="Severe"), "Yes", "No")</f>
        <v>No</v>
      </c>
    </row>
    <row r="3619" spans="1:27" x14ac:dyDescent="0.3">
      <c r="A3619" s="3">
        <v>42266</v>
      </c>
      <c r="B3619" s="22">
        <f>WEEKNUM(Flights[[#This Row],[Date]], 1)</f>
        <v>38</v>
      </c>
      <c r="C3619" s="22">
        <f>WEEKDAY(Flights[[#This Row],[Date]],1)</f>
        <v>7</v>
      </c>
      <c r="D3619" t="s">
        <v>586</v>
      </c>
      <c r="E3619" t="s">
        <v>1989</v>
      </c>
      <c r="F3619" t="s">
        <v>0</v>
      </c>
      <c r="G3619" t="s">
        <v>17</v>
      </c>
      <c r="H3619" t="str">
        <f>_xlfn.XLOOKUP(Flights[[#This Row],[Destination]], Airports!$A$2:$A$78, Airports!$D$2:$D$78)</f>
        <v>Honolulu</v>
      </c>
      <c r="I3619" t="str" cm="1">
        <f t="array" ref="I3619">_xlfn.XLOOKUP(Flights[[#This Row],[Destination]],_xlfn._TRO_TRAILING( Airports!A:A),_xlfn._TRO_TRAILING( Airports!E:E), "Not found")</f>
        <v>HI</v>
      </c>
      <c r="J3619" s="1">
        <v>0.75347222222222221</v>
      </c>
      <c r="K3619" s="22">
        <f>HOUR(Flights[[#This Row],[Scheduled Departure]])</f>
        <v>18</v>
      </c>
      <c r="L3619" s="1">
        <v>0.76180555555555551</v>
      </c>
      <c r="M3619">
        <f>(L3619-J3619)*24*60</f>
        <v>11.999999999999957</v>
      </c>
      <c r="N3619" s="16">
        <f>Flights[[#This Row],[Length (min)]]/60</f>
        <v>5.7</v>
      </c>
      <c r="O3619">
        <v>342</v>
      </c>
      <c r="P3619">
        <v>2556</v>
      </c>
      <c r="Q3619" s="18">
        <f>IFERROR(Flights[[#This Row],[Distance]]/Flights[[#This Row],[Length (hr)]], "")</f>
        <v>448.42105263157896</v>
      </c>
      <c r="R3619" s="1">
        <v>0.86875000000000002</v>
      </c>
      <c r="S3619" s="1" t="str">
        <f>IF(Flights[[#This Row],[Length (hr)]]&lt;2, "No meal", IF(Flights[[#This Row],[Length (hr)]]&lt;3.5, "Light meal", "Full meal"))</f>
        <v>Full meal</v>
      </c>
      <c r="T3619" s="1" t="str">
        <f>IF(AND(Flights[[#This Row],[Airline]]="US Airways", Flights[[#This Row],[Meal]]="Full Meal"), "Yes", "No")</f>
        <v>No</v>
      </c>
      <c r="U3619" s="1">
        <v>0.87430555555555556</v>
      </c>
      <c r="V3619">
        <v>8</v>
      </c>
      <c r="W3619" s="1" t="str">
        <f>IF(Flights[[#This Row],[Arrival Delay]] = "", "Cancelled", IF(Flights[[#This Row],[Arrival Delay]]&gt;15, "Delayed", "On time"))</f>
        <v>On time</v>
      </c>
      <c r="X3619" t="str">
        <f>IF(Flights[[#This Row],[Status]]&lt;&gt;"Delayed","", IF(Flights[[#This Row],[Arrival Delay]]&gt;120, "Severe", IF(Flights[[#This Row],[Arrival Delay]]&gt;60, "Major", "Moderate")))</f>
        <v/>
      </c>
      <c r="Y3619" t="b">
        <v>0</v>
      </c>
      <c r="AA3619" t="str">
        <f>IF(OR(AND(Flights[[#This Row],[Status]]="Cancelled", Flights[[#This Row],[Cancellation Reason]]="Airline/Carrier"), Flights[[#This Row],[Delay Type]]="Severe"), "Yes", "No")</f>
        <v>No</v>
      </c>
    </row>
    <row r="3620" spans="1:27" x14ac:dyDescent="0.3">
      <c r="A3620" s="3">
        <v>42266</v>
      </c>
      <c r="B3620" s="22">
        <f>WEEKNUM(Flights[[#This Row],[Date]], 1)</f>
        <v>38</v>
      </c>
      <c r="C3620" s="22">
        <f>WEEKDAY(Flights[[#This Row],[Date]],1)</f>
        <v>7</v>
      </c>
      <c r="D3620" t="s">
        <v>1798</v>
      </c>
      <c r="E3620" t="s">
        <v>1991</v>
      </c>
      <c r="F3620" t="s">
        <v>0</v>
      </c>
      <c r="G3620" t="s">
        <v>344</v>
      </c>
      <c r="H3620" t="str">
        <f>_xlfn.XLOOKUP(Flights[[#This Row],[Destination]], Airports!$A$2:$A$78, Airports!$D$2:$D$78)</f>
        <v>Seattle</v>
      </c>
      <c r="I3620" t="str" cm="1">
        <f t="array" ref="I3620">_xlfn.XLOOKUP(Flights[[#This Row],[Destination]],_xlfn._TRO_TRAILING( Airports!A:A),_xlfn._TRO_TRAILING( Airports!E:E), "Not found")</f>
        <v>WA</v>
      </c>
      <c r="J3620" s="1">
        <v>0.94444444444444442</v>
      </c>
      <c r="K3620" s="22">
        <f>HOUR(Flights[[#This Row],[Scheduled Departure]])</f>
        <v>22</v>
      </c>
      <c r="L3620" s="1">
        <v>0.9375</v>
      </c>
      <c r="M3620">
        <f>(L3620-J3620)*24*60</f>
        <v>-9.9999999999999645</v>
      </c>
      <c r="N3620" s="16">
        <f>Flights[[#This Row],[Length (min)]]/60</f>
        <v>2.75</v>
      </c>
      <c r="O3620">
        <v>165</v>
      </c>
      <c r="P3620">
        <v>954</v>
      </c>
      <c r="Q3620" s="18">
        <f>IFERROR(Flights[[#This Row],[Distance]]/Flights[[#This Row],[Length (hr)]], "")</f>
        <v>346.90909090909093</v>
      </c>
      <c r="R3620" s="1">
        <v>5.347222222222222E-2</v>
      </c>
      <c r="S3620" s="1" t="str">
        <f>IF(Flights[[#This Row],[Length (hr)]]&lt;2, "No meal", IF(Flights[[#This Row],[Length (hr)]]&lt;3.5, "Light meal", "Full meal"))</f>
        <v>Light meal</v>
      </c>
      <c r="T3620" s="1" t="str">
        <f>IF(AND(Flights[[#This Row],[Airline]]="US Airways", Flights[[#This Row],[Meal]]="Full Meal"), "Yes", "No")</f>
        <v>No</v>
      </c>
      <c r="U3620" s="1">
        <v>5.2083333333333336E-2</v>
      </c>
      <c r="V3620">
        <v>-2</v>
      </c>
      <c r="W3620" s="1" t="str">
        <f>IF(Flights[[#This Row],[Arrival Delay]] = "", "Cancelled", IF(Flights[[#This Row],[Arrival Delay]]&gt;15, "Delayed", "On time"))</f>
        <v>On time</v>
      </c>
      <c r="X3620" t="str">
        <f>IF(Flights[[#This Row],[Status]]&lt;&gt;"Delayed","", IF(Flights[[#This Row],[Arrival Delay]]&gt;120, "Severe", IF(Flights[[#This Row],[Arrival Delay]]&gt;60, "Major", "Moderate")))</f>
        <v/>
      </c>
      <c r="Y3620" t="b">
        <v>0</v>
      </c>
      <c r="AA3620" t="str">
        <f>IF(OR(AND(Flights[[#This Row],[Status]]="Cancelled", Flights[[#This Row],[Cancellation Reason]]="Airline/Carrier"), Flights[[#This Row],[Delay Type]]="Severe"), "Yes", "No")</f>
        <v>No</v>
      </c>
    </row>
    <row r="3621" spans="1:27" x14ac:dyDescent="0.3">
      <c r="A3621" s="3">
        <v>42266</v>
      </c>
      <c r="B3621" s="22">
        <f>WEEKNUM(Flights[[#This Row],[Date]], 1)</f>
        <v>38</v>
      </c>
      <c r="C3621" s="22">
        <f>WEEKDAY(Flights[[#This Row],[Date]],1)</f>
        <v>7</v>
      </c>
      <c r="D3621" t="s">
        <v>733</v>
      </c>
      <c r="E3621" t="s">
        <v>1990</v>
      </c>
      <c r="F3621" t="s">
        <v>0</v>
      </c>
      <c r="G3621" t="s">
        <v>16</v>
      </c>
      <c r="H3621" t="str">
        <f>_xlfn.XLOOKUP(Flights[[#This Row],[Destination]], Airports!$A$2:$A$78, Airports!$D$2:$D$78)</f>
        <v>Dulles</v>
      </c>
      <c r="I3621" t="str" cm="1">
        <f t="array" ref="I3621">_xlfn.XLOOKUP(Flights[[#This Row],[Destination]],_xlfn._TRO_TRAILING( Airports!A:A),_xlfn._TRO_TRAILING( Airports!E:E), "Not found")</f>
        <v>VA</v>
      </c>
      <c r="J3621" s="1">
        <v>0.95486111111111116</v>
      </c>
      <c r="K3621" s="22">
        <f>HOUR(Flights[[#This Row],[Scheduled Departure]])</f>
        <v>22</v>
      </c>
      <c r="L3621" s="1">
        <v>0.95833333333333337</v>
      </c>
      <c r="M3621">
        <f>(L3621-J3621)*24*60</f>
        <v>4.9999999999999822</v>
      </c>
      <c r="N3621" s="16">
        <f>Flights[[#This Row],[Length (min)]]/60</f>
        <v>4.5166666666666666</v>
      </c>
      <c r="O3621">
        <v>271</v>
      </c>
      <c r="P3621">
        <v>2288</v>
      </c>
      <c r="Q3621" s="18">
        <f>IFERROR(Flights[[#This Row],[Distance]]/Flights[[#This Row],[Length (hr)]], "")</f>
        <v>506.56826568265683</v>
      </c>
      <c r="R3621" s="1">
        <v>0.29097222222222224</v>
      </c>
      <c r="S3621" s="1" t="str">
        <f>IF(Flights[[#This Row],[Length (hr)]]&lt;2, "No meal", IF(Flights[[#This Row],[Length (hr)]]&lt;3.5, "Light meal", "Full meal"))</f>
        <v>Full meal</v>
      </c>
      <c r="T3621" s="1" t="str">
        <f>IF(AND(Flights[[#This Row],[Airline]]="US Airways", Flights[[#This Row],[Meal]]="Full Meal"), "Yes", "No")</f>
        <v>No</v>
      </c>
      <c r="U3621" s="1">
        <v>0.27152777777777776</v>
      </c>
      <c r="V3621">
        <v>-28</v>
      </c>
      <c r="W3621" s="1" t="str">
        <f>IF(Flights[[#This Row],[Arrival Delay]] = "", "Cancelled", IF(Flights[[#This Row],[Arrival Delay]]&gt;15, "Delayed", "On time"))</f>
        <v>On time</v>
      </c>
      <c r="X3621" t="str">
        <f>IF(Flights[[#This Row],[Status]]&lt;&gt;"Delayed","", IF(Flights[[#This Row],[Arrival Delay]]&gt;120, "Severe", IF(Flights[[#This Row],[Arrival Delay]]&gt;60, "Major", "Moderate")))</f>
        <v/>
      </c>
      <c r="Y3621" t="b">
        <v>0</v>
      </c>
      <c r="AA3621" t="str">
        <f>IF(OR(AND(Flights[[#This Row],[Status]]="Cancelled", Flights[[#This Row],[Cancellation Reason]]="Airline/Carrier"), Flights[[#This Row],[Delay Type]]="Severe"), "Yes", "No")</f>
        <v>No</v>
      </c>
    </row>
    <row r="3622" spans="1:27" x14ac:dyDescent="0.3">
      <c r="A3622" s="3">
        <v>42266</v>
      </c>
      <c r="B3622" s="22">
        <f>WEEKNUM(Flights[[#This Row],[Date]], 1)</f>
        <v>38</v>
      </c>
      <c r="C3622" s="22">
        <f>WEEKDAY(Flights[[#This Row],[Date]],1)</f>
        <v>7</v>
      </c>
      <c r="D3622" t="s">
        <v>1797</v>
      </c>
      <c r="E3622" t="s">
        <v>1991</v>
      </c>
      <c r="F3622" t="s">
        <v>0</v>
      </c>
      <c r="G3622" t="s">
        <v>248</v>
      </c>
      <c r="H3622" t="str">
        <f>_xlfn.XLOOKUP(Flights[[#This Row],[Destination]], Airports!$A$2:$A$78, Airports!$D$2:$D$78)</f>
        <v>Anchorage</v>
      </c>
      <c r="I3622" t="str" cm="1">
        <f t="array" ref="I3622">_xlfn.XLOOKUP(Flights[[#This Row],[Destination]],_xlfn._TRO_TRAILING( Airports!A:A),_xlfn._TRO_TRAILING( Airports!E:E), "Not found")</f>
        <v>AK</v>
      </c>
      <c r="J3622" s="1">
        <v>0.99305555555555558</v>
      </c>
      <c r="K3622" s="22">
        <f>HOUR(Flights[[#This Row],[Scheduled Departure]])</f>
        <v>23</v>
      </c>
      <c r="L3622" s="1">
        <v>0.9916666666666667</v>
      </c>
      <c r="M3622">
        <f>(L3622-J3622)*24*60</f>
        <v>-1.9999999999999929</v>
      </c>
      <c r="N3622" s="16">
        <f>Flights[[#This Row],[Length (min)]]/60</f>
        <v>5.2833333333333332</v>
      </c>
      <c r="O3622">
        <v>317</v>
      </c>
      <c r="P3622">
        <v>2345</v>
      </c>
      <c r="Q3622" s="18">
        <f>IFERROR(Flights[[#This Row],[Distance]]/Flights[[#This Row],[Length (hr)]], "")</f>
        <v>443.84858044164037</v>
      </c>
      <c r="R3622" s="1">
        <v>0.18611111111111112</v>
      </c>
      <c r="S3622" s="1" t="str">
        <f>IF(Flights[[#This Row],[Length (hr)]]&lt;2, "No meal", IF(Flights[[#This Row],[Length (hr)]]&lt;3.5, "Light meal", "Full meal"))</f>
        <v>Full meal</v>
      </c>
      <c r="T3622" s="1" t="str">
        <f>IF(AND(Flights[[#This Row],[Airline]]="US Airways", Flights[[#This Row],[Meal]]="Full Meal"), "Yes", "No")</f>
        <v>No</v>
      </c>
      <c r="U3622" s="1">
        <v>0.1701388888888889</v>
      </c>
      <c r="V3622">
        <v>-23</v>
      </c>
      <c r="W3622" s="1" t="str">
        <f>IF(Flights[[#This Row],[Arrival Delay]] = "", "Cancelled", IF(Flights[[#This Row],[Arrival Delay]]&gt;15, "Delayed", "On time"))</f>
        <v>On time</v>
      </c>
      <c r="X3622" t="str">
        <f>IF(Flights[[#This Row],[Status]]&lt;&gt;"Delayed","", IF(Flights[[#This Row],[Arrival Delay]]&gt;120, "Severe", IF(Flights[[#This Row],[Arrival Delay]]&gt;60, "Major", "Moderate")))</f>
        <v/>
      </c>
      <c r="Y3622" t="b">
        <v>0</v>
      </c>
      <c r="AA3622" t="str">
        <f>IF(OR(AND(Flights[[#This Row],[Status]]="Cancelled", Flights[[#This Row],[Cancellation Reason]]="Airline/Carrier"), Flights[[#This Row],[Delay Type]]="Severe"), "Yes", "No")</f>
        <v>No</v>
      </c>
    </row>
    <row r="3623" spans="1:27" x14ac:dyDescent="0.3">
      <c r="A3623" s="3">
        <v>42267</v>
      </c>
      <c r="B3623" s="22">
        <f>WEEKNUM(Flights[[#This Row],[Date]], 1)</f>
        <v>39</v>
      </c>
      <c r="C3623" s="22">
        <f>WEEKDAY(Flights[[#This Row],[Date]],1)</f>
        <v>1</v>
      </c>
      <c r="D3623" t="s">
        <v>1104</v>
      </c>
      <c r="E3623" t="s">
        <v>1990</v>
      </c>
      <c r="F3623" t="s">
        <v>0</v>
      </c>
      <c r="G3623" t="s">
        <v>273</v>
      </c>
      <c r="H3623" t="str">
        <f>_xlfn.XLOOKUP(Flights[[#This Row],[Destination]], Airports!$A$2:$A$78, Airports!$D$2:$D$78)</f>
        <v>Denver</v>
      </c>
      <c r="I3623" t="str" cm="1">
        <f t="array" ref="I3623">_xlfn.XLOOKUP(Flights[[#This Row],[Destination]],_xlfn._TRO_TRAILING( Airports!A:A),_xlfn._TRO_TRAILING( Airports!E:E), "Not found")</f>
        <v>CO</v>
      </c>
      <c r="J3623" s="1">
        <v>0.2361111111111111</v>
      </c>
      <c r="K3623" s="22">
        <f>HOUR(Flights[[#This Row],[Scheduled Departure]])</f>
        <v>5</v>
      </c>
      <c r="L3623" s="1">
        <v>0.23402777777777778</v>
      </c>
      <c r="M3623">
        <f>(L3623-J3623)*24*60</f>
        <v>-2.9999999999999893</v>
      </c>
      <c r="N3623" s="16">
        <f>Flights[[#This Row],[Length (min)]]/60</f>
        <v>2.2833333333333332</v>
      </c>
      <c r="O3623">
        <v>137</v>
      </c>
      <c r="P3623">
        <v>862</v>
      </c>
      <c r="Q3623" s="18">
        <f>IFERROR(Flights[[#This Row],[Distance]]/Flights[[#This Row],[Length (hr)]], "")</f>
        <v>377.51824817518252</v>
      </c>
      <c r="R3623" s="1">
        <v>0.37777777777777777</v>
      </c>
      <c r="S3623" s="1" t="str">
        <f>IF(Flights[[#This Row],[Length (hr)]]&lt;2, "No meal", IF(Flights[[#This Row],[Length (hr)]]&lt;3.5, "Light meal", "Full meal"))</f>
        <v>Light meal</v>
      </c>
      <c r="T3623" s="1" t="str">
        <f>IF(AND(Flights[[#This Row],[Airline]]="US Airways", Flights[[#This Row],[Meal]]="Full Meal"), "Yes", "No")</f>
        <v>No</v>
      </c>
      <c r="U3623" s="1">
        <v>0.37083333333333335</v>
      </c>
      <c r="V3623">
        <v>-10</v>
      </c>
      <c r="W3623" s="1" t="str">
        <f>IF(Flights[[#This Row],[Arrival Delay]] = "", "Cancelled", IF(Flights[[#This Row],[Arrival Delay]]&gt;15, "Delayed", "On time"))</f>
        <v>On time</v>
      </c>
      <c r="X3623" t="str">
        <f>IF(Flights[[#This Row],[Status]]&lt;&gt;"Delayed","", IF(Flights[[#This Row],[Arrival Delay]]&gt;120, "Severe", IF(Flights[[#This Row],[Arrival Delay]]&gt;60, "Major", "Moderate")))</f>
        <v/>
      </c>
      <c r="Y3623" t="b">
        <v>0</v>
      </c>
      <c r="AA3623" t="str">
        <f>IF(OR(AND(Flights[[#This Row],[Status]]="Cancelled", Flights[[#This Row],[Cancellation Reason]]="Airline/Carrier"), Flights[[#This Row],[Delay Type]]="Severe"), "Yes", "No")</f>
        <v>No</v>
      </c>
    </row>
    <row r="3624" spans="1:27" x14ac:dyDescent="0.3">
      <c r="A3624" s="3">
        <v>42267</v>
      </c>
      <c r="B3624" s="22">
        <f>WEEKNUM(Flights[[#This Row],[Date]], 1)</f>
        <v>39</v>
      </c>
      <c r="C3624" s="22">
        <f>WEEKDAY(Flights[[#This Row],[Date]],1)</f>
        <v>1</v>
      </c>
      <c r="D3624" t="s">
        <v>169</v>
      </c>
      <c r="E3624" t="s">
        <v>1987</v>
      </c>
      <c r="F3624" t="s">
        <v>0</v>
      </c>
      <c r="G3624" t="s">
        <v>9</v>
      </c>
      <c r="H3624" t="str">
        <f>_xlfn.XLOOKUP(Flights[[#This Row],[Destination]], Airports!$A$2:$A$78, Airports!$D$2:$D$78)</f>
        <v>San Francisco</v>
      </c>
      <c r="I3624" t="str" cm="1">
        <f t="array" ref="I3624">_xlfn.XLOOKUP(Flights[[#This Row],[Destination]],_xlfn._TRO_TRAILING( Airports!A:A),_xlfn._TRO_TRAILING( Airports!E:E), "Not found")</f>
        <v>CA</v>
      </c>
      <c r="J3624" s="1">
        <v>0.33333333333333331</v>
      </c>
      <c r="K3624" s="22">
        <f>HOUR(Flights[[#This Row],[Scheduled Departure]])</f>
        <v>8</v>
      </c>
      <c r="L3624" s="1">
        <v>0.32847222222222222</v>
      </c>
      <c r="M3624">
        <f>(L3624-J3624)*24*60</f>
        <v>-6.9999999999999751</v>
      </c>
      <c r="N3624" s="16">
        <f>Flights[[#This Row],[Length (min)]]/60</f>
        <v>1.1166666666666667</v>
      </c>
      <c r="O3624">
        <v>67</v>
      </c>
      <c r="P3624">
        <v>337</v>
      </c>
      <c r="Q3624" s="18">
        <f>IFERROR(Flights[[#This Row],[Distance]]/Flights[[#This Row],[Length (hr)]], "")</f>
        <v>301.79104477611941</v>
      </c>
      <c r="R3624" s="1">
        <v>0.39027777777777778</v>
      </c>
      <c r="S3624" s="1" t="str">
        <f>IF(Flights[[#This Row],[Length (hr)]]&lt;2, "No meal", IF(Flights[[#This Row],[Length (hr)]]&lt;3.5, "Light meal", "Full meal"))</f>
        <v>No meal</v>
      </c>
      <c r="T3624" s="1" t="str">
        <f>IF(AND(Flights[[#This Row],[Airline]]="US Airways", Flights[[#This Row],[Meal]]="Full Meal"), "Yes", "No")</f>
        <v>No</v>
      </c>
      <c r="U3624" s="1">
        <v>0.375</v>
      </c>
      <c r="V3624">
        <v>-22</v>
      </c>
      <c r="W3624" s="1" t="str">
        <f>IF(Flights[[#This Row],[Arrival Delay]] = "", "Cancelled", IF(Flights[[#This Row],[Arrival Delay]]&gt;15, "Delayed", "On time"))</f>
        <v>On time</v>
      </c>
      <c r="X3624" t="str">
        <f>IF(Flights[[#This Row],[Status]]&lt;&gt;"Delayed","", IF(Flights[[#This Row],[Arrival Delay]]&gt;120, "Severe", IF(Flights[[#This Row],[Arrival Delay]]&gt;60, "Major", "Moderate")))</f>
        <v/>
      </c>
      <c r="Y3624" t="b">
        <v>0</v>
      </c>
      <c r="AA3624" t="str">
        <f>IF(OR(AND(Flights[[#This Row],[Status]]="Cancelled", Flights[[#This Row],[Cancellation Reason]]="Airline/Carrier"), Flights[[#This Row],[Delay Type]]="Severe"), "Yes", "No")</f>
        <v>No</v>
      </c>
    </row>
    <row r="3625" spans="1:27" x14ac:dyDescent="0.3">
      <c r="A3625" s="3">
        <v>42267</v>
      </c>
      <c r="B3625" s="22">
        <f>WEEKNUM(Flights[[#This Row],[Date]], 1)</f>
        <v>39</v>
      </c>
      <c r="C3625" s="22">
        <f>WEEKDAY(Flights[[#This Row],[Date]],1)</f>
        <v>1</v>
      </c>
      <c r="D3625" t="s">
        <v>1234</v>
      </c>
      <c r="E3625" t="s">
        <v>1994</v>
      </c>
      <c r="F3625" t="s">
        <v>0</v>
      </c>
      <c r="G3625" t="s">
        <v>278</v>
      </c>
      <c r="H3625" t="str">
        <f>_xlfn.XLOOKUP(Flights[[#This Row],[Destination]], Airports!$A$2:$A$78, Airports!$D$2:$D$78)</f>
        <v>El Paso</v>
      </c>
      <c r="I3625" t="str" cm="1">
        <f t="array" ref="I3625">_xlfn.XLOOKUP(Flights[[#This Row],[Destination]],_xlfn._TRO_TRAILING( Airports!A:A),_xlfn._TRO_TRAILING( Airports!E:E), "Not found")</f>
        <v>TX</v>
      </c>
      <c r="J3625" s="1">
        <v>0.36805555555555558</v>
      </c>
      <c r="K3625" s="22">
        <f>HOUR(Flights[[#This Row],[Scheduled Departure]])</f>
        <v>8</v>
      </c>
      <c r="L3625" s="1">
        <v>0.36180555555555555</v>
      </c>
      <c r="M3625">
        <f>(L3625-J3625)*24*60</f>
        <v>-9.000000000000048</v>
      </c>
      <c r="N3625" s="16">
        <f>Flights[[#This Row],[Length (min)]]/60</f>
        <v>1.9333333333333333</v>
      </c>
      <c r="O3625">
        <v>116</v>
      </c>
      <c r="P3625">
        <v>715</v>
      </c>
      <c r="Q3625" s="18">
        <f>IFERROR(Flights[[#This Row],[Distance]]/Flights[[#This Row],[Length (hr)]], "")</f>
        <v>369.82758620689657</v>
      </c>
      <c r="R3625" s="1">
        <v>0.49722222222222223</v>
      </c>
      <c r="S3625" s="1" t="str">
        <f>IF(Flights[[#This Row],[Length (hr)]]&lt;2, "No meal", IF(Flights[[#This Row],[Length (hr)]]&lt;3.5, "Light meal", "Full meal"))</f>
        <v>No meal</v>
      </c>
      <c r="T3625" s="1" t="str">
        <f>IF(AND(Flights[[#This Row],[Airline]]="US Airways", Flights[[#This Row],[Meal]]="Full Meal"), "Yes", "No")</f>
        <v>No</v>
      </c>
      <c r="U3625" s="1">
        <v>0.48402777777777778</v>
      </c>
      <c r="V3625">
        <v>-19</v>
      </c>
      <c r="W3625" s="1" t="str">
        <f>IF(Flights[[#This Row],[Arrival Delay]] = "", "Cancelled", IF(Flights[[#This Row],[Arrival Delay]]&gt;15, "Delayed", "On time"))</f>
        <v>On time</v>
      </c>
      <c r="X3625" t="str">
        <f>IF(Flights[[#This Row],[Status]]&lt;&gt;"Delayed","", IF(Flights[[#This Row],[Arrival Delay]]&gt;120, "Severe", IF(Flights[[#This Row],[Arrival Delay]]&gt;60, "Major", "Moderate")))</f>
        <v/>
      </c>
      <c r="Y3625" t="b">
        <v>0</v>
      </c>
      <c r="AA3625" t="str">
        <f>IF(OR(AND(Flights[[#This Row],[Status]]="Cancelled", Flights[[#This Row],[Cancellation Reason]]="Airline/Carrier"), Flights[[#This Row],[Delay Type]]="Severe"), "Yes", "No")</f>
        <v>No</v>
      </c>
    </row>
    <row r="3626" spans="1:27" x14ac:dyDescent="0.3">
      <c r="A3626" s="3">
        <v>42267</v>
      </c>
      <c r="B3626" s="22">
        <f>WEEKNUM(Flights[[#This Row],[Date]], 1)</f>
        <v>39</v>
      </c>
      <c r="C3626" s="22">
        <f>WEEKDAY(Flights[[#This Row],[Date]],1)</f>
        <v>1</v>
      </c>
      <c r="D3626" t="s">
        <v>53</v>
      </c>
      <c r="E3626" t="s">
        <v>1987</v>
      </c>
      <c r="F3626" t="s">
        <v>0</v>
      </c>
      <c r="G3626" t="s">
        <v>20</v>
      </c>
      <c r="H3626" t="str">
        <f>_xlfn.XLOOKUP(Flights[[#This Row],[Destination]], Airports!$A$2:$A$78, Airports!$D$2:$D$78)</f>
        <v>Kahului</v>
      </c>
      <c r="I3626" t="str" cm="1">
        <f t="array" ref="I3626">_xlfn.XLOOKUP(Flights[[#This Row],[Destination]],_xlfn._TRO_TRAILING( Airports!A:A),_xlfn._TRO_TRAILING( Airports!E:E), "Not found")</f>
        <v>HI</v>
      </c>
      <c r="J3626" s="1">
        <v>0.375</v>
      </c>
      <c r="K3626" s="22">
        <f>HOUR(Flights[[#This Row],[Scheduled Departure]])</f>
        <v>9</v>
      </c>
      <c r="L3626" s="1">
        <v>0.37013888888888891</v>
      </c>
      <c r="M3626">
        <f>(L3626-J3626)*24*60</f>
        <v>-6.9999999999999751</v>
      </c>
      <c r="N3626" s="16">
        <f>Flights[[#This Row],[Length (min)]]/60</f>
        <v>5.4833333333333334</v>
      </c>
      <c r="O3626">
        <v>329</v>
      </c>
      <c r="P3626">
        <v>2486</v>
      </c>
      <c r="Q3626" s="18">
        <f>IFERROR(Flights[[#This Row],[Distance]]/Flights[[#This Row],[Length (hr)]], "")</f>
        <v>453.37386018237083</v>
      </c>
      <c r="R3626" s="1">
        <v>0.49305555555555558</v>
      </c>
      <c r="S3626" s="1" t="str">
        <f>IF(Flights[[#This Row],[Length (hr)]]&lt;2, "No meal", IF(Flights[[#This Row],[Length (hr)]]&lt;3.5, "Light meal", "Full meal"))</f>
        <v>Full meal</v>
      </c>
      <c r="T3626" s="1" t="str">
        <f>IF(AND(Flights[[#This Row],[Airline]]="US Airways", Flights[[#This Row],[Meal]]="Full Meal"), "Yes", "No")</f>
        <v>No</v>
      </c>
      <c r="U3626" s="1">
        <v>0.47361111111111109</v>
      </c>
      <c r="V3626">
        <v>-28</v>
      </c>
      <c r="W3626" s="1" t="str">
        <f>IF(Flights[[#This Row],[Arrival Delay]] = "", "Cancelled", IF(Flights[[#This Row],[Arrival Delay]]&gt;15, "Delayed", "On time"))</f>
        <v>On time</v>
      </c>
      <c r="X3626" t="str">
        <f>IF(Flights[[#This Row],[Status]]&lt;&gt;"Delayed","", IF(Flights[[#This Row],[Arrival Delay]]&gt;120, "Severe", IF(Flights[[#This Row],[Arrival Delay]]&gt;60, "Major", "Moderate")))</f>
        <v/>
      </c>
      <c r="Y3626" t="b">
        <v>0</v>
      </c>
      <c r="AA3626" t="str">
        <f>IF(OR(AND(Flights[[#This Row],[Status]]="Cancelled", Flights[[#This Row],[Cancellation Reason]]="Airline/Carrier"), Flights[[#This Row],[Delay Type]]="Severe"), "Yes", "No")</f>
        <v>No</v>
      </c>
    </row>
    <row r="3627" spans="1:27" x14ac:dyDescent="0.3">
      <c r="A3627" s="3">
        <v>42267</v>
      </c>
      <c r="B3627" s="22">
        <f>WEEKNUM(Flights[[#This Row],[Date]], 1)</f>
        <v>39</v>
      </c>
      <c r="C3627" s="22">
        <f>WEEKDAY(Flights[[#This Row],[Date]],1)</f>
        <v>1</v>
      </c>
      <c r="D3627" t="s">
        <v>464</v>
      </c>
      <c r="E3627" t="s">
        <v>1993</v>
      </c>
      <c r="F3627" t="s">
        <v>0</v>
      </c>
      <c r="G3627" t="s">
        <v>4</v>
      </c>
      <c r="H3627" t="str">
        <f>_xlfn.XLOOKUP(Flights[[#This Row],[Destination]], Airports!$A$2:$A$78, Airports!$D$2:$D$78)</f>
        <v>Chicago</v>
      </c>
      <c r="I3627" t="str" cm="1">
        <f t="array" ref="I3627">_xlfn.XLOOKUP(Flights[[#This Row],[Destination]],_xlfn._TRO_TRAILING( Airports!A:A),_xlfn._TRO_TRAILING( Airports!E:E), "Not found")</f>
        <v>IL</v>
      </c>
      <c r="J3627" s="1">
        <v>0.40138888888888891</v>
      </c>
      <c r="K3627" s="22">
        <f>HOUR(Flights[[#This Row],[Scheduled Departure]])</f>
        <v>9</v>
      </c>
      <c r="L3627" s="1">
        <v>0.40833333333333333</v>
      </c>
      <c r="M3627">
        <f>(L3627-J3627)*24*60</f>
        <v>9.9999999999999645</v>
      </c>
      <c r="N3627" s="16">
        <f>Flights[[#This Row],[Length (min)]]/60</f>
        <v>4.2</v>
      </c>
      <c r="O3627">
        <v>252</v>
      </c>
      <c r="P3627">
        <v>1744</v>
      </c>
      <c r="Q3627" s="18">
        <f>IFERROR(Flights[[#This Row],[Distance]]/Flights[[#This Row],[Length (hr)]], "")</f>
        <v>415.23809523809524</v>
      </c>
      <c r="R3627" s="1">
        <v>0.65902777777777777</v>
      </c>
      <c r="S3627" s="1" t="str">
        <f>IF(Flights[[#This Row],[Length (hr)]]&lt;2, "No meal", IF(Flights[[#This Row],[Length (hr)]]&lt;3.5, "Light meal", "Full meal"))</f>
        <v>Full meal</v>
      </c>
      <c r="T3627" s="1" t="str">
        <f>IF(AND(Flights[[#This Row],[Airline]]="US Airways", Flights[[#This Row],[Meal]]="Full Meal"), "Yes", "No")</f>
        <v>No</v>
      </c>
      <c r="U3627" s="1">
        <v>0.66666666666666663</v>
      </c>
      <c r="V3627">
        <v>11</v>
      </c>
      <c r="W3627" s="1" t="str">
        <f>IF(Flights[[#This Row],[Arrival Delay]] = "", "Cancelled", IF(Flights[[#This Row],[Arrival Delay]]&gt;15, "Delayed", "On time"))</f>
        <v>On time</v>
      </c>
      <c r="X3627" t="str">
        <f>IF(Flights[[#This Row],[Status]]&lt;&gt;"Delayed","", IF(Flights[[#This Row],[Arrival Delay]]&gt;120, "Severe", IF(Flights[[#This Row],[Arrival Delay]]&gt;60, "Major", "Moderate")))</f>
        <v/>
      </c>
      <c r="Y3627" t="b">
        <v>0</v>
      </c>
      <c r="AA3627" t="str">
        <f>IF(OR(AND(Flights[[#This Row],[Status]]="Cancelled", Flights[[#This Row],[Cancellation Reason]]="Airline/Carrier"), Flights[[#This Row],[Delay Type]]="Severe"), "Yes", "No")</f>
        <v>No</v>
      </c>
    </row>
    <row r="3628" spans="1:27" x14ac:dyDescent="0.3">
      <c r="A3628" s="3">
        <v>42267</v>
      </c>
      <c r="B3628" s="22">
        <f>WEEKNUM(Flights[[#This Row],[Date]], 1)</f>
        <v>39</v>
      </c>
      <c r="C3628" s="22">
        <f>WEEKDAY(Flights[[#This Row],[Date]],1)</f>
        <v>1</v>
      </c>
      <c r="D3628" t="s">
        <v>510</v>
      </c>
      <c r="E3628" t="s">
        <v>1996</v>
      </c>
      <c r="F3628" t="s">
        <v>0</v>
      </c>
      <c r="G3628" t="s">
        <v>281</v>
      </c>
      <c r="H3628" t="str">
        <f>_xlfn.XLOOKUP(Flights[[#This Row],[Destination]], Airports!$A$2:$A$78, Airports!$D$2:$D$78)</f>
        <v>Newark</v>
      </c>
      <c r="I3628" t="str" cm="1">
        <f t="array" ref="I3628">_xlfn.XLOOKUP(Flights[[#This Row],[Destination]],_xlfn._TRO_TRAILING( Airports!A:A),_xlfn._TRO_TRAILING( Airports!E:E), "Not found")</f>
        <v>NJ</v>
      </c>
      <c r="J3628" s="1">
        <v>0.53819444444444442</v>
      </c>
      <c r="K3628" s="22">
        <f>HOUR(Flights[[#This Row],[Scheduled Departure]])</f>
        <v>12</v>
      </c>
      <c r="L3628" s="1">
        <v>0.53472222222222221</v>
      </c>
      <c r="M3628">
        <f>(L3628-J3628)*24*60</f>
        <v>-4.9999999999999822</v>
      </c>
      <c r="N3628" s="16">
        <f>Flights[[#This Row],[Length (min)]]/60</f>
        <v>5.15</v>
      </c>
      <c r="O3628">
        <v>309</v>
      </c>
      <c r="P3628">
        <v>2454</v>
      </c>
      <c r="Q3628" s="18">
        <f>IFERROR(Flights[[#This Row],[Distance]]/Flights[[#This Row],[Length (hr)]], "")</f>
        <v>476.504854368932</v>
      </c>
      <c r="R3628" s="1">
        <v>0.88888888888888884</v>
      </c>
      <c r="S3628" s="1" t="str">
        <f>IF(Flights[[#This Row],[Length (hr)]]&lt;2, "No meal", IF(Flights[[#This Row],[Length (hr)]]&lt;3.5, "Light meal", "Full meal"))</f>
        <v>Full meal</v>
      </c>
      <c r="T3628" s="1" t="str">
        <f>IF(AND(Flights[[#This Row],[Airline]]="US Airways", Flights[[#This Row],[Meal]]="Full Meal"), "Yes", "No")</f>
        <v>No</v>
      </c>
      <c r="U3628" s="1">
        <v>0.87430555555555556</v>
      </c>
      <c r="V3628">
        <v>-21</v>
      </c>
      <c r="W3628" s="1" t="str">
        <f>IF(Flights[[#This Row],[Arrival Delay]] = "", "Cancelled", IF(Flights[[#This Row],[Arrival Delay]]&gt;15, "Delayed", "On time"))</f>
        <v>On time</v>
      </c>
      <c r="X3628" t="str">
        <f>IF(Flights[[#This Row],[Status]]&lt;&gt;"Delayed","", IF(Flights[[#This Row],[Arrival Delay]]&gt;120, "Severe", IF(Flights[[#This Row],[Arrival Delay]]&gt;60, "Major", "Moderate")))</f>
        <v/>
      </c>
      <c r="Y3628" t="b">
        <v>0</v>
      </c>
      <c r="AA3628" t="str">
        <f>IF(OR(AND(Flights[[#This Row],[Status]]="Cancelled", Flights[[#This Row],[Cancellation Reason]]="Airline/Carrier"), Flights[[#This Row],[Delay Type]]="Severe"), "Yes", "No")</f>
        <v>No</v>
      </c>
    </row>
    <row r="3629" spans="1:27" x14ac:dyDescent="0.3">
      <c r="A3629" s="3">
        <v>42267</v>
      </c>
      <c r="B3629" s="22">
        <f>WEEKNUM(Flights[[#This Row],[Date]], 1)</f>
        <v>39</v>
      </c>
      <c r="C3629" s="22">
        <f>WEEKDAY(Flights[[#This Row],[Date]],1)</f>
        <v>1</v>
      </c>
      <c r="D3629" t="s">
        <v>1694</v>
      </c>
      <c r="E3629" t="s">
        <v>1995</v>
      </c>
      <c r="F3629" t="s">
        <v>0</v>
      </c>
      <c r="G3629" t="s">
        <v>306</v>
      </c>
      <c r="H3629" t="str">
        <f>_xlfn.XLOOKUP(Flights[[#This Row],[Destination]], Airports!$A$2:$A$78, Airports!$D$2:$D$78)</f>
        <v>Chicago</v>
      </c>
      <c r="I3629" t="str" cm="1">
        <f t="array" ref="I3629">_xlfn.XLOOKUP(Flights[[#This Row],[Destination]],_xlfn._TRO_TRAILING( Airports!A:A),_xlfn._TRO_TRAILING( Airports!E:E), "Not found")</f>
        <v>IL</v>
      </c>
      <c r="J3629" s="1">
        <v>0.63194444444444442</v>
      </c>
      <c r="K3629" s="22">
        <f>HOUR(Flights[[#This Row],[Scheduled Departure]])</f>
        <v>15</v>
      </c>
      <c r="L3629" s="1">
        <v>0.64444444444444449</v>
      </c>
      <c r="M3629">
        <f>(L3629-J3629)*24*60</f>
        <v>18.000000000000096</v>
      </c>
      <c r="N3629" s="16">
        <f>Flights[[#This Row],[Length (min)]]/60</f>
        <v>3.75</v>
      </c>
      <c r="O3629">
        <v>225</v>
      </c>
      <c r="P3629">
        <v>1750</v>
      </c>
      <c r="Q3629" s="18">
        <f>IFERROR(Flights[[#This Row],[Distance]]/Flights[[#This Row],[Length (hr)]], "")</f>
        <v>466.66666666666669</v>
      </c>
      <c r="R3629" s="1">
        <v>0.88194444444444442</v>
      </c>
      <c r="S3629" s="1" t="str">
        <f>IF(Flights[[#This Row],[Length (hr)]]&lt;2, "No meal", IF(Flights[[#This Row],[Length (hr)]]&lt;3.5, "Light meal", "Full meal"))</f>
        <v>Full meal</v>
      </c>
      <c r="T3629" s="1" t="str">
        <f>IF(AND(Flights[[#This Row],[Airline]]="US Airways", Flights[[#This Row],[Meal]]="Full Meal"), "Yes", "No")</f>
        <v>No</v>
      </c>
      <c r="U3629" s="1">
        <v>0.88402777777777775</v>
      </c>
      <c r="V3629">
        <v>3</v>
      </c>
      <c r="W3629" s="1" t="str">
        <f>IF(Flights[[#This Row],[Arrival Delay]] = "", "Cancelled", IF(Flights[[#This Row],[Arrival Delay]]&gt;15, "Delayed", "On time"))</f>
        <v>On time</v>
      </c>
      <c r="X3629" t="str">
        <f>IF(Flights[[#This Row],[Status]]&lt;&gt;"Delayed","", IF(Flights[[#This Row],[Arrival Delay]]&gt;120, "Severe", IF(Flights[[#This Row],[Arrival Delay]]&gt;60, "Major", "Moderate")))</f>
        <v/>
      </c>
      <c r="Y3629" t="b">
        <v>0</v>
      </c>
      <c r="AA3629" t="str">
        <f>IF(OR(AND(Flights[[#This Row],[Status]]="Cancelled", Flights[[#This Row],[Cancellation Reason]]="Airline/Carrier"), Flights[[#This Row],[Delay Type]]="Severe"), "Yes", "No")</f>
        <v>No</v>
      </c>
    </row>
    <row r="3630" spans="1:27" x14ac:dyDescent="0.3">
      <c r="A3630" s="3">
        <v>42267</v>
      </c>
      <c r="B3630" s="22">
        <f>WEEKNUM(Flights[[#This Row],[Date]], 1)</f>
        <v>39</v>
      </c>
      <c r="C3630" s="22">
        <f>WEEKDAY(Flights[[#This Row],[Date]],1)</f>
        <v>1</v>
      </c>
      <c r="D3630" t="s">
        <v>551</v>
      </c>
      <c r="E3630" t="s">
        <v>1993</v>
      </c>
      <c r="F3630" t="s">
        <v>0</v>
      </c>
      <c r="G3630" t="s">
        <v>15</v>
      </c>
      <c r="H3630" t="str">
        <f>_xlfn.XLOOKUP(Flights[[#This Row],[Destination]], Airports!$A$2:$A$78, Airports!$D$2:$D$78)</f>
        <v>Las Vegas</v>
      </c>
      <c r="I3630" t="str" cm="1">
        <f t="array" ref="I3630">_xlfn.XLOOKUP(Flights[[#This Row],[Destination]],_xlfn._TRO_TRAILING( Airports!A:A),_xlfn._TRO_TRAILING( Airports!E:E), "Not found")</f>
        <v>NV</v>
      </c>
      <c r="J3630" s="1">
        <v>0.64583333333333337</v>
      </c>
      <c r="K3630" s="22">
        <f>HOUR(Flights[[#This Row],[Scheduled Departure]])</f>
        <v>15</v>
      </c>
      <c r="L3630" s="1">
        <v>0.64166666666666672</v>
      </c>
      <c r="M3630">
        <f>(L3630-J3630)*24*60</f>
        <v>-5.9999999999999787</v>
      </c>
      <c r="N3630" s="16">
        <f>Flights[[#This Row],[Length (min)]]/60</f>
        <v>1.2166666666666666</v>
      </c>
      <c r="O3630">
        <v>73</v>
      </c>
      <c r="P3630">
        <v>236</v>
      </c>
      <c r="Q3630" s="18">
        <f>IFERROR(Flights[[#This Row],[Distance]]/Flights[[#This Row],[Length (hr)]], "")</f>
        <v>193.97260273972606</v>
      </c>
      <c r="R3630" s="1">
        <v>0.69027777777777777</v>
      </c>
      <c r="S3630" s="1" t="str">
        <f>IF(Flights[[#This Row],[Length (hr)]]&lt;2, "No meal", IF(Flights[[#This Row],[Length (hr)]]&lt;3.5, "Light meal", "Full meal"))</f>
        <v>No meal</v>
      </c>
      <c r="T3630" s="1" t="str">
        <f>IF(AND(Flights[[#This Row],[Airline]]="US Airways", Flights[[#This Row],[Meal]]="Full Meal"), "Yes", "No")</f>
        <v>No</v>
      </c>
      <c r="U3630" s="1">
        <v>0.69236111111111109</v>
      </c>
      <c r="V3630">
        <v>3</v>
      </c>
      <c r="W3630" s="1" t="str">
        <f>IF(Flights[[#This Row],[Arrival Delay]] = "", "Cancelled", IF(Flights[[#This Row],[Arrival Delay]]&gt;15, "Delayed", "On time"))</f>
        <v>On time</v>
      </c>
      <c r="X3630" t="str">
        <f>IF(Flights[[#This Row],[Status]]&lt;&gt;"Delayed","", IF(Flights[[#This Row],[Arrival Delay]]&gt;120, "Severe", IF(Flights[[#This Row],[Arrival Delay]]&gt;60, "Major", "Moderate")))</f>
        <v/>
      </c>
      <c r="Y3630" t="b">
        <v>0</v>
      </c>
      <c r="AA3630" t="str">
        <f>IF(OR(AND(Flights[[#This Row],[Status]]="Cancelled", Flights[[#This Row],[Cancellation Reason]]="Airline/Carrier"), Flights[[#This Row],[Delay Type]]="Severe"), "Yes", "No")</f>
        <v>No</v>
      </c>
    </row>
    <row r="3631" spans="1:27" x14ac:dyDescent="0.3">
      <c r="A3631" s="3">
        <v>42267</v>
      </c>
      <c r="B3631" s="22">
        <f>WEEKNUM(Flights[[#This Row],[Date]], 1)</f>
        <v>39</v>
      </c>
      <c r="C3631" s="22">
        <f>WEEKDAY(Flights[[#This Row],[Date]],1)</f>
        <v>1</v>
      </c>
      <c r="D3631" t="s">
        <v>1082</v>
      </c>
      <c r="E3631" t="s">
        <v>1994</v>
      </c>
      <c r="F3631" t="s">
        <v>0</v>
      </c>
      <c r="G3631" t="s">
        <v>339</v>
      </c>
      <c r="H3631" t="str">
        <f>_xlfn.XLOOKUP(Flights[[#This Row],[Destination]], Airports!$A$2:$A$78, Airports!$D$2:$D$78)</f>
        <v>San Diego</v>
      </c>
      <c r="I3631" t="str" cm="1">
        <f t="array" ref="I3631">_xlfn.XLOOKUP(Flights[[#This Row],[Destination]],_xlfn._TRO_TRAILING( Airports!A:A),_xlfn._TRO_TRAILING( Airports!E:E), "Not found")</f>
        <v>CA</v>
      </c>
      <c r="J3631" s="1">
        <v>0.69236111111111109</v>
      </c>
      <c r="K3631" s="22">
        <f>HOUR(Flights[[#This Row],[Scheduled Departure]])</f>
        <v>16</v>
      </c>
      <c r="L3631" s="1">
        <v>0.69027777777777777</v>
      </c>
      <c r="M3631">
        <f>(L3631-J3631)*24*60</f>
        <v>-2.9999999999999893</v>
      </c>
      <c r="N3631" s="16">
        <f>Flights[[#This Row],[Length (min)]]/60</f>
        <v>0.81666666666666665</v>
      </c>
      <c r="O3631">
        <v>49</v>
      </c>
      <c r="P3631">
        <v>109</v>
      </c>
      <c r="Q3631" s="18">
        <f>IFERROR(Flights[[#This Row],[Distance]]/Flights[[#This Row],[Length (hr)]], "")</f>
        <v>133.46938775510205</v>
      </c>
      <c r="R3631" s="1">
        <v>0.72847222222222219</v>
      </c>
      <c r="S3631" s="1" t="str">
        <f>IF(Flights[[#This Row],[Length (hr)]]&lt;2, "No meal", IF(Flights[[#This Row],[Length (hr)]]&lt;3.5, "Light meal", "Full meal"))</f>
        <v>No meal</v>
      </c>
      <c r="T3631" s="1" t="str">
        <f>IF(AND(Flights[[#This Row],[Airline]]="US Airways", Flights[[#This Row],[Meal]]="Full Meal"), "Yes", "No")</f>
        <v>No</v>
      </c>
      <c r="U3631" s="1">
        <v>0.72430555555555554</v>
      </c>
      <c r="V3631">
        <v>-6</v>
      </c>
      <c r="W3631" s="1" t="str">
        <f>IF(Flights[[#This Row],[Arrival Delay]] = "", "Cancelled", IF(Flights[[#This Row],[Arrival Delay]]&gt;15, "Delayed", "On time"))</f>
        <v>On time</v>
      </c>
      <c r="X3631" t="str">
        <f>IF(Flights[[#This Row],[Status]]&lt;&gt;"Delayed","", IF(Flights[[#This Row],[Arrival Delay]]&gt;120, "Severe", IF(Flights[[#This Row],[Arrival Delay]]&gt;60, "Major", "Moderate")))</f>
        <v/>
      </c>
      <c r="Y3631" t="b">
        <v>0</v>
      </c>
      <c r="AA3631" t="str">
        <f>IF(OR(AND(Flights[[#This Row],[Status]]="Cancelled", Flights[[#This Row],[Cancellation Reason]]="Airline/Carrier"), Flights[[#This Row],[Delay Type]]="Severe"), "Yes", "No")</f>
        <v>No</v>
      </c>
    </row>
    <row r="3632" spans="1:27" x14ac:dyDescent="0.3">
      <c r="A3632" s="3">
        <v>42267</v>
      </c>
      <c r="B3632" s="22">
        <f>WEEKNUM(Flights[[#This Row],[Date]], 1)</f>
        <v>39</v>
      </c>
      <c r="C3632" s="22">
        <f>WEEKDAY(Flights[[#This Row],[Date]],1)</f>
        <v>1</v>
      </c>
      <c r="D3632" t="s">
        <v>202</v>
      </c>
      <c r="E3632" t="s">
        <v>1987</v>
      </c>
      <c r="F3632" t="s">
        <v>0</v>
      </c>
      <c r="G3632" t="s">
        <v>29</v>
      </c>
      <c r="H3632" t="str">
        <f>_xlfn.XLOOKUP(Flights[[#This Row],[Destination]], Airports!$A$2:$A$78, Airports!$D$2:$D$78)</f>
        <v>Phoenix</v>
      </c>
      <c r="I3632" t="str" cm="1">
        <f t="array" ref="I3632">_xlfn.XLOOKUP(Flights[[#This Row],[Destination]],_xlfn._TRO_TRAILING( Airports!A:A),_xlfn._TRO_TRAILING( Airports!E:E), "Not found")</f>
        <v>AZ</v>
      </c>
      <c r="J3632" s="1">
        <v>0.73958333333333337</v>
      </c>
      <c r="K3632" s="22">
        <f>HOUR(Flights[[#This Row],[Scheduled Departure]])</f>
        <v>17</v>
      </c>
      <c r="L3632" s="1">
        <v>0.73888888888888893</v>
      </c>
      <c r="M3632">
        <f>(L3632-J3632)*24*60</f>
        <v>-0.99999999999999645</v>
      </c>
      <c r="N3632" s="16">
        <f>Flights[[#This Row],[Length (min)]]/60</f>
        <v>1.2833333333333334</v>
      </c>
      <c r="O3632">
        <v>77</v>
      </c>
      <c r="P3632">
        <v>370</v>
      </c>
      <c r="Q3632" s="18">
        <f>IFERROR(Flights[[#This Row],[Distance]]/Flights[[#This Row],[Length (hr)]], "")</f>
        <v>288.31168831168827</v>
      </c>
      <c r="R3632" s="1">
        <v>0.80208333333333337</v>
      </c>
      <c r="S3632" s="1" t="str">
        <f>IF(Flights[[#This Row],[Length (hr)]]&lt;2, "No meal", IF(Flights[[#This Row],[Length (hr)]]&lt;3.5, "Light meal", "Full meal"))</f>
        <v>No meal</v>
      </c>
      <c r="T3632" s="1" t="str">
        <f>IF(AND(Flights[[#This Row],[Airline]]="US Airways", Flights[[#This Row],[Meal]]="Full Meal"), "Yes", "No")</f>
        <v>No</v>
      </c>
      <c r="U3632" s="1">
        <v>0.79236111111111107</v>
      </c>
      <c r="V3632">
        <v>-14</v>
      </c>
      <c r="W3632" s="1" t="str">
        <f>IF(Flights[[#This Row],[Arrival Delay]] = "", "Cancelled", IF(Flights[[#This Row],[Arrival Delay]]&gt;15, "Delayed", "On time"))</f>
        <v>On time</v>
      </c>
      <c r="X3632" t="str">
        <f>IF(Flights[[#This Row],[Status]]&lt;&gt;"Delayed","", IF(Flights[[#This Row],[Arrival Delay]]&gt;120, "Severe", IF(Flights[[#This Row],[Arrival Delay]]&gt;60, "Major", "Moderate")))</f>
        <v/>
      </c>
      <c r="Y3632" t="b">
        <v>0</v>
      </c>
      <c r="AA3632" t="str">
        <f>IF(OR(AND(Flights[[#This Row],[Status]]="Cancelled", Flights[[#This Row],[Cancellation Reason]]="Airline/Carrier"), Flights[[#This Row],[Delay Type]]="Severe"), "Yes", "No")</f>
        <v>No</v>
      </c>
    </row>
    <row r="3633" spans="1:27" x14ac:dyDescent="0.3">
      <c r="A3633" s="3">
        <v>42267</v>
      </c>
      <c r="B3633" s="22">
        <f>WEEKNUM(Flights[[#This Row],[Date]], 1)</f>
        <v>39</v>
      </c>
      <c r="C3633" s="22">
        <f>WEEKDAY(Flights[[#This Row],[Date]],1)</f>
        <v>1</v>
      </c>
      <c r="D3633" t="s">
        <v>1766</v>
      </c>
      <c r="E3633" t="s">
        <v>1990</v>
      </c>
      <c r="F3633" t="s">
        <v>0</v>
      </c>
      <c r="G3633" t="s">
        <v>9</v>
      </c>
      <c r="H3633" t="str">
        <f>_xlfn.XLOOKUP(Flights[[#This Row],[Destination]], Airports!$A$2:$A$78, Airports!$D$2:$D$78)</f>
        <v>San Francisco</v>
      </c>
      <c r="I3633" t="str" cm="1">
        <f t="array" ref="I3633">_xlfn.XLOOKUP(Flights[[#This Row],[Destination]],_xlfn._TRO_TRAILING( Airports!A:A),_xlfn._TRO_TRAILING( Airports!E:E), "Not found")</f>
        <v>CA</v>
      </c>
      <c r="J3633" s="1">
        <v>0.80763888888888891</v>
      </c>
      <c r="K3633" s="22">
        <f>HOUR(Flights[[#This Row],[Scheduled Departure]])</f>
        <v>19</v>
      </c>
      <c r="L3633" s="1">
        <v>0.80347222222222225</v>
      </c>
      <c r="M3633">
        <f>(L3633-J3633)*24*60</f>
        <v>-5.9999999999999787</v>
      </c>
      <c r="N3633" s="16">
        <f>Flights[[#This Row],[Length (min)]]/60</f>
        <v>1.2333333333333334</v>
      </c>
      <c r="O3633">
        <v>74</v>
      </c>
      <c r="P3633">
        <v>337</v>
      </c>
      <c r="Q3633" s="18">
        <f>IFERROR(Flights[[#This Row],[Distance]]/Flights[[#This Row],[Length (hr)]], "")</f>
        <v>273.24324324324323</v>
      </c>
      <c r="R3633" s="1">
        <v>0.86458333333333337</v>
      </c>
      <c r="S3633" s="1" t="str">
        <f>IF(Flights[[#This Row],[Length (hr)]]&lt;2, "No meal", IF(Flights[[#This Row],[Length (hr)]]&lt;3.5, "Light meal", "Full meal"))</f>
        <v>No meal</v>
      </c>
      <c r="T3633" s="1" t="str">
        <f>IF(AND(Flights[[#This Row],[Airline]]="US Airways", Flights[[#This Row],[Meal]]="Full Meal"), "Yes", "No")</f>
        <v>No</v>
      </c>
      <c r="U3633" s="1">
        <v>0.85486111111111107</v>
      </c>
      <c r="V3633">
        <v>-14</v>
      </c>
      <c r="W3633" s="1" t="str">
        <f>IF(Flights[[#This Row],[Arrival Delay]] = "", "Cancelled", IF(Flights[[#This Row],[Arrival Delay]]&gt;15, "Delayed", "On time"))</f>
        <v>On time</v>
      </c>
      <c r="X3633" t="str">
        <f>IF(Flights[[#This Row],[Status]]&lt;&gt;"Delayed","", IF(Flights[[#This Row],[Arrival Delay]]&gt;120, "Severe", IF(Flights[[#This Row],[Arrival Delay]]&gt;60, "Major", "Moderate")))</f>
        <v/>
      </c>
      <c r="Y3633" t="b">
        <v>0</v>
      </c>
      <c r="AA3633" t="str">
        <f>IF(OR(AND(Flights[[#This Row],[Status]]="Cancelled", Flights[[#This Row],[Cancellation Reason]]="Airline/Carrier"), Flights[[#This Row],[Delay Type]]="Severe"), "Yes", "No")</f>
        <v>No</v>
      </c>
    </row>
    <row r="3634" spans="1:27" x14ac:dyDescent="0.3">
      <c r="A3634" s="3">
        <v>42267</v>
      </c>
      <c r="B3634" s="22">
        <f>WEEKNUM(Flights[[#This Row],[Date]], 1)</f>
        <v>39</v>
      </c>
      <c r="C3634" s="22">
        <f>WEEKDAY(Flights[[#This Row],[Date]],1)</f>
        <v>1</v>
      </c>
      <c r="D3634" t="s">
        <v>116</v>
      </c>
      <c r="E3634" t="s">
        <v>1987</v>
      </c>
      <c r="F3634" t="s">
        <v>0</v>
      </c>
      <c r="G3634" t="s">
        <v>3</v>
      </c>
      <c r="H3634" t="str">
        <f>_xlfn.XLOOKUP(Flights[[#This Row],[Destination]], Airports!$A$2:$A$78, Airports!$D$2:$D$78)</f>
        <v>Dallas</v>
      </c>
      <c r="I3634" t="str" cm="1">
        <f t="array" ref="I3634">_xlfn.XLOOKUP(Flights[[#This Row],[Destination]],_xlfn._TRO_TRAILING( Airports!A:A),_xlfn._TRO_TRAILING( Airports!E:E), "Not found")</f>
        <v>TX</v>
      </c>
      <c r="J3634" s="1">
        <v>0.80902777777777779</v>
      </c>
      <c r="K3634" s="22">
        <f>HOUR(Flights[[#This Row],[Scheduled Departure]])</f>
        <v>19</v>
      </c>
      <c r="L3634" s="1">
        <v>0.80972222222222223</v>
      </c>
      <c r="M3634">
        <f>(L3634-J3634)*24*60</f>
        <v>0.99999999999999645</v>
      </c>
      <c r="N3634" s="16">
        <f>Flights[[#This Row],[Length (min)]]/60</f>
        <v>2.6833333333333331</v>
      </c>
      <c r="O3634">
        <v>161</v>
      </c>
      <c r="P3634">
        <v>1235</v>
      </c>
      <c r="Q3634" s="18">
        <f>IFERROR(Flights[[#This Row],[Distance]]/Flights[[#This Row],[Length (hr)]], "")</f>
        <v>460.24844720496895</v>
      </c>
      <c r="R3634" s="1">
        <v>1.9444444444444445E-2</v>
      </c>
      <c r="S3634" s="1" t="str">
        <f>IF(Flights[[#This Row],[Length (hr)]]&lt;2, "No meal", IF(Flights[[#This Row],[Length (hr)]]&lt;3.5, "Light meal", "Full meal"))</f>
        <v>Light meal</v>
      </c>
      <c r="T3634" s="1" t="str">
        <f>IF(AND(Flights[[#This Row],[Airline]]="US Airways", Flights[[#This Row],[Meal]]="Full Meal"), "Yes", "No")</f>
        <v>No</v>
      </c>
      <c r="U3634" s="1">
        <v>4.8611111111111112E-3</v>
      </c>
      <c r="V3634">
        <v>-21</v>
      </c>
      <c r="W3634" s="1" t="str">
        <f>IF(Flights[[#This Row],[Arrival Delay]] = "", "Cancelled", IF(Flights[[#This Row],[Arrival Delay]]&gt;15, "Delayed", "On time"))</f>
        <v>On time</v>
      </c>
      <c r="X3634" t="str">
        <f>IF(Flights[[#This Row],[Status]]&lt;&gt;"Delayed","", IF(Flights[[#This Row],[Arrival Delay]]&gt;120, "Severe", IF(Flights[[#This Row],[Arrival Delay]]&gt;60, "Major", "Moderate")))</f>
        <v/>
      </c>
      <c r="Y3634" t="b">
        <v>0</v>
      </c>
      <c r="AA3634" t="str">
        <f>IF(OR(AND(Flights[[#This Row],[Status]]="Cancelled", Flights[[#This Row],[Cancellation Reason]]="Airline/Carrier"), Flights[[#This Row],[Delay Type]]="Severe"), "Yes", "No")</f>
        <v>No</v>
      </c>
    </row>
    <row r="3635" spans="1:27" x14ac:dyDescent="0.3">
      <c r="A3635" s="3">
        <v>42267</v>
      </c>
      <c r="B3635" s="22">
        <f>WEEKNUM(Flights[[#This Row],[Date]], 1)</f>
        <v>39</v>
      </c>
      <c r="C3635" s="22">
        <f>WEEKDAY(Flights[[#This Row],[Date]],1)</f>
        <v>1</v>
      </c>
      <c r="D3635" t="s">
        <v>1380</v>
      </c>
      <c r="E3635" t="s">
        <v>1998</v>
      </c>
      <c r="F3635" t="s">
        <v>0</v>
      </c>
      <c r="G3635" t="s">
        <v>273</v>
      </c>
      <c r="H3635" t="str">
        <f>_xlfn.XLOOKUP(Flights[[#This Row],[Destination]], Airports!$A$2:$A$78, Airports!$D$2:$D$78)</f>
        <v>Denver</v>
      </c>
      <c r="I3635" t="str" cm="1">
        <f t="array" ref="I3635">_xlfn.XLOOKUP(Flights[[#This Row],[Destination]],_xlfn._TRO_TRAILING( Airports!A:A),_xlfn._TRO_TRAILING( Airports!E:E), "Not found")</f>
        <v>CO</v>
      </c>
      <c r="J3635" s="1">
        <v>0.85763888888888884</v>
      </c>
      <c r="K3635" s="22">
        <f>HOUR(Flights[[#This Row],[Scheduled Departure]])</f>
        <v>20</v>
      </c>
      <c r="L3635" s="1">
        <v>0.84513888888888888</v>
      </c>
      <c r="M3635">
        <f>(L3635-J3635)*24*60</f>
        <v>-17.999999999999936</v>
      </c>
      <c r="N3635" s="16">
        <f>Flights[[#This Row],[Length (min)]]/60</f>
        <v>2.6666666666666665</v>
      </c>
      <c r="O3635">
        <v>160</v>
      </c>
      <c r="P3635">
        <v>862</v>
      </c>
      <c r="Q3635" s="18">
        <f>IFERROR(Flights[[#This Row],[Distance]]/Flights[[#This Row],[Length (hr)]], "")</f>
        <v>323.25</v>
      </c>
      <c r="R3635" s="1">
        <v>0.99305555555555558</v>
      </c>
      <c r="S3635" s="1" t="str">
        <f>IF(Flights[[#This Row],[Length (hr)]]&lt;2, "No meal", IF(Flights[[#This Row],[Length (hr)]]&lt;3.5, "Light meal", "Full meal"))</f>
        <v>Light meal</v>
      </c>
      <c r="T3635" s="1" t="str">
        <f>IF(AND(Flights[[#This Row],[Airline]]="US Airways", Flights[[#This Row],[Meal]]="Full Meal"), "Yes", "No")</f>
        <v>No</v>
      </c>
      <c r="U3635" s="1">
        <v>0.99791666666666667</v>
      </c>
      <c r="V3635">
        <v>7</v>
      </c>
      <c r="W3635" s="1" t="str">
        <f>IF(Flights[[#This Row],[Arrival Delay]] = "", "Cancelled", IF(Flights[[#This Row],[Arrival Delay]]&gt;15, "Delayed", "On time"))</f>
        <v>On time</v>
      </c>
      <c r="X3635" t="str">
        <f>IF(Flights[[#This Row],[Status]]&lt;&gt;"Delayed","", IF(Flights[[#This Row],[Arrival Delay]]&gt;120, "Severe", IF(Flights[[#This Row],[Arrival Delay]]&gt;60, "Major", "Moderate")))</f>
        <v/>
      </c>
      <c r="Y3635" t="b">
        <v>0</v>
      </c>
      <c r="AA3635" t="str">
        <f>IF(OR(AND(Flights[[#This Row],[Status]]="Cancelled", Flights[[#This Row],[Cancellation Reason]]="Airline/Carrier"), Flights[[#This Row],[Delay Type]]="Severe"), "Yes", "No")</f>
        <v>No</v>
      </c>
    </row>
    <row r="3636" spans="1:27" x14ac:dyDescent="0.3">
      <c r="A3636" s="3">
        <v>42267</v>
      </c>
      <c r="B3636" s="22">
        <f>WEEKNUM(Flights[[#This Row],[Date]], 1)</f>
        <v>39</v>
      </c>
      <c r="C3636" s="22">
        <f>WEEKDAY(Flights[[#This Row],[Date]],1)</f>
        <v>1</v>
      </c>
      <c r="D3636" t="s">
        <v>1659</v>
      </c>
      <c r="E3636" t="s">
        <v>1990</v>
      </c>
      <c r="F3636" t="s">
        <v>0</v>
      </c>
      <c r="G3636" t="s">
        <v>9</v>
      </c>
      <c r="H3636" t="str">
        <f>_xlfn.XLOOKUP(Flights[[#This Row],[Destination]], Airports!$A$2:$A$78, Airports!$D$2:$D$78)</f>
        <v>San Francisco</v>
      </c>
      <c r="I3636" t="str" cm="1">
        <f t="array" ref="I3636">_xlfn.XLOOKUP(Flights[[#This Row],[Destination]],_xlfn._TRO_TRAILING( Airports!A:A),_xlfn._TRO_TRAILING( Airports!E:E), "Not found")</f>
        <v>CA</v>
      </c>
      <c r="J3636" s="1">
        <v>0.94444444444444442</v>
      </c>
      <c r="K3636" s="22">
        <f>HOUR(Flights[[#This Row],[Scheduled Departure]])</f>
        <v>22</v>
      </c>
      <c r="L3636" s="1">
        <v>0.9458333333333333</v>
      </c>
      <c r="M3636">
        <f>(L3636-J3636)*24*60</f>
        <v>1.9999999999999929</v>
      </c>
      <c r="N3636" s="16">
        <f>Flights[[#This Row],[Length (min)]]/60</f>
        <v>1.3166666666666667</v>
      </c>
      <c r="O3636">
        <v>79</v>
      </c>
      <c r="P3636">
        <v>337</v>
      </c>
      <c r="Q3636" s="18">
        <f>IFERROR(Flights[[#This Row],[Distance]]/Flights[[#This Row],[Length (hr)]], "")</f>
        <v>255.9493670886076</v>
      </c>
      <c r="R3636" s="1">
        <v>0.99861111111111112</v>
      </c>
      <c r="S3636" s="1" t="str">
        <f>IF(Flights[[#This Row],[Length (hr)]]&lt;2, "No meal", IF(Flights[[#This Row],[Length (hr)]]&lt;3.5, "Light meal", "Full meal"))</f>
        <v>No meal</v>
      </c>
      <c r="T3636" s="1" t="str">
        <f>IF(AND(Flights[[#This Row],[Airline]]="US Airways", Flights[[#This Row],[Meal]]="Full Meal"), "Yes", "No")</f>
        <v>No</v>
      </c>
      <c r="U3636" s="1">
        <v>6.9444444444444447E-4</v>
      </c>
      <c r="V3636">
        <v>3</v>
      </c>
      <c r="W3636" s="1" t="str">
        <f>IF(Flights[[#This Row],[Arrival Delay]] = "", "Cancelled", IF(Flights[[#This Row],[Arrival Delay]]&gt;15, "Delayed", "On time"))</f>
        <v>On time</v>
      </c>
      <c r="X3636" t="str">
        <f>IF(Flights[[#This Row],[Status]]&lt;&gt;"Delayed","", IF(Flights[[#This Row],[Arrival Delay]]&gt;120, "Severe", IF(Flights[[#This Row],[Arrival Delay]]&gt;60, "Major", "Moderate")))</f>
        <v/>
      </c>
      <c r="Y3636" t="b">
        <v>0</v>
      </c>
      <c r="AA3636" t="str">
        <f>IF(OR(AND(Flights[[#This Row],[Status]]="Cancelled", Flights[[#This Row],[Cancellation Reason]]="Airline/Carrier"), Flights[[#This Row],[Delay Type]]="Severe"), "Yes", "No")</f>
        <v>No</v>
      </c>
    </row>
    <row r="3637" spans="1:27" x14ac:dyDescent="0.3">
      <c r="A3637" s="3">
        <v>42268</v>
      </c>
      <c r="B3637" s="22">
        <f>WEEKNUM(Flights[[#This Row],[Date]], 1)</f>
        <v>39</v>
      </c>
      <c r="C3637" s="22">
        <f>WEEKDAY(Flights[[#This Row],[Date]],1)</f>
        <v>2</v>
      </c>
      <c r="D3637" t="s">
        <v>1456</v>
      </c>
      <c r="E3637" t="s">
        <v>1989</v>
      </c>
      <c r="F3637" t="s">
        <v>0</v>
      </c>
      <c r="G3637" t="s">
        <v>314</v>
      </c>
      <c r="H3637" t="str">
        <f>_xlfn.XLOOKUP(Flights[[#This Row],[Destination]], Airports!$A$2:$A$78, Airports!$D$2:$D$78)</f>
        <v>Minneapolis</v>
      </c>
      <c r="I3637" t="str" cm="1">
        <f t="array" ref="I3637">_xlfn.XLOOKUP(Flights[[#This Row],[Destination]],_xlfn._TRO_TRAILING( Airports!A:A),_xlfn._TRO_TRAILING( Airports!E:E), "Not found")</f>
        <v>MN</v>
      </c>
      <c r="J3637" s="1">
        <v>1.0416666666666666E-2</v>
      </c>
      <c r="K3637" s="22">
        <f>HOUR(Flights[[#This Row],[Scheduled Departure]])</f>
        <v>0</v>
      </c>
      <c r="L3637" s="1">
        <v>6.2500000000000003E-3</v>
      </c>
      <c r="M3637">
        <f>(L3637-J3637)*24*60</f>
        <v>-5.9999999999999982</v>
      </c>
      <c r="N3637" s="16">
        <f>Flights[[#This Row],[Length (min)]]/60</f>
        <v>3.4166666666666665</v>
      </c>
      <c r="O3637">
        <v>205</v>
      </c>
      <c r="P3637">
        <v>1535</v>
      </c>
      <c r="Q3637" s="18">
        <f>IFERROR(Flights[[#This Row],[Distance]]/Flights[[#This Row],[Length (hr)]], "")</f>
        <v>449.26829268292687</v>
      </c>
      <c r="R3637" s="1">
        <v>0.2388888888888889</v>
      </c>
      <c r="S3637" s="1" t="str">
        <f>IF(Flights[[#This Row],[Length (hr)]]&lt;2, "No meal", IF(Flights[[#This Row],[Length (hr)]]&lt;3.5, "Light meal", "Full meal"))</f>
        <v>Light meal</v>
      </c>
      <c r="T3637" s="1" t="str">
        <f>IF(AND(Flights[[#This Row],[Airline]]="US Airways", Flights[[#This Row],[Meal]]="Full Meal"), "Yes", "No")</f>
        <v>No</v>
      </c>
      <c r="U3637" s="1">
        <v>0.23194444444444445</v>
      </c>
      <c r="V3637">
        <v>-10</v>
      </c>
      <c r="W3637" s="1" t="str">
        <f>IF(Flights[[#This Row],[Arrival Delay]] = "", "Cancelled", IF(Flights[[#This Row],[Arrival Delay]]&gt;15, "Delayed", "On time"))</f>
        <v>On time</v>
      </c>
      <c r="X3637" t="str">
        <f>IF(Flights[[#This Row],[Status]]&lt;&gt;"Delayed","", IF(Flights[[#This Row],[Arrival Delay]]&gt;120, "Severe", IF(Flights[[#This Row],[Arrival Delay]]&gt;60, "Major", "Moderate")))</f>
        <v/>
      </c>
      <c r="Y3637" t="b">
        <v>0</v>
      </c>
      <c r="AA3637" t="str">
        <f>IF(OR(AND(Flights[[#This Row],[Status]]="Cancelled", Flights[[#This Row],[Cancellation Reason]]="Airline/Carrier"), Flights[[#This Row],[Delay Type]]="Severe"), "Yes", "No")</f>
        <v>No</v>
      </c>
    </row>
    <row r="3638" spans="1:27" x14ac:dyDescent="0.3">
      <c r="A3638" s="3">
        <v>42268</v>
      </c>
      <c r="B3638" s="22">
        <f>WEEKNUM(Flights[[#This Row],[Date]], 1)</f>
        <v>39</v>
      </c>
      <c r="C3638" s="22">
        <f>WEEKDAY(Flights[[#This Row],[Date]],1)</f>
        <v>2</v>
      </c>
      <c r="D3638" t="s">
        <v>1377</v>
      </c>
      <c r="E3638" t="s">
        <v>1996</v>
      </c>
      <c r="F3638" t="s">
        <v>0</v>
      </c>
      <c r="G3638" t="s">
        <v>270</v>
      </c>
      <c r="H3638" t="str">
        <f>_xlfn.XLOOKUP(Flights[[#This Row],[Destination]], Airports!$A$2:$A$78, Airports!$D$2:$D$78)</f>
        <v>Dallas</v>
      </c>
      <c r="I3638" t="str" cm="1">
        <f t="array" ref="I3638">_xlfn.XLOOKUP(Flights[[#This Row],[Destination]],_xlfn._TRO_TRAILING( Airports!A:A),_xlfn._TRO_TRAILING( Airports!E:E), "Not found")</f>
        <v>TX</v>
      </c>
      <c r="J3638" s="1">
        <v>0.29166666666666669</v>
      </c>
      <c r="K3638" s="22">
        <f>HOUR(Flights[[#This Row],[Scheduled Departure]])</f>
        <v>7</v>
      </c>
      <c r="L3638" s="1">
        <v>0.29097222222222224</v>
      </c>
      <c r="M3638">
        <f>(L3638-J3638)*24*60</f>
        <v>-0.99999999999999645</v>
      </c>
      <c r="N3638" s="16">
        <f>Flights[[#This Row],[Length (min)]]/60</f>
        <v>2.9166666666666665</v>
      </c>
      <c r="O3638">
        <v>175</v>
      </c>
      <c r="P3638">
        <v>1246</v>
      </c>
      <c r="Q3638" s="18">
        <f>IFERROR(Flights[[#This Row],[Distance]]/Flights[[#This Row],[Length (hr)]], "")</f>
        <v>427.20000000000005</v>
      </c>
      <c r="R3638" s="1">
        <v>0.50347222222222221</v>
      </c>
      <c r="S3638" s="1" t="str">
        <f>IF(Flights[[#This Row],[Length (hr)]]&lt;2, "No meal", IF(Flights[[#This Row],[Length (hr)]]&lt;3.5, "Light meal", "Full meal"))</f>
        <v>Light meal</v>
      </c>
      <c r="T3638" s="1" t="str">
        <f>IF(AND(Flights[[#This Row],[Airline]]="US Airways", Flights[[#This Row],[Meal]]="Full Meal"), "Yes", "No")</f>
        <v>No</v>
      </c>
      <c r="U3638" s="1">
        <v>0.49583333333333335</v>
      </c>
      <c r="V3638">
        <v>-11</v>
      </c>
      <c r="W3638" s="1" t="str">
        <f>IF(Flights[[#This Row],[Arrival Delay]] = "", "Cancelled", IF(Flights[[#This Row],[Arrival Delay]]&gt;15, "Delayed", "On time"))</f>
        <v>On time</v>
      </c>
      <c r="X3638" t="str">
        <f>IF(Flights[[#This Row],[Status]]&lt;&gt;"Delayed","", IF(Flights[[#This Row],[Arrival Delay]]&gt;120, "Severe", IF(Flights[[#This Row],[Arrival Delay]]&gt;60, "Major", "Moderate")))</f>
        <v/>
      </c>
      <c r="Y3638" t="b">
        <v>0</v>
      </c>
      <c r="AA3638" t="str">
        <f>IF(OR(AND(Flights[[#This Row],[Status]]="Cancelled", Flights[[#This Row],[Cancellation Reason]]="Airline/Carrier"), Flights[[#This Row],[Delay Type]]="Severe"), "Yes", "No")</f>
        <v>No</v>
      </c>
    </row>
    <row r="3639" spans="1:27" x14ac:dyDescent="0.3">
      <c r="A3639" s="3">
        <v>42268</v>
      </c>
      <c r="B3639" s="22">
        <f>WEEKNUM(Flights[[#This Row],[Date]], 1)</f>
        <v>39</v>
      </c>
      <c r="C3639" s="22">
        <f>WEEKDAY(Flights[[#This Row],[Date]],1)</f>
        <v>2</v>
      </c>
      <c r="D3639" t="s">
        <v>1669</v>
      </c>
      <c r="E3639" t="s">
        <v>1995</v>
      </c>
      <c r="F3639" t="s">
        <v>0</v>
      </c>
      <c r="G3639" t="s">
        <v>273</v>
      </c>
      <c r="H3639" t="str">
        <f>_xlfn.XLOOKUP(Flights[[#This Row],[Destination]], Airports!$A$2:$A$78, Airports!$D$2:$D$78)</f>
        <v>Denver</v>
      </c>
      <c r="I3639" t="str" cm="1">
        <f t="array" ref="I3639">_xlfn.XLOOKUP(Flights[[#This Row],[Destination]],_xlfn._TRO_TRAILING( Airports!A:A),_xlfn._TRO_TRAILING( Airports!E:E), "Not found")</f>
        <v>CO</v>
      </c>
      <c r="J3639" s="1">
        <v>0.3263888888888889</v>
      </c>
      <c r="K3639" s="22">
        <f>HOUR(Flights[[#This Row],[Scheduled Departure]])</f>
        <v>7</v>
      </c>
      <c r="L3639" s="1">
        <v>0.32569444444444445</v>
      </c>
      <c r="M3639">
        <f>(L3639-J3639)*24*60</f>
        <v>-0.99999999999999645</v>
      </c>
      <c r="N3639" s="16">
        <f>Flights[[#This Row],[Length (min)]]/60</f>
        <v>2.0833333333333335</v>
      </c>
      <c r="O3639">
        <v>125</v>
      </c>
      <c r="P3639">
        <v>862</v>
      </c>
      <c r="Q3639" s="18">
        <f>IFERROR(Flights[[#This Row],[Distance]]/Flights[[#This Row],[Length (hr)]], "")</f>
        <v>413.76</v>
      </c>
      <c r="R3639" s="1">
        <v>0.46527777777777779</v>
      </c>
      <c r="S3639" s="1" t="str">
        <f>IF(Flights[[#This Row],[Length (hr)]]&lt;2, "No meal", IF(Flights[[#This Row],[Length (hr)]]&lt;3.5, "Light meal", "Full meal"))</f>
        <v>Light meal</v>
      </c>
      <c r="T3639" s="1" t="str">
        <f>IF(AND(Flights[[#This Row],[Airline]]="US Airways", Flights[[#This Row],[Meal]]="Full Meal"), "Yes", "No")</f>
        <v>No</v>
      </c>
      <c r="U3639" s="1">
        <v>0.45416666666666666</v>
      </c>
      <c r="V3639">
        <v>-16</v>
      </c>
      <c r="W3639" s="1" t="str">
        <f>IF(Flights[[#This Row],[Arrival Delay]] = "", "Cancelled", IF(Flights[[#This Row],[Arrival Delay]]&gt;15, "Delayed", "On time"))</f>
        <v>On time</v>
      </c>
      <c r="X3639" t="str">
        <f>IF(Flights[[#This Row],[Status]]&lt;&gt;"Delayed","", IF(Flights[[#This Row],[Arrival Delay]]&gt;120, "Severe", IF(Flights[[#This Row],[Arrival Delay]]&gt;60, "Major", "Moderate")))</f>
        <v/>
      </c>
      <c r="Y3639" t="b">
        <v>0</v>
      </c>
      <c r="AA3639" t="str">
        <f>IF(OR(AND(Flights[[#This Row],[Status]]="Cancelled", Flights[[#This Row],[Cancellation Reason]]="Airline/Carrier"), Flights[[#This Row],[Delay Type]]="Severe"), "Yes", "No")</f>
        <v>No</v>
      </c>
    </row>
    <row r="3640" spans="1:27" x14ac:dyDescent="0.3">
      <c r="A3640" s="3">
        <v>42268</v>
      </c>
      <c r="B3640" s="22">
        <f>WEEKNUM(Flights[[#This Row],[Date]], 1)</f>
        <v>39</v>
      </c>
      <c r="C3640" s="22">
        <f>WEEKDAY(Flights[[#This Row],[Date]],1)</f>
        <v>2</v>
      </c>
      <c r="D3640" t="s">
        <v>212</v>
      </c>
      <c r="E3640" t="s">
        <v>1987</v>
      </c>
      <c r="F3640" t="s">
        <v>0</v>
      </c>
      <c r="G3640" t="s">
        <v>16</v>
      </c>
      <c r="H3640" t="str">
        <f>_xlfn.XLOOKUP(Flights[[#This Row],[Destination]], Airports!$A$2:$A$78, Airports!$D$2:$D$78)</f>
        <v>Dulles</v>
      </c>
      <c r="I3640" t="str" cm="1">
        <f t="array" ref="I3640">_xlfn.XLOOKUP(Flights[[#This Row],[Destination]],_xlfn._TRO_TRAILING( Airports!A:A),_xlfn._TRO_TRAILING( Airports!E:E), "Not found")</f>
        <v>VA</v>
      </c>
      <c r="J3640" s="1">
        <v>0.33333333333333331</v>
      </c>
      <c r="K3640" s="22">
        <f>HOUR(Flights[[#This Row],[Scheduled Departure]])</f>
        <v>8</v>
      </c>
      <c r="L3640" s="1">
        <v>0.3263888888888889</v>
      </c>
      <c r="M3640">
        <f>(L3640-J3640)*24*60</f>
        <v>-9.9999999999999645</v>
      </c>
      <c r="N3640" s="16">
        <f>Flights[[#This Row],[Length (min)]]/60</f>
        <v>4.9000000000000004</v>
      </c>
      <c r="O3640">
        <v>294</v>
      </c>
      <c r="P3640">
        <v>2288</v>
      </c>
      <c r="Q3640" s="18">
        <f>IFERROR(Flights[[#This Row],[Distance]]/Flights[[#This Row],[Length (hr)]], "")</f>
        <v>466.93877551020404</v>
      </c>
      <c r="R3640" s="1">
        <v>0.66666666666666663</v>
      </c>
      <c r="S3640" s="1" t="str">
        <f>IF(Flights[[#This Row],[Length (hr)]]&lt;2, "No meal", IF(Flights[[#This Row],[Length (hr)]]&lt;3.5, "Light meal", "Full meal"))</f>
        <v>Full meal</v>
      </c>
      <c r="T3640" s="1" t="str">
        <f>IF(AND(Flights[[#This Row],[Airline]]="US Airways", Flights[[#This Row],[Meal]]="Full Meal"), "Yes", "No")</f>
        <v>No</v>
      </c>
      <c r="U3640" s="1">
        <v>0.65555555555555556</v>
      </c>
      <c r="V3640">
        <v>-16</v>
      </c>
      <c r="W3640" s="1" t="str">
        <f>IF(Flights[[#This Row],[Arrival Delay]] = "", "Cancelled", IF(Flights[[#This Row],[Arrival Delay]]&gt;15, "Delayed", "On time"))</f>
        <v>On time</v>
      </c>
      <c r="X3640" t="str">
        <f>IF(Flights[[#This Row],[Status]]&lt;&gt;"Delayed","", IF(Flights[[#This Row],[Arrival Delay]]&gt;120, "Severe", IF(Flights[[#This Row],[Arrival Delay]]&gt;60, "Major", "Moderate")))</f>
        <v/>
      </c>
      <c r="Y3640" t="b">
        <v>0</v>
      </c>
      <c r="AA3640" t="str">
        <f>IF(OR(AND(Flights[[#This Row],[Status]]="Cancelled", Flights[[#This Row],[Cancellation Reason]]="Airline/Carrier"), Flights[[#This Row],[Delay Type]]="Severe"), "Yes", "No")</f>
        <v>No</v>
      </c>
    </row>
    <row r="3641" spans="1:27" x14ac:dyDescent="0.3">
      <c r="A3641" s="3">
        <v>42268</v>
      </c>
      <c r="B3641" s="22">
        <f>WEEKNUM(Flights[[#This Row],[Date]], 1)</f>
        <v>39</v>
      </c>
      <c r="C3641" s="22">
        <f>WEEKDAY(Flights[[#This Row],[Date]],1)</f>
        <v>2</v>
      </c>
      <c r="D3641" t="s">
        <v>1409</v>
      </c>
      <c r="E3641" t="s">
        <v>1990</v>
      </c>
      <c r="F3641" t="s">
        <v>0</v>
      </c>
      <c r="G3641" t="s">
        <v>16</v>
      </c>
      <c r="H3641" t="str">
        <f>_xlfn.XLOOKUP(Flights[[#This Row],[Destination]], Airports!$A$2:$A$78, Airports!$D$2:$D$78)</f>
        <v>Dulles</v>
      </c>
      <c r="I3641" t="str" cm="1">
        <f t="array" ref="I3641">_xlfn.XLOOKUP(Flights[[#This Row],[Destination]],_xlfn._TRO_TRAILING( Airports!A:A),_xlfn._TRO_TRAILING( Airports!E:E), "Not found")</f>
        <v>VA</v>
      </c>
      <c r="J3641" s="1">
        <v>0.45069444444444445</v>
      </c>
      <c r="K3641" s="22">
        <f>HOUR(Flights[[#This Row],[Scheduled Departure]])</f>
        <v>10</v>
      </c>
      <c r="L3641" s="1">
        <v>0.48958333333333331</v>
      </c>
      <c r="M3641">
        <f>(L3641-J3641)*24*60</f>
        <v>55.999999999999957</v>
      </c>
      <c r="N3641" s="16">
        <f>Flights[[#This Row],[Length (min)]]/60</f>
        <v>5.0999999999999996</v>
      </c>
      <c r="O3641">
        <v>306</v>
      </c>
      <c r="P3641">
        <v>2288</v>
      </c>
      <c r="Q3641" s="18">
        <f>IFERROR(Flights[[#This Row],[Distance]]/Flights[[#This Row],[Length (hr)]], "")</f>
        <v>448.62745098039221</v>
      </c>
      <c r="R3641" s="1">
        <v>0.78819444444444442</v>
      </c>
      <c r="S3641" s="1" t="str">
        <f>IF(Flights[[#This Row],[Length (hr)]]&lt;2, "No meal", IF(Flights[[#This Row],[Length (hr)]]&lt;3.5, "Light meal", "Full meal"))</f>
        <v>Full meal</v>
      </c>
      <c r="T3641" s="1" t="str">
        <f>IF(AND(Flights[[#This Row],[Airline]]="US Airways", Flights[[#This Row],[Meal]]="Full Meal"), "Yes", "No")</f>
        <v>No</v>
      </c>
      <c r="U3641" s="1">
        <v>0.82708333333333328</v>
      </c>
      <c r="V3641">
        <v>56</v>
      </c>
      <c r="W3641" s="1" t="str">
        <f>IF(Flights[[#This Row],[Arrival Delay]] = "", "Cancelled", IF(Flights[[#This Row],[Arrival Delay]]&gt;15, "Delayed", "On time"))</f>
        <v>Delayed</v>
      </c>
      <c r="X3641" t="str">
        <f>IF(Flights[[#This Row],[Status]]&lt;&gt;"Delayed","", IF(Flights[[#This Row],[Arrival Delay]]&gt;120, "Severe", IF(Flights[[#This Row],[Arrival Delay]]&gt;60, "Major", "Moderate")))</f>
        <v>Moderate</v>
      </c>
      <c r="Y3641" t="b">
        <v>0</v>
      </c>
      <c r="AA3641" t="str">
        <f>IF(OR(AND(Flights[[#This Row],[Status]]="Cancelled", Flights[[#This Row],[Cancellation Reason]]="Airline/Carrier"), Flights[[#This Row],[Delay Type]]="Severe"), "Yes", "No")</f>
        <v>No</v>
      </c>
    </row>
    <row r="3642" spans="1:27" x14ac:dyDescent="0.3">
      <c r="A3642" s="3">
        <v>42268</v>
      </c>
      <c r="B3642" s="22">
        <f>WEEKNUM(Flights[[#This Row],[Date]], 1)</f>
        <v>39</v>
      </c>
      <c r="C3642" s="22">
        <f>WEEKDAY(Flights[[#This Row],[Date]],1)</f>
        <v>2</v>
      </c>
      <c r="D3642" t="s">
        <v>35</v>
      </c>
      <c r="E3642" t="s">
        <v>1987</v>
      </c>
      <c r="F3642" t="s">
        <v>0</v>
      </c>
      <c r="G3642" t="s">
        <v>3</v>
      </c>
      <c r="H3642" t="str">
        <f>_xlfn.XLOOKUP(Flights[[#This Row],[Destination]], Airports!$A$2:$A$78, Airports!$D$2:$D$78)</f>
        <v>Dallas</v>
      </c>
      <c r="I3642" t="str" cm="1">
        <f t="array" ref="I3642">_xlfn.XLOOKUP(Flights[[#This Row],[Destination]],_xlfn._TRO_TRAILING( Airports!A:A),_xlfn._TRO_TRAILING( Airports!E:E), "Not found")</f>
        <v>TX</v>
      </c>
      <c r="J3642" s="1">
        <v>0.46875</v>
      </c>
      <c r="K3642" s="22">
        <f>HOUR(Flights[[#This Row],[Scheduled Departure]])</f>
        <v>11</v>
      </c>
      <c r="L3642" s="1">
        <v>0.46597222222222223</v>
      </c>
      <c r="M3642">
        <f>(L3642-J3642)*24*60</f>
        <v>-3.9999999999999858</v>
      </c>
      <c r="N3642" s="16">
        <f>Flights[[#This Row],[Length (min)]]/60</f>
        <v>3.0166666666666666</v>
      </c>
      <c r="O3642">
        <v>181</v>
      </c>
      <c r="P3642">
        <v>1235</v>
      </c>
      <c r="Q3642" s="18">
        <f>IFERROR(Flights[[#This Row],[Distance]]/Flights[[#This Row],[Length (hr)]], "")</f>
        <v>409.39226519337018</v>
      </c>
      <c r="R3642" s="1">
        <v>0.68472222222222223</v>
      </c>
      <c r="S3642" s="1" t="str">
        <f>IF(Flights[[#This Row],[Length (hr)]]&lt;2, "No meal", IF(Flights[[#This Row],[Length (hr)]]&lt;3.5, "Light meal", "Full meal"))</f>
        <v>Light meal</v>
      </c>
      <c r="T3642" s="1" t="str">
        <f>IF(AND(Flights[[#This Row],[Airline]]="US Airways", Flights[[#This Row],[Meal]]="Full Meal"), "Yes", "No")</f>
        <v>No</v>
      </c>
      <c r="U3642" s="1">
        <v>0.67500000000000004</v>
      </c>
      <c r="V3642">
        <v>-14</v>
      </c>
      <c r="W3642" s="1" t="str">
        <f>IF(Flights[[#This Row],[Arrival Delay]] = "", "Cancelled", IF(Flights[[#This Row],[Arrival Delay]]&gt;15, "Delayed", "On time"))</f>
        <v>On time</v>
      </c>
      <c r="X3642" t="str">
        <f>IF(Flights[[#This Row],[Status]]&lt;&gt;"Delayed","", IF(Flights[[#This Row],[Arrival Delay]]&gt;120, "Severe", IF(Flights[[#This Row],[Arrival Delay]]&gt;60, "Major", "Moderate")))</f>
        <v/>
      </c>
      <c r="Y3642" t="b">
        <v>0</v>
      </c>
      <c r="AA3642" t="str">
        <f>IF(OR(AND(Flights[[#This Row],[Status]]="Cancelled", Flights[[#This Row],[Cancellation Reason]]="Airline/Carrier"), Flights[[#This Row],[Delay Type]]="Severe"), "Yes", "No")</f>
        <v>No</v>
      </c>
    </row>
    <row r="3643" spans="1:27" x14ac:dyDescent="0.3">
      <c r="A3643" s="3">
        <v>42268</v>
      </c>
      <c r="B3643" s="22">
        <f>WEEKNUM(Flights[[#This Row],[Date]], 1)</f>
        <v>39</v>
      </c>
      <c r="C3643" s="22">
        <f>WEEKDAY(Flights[[#This Row],[Date]],1)</f>
        <v>2</v>
      </c>
      <c r="D3643" t="s">
        <v>175</v>
      </c>
      <c r="E3643" t="s">
        <v>1987</v>
      </c>
      <c r="F3643" t="s">
        <v>0</v>
      </c>
      <c r="G3643" t="s">
        <v>4</v>
      </c>
      <c r="H3643" t="str">
        <f>_xlfn.XLOOKUP(Flights[[#This Row],[Destination]], Airports!$A$2:$A$78, Airports!$D$2:$D$78)</f>
        <v>Chicago</v>
      </c>
      <c r="I3643" t="str" cm="1">
        <f t="array" ref="I3643">_xlfn.XLOOKUP(Flights[[#This Row],[Destination]],_xlfn._TRO_TRAILING( Airports!A:A),_xlfn._TRO_TRAILING( Airports!E:E), "Not found")</f>
        <v>IL</v>
      </c>
      <c r="J3643" s="1">
        <v>0.47569444444444442</v>
      </c>
      <c r="K3643" s="22">
        <f>HOUR(Flights[[#This Row],[Scheduled Departure]])</f>
        <v>11</v>
      </c>
      <c r="L3643" s="1">
        <v>0.47222222222222221</v>
      </c>
      <c r="M3643">
        <f>(L3643-J3643)*24*60</f>
        <v>-4.9999999999999822</v>
      </c>
      <c r="N3643" s="16">
        <f>Flights[[#This Row],[Length (min)]]/60</f>
        <v>4.6833333333333336</v>
      </c>
      <c r="O3643">
        <v>281</v>
      </c>
      <c r="P3643">
        <v>1744</v>
      </c>
      <c r="Q3643" s="18">
        <f>IFERROR(Flights[[#This Row],[Distance]]/Flights[[#This Row],[Length (hr)]], "")</f>
        <v>372.38434163701066</v>
      </c>
      <c r="R3643" s="1">
        <v>0.73055555555555551</v>
      </c>
      <c r="S3643" s="1" t="str">
        <f>IF(Flights[[#This Row],[Length (hr)]]&lt;2, "No meal", IF(Flights[[#This Row],[Length (hr)]]&lt;3.5, "Light meal", "Full meal"))</f>
        <v>Full meal</v>
      </c>
      <c r="T3643" s="1" t="str">
        <f>IF(AND(Flights[[#This Row],[Airline]]="US Airways", Flights[[#This Row],[Meal]]="Full Meal"), "Yes", "No")</f>
        <v>No</v>
      </c>
      <c r="U3643" s="1">
        <v>0.75069444444444444</v>
      </c>
      <c r="V3643">
        <v>29</v>
      </c>
      <c r="W3643" s="1" t="str">
        <f>IF(Flights[[#This Row],[Arrival Delay]] = "", "Cancelled", IF(Flights[[#This Row],[Arrival Delay]]&gt;15, "Delayed", "On time"))</f>
        <v>Delayed</v>
      </c>
      <c r="X3643" t="str">
        <f>IF(Flights[[#This Row],[Status]]&lt;&gt;"Delayed","", IF(Flights[[#This Row],[Arrival Delay]]&gt;120, "Severe", IF(Flights[[#This Row],[Arrival Delay]]&gt;60, "Major", "Moderate")))</f>
        <v>Moderate</v>
      </c>
      <c r="Y3643" t="b">
        <v>0</v>
      </c>
      <c r="AA3643" t="str">
        <f>IF(OR(AND(Flights[[#This Row],[Status]]="Cancelled", Flights[[#This Row],[Cancellation Reason]]="Airline/Carrier"), Flights[[#This Row],[Delay Type]]="Severe"), "Yes", "No")</f>
        <v>No</v>
      </c>
    </row>
    <row r="3644" spans="1:27" x14ac:dyDescent="0.3">
      <c r="A3644" s="3">
        <v>42268</v>
      </c>
      <c r="B3644" s="22">
        <f>WEEKNUM(Flights[[#This Row],[Date]], 1)</f>
        <v>39</v>
      </c>
      <c r="C3644" s="22">
        <f>WEEKDAY(Flights[[#This Row],[Date]],1)</f>
        <v>2</v>
      </c>
      <c r="D3644" t="s">
        <v>1055</v>
      </c>
      <c r="E3644" t="s">
        <v>1994</v>
      </c>
      <c r="F3644" t="s">
        <v>0</v>
      </c>
      <c r="G3644" t="s">
        <v>356</v>
      </c>
      <c r="H3644" t="str">
        <f>_xlfn.XLOOKUP(Flights[[#This Row],[Destination]], Airports!$A$2:$A$78, Airports!$D$2:$D$78)</f>
        <v>Tucson</v>
      </c>
      <c r="I3644" t="str" cm="1">
        <f t="array" ref="I3644">_xlfn.XLOOKUP(Flights[[#This Row],[Destination]],_xlfn._TRO_TRAILING( Airports!A:A),_xlfn._TRO_TRAILING( Airports!E:E), "Not found")</f>
        <v>AZ</v>
      </c>
      <c r="J3644" s="1">
        <v>0.51388888888888884</v>
      </c>
      <c r="K3644" s="22">
        <f>HOUR(Flights[[#This Row],[Scheduled Departure]])</f>
        <v>12</v>
      </c>
      <c r="L3644" s="1">
        <v>0</v>
      </c>
      <c r="M3644">
        <f>(L3644-J3644)*24*60</f>
        <v>-739.99999999999989</v>
      </c>
      <c r="N3644" s="16">
        <f>Flights[[#This Row],[Length (min)]]/60</f>
        <v>0</v>
      </c>
      <c r="P3644">
        <v>451</v>
      </c>
      <c r="Q3644" s="18" t="str">
        <f>IFERROR(Flights[[#This Row],[Distance]]/Flights[[#This Row],[Length (hr)]], "")</f>
        <v/>
      </c>
      <c r="R3644" s="1">
        <v>0.57986111111111116</v>
      </c>
      <c r="S3644" s="1" t="str">
        <f>IF(Flights[[#This Row],[Length (hr)]]&lt;2, "No meal", IF(Flights[[#This Row],[Length (hr)]]&lt;3.5, "Light meal", "Full meal"))</f>
        <v>No meal</v>
      </c>
      <c r="T3644" s="1" t="str">
        <f>IF(AND(Flights[[#This Row],[Airline]]="US Airways", Flights[[#This Row],[Meal]]="Full Meal"), "Yes", "No")</f>
        <v>No</v>
      </c>
      <c r="U3644" s="1">
        <v>0</v>
      </c>
      <c r="W3644" s="1" t="str">
        <f>IF(Flights[[#This Row],[Arrival Delay]] = "", "Cancelled", IF(Flights[[#This Row],[Arrival Delay]]&gt;15, "Delayed", "On time"))</f>
        <v>Cancelled</v>
      </c>
      <c r="X3644" t="str">
        <f>IF(Flights[[#This Row],[Status]]&lt;&gt;"Delayed","", IF(Flights[[#This Row],[Arrival Delay]]&gt;120, "Severe", IF(Flights[[#This Row],[Arrival Delay]]&gt;60, "Major", "Moderate")))</f>
        <v/>
      </c>
      <c r="Y3644" t="b">
        <v>1</v>
      </c>
      <c r="Z3644" t="s">
        <v>25</v>
      </c>
      <c r="AA3644" t="str">
        <f>IF(OR(AND(Flights[[#This Row],[Status]]="Cancelled", Flights[[#This Row],[Cancellation Reason]]="Airline/Carrier"), Flights[[#This Row],[Delay Type]]="Severe"), "Yes", "No")</f>
        <v>No</v>
      </c>
    </row>
    <row r="3645" spans="1:27" x14ac:dyDescent="0.3">
      <c r="A3645" s="3">
        <v>42268</v>
      </c>
      <c r="B3645" s="22">
        <f>WEEKNUM(Flights[[#This Row],[Date]], 1)</f>
        <v>39</v>
      </c>
      <c r="C3645" s="22">
        <f>WEEKDAY(Flights[[#This Row],[Date]],1)</f>
        <v>2</v>
      </c>
      <c r="D3645" t="s">
        <v>1620</v>
      </c>
      <c r="E3645" t="s">
        <v>1994</v>
      </c>
      <c r="F3645" t="s">
        <v>0</v>
      </c>
      <c r="G3645" t="s">
        <v>9</v>
      </c>
      <c r="H3645" t="str">
        <f>_xlfn.XLOOKUP(Flights[[#This Row],[Destination]], Airports!$A$2:$A$78, Airports!$D$2:$D$78)</f>
        <v>San Francisco</v>
      </c>
      <c r="I3645" t="str" cm="1">
        <f t="array" ref="I3645">_xlfn.XLOOKUP(Flights[[#This Row],[Destination]],_xlfn._TRO_TRAILING( Airports!A:A),_xlfn._TRO_TRAILING( Airports!E:E), "Not found")</f>
        <v>CA</v>
      </c>
      <c r="J3645" s="1">
        <v>0.62569444444444444</v>
      </c>
      <c r="K3645" s="22">
        <f>HOUR(Flights[[#This Row],[Scheduled Departure]])</f>
        <v>15</v>
      </c>
      <c r="L3645" s="1">
        <v>0.68541666666666667</v>
      </c>
      <c r="M3645">
        <f>(L3645-J3645)*24*60</f>
        <v>86.000000000000014</v>
      </c>
      <c r="N3645" s="16">
        <f>Flights[[#This Row],[Length (min)]]/60</f>
        <v>1.4333333333333333</v>
      </c>
      <c r="O3645">
        <v>86</v>
      </c>
      <c r="P3645">
        <v>337</v>
      </c>
      <c r="Q3645" s="18">
        <f>IFERROR(Flights[[#This Row],[Distance]]/Flights[[#This Row],[Length (hr)]], "")</f>
        <v>235.11627906976744</v>
      </c>
      <c r="R3645" s="1">
        <v>0.68333333333333335</v>
      </c>
      <c r="S3645" s="1" t="str">
        <f>IF(Flights[[#This Row],[Length (hr)]]&lt;2, "No meal", IF(Flights[[#This Row],[Length (hr)]]&lt;3.5, "Light meal", "Full meal"))</f>
        <v>No meal</v>
      </c>
      <c r="T3645" s="1" t="str">
        <f>IF(AND(Flights[[#This Row],[Airline]]="US Airways", Flights[[#This Row],[Meal]]="Full Meal"), "Yes", "No")</f>
        <v>No</v>
      </c>
      <c r="U3645" s="1">
        <v>0.74513888888888891</v>
      </c>
      <c r="V3645">
        <v>89</v>
      </c>
      <c r="W3645" s="1" t="str">
        <f>IF(Flights[[#This Row],[Arrival Delay]] = "", "Cancelled", IF(Flights[[#This Row],[Arrival Delay]]&gt;15, "Delayed", "On time"))</f>
        <v>Delayed</v>
      </c>
      <c r="X3645" t="str">
        <f>IF(Flights[[#This Row],[Status]]&lt;&gt;"Delayed","", IF(Flights[[#This Row],[Arrival Delay]]&gt;120, "Severe", IF(Flights[[#This Row],[Arrival Delay]]&gt;60, "Major", "Moderate")))</f>
        <v>Major</v>
      </c>
      <c r="Y3645" t="b">
        <v>0</v>
      </c>
      <c r="AA3645" t="str">
        <f>IF(OR(AND(Flights[[#This Row],[Status]]="Cancelled", Flights[[#This Row],[Cancellation Reason]]="Airline/Carrier"), Flights[[#This Row],[Delay Type]]="Severe"), "Yes", "No")</f>
        <v>No</v>
      </c>
    </row>
    <row r="3646" spans="1:27" x14ac:dyDescent="0.3">
      <c r="A3646" s="3">
        <v>42268</v>
      </c>
      <c r="B3646" s="22">
        <f>WEEKNUM(Flights[[#This Row],[Date]], 1)</f>
        <v>39</v>
      </c>
      <c r="C3646" s="22">
        <f>WEEKDAY(Flights[[#This Row],[Date]],1)</f>
        <v>2</v>
      </c>
      <c r="D3646" t="s">
        <v>574</v>
      </c>
      <c r="E3646" t="s">
        <v>1996</v>
      </c>
      <c r="F3646" t="s">
        <v>0</v>
      </c>
      <c r="G3646" t="s">
        <v>9</v>
      </c>
      <c r="H3646" t="str">
        <f>_xlfn.XLOOKUP(Flights[[#This Row],[Destination]], Airports!$A$2:$A$78, Airports!$D$2:$D$78)</f>
        <v>San Francisco</v>
      </c>
      <c r="I3646" t="str" cm="1">
        <f t="array" ref="I3646">_xlfn.XLOOKUP(Flights[[#This Row],[Destination]],_xlfn._TRO_TRAILING( Airports!A:A),_xlfn._TRO_TRAILING( Airports!E:E), "Not found")</f>
        <v>CA</v>
      </c>
      <c r="J3646" s="1">
        <v>0.69097222222222221</v>
      </c>
      <c r="K3646" s="22">
        <f>HOUR(Flights[[#This Row],[Scheduled Departure]])</f>
        <v>16</v>
      </c>
      <c r="L3646" s="1">
        <v>0.68958333333333333</v>
      </c>
      <c r="M3646">
        <f>(L3646-J3646)*24*60</f>
        <v>-1.9999999999999929</v>
      </c>
      <c r="N3646" s="16">
        <f>Flights[[#This Row],[Length (min)]]/60</f>
        <v>1.1166666666666667</v>
      </c>
      <c r="O3646">
        <v>67</v>
      </c>
      <c r="P3646">
        <v>337</v>
      </c>
      <c r="Q3646" s="18">
        <f>IFERROR(Flights[[#This Row],[Distance]]/Flights[[#This Row],[Length (hr)]], "")</f>
        <v>301.79104477611941</v>
      </c>
      <c r="R3646" s="1">
        <v>0.73958333333333337</v>
      </c>
      <c r="S3646" s="1" t="str">
        <f>IF(Flights[[#This Row],[Length (hr)]]&lt;2, "No meal", IF(Flights[[#This Row],[Length (hr)]]&lt;3.5, "Light meal", "Full meal"))</f>
        <v>No meal</v>
      </c>
      <c r="T3646" s="1" t="str">
        <f>IF(AND(Flights[[#This Row],[Airline]]="US Airways", Flights[[#This Row],[Meal]]="Full Meal"), "Yes", "No")</f>
        <v>No</v>
      </c>
      <c r="U3646" s="1">
        <v>0.73611111111111116</v>
      </c>
      <c r="V3646">
        <v>-5</v>
      </c>
      <c r="W3646" s="1" t="str">
        <f>IF(Flights[[#This Row],[Arrival Delay]] = "", "Cancelled", IF(Flights[[#This Row],[Arrival Delay]]&gt;15, "Delayed", "On time"))</f>
        <v>On time</v>
      </c>
      <c r="X3646" t="str">
        <f>IF(Flights[[#This Row],[Status]]&lt;&gt;"Delayed","", IF(Flights[[#This Row],[Arrival Delay]]&gt;120, "Severe", IF(Flights[[#This Row],[Arrival Delay]]&gt;60, "Major", "Moderate")))</f>
        <v/>
      </c>
      <c r="Y3646" t="b">
        <v>0</v>
      </c>
      <c r="AA3646" t="str">
        <f>IF(OR(AND(Flights[[#This Row],[Status]]="Cancelled", Flights[[#This Row],[Cancellation Reason]]="Airline/Carrier"), Flights[[#This Row],[Delay Type]]="Severe"), "Yes", "No")</f>
        <v>No</v>
      </c>
    </row>
    <row r="3647" spans="1:27" x14ac:dyDescent="0.3">
      <c r="A3647" s="3">
        <v>42268</v>
      </c>
      <c r="B3647" s="22">
        <f>WEEKNUM(Flights[[#This Row],[Date]], 1)</f>
        <v>39</v>
      </c>
      <c r="C3647" s="22">
        <f>WEEKDAY(Flights[[#This Row],[Date]],1)</f>
        <v>2</v>
      </c>
      <c r="D3647" t="s">
        <v>149</v>
      </c>
      <c r="E3647" t="s">
        <v>1987</v>
      </c>
      <c r="F3647" t="s">
        <v>0</v>
      </c>
      <c r="G3647" t="s">
        <v>10</v>
      </c>
      <c r="H3647" t="str">
        <f>_xlfn.XLOOKUP(Flights[[#This Row],[Destination]], Airports!$A$2:$A$78, Airports!$D$2:$D$78)</f>
        <v>Boston</v>
      </c>
      <c r="I3647" t="str" cm="1">
        <f t="array" ref="I3647">_xlfn.XLOOKUP(Flights[[#This Row],[Destination]],_xlfn._TRO_TRAILING( Airports!A:A),_xlfn._TRO_TRAILING( Airports!E:E), "Not found")</f>
        <v>MA</v>
      </c>
      <c r="J3647" s="1">
        <v>0.73263888888888884</v>
      </c>
      <c r="K3647" s="22">
        <f>HOUR(Flights[[#This Row],[Scheduled Departure]])</f>
        <v>17</v>
      </c>
      <c r="L3647" s="1">
        <v>0.72916666666666663</v>
      </c>
      <c r="M3647">
        <f>(L3647-J3647)*24*60</f>
        <v>-4.9999999999999822</v>
      </c>
      <c r="N3647" s="16">
        <f>Flights[[#This Row],[Length (min)]]/60</f>
        <v>5.4666666666666668</v>
      </c>
      <c r="O3647">
        <v>328</v>
      </c>
      <c r="P3647">
        <v>2611</v>
      </c>
      <c r="Q3647" s="18">
        <f>IFERROR(Flights[[#This Row],[Distance]]/Flights[[#This Row],[Length (hr)]], "")</f>
        <v>477.6219512195122</v>
      </c>
      <c r="R3647" s="1">
        <v>9.0277777777777776E-2</v>
      </c>
      <c r="S3647" s="1" t="str">
        <f>IF(Flights[[#This Row],[Length (hr)]]&lt;2, "No meal", IF(Flights[[#This Row],[Length (hr)]]&lt;3.5, "Light meal", "Full meal"))</f>
        <v>Full meal</v>
      </c>
      <c r="T3647" s="1" t="str">
        <f>IF(AND(Flights[[#This Row],[Airline]]="US Airways", Flights[[#This Row],[Meal]]="Full Meal"), "Yes", "No")</f>
        <v>No</v>
      </c>
      <c r="U3647" s="1">
        <v>8.1944444444444445E-2</v>
      </c>
      <c r="V3647">
        <v>-12</v>
      </c>
      <c r="W3647" s="1" t="str">
        <f>IF(Flights[[#This Row],[Arrival Delay]] = "", "Cancelled", IF(Flights[[#This Row],[Arrival Delay]]&gt;15, "Delayed", "On time"))</f>
        <v>On time</v>
      </c>
      <c r="X3647" t="str">
        <f>IF(Flights[[#This Row],[Status]]&lt;&gt;"Delayed","", IF(Flights[[#This Row],[Arrival Delay]]&gt;120, "Severe", IF(Flights[[#This Row],[Arrival Delay]]&gt;60, "Major", "Moderate")))</f>
        <v/>
      </c>
      <c r="Y3647" t="b">
        <v>0</v>
      </c>
      <c r="AA3647" t="str">
        <f>IF(OR(AND(Flights[[#This Row],[Status]]="Cancelled", Flights[[#This Row],[Cancellation Reason]]="Airline/Carrier"), Flights[[#This Row],[Delay Type]]="Severe"), "Yes", "No")</f>
        <v>No</v>
      </c>
    </row>
    <row r="3648" spans="1:27" x14ac:dyDescent="0.3">
      <c r="A3648" s="3">
        <v>42268</v>
      </c>
      <c r="B3648" s="22">
        <f>WEEKNUM(Flights[[#This Row],[Date]], 1)</f>
        <v>39</v>
      </c>
      <c r="C3648" s="22">
        <f>WEEKDAY(Flights[[#This Row],[Date]],1)</f>
        <v>2</v>
      </c>
      <c r="D3648" t="s">
        <v>1649</v>
      </c>
      <c r="E3648" t="s">
        <v>1994</v>
      </c>
      <c r="F3648" t="s">
        <v>0</v>
      </c>
      <c r="G3648" t="s">
        <v>339</v>
      </c>
      <c r="H3648" t="str">
        <f>_xlfn.XLOOKUP(Flights[[#This Row],[Destination]], Airports!$A$2:$A$78, Airports!$D$2:$D$78)</f>
        <v>San Diego</v>
      </c>
      <c r="I3648" t="str" cm="1">
        <f t="array" ref="I3648">_xlfn.XLOOKUP(Flights[[#This Row],[Destination]],_xlfn._TRO_TRAILING( Airports!A:A),_xlfn._TRO_TRAILING( Airports!E:E), "Not found")</f>
        <v>CA</v>
      </c>
      <c r="J3648" s="1">
        <v>0.875</v>
      </c>
      <c r="K3648" s="22">
        <f>HOUR(Flights[[#This Row],[Scheduled Departure]])</f>
        <v>21</v>
      </c>
      <c r="L3648" s="1">
        <v>0.99236111111111114</v>
      </c>
      <c r="M3648">
        <f>(L3648-J3648)*24*60</f>
        <v>169.00000000000003</v>
      </c>
      <c r="N3648" s="16">
        <f>Flights[[#This Row],[Length (min)]]/60</f>
        <v>0.75</v>
      </c>
      <c r="O3648">
        <v>45</v>
      </c>
      <c r="P3648">
        <v>109</v>
      </c>
      <c r="Q3648" s="18">
        <f>IFERROR(Flights[[#This Row],[Distance]]/Flights[[#This Row],[Length (hr)]], "")</f>
        <v>145.33333333333334</v>
      </c>
      <c r="R3648" s="1">
        <v>0.91180555555555554</v>
      </c>
      <c r="S3648" s="1" t="str">
        <f>IF(Flights[[#This Row],[Length (hr)]]&lt;2, "No meal", IF(Flights[[#This Row],[Length (hr)]]&lt;3.5, "Light meal", "Full meal"))</f>
        <v>No meal</v>
      </c>
      <c r="T3648" s="1" t="str">
        <f>IF(AND(Flights[[#This Row],[Airline]]="US Airways", Flights[[#This Row],[Meal]]="Full Meal"), "Yes", "No")</f>
        <v>No</v>
      </c>
      <c r="U3648" s="1">
        <v>2.361111111111111E-2</v>
      </c>
      <c r="V3648">
        <v>161</v>
      </c>
      <c r="W3648" s="1" t="str">
        <f>IF(Flights[[#This Row],[Arrival Delay]] = "", "Cancelled", IF(Flights[[#This Row],[Arrival Delay]]&gt;15, "Delayed", "On time"))</f>
        <v>Delayed</v>
      </c>
      <c r="X3648" t="str">
        <f>IF(Flights[[#This Row],[Status]]&lt;&gt;"Delayed","", IF(Flights[[#This Row],[Arrival Delay]]&gt;120, "Severe", IF(Flights[[#This Row],[Arrival Delay]]&gt;60, "Major", "Moderate")))</f>
        <v>Severe</v>
      </c>
      <c r="Y3648" t="b">
        <v>0</v>
      </c>
      <c r="AA3648" t="str">
        <f>IF(OR(AND(Flights[[#This Row],[Status]]="Cancelled", Flights[[#This Row],[Cancellation Reason]]="Airline/Carrier"), Flights[[#This Row],[Delay Type]]="Severe"), "Yes", "No")</f>
        <v>Yes</v>
      </c>
    </row>
    <row r="3649" spans="1:27" x14ac:dyDescent="0.3">
      <c r="A3649" s="3">
        <v>42268</v>
      </c>
      <c r="B3649" s="22">
        <f>WEEKNUM(Flights[[#This Row],[Date]], 1)</f>
        <v>39</v>
      </c>
      <c r="C3649" s="22">
        <f>WEEKDAY(Flights[[#This Row],[Date]],1)</f>
        <v>2</v>
      </c>
      <c r="D3649" t="s">
        <v>662</v>
      </c>
      <c r="E3649" t="s">
        <v>1994</v>
      </c>
      <c r="F3649" t="s">
        <v>0</v>
      </c>
      <c r="G3649" t="s">
        <v>331</v>
      </c>
      <c r="H3649" t="str">
        <f>_xlfn.XLOOKUP(Flights[[#This Row],[Destination]], Airports!$A$2:$A$78, Airports!$D$2:$D$78)</f>
        <v>Palm Springs</v>
      </c>
      <c r="I3649" t="str" cm="1">
        <f t="array" ref="I3649">_xlfn.XLOOKUP(Flights[[#This Row],[Destination]],_xlfn._TRO_TRAILING( Airports!A:A),_xlfn._TRO_TRAILING( Airports!E:E), "Not found")</f>
        <v>CA</v>
      </c>
      <c r="J3649" s="1">
        <v>0.94097222222222221</v>
      </c>
      <c r="K3649" s="22">
        <f>HOUR(Flights[[#This Row],[Scheduled Departure]])</f>
        <v>22</v>
      </c>
      <c r="L3649" s="1">
        <v>0.9555555555555556</v>
      </c>
      <c r="M3649">
        <f>(L3649-J3649)*24*60</f>
        <v>21.000000000000085</v>
      </c>
      <c r="N3649" s="16">
        <f>Flights[[#This Row],[Length (min)]]/60</f>
        <v>0.78333333333333333</v>
      </c>
      <c r="O3649">
        <v>47</v>
      </c>
      <c r="P3649">
        <v>110</v>
      </c>
      <c r="Q3649" s="18">
        <f>IFERROR(Flights[[#This Row],[Distance]]/Flights[[#This Row],[Length (hr)]], "")</f>
        <v>140.42553191489361</v>
      </c>
      <c r="R3649" s="1">
        <v>0.97777777777777775</v>
      </c>
      <c r="S3649" s="1" t="str">
        <f>IF(Flights[[#This Row],[Length (hr)]]&lt;2, "No meal", IF(Flights[[#This Row],[Length (hr)]]&lt;3.5, "Light meal", "Full meal"))</f>
        <v>No meal</v>
      </c>
      <c r="T3649" s="1" t="str">
        <f>IF(AND(Flights[[#This Row],[Airline]]="US Airways", Flights[[#This Row],[Meal]]="Full Meal"), "Yes", "No")</f>
        <v>No</v>
      </c>
      <c r="U3649" s="1">
        <v>0.98819444444444449</v>
      </c>
      <c r="V3649">
        <v>15</v>
      </c>
      <c r="W3649" s="1" t="str">
        <f>IF(Flights[[#This Row],[Arrival Delay]] = "", "Cancelled", IF(Flights[[#This Row],[Arrival Delay]]&gt;15, "Delayed", "On time"))</f>
        <v>On time</v>
      </c>
      <c r="X3649" t="str">
        <f>IF(Flights[[#This Row],[Status]]&lt;&gt;"Delayed","", IF(Flights[[#This Row],[Arrival Delay]]&gt;120, "Severe", IF(Flights[[#This Row],[Arrival Delay]]&gt;60, "Major", "Moderate")))</f>
        <v/>
      </c>
      <c r="Y3649" t="b">
        <v>0</v>
      </c>
      <c r="AA3649" t="str">
        <f>IF(OR(AND(Flights[[#This Row],[Status]]="Cancelled", Flights[[#This Row],[Cancellation Reason]]="Airline/Carrier"), Flights[[#This Row],[Delay Type]]="Severe"), "Yes", "No")</f>
        <v>No</v>
      </c>
    </row>
    <row r="3650" spans="1:27" x14ac:dyDescent="0.3">
      <c r="A3650" s="3">
        <v>42269</v>
      </c>
      <c r="B3650" s="22">
        <f>WEEKNUM(Flights[[#This Row],[Date]], 1)</f>
        <v>39</v>
      </c>
      <c r="C3650" s="22">
        <f>WEEKDAY(Flights[[#This Row],[Date]],1)</f>
        <v>3</v>
      </c>
      <c r="D3650" t="s">
        <v>688</v>
      </c>
      <c r="E3650" t="s">
        <v>1989</v>
      </c>
      <c r="F3650" t="s">
        <v>0</v>
      </c>
      <c r="G3650" t="s">
        <v>349</v>
      </c>
      <c r="H3650" t="str">
        <f>_xlfn.XLOOKUP(Flights[[#This Row],[Destination]], Airports!$A$2:$A$78, Airports!$D$2:$D$78)</f>
        <v>Salt Lake City</v>
      </c>
      <c r="I3650" t="str" cm="1">
        <f t="array" ref="I3650">_xlfn.XLOOKUP(Flights[[#This Row],[Destination]],_xlfn._TRO_TRAILING( Airports!A:A),_xlfn._TRO_TRAILING( Airports!E:E), "Not found")</f>
        <v>UT</v>
      </c>
      <c r="J3650" s="1">
        <v>0.24305555555555555</v>
      </c>
      <c r="K3650" s="22">
        <f>HOUR(Flights[[#This Row],[Scheduled Departure]])</f>
        <v>5</v>
      </c>
      <c r="L3650" s="1">
        <v>0.24097222222222223</v>
      </c>
      <c r="M3650">
        <f>(L3650-J3650)*24*60</f>
        <v>-2.9999999999999893</v>
      </c>
      <c r="N3650" s="16">
        <f>Flights[[#This Row],[Length (min)]]/60</f>
        <v>1.5666666666666667</v>
      </c>
      <c r="O3650">
        <v>94</v>
      </c>
      <c r="P3650">
        <v>590</v>
      </c>
      <c r="Q3650" s="18">
        <f>IFERROR(Flights[[#This Row],[Distance]]/Flights[[#This Row],[Length (hr)]], "")</f>
        <v>376.59574468085106</v>
      </c>
      <c r="R3650" s="1">
        <v>0.36249999999999999</v>
      </c>
      <c r="S3650" s="1" t="str">
        <f>IF(Flights[[#This Row],[Length (hr)]]&lt;2, "No meal", IF(Flights[[#This Row],[Length (hr)]]&lt;3.5, "Light meal", "Full meal"))</f>
        <v>No meal</v>
      </c>
      <c r="T3650" s="1" t="str">
        <f>IF(AND(Flights[[#This Row],[Airline]]="US Airways", Flights[[#This Row],[Meal]]="Full Meal"), "Yes", "No")</f>
        <v>No</v>
      </c>
      <c r="U3650" s="1">
        <v>0.34791666666666665</v>
      </c>
      <c r="V3650">
        <v>-21</v>
      </c>
      <c r="W3650" s="1" t="str">
        <f>IF(Flights[[#This Row],[Arrival Delay]] = "", "Cancelled", IF(Flights[[#This Row],[Arrival Delay]]&gt;15, "Delayed", "On time"))</f>
        <v>On time</v>
      </c>
      <c r="X3650" t="str">
        <f>IF(Flights[[#This Row],[Status]]&lt;&gt;"Delayed","", IF(Flights[[#This Row],[Arrival Delay]]&gt;120, "Severe", IF(Flights[[#This Row],[Arrival Delay]]&gt;60, "Major", "Moderate")))</f>
        <v/>
      </c>
      <c r="Y3650" t="b">
        <v>0</v>
      </c>
      <c r="AA3650" t="str">
        <f>IF(OR(AND(Flights[[#This Row],[Status]]="Cancelled", Flights[[#This Row],[Cancellation Reason]]="Airline/Carrier"), Flights[[#This Row],[Delay Type]]="Severe"), "Yes", "No")</f>
        <v>No</v>
      </c>
    </row>
    <row r="3651" spans="1:27" x14ac:dyDescent="0.3">
      <c r="A3651" s="3">
        <v>42269</v>
      </c>
      <c r="B3651" s="22">
        <f>WEEKNUM(Flights[[#This Row],[Date]], 1)</f>
        <v>39</v>
      </c>
      <c r="C3651" s="22">
        <f>WEEKDAY(Flights[[#This Row],[Date]],1)</f>
        <v>3</v>
      </c>
      <c r="D3651" t="s">
        <v>1717</v>
      </c>
      <c r="E3651" t="s">
        <v>1995</v>
      </c>
      <c r="F3651" t="s">
        <v>0</v>
      </c>
      <c r="G3651" t="s">
        <v>347</v>
      </c>
      <c r="H3651" t="str">
        <f>_xlfn.XLOOKUP(Flights[[#This Row],[Destination]], Airports!$A$2:$A$78, Airports!$D$2:$D$78)</f>
        <v>San Jose</v>
      </c>
      <c r="I3651" t="str" cm="1">
        <f t="array" ref="I3651">_xlfn.XLOOKUP(Flights[[#This Row],[Destination]],_xlfn._TRO_TRAILING( Airports!A:A),_xlfn._TRO_TRAILING( Airports!E:E), "Not found")</f>
        <v>CA</v>
      </c>
      <c r="J3651" s="1">
        <v>0.24652777777777779</v>
      </c>
      <c r="K3651" s="22">
        <f>HOUR(Flights[[#This Row],[Scheduled Departure]])</f>
        <v>5</v>
      </c>
      <c r="L3651" s="1">
        <v>0.24652777777777779</v>
      </c>
      <c r="M3651">
        <f>(L3651-J3651)*24*60</f>
        <v>0</v>
      </c>
      <c r="N3651" s="16">
        <f>Flights[[#This Row],[Length (min)]]/60</f>
        <v>1.3</v>
      </c>
      <c r="O3651">
        <v>78</v>
      </c>
      <c r="P3651">
        <v>308</v>
      </c>
      <c r="Q3651" s="18">
        <f>IFERROR(Flights[[#This Row],[Distance]]/Flights[[#This Row],[Length (hr)]], "")</f>
        <v>236.92307692307691</v>
      </c>
      <c r="R3651" s="1">
        <v>0.2951388888888889</v>
      </c>
      <c r="S3651" s="1" t="str">
        <f>IF(Flights[[#This Row],[Length (hr)]]&lt;2, "No meal", IF(Flights[[#This Row],[Length (hr)]]&lt;3.5, "Light meal", "Full meal"))</f>
        <v>No meal</v>
      </c>
      <c r="T3651" s="1" t="str">
        <f>IF(AND(Flights[[#This Row],[Airline]]="US Airways", Flights[[#This Row],[Meal]]="Full Meal"), "Yes", "No")</f>
        <v>No</v>
      </c>
      <c r="U3651" s="1">
        <v>0.30069444444444443</v>
      </c>
      <c r="V3651">
        <v>8</v>
      </c>
      <c r="W3651" s="1" t="str">
        <f>IF(Flights[[#This Row],[Arrival Delay]] = "", "Cancelled", IF(Flights[[#This Row],[Arrival Delay]]&gt;15, "Delayed", "On time"))</f>
        <v>On time</v>
      </c>
      <c r="X3651" t="str">
        <f>IF(Flights[[#This Row],[Status]]&lt;&gt;"Delayed","", IF(Flights[[#This Row],[Arrival Delay]]&gt;120, "Severe", IF(Flights[[#This Row],[Arrival Delay]]&gt;60, "Major", "Moderate")))</f>
        <v/>
      </c>
      <c r="Y3651" t="b">
        <v>0</v>
      </c>
      <c r="AA3651" t="str">
        <f>IF(OR(AND(Flights[[#This Row],[Status]]="Cancelled", Flights[[#This Row],[Cancellation Reason]]="Airline/Carrier"), Flights[[#This Row],[Delay Type]]="Severe"), "Yes", "No")</f>
        <v>No</v>
      </c>
    </row>
    <row r="3652" spans="1:27" x14ac:dyDescent="0.3">
      <c r="A3652" s="3">
        <v>42269</v>
      </c>
      <c r="B3652" s="22">
        <f>WEEKNUM(Flights[[#This Row],[Date]], 1)</f>
        <v>39</v>
      </c>
      <c r="C3652" s="22">
        <f>WEEKDAY(Flights[[#This Row],[Date]],1)</f>
        <v>3</v>
      </c>
      <c r="D3652" t="s">
        <v>47</v>
      </c>
      <c r="E3652" t="s">
        <v>1987</v>
      </c>
      <c r="F3652" t="s">
        <v>0</v>
      </c>
      <c r="G3652" t="s">
        <v>17</v>
      </c>
      <c r="H3652" t="str">
        <f>_xlfn.XLOOKUP(Flights[[#This Row],[Destination]], Airports!$A$2:$A$78, Airports!$D$2:$D$78)</f>
        <v>Honolulu</v>
      </c>
      <c r="I3652" t="str" cm="1">
        <f t="array" ref="I3652">_xlfn.XLOOKUP(Flights[[#This Row],[Destination]],_xlfn._TRO_TRAILING( Airports!A:A),_xlfn._TRO_TRAILING( Airports!E:E), "Not found")</f>
        <v>HI</v>
      </c>
      <c r="J3652" s="1">
        <v>0.33333333333333331</v>
      </c>
      <c r="K3652" s="22">
        <f>HOUR(Flights[[#This Row],[Scheduled Departure]])</f>
        <v>8</v>
      </c>
      <c r="L3652" s="1">
        <v>0.33611111111111114</v>
      </c>
      <c r="M3652">
        <f>(L3652-J3652)*24*60</f>
        <v>4.0000000000000657</v>
      </c>
      <c r="N3652" s="16">
        <f>Flights[[#This Row],[Length (min)]]/60</f>
        <v>5.7333333333333334</v>
      </c>
      <c r="O3652">
        <v>344</v>
      </c>
      <c r="P3652">
        <v>2556</v>
      </c>
      <c r="Q3652" s="18">
        <f>IFERROR(Flights[[#This Row],[Distance]]/Flights[[#This Row],[Length (hr)]], "")</f>
        <v>445.81395348837208</v>
      </c>
      <c r="R3652" s="1">
        <v>0.4597222222222222</v>
      </c>
      <c r="S3652" s="1" t="str">
        <f>IF(Flights[[#This Row],[Length (hr)]]&lt;2, "No meal", IF(Flights[[#This Row],[Length (hr)]]&lt;3.5, "Light meal", "Full meal"))</f>
        <v>Full meal</v>
      </c>
      <c r="T3652" s="1" t="str">
        <f>IF(AND(Flights[[#This Row],[Airline]]="US Airways", Flights[[#This Row],[Meal]]="Full Meal"), "Yes", "No")</f>
        <v>No</v>
      </c>
      <c r="U3652" s="1">
        <v>0.45</v>
      </c>
      <c r="V3652">
        <v>-14</v>
      </c>
      <c r="W3652" s="1" t="str">
        <f>IF(Flights[[#This Row],[Arrival Delay]] = "", "Cancelled", IF(Flights[[#This Row],[Arrival Delay]]&gt;15, "Delayed", "On time"))</f>
        <v>On time</v>
      </c>
      <c r="X3652" t="str">
        <f>IF(Flights[[#This Row],[Status]]&lt;&gt;"Delayed","", IF(Flights[[#This Row],[Arrival Delay]]&gt;120, "Severe", IF(Flights[[#This Row],[Arrival Delay]]&gt;60, "Major", "Moderate")))</f>
        <v/>
      </c>
      <c r="Y3652" t="b">
        <v>0</v>
      </c>
      <c r="AA3652" t="str">
        <f>IF(OR(AND(Flights[[#This Row],[Status]]="Cancelled", Flights[[#This Row],[Cancellation Reason]]="Airline/Carrier"), Flights[[#This Row],[Delay Type]]="Severe"), "Yes", "No")</f>
        <v>No</v>
      </c>
    </row>
    <row r="3653" spans="1:27" x14ac:dyDescent="0.3">
      <c r="A3653" s="3">
        <v>42269</v>
      </c>
      <c r="B3653" s="22">
        <f>WEEKNUM(Flights[[#This Row],[Date]], 1)</f>
        <v>39</v>
      </c>
      <c r="C3653" s="22">
        <f>WEEKDAY(Flights[[#This Row],[Date]],1)</f>
        <v>3</v>
      </c>
      <c r="D3653" t="s">
        <v>410</v>
      </c>
      <c r="E3653" t="s">
        <v>1992</v>
      </c>
      <c r="F3653" t="s">
        <v>0</v>
      </c>
      <c r="G3653" t="s">
        <v>12</v>
      </c>
      <c r="H3653" t="str">
        <f>_xlfn.XLOOKUP(Flights[[#This Row],[Destination]], Airports!$A$2:$A$78, Airports!$D$2:$D$78)</f>
        <v>New York</v>
      </c>
      <c r="I3653" t="str" cm="1">
        <f t="array" ref="I3653">_xlfn.XLOOKUP(Flights[[#This Row],[Destination]],_xlfn._TRO_TRAILING( Airports!A:A),_xlfn._TRO_TRAILING( Airports!E:E), "Not found")</f>
        <v>NY</v>
      </c>
      <c r="J3653" s="1">
        <v>0.375</v>
      </c>
      <c r="K3653" s="22">
        <f>HOUR(Flights[[#This Row],[Scheduled Departure]])</f>
        <v>9</v>
      </c>
      <c r="L3653" s="1">
        <v>0.37152777777777779</v>
      </c>
      <c r="M3653">
        <f>(L3653-J3653)*24*60</f>
        <v>-4.9999999999999822</v>
      </c>
      <c r="N3653" s="16">
        <f>Flights[[#This Row],[Length (min)]]/60</f>
        <v>5.1166666666666663</v>
      </c>
      <c r="O3653">
        <v>307</v>
      </c>
      <c r="P3653">
        <v>2475</v>
      </c>
      <c r="Q3653" s="18">
        <f>IFERROR(Flights[[#This Row],[Distance]]/Flights[[#This Row],[Length (hr)]], "")</f>
        <v>483.71335504885997</v>
      </c>
      <c r="R3653" s="1">
        <v>0.7270833333333333</v>
      </c>
      <c r="S3653" s="1" t="str">
        <f>IF(Flights[[#This Row],[Length (hr)]]&lt;2, "No meal", IF(Flights[[#This Row],[Length (hr)]]&lt;3.5, "Light meal", "Full meal"))</f>
        <v>Full meal</v>
      </c>
      <c r="T3653" s="1" t="str">
        <f>IF(AND(Flights[[#This Row],[Airline]]="US Airways", Flights[[#This Row],[Meal]]="Full Meal"), "Yes", "No")</f>
        <v>No</v>
      </c>
      <c r="U3653" s="1">
        <v>0.70972222222222225</v>
      </c>
      <c r="V3653">
        <v>-25</v>
      </c>
      <c r="W3653" s="1" t="str">
        <f>IF(Flights[[#This Row],[Arrival Delay]] = "", "Cancelled", IF(Flights[[#This Row],[Arrival Delay]]&gt;15, "Delayed", "On time"))</f>
        <v>On time</v>
      </c>
      <c r="X3653" t="str">
        <f>IF(Flights[[#This Row],[Status]]&lt;&gt;"Delayed","", IF(Flights[[#This Row],[Arrival Delay]]&gt;120, "Severe", IF(Flights[[#This Row],[Arrival Delay]]&gt;60, "Major", "Moderate")))</f>
        <v/>
      </c>
      <c r="Y3653" t="b">
        <v>0</v>
      </c>
      <c r="AA3653" t="str">
        <f>IF(OR(AND(Flights[[#This Row],[Status]]="Cancelled", Flights[[#This Row],[Cancellation Reason]]="Airline/Carrier"), Flights[[#This Row],[Delay Type]]="Severe"), "Yes", "No")</f>
        <v>No</v>
      </c>
    </row>
    <row r="3654" spans="1:27" x14ac:dyDescent="0.3">
      <c r="A3654" s="3">
        <v>42269</v>
      </c>
      <c r="B3654" s="22">
        <f>WEEKNUM(Flights[[#This Row],[Date]], 1)</f>
        <v>39</v>
      </c>
      <c r="C3654" s="22">
        <f>WEEKDAY(Flights[[#This Row],[Date]],1)</f>
        <v>3</v>
      </c>
      <c r="D3654" t="s">
        <v>442</v>
      </c>
      <c r="E3654" t="s">
        <v>1994</v>
      </c>
      <c r="F3654" t="s">
        <v>0</v>
      </c>
      <c r="G3654" t="s">
        <v>3</v>
      </c>
      <c r="H3654" t="str">
        <f>_xlfn.XLOOKUP(Flights[[#This Row],[Destination]], Airports!$A$2:$A$78, Airports!$D$2:$D$78)</f>
        <v>Dallas</v>
      </c>
      <c r="I3654" t="str" cm="1">
        <f t="array" ref="I3654">_xlfn.XLOOKUP(Flights[[#This Row],[Destination]],_xlfn._TRO_TRAILING( Airports!A:A),_xlfn._TRO_TRAILING( Airports!E:E), "Not found")</f>
        <v>TX</v>
      </c>
      <c r="J3654" s="1">
        <v>0.38333333333333336</v>
      </c>
      <c r="K3654" s="22">
        <f>HOUR(Flights[[#This Row],[Scheduled Departure]])</f>
        <v>9</v>
      </c>
      <c r="L3654" s="1">
        <v>0.41736111111111113</v>
      </c>
      <c r="M3654">
        <f>(L3654-J3654)*24*60</f>
        <v>48.999999999999986</v>
      </c>
      <c r="N3654" s="16">
        <f>Flights[[#This Row],[Length (min)]]/60</f>
        <v>2.9333333333333331</v>
      </c>
      <c r="O3654">
        <v>176</v>
      </c>
      <c r="P3654">
        <v>1235</v>
      </c>
      <c r="Q3654" s="18">
        <f>IFERROR(Flights[[#This Row],[Distance]]/Flights[[#This Row],[Length (hr)]], "")</f>
        <v>421.02272727272731</v>
      </c>
      <c r="R3654" s="1">
        <v>0.59791666666666665</v>
      </c>
      <c r="S3654" s="1" t="str">
        <f>IF(Flights[[#This Row],[Length (hr)]]&lt;2, "No meal", IF(Flights[[#This Row],[Length (hr)]]&lt;3.5, "Light meal", "Full meal"))</f>
        <v>Light meal</v>
      </c>
      <c r="T3654" s="1" t="str">
        <f>IF(AND(Flights[[#This Row],[Airline]]="US Airways", Flights[[#This Row],[Meal]]="Full Meal"), "Yes", "No")</f>
        <v>No</v>
      </c>
      <c r="U3654" s="1">
        <v>0.62291666666666667</v>
      </c>
      <c r="V3654">
        <v>36</v>
      </c>
      <c r="W3654" s="1" t="str">
        <f>IF(Flights[[#This Row],[Arrival Delay]] = "", "Cancelled", IF(Flights[[#This Row],[Arrival Delay]]&gt;15, "Delayed", "On time"))</f>
        <v>Delayed</v>
      </c>
      <c r="X3654" t="str">
        <f>IF(Flights[[#This Row],[Status]]&lt;&gt;"Delayed","", IF(Flights[[#This Row],[Arrival Delay]]&gt;120, "Severe", IF(Flights[[#This Row],[Arrival Delay]]&gt;60, "Major", "Moderate")))</f>
        <v>Moderate</v>
      </c>
      <c r="Y3654" t="b">
        <v>0</v>
      </c>
      <c r="AA3654" t="str">
        <f>IF(OR(AND(Flights[[#This Row],[Status]]="Cancelled", Flights[[#This Row],[Cancellation Reason]]="Airline/Carrier"), Flights[[#This Row],[Delay Type]]="Severe"), "Yes", "No")</f>
        <v>No</v>
      </c>
    </row>
    <row r="3655" spans="1:27" x14ac:dyDescent="0.3">
      <c r="A3655" s="3">
        <v>42269</v>
      </c>
      <c r="B3655" s="22">
        <f>WEEKNUM(Flights[[#This Row],[Date]], 1)</f>
        <v>39</v>
      </c>
      <c r="C3655" s="22">
        <f>WEEKDAY(Flights[[#This Row],[Date]],1)</f>
        <v>3</v>
      </c>
      <c r="D3655" t="s">
        <v>1674</v>
      </c>
      <c r="E3655" t="s">
        <v>1995</v>
      </c>
      <c r="F3655" t="s">
        <v>0</v>
      </c>
      <c r="G3655" t="s">
        <v>351</v>
      </c>
      <c r="H3655" t="str">
        <f>_xlfn.XLOOKUP(Flights[[#This Row],[Destination]], Airports!$A$2:$A$78, Airports!$D$2:$D$78)</f>
        <v>Sacramento</v>
      </c>
      <c r="I3655" t="str" cm="1">
        <f t="array" ref="I3655">_xlfn.XLOOKUP(Flights[[#This Row],[Destination]],_xlfn._TRO_TRAILING( Airports!A:A),_xlfn._TRO_TRAILING( Airports!E:E), "Not found")</f>
        <v>CA</v>
      </c>
      <c r="J3655" s="1">
        <v>0.40277777777777779</v>
      </c>
      <c r="K3655" s="22">
        <f>HOUR(Flights[[#This Row],[Scheduled Departure]])</f>
        <v>9</v>
      </c>
      <c r="L3655" s="1">
        <v>0.40208333333333335</v>
      </c>
      <c r="M3655">
        <f>(L3655-J3655)*24*60</f>
        <v>-0.99999999999999645</v>
      </c>
      <c r="N3655" s="16">
        <f>Flights[[#This Row],[Length (min)]]/60</f>
        <v>1.1833333333333333</v>
      </c>
      <c r="O3655">
        <v>71</v>
      </c>
      <c r="P3655">
        <v>373</v>
      </c>
      <c r="Q3655" s="18">
        <f>IFERROR(Flights[[#This Row],[Distance]]/Flights[[#This Row],[Length (hr)]], "")</f>
        <v>315.21126760563379</v>
      </c>
      <c r="R3655" s="1">
        <v>0.4548611111111111</v>
      </c>
      <c r="S3655" s="1" t="str">
        <f>IF(Flights[[#This Row],[Length (hr)]]&lt;2, "No meal", IF(Flights[[#This Row],[Length (hr)]]&lt;3.5, "Light meal", "Full meal"))</f>
        <v>No meal</v>
      </c>
      <c r="T3655" s="1" t="str">
        <f>IF(AND(Flights[[#This Row],[Airline]]="US Airways", Flights[[#This Row],[Meal]]="Full Meal"), "Yes", "No")</f>
        <v>No</v>
      </c>
      <c r="U3655" s="1">
        <v>0.4513888888888889</v>
      </c>
      <c r="V3655">
        <v>-5</v>
      </c>
      <c r="W3655" s="1" t="str">
        <f>IF(Flights[[#This Row],[Arrival Delay]] = "", "Cancelled", IF(Flights[[#This Row],[Arrival Delay]]&gt;15, "Delayed", "On time"))</f>
        <v>On time</v>
      </c>
      <c r="X3655" t="str">
        <f>IF(Flights[[#This Row],[Status]]&lt;&gt;"Delayed","", IF(Flights[[#This Row],[Arrival Delay]]&gt;120, "Severe", IF(Flights[[#This Row],[Arrival Delay]]&gt;60, "Major", "Moderate")))</f>
        <v/>
      </c>
      <c r="Y3655" t="b">
        <v>0</v>
      </c>
      <c r="AA3655" t="str">
        <f>IF(OR(AND(Flights[[#This Row],[Status]]="Cancelled", Flights[[#This Row],[Cancellation Reason]]="Airline/Carrier"), Flights[[#This Row],[Delay Type]]="Severe"), "Yes", "No")</f>
        <v>No</v>
      </c>
    </row>
    <row r="3656" spans="1:27" x14ac:dyDescent="0.3">
      <c r="A3656" s="3">
        <v>42269</v>
      </c>
      <c r="B3656" s="22">
        <f>WEEKNUM(Flights[[#This Row],[Date]], 1)</f>
        <v>39</v>
      </c>
      <c r="C3656" s="22">
        <f>WEEKDAY(Flights[[#This Row],[Date]],1)</f>
        <v>3</v>
      </c>
      <c r="D3656" t="s">
        <v>723</v>
      </c>
      <c r="E3656" t="s">
        <v>1990</v>
      </c>
      <c r="F3656" t="s">
        <v>0</v>
      </c>
      <c r="G3656" t="s">
        <v>9</v>
      </c>
      <c r="H3656" t="str">
        <f>_xlfn.XLOOKUP(Flights[[#This Row],[Destination]], Airports!$A$2:$A$78, Airports!$D$2:$D$78)</f>
        <v>San Francisco</v>
      </c>
      <c r="I3656" t="str" cm="1">
        <f t="array" ref="I3656">_xlfn.XLOOKUP(Flights[[#This Row],[Destination]],_xlfn._TRO_TRAILING( Airports!A:A),_xlfn._TRO_TRAILING( Airports!E:E), "Not found")</f>
        <v>CA</v>
      </c>
      <c r="J3656" s="1">
        <v>0.40625</v>
      </c>
      <c r="K3656" s="22">
        <f>HOUR(Flights[[#This Row],[Scheduled Departure]])</f>
        <v>9</v>
      </c>
      <c r="L3656" s="1">
        <v>0.40347222222222223</v>
      </c>
      <c r="M3656">
        <f>(L3656-J3656)*24*60</f>
        <v>-3.9999999999999858</v>
      </c>
      <c r="N3656" s="16">
        <f>Flights[[#This Row],[Length (min)]]/60</f>
        <v>1.2166666666666666</v>
      </c>
      <c r="O3656">
        <v>73</v>
      </c>
      <c r="P3656">
        <v>337</v>
      </c>
      <c r="Q3656" s="18">
        <f>IFERROR(Flights[[#This Row],[Distance]]/Flights[[#This Row],[Length (hr)]], "")</f>
        <v>276.98630136986304</v>
      </c>
      <c r="R3656" s="1">
        <v>0.47430555555555554</v>
      </c>
      <c r="S3656" s="1" t="str">
        <f>IF(Flights[[#This Row],[Length (hr)]]&lt;2, "No meal", IF(Flights[[#This Row],[Length (hr)]]&lt;3.5, "Light meal", "Full meal"))</f>
        <v>No meal</v>
      </c>
      <c r="T3656" s="1" t="str">
        <f>IF(AND(Flights[[#This Row],[Airline]]="US Airways", Flights[[#This Row],[Meal]]="Full Meal"), "Yes", "No")</f>
        <v>No</v>
      </c>
      <c r="U3656" s="1">
        <v>0.45416666666666666</v>
      </c>
      <c r="V3656">
        <v>-29</v>
      </c>
      <c r="W3656" s="1" t="str">
        <f>IF(Flights[[#This Row],[Arrival Delay]] = "", "Cancelled", IF(Flights[[#This Row],[Arrival Delay]]&gt;15, "Delayed", "On time"))</f>
        <v>On time</v>
      </c>
      <c r="X3656" t="str">
        <f>IF(Flights[[#This Row],[Status]]&lt;&gt;"Delayed","", IF(Flights[[#This Row],[Arrival Delay]]&gt;120, "Severe", IF(Flights[[#This Row],[Arrival Delay]]&gt;60, "Major", "Moderate")))</f>
        <v/>
      </c>
      <c r="Y3656" t="b">
        <v>0</v>
      </c>
      <c r="AA3656" t="str">
        <f>IF(OR(AND(Flights[[#This Row],[Status]]="Cancelled", Flights[[#This Row],[Cancellation Reason]]="Airline/Carrier"), Flights[[#This Row],[Delay Type]]="Severe"), "Yes", "No")</f>
        <v>No</v>
      </c>
    </row>
    <row r="3657" spans="1:27" x14ac:dyDescent="0.3">
      <c r="A3657" s="3">
        <v>42269</v>
      </c>
      <c r="B3657" s="22">
        <f>WEEKNUM(Flights[[#This Row],[Date]], 1)</f>
        <v>39</v>
      </c>
      <c r="C3657" s="22">
        <f>WEEKDAY(Flights[[#This Row],[Date]],1)</f>
        <v>3</v>
      </c>
      <c r="D3657" t="s">
        <v>1032</v>
      </c>
      <c r="E3657" t="s">
        <v>1990</v>
      </c>
      <c r="F3657" t="s">
        <v>0</v>
      </c>
      <c r="G3657" t="s">
        <v>281</v>
      </c>
      <c r="H3657" t="str">
        <f>_xlfn.XLOOKUP(Flights[[#This Row],[Destination]], Airports!$A$2:$A$78, Airports!$D$2:$D$78)</f>
        <v>Newark</v>
      </c>
      <c r="I3657" t="str" cm="1">
        <f t="array" ref="I3657">_xlfn.XLOOKUP(Flights[[#This Row],[Destination]],_xlfn._TRO_TRAILING( Airports!A:A),_xlfn._TRO_TRAILING( Airports!E:E), "Not found")</f>
        <v>NJ</v>
      </c>
      <c r="J3657" s="1">
        <v>0.4861111111111111</v>
      </c>
      <c r="K3657" s="22">
        <f>HOUR(Flights[[#This Row],[Scheduled Departure]])</f>
        <v>11</v>
      </c>
      <c r="L3657" s="1">
        <v>0.4826388888888889</v>
      </c>
      <c r="M3657">
        <f>(L3657-J3657)*24*60</f>
        <v>-4.9999999999999822</v>
      </c>
      <c r="N3657" s="16">
        <f>Flights[[#This Row],[Length (min)]]/60</f>
        <v>5.2</v>
      </c>
      <c r="O3657">
        <v>312</v>
      </c>
      <c r="P3657">
        <v>2454</v>
      </c>
      <c r="Q3657" s="18">
        <f>IFERROR(Flights[[#This Row],[Distance]]/Flights[[#This Row],[Length (hr)]], "")</f>
        <v>471.92307692307691</v>
      </c>
      <c r="R3657" s="1">
        <v>0.84375</v>
      </c>
      <c r="S3657" s="1" t="str">
        <f>IF(Flights[[#This Row],[Length (hr)]]&lt;2, "No meal", IF(Flights[[#This Row],[Length (hr)]]&lt;3.5, "Light meal", "Full meal"))</f>
        <v>Full meal</v>
      </c>
      <c r="T3657" s="1" t="str">
        <f>IF(AND(Flights[[#This Row],[Airline]]="US Airways", Flights[[#This Row],[Meal]]="Full Meal"), "Yes", "No")</f>
        <v>No</v>
      </c>
      <c r="U3657" s="1">
        <v>0.82430555555555551</v>
      </c>
      <c r="V3657">
        <v>-28</v>
      </c>
      <c r="W3657" s="1" t="str">
        <f>IF(Flights[[#This Row],[Arrival Delay]] = "", "Cancelled", IF(Flights[[#This Row],[Arrival Delay]]&gt;15, "Delayed", "On time"))</f>
        <v>On time</v>
      </c>
      <c r="X3657" t="str">
        <f>IF(Flights[[#This Row],[Status]]&lt;&gt;"Delayed","", IF(Flights[[#This Row],[Arrival Delay]]&gt;120, "Severe", IF(Flights[[#This Row],[Arrival Delay]]&gt;60, "Major", "Moderate")))</f>
        <v/>
      </c>
      <c r="Y3657" t="b">
        <v>0</v>
      </c>
      <c r="AA3657" t="str">
        <f>IF(OR(AND(Flights[[#This Row],[Status]]="Cancelled", Flights[[#This Row],[Cancellation Reason]]="Airline/Carrier"), Flights[[#This Row],[Delay Type]]="Severe"), "Yes", "No")</f>
        <v>No</v>
      </c>
    </row>
    <row r="3658" spans="1:27" x14ac:dyDescent="0.3">
      <c r="A3658" s="3">
        <v>42269</v>
      </c>
      <c r="B3658" s="22">
        <f>WEEKNUM(Flights[[#This Row],[Date]], 1)</f>
        <v>39</v>
      </c>
      <c r="C3658" s="22">
        <f>WEEKDAY(Flights[[#This Row],[Date]],1)</f>
        <v>3</v>
      </c>
      <c r="D3658" t="s">
        <v>785</v>
      </c>
      <c r="E3658" t="s">
        <v>1995</v>
      </c>
      <c r="F3658" t="s">
        <v>0</v>
      </c>
      <c r="G3658" t="s">
        <v>347</v>
      </c>
      <c r="H3658" t="str">
        <f>_xlfn.XLOOKUP(Flights[[#This Row],[Destination]], Airports!$A$2:$A$78, Airports!$D$2:$D$78)</f>
        <v>San Jose</v>
      </c>
      <c r="I3658" t="str" cm="1">
        <f t="array" ref="I3658">_xlfn.XLOOKUP(Flights[[#This Row],[Destination]],_xlfn._TRO_TRAILING( Airports!A:A),_xlfn._TRO_TRAILING( Airports!E:E), "Not found")</f>
        <v>CA</v>
      </c>
      <c r="J3658" s="1">
        <v>0.52083333333333337</v>
      </c>
      <c r="K3658" s="22">
        <f>HOUR(Flights[[#This Row],[Scheduled Departure]])</f>
        <v>12</v>
      </c>
      <c r="L3658" s="1">
        <v>0.51944444444444449</v>
      </c>
      <c r="M3658">
        <f>(L3658-J3658)*24*60</f>
        <v>-1.9999999999999929</v>
      </c>
      <c r="N3658" s="16">
        <f>Flights[[#This Row],[Length (min)]]/60</f>
        <v>1</v>
      </c>
      <c r="O3658">
        <v>60</v>
      </c>
      <c r="P3658">
        <v>308</v>
      </c>
      <c r="Q3658" s="18">
        <f>IFERROR(Flights[[#This Row],[Distance]]/Flights[[#This Row],[Length (hr)]], "")</f>
        <v>308</v>
      </c>
      <c r="R3658" s="1">
        <v>0.56597222222222221</v>
      </c>
      <c r="S3658" s="1" t="str">
        <f>IF(Flights[[#This Row],[Length (hr)]]&lt;2, "No meal", IF(Flights[[#This Row],[Length (hr)]]&lt;3.5, "Light meal", "Full meal"))</f>
        <v>No meal</v>
      </c>
      <c r="T3658" s="1" t="str">
        <f>IF(AND(Flights[[#This Row],[Airline]]="US Airways", Flights[[#This Row],[Meal]]="Full Meal"), "Yes", "No")</f>
        <v>No</v>
      </c>
      <c r="U3658" s="1">
        <v>0.56111111111111112</v>
      </c>
      <c r="V3658">
        <v>-7</v>
      </c>
      <c r="W3658" s="1" t="str">
        <f>IF(Flights[[#This Row],[Arrival Delay]] = "", "Cancelled", IF(Flights[[#This Row],[Arrival Delay]]&gt;15, "Delayed", "On time"))</f>
        <v>On time</v>
      </c>
      <c r="X3658" t="str">
        <f>IF(Flights[[#This Row],[Status]]&lt;&gt;"Delayed","", IF(Flights[[#This Row],[Arrival Delay]]&gt;120, "Severe", IF(Flights[[#This Row],[Arrival Delay]]&gt;60, "Major", "Moderate")))</f>
        <v/>
      </c>
      <c r="Y3658" t="b">
        <v>0</v>
      </c>
      <c r="AA3658" t="str">
        <f>IF(OR(AND(Flights[[#This Row],[Status]]="Cancelled", Flights[[#This Row],[Cancellation Reason]]="Airline/Carrier"), Flights[[#This Row],[Delay Type]]="Severe"), "Yes", "No")</f>
        <v>No</v>
      </c>
    </row>
    <row r="3659" spans="1:27" x14ac:dyDescent="0.3">
      <c r="A3659" s="3">
        <v>42269</v>
      </c>
      <c r="B3659" s="22">
        <f>WEEKNUM(Flights[[#This Row],[Date]], 1)</f>
        <v>39</v>
      </c>
      <c r="C3659" s="22">
        <f>WEEKDAY(Flights[[#This Row],[Date]],1)</f>
        <v>3</v>
      </c>
      <c r="D3659" t="s">
        <v>546</v>
      </c>
      <c r="E3659" t="s">
        <v>1989</v>
      </c>
      <c r="F3659" t="s">
        <v>0</v>
      </c>
      <c r="G3659" t="s">
        <v>26</v>
      </c>
      <c r="H3659" t="str">
        <f>_xlfn.XLOOKUP(Flights[[#This Row],[Destination]], Airports!$A$2:$A$78, Airports!$D$2:$D$78)</f>
        <v>Atlanta</v>
      </c>
      <c r="I3659" t="str" cm="1">
        <f t="array" ref="I3659">_xlfn.XLOOKUP(Flights[[#This Row],[Destination]],_xlfn._TRO_TRAILING( Airports!A:A),_xlfn._TRO_TRAILING( Airports!E:E), "Not found")</f>
        <v>GA</v>
      </c>
      <c r="J3659" s="1">
        <v>0.61458333333333337</v>
      </c>
      <c r="K3659" s="22">
        <f>HOUR(Flights[[#This Row],[Scheduled Departure]])</f>
        <v>14</v>
      </c>
      <c r="L3659" s="1">
        <v>0.62291666666666667</v>
      </c>
      <c r="M3659">
        <f>(L3659-J3659)*24*60</f>
        <v>11.999999999999957</v>
      </c>
      <c r="N3659" s="16">
        <f>Flights[[#This Row],[Length (min)]]/60</f>
        <v>4.2166666666666668</v>
      </c>
      <c r="O3659">
        <v>253</v>
      </c>
      <c r="P3659">
        <v>1947</v>
      </c>
      <c r="Q3659" s="18">
        <f>IFERROR(Flights[[#This Row],[Distance]]/Flights[[#This Row],[Length (hr)]], "")</f>
        <v>461.73913043478262</v>
      </c>
      <c r="R3659" s="1">
        <v>0.9194444444444444</v>
      </c>
      <c r="S3659" s="1" t="str">
        <f>IF(Flights[[#This Row],[Length (hr)]]&lt;2, "No meal", IF(Flights[[#This Row],[Length (hr)]]&lt;3.5, "Light meal", "Full meal"))</f>
        <v>Full meal</v>
      </c>
      <c r="T3659" s="1" t="str">
        <f>IF(AND(Flights[[#This Row],[Airline]]="US Airways", Flights[[#This Row],[Meal]]="Full Meal"), "Yes", "No")</f>
        <v>No</v>
      </c>
      <c r="U3659" s="1">
        <v>0.92361111111111116</v>
      </c>
      <c r="V3659">
        <v>6</v>
      </c>
      <c r="W3659" s="1" t="str">
        <f>IF(Flights[[#This Row],[Arrival Delay]] = "", "Cancelled", IF(Flights[[#This Row],[Arrival Delay]]&gt;15, "Delayed", "On time"))</f>
        <v>On time</v>
      </c>
      <c r="X3659" t="str">
        <f>IF(Flights[[#This Row],[Status]]&lt;&gt;"Delayed","", IF(Flights[[#This Row],[Arrival Delay]]&gt;120, "Severe", IF(Flights[[#This Row],[Arrival Delay]]&gt;60, "Major", "Moderate")))</f>
        <v/>
      </c>
      <c r="Y3659" t="b">
        <v>0</v>
      </c>
      <c r="AA3659" t="str">
        <f>IF(OR(AND(Flights[[#This Row],[Status]]="Cancelled", Flights[[#This Row],[Cancellation Reason]]="Airline/Carrier"), Flights[[#This Row],[Delay Type]]="Severe"), "Yes", "No")</f>
        <v>No</v>
      </c>
    </row>
    <row r="3660" spans="1:27" x14ac:dyDescent="0.3">
      <c r="A3660" s="3">
        <v>42269</v>
      </c>
      <c r="B3660" s="22">
        <f>WEEKNUM(Flights[[#This Row],[Date]], 1)</f>
        <v>39</v>
      </c>
      <c r="C3660" s="22">
        <f>WEEKDAY(Flights[[#This Row],[Date]],1)</f>
        <v>3</v>
      </c>
      <c r="D3660" t="s">
        <v>148</v>
      </c>
      <c r="E3660" t="s">
        <v>1987</v>
      </c>
      <c r="F3660" t="s">
        <v>0</v>
      </c>
      <c r="G3660" t="s">
        <v>5</v>
      </c>
      <c r="H3660" t="str">
        <f>_xlfn.XLOOKUP(Flights[[#This Row],[Destination]], Airports!$A$2:$A$78, Airports!$D$2:$D$78)</f>
        <v>St. Louis</v>
      </c>
      <c r="I3660" t="str" cm="1">
        <f t="array" ref="I3660">_xlfn.XLOOKUP(Flights[[#This Row],[Destination]],_xlfn._TRO_TRAILING( Airports!A:A),_xlfn._TRO_TRAILING( Airports!E:E), "Not found")</f>
        <v>MO</v>
      </c>
      <c r="J3660" s="1">
        <v>0.63541666666666663</v>
      </c>
      <c r="K3660" s="22">
        <f>HOUR(Flights[[#This Row],[Scheduled Departure]])</f>
        <v>15</v>
      </c>
      <c r="L3660" s="1">
        <v>0.63472222222222219</v>
      </c>
      <c r="M3660">
        <f>(L3660-J3660)*24*60</f>
        <v>-0.99999999999999645</v>
      </c>
      <c r="N3660" s="16">
        <f>Flights[[#This Row],[Length (min)]]/60</f>
        <v>3.35</v>
      </c>
      <c r="O3660">
        <v>201</v>
      </c>
      <c r="P3660">
        <v>1592</v>
      </c>
      <c r="Q3660" s="18">
        <f>IFERROR(Flights[[#This Row],[Distance]]/Flights[[#This Row],[Length (hr)]], "")</f>
        <v>475.2238805970149</v>
      </c>
      <c r="R3660" s="1">
        <v>0.86875000000000002</v>
      </c>
      <c r="S3660" s="1" t="str">
        <f>IF(Flights[[#This Row],[Length (hr)]]&lt;2, "No meal", IF(Flights[[#This Row],[Length (hr)]]&lt;3.5, "Light meal", "Full meal"))</f>
        <v>Light meal</v>
      </c>
      <c r="T3660" s="1" t="str">
        <f>IF(AND(Flights[[#This Row],[Airline]]="US Airways", Flights[[#This Row],[Meal]]="Full Meal"), "Yes", "No")</f>
        <v>No</v>
      </c>
      <c r="U3660" s="1">
        <v>0.85763888888888884</v>
      </c>
      <c r="V3660">
        <v>-16</v>
      </c>
      <c r="W3660" s="1" t="str">
        <f>IF(Flights[[#This Row],[Arrival Delay]] = "", "Cancelled", IF(Flights[[#This Row],[Arrival Delay]]&gt;15, "Delayed", "On time"))</f>
        <v>On time</v>
      </c>
      <c r="X3660" t="str">
        <f>IF(Flights[[#This Row],[Status]]&lt;&gt;"Delayed","", IF(Flights[[#This Row],[Arrival Delay]]&gt;120, "Severe", IF(Flights[[#This Row],[Arrival Delay]]&gt;60, "Major", "Moderate")))</f>
        <v/>
      </c>
      <c r="Y3660" t="b">
        <v>0</v>
      </c>
      <c r="AA3660" t="str">
        <f>IF(OR(AND(Flights[[#This Row],[Status]]="Cancelled", Flights[[#This Row],[Cancellation Reason]]="Airline/Carrier"), Flights[[#This Row],[Delay Type]]="Severe"), "Yes", "No")</f>
        <v>No</v>
      </c>
    </row>
    <row r="3661" spans="1:27" x14ac:dyDescent="0.3">
      <c r="A3661" s="3">
        <v>42269</v>
      </c>
      <c r="B3661" s="22">
        <f>WEEKNUM(Flights[[#This Row],[Date]], 1)</f>
        <v>39</v>
      </c>
      <c r="C3661" s="22">
        <f>WEEKDAY(Flights[[#This Row],[Date]],1)</f>
        <v>3</v>
      </c>
      <c r="D3661" t="s">
        <v>1696</v>
      </c>
      <c r="E3661" t="s">
        <v>1995</v>
      </c>
      <c r="F3661" t="s">
        <v>0</v>
      </c>
      <c r="G3661" t="s">
        <v>15</v>
      </c>
      <c r="H3661" t="str">
        <f>_xlfn.XLOOKUP(Flights[[#This Row],[Destination]], Airports!$A$2:$A$78, Airports!$D$2:$D$78)</f>
        <v>Las Vegas</v>
      </c>
      <c r="I3661" t="str" cm="1">
        <f t="array" ref="I3661">_xlfn.XLOOKUP(Flights[[#This Row],[Destination]],_xlfn._TRO_TRAILING( Airports!A:A),_xlfn._TRO_TRAILING( Airports!E:E), "Not found")</f>
        <v>NV</v>
      </c>
      <c r="J3661" s="1">
        <v>0.65277777777777779</v>
      </c>
      <c r="K3661" s="22">
        <f>HOUR(Flights[[#This Row],[Scheduled Departure]])</f>
        <v>15</v>
      </c>
      <c r="L3661" s="1">
        <v>0.65138888888888891</v>
      </c>
      <c r="M3661">
        <f>(L3661-J3661)*24*60</f>
        <v>-1.9999999999999929</v>
      </c>
      <c r="N3661" s="16">
        <f>Flights[[#This Row],[Length (min)]]/60</f>
        <v>1.0166666666666666</v>
      </c>
      <c r="O3661">
        <v>61</v>
      </c>
      <c r="P3661">
        <v>236</v>
      </c>
      <c r="Q3661" s="18">
        <f>IFERROR(Flights[[#This Row],[Distance]]/Flights[[#This Row],[Length (hr)]], "")</f>
        <v>232.13114754098362</v>
      </c>
      <c r="R3661" s="1">
        <v>0.70138888888888884</v>
      </c>
      <c r="S3661" s="1" t="str">
        <f>IF(Flights[[#This Row],[Length (hr)]]&lt;2, "No meal", IF(Flights[[#This Row],[Length (hr)]]&lt;3.5, "Light meal", "Full meal"))</f>
        <v>No meal</v>
      </c>
      <c r="T3661" s="1" t="str">
        <f>IF(AND(Flights[[#This Row],[Airline]]="US Airways", Flights[[#This Row],[Meal]]="Full Meal"), "Yes", "No")</f>
        <v>No</v>
      </c>
      <c r="U3661" s="1">
        <v>0.69374999999999998</v>
      </c>
      <c r="V3661">
        <v>-11</v>
      </c>
      <c r="W3661" s="1" t="str">
        <f>IF(Flights[[#This Row],[Arrival Delay]] = "", "Cancelled", IF(Flights[[#This Row],[Arrival Delay]]&gt;15, "Delayed", "On time"))</f>
        <v>On time</v>
      </c>
      <c r="X3661" t="str">
        <f>IF(Flights[[#This Row],[Status]]&lt;&gt;"Delayed","", IF(Flights[[#This Row],[Arrival Delay]]&gt;120, "Severe", IF(Flights[[#This Row],[Arrival Delay]]&gt;60, "Major", "Moderate")))</f>
        <v/>
      </c>
      <c r="Y3661" t="b">
        <v>0</v>
      </c>
      <c r="AA3661" t="str">
        <f>IF(OR(AND(Flights[[#This Row],[Status]]="Cancelled", Flights[[#This Row],[Cancellation Reason]]="Airline/Carrier"), Flights[[#This Row],[Delay Type]]="Severe"), "Yes", "No")</f>
        <v>No</v>
      </c>
    </row>
    <row r="3662" spans="1:27" x14ac:dyDescent="0.3">
      <c r="A3662" s="3">
        <v>42269</v>
      </c>
      <c r="B3662" s="22">
        <f>WEEKNUM(Flights[[#This Row],[Date]], 1)</f>
        <v>39</v>
      </c>
      <c r="C3662" s="22">
        <f>WEEKDAY(Flights[[#This Row],[Date]],1)</f>
        <v>3</v>
      </c>
      <c r="D3662" t="s">
        <v>490</v>
      </c>
      <c r="E3662" t="s">
        <v>1990</v>
      </c>
      <c r="F3662" t="s">
        <v>0</v>
      </c>
      <c r="G3662" t="s">
        <v>281</v>
      </c>
      <c r="H3662" t="str">
        <f>_xlfn.XLOOKUP(Flights[[#This Row],[Destination]], Airports!$A$2:$A$78, Airports!$D$2:$D$78)</f>
        <v>Newark</v>
      </c>
      <c r="I3662" t="str" cm="1">
        <f t="array" ref="I3662">_xlfn.XLOOKUP(Flights[[#This Row],[Destination]],_xlfn._TRO_TRAILING( Airports!A:A),_xlfn._TRO_TRAILING( Airports!E:E), "Not found")</f>
        <v>NJ</v>
      </c>
      <c r="J3662" s="1">
        <v>0.86736111111111114</v>
      </c>
      <c r="K3662" s="22">
        <f>HOUR(Flights[[#This Row],[Scheduled Departure]])</f>
        <v>20</v>
      </c>
      <c r="L3662" s="1">
        <v>0.86250000000000004</v>
      </c>
      <c r="M3662">
        <f>(L3662-J3662)*24*60</f>
        <v>-6.9999999999999751</v>
      </c>
      <c r="N3662" s="16">
        <f>Flights[[#This Row],[Length (min)]]/60</f>
        <v>5.0333333333333332</v>
      </c>
      <c r="O3662">
        <v>302</v>
      </c>
      <c r="P3662">
        <v>2454</v>
      </c>
      <c r="Q3662" s="18">
        <f>IFERROR(Flights[[#This Row],[Distance]]/Flights[[#This Row],[Length (hr)]], "")</f>
        <v>487.5496688741722</v>
      </c>
      <c r="R3662" s="1">
        <v>0.21527777777777779</v>
      </c>
      <c r="S3662" s="1" t="str">
        <f>IF(Flights[[#This Row],[Length (hr)]]&lt;2, "No meal", IF(Flights[[#This Row],[Length (hr)]]&lt;3.5, "Light meal", "Full meal"))</f>
        <v>Full meal</v>
      </c>
      <c r="T3662" s="1" t="str">
        <f>IF(AND(Flights[[#This Row],[Airline]]="US Airways", Flights[[#This Row],[Meal]]="Full Meal"), "Yes", "No")</f>
        <v>No</v>
      </c>
      <c r="U3662" s="1">
        <v>0.19722222222222222</v>
      </c>
      <c r="V3662">
        <v>-26</v>
      </c>
      <c r="W3662" s="1" t="str">
        <f>IF(Flights[[#This Row],[Arrival Delay]] = "", "Cancelled", IF(Flights[[#This Row],[Arrival Delay]]&gt;15, "Delayed", "On time"))</f>
        <v>On time</v>
      </c>
      <c r="X3662" t="str">
        <f>IF(Flights[[#This Row],[Status]]&lt;&gt;"Delayed","", IF(Flights[[#This Row],[Arrival Delay]]&gt;120, "Severe", IF(Flights[[#This Row],[Arrival Delay]]&gt;60, "Major", "Moderate")))</f>
        <v/>
      </c>
      <c r="Y3662" t="b">
        <v>0</v>
      </c>
      <c r="AA3662" t="str">
        <f>IF(OR(AND(Flights[[#This Row],[Status]]="Cancelled", Flights[[#This Row],[Cancellation Reason]]="Airline/Carrier"), Flights[[#This Row],[Delay Type]]="Severe"), "Yes", "No")</f>
        <v>No</v>
      </c>
    </row>
    <row r="3663" spans="1:27" x14ac:dyDescent="0.3">
      <c r="A3663" s="3">
        <v>42269</v>
      </c>
      <c r="B3663" s="22">
        <f>WEEKNUM(Flights[[#This Row],[Date]], 1)</f>
        <v>39</v>
      </c>
      <c r="C3663" s="22">
        <f>WEEKDAY(Flights[[#This Row],[Date]],1)</f>
        <v>3</v>
      </c>
      <c r="D3663" t="s">
        <v>1270</v>
      </c>
      <c r="E3663" t="s">
        <v>1994</v>
      </c>
      <c r="F3663" t="s">
        <v>0</v>
      </c>
      <c r="G3663" t="s">
        <v>255</v>
      </c>
      <c r="H3663" t="str">
        <f>_xlfn.XLOOKUP(Flights[[#This Row],[Destination]], Airports!$A$2:$A$78, Airports!$D$2:$D$78)</f>
        <v>Boise</v>
      </c>
      <c r="I3663" t="str" cm="1">
        <f t="array" ref="I3663">_xlfn.XLOOKUP(Flights[[#This Row],[Destination]],_xlfn._TRO_TRAILING( Airports!A:A),_xlfn._TRO_TRAILING( Airports!E:E), "Not found")</f>
        <v>ID</v>
      </c>
      <c r="J3663" s="1">
        <v>0.87152777777777779</v>
      </c>
      <c r="K3663" s="22">
        <f>HOUR(Flights[[#This Row],[Scheduled Departure]])</f>
        <v>20</v>
      </c>
      <c r="L3663" s="1">
        <v>0.90833333333333333</v>
      </c>
      <c r="M3663">
        <f>(L3663-J3663)*24*60</f>
        <v>52.999999999999972</v>
      </c>
      <c r="N3663" s="16">
        <f>Flights[[#This Row],[Length (min)]]/60</f>
        <v>2.0333333333333332</v>
      </c>
      <c r="O3663">
        <v>122</v>
      </c>
      <c r="P3663">
        <v>674</v>
      </c>
      <c r="Q3663" s="18">
        <f>IFERROR(Flights[[#This Row],[Distance]]/Flights[[#This Row],[Length (hr)]], "")</f>
        <v>331.47540983606558</v>
      </c>
      <c r="R3663" s="1">
        <v>0.99930555555555556</v>
      </c>
      <c r="S3663" s="1" t="str">
        <f>IF(Flights[[#This Row],[Length (hr)]]&lt;2, "No meal", IF(Flights[[#This Row],[Length (hr)]]&lt;3.5, "Light meal", "Full meal"))</f>
        <v>Light meal</v>
      </c>
      <c r="T3663" s="1" t="str">
        <f>IF(AND(Flights[[#This Row],[Airline]]="US Airways", Flights[[#This Row],[Meal]]="Full Meal"), "Yes", "No")</f>
        <v>No</v>
      </c>
      <c r="U3663" s="1">
        <v>3.4722222222222224E-2</v>
      </c>
      <c r="V3663">
        <v>51</v>
      </c>
      <c r="W3663" s="1" t="str">
        <f>IF(Flights[[#This Row],[Arrival Delay]] = "", "Cancelled", IF(Flights[[#This Row],[Arrival Delay]]&gt;15, "Delayed", "On time"))</f>
        <v>Delayed</v>
      </c>
      <c r="X3663" t="str">
        <f>IF(Flights[[#This Row],[Status]]&lt;&gt;"Delayed","", IF(Flights[[#This Row],[Arrival Delay]]&gt;120, "Severe", IF(Flights[[#This Row],[Arrival Delay]]&gt;60, "Major", "Moderate")))</f>
        <v>Moderate</v>
      </c>
      <c r="Y3663" t="b">
        <v>0</v>
      </c>
      <c r="AA3663" t="str">
        <f>IF(OR(AND(Flights[[#This Row],[Status]]="Cancelled", Flights[[#This Row],[Cancellation Reason]]="Airline/Carrier"), Flights[[#This Row],[Delay Type]]="Severe"), "Yes", "No")</f>
        <v>No</v>
      </c>
    </row>
    <row r="3664" spans="1:27" x14ac:dyDescent="0.3">
      <c r="A3664" s="3">
        <v>42269</v>
      </c>
      <c r="B3664" s="22">
        <f>WEEKNUM(Flights[[#This Row],[Date]], 1)</f>
        <v>39</v>
      </c>
      <c r="C3664" s="22">
        <f>WEEKDAY(Flights[[#This Row],[Date]],1)</f>
        <v>3</v>
      </c>
      <c r="D3664" t="s">
        <v>1713</v>
      </c>
      <c r="E3664" t="s">
        <v>1995</v>
      </c>
      <c r="F3664" t="s">
        <v>0</v>
      </c>
      <c r="G3664" t="s">
        <v>335</v>
      </c>
      <c r="H3664" t="str">
        <f>_xlfn.XLOOKUP(Flights[[#This Row],[Destination]], Airports!$A$2:$A$78, Airports!$D$2:$D$78)</f>
        <v>Reno</v>
      </c>
      <c r="I3664" t="str" cm="1">
        <f t="array" ref="I3664">_xlfn.XLOOKUP(Flights[[#This Row],[Destination]],_xlfn._TRO_TRAILING( Airports!A:A),_xlfn._TRO_TRAILING( Airports!E:E), "Not found")</f>
        <v>NV</v>
      </c>
      <c r="J3664" s="1">
        <v>0.90972222222222221</v>
      </c>
      <c r="K3664" s="22">
        <f>HOUR(Flights[[#This Row],[Scheduled Departure]])</f>
        <v>21</v>
      </c>
      <c r="L3664" s="1">
        <v>0.91180555555555554</v>
      </c>
      <c r="M3664">
        <f>(L3664-J3664)*24*60</f>
        <v>2.9999999999999893</v>
      </c>
      <c r="N3664" s="16">
        <f>Flights[[#This Row],[Length (min)]]/60</f>
        <v>1.2166666666666666</v>
      </c>
      <c r="O3664">
        <v>73</v>
      </c>
      <c r="P3664">
        <v>391</v>
      </c>
      <c r="Q3664" s="18">
        <f>IFERROR(Flights[[#This Row],[Distance]]/Flights[[#This Row],[Length (hr)]], "")</f>
        <v>321.36986301369865</v>
      </c>
      <c r="R3664" s="1">
        <v>0.96180555555555558</v>
      </c>
      <c r="S3664" s="1" t="str">
        <f>IF(Flights[[#This Row],[Length (hr)]]&lt;2, "No meal", IF(Flights[[#This Row],[Length (hr)]]&lt;3.5, "Light meal", "Full meal"))</f>
        <v>No meal</v>
      </c>
      <c r="T3664" s="1" t="str">
        <f>IF(AND(Flights[[#This Row],[Airline]]="US Airways", Flights[[#This Row],[Meal]]="Full Meal"), "Yes", "No")</f>
        <v>No</v>
      </c>
      <c r="U3664" s="1">
        <v>0.96250000000000002</v>
      </c>
      <c r="V3664">
        <v>1</v>
      </c>
      <c r="W3664" s="1" t="str">
        <f>IF(Flights[[#This Row],[Arrival Delay]] = "", "Cancelled", IF(Flights[[#This Row],[Arrival Delay]]&gt;15, "Delayed", "On time"))</f>
        <v>On time</v>
      </c>
      <c r="X3664" t="str">
        <f>IF(Flights[[#This Row],[Status]]&lt;&gt;"Delayed","", IF(Flights[[#This Row],[Arrival Delay]]&gt;120, "Severe", IF(Flights[[#This Row],[Arrival Delay]]&gt;60, "Major", "Moderate")))</f>
        <v/>
      </c>
      <c r="Y3664" t="b">
        <v>0</v>
      </c>
      <c r="AA3664" t="str">
        <f>IF(OR(AND(Flights[[#This Row],[Status]]="Cancelled", Flights[[#This Row],[Cancellation Reason]]="Airline/Carrier"), Flights[[#This Row],[Delay Type]]="Severe"), "Yes", "No")</f>
        <v>No</v>
      </c>
    </row>
    <row r="3665" spans="1:27" x14ac:dyDescent="0.3">
      <c r="A3665" s="3">
        <v>42269</v>
      </c>
      <c r="B3665" s="22">
        <f>WEEKNUM(Flights[[#This Row],[Date]], 1)</f>
        <v>39</v>
      </c>
      <c r="C3665" s="22">
        <f>WEEKDAY(Flights[[#This Row],[Date]],1)</f>
        <v>3</v>
      </c>
      <c r="D3665" t="s">
        <v>671</v>
      </c>
      <c r="E3665" t="s">
        <v>1989</v>
      </c>
      <c r="F3665" t="s">
        <v>0</v>
      </c>
      <c r="G3665" t="s">
        <v>26</v>
      </c>
      <c r="H3665" t="str">
        <f>_xlfn.XLOOKUP(Flights[[#This Row],[Destination]], Airports!$A$2:$A$78, Airports!$D$2:$D$78)</f>
        <v>Atlanta</v>
      </c>
      <c r="I3665" t="str" cm="1">
        <f t="array" ref="I3665">_xlfn.XLOOKUP(Flights[[#This Row],[Destination]],_xlfn._TRO_TRAILING( Airports!A:A),_xlfn._TRO_TRAILING( Airports!E:E), "Not found")</f>
        <v>GA</v>
      </c>
      <c r="J3665" s="1">
        <v>0.92361111111111116</v>
      </c>
      <c r="K3665" s="22">
        <f>HOUR(Flights[[#This Row],[Scheduled Departure]])</f>
        <v>22</v>
      </c>
      <c r="L3665" s="1">
        <v>0.92222222222222228</v>
      </c>
      <c r="M3665">
        <f>(L3665-J3665)*24*60</f>
        <v>-1.9999999999999929</v>
      </c>
      <c r="N3665" s="16">
        <f>Flights[[#This Row],[Length (min)]]/60</f>
        <v>4.0666666666666664</v>
      </c>
      <c r="O3665">
        <v>244</v>
      </c>
      <c r="P3665">
        <v>1947</v>
      </c>
      <c r="Q3665" s="18">
        <f>IFERROR(Flights[[#This Row],[Distance]]/Flights[[#This Row],[Length (hr)]], "")</f>
        <v>478.77049180327873</v>
      </c>
      <c r="R3665" s="1">
        <v>0.22638888888888889</v>
      </c>
      <c r="S3665" s="1" t="str">
        <f>IF(Flights[[#This Row],[Length (hr)]]&lt;2, "No meal", IF(Flights[[#This Row],[Length (hr)]]&lt;3.5, "Light meal", "Full meal"))</f>
        <v>Full meal</v>
      </c>
      <c r="T3665" s="1" t="str">
        <f>IF(AND(Flights[[#This Row],[Airline]]="US Airways", Flights[[#This Row],[Meal]]="Full Meal"), "Yes", "No")</f>
        <v>No</v>
      </c>
      <c r="U3665" s="1">
        <v>0.21666666666666667</v>
      </c>
      <c r="V3665">
        <v>-14</v>
      </c>
      <c r="W3665" s="1" t="str">
        <f>IF(Flights[[#This Row],[Arrival Delay]] = "", "Cancelled", IF(Flights[[#This Row],[Arrival Delay]]&gt;15, "Delayed", "On time"))</f>
        <v>On time</v>
      </c>
      <c r="X3665" t="str">
        <f>IF(Flights[[#This Row],[Status]]&lt;&gt;"Delayed","", IF(Flights[[#This Row],[Arrival Delay]]&gt;120, "Severe", IF(Flights[[#This Row],[Arrival Delay]]&gt;60, "Major", "Moderate")))</f>
        <v/>
      </c>
      <c r="Y3665" t="b">
        <v>0</v>
      </c>
      <c r="AA3665" t="str">
        <f>IF(OR(AND(Flights[[#This Row],[Status]]="Cancelled", Flights[[#This Row],[Cancellation Reason]]="Airline/Carrier"), Flights[[#This Row],[Delay Type]]="Severe"), "Yes", "No")</f>
        <v>No</v>
      </c>
    </row>
    <row r="3666" spans="1:27" x14ac:dyDescent="0.3">
      <c r="A3666" s="3">
        <v>42270</v>
      </c>
      <c r="B3666" s="22">
        <f>WEEKNUM(Flights[[#This Row],[Date]], 1)</f>
        <v>39</v>
      </c>
      <c r="C3666" s="22">
        <f>WEEKDAY(Flights[[#This Row],[Date]],1)</f>
        <v>4</v>
      </c>
      <c r="D3666" t="s">
        <v>1425</v>
      </c>
      <c r="E3666" t="s">
        <v>1990</v>
      </c>
      <c r="F3666" t="s">
        <v>0</v>
      </c>
      <c r="G3666" t="s">
        <v>281</v>
      </c>
      <c r="H3666" t="str">
        <f>_xlfn.XLOOKUP(Flights[[#This Row],[Destination]], Airports!$A$2:$A$78, Airports!$D$2:$D$78)</f>
        <v>Newark</v>
      </c>
      <c r="I3666" t="str" cm="1">
        <f t="array" ref="I3666">_xlfn.XLOOKUP(Flights[[#This Row],[Destination]],_xlfn._TRO_TRAILING( Airports!A:A),_xlfn._TRO_TRAILING( Airports!E:E), "Not found")</f>
        <v>NJ</v>
      </c>
      <c r="J3666" s="1">
        <v>0.32291666666666669</v>
      </c>
      <c r="K3666" s="22">
        <f>HOUR(Flights[[#This Row],[Scheduled Departure]])</f>
        <v>7</v>
      </c>
      <c r="L3666" s="1">
        <v>0.31944444444444442</v>
      </c>
      <c r="M3666">
        <f>(L3666-J3666)*24*60</f>
        <v>-5.0000000000000622</v>
      </c>
      <c r="N3666" s="16">
        <f>Flights[[#This Row],[Length (min)]]/60</f>
        <v>5.1166666666666663</v>
      </c>
      <c r="O3666">
        <v>307</v>
      </c>
      <c r="P3666">
        <v>2454</v>
      </c>
      <c r="Q3666" s="18">
        <f>IFERROR(Flights[[#This Row],[Distance]]/Flights[[#This Row],[Length (hr)]], "")</f>
        <v>479.60912052117266</v>
      </c>
      <c r="R3666" s="1">
        <v>0.67569444444444449</v>
      </c>
      <c r="S3666" s="1" t="str">
        <f>IF(Flights[[#This Row],[Length (hr)]]&lt;2, "No meal", IF(Flights[[#This Row],[Length (hr)]]&lt;3.5, "Light meal", "Full meal"))</f>
        <v>Full meal</v>
      </c>
      <c r="T3666" s="1" t="str">
        <f>IF(AND(Flights[[#This Row],[Airline]]="US Airways", Flights[[#This Row],[Meal]]="Full Meal"), "Yes", "No")</f>
        <v>No</v>
      </c>
      <c r="U3666" s="1">
        <v>0.65763888888888888</v>
      </c>
      <c r="V3666">
        <v>-26</v>
      </c>
      <c r="W3666" s="1" t="str">
        <f>IF(Flights[[#This Row],[Arrival Delay]] = "", "Cancelled", IF(Flights[[#This Row],[Arrival Delay]]&gt;15, "Delayed", "On time"))</f>
        <v>On time</v>
      </c>
      <c r="X3666" t="str">
        <f>IF(Flights[[#This Row],[Status]]&lt;&gt;"Delayed","", IF(Flights[[#This Row],[Arrival Delay]]&gt;120, "Severe", IF(Flights[[#This Row],[Arrival Delay]]&gt;60, "Major", "Moderate")))</f>
        <v/>
      </c>
      <c r="Y3666" t="b">
        <v>0</v>
      </c>
      <c r="AA3666" t="str">
        <f>IF(OR(AND(Flights[[#This Row],[Status]]="Cancelled", Flights[[#This Row],[Cancellation Reason]]="Airline/Carrier"), Flights[[#This Row],[Delay Type]]="Severe"), "Yes", "No")</f>
        <v>No</v>
      </c>
    </row>
    <row r="3667" spans="1:27" x14ac:dyDescent="0.3">
      <c r="A3667" s="3">
        <v>42270</v>
      </c>
      <c r="B3667" s="22">
        <f>WEEKNUM(Flights[[#This Row],[Date]], 1)</f>
        <v>39</v>
      </c>
      <c r="C3667" s="22">
        <f>WEEKDAY(Flights[[#This Row],[Date]],1)</f>
        <v>4</v>
      </c>
      <c r="D3667" t="s">
        <v>113</v>
      </c>
      <c r="E3667" t="s">
        <v>1987</v>
      </c>
      <c r="F3667" t="s">
        <v>0</v>
      </c>
      <c r="G3667" t="s">
        <v>12</v>
      </c>
      <c r="H3667" t="str">
        <f>_xlfn.XLOOKUP(Flights[[#This Row],[Destination]], Airports!$A$2:$A$78, Airports!$D$2:$D$78)</f>
        <v>New York</v>
      </c>
      <c r="I3667" t="str" cm="1">
        <f t="array" ref="I3667">_xlfn.XLOOKUP(Flights[[#This Row],[Destination]],_xlfn._TRO_TRAILING( Airports!A:A),_xlfn._TRO_TRAILING( Airports!E:E), "Not found")</f>
        <v>NY</v>
      </c>
      <c r="J3667" s="1">
        <v>0.33333333333333331</v>
      </c>
      <c r="K3667" s="22">
        <f>HOUR(Flights[[#This Row],[Scheduled Departure]])</f>
        <v>8</v>
      </c>
      <c r="L3667" s="1">
        <v>0.33124999999999999</v>
      </c>
      <c r="M3667">
        <f>(L3667-J3667)*24*60</f>
        <v>-2.9999999999999893</v>
      </c>
      <c r="N3667" s="16">
        <f>Flights[[#This Row],[Length (min)]]/60</f>
        <v>5.3166666666666664</v>
      </c>
      <c r="O3667">
        <v>319</v>
      </c>
      <c r="P3667">
        <v>2475</v>
      </c>
      <c r="Q3667" s="18">
        <f>IFERROR(Flights[[#This Row],[Distance]]/Flights[[#This Row],[Length (hr)]], "")</f>
        <v>465.51724137931035</v>
      </c>
      <c r="R3667" s="1">
        <v>0.69097222222222221</v>
      </c>
      <c r="S3667" s="1" t="str">
        <f>IF(Flights[[#This Row],[Length (hr)]]&lt;2, "No meal", IF(Flights[[#This Row],[Length (hr)]]&lt;3.5, "Light meal", "Full meal"))</f>
        <v>Full meal</v>
      </c>
      <c r="T3667" s="1" t="str">
        <f>IF(AND(Flights[[#This Row],[Airline]]="US Airways", Flights[[#This Row],[Meal]]="Full Meal"), "Yes", "No")</f>
        <v>No</v>
      </c>
      <c r="U3667" s="1">
        <v>0.67777777777777781</v>
      </c>
      <c r="V3667">
        <v>-19</v>
      </c>
      <c r="W3667" s="1" t="str">
        <f>IF(Flights[[#This Row],[Arrival Delay]] = "", "Cancelled", IF(Flights[[#This Row],[Arrival Delay]]&gt;15, "Delayed", "On time"))</f>
        <v>On time</v>
      </c>
      <c r="X3667" t="str">
        <f>IF(Flights[[#This Row],[Status]]&lt;&gt;"Delayed","", IF(Flights[[#This Row],[Arrival Delay]]&gt;120, "Severe", IF(Flights[[#This Row],[Arrival Delay]]&gt;60, "Major", "Moderate")))</f>
        <v/>
      </c>
      <c r="Y3667" t="b">
        <v>0</v>
      </c>
      <c r="AA3667" t="str">
        <f>IF(OR(AND(Flights[[#This Row],[Status]]="Cancelled", Flights[[#This Row],[Cancellation Reason]]="Airline/Carrier"), Flights[[#This Row],[Delay Type]]="Severe"), "Yes", "No")</f>
        <v>No</v>
      </c>
    </row>
    <row r="3668" spans="1:27" x14ac:dyDescent="0.3">
      <c r="A3668" s="3">
        <v>42270</v>
      </c>
      <c r="B3668" s="22">
        <f>WEEKNUM(Flights[[#This Row],[Date]], 1)</f>
        <v>39</v>
      </c>
      <c r="C3668" s="22">
        <f>WEEKDAY(Flights[[#This Row],[Date]],1)</f>
        <v>4</v>
      </c>
      <c r="D3668" t="s">
        <v>700</v>
      </c>
      <c r="E3668" t="s">
        <v>1996</v>
      </c>
      <c r="F3668" t="s">
        <v>0</v>
      </c>
      <c r="G3668" t="s">
        <v>344</v>
      </c>
      <c r="H3668" t="str">
        <f>_xlfn.XLOOKUP(Flights[[#This Row],[Destination]], Airports!$A$2:$A$78, Airports!$D$2:$D$78)</f>
        <v>Seattle</v>
      </c>
      <c r="I3668" t="str" cm="1">
        <f t="array" ref="I3668">_xlfn.XLOOKUP(Flights[[#This Row],[Destination]],_xlfn._TRO_TRAILING( Airports!A:A),_xlfn._TRO_TRAILING( Airports!E:E), "Not found")</f>
        <v>WA</v>
      </c>
      <c r="J3668" s="1">
        <v>0.33333333333333331</v>
      </c>
      <c r="K3668" s="22">
        <f>HOUR(Flights[[#This Row],[Scheduled Departure]])</f>
        <v>8</v>
      </c>
      <c r="L3668" s="1">
        <v>0.33055555555555555</v>
      </c>
      <c r="M3668">
        <f>(L3668-J3668)*24*60</f>
        <v>-3.9999999999999858</v>
      </c>
      <c r="N3668" s="16">
        <f>Flights[[#This Row],[Length (min)]]/60</f>
        <v>2.4833333333333334</v>
      </c>
      <c r="O3668">
        <v>149</v>
      </c>
      <c r="P3668">
        <v>954</v>
      </c>
      <c r="Q3668" s="18">
        <f>IFERROR(Flights[[#This Row],[Distance]]/Flights[[#This Row],[Length (hr)]], "")</f>
        <v>384.16107382550337</v>
      </c>
      <c r="R3668" s="1">
        <v>0.4375</v>
      </c>
      <c r="S3668" s="1" t="str">
        <f>IF(Flights[[#This Row],[Length (hr)]]&lt;2, "No meal", IF(Flights[[#This Row],[Length (hr)]]&lt;3.5, "Light meal", "Full meal"))</f>
        <v>Light meal</v>
      </c>
      <c r="T3668" s="1" t="str">
        <f>IF(AND(Flights[[#This Row],[Airline]]="US Airways", Flights[[#This Row],[Meal]]="Full Meal"), "Yes", "No")</f>
        <v>No</v>
      </c>
      <c r="U3668" s="1">
        <v>0.43402777777777779</v>
      </c>
      <c r="V3668">
        <v>-5</v>
      </c>
      <c r="W3668" s="1" t="str">
        <f>IF(Flights[[#This Row],[Arrival Delay]] = "", "Cancelled", IF(Flights[[#This Row],[Arrival Delay]]&gt;15, "Delayed", "On time"))</f>
        <v>On time</v>
      </c>
      <c r="X3668" t="str">
        <f>IF(Flights[[#This Row],[Status]]&lt;&gt;"Delayed","", IF(Flights[[#This Row],[Arrival Delay]]&gt;120, "Severe", IF(Flights[[#This Row],[Arrival Delay]]&gt;60, "Major", "Moderate")))</f>
        <v/>
      </c>
      <c r="Y3668" t="b">
        <v>0</v>
      </c>
      <c r="AA3668" t="str">
        <f>IF(OR(AND(Flights[[#This Row],[Status]]="Cancelled", Flights[[#This Row],[Cancellation Reason]]="Airline/Carrier"), Flights[[#This Row],[Delay Type]]="Severe"), "Yes", "No")</f>
        <v>No</v>
      </c>
    </row>
    <row r="3669" spans="1:27" x14ac:dyDescent="0.3">
      <c r="A3669" s="3">
        <v>42270</v>
      </c>
      <c r="B3669" s="22">
        <f>WEEKNUM(Flights[[#This Row],[Date]], 1)</f>
        <v>39</v>
      </c>
      <c r="C3669" s="22">
        <f>WEEKDAY(Flights[[#This Row],[Date]],1)</f>
        <v>4</v>
      </c>
      <c r="D3669" t="s">
        <v>1594</v>
      </c>
      <c r="E3669" t="s">
        <v>1994</v>
      </c>
      <c r="F3669" t="s">
        <v>0</v>
      </c>
      <c r="G3669" t="s">
        <v>318</v>
      </c>
      <c r="H3669" t="str">
        <f>_xlfn.XLOOKUP(Flights[[#This Row],[Destination]], Airports!$A$2:$A$78, Airports!$D$2:$D$78)</f>
        <v>Oakland</v>
      </c>
      <c r="I3669" t="str" cm="1">
        <f t="array" ref="I3669">_xlfn.XLOOKUP(Flights[[#This Row],[Destination]],_xlfn._TRO_TRAILING( Airports!A:A),_xlfn._TRO_TRAILING( Airports!E:E), "Not found")</f>
        <v>CA</v>
      </c>
      <c r="J3669" s="1">
        <v>0.33680555555555558</v>
      </c>
      <c r="K3669" s="22">
        <f>HOUR(Flights[[#This Row],[Scheduled Departure]])</f>
        <v>8</v>
      </c>
      <c r="L3669" s="1">
        <v>0.33194444444444443</v>
      </c>
      <c r="M3669">
        <f>(L3669-J3669)*24*60</f>
        <v>-7.0000000000000551</v>
      </c>
      <c r="N3669" s="16">
        <f>Flights[[#This Row],[Length (min)]]/60</f>
        <v>1.45</v>
      </c>
      <c r="O3669">
        <v>87</v>
      </c>
      <c r="P3669">
        <v>337</v>
      </c>
      <c r="Q3669" s="18">
        <f>IFERROR(Flights[[#This Row],[Distance]]/Flights[[#This Row],[Length (hr)]], "")</f>
        <v>232.41379310344828</v>
      </c>
      <c r="R3669" s="1">
        <v>0.3972222222222222</v>
      </c>
      <c r="S3669" s="1" t="str">
        <f>IF(Flights[[#This Row],[Length (hr)]]&lt;2, "No meal", IF(Flights[[#This Row],[Length (hr)]]&lt;3.5, "Light meal", "Full meal"))</f>
        <v>No meal</v>
      </c>
      <c r="T3669" s="1" t="str">
        <f>IF(AND(Flights[[#This Row],[Airline]]="US Airways", Flights[[#This Row],[Meal]]="Full Meal"), "Yes", "No")</f>
        <v>No</v>
      </c>
      <c r="U3669" s="1">
        <v>0.3923611111111111</v>
      </c>
      <c r="V3669">
        <v>-7</v>
      </c>
      <c r="W3669" s="1" t="str">
        <f>IF(Flights[[#This Row],[Arrival Delay]] = "", "Cancelled", IF(Flights[[#This Row],[Arrival Delay]]&gt;15, "Delayed", "On time"))</f>
        <v>On time</v>
      </c>
      <c r="X3669" t="str">
        <f>IF(Flights[[#This Row],[Status]]&lt;&gt;"Delayed","", IF(Flights[[#This Row],[Arrival Delay]]&gt;120, "Severe", IF(Flights[[#This Row],[Arrival Delay]]&gt;60, "Major", "Moderate")))</f>
        <v/>
      </c>
      <c r="Y3669" t="b">
        <v>0</v>
      </c>
      <c r="AA3669" t="str">
        <f>IF(OR(AND(Flights[[#This Row],[Status]]="Cancelled", Flights[[#This Row],[Cancellation Reason]]="Airline/Carrier"), Flights[[#This Row],[Delay Type]]="Severe"), "Yes", "No")</f>
        <v>No</v>
      </c>
    </row>
    <row r="3670" spans="1:27" x14ac:dyDescent="0.3">
      <c r="A3670" s="3">
        <v>42270</v>
      </c>
      <c r="B3670" s="22">
        <f>WEEKNUM(Flights[[#This Row],[Date]], 1)</f>
        <v>39</v>
      </c>
      <c r="C3670" s="22">
        <f>WEEKDAY(Flights[[#This Row],[Date]],1)</f>
        <v>4</v>
      </c>
      <c r="D3670" t="s">
        <v>1775</v>
      </c>
      <c r="E3670" t="s">
        <v>1989</v>
      </c>
      <c r="F3670" t="s">
        <v>0</v>
      </c>
      <c r="G3670" t="s">
        <v>347</v>
      </c>
      <c r="H3670" t="str">
        <f>_xlfn.XLOOKUP(Flights[[#This Row],[Destination]], Airports!$A$2:$A$78, Airports!$D$2:$D$78)</f>
        <v>San Jose</v>
      </c>
      <c r="I3670" t="str" cm="1">
        <f t="array" ref="I3670">_xlfn.XLOOKUP(Flights[[#This Row],[Destination]],_xlfn._TRO_TRAILING( Airports!A:A),_xlfn._TRO_TRAILING( Airports!E:E), "Not found")</f>
        <v>CA</v>
      </c>
      <c r="J3670" s="1">
        <v>0.35416666666666669</v>
      </c>
      <c r="K3670" s="22">
        <f>HOUR(Flights[[#This Row],[Scheduled Departure]])</f>
        <v>8</v>
      </c>
      <c r="L3670" s="1">
        <v>0.34652777777777777</v>
      </c>
      <c r="M3670">
        <f>(L3670-J3670)*24*60</f>
        <v>-11.000000000000041</v>
      </c>
      <c r="N3670" s="16">
        <f>Flights[[#This Row],[Length (min)]]/60</f>
        <v>1.2</v>
      </c>
      <c r="O3670">
        <v>72</v>
      </c>
      <c r="P3670">
        <v>308</v>
      </c>
      <c r="Q3670" s="18">
        <f>IFERROR(Flights[[#This Row],[Distance]]/Flights[[#This Row],[Length (hr)]], "")</f>
        <v>256.66666666666669</v>
      </c>
      <c r="R3670" s="1">
        <v>0.40972222222222221</v>
      </c>
      <c r="S3670" s="1" t="str">
        <f>IF(Flights[[#This Row],[Length (hr)]]&lt;2, "No meal", IF(Flights[[#This Row],[Length (hr)]]&lt;3.5, "Light meal", "Full meal"))</f>
        <v>No meal</v>
      </c>
      <c r="T3670" s="1" t="str">
        <f>IF(AND(Flights[[#This Row],[Airline]]="US Airways", Flights[[#This Row],[Meal]]="Full Meal"), "Yes", "No")</f>
        <v>No</v>
      </c>
      <c r="U3670" s="1">
        <v>0.39652777777777776</v>
      </c>
      <c r="V3670">
        <v>-19</v>
      </c>
      <c r="W3670" s="1" t="str">
        <f>IF(Flights[[#This Row],[Arrival Delay]] = "", "Cancelled", IF(Flights[[#This Row],[Arrival Delay]]&gt;15, "Delayed", "On time"))</f>
        <v>On time</v>
      </c>
      <c r="X3670" t="str">
        <f>IF(Flights[[#This Row],[Status]]&lt;&gt;"Delayed","", IF(Flights[[#This Row],[Arrival Delay]]&gt;120, "Severe", IF(Flights[[#This Row],[Arrival Delay]]&gt;60, "Major", "Moderate")))</f>
        <v/>
      </c>
      <c r="Y3670" t="b">
        <v>0</v>
      </c>
      <c r="AA3670" t="str">
        <f>IF(OR(AND(Flights[[#This Row],[Status]]="Cancelled", Flights[[#This Row],[Cancellation Reason]]="Airline/Carrier"), Flights[[#This Row],[Delay Type]]="Severe"), "Yes", "No")</f>
        <v>No</v>
      </c>
    </row>
    <row r="3671" spans="1:27" x14ac:dyDescent="0.3">
      <c r="A3671" s="3">
        <v>42270</v>
      </c>
      <c r="B3671" s="22">
        <f>WEEKNUM(Flights[[#This Row],[Date]], 1)</f>
        <v>39</v>
      </c>
      <c r="C3671" s="22">
        <f>WEEKDAY(Flights[[#This Row],[Date]],1)</f>
        <v>4</v>
      </c>
      <c r="D3671" t="s">
        <v>462</v>
      </c>
      <c r="E3671" t="s">
        <v>1990</v>
      </c>
      <c r="F3671" t="s">
        <v>0</v>
      </c>
      <c r="G3671" t="s">
        <v>17</v>
      </c>
      <c r="H3671" t="str">
        <f>_xlfn.XLOOKUP(Flights[[#This Row],[Destination]], Airports!$A$2:$A$78, Airports!$D$2:$D$78)</f>
        <v>Honolulu</v>
      </c>
      <c r="I3671" t="str" cm="1">
        <f t="array" ref="I3671">_xlfn.XLOOKUP(Flights[[#This Row],[Destination]],_xlfn._TRO_TRAILING( Airports!A:A),_xlfn._TRO_TRAILING( Airports!E:E), "Not found")</f>
        <v>HI</v>
      </c>
      <c r="J3671" s="1">
        <v>0.4548611111111111</v>
      </c>
      <c r="K3671" s="22">
        <f>HOUR(Flights[[#This Row],[Scheduled Departure]])</f>
        <v>10</v>
      </c>
      <c r="L3671" s="1">
        <v>0.5</v>
      </c>
      <c r="M3671">
        <f>(L3671-J3671)*24*60</f>
        <v>65.000000000000014</v>
      </c>
      <c r="N3671" s="16">
        <f>Flights[[#This Row],[Length (min)]]/60</f>
        <v>5.7333333333333334</v>
      </c>
      <c r="O3671">
        <v>344</v>
      </c>
      <c r="P3671">
        <v>2556</v>
      </c>
      <c r="Q3671" s="18">
        <f>IFERROR(Flights[[#This Row],[Distance]]/Flights[[#This Row],[Length (hr)]], "")</f>
        <v>445.81395348837208</v>
      </c>
      <c r="R3671" s="1">
        <v>0.56944444444444442</v>
      </c>
      <c r="S3671" s="1" t="str">
        <f>IF(Flights[[#This Row],[Length (hr)]]&lt;2, "No meal", IF(Flights[[#This Row],[Length (hr)]]&lt;3.5, "Light meal", "Full meal"))</f>
        <v>Full meal</v>
      </c>
      <c r="T3671" s="1" t="str">
        <f>IF(AND(Flights[[#This Row],[Airline]]="US Airways", Flights[[#This Row],[Meal]]="Full Meal"), "Yes", "No")</f>
        <v>No</v>
      </c>
      <c r="U3671" s="1">
        <v>0.61388888888888893</v>
      </c>
      <c r="V3671">
        <v>64</v>
      </c>
      <c r="W3671" s="1" t="str">
        <f>IF(Flights[[#This Row],[Arrival Delay]] = "", "Cancelled", IF(Flights[[#This Row],[Arrival Delay]]&gt;15, "Delayed", "On time"))</f>
        <v>Delayed</v>
      </c>
      <c r="X3671" t="str">
        <f>IF(Flights[[#This Row],[Status]]&lt;&gt;"Delayed","", IF(Flights[[#This Row],[Arrival Delay]]&gt;120, "Severe", IF(Flights[[#This Row],[Arrival Delay]]&gt;60, "Major", "Moderate")))</f>
        <v>Major</v>
      </c>
      <c r="Y3671" t="b">
        <v>0</v>
      </c>
      <c r="AA3671" t="str">
        <f>IF(OR(AND(Flights[[#This Row],[Status]]="Cancelled", Flights[[#This Row],[Cancellation Reason]]="Airline/Carrier"), Flights[[#This Row],[Delay Type]]="Severe"), "Yes", "No")</f>
        <v>No</v>
      </c>
    </row>
    <row r="3672" spans="1:27" x14ac:dyDescent="0.3">
      <c r="A3672" s="3">
        <v>42270</v>
      </c>
      <c r="B3672" s="22">
        <f>WEEKNUM(Flights[[#This Row],[Date]], 1)</f>
        <v>39</v>
      </c>
      <c r="C3672" s="22">
        <f>WEEKDAY(Flights[[#This Row],[Date]],1)</f>
        <v>4</v>
      </c>
      <c r="D3672" t="s">
        <v>498</v>
      </c>
      <c r="E3672" t="s">
        <v>1989</v>
      </c>
      <c r="F3672" t="s">
        <v>0</v>
      </c>
      <c r="G3672" t="s">
        <v>268</v>
      </c>
      <c r="H3672" t="str">
        <f>_xlfn.XLOOKUP(Flights[[#This Row],[Destination]], Airports!$A$2:$A$78, Airports!$D$2:$D$78)</f>
        <v>Convington</v>
      </c>
      <c r="I3672" t="str" cm="1">
        <f t="array" ref="I3672">_xlfn.XLOOKUP(Flights[[#This Row],[Destination]],_xlfn._TRO_TRAILING( Airports!A:A),_xlfn._TRO_TRAILING( Airports!E:E), "Not found")</f>
        <v>KY</v>
      </c>
      <c r="J3672" s="1">
        <v>0.47916666666666669</v>
      </c>
      <c r="K3672" s="22">
        <f>HOUR(Flights[[#This Row],[Scheduled Departure]])</f>
        <v>11</v>
      </c>
      <c r="L3672" s="1">
        <v>0.48125000000000001</v>
      </c>
      <c r="M3672">
        <f>(L3672-J3672)*24*60</f>
        <v>2.9999999999999893</v>
      </c>
      <c r="N3672" s="16">
        <f>Flights[[#This Row],[Length (min)]]/60</f>
        <v>4.1166666666666663</v>
      </c>
      <c r="O3672">
        <v>247</v>
      </c>
      <c r="P3672">
        <v>1900</v>
      </c>
      <c r="Q3672" s="18">
        <f>IFERROR(Flights[[#This Row],[Distance]]/Flights[[#This Row],[Length (hr)]], "")</f>
        <v>461.5384615384616</v>
      </c>
      <c r="R3672" s="1">
        <v>0.77083333333333337</v>
      </c>
      <c r="S3672" s="1" t="str">
        <f>IF(Flights[[#This Row],[Length (hr)]]&lt;2, "No meal", IF(Flights[[#This Row],[Length (hr)]]&lt;3.5, "Light meal", "Full meal"))</f>
        <v>Full meal</v>
      </c>
      <c r="T3672" s="1" t="str">
        <f>IF(AND(Flights[[#This Row],[Airline]]="US Airways", Flights[[#This Row],[Meal]]="Full Meal"), "Yes", "No")</f>
        <v>No</v>
      </c>
      <c r="U3672" s="1">
        <v>0.77777777777777779</v>
      </c>
      <c r="V3672">
        <v>10</v>
      </c>
      <c r="W3672" s="1" t="str">
        <f>IF(Flights[[#This Row],[Arrival Delay]] = "", "Cancelled", IF(Flights[[#This Row],[Arrival Delay]]&gt;15, "Delayed", "On time"))</f>
        <v>On time</v>
      </c>
      <c r="X3672" t="str">
        <f>IF(Flights[[#This Row],[Status]]&lt;&gt;"Delayed","", IF(Flights[[#This Row],[Arrival Delay]]&gt;120, "Severe", IF(Flights[[#This Row],[Arrival Delay]]&gt;60, "Major", "Moderate")))</f>
        <v/>
      </c>
      <c r="Y3672" t="b">
        <v>0</v>
      </c>
      <c r="AA3672" t="str">
        <f>IF(OR(AND(Flights[[#This Row],[Status]]="Cancelled", Flights[[#This Row],[Cancellation Reason]]="Airline/Carrier"), Flights[[#This Row],[Delay Type]]="Severe"), "Yes", "No")</f>
        <v>No</v>
      </c>
    </row>
    <row r="3673" spans="1:27" x14ac:dyDescent="0.3">
      <c r="A3673" s="3">
        <v>42270</v>
      </c>
      <c r="B3673" s="22">
        <f>WEEKNUM(Flights[[#This Row],[Date]], 1)</f>
        <v>39</v>
      </c>
      <c r="C3673" s="22">
        <f>WEEKDAY(Flights[[#This Row],[Date]],1)</f>
        <v>4</v>
      </c>
      <c r="D3673" t="s">
        <v>1081</v>
      </c>
      <c r="E3673" t="s">
        <v>1994</v>
      </c>
      <c r="F3673" t="s">
        <v>0</v>
      </c>
      <c r="G3673" t="s">
        <v>339</v>
      </c>
      <c r="H3673" t="str">
        <f>_xlfn.XLOOKUP(Flights[[#This Row],[Destination]], Airports!$A$2:$A$78, Airports!$D$2:$D$78)</f>
        <v>San Diego</v>
      </c>
      <c r="I3673" t="str" cm="1">
        <f t="array" ref="I3673">_xlfn.XLOOKUP(Flights[[#This Row],[Destination]],_xlfn._TRO_TRAILING( Airports!A:A),_xlfn._TRO_TRAILING( Airports!E:E), "Not found")</f>
        <v>CA</v>
      </c>
      <c r="J3673" s="1">
        <v>0.54513888888888884</v>
      </c>
      <c r="K3673" s="22">
        <f>HOUR(Flights[[#This Row],[Scheduled Departure]])</f>
        <v>13</v>
      </c>
      <c r="L3673" s="1">
        <v>0.54097222222222219</v>
      </c>
      <c r="M3673">
        <f>(L3673-J3673)*24*60</f>
        <v>-5.9999999999999787</v>
      </c>
      <c r="N3673" s="16">
        <f>Flights[[#This Row],[Length (min)]]/60</f>
        <v>0.7</v>
      </c>
      <c r="O3673">
        <v>42</v>
      </c>
      <c r="P3673">
        <v>109</v>
      </c>
      <c r="Q3673" s="18">
        <f>IFERROR(Flights[[#This Row],[Distance]]/Flights[[#This Row],[Length (hr)]], "")</f>
        <v>155.71428571428572</v>
      </c>
      <c r="R3673" s="1">
        <v>0.58125000000000004</v>
      </c>
      <c r="S3673" s="1" t="str">
        <f>IF(Flights[[#This Row],[Length (hr)]]&lt;2, "No meal", IF(Flights[[#This Row],[Length (hr)]]&lt;3.5, "Light meal", "Full meal"))</f>
        <v>No meal</v>
      </c>
      <c r="T3673" s="1" t="str">
        <f>IF(AND(Flights[[#This Row],[Airline]]="US Airways", Flights[[#This Row],[Meal]]="Full Meal"), "Yes", "No")</f>
        <v>No</v>
      </c>
      <c r="U3673" s="1">
        <v>0.57013888888888886</v>
      </c>
      <c r="V3673">
        <v>-16</v>
      </c>
      <c r="W3673" s="1" t="str">
        <f>IF(Flights[[#This Row],[Arrival Delay]] = "", "Cancelled", IF(Flights[[#This Row],[Arrival Delay]]&gt;15, "Delayed", "On time"))</f>
        <v>On time</v>
      </c>
      <c r="X3673" t="str">
        <f>IF(Flights[[#This Row],[Status]]&lt;&gt;"Delayed","", IF(Flights[[#This Row],[Arrival Delay]]&gt;120, "Severe", IF(Flights[[#This Row],[Arrival Delay]]&gt;60, "Major", "Moderate")))</f>
        <v/>
      </c>
      <c r="Y3673" t="b">
        <v>0</v>
      </c>
      <c r="AA3673" t="str">
        <f>IF(OR(AND(Flights[[#This Row],[Status]]="Cancelled", Flights[[#This Row],[Cancellation Reason]]="Airline/Carrier"), Flights[[#This Row],[Delay Type]]="Severe"), "Yes", "No")</f>
        <v>No</v>
      </c>
    </row>
    <row r="3674" spans="1:27" x14ac:dyDescent="0.3">
      <c r="A3674" s="3">
        <v>42270</v>
      </c>
      <c r="B3674" s="22">
        <f>WEEKNUM(Flights[[#This Row],[Date]], 1)</f>
        <v>39</v>
      </c>
      <c r="C3674" s="22">
        <f>WEEKDAY(Flights[[#This Row],[Date]],1)</f>
        <v>4</v>
      </c>
      <c r="D3674" t="s">
        <v>1410</v>
      </c>
      <c r="E3674" t="s">
        <v>1990</v>
      </c>
      <c r="F3674" t="s">
        <v>0</v>
      </c>
      <c r="G3674" t="s">
        <v>281</v>
      </c>
      <c r="H3674" t="str">
        <f>_xlfn.XLOOKUP(Flights[[#This Row],[Destination]], Airports!$A$2:$A$78, Airports!$D$2:$D$78)</f>
        <v>Newark</v>
      </c>
      <c r="I3674" t="str" cm="1">
        <f t="array" ref="I3674">_xlfn.XLOOKUP(Flights[[#This Row],[Destination]],_xlfn._TRO_TRAILING( Airports!A:A),_xlfn._TRO_TRAILING( Airports!E:E), "Not found")</f>
        <v>NJ</v>
      </c>
      <c r="J3674" s="1">
        <v>0.6</v>
      </c>
      <c r="K3674" s="22">
        <f>HOUR(Flights[[#This Row],[Scheduled Departure]])</f>
        <v>14</v>
      </c>
      <c r="L3674" s="1">
        <v>0.63888888888888884</v>
      </c>
      <c r="M3674">
        <f>(L3674-J3674)*24*60</f>
        <v>55.999999999999957</v>
      </c>
      <c r="N3674" s="16">
        <f>Flights[[#This Row],[Length (min)]]/60</f>
        <v>5.15</v>
      </c>
      <c r="O3674">
        <v>309</v>
      </c>
      <c r="P3674">
        <v>2454</v>
      </c>
      <c r="Q3674" s="18">
        <f>IFERROR(Flights[[#This Row],[Distance]]/Flights[[#This Row],[Length (hr)]], "")</f>
        <v>476.504854368932</v>
      </c>
      <c r="R3674" s="1">
        <v>0.9555555555555556</v>
      </c>
      <c r="S3674" s="1" t="str">
        <f>IF(Flights[[#This Row],[Length (hr)]]&lt;2, "No meal", IF(Flights[[#This Row],[Length (hr)]]&lt;3.5, "Light meal", "Full meal"))</f>
        <v>Full meal</v>
      </c>
      <c r="T3674" s="1" t="str">
        <f>IF(AND(Flights[[#This Row],[Airline]]="US Airways", Flights[[#This Row],[Meal]]="Full Meal"), "Yes", "No")</f>
        <v>No</v>
      </c>
      <c r="U3674" s="1">
        <v>0.97847222222222219</v>
      </c>
      <c r="V3674">
        <v>33</v>
      </c>
      <c r="W3674" s="1" t="str">
        <f>IF(Flights[[#This Row],[Arrival Delay]] = "", "Cancelled", IF(Flights[[#This Row],[Arrival Delay]]&gt;15, "Delayed", "On time"))</f>
        <v>Delayed</v>
      </c>
      <c r="X3674" t="str">
        <f>IF(Flights[[#This Row],[Status]]&lt;&gt;"Delayed","", IF(Flights[[#This Row],[Arrival Delay]]&gt;120, "Severe", IF(Flights[[#This Row],[Arrival Delay]]&gt;60, "Major", "Moderate")))</f>
        <v>Moderate</v>
      </c>
      <c r="Y3674" t="b">
        <v>0</v>
      </c>
      <c r="AA3674" t="str">
        <f>IF(OR(AND(Flights[[#This Row],[Status]]="Cancelled", Flights[[#This Row],[Cancellation Reason]]="Airline/Carrier"), Flights[[#This Row],[Delay Type]]="Severe"), "Yes", "No")</f>
        <v>No</v>
      </c>
    </row>
    <row r="3675" spans="1:27" x14ac:dyDescent="0.3">
      <c r="A3675" s="3">
        <v>42270</v>
      </c>
      <c r="B3675" s="22">
        <f>WEEKNUM(Flights[[#This Row],[Date]], 1)</f>
        <v>39</v>
      </c>
      <c r="C3675" s="22">
        <f>WEEKDAY(Flights[[#This Row],[Date]],1)</f>
        <v>4</v>
      </c>
      <c r="D3675" t="s">
        <v>585</v>
      </c>
      <c r="E3675" t="s">
        <v>1996</v>
      </c>
      <c r="F3675" t="s">
        <v>0</v>
      </c>
      <c r="G3675" t="s">
        <v>344</v>
      </c>
      <c r="H3675" t="str">
        <f>_xlfn.XLOOKUP(Flights[[#This Row],[Destination]], Airports!$A$2:$A$78, Airports!$D$2:$D$78)</f>
        <v>Seattle</v>
      </c>
      <c r="I3675" t="str" cm="1">
        <f t="array" ref="I3675">_xlfn.XLOOKUP(Flights[[#This Row],[Destination]],_xlfn._TRO_TRAILING( Airports!A:A),_xlfn._TRO_TRAILING( Airports!E:E), "Not found")</f>
        <v>WA</v>
      </c>
      <c r="J3675" s="1">
        <v>0.60416666666666663</v>
      </c>
      <c r="K3675" s="22">
        <f>HOUR(Flights[[#This Row],[Scheduled Departure]])</f>
        <v>14</v>
      </c>
      <c r="L3675" s="1">
        <v>0.60624999999999996</v>
      </c>
      <c r="M3675">
        <f>(L3675-J3675)*24*60</f>
        <v>2.9999999999999893</v>
      </c>
      <c r="N3675" s="16">
        <f>Flights[[#This Row],[Length (min)]]/60</f>
        <v>2.4666666666666668</v>
      </c>
      <c r="O3675">
        <v>148</v>
      </c>
      <c r="P3675">
        <v>954</v>
      </c>
      <c r="Q3675" s="18">
        <f>IFERROR(Flights[[#This Row],[Distance]]/Flights[[#This Row],[Length (hr)]], "")</f>
        <v>386.75675675675672</v>
      </c>
      <c r="R3675" s="1">
        <v>0.70486111111111116</v>
      </c>
      <c r="S3675" s="1" t="str">
        <f>IF(Flights[[#This Row],[Length (hr)]]&lt;2, "No meal", IF(Flights[[#This Row],[Length (hr)]]&lt;3.5, "Light meal", "Full meal"))</f>
        <v>Light meal</v>
      </c>
      <c r="T3675" s="1" t="str">
        <f>IF(AND(Flights[[#This Row],[Airline]]="US Airways", Flights[[#This Row],[Meal]]="Full Meal"), "Yes", "No")</f>
        <v>No</v>
      </c>
      <c r="U3675" s="1">
        <v>0.70902777777777781</v>
      </c>
      <c r="V3675">
        <v>6</v>
      </c>
      <c r="W3675" s="1" t="str">
        <f>IF(Flights[[#This Row],[Arrival Delay]] = "", "Cancelled", IF(Flights[[#This Row],[Arrival Delay]]&gt;15, "Delayed", "On time"))</f>
        <v>On time</v>
      </c>
      <c r="X3675" t="str">
        <f>IF(Flights[[#This Row],[Status]]&lt;&gt;"Delayed","", IF(Flights[[#This Row],[Arrival Delay]]&gt;120, "Severe", IF(Flights[[#This Row],[Arrival Delay]]&gt;60, "Major", "Moderate")))</f>
        <v/>
      </c>
      <c r="Y3675" t="b">
        <v>0</v>
      </c>
      <c r="AA3675" t="str">
        <f>IF(OR(AND(Flights[[#This Row],[Status]]="Cancelled", Flights[[#This Row],[Cancellation Reason]]="Airline/Carrier"), Flights[[#This Row],[Delay Type]]="Severe"), "Yes", "No")</f>
        <v>No</v>
      </c>
    </row>
    <row r="3676" spans="1:27" x14ac:dyDescent="0.3">
      <c r="A3676" s="3">
        <v>42270</v>
      </c>
      <c r="B3676" s="22">
        <f>WEEKNUM(Flights[[#This Row],[Date]], 1)</f>
        <v>39</v>
      </c>
      <c r="C3676" s="22">
        <f>WEEKDAY(Flights[[#This Row],[Date]],1)</f>
        <v>4</v>
      </c>
      <c r="D3676" t="s">
        <v>598</v>
      </c>
      <c r="E3676" t="s">
        <v>1991</v>
      </c>
      <c r="F3676" t="s">
        <v>0</v>
      </c>
      <c r="G3676" t="s">
        <v>349</v>
      </c>
      <c r="H3676" t="str">
        <f>_xlfn.XLOOKUP(Flights[[#This Row],[Destination]], Airports!$A$2:$A$78, Airports!$D$2:$D$78)</f>
        <v>Salt Lake City</v>
      </c>
      <c r="I3676" t="str" cm="1">
        <f t="array" ref="I3676">_xlfn.XLOOKUP(Flights[[#This Row],[Destination]],_xlfn._TRO_TRAILING( Airports!A:A),_xlfn._TRO_TRAILING( Airports!E:E), "Not found")</f>
        <v>UT</v>
      </c>
      <c r="J3676" s="1">
        <v>0.76041666666666663</v>
      </c>
      <c r="K3676" s="22">
        <f>HOUR(Flights[[#This Row],[Scheduled Departure]])</f>
        <v>18</v>
      </c>
      <c r="L3676" s="1">
        <v>0.7583333333333333</v>
      </c>
      <c r="M3676">
        <f>(L3676-J3676)*24*60</f>
        <v>-2.9999999999999893</v>
      </c>
      <c r="N3676" s="16">
        <f>Flights[[#This Row],[Length (min)]]/60</f>
        <v>1.6333333333333333</v>
      </c>
      <c r="O3676">
        <v>98</v>
      </c>
      <c r="P3676">
        <v>590</v>
      </c>
      <c r="Q3676" s="18">
        <f>IFERROR(Flights[[#This Row],[Distance]]/Flights[[#This Row],[Length (hr)]], "")</f>
        <v>361.22448979591837</v>
      </c>
      <c r="R3676" s="1">
        <v>0.87847222222222221</v>
      </c>
      <c r="S3676" s="1" t="str">
        <f>IF(Flights[[#This Row],[Length (hr)]]&lt;2, "No meal", IF(Flights[[#This Row],[Length (hr)]]&lt;3.5, "Light meal", "Full meal"))</f>
        <v>No meal</v>
      </c>
      <c r="T3676" s="1" t="str">
        <f>IF(AND(Flights[[#This Row],[Airline]]="US Airways", Flights[[#This Row],[Meal]]="Full Meal"), "Yes", "No")</f>
        <v>No</v>
      </c>
      <c r="U3676" s="1">
        <v>0.86805555555555558</v>
      </c>
      <c r="V3676">
        <v>-15</v>
      </c>
      <c r="W3676" s="1" t="str">
        <f>IF(Flights[[#This Row],[Arrival Delay]] = "", "Cancelled", IF(Flights[[#This Row],[Arrival Delay]]&gt;15, "Delayed", "On time"))</f>
        <v>On time</v>
      </c>
      <c r="X3676" t="str">
        <f>IF(Flights[[#This Row],[Status]]&lt;&gt;"Delayed","", IF(Flights[[#This Row],[Arrival Delay]]&gt;120, "Severe", IF(Flights[[#This Row],[Arrival Delay]]&gt;60, "Major", "Moderate")))</f>
        <v/>
      </c>
      <c r="Y3676" t="b">
        <v>0</v>
      </c>
      <c r="AA3676" t="str">
        <f>IF(OR(AND(Flights[[#This Row],[Status]]="Cancelled", Flights[[#This Row],[Cancellation Reason]]="Airline/Carrier"), Flights[[#This Row],[Delay Type]]="Severe"), "Yes", "No")</f>
        <v>No</v>
      </c>
    </row>
    <row r="3677" spans="1:27" x14ac:dyDescent="0.3">
      <c r="A3677" s="3">
        <v>42270</v>
      </c>
      <c r="B3677" s="22">
        <f>WEEKNUM(Flights[[#This Row],[Date]], 1)</f>
        <v>39</v>
      </c>
      <c r="C3677" s="22">
        <f>WEEKDAY(Flights[[#This Row],[Date]],1)</f>
        <v>4</v>
      </c>
      <c r="D3677" t="s">
        <v>1195</v>
      </c>
      <c r="E3677" t="s">
        <v>1989</v>
      </c>
      <c r="F3677" t="s">
        <v>0</v>
      </c>
      <c r="G3677" t="s">
        <v>344</v>
      </c>
      <c r="H3677" t="str">
        <f>_xlfn.XLOOKUP(Flights[[#This Row],[Destination]], Airports!$A$2:$A$78, Airports!$D$2:$D$78)</f>
        <v>Seattle</v>
      </c>
      <c r="I3677" t="str" cm="1">
        <f t="array" ref="I3677">_xlfn.XLOOKUP(Flights[[#This Row],[Destination]],_xlfn._TRO_TRAILING( Airports!A:A),_xlfn._TRO_TRAILING( Airports!E:E), "Not found")</f>
        <v>WA</v>
      </c>
      <c r="J3677" s="1">
        <v>0.79861111111111116</v>
      </c>
      <c r="K3677" s="22">
        <f>HOUR(Flights[[#This Row],[Scheduled Departure]])</f>
        <v>19</v>
      </c>
      <c r="L3677" s="1">
        <v>0.7895833333333333</v>
      </c>
      <c r="M3677">
        <f>(L3677-J3677)*24*60</f>
        <v>-13.000000000000114</v>
      </c>
      <c r="N3677" s="16">
        <f>Flights[[#This Row],[Length (min)]]/60</f>
        <v>2.9166666666666665</v>
      </c>
      <c r="O3677">
        <v>175</v>
      </c>
      <c r="P3677">
        <v>954</v>
      </c>
      <c r="Q3677" s="18">
        <f>IFERROR(Flights[[#This Row],[Distance]]/Flights[[#This Row],[Length (hr)]], "")</f>
        <v>327.08571428571429</v>
      </c>
      <c r="R3677" s="1">
        <v>0.91111111111111109</v>
      </c>
      <c r="S3677" s="1" t="str">
        <f>IF(Flights[[#This Row],[Length (hr)]]&lt;2, "No meal", IF(Flights[[#This Row],[Length (hr)]]&lt;3.5, "Light meal", "Full meal"))</f>
        <v>Light meal</v>
      </c>
      <c r="T3677" s="1" t="str">
        <f>IF(AND(Flights[[#This Row],[Airline]]="US Airways", Flights[[#This Row],[Meal]]="Full Meal"), "Yes", "No")</f>
        <v>No</v>
      </c>
      <c r="U3677" s="1">
        <v>0.91111111111111109</v>
      </c>
      <c r="V3677">
        <v>0</v>
      </c>
      <c r="W3677" s="1" t="str">
        <f>IF(Flights[[#This Row],[Arrival Delay]] = "", "Cancelled", IF(Flights[[#This Row],[Arrival Delay]]&gt;15, "Delayed", "On time"))</f>
        <v>On time</v>
      </c>
      <c r="X3677" t="str">
        <f>IF(Flights[[#This Row],[Status]]&lt;&gt;"Delayed","", IF(Flights[[#This Row],[Arrival Delay]]&gt;120, "Severe", IF(Flights[[#This Row],[Arrival Delay]]&gt;60, "Major", "Moderate")))</f>
        <v/>
      </c>
      <c r="Y3677" t="b">
        <v>0</v>
      </c>
      <c r="AA3677" t="str">
        <f>IF(OR(AND(Flights[[#This Row],[Status]]="Cancelled", Flights[[#This Row],[Cancellation Reason]]="Airline/Carrier"), Flights[[#This Row],[Delay Type]]="Severe"), "Yes", "No")</f>
        <v>No</v>
      </c>
    </row>
    <row r="3678" spans="1:27" x14ac:dyDescent="0.3">
      <c r="A3678" s="3">
        <v>42271</v>
      </c>
      <c r="B3678" s="22">
        <f>WEEKNUM(Flights[[#This Row],[Date]], 1)</f>
        <v>39</v>
      </c>
      <c r="C3678" s="22">
        <f>WEEKDAY(Flights[[#This Row],[Date]],1)</f>
        <v>5</v>
      </c>
      <c r="D3678" t="s">
        <v>1456</v>
      </c>
      <c r="E3678" t="s">
        <v>1989</v>
      </c>
      <c r="F3678" t="s">
        <v>0</v>
      </c>
      <c r="G3678" t="s">
        <v>314</v>
      </c>
      <c r="H3678" t="str">
        <f>_xlfn.XLOOKUP(Flights[[#This Row],[Destination]], Airports!$A$2:$A$78, Airports!$D$2:$D$78)</f>
        <v>Minneapolis</v>
      </c>
      <c r="I3678" t="str" cm="1">
        <f t="array" ref="I3678">_xlfn.XLOOKUP(Flights[[#This Row],[Destination]],_xlfn._TRO_TRAILING( Airports!A:A),_xlfn._TRO_TRAILING( Airports!E:E), "Not found")</f>
        <v>MN</v>
      </c>
      <c r="J3678" s="1">
        <v>1.0416666666666666E-2</v>
      </c>
      <c r="K3678" s="22">
        <f>HOUR(Flights[[#This Row],[Scheduled Departure]])</f>
        <v>0</v>
      </c>
      <c r="L3678" s="1">
        <v>9.7222222222222224E-3</v>
      </c>
      <c r="M3678">
        <f>(L3678-J3678)*24*60</f>
        <v>-0.99999999999999889</v>
      </c>
      <c r="N3678" s="16">
        <f>Flights[[#This Row],[Length (min)]]/60</f>
        <v>3.4666666666666668</v>
      </c>
      <c r="O3678">
        <v>208</v>
      </c>
      <c r="P3678">
        <v>1535</v>
      </c>
      <c r="Q3678" s="18">
        <f>IFERROR(Flights[[#This Row],[Distance]]/Flights[[#This Row],[Length (hr)]], "")</f>
        <v>442.78846153846155</v>
      </c>
      <c r="R3678" s="1">
        <v>0.2388888888888889</v>
      </c>
      <c r="S3678" s="1" t="str">
        <f>IF(Flights[[#This Row],[Length (hr)]]&lt;2, "No meal", IF(Flights[[#This Row],[Length (hr)]]&lt;3.5, "Light meal", "Full meal"))</f>
        <v>Light meal</v>
      </c>
      <c r="T3678" s="1" t="str">
        <f>IF(AND(Flights[[#This Row],[Airline]]="US Airways", Flights[[#This Row],[Meal]]="Full Meal"), "Yes", "No")</f>
        <v>No</v>
      </c>
      <c r="U3678" s="1">
        <v>0.23749999999999999</v>
      </c>
      <c r="V3678">
        <v>-2</v>
      </c>
      <c r="W3678" s="1" t="str">
        <f>IF(Flights[[#This Row],[Arrival Delay]] = "", "Cancelled", IF(Flights[[#This Row],[Arrival Delay]]&gt;15, "Delayed", "On time"))</f>
        <v>On time</v>
      </c>
      <c r="X3678" t="str">
        <f>IF(Flights[[#This Row],[Status]]&lt;&gt;"Delayed","", IF(Flights[[#This Row],[Arrival Delay]]&gt;120, "Severe", IF(Flights[[#This Row],[Arrival Delay]]&gt;60, "Major", "Moderate")))</f>
        <v/>
      </c>
      <c r="Y3678" t="b">
        <v>0</v>
      </c>
      <c r="AA3678" t="str">
        <f>IF(OR(AND(Flights[[#This Row],[Status]]="Cancelled", Flights[[#This Row],[Cancellation Reason]]="Airline/Carrier"), Flights[[#This Row],[Delay Type]]="Severe"), "Yes", "No")</f>
        <v>No</v>
      </c>
    </row>
    <row r="3679" spans="1:27" x14ac:dyDescent="0.3">
      <c r="A3679" s="3">
        <v>42271</v>
      </c>
      <c r="B3679" s="22">
        <f>WEEKNUM(Flights[[#This Row],[Date]], 1)</f>
        <v>39</v>
      </c>
      <c r="C3679" s="22">
        <f>WEEKDAY(Flights[[#This Row],[Date]],1)</f>
        <v>5</v>
      </c>
      <c r="D3679" t="s">
        <v>1382</v>
      </c>
      <c r="E3679" t="s">
        <v>1998</v>
      </c>
      <c r="F3679" t="s">
        <v>0</v>
      </c>
      <c r="G3679" t="s">
        <v>4</v>
      </c>
      <c r="H3679" t="str">
        <f>_xlfn.XLOOKUP(Flights[[#This Row],[Destination]], Airports!$A$2:$A$78, Airports!$D$2:$D$78)</f>
        <v>Chicago</v>
      </c>
      <c r="I3679" t="str" cm="1">
        <f t="array" ref="I3679">_xlfn.XLOOKUP(Flights[[#This Row],[Destination]],_xlfn._TRO_TRAILING( Airports!A:A),_xlfn._TRO_TRAILING( Airports!E:E), "Not found")</f>
        <v>IL</v>
      </c>
      <c r="J3679" s="1">
        <v>2.4305555555555556E-2</v>
      </c>
      <c r="K3679" s="22">
        <f>HOUR(Flights[[#This Row],[Scheduled Departure]])</f>
        <v>0</v>
      </c>
      <c r="L3679" s="1">
        <v>1.8055555555555554E-2</v>
      </c>
      <c r="M3679">
        <f>(L3679-J3679)*24*60</f>
        <v>-9.0000000000000036</v>
      </c>
      <c r="N3679" s="16">
        <f>Flights[[#This Row],[Length (min)]]/60</f>
        <v>4.05</v>
      </c>
      <c r="O3679">
        <v>243</v>
      </c>
      <c r="P3679">
        <v>1744</v>
      </c>
      <c r="Q3679" s="18">
        <f>IFERROR(Flights[[#This Row],[Distance]]/Flights[[#This Row],[Length (hr)]], "")</f>
        <v>430.61728395061732</v>
      </c>
      <c r="R3679" s="1">
        <v>0.27777777777777779</v>
      </c>
      <c r="S3679" s="1" t="str">
        <f>IF(Flights[[#This Row],[Length (hr)]]&lt;2, "No meal", IF(Flights[[#This Row],[Length (hr)]]&lt;3.5, "Light meal", "Full meal"))</f>
        <v>Full meal</v>
      </c>
      <c r="T3679" s="1" t="str">
        <f>IF(AND(Flights[[#This Row],[Airline]]="US Airways", Flights[[#This Row],[Meal]]="Full Meal"), "Yes", "No")</f>
        <v>No</v>
      </c>
      <c r="U3679" s="1">
        <v>0.27013888888888887</v>
      </c>
      <c r="V3679">
        <v>-11</v>
      </c>
      <c r="W3679" s="1" t="str">
        <f>IF(Flights[[#This Row],[Arrival Delay]] = "", "Cancelled", IF(Flights[[#This Row],[Arrival Delay]]&gt;15, "Delayed", "On time"))</f>
        <v>On time</v>
      </c>
      <c r="X3679" t="str">
        <f>IF(Flights[[#This Row],[Status]]&lt;&gt;"Delayed","", IF(Flights[[#This Row],[Arrival Delay]]&gt;120, "Severe", IF(Flights[[#This Row],[Arrival Delay]]&gt;60, "Major", "Moderate")))</f>
        <v/>
      </c>
      <c r="Y3679" t="b">
        <v>0</v>
      </c>
      <c r="AA3679" t="str">
        <f>IF(OR(AND(Flights[[#This Row],[Status]]="Cancelled", Flights[[#This Row],[Cancellation Reason]]="Airline/Carrier"), Flights[[#This Row],[Delay Type]]="Severe"), "Yes", "No")</f>
        <v>No</v>
      </c>
    </row>
    <row r="3680" spans="1:27" x14ac:dyDescent="0.3">
      <c r="A3680" s="3">
        <v>42271</v>
      </c>
      <c r="B3680" s="22">
        <f>WEEKNUM(Flights[[#This Row],[Date]], 1)</f>
        <v>39</v>
      </c>
      <c r="C3680" s="22">
        <f>WEEKDAY(Flights[[#This Row],[Date]],1)</f>
        <v>5</v>
      </c>
      <c r="D3680" t="s">
        <v>412</v>
      </c>
      <c r="E3680" t="s">
        <v>1996</v>
      </c>
      <c r="F3680" t="s">
        <v>0</v>
      </c>
      <c r="G3680" t="s">
        <v>16</v>
      </c>
      <c r="H3680" t="str">
        <f>_xlfn.XLOOKUP(Flights[[#This Row],[Destination]], Airports!$A$2:$A$78, Airports!$D$2:$D$78)</f>
        <v>Dulles</v>
      </c>
      <c r="I3680" t="str" cm="1">
        <f t="array" ref="I3680">_xlfn.XLOOKUP(Flights[[#This Row],[Destination]],_xlfn._TRO_TRAILING( Airports!A:A),_xlfn._TRO_TRAILING( Airports!E:E), "Not found")</f>
        <v>VA</v>
      </c>
      <c r="J3680" s="1">
        <v>0.33680555555555558</v>
      </c>
      <c r="K3680" s="22">
        <f>HOUR(Flights[[#This Row],[Scheduled Departure]])</f>
        <v>8</v>
      </c>
      <c r="L3680" s="1">
        <v>0.33263888888888887</v>
      </c>
      <c r="M3680">
        <f>(L3680-J3680)*24*60</f>
        <v>-6.0000000000000586</v>
      </c>
      <c r="N3680" s="16">
        <f>Flights[[#This Row],[Length (min)]]/60</f>
        <v>5.2</v>
      </c>
      <c r="O3680">
        <v>312</v>
      </c>
      <c r="P3680">
        <v>2288</v>
      </c>
      <c r="Q3680" s="18">
        <f>IFERROR(Flights[[#This Row],[Distance]]/Flights[[#This Row],[Length (hr)]], "")</f>
        <v>440</v>
      </c>
      <c r="R3680" s="1">
        <v>0.67013888888888884</v>
      </c>
      <c r="S3680" s="1" t="str">
        <f>IF(Flights[[#This Row],[Length (hr)]]&lt;2, "No meal", IF(Flights[[#This Row],[Length (hr)]]&lt;3.5, "Light meal", "Full meal"))</f>
        <v>Full meal</v>
      </c>
      <c r="T3680" s="1" t="str">
        <f>IF(AND(Flights[[#This Row],[Airline]]="US Airways", Flights[[#This Row],[Meal]]="Full Meal"), "Yes", "No")</f>
        <v>No</v>
      </c>
      <c r="U3680" s="1">
        <v>0.6743055555555556</v>
      </c>
      <c r="V3680">
        <v>6</v>
      </c>
      <c r="W3680" s="1" t="str">
        <f>IF(Flights[[#This Row],[Arrival Delay]] = "", "Cancelled", IF(Flights[[#This Row],[Arrival Delay]]&gt;15, "Delayed", "On time"))</f>
        <v>On time</v>
      </c>
      <c r="X3680" t="str">
        <f>IF(Flights[[#This Row],[Status]]&lt;&gt;"Delayed","", IF(Flights[[#This Row],[Arrival Delay]]&gt;120, "Severe", IF(Flights[[#This Row],[Arrival Delay]]&gt;60, "Major", "Moderate")))</f>
        <v/>
      </c>
      <c r="Y3680" t="b">
        <v>0</v>
      </c>
      <c r="AA3680" t="str">
        <f>IF(OR(AND(Flights[[#This Row],[Status]]="Cancelled", Flights[[#This Row],[Cancellation Reason]]="Airline/Carrier"), Flights[[#This Row],[Delay Type]]="Severe"), "Yes", "No")</f>
        <v>No</v>
      </c>
    </row>
    <row r="3681" spans="1:27" x14ac:dyDescent="0.3">
      <c r="A3681" s="3">
        <v>42271</v>
      </c>
      <c r="B3681" s="22">
        <f>WEEKNUM(Flights[[#This Row],[Date]], 1)</f>
        <v>39</v>
      </c>
      <c r="C3681" s="22">
        <f>WEEKDAY(Flights[[#This Row],[Date]],1)</f>
        <v>5</v>
      </c>
      <c r="D3681" t="s">
        <v>1774</v>
      </c>
      <c r="E3681" t="s">
        <v>1989</v>
      </c>
      <c r="F3681" t="s">
        <v>0</v>
      </c>
      <c r="G3681" t="s">
        <v>314</v>
      </c>
      <c r="H3681" t="str">
        <f>_xlfn.XLOOKUP(Flights[[#This Row],[Destination]], Airports!$A$2:$A$78, Airports!$D$2:$D$78)</f>
        <v>Minneapolis</v>
      </c>
      <c r="I3681" t="str" cm="1">
        <f t="array" ref="I3681">_xlfn.XLOOKUP(Flights[[#This Row],[Destination]],_xlfn._TRO_TRAILING( Airports!A:A),_xlfn._TRO_TRAILING( Airports!E:E), "Not found")</f>
        <v>MN</v>
      </c>
      <c r="J3681" s="1">
        <v>0.34027777777777779</v>
      </c>
      <c r="K3681" s="22">
        <f>HOUR(Flights[[#This Row],[Scheduled Departure]])</f>
        <v>8</v>
      </c>
      <c r="L3681" s="1">
        <v>0.34166666666666667</v>
      </c>
      <c r="M3681">
        <f>(L3681-J3681)*24*60</f>
        <v>1.9999999999999929</v>
      </c>
      <c r="N3681" s="16">
        <f>Flights[[#This Row],[Length (min)]]/60</f>
        <v>3.3166666666666669</v>
      </c>
      <c r="O3681">
        <v>199</v>
      </c>
      <c r="P3681">
        <v>1535</v>
      </c>
      <c r="Q3681" s="18">
        <f>IFERROR(Flights[[#This Row],[Distance]]/Flights[[#This Row],[Length (hr)]], "")</f>
        <v>462.81407035175874</v>
      </c>
      <c r="R3681" s="1">
        <v>0.57291666666666663</v>
      </c>
      <c r="S3681" s="1" t="str">
        <f>IF(Flights[[#This Row],[Length (hr)]]&lt;2, "No meal", IF(Flights[[#This Row],[Length (hr)]]&lt;3.5, "Light meal", "Full meal"))</f>
        <v>Light meal</v>
      </c>
      <c r="T3681" s="1" t="str">
        <f>IF(AND(Flights[[#This Row],[Airline]]="US Airways", Flights[[#This Row],[Meal]]="Full Meal"), "Yes", "No")</f>
        <v>No</v>
      </c>
      <c r="U3681" s="1">
        <v>0.56319444444444444</v>
      </c>
      <c r="V3681">
        <v>-14</v>
      </c>
      <c r="W3681" s="1" t="str">
        <f>IF(Flights[[#This Row],[Arrival Delay]] = "", "Cancelled", IF(Flights[[#This Row],[Arrival Delay]]&gt;15, "Delayed", "On time"))</f>
        <v>On time</v>
      </c>
      <c r="X3681" t="str">
        <f>IF(Flights[[#This Row],[Status]]&lt;&gt;"Delayed","", IF(Flights[[#This Row],[Arrival Delay]]&gt;120, "Severe", IF(Flights[[#This Row],[Arrival Delay]]&gt;60, "Major", "Moderate")))</f>
        <v/>
      </c>
      <c r="Y3681" t="b">
        <v>0</v>
      </c>
      <c r="AA3681" t="str">
        <f>IF(OR(AND(Flights[[#This Row],[Status]]="Cancelled", Flights[[#This Row],[Cancellation Reason]]="Airline/Carrier"), Flights[[#This Row],[Delay Type]]="Severe"), "Yes", "No")</f>
        <v>No</v>
      </c>
    </row>
    <row r="3682" spans="1:27" x14ac:dyDescent="0.3">
      <c r="A3682" s="3">
        <v>42271</v>
      </c>
      <c r="B3682" s="22">
        <f>WEEKNUM(Flights[[#This Row],[Date]], 1)</f>
        <v>39</v>
      </c>
      <c r="C3682" s="22">
        <f>WEEKDAY(Flights[[#This Row],[Date]],1)</f>
        <v>5</v>
      </c>
      <c r="D3682" t="s">
        <v>1248</v>
      </c>
      <c r="E3682" t="s">
        <v>1996</v>
      </c>
      <c r="F3682" t="s">
        <v>0</v>
      </c>
      <c r="G3682" t="s">
        <v>9</v>
      </c>
      <c r="H3682" t="str">
        <f>_xlfn.XLOOKUP(Flights[[#This Row],[Destination]], Airports!$A$2:$A$78, Airports!$D$2:$D$78)</f>
        <v>San Francisco</v>
      </c>
      <c r="I3682" t="str" cm="1">
        <f t="array" ref="I3682">_xlfn.XLOOKUP(Flights[[#This Row],[Destination]],_xlfn._TRO_TRAILING( Airports!A:A),_xlfn._TRO_TRAILING( Airports!E:E), "Not found")</f>
        <v>CA</v>
      </c>
      <c r="J3682" s="1">
        <v>0.37847222222222221</v>
      </c>
      <c r="K3682" s="22">
        <f>HOUR(Flights[[#This Row],[Scheduled Departure]])</f>
        <v>9</v>
      </c>
      <c r="L3682" s="1">
        <v>0.37777777777777777</v>
      </c>
      <c r="M3682">
        <f>(L3682-J3682)*24*60</f>
        <v>-0.99999999999999645</v>
      </c>
      <c r="N3682" s="16">
        <f>Flights[[#This Row],[Length (min)]]/60</f>
        <v>1.55</v>
      </c>
      <c r="O3682">
        <v>93</v>
      </c>
      <c r="P3682">
        <v>337</v>
      </c>
      <c r="Q3682" s="18">
        <f>IFERROR(Flights[[#This Row],[Distance]]/Flights[[#This Row],[Length (hr)]], "")</f>
        <v>217.41935483870967</v>
      </c>
      <c r="R3682" s="1">
        <v>0.43055555555555558</v>
      </c>
      <c r="S3682" s="1" t="str">
        <f>IF(Flights[[#This Row],[Length (hr)]]&lt;2, "No meal", IF(Flights[[#This Row],[Length (hr)]]&lt;3.5, "Light meal", "Full meal"))</f>
        <v>No meal</v>
      </c>
      <c r="T3682" s="1" t="str">
        <f>IF(AND(Flights[[#This Row],[Airline]]="US Airways", Flights[[#This Row],[Meal]]="Full Meal"), "Yes", "No")</f>
        <v>No</v>
      </c>
      <c r="U3682" s="1">
        <v>0.44236111111111109</v>
      </c>
      <c r="V3682">
        <v>17</v>
      </c>
      <c r="W3682" s="1" t="str">
        <f>IF(Flights[[#This Row],[Arrival Delay]] = "", "Cancelled", IF(Flights[[#This Row],[Arrival Delay]]&gt;15, "Delayed", "On time"))</f>
        <v>Delayed</v>
      </c>
      <c r="X3682" t="str">
        <f>IF(Flights[[#This Row],[Status]]&lt;&gt;"Delayed","", IF(Flights[[#This Row],[Arrival Delay]]&gt;120, "Severe", IF(Flights[[#This Row],[Arrival Delay]]&gt;60, "Major", "Moderate")))</f>
        <v>Moderate</v>
      </c>
      <c r="Y3682" t="b">
        <v>0</v>
      </c>
      <c r="AA3682" t="str">
        <f>IF(OR(AND(Flights[[#This Row],[Status]]="Cancelled", Flights[[#This Row],[Cancellation Reason]]="Airline/Carrier"), Flights[[#This Row],[Delay Type]]="Severe"), "Yes", "No")</f>
        <v>No</v>
      </c>
    </row>
    <row r="3683" spans="1:27" x14ac:dyDescent="0.3">
      <c r="A3683" s="3">
        <v>42271</v>
      </c>
      <c r="B3683" s="22">
        <f>WEEKNUM(Flights[[#This Row],[Date]], 1)</f>
        <v>39</v>
      </c>
      <c r="C3683" s="22">
        <f>WEEKDAY(Flights[[#This Row],[Date]],1)</f>
        <v>5</v>
      </c>
      <c r="D3683" t="s">
        <v>442</v>
      </c>
      <c r="E3683" t="s">
        <v>1994</v>
      </c>
      <c r="F3683" t="s">
        <v>0</v>
      </c>
      <c r="G3683" t="s">
        <v>3</v>
      </c>
      <c r="H3683" t="str">
        <f>_xlfn.XLOOKUP(Flights[[#This Row],[Destination]], Airports!$A$2:$A$78, Airports!$D$2:$D$78)</f>
        <v>Dallas</v>
      </c>
      <c r="I3683" t="str" cm="1">
        <f t="array" ref="I3683">_xlfn.XLOOKUP(Flights[[#This Row],[Destination]],_xlfn._TRO_TRAILING( Airports!A:A),_xlfn._TRO_TRAILING( Airports!E:E), "Not found")</f>
        <v>TX</v>
      </c>
      <c r="J3683" s="1">
        <v>0.38611111111111113</v>
      </c>
      <c r="K3683" s="22">
        <f>HOUR(Flights[[#This Row],[Scheduled Departure]])</f>
        <v>9</v>
      </c>
      <c r="L3683" s="1">
        <v>0.38194444444444442</v>
      </c>
      <c r="M3683">
        <f>(L3683-J3683)*24*60</f>
        <v>-6.0000000000000586</v>
      </c>
      <c r="N3683" s="16">
        <f>Flights[[#This Row],[Length (min)]]/60</f>
        <v>3.1</v>
      </c>
      <c r="O3683">
        <v>186</v>
      </c>
      <c r="P3683">
        <v>1235</v>
      </c>
      <c r="Q3683" s="18">
        <f>IFERROR(Flights[[#This Row],[Distance]]/Flights[[#This Row],[Length (hr)]], "")</f>
        <v>398.38709677419354</v>
      </c>
      <c r="R3683" s="1">
        <v>0.60069444444444442</v>
      </c>
      <c r="S3683" s="1" t="str">
        <f>IF(Flights[[#This Row],[Length (hr)]]&lt;2, "No meal", IF(Flights[[#This Row],[Length (hr)]]&lt;3.5, "Light meal", "Full meal"))</f>
        <v>Light meal</v>
      </c>
      <c r="T3683" s="1" t="str">
        <f>IF(AND(Flights[[#This Row],[Airline]]="US Airways", Flights[[#This Row],[Meal]]="Full Meal"), "Yes", "No")</f>
        <v>No</v>
      </c>
      <c r="U3683" s="1">
        <v>0.59444444444444444</v>
      </c>
      <c r="V3683">
        <v>-9</v>
      </c>
      <c r="W3683" s="1" t="str">
        <f>IF(Flights[[#This Row],[Arrival Delay]] = "", "Cancelled", IF(Flights[[#This Row],[Arrival Delay]]&gt;15, "Delayed", "On time"))</f>
        <v>On time</v>
      </c>
      <c r="X3683" t="str">
        <f>IF(Flights[[#This Row],[Status]]&lt;&gt;"Delayed","", IF(Flights[[#This Row],[Arrival Delay]]&gt;120, "Severe", IF(Flights[[#This Row],[Arrival Delay]]&gt;60, "Major", "Moderate")))</f>
        <v/>
      </c>
      <c r="Y3683" t="b">
        <v>0</v>
      </c>
      <c r="AA3683" t="str">
        <f>IF(OR(AND(Flights[[#This Row],[Status]]="Cancelled", Flights[[#This Row],[Cancellation Reason]]="Airline/Carrier"), Flights[[#This Row],[Delay Type]]="Severe"), "Yes", "No")</f>
        <v>No</v>
      </c>
    </row>
    <row r="3684" spans="1:27" x14ac:dyDescent="0.3">
      <c r="A3684" s="3">
        <v>42271</v>
      </c>
      <c r="B3684" s="22">
        <f>WEEKNUM(Flights[[#This Row],[Date]], 1)</f>
        <v>39</v>
      </c>
      <c r="C3684" s="22">
        <f>WEEKDAY(Flights[[#This Row],[Date]],1)</f>
        <v>5</v>
      </c>
      <c r="D3684" t="s">
        <v>647</v>
      </c>
      <c r="E3684" t="s">
        <v>1995</v>
      </c>
      <c r="F3684" t="s">
        <v>0</v>
      </c>
      <c r="G3684" t="s">
        <v>340</v>
      </c>
      <c r="H3684" t="str">
        <f>_xlfn.XLOOKUP(Flights[[#This Row],[Destination]], Airports!$A$2:$A$78, Airports!$D$2:$D$78)</f>
        <v>San Antonio</v>
      </c>
      <c r="I3684" t="str" cm="1">
        <f t="array" ref="I3684">_xlfn.XLOOKUP(Flights[[#This Row],[Destination]],_xlfn._TRO_TRAILING( Airports!A:A),_xlfn._TRO_TRAILING( Airports!E:E), "Not found")</f>
        <v>TX</v>
      </c>
      <c r="J3684" s="1">
        <v>0.42708333333333331</v>
      </c>
      <c r="K3684" s="22">
        <f>HOUR(Flights[[#This Row],[Scheduled Departure]])</f>
        <v>10</v>
      </c>
      <c r="L3684" s="1">
        <v>0.42638888888888887</v>
      </c>
      <c r="M3684">
        <f>(L3684-J3684)*24*60</f>
        <v>-0.99999999999999645</v>
      </c>
      <c r="N3684" s="16">
        <f>Flights[[#This Row],[Length (min)]]/60</f>
        <v>2.6166666666666667</v>
      </c>
      <c r="O3684">
        <v>157</v>
      </c>
      <c r="P3684">
        <v>1211</v>
      </c>
      <c r="Q3684" s="18">
        <f>IFERROR(Flights[[#This Row],[Distance]]/Flights[[#This Row],[Length (hr)]], "")</f>
        <v>462.80254777070064</v>
      </c>
      <c r="R3684" s="1">
        <v>0.62847222222222221</v>
      </c>
      <c r="S3684" s="1" t="str">
        <f>IF(Flights[[#This Row],[Length (hr)]]&lt;2, "No meal", IF(Flights[[#This Row],[Length (hr)]]&lt;3.5, "Light meal", "Full meal"))</f>
        <v>Light meal</v>
      </c>
      <c r="T3684" s="1" t="str">
        <f>IF(AND(Flights[[#This Row],[Airline]]="US Airways", Flights[[#This Row],[Meal]]="Full Meal"), "Yes", "No")</f>
        <v>No</v>
      </c>
      <c r="U3684" s="1">
        <v>0.61875000000000002</v>
      </c>
      <c r="V3684">
        <v>-14</v>
      </c>
      <c r="W3684" s="1" t="str">
        <f>IF(Flights[[#This Row],[Arrival Delay]] = "", "Cancelled", IF(Flights[[#This Row],[Arrival Delay]]&gt;15, "Delayed", "On time"))</f>
        <v>On time</v>
      </c>
      <c r="X3684" t="str">
        <f>IF(Flights[[#This Row],[Status]]&lt;&gt;"Delayed","", IF(Flights[[#This Row],[Arrival Delay]]&gt;120, "Severe", IF(Flights[[#This Row],[Arrival Delay]]&gt;60, "Major", "Moderate")))</f>
        <v/>
      </c>
      <c r="Y3684" t="b">
        <v>0</v>
      </c>
      <c r="AA3684" t="str">
        <f>IF(OR(AND(Flights[[#This Row],[Status]]="Cancelled", Flights[[#This Row],[Cancellation Reason]]="Airline/Carrier"), Flights[[#This Row],[Delay Type]]="Severe"), "Yes", "No")</f>
        <v>No</v>
      </c>
    </row>
    <row r="3685" spans="1:27" x14ac:dyDescent="0.3">
      <c r="A3685" s="3">
        <v>42271</v>
      </c>
      <c r="B3685" s="22">
        <f>WEEKNUM(Flights[[#This Row],[Date]], 1)</f>
        <v>39</v>
      </c>
      <c r="C3685" s="22">
        <f>WEEKDAY(Flights[[#This Row],[Date]],1)</f>
        <v>5</v>
      </c>
      <c r="D3685" t="s">
        <v>473</v>
      </c>
      <c r="E3685" t="s">
        <v>1992</v>
      </c>
      <c r="F3685" t="s">
        <v>0</v>
      </c>
      <c r="G3685" t="s">
        <v>12</v>
      </c>
      <c r="H3685" t="str">
        <f>_xlfn.XLOOKUP(Flights[[#This Row],[Destination]], Airports!$A$2:$A$78, Airports!$D$2:$D$78)</f>
        <v>New York</v>
      </c>
      <c r="I3685" t="str" cm="1">
        <f t="array" ref="I3685">_xlfn.XLOOKUP(Flights[[#This Row],[Destination]],_xlfn._TRO_TRAILING( Airports!A:A),_xlfn._TRO_TRAILING( Airports!E:E), "Not found")</f>
        <v>NY</v>
      </c>
      <c r="J3685" s="1">
        <v>0.46875</v>
      </c>
      <c r="K3685" s="22">
        <f>HOUR(Flights[[#This Row],[Scheduled Departure]])</f>
        <v>11</v>
      </c>
      <c r="L3685" s="1">
        <v>0.47013888888888888</v>
      </c>
      <c r="M3685">
        <f>(L3685-J3685)*24*60</f>
        <v>1.9999999999999929</v>
      </c>
      <c r="N3685" s="16">
        <f>Flights[[#This Row],[Length (min)]]/60</f>
        <v>5.25</v>
      </c>
      <c r="O3685">
        <v>315</v>
      </c>
      <c r="P3685">
        <v>2475</v>
      </c>
      <c r="Q3685" s="18">
        <f>IFERROR(Flights[[#This Row],[Distance]]/Flights[[#This Row],[Length (hr)]], "")</f>
        <v>471.42857142857144</v>
      </c>
      <c r="R3685" s="1">
        <v>0.82222222222222219</v>
      </c>
      <c r="S3685" s="1" t="str">
        <f>IF(Flights[[#This Row],[Length (hr)]]&lt;2, "No meal", IF(Flights[[#This Row],[Length (hr)]]&lt;3.5, "Light meal", "Full meal"))</f>
        <v>Full meal</v>
      </c>
      <c r="T3685" s="1" t="str">
        <f>IF(AND(Flights[[#This Row],[Airline]]="US Airways", Flights[[#This Row],[Meal]]="Full Meal"), "Yes", "No")</f>
        <v>No</v>
      </c>
      <c r="U3685" s="1">
        <v>0.81388888888888888</v>
      </c>
      <c r="V3685">
        <v>-12</v>
      </c>
      <c r="W3685" s="1" t="str">
        <f>IF(Flights[[#This Row],[Arrival Delay]] = "", "Cancelled", IF(Flights[[#This Row],[Arrival Delay]]&gt;15, "Delayed", "On time"))</f>
        <v>On time</v>
      </c>
      <c r="X3685" t="str">
        <f>IF(Flights[[#This Row],[Status]]&lt;&gt;"Delayed","", IF(Flights[[#This Row],[Arrival Delay]]&gt;120, "Severe", IF(Flights[[#This Row],[Arrival Delay]]&gt;60, "Major", "Moderate")))</f>
        <v/>
      </c>
      <c r="Y3685" t="b">
        <v>0</v>
      </c>
      <c r="AA3685" t="str">
        <f>IF(OR(AND(Flights[[#This Row],[Status]]="Cancelled", Flights[[#This Row],[Cancellation Reason]]="Airline/Carrier"), Flights[[#This Row],[Delay Type]]="Severe"), "Yes", "No")</f>
        <v>No</v>
      </c>
    </row>
    <row r="3686" spans="1:27" x14ac:dyDescent="0.3">
      <c r="A3686" s="3">
        <v>42271</v>
      </c>
      <c r="B3686" s="22">
        <f>WEEKNUM(Flights[[#This Row],[Date]], 1)</f>
        <v>39</v>
      </c>
      <c r="C3686" s="22">
        <f>WEEKDAY(Flights[[#This Row],[Date]],1)</f>
        <v>5</v>
      </c>
      <c r="D3686" t="s">
        <v>1777</v>
      </c>
      <c r="E3686" t="s">
        <v>1989</v>
      </c>
      <c r="F3686" t="s">
        <v>0</v>
      </c>
      <c r="G3686" t="s">
        <v>276</v>
      </c>
      <c r="H3686" t="str">
        <f>_xlfn.XLOOKUP(Flights[[#This Row],[Destination]], Airports!$A$2:$A$78, Airports!$D$2:$D$78)</f>
        <v>Detroit</v>
      </c>
      <c r="I3686" t="str" cm="1">
        <f t="array" ref="I3686">_xlfn.XLOOKUP(Flights[[#This Row],[Destination]],_xlfn._TRO_TRAILING( Airports!A:A),_xlfn._TRO_TRAILING( Airports!E:E), "Not found")</f>
        <v>MI</v>
      </c>
      <c r="J3686" s="1">
        <v>0.48958333333333331</v>
      </c>
      <c r="K3686" s="22">
        <f>HOUR(Flights[[#This Row],[Scheduled Departure]])</f>
        <v>11</v>
      </c>
      <c r="L3686" s="1">
        <v>0.48888888888888887</v>
      </c>
      <c r="M3686">
        <f>(L3686-J3686)*24*60</f>
        <v>-0.99999999999999645</v>
      </c>
      <c r="N3686" s="16">
        <f>Flights[[#This Row],[Length (min)]]/60</f>
        <v>4.55</v>
      </c>
      <c r="O3686">
        <v>273</v>
      </c>
      <c r="P3686">
        <v>1979</v>
      </c>
      <c r="Q3686" s="18">
        <f>IFERROR(Flights[[#This Row],[Distance]]/Flights[[#This Row],[Length (hr)]], "")</f>
        <v>434.94505494505495</v>
      </c>
      <c r="R3686" s="1">
        <v>0.79861111111111116</v>
      </c>
      <c r="S3686" s="1" t="str">
        <f>IF(Flights[[#This Row],[Length (hr)]]&lt;2, "No meal", IF(Flights[[#This Row],[Length (hr)]]&lt;3.5, "Light meal", "Full meal"))</f>
        <v>Full meal</v>
      </c>
      <c r="T3686" s="1" t="str">
        <f>IF(AND(Flights[[#This Row],[Airline]]="US Airways", Flights[[#This Row],[Meal]]="Full Meal"), "Yes", "No")</f>
        <v>No</v>
      </c>
      <c r="U3686" s="1">
        <v>0.80347222222222225</v>
      </c>
      <c r="V3686">
        <v>7</v>
      </c>
      <c r="W3686" s="1" t="str">
        <f>IF(Flights[[#This Row],[Arrival Delay]] = "", "Cancelled", IF(Flights[[#This Row],[Arrival Delay]]&gt;15, "Delayed", "On time"))</f>
        <v>On time</v>
      </c>
      <c r="X3686" t="str">
        <f>IF(Flights[[#This Row],[Status]]&lt;&gt;"Delayed","", IF(Flights[[#This Row],[Arrival Delay]]&gt;120, "Severe", IF(Flights[[#This Row],[Arrival Delay]]&gt;60, "Major", "Moderate")))</f>
        <v/>
      </c>
      <c r="Y3686" t="b">
        <v>0</v>
      </c>
      <c r="AA3686" t="str">
        <f>IF(OR(AND(Flights[[#This Row],[Status]]="Cancelled", Flights[[#This Row],[Cancellation Reason]]="Airline/Carrier"), Flights[[#This Row],[Delay Type]]="Severe"), "Yes", "No")</f>
        <v>No</v>
      </c>
    </row>
    <row r="3687" spans="1:27" x14ac:dyDescent="0.3">
      <c r="A3687" s="3">
        <v>42271</v>
      </c>
      <c r="B3687" s="22">
        <f>WEEKNUM(Flights[[#This Row],[Date]], 1)</f>
        <v>39</v>
      </c>
      <c r="C3687" s="22">
        <f>WEEKDAY(Flights[[#This Row],[Date]],1)</f>
        <v>5</v>
      </c>
      <c r="D3687" t="s">
        <v>1682</v>
      </c>
      <c r="E3687" t="s">
        <v>1995</v>
      </c>
      <c r="F3687" t="s">
        <v>0</v>
      </c>
      <c r="G3687" t="s">
        <v>270</v>
      </c>
      <c r="H3687" t="str">
        <f>_xlfn.XLOOKUP(Flights[[#This Row],[Destination]], Airports!$A$2:$A$78, Airports!$D$2:$D$78)</f>
        <v>Dallas</v>
      </c>
      <c r="I3687" t="str" cm="1">
        <f t="array" ref="I3687">_xlfn.XLOOKUP(Flights[[#This Row],[Destination]],_xlfn._TRO_TRAILING( Airports!A:A),_xlfn._TRO_TRAILING( Airports!E:E), "Not found")</f>
        <v>TX</v>
      </c>
      <c r="J3687" s="1">
        <v>0.5</v>
      </c>
      <c r="K3687" s="22">
        <f>HOUR(Flights[[#This Row],[Scheduled Departure]])</f>
        <v>12</v>
      </c>
      <c r="L3687" s="1">
        <v>0.5</v>
      </c>
      <c r="M3687">
        <f>(L3687-J3687)*24*60</f>
        <v>0</v>
      </c>
      <c r="N3687" s="16">
        <f>Flights[[#This Row],[Length (min)]]/60</f>
        <v>3.0666666666666669</v>
      </c>
      <c r="O3687">
        <v>184</v>
      </c>
      <c r="P3687">
        <v>1246</v>
      </c>
      <c r="Q3687" s="18">
        <f>IFERROR(Flights[[#This Row],[Distance]]/Flights[[#This Row],[Length (hr)]], "")</f>
        <v>406.30434782608694</v>
      </c>
      <c r="R3687" s="1">
        <v>0.71180555555555558</v>
      </c>
      <c r="S3687" s="1" t="str">
        <f>IF(Flights[[#This Row],[Length (hr)]]&lt;2, "No meal", IF(Flights[[#This Row],[Length (hr)]]&lt;3.5, "Light meal", "Full meal"))</f>
        <v>Light meal</v>
      </c>
      <c r="T3687" s="1" t="str">
        <f>IF(AND(Flights[[#This Row],[Airline]]="US Airways", Flights[[#This Row],[Meal]]="Full Meal"), "Yes", "No")</f>
        <v>No</v>
      </c>
      <c r="U3687" s="1">
        <v>0.71111111111111114</v>
      </c>
      <c r="V3687">
        <v>-1</v>
      </c>
      <c r="W3687" s="1" t="str">
        <f>IF(Flights[[#This Row],[Arrival Delay]] = "", "Cancelled", IF(Flights[[#This Row],[Arrival Delay]]&gt;15, "Delayed", "On time"))</f>
        <v>On time</v>
      </c>
      <c r="X3687" t="str">
        <f>IF(Flights[[#This Row],[Status]]&lt;&gt;"Delayed","", IF(Flights[[#This Row],[Arrival Delay]]&gt;120, "Severe", IF(Flights[[#This Row],[Arrival Delay]]&gt;60, "Major", "Moderate")))</f>
        <v/>
      </c>
      <c r="Y3687" t="b">
        <v>0</v>
      </c>
      <c r="AA3687" t="str">
        <f>IF(OR(AND(Flights[[#This Row],[Status]]="Cancelled", Flights[[#This Row],[Cancellation Reason]]="Airline/Carrier"), Flights[[#This Row],[Delay Type]]="Severe"), "Yes", "No")</f>
        <v>No</v>
      </c>
    </row>
    <row r="3688" spans="1:27" x14ac:dyDescent="0.3">
      <c r="A3688" s="3">
        <v>42271</v>
      </c>
      <c r="B3688" s="22">
        <f>WEEKNUM(Flights[[#This Row],[Date]], 1)</f>
        <v>39</v>
      </c>
      <c r="C3688" s="22">
        <f>WEEKDAY(Flights[[#This Row],[Date]],1)</f>
        <v>5</v>
      </c>
      <c r="D3688" t="s">
        <v>511</v>
      </c>
      <c r="E3688" t="s">
        <v>1989</v>
      </c>
      <c r="F3688" t="s">
        <v>0</v>
      </c>
      <c r="G3688" t="s">
        <v>12</v>
      </c>
      <c r="H3688" t="str">
        <f>_xlfn.XLOOKUP(Flights[[#This Row],[Destination]], Airports!$A$2:$A$78, Airports!$D$2:$D$78)</f>
        <v>New York</v>
      </c>
      <c r="I3688" t="str" cm="1">
        <f t="array" ref="I3688">_xlfn.XLOOKUP(Flights[[#This Row],[Destination]],_xlfn._TRO_TRAILING( Airports!A:A),_xlfn._TRO_TRAILING( Airports!E:E), "Not found")</f>
        <v>NY</v>
      </c>
      <c r="J3688" s="1">
        <v>0.51041666666666663</v>
      </c>
      <c r="K3688" s="22">
        <f>HOUR(Flights[[#This Row],[Scheduled Departure]])</f>
        <v>12</v>
      </c>
      <c r="L3688" s="1">
        <v>0.51041666666666663</v>
      </c>
      <c r="M3688">
        <f>(L3688-J3688)*24*60</f>
        <v>0</v>
      </c>
      <c r="N3688" s="16">
        <f>Flights[[#This Row],[Length (min)]]/60</f>
        <v>5.5666666666666664</v>
      </c>
      <c r="O3688">
        <v>334</v>
      </c>
      <c r="P3688">
        <v>2475</v>
      </c>
      <c r="Q3688" s="18">
        <f>IFERROR(Flights[[#This Row],[Distance]]/Flights[[#This Row],[Length (hr)]], "")</f>
        <v>444.61077844311382</v>
      </c>
      <c r="R3688" s="1">
        <v>0.86875000000000002</v>
      </c>
      <c r="S3688" s="1" t="str">
        <f>IF(Flights[[#This Row],[Length (hr)]]&lt;2, "No meal", IF(Flights[[#This Row],[Length (hr)]]&lt;3.5, "Light meal", "Full meal"))</f>
        <v>Full meal</v>
      </c>
      <c r="T3688" s="1" t="str">
        <f>IF(AND(Flights[[#This Row],[Airline]]="US Airways", Flights[[#This Row],[Meal]]="Full Meal"), "Yes", "No")</f>
        <v>No</v>
      </c>
      <c r="U3688" s="1">
        <v>0.86736111111111114</v>
      </c>
      <c r="V3688">
        <v>-2</v>
      </c>
      <c r="W3688" s="1" t="str">
        <f>IF(Flights[[#This Row],[Arrival Delay]] = "", "Cancelled", IF(Flights[[#This Row],[Arrival Delay]]&gt;15, "Delayed", "On time"))</f>
        <v>On time</v>
      </c>
      <c r="X3688" t="str">
        <f>IF(Flights[[#This Row],[Status]]&lt;&gt;"Delayed","", IF(Flights[[#This Row],[Arrival Delay]]&gt;120, "Severe", IF(Flights[[#This Row],[Arrival Delay]]&gt;60, "Major", "Moderate")))</f>
        <v/>
      </c>
      <c r="Y3688" t="b">
        <v>0</v>
      </c>
      <c r="AA3688" t="str">
        <f>IF(OR(AND(Flights[[#This Row],[Status]]="Cancelled", Flights[[#This Row],[Cancellation Reason]]="Airline/Carrier"), Flights[[#This Row],[Delay Type]]="Severe"), "Yes", "No")</f>
        <v>No</v>
      </c>
    </row>
    <row r="3689" spans="1:27" x14ac:dyDescent="0.3">
      <c r="A3689" s="3">
        <v>42271</v>
      </c>
      <c r="B3689" s="22">
        <f>WEEKNUM(Flights[[#This Row],[Date]], 1)</f>
        <v>39</v>
      </c>
      <c r="C3689" s="22">
        <f>WEEKDAY(Flights[[#This Row],[Date]],1)</f>
        <v>5</v>
      </c>
      <c r="D3689" t="s">
        <v>177</v>
      </c>
      <c r="E3689" t="s">
        <v>1987</v>
      </c>
      <c r="F3689" t="s">
        <v>0</v>
      </c>
      <c r="G3689" t="s">
        <v>6</v>
      </c>
      <c r="H3689" t="str">
        <f>_xlfn.XLOOKUP(Flights[[#This Row],[Destination]], Airports!$A$2:$A$78, Airports!$D$2:$D$78)</f>
        <v>Nashville</v>
      </c>
      <c r="I3689" t="str" cm="1">
        <f t="array" ref="I3689">_xlfn.XLOOKUP(Flights[[#This Row],[Destination]],_xlfn._TRO_TRAILING( Airports!A:A),_xlfn._TRO_TRAILING( Airports!E:E), "Not found")</f>
        <v>TN</v>
      </c>
      <c r="J3689" s="1">
        <v>0.55902777777777779</v>
      </c>
      <c r="K3689" s="22">
        <f>HOUR(Flights[[#This Row],[Scheduled Departure]])</f>
        <v>13</v>
      </c>
      <c r="L3689" s="1">
        <v>0.55763888888888891</v>
      </c>
      <c r="M3689">
        <f>(L3689-J3689)*24*60</f>
        <v>-1.9999999999999929</v>
      </c>
      <c r="N3689" s="16">
        <f>Flights[[#This Row],[Length (min)]]/60</f>
        <v>4.0333333333333332</v>
      </c>
      <c r="O3689">
        <v>242</v>
      </c>
      <c r="P3689">
        <v>1797</v>
      </c>
      <c r="Q3689" s="18">
        <f>IFERROR(Flights[[#This Row],[Distance]]/Flights[[#This Row],[Length (hr)]], "")</f>
        <v>445.53719008264466</v>
      </c>
      <c r="R3689" s="1">
        <v>0.80763888888888891</v>
      </c>
      <c r="S3689" s="1" t="str">
        <f>IF(Flights[[#This Row],[Length (hr)]]&lt;2, "No meal", IF(Flights[[#This Row],[Length (hr)]]&lt;3.5, "Light meal", "Full meal"))</f>
        <v>Full meal</v>
      </c>
      <c r="T3689" s="1" t="str">
        <f>IF(AND(Flights[[#This Row],[Airline]]="US Airways", Flights[[#This Row],[Meal]]="Full Meal"), "Yes", "No")</f>
        <v>No</v>
      </c>
      <c r="U3689" s="1">
        <v>0.80902777777777779</v>
      </c>
      <c r="V3689">
        <v>2</v>
      </c>
      <c r="W3689" s="1" t="str">
        <f>IF(Flights[[#This Row],[Arrival Delay]] = "", "Cancelled", IF(Flights[[#This Row],[Arrival Delay]]&gt;15, "Delayed", "On time"))</f>
        <v>On time</v>
      </c>
      <c r="X3689" t="str">
        <f>IF(Flights[[#This Row],[Status]]&lt;&gt;"Delayed","", IF(Flights[[#This Row],[Arrival Delay]]&gt;120, "Severe", IF(Flights[[#This Row],[Arrival Delay]]&gt;60, "Major", "Moderate")))</f>
        <v/>
      </c>
      <c r="Y3689" t="b">
        <v>0</v>
      </c>
      <c r="AA3689" t="str">
        <f>IF(OR(AND(Flights[[#This Row],[Status]]="Cancelled", Flights[[#This Row],[Cancellation Reason]]="Airline/Carrier"), Flights[[#This Row],[Delay Type]]="Severe"), "Yes", "No")</f>
        <v>No</v>
      </c>
    </row>
    <row r="3690" spans="1:27" x14ac:dyDescent="0.3">
      <c r="A3690" s="3">
        <v>42271</v>
      </c>
      <c r="B3690" s="22">
        <f>WEEKNUM(Flights[[#This Row],[Date]], 1)</f>
        <v>39</v>
      </c>
      <c r="C3690" s="22">
        <f>WEEKDAY(Flights[[#This Row],[Date]],1)</f>
        <v>5</v>
      </c>
      <c r="D3690" t="s">
        <v>1728</v>
      </c>
      <c r="E3690" t="s">
        <v>1995</v>
      </c>
      <c r="F3690" t="s">
        <v>0</v>
      </c>
      <c r="G3690" t="s">
        <v>347</v>
      </c>
      <c r="H3690" t="str">
        <f>_xlfn.XLOOKUP(Flights[[#This Row],[Destination]], Airports!$A$2:$A$78, Airports!$D$2:$D$78)</f>
        <v>San Jose</v>
      </c>
      <c r="I3690" t="str" cm="1">
        <f t="array" ref="I3690">_xlfn.XLOOKUP(Flights[[#This Row],[Destination]],_xlfn._TRO_TRAILING( Airports!A:A),_xlfn._TRO_TRAILING( Airports!E:E), "Not found")</f>
        <v>CA</v>
      </c>
      <c r="J3690" s="1">
        <v>0.57638888888888884</v>
      </c>
      <c r="K3690" s="22">
        <f>HOUR(Flights[[#This Row],[Scheduled Departure]])</f>
        <v>13</v>
      </c>
      <c r="L3690" s="1">
        <v>0.57361111111111107</v>
      </c>
      <c r="M3690">
        <f>(L3690-J3690)*24*60</f>
        <v>-3.9999999999999858</v>
      </c>
      <c r="N3690" s="16">
        <f>Flights[[#This Row],[Length (min)]]/60</f>
        <v>1.0333333333333334</v>
      </c>
      <c r="O3690">
        <v>62</v>
      </c>
      <c r="P3690">
        <v>308</v>
      </c>
      <c r="Q3690" s="18">
        <f>IFERROR(Flights[[#This Row],[Distance]]/Flights[[#This Row],[Length (hr)]], "")</f>
        <v>298.06451612903226</v>
      </c>
      <c r="R3690" s="1">
        <v>0.625</v>
      </c>
      <c r="S3690" s="1" t="str">
        <f>IF(Flights[[#This Row],[Length (hr)]]&lt;2, "No meal", IF(Flights[[#This Row],[Length (hr)]]&lt;3.5, "Light meal", "Full meal"))</f>
        <v>No meal</v>
      </c>
      <c r="T3690" s="1" t="str">
        <f>IF(AND(Flights[[#This Row],[Airline]]="US Airways", Flights[[#This Row],[Meal]]="Full Meal"), "Yes", "No")</f>
        <v>No</v>
      </c>
      <c r="U3690" s="1">
        <v>0.6166666666666667</v>
      </c>
      <c r="V3690">
        <v>-12</v>
      </c>
      <c r="W3690" s="1" t="str">
        <f>IF(Flights[[#This Row],[Arrival Delay]] = "", "Cancelled", IF(Flights[[#This Row],[Arrival Delay]]&gt;15, "Delayed", "On time"))</f>
        <v>On time</v>
      </c>
      <c r="X3690" t="str">
        <f>IF(Flights[[#This Row],[Status]]&lt;&gt;"Delayed","", IF(Flights[[#This Row],[Arrival Delay]]&gt;120, "Severe", IF(Flights[[#This Row],[Arrival Delay]]&gt;60, "Major", "Moderate")))</f>
        <v/>
      </c>
      <c r="Y3690" t="b">
        <v>0</v>
      </c>
      <c r="AA3690" t="str">
        <f>IF(OR(AND(Flights[[#This Row],[Status]]="Cancelled", Flights[[#This Row],[Cancellation Reason]]="Airline/Carrier"), Flights[[#This Row],[Delay Type]]="Severe"), "Yes", "No")</f>
        <v>No</v>
      </c>
    </row>
    <row r="3691" spans="1:27" x14ac:dyDescent="0.3">
      <c r="A3691" s="3">
        <v>42271</v>
      </c>
      <c r="B3691" s="22">
        <f>WEEKNUM(Flights[[#This Row],[Date]], 1)</f>
        <v>39</v>
      </c>
      <c r="C3691" s="22">
        <f>WEEKDAY(Flights[[#This Row],[Date]],1)</f>
        <v>5</v>
      </c>
      <c r="D3691" t="s">
        <v>551</v>
      </c>
      <c r="E3691" t="s">
        <v>1993</v>
      </c>
      <c r="F3691" t="s">
        <v>0</v>
      </c>
      <c r="G3691" t="s">
        <v>15</v>
      </c>
      <c r="H3691" t="str">
        <f>_xlfn.XLOOKUP(Flights[[#This Row],[Destination]], Airports!$A$2:$A$78, Airports!$D$2:$D$78)</f>
        <v>Las Vegas</v>
      </c>
      <c r="I3691" t="str" cm="1">
        <f t="array" ref="I3691">_xlfn.XLOOKUP(Flights[[#This Row],[Destination]],_xlfn._TRO_TRAILING( Airports!A:A),_xlfn._TRO_TRAILING( Airports!E:E), "Not found")</f>
        <v>NV</v>
      </c>
      <c r="J3691" s="1">
        <v>0.64583333333333337</v>
      </c>
      <c r="K3691" s="22">
        <f>HOUR(Flights[[#This Row],[Scheduled Departure]])</f>
        <v>15</v>
      </c>
      <c r="L3691" s="1">
        <v>0.64375000000000004</v>
      </c>
      <c r="M3691">
        <f>(L3691-J3691)*24*60</f>
        <v>-2.9999999999999893</v>
      </c>
      <c r="N3691" s="16">
        <f>Flights[[#This Row],[Length (min)]]/60</f>
        <v>1.1166666666666667</v>
      </c>
      <c r="O3691">
        <v>67</v>
      </c>
      <c r="P3691">
        <v>236</v>
      </c>
      <c r="Q3691" s="18">
        <f>IFERROR(Flights[[#This Row],[Distance]]/Flights[[#This Row],[Length (hr)]], "")</f>
        <v>211.34328358208955</v>
      </c>
      <c r="R3691" s="1">
        <v>0.69027777777777777</v>
      </c>
      <c r="S3691" s="1" t="str">
        <f>IF(Flights[[#This Row],[Length (hr)]]&lt;2, "No meal", IF(Flights[[#This Row],[Length (hr)]]&lt;3.5, "Light meal", "Full meal"))</f>
        <v>No meal</v>
      </c>
      <c r="T3691" s="1" t="str">
        <f>IF(AND(Flights[[#This Row],[Airline]]="US Airways", Flights[[#This Row],[Meal]]="Full Meal"), "Yes", "No")</f>
        <v>No</v>
      </c>
      <c r="U3691" s="1">
        <v>0.69027777777777777</v>
      </c>
      <c r="V3691">
        <v>0</v>
      </c>
      <c r="W3691" s="1" t="str">
        <f>IF(Flights[[#This Row],[Arrival Delay]] = "", "Cancelled", IF(Flights[[#This Row],[Arrival Delay]]&gt;15, "Delayed", "On time"))</f>
        <v>On time</v>
      </c>
      <c r="X3691" t="str">
        <f>IF(Flights[[#This Row],[Status]]&lt;&gt;"Delayed","", IF(Flights[[#This Row],[Arrival Delay]]&gt;120, "Severe", IF(Flights[[#This Row],[Arrival Delay]]&gt;60, "Major", "Moderate")))</f>
        <v/>
      </c>
      <c r="Y3691" t="b">
        <v>0</v>
      </c>
      <c r="AA3691" t="str">
        <f>IF(OR(AND(Flights[[#This Row],[Status]]="Cancelled", Flights[[#This Row],[Cancellation Reason]]="Airline/Carrier"), Flights[[#This Row],[Delay Type]]="Severe"), "Yes", "No")</f>
        <v>No</v>
      </c>
    </row>
    <row r="3692" spans="1:27" x14ac:dyDescent="0.3">
      <c r="A3692" s="3">
        <v>42271</v>
      </c>
      <c r="B3692" s="22">
        <f>WEEKNUM(Flights[[#This Row],[Date]], 1)</f>
        <v>39</v>
      </c>
      <c r="C3692" s="22">
        <f>WEEKDAY(Flights[[#This Row],[Date]],1)</f>
        <v>5</v>
      </c>
      <c r="D3692" t="s">
        <v>133</v>
      </c>
      <c r="E3692" t="s">
        <v>1987</v>
      </c>
      <c r="F3692" t="s">
        <v>0</v>
      </c>
      <c r="G3692" t="s">
        <v>15</v>
      </c>
      <c r="H3692" t="str">
        <f>_xlfn.XLOOKUP(Flights[[#This Row],[Destination]], Airports!$A$2:$A$78, Airports!$D$2:$D$78)</f>
        <v>Las Vegas</v>
      </c>
      <c r="I3692" t="str" cm="1">
        <f t="array" ref="I3692">_xlfn.XLOOKUP(Flights[[#This Row],[Destination]],_xlfn._TRO_TRAILING( Airports!A:A),_xlfn._TRO_TRAILING( Airports!E:E), "Not found")</f>
        <v>NV</v>
      </c>
      <c r="J3692" s="1">
        <v>0.69097222222222221</v>
      </c>
      <c r="K3692" s="22">
        <f>HOUR(Flights[[#This Row],[Scheduled Departure]])</f>
        <v>16</v>
      </c>
      <c r="L3692" s="1">
        <v>0.6875</v>
      </c>
      <c r="M3692">
        <f>(L3692-J3692)*24*60</f>
        <v>-4.9999999999999822</v>
      </c>
      <c r="N3692" s="16">
        <f>Flights[[#This Row],[Length (min)]]/60</f>
        <v>1.2</v>
      </c>
      <c r="O3692">
        <v>72</v>
      </c>
      <c r="P3692">
        <v>236</v>
      </c>
      <c r="Q3692" s="18">
        <f>IFERROR(Flights[[#This Row],[Distance]]/Flights[[#This Row],[Length (hr)]], "")</f>
        <v>196.66666666666669</v>
      </c>
      <c r="R3692" s="1">
        <v>0.74375000000000002</v>
      </c>
      <c r="S3692" s="1" t="str">
        <f>IF(Flights[[#This Row],[Length (hr)]]&lt;2, "No meal", IF(Flights[[#This Row],[Length (hr)]]&lt;3.5, "Light meal", "Full meal"))</f>
        <v>No meal</v>
      </c>
      <c r="T3692" s="1" t="str">
        <f>IF(AND(Flights[[#This Row],[Airline]]="US Airways", Flights[[#This Row],[Meal]]="Full Meal"), "Yes", "No")</f>
        <v>No</v>
      </c>
      <c r="U3692" s="1">
        <v>0.73750000000000004</v>
      </c>
      <c r="V3692">
        <v>-9</v>
      </c>
      <c r="W3692" s="1" t="str">
        <f>IF(Flights[[#This Row],[Arrival Delay]] = "", "Cancelled", IF(Flights[[#This Row],[Arrival Delay]]&gt;15, "Delayed", "On time"))</f>
        <v>On time</v>
      </c>
      <c r="X3692" t="str">
        <f>IF(Flights[[#This Row],[Status]]&lt;&gt;"Delayed","", IF(Flights[[#This Row],[Arrival Delay]]&gt;120, "Severe", IF(Flights[[#This Row],[Arrival Delay]]&gt;60, "Major", "Moderate")))</f>
        <v/>
      </c>
      <c r="Y3692" t="b">
        <v>0</v>
      </c>
      <c r="AA3692" t="str">
        <f>IF(OR(AND(Flights[[#This Row],[Status]]="Cancelled", Flights[[#This Row],[Cancellation Reason]]="Airline/Carrier"), Flights[[#This Row],[Delay Type]]="Severe"), "Yes", "No")</f>
        <v>No</v>
      </c>
    </row>
    <row r="3693" spans="1:27" x14ac:dyDescent="0.3">
      <c r="A3693" s="3">
        <v>42271</v>
      </c>
      <c r="B3693" s="22">
        <f>WEEKNUM(Flights[[#This Row],[Date]], 1)</f>
        <v>39</v>
      </c>
      <c r="C3693" s="22">
        <f>WEEKDAY(Flights[[#This Row],[Date]],1)</f>
        <v>5</v>
      </c>
      <c r="D3693" t="s">
        <v>1451</v>
      </c>
      <c r="E3693" t="s">
        <v>1995</v>
      </c>
      <c r="F3693" t="s">
        <v>0</v>
      </c>
      <c r="G3693" t="s">
        <v>6</v>
      </c>
      <c r="H3693" t="str">
        <f>_xlfn.XLOOKUP(Flights[[#This Row],[Destination]], Airports!$A$2:$A$78, Airports!$D$2:$D$78)</f>
        <v>Nashville</v>
      </c>
      <c r="I3693" t="str" cm="1">
        <f t="array" ref="I3693">_xlfn.XLOOKUP(Flights[[#This Row],[Destination]],_xlfn._TRO_TRAILING( Airports!A:A),_xlfn._TRO_TRAILING( Airports!E:E), "Not found")</f>
        <v>TN</v>
      </c>
      <c r="J3693" s="1">
        <v>0.69444444444444442</v>
      </c>
      <c r="K3693" s="22">
        <f>HOUR(Flights[[#This Row],[Scheduled Departure]])</f>
        <v>16</v>
      </c>
      <c r="L3693" s="1">
        <v>0.69305555555555554</v>
      </c>
      <c r="M3693">
        <f>(L3693-J3693)*24*60</f>
        <v>-1.9999999999999929</v>
      </c>
      <c r="N3693" s="16">
        <f>Flights[[#This Row],[Length (min)]]/60</f>
        <v>3.8</v>
      </c>
      <c r="O3693">
        <v>228</v>
      </c>
      <c r="P3693">
        <v>1797</v>
      </c>
      <c r="Q3693" s="18">
        <f>IFERROR(Flights[[#This Row],[Distance]]/Flights[[#This Row],[Length (hr)]], "")</f>
        <v>472.89473684210526</v>
      </c>
      <c r="R3693" s="1">
        <v>0.94444444444444442</v>
      </c>
      <c r="S3693" s="1" t="str">
        <f>IF(Flights[[#This Row],[Length (hr)]]&lt;2, "No meal", IF(Flights[[#This Row],[Length (hr)]]&lt;3.5, "Light meal", "Full meal"))</f>
        <v>Full meal</v>
      </c>
      <c r="T3693" s="1" t="str">
        <f>IF(AND(Flights[[#This Row],[Airline]]="US Airways", Flights[[#This Row],[Meal]]="Full Meal"), "Yes", "No")</f>
        <v>No</v>
      </c>
      <c r="U3693" s="1">
        <v>0.93472222222222223</v>
      </c>
      <c r="V3693">
        <v>-14</v>
      </c>
      <c r="W3693" s="1" t="str">
        <f>IF(Flights[[#This Row],[Arrival Delay]] = "", "Cancelled", IF(Flights[[#This Row],[Arrival Delay]]&gt;15, "Delayed", "On time"))</f>
        <v>On time</v>
      </c>
      <c r="X3693" t="str">
        <f>IF(Flights[[#This Row],[Status]]&lt;&gt;"Delayed","", IF(Flights[[#This Row],[Arrival Delay]]&gt;120, "Severe", IF(Flights[[#This Row],[Arrival Delay]]&gt;60, "Major", "Moderate")))</f>
        <v/>
      </c>
      <c r="Y3693" t="b">
        <v>0</v>
      </c>
      <c r="AA3693" t="str">
        <f>IF(OR(AND(Flights[[#This Row],[Status]]="Cancelled", Flights[[#This Row],[Cancellation Reason]]="Airline/Carrier"), Flights[[#This Row],[Delay Type]]="Severe"), "Yes", "No")</f>
        <v>No</v>
      </c>
    </row>
    <row r="3694" spans="1:27" x14ac:dyDescent="0.3">
      <c r="A3694" s="3">
        <v>42271</v>
      </c>
      <c r="B3694" s="22">
        <f>WEEKNUM(Flights[[#This Row],[Date]], 1)</f>
        <v>39</v>
      </c>
      <c r="C3694" s="22">
        <f>WEEKDAY(Flights[[#This Row],[Date]],1)</f>
        <v>5</v>
      </c>
      <c r="D3694" t="s">
        <v>896</v>
      </c>
      <c r="E3694" t="s">
        <v>1990</v>
      </c>
      <c r="F3694" t="s">
        <v>0</v>
      </c>
      <c r="G3694" t="s">
        <v>17</v>
      </c>
      <c r="H3694" t="str">
        <f>_xlfn.XLOOKUP(Flights[[#This Row],[Destination]], Airports!$A$2:$A$78, Airports!$D$2:$D$78)</f>
        <v>Honolulu</v>
      </c>
      <c r="I3694" t="str" cm="1">
        <f t="array" ref="I3694">_xlfn.XLOOKUP(Flights[[#This Row],[Destination]],_xlfn._TRO_TRAILING( Airports!A:A),_xlfn._TRO_TRAILING( Airports!E:E), "Not found")</f>
        <v>HI</v>
      </c>
      <c r="J3694" s="1">
        <v>0.70486111111111116</v>
      </c>
      <c r="K3694" s="22">
        <f>HOUR(Flights[[#This Row],[Scheduled Departure]])</f>
        <v>16</v>
      </c>
      <c r="L3694" s="1">
        <v>0.70486111111111116</v>
      </c>
      <c r="M3694">
        <f>(L3694-J3694)*24*60</f>
        <v>0</v>
      </c>
      <c r="N3694" s="16">
        <f>Flights[[#This Row],[Length (min)]]/60</f>
        <v>5.7</v>
      </c>
      <c r="O3694">
        <v>342</v>
      </c>
      <c r="P3694">
        <v>2556</v>
      </c>
      <c r="Q3694" s="18">
        <f>IFERROR(Flights[[#This Row],[Distance]]/Flights[[#This Row],[Length (hr)]], "")</f>
        <v>448.42105263157896</v>
      </c>
      <c r="R3694" s="1">
        <v>0.81388888888888888</v>
      </c>
      <c r="S3694" s="1" t="str">
        <f>IF(Flights[[#This Row],[Length (hr)]]&lt;2, "No meal", IF(Flights[[#This Row],[Length (hr)]]&lt;3.5, "Light meal", "Full meal"))</f>
        <v>Full meal</v>
      </c>
      <c r="T3694" s="1" t="str">
        <f>IF(AND(Flights[[#This Row],[Airline]]="US Airways", Flights[[#This Row],[Meal]]="Full Meal"), "Yes", "No")</f>
        <v>No</v>
      </c>
      <c r="U3694" s="1">
        <v>0.81736111111111109</v>
      </c>
      <c r="V3694">
        <v>5</v>
      </c>
      <c r="W3694" s="1" t="str">
        <f>IF(Flights[[#This Row],[Arrival Delay]] = "", "Cancelled", IF(Flights[[#This Row],[Arrival Delay]]&gt;15, "Delayed", "On time"))</f>
        <v>On time</v>
      </c>
      <c r="X3694" t="str">
        <f>IF(Flights[[#This Row],[Status]]&lt;&gt;"Delayed","", IF(Flights[[#This Row],[Arrival Delay]]&gt;120, "Severe", IF(Flights[[#This Row],[Arrival Delay]]&gt;60, "Major", "Moderate")))</f>
        <v/>
      </c>
      <c r="Y3694" t="b">
        <v>0</v>
      </c>
      <c r="AA3694" t="str">
        <f>IF(OR(AND(Flights[[#This Row],[Status]]="Cancelled", Flights[[#This Row],[Cancellation Reason]]="Airline/Carrier"), Flights[[#This Row],[Delay Type]]="Severe"), "Yes", "No")</f>
        <v>No</v>
      </c>
    </row>
    <row r="3695" spans="1:27" x14ac:dyDescent="0.3">
      <c r="A3695" s="3">
        <v>42271</v>
      </c>
      <c r="B3695" s="22">
        <f>WEEKNUM(Flights[[#This Row],[Date]], 1)</f>
        <v>39</v>
      </c>
      <c r="C3695" s="22">
        <f>WEEKDAY(Flights[[#This Row],[Date]],1)</f>
        <v>5</v>
      </c>
      <c r="D3695" t="s">
        <v>1710</v>
      </c>
      <c r="E3695" t="s">
        <v>1995</v>
      </c>
      <c r="F3695" t="s">
        <v>0</v>
      </c>
      <c r="G3695" t="s">
        <v>278</v>
      </c>
      <c r="H3695" t="str">
        <f>_xlfn.XLOOKUP(Flights[[#This Row],[Destination]], Airports!$A$2:$A$78, Airports!$D$2:$D$78)</f>
        <v>El Paso</v>
      </c>
      <c r="I3695" t="str" cm="1">
        <f t="array" ref="I3695">_xlfn.XLOOKUP(Flights[[#This Row],[Destination]],_xlfn._TRO_TRAILING( Airports!A:A),_xlfn._TRO_TRAILING( Airports!E:E), "Not found")</f>
        <v>TX</v>
      </c>
      <c r="J3695" s="1">
        <v>0.83680555555555558</v>
      </c>
      <c r="K3695" s="22">
        <f>HOUR(Flights[[#This Row],[Scheduled Departure]])</f>
        <v>20</v>
      </c>
      <c r="L3695" s="1">
        <v>0.83472222222222225</v>
      </c>
      <c r="M3695">
        <f>(L3695-J3695)*24*60</f>
        <v>-2.9999999999999893</v>
      </c>
      <c r="N3695" s="16">
        <f>Flights[[#This Row],[Length (min)]]/60</f>
        <v>1.7666666666666666</v>
      </c>
      <c r="O3695">
        <v>106</v>
      </c>
      <c r="P3695">
        <v>715</v>
      </c>
      <c r="Q3695" s="18">
        <f>IFERROR(Flights[[#This Row],[Distance]]/Flights[[#This Row],[Length (hr)]], "")</f>
        <v>404.71698113207549</v>
      </c>
      <c r="R3695" s="1">
        <v>0.95486111111111116</v>
      </c>
      <c r="S3695" s="1" t="str">
        <f>IF(Flights[[#This Row],[Length (hr)]]&lt;2, "No meal", IF(Flights[[#This Row],[Length (hr)]]&lt;3.5, "Light meal", "Full meal"))</f>
        <v>No meal</v>
      </c>
      <c r="T3695" s="1" t="str">
        <f>IF(AND(Flights[[#This Row],[Airline]]="US Airways", Flights[[#This Row],[Meal]]="Full Meal"), "Yes", "No")</f>
        <v>No</v>
      </c>
      <c r="U3695" s="1">
        <v>0.95</v>
      </c>
      <c r="V3695">
        <v>-7</v>
      </c>
      <c r="W3695" s="1" t="str">
        <f>IF(Flights[[#This Row],[Arrival Delay]] = "", "Cancelled", IF(Flights[[#This Row],[Arrival Delay]]&gt;15, "Delayed", "On time"))</f>
        <v>On time</v>
      </c>
      <c r="X3695" t="str">
        <f>IF(Flights[[#This Row],[Status]]&lt;&gt;"Delayed","", IF(Flights[[#This Row],[Arrival Delay]]&gt;120, "Severe", IF(Flights[[#This Row],[Arrival Delay]]&gt;60, "Major", "Moderate")))</f>
        <v/>
      </c>
      <c r="Y3695" t="b">
        <v>0</v>
      </c>
      <c r="AA3695" t="str">
        <f>IF(OR(AND(Flights[[#This Row],[Status]]="Cancelled", Flights[[#This Row],[Cancellation Reason]]="Airline/Carrier"), Flights[[#This Row],[Delay Type]]="Severe"), "Yes", "No")</f>
        <v>No</v>
      </c>
    </row>
    <row r="3696" spans="1:27" x14ac:dyDescent="0.3">
      <c r="A3696" s="3">
        <v>42272</v>
      </c>
      <c r="B3696" s="22">
        <f>WEEKNUM(Flights[[#This Row],[Date]], 1)</f>
        <v>39</v>
      </c>
      <c r="C3696" s="22">
        <f>WEEKDAY(Flights[[#This Row],[Date]],1)</f>
        <v>6</v>
      </c>
      <c r="D3696" t="s">
        <v>113</v>
      </c>
      <c r="E3696" t="s">
        <v>1987</v>
      </c>
      <c r="F3696" t="s">
        <v>0</v>
      </c>
      <c r="G3696" t="s">
        <v>12</v>
      </c>
      <c r="H3696" t="str">
        <f>_xlfn.XLOOKUP(Flights[[#This Row],[Destination]], Airports!$A$2:$A$78, Airports!$D$2:$D$78)</f>
        <v>New York</v>
      </c>
      <c r="I3696" t="str" cm="1">
        <f t="array" ref="I3696">_xlfn.XLOOKUP(Flights[[#This Row],[Destination]],_xlfn._TRO_TRAILING( Airports!A:A),_xlfn._TRO_TRAILING( Airports!E:E), "Not found")</f>
        <v>NY</v>
      </c>
      <c r="J3696" s="1">
        <v>0.33333333333333331</v>
      </c>
      <c r="K3696" s="22">
        <f>HOUR(Flights[[#This Row],[Scheduled Departure]])</f>
        <v>8</v>
      </c>
      <c r="L3696" s="1">
        <v>0.33055555555555555</v>
      </c>
      <c r="M3696">
        <f>(L3696-J3696)*24*60</f>
        <v>-3.9999999999999858</v>
      </c>
      <c r="N3696" s="16">
        <f>Flights[[#This Row],[Length (min)]]/60</f>
        <v>5.9333333333333336</v>
      </c>
      <c r="O3696">
        <v>356</v>
      </c>
      <c r="P3696">
        <v>2475</v>
      </c>
      <c r="Q3696" s="18">
        <f>IFERROR(Flights[[#This Row],[Distance]]/Flights[[#This Row],[Length (hr)]], "")</f>
        <v>417.13483146067415</v>
      </c>
      <c r="R3696" s="1">
        <v>0.69097222222222221</v>
      </c>
      <c r="S3696" s="1" t="str">
        <f>IF(Flights[[#This Row],[Length (hr)]]&lt;2, "No meal", IF(Flights[[#This Row],[Length (hr)]]&lt;3.5, "Light meal", "Full meal"))</f>
        <v>Full meal</v>
      </c>
      <c r="T3696" s="1" t="str">
        <f>IF(AND(Flights[[#This Row],[Airline]]="US Airways", Flights[[#This Row],[Meal]]="Full Meal"), "Yes", "No")</f>
        <v>No</v>
      </c>
      <c r="U3696" s="1">
        <v>0.70277777777777772</v>
      </c>
      <c r="V3696">
        <v>17</v>
      </c>
      <c r="W3696" s="1" t="str">
        <f>IF(Flights[[#This Row],[Arrival Delay]] = "", "Cancelled", IF(Flights[[#This Row],[Arrival Delay]]&gt;15, "Delayed", "On time"))</f>
        <v>Delayed</v>
      </c>
      <c r="X3696" t="str">
        <f>IF(Flights[[#This Row],[Status]]&lt;&gt;"Delayed","", IF(Flights[[#This Row],[Arrival Delay]]&gt;120, "Severe", IF(Flights[[#This Row],[Arrival Delay]]&gt;60, "Major", "Moderate")))</f>
        <v>Moderate</v>
      </c>
      <c r="Y3696" t="b">
        <v>0</v>
      </c>
      <c r="AA3696" t="str">
        <f>IF(OR(AND(Flights[[#This Row],[Status]]="Cancelled", Flights[[#This Row],[Cancellation Reason]]="Airline/Carrier"), Flights[[#This Row],[Delay Type]]="Severe"), "Yes", "No")</f>
        <v>No</v>
      </c>
    </row>
    <row r="3697" spans="1:27" x14ac:dyDescent="0.3">
      <c r="A3697" s="3">
        <v>42272</v>
      </c>
      <c r="B3697" s="22">
        <f>WEEKNUM(Flights[[#This Row],[Date]], 1)</f>
        <v>39</v>
      </c>
      <c r="C3697" s="22">
        <f>WEEKDAY(Flights[[#This Row],[Date]],1)</f>
        <v>6</v>
      </c>
      <c r="D3697" t="s">
        <v>1063</v>
      </c>
      <c r="E3697" t="s">
        <v>1994</v>
      </c>
      <c r="F3697" t="s">
        <v>0</v>
      </c>
      <c r="G3697" t="s">
        <v>351</v>
      </c>
      <c r="H3697" t="str">
        <f>_xlfn.XLOOKUP(Flights[[#This Row],[Destination]], Airports!$A$2:$A$78, Airports!$D$2:$D$78)</f>
        <v>Sacramento</v>
      </c>
      <c r="I3697" t="str" cm="1">
        <f t="array" ref="I3697">_xlfn.XLOOKUP(Flights[[#This Row],[Destination]],_xlfn._TRO_TRAILING( Airports!A:A),_xlfn._TRO_TRAILING( Airports!E:E), "Not found")</f>
        <v>CA</v>
      </c>
      <c r="J3697" s="1">
        <v>0.33750000000000002</v>
      </c>
      <c r="K3697" s="22">
        <f>HOUR(Flights[[#This Row],[Scheduled Departure]])</f>
        <v>8</v>
      </c>
      <c r="L3697" s="1">
        <v>0.3347222222222222</v>
      </c>
      <c r="M3697">
        <f>(L3697-J3697)*24*60</f>
        <v>-4.0000000000000657</v>
      </c>
      <c r="N3697" s="16">
        <f>Flights[[#This Row],[Length (min)]]/60</f>
        <v>1.45</v>
      </c>
      <c r="O3697">
        <v>87</v>
      </c>
      <c r="P3697">
        <v>373</v>
      </c>
      <c r="Q3697" s="18">
        <f>IFERROR(Flights[[#This Row],[Distance]]/Flights[[#This Row],[Length (hr)]], "")</f>
        <v>257.24137931034483</v>
      </c>
      <c r="R3697" s="1">
        <v>0.40486111111111112</v>
      </c>
      <c r="S3697" s="1" t="str">
        <f>IF(Flights[[#This Row],[Length (hr)]]&lt;2, "No meal", IF(Flights[[#This Row],[Length (hr)]]&lt;3.5, "Light meal", "Full meal"))</f>
        <v>No meal</v>
      </c>
      <c r="T3697" s="1" t="str">
        <f>IF(AND(Flights[[#This Row],[Airline]]="US Airways", Flights[[#This Row],[Meal]]="Full Meal"), "Yes", "No")</f>
        <v>No</v>
      </c>
      <c r="U3697" s="1">
        <v>0.39513888888888887</v>
      </c>
      <c r="V3697">
        <v>-14</v>
      </c>
      <c r="W3697" s="1" t="str">
        <f>IF(Flights[[#This Row],[Arrival Delay]] = "", "Cancelled", IF(Flights[[#This Row],[Arrival Delay]]&gt;15, "Delayed", "On time"))</f>
        <v>On time</v>
      </c>
      <c r="X3697" t="str">
        <f>IF(Flights[[#This Row],[Status]]&lt;&gt;"Delayed","", IF(Flights[[#This Row],[Arrival Delay]]&gt;120, "Severe", IF(Flights[[#This Row],[Arrival Delay]]&gt;60, "Major", "Moderate")))</f>
        <v/>
      </c>
      <c r="Y3697" t="b">
        <v>0</v>
      </c>
      <c r="AA3697" t="str">
        <f>IF(OR(AND(Flights[[#This Row],[Status]]="Cancelled", Flights[[#This Row],[Cancellation Reason]]="Airline/Carrier"), Flights[[#This Row],[Delay Type]]="Severe"), "Yes", "No")</f>
        <v>No</v>
      </c>
    </row>
    <row r="3698" spans="1:27" x14ac:dyDescent="0.3">
      <c r="A3698" s="3">
        <v>42272</v>
      </c>
      <c r="B3698" s="22">
        <f>WEEKNUM(Flights[[#This Row],[Date]], 1)</f>
        <v>39</v>
      </c>
      <c r="C3698" s="22">
        <f>WEEKDAY(Flights[[#This Row],[Date]],1)</f>
        <v>6</v>
      </c>
      <c r="D3698" t="s">
        <v>166</v>
      </c>
      <c r="E3698" t="s">
        <v>1987</v>
      </c>
      <c r="F3698" t="s">
        <v>0</v>
      </c>
      <c r="G3698" t="s">
        <v>15</v>
      </c>
      <c r="H3698" t="str">
        <f>_xlfn.XLOOKUP(Flights[[#This Row],[Destination]], Airports!$A$2:$A$78, Airports!$D$2:$D$78)</f>
        <v>Las Vegas</v>
      </c>
      <c r="I3698" t="str" cm="1">
        <f t="array" ref="I3698">_xlfn.XLOOKUP(Flights[[#This Row],[Destination]],_xlfn._TRO_TRAILING( Airports!A:A),_xlfn._TRO_TRAILING( Airports!E:E), "Not found")</f>
        <v>NV</v>
      </c>
      <c r="J3698" s="1">
        <v>0.4375</v>
      </c>
      <c r="K3698" s="22">
        <f>HOUR(Flights[[#This Row],[Scheduled Departure]])</f>
        <v>10</v>
      </c>
      <c r="L3698" s="1">
        <v>0.4375</v>
      </c>
      <c r="M3698">
        <f>(L3698-J3698)*24*60</f>
        <v>0</v>
      </c>
      <c r="N3698" s="16">
        <f>Flights[[#This Row],[Length (min)]]/60</f>
        <v>1.2166666666666666</v>
      </c>
      <c r="O3698">
        <v>73</v>
      </c>
      <c r="P3698">
        <v>236</v>
      </c>
      <c r="Q3698" s="18">
        <f>IFERROR(Flights[[#This Row],[Distance]]/Flights[[#This Row],[Length (hr)]], "")</f>
        <v>193.97260273972606</v>
      </c>
      <c r="R3698" s="1">
        <v>0.49166666666666664</v>
      </c>
      <c r="S3698" s="1" t="str">
        <f>IF(Flights[[#This Row],[Length (hr)]]&lt;2, "No meal", IF(Flights[[#This Row],[Length (hr)]]&lt;3.5, "Light meal", "Full meal"))</f>
        <v>No meal</v>
      </c>
      <c r="T3698" s="1" t="str">
        <f>IF(AND(Flights[[#This Row],[Airline]]="US Airways", Flights[[#This Row],[Meal]]="Full Meal"), "Yes", "No")</f>
        <v>No</v>
      </c>
      <c r="U3698" s="1">
        <v>0.48819444444444443</v>
      </c>
      <c r="V3698">
        <v>-5</v>
      </c>
      <c r="W3698" s="1" t="str">
        <f>IF(Flights[[#This Row],[Arrival Delay]] = "", "Cancelled", IF(Flights[[#This Row],[Arrival Delay]]&gt;15, "Delayed", "On time"))</f>
        <v>On time</v>
      </c>
      <c r="X3698" t="str">
        <f>IF(Flights[[#This Row],[Status]]&lt;&gt;"Delayed","", IF(Flights[[#This Row],[Arrival Delay]]&gt;120, "Severe", IF(Flights[[#This Row],[Arrival Delay]]&gt;60, "Major", "Moderate")))</f>
        <v/>
      </c>
      <c r="Y3698" t="b">
        <v>0</v>
      </c>
      <c r="AA3698" t="str">
        <f>IF(OR(AND(Flights[[#This Row],[Status]]="Cancelled", Flights[[#This Row],[Cancellation Reason]]="Airline/Carrier"), Flights[[#This Row],[Delay Type]]="Severe"), "Yes", "No")</f>
        <v>No</v>
      </c>
    </row>
    <row r="3699" spans="1:27" x14ac:dyDescent="0.3">
      <c r="A3699" s="3">
        <v>42272</v>
      </c>
      <c r="B3699" s="22">
        <f>WEEKNUM(Flights[[#This Row],[Date]], 1)</f>
        <v>39</v>
      </c>
      <c r="C3699" s="22">
        <f>WEEKDAY(Flights[[#This Row],[Date]],1)</f>
        <v>6</v>
      </c>
      <c r="D3699" t="s">
        <v>500</v>
      </c>
      <c r="E3699" t="s">
        <v>1992</v>
      </c>
      <c r="F3699" t="s">
        <v>0</v>
      </c>
      <c r="G3699" t="s">
        <v>10</v>
      </c>
      <c r="H3699" t="str">
        <f>_xlfn.XLOOKUP(Flights[[#This Row],[Destination]], Airports!$A$2:$A$78, Airports!$D$2:$D$78)</f>
        <v>Boston</v>
      </c>
      <c r="I3699" t="str" cm="1">
        <f t="array" ref="I3699">_xlfn.XLOOKUP(Flights[[#This Row],[Destination]],_xlfn._TRO_TRAILING( Airports!A:A),_xlfn._TRO_TRAILING( Airports!E:E), "Not found")</f>
        <v>MA</v>
      </c>
      <c r="J3699" s="1">
        <v>0.4826388888888889</v>
      </c>
      <c r="K3699" s="22">
        <f>HOUR(Flights[[#This Row],[Scheduled Departure]])</f>
        <v>11</v>
      </c>
      <c r="L3699" s="1">
        <v>0.48125000000000001</v>
      </c>
      <c r="M3699">
        <f>(L3699-J3699)*24*60</f>
        <v>-1.9999999999999929</v>
      </c>
      <c r="N3699" s="16">
        <f>Flights[[#This Row],[Length (min)]]/60</f>
        <v>5.4333333333333336</v>
      </c>
      <c r="O3699">
        <v>326</v>
      </c>
      <c r="P3699">
        <v>2611</v>
      </c>
      <c r="Q3699" s="18">
        <f>IFERROR(Flights[[#This Row],[Distance]]/Flights[[#This Row],[Length (hr)]], "")</f>
        <v>480.55214723926377</v>
      </c>
      <c r="R3699" s="1">
        <v>0.83680555555555558</v>
      </c>
      <c r="S3699" s="1" t="str">
        <f>IF(Flights[[#This Row],[Length (hr)]]&lt;2, "No meal", IF(Flights[[#This Row],[Length (hr)]]&lt;3.5, "Light meal", "Full meal"))</f>
        <v>Full meal</v>
      </c>
      <c r="T3699" s="1" t="str">
        <f>IF(AND(Flights[[#This Row],[Airline]]="US Airways", Flights[[#This Row],[Meal]]="Full Meal"), "Yes", "No")</f>
        <v>No</v>
      </c>
      <c r="U3699" s="1">
        <v>0.83263888888888893</v>
      </c>
      <c r="V3699">
        <v>-6</v>
      </c>
      <c r="W3699" s="1" t="str">
        <f>IF(Flights[[#This Row],[Arrival Delay]] = "", "Cancelled", IF(Flights[[#This Row],[Arrival Delay]]&gt;15, "Delayed", "On time"))</f>
        <v>On time</v>
      </c>
      <c r="X3699" t="str">
        <f>IF(Flights[[#This Row],[Status]]&lt;&gt;"Delayed","", IF(Flights[[#This Row],[Arrival Delay]]&gt;120, "Severe", IF(Flights[[#This Row],[Arrival Delay]]&gt;60, "Major", "Moderate")))</f>
        <v/>
      </c>
      <c r="Y3699" t="b">
        <v>0</v>
      </c>
      <c r="AA3699" t="str">
        <f>IF(OR(AND(Flights[[#This Row],[Status]]="Cancelled", Flights[[#This Row],[Cancellation Reason]]="Airline/Carrier"), Flights[[#This Row],[Delay Type]]="Severe"), "Yes", "No")</f>
        <v>No</v>
      </c>
    </row>
    <row r="3700" spans="1:27" x14ac:dyDescent="0.3">
      <c r="A3700" s="3">
        <v>42272</v>
      </c>
      <c r="B3700" s="22">
        <f>WEEKNUM(Flights[[#This Row],[Date]], 1)</f>
        <v>39</v>
      </c>
      <c r="C3700" s="22">
        <f>WEEKDAY(Flights[[#This Row],[Date]],1)</f>
        <v>6</v>
      </c>
      <c r="D3700" t="s">
        <v>499</v>
      </c>
      <c r="E3700" t="s">
        <v>1989</v>
      </c>
      <c r="F3700" t="s">
        <v>0</v>
      </c>
      <c r="G3700" t="s">
        <v>26</v>
      </c>
      <c r="H3700" t="str">
        <f>_xlfn.XLOOKUP(Flights[[#This Row],[Destination]], Airports!$A$2:$A$78, Airports!$D$2:$D$78)</f>
        <v>Atlanta</v>
      </c>
      <c r="I3700" t="str" cm="1">
        <f t="array" ref="I3700">_xlfn.XLOOKUP(Flights[[#This Row],[Destination]],_xlfn._TRO_TRAILING( Airports!A:A),_xlfn._TRO_TRAILING( Airports!E:E), "Not found")</f>
        <v>GA</v>
      </c>
      <c r="J3700" s="1">
        <v>0.52500000000000002</v>
      </c>
      <c r="K3700" s="22">
        <f>HOUR(Flights[[#This Row],[Scheduled Departure]])</f>
        <v>12</v>
      </c>
      <c r="L3700" s="1">
        <v>0.5229166666666667</v>
      </c>
      <c r="M3700">
        <f>(L3700-J3700)*24*60</f>
        <v>-2.9999999999999893</v>
      </c>
      <c r="N3700" s="16">
        <f>Flights[[#This Row],[Length (min)]]/60</f>
        <v>4.3</v>
      </c>
      <c r="O3700">
        <v>258</v>
      </c>
      <c r="P3700">
        <v>1947</v>
      </c>
      <c r="Q3700" s="18">
        <f>IFERROR(Flights[[#This Row],[Distance]]/Flights[[#This Row],[Length (hr)]], "")</f>
        <v>452.7906976744186</v>
      </c>
      <c r="R3700" s="1">
        <v>0.83680555555555558</v>
      </c>
      <c r="S3700" s="1" t="str">
        <f>IF(Flights[[#This Row],[Length (hr)]]&lt;2, "No meal", IF(Flights[[#This Row],[Length (hr)]]&lt;3.5, "Light meal", "Full meal"))</f>
        <v>Full meal</v>
      </c>
      <c r="T3700" s="1" t="str">
        <f>IF(AND(Flights[[#This Row],[Airline]]="US Airways", Flights[[#This Row],[Meal]]="Full Meal"), "Yes", "No")</f>
        <v>No</v>
      </c>
      <c r="U3700" s="1">
        <v>0.82708333333333328</v>
      </c>
      <c r="V3700">
        <v>-14</v>
      </c>
      <c r="W3700" s="1" t="str">
        <f>IF(Flights[[#This Row],[Arrival Delay]] = "", "Cancelled", IF(Flights[[#This Row],[Arrival Delay]]&gt;15, "Delayed", "On time"))</f>
        <v>On time</v>
      </c>
      <c r="X3700" t="str">
        <f>IF(Flights[[#This Row],[Status]]&lt;&gt;"Delayed","", IF(Flights[[#This Row],[Arrival Delay]]&gt;120, "Severe", IF(Flights[[#This Row],[Arrival Delay]]&gt;60, "Major", "Moderate")))</f>
        <v/>
      </c>
      <c r="Y3700" t="b">
        <v>0</v>
      </c>
      <c r="AA3700" t="str">
        <f>IF(OR(AND(Flights[[#This Row],[Status]]="Cancelled", Flights[[#This Row],[Cancellation Reason]]="Airline/Carrier"), Flights[[#This Row],[Delay Type]]="Severe"), "Yes", "No")</f>
        <v>No</v>
      </c>
    </row>
    <row r="3701" spans="1:27" x14ac:dyDescent="0.3">
      <c r="A3701" s="3">
        <v>42272</v>
      </c>
      <c r="B3701" s="22">
        <f>WEEKNUM(Flights[[#This Row],[Date]], 1)</f>
        <v>39</v>
      </c>
      <c r="C3701" s="22">
        <f>WEEKDAY(Flights[[#This Row],[Date]],1)</f>
        <v>6</v>
      </c>
      <c r="D3701" t="s">
        <v>1806</v>
      </c>
      <c r="E3701" t="s">
        <v>1990</v>
      </c>
      <c r="F3701" t="s">
        <v>0</v>
      </c>
      <c r="G3701" t="s">
        <v>273</v>
      </c>
      <c r="H3701" t="str">
        <f>_xlfn.XLOOKUP(Flights[[#This Row],[Destination]], Airports!$A$2:$A$78, Airports!$D$2:$D$78)</f>
        <v>Denver</v>
      </c>
      <c r="I3701" t="str" cm="1">
        <f t="array" ref="I3701">_xlfn.XLOOKUP(Flights[[#This Row],[Destination]],_xlfn._TRO_TRAILING( Airports!A:A),_xlfn._TRO_TRAILING( Airports!E:E), "Not found")</f>
        <v>CO</v>
      </c>
      <c r="J3701" s="1">
        <v>0.54166666666666663</v>
      </c>
      <c r="K3701" s="22">
        <f>HOUR(Flights[[#This Row],[Scheduled Departure]])</f>
        <v>13</v>
      </c>
      <c r="L3701" s="1">
        <v>0.5444444444444444</v>
      </c>
      <c r="M3701">
        <f>(L3701-J3701)*24*60</f>
        <v>3.9999999999999858</v>
      </c>
      <c r="N3701" s="16">
        <f>Flights[[#This Row],[Length (min)]]/60</f>
        <v>2.2833333333333332</v>
      </c>
      <c r="O3701">
        <v>137</v>
      </c>
      <c r="P3701">
        <v>862</v>
      </c>
      <c r="Q3701" s="18">
        <f>IFERROR(Flights[[#This Row],[Distance]]/Flights[[#This Row],[Length (hr)]], "")</f>
        <v>377.51824817518252</v>
      </c>
      <c r="R3701" s="1">
        <v>0.67986111111111114</v>
      </c>
      <c r="S3701" s="1" t="str">
        <f>IF(Flights[[#This Row],[Length (hr)]]&lt;2, "No meal", IF(Flights[[#This Row],[Length (hr)]]&lt;3.5, "Light meal", "Full meal"))</f>
        <v>Light meal</v>
      </c>
      <c r="T3701" s="1" t="str">
        <f>IF(AND(Flights[[#This Row],[Airline]]="US Airways", Flights[[#This Row],[Meal]]="Full Meal"), "Yes", "No")</f>
        <v>No</v>
      </c>
      <c r="U3701" s="1">
        <v>0.68125000000000002</v>
      </c>
      <c r="V3701">
        <v>2</v>
      </c>
      <c r="W3701" s="1" t="str">
        <f>IF(Flights[[#This Row],[Arrival Delay]] = "", "Cancelled", IF(Flights[[#This Row],[Arrival Delay]]&gt;15, "Delayed", "On time"))</f>
        <v>On time</v>
      </c>
      <c r="X3701" t="str">
        <f>IF(Flights[[#This Row],[Status]]&lt;&gt;"Delayed","", IF(Flights[[#This Row],[Arrival Delay]]&gt;120, "Severe", IF(Flights[[#This Row],[Arrival Delay]]&gt;60, "Major", "Moderate")))</f>
        <v/>
      </c>
      <c r="Y3701" t="b">
        <v>0</v>
      </c>
      <c r="AA3701" t="str">
        <f>IF(OR(AND(Flights[[#This Row],[Status]]="Cancelled", Flights[[#This Row],[Cancellation Reason]]="Airline/Carrier"), Flights[[#This Row],[Delay Type]]="Severe"), "Yes", "No")</f>
        <v>No</v>
      </c>
    </row>
    <row r="3702" spans="1:27" x14ac:dyDescent="0.3">
      <c r="A3702" s="3">
        <v>42272</v>
      </c>
      <c r="B3702" s="22">
        <f>WEEKNUM(Flights[[#This Row],[Date]], 1)</f>
        <v>39</v>
      </c>
      <c r="C3702" s="22">
        <f>WEEKDAY(Flights[[#This Row],[Date]],1)</f>
        <v>6</v>
      </c>
      <c r="D3702" t="s">
        <v>1233</v>
      </c>
      <c r="E3702" t="s">
        <v>1994</v>
      </c>
      <c r="F3702" t="s">
        <v>0</v>
      </c>
      <c r="G3702" t="s">
        <v>280</v>
      </c>
      <c r="H3702" t="str">
        <f>_xlfn.XLOOKUP(Flights[[#This Row],[Destination]], Airports!$A$2:$A$78, Airports!$D$2:$D$78)</f>
        <v>Eugene</v>
      </c>
      <c r="I3702" t="str" cm="1">
        <f t="array" ref="I3702">_xlfn.XLOOKUP(Flights[[#This Row],[Destination]],_xlfn._TRO_TRAILING( Airports!A:A),_xlfn._TRO_TRAILING( Airports!E:E), "Not found")</f>
        <v>OR</v>
      </c>
      <c r="J3702" s="1">
        <v>0.59027777777777779</v>
      </c>
      <c r="K3702" s="22">
        <f>HOUR(Flights[[#This Row],[Scheduled Departure]])</f>
        <v>14</v>
      </c>
      <c r="L3702" s="1">
        <v>0.6</v>
      </c>
      <c r="M3702">
        <f>(L3702-J3702)*24*60</f>
        <v>13.99999999999995</v>
      </c>
      <c r="N3702" s="16">
        <f>Flights[[#This Row],[Length (min)]]/60</f>
        <v>2.0833333333333335</v>
      </c>
      <c r="O3702">
        <v>125</v>
      </c>
      <c r="P3702">
        <v>748</v>
      </c>
      <c r="Q3702" s="18">
        <f>IFERROR(Flights[[#This Row],[Distance]]/Flights[[#This Row],[Length (hr)]], "")</f>
        <v>359.03999999999996</v>
      </c>
      <c r="R3702" s="1">
        <v>0.68333333333333335</v>
      </c>
      <c r="S3702" s="1" t="str">
        <f>IF(Flights[[#This Row],[Length (hr)]]&lt;2, "No meal", IF(Flights[[#This Row],[Length (hr)]]&lt;3.5, "Light meal", "Full meal"))</f>
        <v>Light meal</v>
      </c>
      <c r="T3702" s="1" t="str">
        <f>IF(AND(Flights[[#This Row],[Airline]]="US Airways", Flights[[#This Row],[Meal]]="Full Meal"), "Yes", "No")</f>
        <v>No</v>
      </c>
      <c r="U3702" s="1">
        <v>0.68680555555555556</v>
      </c>
      <c r="V3702">
        <v>5</v>
      </c>
      <c r="W3702" s="1" t="str">
        <f>IF(Flights[[#This Row],[Arrival Delay]] = "", "Cancelled", IF(Flights[[#This Row],[Arrival Delay]]&gt;15, "Delayed", "On time"))</f>
        <v>On time</v>
      </c>
      <c r="X3702" t="str">
        <f>IF(Flights[[#This Row],[Status]]&lt;&gt;"Delayed","", IF(Flights[[#This Row],[Arrival Delay]]&gt;120, "Severe", IF(Flights[[#This Row],[Arrival Delay]]&gt;60, "Major", "Moderate")))</f>
        <v/>
      </c>
      <c r="Y3702" t="b">
        <v>0</v>
      </c>
      <c r="AA3702" t="str">
        <f>IF(OR(AND(Flights[[#This Row],[Status]]="Cancelled", Flights[[#This Row],[Cancellation Reason]]="Airline/Carrier"), Flights[[#This Row],[Delay Type]]="Severe"), "Yes", "No")</f>
        <v>No</v>
      </c>
    </row>
    <row r="3703" spans="1:27" x14ac:dyDescent="0.3">
      <c r="A3703" s="3">
        <v>42272</v>
      </c>
      <c r="B3703" s="22">
        <f>WEEKNUM(Flights[[#This Row],[Date]], 1)</f>
        <v>39</v>
      </c>
      <c r="C3703" s="22">
        <f>WEEKDAY(Flights[[#This Row],[Date]],1)</f>
        <v>6</v>
      </c>
      <c r="D3703" t="s">
        <v>546</v>
      </c>
      <c r="E3703" t="s">
        <v>1989</v>
      </c>
      <c r="F3703" t="s">
        <v>0</v>
      </c>
      <c r="G3703" t="s">
        <v>26</v>
      </c>
      <c r="H3703" t="str">
        <f>_xlfn.XLOOKUP(Flights[[#This Row],[Destination]], Airports!$A$2:$A$78, Airports!$D$2:$D$78)</f>
        <v>Atlanta</v>
      </c>
      <c r="I3703" t="str" cm="1">
        <f t="array" ref="I3703">_xlfn.XLOOKUP(Flights[[#This Row],[Destination]],_xlfn._TRO_TRAILING( Airports!A:A),_xlfn._TRO_TRAILING( Airports!E:E), "Not found")</f>
        <v>GA</v>
      </c>
      <c r="J3703" s="1">
        <v>0.61458333333333337</v>
      </c>
      <c r="K3703" s="22">
        <f>HOUR(Flights[[#This Row],[Scheduled Departure]])</f>
        <v>14</v>
      </c>
      <c r="L3703" s="1">
        <v>0.61527777777777781</v>
      </c>
      <c r="M3703">
        <f>(L3703-J3703)*24*60</f>
        <v>0.99999999999999645</v>
      </c>
      <c r="N3703" s="16">
        <f>Flights[[#This Row],[Length (min)]]/60</f>
        <v>4.3166666666666664</v>
      </c>
      <c r="O3703">
        <v>259</v>
      </c>
      <c r="P3703">
        <v>1947</v>
      </c>
      <c r="Q3703" s="18">
        <f>IFERROR(Flights[[#This Row],[Distance]]/Flights[[#This Row],[Length (hr)]], "")</f>
        <v>451.04247104247105</v>
      </c>
      <c r="R3703" s="1">
        <v>0.9194444444444444</v>
      </c>
      <c r="S3703" s="1" t="str">
        <f>IF(Flights[[#This Row],[Length (hr)]]&lt;2, "No meal", IF(Flights[[#This Row],[Length (hr)]]&lt;3.5, "Light meal", "Full meal"))</f>
        <v>Full meal</v>
      </c>
      <c r="T3703" s="1" t="str">
        <f>IF(AND(Flights[[#This Row],[Airline]]="US Airways", Flights[[#This Row],[Meal]]="Full Meal"), "Yes", "No")</f>
        <v>No</v>
      </c>
      <c r="U3703" s="1">
        <v>0.92013888888888884</v>
      </c>
      <c r="V3703">
        <v>1</v>
      </c>
      <c r="W3703" s="1" t="str">
        <f>IF(Flights[[#This Row],[Arrival Delay]] = "", "Cancelled", IF(Flights[[#This Row],[Arrival Delay]]&gt;15, "Delayed", "On time"))</f>
        <v>On time</v>
      </c>
      <c r="X3703" t="str">
        <f>IF(Flights[[#This Row],[Status]]&lt;&gt;"Delayed","", IF(Flights[[#This Row],[Arrival Delay]]&gt;120, "Severe", IF(Flights[[#This Row],[Arrival Delay]]&gt;60, "Major", "Moderate")))</f>
        <v/>
      </c>
      <c r="Y3703" t="b">
        <v>0</v>
      </c>
      <c r="AA3703" t="str">
        <f>IF(OR(AND(Flights[[#This Row],[Status]]="Cancelled", Flights[[#This Row],[Cancellation Reason]]="Airline/Carrier"), Flights[[#This Row],[Delay Type]]="Severe"), "Yes", "No")</f>
        <v>No</v>
      </c>
    </row>
    <row r="3704" spans="1:27" x14ac:dyDescent="0.3">
      <c r="A3704" s="3">
        <v>42272</v>
      </c>
      <c r="B3704" s="22">
        <f>WEEKNUM(Flights[[#This Row],[Date]], 1)</f>
        <v>39</v>
      </c>
      <c r="C3704" s="22">
        <f>WEEKDAY(Flights[[#This Row],[Date]],1)</f>
        <v>6</v>
      </c>
      <c r="D3704" t="s">
        <v>82</v>
      </c>
      <c r="E3704" t="s">
        <v>1987</v>
      </c>
      <c r="F3704" t="s">
        <v>0</v>
      </c>
      <c r="G3704" t="s">
        <v>12</v>
      </c>
      <c r="H3704" t="str">
        <f>_xlfn.XLOOKUP(Flights[[#This Row],[Destination]], Airports!$A$2:$A$78, Airports!$D$2:$D$78)</f>
        <v>New York</v>
      </c>
      <c r="I3704" t="str" cm="1">
        <f t="array" ref="I3704">_xlfn.XLOOKUP(Flights[[#This Row],[Destination]],_xlfn._TRO_TRAILING( Airports!A:A),_xlfn._TRO_TRAILING( Airports!E:E), "Not found")</f>
        <v>NY</v>
      </c>
      <c r="J3704" s="1">
        <v>0.625</v>
      </c>
      <c r="K3704" s="22">
        <f>HOUR(Flights[[#This Row],[Scheduled Departure]])</f>
        <v>15</v>
      </c>
      <c r="L3704" s="1">
        <v>0.62222222222222223</v>
      </c>
      <c r="M3704">
        <f>(L3704-J3704)*24*60</f>
        <v>-3.9999999999999858</v>
      </c>
      <c r="N3704" s="16">
        <f>Flights[[#This Row],[Length (min)]]/60</f>
        <v>5.7666666666666666</v>
      </c>
      <c r="O3704">
        <v>346</v>
      </c>
      <c r="P3704">
        <v>2475</v>
      </c>
      <c r="Q3704" s="18">
        <f>IFERROR(Flights[[#This Row],[Distance]]/Flights[[#This Row],[Length (hr)]], "")</f>
        <v>429.19075144508673</v>
      </c>
      <c r="R3704" s="1">
        <v>0.98124999999999996</v>
      </c>
      <c r="S3704" s="1" t="str">
        <f>IF(Flights[[#This Row],[Length (hr)]]&lt;2, "No meal", IF(Flights[[#This Row],[Length (hr)]]&lt;3.5, "Light meal", "Full meal"))</f>
        <v>Full meal</v>
      </c>
      <c r="T3704" s="1" t="str">
        <f>IF(AND(Flights[[#This Row],[Airline]]="US Airways", Flights[[#This Row],[Meal]]="Full Meal"), "Yes", "No")</f>
        <v>No</v>
      </c>
      <c r="U3704" s="1">
        <v>0.98750000000000004</v>
      </c>
      <c r="V3704">
        <v>9</v>
      </c>
      <c r="W3704" s="1" t="str">
        <f>IF(Flights[[#This Row],[Arrival Delay]] = "", "Cancelled", IF(Flights[[#This Row],[Arrival Delay]]&gt;15, "Delayed", "On time"))</f>
        <v>On time</v>
      </c>
      <c r="X3704" t="str">
        <f>IF(Flights[[#This Row],[Status]]&lt;&gt;"Delayed","", IF(Flights[[#This Row],[Arrival Delay]]&gt;120, "Severe", IF(Flights[[#This Row],[Arrival Delay]]&gt;60, "Major", "Moderate")))</f>
        <v/>
      </c>
      <c r="Y3704" t="b">
        <v>0</v>
      </c>
      <c r="AA3704" t="str">
        <f>IF(OR(AND(Flights[[#This Row],[Status]]="Cancelled", Flights[[#This Row],[Cancellation Reason]]="Airline/Carrier"), Flights[[#This Row],[Delay Type]]="Severe"), "Yes", "No")</f>
        <v>No</v>
      </c>
    </row>
    <row r="3705" spans="1:27" x14ac:dyDescent="0.3">
      <c r="A3705" s="3">
        <v>42272</v>
      </c>
      <c r="B3705" s="22">
        <f>WEEKNUM(Flights[[#This Row],[Date]], 1)</f>
        <v>39</v>
      </c>
      <c r="C3705" s="22">
        <f>WEEKDAY(Flights[[#This Row],[Date]],1)</f>
        <v>6</v>
      </c>
      <c r="D3705" t="s">
        <v>1159</v>
      </c>
      <c r="E3705" t="s">
        <v>1995</v>
      </c>
      <c r="F3705" t="s">
        <v>0</v>
      </c>
      <c r="G3705" t="s">
        <v>23</v>
      </c>
      <c r="H3705" t="str">
        <f>_xlfn.XLOOKUP(Flights[[#This Row],[Destination]], Airports!$A$2:$A$78, Airports!$D$2:$D$78)</f>
        <v>Indianapolis</v>
      </c>
      <c r="I3705" t="str" cm="1">
        <f t="array" ref="I3705">_xlfn.XLOOKUP(Flights[[#This Row],[Destination]],_xlfn._TRO_TRAILING( Airports!A:A),_xlfn._TRO_TRAILING( Airports!E:E), "Not found")</f>
        <v>IN</v>
      </c>
      <c r="J3705" s="1">
        <v>0.72569444444444442</v>
      </c>
      <c r="K3705" s="22">
        <f>HOUR(Flights[[#This Row],[Scheduled Departure]])</f>
        <v>17</v>
      </c>
      <c r="L3705" s="1">
        <v>0.73055555555555551</v>
      </c>
      <c r="M3705">
        <f>(L3705-J3705)*24*60</f>
        <v>6.9999999999999751</v>
      </c>
      <c r="N3705" s="16">
        <f>Flights[[#This Row],[Length (min)]]/60</f>
        <v>3.9333333333333331</v>
      </c>
      <c r="O3705">
        <v>236</v>
      </c>
      <c r="P3705">
        <v>1814</v>
      </c>
      <c r="Q3705" s="18">
        <f>IFERROR(Flights[[#This Row],[Distance]]/Flights[[#This Row],[Length (hr)]], "")</f>
        <v>461.18644067796612</v>
      </c>
      <c r="R3705" s="1">
        <v>2.0833333333333332E-2</v>
      </c>
      <c r="S3705" s="1" t="str">
        <f>IF(Flights[[#This Row],[Length (hr)]]&lt;2, "No meal", IF(Flights[[#This Row],[Length (hr)]]&lt;3.5, "Light meal", "Full meal"))</f>
        <v>Full meal</v>
      </c>
      <c r="T3705" s="1" t="str">
        <f>IF(AND(Flights[[#This Row],[Airline]]="US Airways", Flights[[#This Row],[Meal]]="Full Meal"), "Yes", "No")</f>
        <v>No</v>
      </c>
      <c r="U3705" s="1">
        <v>1.9444444444444445E-2</v>
      </c>
      <c r="V3705">
        <v>-2</v>
      </c>
      <c r="W3705" s="1" t="str">
        <f>IF(Flights[[#This Row],[Arrival Delay]] = "", "Cancelled", IF(Flights[[#This Row],[Arrival Delay]]&gt;15, "Delayed", "On time"))</f>
        <v>On time</v>
      </c>
      <c r="X3705" t="str">
        <f>IF(Flights[[#This Row],[Status]]&lt;&gt;"Delayed","", IF(Flights[[#This Row],[Arrival Delay]]&gt;120, "Severe", IF(Flights[[#This Row],[Arrival Delay]]&gt;60, "Major", "Moderate")))</f>
        <v/>
      </c>
      <c r="Y3705" t="b">
        <v>0</v>
      </c>
      <c r="AA3705" t="str">
        <f>IF(OR(AND(Flights[[#This Row],[Status]]="Cancelled", Flights[[#This Row],[Cancellation Reason]]="Airline/Carrier"), Flights[[#This Row],[Delay Type]]="Severe"), "Yes", "No")</f>
        <v>No</v>
      </c>
    </row>
    <row r="3706" spans="1:27" x14ac:dyDescent="0.3">
      <c r="A3706" s="3">
        <v>42272</v>
      </c>
      <c r="B3706" s="22">
        <f>WEEKNUM(Flights[[#This Row],[Date]], 1)</f>
        <v>39</v>
      </c>
      <c r="C3706" s="22">
        <f>WEEKDAY(Flights[[#This Row],[Date]],1)</f>
        <v>6</v>
      </c>
      <c r="D3706" t="s">
        <v>588</v>
      </c>
      <c r="E3706" t="s">
        <v>1994</v>
      </c>
      <c r="F3706" t="s">
        <v>0</v>
      </c>
      <c r="G3706" t="s">
        <v>339</v>
      </c>
      <c r="H3706" t="str">
        <f>_xlfn.XLOOKUP(Flights[[#This Row],[Destination]], Airports!$A$2:$A$78, Airports!$D$2:$D$78)</f>
        <v>San Diego</v>
      </c>
      <c r="I3706" t="str" cm="1">
        <f t="array" ref="I3706">_xlfn.XLOOKUP(Flights[[#This Row],[Destination]],_xlfn._TRO_TRAILING( Airports!A:A),_xlfn._TRO_TRAILING( Airports!E:E), "Not found")</f>
        <v>CA</v>
      </c>
      <c r="J3706" s="1">
        <v>0.74791666666666667</v>
      </c>
      <c r="K3706" s="22">
        <f>HOUR(Flights[[#This Row],[Scheduled Departure]])</f>
        <v>17</v>
      </c>
      <c r="L3706" s="1">
        <v>0.74513888888888891</v>
      </c>
      <c r="M3706">
        <f>(L3706-J3706)*24*60</f>
        <v>-3.9999999999999858</v>
      </c>
      <c r="N3706" s="16">
        <f>Flights[[#This Row],[Length (min)]]/60</f>
        <v>0.75</v>
      </c>
      <c r="O3706">
        <v>45</v>
      </c>
      <c r="P3706">
        <v>109</v>
      </c>
      <c r="Q3706" s="18">
        <f>IFERROR(Flights[[#This Row],[Distance]]/Flights[[#This Row],[Length (hr)]], "")</f>
        <v>145.33333333333334</v>
      </c>
      <c r="R3706" s="1">
        <v>0.78402777777777777</v>
      </c>
      <c r="S3706" s="1" t="str">
        <f>IF(Flights[[#This Row],[Length (hr)]]&lt;2, "No meal", IF(Flights[[#This Row],[Length (hr)]]&lt;3.5, "Light meal", "Full meal"))</f>
        <v>No meal</v>
      </c>
      <c r="T3706" s="1" t="str">
        <f>IF(AND(Flights[[#This Row],[Airline]]="US Airways", Flights[[#This Row],[Meal]]="Full Meal"), "Yes", "No")</f>
        <v>No</v>
      </c>
      <c r="U3706" s="1">
        <v>0.77638888888888891</v>
      </c>
      <c r="V3706">
        <v>-11</v>
      </c>
      <c r="W3706" s="1" t="str">
        <f>IF(Flights[[#This Row],[Arrival Delay]] = "", "Cancelled", IF(Flights[[#This Row],[Arrival Delay]]&gt;15, "Delayed", "On time"))</f>
        <v>On time</v>
      </c>
      <c r="X3706" t="str">
        <f>IF(Flights[[#This Row],[Status]]&lt;&gt;"Delayed","", IF(Flights[[#This Row],[Arrival Delay]]&gt;120, "Severe", IF(Flights[[#This Row],[Arrival Delay]]&gt;60, "Major", "Moderate")))</f>
        <v/>
      </c>
      <c r="Y3706" t="b">
        <v>0</v>
      </c>
      <c r="AA3706" t="str">
        <f>IF(OR(AND(Flights[[#This Row],[Status]]="Cancelled", Flights[[#This Row],[Cancellation Reason]]="Airline/Carrier"), Flights[[#This Row],[Delay Type]]="Severe"), "Yes", "No")</f>
        <v>No</v>
      </c>
    </row>
    <row r="3707" spans="1:27" x14ac:dyDescent="0.3">
      <c r="A3707" s="3">
        <v>42272</v>
      </c>
      <c r="B3707" s="22">
        <f>WEEKNUM(Flights[[#This Row],[Date]], 1)</f>
        <v>39</v>
      </c>
      <c r="C3707" s="22">
        <f>WEEKDAY(Flights[[#This Row],[Date]],1)</f>
        <v>6</v>
      </c>
      <c r="D3707" t="s">
        <v>90</v>
      </c>
      <c r="E3707" t="s">
        <v>1987</v>
      </c>
      <c r="F3707" t="s">
        <v>0</v>
      </c>
      <c r="G3707" t="s">
        <v>19</v>
      </c>
      <c r="H3707" t="str">
        <f>_xlfn.XLOOKUP(Flights[[#This Row],[Destination]], Airports!$A$2:$A$78, Airports!$D$2:$D$78)</f>
        <v>Kona</v>
      </c>
      <c r="I3707" t="str" cm="1">
        <f t="array" ref="I3707">_xlfn.XLOOKUP(Flights[[#This Row],[Destination]],_xlfn._TRO_TRAILING( Airports!A:A),_xlfn._TRO_TRAILING( Airports!E:E), "Not found")</f>
        <v>HI</v>
      </c>
      <c r="J3707" s="1">
        <v>0.75</v>
      </c>
      <c r="K3707" s="22">
        <f>HOUR(Flights[[#This Row],[Scheduled Departure]])</f>
        <v>18</v>
      </c>
      <c r="L3707" s="1">
        <v>0.74861111111111112</v>
      </c>
      <c r="M3707">
        <f>(L3707-J3707)*24*60</f>
        <v>-1.9999999999999929</v>
      </c>
      <c r="N3707" s="16">
        <f>Flights[[#This Row],[Length (min)]]/60</f>
        <v>5.8</v>
      </c>
      <c r="O3707">
        <v>348</v>
      </c>
      <c r="P3707">
        <v>2504</v>
      </c>
      <c r="Q3707" s="18">
        <f>IFERROR(Flights[[#This Row],[Distance]]/Flights[[#This Row],[Length (hr)]], "")</f>
        <v>431.72413793103448</v>
      </c>
      <c r="R3707" s="1">
        <v>0.87013888888888891</v>
      </c>
      <c r="S3707" s="1" t="str">
        <f>IF(Flights[[#This Row],[Length (hr)]]&lt;2, "No meal", IF(Flights[[#This Row],[Length (hr)]]&lt;3.5, "Light meal", "Full meal"))</f>
        <v>Full meal</v>
      </c>
      <c r="T3707" s="1" t="str">
        <f>IF(AND(Flights[[#This Row],[Airline]]="US Airways", Flights[[#This Row],[Meal]]="Full Meal"), "Yes", "No")</f>
        <v>No</v>
      </c>
      <c r="U3707" s="1">
        <v>0.86527777777777781</v>
      </c>
      <c r="V3707">
        <v>-7</v>
      </c>
      <c r="W3707" s="1" t="str">
        <f>IF(Flights[[#This Row],[Arrival Delay]] = "", "Cancelled", IF(Flights[[#This Row],[Arrival Delay]]&gt;15, "Delayed", "On time"))</f>
        <v>On time</v>
      </c>
      <c r="X3707" t="str">
        <f>IF(Flights[[#This Row],[Status]]&lt;&gt;"Delayed","", IF(Flights[[#This Row],[Arrival Delay]]&gt;120, "Severe", IF(Flights[[#This Row],[Arrival Delay]]&gt;60, "Major", "Moderate")))</f>
        <v/>
      </c>
      <c r="Y3707" t="b">
        <v>0</v>
      </c>
      <c r="AA3707" t="str">
        <f>IF(OR(AND(Flights[[#This Row],[Status]]="Cancelled", Flights[[#This Row],[Cancellation Reason]]="Airline/Carrier"), Flights[[#This Row],[Delay Type]]="Severe"), "Yes", "No")</f>
        <v>No</v>
      </c>
    </row>
    <row r="3708" spans="1:27" x14ac:dyDescent="0.3">
      <c r="A3708" s="3">
        <v>42272</v>
      </c>
      <c r="B3708" s="22">
        <f>WEEKNUM(Flights[[#This Row],[Date]], 1)</f>
        <v>39</v>
      </c>
      <c r="C3708" s="22">
        <f>WEEKDAY(Flights[[#This Row],[Date]],1)</f>
        <v>6</v>
      </c>
      <c r="D3708" t="s">
        <v>1270</v>
      </c>
      <c r="E3708" t="s">
        <v>1994</v>
      </c>
      <c r="F3708" t="s">
        <v>0</v>
      </c>
      <c r="G3708" t="s">
        <v>255</v>
      </c>
      <c r="H3708" t="str">
        <f>_xlfn.XLOOKUP(Flights[[#This Row],[Destination]], Airports!$A$2:$A$78, Airports!$D$2:$D$78)</f>
        <v>Boise</v>
      </c>
      <c r="I3708" t="str" cm="1">
        <f t="array" ref="I3708">_xlfn.XLOOKUP(Flights[[#This Row],[Destination]],_xlfn._TRO_TRAILING( Airports!A:A),_xlfn._TRO_TRAILING( Airports!E:E), "Not found")</f>
        <v>ID</v>
      </c>
      <c r="J3708" s="1">
        <v>0.87152777777777779</v>
      </c>
      <c r="K3708" s="22">
        <f>HOUR(Flights[[#This Row],[Scheduled Departure]])</f>
        <v>20</v>
      </c>
      <c r="L3708" s="1">
        <v>0.86875000000000002</v>
      </c>
      <c r="M3708">
        <f>(L3708-J3708)*24*60</f>
        <v>-3.9999999999999858</v>
      </c>
      <c r="N3708" s="16">
        <f>Flights[[#This Row],[Length (min)]]/60</f>
        <v>1.8333333333333333</v>
      </c>
      <c r="O3708">
        <v>110</v>
      </c>
      <c r="P3708">
        <v>674</v>
      </c>
      <c r="Q3708" s="18">
        <f>IFERROR(Flights[[#This Row],[Distance]]/Flights[[#This Row],[Length (hr)]], "")</f>
        <v>367.63636363636363</v>
      </c>
      <c r="R3708" s="1">
        <v>0.99930555555555556</v>
      </c>
      <c r="S3708" s="1" t="str">
        <f>IF(Flights[[#This Row],[Length (hr)]]&lt;2, "No meal", IF(Flights[[#This Row],[Length (hr)]]&lt;3.5, "Light meal", "Full meal"))</f>
        <v>No meal</v>
      </c>
      <c r="T3708" s="1" t="str">
        <f>IF(AND(Flights[[#This Row],[Airline]]="US Airways", Flights[[#This Row],[Meal]]="Full Meal"), "Yes", "No")</f>
        <v>No</v>
      </c>
      <c r="U3708" s="1">
        <v>0.9868055555555556</v>
      </c>
      <c r="V3708">
        <v>-18</v>
      </c>
      <c r="W3708" s="1" t="str">
        <f>IF(Flights[[#This Row],[Arrival Delay]] = "", "Cancelled", IF(Flights[[#This Row],[Arrival Delay]]&gt;15, "Delayed", "On time"))</f>
        <v>On time</v>
      </c>
      <c r="X3708" t="str">
        <f>IF(Flights[[#This Row],[Status]]&lt;&gt;"Delayed","", IF(Flights[[#This Row],[Arrival Delay]]&gt;120, "Severe", IF(Flights[[#This Row],[Arrival Delay]]&gt;60, "Major", "Moderate")))</f>
        <v/>
      </c>
      <c r="Y3708" t="b">
        <v>0</v>
      </c>
      <c r="AA3708" t="str">
        <f>IF(OR(AND(Flights[[#This Row],[Status]]="Cancelled", Flights[[#This Row],[Cancellation Reason]]="Airline/Carrier"), Flights[[#This Row],[Delay Type]]="Severe"), "Yes", "No")</f>
        <v>No</v>
      </c>
    </row>
    <row r="3709" spans="1:27" x14ac:dyDescent="0.3">
      <c r="A3709" s="3">
        <v>42272</v>
      </c>
      <c r="B3709" s="22">
        <f>WEEKNUM(Flights[[#This Row],[Date]], 1)</f>
        <v>39</v>
      </c>
      <c r="C3709" s="22">
        <f>WEEKDAY(Flights[[#This Row],[Date]],1)</f>
        <v>6</v>
      </c>
      <c r="D3709" t="s">
        <v>664</v>
      </c>
      <c r="E3709" t="s">
        <v>1989</v>
      </c>
      <c r="F3709" t="s">
        <v>0</v>
      </c>
      <c r="G3709" t="s">
        <v>10</v>
      </c>
      <c r="H3709" t="str">
        <f>_xlfn.XLOOKUP(Flights[[#This Row],[Destination]], Airports!$A$2:$A$78, Airports!$D$2:$D$78)</f>
        <v>Boston</v>
      </c>
      <c r="I3709" t="str" cm="1">
        <f t="array" ref="I3709">_xlfn.XLOOKUP(Flights[[#This Row],[Destination]],_xlfn._TRO_TRAILING( Airports!A:A),_xlfn._TRO_TRAILING( Airports!E:E), "Not found")</f>
        <v>MA</v>
      </c>
      <c r="J3709" s="1">
        <v>0.91666666666666663</v>
      </c>
      <c r="K3709" s="22">
        <f>HOUR(Flights[[#This Row],[Scheduled Departure]])</f>
        <v>22</v>
      </c>
      <c r="L3709" s="1">
        <v>0.91388888888888886</v>
      </c>
      <c r="M3709">
        <f>(L3709-J3709)*24*60</f>
        <v>-3.9999999999999858</v>
      </c>
      <c r="N3709" s="16">
        <f>Flights[[#This Row],[Length (min)]]/60</f>
        <v>5.6166666666666663</v>
      </c>
      <c r="O3709">
        <v>337</v>
      </c>
      <c r="P3709">
        <v>2611</v>
      </c>
      <c r="Q3709" s="18">
        <f>IFERROR(Flights[[#This Row],[Distance]]/Flights[[#This Row],[Length (hr)]], "")</f>
        <v>464.86646884273</v>
      </c>
      <c r="R3709" s="1">
        <v>0.27361111111111114</v>
      </c>
      <c r="S3709" s="1" t="str">
        <f>IF(Flights[[#This Row],[Length (hr)]]&lt;2, "No meal", IF(Flights[[#This Row],[Length (hr)]]&lt;3.5, "Light meal", "Full meal"))</f>
        <v>Full meal</v>
      </c>
      <c r="T3709" s="1" t="str">
        <f>IF(AND(Flights[[#This Row],[Airline]]="US Airways", Flights[[#This Row],[Meal]]="Full Meal"), "Yes", "No")</f>
        <v>No</v>
      </c>
      <c r="U3709" s="1">
        <v>0.27291666666666664</v>
      </c>
      <c r="V3709">
        <v>-1</v>
      </c>
      <c r="W3709" s="1" t="str">
        <f>IF(Flights[[#This Row],[Arrival Delay]] = "", "Cancelled", IF(Flights[[#This Row],[Arrival Delay]]&gt;15, "Delayed", "On time"))</f>
        <v>On time</v>
      </c>
      <c r="X3709" t="str">
        <f>IF(Flights[[#This Row],[Status]]&lt;&gt;"Delayed","", IF(Flights[[#This Row],[Arrival Delay]]&gt;120, "Severe", IF(Flights[[#This Row],[Arrival Delay]]&gt;60, "Major", "Moderate")))</f>
        <v/>
      </c>
      <c r="Y3709" t="b">
        <v>0</v>
      </c>
      <c r="AA3709" t="str">
        <f>IF(OR(AND(Flights[[#This Row],[Status]]="Cancelled", Flights[[#This Row],[Cancellation Reason]]="Airline/Carrier"), Flights[[#This Row],[Delay Type]]="Severe"), "Yes", "No")</f>
        <v>No</v>
      </c>
    </row>
    <row r="3710" spans="1:27" x14ac:dyDescent="0.3">
      <c r="A3710" s="3">
        <v>42272</v>
      </c>
      <c r="B3710" s="22">
        <f>WEEKNUM(Flights[[#This Row],[Date]], 1)</f>
        <v>39</v>
      </c>
      <c r="C3710" s="22">
        <f>WEEKDAY(Flights[[#This Row],[Date]],1)</f>
        <v>6</v>
      </c>
      <c r="D3710" t="s">
        <v>1381</v>
      </c>
      <c r="E3710" t="s">
        <v>1998</v>
      </c>
      <c r="F3710" t="s">
        <v>0</v>
      </c>
      <c r="G3710" t="s">
        <v>26</v>
      </c>
      <c r="H3710" t="str">
        <f>_xlfn.XLOOKUP(Flights[[#This Row],[Destination]], Airports!$A$2:$A$78, Airports!$D$2:$D$78)</f>
        <v>Atlanta</v>
      </c>
      <c r="I3710" t="str" cm="1">
        <f t="array" ref="I3710">_xlfn.XLOOKUP(Flights[[#This Row],[Destination]],_xlfn._TRO_TRAILING( Airports!A:A),_xlfn._TRO_TRAILING( Airports!E:E), "Not found")</f>
        <v>GA</v>
      </c>
      <c r="J3710" s="1">
        <v>0.96527777777777779</v>
      </c>
      <c r="K3710" s="22">
        <f>HOUR(Flights[[#This Row],[Scheduled Departure]])</f>
        <v>23</v>
      </c>
      <c r="L3710" s="1">
        <v>0.95694444444444449</v>
      </c>
      <c r="M3710">
        <f>(L3710-J3710)*24*60</f>
        <v>-11.999999999999957</v>
      </c>
      <c r="N3710" s="16">
        <f>Flights[[#This Row],[Length (min)]]/60</f>
        <v>4.55</v>
      </c>
      <c r="O3710">
        <v>273</v>
      </c>
      <c r="P3710">
        <v>1947</v>
      </c>
      <c r="Q3710" s="18">
        <f>IFERROR(Flights[[#This Row],[Distance]]/Flights[[#This Row],[Length (hr)]], "")</f>
        <v>427.91208791208794</v>
      </c>
      <c r="R3710" s="1">
        <v>0.27083333333333331</v>
      </c>
      <c r="S3710" s="1" t="str">
        <f>IF(Flights[[#This Row],[Length (hr)]]&lt;2, "No meal", IF(Flights[[#This Row],[Length (hr)]]&lt;3.5, "Light meal", "Full meal"))</f>
        <v>Full meal</v>
      </c>
      <c r="T3710" s="1" t="str">
        <f>IF(AND(Flights[[#This Row],[Airline]]="US Airways", Flights[[#This Row],[Meal]]="Full Meal"), "Yes", "No")</f>
        <v>No</v>
      </c>
      <c r="U3710" s="1">
        <v>0.27152777777777776</v>
      </c>
      <c r="V3710">
        <v>1</v>
      </c>
      <c r="W3710" s="1" t="str">
        <f>IF(Flights[[#This Row],[Arrival Delay]] = "", "Cancelled", IF(Flights[[#This Row],[Arrival Delay]]&gt;15, "Delayed", "On time"))</f>
        <v>On time</v>
      </c>
      <c r="X3710" t="str">
        <f>IF(Flights[[#This Row],[Status]]&lt;&gt;"Delayed","", IF(Flights[[#This Row],[Arrival Delay]]&gt;120, "Severe", IF(Flights[[#This Row],[Arrival Delay]]&gt;60, "Major", "Moderate")))</f>
        <v/>
      </c>
      <c r="Y3710" t="b">
        <v>0</v>
      </c>
      <c r="AA3710" t="str">
        <f>IF(OR(AND(Flights[[#This Row],[Status]]="Cancelled", Flights[[#This Row],[Cancellation Reason]]="Airline/Carrier"), Flights[[#This Row],[Delay Type]]="Severe"), "Yes", "No")</f>
        <v>No</v>
      </c>
    </row>
    <row r="3711" spans="1:27" x14ac:dyDescent="0.3">
      <c r="A3711" s="3">
        <v>42272</v>
      </c>
      <c r="B3711" s="22">
        <f>WEEKNUM(Flights[[#This Row],[Date]], 1)</f>
        <v>39</v>
      </c>
      <c r="C3711" s="22">
        <f>WEEKDAY(Flights[[#This Row],[Date]],1)</f>
        <v>6</v>
      </c>
      <c r="D3711" t="s">
        <v>747</v>
      </c>
      <c r="E3711" t="s">
        <v>1989</v>
      </c>
      <c r="F3711" t="s">
        <v>0</v>
      </c>
      <c r="G3711" t="s">
        <v>26</v>
      </c>
      <c r="H3711" t="str">
        <f>_xlfn.XLOOKUP(Flights[[#This Row],[Destination]], Airports!$A$2:$A$78, Airports!$D$2:$D$78)</f>
        <v>Atlanta</v>
      </c>
      <c r="I3711" t="str" cm="1">
        <f t="array" ref="I3711">_xlfn.XLOOKUP(Flights[[#This Row],[Destination]],_xlfn._TRO_TRAILING( Airports!A:A),_xlfn._TRO_TRAILING( Airports!E:E), "Not found")</f>
        <v>GA</v>
      </c>
      <c r="J3711" s="1">
        <v>0.98819444444444449</v>
      </c>
      <c r="K3711" s="22">
        <f>HOUR(Flights[[#This Row],[Scheduled Departure]])</f>
        <v>23</v>
      </c>
      <c r="L3711" s="1">
        <v>0.98750000000000004</v>
      </c>
      <c r="M3711">
        <f>(L3711-J3711)*24*60</f>
        <v>-0.99999999999999645</v>
      </c>
      <c r="N3711" s="16">
        <f>Flights[[#This Row],[Length (min)]]/60</f>
        <v>4.3666666666666663</v>
      </c>
      <c r="O3711">
        <v>262</v>
      </c>
      <c r="P3711">
        <v>1947</v>
      </c>
      <c r="Q3711" s="18">
        <f>IFERROR(Flights[[#This Row],[Distance]]/Flights[[#This Row],[Length (hr)]], "")</f>
        <v>445.87786259541991</v>
      </c>
      <c r="R3711" s="1">
        <v>0.29166666666666669</v>
      </c>
      <c r="S3711" s="1" t="str">
        <f>IF(Flights[[#This Row],[Length (hr)]]&lt;2, "No meal", IF(Flights[[#This Row],[Length (hr)]]&lt;3.5, "Light meal", "Full meal"))</f>
        <v>Full meal</v>
      </c>
      <c r="T3711" s="1" t="str">
        <f>IF(AND(Flights[[#This Row],[Airline]]="US Airways", Flights[[#This Row],[Meal]]="Full Meal"), "Yes", "No")</f>
        <v>No</v>
      </c>
      <c r="U3711" s="1">
        <v>0.29444444444444445</v>
      </c>
      <c r="V3711">
        <v>4</v>
      </c>
      <c r="W3711" s="1" t="str">
        <f>IF(Flights[[#This Row],[Arrival Delay]] = "", "Cancelled", IF(Flights[[#This Row],[Arrival Delay]]&gt;15, "Delayed", "On time"))</f>
        <v>On time</v>
      </c>
      <c r="X3711" t="str">
        <f>IF(Flights[[#This Row],[Status]]&lt;&gt;"Delayed","", IF(Flights[[#This Row],[Arrival Delay]]&gt;120, "Severe", IF(Flights[[#This Row],[Arrival Delay]]&gt;60, "Major", "Moderate")))</f>
        <v/>
      </c>
      <c r="Y3711" t="b">
        <v>0</v>
      </c>
      <c r="AA3711" t="str">
        <f>IF(OR(AND(Flights[[#This Row],[Status]]="Cancelled", Flights[[#This Row],[Cancellation Reason]]="Airline/Carrier"), Flights[[#This Row],[Delay Type]]="Severe"), "Yes", "No")</f>
        <v>No</v>
      </c>
    </row>
    <row r="3712" spans="1:27" x14ac:dyDescent="0.3">
      <c r="A3712" s="3">
        <v>42273</v>
      </c>
      <c r="B3712" s="22">
        <f>WEEKNUM(Flights[[#This Row],[Date]], 1)</f>
        <v>39</v>
      </c>
      <c r="C3712" s="22">
        <f>WEEKDAY(Flights[[#This Row],[Date]],1)</f>
        <v>7</v>
      </c>
      <c r="D3712" t="s">
        <v>426</v>
      </c>
      <c r="E3712" t="s">
        <v>1991</v>
      </c>
      <c r="F3712" t="s">
        <v>0</v>
      </c>
      <c r="G3712" t="s">
        <v>24</v>
      </c>
      <c r="H3712" t="str">
        <f>_xlfn.XLOOKUP(Flights[[#This Row],[Destination]], Airports!$A$2:$A$78, Airports!$D$2:$D$78)</f>
        <v>Portland</v>
      </c>
      <c r="I3712" t="str" cm="1">
        <f t="array" ref="I3712">_xlfn.XLOOKUP(Flights[[#This Row],[Destination]],_xlfn._TRO_TRAILING( Airports!A:A),_xlfn._TRO_TRAILING( Airports!E:E), "Not found")</f>
        <v>OR</v>
      </c>
      <c r="J3712" s="1">
        <v>0.34375</v>
      </c>
      <c r="K3712" s="22">
        <f>HOUR(Flights[[#This Row],[Scheduled Departure]])</f>
        <v>8</v>
      </c>
      <c r="L3712" s="1">
        <v>0.33888888888888891</v>
      </c>
      <c r="M3712">
        <f>(L3712-J3712)*24*60</f>
        <v>-6.9999999999999751</v>
      </c>
      <c r="N3712" s="16">
        <f>Flights[[#This Row],[Length (min)]]/60</f>
        <v>2.2833333333333332</v>
      </c>
      <c r="O3712">
        <v>137</v>
      </c>
      <c r="P3712">
        <v>834</v>
      </c>
      <c r="Q3712" s="18">
        <f>IFERROR(Flights[[#This Row],[Distance]]/Flights[[#This Row],[Length (hr)]], "")</f>
        <v>365.25547445255478</v>
      </c>
      <c r="R3712" s="1">
        <v>0.44583333333333336</v>
      </c>
      <c r="S3712" s="1" t="str">
        <f>IF(Flights[[#This Row],[Length (hr)]]&lt;2, "No meal", IF(Flights[[#This Row],[Length (hr)]]&lt;3.5, "Light meal", "Full meal"))</f>
        <v>Light meal</v>
      </c>
      <c r="T3712" s="1" t="str">
        <f>IF(AND(Flights[[#This Row],[Airline]]="US Airways", Flights[[#This Row],[Meal]]="Full Meal"), "Yes", "No")</f>
        <v>No</v>
      </c>
      <c r="U3712" s="1">
        <v>0.43402777777777779</v>
      </c>
      <c r="V3712">
        <v>-17</v>
      </c>
      <c r="W3712" s="1" t="str">
        <f>IF(Flights[[#This Row],[Arrival Delay]] = "", "Cancelled", IF(Flights[[#This Row],[Arrival Delay]]&gt;15, "Delayed", "On time"))</f>
        <v>On time</v>
      </c>
      <c r="X3712" t="str">
        <f>IF(Flights[[#This Row],[Status]]&lt;&gt;"Delayed","", IF(Flights[[#This Row],[Arrival Delay]]&gt;120, "Severe", IF(Flights[[#This Row],[Arrival Delay]]&gt;60, "Major", "Moderate")))</f>
        <v/>
      </c>
      <c r="Y3712" t="b">
        <v>0</v>
      </c>
      <c r="AA3712" t="str">
        <f>IF(OR(AND(Flights[[#This Row],[Status]]="Cancelled", Flights[[#This Row],[Cancellation Reason]]="Airline/Carrier"), Flights[[#This Row],[Delay Type]]="Severe"), "Yes", "No")</f>
        <v>No</v>
      </c>
    </row>
    <row r="3713" spans="1:27" x14ac:dyDescent="0.3">
      <c r="A3713" s="3">
        <v>42273</v>
      </c>
      <c r="B3713" s="22">
        <f>WEEKNUM(Flights[[#This Row],[Date]], 1)</f>
        <v>39</v>
      </c>
      <c r="C3713" s="22">
        <f>WEEKDAY(Flights[[#This Row],[Date]],1)</f>
        <v>7</v>
      </c>
      <c r="D3713" t="s">
        <v>406</v>
      </c>
      <c r="E3713" t="s">
        <v>1996</v>
      </c>
      <c r="F3713" t="s">
        <v>0</v>
      </c>
      <c r="G3713" t="s">
        <v>281</v>
      </c>
      <c r="H3713" t="str">
        <f>_xlfn.XLOOKUP(Flights[[#This Row],[Destination]], Airports!$A$2:$A$78, Airports!$D$2:$D$78)</f>
        <v>Newark</v>
      </c>
      <c r="I3713" t="str" cm="1">
        <f t="array" ref="I3713">_xlfn.XLOOKUP(Flights[[#This Row],[Destination]],_xlfn._TRO_TRAILING( Airports!A:A),_xlfn._TRO_TRAILING( Airports!E:E), "Not found")</f>
        <v>NJ</v>
      </c>
      <c r="J3713" s="1">
        <v>0.35069444444444442</v>
      </c>
      <c r="K3713" s="22">
        <f>HOUR(Flights[[#This Row],[Scheduled Departure]])</f>
        <v>8</v>
      </c>
      <c r="L3713" s="1">
        <v>0.35138888888888886</v>
      </c>
      <c r="M3713">
        <f>(L3713-J3713)*24*60</f>
        <v>0.99999999999999645</v>
      </c>
      <c r="N3713" s="16">
        <f>Flights[[#This Row],[Length (min)]]/60</f>
        <v>5.3</v>
      </c>
      <c r="O3713">
        <v>318</v>
      </c>
      <c r="P3713">
        <v>2454</v>
      </c>
      <c r="Q3713" s="18">
        <f>IFERROR(Flights[[#This Row],[Distance]]/Flights[[#This Row],[Length (hr)]], "")</f>
        <v>463.01886792452831</v>
      </c>
      <c r="R3713" s="1">
        <v>0.70138888888888884</v>
      </c>
      <c r="S3713" s="1" t="str">
        <f>IF(Flights[[#This Row],[Length (hr)]]&lt;2, "No meal", IF(Flights[[#This Row],[Length (hr)]]&lt;3.5, "Light meal", "Full meal"))</f>
        <v>Full meal</v>
      </c>
      <c r="T3713" s="1" t="str">
        <f>IF(AND(Flights[[#This Row],[Airline]]="US Airways", Flights[[#This Row],[Meal]]="Full Meal"), "Yes", "No")</f>
        <v>No</v>
      </c>
      <c r="U3713" s="1">
        <v>0.69722222222222219</v>
      </c>
      <c r="V3713">
        <v>-6</v>
      </c>
      <c r="W3713" s="1" t="str">
        <f>IF(Flights[[#This Row],[Arrival Delay]] = "", "Cancelled", IF(Flights[[#This Row],[Arrival Delay]]&gt;15, "Delayed", "On time"))</f>
        <v>On time</v>
      </c>
      <c r="X3713" t="str">
        <f>IF(Flights[[#This Row],[Status]]&lt;&gt;"Delayed","", IF(Flights[[#This Row],[Arrival Delay]]&gt;120, "Severe", IF(Flights[[#This Row],[Arrival Delay]]&gt;60, "Major", "Moderate")))</f>
        <v/>
      </c>
      <c r="Y3713" t="b">
        <v>0</v>
      </c>
      <c r="AA3713" t="str">
        <f>IF(OR(AND(Flights[[#This Row],[Status]]="Cancelled", Flights[[#This Row],[Cancellation Reason]]="Airline/Carrier"), Flights[[#This Row],[Delay Type]]="Severe"), "Yes", "No")</f>
        <v>No</v>
      </c>
    </row>
    <row r="3714" spans="1:27" x14ac:dyDescent="0.3">
      <c r="A3714" s="3">
        <v>42273</v>
      </c>
      <c r="B3714" s="22">
        <f>WEEKNUM(Flights[[#This Row],[Date]], 1)</f>
        <v>39</v>
      </c>
      <c r="C3714" s="22">
        <f>WEEKDAY(Flights[[#This Row],[Date]],1)</f>
        <v>7</v>
      </c>
      <c r="D3714" t="s">
        <v>411</v>
      </c>
      <c r="E3714" t="s">
        <v>1989</v>
      </c>
      <c r="F3714" t="s">
        <v>0</v>
      </c>
      <c r="G3714" t="s">
        <v>20</v>
      </c>
      <c r="H3714" t="str">
        <f>_xlfn.XLOOKUP(Flights[[#This Row],[Destination]], Airports!$A$2:$A$78, Airports!$D$2:$D$78)</f>
        <v>Kahului</v>
      </c>
      <c r="I3714" t="str" cm="1">
        <f t="array" ref="I3714">_xlfn.XLOOKUP(Flights[[#This Row],[Destination]],_xlfn._TRO_TRAILING( Airports!A:A),_xlfn._TRO_TRAILING( Airports!E:E), "Not found")</f>
        <v>HI</v>
      </c>
      <c r="J3714" s="1">
        <v>0.35416666666666669</v>
      </c>
      <c r="K3714" s="22">
        <f>HOUR(Flights[[#This Row],[Scheduled Departure]])</f>
        <v>8</v>
      </c>
      <c r="L3714" s="1">
        <v>0.3527777777777778</v>
      </c>
      <c r="M3714">
        <f>(L3714-J3714)*24*60</f>
        <v>-1.9999999999999929</v>
      </c>
      <c r="N3714" s="16">
        <f>Flights[[#This Row],[Length (min)]]/60</f>
        <v>5.583333333333333</v>
      </c>
      <c r="O3714">
        <v>335</v>
      </c>
      <c r="P3714">
        <v>2486</v>
      </c>
      <c r="Q3714" s="18">
        <f>IFERROR(Flights[[#This Row],[Distance]]/Flights[[#This Row],[Length (hr)]], "")</f>
        <v>445.25373134328362</v>
      </c>
      <c r="R3714" s="1">
        <v>0.46666666666666667</v>
      </c>
      <c r="S3714" s="1" t="str">
        <f>IF(Flights[[#This Row],[Length (hr)]]&lt;2, "No meal", IF(Flights[[#This Row],[Length (hr)]]&lt;3.5, "Light meal", "Full meal"))</f>
        <v>Full meal</v>
      </c>
      <c r="T3714" s="1" t="str">
        <f>IF(AND(Flights[[#This Row],[Airline]]="US Airways", Flights[[#This Row],[Meal]]="Full Meal"), "Yes", "No")</f>
        <v>No</v>
      </c>
      <c r="U3714" s="1">
        <v>0.46041666666666664</v>
      </c>
      <c r="V3714">
        <v>-9</v>
      </c>
      <c r="W3714" s="1" t="str">
        <f>IF(Flights[[#This Row],[Arrival Delay]] = "", "Cancelled", IF(Flights[[#This Row],[Arrival Delay]]&gt;15, "Delayed", "On time"))</f>
        <v>On time</v>
      </c>
      <c r="X3714" t="str">
        <f>IF(Flights[[#This Row],[Status]]&lt;&gt;"Delayed","", IF(Flights[[#This Row],[Arrival Delay]]&gt;120, "Severe", IF(Flights[[#This Row],[Arrival Delay]]&gt;60, "Major", "Moderate")))</f>
        <v/>
      </c>
      <c r="Y3714" t="b">
        <v>0</v>
      </c>
      <c r="AA3714" t="str">
        <f>IF(OR(AND(Flights[[#This Row],[Status]]="Cancelled", Flights[[#This Row],[Cancellation Reason]]="Airline/Carrier"), Flights[[#This Row],[Delay Type]]="Severe"), "Yes", "No")</f>
        <v>No</v>
      </c>
    </row>
    <row r="3715" spans="1:27" x14ac:dyDescent="0.3">
      <c r="A3715" s="3">
        <v>42273</v>
      </c>
      <c r="B3715" s="22">
        <f>WEEKNUM(Flights[[#This Row],[Date]], 1)</f>
        <v>39</v>
      </c>
      <c r="C3715" s="22">
        <f>WEEKDAY(Flights[[#This Row],[Date]],1)</f>
        <v>7</v>
      </c>
      <c r="D3715" t="s">
        <v>1813</v>
      </c>
      <c r="E3715" t="s">
        <v>1990</v>
      </c>
      <c r="F3715" t="s">
        <v>0</v>
      </c>
      <c r="G3715" t="s">
        <v>16</v>
      </c>
      <c r="H3715" t="str">
        <f>_xlfn.XLOOKUP(Flights[[#This Row],[Destination]], Airports!$A$2:$A$78, Airports!$D$2:$D$78)</f>
        <v>Dulles</v>
      </c>
      <c r="I3715" t="str" cm="1">
        <f t="array" ref="I3715">_xlfn.XLOOKUP(Flights[[#This Row],[Destination]],_xlfn._TRO_TRAILING( Airports!A:A),_xlfn._TRO_TRAILING( Airports!E:E), "Not found")</f>
        <v>VA</v>
      </c>
      <c r="J3715" s="1">
        <v>0.55208333333333337</v>
      </c>
      <c r="K3715" s="22">
        <f>HOUR(Flights[[#This Row],[Scheduled Departure]])</f>
        <v>13</v>
      </c>
      <c r="L3715" s="1">
        <v>0.55000000000000004</v>
      </c>
      <c r="M3715">
        <f>(L3715-J3715)*24*60</f>
        <v>-2.9999999999999893</v>
      </c>
      <c r="N3715" s="16">
        <f>Flights[[#This Row],[Length (min)]]/60</f>
        <v>5.0999999999999996</v>
      </c>
      <c r="O3715">
        <v>306</v>
      </c>
      <c r="P3715">
        <v>2288</v>
      </c>
      <c r="Q3715" s="18">
        <f>IFERROR(Flights[[#This Row],[Distance]]/Flights[[#This Row],[Length (hr)]], "")</f>
        <v>448.62745098039221</v>
      </c>
      <c r="R3715" s="1">
        <v>0.88958333333333328</v>
      </c>
      <c r="S3715" s="1" t="str">
        <f>IF(Flights[[#This Row],[Length (hr)]]&lt;2, "No meal", IF(Flights[[#This Row],[Length (hr)]]&lt;3.5, "Light meal", "Full meal"))</f>
        <v>Full meal</v>
      </c>
      <c r="T3715" s="1" t="str">
        <f>IF(AND(Flights[[#This Row],[Airline]]="US Airways", Flights[[#This Row],[Meal]]="Full Meal"), "Yes", "No")</f>
        <v>No</v>
      </c>
      <c r="U3715" s="1">
        <v>0.88749999999999996</v>
      </c>
      <c r="V3715">
        <v>-3</v>
      </c>
      <c r="W3715" s="1" t="str">
        <f>IF(Flights[[#This Row],[Arrival Delay]] = "", "Cancelled", IF(Flights[[#This Row],[Arrival Delay]]&gt;15, "Delayed", "On time"))</f>
        <v>On time</v>
      </c>
      <c r="X3715" t="str">
        <f>IF(Flights[[#This Row],[Status]]&lt;&gt;"Delayed","", IF(Flights[[#This Row],[Arrival Delay]]&gt;120, "Severe", IF(Flights[[#This Row],[Arrival Delay]]&gt;60, "Major", "Moderate")))</f>
        <v/>
      </c>
      <c r="Y3715" t="b">
        <v>0</v>
      </c>
      <c r="AA3715" t="str">
        <f>IF(OR(AND(Flights[[#This Row],[Status]]="Cancelled", Flights[[#This Row],[Cancellation Reason]]="Airline/Carrier"), Flights[[#This Row],[Delay Type]]="Severe"), "Yes", "No")</f>
        <v>No</v>
      </c>
    </row>
    <row r="3716" spans="1:27" x14ac:dyDescent="0.3">
      <c r="A3716" s="3">
        <v>42273</v>
      </c>
      <c r="B3716" s="22">
        <f>WEEKNUM(Flights[[#This Row],[Date]], 1)</f>
        <v>39</v>
      </c>
      <c r="C3716" s="22">
        <f>WEEKDAY(Flights[[#This Row],[Date]],1)</f>
        <v>7</v>
      </c>
      <c r="D3716" t="s">
        <v>1338</v>
      </c>
      <c r="E3716" t="s">
        <v>1995</v>
      </c>
      <c r="F3716" t="s">
        <v>0</v>
      </c>
      <c r="G3716" t="s">
        <v>15</v>
      </c>
      <c r="H3716" t="str">
        <f>_xlfn.XLOOKUP(Flights[[#This Row],[Destination]], Airports!$A$2:$A$78, Airports!$D$2:$D$78)</f>
        <v>Las Vegas</v>
      </c>
      <c r="I3716" t="str" cm="1">
        <f t="array" ref="I3716">_xlfn.XLOOKUP(Flights[[#This Row],[Destination]],_xlfn._TRO_TRAILING( Airports!A:A),_xlfn._TRO_TRAILING( Airports!E:E), "Not found")</f>
        <v>NV</v>
      </c>
      <c r="J3716" s="1">
        <v>0.75</v>
      </c>
      <c r="K3716" s="22">
        <f>HOUR(Flights[[#This Row],[Scheduled Departure]])</f>
        <v>18</v>
      </c>
      <c r="L3716" s="1">
        <v>0.74652777777777779</v>
      </c>
      <c r="M3716">
        <f>(L3716-J3716)*24*60</f>
        <v>-4.9999999999999822</v>
      </c>
      <c r="N3716" s="16">
        <f>Flights[[#This Row],[Length (min)]]/60</f>
        <v>0.9</v>
      </c>
      <c r="O3716">
        <v>54</v>
      </c>
      <c r="P3716">
        <v>236</v>
      </c>
      <c r="Q3716" s="18">
        <f>IFERROR(Flights[[#This Row],[Distance]]/Flights[[#This Row],[Length (hr)]], "")</f>
        <v>262.22222222222223</v>
      </c>
      <c r="R3716" s="1">
        <v>0.79513888888888884</v>
      </c>
      <c r="S3716" s="1" t="str">
        <f>IF(Flights[[#This Row],[Length (hr)]]&lt;2, "No meal", IF(Flights[[#This Row],[Length (hr)]]&lt;3.5, "Light meal", "Full meal"))</f>
        <v>No meal</v>
      </c>
      <c r="T3716" s="1" t="str">
        <f>IF(AND(Flights[[#This Row],[Airline]]="US Airways", Flights[[#This Row],[Meal]]="Full Meal"), "Yes", "No")</f>
        <v>No</v>
      </c>
      <c r="U3716" s="1">
        <v>0.78402777777777777</v>
      </c>
      <c r="V3716">
        <v>-16</v>
      </c>
      <c r="W3716" s="1" t="str">
        <f>IF(Flights[[#This Row],[Arrival Delay]] = "", "Cancelled", IF(Flights[[#This Row],[Arrival Delay]]&gt;15, "Delayed", "On time"))</f>
        <v>On time</v>
      </c>
      <c r="X3716" t="str">
        <f>IF(Flights[[#This Row],[Status]]&lt;&gt;"Delayed","", IF(Flights[[#This Row],[Arrival Delay]]&gt;120, "Severe", IF(Flights[[#This Row],[Arrival Delay]]&gt;60, "Major", "Moderate")))</f>
        <v/>
      </c>
      <c r="Y3716" t="b">
        <v>0</v>
      </c>
      <c r="AA3716" t="str">
        <f>IF(OR(AND(Flights[[#This Row],[Status]]="Cancelled", Flights[[#This Row],[Cancellation Reason]]="Airline/Carrier"), Flights[[#This Row],[Delay Type]]="Severe"), "Yes", "No")</f>
        <v>No</v>
      </c>
    </row>
    <row r="3717" spans="1:27" x14ac:dyDescent="0.3">
      <c r="A3717" s="3">
        <v>42273</v>
      </c>
      <c r="B3717" s="22">
        <f>WEEKNUM(Flights[[#This Row],[Date]], 1)</f>
        <v>39</v>
      </c>
      <c r="C3717" s="22">
        <f>WEEKDAY(Flights[[#This Row],[Date]],1)</f>
        <v>7</v>
      </c>
      <c r="D3717" t="s">
        <v>595</v>
      </c>
      <c r="E3717" t="s">
        <v>1991</v>
      </c>
      <c r="F3717" t="s">
        <v>0</v>
      </c>
      <c r="G3717" t="s">
        <v>344</v>
      </c>
      <c r="H3717" t="str">
        <f>_xlfn.XLOOKUP(Flights[[#This Row],[Destination]], Airports!$A$2:$A$78, Airports!$D$2:$D$78)</f>
        <v>Seattle</v>
      </c>
      <c r="I3717" t="str" cm="1">
        <f t="array" ref="I3717">_xlfn.XLOOKUP(Flights[[#This Row],[Destination]],_xlfn._TRO_TRAILING( Airports!A:A),_xlfn._TRO_TRAILING( Airports!E:E), "Not found")</f>
        <v>WA</v>
      </c>
      <c r="J3717" s="1">
        <v>0.76736111111111116</v>
      </c>
      <c r="K3717" s="22">
        <f>HOUR(Flights[[#This Row],[Scheduled Departure]])</f>
        <v>18</v>
      </c>
      <c r="L3717" s="1">
        <v>0.75972222222222219</v>
      </c>
      <c r="M3717">
        <f>(L3717-J3717)*24*60</f>
        <v>-11.000000000000121</v>
      </c>
      <c r="N3717" s="16">
        <f>Flights[[#This Row],[Length (min)]]/60</f>
        <v>2.4666666666666668</v>
      </c>
      <c r="O3717">
        <v>148</v>
      </c>
      <c r="P3717">
        <v>954</v>
      </c>
      <c r="Q3717" s="18">
        <f>IFERROR(Flights[[#This Row],[Distance]]/Flights[[#This Row],[Length (hr)]], "")</f>
        <v>386.75675675675672</v>
      </c>
      <c r="R3717" s="1">
        <v>0.875</v>
      </c>
      <c r="S3717" s="1" t="str">
        <f>IF(Flights[[#This Row],[Length (hr)]]&lt;2, "No meal", IF(Flights[[#This Row],[Length (hr)]]&lt;3.5, "Light meal", "Full meal"))</f>
        <v>Light meal</v>
      </c>
      <c r="T3717" s="1" t="str">
        <f>IF(AND(Flights[[#This Row],[Airline]]="US Airways", Flights[[#This Row],[Meal]]="Full Meal"), "Yes", "No")</f>
        <v>No</v>
      </c>
      <c r="U3717" s="1">
        <v>0.86250000000000004</v>
      </c>
      <c r="V3717">
        <v>-18</v>
      </c>
      <c r="W3717" s="1" t="str">
        <f>IF(Flights[[#This Row],[Arrival Delay]] = "", "Cancelled", IF(Flights[[#This Row],[Arrival Delay]]&gt;15, "Delayed", "On time"))</f>
        <v>On time</v>
      </c>
      <c r="X3717" t="str">
        <f>IF(Flights[[#This Row],[Status]]&lt;&gt;"Delayed","", IF(Flights[[#This Row],[Arrival Delay]]&gt;120, "Severe", IF(Flights[[#This Row],[Arrival Delay]]&gt;60, "Major", "Moderate")))</f>
        <v/>
      </c>
      <c r="Y3717" t="b">
        <v>0</v>
      </c>
      <c r="AA3717" t="str">
        <f>IF(OR(AND(Flights[[#This Row],[Status]]="Cancelled", Flights[[#This Row],[Cancellation Reason]]="Airline/Carrier"), Flights[[#This Row],[Delay Type]]="Severe"), "Yes", "No")</f>
        <v>No</v>
      </c>
    </row>
    <row r="3718" spans="1:27" x14ac:dyDescent="0.3">
      <c r="A3718" s="3">
        <v>42273</v>
      </c>
      <c r="B3718" s="22">
        <f>WEEKNUM(Flights[[#This Row],[Date]], 1)</f>
        <v>39</v>
      </c>
      <c r="C3718" s="22">
        <f>WEEKDAY(Flights[[#This Row],[Date]],1)</f>
        <v>7</v>
      </c>
      <c r="D3718" t="s">
        <v>775</v>
      </c>
      <c r="E3718" t="s">
        <v>1994</v>
      </c>
      <c r="F3718" t="s">
        <v>0</v>
      </c>
      <c r="G3718" t="s">
        <v>283</v>
      </c>
      <c r="H3718" t="str">
        <f>_xlfn.XLOOKUP(Flights[[#This Row],[Destination]], Airports!$A$2:$A$78, Airports!$D$2:$D$78)</f>
        <v>Fresno</v>
      </c>
      <c r="I3718" t="str" cm="1">
        <f t="array" ref="I3718">_xlfn.XLOOKUP(Flights[[#This Row],[Destination]],_xlfn._TRO_TRAILING( Airports!A:A),_xlfn._TRO_TRAILING( Airports!E:E), "Not found")</f>
        <v>CA</v>
      </c>
      <c r="J3718" s="1">
        <v>0.84027777777777779</v>
      </c>
      <c r="K3718" s="22">
        <f>HOUR(Flights[[#This Row],[Scheduled Departure]])</f>
        <v>20</v>
      </c>
      <c r="L3718" s="1">
        <v>0.8354166666666667</v>
      </c>
      <c r="M3718">
        <f>(L3718-J3718)*24*60</f>
        <v>-6.9999999999999751</v>
      </c>
      <c r="N3718" s="16">
        <f>Flights[[#This Row],[Length (min)]]/60</f>
        <v>0.96666666666666667</v>
      </c>
      <c r="O3718">
        <v>58</v>
      </c>
      <c r="P3718">
        <v>209</v>
      </c>
      <c r="Q3718" s="18">
        <f>IFERROR(Flights[[#This Row],[Distance]]/Flights[[#This Row],[Length (hr)]], "")</f>
        <v>216.20689655172413</v>
      </c>
      <c r="R3718" s="1">
        <v>0.88263888888888886</v>
      </c>
      <c r="S3718" s="1" t="str">
        <f>IF(Flights[[#This Row],[Length (hr)]]&lt;2, "No meal", IF(Flights[[#This Row],[Length (hr)]]&lt;3.5, "Light meal", "Full meal"))</f>
        <v>No meal</v>
      </c>
      <c r="T3718" s="1" t="str">
        <f>IF(AND(Flights[[#This Row],[Airline]]="US Airways", Flights[[#This Row],[Meal]]="Full Meal"), "Yes", "No")</f>
        <v>No</v>
      </c>
      <c r="U3718" s="1">
        <v>0.87569444444444444</v>
      </c>
      <c r="V3718">
        <v>-10</v>
      </c>
      <c r="W3718" s="1" t="str">
        <f>IF(Flights[[#This Row],[Arrival Delay]] = "", "Cancelled", IF(Flights[[#This Row],[Arrival Delay]]&gt;15, "Delayed", "On time"))</f>
        <v>On time</v>
      </c>
      <c r="X3718" t="str">
        <f>IF(Flights[[#This Row],[Status]]&lt;&gt;"Delayed","", IF(Flights[[#This Row],[Arrival Delay]]&gt;120, "Severe", IF(Flights[[#This Row],[Arrival Delay]]&gt;60, "Major", "Moderate")))</f>
        <v/>
      </c>
      <c r="Y3718" t="b">
        <v>0</v>
      </c>
      <c r="AA3718" t="str">
        <f>IF(OR(AND(Flights[[#This Row],[Status]]="Cancelled", Flights[[#This Row],[Cancellation Reason]]="Airline/Carrier"), Flights[[#This Row],[Delay Type]]="Severe"), "Yes", "No")</f>
        <v>No</v>
      </c>
    </row>
    <row r="3719" spans="1:27" x14ac:dyDescent="0.3">
      <c r="A3719" s="3">
        <v>42273</v>
      </c>
      <c r="B3719" s="22">
        <f>WEEKNUM(Flights[[#This Row],[Date]], 1)</f>
        <v>39</v>
      </c>
      <c r="C3719" s="22">
        <f>WEEKDAY(Flights[[#This Row],[Date]],1)</f>
        <v>7</v>
      </c>
      <c r="D3719" t="s">
        <v>1272</v>
      </c>
      <c r="E3719" t="s">
        <v>1994</v>
      </c>
      <c r="F3719" t="s">
        <v>0</v>
      </c>
      <c r="G3719" t="s">
        <v>313</v>
      </c>
      <c r="H3719" t="str">
        <f>_xlfn.XLOOKUP(Flights[[#This Row],[Destination]], Airports!$A$2:$A$78, Airports!$D$2:$D$78)</f>
        <v>Monterey</v>
      </c>
      <c r="I3719" t="str" cm="1">
        <f t="array" ref="I3719">_xlfn.XLOOKUP(Flights[[#This Row],[Destination]],_xlfn._TRO_TRAILING( Airports!A:A),_xlfn._TRO_TRAILING( Airports!E:E), "Not found")</f>
        <v>CA</v>
      </c>
      <c r="J3719" s="1">
        <v>0.92361111111111116</v>
      </c>
      <c r="K3719" s="22">
        <f>HOUR(Flights[[#This Row],[Scheduled Departure]])</f>
        <v>22</v>
      </c>
      <c r="L3719" s="1">
        <v>0.91736111111111107</v>
      </c>
      <c r="M3719">
        <f>(L3719-J3719)*24*60</f>
        <v>-9.0000000000001279</v>
      </c>
      <c r="N3719" s="16">
        <f>Flights[[#This Row],[Length (min)]]/60</f>
        <v>1.0666666666666667</v>
      </c>
      <c r="O3719">
        <v>64</v>
      </c>
      <c r="P3719">
        <v>266</v>
      </c>
      <c r="Q3719" s="18">
        <f>IFERROR(Flights[[#This Row],[Distance]]/Flights[[#This Row],[Length (hr)]], "")</f>
        <v>249.375</v>
      </c>
      <c r="R3719" s="1">
        <v>0.97222222222222221</v>
      </c>
      <c r="S3719" s="1" t="str">
        <f>IF(Flights[[#This Row],[Length (hr)]]&lt;2, "No meal", IF(Flights[[#This Row],[Length (hr)]]&lt;3.5, "Light meal", "Full meal"))</f>
        <v>No meal</v>
      </c>
      <c r="T3719" s="1" t="str">
        <f>IF(AND(Flights[[#This Row],[Airline]]="US Airways", Flights[[#This Row],[Meal]]="Full Meal"), "Yes", "No")</f>
        <v>No</v>
      </c>
      <c r="U3719" s="1">
        <v>0.96180555555555558</v>
      </c>
      <c r="V3719">
        <v>-15</v>
      </c>
      <c r="W3719" s="1" t="str">
        <f>IF(Flights[[#This Row],[Arrival Delay]] = "", "Cancelled", IF(Flights[[#This Row],[Arrival Delay]]&gt;15, "Delayed", "On time"))</f>
        <v>On time</v>
      </c>
      <c r="X3719" t="str">
        <f>IF(Flights[[#This Row],[Status]]&lt;&gt;"Delayed","", IF(Flights[[#This Row],[Arrival Delay]]&gt;120, "Severe", IF(Flights[[#This Row],[Arrival Delay]]&gt;60, "Major", "Moderate")))</f>
        <v/>
      </c>
      <c r="Y3719" t="b">
        <v>0</v>
      </c>
      <c r="AA3719" t="str">
        <f>IF(OR(AND(Flights[[#This Row],[Status]]="Cancelled", Flights[[#This Row],[Cancellation Reason]]="Airline/Carrier"), Flights[[#This Row],[Delay Type]]="Severe"), "Yes", "No")</f>
        <v>No</v>
      </c>
    </row>
    <row r="3720" spans="1:27" x14ac:dyDescent="0.3">
      <c r="A3720" s="3">
        <v>42273</v>
      </c>
      <c r="B3720" s="22">
        <f>WEEKNUM(Flights[[#This Row],[Date]], 1)</f>
        <v>39</v>
      </c>
      <c r="C3720" s="22">
        <f>WEEKDAY(Flights[[#This Row],[Date]],1)</f>
        <v>7</v>
      </c>
      <c r="D3720" t="s">
        <v>676</v>
      </c>
      <c r="E3720" t="s">
        <v>1996</v>
      </c>
      <c r="F3720" t="s">
        <v>0</v>
      </c>
      <c r="G3720" t="s">
        <v>12</v>
      </c>
      <c r="H3720" t="str">
        <f>_xlfn.XLOOKUP(Flights[[#This Row],[Destination]], Airports!$A$2:$A$78, Airports!$D$2:$D$78)</f>
        <v>New York</v>
      </c>
      <c r="I3720" t="str" cm="1">
        <f t="array" ref="I3720">_xlfn.XLOOKUP(Flights[[#This Row],[Destination]],_xlfn._TRO_TRAILING( Airports!A:A),_xlfn._TRO_TRAILING( Airports!E:E), "Not found")</f>
        <v>NY</v>
      </c>
      <c r="J3720" s="1">
        <v>0.96180555555555558</v>
      </c>
      <c r="K3720" s="22">
        <f>HOUR(Flights[[#This Row],[Scheduled Departure]])</f>
        <v>23</v>
      </c>
      <c r="L3720" s="1">
        <v>0.96180555555555558</v>
      </c>
      <c r="M3720">
        <f>(L3720-J3720)*24*60</f>
        <v>0</v>
      </c>
      <c r="N3720" s="16">
        <f>Flights[[#This Row],[Length (min)]]/60</f>
        <v>5.6333333333333337</v>
      </c>
      <c r="O3720">
        <v>338</v>
      </c>
      <c r="P3720">
        <v>2475</v>
      </c>
      <c r="Q3720" s="18">
        <f>IFERROR(Flights[[#This Row],[Distance]]/Flights[[#This Row],[Length (hr)]], "")</f>
        <v>439.34911242603545</v>
      </c>
      <c r="R3720" s="1">
        <v>0.31180555555555556</v>
      </c>
      <c r="S3720" s="1" t="str">
        <f>IF(Flights[[#This Row],[Length (hr)]]&lt;2, "No meal", IF(Flights[[#This Row],[Length (hr)]]&lt;3.5, "Light meal", "Full meal"))</f>
        <v>Full meal</v>
      </c>
      <c r="T3720" s="1" t="str">
        <f>IF(AND(Flights[[#This Row],[Airline]]="US Airways", Flights[[#This Row],[Meal]]="Full Meal"), "Yes", "No")</f>
        <v>No</v>
      </c>
      <c r="U3720" s="1">
        <v>0.3215277777777778</v>
      </c>
      <c r="V3720">
        <v>14</v>
      </c>
      <c r="W3720" s="1" t="str">
        <f>IF(Flights[[#This Row],[Arrival Delay]] = "", "Cancelled", IF(Flights[[#This Row],[Arrival Delay]]&gt;15, "Delayed", "On time"))</f>
        <v>On time</v>
      </c>
      <c r="X3720" t="str">
        <f>IF(Flights[[#This Row],[Status]]&lt;&gt;"Delayed","", IF(Flights[[#This Row],[Arrival Delay]]&gt;120, "Severe", IF(Flights[[#This Row],[Arrival Delay]]&gt;60, "Major", "Moderate")))</f>
        <v/>
      </c>
      <c r="Y3720" t="b">
        <v>0</v>
      </c>
      <c r="AA3720" t="str">
        <f>IF(OR(AND(Flights[[#This Row],[Status]]="Cancelled", Flights[[#This Row],[Cancellation Reason]]="Airline/Carrier"), Flights[[#This Row],[Delay Type]]="Severe"), "Yes", "No")</f>
        <v>No</v>
      </c>
    </row>
    <row r="3721" spans="1:27" x14ac:dyDescent="0.3">
      <c r="A3721" s="3">
        <v>42274</v>
      </c>
      <c r="B3721" s="22">
        <f>WEEKNUM(Flights[[#This Row],[Date]], 1)</f>
        <v>40</v>
      </c>
      <c r="C3721" s="22">
        <f>WEEKDAY(Flights[[#This Row],[Date]],1)</f>
        <v>1</v>
      </c>
      <c r="D3721" t="s">
        <v>127</v>
      </c>
      <c r="E3721" t="s">
        <v>1987</v>
      </c>
      <c r="F3721" t="s">
        <v>0</v>
      </c>
      <c r="G3721" t="s">
        <v>4</v>
      </c>
      <c r="H3721" t="str">
        <f>_xlfn.XLOOKUP(Flights[[#This Row],[Destination]], Airports!$A$2:$A$78, Airports!$D$2:$D$78)</f>
        <v>Chicago</v>
      </c>
      <c r="I3721" t="str" cm="1">
        <f t="array" ref="I3721">_xlfn.XLOOKUP(Flights[[#This Row],[Destination]],_xlfn._TRO_TRAILING( Airports!A:A),_xlfn._TRO_TRAILING( Airports!E:E), "Not found")</f>
        <v>IL</v>
      </c>
      <c r="J3721" s="1">
        <v>0.20833333333333334</v>
      </c>
      <c r="K3721" s="22">
        <f>HOUR(Flights[[#This Row],[Scheduled Departure]])</f>
        <v>5</v>
      </c>
      <c r="L3721" s="1">
        <v>0.2048611111111111</v>
      </c>
      <c r="M3721">
        <f>(L3721-J3721)*24*60</f>
        <v>-5.0000000000000222</v>
      </c>
      <c r="N3721" s="16">
        <f>Flights[[#This Row],[Length (min)]]/60</f>
        <v>4.0666666666666664</v>
      </c>
      <c r="O3721">
        <v>244</v>
      </c>
      <c r="P3721">
        <v>1744</v>
      </c>
      <c r="Q3721" s="18">
        <f>IFERROR(Flights[[#This Row],[Distance]]/Flights[[#This Row],[Length (hr)]], "")</f>
        <v>428.85245901639348</v>
      </c>
      <c r="R3721" s="1">
        <v>0.46250000000000002</v>
      </c>
      <c r="S3721" s="1" t="str">
        <f>IF(Flights[[#This Row],[Length (hr)]]&lt;2, "No meal", IF(Flights[[#This Row],[Length (hr)]]&lt;3.5, "Light meal", "Full meal"))</f>
        <v>Full meal</v>
      </c>
      <c r="T3721" s="1" t="str">
        <f>IF(AND(Flights[[#This Row],[Airline]]="US Airways", Flights[[#This Row],[Meal]]="Full Meal"), "Yes", "No")</f>
        <v>No</v>
      </c>
      <c r="U3721" s="1">
        <v>0.45763888888888887</v>
      </c>
      <c r="V3721">
        <v>-7</v>
      </c>
      <c r="W3721" s="1" t="str">
        <f>IF(Flights[[#This Row],[Arrival Delay]] = "", "Cancelled", IF(Flights[[#This Row],[Arrival Delay]]&gt;15, "Delayed", "On time"))</f>
        <v>On time</v>
      </c>
      <c r="X3721" t="str">
        <f>IF(Flights[[#This Row],[Status]]&lt;&gt;"Delayed","", IF(Flights[[#This Row],[Arrival Delay]]&gt;120, "Severe", IF(Flights[[#This Row],[Arrival Delay]]&gt;60, "Major", "Moderate")))</f>
        <v/>
      </c>
      <c r="Y3721" t="b">
        <v>0</v>
      </c>
      <c r="AA3721" t="str">
        <f>IF(OR(AND(Flights[[#This Row],[Status]]="Cancelled", Flights[[#This Row],[Cancellation Reason]]="Airline/Carrier"), Flights[[#This Row],[Delay Type]]="Severe"), "Yes", "No")</f>
        <v>No</v>
      </c>
    </row>
    <row r="3722" spans="1:27" x14ac:dyDescent="0.3">
      <c r="A3722" s="3">
        <v>42274</v>
      </c>
      <c r="B3722" s="22">
        <f>WEEKNUM(Flights[[#This Row],[Date]], 1)</f>
        <v>40</v>
      </c>
      <c r="C3722" s="22">
        <f>WEEKDAY(Flights[[#This Row],[Date]],1)</f>
        <v>1</v>
      </c>
      <c r="D3722" t="s">
        <v>1669</v>
      </c>
      <c r="E3722" t="s">
        <v>1995</v>
      </c>
      <c r="F3722" t="s">
        <v>0</v>
      </c>
      <c r="G3722" t="s">
        <v>273</v>
      </c>
      <c r="H3722" t="str">
        <f>_xlfn.XLOOKUP(Flights[[#This Row],[Destination]], Airports!$A$2:$A$78, Airports!$D$2:$D$78)</f>
        <v>Denver</v>
      </c>
      <c r="I3722" t="str" cm="1">
        <f t="array" ref="I3722">_xlfn.XLOOKUP(Flights[[#This Row],[Destination]],_xlfn._TRO_TRAILING( Airports!A:A),_xlfn._TRO_TRAILING( Airports!E:E), "Not found")</f>
        <v>CO</v>
      </c>
      <c r="J3722" s="1">
        <v>0.3263888888888889</v>
      </c>
      <c r="K3722" s="22">
        <f>HOUR(Flights[[#This Row],[Scheduled Departure]])</f>
        <v>7</v>
      </c>
      <c r="L3722" s="1">
        <v>0.32430555555555557</v>
      </c>
      <c r="M3722">
        <f>(L3722-J3722)*24*60</f>
        <v>-2.9999999999999893</v>
      </c>
      <c r="N3722" s="16">
        <f>Flights[[#This Row],[Length (min)]]/60</f>
        <v>2.4500000000000002</v>
      </c>
      <c r="O3722">
        <v>147</v>
      </c>
      <c r="P3722">
        <v>862</v>
      </c>
      <c r="Q3722" s="18">
        <f>IFERROR(Flights[[#This Row],[Distance]]/Flights[[#This Row],[Length (hr)]], "")</f>
        <v>351.83673469387753</v>
      </c>
      <c r="R3722" s="1">
        <v>0.46527777777777779</v>
      </c>
      <c r="S3722" s="1" t="str">
        <f>IF(Flights[[#This Row],[Length (hr)]]&lt;2, "No meal", IF(Flights[[#This Row],[Length (hr)]]&lt;3.5, "Light meal", "Full meal"))</f>
        <v>Light meal</v>
      </c>
      <c r="T3722" s="1" t="str">
        <f>IF(AND(Flights[[#This Row],[Airline]]="US Airways", Flights[[#This Row],[Meal]]="Full Meal"), "Yes", "No")</f>
        <v>No</v>
      </c>
      <c r="U3722" s="1">
        <v>0.46805555555555556</v>
      </c>
      <c r="V3722">
        <v>4</v>
      </c>
      <c r="W3722" s="1" t="str">
        <f>IF(Flights[[#This Row],[Arrival Delay]] = "", "Cancelled", IF(Flights[[#This Row],[Arrival Delay]]&gt;15, "Delayed", "On time"))</f>
        <v>On time</v>
      </c>
      <c r="X3722" t="str">
        <f>IF(Flights[[#This Row],[Status]]&lt;&gt;"Delayed","", IF(Flights[[#This Row],[Arrival Delay]]&gt;120, "Severe", IF(Flights[[#This Row],[Arrival Delay]]&gt;60, "Major", "Moderate")))</f>
        <v/>
      </c>
      <c r="Y3722" t="b">
        <v>0</v>
      </c>
      <c r="AA3722" t="str">
        <f>IF(OR(AND(Flights[[#This Row],[Status]]="Cancelled", Flights[[#This Row],[Cancellation Reason]]="Airline/Carrier"), Flights[[#This Row],[Delay Type]]="Severe"), "Yes", "No")</f>
        <v>No</v>
      </c>
    </row>
    <row r="3723" spans="1:27" x14ac:dyDescent="0.3">
      <c r="A3723" s="3">
        <v>42274</v>
      </c>
      <c r="B3723" s="22">
        <f>WEEKNUM(Flights[[#This Row],[Date]], 1)</f>
        <v>40</v>
      </c>
      <c r="C3723" s="22">
        <f>WEEKDAY(Flights[[#This Row],[Date]],1)</f>
        <v>1</v>
      </c>
      <c r="D3723" t="s">
        <v>672</v>
      </c>
      <c r="E3723" t="s">
        <v>1989</v>
      </c>
      <c r="F3723" t="s">
        <v>0</v>
      </c>
      <c r="G3723" t="s">
        <v>2</v>
      </c>
      <c r="H3723" t="str">
        <f>_xlfn.XLOOKUP(Flights[[#This Row],[Destination]], Airports!$A$2:$A$78, Airports!$D$2:$D$78)</f>
        <v>Miami</v>
      </c>
      <c r="I3723" t="str" cm="1">
        <f t="array" ref="I3723">_xlfn.XLOOKUP(Flights[[#This Row],[Destination]],_xlfn._TRO_TRAILING( Airports!A:A),_xlfn._TRO_TRAILING( Airports!E:E), "Not found")</f>
        <v>FL</v>
      </c>
      <c r="J3723" s="1">
        <v>0.40625</v>
      </c>
      <c r="K3723" s="22">
        <f>HOUR(Flights[[#This Row],[Scheduled Departure]])</f>
        <v>9</v>
      </c>
      <c r="L3723" s="1">
        <v>0.40902777777777777</v>
      </c>
      <c r="M3723">
        <f>(L3723-J3723)*24*60</f>
        <v>3.9999999999999858</v>
      </c>
      <c r="N3723" s="16">
        <f>Flights[[#This Row],[Length (min)]]/60</f>
        <v>5.25</v>
      </c>
      <c r="O3723">
        <v>315</v>
      </c>
      <c r="P3723">
        <v>2342</v>
      </c>
      <c r="Q3723" s="18">
        <f>IFERROR(Flights[[#This Row],[Distance]]/Flights[[#This Row],[Length (hr)]], "")</f>
        <v>446.09523809523807</v>
      </c>
      <c r="R3723" s="1">
        <v>0.74027777777777781</v>
      </c>
      <c r="S3723" s="1" t="str">
        <f>IF(Flights[[#This Row],[Length (hr)]]&lt;2, "No meal", IF(Flights[[#This Row],[Length (hr)]]&lt;3.5, "Light meal", "Full meal"))</f>
        <v>Full meal</v>
      </c>
      <c r="T3723" s="1" t="str">
        <f>IF(AND(Flights[[#This Row],[Airline]]="US Airways", Flights[[#This Row],[Meal]]="Full Meal"), "Yes", "No")</f>
        <v>No</v>
      </c>
      <c r="U3723" s="1">
        <v>0.75277777777777777</v>
      </c>
      <c r="V3723">
        <v>18</v>
      </c>
      <c r="W3723" s="1" t="str">
        <f>IF(Flights[[#This Row],[Arrival Delay]] = "", "Cancelled", IF(Flights[[#This Row],[Arrival Delay]]&gt;15, "Delayed", "On time"))</f>
        <v>Delayed</v>
      </c>
      <c r="X3723" t="str">
        <f>IF(Flights[[#This Row],[Status]]&lt;&gt;"Delayed","", IF(Flights[[#This Row],[Arrival Delay]]&gt;120, "Severe", IF(Flights[[#This Row],[Arrival Delay]]&gt;60, "Major", "Moderate")))</f>
        <v>Moderate</v>
      </c>
      <c r="Y3723" t="b">
        <v>0</v>
      </c>
      <c r="AA3723" t="str">
        <f>IF(OR(AND(Flights[[#This Row],[Status]]="Cancelled", Flights[[#This Row],[Cancellation Reason]]="Airline/Carrier"), Flights[[#This Row],[Delay Type]]="Severe"), "Yes", "No")</f>
        <v>No</v>
      </c>
    </row>
    <row r="3724" spans="1:27" x14ac:dyDescent="0.3">
      <c r="A3724" s="3">
        <v>42274</v>
      </c>
      <c r="B3724" s="22">
        <f>WEEKNUM(Flights[[#This Row],[Date]], 1)</f>
        <v>40</v>
      </c>
      <c r="C3724" s="22">
        <f>WEEKDAY(Flights[[#This Row],[Date]],1)</f>
        <v>1</v>
      </c>
      <c r="D3724" t="s">
        <v>139</v>
      </c>
      <c r="E3724" t="s">
        <v>1987</v>
      </c>
      <c r="F3724" t="s">
        <v>0</v>
      </c>
      <c r="G3724" t="s">
        <v>23</v>
      </c>
      <c r="H3724" t="str">
        <f>_xlfn.XLOOKUP(Flights[[#This Row],[Destination]], Airports!$A$2:$A$78, Airports!$D$2:$D$78)</f>
        <v>Indianapolis</v>
      </c>
      <c r="I3724" t="str" cm="1">
        <f t="array" ref="I3724">_xlfn.XLOOKUP(Flights[[#This Row],[Destination]],_xlfn._TRO_TRAILING( Airports!A:A),_xlfn._TRO_TRAILING( Airports!E:E), "Not found")</f>
        <v>IN</v>
      </c>
      <c r="J3724" s="1">
        <v>0.46875</v>
      </c>
      <c r="K3724" s="22">
        <f>HOUR(Flights[[#This Row],[Scheduled Departure]])</f>
        <v>11</v>
      </c>
      <c r="L3724" s="1">
        <v>0.46805555555555556</v>
      </c>
      <c r="M3724">
        <f>(L3724-J3724)*24*60</f>
        <v>-0.99999999999999645</v>
      </c>
      <c r="N3724" s="16">
        <f>Flights[[#This Row],[Length (min)]]/60</f>
        <v>4.166666666666667</v>
      </c>
      <c r="O3724">
        <v>250</v>
      </c>
      <c r="P3724">
        <v>1814</v>
      </c>
      <c r="Q3724" s="18">
        <f>IFERROR(Flights[[#This Row],[Distance]]/Flights[[#This Row],[Length (hr)]], "")</f>
        <v>435.35999999999996</v>
      </c>
      <c r="R3724" s="1">
        <v>0.76041666666666663</v>
      </c>
      <c r="S3724" s="1" t="str">
        <f>IF(Flights[[#This Row],[Length (hr)]]&lt;2, "No meal", IF(Flights[[#This Row],[Length (hr)]]&lt;3.5, "Light meal", "Full meal"))</f>
        <v>Full meal</v>
      </c>
      <c r="T3724" s="1" t="str">
        <f>IF(AND(Flights[[#This Row],[Airline]]="US Airways", Flights[[#This Row],[Meal]]="Full Meal"), "Yes", "No")</f>
        <v>No</v>
      </c>
      <c r="U3724" s="1">
        <v>0.76666666666666672</v>
      </c>
      <c r="V3724">
        <v>9</v>
      </c>
      <c r="W3724" s="1" t="str">
        <f>IF(Flights[[#This Row],[Arrival Delay]] = "", "Cancelled", IF(Flights[[#This Row],[Arrival Delay]]&gt;15, "Delayed", "On time"))</f>
        <v>On time</v>
      </c>
      <c r="X3724" t="str">
        <f>IF(Flights[[#This Row],[Status]]&lt;&gt;"Delayed","", IF(Flights[[#This Row],[Arrival Delay]]&gt;120, "Severe", IF(Flights[[#This Row],[Arrival Delay]]&gt;60, "Major", "Moderate")))</f>
        <v/>
      </c>
      <c r="Y3724" t="b">
        <v>0</v>
      </c>
      <c r="AA3724" t="str">
        <f>IF(OR(AND(Flights[[#This Row],[Status]]="Cancelled", Flights[[#This Row],[Cancellation Reason]]="Airline/Carrier"), Flights[[#This Row],[Delay Type]]="Severe"), "Yes", "No")</f>
        <v>No</v>
      </c>
    </row>
    <row r="3725" spans="1:27" x14ac:dyDescent="0.3">
      <c r="A3725" s="3">
        <v>42274</v>
      </c>
      <c r="B3725" s="22">
        <f>WEEKNUM(Flights[[#This Row],[Date]], 1)</f>
        <v>40</v>
      </c>
      <c r="C3725" s="22">
        <f>WEEKDAY(Flights[[#This Row],[Date]],1)</f>
        <v>1</v>
      </c>
      <c r="D3725" t="s">
        <v>1806</v>
      </c>
      <c r="E3725" t="s">
        <v>1990</v>
      </c>
      <c r="F3725" t="s">
        <v>0</v>
      </c>
      <c r="G3725" t="s">
        <v>273</v>
      </c>
      <c r="H3725" t="str">
        <f>_xlfn.XLOOKUP(Flights[[#This Row],[Destination]], Airports!$A$2:$A$78, Airports!$D$2:$D$78)</f>
        <v>Denver</v>
      </c>
      <c r="I3725" t="str" cm="1">
        <f t="array" ref="I3725">_xlfn.XLOOKUP(Flights[[#This Row],[Destination]],_xlfn._TRO_TRAILING( Airports!A:A),_xlfn._TRO_TRAILING( Airports!E:E), "Not found")</f>
        <v>CO</v>
      </c>
      <c r="J3725" s="1">
        <v>0.54166666666666663</v>
      </c>
      <c r="K3725" s="22">
        <f>HOUR(Flights[[#This Row],[Scheduled Departure]])</f>
        <v>13</v>
      </c>
      <c r="L3725" s="1">
        <v>0.54861111111111116</v>
      </c>
      <c r="M3725">
        <f>(L3725-J3725)*24*60</f>
        <v>10.000000000000124</v>
      </c>
      <c r="N3725" s="16">
        <f>Flights[[#This Row],[Length (min)]]/60</f>
        <v>2.1333333333333333</v>
      </c>
      <c r="O3725">
        <v>128</v>
      </c>
      <c r="P3725">
        <v>862</v>
      </c>
      <c r="Q3725" s="18">
        <f>IFERROR(Flights[[#This Row],[Distance]]/Flights[[#This Row],[Length (hr)]], "")</f>
        <v>404.0625</v>
      </c>
      <c r="R3725" s="1">
        <v>0.67986111111111114</v>
      </c>
      <c r="S3725" s="1" t="str">
        <f>IF(Flights[[#This Row],[Length (hr)]]&lt;2, "No meal", IF(Flights[[#This Row],[Length (hr)]]&lt;3.5, "Light meal", "Full meal"))</f>
        <v>Light meal</v>
      </c>
      <c r="T3725" s="1" t="str">
        <f>IF(AND(Flights[[#This Row],[Airline]]="US Airways", Flights[[#This Row],[Meal]]="Full Meal"), "Yes", "No")</f>
        <v>No</v>
      </c>
      <c r="U3725" s="1">
        <v>0.6791666666666667</v>
      </c>
      <c r="V3725">
        <v>-1</v>
      </c>
      <c r="W3725" s="1" t="str">
        <f>IF(Flights[[#This Row],[Arrival Delay]] = "", "Cancelled", IF(Flights[[#This Row],[Arrival Delay]]&gt;15, "Delayed", "On time"))</f>
        <v>On time</v>
      </c>
      <c r="X3725" t="str">
        <f>IF(Flights[[#This Row],[Status]]&lt;&gt;"Delayed","", IF(Flights[[#This Row],[Arrival Delay]]&gt;120, "Severe", IF(Flights[[#This Row],[Arrival Delay]]&gt;60, "Major", "Moderate")))</f>
        <v/>
      </c>
      <c r="Y3725" t="b">
        <v>0</v>
      </c>
      <c r="AA3725" t="str">
        <f>IF(OR(AND(Flights[[#This Row],[Status]]="Cancelled", Flights[[#This Row],[Cancellation Reason]]="Airline/Carrier"), Flights[[#This Row],[Delay Type]]="Severe"), "Yes", "No")</f>
        <v>No</v>
      </c>
    </row>
    <row r="3726" spans="1:27" x14ac:dyDescent="0.3">
      <c r="A3726" s="3">
        <v>42274</v>
      </c>
      <c r="B3726" s="22">
        <f>WEEKNUM(Flights[[#This Row],[Date]], 1)</f>
        <v>40</v>
      </c>
      <c r="C3726" s="22">
        <f>WEEKDAY(Flights[[#This Row],[Date]],1)</f>
        <v>1</v>
      </c>
      <c r="D3726" t="s">
        <v>1653</v>
      </c>
      <c r="E3726" t="s">
        <v>1993</v>
      </c>
      <c r="F3726" t="s">
        <v>0</v>
      </c>
      <c r="G3726" t="s">
        <v>303</v>
      </c>
      <c r="H3726" t="str">
        <f>_xlfn.XLOOKUP(Flights[[#This Row],[Destination]], Airports!$A$2:$A$78, Airports!$D$2:$D$78)</f>
        <v>Kansas City</v>
      </c>
      <c r="I3726" t="str" cm="1">
        <f t="array" ref="I3726">_xlfn.XLOOKUP(Flights[[#This Row],[Destination]],_xlfn._TRO_TRAILING( Airports!A:A),_xlfn._TRO_TRAILING( Airports!E:E), "Not found")</f>
        <v>MO</v>
      </c>
      <c r="J3726" s="1">
        <v>0.55763888888888891</v>
      </c>
      <c r="K3726" s="22">
        <f>HOUR(Flights[[#This Row],[Scheduled Departure]])</f>
        <v>13</v>
      </c>
      <c r="L3726" s="1">
        <v>0.56111111111111112</v>
      </c>
      <c r="M3726">
        <f>(L3726-J3726)*24*60</f>
        <v>4.9999999999999822</v>
      </c>
      <c r="N3726" s="16">
        <f>Flights[[#This Row],[Length (min)]]/60</f>
        <v>3.4333333333333331</v>
      </c>
      <c r="O3726">
        <v>206</v>
      </c>
      <c r="P3726">
        <v>1363</v>
      </c>
      <c r="Q3726" s="18">
        <f>IFERROR(Flights[[#This Row],[Distance]]/Flights[[#This Row],[Length (hr)]], "")</f>
        <v>396.99029126213594</v>
      </c>
      <c r="R3726" s="1">
        <v>0.77083333333333337</v>
      </c>
      <c r="S3726" s="1" t="str">
        <f>IF(Flights[[#This Row],[Length (hr)]]&lt;2, "No meal", IF(Flights[[#This Row],[Length (hr)]]&lt;3.5, "Light meal", "Full meal"))</f>
        <v>Light meal</v>
      </c>
      <c r="T3726" s="1" t="str">
        <f>IF(AND(Flights[[#This Row],[Airline]]="US Airways", Flights[[#This Row],[Meal]]="Full Meal"), "Yes", "No")</f>
        <v>No</v>
      </c>
      <c r="U3726" s="1">
        <v>0.78749999999999998</v>
      </c>
      <c r="V3726">
        <v>24</v>
      </c>
      <c r="W3726" s="1" t="str">
        <f>IF(Flights[[#This Row],[Arrival Delay]] = "", "Cancelled", IF(Flights[[#This Row],[Arrival Delay]]&gt;15, "Delayed", "On time"))</f>
        <v>Delayed</v>
      </c>
      <c r="X3726" t="str">
        <f>IF(Flights[[#This Row],[Status]]&lt;&gt;"Delayed","", IF(Flights[[#This Row],[Arrival Delay]]&gt;120, "Severe", IF(Flights[[#This Row],[Arrival Delay]]&gt;60, "Major", "Moderate")))</f>
        <v>Moderate</v>
      </c>
      <c r="Y3726" t="b">
        <v>0</v>
      </c>
      <c r="AA3726" t="str">
        <f>IF(OR(AND(Flights[[#This Row],[Status]]="Cancelled", Flights[[#This Row],[Cancellation Reason]]="Airline/Carrier"), Flights[[#This Row],[Delay Type]]="Severe"), "Yes", "No")</f>
        <v>No</v>
      </c>
    </row>
    <row r="3727" spans="1:27" x14ac:dyDescent="0.3">
      <c r="A3727" s="3">
        <v>42274</v>
      </c>
      <c r="B3727" s="22">
        <f>WEEKNUM(Flights[[#This Row],[Date]], 1)</f>
        <v>40</v>
      </c>
      <c r="C3727" s="22">
        <f>WEEKDAY(Flights[[#This Row],[Date]],1)</f>
        <v>1</v>
      </c>
      <c r="D3727" t="s">
        <v>82</v>
      </c>
      <c r="E3727" t="s">
        <v>1987</v>
      </c>
      <c r="F3727" t="s">
        <v>0</v>
      </c>
      <c r="G3727" t="s">
        <v>12</v>
      </c>
      <c r="H3727" t="str">
        <f>_xlfn.XLOOKUP(Flights[[#This Row],[Destination]], Airports!$A$2:$A$78, Airports!$D$2:$D$78)</f>
        <v>New York</v>
      </c>
      <c r="I3727" t="str" cm="1">
        <f t="array" ref="I3727">_xlfn.XLOOKUP(Flights[[#This Row],[Destination]],_xlfn._TRO_TRAILING( Airports!A:A),_xlfn._TRO_TRAILING( Airports!E:E), "Not found")</f>
        <v>NY</v>
      </c>
      <c r="J3727" s="1">
        <v>0.625</v>
      </c>
      <c r="K3727" s="22">
        <f>HOUR(Flights[[#This Row],[Scheduled Departure]])</f>
        <v>15</v>
      </c>
      <c r="L3727" s="1">
        <v>0.62013888888888891</v>
      </c>
      <c r="M3727">
        <f>(L3727-J3727)*24*60</f>
        <v>-6.9999999999999751</v>
      </c>
      <c r="N3727" s="16">
        <f>Flights[[#This Row],[Length (min)]]/60</f>
        <v>5.4</v>
      </c>
      <c r="O3727">
        <v>324</v>
      </c>
      <c r="P3727">
        <v>2475</v>
      </c>
      <c r="Q3727" s="18">
        <f>IFERROR(Flights[[#This Row],[Distance]]/Flights[[#This Row],[Length (hr)]], "")</f>
        <v>458.33333333333331</v>
      </c>
      <c r="R3727" s="1">
        <v>0.98124999999999996</v>
      </c>
      <c r="S3727" s="1" t="str">
        <f>IF(Flights[[#This Row],[Length (hr)]]&lt;2, "No meal", IF(Flights[[#This Row],[Length (hr)]]&lt;3.5, "Light meal", "Full meal"))</f>
        <v>Full meal</v>
      </c>
      <c r="T3727" s="1" t="str">
        <f>IF(AND(Flights[[#This Row],[Airline]]="US Airways", Flights[[#This Row],[Meal]]="Full Meal"), "Yes", "No")</f>
        <v>No</v>
      </c>
      <c r="U3727" s="1">
        <v>0.97013888888888888</v>
      </c>
      <c r="V3727">
        <v>-16</v>
      </c>
      <c r="W3727" s="1" t="str">
        <f>IF(Flights[[#This Row],[Arrival Delay]] = "", "Cancelled", IF(Flights[[#This Row],[Arrival Delay]]&gt;15, "Delayed", "On time"))</f>
        <v>On time</v>
      </c>
      <c r="X3727" t="str">
        <f>IF(Flights[[#This Row],[Status]]&lt;&gt;"Delayed","", IF(Flights[[#This Row],[Arrival Delay]]&gt;120, "Severe", IF(Flights[[#This Row],[Arrival Delay]]&gt;60, "Major", "Moderate")))</f>
        <v/>
      </c>
      <c r="Y3727" t="b">
        <v>0</v>
      </c>
      <c r="AA3727" t="str">
        <f>IF(OR(AND(Flights[[#This Row],[Status]]="Cancelled", Flights[[#This Row],[Cancellation Reason]]="Airline/Carrier"), Flights[[#This Row],[Delay Type]]="Severe"), "Yes", "No")</f>
        <v>No</v>
      </c>
    </row>
    <row r="3728" spans="1:27" x14ac:dyDescent="0.3">
      <c r="A3728" s="3">
        <v>42274</v>
      </c>
      <c r="B3728" s="22">
        <f>WEEKNUM(Flights[[#This Row],[Date]], 1)</f>
        <v>40</v>
      </c>
      <c r="C3728" s="22">
        <f>WEEKDAY(Flights[[#This Row],[Date]],1)</f>
        <v>1</v>
      </c>
      <c r="D3728" t="s">
        <v>1695</v>
      </c>
      <c r="E3728" t="s">
        <v>1995</v>
      </c>
      <c r="F3728" t="s">
        <v>0</v>
      </c>
      <c r="G3728" t="s">
        <v>351</v>
      </c>
      <c r="H3728" t="str">
        <f>_xlfn.XLOOKUP(Flights[[#This Row],[Destination]], Airports!$A$2:$A$78, Airports!$D$2:$D$78)</f>
        <v>Sacramento</v>
      </c>
      <c r="I3728" t="str" cm="1">
        <f t="array" ref="I3728">_xlfn.XLOOKUP(Flights[[#This Row],[Destination]],_xlfn._TRO_TRAILING( Airports!A:A),_xlfn._TRO_TRAILING( Airports!E:E), "Not found")</f>
        <v>CA</v>
      </c>
      <c r="J3728" s="1">
        <v>0.63541666666666663</v>
      </c>
      <c r="K3728" s="22">
        <f>HOUR(Flights[[#This Row],[Scheduled Departure]])</f>
        <v>15</v>
      </c>
      <c r="L3728" s="1">
        <v>0.63263888888888886</v>
      </c>
      <c r="M3728">
        <f>(L3728-J3728)*24*60</f>
        <v>-3.9999999999999858</v>
      </c>
      <c r="N3728" s="16">
        <f>Flights[[#This Row],[Length (min)]]/60</f>
        <v>1.2166666666666666</v>
      </c>
      <c r="O3728">
        <v>73</v>
      </c>
      <c r="P3728">
        <v>373</v>
      </c>
      <c r="Q3728" s="18">
        <f>IFERROR(Flights[[#This Row],[Distance]]/Flights[[#This Row],[Length (hr)]], "")</f>
        <v>306.57534246575347</v>
      </c>
      <c r="R3728" s="1">
        <v>0.6875</v>
      </c>
      <c r="S3728" s="1" t="str">
        <f>IF(Flights[[#This Row],[Length (hr)]]&lt;2, "No meal", IF(Flights[[#This Row],[Length (hr)]]&lt;3.5, "Light meal", "Full meal"))</f>
        <v>No meal</v>
      </c>
      <c r="T3728" s="1" t="str">
        <f>IF(AND(Flights[[#This Row],[Airline]]="US Airways", Flights[[#This Row],[Meal]]="Full Meal"), "Yes", "No")</f>
        <v>No</v>
      </c>
      <c r="U3728" s="1">
        <v>0.68333333333333335</v>
      </c>
      <c r="V3728">
        <v>-6</v>
      </c>
      <c r="W3728" s="1" t="str">
        <f>IF(Flights[[#This Row],[Arrival Delay]] = "", "Cancelled", IF(Flights[[#This Row],[Arrival Delay]]&gt;15, "Delayed", "On time"))</f>
        <v>On time</v>
      </c>
      <c r="X3728" t="str">
        <f>IF(Flights[[#This Row],[Status]]&lt;&gt;"Delayed","", IF(Flights[[#This Row],[Arrival Delay]]&gt;120, "Severe", IF(Flights[[#This Row],[Arrival Delay]]&gt;60, "Major", "Moderate")))</f>
        <v/>
      </c>
      <c r="Y3728" t="b">
        <v>0</v>
      </c>
      <c r="AA3728" t="str">
        <f>IF(OR(AND(Flights[[#This Row],[Status]]="Cancelled", Flights[[#This Row],[Cancellation Reason]]="Airline/Carrier"), Flights[[#This Row],[Delay Type]]="Severe"), "Yes", "No")</f>
        <v>No</v>
      </c>
    </row>
    <row r="3729" spans="1:27" x14ac:dyDescent="0.3">
      <c r="A3729" s="3">
        <v>42274</v>
      </c>
      <c r="B3729" s="22">
        <f>WEEKNUM(Flights[[#This Row],[Date]], 1)</f>
        <v>40</v>
      </c>
      <c r="C3729" s="22">
        <f>WEEKDAY(Flights[[#This Row],[Date]],1)</f>
        <v>1</v>
      </c>
      <c r="D3729" t="s">
        <v>155</v>
      </c>
      <c r="E3729" t="s">
        <v>1987</v>
      </c>
      <c r="F3729" t="s">
        <v>0</v>
      </c>
      <c r="G3729" t="s">
        <v>2</v>
      </c>
      <c r="H3729" t="str">
        <f>_xlfn.XLOOKUP(Flights[[#This Row],[Destination]], Airports!$A$2:$A$78, Airports!$D$2:$D$78)</f>
        <v>Miami</v>
      </c>
      <c r="I3729" t="str" cm="1">
        <f t="array" ref="I3729">_xlfn.XLOOKUP(Flights[[#This Row],[Destination]],_xlfn._TRO_TRAILING( Airports!A:A),_xlfn._TRO_TRAILING( Airports!E:E), "Not found")</f>
        <v>FL</v>
      </c>
      <c r="J3729" s="1">
        <v>0.91319444444444442</v>
      </c>
      <c r="K3729" s="22">
        <f>HOUR(Flights[[#This Row],[Scheduled Departure]])</f>
        <v>21</v>
      </c>
      <c r="L3729" s="1">
        <v>0.9243055555555556</v>
      </c>
      <c r="M3729">
        <f>(L3729-J3729)*24*60</f>
        <v>16.000000000000103</v>
      </c>
      <c r="N3729" s="16">
        <f>Flights[[#This Row],[Length (min)]]/60</f>
        <v>5.25</v>
      </c>
      <c r="O3729">
        <v>315</v>
      </c>
      <c r="P3729">
        <v>2342</v>
      </c>
      <c r="Q3729" s="18">
        <f>IFERROR(Flights[[#This Row],[Distance]]/Flights[[#This Row],[Length (hr)]], "")</f>
        <v>446.09523809523807</v>
      </c>
      <c r="R3729" s="1">
        <v>0.24583333333333332</v>
      </c>
      <c r="S3729" s="1" t="str">
        <f>IF(Flights[[#This Row],[Length (hr)]]&lt;2, "No meal", IF(Flights[[#This Row],[Length (hr)]]&lt;3.5, "Light meal", "Full meal"))</f>
        <v>Full meal</v>
      </c>
      <c r="T3729" s="1" t="str">
        <f>IF(AND(Flights[[#This Row],[Airline]]="US Airways", Flights[[#This Row],[Meal]]="Full Meal"), "Yes", "No")</f>
        <v>No</v>
      </c>
      <c r="U3729" s="1">
        <v>0.26805555555555555</v>
      </c>
      <c r="V3729">
        <v>32</v>
      </c>
      <c r="W3729" s="1" t="str">
        <f>IF(Flights[[#This Row],[Arrival Delay]] = "", "Cancelled", IF(Flights[[#This Row],[Arrival Delay]]&gt;15, "Delayed", "On time"))</f>
        <v>Delayed</v>
      </c>
      <c r="X3729" t="str">
        <f>IF(Flights[[#This Row],[Status]]&lt;&gt;"Delayed","", IF(Flights[[#This Row],[Arrival Delay]]&gt;120, "Severe", IF(Flights[[#This Row],[Arrival Delay]]&gt;60, "Major", "Moderate")))</f>
        <v>Moderate</v>
      </c>
      <c r="Y3729" t="b">
        <v>0</v>
      </c>
      <c r="AA3729" t="str">
        <f>IF(OR(AND(Flights[[#This Row],[Status]]="Cancelled", Flights[[#This Row],[Cancellation Reason]]="Airline/Carrier"), Flights[[#This Row],[Delay Type]]="Severe"), "Yes", "No")</f>
        <v>No</v>
      </c>
    </row>
    <row r="3730" spans="1:27" x14ac:dyDescent="0.3">
      <c r="A3730" s="3">
        <v>42274</v>
      </c>
      <c r="B3730" s="22">
        <f>WEEKNUM(Flights[[#This Row],[Date]], 1)</f>
        <v>40</v>
      </c>
      <c r="C3730" s="22">
        <f>WEEKDAY(Flights[[#This Row],[Date]],1)</f>
        <v>1</v>
      </c>
      <c r="D3730" t="s">
        <v>95</v>
      </c>
      <c r="E3730" t="s">
        <v>1987</v>
      </c>
      <c r="F3730" t="s">
        <v>0</v>
      </c>
      <c r="G3730" t="s">
        <v>4</v>
      </c>
      <c r="H3730" t="str">
        <f>_xlfn.XLOOKUP(Flights[[#This Row],[Destination]], Airports!$A$2:$A$78, Airports!$D$2:$D$78)</f>
        <v>Chicago</v>
      </c>
      <c r="I3730" t="str" cm="1">
        <f t="array" ref="I3730">_xlfn.XLOOKUP(Flights[[#This Row],[Destination]],_xlfn._TRO_TRAILING( Airports!A:A),_xlfn._TRO_TRAILING( Airports!E:E), "Not found")</f>
        <v>IL</v>
      </c>
      <c r="J3730" s="1">
        <v>0.99930555555555556</v>
      </c>
      <c r="K3730" s="22">
        <f>HOUR(Flights[[#This Row],[Scheduled Departure]])</f>
        <v>23</v>
      </c>
      <c r="L3730" s="1">
        <v>6.2500000000000003E-3</v>
      </c>
      <c r="M3730">
        <f>(L3730-J3730)*24*60</f>
        <v>-1430.0000000000002</v>
      </c>
      <c r="N3730" s="16">
        <f>Flights[[#This Row],[Length (min)]]/60</f>
        <v>4.2333333333333334</v>
      </c>
      <c r="O3730">
        <v>254</v>
      </c>
      <c r="P3730">
        <v>1744</v>
      </c>
      <c r="Q3730" s="18">
        <f>IFERROR(Flights[[#This Row],[Distance]]/Flights[[#This Row],[Length (hr)]], "")</f>
        <v>411.96850393700788</v>
      </c>
      <c r="R3730" s="1">
        <v>0.25069444444444444</v>
      </c>
      <c r="S3730" s="1" t="str">
        <f>IF(Flights[[#This Row],[Length (hr)]]&lt;2, "No meal", IF(Flights[[#This Row],[Length (hr)]]&lt;3.5, "Light meal", "Full meal"))</f>
        <v>Full meal</v>
      </c>
      <c r="T3730" s="1" t="str">
        <f>IF(AND(Flights[[#This Row],[Airline]]="US Airways", Flights[[#This Row],[Meal]]="Full Meal"), "Yes", "No")</f>
        <v>No</v>
      </c>
      <c r="U3730" s="1">
        <v>0.26597222222222222</v>
      </c>
      <c r="V3730">
        <v>22</v>
      </c>
      <c r="W3730" s="1" t="str">
        <f>IF(Flights[[#This Row],[Arrival Delay]] = "", "Cancelled", IF(Flights[[#This Row],[Arrival Delay]]&gt;15, "Delayed", "On time"))</f>
        <v>Delayed</v>
      </c>
      <c r="X3730" t="str">
        <f>IF(Flights[[#This Row],[Status]]&lt;&gt;"Delayed","", IF(Flights[[#This Row],[Arrival Delay]]&gt;120, "Severe", IF(Flights[[#This Row],[Arrival Delay]]&gt;60, "Major", "Moderate")))</f>
        <v>Moderate</v>
      </c>
      <c r="Y3730" t="b">
        <v>0</v>
      </c>
      <c r="AA3730" t="str">
        <f>IF(OR(AND(Flights[[#This Row],[Status]]="Cancelled", Flights[[#This Row],[Cancellation Reason]]="Airline/Carrier"), Flights[[#This Row],[Delay Type]]="Severe"), "Yes", "No")</f>
        <v>No</v>
      </c>
    </row>
    <row r="3731" spans="1:27" x14ac:dyDescent="0.3">
      <c r="A3731" s="3">
        <v>42275</v>
      </c>
      <c r="B3731" s="22">
        <f>WEEKNUM(Flights[[#This Row],[Date]], 1)</f>
        <v>40</v>
      </c>
      <c r="C3731" s="22">
        <f>WEEKDAY(Flights[[#This Row],[Date]],1)</f>
        <v>2</v>
      </c>
      <c r="D3731" t="s">
        <v>397</v>
      </c>
      <c r="E3731" t="s">
        <v>1994</v>
      </c>
      <c r="F3731" t="s">
        <v>0</v>
      </c>
      <c r="G3731" t="s">
        <v>339</v>
      </c>
      <c r="H3731" t="str">
        <f>_xlfn.XLOOKUP(Flights[[#This Row],[Destination]], Airports!$A$2:$A$78, Airports!$D$2:$D$78)</f>
        <v>San Diego</v>
      </c>
      <c r="I3731" t="str" cm="1">
        <f t="array" ref="I3731">_xlfn.XLOOKUP(Flights[[#This Row],[Destination]],_xlfn._TRO_TRAILING( Airports!A:A),_xlfn._TRO_TRAILING( Airports!E:E), "Not found")</f>
        <v>CA</v>
      </c>
      <c r="J3731" s="1">
        <v>0.25694444444444442</v>
      </c>
      <c r="K3731" s="22">
        <f>HOUR(Flights[[#This Row],[Scheduled Departure]])</f>
        <v>6</v>
      </c>
      <c r="L3731" s="1">
        <v>0.25</v>
      </c>
      <c r="M3731">
        <f>(L3731-J3731)*24*60</f>
        <v>-9.9999999999999645</v>
      </c>
      <c r="N3731" s="16">
        <f>Flights[[#This Row],[Length (min)]]/60</f>
        <v>1.7166666666666666</v>
      </c>
      <c r="O3731">
        <v>103</v>
      </c>
      <c r="P3731">
        <v>109</v>
      </c>
      <c r="Q3731" s="18">
        <f>IFERROR(Flights[[#This Row],[Distance]]/Flights[[#This Row],[Length (hr)]], "")</f>
        <v>63.495145631067963</v>
      </c>
      <c r="R3731" s="1">
        <v>0.2951388888888889</v>
      </c>
      <c r="S3731" s="1" t="str">
        <f>IF(Flights[[#This Row],[Length (hr)]]&lt;2, "No meal", IF(Flights[[#This Row],[Length (hr)]]&lt;3.5, "Light meal", "Full meal"))</f>
        <v>No meal</v>
      </c>
      <c r="T3731" s="1" t="str">
        <f>IF(AND(Flights[[#This Row],[Airline]]="US Airways", Flights[[#This Row],[Meal]]="Full Meal"), "Yes", "No")</f>
        <v>No</v>
      </c>
      <c r="U3731" s="1">
        <v>0.3215277777777778</v>
      </c>
      <c r="V3731">
        <v>38</v>
      </c>
      <c r="W3731" s="1" t="str">
        <f>IF(Flights[[#This Row],[Arrival Delay]] = "", "Cancelled", IF(Flights[[#This Row],[Arrival Delay]]&gt;15, "Delayed", "On time"))</f>
        <v>Delayed</v>
      </c>
      <c r="X3731" t="str">
        <f>IF(Flights[[#This Row],[Status]]&lt;&gt;"Delayed","", IF(Flights[[#This Row],[Arrival Delay]]&gt;120, "Severe", IF(Flights[[#This Row],[Arrival Delay]]&gt;60, "Major", "Moderate")))</f>
        <v>Moderate</v>
      </c>
      <c r="Y3731" t="b">
        <v>0</v>
      </c>
      <c r="AA3731" t="str">
        <f>IF(OR(AND(Flights[[#This Row],[Status]]="Cancelled", Flights[[#This Row],[Cancellation Reason]]="Airline/Carrier"), Flights[[#This Row],[Delay Type]]="Severe"), "Yes", "No")</f>
        <v>No</v>
      </c>
    </row>
    <row r="3732" spans="1:27" x14ac:dyDescent="0.3">
      <c r="A3732" s="3">
        <v>42275</v>
      </c>
      <c r="B3732" s="22">
        <f>WEEKNUM(Flights[[#This Row],[Date]], 1)</f>
        <v>40</v>
      </c>
      <c r="C3732" s="22">
        <f>WEEKDAY(Flights[[#This Row],[Date]],1)</f>
        <v>2</v>
      </c>
      <c r="D3732" t="s">
        <v>782</v>
      </c>
      <c r="E3732" t="s">
        <v>1989</v>
      </c>
      <c r="F3732" t="s">
        <v>0</v>
      </c>
      <c r="G3732" t="s">
        <v>314</v>
      </c>
      <c r="H3732" t="str">
        <f>_xlfn.XLOOKUP(Flights[[#This Row],[Destination]], Airports!$A$2:$A$78, Airports!$D$2:$D$78)</f>
        <v>Minneapolis</v>
      </c>
      <c r="I3732" t="str" cm="1">
        <f t="array" ref="I3732">_xlfn.XLOOKUP(Flights[[#This Row],[Destination]],_xlfn._TRO_TRAILING( Airports!A:A),_xlfn._TRO_TRAILING( Airports!E:E), "Not found")</f>
        <v>MN</v>
      </c>
      <c r="J3732" s="1">
        <v>0.28472222222222221</v>
      </c>
      <c r="K3732" s="22">
        <f>HOUR(Flights[[#This Row],[Scheduled Departure]])</f>
        <v>6</v>
      </c>
      <c r="L3732" s="1">
        <v>0.28402777777777777</v>
      </c>
      <c r="M3732">
        <f>(L3732-J3732)*24*60</f>
        <v>-0.99999999999999645</v>
      </c>
      <c r="N3732" s="16">
        <f>Flights[[#This Row],[Length (min)]]/60</f>
        <v>3.3333333333333335</v>
      </c>
      <c r="O3732">
        <v>200</v>
      </c>
      <c r="P3732">
        <v>1535</v>
      </c>
      <c r="Q3732" s="18">
        <f>IFERROR(Flights[[#This Row],[Distance]]/Flights[[#This Row],[Length (hr)]], "")</f>
        <v>460.5</v>
      </c>
      <c r="R3732" s="1">
        <v>0.51666666666666672</v>
      </c>
      <c r="S3732" s="1" t="str">
        <f>IF(Flights[[#This Row],[Length (hr)]]&lt;2, "No meal", IF(Flights[[#This Row],[Length (hr)]]&lt;3.5, "Light meal", "Full meal"))</f>
        <v>Light meal</v>
      </c>
      <c r="T3732" s="1" t="str">
        <f>IF(AND(Flights[[#This Row],[Airline]]="US Airways", Flights[[#This Row],[Meal]]="Full Meal"), "Yes", "No")</f>
        <v>No</v>
      </c>
      <c r="U3732" s="1">
        <v>0.50624999999999998</v>
      </c>
      <c r="V3732">
        <v>-15</v>
      </c>
      <c r="W3732" s="1" t="str">
        <f>IF(Flights[[#This Row],[Arrival Delay]] = "", "Cancelled", IF(Flights[[#This Row],[Arrival Delay]]&gt;15, "Delayed", "On time"))</f>
        <v>On time</v>
      </c>
      <c r="X3732" t="str">
        <f>IF(Flights[[#This Row],[Status]]&lt;&gt;"Delayed","", IF(Flights[[#This Row],[Arrival Delay]]&gt;120, "Severe", IF(Flights[[#This Row],[Arrival Delay]]&gt;60, "Major", "Moderate")))</f>
        <v/>
      </c>
      <c r="Y3732" t="b">
        <v>0</v>
      </c>
      <c r="AA3732" t="str">
        <f>IF(OR(AND(Flights[[#This Row],[Status]]="Cancelled", Flights[[#This Row],[Cancellation Reason]]="Airline/Carrier"), Flights[[#This Row],[Delay Type]]="Severe"), "Yes", "No")</f>
        <v>No</v>
      </c>
    </row>
    <row r="3733" spans="1:27" x14ac:dyDescent="0.3">
      <c r="A3733" s="3">
        <v>42275</v>
      </c>
      <c r="B3733" s="22">
        <f>WEEKNUM(Flights[[#This Row],[Date]], 1)</f>
        <v>40</v>
      </c>
      <c r="C3733" s="22">
        <f>WEEKDAY(Flights[[#This Row],[Date]],1)</f>
        <v>2</v>
      </c>
      <c r="D3733" t="s">
        <v>696</v>
      </c>
      <c r="E3733" t="s">
        <v>1996</v>
      </c>
      <c r="F3733" t="s">
        <v>0</v>
      </c>
      <c r="G3733" t="s">
        <v>9</v>
      </c>
      <c r="H3733" t="str">
        <f>_xlfn.XLOOKUP(Flights[[#This Row],[Destination]], Airports!$A$2:$A$78, Airports!$D$2:$D$78)</f>
        <v>San Francisco</v>
      </c>
      <c r="I3733" t="str" cm="1">
        <f t="array" ref="I3733">_xlfn.XLOOKUP(Flights[[#This Row],[Destination]],_xlfn._TRO_TRAILING( Airports!A:A),_xlfn._TRO_TRAILING( Airports!E:E), "Not found")</f>
        <v>CA</v>
      </c>
      <c r="J3733" s="1">
        <v>0.2951388888888889</v>
      </c>
      <c r="K3733" s="22">
        <f>HOUR(Flights[[#This Row],[Scheduled Departure]])</f>
        <v>7</v>
      </c>
      <c r="L3733" s="1">
        <v>0.29305555555555557</v>
      </c>
      <c r="M3733">
        <f>(L3733-J3733)*24*60</f>
        <v>-2.9999999999999893</v>
      </c>
      <c r="N3733" s="16">
        <f>Flights[[#This Row],[Length (min)]]/60</f>
        <v>1.1833333333333333</v>
      </c>
      <c r="O3733">
        <v>71</v>
      </c>
      <c r="P3733">
        <v>337</v>
      </c>
      <c r="Q3733" s="18">
        <f>IFERROR(Flights[[#This Row],[Distance]]/Flights[[#This Row],[Length (hr)]], "")</f>
        <v>284.78873239436621</v>
      </c>
      <c r="R3733" s="1">
        <v>0.34722222222222221</v>
      </c>
      <c r="S3733" s="1" t="str">
        <f>IF(Flights[[#This Row],[Length (hr)]]&lt;2, "No meal", IF(Flights[[#This Row],[Length (hr)]]&lt;3.5, "Light meal", "Full meal"))</f>
        <v>No meal</v>
      </c>
      <c r="T3733" s="1" t="str">
        <f>IF(AND(Flights[[#This Row],[Airline]]="US Airways", Flights[[#This Row],[Meal]]="Full Meal"), "Yes", "No")</f>
        <v>No</v>
      </c>
      <c r="U3733" s="1">
        <v>0.34236111111111112</v>
      </c>
      <c r="V3733">
        <v>-7</v>
      </c>
      <c r="W3733" s="1" t="str">
        <f>IF(Flights[[#This Row],[Arrival Delay]] = "", "Cancelled", IF(Flights[[#This Row],[Arrival Delay]]&gt;15, "Delayed", "On time"))</f>
        <v>On time</v>
      </c>
      <c r="X3733" t="str">
        <f>IF(Flights[[#This Row],[Status]]&lt;&gt;"Delayed","", IF(Flights[[#This Row],[Arrival Delay]]&gt;120, "Severe", IF(Flights[[#This Row],[Arrival Delay]]&gt;60, "Major", "Moderate")))</f>
        <v/>
      </c>
      <c r="Y3733" t="b">
        <v>0</v>
      </c>
      <c r="AA3733" t="str">
        <f>IF(OR(AND(Flights[[#This Row],[Status]]="Cancelled", Flights[[#This Row],[Cancellation Reason]]="Airline/Carrier"), Flights[[#This Row],[Delay Type]]="Severe"), "Yes", "No")</f>
        <v>No</v>
      </c>
    </row>
    <row r="3734" spans="1:27" x14ac:dyDescent="0.3">
      <c r="A3734" s="3">
        <v>42275</v>
      </c>
      <c r="B3734" s="22">
        <f>WEEKNUM(Flights[[#This Row],[Date]], 1)</f>
        <v>40</v>
      </c>
      <c r="C3734" s="22">
        <f>WEEKDAY(Flights[[#This Row],[Date]],1)</f>
        <v>2</v>
      </c>
      <c r="D3734" t="s">
        <v>1803</v>
      </c>
      <c r="E3734" t="s">
        <v>1990</v>
      </c>
      <c r="F3734" t="s">
        <v>0</v>
      </c>
      <c r="G3734" t="s">
        <v>262</v>
      </c>
      <c r="H3734" t="str">
        <f>_xlfn.XLOOKUP(Flights[[#This Row],[Destination]], Airports!$A$2:$A$78, Airports!$D$2:$D$78)</f>
        <v>Cleveland</v>
      </c>
      <c r="I3734" t="str" cm="1">
        <f t="array" ref="I3734">_xlfn.XLOOKUP(Flights[[#This Row],[Destination]],_xlfn._TRO_TRAILING( Airports!A:A),_xlfn._TRO_TRAILING( Airports!E:E), "Not found")</f>
        <v>OH</v>
      </c>
      <c r="J3734" s="1">
        <v>0.34375</v>
      </c>
      <c r="K3734" s="22">
        <f>HOUR(Flights[[#This Row],[Scheduled Departure]])</f>
        <v>8</v>
      </c>
      <c r="L3734" s="1">
        <v>0.33611111111111114</v>
      </c>
      <c r="M3734">
        <f>(L3734-J3734)*24*60</f>
        <v>-10.999999999999961</v>
      </c>
      <c r="N3734" s="16">
        <f>Flights[[#This Row],[Length (min)]]/60</f>
        <v>4.2333333333333334</v>
      </c>
      <c r="O3734">
        <v>254</v>
      </c>
      <c r="P3734">
        <v>2052</v>
      </c>
      <c r="Q3734" s="18">
        <f>IFERROR(Flights[[#This Row],[Distance]]/Flights[[#This Row],[Length (hr)]], "")</f>
        <v>484.7244094488189</v>
      </c>
      <c r="R3734" s="1">
        <v>0.65833333333333333</v>
      </c>
      <c r="S3734" s="1" t="str">
        <f>IF(Flights[[#This Row],[Length (hr)]]&lt;2, "No meal", IF(Flights[[#This Row],[Length (hr)]]&lt;3.5, "Light meal", "Full meal"))</f>
        <v>Full meal</v>
      </c>
      <c r="T3734" s="1" t="str">
        <f>IF(AND(Flights[[#This Row],[Airline]]="US Airways", Flights[[#This Row],[Meal]]="Full Meal"), "Yes", "No")</f>
        <v>No</v>
      </c>
      <c r="U3734" s="1">
        <v>0.63749999999999996</v>
      </c>
      <c r="V3734">
        <v>-30</v>
      </c>
      <c r="W3734" s="1" t="str">
        <f>IF(Flights[[#This Row],[Arrival Delay]] = "", "Cancelled", IF(Flights[[#This Row],[Arrival Delay]]&gt;15, "Delayed", "On time"))</f>
        <v>On time</v>
      </c>
      <c r="X3734" t="str">
        <f>IF(Flights[[#This Row],[Status]]&lt;&gt;"Delayed","", IF(Flights[[#This Row],[Arrival Delay]]&gt;120, "Severe", IF(Flights[[#This Row],[Arrival Delay]]&gt;60, "Major", "Moderate")))</f>
        <v/>
      </c>
      <c r="Y3734" t="b">
        <v>0</v>
      </c>
      <c r="AA3734" t="str">
        <f>IF(OR(AND(Flights[[#This Row],[Status]]="Cancelled", Flights[[#This Row],[Cancellation Reason]]="Airline/Carrier"), Flights[[#This Row],[Delay Type]]="Severe"), "Yes", "No")</f>
        <v>No</v>
      </c>
    </row>
    <row r="3735" spans="1:27" x14ac:dyDescent="0.3">
      <c r="A3735" s="3">
        <v>42275</v>
      </c>
      <c r="B3735" s="22">
        <f>WEEKNUM(Flights[[#This Row],[Date]], 1)</f>
        <v>40</v>
      </c>
      <c r="C3735" s="22">
        <f>WEEKDAY(Flights[[#This Row],[Date]],1)</f>
        <v>2</v>
      </c>
      <c r="D3735" t="s">
        <v>1815</v>
      </c>
      <c r="E3735" t="s">
        <v>1995</v>
      </c>
      <c r="F3735" t="s">
        <v>0</v>
      </c>
      <c r="G3735" t="s">
        <v>290</v>
      </c>
      <c r="H3735" t="str">
        <f>_xlfn.XLOOKUP(Flights[[#This Row],[Destination]], Airports!$A$2:$A$78, Airports!$D$2:$D$78)</f>
        <v>Houston</v>
      </c>
      <c r="I3735" t="str" cm="1">
        <f t="array" ref="I3735">_xlfn.XLOOKUP(Flights[[#This Row],[Destination]],_xlfn._TRO_TRAILING( Airports!A:A),_xlfn._TRO_TRAILING( Airports!E:E), "Not found")</f>
        <v>TX</v>
      </c>
      <c r="J3735" s="1">
        <v>0.4826388888888889</v>
      </c>
      <c r="K3735" s="22">
        <f>HOUR(Flights[[#This Row],[Scheduled Departure]])</f>
        <v>11</v>
      </c>
      <c r="L3735" s="1">
        <v>0.48125000000000001</v>
      </c>
      <c r="M3735">
        <f>(L3735-J3735)*24*60</f>
        <v>-1.9999999999999929</v>
      </c>
      <c r="N3735" s="16">
        <f>Flights[[#This Row],[Length (min)]]/60</f>
        <v>3.0833333333333335</v>
      </c>
      <c r="O3735">
        <v>185</v>
      </c>
      <c r="P3735">
        <v>1390</v>
      </c>
      <c r="Q3735" s="18">
        <f>IFERROR(Flights[[#This Row],[Distance]]/Flights[[#This Row],[Length (hr)]], "")</f>
        <v>450.81081081081078</v>
      </c>
      <c r="R3735" s="1">
        <v>0.69791666666666663</v>
      </c>
      <c r="S3735" s="1" t="str">
        <f>IF(Flights[[#This Row],[Length (hr)]]&lt;2, "No meal", IF(Flights[[#This Row],[Length (hr)]]&lt;3.5, "Light meal", "Full meal"))</f>
        <v>Light meal</v>
      </c>
      <c r="T3735" s="1" t="str">
        <f>IF(AND(Flights[[#This Row],[Airline]]="US Airways", Flights[[#This Row],[Meal]]="Full Meal"), "Yes", "No")</f>
        <v>No</v>
      </c>
      <c r="U3735" s="1">
        <v>0.69305555555555554</v>
      </c>
      <c r="V3735">
        <v>-7</v>
      </c>
      <c r="W3735" s="1" t="str">
        <f>IF(Flights[[#This Row],[Arrival Delay]] = "", "Cancelled", IF(Flights[[#This Row],[Arrival Delay]]&gt;15, "Delayed", "On time"))</f>
        <v>On time</v>
      </c>
      <c r="X3735" t="str">
        <f>IF(Flights[[#This Row],[Status]]&lt;&gt;"Delayed","", IF(Flights[[#This Row],[Arrival Delay]]&gt;120, "Severe", IF(Flights[[#This Row],[Arrival Delay]]&gt;60, "Major", "Moderate")))</f>
        <v/>
      </c>
      <c r="Y3735" t="b">
        <v>0</v>
      </c>
      <c r="AA3735" t="str">
        <f>IF(OR(AND(Flights[[#This Row],[Status]]="Cancelled", Flights[[#This Row],[Cancellation Reason]]="Airline/Carrier"), Flights[[#This Row],[Delay Type]]="Severe"), "Yes", "No")</f>
        <v>No</v>
      </c>
    </row>
    <row r="3736" spans="1:27" x14ac:dyDescent="0.3">
      <c r="A3736" s="3">
        <v>42275</v>
      </c>
      <c r="B3736" s="22">
        <f>WEEKNUM(Flights[[#This Row],[Date]], 1)</f>
        <v>40</v>
      </c>
      <c r="C3736" s="22">
        <f>WEEKDAY(Flights[[#This Row],[Date]],1)</f>
        <v>2</v>
      </c>
      <c r="D3736" t="s">
        <v>954</v>
      </c>
      <c r="E3736" t="s">
        <v>1995</v>
      </c>
      <c r="F3736" t="s">
        <v>0</v>
      </c>
      <c r="G3736" t="s">
        <v>318</v>
      </c>
      <c r="H3736" t="str">
        <f>_xlfn.XLOOKUP(Flights[[#This Row],[Destination]], Airports!$A$2:$A$78, Airports!$D$2:$D$78)</f>
        <v>Oakland</v>
      </c>
      <c r="I3736" t="str" cm="1">
        <f t="array" ref="I3736">_xlfn.XLOOKUP(Flights[[#This Row],[Destination]],_xlfn._TRO_TRAILING( Airports!A:A),_xlfn._TRO_TRAILING( Airports!E:E), "Not found")</f>
        <v>CA</v>
      </c>
      <c r="J3736" s="1">
        <v>0.51388888888888884</v>
      </c>
      <c r="K3736" s="22">
        <f>HOUR(Flights[[#This Row],[Scheduled Departure]])</f>
        <v>12</v>
      </c>
      <c r="L3736" s="1">
        <v>0.52013888888888893</v>
      </c>
      <c r="M3736">
        <f>(L3736-J3736)*24*60</f>
        <v>9.0000000000001279</v>
      </c>
      <c r="N3736" s="16">
        <f>Flights[[#This Row],[Length (min)]]/60</f>
        <v>1.1000000000000001</v>
      </c>
      <c r="O3736">
        <v>66</v>
      </c>
      <c r="P3736">
        <v>337</v>
      </c>
      <c r="Q3736" s="18">
        <f>IFERROR(Flights[[#This Row],[Distance]]/Flights[[#This Row],[Length (hr)]], "")</f>
        <v>306.36363636363632</v>
      </c>
      <c r="R3736" s="1">
        <v>0.5625</v>
      </c>
      <c r="S3736" s="1" t="str">
        <f>IF(Flights[[#This Row],[Length (hr)]]&lt;2, "No meal", IF(Flights[[#This Row],[Length (hr)]]&lt;3.5, "Light meal", "Full meal"))</f>
        <v>No meal</v>
      </c>
      <c r="T3736" s="1" t="str">
        <f>IF(AND(Flights[[#This Row],[Airline]]="US Airways", Flights[[#This Row],[Meal]]="Full Meal"), "Yes", "No")</f>
        <v>No</v>
      </c>
      <c r="U3736" s="1">
        <v>0.56597222222222221</v>
      </c>
      <c r="V3736">
        <v>5</v>
      </c>
      <c r="W3736" s="1" t="str">
        <f>IF(Flights[[#This Row],[Arrival Delay]] = "", "Cancelled", IF(Flights[[#This Row],[Arrival Delay]]&gt;15, "Delayed", "On time"))</f>
        <v>On time</v>
      </c>
      <c r="X3736" t="str">
        <f>IF(Flights[[#This Row],[Status]]&lt;&gt;"Delayed","", IF(Flights[[#This Row],[Arrival Delay]]&gt;120, "Severe", IF(Flights[[#This Row],[Arrival Delay]]&gt;60, "Major", "Moderate")))</f>
        <v/>
      </c>
      <c r="Y3736" t="b">
        <v>0</v>
      </c>
      <c r="AA3736" t="str">
        <f>IF(OR(AND(Flights[[#This Row],[Status]]="Cancelled", Flights[[#This Row],[Cancellation Reason]]="Airline/Carrier"), Flights[[#This Row],[Delay Type]]="Severe"), "Yes", "No")</f>
        <v>No</v>
      </c>
    </row>
    <row r="3737" spans="1:27" x14ac:dyDescent="0.3">
      <c r="A3737" s="3">
        <v>42275</v>
      </c>
      <c r="B3737" s="22">
        <f>WEEKNUM(Flights[[#This Row],[Date]], 1)</f>
        <v>40</v>
      </c>
      <c r="C3737" s="22">
        <f>WEEKDAY(Flights[[#This Row],[Date]],1)</f>
        <v>2</v>
      </c>
      <c r="D3737" t="s">
        <v>508</v>
      </c>
      <c r="E3737" t="s">
        <v>1990</v>
      </c>
      <c r="F3737" t="s">
        <v>0</v>
      </c>
      <c r="G3737" t="s">
        <v>17</v>
      </c>
      <c r="H3737" t="str">
        <f>_xlfn.XLOOKUP(Flights[[#This Row],[Destination]], Airports!$A$2:$A$78, Airports!$D$2:$D$78)</f>
        <v>Honolulu</v>
      </c>
      <c r="I3737" t="str" cm="1">
        <f t="array" ref="I3737">_xlfn.XLOOKUP(Flights[[#This Row],[Destination]],_xlfn._TRO_TRAILING( Airports!A:A),_xlfn._TRO_TRAILING( Airports!E:E), "Not found")</f>
        <v>HI</v>
      </c>
      <c r="J3737" s="1">
        <v>0.56597222222222221</v>
      </c>
      <c r="K3737" s="22">
        <f>HOUR(Flights[[#This Row],[Scheduled Departure]])</f>
        <v>13</v>
      </c>
      <c r="L3737" s="1">
        <v>0.56388888888888888</v>
      </c>
      <c r="M3737">
        <f>(L3737-J3737)*24*60</f>
        <v>-2.9999999999999893</v>
      </c>
      <c r="N3737" s="16">
        <f>Flights[[#This Row],[Length (min)]]/60</f>
        <v>6.2</v>
      </c>
      <c r="O3737">
        <v>372</v>
      </c>
      <c r="P3737">
        <v>2556</v>
      </c>
      <c r="Q3737" s="18">
        <f>IFERROR(Flights[[#This Row],[Distance]]/Flights[[#This Row],[Length (hr)]], "")</f>
        <v>412.25806451612902</v>
      </c>
      <c r="R3737" s="1">
        <v>0.68402777777777779</v>
      </c>
      <c r="S3737" s="1" t="str">
        <f>IF(Flights[[#This Row],[Length (hr)]]&lt;2, "No meal", IF(Flights[[#This Row],[Length (hr)]]&lt;3.5, "Light meal", "Full meal"))</f>
        <v>Full meal</v>
      </c>
      <c r="T3737" s="1" t="str">
        <f>IF(AND(Flights[[#This Row],[Airline]]="US Airways", Flights[[#This Row],[Meal]]="Full Meal"), "Yes", "No")</f>
        <v>No</v>
      </c>
      <c r="U3737" s="1">
        <v>0.69722222222222219</v>
      </c>
      <c r="V3737">
        <v>19</v>
      </c>
      <c r="W3737" s="1" t="str">
        <f>IF(Flights[[#This Row],[Arrival Delay]] = "", "Cancelled", IF(Flights[[#This Row],[Arrival Delay]]&gt;15, "Delayed", "On time"))</f>
        <v>Delayed</v>
      </c>
      <c r="X3737" t="str">
        <f>IF(Flights[[#This Row],[Status]]&lt;&gt;"Delayed","", IF(Flights[[#This Row],[Arrival Delay]]&gt;120, "Severe", IF(Flights[[#This Row],[Arrival Delay]]&gt;60, "Major", "Moderate")))</f>
        <v>Moderate</v>
      </c>
      <c r="Y3737" t="b">
        <v>0</v>
      </c>
      <c r="AA3737" t="str">
        <f>IF(OR(AND(Flights[[#This Row],[Status]]="Cancelled", Flights[[#This Row],[Cancellation Reason]]="Airline/Carrier"), Flights[[#This Row],[Delay Type]]="Severe"), "Yes", "No")</f>
        <v>No</v>
      </c>
    </row>
    <row r="3738" spans="1:27" x14ac:dyDescent="0.3">
      <c r="A3738" s="3">
        <v>42275</v>
      </c>
      <c r="B3738" s="22">
        <f>WEEKNUM(Flights[[#This Row],[Date]], 1)</f>
        <v>40</v>
      </c>
      <c r="C3738" s="22">
        <f>WEEKDAY(Flights[[#This Row],[Date]],1)</f>
        <v>2</v>
      </c>
      <c r="D3738" t="s">
        <v>1535</v>
      </c>
      <c r="E3738" t="s">
        <v>1991</v>
      </c>
      <c r="F3738" t="s">
        <v>0</v>
      </c>
      <c r="G3738" t="s">
        <v>24</v>
      </c>
      <c r="H3738" t="str">
        <f>_xlfn.XLOOKUP(Flights[[#This Row],[Destination]], Airports!$A$2:$A$78, Airports!$D$2:$D$78)</f>
        <v>Portland</v>
      </c>
      <c r="I3738" t="str" cm="1">
        <f t="array" ref="I3738">_xlfn.XLOOKUP(Flights[[#This Row],[Destination]],_xlfn._TRO_TRAILING( Airports!A:A),_xlfn._TRO_TRAILING( Airports!E:E), "Not found")</f>
        <v>OR</v>
      </c>
      <c r="J3738" s="1">
        <v>0.625</v>
      </c>
      <c r="K3738" s="22">
        <f>HOUR(Flights[[#This Row],[Scheduled Departure]])</f>
        <v>15</v>
      </c>
      <c r="L3738" s="1">
        <v>0.62222222222222223</v>
      </c>
      <c r="M3738">
        <f>(L3738-J3738)*24*60</f>
        <v>-3.9999999999999858</v>
      </c>
      <c r="N3738" s="16">
        <f>Flights[[#This Row],[Length (min)]]/60</f>
        <v>2.15</v>
      </c>
      <c r="O3738">
        <v>129</v>
      </c>
      <c r="P3738">
        <v>834</v>
      </c>
      <c r="Q3738" s="18">
        <f>IFERROR(Flights[[#This Row],[Distance]]/Flights[[#This Row],[Length (hr)]], "")</f>
        <v>387.90697674418607</v>
      </c>
      <c r="R3738" s="1">
        <v>0.72499999999999998</v>
      </c>
      <c r="S3738" s="1" t="str">
        <f>IF(Flights[[#This Row],[Length (hr)]]&lt;2, "No meal", IF(Flights[[#This Row],[Length (hr)]]&lt;3.5, "Light meal", "Full meal"))</f>
        <v>Light meal</v>
      </c>
      <c r="T3738" s="1" t="str">
        <f>IF(AND(Flights[[#This Row],[Airline]]="US Airways", Flights[[#This Row],[Meal]]="Full Meal"), "Yes", "No")</f>
        <v>No</v>
      </c>
      <c r="U3738" s="1">
        <v>0.71180555555555558</v>
      </c>
      <c r="V3738">
        <v>-19</v>
      </c>
      <c r="W3738" s="1" t="str">
        <f>IF(Flights[[#This Row],[Arrival Delay]] = "", "Cancelled", IF(Flights[[#This Row],[Arrival Delay]]&gt;15, "Delayed", "On time"))</f>
        <v>On time</v>
      </c>
      <c r="X3738" t="str">
        <f>IF(Flights[[#This Row],[Status]]&lt;&gt;"Delayed","", IF(Flights[[#This Row],[Arrival Delay]]&gt;120, "Severe", IF(Flights[[#This Row],[Arrival Delay]]&gt;60, "Major", "Moderate")))</f>
        <v/>
      </c>
      <c r="Y3738" t="b">
        <v>0</v>
      </c>
      <c r="AA3738" t="str">
        <f>IF(OR(AND(Flights[[#This Row],[Status]]="Cancelled", Flights[[#This Row],[Cancellation Reason]]="Airline/Carrier"), Flights[[#This Row],[Delay Type]]="Severe"), "Yes", "No")</f>
        <v>No</v>
      </c>
    </row>
    <row r="3739" spans="1:27" x14ac:dyDescent="0.3">
      <c r="A3739" s="3">
        <v>42275</v>
      </c>
      <c r="B3739" s="22">
        <f>WEEKNUM(Flights[[#This Row],[Date]], 1)</f>
        <v>40</v>
      </c>
      <c r="C3739" s="22">
        <f>WEEKDAY(Flights[[#This Row],[Date]],1)</f>
        <v>2</v>
      </c>
      <c r="D3739" t="s">
        <v>1368</v>
      </c>
      <c r="E3739" t="s">
        <v>1995</v>
      </c>
      <c r="F3739" t="s">
        <v>0</v>
      </c>
      <c r="G3739" t="s">
        <v>5</v>
      </c>
      <c r="H3739" t="str">
        <f>_xlfn.XLOOKUP(Flights[[#This Row],[Destination]], Airports!$A$2:$A$78, Airports!$D$2:$D$78)</f>
        <v>St. Louis</v>
      </c>
      <c r="I3739" t="str" cm="1">
        <f t="array" ref="I3739">_xlfn.XLOOKUP(Flights[[#This Row],[Destination]],_xlfn._TRO_TRAILING( Airports!A:A),_xlfn._TRO_TRAILING( Airports!E:E), "Not found")</f>
        <v>MO</v>
      </c>
      <c r="J3739" s="1">
        <v>0.64930555555555558</v>
      </c>
      <c r="K3739" s="22">
        <f>HOUR(Flights[[#This Row],[Scheduled Departure]])</f>
        <v>15</v>
      </c>
      <c r="L3739" s="1">
        <v>0.65625</v>
      </c>
      <c r="M3739">
        <f>(L3739-J3739)*24*60</f>
        <v>9.9999999999999645</v>
      </c>
      <c r="N3739" s="16">
        <f>Flights[[#This Row],[Length (min)]]/60</f>
        <v>3.3</v>
      </c>
      <c r="O3739">
        <v>198</v>
      </c>
      <c r="P3739">
        <v>1592</v>
      </c>
      <c r="Q3739" s="18">
        <f>IFERROR(Flights[[#This Row],[Distance]]/Flights[[#This Row],[Length (hr)]], "")</f>
        <v>482.42424242424244</v>
      </c>
      <c r="R3739" s="1">
        <v>0.88541666666666663</v>
      </c>
      <c r="S3739" s="1" t="str">
        <f>IF(Flights[[#This Row],[Length (hr)]]&lt;2, "No meal", IF(Flights[[#This Row],[Length (hr)]]&lt;3.5, "Light meal", "Full meal"))</f>
        <v>Light meal</v>
      </c>
      <c r="T3739" s="1" t="str">
        <f>IF(AND(Flights[[#This Row],[Airline]]="US Airways", Flights[[#This Row],[Meal]]="Full Meal"), "Yes", "No")</f>
        <v>No</v>
      </c>
      <c r="U3739" s="1">
        <v>0.87708333333333333</v>
      </c>
      <c r="V3739">
        <v>-12</v>
      </c>
      <c r="W3739" s="1" t="str">
        <f>IF(Flights[[#This Row],[Arrival Delay]] = "", "Cancelled", IF(Flights[[#This Row],[Arrival Delay]]&gt;15, "Delayed", "On time"))</f>
        <v>On time</v>
      </c>
      <c r="X3739" t="str">
        <f>IF(Flights[[#This Row],[Status]]&lt;&gt;"Delayed","", IF(Flights[[#This Row],[Arrival Delay]]&gt;120, "Severe", IF(Flights[[#This Row],[Arrival Delay]]&gt;60, "Major", "Moderate")))</f>
        <v/>
      </c>
      <c r="Y3739" t="b">
        <v>0</v>
      </c>
      <c r="AA3739" t="str">
        <f>IF(OR(AND(Flights[[#This Row],[Status]]="Cancelled", Flights[[#This Row],[Cancellation Reason]]="Airline/Carrier"), Flights[[#This Row],[Delay Type]]="Severe"), "Yes", "No")</f>
        <v>No</v>
      </c>
    </row>
    <row r="3740" spans="1:27" x14ac:dyDescent="0.3">
      <c r="A3740" s="3">
        <v>42275</v>
      </c>
      <c r="B3740" s="22">
        <f>WEEKNUM(Flights[[#This Row],[Date]], 1)</f>
        <v>40</v>
      </c>
      <c r="C3740" s="22">
        <f>WEEKDAY(Flights[[#This Row],[Date]],1)</f>
        <v>2</v>
      </c>
      <c r="D3740" t="s">
        <v>1819</v>
      </c>
      <c r="E3740" t="s">
        <v>1995</v>
      </c>
      <c r="F3740" t="s">
        <v>0</v>
      </c>
      <c r="G3740" t="s">
        <v>29</v>
      </c>
      <c r="H3740" t="str">
        <f>_xlfn.XLOOKUP(Flights[[#This Row],[Destination]], Airports!$A$2:$A$78, Airports!$D$2:$D$78)</f>
        <v>Phoenix</v>
      </c>
      <c r="I3740" t="str" cm="1">
        <f t="array" ref="I3740">_xlfn.XLOOKUP(Flights[[#This Row],[Destination]],_xlfn._TRO_TRAILING( Airports!A:A),_xlfn._TRO_TRAILING( Airports!E:E), "Not found")</f>
        <v>AZ</v>
      </c>
      <c r="J3740" s="1">
        <v>0.68055555555555558</v>
      </c>
      <c r="K3740" s="22">
        <f>HOUR(Flights[[#This Row],[Scheduled Departure]])</f>
        <v>16</v>
      </c>
      <c r="L3740" s="1">
        <v>0.67777777777777781</v>
      </c>
      <c r="M3740">
        <f>(L3740-J3740)*24*60</f>
        <v>-3.9999999999999858</v>
      </c>
      <c r="N3740" s="16">
        <f>Flights[[#This Row],[Length (min)]]/60</f>
        <v>1.2166666666666666</v>
      </c>
      <c r="O3740">
        <v>73</v>
      </c>
      <c r="P3740">
        <v>370</v>
      </c>
      <c r="Q3740" s="18">
        <f>IFERROR(Flights[[#This Row],[Distance]]/Flights[[#This Row],[Length (hr)]], "")</f>
        <v>304.10958904109594</v>
      </c>
      <c r="R3740" s="1">
        <v>0.73611111111111116</v>
      </c>
      <c r="S3740" s="1" t="str">
        <f>IF(Flights[[#This Row],[Length (hr)]]&lt;2, "No meal", IF(Flights[[#This Row],[Length (hr)]]&lt;3.5, "Light meal", "Full meal"))</f>
        <v>No meal</v>
      </c>
      <c r="T3740" s="1" t="str">
        <f>IF(AND(Flights[[#This Row],[Airline]]="US Airways", Flights[[#This Row],[Meal]]="Full Meal"), "Yes", "No")</f>
        <v>No</v>
      </c>
      <c r="U3740" s="1">
        <v>0.72847222222222219</v>
      </c>
      <c r="V3740">
        <v>-11</v>
      </c>
      <c r="W3740" s="1" t="str">
        <f>IF(Flights[[#This Row],[Arrival Delay]] = "", "Cancelled", IF(Flights[[#This Row],[Arrival Delay]]&gt;15, "Delayed", "On time"))</f>
        <v>On time</v>
      </c>
      <c r="X3740" t="str">
        <f>IF(Flights[[#This Row],[Status]]&lt;&gt;"Delayed","", IF(Flights[[#This Row],[Arrival Delay]]&gt;120, "Severe", IF(Flights[[#This Row],[Arrival Delay]]&gt;60, "Major", "Moderate")))</f>
        <v/>
      </c>
      <c r="Y3740" t="b">
        <v>0</v>
      </c>
      <c r="AA3740" t="str">
        <f>IF(OR(AND(Flights[[#This Row],[Status]]="Cancelled", Flights[[#This Row],[Cancellation Reason]]="Airline/Carrier"), Flights[[#This Row],[Delay Type]]="Severe"), "Yes", "No")</f>
        <v>No</v>
      </c>
    </row>
    <row r="3741" spans="1:27" x14ac:dyDescent="0.3">
      <c r="A3741" s="3">
        <v>42275</v>
      </c>
      <c r="B3741" s="22">
        <f>WEEKNUM(Flights[[#This Row],[Date]], 1)</f>
        <v>40</v>
      </c>
      <c r="C3741" s="22">
        <f>WEEKDAY(Flights[[#This Row],[Date]],1)</f>
        <v>2</v>
      </c>
      <c r="D3741" t="s">
        <v>993</v>
      </c>
      <c r="E3741" t="s">
        <v>1994</v>
      </c>
      <c r="F3741" t="s">
        <v>0</v>
      </c>
      <c r="G3741" t="s">
        <v>318</v>
      </c>
      <c r="H3741" t="str">
        <f>_xlfn.XLOOKUP(Flights[[#This Row],[Destination]], Airports!$A$2:$A$78, Airports!$D$2:$D$78)</f>
        <v>Oakland</v>
      </c>
      <c r="I3741" t="str" cm="1">
        <f t="array" ref="I3741">_xlfn.XLOOKUP(Flights[[#This Row],[Destination]],_xlfn._TRO_TRAILING( Airports!A:A),_xlfn._TRO_TRAILING( Airports!E:E), "Not found")</f>
        <v>CA</v>
      </c>
      <c r="J3741" s="1">
        <v>0.78472222222222221</v>
      </c>
      <c r="K3741" s="22">
        <f>HOUR(Flights[[#This Row],[Scheduled Departure]])</f>
        <v>18</v>
      </c>
      <c r="L3741" s="1">
        <v>0.78263888888888888</v>
      </c>
      <c r="M3741">
        <f>(L3741-J3741)*24*60</f>
        <v>-2.9999999999999893</v>
      </c>
      <c r="N3741" s="16">
        <f>Flights[[#This Row],[Length (min)]]/60</f>
        <v>1.3333333333333333</v>
      </c>
      <c r="O3741">
        <v>80</v>
      </c>
      <c r="P3741">
        <v>337</v>
      </c>
      <c r="Q3741" s="18">
        <f>IFERROR(Flights[[#This Row],[Distance]]/Flights[[#This Row],[Length (hr)]], "")</f>
        <v>252.75</v>
      </c>
      <c r="R3741" s="1">
        <v>0.84305555555555556</v>
      </c>
      <c r="S3741" s="1" t="str">
        <f>IF(Flights[[#This Row],[Length (hr)]]&lt;2, "No meal", IF(Flights[[#This Row],[Length (hr)]]&lt;3.5, "Light meal", "Full meal"))</f>
        <v>No meal</v>
      </c>
      <c r="T3741" s="1" t="str">
        <f>IF(AND(Flights[[#This Row],[Airline]]="US Airways", Flights[[#This Row],[Meal]]="Full Meal"), "Yes", "No")</f>
        <v>No</v>
      </c>
      <c r="U3741" s="1">
        <v>0.83819444444444446</v>
      </c>
      <c r="V3741">
        <v>-7</v>
      </c>
      <c r="W3741" s="1" t="str">
        <f>IF(Flights[[#This Row],[Arrival Delay]] = "", "Cancelled", IF(Flights[[#This Row],[Arrival Delay]]&gt;15, "Delayed", "On time"))</f>
        <v>On time</v>
      </c>
      <c r="X3741" t="str">
        <f>IF(Flights[[#This Row],[Status]]&lt;&gt;"Delayed","", IF(Flights[[#This Row],[Arrival Delay]]&gt;120, "Severe", IF(Flights[[#This Row],[Arrival Delay]]&gt;60, "Major", "Moderate")))</f>
        <v/>
      </c>
      <c r="Y3741" t="b">
        <v>0</v>
      </c>
      <c r="AA3741" t="str">
        <f>IF(OR(AND(Flights[[#This Row],[Status]]="Cancelled", Flights[[#This Row],[Cancellation Reason]]="Airline/Carrier"), Flights[[#This Row],[Delay Type]]="Severe"), "Yes", "No")</f>
        <v>No</v>
      </c>
    </row>
    <row r="3742" spans="1:27" x14ac:dyDescent="0.3">
      <c r="A3742" s="3">
        <v>42275</v>
      </c>
      <c r="B3742" s="22">
        <f>WEEKNUM(Flights[[#This Row],[Date]], 1)</f>
        <v>40</v>
      </c>
      <c r="C3742" s="22">
        <f>WEEKDAY(Flights[[#This Row],[Date]],1)</f>
        <v>2</v>
      </c>
      <c r="D3742" t="s">
        <v>1060</v>
      </c>
      <c r="E3742" t="s">
        <v>1994</v>
      </c>
      <c r="F3742" t="s">
        <v>0</v>
      </c>
      <c r="G3742" t="s">
        <v>339</v>
      </c>
      <c r="H3742" t="str">
        <f>_xlfn.XLOOKUP(Flights[[#This Row],[Destination]], Airports!$A$2:$A$78, Airports!$D$2:$D$78)</f>
        <v>San Diego</v>
      </c>
      <c r="I3742" t="str" cm="1">
        <f t="array" ref="I3742">_xlfn.XLOOKUP(Flights[[#This Row],[Destination]],_xlfn._TRO_TRAILING( Airports!A:A),_xlfn._TRO_TRAILING( Airports!E:E), "Not found")</f>
        <v>CA</v>
      </c>
      <c r="J3742" s="1">
        <v>0.8125</v>
      </c>
      <c r="K3742" s="22">
        <f>HOUR(Flights[[#This Row],[Scheduled Departure]])</f>
        <v>19</v>
      </c>
      <c r="L3742" s="1">
        <v>0.81388888888888888</v>
      </c>
      <c r="M3742">
        <f>(L3742-J3742)*24*60</f>
        <v>1.9999999999999929</v>
      </c>
      <c r="N3742" s="16">
        <f>Flights[[#This Row],[Length (min)]]/60</f>
        <v>0.81666666666666665</v>
      </c>
      <c r="O3742">
        <v>49</v>
      </c>
      <c r="P3742">
        <v>109</v>
      </c>
      <c r="Q3742" s="18">
        <f>IFERROR(Flights[[#This Row],[Distance]]/Flights[[#This Row],[Length (hr)]], "")</f>
        <v>133.46938775510205</v>
      </c>
      <c r="R3742" s="1">
        <v>0.8520833333333333</v>
      </c>
      <c r="S3742" s="1" t="str">
        <f>IF(Flights[[#This Row],[Length (hr)]]&lt;2, "No meal", IF(Flights[[#This Row],[Length (hr)]]&lt;3.5, "Light meal", "Full meal"))</f>
        <v>No meal</v>
      </c>
      <c r="T3742" s="1" t="str">
        <f>IF(AND(Flights[[#This Row],[Airline]]="US Airways", Flights[[#This Row],[Meal]]="Full Meal"), "Yes", "No")</f>
        <v>No</v>
      </c>
      <c r="U3742" s="1">
        <v>0.84791666666666665</v>
      </c>
      <c r="V3742">
        <v>-6</v>
      </c>
      <c r="W3742" s="1" t="str">
        <f>IF(Flights[[#This Row],[Arrival Delay]] = "", "Cancelled", IF(Flights[[#This Row],[Arrival Delay]]&gt;15, "Delayed", "On time"))</f>
        <v>On time</v>
      </c>
      <c r="X3742" t="str">
        <f>IF(Flights[[#This Row],[Status]]&lt;&gt;"Delayed","", IF(Flights[[#This Row],[Arrival Delay]]&gt;120, "Severe", IF(Flights[[#This Row],[Arrival Delay]]&gt;60, "Major", "Moderate")))</f>
        <v/>
      </c>
      <c r="Y3742" t="b">
        <v>0</v>
      </c>
      <c r="AA3742" t="str">
        <f>IF(OR(AND(Flights[[#This Row],[Status]]="Cancelled", Flights[[#This Row],[Cancellation Reason]]="Airline/Carrier"), Flights[[#This Row],[Delay Type]]="Severe"), "Yes", "No")</f>
        <v>No</v>
      </c>
    </row>
    <row r="3743" spans="1:27" x14ac:dyDescent="0.3">
      <c r="A3743" s="3">
        <v>42275</v>
      </c>
      <c r="B3743" s="22">
        <f>WEEKNUM(Flights[[#This Row],[Date]], 1)</f>
        <v>40</v>
      </c>
      <c r="C3743" s="22">
        <f>WEEKDAY(Flights[[#This Row],[Date]],1)</f>
        <v>2</v>
      </c>
      <c r="D3743" t="s">
        <v>1551</v>
      </c>
      <c r="E3743" t="s">
        <v>1991</v>
      </c>
      <c r="F3743" t="s">
        <v>0</v>
      </c>
      <c r="G3743" t="s">
        <v>24</v>
      </c>
      <c r="H3743" t="str">
        <f>_xlfn.XLOOKUP(Flights[[#This Row],[Destination]], Airports!$A$2:$A$78, Airports!$D$2:$D$78)</f>
        <v>Portland</v>
      </c>
      <c r="I3743" t="str" cm="1">
        <f t="array" ref="I3743">_xlfn.XLOOKUP(Flights[[#This Row],[Destination]],_xlfn._TRO_TRAILING( Airports!A:A),_xlfn._TRO_TRAILING( Airports!E:E), "Not found")</f>
        <v>OR</v>
      </c>
      <c r="J3743" s="1">
        <v>0.82291666666666663</v>
      </c>
      <c r="K3743" s="22">
        <f>HOUR(Flights[[#This Row],[Scheduled Departure]])</f>
        <v>19</v>
      </c>
      <c r="L3743" s="1">
        <v>0.81874999999999998</v>
      </c>
      <c r="M3743">
        <f>(L3743-J3743)*24*60</f>
        <v>-5.9999999999999787</v>
      </c>
      <c r="N3743" s="16">
        <f>Flights[[#This Row],[Length (min)]]/60</f>
        <v>2.35</v>
      </c>
      <c r="O3743">
        <v>141</v>
      </c>
      <c r="P3743">
        <v>834</v>
      </c>
      <c r="Q3743" s="18">
        <f>IFERROR(Flights[[#This Row],[Distance]]/Flights[[#This Row],[Length (hr)]], "")</f>
        <v>354.89361702127655</v>
      </c>
      <c r="R3743" s="1">
        <v>0.92013888888888884</v>
      </c>
      <c r="S3743" s="1" t="str">
        <f>IF(Flights[[#This Row],[Length (hr)]]&lt;2, "No meal", IF(Flights[[#This Row],[Length (hr)]]&lt;3.5, "Light meal", "Full meal"))</f>
        <v>Light meal</v>
      </c>
      <c r="T3743" s="1" t="str">
        <f>IF(AND(Flights[[#This Row],[Airline]]="US Airways", Flights[[#This Row],[Meal]]="Full Meal"), "Yes", "No")</f>
        <v>No</v>
      </c>
      <c r="U3743" s="1">
        <v>0.91666666666666663</v>
      </c>
      <c r="V3743">
        <v>-5</v>
      </c>
      <c r="W3743" s="1" t="str">
        <f>IF(Flights[[#This Row],[Arrival Delay]] = "", "Cancelled", IF(Flights[[#This Row],[Arrival Delay]]&gt;15, "Delayed", "On time"))</f>
        <v>On time</v>
      </c>
      <c r="X3743" t="str">
        <f>IF(Flights[[#This Row],[Status]]&lt;&gt;"Delayed","", IF(Flights[[#This Row],[Arrival Delay]]&gt;120, "Severe", IF(Flights[[#This Row],[Arrival Delay]]&gt;60, "Major", "Moderate")))</f>
        <v/>
      </c>
      <c r="Y3743" t="b">
        <v>0</v>
      </c>
      <c r="AA3743" t="str">
        <f>IF(OR(AND(Flights[[#This Row],[Status]]="Cancelled", Flights[[#This Row],[Cancellation Reason]]="Airline/Carrier"), Flights[[#This Row],[Delay Type]]="Severe"), "Yes", "No")</f>
        <v>No</v>
      </c>
    </row>
    <row r="3744" spans="1:27" x14ac:dyDescent="0.3">
      <c r="A3744" s="3">
        <v>42275</v>
      </c>
      <c r="B3744" s="22">
        <f>WEEKNUM(Flights[[#This Row],[Date]], 1)</f>
        <v>40</v>
      </c>
      <c r="C3744" s="22">
        <f>WEEKDAY(Flights[[#This Row],[Date]],1)</f>
        <v>2</v>
      </c>
      <c r="D3744" t="s">
        <v>1826</v>
      </c>
      <c r="E3744" t="s">
        <v>1995</v>
      </c>
      <c r="F3744" t="s">
        <v>0</v>
      </c>
      <c r="G3744" t="s">
        <v>29</v>
      </c>
      <c r="H3744" t="str">
        <f>_xlfn.XLOOKUP(Flights[[#This Row],[Destination]], Airports!$A$2:$A$78, Airports!$D$2:$D$78)</f>
        <v>Phoenix</v>
      </c>
      <c r="I3744" t="str" cm="1">
        <f t="array" ref="I3744">_xlfn.XLOOKUP(Flights[[#This Row],[Destination]],_xlfn._TRO_TRAILING( Airports!A:A),_xlfn._TRO_TRAILING( Airports!E:E), "Not found")</f>
        <v>AZ</v>
      </c>
      <c r="J3744" s="1">
        <v>0.87152777777777779</v>
      </c>
      <c r="K3744" s="22">
        <f>HOUR(Flights[[#This Row],[Scheduled Departure]])</f>
        <v>20</v>
      </c>
      <c r="L3744" s="1">
        <v>0.86944444444444446</v>
      </c>
      <c r="M3744">
        <f>(L3744-J3744)*24*60</f>
        <v>-2.9999999999999893</v>
      </c>
      <c r="N3744" s="16">
        <f>Flights[[#This Row],[Length (min)]]/60</f>
        <v>1.2</v>
      </c>
      <c r="O3744">
        <v>72</v>
      </c>
      <c r="P3744">
        <v>370</v>
      </c>
      <c r="Q3744" s="18">
        <f>IFERROR(Flights[[#This Row],[Distance]]/Flights[[#This Row],[Length (hr)]], "")</f>
        <v>308.33333333333337</v>
      </c>
      <c r="R3744" s="1">
        <v>0.92361111111111116</v>
      </c>
      <c r="S3744" s="1" t="str">
        <f>IF(Flights[[#This Row],[Length (hr)]]&lt;2, "No meal", IF(Flights[[#This Row],[Length (hr)]]&lt;3.5, "Light meal", "Full meal"))</f>
        <v>No meal</v>
      </c>
      <c r="T3744" s="1" t="str">
        <f>IF(AND(Flights[[#This Row],[Airline]]="US Airways", Flights[[#This Row],[Meal]]="Full Meal"), "Yes", "No")</f>
        <v>No</v>
      </c>
      <c r="U3744" s="1">
        <v>0.9194444444444444</v>
      </c>
      <c r="V3744">
        <v>-6</v>
      </c>
      <c r="W3744" s="1" t="str">
        <f>IF(Flights[[#This Row],[Arrival Delay]] = "", "Cancelled", IF(Flights[[#This Row],[Arrival Delay]]&gt;15, "Delayed", "On time"))</f>
        <v>On time</v>
      </c>
      <c r="X3744" t="str">
        <f>IF(Flights[[#This Row],[Status]]&lt;&gt;"Delayed","", IF(Flights[[#This Row],[Arrival Delay]]&gt;120, "Severe", IF(Flights[[#This Row],[Arrival Delay]]&gt;60, "Major", "Moderate")))</f>
        <v/>
      </c>
      <c r="Y3744" t="b">
        <v>0</v>
      </c>
      <c r="AA3744" t="str">
        <f>IF(OR(AND(Flights[[#This Row],[Status]]="Cancelled", Flights[[#This Row],[Cancellation Reason]]="Airline/Carrier"), Flights[[#This Row],[Delay Type]]="Severe"), "Yes", "No")</f>
        <v>No</v>
      </c>
    </row>
    <row r="3745" spans="1:27" x14ac:dyDescent="0.3">
      <c r="A3745" s="3">
        <v>42276</v>
      </c>
      <c r="B3745" s="22">
        <f>WEEKNUM(Flights[[#This Row],[Date]], 1)</f>
        <v>40</v>
      </c>
      <c r="C3745" s="22">
        <f>WEEKDAY(Flights[[#This Row],[Date]],1)</f>
        <v>3</v>
      </c>
      <c r="D3745" t="s">
        <v>1716</v>
      </c>
      <c r="E3745" t="s">
        <v>1995</v>
      </c>
      <c r="F3745" t="s">
        <v>0</v>
      </c>
      <c r="G3745" t="s">
        <v>351</v>
      </c>
      <c r="H3745" t="str">
        <f>_xlfn.XLOOKUP(Flights[[#This Row],[Destination]], Airports!$A$2:$A$78, Airports!$D$2:$D$78)</f>
        <v>Sacramento</v>
      </c>
      <c r="I3745" t="str" cm="1">
        <f t="array" ref="I3745">_xlfn.XLOOKUP(Flights[[#This Row],[Destination]],_xlfn._TRO_TRAILING( Airports!A:A),_xlfn._TRO_TRAILING( Airports!E:E), "Not found")</f>
        <v>CA</v>
      </c>
      <c r="J3745" s="1">
        <v>0.23958333333333334</v>
      </c>
      <c r="K3745" s="22">
        <f>HOUR(Flights[[#This Row],[Scheduled Departure]])</f>
        <v>5</v>
      </c>
      <c r="L3745" s="1">
        <v>0.23472222222222222</v>
      </c>
      <c r="M3745">
        <f>(L3745-J3745)*24*60</f>
        <v>-7.0000000000000151</v>
      </c>
      <c r="N3745" s="16">
        <f>Flights[[#This Row],[Length (min)]]/60</f>
        <v>1.2166666666666666</v>
      </c>
      <c r="O3745">
        <v>73</v>
      </c>
      <c r="P3745">
        <v>373</v>
      </c>
      <c r="Q3745" s="18">
        <f>IFERROR(Flights[[#This Row],[Distance]]/Flights[[#This Row],[Length (hr)]], "")</f>
        <v>306.57534246575347</v>
      </c>
      <c r="R3745" s="1">
        <v>0.29166666666666669</v>
      </c>
      <c r="S3745" s="1" t="str">
        <f>IF(Flights[[#This Row],[Length (hr)]]&lt;2, "No meal", IF(Flights[[#This Row],[Length (hr)]]&lt;3.5, "Light meal", "Full meal"))</f>
        <v>No meal</v>
      </c>
      <c r="T3745" s="1" t="str">
        <f>IF(AND(Flights[[#This Row],[Airline]]="US Airways", Flights[[#This Row],[Meal]]="Full Meal"), "Yes", "No")</f>
        <v>No</v>
      </c>
      <c r="U3745" s="1">
        <v>0.28541666666666665</v>
      </c>
      <c r="V3745">
        <v>-9</v>
      </c>
      <c r="W3745" s="1" t="str">
        <f>IF(Flights[[#This Row],[Arrival Delay]] = "", "Cancelled", IF(Flights[[#This Row],[Arrival Delay]]&gt;15, "Delayed", "On time"))</f>
        <v>On time</v>
      </c>
      <c r="X3745" t="str">
        <f>IF(Flights[[#This Row],[Status]]&lt;&gt;"Delayed","", IF(Flights[[#This Row],[Arrival Delay]]&gt;120, "Severe", IF(Flights[[#This Row],[Arrival Delay]]&gt;60, "Major", "Moderate")))</f>
        <v/>
      </c>
      <c r="Y3745" t="b">
        <v>0</v>
      </c>
      <c r="AA3745" t="str">
        <f>IF(OR(AND(Flights[[#This Row],[Status]]="Cancelled", Flights[[#This Row],[Cancellation Reason]]="Airline/Carrier"), Flights[[#This Row],[Delay Type]]="Severe"), "Yes", "No")</f>
        <v>No</v>
      </c>
    </row>
    <row r="3746" spans="1:27" x14ac:dyDescent="0.3">
      <c r="A3746" s="3">
        <v>42276</v>
      </c>
      <c r="B3746" s="22">
        <f>WEEKNUM(Flights[[#This Row],[Date]], 1)</f>
        <v>40</v>
      </c>
      <c r="C3746" s="22">
        <f>WEEKDAY(Flights[[#This Row],[Date]],1)</f>
        <v>3</v>
      </c>
      <c r="D3746" t="s">
        <v>184</v>
      </c>
      <c r="E3746" t="s">
        <v>1987</v>
      </c>
      <c r="F3746" t="s">
        <v>0</v>
      </c>
      <c r="G3746" t="s">
        <v>4</v>
      </c>
      <c r="H3746" t="str">
        <f>_xlfn.XLOOKUP(Flights[[#This Row],[Destination]], Airports!$A$2:$A$78, Airports!$D$2:$D$78)</f>
        <v>Chicago</v>
      </c>
      <c r="I3746" t="str" cm="1">
        <f t="array" ref="I3746">_xlfn.XLOOKUP(Flights[[#This Row],[Destination]],_xlfn._TRO_TRAILING( Airports!A:A),_xlfn._TRO_TRAILING( Airports!E:E), "Not found")</f>
        <v>IL</v>
      </c>
      <c r="J3746" s="1">
        <v>0.25</v>
      </c>
      <c r="K3746" s="22">
        <f>HOUR(Flights[[#This Row],[Scheduled Departure]])</f>
        <v>6</v>
      </c>
      <c r="L3746" s="1">
        <v>0.24583333333333332</v>
      </c>
      <c r="M3746">
        <f>(L3746-J3746)*24*60</f>
        <v>-6.0000000000000187</v>
      </c>
      <c r="N3746" s="16">
        <f>Flights[[#This Row],[Length (min)]]/60</f>
        <v>4.2</v>
      </c>
      <c r="O3746">
        <v>252</v>
      </c>
      <c r="P3746">
        <v>1744</v>
      </c>
      <c r="Q3746" s="18">
        <f>IFERROR(Flights[[#This Row],[Distance]]/Flights[[#This Row],[Length (hr)]], "")</f>
        <v>415.23809523809524</v>
      </c>
      <c r="R3746" s="1">
        <v>0.50555555555555554</v>
      </c>
      <c r="S3746" s="1" t="str">
        <f>IF(Flights[[#This Row],[Length (hr)]]&lt;2, "No meal", IF(Flights[[#This Row],[Length (hr)]]&lt;3.5, "Light meal", "Full meal"))</f>
        <v>Full meal</v>
      </c>
      <c r="T3746" s="1" t="str">
        <f>IF(AND(Flights[[#This Row],[Airline]]="US Airways", Flights[[#This Row],[Meal]]="Full Meal"), "Yes", "No")</f>
        <v>No</v>
      </c>
      <c r="U3746" s="1">
        <v>0.50416666666666665</v>
      </c>
      <c r="V3746">
        <v>-2</v>
      </c>
      <c r="W3746" s="1" t="str">
        <f>IF(Flights[[#This Row],[Arrival Delay]] = "", "Cancelled", IF(Flights[[#This Row],[Arrival Delay]]&gt;15, "Delayed", "On time"))</f>
        <v>On time</v>
      </c>
      <c r="X3746" t="str">
        <f>IF(Flights[[#This Row],[Status]]&lt;&gt;"Delayed","", IF(Flights[[#This Row],[Arrival Delay]]&gt;120, "Severe", IF(Flights[[#This Row],[Arrival Delay]]&gt;60, "Major", "Moderate")))</f>
        <v/>
      </c>
      <c r="Y3746" t="b">
        <v>0</v>
      </c>
      <c r="AA3746" t="str">
        <f>IF(OR(AND(Flights[[#This Row],[Status]]="Cancelled", Flights[[#This Row],[Cancellation Reason]]="Airline/Carrier"), Flights[[#This Row],[Delay Type]]="Severe"), "Yes", "No")</f>
        <v>No</v>
      </c>
    </row>
    <row r="3747" spans="1:27" x14ac:dyDescent="0.3">
      <c r="A3747" s="3">
        <v>42276</v>
      </c>
      <c r="B3747" s="22">
        <f>WEEKNUM(Flights[[#This Row],[Date]], 1)</f>
        <v>40</v>
      </c>
      <c r="C3747" s="22">
        <f>WEEKDAY(Flights[[#This Row],[Date]],1)</f>
        <v>3</v>
      </c>
      <c r="D3747" t="s">
        <v>223</v>
      </c>
      <c r="E3747" t="s">
        <v>1987</v>
      </c>
      <c r="F3747" t="s">
        <v>0</v>
      </c>
      <c r="G3747" t="s">
        <v>27</v>
      </c>
      <c r="H3747" t="str">
        <f>_xlfn.XLOOKUP(Flights[[#This Row],[Destination]], Airports!$A$2:$A$78, Airports!$D$2:$D$78)</f>
        <v>Charlotte</v>
      </c>
      <c r="I3747" t="str" cm="1">
        <f t="array" ref="I3747">_xlfn.XLOOKUP(Flights[[#This Row],[Destination]],_xlfn._TRO_TRAILING( Airports!A:A),_xlfn._TRO_TRAILING( Airports!E:E), "Not found")</f>
        <v>NC</v>
      </c>
      <c r="J3747" s="1">
        <v>0.25</v>
      </c>
      <c r="K3747" s="22">
        <f>HOUR(Flights[[#This Row],[Scheduled Departure]])</f>
        <v>6</v>
      </c>
      <c r="L3747" s="1">
        <v>0.24722222222222223</v>
      </c>
      <c r="M3747">
        <f>(L3747-J3747)*24*60</f>
        <v>-3.9999999999999858</v>
      </c>
      <c r="N3747" s="16">
        <f>Flights[[#This Row],[Length (min)]]/60</f>
        <v>4.95</v>
      </c>
      <c r="O3747">
        <v>297</v>
      </c>
      <c r="P3747">
        <v>2125</v>
      </c>
      <c r="Q3747" s="18">
        <f>IFERROR(Flights[[#This Row],[Distance]]/Flights[[#This Row],[Length (hr)]], "")</f>
        <v>429.29292929292927</v>
      </c>
      <c r="R3747" s="1">
        <v>0.5756944444444444</v>
      </c>
      <c r="S3747" s="1" t="str">
        <f>IF(Flights[[#This Row],[Length (hr)]]&lt;2, "No meal", IF(Flights[[#This Row],[Length (hr)]]&lt;3.5, "Light meal", "Full meal"))</f>
        <v>Full meal</v>
      </c>
      <c r="T3747" s="1" t="str">
        <f>IF(AND(Flights[[#This Row],[Airline]]="US Airways", Flights[[#This Row],[Meal]]="Full Meal"), "Yes", "No")</f>
        <v>No</v>
      </c>
      <c r="U3747" s="1">
        <v>0.57847222222222228</v>
      </c>
      <c r="V3747">
        <v>4</v>
      </c>
      <c r="W3747" s="1" t="str">
        <f>IF(Flights[[#This Row],[Arrival Delay]] = "", "Cancelled", IF(Flights[[#This Row],[Arrival Delay]]&gt;15, "Delayed", "On time"))</f>
        <v>On time</v>
      </c>
      <c r="X3747" t="str">
        <f>IF(Flights[[#This Row],[Status]]&lt;&gt;"Delayed","", IF(Flights[[#This Row],[Arrival Delay]]&gt;120, "Severe", IF(Flights[[#This Row],[Arrival Delay]]&gt;60, "Major", "Moderate")))</f>
        <v/>
      </c>
      <c r="Y3747" t="b">
        <v>0</v>
      </c>
      <c r="AA3747" t="str">
        <f>IF(OR(AND(Flights[[#This Row],[Status]]="Cancelled", Flights[[#This Row],[Cancellation Reason]]="Airline/Carrier"), Flights[[#This Row],[Delay Type]]="Severe"), "Yes", "No")</f>
        <v>No</v>
      </c>
    </row>
    <row r="3748" spans="1:27" x14ac:dyDescent="0.3">
      <c r="A3748" s="3">
        <v>42276</v>
      </c>
      <c r="B3748" s="22">
        <f>WEEKNUM(Flights[[#This Row],[Date]], 1)</f>
        <v>40</v>
      </c>
      <c r="C3748" s="22">
        <f>WEEKDAY(Flights[[#This Row],[Date]],1)</f>
        <v>3</v>
      </c>
      <c r="D3748" t="s">
        <v>169</v>
      </c>
      <c r="E3748" t="s">
        <v>1987</v>
      </c>
      <c r="F3748" t="s">
        <v>0</v>
      </c>
      <c r="G3748" t="s">
        <v>9</v>
      </c>
      <c r="H3748" t="str">
        <f>_xlfn.XLOOKUP(Flights[[#This Row],[Destination]], Airports!$A$2:$A$78, Airports!$D$2:$D$78)</f>
        <v>San Francisco</v>
      </c>
      <c r="I3748" t="str" cm="1">
        <f t="array" ref="I3748">_xlfn.XLOOKUP(Flights[[#This Row],[Destination]],_xlfn._TRO_TRAILING( Airports!A:A),_xlfn._TRO_TRAILING( Airports!E:E), "Not found")</f>
        <v>CA</v>
      </c>
      <c r="J3748" s="1">
        <v>0.33333333333333331</v>
      </c>
      <c r="K3748" s="22">
        <f>HOUR(Flights[[#This Row],[Scheduled Departure]])</f>
        <v>8</v>
      </c>
      <c r="L3748" s="1">
        <v>0.33541666666666664</v>
      </c>
      <c r="M3748">
        <f>(L3748-J3748)*24*60</f>
        <v>2.9999999999999893</v>
      </c>
      <c r="N3748" s="16">
        <f>Flights[[#This Row],[Length (min)]]/60</f>
        <v>1.4333333333333333</v>
      </c>
      <c r="O3748">
        <v>86</v>
      </c>
      <c r="P3748">
        <v>337</v>
      </c>
      <c r="Q3748" s="18">
        <f>IFERROR(Flights[[#This Row],[Distance]]/Flights[[#This Row],[Length (hr)]], "")</f>
        <v>235.11627906976744</v>
      </c>
      <c r="R3748" s="1">
        <v>0.39027777777777778</v>
      </c>
      <c r="S3748" s="1" t="str">
        <f>IF(Flights[[#This Row],[Length (hr)]]&lt;2, "No meal", IF(Flights[[#This Row],[Length (hr)]]&lt;3.5, "Light meal", "Full meal"))</f>
        <v>No meal</v>
      </c>
      <c r="T3748" s="1" t="str">
        <f>IF(AND(Flights[[#This Row],[Airline]]="US Airways", Flights[[#This Row],[Meal]]="Full Meal"), "Yes", "No")</f>
        <v>No</v>
      </c>
      <c r="U3748" s="1">
        <v>0.39513888888888887</v>
      </c>
      <c r="V3748">
        <v>7</v>
      </c>
      <c r="W3748" s="1" t="str">
        <f>IF(Flights[[#This Row],[Arrival Delay]] = "", "Cancelled", IF(Flights[[#This Row],[Arrival Delay]]&gt;15, "Delayed", "On time"))</f>
        <v>On time</v>
      </c>
      <c r="X3748" t="str">
        <f>IF(Flights[[#This Row],[Status]]&lt;&gt;"Delayed","", IF(Flights[[#This Row],[Arrival Delay]]&gt;120, "Severe", IF(Flights[[#This Row],[Arrival Delay]]&gt;60, "Major", "Moderate")))</f>
        <v/>
      </c>
      <c r="Y3748" t="b">
        <v>0</v>
      </c>
      <c r="AA3748" t="str">
        <f>IF(OR(AND(Flights[[#This Row],[Status]]="Cancelled", Flights[[#This Row],[Cancellation Reason]]="Airline/Carrier"), Flights[[#This Row],[Delay Type]]="Severe"), "Yes", "No")</f>
        <v>No</v>
      </c>
    </row>
    <row r="3749" spans="1:27" x14ac:dyDescent="0.3">
      <c r="A3749" s="3">
        <v>42276</v>
      </c>
      <c r="B3749" s="22">
        <f>WEEKNUM(Flights[[#This Row],[Date]], 1)</f>
        <v>40</v>
      </c>
      <c r="C3749" s="22">
        <f>WEEKDAY(Flights[[#This Row],[Date]],1)</f>
        <v>3</v>
      </c>
      <c r="D3749" t="s">
        <v>1800</v>
      </c>
      <c r="E3749" t="s">
        <v>1990</v>
      </c>
      <c r="F3749" t="s">
        <v>0</v>
      </c>
      <c r="G3749" t="s">
        <v>9</v>
      </c>
      <c r="H3749" t="str">
        <f>_xlfn.XLOOKUP(Flights[[#This Row],[Destination]], Airports!$A$2:$A$78, Airports!$D$2:$D$78)</f>
        <v>San Francisco</v>
      </c>
      <c r="I3749" t="str" cm="1">
        <f t="array" ref="I3749">_xlfn.XLOOKUP(Flights[[#This Row],[Destination]],_xlfn._TRO_TRAILING( Airports!A:A),_xlfn._TRO_TRAILING( Airports!E:E), "Not found")</f>
        <v>CA</v>
      </c>
      <c r="J3749" s="1">
        <v>0.4</v>
      </c>
      <c r="K3749" s="22">
        <f>HOUR(Flights[[#This Row],[Scheduled Departure]])</f>
        <v>9</v>
      </c>
      <c r="L3749" s="1">
        <v>0.39861111111111114</v>
      </c>
      <c r="M3749">
        <f>(L3749-J3749)*24*60</f>
        <v>-1.9999999999999929</v>
      </c>
      <c r="N3749" s="16">
        <f>Flights[[#This Row],[Length (min)]]/60</f>
        <v>1.45</v>
      </c>
      <c r="O3749">
        <v>87</v>
      </c>
      <c r="P3749">
        <v>337</v>
      </c>
      <c r="Q3749" s="18">
        <f>IFERROR(Flights[[#This Row],[Distance]]/Flights[[#This Row],[Length (hr)]], "")</f>
        <v>232.41379310344828</v>
      </c>
      <c r="R3749" s="1">
        <v>0.46805555555555556</v>
      </c>
      <c r="S3749" s="1" t="str">
        <f>IF(Flights[[#This Row],[Length (hr)]]&lt;2, "No meal", IF(Flights[[#This Row],[Length (hr)]]&lt;3.5, "Light meal", "Full meal"))</f>
        <v>No meal</v>
      </c>
      <c r="T3749" s="1" t="str">
        <f>IF(AND(Flights[[#This Row],[Airline]]="US Airways", Flights[[#This Row],[Meal]]="Full Meal"), "Yes", "No")</f>
        <v>No</v>
      </c>
      <c r="U3749" s="1">
        <v>0.45902777777777776</v>
      </c>
      <c r="V3749">
        <v>-13</v>
      </c>
      <c r="W3749" s="1" t="str">
        <f>IF(Flights[[#This Row],[Arrival Delay]] = "", "Cancelled", IF(Flights[[#This Row],[Arrival Delay]]&gt;15, "Delayed", "On time"))</f>
        <v>On time</v>
      </c>
      <c r="X3749" t="str">
        <f>IF(Flights[[#This Row],[Status]]&lt;&gt;"Delayed","", IF(Flights[[#This Row],[Arrival Delay]]&gt;120, "Severe", IF(Flights[[#This Row],[Arrival Delay]]&gt;60, "Major", "Moderate")))</f>
        <v/>
      </c>
      <c r="Y3749" t="b">
        <v>0</v>
      </c>
      <c r="AA3749" t="str">
        <f>IF(OR(AND(Flights[[#This Row],[Status]]="Cancelled", Flights[[#This Row],[Cancellation Reason]]="Airline/Carrier"), Flights[[#This Row],[Delay Type]]="Severe"), "Yes", "No")</f>
        <v>No</v>
      </c>
    </row>
    <row r="3750" spans="1:27" x14ac:dyDescent="0.3">
      <c r="A3750" s="3">
        <v>42276</v>
      </c>
      <c r="B3750" s="22">
        <f>WEEKNUM(Flights[[#This Row],[Date]], 1)</f>
        <v>40</v>
      </c>
      <c r="C3750" s="22">
        <f>WEEKDAY(Flights[[#This Row],[Date]],1)</f>
        <v>3</v>
      </c>
      <c r="D3750" t="s">
        <v>1371</v>
      </c>
      <c r="E3750" t="s">
        <v>1994</v>
      </c>
      <c r="F3750" t="s">
        <v>0</v>
      </c>
      <c r="G3750" t="s">
        <v>339</v>
      </c>
      <c r="H3750" t="str">
        <f>_xlfn.XLOOKUP(Flights[[#This Row],[Destination]], Airports!$A$2:$A$78, Airports!$D$2:$D$78)</f>
        <v>San Diego</v>
      </c>
      <c r="I3750" t="str" cm="1">
        <f t="array" ref="I3750">_xlfn.XLOOKUP(Flights[[#This Row],[Destination]],_xlfn._TRO_TRAILING( Airports!A:A),_xlfn._TRO_TRAILING( Airports!E:E), "Not found")</f>
        <v>CA</v>
      </c>
      <c r="J3750" s="1">
        <v>0.40625</v>
      </c>
      <c r="K3750" s="22">
        <f>HOUR(Flights[[#This Row],[Scheduled Departure]])</f>
        <v>9</v>
      </c>
      <c r="L3750" s="1">
        <v>0.40277777777777779</v>
      </c>
      <c r="M3750">
        <f>(L3750-J3750)*24*60</f>
        <v>-4.9999999999999822</v>
      </c>
      <c r="N3750" s="16">
        <f>Flights[[#This Row],[Length (min)]]/60</f>
        <v>0.93333333333333335</v>
      </c>
      <c r="O3750">
        <v>56</v>
      </c>
      <c r="P3750">
        <v>109</v>
      </c>
      <c r="Q3750" s="18">
        <f>IFERROR(Flights[[#This Row],[Distance]]/Flights[[#This Row],[Length (hr)]], "")</f>
        <v>116.78571428571428</v>
      </c>
      <c r="R3750" s="1">
        <v>0.4465277777777778</v>
      </c>
      <c r="S3750" s="1" t="str">
        <f>IF(Flights[[#This Row],[Length (hr)]]&lt;2, "No meal", IF(Flights[[#This Row],[Length (hr)]]&lt;3.5, "Light meal", "Full meal"))</f>
        <v>No meal</v>
      </c>
      <c r="T3750" s="1" t="str">
        <f>IF(AND(Flights[[#This Row],[Airline]]="US Airways", Flights[[#This Row],[Meal]]="Full Meal"), "Yes", "No")</f>
        <v>No</v>
      </c>
      <c r="U3750" s="1">
        <v>0.44166666666666665</v>
      </c>
      <c r="V3750">
        <v>-7</v>
      </c>
      <c r="W3750" s="1" t="str">
        <f>IF(Flights[[#This Row],[Arrival Delay]] = "", "Cancelled", IF(Flights[[#This Row],[Arrival Delay]]&gt;15, "Delayed", "On time"))</f>
        <v>On time</v>
      </c>
      <c r="X3750" t="str">
        <f>IF(Flights[[#This Row],[Status]]&lt;&gt;"Delayed","", IF(Flights[[#This Row],[Arrival Delay]]&gt;120, "Severe", IF(Flights[[#This Row],[Arrival Delay]]&gt;60, "Major", "Moderate")))</f>
        <v/>
      </c>
      <c r="Y3750" t="b">
        <v>0</v>
      </c>
      <c r="AA3750" t="str">
        <f>IF(OR(AND(Flights[[#This Row],[Status]]="Cancelled", Flights[[#This Row],[Cancellation Reason]]="Airline/Carrier"), Flights[[#This Row],[Delay Type]]="Severe"), "Yes", "No")</f>
        <v>No</v>
      </c>
    </row>
    <row r="3751" spans="1:27" x14ac:dyDescent="0.3">
      <c r="A3751" s="3">
        <v>42276</v>
      </c>
      <c r="B3751" s="22">
        <f>WEEKNUM(Flights[[#This Row],[Date]], 1)</f>
        <v>40</v>
      </c>
      <c r="C3751" s="22">
        <f>WEEKDAY(Flights[[#This Row],[Date]],1)</f>
        <v>3</v>
      </c>
      <c r="D3751" t="s">
        <v>61</v>
      </c>
      <c r="E3751" t="s">
        <v>1987</v>
      </c>
      <c r="F3751" t="s">
        <v>0</v>
      </c>
      <c r="G3751" t="s">
        <v>12</v>
      </c>
      <c r="H3751" t="str">
        <f>_xlfn.XLOOKUP(Flights[[#This Row],[Destination]], Airports!$A$2:$A$78, Airports!$D$2:$D$78)</f>
        <v>New York</v>
      </c>
      <c r="I3751" t="str" cm="1">
        <f t="array" ref="I3751">_xlfn.XLOOKUP(Flights[[#This Row],[Destination]],_xlfn._TRO_TRAILING( Airports!A:A),_xlfn._TRO_TRAILING( Airports!E:E), "Not found")</f>
        <v>NY</v>
      </c>
      <c r="J3751" s="1">
        <v>0.4375</v>
      </c>
      <c r="K3751" s="22">
        <f>HOUR(Flights[[#This Row],[Scheduled Departure]])</f>
        <v>10</v>
      </c>
      <c r="L3751" s="1">
        <v>0.44027777777777777</v>
      </c>
      <c r="M3751">
        <f>(L3751-J3751)*24*60</f>
        <v>3.9999999999999858</v>
      </c>
      <c r="N3751" s="16">
        <f>Flights[[#This Row],[Length (min)]]/60</f>
        <v>5.7166666666666668</v>
      </c>
      <c r="O3751">
        <v>343</v>
      </c>
      <c r="P3751">
        <v>2475</v>
      </c>
      <c r="Q3751" s="18">
        <f>IFERROR(Flights[[#This Row],[Distance]]/Flights[[#This Row],[Length (hr)]], "")</f>
        <v>432.94460641399417</v>
      </c>
      <c r="R3751" s="1">
        <v>0.79861111111111116</v>
      </c>
      <c r="S3751" s="1" t="str">
        <f>IF(Flights[[#This Row],[Length (hr)]]&lt;2, "No meal", IF(Flights[[#This Row],[Length (hr)]]&lt;3.5, "Light meal", "Full meal"))</f>
        <v>Full meal</v>
      </c>
      <c r="T3751" s="1" t="str">
        <f>IF(AND(Flights[[#This Row],[Airline]]="US Airways", Flights[[#This Row],[Meal]]="Full Meal"), "Yes", "No")</f>
        <v>No</v>
      </c>
      <c r="U3751" s="1">
        <v>0.80347222222222225</v>
      </c>
      <c r="V3751">
        <v>7</v>
      </c>
      <c r="W3751" s="1" t="str">
        <f>IF(Flights[[#This Row],[Arrival Delay]] = "", "Cancelled", IF(Flights[[#This Row],[Arrival Delay]]&gt;15, "Delayed", "On time"))</f>
        <v>On time</v>
      </c>
      <c r="X3751" t="str">
        <f>IF(Flights[[#This Row],[Status]]&lt;&gt;"Delayed","", IF(Flights[[#This Row],[Arrival Delay]]&gt;120, "Severe", IF(Flights[[#This Row],[Arrival Delay]]&gt;60, "Major", "Moderate")))</f>
        <v/>
      </c>
      <c r="Y3751" t="b">
        <v>0</v>
      </c>
      <c r="AA3751" t="str">
        <f>IF(OR(AND(Flights[[#This Row],[Status]]="Cancelled", Flights[[#This Row],[Cancellation Reason]]="Airline/Carrier"), Flights[[#This Row],[Delay Type]]="Severe"), "Yes", "No")</f>
        <v>No</v>
      </c>
    </row>
    <row r="3752" spans="1:27" x14ac:dyDescent="0.3">
      <c r="A3752" s="3">
        <v>42276</v>
      </c>
      <c r="B3752" s="22">
        <f>WEEKNUM(Flights[[#This Row],[Date]], 1)</f>
        <v>40</v>
      </c>
      <c r="C3752" s="22">
        <f>WEEKDAY(Flights[[#This Row],[Date]],1)</f>
        <v>3</v>
      </c>
      <c r="D3752" t="s">
        <v>511</v>
      </c>
      <c r="E3752" t="s">
        <v>1989</v>
      </c>
      <c r="F3752" t="s">
        <v>0</v>
      </c>
      <c r="G3752" t="s">
        <v>12</v>
      </c>
      <c r="H3752" t="str">
        <f>_xlfn.XLOOKUP(Flights[[#This Row],[Destination]], Airports!$A$2:$A$78, Airports!$D$2:$D$78)</f>
        <v>New York</v>
      </c>
      <c r="I3752" t="str" cm="1">
        <f t="array" ref="I3752">_xlfn.XLOOKUP(Flights[[#This Row],[Destination]],_xlfn._TRO_TRAILING( Airports!A:A),_xlfn._TRO_TRAILING( Airports!E:E), "Not found")</f>
        <v>NY</v>
      </c>
      <c r="J3752" s="1">
        <v>0.51041666666666663</v>
      </c>
      <c r="K3752" s="22">
        <f>HOUR(Flights[[#This Row],[Scheduled Departure]])</f>
        <v>12</v>
      </c>
      <c r="L3752" s="1">
        <v>0.51041666666666663</v>
      </c>
      <c r="M3752">
        <f>(L3752-J3752)*24*60</f>
        <v>0</v>
      </c>
      <c r="N3752" s="16">
        <f>Flights[[#This Row],[Length (min)]]/60</f>
        <v>5.3</v>
      </c>
      <c r="O3752">
        <v>318</v>
      </c>
      <c r="P3752">
        <v>2475</v>
      </c>
      <c r="Q3752" s="18">
        <f>IFERROR(Flights[[#This Row],[Distance]]/Flights[[#This Row],[Length (hr)]], "")</f>
        <v>466.98113207547169</v>
      </c>
      <c r="R3752" s="1">
        <v>0.86875000000000002</v>
      </c>
      <c r="S3752" s="1" t="str">
        <f>IF(Flights[[#This Row],[Length (hr)]]&lt;2, "No meal", IF(Flights[[#This Row],[Length (hr)]]&lt;3.5, "Light meal", "Full meal"))</f>
        <v>Full meal</v>
      </c>
      <c r="T3752" s="1" t="str">
        <f>IF(AND(Flights[[#This Row],[Airline]]="US Airways", Flights[[#This Row],[Meal]]="Full Meal"), "Yes", "No")</f>
        <v>No</v>
      </c>
      <c r="U3752" s="1">
        <v>0.85624999999999996</v>
      </c>
      <c r="V3752">
        <v>-18</v>
      </c>
      <c r="W3752" s="1" t="str">
        <f>IF(Flights[[#This Row],[Arrival Delay]] = "", "Cancelled", IF(Flights[[#This Row],[Arrival Delay]]&gt;15, "Delayed", "On time"))</f>
        <v>On time</v>
      </c>
      <c r="X3752" t="str">
        <f>IF(Flights[[#This Row],[Status]]&lt;&gt;"Delayed","", IF(Flights[[#This Row],[Arrival Delay]]&gt;120, "Severe", IF(Flights[[#This Row],[Arrival Delay]]&gt;60, "Major", "Moderate")))</f>
        <v/>
      </c>
      <c r="Y3752" t="b">
        <v>0</v>
      </c>
      <c r="AA3752" t="str">
        <f>IF(OR(AND(Flights[[#This Row],[Status]]="Cancelled", Flights[[#This Row],[Cancellation Reason]]="Airline/Carrier"), Flights[[#This Row],[Delay Type]]="Severe"), "Yes", "No")</f>
        <v>No</v>
      </c>
    </row>
    <row r="3753" spans="1:27" x14ac:dyDescent="0.3">
      <c r="A3753" s="3">
        <v>42276</v>
      </c>
      <c r="B3753" s="22">
        <f>WEEKNUM(Flights[[#This Row],[Date]], 1)</f>
        <v>40</v>
      </c>
      <c r="C3753" s="22">
        <f>WEEKDAY(Flights[[#This Row],[Date]],1)</f>
        <v>3</v>
      </c>
      <c r="D3753" t="s">
        <v>504</v>
      </c>
      <c r="E3753" t="s">
        <v>1992</v>
      </c>
      <c r="F3753" t="s">
        <v>0</v>
      </c>
      <c r="G3753" t="s">
        <v>12</v>
      </c>
      <c r="H3753" t="str">
        <f>_xlfn.XLOOKUP(Flights[[#This Row],[Destination]], Airports!$A$2:$A$78, Airports!$D$2:$D$78)</f>
        <v>New York</v>
      </c>
      <c r="I3753" t="str" cm="1">
        <f t="array" ref="I3753">_xlfn.XLOOKUP(Flights[[#This Row],[Destination]],_xlfn._TRO_TRAILING( Airports!A:A),_xlfn._TRO_TRAILING( Airports!E:E), "Not found")</f>
        <v>NY</v>
      </c>
      <c r="J3753" s="1">
        <v>0.55277777777777781</v>
      </c>
      <c r="K3753" s="22">
        <f>HOUR(Flights[[#This Row],[Scheduled Departure]])</f>
        <v>13</v>
      </c>
      <c r="L3753" s="1">
        <v>0.55000000000000004</v>
      </c>
      <c r="M3753">
        <f>(L3753-J3753)*24*60</f>
        <v>-3.9999999999999858</v>
      </c>
      <c r="N3753" s="16">
        <f>Flights[[#This Row],[Length (min)]]/60</f>
        <v>5.45</v>
      </c>
      <c r="O3753">
        <v>327</v>
      </c>
      <c r="P3753">
        <v>2475</v>
      </c>
      <c r="Q3753" s="18">
        <f>IFERROR(Flights[[#This Row],[Distance]]/Flights[[#This Row],[Length (hr)]], "")</f>
        <v>454.12844036697248</v>
      </c>
      <c r="R3753" s="1">
        <v>0.90694444444444444</v>
      </c>
      <c r="S3753" s="1" t="str">
        <f>IF(Flights[[#This Row],[Length (hr)]]&lt;2, "No meal", IF(Flights[[#This Row],[Length (hr)]]&lt;3.5, "Light meal", "Full meal"))</f>
        <v>Full meal</v>
      </c>
      <c r="T3753" s="1" t="str">
        <f>IF(AND(Flights[[#This Row],[Airline]]="US Airways", Flights[[#This Row],[Meal]]="Full Meal"), "Yes", "No")</f>
        <v>No</v>
      </c>
      <c r="U3753" s="1">
        <v>0.90208333333333335</v>
      </c>
      <c r="V3753">
        <v>-7</v>
      </c>
      <c r="W3753" s="1" t="str">
        <f>IF(Flights[[#This Row],[Arrival Delay]] = "", "Cancelled", IF(Flights[[#This Row],[Arrival Delay]]&gt;15, "Delayed", "On time"))</f>
        <v>On time</v>
      </c>
      <c r="X3753" t="str">
        <f>IF(Flights[[#This Row],[Status]]&lt;&gt;"Delayed","", IF(Flights[[#This Row],[Arrival Delay]]&gt;120, "Severe", IF(Flights[[#This Row],[Arrival Delay]]&gt;60, "Major", "Moderate")))</f>
        <v/>
      </c>
      <c r="Y3753" t="b">
        <v>0</v>
      </c>
      <c r="AA3753" t="str">
        <f>IF(OR(AND(Flights[[#This Row],[Status]]="Cancelled", Flights[[#This Row],[Cancellation Reason]]="Airline/Carrier"), Flights[[#This Row],[Delay Type]]="Severe"), "Yes", "No")</f>
        <v>No</v>
      </c>
    </row>
    <row r="3754" spans="1:27" x14ac:dyDescent="0.3">
      <c r="A3754" s="3">
        <v>42276</v>
      </c>
      <c r="B3754" s="22">
        <f>WEEKNUM(Flights[[#This Row],[Date]], 1)</f>
        <v>40</v>
      </c>
      <c r="C3754" s="22">
        <f>WEEKDAY(Flights[[#This Row],[Date]],1)</f>
        <v>3</v>
      </c>
      <c r="D3754" t="s">
        <v>585</v>
      </c>
      <c r="E3754" t="s">
        <v>1996</v>
      </c>
      <c r="F3754" t="s">
        <v>0</v>
      </c>
      <c r="G3754" t="s">
        <v>344</v>
      </c>
      <c r="H3754" t="str">
        <f>_xlfn.XLOOKUP(Flights[[#This Row],[Destination]], Airports!$A$2:$A$78, Airports!$D$2:$D$78)</f>
        <v>Seattle</v>
      </c>
      <c r="I3754" t="str" cm="1">
        <f t="array" ref="I3754">_xlfn.XLOOKUP(Flights[[#This Row],[Destination]],_xlfn._TRO_TRAILING( Airports!A:A),_xlfn._TRO_TRAILING( Airports!E:E), "Not found")</f>
        <v>WA</v>
      </c>
      <c r="J3754" s="1">
        <v>0.60416666666666663</v>
      </c>
      <c r="K3754" s="22">
        <f>HOUR(Flights[[#This Row],[Scheduled Departure]])</f>
        <v>14</v>
      </c>
      <c r="L3754" s="1">
        <v>0.625</v>
      </c>
      <c r="M3754">
        <f>(L3754-J3754)*24*60</f>
        <v>30.000000000000053</v>
      </c>
      <c r="N3754" s="16">
        <f>Flights[[#This Row],[Length (min)]]/60</f>
        <v>2.4166666666666665</v>
      </c>
      <c r="O3754">
        <v>145</v>
      </c>
      <c r="P3754">
        <v>954</v>
      </c>
      <c r="Q3754" s="18">
        <f>IFERROR(Flights[[#This Row],[Distance]]/Flights[[#This Row],[Length (hr)]], "")</f>
        <v>394.75862068965517</v>
      </c>
      <c r="R3754" s="1">
        <v>0.70486111111111116</v>
      </c>
      <c r="S3754" s="1" t="str">
        <f>IF(Flights[[#This Row],[Length (hr)]]&lt;2, "No meal", IF(Flights[[#This Row],[Length (hr)]]&lt;3.5, "Light meal", "Full meal"))</f>
        <v>Light meal</v>
      </c>
      <c r="T3754" s="1" t="str">
        <f>IF(AND(Flights[[#This Row],[Airline]]="US Airways", Flights[[#This Row],[Meal]]="Full Meal"), "Yes", "No")</f>
        <v>No</v>
      </c>
      <c r="U3754" s="1">
        <v>0.72569444444444442</v>
      </c>
      <c r="V3754">
        <v>30</v>
      </c>
      <c r="W3754" s="1" t="str">
        <f>IF(Flights[[#This Row],[Arrival Delay]] = "", "Cancelled", IF(Flights[[#This Row],[Arrival Delay]]&gt;15, "Delayed", "On time"))</f>
        <v>Delayed</v>
      </c>
      <c r="X3754" t="str">
        <f>IF(Flights[[#This Row],[Status]]&lt;&gt;"Delayed","", IF(Flights[[#This Row],[Arrival Delay]]&gt;120, "Severe", IF(Flights[[#This Row],[Arrival Delay]]&gt;60, "Major", "Moderate")))</f>
        <v>Moderate</v>
      </c>
      <c r="Y3754" t="b">
        <v>0</v>
      </c>
      <c r="AA3754" t="str">
        <f>IF(OR(AND(Flights[[#This Row],[Status]]="Cancelled", Flights[[#This Row],[Cancellation Reason]]="Airline/Carrier"), Flights[[#This Row],[Delay Type]]="Severe"), "Yes", "No")</f>
        <v>No</v>
      </c>
    </row>
    <row r="3755" spans="1:27" x14ac:dyDescent="0.3">
      <c r="A3755" s="3">
        <v>42276</v>
      </c>
      <c r="B3755" s="22">
        <f>WEEKNUM(Flights[[#This Row],[Date]], 1)</f>
        <v>40</v>
      </c>
      <c r="C3755" s="22">
        <f>WEEKDAY(Flights[[#This Row],[Date]],1)</f>
        <v>3</v>
      </c>
      <c r="D3755" t="s">
        <v>227</v>
      </c>
      <c r="E3755" t="s">
        <v>1987</v>
      </c>
      <c r="F3755" t="s">
        <v>0</v>
      </c>
      <c r="G3755" t="s">
        <v>9</v>
      </c>
      <c r="H3755" t="str">
        <f>_xlfn.XLOOKUP(Flights[[#This Row],[Destination]], Airports!$A$2:$A$78, Airports!$D$2:$D$78)</f>
        <v>San Francisco</v>
      </c>
      <c r="I3755" t="str" cm="1">
        <f t="array" ref="I3755">_xlfn.XLOOKUP(Flights[[#This Row],[Destination]],_xlfn._TRO_TRAILING( Airports!A:A),_xlfn._TRO_TRAILING( Airports!E:E), "Not found")</f>
        <v>CA</v>
      </c>
      <c r="J3755" s="1">
        <v>0.76041666666666663</v>
      </c>
      <c r="K3755" s="22">
        <f>HOUR(Flights[[#This Row],[Scheduled Departure]])</f>
        <v>18</v>
      </c>
      <c r="L3755" s="1">
        <v>0.75555555555555554</v>
      </c>
      <c r="M3755">
        <f>(L3755-J3755)*24*60</f>
        <v>-6.9999999999999751</v>
      </c>
      <c r="N3755" s="16">
        <f>Flights[[#This Row],[Length (min)]]/60</f>
        <v>1.1333333333333333</v>
      </c>
      <c r="O3755">
        <v>68</v>
      </c>
      <c r="P3755">
        <v>337</v>
      </c>
      <c r="Q3755" s="18">
        <f>IFERROR(Flights[[#This Row],[Distance]]/Flights[[#This Row],[Length (hr)]], "")</f>
        <v>297.35294117647061</v>
      </c>
      <c r="R3755" s="1">
        <v>0.81736111111111109</v>
      </c>
      <c r="S3755" s="1" t="str">
        <f>IF(Flights[[#This Row],[Length (hr)]]&lt;2, "No meal", IF(Flights[[#This Row],[Length (hr)]]&lt;3.5, "Light meal", "Full meal"))</f>
        <v>No meal</v>
      </c>
      <c r="T3755" s="1" t="str">
        <f>IF(AND(Flights[[#This Row],[Airline]]="US Airways", Flights[[#This Row],[Meal]]="Full Meal"), "Yes", "No")</f>
        <v>No</v>
      </c>
      <c r="U3755" s="1">
        <v>0.80277777777777781</v>
      </c>
      <c r="V3755">
        <v>-21</v>
      </c>
      <c r="W3755" s="1" t="str">
        <f>IF(Flights[[#This Row],[Arrival Delay]] = "", "Cancelled", IF(Flights[[#This Row],[Arrival Delay]]&gt;15, "Delayed", "On time"))</f>
        <v>On time</v>
      </c>
      <c r="X3755" t="str">
        <f>IF(Flights[[#This Row],[Status]]&lt;&gt;"Delayed","", IF(Flights[[#This Row],[Arrival Delay]]&gt;120, "Severe", IF(Flights[[#This Row],[Arrival Delay]]&gt;60, "Major", "Moderate")))</f>
        <v/>
      </c>
      <c r="Y3755" t="b">
        <v>0</v>
      </c>
      <c r="AA3755" t="str">
        <f>IF(OR(AND(Flights[[#This Row],[Status]]="Cancelled", Flights[[#This Row],[Cancellation Reason]]="Airline/Carrier"), Flights[[#This Row],[Delay Type]]="Severe"), "Yes", "No")</f>
        <v>No</v>
      </c>
    </row>
    <row r="3756" spans="1:27" x14ac:dyDescent="0.3">
      <c r="A3756" s="3">
        <v>42276</v>
      </c>
      <c r="B3756" s="22">
        <f>WEEKNUM(Flights[[#This Row],[Date]], 1)</f>
        <v>40</v>
      </c>
      <c r="C3756" s="22">
        <f>WEEKDAY(Flights[[#This Row],[Date]],1)</f>
        <v>3</v>
      </c>
      <c r="D3756" t="s">
        <v>180</v>
      </c>
      <c r="E3756" t="s">
        <v>1987</v>
      </c>
      <c r="F3756" t="s">
        <v>0</v>
      </c>
      <c r="G3756" t="s">
        <v>9</v>
      </c>
      <c r="H3756" t="str">
        <f>_xlfn.XLOOKUP(Flights[[#This Row],[Destination]], Airports!$A$2:$A$78, Airports!$D$2:$D$78)</f>
        <v>San Francisco</v>
      </c>
      <c r="I3756" t="str" cm="1">
        <f t="array" ref="I3756">_xlfn.XLOOKUP(Flights[[#This Row],[Destination]],_xlfn._TRO_TRAILING( Airports!A:A),_xlfn._TRO_TRAILING( Airports!E:E), "Not found")</f>
        <v>CA</v>
      </c>
      <c r="J3756" s="1">
        <v>0.80555555555555558</v>
      </c>
      <c r="K3756" s="22">
        <f>HOUR(Flights[[#This Row],[Scheduled Departure]])</f>
        <v>19</v>
      </c>
      <c r="L3756" s="1">
        <v>0.80069444444444449</v>
      </c>
      <c r="M3756">
        <f>(L3756-J3756)*24*60</f>
        <v>-6.9999999999999751</v>
      </c>
      <c r="N3756" s="16">
        <f>Flights[[#This Row],[Length (min)]]/60</f>
        <v>1.1333333333333333</v>
      </c>
      <c r="O3756">
        <v>68</v>
      </c>
      <c r="P3756">
        <v>337</v>
      </c>
      <c r="Q3756" s="18">
        <f>IFERROR(Flights[[#This Row],[Distance]]/Flights[[#This Row],[Length (hr)]], "")</f>
        <v>297.35294117647061</v>
      </c>
      <c r="R3756" s="1">
        <v>0.8666666666666667</v>
      </c>
      <c r="S3756" s="1" t="str">
        <f>IF(Flights[[#This Row],[Length (hr)]]&lt;2, "No meal", IF(Flights[[#This Row],[Length (hr)]]&lt;3.5, "Light meal", "Full meal"))</f>
        <v>No meal</v>
      </c>
      <c r="T3756" s="1" t="str">
        <f>IF(AND(Flights[[#This Row],[Airline]]="US Airways", Flights[[#This Row],[Meal]]="Full Meal"), "Yes", "No")</f>
        <v>No</v>
      </c>
      <c r="U3756" s="1">
        <v>0.84791666666666665</v>
      </c>
      <c r="V3756">
        <v>-27</v>
      </c>
      <c r="W3756" s="1" t="str">
        <f>IF(Flights[[#This Row],[Arrival Delay]] = "", "Cancelled", IF(Flights[[#This Row],[Arrival Delay]]&gt;15, "Delayed", "On time"))</f>
        <v>On time</v>
      </c>
      <c r="X3756" t="str">
        <f>IF(Flights[[#This Row],[Status]]&lt;&gt;"Delayed","", IF(Flights[[#This Row],[Arrival Delay]]&gt;120, "Severe", IF(Flights[[#This Row],[Arrival Delay]]&gt;60, "Major", "Moderate")))</f>
        <v/>
      </c>
      <c r="Y3756" t="b">
        <v>0</v>
      </c>
      <c r="AA3756" t="str">
        <f>IF(OR(AND(Flights[[#This Row],[Status]]="Cancelled", Flights[[#This Row],[Cancellation Reason]]="Airline/Carrier"), Flights[[#This Row],[Delay Type]]="Severe"), "Yes", "No")</f>
        <v>No</v>
      </c>
    </row>
    <row r="3757" spans="1:27" x14ac:dyDescent="0.3">
      <c r="A3757" s="3">
        <v>42276</v>
      </c>
      <c r="B3757" s="22">
        <f>WEEKNUM(Flights[[#This Row],[Date]], 1)</f>
        <v>40</v>
      </c>
      <c r="C3757" s="22">
        <f>WEEKDAY(Flights[[#This Row],[Date]],1)</f>
        <v>3</v>
      </c>
      <c r="D3757" t="s">
        <v>719</v>
      </c>
      <c r="E3757" t="s">
        <v>1990</v>
      </c>
      <c r="F3757" t="s">
        <v>0</v>
      </c>
      <c r="G3757" t="s">
        <v>9</v>
      </c>
      <c r="H3757" t="str">
        <f>_xlfn.XLOOKUP(Flights[[#This Row],[Destination]], Airports!$A$2:$A$78, Airports!$D$2:$D$78)</f>
        <v>San Francisco</v>
      </c>
      <c r="I3757" t="str" cm="1">
        <f t="array" ref="I3757">_xlfn.XLOOKUP(Flights[[#This Row],[Destination]],_xlfn._TRO_TRAILING( Airports!A:A),_xlfn._TRO_TRAILING( Airports!E:E), "Not found")</f>
        <v>CA</v>
      </c>
      <c r="J3757" s="1">
        <v>0.81319444444444444</v>
      </c>
      <c r="K3757" s="22">
        <f>HOUR(Flights[[#This Row],[Scheduled Departure]])</f>
        <v>19</v>
      </c>
      <c r="L3757" s="1">
        <v>0.81111111111111112</v>
      </c>
      <c r="M3757">
        <f>(L3757-J3757)*24*60</f>
        <v>-2.9999999999999893</v>
      </c>
      <c r="N3757" s="16">
        <f>Flights[[#This Row],[Length (min)]]/60</f>
        <v>1.2333333333333334</v>
      </c>
      <c r="O3757">
        <v>74</v>
      </c>
      <c r="P3757">
        <v>337</v>
      </c>
      <c r="Q3757" s="18">
        <f>IFERROR(Flights[[#This Row],[Distance]]/Flights[[#This Row],[Length (hr)]], "")</f>
        <v>273.24324324324323</v>
      </c>
      <c r="R3757" s="1">
        <v>0.86875000000000002</v>
      </c>
      <c r="S3757" s="1" t="str">
        <f>IF(Flights[[#This Row],[Length (hr)]]&lt;2, "No meal", IF(Flights[[#This Row],[Length (hr)]]&lt;3.5, "Light meal", "Full meal"))</f>
        <v>No meal</v>
      </c>
      <c r="T3757" s="1" t="str">
        <f>IF(AND(Flights[[#This Row],[Airline]]="US Airways", Flights[[#This Row],[Meal]]="Full Meal"), "Yes", "No")</f>
        <v>No</v>
      </c>
      <c r="U3757" s="1">
        <v>0.86250000000000004</v>
      </c>
      <c r="V3757">
        <v>-9</v>
      </c>
      <c r="W3757" s="1" t="str">
        <f>IF(Flights[[#This Row],[Arrival Delay]] = "", "Cancelled", IF(Flights[[#This Row],[Arrival Delay]]&gt;15, "Delayed", "On time"))</f>
        <v>On time</v>
      </c>
      <c r="X3757" t="str">
        <f>IF(Flights[[#This Row],[Status]]&lt;&gt;"Delayed","", IF(Flights[[#This Row],[Arrival Delay]]&gt;120, "Severe", IF(Flights[[#This Row],[Arrival Delay]]&gt;60, "Major", "Moderate")))</f>
        <v/>
      </c>
      <c r="Y3757" t="b">
        <v>0</v>
      </c>
      <c r="AA3757" t="str">
        <f>IF(OR(AND(Flights[[#This Row],[Status]]="Cancelled", Flights[[#This Row],[Cancellation Reason]]="Airline/Carrier"), Flights[[#This Row],[Delay Type]]="Severe"), "Yes", "No")</f>
        <v>No</v>
      </c>
    </row>
    <row r="3758" spans="1:27" x14ac:dyDescent="0.3">
      <c r="A3758" s="3">
        <v>42276</v>
      </c>
      <c r="B3758" s="22">
        <f>WEEKNUM(Flights[[#This Row],[Date]], 1)</f>
        <v>40</v>
      </c>
      <c r="C3758" s="22">
        <f>WEEKDAY(Flights[[#This Row],[Date]],1)</f>
        <v>3</v>
      </c>
      <c r="D3758" t="s">
        <v>1300</v>
      </c>
      <c r="E3758" t="s">
        <v>1995</v>
      </c>
      <c r="F3758" t="s">
        <v>0</v>
      </c>
      <c r="G3758" t="s">
        <v>273</v>
      </c>
      <c r="H3758" t="str">
        <f>_xlfn.XLOOKUP(Flights[[#This Row],[Destination]], Airports!$A$2:$A$78, Airports!$D$2:$D$78)</f>
        <v>Denver</v>
      </c>
      <c r="I3758" t="str" cm="1">
        <f t="array" ref="I3758">_xlfn.XLOOKUP(Flights[[#This Row],[Destination]],_xlfn._TRO_TRAILING( Airports!A:A),_xlfn._TRO_TRAILING( Airports!E:E), "Not found")</f>
        <v>CO</v>
      </c>
      <c r="J3758" s="1">
        <v>0.86458333333333337</v>
      </c>
      <c r="K3758" s="22">
        <f>HOUR(Flights[[#This Row],[Scheduled Departure]])</f>
        <v>20</v>
      </c>
      <c r="L3758" s="1">
        <v>0.86041666666666672</v>
      </c>
      <c r="M3758">
        <f>(L3758-J3758)*24*60</f>
        <v>-5.9999999999999787</v>
      </c>
      <c r="N3758" s="16">
        <f>Flights[[#This Row],[Length (min)]]/60</f>
        <v>1.95</v>
      </c>
      <c r="O3758">
        <v>117</v>
      </c>
      <c r="P3758">
        <v>862</v>
      </c>
      <c r="Q3758" s="18">
        <f>IFERROR(Flights[[#This Row],[Distance]]/Flights[[#This Row],[Length (hr)]], "")</f>
        <v>442.05128205128204</v>
      </c>
      <c r="R3758" s="1">
        <v>0.99652777777777779</v>
      </c>
      <c r="S3758" s="1" t="str">
        <f>IF(Flights[[#This Row],[Length (hr)]]&lt;2, "No meal", IF(Flights[[#This Row],[Length (hr)]]&lt;3.5, "Light meal", "Full meal"))</f>
        <v>No meal</v>
      </c>
      <c r="T3758" s="1" t="str">
        <f>IF(AND(Flights[[#This Row],[Airline]]="US Airways", Flights[[#This Row],[Meal]]="Full Meal"), "Yes", "No")</f>
        <v>No</v>
      </c>
      <c r="U3758" s="1">
        <v>0.98333333333333328</v>
      </c>
      <c r="V3758">
        <v>-19</v>
      </c>
      <c r="W3758" s="1" t="str">
        <f>IF(Flights[[#This Row],[Arrival Delay]] = "", "Cancelled", IF(Flights[[#This Row],[Arrival Delay]]&gt;15, "Delayed", "On time"))</f>
        <v>On time</v>
      </c>
      <c r="X3758" t="str">
        <f>IF(Flights[[#This Row],[Status]]&lt;&gt;"Delayed","", IF(Flights[[#This Row],[Arrival Delay]]&gt;120, "Severe", IF(Flights[[#This Row],[Arrival Delay]]&gt;60, "Major", "Moderate")))</f>
        <v/>
      </c>
      <c r="Y3758" t="b">
        <v>0</v>
      </c>
      <c r="AA3758" t="str">
        <f>IF(OR(AND(Flights[[#This Row],[Status]]="Cancelled", Flights[[#This Row],[Cancellation Reason]]="Airline/Carrier"), Flights[[#This Row],[Delay Type]]="Severe"), "Yes", "No")</f>
        <v>No</v>
      </c>
    </row>
    <row r="3759" spans="1:27" x14ac:dyDescent="0.3">
      <c r="A3759" s="3">
        <v>42276</v>
      </c>
      <c r="B3759" s="22">
        <f>WEEKNUM(Flights[[#This Row],[Date]], 1)</f>
        <v>40</v>
      </c>
      <c r="C3759" s="22">
        <f>WEEKDAY(Flights[[#This Row],[Date]],1)</f>
        <v>3</v>
      </c>
      <c r="D3759" t="s">
        <v>1714</v>
      </c>
      <c r="E3759" t="s">
        <v>1995</v>
      </c>
      <c r="F3759" t="s">
        <v>0</v>
      </c>
      <c r="G3759" t="s">
        <v>318</v>
      </c>
      <c r="H3759" t="str">
        <f>_xlfn.XLOOKUP(Flights[[#This Row],[Destination]], Airports!$A$2:$A$78, Airports!$D$2:$D$78)</f>
        <v>Oakland</v>
      </c>
      <c r="I3759" t="str" cm="1">
        <f t="array" ref="I3759">_xlfn.XLOOKUP(Flights[[#This Row],[Destination]],_xlfn._TRO_TRAILING( Airports!A:A),_xlfn._TRO_TRAILING( Airports!E:E), "Not found")</f>
        <v>CA</v>
      </c>
      <c r="J3759" s="1">
        <v>0.92013888888888884</v>
      </c>
      <c r="K3759" s="22">
        <f>HOUR(Flights[[#This Row],[Scheduled Departure]])</f>
        <v>22</v>
      </c>
      <c r="L3759" s="1">
        <v>0.92708333333333337</v>
      </c>
      <c r="M3759">
        <f>(L3759-J3759)*24*60</f>
        <v>10.000000000000124</v>
      </c>
      <c r="N3759" s="16">
        <f>Flights[[#This Row],[Length (min)]]/60</f>
        <v>1.1166666666666667</v>
      </c>
      <c r="O3759">
        <v>67</v>
      </c>
      <c r="P3759">
        <v>337</v>
      </c>
      <c r="Q3759" s="18">
        <f>IFERROR(Flights[[#This Row],[Distance]]/Flights[[#This Row],[Length (hr)]], "")</f>
        <v>301.79104477611941</v>
      </c>
      <c r="R3759" s="1">
        <v>0.96875</v>
      </c>
      <c r="S3759" s="1" t="str">
        <f>IF(Flights[[#This Row],[Length (hr)]]&lt;2, "No meal", IF(Flights[[#This Row],[Length (hr)]]&lt;3.5, "Light meal", "Full meal"))</f>
        <v>No meal</v>
      </c>
      <c r="T3759" s="1" t="str">
        <f>IF(AND(Flights[[#This Row],[Airline]]="US Airways", Flights[[#This Row],[Meal]]="Full Meal"), "Yes", "No")</f>
        <v>No</v>
      </c>
      <c r="U3759" s="1">
        <v>0.97361111111111109</v>
      </c>
      <c r="V3759">
        <v>7</v>
      </c>
      <c r="W3759" s="1" t="str">
        <f>IF(Flights[[#This Row],[Arrival Delay]] = "", "Cancelled", IF(Flights[[#This Row],[Arrival Delay]]&gt;15, "Delayed", "On time"))</f>
        <v>On time</v>
      </c>
      <c r="X3759" t="str">
        <f>IF(Flights[[#This Row],[Status]]&lt;&gt;"Delayed","", IF(Flights[[#This Row],[Arrival Delay]]&gt;120, "Severe", IF(Flights[[#This Row],[Arrival Delay]]&gt;60, "Major", "Moderate")))</f>
        <v/>
      </c>
      <c r="Y3759" t="b">
        <v>0</v>
      </c>
      <c r="AA3759" t="str">
        <f>IF(OR(AND(Flights[[#This Row],[Status]]="Cancelled", Flights[[#This Row],[Cancellation Reason]]="Airline/Carrier"), Flights[[#This Row],[Delay Type]]="Severe"), "Yes", "No")</f>
        <v>No</v>
      </c>
    </row>
    <row r="3760" spans="1:27" x14ac:dyDescent="0.3">
      <c r="A3760" s="3">
        <v>42276</v>
      </c>
      <c r="B3760" s="22">
        <f>WEEKNUM(Flights[[#This Row],[Date]], 1)</f>
        <v>40</v>
      </c>
      <c r="C3760" s="22">
        <f>WEEKDAY(Flights[[#This Row],[Date]],1)</f>
        <v>3</v>
      </c>
      <c r="D3760" t="s">
        <v>934</v>
      </c>
      <c r="E3760" t="s">
        <v>1990</v>
      </c>
      <c r="F3760" t="s">
        <v>0</v>
      </c>
      <c r="G3760" t="s">
        <v>281</v>
      </c>
      <c r="H3760" t="str">
        <f>_xlfn.XLOOKUP(Flights[[#This Row],[Destination]], Airports!$A$2:$A$78, Airports!$D$2:$D$78)</f>
        <v>Newark</v>
      </c>
      <c r="I3760" t="str" cm="1">
        <f t="array" ref="I3760">_xlfn.XLOOKUP(Flights[[#This Row],[Destination]],_xlfn._TRO_TRAILING( Airports!A:A),_xlfn._TRO_TRAILING( Airports!E:E), "Not found")</f>
        <v>NJ</v>
      </c>
      <c r="J3760" s="1">
        <v>0.95277777777777772</v>
      </c>
      <c r="K3760" s="22">
        <f>HOUR(Flights[[#This Row],[Scheduled Departure]])</f>
        <v>22</v>
      </c>
      <c r="L3760" s="1">
        <v>0.9506944444444444</v>
      </c>
      <c r="M3760">
        <f>(L3760-J3760)*24*60</f>
        <v>-2.9999999999999893</v>
      </c>
      <c r="N3760" s="16">
        <f>Flights[[#This Row],[Length (min)]]/60</f>
        <v>5.1166666666666663</v>
      </c>
      <c r="O3760">
        <v>307</v>
      </c>
      <c r="P3760">
        <v>2454</v>
      </c>
      <c r="Q3760" s="18">
        <f>IFERROR(Flights[[#This Row],[Distance]]/Flights[[#This Row],[Length (hr)]], "")</f>
        <v>479.60912052117266</v>
      </c>
      <c r="R3760" s="1">
        <v>0.29166666666666669</v>
      </c>
      <c r="S3760" s="1" t="str">
        <f>IF(Flights[[#This Row],[Length (hr)]]&lt;2, "No meal", IF(Flights[[#This Row],[Length (hr)]]&lt;3.5, "Light meal", "Full meal"))</f>
        <v>Full meal</v>
      </c>
      <c r="T3760" s="1" t="str">
        <f>IF(AND(Flights[[#This Row],[Airline]]="US Airways", Flights[[#This Row],[Meal]]="Full Meal"), "Yes", "No")</f>
        <v>No</v>
      </c>
      <c r="U3760" s="1">
        <v>0.28888888888888886</v>
      </c>
      <c r="V3760">
        <v>-4</v>
      </c>
      <c r="W3760" s="1" t="str">
        <f>IF(Flights[[#This Row],[Arrival Delay]] = "", "Cancelled", IF(Flights[[#This Row],[Arrival Delay]]&gt;15, "Delayed", "On time"))</f>
        <v>On time</v>
      </c>
      <c r="X3760" t="str">
        <f>IF(Flights[[#This Row],[Status]]&lt;&gt;"Delayed","", IF(Flights[[#This Row],[Arrival Delay]]&gt;120, "Severe", IF(Flights[[#This Row],[Arrival Delay]]&gt;60, "Major", "Moderate")))</f>
        <v/>
      </c>
      <c r="Y3760" t="b">
        <v>0</v>
      </c>
      <c r="AA3760" t="str">
        <f>IF(OR(AND(Flights[[#This Row],[Status]]="Cancelled", Flights[[#This Row],[Cancellation Reason]]="Airline/Carrier"), Flights[[#This Row],[Delay Type]]="Severe"), "Yes", "No")</f>
        <v>No</v>
      </c>
    </row>
    <row r="3761" spans="1:27" x14ac:dyDescent="0.3">
      <c r="A3761" s="3">
        <v>42277</v>
      </c>
      <c r="B3761" s="22">
        <f>WEEKNUM(Flights[[#This Row],[Date]], 1)</f>
        <v>40</v>
      </c>
      <c r="C3761" s="22">
        <f>WEEKDAY(Flights[[#This Row],[Date]],1)</f>
        <v>4</v>
      </c>
      <c r="D3761" t="s">
        <v>383</v>
      </c>
      <c r="E3761" t="s">
        <v>1992</v>
      </c>
      <c r="F3761" t="s">
        <v>0</v>
      </c>
      <c r="G3761" t="s">
        <v>12</v>
      </c>
      <c r="H3761" t="str">
        <f>_xlfn.XLOOKUP(Flights[[#This Row],[Destination]], Airports!$A$2:$A$78, Airports!$D$2:$D$78)</f>
        <v>New York</v>
      </c>
      <c r="I3761" t="str" cm="1">
        <f t="array" ref="I3761">_xlfn.XLOOKUP(Flights[[#This Row],[Destination]],_xlfn._TRO_TRAILING( Airports!A:A),_xlfn._TRO_TRAILING( Airports!E:E), "Not found")</f>
        <v>NY</v>
      </c>
      <c r="J3761" s="1">
        <v>0.29166666666666669</v>
      </c>
      <c r="K3761" s="22">
        <f>HOUR(Flights[[#This Row],[Scheduled Departure]])</f>
        <v>7</v>
      </c>
      <c r="L3761" s="1">
        <v>0.28749999999999998</v>
      </c>
      <c r="M3761">
        <f>(L3761-J3761)*24*60</f>
        <v>-6.0000000000000586</v>
      </c>
      <c r="N3761" s="16">
        <f>Flights[[#This Row],[Length (min)]]/60</f>
        <v>5.2</v>
      </c>
      <c r="O3761">
        <v>312</v>
      </c>
      <c r="P3761">
        <v>2475</v>
      </c>
      <c r="Q3761" s="18">
        <f>IFERROR(Flights[[#This Row],[Distance]]/Flights[[#This Row],[Length (hr)]], "")</f>
        <v>475.96153846153845</v>
      </c>
      <c r="R3761" s="1">
        <v>0.6430555555555556</v>
      </c>
      <c r="S3761" s="1" t="str">
        <f>IF(Flights[[#This Row],[Length (hr)]]&lt;2, "No meal", IF(Flights[[#This Row],[Length (hr)]]&lt;3.5, "Light meal", "Full meal"))</f>
        <v>Full meal</v>
      </c>
      <c r="T3761" s="1" t="str">
        <f>IF(AND(Flights[[#This Row],[Airline]]="US Airways", Flights[[#This Row],[Meal]]="Full Meal"), "Yes", "No")</f>
        <v>No</v>
      </c>
      <c r="U3761" s="1">
        <v>0.62916666666666665</v>
      </c>
      <c r="V3761">
        <v>-20</v>
      </c>
      <c r="W3761" s="1" t="str">
        <f>IF(Flights[[#This Row],[Arrival Delay]] = "", "Cancelled", IF(Flights[[#This Row],[Arrival Delay]]&gt;15, "Delayed", "On time"))</f>
        <v>On time</v>
      </c>
      <c r="X3761" t="str">
        <f>IF(Flights[[#This Row],[Status]]&lt;&gt;"Delayed","", IF(Flights[[#This Row],[Arrival Delay]]&gt;120, "Severe", IF(Flights[[#This Row],[Arrival Delay]]&gt;60, "Major", "Moderate")))</f>
        <v/>
      </c>
      <c r="Y3761" t="b">
        <v>0</v>
      </c>
      <c r="AA3761" t="str">
        <f>IF(OR(AND(Flights[[#This Row],[Status]]="Cancelled", Flights[[#This Row],[Cancellation Reason]]="Airline/Carrier"), Flights[[#This Row],[Delay Type]]="Severe"), "Yes", "No")</f>
        <v>No</v>
      </c>
    </row>
    <row r="3762" spans="1:27" x14ac:dyDescent="0.3">
      <c r="A3762" s="3">
        <v>42277</v>
      </c>
      <c r="B3762" s="22">
        <f>WEEKNUM(Flights[[#This Row],[Date]], 1)</f>
        <v>40</v>
      </c>
      <c r="C3762" s="22">
        <f>WEEKDAY(Flights[[#This Row],[Date]],1)</f>
        <v>4</v>
      </c>
      <c r="D3762" t="s">
        <v>47</v>
      </c>
      <c r="E3762" t="s">
        <v>1987</v>
      </c>
      <c r="F3762" t="s">
        <v>0</v>
      </c>
      <c r="G3762" t="s">
        <v>17</v>
      </c>
      <c r="H3762" t="str">
        <f>_xlfn.XLOOKUP(Flights[[#This Row],[Destination]], Airports!$A$2:$A$78, Airports!$D$2:$D$78)</f>
        <v>Honolulu</v>
      </c>
      <c r="I3762" t="str" cm="1">
        <f t="array" ref="I3762">_xlfn.XLOOKUP(Flights[[#This Row],[Destination]],_xlfn._TRO_TRAILING( Airports!A:A),_xlfn._TRO_TRAILING( Airports!E:E), "Not found")</f>
        <v>HI</v>
      </c>
      <c r="J3762" s="1">
        <v>0.33333333333333331</v>
      </c>
      <c r="K3762" s="22">
        <f>HOUR(Flights[[#This Row],[Scheduled Departure]])</f>
        <v>8</v>
      </c>
      <c r="L3762" s="1">
        <v>0.32916666666666666</v>
      </c>
      <c r="M3762">
        <f>(L3762-J3762)*24*60</f>
        <v>-5.9999999999999787</v>
      </c>
      <c r="N3762" s="16">
        <f>Flights[[#This Row],[Length (min)]]/60</f>
        <v>5.7666666666666666</v>
      </c>
      <c r="O3762">
        <v>346</v>
      </c>
      <c r="P3762">
        <v>2556</v>
      </c>
      <c r="Q3762" s="18">
        <f>IFERROR(Flights[[#This Row],[Distance]]/Flights[[#This Row],[Length (hr)]], "")</f>
        <v>443.23699421965318</v>
      </c>
      <c r="R3762" s="1">
        <v>0.4597222222222222</v>
      </c>
      <c r="S3762" s="1" t="str">
        <f>IF(Flights[[#This Row],[Length (hr)]]&lt;2, "No meal", IF(Flights[[#This Row],[Length (hr)]]&lt;3.5, "Light meal", "Full meal"))</f>
        <v>Full meal</v>
      </c>
      <c r="T3762" s="1" t="str">
        <f>IF(AND(Flights[[#This Row],[Airline]]="US Airways", Flights[[#This Row],[Meal]]="Full Meal"), "Yes", "No")</f>
        <v>No</v>
      </c>
      <c r="U3762" s="1">
        <v>0.44444444444444442</v>
      </c>
      <c r="V3762">
        <v>-22</v>
      </c>
      <c r="W3762" s="1" t="str">
        <f>IF(Flights[[#This Row],[Arrival Delay]] = "", "Cancelled", IF(Flights[[#This Row],[Arrival Delay]]&gt;15, "Delayed", "On time"))</f>
        <v>On time</v>
      </c>
      <c r="X3762" t="str">
        <f>IF(Flights[[#This Row],[Status]]&lt;&gt;"Delayed","", IF(Flights[[#This Row],[Arrival Delay]]&gt;120, "Severe", IF(Flights[[#This Row],[Arrival Delay]]&gt;60, "Major", "Moderate")))</f>
        <v/>
      </c>
      <c r="Y3762" t="b">
        <v>0</v>
      </c>
      <c r="AA3762" t="str">
        <f>IF(OR(AND(Flights[[#This Row],[Status]]="Cancelled", Flights[[#This Row],[Cancellation Reason]]="Airline/Carrier"), Flights[[#This Row],[Delay Type]]="Severe"), "Yes", "No")</f>
        <v>No</v>
      </c>
    </row>
    <row r="3763" spans="1:27" x14ac:dyDescent="0.3">
      <c r="A3763" s="3">
        <v>42277</v>
      </c>
      <c r="B3763" s="22">
        <f>WEEKNUM(Flights[[#This Row],[Date]], 1)</f>
        <v>40</v>
      </c>
      <c r="C3763" s="22">
        <f>WEEKDAY(Flights[[#This Row],[Date]],1)</f>
        <v>4</v>
      </c>
      <c r="D3763" t="s">
        <v>459</v>
      </c>
      <c r="E3763" t="s">
        <v>1991</v>
      </c>
      <c r="F3763" t="s">
        <v>0</v>
      </c>
      <c r="G3763" t="s">
        <v>344</v>
      </c>
      <c r="H3763" t="str">
        <f>_xlfn.XLOOKUP(Flights[[#This Row],[Destination]], Airports!$A$2:$A$78, Airports!$D$2:$D$78)</f>
        <v>Seattle</v>
      </c>
      <c r="I3763" t="str" cm="1">
        <f t="array" ref="I3763">_xlfn.XLOOKUP(Flights[[#This Row],[Destination]],_xlfn._TRO_TRAILING( Airports!A:A),_xlfn._TRO_TRAILING( Airports!E:E), "Not found")</f>
        <v>WA</v>
      </c>
      <c r="J3763" s="1">
        <v>0.4236111111111111</v>
      </c>
      <c r="K3763" s="22">
        <f>HOUR(Flights[[#This Row],[Scheduled Departure]])</f>
        <v>10</v>
      </c>
      <c r="L3763" s="1">
        <v>0.42083333333333334</v>
      </c>
      <c r="M3763">
        <f>(L3763-J3763)*24*60</f>
        <v>-3.9999999999999858</v>
      </c>
      <c r="N3763" s="16">
        <f>Flights[[#This Row],[Length (min)]]/60</f>
        <v>2.6666666666666665</v>
      </c>
      <c r="O3763">
        <v>160</v>
      </c>
      <c r="P3763">
        <v>954</v>
      </c>
      <c r="Q3763" s="18">
        <f>IFERROR(Flights[[#This Row],[Distance]]/Flights[[#This Row],[Length (hr)]], "")</f>
        <v>357.75</v>
      </c>
      <c r="R3763" s="1">
        <v>0.53819444444444442</v>
      </c>
      <c r="S3763" s="1" t="str">
        <f>IF(Flights[[#This Row],[Length (hr)]]&lt;2, "No meal", IF(Flights[[#This Row],[Length (hr)]]&lt;3.5, "Light meal", "Full meal"))</f>
        <v>Light meal</v>
      </c>
      <c r="T3763" s="1" t="str">
        <f>IF(AND(Flights[[#This Row],[Airline]]="US Airways", Flights[[#This Row],[Meal]]="Full Meal"), "Yes", "No")</f>
        <v>No</v>
      </c>
      <c r="U3763" s="1">
        <v>0.53194444444444444</v>
      </c>
      <c r="V3763">
        <v>-9</v>
      </c>
      <c r="W3763" s="1" t="str">
        <f>IF(Flights[[#This Row],[Arrival Delay]] = "", "Cancelled", IF(Flights[[#This Row],[Arrival Delay]]&gt;15, "Delayed", "On time"))</f>
        <v>On time</v>
      </c>
      <c r="X3763" t="str">
        <f>IF(Flights[[#This Row],[Status]]&lt;&gt;"Delayed","", IF(Flights[[#This Row],[Arrival Delay]]&gt;120, "Severe", IF(Flights[[#This Row],[Arrival Delay]]&gt;60, "Major", "Moderate")))</f>
        <v/>
      </c>
      <c r="Y3763" t="b">
        <v>0</v>
      </c>
      <c r="AA3763" t="str">
        <f>IF(OR(AND(Flights[[#This Row],[Status]]="Cancelled", Flights[[#This Row],[Cancellation Reason]]="Airline/Carrier"), Flights[[#This Row],[Delay Type]]="Severe"), "Yes", "No")</f>
        <v>No</v>
      </c>
    </row>
    <row r="3764" spans="1:27" x14ac:dyDescent="0.3">
      <c r="A3764" s="3">
        <v>42277</v>
      </c>
      <c r="B3764" s="22">
        <f>WEEKNUM(Flights[[#This Row],[Date]], 1)</f>
        <v>40</v>
      </c>
      <c r="C3764" s="22">
        <f>WEEKDAY(Flights[[#This Row],[Date]],1)</f>
        <v>4</v>
      </c>
      <c r="D3764" t="s">
        <v>166</v>
      </c>
      <c r="E3764" t="s">
        <v>1987</v>
      </c>
      <c r="F3764" t="s">
        <v>0</v>
      </c>
      <c r="G3764" t="s">
        <v>15</v>
      </c>
      <c r="H3764" t="str">
        <f>_xlfn.XLOOKUP(Flights[[#This Row],[Destination]], Airports!$A$2:$A$78, Airports!$D$2:$D$78)</f>
        <v>Las Vegas</v>
      </c>
      <c r="I3764" t="str" cm="1">
        <f t="array" ref="I3764">_xlfn.XLOOKUP(Flights[[#This Row],[Destination]],_xlfn._TRO_TRAILING( Airports!A:A),_xlfn._TRO_TRAILING( Airports!E:E), "Not found")</f>
        <v>NV</v>
      </c>
      <c r="J3764" s="1">
        <v>0.4375</v>
      </c>
      <c r="K3764" s="22">
        <f>HOUR(Flights[[#This Row],[Scheduled Departure]])</f>
        <v>10</v>
      </c>
      <c r="L3764" s="1">
        <v>0.43402777777777779</v>
      </c>
      <c r="M3764">
        <f>(L3764-J3764)*24*60</f>
        <v>-4.9999999999999822</v>
      </c>
      <c r="N3764" s="16">
        <f>Flights[[#This Row],[Length (min)]]/60</f>
        <v>1.1666666666666667</v>
      </c>
      <c r="O3764">
        <v>70</v>
      </c>
      <c r="P3764">
        <v>236</v>
      </c>
      <c r="Q3764" s="18">
        <f>IFERROR(Flights[[#This Row],[Distance]]/Flights[[#This Row],[Length (hr)]], "")</f>
        <v>202.28571428571428</v>
      </c>
      <c r="R3764" s="1">
        <v>0.49166666666666664</v>
      </c>
      <c r="S3764" s="1" t="str">
        <f>IF(Flights[[#This Row],[Length (hr)]]&lt;2, "No meal", IF(Flights[[#This Row],[Length (hr)]]&lt;3.5, "Light meal", "Full meal"))</f>
        <v>No meal</v>
      </c>
      <c r="T3764" s="1" t="str">
        <f>IF(AND(Flights[[#This Row],[Airline]]="US Airways", Flights[[#This Row],[Meal]]="Full Meal"), "Yes", "No")</f>
        <v>No</v>
      </c>
      <c r="U3764" s="1">
        <v>0.4826388888888889</v>
      </c>
      <c r="V3764">
        <v>-13</v>
      </c>
      <c r="W3764" s="1" t="str">
        <f>IF(Flights[[#This Row],[Arrival Delay]] = "", "Cancelled", IF(Flights[[#This Row],[Arrival Delay]]&gt;15, "Delayed", "On time"))</f>
        <v>On time</v>
      </c>
      <c r="X3764" t="str">
        <f>IF(Flights[[#This Row],[Status]]&lt;&gt;"Delayed","", IF(Flights[[#This Row],[Arrival Delay]]&gt;120, "Severe", IF(Flights[[#This Row],[Arrival Delay]]&gt;60, "Major", "Moderate")))</f>
        <v/>
      </c>
      <c r="Y3764" t="b">
        <v>0</v>
      </c>
      <c r="AA3764" t="str">
        <f>IF(OR(AND(Flights[[#This Row],[Status]]="Cancelled", Flights[[#This Row],[Cancellation Reason]]="Airline/Carrier"), Flights[[#This Row],[Delay Type]]="Severe"), "Yes", "No")</f>
        <v>No</v>
      </c>
    </row>
    <row r="3765" spans="1:27" x14ac:dyDescent="0.3">
      <c r="A3765" s="3">
        <v>42277</v>
      </c>
      <c r="B3765" s="22">
        <f>WEEKNUM(Flights[[#This Row],[Date]], 1)</f>
        <v>40</v>
      </c>
      <c r="C3765" s="22">
        <f>WEEKDAY(Flights[[#This Row],[Date]],1)</f>
        <v>4</v>
      </c>
      <c r="D3765" t="s">
        <v>954</v>
      </c>
      <c r="E3765" t="s">
        <v>1995</v>
      </c>
      <c r="F3765" t="s">
        <v>0</v>
      </c>
      <c r="G3765" t="s">
        <v>318</v>
      </c>
      <c r="H3765" t="str">
        <f>_xlfn.XLOOKUP(Flights[[#This Row],[Destination]], Airports!$A$2:$A$78, Airports!$D$2:$D$78)</f>
        <v>Oakland</v>
      </c>
      <c r="I3765" t="str" cm="1">
        <f t="array" ref="I3765">_xlfn.XLOOKUP(Flights[[#This Row],[Destination]],_xlfn._TRO_TRAILING( Airports!A:A),_xlfn._TRO_TRAILING( Airports!E:E), "Not found")</f>
        <v>CA</v>
      </c>
      <c r="J3765" s="1">
        <v>0.51388888888888884</v>
      </c>
      <c r="K3765" s="22">
        <f>HOUR(Flights[[#This Row],[Scheduled Departure]])</f>
        <v>12</v>
      </c>
      <c r="L3765" s="1">
        <v>0.51111111111111107</v>
      </c>
      <c r="M3765">
        <f>(L3765-J3765)*24*60</f>
        <v>-3.9999999999999858</v>
      </c>
      <c r="N3765" s="16">
        <f>Flights[[#This Row],[Length (min)]]/60</f>
        <v>1.2</v>
      </c>
      <c r="O3765">
        <v>72</v>
      </c>
      <c r="P3765">
        <v>337</v>
      </c>
      <c r="Q3765" s="18">
        <f>IFERROR(Flights[[#This Row],[Distance]]/Flights[[#This Row],[Length (hr)]], "")</f>
        <v>280.83333333333337</v>
      </c>
      <c r="R3765" s="1">
        <v>0.5625</v>
      </c>
      <c r="S3765" s="1" t="str">
        <f>IF(Flights[[#This Row],[Length (hr)]]&lt;2, "No meal", IF(Flights[[#This Row],[Length (hr)]]&lt;3.5, "Light meal", "Full meal"))</f>
        <v>No meal</v>
      </c>
      <c r="T3765" s="1" t="str">
        <f>IF(AND(Flights[[#This Row],[Airline]]="US Airways", Flights[[#This Row],[Meal]]="Full Meal"), "Yes", "No")</f>
        <v>No</v>
      </c>
      <c r="U3765" s="1">
        <v>0.56111111111111112</v>
      </c>
      <c r="V3765">
        <v>-2</v>
      </c>
      <c r="W3765" s="1" t="str">
        <f>IF(Flights[[#This Row],[Arrival Delay]] = "", "Cancelled", IF(Flights[[#This Row],[Arrival Delay]]&gt;15, "Delayed", "On time"))</f>
        <v>On time</v>
      </c>
      <c r="X3765" t="str">
        <f>IF(Flights[[#This Row],[Status]]&lt;&gt;"Delayed","", IF(Flights[[#This Row],[Arrival Delay]]&gt;120, "Severe", IF(Flights[[#This Row],[Arrival Delay]]&gt;60, "Major", "Moderate")))</f>
        <v/>
      </c>
      <c r="Y3765" t="b">
        <v>0</v>
      </c>
      <c r="AA3765" t="str">
        <f>IF(OR(AND(Flights[[#This Row],[Status]]="Cancelled", Flights[[#This Row],[Cancellation Reason]]="Airline/Carrier"), Flights[[#This Row],[Delay Type]]="Severe"), "Yes", "No")</f>
        <v>No</v>
      </c>
    </row>
    <row r="3766" spans="1:27" x14ac:dyDescent="0.3">
      <c r="A3766" s="3">
        <v>42277</v>
      </c>
      <c r="B3766" s="22">
        <f>WEEKNUM(Flights[[#This Row],[Date]], 1)</f>
        <v>40</v>
      </c>
      <c r="C3766" s="22">
        <f>WEEKDAY(Flights[[#This Row],[Date]],1)</f>
        <v>4</v>
      </c>
      <c r="D3766" t="s">
        <v>1219</v>
      </c>
      <c r="E3766" t="s">
        <v>1990</v>
      </c>
      <c r="F3766" t="s">
        <v>0</v>
      </c>
      <c r="G3766" t="s">
        <v>9</v>
      </c>
      <c r="H3766" t="str">
        <f>_xlfn.XLOOKUP(Flights[[#This Row],[Destination]], Airports!$A$2:$A$78, Airports!$D$2:$D$78)</f>
        <v>San Francisco</v>
      </c>
      <c r="I3766" t="str" cm="1">
        <f t="array" ref="I3766">_xlfn.XLOOKUP(Flights[[#This Row],[Destination]],_xlfn._TRO_TRAILING( Airports!A:A),_xlfn._TRO_TRAILING( Airports!E:E), "Not found")</f>
        <v>CA</v>
      </c>
      <c r="J3766" s="1">
        <v>0.53055555555555556</v>
      </c>
      <c r="K3766" s="22">
        <f>HOUR(Flights[[#This Row],[Scheduled Departure]])</f>
        <v>12</v>
      </c>
      <c r="L3766" s="1">
        <v>0.60138888888888886</v>
      </c>
      <c r="M3766">
        <f>(L3766-J3766)*24*60</f>
        <v>101.99999999999996</v>
      </c>
      <c r="N3766" s="16">
        <f>Flights[[#This Row],[Length (min)]]/60</f>
        <v>1.2333333333333334</v>
      </c>
      <c r="O3766">
        <v>74</v>
      </c>
      <c r="P3766">
        <v>337</v>
      </c>
      <c r="Q3766" s="18">
        <f>IFERROR(Flights[[#This Row],[Distance]]/Flights[[#This Row],[Length (hr)]], "")</f>
        <v>273.24324324324323</v>
      </c>
      <c r="R3766" s="1">
        <v>0.59027777777777779</v>
      </c>
      <c r="S3766" s="1" t="str">
        <f>IF(Flights[[#This Row],[Length (hr)]]&lt;2, "No meal", IF(Flights[[#This Row],[Length (hr)]]&lt;3.5, "Light meal", "Full meal"))</f>
        <v>No meal</v>
      </c>
      <c r="T3766" s="1" t="str">
        <f>IF(AND(Flights[[#This Row],[Airline]]="US Airways", Flights[[#This Row],[Meal]]="Full Meal"), "Yes", "No")</f>
        <v>No</v>
      </c>
      <c r="U3766" s="1">
        <v>0.65277777777777779</v>
      </c>
      <c r="V3766">
        <v>90</v>
      </c>
      <c r="W3766" s="1" t="str">
        <f>IF(Flights[[#This Row],[Arrival Delay]] = "", "Cancelled", IF(Flights[[#This Row],[Arrival Delay]]&gt;15, "Delayed", "On time"))</f>
        <v>Delayed</v>
      </c>
      <c r="X3766" t="str">
        <f>IF(Flights[[#This Row],[Status]]&lt;&gt;"Delayed","", IF(Flights[[#This Row],[Arrival Delay]]&gt;120, "Severe", IF(Flights[[#This Row],[Arrival Delay]]&gt;60, "Major", "Moderate")))</f>
        <v>Major</v>
      </c>
      <c r="Y3766" t="b">
        <v>0</v>
      </c>
      <c r="AA3766" t="str">
        <f>IF(OR(AND(Flights[[#This Row],[Status]]="Cancelled", Flights[[#This Row],[Cancellation Reason]]="Airline/Carrier"), Flights[[#This Row],[Delay Type]]="Severe"), "Yes", "No")</f>
        <v>No</v>
      </c>
    </row>
    <row r="3767" spans="1:27" x14ac:dyDescent="0.3">
      <c r="A3767" s="3">
        <v>42277</v>
      </c>
      <c r="B3767" s="22">
        <f>WEEKNUM(Flights[[#This Row],[Date]], 1)</f>
        <v>40</v>
      </c>
      <c r="C3767" s="22">
        <f>WEEKDAY(Flights[[#This Row],[Date]],1)</f>
        <v>4</v>
      </c>
      <c r="D3767" t="s">
        <v>1412</v>
      </c>
      <c r="E3767" t="s">
        <v>1990</v>
      </c>
      <c r="F3767" t="s">
        <v>0</v>
      </c>
      <c r="G3767" t="s">
        <v>4</v>
      </c>
      <c r="H3767" t="str">
        <f>_xlfn.XLOOKUP(Flights[[#This Row],[Destination]], Airports!$A$2:$A$78, Airports!$D$2:$D$78)</f>
        <v>Chicago</v>
      </c>
      <c r="I3767" t="str" cm="1">
        <f t="array" ref="I3767">_xlfn.XLOOKUP(Flights[[#This Row],[Destination]],_xlfn._TRO_TRAILING( Airports!A:A),_xlfn._TRO_TRAILING( Airports!E:E), "Not found")</f>
        <v>IL</v>
      </c>
      <c r="J3767" s="1">
        <v>0.58680555555555558</v>
      </c>
      <c r="K3767" s="22">
        <f>HOUR(Flights[[#This Row],[Scheduled Departure]])</f>
        <v>14</v>
      </c>
      <c r="L3767" s="1">
        <v>0.58472222222222225</v>
      </c>
      <c r="M3767">
        <f>(L3767-J3767)*24*60</f>
        <v>-2.9999999999999893</v>
      </c>
      <c r="N3767" s="16">
        <f>Flights[[#This Row],[Length (min)]]/60</f>
        <v>3.9166666666666665</v>
      </c>
      <c r="O3767">
        <v>235</v>
      </c>
      <c r="P3767">
        <v>1744</v>
      </c>
      <c r="Q3767" s="18">
        <f>IFERROR(Flights[[#This Row],[Distance]]/Flights[[#This Row],[Length (hr)]], "")</f>
        <v>445.27659574468089</v>
      </c>
      <c r="R3767" s="1">
        <v>0.84027777777777779</v>
      </c>
      <c r="S3767" s="1" t="str">
        <f>IF(Flights[[#This Row],[Length (hr)]]&lt;2, "No meal", IF(Flights[[#This Row],[Length (hr)]]&lt;3.5, "Light meal", "Full meal"))</f>
        <v>Full meal</v>
      </c>
      <c r="T3767" s="1" t="str">
        <f>IF(AND(Flights[[#This Row],[Airline]]="US Airways", Flights[[#This Row],[Meal]]="Full Meal"), "Yes", "No")</f>
        <v>No</v>
      </c>
      <c r="U3767" s="1">
        <v>0.83125000000000004</v>
      </c>
      <c r="V3767">
        <v>-13</v>
      </c>
      <c r="W3767" s="1" t="str">
        <f>IF(Flights[[#This Row],[Arrival Delay]] = "", "Cancelled", IF(Flights[[#This Row],[Arrival Delay]]&gt;15, "Delayed", "On time"))</f>
        <v>On time</v>
      </c>
      <c r="X3767" t="str">
        <f>IF(Flights[[#This Row],[Status]]&lt;&gt;"Delayed","", IF(Flights[[#This Row],[Arrival Delay]]&gt;120, "Severe", IF(Flights[[#This Row],[Arrival Delay]]&gt;60, "Major", "Moderate")))</f>
        <v/>
      </c>
      <c r="Y3767" t="b">
        <v>0</v>
      </c>
      <c r="AA3767" t="str">
        <f>IF(OR(AND(Flights[[#This Row],[Status]]="Cancelled", Flights[[#This Row],[Cancellation Reason]]="Airline/Carrier"), Flights[[#This Row],[Delay Type]]="Severe"), "Yes", "No")</f>
        <v>No</v>
      </c>
    </row>
    <row r="3768" spans="1:27" x14ac:dyDescent="0.3">
      <c r="A3768" s="3">
        <v>42277</v>
      </c>
      <c r="B3768" s="22">
        <f>WEEKNUM(Flights[[#This Row],[Date]], 1)</f>
        <v>40</v>
      </c>
      <c r="C3768" s="22">
        <f>WEEKDAY(Flights[[#This Row],[Date]],1)</f>
        <v>4</v>
      </c>
      <c r="D3768" t="s">
        <v>1233</v>
      </c>
      <c r="E3768" t="s">
        <v>1994</v>
      </c>
      <c r="F3768" t="s">
        <v>0</v>
      </c>
      <c r="G3768" t="s">
        <v>280</v>
      </c>
      <c r="H3768" t="str">
        <f>_xlfn.XLOOKUP(Flights[[#This Row],[Destination]], Airports!$A$2:$A$78, Airports!$D$2:$D$78)</f>
        <v>Eugene</v>
      </c>
      <c r="I3768" t="str" cm="1">
        <f t="array" ref="I3768">_xlfn.XLOOKUP(Flights[[#This Row],[Destination]],_xlfn._TRO_TRAILING( Airports!A:A),_xlfn._TRO_TRAILING( Airports!E:E), "Not found")</f>
        <v>OR</v>
      </c>
      <c r="J3768" s="1">
        <v>0.59027777777777779</v>
      </c>
      <c r="K3768" s="22">
        <f>HOUR(Flights[[#This Row],[Scheduled Departure]])</f>
        <v>14</v>
      </c>
      <c r="L3768" s="1">
        <v>0.59583333333333333</v>
      </c>
      <c r="M3768">
        <f>(L3768-J3768)*24*60</f>
        <v>7.9999999999999716</v>
      </c>
      <c r="N3768" s="16">
        <f>Flights[[#This Row],[Length (min)]]/60</f>
        <v>2.0333333333333332</v>
      </c>
      <c r="O3768">
        <v>122</v>
      </c>
      <c r="P3768">
        <v>748</v>
      </c>
      <c r="Q3768" s="18">
        <f>IFERROR(Flights[[#This Row],[Distance]]/Flights[[#This Row],[Length (hr)]], "")</f>
        <v>367.86885245901641</v>
      </c>
      <c r="R3768" s="1">
        <v>0.68333333333333335</v>
      </c>
      <c r="S3768" s="1" t="str">
        <f>IF(Flights[[#This Row],[Length (hr)]]&lt;2, "No meal", IF(Flights[[#This Row],[Length (hr)]]&lt;3.5, "Light meal", "Full meal"))</f>
        <v>Light meal</v>
      </c>
      <c r="T3768" s="1" t="str">
        <f>IF(AND(Flights[[#This Row],[Airline]]="US Airways", Flights[[#This Row],[Meal]]="Full Meal"), "Yes", "No")</f>
        <v>No</v>
      </c>
      <c r="U3768" s="1">
        <v>0.68055555555555558</v>
      </c>
      <c r="V3768">
        <v>-4</v>
      </c>
      <c r="W3768" s="1" t="str">
        <f>IF(Flights[[#This Row],[Arrival Delay]] = "", "Cancelled", IF(Flights[[#This Row],[Arrival Delay]]&gt;15, "Delayed", "On time"))</f>
        <v>On time</v>
      </c>
      <c r="X3768" t="str">
        <f>IF(Flights[[#This Row],[Status]]&lt;&gt;"Delayed","", IF(Flights[[#This Row],[Arrival Delay]]&gt;120, "Severe", IF(Flights[[#This Row],[Arrival Delay]]&gt;60, "Major", "Moderate")))</f>
        <v/>
      </c>
      <c r="Y3768" t="b">
        <v>0</v>
      </c>
      <c r="AA3768" t="str">
        <f>IF(OR(AND(Flights[[#This Row],[Status]]="Cancelled", Flights[[#This Row],[Cancellation Reason]]="Airline/Carrier"), Flights[[#This Row],[Delay Type]]="Severe"), "Yes", "No")</f>
        <v>No</v>
      </c>
    </row>
    <row r="3769" spans="1:27" x14ac:dyDescent="0.3">
      <c r="A3769" s="3">
        <v>42277</v>
      </c>
      <c r="B3769" s="22">
        <f>WEEKNUM(Flights[[#This Row],[Date]], 1)</f>
        <v>40</v>
      </c>
      <c r="C3769" s="22">
        <f>WEEKDAY(Flights[[#This Row],[Date]],1)</f>
        <v>4</v>
      </c>
      <c r="D3769" t="s">
        <v>1076</v>
      </c>
      <c r="E3769" t="s">
        <v>1994</v>
      </c>
      <c r="F3769" t="s">
        <v>0</v>
      </c>
      <c r="G3769" t="s">
        <v>339</v>
      </c>
      <c r="H3769" t="str">
        <f>_xlfn.XLOOKUP(Flights[[#This Row],[Destination]], Airports!$A$2:$A$78, Airports!$D$2:$D$78)</f>
        <v>San Diego</v>
      </c>
      <c r="I3769" t="str" cm="1">
        <f t="array" ref="I3769">_xlfn.XLOOKUP(Flights[[#This Row],[Destination]],_xlfn._TRO_TRAILING( Airports!A:A),_xlfn._TRO_TRAILING( Airports!E:E), "Not found")</f>
        <v>CA</v>
      </c>
      <c r="J3769" s="1">
        <v>0.60069444444444442</v>
      </c>
      <c r="K3769" s="22">
        <f>HOUR(Flights[[#This Row],[Scheduled Departure]])</f>
        <v>14</v>
      </c>
      <c r="L3769" s="1">
        <v>0.59722222222222221</v>
      </c>
      <c r="M3769">
        <f>(L3769-J3769)*24*60</f>
        <v>-4.9999999999999822</v>
      </c>
      <c r="N3769" s="16">
        <f>Flights[[#This Row],[Length (min)]]/60</f>
        <v>0.83333333333333337</v>
      </c>
      <c r="O3769">
        <v>50</v>
      </c>
      <c r="P3769">
        <v>109</v>
      </c>
      <c r="Q3769" s="18">
        <f>IFERROR(Flights[[#This Row],[Distance]]/Flights[[#This Row],[Length (hr)]], "")</f>
        <v>130.79999999999998</v>
      </c>
      <c r="R3769" s="1">
        <v>0.63749999999999996</v>
      </c>
      <c r="S3769" s="1" t="str">
        <f>IF(Flights[[#This Row],[Length (hr)]]&lt;2, "No meal", IF(Flights[[#This Row],[Length (hr)]]&lt;3.5, "Light meal", "Full meal"))</f>
        <v>No meal</v>
      </c>
      <c r="T3769" s="1" t="str">
        <f>IF(AND(Flights[[#This Row],[Airline]]="US Airways", Flights[[#This Row],[Meal]]="Full Meal"), "Yes", "No")</f>
        <v>No</v>
      </c>
      <c r="U3769" s="1">
        <v>0.63194444444444442</v>
      </c>
      <c r="V3769">
        <v>-8</v>
      </c>
      <c r="W3769" s="1" t="str">
        <f>IF(Flights[[#This Row],[Arrival Delay]] = "", "Cancelled", IF(Flights[[#This Row],[Arrival Delay]]&gt;15, "Delayed", "On time"))</f>
        <v>On time</v>
      </c>
      <c r="X3769" t="str">
        <f>IF(Flights[[#This Row],[Status]]&lt;&gt;"Delayed","", IF(Flights[[#This Row],[Arrival Delay]]&gt;120, "Severe", IF(Flights[[#This Row],[Arrival Delay]]&gt;60, "Major", "Moderate")))</f>
        <v/>
      </c>
      <c r="Y3769" t="b">
        <v>0</v>
      </c>
      <c r="AA3769" t="str">
        <f>IF(OR(AND(Flights[[#This Row],[Status]]="Cancelled", Flights[[#This Row],[Cancellation Reason]]="Airline/Carrier"), Flights[[#This Row],[Delay Type]]="Severe"), "Yes", "No")</f>
        <v>No</v>
      </c>
    </row>
    <row r="3770" spans="1:27" x14ac:dyDescent="0.3">
      <c r="A3770" s="3">
        <v>42277</v>
      </c>
      <c r="B3770" s="22">
        <f>WEEKNUM(Flights[[#This Row],[Date]], 1)</f>
        <v>40</v>
      </c>
      <c r="C3770" s="22">
        <f>WEEKDAY(Flights[[#This Row],[Date]],1)</f>
        <v>4</v>
      </c>
      <c r="D3770" t="s">
        <v>984</v>
      </c>
      <c r="E3770" t="s">
        <v>1990</v>
      </c>
      <c r="F3770" t="s">
        <v>0</v>
      </c>
      <c r="G3770" t="s">
        <v>273</v>
      </c>
      <c r="H3770" t="str">
        <f>_xlfn.XLOOKUP(Flights[[#This Row],[Destination]], Airports!$A$2:$A$78, Airports!$D$2:$D$78)</f>
        <v>Denver</v>
      </c>
      <c r="I3770" t="str" cm="1">
        <f t="array" ref="I3770">_xlfn.XLOOKUP(Flights[[#This Row],[Destination]],_xlfn._TRO_TRAILING( Airports!A:A),_xlfn._TRO_TRAILING( Airports!E:E), "Not found")</f>
        <v>CO</v>
      </c>
      <c r="J3770" s="1">
        <v>0.65833333333333333</v>
      </c>
      <c r="K3770" s="22">
        <f>HOUR(Flights[[#This Row],[Scheduled Departure]])</f>
        <v>15</v>
      </c>
      <c r="L3770" s="1">
        <v>0.65416666666666667</v>
      </c>
      <c r="M3770">
        <f>(L3770-J3770)*24*60</f>
        <v>-5.9999999999999787</v>
      </c>
      <c r="N3770" s="16">
        <f>Flights[[#This Row],[Length (min)]]/60</f>
        <v>2.2333333333333334</v>
      </c>
      <c r="O3770">
        <v>134</v>
      </c>
      <c r="P3770">
        <v>862</v>
      </c>
      <c r="Q3770" s="18">
        <f>IFERROR(Flights[[#This Row],[Distance]]/Flights[[#This Row],[Length (hr)]], "")</f>
        <v>385.97014925373134</v>
      </c>
      <c r="R3770" s="1">
        <v>0.79861111111111116</v>
      </c>
      <c r="S3770" s="1" t="str">
        <f>IF(Flights[[#This Row],[Length (hr)]]&lt;2, "No meal", IF(Flights[[#This Row],[Length (hr)]]&lt;3.5, "Light meal", "Full meal"))</f>
        <v>Light meal</v>
      </c>
      <c r="T3770" s="1" t="str">
        <f>IF(AND(Flights[[#This Row],[Airline]]="US Airways", Flights[[#This Row],[Meal]]="Full Meal"), "Yes", "No")</f>
        <v>No</v>
      </c>
      <c r="U3770" s="1">
        <v>0.78888888888888886</v>
      </c>
      <c r="V3770">
        <v>-14</v>
      </c>
      <c r="W3770" s="1" t="str">
        <f>IF(Flights[[#This Row],[Arrival Delay]] = "", "Cancelled", IF(Flights[[#This Row],[Arrival Delay]]&gt;15, "Delayed", "On time"))</f>
        <v>On time</v>
      </c>
      <c r="X3770" t="str">
        <f>IF(Flights[[#This Row],[Status]]&lt;&gt;"Delayed","", IF(Flights[[#This Row],[Arrival Delay]]&gt;120, "Severe", IF(Flights[[#This Row],[Arrival Delay]]&gt;60, "Major", "Moderate")))</f>
        <v/>
      </c>
      <c r="Y3770" t="b">
        <v>0</v>
      </c>
      <c r="AA3770" t="str">
        <f>IF(OR(AND(Flights[[#This Row],[Status]]="Cancelled", Flights[[#This Row],[Cancellation Reason]]="Airline/Carrier"), Flights[[#This Row],[Delay Type]]="Severe"), "Yes", "No")</f>
        <v>No</v>
      </c>
    </row>
    <row r="3771" spans="1:27" x14ac:dyDescent="0.3">
      <c r="A3771" s="3">
        <v>42277</v>
      </c>
      <c r="B3771" s="22">
        <f>WEEKNUM(Flights[[#This Row],[Date]], 1)</f>
        <v>40</v>
      </c>
      <c r="C3771" s="22">
        <f>WEEKDAY(Flights[[#This Row],[Date]],1)</f>
        <v>4</v>
      </c>
      <c r="D3771" t="s">
        <v>1395</v>
      </c>
      <c r="E3771" t="s">
        <v>1989</v>
      </c>
      <c r="F3771" t="s">
        <v>0</v>
      </c>
      <c r="G3771" t="s">
        <v>24</v>
      </c>
      <c r="H3771" t="str">
        <f>_xlfn.XLOOKUP(Flights[[#This Row],[Destination]], Airports!$A$2:$A$78, Airports!$D$2:$D$78)</f>
        <v>Portland</v>
      </c>
      <c r="I3771" t="str" cm="1">
        <f t="array" ref="I3771">_xlfn.XLOOKUP(Flights[[#This Row],[Destination]],_xlfn._TRO_TRAILING( Airports!A:A),_xlfn._TRO_TRAILING( Airports!E:E), "Not found")</f>
        <v>OR</v>
      </c>
      <c r="J3771" s="1">
        <v>0.67013888888888884</v>
      </c>
      <c r="K3771" s="22">
        <f>HOUR(Flights[[#This Row],[Scheduled Departure]])</f>
        <v>16</v>
      </c>
      <c r="L3771" s="1">
        <v>0.66388888888888886</v>
      </c>
      <c r="M3771">
        <f>(L3771-J3771)*24*60</f>
        <v>-8.999999999999968</v>
      </c>
      <c r="N3771" s="16">
        <f>Flights[[#This Row],[Length (min)]]/60</f>
        <v>2.2166666666666668</v>
      </c>
      <c r="O3771">
        <v>133</v>
      </c>
      <c r="P3771">
        <v>834</v>
      </c>
      <c r="Q3771" s="18">
        <f>IFERROR(Flights[[#This Row],[Distance]]/Flights[[#This Row],[Length (hr)]], "")</f>
        <v>376.24060150375936</v>
      </c>
      <c r="R3771" s="1">
        <v>0.76736111111111116</v>
      </c>
      <c r="S3771" s="1" t="str">
        <f>IF(Flights[[#This Row],[Length (hr)]]&lt;2, "No meal", IF(Flights[[#This Row],[Length (hr)]]&lt;3.5, "Light meal", "Full meal"))</f>
        <v>Light meal</v>
      </c>
      <c r="T3771" s="1" t="str">
        <f>IF(AND(Flights[[#This Row],[Airline]]="US Airways", Flights[[#This Row],[Meal]]="Full Meal"), "Yes", "No")</f>
        <v>No</v>
      </c>
      <c r="U3771" s="1">
        <v>0.75624999999999998</v>
      </c>
      <c r="V3771">
        <v>-16</v>
      </c>
      <c r="W3771" s="1" t="str">
        <f>IF(Flights[[#This Row],[Arrival Delay]] = "", "Cancelled", IF(Flights[[#This Row],[Arrival Delay]]&gt;15, "Delayed", "On time"))</f>
        <v>On time</v>
      </c>
      <c r="X3771" t="str">
        <f>IF(Flights[[#This Row],[Status]]&lt;&gt;"Delayed","", IF(Flights[[#This Row],[Arrival Delay]]&gt;120, "Severe", IF(Flights[[#This Row],[Arrival Delay]]&gt;60, "Major", "Moderate")))</f>
        <v/>
      </c>
      <c r="Y3771" t="b">
        <v>0</v>
      </c>
      <c r="AA3771" t="str">
        <f>IF(OR(AND(Flights[[#This Row],[Status]]="Cancelled", Flights[[#This Row],[Cancellation Reason]]="Airline/Carrier"), Flights[[#This Row],[Delay Type]]="Severe"), "Yes", "No")</f>
        <v>No</v>
      </c>
    </row>
    <row r="3772" spans="1:27" x14ac:dyDescent="0.3">
      <c r="A3772" s="3">
        <v>42277</v>
      </c>
      <c r="B3772" s="22">
        <f>WEEKNUM(Flights[[#This Row],[Date]], 1)</f>
        <v>40</v>
      </c>
      <c r="C3772" s="22">
        <f>WEEKDAY(Flights[[#This Row],[Date]],1)</f>
        <v>4</v>
      </c>
      <c r="D3772" t="s">
        <v>1782</v>
      </c>
      <c r="E3772" t="s">
        <v>1994</v>
      </c>
      <c r="F3772" t="s">
        <v>0</v>
      </c>
      <c r="G3772" t="s">
        <v>351</v>
      </c>
      <c r="H3772" t="str">
        <f>_xlfn.XLOOKUP(Flights[[#This Row],[Destination]], Airports!$A$2:$A$78, Airports!$D$2:$D$78)</f>
        <v>Sacramento</v>
      </c>
      <c r="I3772" t="str" cm="1">
        <f t="array" ref="I3772">_xlfn.XLOOKUP(Flights[[#This Row],[Destination]],_xlfn._TRO_TRAILING( Airports!A:A),_xlfn._TRO_TRAILING( Airports!E:E), "Not found")</f>
        <v>CA</v>
      </c>
      <c r="J3772" s="1">
        <v>0.70833333333333337</v>
      </c>
      <c r="K3772" s="22">
        <f>HOUR(Flights[[#This Row],[Scheduled Departure]])</f>
        <v>17</v>
      </c>
      <c r="L3772" s="1">
        <v>0.70972222222222225</v>
      </c>
      <c r="M3772">
        <f>(L3772-J3772)*24*60</f>
        <v>1.9999999999999929</v>
      </c>
      <c r="N3772" s="16">
        <f>Flights[[#This Row],[Length (min)]]/60</f>
        <v>1.5166666666666666</v>
      </c>
      <c r="O3772">
        <v>91</v>
      </c>
      <c r="P3772">
        <v>373</v>
      </c>
      <c r="Q3772" s="18">
        <f>IFERROR(Flights[[#This Row],[Distance]]/Flights[[#This Row],[Length (hr)]], "")</f>
        <v>245.93406593406596</v>
      </c>
      <c r="R3772" s="1">
        <v>0.7729166666666667</v>
      </c>
      <c r="S3772" s="1" t="str">
        <f>IF(Flights[[#This Row],[Length (hr)]]&lt;2, "No meal", IF(Flights[[#This Row],[Length (hr)]]&lt;3.5, "Light meal", "Full meal"))</f>
        <v>No meal</v>
      </c>
      <c r="T3772" s="1" t="str">
        <f>IF(AND(Flights[[#This Row],[Airline]]="US Airways", Flights[[#This Row],[Meal]]="Full Meal"), "Yes", "No")</f>
        <v>No</v>
      </c>
      <c r="U3772" s="1">
        <v>0.7729166666666667</v>
      </c>
      <c r="V3772">
        <v>0</v>
      </c>
      <c r="W3772" s="1" t="str">
        <f>IF(Flights[[#This Row],[Arrival Delay]] = "", "Cancelled", IF(Flights[[#This Row],[Arrival Delay]]&gt;15, "Delayed", "On time"))</f>
        <v>On time</v>
      </c>
      <c r="X3772" t="str">
        <f>IF(Flights[[#This Row],[Status]]&lt;&gt;"Delayed","", IF(Flights[[#This Row],[Arrival Delay]]&gt;120, "Severe", IF(Flights[[#This Row],[Arrival Delay]]&gt;60, "Major", "Moderate")))</f>
        <v/>
      </c>
      <c r="Y3772" t="b">
        <v>0</v>
      </c>
      <c r="AA3772" t="str">
        <f>IF(OR(AND(Flights[[#This Row],[Status]]="Cancelled", Flights[[#This Row],[Cancellation Reason]]="Airline/Carrier"), Flights[[#This Row],[Delay Type]]="Severe"), "Yes", "No")</f>
        <v>No</v>
      </c>
    </row>
    <row r="3773" spans="1:27" x14ac:dyDescent="0.3">
      <c r="A3773" s="3">
        <v>42277</v>
      </c>
      <c r="B3773" s="22">
        <f>WEEKNUM(Flights[[#This Row],[Date]], 1)</f>
        <v>40</v>
      </c>
      <c r="C3773" s="22">
        <f>WEEKDAY(Flights[[#This Row],[Date]],1)</f>
        <v>4</v>
      </c>
      <c r="D3773" t="s">
        <v>1009</v>
      </c>
      <c r="E3773" t="s">
        <v>1989</v>
      </c>
      <c r="F3773" t="s">
        <v>0</v>
      </c>
      <c r="G3773" t="s">
        <v>29</v>
      </c>
      <c r="H3773" t="str">
        <f>_xlfn.XLOOKUP(Flights[[#This Row],[Destination]], Airports!$A$2:$A$78, Airports!$D$2:$D$78)</f>
        <v>Phoenix</v>
      </c>
      <c r="I3773" t="str" cm="1">
        <f t="array" ref="I3773">_xlfn.XLOOKUP(Flights[[#This Row],[Destination]],_xlfn._TRO_TRAILING( Airports!A:A),_xlfn._TRO_TRAILING( Airports!E:E), "Not found")</f>
        <v>AZ</v>
      </c>
      <c r="J3773" s="1">
        <v>0.77361111111111114</v>
      </c>
      <c r="K3773" s="22">
        <f>HOUR(Flights[[#This Row],[Scheduled Departure]])</f>
        <v>18</v>
      </c>
      <c r="L3773" s="1">
        <v>0.77361111111111114</v>
      </c>
      <c r="M3773">
        <f>(L3773-J3773)*24*60</f>
        <v>0</v>
      </c>
      <c r="N3773" s="16">
        <f>Flights[[#This Row],[Length (min)]]/60</f>
        <v>1.25</v>
      </c>
      <c r="O3773">
        <v>75</v>
      </c>
      <c r="P3773">
        <v>370</v>
      </c>
      <c r="Q3773" s="18">
        <f>IFERROR(Flights[[#This Row],[Distance]]/Flights[[#This Row],[Length (hr)]], "")</f>
        <v>296</v>
      </c>
      <c r="R3773" s="1">
        <v>0.82916666666666672</v>
      </c>
      <c r="S3773" s="1" t="str">
        <f>IF(Flights[[#This Row],[Length (hr)]]&lt;2, "No meal", IF(Flights[[#This Row],[Length (hr)]]&lt;3.5, "Light meal", "Full meal"))</f>
        <v>No meal</v>
      </c>
      <c r="T3773" s="1" t="str">
        <f>IF(AND(Flights[[#This Row],[Airline]]="US Airways", Flights[[#This Row],[Meal]]="Full Meal"), "Yes", "No")</f>
        <v>No</v>
      </c>
      <c r="U3773" s="1">
        <v>0.8256944444444444</v>
      </c>
      <c r="V3773">
        <v>-5</v>
      </c>
      <c r="W3773" s="1" t="str">
        <f>IF(Flights[[#This Row],[Arrival Delay]] = "", "Cancelled", IF(Flights[[#This Row],[Arrival Delay]]&gt;15, "Delayed", "On time"))</f>
        <v>On time</v>
      </c>
      <c r="X3773" t="str">
        <f>IF(Flights[[#This Row],[Status]]&lt;&gt;"Delayed","", IF(Flights[[#This Row],[Arrival Delay]]&gt;120, "Severe", IF(Flights[[#This Row],[Arrival Delay]]&gt;60, "Major", "Moderate")))</f>
        <v/>
      </c>
      <c r="Y3773" t="b">
        <v>0</v>
      </c>
      <c r="AA3773" t="str">
        <f>IF(OR(AND(Flights[[#This Row],[Status]]="Cancelled", Flights[[#This Row],[Cancellation Reason]]="Airline/Carrier"), Flights[[#This Row],[Delay Type]]="Severe"), "Yes", "No")</f>
        <v>No</v>
      </c>
    </row>
    <row r="3774" spans="1:27" x14ac:dyDescent="0.3">
      <c r="A3774" s="3">
        <v>42277</v>
      </c>
      <c r="B3774" s="22">
        <f>WEEKNUM(Flights[[#This Row],[Date]], 1)</f>
        <v>40</v>
      </c>
      <c r="C3774" s="22">
        <f>WEEKDAY(Flights[[#This Row],[Date]],1)</f>
        <v>4</v>
      </c>
      <c r="D3774" t="s">
        <v>116</v>
      </c>
      <c r="E3774" t="s">
        <v>1987</v>
      </c>
      <c r="F3774" t="s">
        <v>0</v>
      </c>
      <c r="G3774" t="s">
        <v>3</v>
      </c>
      <c r="H3774" t="str">
        <f>_xlfn.XLOOKUP(Flights[[#This Row],[Destination]], Airports!$A$2:$A$78, Airports!$D$2:$D$78)</f>
        <v>Dallas</v>
      </c>
      <c r="I3774" t="str" cm="1">
        <f t="array" ref="I3774">_xlfn.XLOOKUP(Flights[[#This Row],[Destination]],_xlfn._TRO_TRAILING( Airports!A:A),_xlfn._TRO_TRAILING( Airports!E:E), "Not found")</f>
        <v>TX</v>
      </c>
      <c r="J3774" s="1">
        <v>0.80902777777777779</v>
      </c>
      <c r="K3774" s="22">
        <f>HOUR(Flights[[#This Row],[Scheduled Departure]])</f>
        <v>19</v>
      </c>
      <c r="L3774" s="1">
        <v>0.80694444444444446</v>
      </c>
      <c r="M3774">
        <f>(L3774-J3774)*24*60</f>
        <v>-2.9999999999999893</v>
      </c>
      <c r="N3774" s="16">
        <f>Flights[[#This Row],[Length (min)]]/60</f>
        <v>2.9833333333333334</v>
      </c>
      <c r="O3774">
        <v>179</v>
      </c>
      <c r="P3774">
        <v>1235</v>
      </c>
      <c r="Q3774" s="18">
        <f>IFERROR(Flights[[#This Row],[Distance]]/Flights[[#This Row],[Length (hr)]], "")</f>
        <v>413.96648044692739</v>
      </c>
      <c r="R3774" s="1">
        <v>1.9444444444444445E-2</v>
      </c>
      <c r="S3774" s="1" t="str">
        <f>IF(Flights[[#This Row],[Length (hr)]]&lt;2, "No meal", IF(Flights[[#This Row],[Length (hr)]]&lt;3.5, "Light meal", "Full meal"))</f>
        <v>Light meal</v>
      </c>
      <c r="T3774" s="1" t="str">
        <f>IF(AND(Flights[[#This Row],[Airline]]="US Airways", Flights[[#This Row],[Meal]]="Full Meal"), "Yes", "No")</f>
        <v>No</v>
      </c>
      <c r="U3774" s="1">
        <v>1.4583333333333334E-2</v>
      </c>
      <c r="V3774">
        <v>-7</v>
      </c>
      <c r="W3774" s="1" t="str">
        <f>IF(Flights[[#This Row],[Arrival Delay]] = "", "Cancelled", IF(Flights[[#This Row],[Arrival Delay]]&gt;15, "Delayed", "On time"))</f>
        <v>On time</v>
      </c>
      <c r="X3774" t="str">
        <f>IF(Flights[[#This Row],[Status]]&lt;&gt;"Delayed","", IF(Flights[[#This Row],[Arrival Delay]]&gt;120, "Severe", IF(Flights[[#This Row],[Arrival Delay]]&gt;60, "Major", "Moderate")))</f>
        <v/>
      </c>
      <c r="Y3774" t="b">
        <v>0</v>
      </c>
      <c r="AA3774" t="str">
        <f>IF(OR(AND(Flights[[#This Row],[Status]]="Cancelled", Flights[[#This Row],[Cancellation Reason]]="Airline/Carrier"), Flights[[#This Row],[Delay Type]]="Severe"), "Yes", "No")</f>
        <v>No</v>
      </c>
    </row>
    <row r="3775" spans="1:27" x14ac:dyDescent="0.3">
      <c r="A3775" s="3">
        <v>42277</v>
      </c>
      <c r="B3775" s="22">
        <f>WEEKNUM(Flights[[#This Row],[Date]], 1)</f>
        <v>40</v>
      </c>
      <c r="C3775" s="22">
        <f>WEEKDAY(Flights[[#This Row],[Date]],1)</f>
        <v>4</v>
      </c>
      <c r="D3775" t="s">
        <v>652</v>
      </c>
      <c r="E3775" t="s">
        <v>1991</v>
      </c>
      <c r="F3775" t="s">
        <v>0</v>
      </c>
      <c r="G3775" t="s">
        <v>344</v>
      </c>
      <c r="H3775" t="str">
        <f>_xlfn.XLOOKUP(Flights[[#This Row],[Destination]], Airports!$A$2:$A$78, Airports!$D$2:$D$78)</f>
        <v>Seattle</v>
      </c>
      <c r="I3775" t="str" cm="1">
        <f t="array" ref="I3775">_xlfn.XLOOKUP(Flights[[#This Row],[Destination]],_xlfn._TRO_TRAILING( Airports!A:A),_xlfn._TRO_TRAILING( Airports!E:E), "Not found")</f>
        <v>WA</v>
      </c>
      <c r="J3775" s="1">
        <v>0.88541666666666663</v>
      </c>
      <c r="K3775" s="22">
        <f>HOUR(Flights[[#This Row],[Scheduled Departure]])</f>
        <v>21</v>
      </c>
      <c r="L3775" s="1">
        <v>0.87847222222222221</v>
      </c>
      <c r="M3775">
        <f>(L3775-J3775)*24*60</f>
        <v>-9.9999999999999645</v>
      </c>
      <c r="N3775" s="16">
        <f>Flights[[#This Row],[Length (min)]]/60</f>
        <v>2.3833333333333333</v>
      </c>
      <c r="O3775">
        <v>143</v>
      </c>
      <c r="P3775">
        <v>954</v>
      </c>
      <c r="Q3775" s="18">
        <f>IFERROR(Flights[[#This Row],[Distance]]/Flights[[#This Row],[Length (hr)]], "")</f>
        <v>400.27972027972027</v>
      </c>
      <c r="R3775" s="1">
        <v>0.99930555555555556</v>
      </c>
      <c r="S3775" s="1" t="str">
        <f>IF(Flights[[#This Row],[Length (hr)]]&lt;2, "No meal", IF(Flights[[#This Row],[Length (hr)]]&lt;3.5, "Light meal", "Full meal"))</f>
        <v>Light meal</v>
      </c>
      <c r="T3775" s="1" t="str">
        <f>IF(AND(Flights[[#This Row],[Airline]]="US Airways", Flights[[#This Row],[Meal]]="Full Meal"), "Yes", "No")</f>
        <v>No</v>
      </c>
      <c r="U3775" s="1">
        <v>0.97777777777777775</v>
      </c>
      <c r="V3775">
        <v>-31</v>
      </c>
      <c r="W3775" s="1" t="str">
        <f>IF(Flights[[#This Row],[Arrival Delay]] = "", "Cancelled", IF(Flights[[#This Row],[Arrival Delay]]&gt;15, "Delayed", "On time"))</f>
        <v>On time</v>
      </c>
      <c r="X3775" t="str">
        <f>IF(Flights[[#This Row],[Status]]&lt;&gt;"Delayed","", IF(Flights[[#This Row],[Arrival Delay]]&gt;120, "Severe", IF(Flights[[#This Row],[Arrival Delay]]&gt;60, "Major", "Moderate")))</f>
        <v/>
      </c>
      <c r="Y3775" t="b">
        <v>0</v>
      </c>
      <c r="AA3775" t="str">
        <f>IF(OR(AND(Flights[[#This Row],[Status]]="Cancelled", Flights[[#This Row],[Cancellation Reason]]="Airline/Carrier"), Flights[[#This Row],[Delay Type]]="Severe"), "Yes", "No")</f>
        <v>No</v>
      </c>
    </row>
    <row r="3776" spans="1:27" x14ac:dyDescent="0.3">
      <c r="A3776" s="3">
        <v>42277</v>
      </c>
      <c r="B3776" s="22">
        <f>WEEKNUM(Flights[[#This Row],[Date]], 1)</f>
        <v>40</v>
      </c>
      <c r="C3776" s="22">
        <f>WEEKDAY(Flights[[#This Row],[Date]],1)</f>
        <v>4</v>
      </c>
      <c r="D3776" t="s">
        <v>101</v>
      </c>
      <c r="E3776" t="s">
        <v>1987</v>
      </c>
      <c r="F3776" t="s">
        <v>0</v>
      </c>
      <c r="G3776" t="s">
        <v>12</v>
      </c>
      <c r="H3776" t="str">
        <f>_xlfn.XLOOKUP(Flights[[#This Row],[Destination]], Airports!$A$2:$A$78, Airports!$D$2:$D$78)</f>
        <v>New York</v>
      </c>
      <c r="I3776" t="str" cm="1">
        <f t="array" ref="I3776">_xlfn.XLOOKUP(Flights[[#This Row],[Destination]],_xlfn._TRO_TRAILING( Airports!A:A),_xlfn._TRO_TRAILING( Airports!E:E), "Not found")</f>
        <v>NY</v>
      </c>
      <c r="J3776" s="1">
        <v>0.90625</v>
      </c>
      <c r="K3776" s="22">
        <f>HOUR(Flights[[#This Row],[Scheduled Departure]])</f>
        <v>21</v>
      </c>
      <c r="L3776" s="1">
        <v>0.90902777777777777</v>
      </c>
      <c r="M3776">
        <f>(L3776-J3776)*24*60</f>
        <v>3.9999999999999858</v>
      </c>
      <c r="N3776" s="16">
        <f>Flights[[#This Row],[Length (min)]]/60</f>
        <v>5.083333333333333</v>
      </c>
      <c r="O3776">
        <v>305</v>
      </c>
      <c r="P3776">
        <v>2475</v>
      </c>
      <c r="Q3776" s="18">
        <f>IFERROR(Flights[[#This Row],[Distance]]/Flights[[#This Row],[Length (hr)]], "")</f>
        <v>486.88524590163939</v>
      </c>
      <c r="R3776" s="1">
        <v>0.26111111111111113</v>
      </c>
      <c r="S3776" s="1" t="str">
        <f>IF(Flights[[#This Row],[Length (hr)]]&lt;2, "No meal", IF(Flights[[#This Row],[Length (hr)]]&lt;3.5, "Light meal", "Full meal"))</f>
        <v>Full meal</v>
      </c>
      <c r="T3776" s="1" t="str">
        <f>IF(AND(Flights[[#This Row],[Airline]]="US Airways", Flights[[#This Row],[Meal]]="Full Meal"), "Yes", "No")</f>
        <v>No</v>
      </c>
      <c r="U3776" s="1">
        <v>0.24583333333333332</v>
      </c>
      <c r="V3776">
        <v>-22</v>
      </c>
      <c r="W3776" s="1" t="str">
        <f>IF(Flights[[#This Row],[Arrival Delay]] = "", "Cancelled", IF(Flights[[#This Row],[Arrival Delay]]&gt;15, "Delayed", "On time"))</f>
        <v>On time</v>
      </c>
      <c r="X3776" t="str">
        <f>IF(Flights[[#This Row],[Status]]&lt;&gt;"Delayed","", IF(Flights[[#This Row],[Arrival Delay]]&gt;120, "Severe", IF(Flights[[#This Row],[Arrival Delay]]&gt;60, "Major", "Moderate")))</f>
        <v/>
      </c>
      <c r="Y3776" t="b">
        <v>0</v>
      </c>
      <c r="AA3776" t="str">
        <f>IF(OR(AND(Flights[[#This Row],[Status]]="Cancelled", Flights[[#This Row],[Cancellation Reason]]="Airline/Carrier"), Flights[[#This Row],[Delay Type]]="Severe"), "Yes", "No")</f>
        <v>No</v>
      </c>
    </row>
    <row r="3777" spans="1:27" x14ac:dyDescent="0.3">
      <c r="A3777" s="3">
        <v>42277</v>
      </c>
      <c r="B3777" s="22">
        <f>WEEKNUM(Flights[[#This Row],[Date]], 1)</f>
        <v>40</v>
      </c>
      <c r="C3777" s="22">
        <f>WEEKDAY(Flights[[#This Row],[Date]],1)</f>
        <v>4</v>
      </c>
      <c r="D3777" t="s">
        <v>660</v>
      </c>
      <c r="E3777" t="s">
        <v>1990</v>
      </c>
      <c r="F3777" t="s">
        <v>0</v>
      </c>
      <c r="G3777" t="s">
        <v>12</v>
      </c>
      <c r="H3777" t="str">
        <f>_xlfn.XLOOKUP(Flights[[#This Row],[Destination]], Airports!$A$2:$A$78, Airports!$D$2:$D$78)</f>
        <v>New York</v>
      </c>
      <c r="I3777" t="str" cm="1">
        <f t="array" ref="I3777">_xlfn.XLOOKUP(Flights[[#This Row],[Destination]],_xlfn._TRO_TRAILING( Airports!A:A),_xlfn._TRO_TRAILING( Airports!E:E), "Not found")</f>
        <v>NY</v>
      </c>
      <c r="J3777" s="1">
        <v>0.92361111111111116</v>
      </c>
      <c r="K3777" s="22">
        <f>HOUR(Flights[[#This Row],[Scheduled Departure]])</f>
        <v>22</v>
      </c>
      <c r="L3777" s="1">
        <v>0.92222222222222228</v>
      </c>
      <c r="M3777">
        <f>(L3777-J3777)*24*60</f>
        <v>-1.9999999999999929</v>
      </c>
      <c r="N3777" s="16">
        <f>Flights[[#This Row],[Length (min)]]/60</f>
        <v>4.9666666666666668</v>
      </c>
      <c r="O3777">
        <v>298</v>
      </c>
      <c r="P3777">
        <v>2475</v>
      </c>
      <c r="Q3777" s="18">
        <f>IFERROR(Flights[[#This Row],[Distance]]/Flights[[#This Row],[Length (hr)]], "")</f>
        <v>498.32214765100667</v>
      </c>
      <c r="R3777" s="1">
        <v>0.27083333333333331</v>
      </c>
      <c r="S3777" s="1" t="str">
        <f>IF(Flights[[#This Row],[Length (hr)]]&lt;2, "No meal", IF(Flights[[#This Row],[Length (hr)]]&lt;3.5, "Light meal", "Full meal"))</f>
        <v>Full meal</v>
      </c>
      <c r="T3777" s="1" t="str">
        <f>IF(AND(Flights[[#This Row],[Airline]]="US Airways", Flights[[#This Row],[Meal]]="Full Meal"), "Yes", "No")</f>
        <v>No</v>
      </c>
      <c r="U3777" s="1">
        <v>0.25416666666666665</v>
      </c>
      <c r="V3777">
        <v>-24</v>
      </c>
      <c r="W3777" s="1" t="str">
        <f>IF(Flights[[#This Row],[Arrival Delay]] = "", "Cancelled", IF(Flights[[#This Row],[Arrival Delay]]&gt;15, "Delayed", "On time"))</f>
        <v>On time</v>
      </c>
      <c r="X3777" t="str">
        <f>IF(Flights[[#This Row],[Status]]&lt;&gt;"Delayed","", IF(Flights[[#This Row],[Arrival Delay]]&gt;120, "Severe", IF(Flights[[#This Row],[Arrival Delay]]&gt;60, "Major", "Moderate")))</f>
        <v/>
      </c>
      <c r="Y3777" t="b">
        <v>0</v>
      </c>
      <c r="AA3777" t="str">
        <f>IF(OR(AND(Flights[[#This Row],[Status]]="Cancelled", Flights[[#This Row],[Cancellation Reason]]="Airline/Carrier"), Flights[[#This Row],[Delay Type]]="Severe"), "Yes", "No")</f>
        <v>No</v>
      </c>
    </row>
    <row r="3778" spans="1:27" x14ac:dyDescent="0.3">
      <c r="A3778" s="3">
        <v>42278</v>
      </c>
      <c r="B3778" s="22">
        <f>WEEKNUM(Flights[[#This Row],[Date]], 1)</f>
        <v>40</v>
      </c>
      <c r="C3778" s="22">
        <f>WEEKDAY(Flights[[#This Row],[Date]],1)</f>
        <v>5</v>
      </c>
      <c r="D3778" t="s">
        <v>1793</v>
      </c>
      <c r="E3778" t="s">
        <v>1995</v>
      </c>
      <c r="F3778" t="s">
        <v>0</v>
      </c>
      <c r="G3778" t="s">
        <v>303</v>
      </c>
      <c r="H3778" t="str">
        <f>_xlfn.XLOOKUP(Flights[[#This Row],[Destination]], Airports!$A$2:$A$78, Airports!$D$2:$D$78)</f>
        <v>Kansas City</v>
      </c>
      <c r="I3778" t="str" cm="1">
        <f t="array" ref="I3778">_xlfn.XLOOKUP(Flights[[#This Row],[Destination]],_xlfn._TRO_TRAILING( Airports!A:A),_xlfn._TRO_TRAILING( Airports!E:E), "Not found")</f>
        <v>MO</v>
      </c>
      <c r="J3778" s="1">
        <v>0.25694444444444442</v>
      </c>
      <c r="K3778" s="22">
        <f>HOUR(Flights[[#This Row],[Scheduled Departure]])</f>
        <v>6</v>
      </c>
      <c r="L3778" s="1">
        <v>0.25624999999999998</v>
      </c>
      <c r="M3778">
        <f>(L3778-J3778)*24*60</f>
        <v>-0.99999999999999645</v>
      </c>
      <c r="N3778" s="16">
        <f>Flights[[#This Row],[Length (min)]]/60</f>
        <v>3.15</v>
      </c>
      <c r="O3778">
        <v>189</v>
      </c>
      <c r="P3778">
        <v>1363</v>
      </c>
      <c r="Q3778" s="18">
        <f>IFERROR(Flights[[#This Row],[Distance]]/Flights[[#This Row],[Length (hr)]], "")</f>
        <v>432.69841269841271</v>
      </c>
      <c r="R3778" s="1">
        <v>0.47222222222222221</v>
      </c>
      <c r="S3778" s="1" t="str">
        <f>IF(Flights[[#This Row],[Length (hr)]]&lt;2, "No meal", IF(Flights[[#This Row],[Length (hr)]]&lt;3.5, "Light meal", "Full meal"))</f>
        <v>Light meal</v>
      </c>
      <c r="T3778" s="1" t="str">
        <f>IF(AND(Flights[[#This Row],[Airline]]="US Airways", Flights[[#This Row],[Meal]]="Full Meal"), "Yes", "No")</f>
        <v>No</v>
      </c>
      <c r="U3778" s="1">
        <v>0.47083333333333333</v>
      </c>
      <c r="V3778">
        <v>-2</v>
      </c>
      <c r="W3778" s="1" t="str">
        <f>IF(Flights[[#This Row],[Arrival Delay]] = "", "Cancelled", IF(Flights[[#This Row],[Arrival Delay]]&gt;15, "Delayed", "On time"))</f>
        <v>On time</v>
      </c>
      <c r="X3778" t="str">
        <f>IF(Flights[[#This Row],[Status]]&lt;&gt;"Delayed","", IF(Flights[[#This Row],[Arrival Delay]]&gt;120, "Severe", IF(Flights[[#This Row],[Arrival Delay]]&gt;60, "Major", "Moderate")))</f>
        <v/>
      </c>
      <c r="Y3778" t="b">
        <v>0</v>
      </c>
      <c r="AA3778" t="str">
        <f>IF(OR(AND(Flights[[#This Row],[Status]]="Cancelled", Flights[[#This Row],[Cancellation Reason]]="Airline/Carrier"), Flights[[#This Row],[Delay Type]]="Severe"), "Yes", "No")</f>
        <v>No</v>
      </c>
    </row>
    <row r="3779" spans="1:27" x14ac:dyDescent="0.3">
      <c r="A3779" s="3">
        <v>42278</v>
      </c>
      <c r="B3779" s="22">
        <f>WEEKNUM(Flights[[#This Row],[Date]], 1)</f>
        <v>40</v>
      </c>
      <c r="C3779" s="22">
        <f>WEEKDAY(Flights[[#This Row],[Date]],1)</f>
        <v>5</v>
      </c>
      <c r="D3779" t="s">
        <v>397</v>
      </c>
      <c r="E3779" t="s">
        <v>1994</v>
      </c>
      <c r="F3779" t="s">
        <v>0</v>
      </c>
      <c r="G3779" t="s">
        <v>339</v>
      </c>
      <c r="H3779" t="str">
        <f>_xlfn.XLOOKUP(Flights[[#This Row],[Destination]], Airports!$A$2:$A$78, Airports!$D$2:$D$78)</f>
        <v>San Diego</v>
      </c>
      <c r="I3779" t="str" cm="1">
        <f t="array" ref="I3779">_xlfn.XLOOKUP(Flights[[#This Row],[Destination]],_xlfn._TRO_TRAILING( Airports!A:A),_xlfn._TRO_TRAILING( Airports!E:E), "Not found")</f>
        <v>CA</v>
      </c>
      <c r="J3779" s="1">
        <v>0.25694444444444442</v>
      </c>
      <c r="K3779" s="22">
        <f>HOUR(Flights[[#This Row],[Scheduled Departure]])</f>
        <v>6</v>
      </c>
      <c r="L3779" s="1">
        <v>0.25486111111111109</v>
      </c>
      <c r="M3779">
        <f>(L3779-J3779)*24*60</f>
        <v>-2.9999999999999893</v>
      </c>
      <c r="N3779" s="16">
        <f>Flights[[#This Row],[Length (min)]]/60</f>
        <v>0.95</v>
      </c>
      <c r="O3779">
        <v>57</v>
      </c>
      <c r="P3779">
        <v>109</v>
      </c>
      <c r="Q3779" s="18">
        <f>IFERROR(Flights[[#This Row],[Distance]]/Flights[[#This Row],[Length (hr)]], "")</f>
        <v>114.73684210526316</v>
      </c>
      <c r="R3779" s="1">
        <v>0.2951388888888889</v>
      </c>
      <c r="S3779" s="1" t="str">
        <f>IF(Flights[[#This Row],[Length (hr)]]&lt;2, "No meal", IF(Flights[[#This Row],[Length (hr)]]&lt;3.5, "Light meal", "Full meal"))</f>
        <v>No meal</v>
      </c>
      <c r="T3779" s="1" t="str">
        <f>IF(AND(Flights[[#This Row],[Airline]]="US Airways", Flights[[#This Row],[Meal]]="Full Meal"), "Yes", "No")</f>
        <v>No</v>
      </c>
      <c r="U3779" s="1">
        <v>0.29444444444444445</v>
      </c>
      <c r="V3779">
        <v>-1</v>
      </c>
      <c r="W3779" s="1" t="str">
        <f>IF(Flights[[#This Row],[Arrival Delay]] = "", "Cancelled", IF(Flights[[#This Row],[Arrival Delay]]&gt;15, "Delayed", "On time"))</f>
        <v>On time</v>
      </c>
      <c r="X3779" t="str">
        <f>IF(Flights[[#This Row],[Status]]&lt;&gt;"Delayed","", IF(Flights[[#This Row],[Arrival Delay]]&gt;120, "Severe", IF(Flights[[#This Row],[Arrival Delay]]&gt;60, "Major", "Moderate")))</f>
        <v/>
      </c>
      <c r="Y3779" t="b">
        <v>0</v>
      </c>
      <c r="AA3779" t="str">
        <f>IF(OR(AND(Flights[[#This Row],[Status]]="Cancelled", Flights[[#This Row],[Cancellation Reason]]="Airline/Carrier"), Flights[[#This Row],[Delay Type]]="Severe"), "Yes", "No")</f>
        <v>No</v>
      </c>
    </row>
    <row r="3780" spans="1:27" x14ac:dyDescent="0.3">
      <c r="A3780" s="3">
        <v>42278</v>
      </c>
      <c r="B3780" s="22">
        <f>WEEKNUM(Flights[[#This Row],[Date]], 1)</f>
        <v>40</v>
      </c>
      <c r="C3780" s="22">
        <f>WEEKDAY(Flights[[#This Row],[Date]],1)</f>
        <v>5</v>
      </c>
      <c r="D3780" t="s">
        <v>1581</v>
      </c>
      <c r="E3780" t="s">
        <v>1995</v>
      </c>
      <c r="F3780" t="s">
        <v>0</v>
      </c>
      <c r="G3780" t="s">
        <v>349</v>
      </c>
      <c r="H3780" t="str">
        <f>_xlfn.XLOOKUP(Flights[[#This Row],[Destination]], Airports!$A$2:$A$78, Airports!$D$2:$D$78)</f>
        <v>Salt Lake City</v>
      </c>
      <c r="I3780" t="str" cm="1">
        <f t="array" ref="I3780">_xlfn.XLOOKUP(Flights[[#This Row],[Destination]],_xlfn._TRO_TRAILING( Airports!A:A),_xlfn._TRO_TRAILING( Airports!E:E), "Not found")</f>
        <v>UT</v>
      </c>
      <c r="J3780" s="1">
        <v>0.35416666666666669</v>
      </c>
      <c r="K3780" s="22">
        <f>HOUR(Flights[[#This Row],[Scheduled Departure]])</f>
        <v>8</v>
      </c>
      <c r="L3780" s="1">
        <v>0.3527777777777778</v>
      </c>
      <c r="M3780">
        <f>(L3780-J3780)*24*60</f>
        <v>-1.9999999999999929</v>
      </c>
      <c r="N3780" s="16">
        <f>Flights[[#This Row],[Length (min)]]/60</f>
        <v>1.5333333333333334</v>
      </c>
      <c r="O3780">
        <v>92</v>
      </c>
      <c r="P3780">
        <v>590</v>
      </c>
      <c r="Q3780" s="18">
        <f>IFERROR(Flights[[#This Row],[Distance]]/Flights[[#This Row],[Length (hr)]], "")</f>
        <v>384.78260869565213</v>
      </c>
      <c r="R3780" s="1">
        <v>0.46527777777777779</v>
      </c>
      <c r="S3780" s="1" t="str">
        <f>IF(Flights[[#This Row],[Length (hr)]]&lt;2, "No meal", IF(Flights[[#This Row],[Length (hr)]]&lt;3.5, "Light meal", "Full meal"))</f>
        <v>No meal</v>
      </c>
      <c r="T3780" s="1" t="str">
        <f>IF(AND(Flights[[#This Row],[Airline]]="US Airways", Flights[[#This Row],[Meal]]="Full Meal"), "Yes", "No")</f>
        <v>No</v>
      </c>
      <c r="U3780" s="1">
        <v>0.45833333333333331</v>
      </c>
      <c r="V3780">
        <v>-10</v>
      </c>
      <c r="W3780" s="1" t="str">
        <f>IF(Flights[[#This Row],[Arrival Delay]] = "", "Cancelled", IF(Flights[[#This Row],[Arrival Delay]]&gt;15, "Delayed", "On time"))</f>
        <v>On time</v>
      </c>
      <c r="X3780" t="str">
        <f>IF(Flights[[#This Row],[Status]]&lt;&gt;"Delayed","", IF(Flights[[#This Row],[Arrival Delay]]&gt;120, "Severe", IF(Flights[[#This Row],[Arrival Delay]]&gt;60, "Major", "Moderate")))</f>
        <v/>
      </c>
      <c r="Y3780" t="b">
        <v>0</v>
      </c>
      <c r="AA3780" t="str">
        <f>IF(OR(AND(Flights[[#This Row],[Status]]="Cancelled", Flights[[#This Row],[Cancellation Reason]]="Airline/Carrier"), Flights[[#This Row],[Delay Type]]="Severe"), "Yes", "No")</f>
        <v>No</v>
      </c>
    </row>
    <row r="3781" spans="1:27" x14ac:dyDescent="0.3">
      <c r="A3781" s="3">
        <v>42278</v>
      </c>
      <c r="B3781" s="22">
        <f>WEEKNUM(Flights[[#This Row],[Date]], 1)</f>
        <v>40</v>
      </c>
      <c r="C3781" s="22">
        <f>WEEKDAY(Flights[[#This Row],[Date]],1)</f>
        <v>5</v>
      </c>
      <c r="D3781" t="s">
        <v>718</v>
      </c>
      <c r="E3781" t="s">
        <v>1994</v>
      </c>
      <c r="F3781" t="s">
        <v>0</v>
      </c>
      <c r="G3781" t="s">
        <v>313</v>
      </c>
      <c r="H3781" t="str">
        <f>_xlfn.XLOOKUP(Flights[[#This Row],[Destination]], Airports!$A$2:$A$78, Airports!$D$2:$D$78)</f>
        <v>Monterey</v>
      </c>
      <c r="I3781" t="str" cm="1">
        <f t="array" ref="I3781">_xlfn.XLOOKUP(Flights[[#This Row],[Destination]],_xlfn._TRO_TRAILING( Airports!A:A),_xlfn._TRO_TRAILING( Airports!E:E), "Not found")</f>
        <v>CA</v>
      </c>
      <c r="J3781" s="1">
        <v>0.3840277777777778</v>
      </c>
      <c r="K3781" s="22">
        <f>HOUR(Flights[[#This Row],[Scheduled Departure]])</f>
        <v>9</v>
      </c>
      <c r="L3781" s="1">
        <v>0.52777777777777779</v>
      </c>
      <c r="M3781">
        <f>(L3781-J3781)*24*60</f>
        <v>206.99999999999997</v>
      </c>
      <c r="N3781" s="16">
        <f>Flights[[#This Row],[Length (min)]]/60</f>
        <v>1.1333333333333333</v>
      </c>
      <c r="O3781">
        <v>68</v>
      </c>
      <c r="P3781">
        <v>266</v>
      </c>
      <c r="Q3781" s="18">
        <f>IFERROR(Flights[[#This Row],[Distance]]/Flights[[#This Row],[Length (hr)]], "")</f>
        <v>234.70588235294119</v>
      </c>
      <c r="R3781" s="1">
        <v>0.44027777777777777</v>
      </c>
      <c r="S3781" s="1" t="str">
        <f>IF(Flights[[#This Row],[Length (hr)]]&lt;2, "No meal", IF(Flights[[#This Row],[Length (hr)]]&lt;3.5, "Light meal", "Full meal"))</f>
        <v>No meal</v>
      </c>
      <c r="T3781" s="1" t="str">
        <f>IF(AND(Flights[[#This Row],[Airline]]="US Airways", Flights[[#This Row],[Meal]]="Full Meal"), "Yes", "No")</f>
        <v>No</v>
      </c>
      <c r="U3781" s="1">
        <v>0.57499999999999996</v>
      </c>
      <c r="V3781">
        <v>194</v>
      </c>
      <c r="W3781" s="1" t="str">
        <f>IF(Flights[[#This Row],[Arrival Delay]] = "", "Cancelled", IF(Flights[[#This Row],[Arrival Delay]]&gt;15, "Delayed", "On time"))</f>
        <v>Delayed</v>
      </c>
      <c r="X3781" t="str">
        <f>IF(Flights[[#This Row],[Status]]&lt;&gt;"Delayed","", IF(Flights[[#This Row],[Arrival Delay]]&gt;120, "Severe", IF(Flights[[#This Row],[Arrival Delay]]&gt;60, "Major", "Moderate")))</f>
        <v>Severe</v>
      </c>
      <c r="Y3781" t="b">
        <v>0</v>
      </c>
      <c r="AA3781" t="str">
        <f>IF(OR(AND(Flights[[#This Row],[Status]]="Cancelled", Flights[[#This Row],[Cancellation Reason]]="Airline/Carrier"), Flights[[#This Row],[Delay Type]]="Severe"), "Yes", "No")</f>
        <v>Yes</v>
      </c>
    </row>
    <row r="3782" spans="1:27" x14ac:dyDescent="0.3">
      <c r="A3782" s="3">
        <v>42278</v>
      </c>
      <c r="B3782" s="22">
        <f>WEEKNUM(Flights[[#This Row],[Date]], 1)</f>
        <v>40</v>
      </c>
      <c r="C3782" s="22">
        <f>WEEKDAY(Flights[[#This Row],[Date]],1)</f>
        <v>5</v>
      </c>
      <c r="D3782" t="s">
        <v>1726</v>
      </c>
      <c r="E3782" t="s">
        <v>1995</v>
      </c>
      <c r="F3782" t="s">
        <v>0</v>
      </c>
      <c r="G3782" t="s">
        <v>246</v>
      </c>
      <c r="H3782" t="str">
        <f>_xlfn.XLOOKUP(Flights[[#This Row],[Destination]], Airports!$A$2:$A$78, Airports!$D$2:$D$78)</f>
        <v>Albuquerque</v>
      </c>
      <c r="I3782" t="str" cm="1">
        <f t="array" ref="I3782">_xlfn.XLOOKUP(Flights[[#This Row],[Destination]],_xlfn._TRO_TRAILING( Airports!A:A),_xlfn._TRO_TRAILING( Airports!E:E), "Not found")</f>
        <v>NM</v>
      </c>
      <c r="J3782" s="1">
        <v>0.41319444444444442</v>
      </c>
      <c r="K3782" s="22">
        <f>HOUR(Flights[[#This Row],[Scheduled Departure]])</f>
        <v>9</v>
      </c>
      <c r="L3782" s="1">
        <v>0.42569444444444443</v>
      </c>
      <c r="M3782">
        <f>(L3782-J3782)*24*60</f>
        <v>18.000000000000014</v>
      </c>
      <c r="N3782" s="16">
        <f>Flights[[#This Row],[Length (min)]]/60</f>
        <v>1.8833333333333333</v>
      </c>
      <c r="O3782">
        <v>113</v>
      </c>
      <c r="P3782">
        <v>677</v>
      </c>
      <c r="Q3782" s="18">
        <f>IFERROR(Flights[[#This Row],[Distance]]/Flights[[#This Row],[Length (hr)]], "")</f>
        <v>359.46902654867256</v>
      </c>
      <c r="R3782" s="1">
        <v>0.52777777777777779</v>
      </c>
      <c r="S3782" s="1" t="str">
        <f>IF(Flights[[#This Row],[Length (hr)]]&lt;2, "No meal", IF(Flights[[#This Row],[Length (hr)]]&lt;3.5, "Light meal", "Full meal"))</f>
        <v>No meal</v>
      </c>
      <c r="T3782" s="1" t="str">
        <f>IF(AND(Flights[[#This Row],[Airline]]="US Airways", Flights[[#This Row],[Meal]]="Full Meal"), "Yes", "No")</f>
        <v>No</v>
      </c>
      <c r="U3782" s="1">
        <v>0.54583333333333328</v>
      </c>
      <c r="V3782">
        <v>26</v>
      </c>
      <c r="W3782" s="1" t="str">
        <f>IF(Flights[[#This Row],[Arrival Delay]] = "", "Cancelled", IF(Flights[[#This Row],[Arrival Delay]]&gt;15, "Delayed", "On time"))</f>
        <v>Delayed</v>
      </c>
      <c r="X3782" t="str">
        <f>IF(Flights[[#This Row],[Status]]&lt;&gt;"Delayed","", IF(Flights[[#This Row],[Arrival Delay]]&gt;120, "Severe", IF(Flights[[#This Row],[Arrival Delay]]&gt;60, "Major", "Moderate")))</f>
        <v>Moderate</v>
      </c>
      <c r="Y3782" t="b">
        <v>0</v>
      </c>
      <c r="AA3782" t="str">
        <f>IF(OR(AND(Flights[[#This Row],[Status]]="Cancelled", Flights[[#This Row],[Cancellation Reason]]="Airline/Carrier"), Flights[[#This Row],[Delay Type]]="Severe"), "Yes", "No")</f>
        <v>No</v>
      </c>
    </row>
    <row r="3783" spans="1:27" x14ac:dyDescent="0.3">
      <c r="A3783" s="3">
        <v>42278</v>
      </c>
      <c r="B3783" s="22">
        <f>WEEKNUM(Flights[[#This Row],[Date]], 1)</f>
        <v>40</v>
      </c>
      <c r="C3783" s="22">
        <f>WEEKDAY(Flights[[#This Row],[Date]],1)</f>
        <v>5</v>
      </c>
      <c r="D3783" t="s">
        <v>1805</v>
      </c>
      <c r="E3783" t="s">
        <v>1994</v>
      </c>
      <c r="F3783" t="s">
        <v>0</v>
      </c>
      <c r="G3783" t="s">
        <v>349</v>
      </c>
      <c r="H3783" t="str">
        <f>_xlfn.XLOOKUP(Flights[[#This Row],[Destination]], Airports!$A$2:$A$78, Airports!$D$2:$D$78)</f>
        <v>Salt Lake City</v>
      </c>
      <c r="I3783" t="str" cm="1">
        <f t="array" ref="I3783">_xlfn.XLOOKUP(Flights[[#This Row],[Destination]],_xlfn._TRO_TRAILING( Airports!A:A),_xlfn._TRO_TRAILING( Airports!E:E), "Not found")</f>
        <v>UT</v>
      </c>
      <c r="J3783" s="1">
        <v>0.41875000000000001</v>
      </c>
      <c r="K3783" s="22">
        <f>HOUR(Flights[[#This Row],[Scheduled Departure]])</f>
        <v>10</v>
      </c>
      <c r="L3783" s="1">
        <v>0.46805555555555556</v>
      </c>
      <c r="M3783">
        <f>(L3783-J3783)*24*60</f>
        <v>70.999999999999986</v>
      </c>
      <c r="N3783" s="16">
        <f>Flights[[#This Row],[Length (min)]]/60</f>
        <v>1.65</v>
      </c>
      <c r="O3783">
        <v>99</v>
      </c>
      <c r="P3783">
        <v>590</v>
      </c>
      <c r="Q3783" s="18">
        <f>IFERROR(Flights[[#This Row],[Distance]]/Flights[[#This Row],[Length (hr)]], "")</f>
        <v>357.57575757575762</v>
      </c>
      <c r="R3783" s="1">
        <v>0.54166666666666663</v>
      </c>
      <c r="S3783" s="1" t="str">
        <f>IF(Flights[[#This Row],[Length (hr)]]&lt;2, "No meal", IF(Flights[[#This Row],[Length (hr)]]&lt;3.5, "Light meal", "Full meal"))</f>
        <v>No meal</v>
      </c>
      <c r="T3783" s="1" t="str">
        <f>IF(AND(Flights[[#This Row],[Airline]]="US Airways", Flights[[#This Row],[Meal]]="Full Meal"), "Yes", "No")</f>
        <v>No</v>
      </c>
      <c r="U3783" s="1">
        <v>0.57847222222222228</v>
      </c>
      <c r="V3783">
        <v>53</v>
      </c>
      <c r="W3783" s="1" t="str">
        <f>IF(Flights[[#This Row],[Arrival Delay]] = "", "Cancelled", IF(Flights[[#This Row],[Arrival Delay]]&gt;15, "Delayed", "On time"))</f>
        <v>Delayed</v>
      </c>
      <c r="X3783" t="str">
        <f>IF(Flights[[#This Row],[Status]]&lt;&gt;"Delayed","", IF(Flights[[#This Row],[Arrival Delay]]&gt;120, "Severe", IF(Flights[[#This Row],[Arrival Delay]]&gt;60, "Major", "Moderate")))</f>
        <v>Moderate</v>
      </c>
      <c r="Y3783" t="b">
        <v>0</v>
      </c>
      <c r="AA3783" t="str">
        <f>IF(OR(AND(Flights[[#This Row],[Status]]="Cancelled", Flights[[#This Row],[Cancellation Reason]]="Airline/Carrier"), Flights[[#This Row],[Delay Type]]="Severe"), "Yes", "No")</f>
        <v>No</v>
      </c>
    </row>
    <row r="3784" spans="1:27" x14ac:dyDescent="0.3">
      <c r="A3784" s="3">
        <v>42278</v>
      </c>
      <c r="B3784" s="22">
        <f>WEEKNUM(Flights[[#This Row],[Date]], 1)</f>
        <v>40</v>
      </c>
      <c r="C3784" s="22">
        <f>WEEKDAY(Flights[[#This Row],[Date]],1)</f>
        <v>5</v>
      </c>
      <c r="D3784" t="s">
        <v>1379</v>
      </c>
      <c r="E3784" t="s">
        <v>1996</v>
      </c>
      <c r="F3784" t="s">
        <v>0</v>
      </c>
      <c r="G3784" t="s">
        <v>15</v>
      </c>
      <c r="H3784" t="str">
        <f>_xlfn.XLOOKUP(Flights[[#This Row],[Destination]], Airports!$A$2:$A$78, Airports!$D$2:$D$78)</f>
        <v>Las Vegas</v>
      </c>
      <c r="I3784" t="str" cm="1">
        <f t="array" ref="I3784">_xlfn.XLOOKUP(Flights[[#This Row],[Destination]],_xlfn._TRO_TRAILING( Airports!A:A),_xlfn._TRO_TRAILING( Airports!E:E), "Not found")</f>
        <v>NV</v>
      </c>
      <c r="J3784" s="1">
        <v>0.53472222222222221</v>
      </c>
      <c r="K3784" s="22">
        <f>HOUR(Flights[[#This Row],[Scheduled Departure]])</f>
        <v>12</v>
      </c>
      <c r="L3784" s="1">
        <v>0.55625000000000002</v>
      </c>
      <c r="M3784">
        <f>(L3784-J3784)*24*60</f>
        <v>31.00000000000005</v>
      </c>
      <c r="N3784" s="16">
        <f>Flights[[#This Row],[Length (min)]]/60</f>
        <v>1.0333333333333334</v>
      </c>
      <c r="O3784">
        <v>62</v>
      </c>
      <c r="P3784">
        <v>236</v>
      </c>
      <c r="Q3784" s="18">
        <f>IFERROR(Flights[[#This Row],[Distance]]/Flights[[#This Row],[Length (hr)]], "")</f>
        <v>228.38709677419354</v>
      </c>
      <c r="R3784" s="1">
        <v>0.58333333333333337</v>
      </c>
      <c r="S3784" s="1" t="str">
        <f>IF(Flights[[#This Row],[Length (hr)]]&lt;2, "No meal", IF(Flights[[#This Row],[Length (hr)]]&lt;3.5, "Light meal", "Full meal"))</f>
        <v>No meal</v>
      </c>
      <c r="T3784" s="1" t="str">
        <f>IF(AND(Flights[[#This Row],[Airline]]="US Airways", Flights[[#This Row],[Meal]]="Full Meal"), "Yes", "No")</f>
        <v>No</v>
      </c>
      <c r="U3784" s="1">
        <v>0.59930555555555554</v>
      </c>
      <c r="V3784">
        <v>23</v>
      </c>
      <c r="W3784" s="1" t="str">
        <f>IF(Flights[[#This Row],[Arrival Delay]] = "", "Cancelled", IF(Flights[[#This Row],[Arrival Delay]]&gt;15, "Delayed", "On time"))</f>
        <v>Delayed</v>
      </c>
      <c r="X3784" t="str">
        <f>IF(Flights[[#This Row],[Status]]&lt;&gt;"Delayed","", IF(Flights[[#This Row],[Arrival Delay]]&gt;120, "Severe", IF(Flights[[#This Row],[Arrival Delay]]&gt;60, "Major", "Moderate")))</f>
        <v>Moderate</v>
      </c>
      <c r="Y3784" t="b">
        <v>0</v>
      </c>
      <c r="AA3784" t="str">
        <f>IF(OR(AND(Flights[[#This Row],[Status]]="Cancelled", Flights[[#This Row],[Cancellation Reason]]="Airline/Carrier"), Flights[[#This Row],[Delay Type]]="Severe"), "Yes", "No")</f>
        <v>No</v>
      </c>
    </row>
    <row r="3785" spans="1:27" x14ac:dyDescent="0.3">
      <c r="A3785" s="3">
        <v>42278</v>
      </c>
      <c r="B3785" s="22">
        <f>WEEKNUM(Flights[[#This Row],[Date]], 1)</f>
        <v>40</v>
      </c>
      <c r="C3785" s="22">
        <f>WEEKDAY(Flights[[#This Row],[Date]],1)</f>
        <v>5</v>
      </c>
      <c r="D3785" t="s">
        <v>482</v>
      </c>
      <c r="E3785" t="s">
        <v>1989</v>
      </c>
      <c r="F3785" t="s">
        <v>0</v>
      </c>
      <c r="G3785" t="s">
        <v>26</v>
      </c>
      <c r="H3785" t="str">
        <f>_xlfn.XLOOKUP(Flights[[#This Row],[Destination]], Airports!$A$2:$A$78, Airports!$D$2:$D$78)</f>
        <v>Atlanta</v>
      </c>
      <c r="I3785" t="str" cm="1">
        <f t="array" ref="I3785">_xlfn.XLOOKUP(Flights[[#This Row],[Destination]],_xlfn._TRO_TRAILING( Airports!A:A),_xlfn._TRO_TRAILING( Airports!E:E), "Not found")</f>
        <v>GA</v>
      </c>
      <c r="J3785" s="1">
        <v>0.5708333333333333</v>
      </c>
      <c r="K3785" s="22">
        <f>HOUR(Flights[[#This Row],[Scheduled Departure]])</f>
        <v>13</v>
      </c>
      <c r="L3785" s="1">
        <v>0.58125000000000004</v>
      </c>
      <c r="M3785">
        <f>(L3785-J3785)*24*60</f>
        <v>15.000000000000107</v>
      </c>
      <c r="N3785" s="16">
        <f>Flights[[#This Row],[Length (min)]]/60</f>
        <v>4.583333333333333</v>
      </c>
      <c r="O3785">
        <v>275</v>
      </c>
      <c r="P3785">
        <v>1947</v>
      </c>
      <c r="Q3785" s="18">
        <f>IFERROR(Flights[[#This Row],[Distance]]/Flights[[#This Row],[Length (hr)]], "")</f>
        <v>424.8</v>
      </c>
      <c r="R3785" s="1">
        <v>0.87569444444444444</v>
      </c>
      <c r="S3785" s="1" t="str">
        <f>IF(Flights[[#This Row],[Length (hr)]]&lt;2, "No meal", IF(Flights[[#This Row],[Length (hr)]]&lt;3.5, "Light meal", "Full meal"))</f>
        <v>Full meal</v>
      </c>
      <c r="T3785" s="1" t="str">
        <f>IF(AND(Flights[[#This Row],[Airline]]="US Airways", Flights[[#This Row],[Meal]]="Full Meal"), "Yes", "No")</f>
        <v>No</v>
      </c>
      <c r="U3785" s="1">
        <v>0.89722222222222225</v>
      </c>
      <c r="V3785">
        <v>31</v>
      </c>
      <c r="W3785" s="1" t="str">
        <f>IF(Flights[[#This Row],[Arrival Delay]] = "", "Cancelled", IF(Flights[[#This Row],[Arrival Delay]]&gt;15, "Delayed", "On time"))</f>
        <v>Delayed</v>
      </c>
      <c r="X3785" t="str">
        <f>IF(Flights[[#This Row],[Status]]&lt;&gt;"Delayed","", IF(Flights[[#This Row],[Arrival Delay]]&gt;120, "Severe", IF(Flights[[#This Row],[Arrival Delay]]&gt;60, "Major", "Moderate")))</f>
        <v>Moderate</v>
      </c>
      <c r="Y3785" t="b">
        <v>0</v>
      </c>
      <c r="AA3785" t="str">
        <f>IF(OR(AND(Flights[[#This Row],[Status]]="Cancelled", Flights[[#This Row],[Cancellation Reason]]="Airline/Carrier"), Flights[[#This Row],[Delay Type]]="Severe"), "Yes", "No")</f>
        <v>No</v>
      </c>
    </row>
    <row r="3786" spans="1:27" x14ac:dyDescent="0.3">
      <c r="A3786" s="3">
        <v>42278</v>
      </c>
      <c r="B3786" s="22">
        <f>WEEKNUM(Flights[[#This Row],[Date]], 1)</f>
        <v>40</v>
      </c>
      <c r="C3786" s="22">
        <f>WEEKDAY(Flights[[#This Row],[Date]],1)</f>
        <v>5</v>
      </c>
      <c r="D3786" t="s">
        <v>144</v>
      </c>
      <c r="E3786" t="s">
        <v>1987</v>
      </c>
      <c r="F3786" t="s">
        <v>0</v>
      </c>
      <c r="G3786" t="s">
        <v>2</v>
      </c>
      <c r="H3786" t="str">
        <f>_xlfn.XLOOKUP(Flights[[#This Row],[Destination]], Airports!$A$2:$A$78, Airports!$D$2:$D$78)</f>
        <v>Miami</v>
      </c>
      <c r="I3786" t="str" cm="1">
        <f t="array" ref="I3786">_xlfn.XLOOKUP(Flights[[#This Row],[Destination]],_xlfn._TRO_TRAILING( Airports!A:A),_xlfn._TRO_TRAILING( Airports!E:E), "Not found")</f>
        <v>FL</v>
      </c>
      <c r="J3786" s="1">
        <v>0.58333333333333337</v>
      </c>
      <c r="K3786" s="22">
        <f>HOUR(Flights[[#This Row],[Scheduled Departure]])</f>
        <v>14</v>
      </c>
      <c r="L3786" s="1">
        <v>0.58472222222222225</v>
      </c>
      <c r="M3786">
        <f>(L3786-J3786)*24*60</f>
        <v>1.9999999999999929</v>
      </c>
      <c r="N3786" s="16">
        <f>Flights[[#This Row],[Length (min)]]/60</f>
        <v>4.8833333333333337</v>
      </c>
      <c r="O3786">
        <v>293</v>
      </c>
      <c r="P3786">
        <v>2342</v>
      </c>
      <c r="Q3786" s="18">
        <f>IFERROR(Flights[[#This Row],[Distance]]/Flights[[#This Row],[Length (hr)]], "")</f>
        <v>479.59044368600678</v>
      </c>
      <c r="R3786" s="1">
        <v>0.91041666666666665</v>
      </c>
      <c r="S3786" s="1" t="str">
        <f>IF(Flights[[#This Row],[Length (hr)]]&lt;2, "No meal", IF(Flights[[#This Row],[Length (hr)]]&lt;3.5, "Light meal", "Full meal"))</f>
        <v>Full meal</v>
      </c>
      <c r="T3786" s="1" t="str">
        <f>IF(AND(Flights[[#This Row],[Airline]]="US Airways", Flights[[#This Row],[Meal]]="Full Meal"), "Yes", "No")</f>
        <v>No</v>
      </c>
      <c r="U3786" s="1">
        <v>0.91319444444444442</v>
      </c>
      <c r="V3786">
        <v>4</v>
      </c>
      <c r="W3786" s="1" t="str">
        <f>IF(Flights[[#This Row],[Arrival Delay]] = "", "Cancelled", IF(Flights[[#This Row],[Arrival Delay]]&gt;15, "Delayed", "On time"))</f>
        <v>On time</v>
      </c>
      <c r="X3786" t="str">
        <f>IF(Flights[[#This Row],[Status]]&lt;&gt;"Delayed","", IF(Flights[[#This Row],[Arrival Delay]]&gt;120, "Severe", IF(Flights[[#This Row],[Arrival Delay]]&gt;60, "Major", "Moderate")))</f>
        <v/>
      </c>
      <c r="Y3786" t="b">
        <v>0</v>
      </c>
      <c r="AA3786" t="str">
        <f>IF(OR(AND(Flights[[#This Row],[Status]]="Cancelled", Flights[[#This Row],[Cancellation Reason]]="Airline/Carrier"), Flights[[#This Row],[Delay Type]]="Severe"), "Yes", "No")</f>
        <v>No</v>
      </c>
    </row>
    <row r="3787" spans="1:27" x14ac:dyDescent="0.3">
      <c r="A3787" s="3">
        <v>42278</v>
      </c>
      <c r="B3787" s="22">
        <f>WEEKNUM(Flights[[#This Row],[Date]], 1)</f>
        <v>40</v>
      </c>
      <c r="C3787" s="22">
        <f>WEEKDAY(Flights[[#This Row],[Date]],1)</f>
        <v>5</v>
      </c>
      <c r="D3787" t="s">
        <v>1810</v>
      </c>
      <c r="E3787" t="s">
        <v>1990</v>
      </c>
      <c r="F3787" t="s">
        <v>0</v>
      </c>
      <c r="G3787" t="s">
        <v>15</v>
      </c>
      <c r="H3787" t="str">
        <f>_xlfn.XLOOKUP(Flights[[#This Row],[Destination]], Airports!$A$2:$A$78, Airports!$D$2:$D$78)</f>
        <v>Las Vegas</v>
      </c>
      <c r="I3787" t="str" cm="1">
        <f t="array" ref="I3787">_xlfn.XLOOKUP(Flights[[#This Row],[Destination]],_xlfn._TRO_TRAILING( Airports!A:A),_xlfn._TRO_TRAILING( Airports!E:E), "Not found")</f>
        <v>NV</v>
      </c>
      <c r="J3787" s="1">
        <v>0.95833333333333337</v>
      </c>
      <c r="K3787" s="22">
        <f>HOUR(Flights[[#This Row],[Scheduled Departure]])</f>
        <v>23</v>
      </c>
      <c r="L3787" s="1">
        <v>0.96944444444444444</v>
      </c>
      <c r="M3787">
        <f>(L3787-J3787)*24*60</f>
        <v>15.999999999999943</v>
      </c>
      <c r="N3787" s="16">
        <f>Flights[[#This Row],[Length (min)]]/60</f>
        <v>1.0166666666666666</v>
      </c>
      <c r="O3787">
        <v>61</v>
      </c>
      <c r="P3787">
        <v>236</v>
      </c>
      <c r="Q3787" s="18">
        <f>IFERROR(Flights[[#This Row],[Distance]]/Flights[[#This Row],[Length (hr)]], "")</f>
        <v>232.13114754098362</v>
      </c>
      <c r="R3787" s="1">
        <v>9.0277777777777769E-3</v>
      </c>
      <c r="S3787" s="1" t="str">
        <f>IF(Flights[[#This Row],[Length (hr)]]&lt;2, "No meal", IF(Flights[[#This Row],[Length (hr)]]&lt;3.5, "Light meal", "Full meal"))</f>
        <v>No meal</v>
      </c>
      <c r="T3787" s="1" t="str">
        <f>IF(AND(Flights[[#This Row],[Airline]]="US Airways", Flights[[#This Row],[Meal]]="Full Meal"), "Yes", "No")</f>
        <v>No</v>
      </c>
      <c r="U3787" s="1">
        <v>1.1805555555555555E-2</v>
      </c>
      <c r="V3787">
        <v>4</v>
      </c>
      <c r="W3787" s="1" t="str">
        <f>IF(Flights[[#This Row],[Arrival Delay]] = "", "Cancelled", IF(Flights[[#This Row],[Arrival Delay]]&gt;15, "Delayed", "On time"))</f>
        <v>On time</v>
      </c>
      <c r="X3787" t="str">
        <f>IF(Flights[[#This Row],[Status]]&lt;&gt;"Delayed","", IF(Flights[[#This Row],[Arrival Delay]]&gt;120, "Severe", IF(Flights[[#This Row],[Arrival Delay]]&gt;60, "Major", "Moderate")))</f>
        <v/>
      </c>
      <c r="Y3787" t="b">
        <v>0</v>
      </c>
      <c r="AA3787" t="str">
        <f>IF(OR(AND(Flights[[#This Row],[Status]]="Cancelled", Flights[[#This Row],[Cancellation Reason]]="Airline/Carrier"), Flights[[#This Row],[Delay Type]]="Severe"), "Yes", "No")</f>
        <v>No</v>
      </c>
    </row>
    <row r="3788" spans="1:27" x14ac:dyDescent="0.3">
      <c r="A3788" s="3">
        <v>42278</v>
      </c>
      <c r="B3788" s="22">
        <f>WEEKNUM(Flights[[#This Row],[Date]], 1)</f>
        <v>40</v>
      </c>
      <c r="C3788" s="22">
        <f>WEEKDAY(Flights[[#This Row],[Date]],1)</f>
        <v>5</v>
      </c>
      <c r="D3788" t="s">
        <v>1381</v>
      </c>
      <c r="E3788" t="s">
        <v>1998</v>
      </c>
      <c r="F3788" t="s">
        <v>0</v>
      </c>
      <c r="G3788" t="s">
        <v>26</v>
      </c>
      <c r="H3788" t="str">
        <f>_xlfn.XLOOKUP(Flights[[#This Row],[Destination]], Airports!$A$2:$A$78, Airports!$D$2:$D$78)</f>
        <v>Atlanta</v>
      </c>
      <c r="I3788" t="str" cm="1">
        <f t="array" ref="I3788">_xlfn.XLOOKUP(Flights[[#This Row],[Destination]],_xlfn._TRO_TRAILING( Airports!A:A),_xlfn._TRO_TRAILING( Airports!E:E), "Not found")</f>
        <v>GA</v>
      </c>
      <c r="J3788" s="1">
        <v>0.96527777777777779</v>
      </c>
      <c r="K3788" s="22">
        <f>HOUR(Flights[[#This Row],[Scheduled Departure]])</f>
        <v>23</v>
      </c>
      <c r="L3788" s="1">
        <v>0.98541666666666672</v>
      </c>
      <c r="M3788">
        <f>(L3788-J3788)*24*60</f>
        <v>29.000000000000057</v>
      </c>
      <c r="N3788" s="16">
        <f>Flights[[#This Row],[Length (min)]]/60</f>
        <v>4.2333333333333334</v>
      </c>
      <c r="O3788">
        <v>254</v>
      </c>
      <c r="P3788">
        <v>1947</v>
      </c>
      <c r="Q3788" s="18">
        <f>IFERROR(Flights[[#This Row],[Distance]]/Flights[[#This Row],[Length (hr)]], "")</f>
        <v>459.9212598425197</v>
      </c>
      <c r="R3788" s="1">
        <v>0.27083333333333331</v>
      </c>
      <c r="S3788" s="1" t="str">
        <f>IF(Flights[[#This Row],[Length (hr)]]&lt;2, "No meal", IF(Flights[[#This Row],[Length (hr)]]&lt;3.5, "Light meal", "Full meal"))</f>
        <v>Full meal</v>
      </c>
      <c r="T3788" s="1" t="str">
        <f>IF(AND(Flights[[#This Row],[Airline]]="US Airways", Flights[[#This Row],[Meal]]="Full Meal"), "Yes", "No")</f>
        <v>No</v>
      </c>
      <c r="U3788" s="1">
        <v>0.28680555555555554</v>
      </c>
      <c r="V3788">
        <v>23</v>
      </c>
      <c r="W3788" s="1" t="str">
        <f>IF(Flights[[#This Row],[Arrival Delay]] = "", "Cancelled", IF(Flights[[#This Row],[Arrival Delay]]&gt;15, "Delayed", "On time"))</f>
        <v>Delayed</v>
      </c>
      <c r="X3788" t="str">
        <f>IF(Flights[[#This Row],[Status]]&lt;&gt;"Delayed","", IF(Flights[[#This Row],[Arrival Delay]]&gt;120, "Severe", IF(Flights[[#This Row],[Arrival Delay]]&gt;60, "Major", "Moderate")))</f>
        <v>Moderate</v>
      </c>
      <c r="Y3788" t="b">
        <v>0</v>
      </c>
      <c r="AA3788" t="str">
        <f>IF(OR(AND(Flights[[#This Row],[Status]]="Cancelled", Flights[[#This Row],[Cancellation Reason]]="Airline/Carrier"), Flights[[#This Row],[Delay Type]]="Severe"), "Yes", "No")</f>
        <v>No</v>
      </c>
    </row>
    <row r="3789" spans="1:27" x14ac:dyDescent="0.3">
      <c r="A3789" s="3">
        <v>42278</v>
      </c>
      <c r="B3789" s="22">
        <f>WEEKNUM(Flights[[#This Row],[Date]], 1)</f>
        <v>40</v>
      </c>
      <c r="C3789" s="22">
        <f>WEEKDAY(Flights[[#This Row],[Date]],1)</f>
        <v>5</v>
      </c>
      <c r="D3789" t="s">
        <v>1654</v>
      </c>
      <c r="E3789" t="s">
        <v>1993</v>
      </c>
      <c r="F3789" t="s">
        <v>0</v>
      </c>
      <c r="G3789" t="s">
        <v>257</v>
      </c>
      <c r="H3789" t="str">
        <f>_xlfn.XLOOKUP(Flights[[#This Row],[Destination]], Airports!$A$2:$A$78, Airports!$D$2:$D$78)</f>
        <v>Baltimore</v>
      </c>
      <c r="I3789" t="str" cm="1">
        <f t="array" ref="I3789">_xlfn.XLOOKUP(Flights[[#This Row],[Destination]],_xlfn._TRO_TRAILING( Airports!A:A),_xlfn._TRO_TRAILING( Airports!E:E), "Not found")</f>
        <v>MD</v>
      </c>
      <c r="J3789" s="1">
        <v>0.96527777777777779</v>
      </c>
      <c r="K3789" s="22">
        <f>HOUR(Flights[[#This Row],[Scheduled Departure]])</f>
        <v>23</v>
      </c>
      <c r="L3789" s="1">
        <v>0.96736111111111112</v>
      </c>
      <c r="M3789">
        <f>(L3789-J3789)*24*60</f>
        <v>2.9999999999999893</v>
      </c>
      <c r="N3789" s="16">
        <f>Flights[[#This Row],[Length (min)]]/60</f>
        <v>4.8499999999999996</v>
      </c>
      <c r="O3789">
        <v>291</v>
      </c>
      <c r="P3789">
        <v>2329</v>
      </c>
      <c r="Q3789" s="18">
        <f>IFERROR(Flights[[#This Row],[Distance]]/Flights[[#This Row],[Length (hr)]], "")</f>
        <v>480.20618556701032</v>
      </c>
      <c r="R3789" s="1">
        <v>0.3</v>
      </c>
      <c r="S3789" s="1" t="str">
        <f>IF(Flights[[#This Row],[Length (hr)]]&lt;2, "No meal", IF(Flights[[#This Row],[Length (hr)]]&lt;3.5, "Light meal", "Full meal"))</f>
        <v>Full meal</v>
      </c>
      <c r="T3789" s="1" t="str">
        <f>IF(AND(Flights[[#This Row],[Airline]]="US Airways", Flights[[#This Row],[Meal]]="Full Meal"), "Yes", "No")</f>
        <v>No</v>
      </c>
      <c r="U3789" s="1">
        <v>0.29444444444444445</v>
      </c>
      <c r="V3789">
        <v>-8</v>
      </c>
      <c r="W3789" s="1" t="str">
        <f>IF(Flights[[#This Row],[Arrival Delay]] = "", "Cancelled", IF(Flights[[#This Row],[Arrival Delay]]&gt;15, "Delayed", "On time"))</f>
        <v>On time</v>
      </c>
      <c r="X3789" t="str">
        <f>IF(Flights[[#This Row],[Status]]&lt;&gt;"Delayed","", IF(Flights[[#This Row],[Arrival Delay]]&gt;120, "Severe", IF(Flights[[#This Row],[Arrival Delay]]&gt;60, "Major", "Moderate")))</f>
        <v/>
      </c>
      <c r="Y3789" t="b">
        <v>0</v>
      </c>
      <c r="AA3789" t="str">
        <f>IF(OR(AND(Flights[[#This Row],[Status]]="Cancelled", Flights[[#This Row],[Cancellation Reason]]="Airline/Carrier"), Flights[[#This Row],[Delay Type]]="Severe"), "Yes", "No")</f>
        <v>No</v>
      </c>
    </row>
    <row r="3790" spans="1:27" x14ac:dyDescent="0.3">
      <c r="A3790" s="3">
        <v>42279</v>
      </c>
      <c r="B3790" s="22">
        <f>WEEKNUM(Flights[[#This Row],[Date]], 1)</f>
        <v>40</v>
      </c>
      <c r="C3790" s="22">
        <f>WEEKDAY(Flights[[#This Row],[Date]],1)</f>
        <v>6</v>
      </c>
      <c r="D3790" t="s">
        <v>688</v>
      </c>
      <c r="E3790" t="s">
        <v>1989</v>
      </c>
      <c r="F3790" t="s">
        <v>0</v>
      </c>
      <c r="G3790" t="s">
        <v>349</v>
      </c>
      <c r="H3790" t="str">
        <f>_xlfn.XLOOKUP(Flights[[#This Row],[Destination]], Airports!$A$2:$A$78, Airports!$D$2:$D$78)</f>
        <v>Salt Lake City</v>
      </c>
      <c r="I3790" t="str" cm="1">
        <f t="array" ref="I3790">_xlfn.XLOOKUP(Flights[[#This Row],[Destination]],_xlfn._TRO_TRAILING( Airports!A:A),_xlfn._TRO_TRAILING( Airports!E:E), "Not found")</f>
        <v>UT</v>
      </c>
      <c r="J3790" s="1">
        <v>0.25</v>
      </c>
      <c r="K3790" s="22">
        <f>HOUR(Flights[[#This Row],[Scheduled Departure]])</f>
        <v>6</v>
      </c>
      <c r="L3790" s="1">
        <v>0.25</v>
      </c>
      <c r="M3790">
        <f>(L3790-J3790)*24*60</f>
        <v>0</v>
      </c>
      <c r="N3790" s="16">
        <f>Flights[[#This Row],[Length (min)]]/60</f>
        <v>1.6833333333333333</v>
      </c>
      <c r="O3790">
        <v>101</v>
      </c>
      <c r="P3790">
        <v>590</v>
      </c>
      <c r="Q3790" s="18">
        <f>IFERROR(Flights[[#This Row],[Distance]]/Flights[[#This Row],[Length (hr)]], "")</f>
        <v>350.49504950495049</v>
      </c>
      <c r="R3790" s="1">
        <v>0.37013888888888891</v>
      </c>
      <c r="S3790" s="1" t="str">
        <f>IF(Flights[[#This Row],[Length (hr)]]&lt;2, "No meal", IF(Flights[[#This Row],[Length (hr)]]&lt;3.5, "Light meal", "Full meal"))</f>
        <v>No meal</v>
      </c>
      <c r="T3790" s="1" t="str">
        <f>IF(AND(Flights[[#This Row],[Airline]]="US Airways", Flights[[#This Row],[Meal]]="Full Meal"), "Yes", "No")</f>
        <v>No</v>
      </c>
      <c r="U3790" s="1">
        <v>0.36180555555555555</v>
      </c>
      <c r="V3790">
        <v>-12</v>
      </c>
      <c r="W3790" s="1" t="str">
        <f>IF(Flights[[#This Row],[Arrival Delay]] = "", "Cancelled", IF(Flights[[#This Row],[Arrival Delay]]&gt;15, "Delayed", "On time"))</f>
        <v>On time</v>
      </c>
      <c r="X3790" t="str">
        <f>IF(Flights[[#This Row],[Status]]&lt;&gt;"Delayed","", IF(Flights[[#This Row],[Arrival Delay]]&gt;120, "Severe", IF(Flights[[#This Row],[Arrival Delay]]&gt;60, "Major", "Moderate")))</f>
        <v/>
      </c>
      <c r="Y3790" t="b">
        <v>0</v>
      </c>
      <c r="AA3790" t="str">
        <f>IF(OR(AND(Flights[[#This Row],[Status]]="Cancelled", Flights[[#This Row],[Cancellation Reason]]="Airline/Carrier"), Flights[[#This Row],[Delay Type]]="Severe"), "Yes", "No")</f>
        <v>No</v>
      </c>
    </row>
    <row r="3791" spans="1:27" x14ac:dyDescent="0.3">
      <c r="A3791" s="3">
        <v>42279</v>
      </c>
      <c r="B3791" s="22">
        <f>WEEKNUM(Flights[[#This Row],[Date]], 1)</f>
        <v>40</v>
      </c>
      <c r="C3791" s="22">
        <f>WEEKDAY(Flights[[#This Row],[Date]],1)</f>
        <v>6</v>
      </c>
      <c r="D3791" t="s">
        <v>943</v>
      </c>
      <c r="E3791" t="s">
        <v>1990</v>
      </c>
      <c r="F3791" t="s">
        <v>0</v>
      </c>
      <c r="G3791" t="s">
        <v>9</v>
      </c>
      <c r="H3791" t="str">
        <f>_xlfn.XLOOKUP(Flights[[#This Row],[Destination]], Airports!$A$2:$A$78, Airports!$D$2:$D$78)</f>
        <v>San Francisco</v>
      </c>
      <c r="I3791" t="str" cm="1">
        <f t="array" ref="I3791">_xlfn.XLOOKUP(Flights[[#This Row],[Destination]],_xlfn._TRO_TRAILING( Airports!A:A),_xlfn._TRO_TRAILING( Airports!E:E), "Not found")</f>
        <v>CA</v>
      </c>
      <c r="J3791" s="1">
        <v>0.25208333333333333</v>
      </c>
      <c r="K3791" s="22">
        <f>HOUR(Flights[[#This Row],[Scheduled Departure]])</f>
        <v>6</v>
      </c>
      <c r="L3791" s="1">
        <v>0.25833333333333336</v>
      </c>
      <c r="M3791">
        <f>(L3791-J3791)*24*60</f>
        <v>9.000000000000048</v>
      </c>
      <c r="N3791" s="16">
        <f>Flights[[#This Row],[Length (min)]]/60</f>
        <v>1.2</v>
      </c>
      <c r="O3791">
        <v>72</v>
      </c>
      <c r="P3791">
        <v>337</v>
      </c>
      <c r="Q3791" s="18">
        <f>IFERROR(Flights[[#This Row],[Distance]]/Flights[[#This Row],[Length (hr)]], "")</f>
        <v>280.83333333333337</v>
      </c>
      <c r="R3791" s="1">
        <v>0.3125</v>
      </c>
      <c r="S3791" s="1" t="str">
        <f>IF(Flights[[#This Row],[Length (hr)]]&lt;2, "No meal", IF(Flights[[#This Row],[Length (hr)]]&lt;3.5, "Light meal", "Full meal"))</f>
        <v>No meal</v>
      </c>
      <c r="T3791" s="1" t="str">
        <f>IF(AND(Flights[[#This Row],[Airline]]="US Airways", Flights[[#This Row],[Meal]]="Full Meal"), "Yes", "No")</f>
        <v>No</v>
      </c>
      <c r="U3791" s="1">
        <v>0.30833333333333335</v>
      </c>
      <c r="V3791">
        <v>-6</v>
      </c>
      <c r="W3791" s="1" t="str">
        <f>IF(Flights[[#This Row],[Arrival Delay]] = "", "Cancelled", IF(Flights[[#This Row],[Arrival Delay]]&gt;15, "Delayed", "On time"))</f>
        <v>On time</v>
      </c>
      <c r="X3791" t="str">
        <f>IF(Flights[[#This Row],[Status]]&lt;&gt;"Delayed","", IF(Flights[[#This Row],[Arrival Delay]]&gt;120, "Severe", IF(Flights[[#This Row],[Arrival Delay]]&gt;60, "Major", "Moderate")))</f>
        <v/>
      </c>
      <c r="Y3791" t="b">
        <v>0</v>
      </c>
      <c r="AA3791" t="str">
        <f>IF(OR(AND(Flights[[#This Row],[Status]]="Cancelled", Flights[[#This Row],[Cancellation Reason]]="Airline/Carrier"), Flights[[#This Row],[Delay Type]]="Severe"), "Yes", "No")</f>
        <v>No</v>
      </c>
    </row>
    <row r="3792" spans="1:27" x14ac:dyDescent="0.3">
      <c r="A3792" s="3">
        <v>42279</v>
      </c>
      <c r="B3792" s="22">
        <f>WEEKNUM(Flights[[#This Row],[Date]], 1)</f>
        <v>40</v>
      </c>
      <c r="C3792" s="22">
        <f>WEEKDAY(Flights[[#This Row],[Date]],1)</f>
        <v>6</v>
      </c>
      <c r="D3792" t="s">
        <v>805</v>
      </c>
      <c r="E3792" t="s">
        <v>1990</v>
      </c>
      <c r="F3792" t="s">
        <v>0</v>
      </c>
      <c r="G3792" t="s">
        <v>293</v>
      </c>
      <c r="H3792" t="str">
        <f>_xlfn.XLOOKUP(Flights[[#This Row],[Destination]], Airports!$A$2:$A$78, Airports!$D$2:$D$78)</f>
        <v>Houston</v>
      </c>
      <c r="I3792" t="str" cm="1">
        <f t="array" ref="I3792">_xlfn.XLOOKUP(Flights[[#This Row],[Destination]],_xlfn._TRO_TRAILING( Airports!A:A),_xlfn._TRO_TRAILING( Airports!E:E), "Not found")</f>
        <v>TX</v>
      </c>
      <c r="J3792" s="1">
        <v>0.25277777777777777</v>
      </c>
      <c r="K3792" s="22">
        <f>HOUR(Flights[[#This Row],[Scheduled Departure]])</f>
        <v>6</v>
      </c>
      <c r="L3792" s="1">
        <v>0.25347222222222221</v>
      </c>
      <c r="M3792">
        <f>(L3792-J3792)*24*60</f>
        <v>0.99999999999999645</v>
      </c>
      <c r="N3792" s="16">
        <f>Flights[[#This Row],[Length (min)]]/60</f>
        <v>3.0666666666666669</v>
      </c>
      <c r="O3792">
        <v>184</v>
      </c>
      <c r="P3792">
        <v>1379</v>
      </c>
      <c r="Q3792" s="18">
        <f>IFERROR(Flights[[#This Row],[Distance]]/Flights[[#This Row],[Length (hr)]], "")</f>
        <v>449.67391304347825</v>
      </c>
      <c r="R3792" s="1">
        <v>0.47013888888888888</v>
      </c>
      <c r="S3792" s="1" t="str">
        <f>IF(Flights[[#This Row],[Length (hr)]]&lt;2, "No meal", IF(Flights[[#This Row],[Length (hr)]]&lt;3.5, "Light meal", "Full meal"))</f>
        <v>Light meal</v>
      </c>
      <c r="T3792" s="1" t="str">
        <f>IF(AND(Flights[[#This Row],[Airline]]="US Airways", Flights[[#This Row],[Meal]]="Full Meal"), "Yes", "No")</f>
        <v>No</v>
      </c>
      <c r="U3792" s="1">
        <v>0.46458333333333335</v>
      </c>
      <c r="V3792">
        <v>-8</v>
      </c>
      <c r="W3792" s="1" t="str">
        <f>IF(Flights[[#This Row],[Arrival Delay]] = "", "Cancelled", IF(Flights[[#This Row],[Arrival Delay]]&gt;15, "Delayed", "On time"))</f>
        <v>On time</v>
      </c>
      <c r="X3792" t="str">
        <f>IF(Flights[[#This Row],[Status]]&lt;&gt;"Delayed","", IF(Flights[[#This Row],[Arrival Delay]]&gt;120, "Severe", IF(Flights[[#This Row],[Arrival Delay]]&gt;60, "Major", "Moderate")))</f>
        <v/>
      </c>
      <c r="Y3792" t="b">
        <v>0</v>
      </c>
      <c r="AA3792" t="str">
        <f>IF(OR(AND(Flights[[#This Row],[Status]]="Cancelled", Flights[[#This Row],[Cancellation Reason]]="Airline/Carrier"), Flights[[#This Row],[Delay Type]]="Severe"), "Yes", "No")</f>
        <v>No</v>
      </c>
    </row>
    <row r="3793" spans="1:27" x14ac:dyDescent="0.3">
      <c r="A3793" s="3">
        <v>42279</v>
      </c>
      <c r="B3793" s="22">
        <f>WEEKNUM(Flights[[#This Row],[Date]], 1)</f>
        <v>40</v>
      </c>
      <c r="C3793" s="22">
        <f>WEEKDAY(Flights[[#This Row],[Date]],1)</f>
        <v>6</v>
      </c>
      <c r="D3793" t="s">
        <v>1794</v>
      </c>
      <c r="E3793" t="s">
        <v>1995</v>
      </c>
      <c r="F3793" t="s">
        <v>0</v>
      </c>
      <c r="G3793" t="s">
        <v>306</v>
      </c>
      <c r="H3793" t="str">
        <f>_xlfn.XLOOKUP(Flights[[#This Row],[Destination]], Airports!$A$2:$A$78, Airports!$D$2:$D$78)</f>
        <v>Chicago</v>
      </c>
      <c r="I3793" t="str" cm="1">
        <f t="array" ref="I3793">_xlfn.XLOOKUP(Flights[[#This Row],[Destination]],_xlfn._TRO_TRAILING( Airports!A:A),_xlfn._TRO_TRAILING( Airports!E:E), "Not found")</f>
        <v>IL</v>
      </c>
      <c r="J3793" s="1">
        <v>0.27430555555555558</v>
      </c>
      <c r="K3793" s="22">
        <f>HOUR(Flights[[#This Row],[Scheduled Departure]])</f>
        <v>6</v>
      </c>
      <c r="L3793" s="1">
        <v>0.28402777777777777</v>
      </c>
      <c r="M3793">
        <f>(L3793-J3793)*24*60</f>
        <v>13.99999999999995</v>
      </c>
      <c r="N3793" s="16">
        <f>Flights[[#This Row],[Length (min)]]/60</f>
        <v>3.65</v>
      </c>
      <c r="O3793">
        <v>219</v>
      </c>
      <c r="P3793">
        <v>1750</v>
      </c>
      <c r="Q3793" s="18">
        <f>IFERROR(Flights[[#This Row],[Distance]]/Flights[[#This Row],[Length (hr)]], "")</f>
        <v>479.45205479452056</v>
      </c>
      <c r="R3793" s="1">
        <v>0.52430555555555558</v>
      </c>
      <c r="S3793" s="1" t="str">
        <f>IF(Flights[[#This Row],[Length (hr)]]&lt;2, "No meal", IF(Flights[[#This Row],[Length (hr)]]&lt;3.5, "Light meal", "Full meal"))</f>
        <v>Full meal</v>
      </c>
      <c r="T3793" s="1" t="str">
        <f>IF(AND(Flights[[#This Row],[Airline]]="US Airways", Flights[[#This Row],[Meal]]="Full Meal"), "Yes", "No")</f>
        <v>No</v>
      </c>
      <c r="U3793" s="1">
        <v>0.51944444444444449</v>
      </c>
      <c r="V3793">
        <v>-7</v>
      </c>
      <c r="W3793" s="1" t="str">
        <f>IF(Flights[[#This Row],[Arrival Delay]] = "", "Cancelled", IF(Flights[[#This Row],[Arrival Delay]]&gt;15, "Delayed", "On time"))</f>
        <v>On time</v>
      </c>
      <c r="X3793" t="str">
        <f>IF(Flights[[#This Row],[Status]]&lt;&gt;"Delayed","", IF(Flights[[#This Row],[Arrival Delay]]&gt;120, "Severe", IF(Flights[[#This Row],[Arrival Delay]]&gt;60, "Major", "Moderate")))</f>
        <v/>
      </c>
      <c r="Y3793" t="b">
        <v>0</v>
      </c>
      <c r="AA3793" t="str">
        <f>IF(OR(AND(Flights[[#This Row],[Status]]="Cancelled", Flights[[#This Row],[Cancellation Reason]]="Airline/Carrier"), Flights[[#This Row],[Delay Type]]="Severe"), "Yes", "No")</f>
        <v>No</v>
      </c>
    </row>
    <row r="3794" spans="1:27" x14ac:dyDescent="0.3">
      <c r="A3794" s="3">
        <v>42279</v>
      </c>
      <c r="B3794" s="22">
        <f>WEEKNUM(Flights[[#This Row],[Date]], 1)</f>
        <v>40</v>
      </c>
      <c r="C3794" s="22">
        <f>WEEKDAY(Flights[[#This Row],[Date]],1)</f>
        <v>6</v>
      </c>
      <c r="D3794" t="s">
        <v>48</v>
      </c>
      <c r="E3794" t="s">
        <v>1987</v>
      </c>
      <c r="F3794" t="s">
        <v>0</v>
      </c>
      <c r="G3794" t="s">
        <v>18</v>
      </c>
      <c r="H3794" t="str">
        <f>_xlfn.XLOOKUP(Flights[[#This Row],[Destination]], Airports!$A$2:$A$78, Airports!$D$2:$D$78)</f>
        <v>Arlington</v>
      </c>
      <c r="I3794" t="str" cm="1">
        <f t="array" ref="I3794">_xlfn.XLOOKUP(Flights[[#This Row],[Destination]],_xlfn._TRO_TRAILING( Airports!A:A),_xlfn._TRO_TRAILING( Airports!E:E), "Not found")</f>
        <v>VA</v>
      </c>
      <c r="J3794" s="1">
        <v>0.32291666666666669</v>
      </c>
      <c r="K3794" s="22">
        <f>HOUR(Flights[[#This Row],[Scheduled Departure]])</f>
        <v>7</v>
      </c>
      <c r="L3794" s="1">
        <v>0.31874999999999998</v>
      </c>
      <c r="M3794">
        <f>(L3794-J3794)*24*60</f>
        <v>-6.0000000000000586</v>
      </c>
      <c r="N3794" s="16">
        <f>Flights[[#This Row],[Length (min)]]/60</f>
        <v>4.7833333333333332</v>
      </c>
      <c r="O3794">
        <v>287</v>
      </c>
      <c r="P3794">
        <v>2311</v>
      </c>
      <c r="Q3794" s="18">
        <f>IFERROR(Flights[[#This Row],[Distance]]/Flights[[#This Row],[Length (hr)]], "")</f>
        <v>483.13588850174216</v>
      </c>
      <c r="R3794" s="1">
        <v>0.65486111111111112</v>
      </c>
      <c r="S3794" s="1" t="str">
        <f>IF(Flights[[#This Row],[Length (hr)]]&lt;2, "No meal", IF(Flights[[#This Row],[Length (hr)]]&lt;3.5, "Light meal", "Full meal"))</f>
        <v>Full meal</v>
      </c>
      <c r="T3794" s="1" t="str">
        <f>IF(AND(Flights[[#This Row],[Airline]]="US Airways", Flights[[#This Row],[Meal]]="Full Meal"), "Yes", "No")</f>
        <v>No</v>
      </c>
      <c r="U3794" s="1">
        <v>0.6430555555555556</v>
      </c>
      <c r="V3794">
        <v>-17</v>
      </c>
      <c r="W3794" s="1" t="str">
        <f>IF(Flights[[#This Row],[Arrival Delay]] = "", "Cancelled", IF(Flights[[#This Row],[Arrival Delay]]&gt;15, "Delayed", "On time"))</f>
        <v>On time</v>
      </c>
      <c r="X3794" t="str">
        <f>IF(Flights[[#This Row],[Status]]&lt;&gt;"Delayed","", IF(Flights[[#This Row],[Arrival Delay]]&gt;120, "Severe", IF(Flights[[#This Row],[Arrival Delay]]&gt;60, "Major", "Moderate")))</f>
        <v/>
      </c>
      <c r="Y3794" t="b">
        <v>0</v>
      </c>
      <c r="AA3794" t="str">
        <f>IF(OR(AND(Flights[[#This Row],[Status]]="Cancelled", Flights[[#This Row],[Cancellation Reason]]="Airline/Carrier"), Flights[[#This Row],[Delay Type]]="Severe"), "Yes", "No")</f>
        <v>No</v>
      </c>
    </row>
    <row r="3795" spans="1:27" x14ac:dyDescent="0.3">
      <c r="A3795" s="3">
        <v>42279</v>
      </c>
      <c r="B3795" s="22">
        <f>WEEKNUM(Flights[[#This Row],[Date]], 1)</f>
        <v>40</v>
      </c>
      <c r="C3795" s="22">
        <f>WEEKDAY(Flights[[#This Row],[Date]],1)</f>
        <v>6</v>
      </c>
      <c r="D3795" t="s">
        <v>1232</v>
      </c>
      <c r="E3795" t="s">
        <v>1994</v>
      </c>
      <c r="F3795" t="s">
        <v>0</v>
      </c>
      <c r="G3795" t="s">
        <v>246</v>
      </c>
      <c r="H3795" t="str">
        <f>_xlfn.XLOOKUP(Flights[[#This Row],[Destination]], Airports!$A$2:$A$78, Airports!$D$2:$D$78)</f>
        <v>Albuquerque</v>
      </c>
      <c r="I3795" t="str" cm="1">
        <f t="array" ref="I3795">_xlfn.XLOOKUP(Flights[[#This Row],[Destination]],_xlfn._TRO_TRAILING( Airports!A:A),_xlfn._TRO_TRAILING( Airports!E:E), "Not found")</f>
        <v>NM</v>
      </c>
      <c r="J3795" s="1">
        <v>0.375</v>
      </c>
      <c r="K3795" s="22">
        <f>HOUR(Flights[[#This Row],[Scheduled Departure]])</f>
        <v>9</v>
      </c>
      <c r="L3795" s="1">
        <v>0.37152777777777779</v>
      </c>
      <c r="M3795">
        <f>(L3795-J3795)*24*60</f>
        <v>-4.9999999999999822</v>
      </c>
      <c r="N3795" s="16">
        <f>Flights[[#This Row],[Length (min)]]/60</f>
        <v>1.85</v>
      </c>
      <c r="O3795">
        <v>111</v>
      </c>
      <c r="P3795">
        <v>677</v>
      </c>
      <c r="Q3795" s="18">
        <f>IFERROR(Flights[[#This Row],[Distance]]/Flights[[#This Row],[Length (hr)]], "")</f>
        <v>365.94594594594594</v>
      </c>
      <c r="R3795" s="1">
        <v>0.50069444444444444</v>
      </c>
      <c r="S3795" s="1" t="str">
        <f>IF(Flights[[#This Row],[Length (hr)]]&lt;2, "No meal", IF(Flights[[#This Row],[Length (hr)]]&lt;3.5, "Light meal", "Full meal"))</f>
        <v>No meal</v>
      </c>
      <c r="T3795" s="1" t="str">
        <f>IF(AND(Flights[[#This Row],[Airline]]="US Airways", Flights[[#This Row],[Meal]]="Full Meal"), "Yes", "No")</f>
        <v>No</v>
      </c>
      <c r="U3795" s="1">
        <v>0.49027777777777776</v>
      </c>
      <c r="V3795">
        <v>-15</v>
      </c>
      <c r="W3795" s="1" t="str">
        <f>IF(Flights[[#This Row],[Arrival Delay]] = "", "Cancelled", IF(Flights[[#This Row],[Arrival Delay]]&gt;15, "Delayed", "On time"))</f>
        <v>On time</v>
      </c>
      <c r="X3795" t="str">
        <f>IF(Flights[[#This Row],[Status]]&lt;&gt;"Delayed","", IF(Flights[[#This Row],[Arrival Delay]]&gt;120, "Severe", IF(Flights[[#This Row],[Arrival Delay]]&gt;60, "Major", "Moderate")))</f>
        <v/>
      </c>
      <c r="Y3795" t="b">
        <v>0</v>
      </c>
      <c r="AA3795" t="str">
        <f>IF(OR(AND(Flights[[#This Row],[Status]]="Cancelled", Flights[[#This Row],[Cancellation Reason]]="Airline/Carrier"), Flights[[#This Row],[Delay Type]]="Severe"), "Yes", "No")</f>
        <v>No</v>
      </c>
    </row>
    <row r="3796" spans="1:27" x14ac:dyDescent="0.3">
      <c r="A3796" s="3">
        <v>42279</v>
      </c>
      <c r="B3796" s="22">
        <f>WEEKNUM(Flights[[#This Row],[Date]], 1)</f>
        <v>40</v>
      </c>
      <c r="C3796" s="22">
        <f>WEEKDAY(Flights[[#This Row],[Date]],1)</f>
        <v>6</v>
      </c>
      <c r="D3796" t="s">
        <v>190</v>
      </c>
      <c r="E3796" t="s">
        <v>1987</v>
      </c>
      <c r="F3796" t="s">
        <v>0</v>
      </c>
      <c r="G3796" t="s">
        <v>31</v>
      </c>
      <c r="H3796" t="str">
        <f>_xlfn.XLOOKUP(Flights[[#This Row],[Destination]], Airports!$A$2:$A$78, Airports!$D$2:$D$78)</f>
        <v>Raleigh</v>
      </c>
      <c r="I3796" t="str" cm="1">
        <f t="array" ref="I3796">_xlfn.XLOOKUP(Flights[[#This Row],[Destination]],_xlfn._TRO_TRAILING( Airports!A:A),_xlfn._TRO_TRAILING( Airports!E:E), "Not found")</f>
        <v>NC</v>
      </c>
      <c r="J3796" s="1">
        <v>0.43055555555555558</v>
      </c>
      <c r="K3796" s="22">
        <f>HOUR(Flights[[#This Row],[Scheduled Departure]])</f>
        <v>10</v>
      </c>
      <c r="L3796" s="1">
        <v>0.42569444444444443</v>
      </c>
      <c r="M3796">
        <f>(L3796-J3796)*24*60</f>
        <v>-7.0000000000000551</v>
      </c>
      <c r="N3796" s="16">
        <f>Flights[[#This Row],[Length (min)]]/60</f>
        <v>4.6333333333333337</v>
      </c>
      <c r="O3796">
        <v>278</v>
      </c>
      <c r="P3796">
        <v>2239</v>
      </c>
      <c r="Q3796" s="18">
        <f>IFERROR(Flights[[#This Row],[Distance]]/Flights[[#This Row],[Length (hr)]], "")</f>
        <v>483.23741007194241</v>
      </c>
      <c r="R3796" s="1">
        <v>0.76249999999999996</v>
      </c>
      <c r="S3796" s="1" t="str">
        <f>IF(Flights[[#This Row],[Length (hr)]]&lt;2, "No meal", IF(Flights[[#This Row],[Length (hr)]]&lt;3.5, "Light meal", "Full meal"))</f>
        <v>Full meal</v>
      </c>
      <c r="T3796" s="1" t="str">
        <f>IF(AND(Flights[[#This Row],[Airline]]="US Airways", Flights[[#This Row],[Meal]]="Full Meal"), "Yes", "No")</f>
        <v>No</v>
      </c>
      <c r="U3796" s="1">
        <v>0.74375000000000002</v>
      </c>
      <c r="V3796">
        <v>-27</v>
      </c>
      <c r="W3796" s="1" t="str">
        <f>IF(Flights[[#This Row],[Arrival Delay]] = "", "Cancelled", IF(Flights[[#This Row],[Arrival Delay]]&gt;15, "Delayed", "On time"))</f>
        <v>On time</v>
      </c>
      <c r="X3796" t="str">
        <f>IF(Flights[[#This Row],[Status]]&lt;&gt;"Delayed","", IF(Flights[[#This Row],[Arrival Delay]]&gt;120, "Severe", IF(Flights[[#This Row],[Arrival Delay]]&gt;60, "Major", "Moderate")))</f>
        <v/>
      </c>
      <c r="Y3796" t="b">
        <v>0</v>
      </c>
      <c r="AA3796" t="str">
        <f>IF(OR(AND(Flights[[#This Row],[Status]]="Cancelled", Flights[[#This Row],[Cancellation Reason]]="Airline/Carrier"), Flights[[#This Row],[Delay Type]]="Severe"), "Yes", "No")</f>
        <v>No</v>
      </c>
    </row>
    <row r="3797" spans="1:27" x14ac:dyDescent="0.3">
      <c r="A3797" s="3">
        <v>42279</v>
      </c>
      <c r="B3797" s="22">
        <f>WEEKNUM(Flights[[#This Row],[Date]], 1)</f>
        <v>40</v>
      </c>
      <c r="C3797" s="22">
        <f>WEEKDAY(Flights[[#This Row],[Date]],1)</f>
        <v>6</v>
      </c>
      <c r="D3797" t="s">
        <v>1379</v>
      </c>
      <c r="E3797" t="s">
        <v>1996</v>
      </c>
      <c r="F3797" t="s">
        <v>0</v>
      </c>
      <c r="G3797" t="s">
        <v>15</v>
      </c>
      <c r="H3797" t="str">
        <f>_xlfn.XLOOKUP(Flights[[#This Row],[Destination]], Airports!$A$2:$A$78, Airports!$D$2:$D$78)</f>
        <v>Las Vegas</v>
      </c>
      <c r="I3797" t="str" cm="1">
        <f t="array" ref="I3797">_xlfn.XLOOKUP(Flights[[#This Row],[Destination]],_xlfn._TRO_TRAILING( Airports!A:A),_xlfn._TRO_TRAILING( Airports!E:E), "Not found")</f>
        <v>NV</v>
      </c>
      <c r="J3797" s="1">
        <v>0.53472222222222221</v>
      </c>
      <c r="K3797" s="22">
        <f>HOUR(Flights[[#This Row],[Scheduled Departure]])</f>
        <v>12</v>
      </c>
      <c r="L3797" s="1">
        <v>0.55069444444444449</v>
      </c>
      <c r="M3797">
        <f>(L3797-J3797)*24*60</f>
        <v>23.000000000000078</v>
      </c>
      <c r="N3797" s="16">
        <f>Flights[[#This Row],[Length (min)]]/60</f>
        <v>1.0333333333333334</v>
      </c>
      <c r="O3797">
        <v>62</v>
      </c>
      <c r="P3797">
        <v>236</v>
      </c>
      <c r="Q3797" s="18">
        <f>IFERROR(Flights[[#This Row],[Distance]]/Flights[[#This Row],[Length (hr)]], "")</f>
        <v>228.38709677419354</v>
      </c>
      <c r="R3797" s="1">
        <v>0.58333333333333337</v>
      </c>
      <c r="S3797" s="1" t="str">
        <f>IF(Flights[[#This Row],[Length (hr)]]&lt;2, "No meal", IF(Flights[[#This Row],[Length (hr)]]&lt;3.5, "Light meal", "Full meal"))</f>
        <v>No meal</v>
      </c>
      <c r="T3797" s="1" t="str">
        <f>IF(AND(Flights[[#This Row],[Airline]]="US Airways", Flights[[#This Row],[Meal]]="Full Meal"), "Yes", "No")</f>
        <v>No</v>
      </c>
      <c r="U3797" s="1">
        <v>0.59375</v>
      </c>
      <c r="V3797">
        <v>15</v>
      </c>
      <c r="W3797" s="1" t="str">
        <f>IF(Flights[[#This Row],[Arrival Delay]] = "", "Cancelled", IF(Flights[[#This Row],[Arrival Delay]]&gt;15, "Delayed", "On time"))</f>
        <v>On time</v>
      </c>
      <c r="X3797" t="str">
        <f>IF(Flights[[#This Row],[Status]]&lt;&gt;"Delayed","", IF(Flights[[#This Row],[Arrival Delay]]&gt;120, "Severe", IF(Flights[[#This Row],[Arrival Delay]]&gt;60, "Major", "Moderate")))</f>
        <v/>
      </c>
      <c r="Y3797" t="b">
        <v>0</v>
      </c>
      <c r="AA3797" t="str">
        <f>IF(OR(AND(Flights[[#This Row],[Status]]="Cancelled", Flights[[#This Row],[Cancellation Reason]]="Airline/Carrier"), Flights[[#This Row],[Delay Type]]="Severe"), "Yes", "No")</f>
        <v>No</v>
      </c>
    </row>
    <row r="3798" spans="1:27" x14ac:dyDescent="0.3">
      <c r="A3798" s="3">
        <v>42279</v>
      </c>
      <c r="B3798" s="22">
        <f>WEEKNUM(Flights[[#This Row],[Date]], 1)</f>
        <v>40</v>
      </c>
      <c r="C3798" s="22">
        <f>WEEKDAY(Flights[[#This Row],[Date]],1)</f>
        <v>6</v>
      </c>
      <c r="D3798" t="s">
        <v>1653</v>
      </c>
      <c r="E3798" t="s">
        <v>1993</v>
      </c>
      <c r="F3798" t="s">
        <v>0</v>
      </c>
      <c r="G3798" t="s">
        <v>303</v>
      </c>
      <c r="H3798" t="str">
        <f>_xlfn.XLOOKUP(Flights[[#This Row],[Destination]], Airports!$A$2:$A$78, Airports!$D$2:$D$78)</f>
        <v>Kansas City</v>
      </c>
      <c r="I3798" t="str" cm="1">
        <f t="array" ref="I3798">_xlfn.XLOOKUP(Flights[[#This Row],[Destination]],_xlfn._TRO_TRAILING( Airports!A:A),_xlfn._TRO_TRAILING( Airports!E:E), "Not found")</f>
        <v>MO</v>
      </c>
      <c r="J3798" s="1">
        <v>0.55763888888888891</v>
      </c>
      <c r="K3798" s="22">
        <f>HOUR(Flights[[#This Row],[Scheduled Departure]])</f>
        <v>13</v>
      </c>
      <c r="L3798" s="1">
        <v>0.63124999999999998</v>
      </c>
      <c r="M3798">
        <f>(L3798-J3798)*24*60</f>
        <v>105.99999999999994</v>
      </c>
      <c r="N3798" s="16">
        <f>Flights[[#This Row],[Length (min)]]/60</f>
        <v>2.9833333333333334</v>
      </c>
      <c r="O3798">
        <v>179</v>
      </c>
      <c r="P3798">
        <v>1363</v>
      </c>
      <c r="Q3798" s="18">
        <f>IFERROR(Flights[[#This Row],[Distance]]/Flights[[#This Row],[Length (hr)]], "")</f>
        <v>456.87150837988827</v>
      </c>
      <c r="R3798" s="1">
        <v>0.77083333333333337</v>
      </c>
      <c r="S3798" s="1" t="str">
        <f>IF(Flights[[#This Row],[Length (hr)]]&lt;2, "No meal", IF(Flights[[#This Row],[Length (hr)]]&lt;3.5, "Light meal", "Full meal"))</f>
        <v>Light meal</v>
      </c>
      <c r="T3798" s="1" t="str">
        <f>IF(AND(Flights[[#This Row],[Airline]]="US Airways", Flights[[#This Row],[Meal]]="Full Meal"), "Yes", "No")</f>
        <v>No</v>
      </c>
      <c r="U3798" s="1">
        <v>0.83888888888888891</v>
      </c>
      <c r="V3798">
        <v>98</v>
      </c>
      <c r="W3798" s="1" t="str">
        <f>IF(Flights[[#This Row],[Arrival Delay]] = "", "Cancelled", IF(Flights[[#This Row],[Arrival Delay]]&gt;15, "Delayed", "On time"))</f>
        <v>Delayed</v>
      </c>
      <c r="X3798" t="str">
        <f>IF(Flights[[#This Row],[Status]]&lt;&gt;"Delayed","", IF(Flights[[#This Row],[Arrival Delay]]&gt;120, "Severe", IF(Flights[[#This Row],[Arrival Delay]]&gt;60, "Major", "Moderate")))</f>
        <v>Major</v>
      </c>
      <c r="Y3798" t="b">
        <v>0</v>
      </c>
      <c r="AA3798" t="str">
        <f>IF(OR(AND(Flights[[#This Row],[Status]]="Cancelled", Flights[[#This Row],[Cancellation Reason]]="Airline/Carrier"), Flights[[#This Row],[Delay Type]]="Severe"), "Yes", "No")</f>
        <v>No</v>
      </c>
    </row>
    <row r="3799" spans="1:27" x14ac:dyDescent="0.3">
      <c r="A3799" s="3">
        <v>42279</v>
      </c>
      <c r="B3799" s="22">
        <f>WEEKNUM(Flights[[#This Row],[Date]], 1)</f>
        <v>40</v>
      </c>
      <c r="C3799" s="22">
        <f>WEEKDAY(Flights[[#This Row],[Date]],1)</f>
        <v>6</v>
      </c>
      <c r="D3799" t="s">
        <v>508</v>
      </c>
      <c r="E3799" t="s">
        <v>1990</v>
      </c>
      <c r="F3799" t="s">
        <v>0</v>
      </c>
      <c r="G3799" t="s">
        <v>17</v>
      </c>
      <c r="H3799" t="str">
        <f>_xlfn.XLOOKUP(Flights[[#This Row],[Destination]], Airports!$A$2:$A$78, Airports!$D$2:$D$78)</f>
        <v>Honolulu</v>
      </c>
      <c r="I3799" t="str" cm="1">
        <f t="array" ref="I3799">_xlfn.XLOOKUP(Flights[[#This Row],[Destination]],_xlfn._TRO_TRAILING( Airports!A:A),_xlfn._TRO_TRAILING( Airports!E:E), "Not found")</f>
        <v>HI</v>
      </c>
      <c r="J3799" s="1">
        <v>0.56597222222222221</v>
      </c>
      <c r="K3799" s="22">
        <f>HOUR(Flights[[#This Row],[Scheduled Departure]])</f>
        <v>13</v>
      </c>
      <c r="L3799" s="1">
        <v>0.56388888888888888</v>
      </c>
      <c r="M3799">
        <f>(L3799-J3799)*24*60</f>
        <v>-2.9999999999999893</v>
      </c>
      <c r="N3799" s="16">
        <f>Flights[[#This Row],[Length (min)]]/60</f>
        <v>5.7166666666666668</v>
      </c>
      <c r="O3799">
        <v>343</v>
      </c>
      <c r="P3799">
        <v>2556</v>
      </c>
      <c r="Q3799" s="18">
        <f>IFERROR(Flights[[#This Row],[Distance]]/Flights[[#This Row],[Length (hr)]], "")</f>
        <v>447.1137026239067</v>
      </c>
      <c r="R3799" s="1">
        <v>0.68402777777777779</v>
      </c>
      <c r="S3799" s="1" t="str">
        <f>IF(Flights[[#This Row],[Length (hr)]]&lt;2, "No meal", IF(Flights[[#This Row],[Length (hr)]]&lt;3.5, "Light meal", "Full meal"))</f>
        <v>Full meal</v>
      </c>
      <c r="T3799" s="1" t="str">
        <f>IF(AND(Flights[[#This Row],[Airline]]="US Airways", Flights[[#This Row],[Meal]]="Full Meal"), "Yes", "No")</f>
        <v>No</v>
      </c>
      <c r="U3799" s="1">
        <v>0.67708333333333337</v>
      </c>
      <c r="V3799">
        <v>-10</v>
      </c>
      <c r="W3799" s="1" t="str">
        <f>IF(Flights[[#This Row],[Arrival Delay]] = "", "Cancelled", IF(Flights[[#This Row],[Arrival Delay]]&gt;15, "Delayed", "On time"))</f>
        <v>On time</v>
      </c>
      <c r="X3799" t="str">
        <f>IF(Flights[[#This Row],[Status]]&lt;&gt;"Delayed","", IF(Flights[[#This Row],[Arrival Delay]]&gt;120, "Severe", IF(Flights[[#This Row],[Arrival Delay]]&gt;60, "Major", "Moderate")))</f>
        <v/>
      </c>
      <c r="Y3799" t="b">
        <v>0</v>
      </c>
      <c r="AA3799" t="str">
        <f>IF(OR(AND(Flights[[#This Row],[Status]]="Cancelled", Flights[[#This Row],[Cancellation Reason]]="Airline/Carrier"), Flights[[#This Row],[Delay Type]]="Severe"), "Yes", "No")</f>
        <v>No</v>
      </c>
    </row>
    <row r="3800" spans="1:27" x14ac:dyDescent="0.3">
      <c r="A3800" s="3">
        <v>42279</v>
      </c>
      <c r="B3800" s="22">
        <f>WEEKNUM(Flights[[#This Row],[Date]], 1)</f>
        <v>40</v>
      </c>
      <c r="C3800" s="22">
        <f>WEEKDAY(Flights[[#This Row],[Date]],1)</f>
        <v>6</v>
      </c>
      <c r="D3800" t="s">
        <v>509</v>
      </c>
      <c r="E3800" t="s">
        <v>1990</v>
      </c>
      <c r="F3800" t="s">
        <v>0</v>
      </c>
      <c r="G3800" t="s">
        <v>12</v>
      </c>
      <c r="H3800" t="str">
        <f>_xlfn.XLOOKUP(Flights[[#This Row],[Destination]], Airports!$A$2:$A$78, Airports!$D$2:$D$78)</f>
        <v>New York</v>
      </c>
      <c r="I3800" t="str" cm="1">
        <f t="array" ref="I3800">_xlfn.XLOOKUP(Flights[[#This Row],[Destination]],_xlfn._TRO_TRAILING( Airports!A:A),_xlfn._TRO_TRAILING( Airports!E:E), "Not found")</f>
        <v>NY</v>
      </c>
      <c r="J3800" s="1">
        <v>0.68055555555555558</v>
      </c>
      <c r="K3800" s="22">
        <f>HOUR(Flights[[#This Row],[Scheduled Departure]])</f>
        <v>16</v>
      </c>
      <c r="L3800" s="1">
        <v>0.67777777777777781</v>
      </c>
      <c r="M3800">
        <f>(L3800-J3800)*24*60</f>
        <v>-3.9999999999999858</v>
      </c>
      <c r="N3800" s="16">
        <f>Flights[[#This Row],[Length (min)]]/60</f>
        <v>5.25</v>
      </c>
      <c r="O3800">
        <v>315</v>
      </c>
      <c r="P3800">
        <v>2475</v>
      </c>
      <c r="Q3800" s="18">
        <f>IFERROR(Flights[[#This Row],[Distance]]/Flights[[#This Row],[Length (hr)]], "")</f>
        <v>471.42857142857144</v>
      </c>
      <c r="R3800" s="1">
        <v>2.7777777777777776E-2</v>
      </c>
      <c r="S3800" s="1" t="str">
        <f>IF(Flights[[#This Row],[Length (hr)]]&lt;2, "No meal", IF(Flights[[#This Row],[Length (hr)]]&lt;3.5, "Light meal", "Full meal"))</f>
        <v>Full meal</v>
      </c>
      <c r="T3800" s="1" t="str">
        <f>IF(AND(Flights[[#This Row],[Airline]]="US Airways", Flights[[#This Row],[Meal]]="Full Meal"), "Yes", "No")</f>
        <v>No</v>
      </c>
      <c r="U3800" s="1">
        <v>2.1527777777777778E-2</v>
      </c>
      <c r="V3800">
        <v>-9</v>
      </c>
      <c r="W3800" s="1" t="str">
        <f>IF(Flights[[#This Row],[Arrival Delay]] = "", "Cancelled", IF(Flights[[#This Row],[Arrival Delay]]&gt;15, "Delayed", "On time"))</f>
        <v>On time</v>
      </c>
      <c r="X3800" t="str">
        <f>IF(Flights[[#This Row],[Status]]&lt;&gt;"Delayed","", IF(Flights[[#This Row],[Arrival Delay]]&gt;120, "Severe", IF(Flights[[#This Row],[Arrival Delay]]&gt;60, "Major", "Moderate")))</f>
        <v/>
      </c>
      <c r="Y3800" t="b">
        <v>0</v>
      </c>
      <c r="AA3800" t="str">
        <f>IF(OR(AND(Flights[[#This Row],[Status]]="Cancelled", Flights[[#This Row],[Cancellation Reason]]="Airline/Carrier"), Flights[[#This Row],[Delay Type]]="Severe"), "Yes", "No")</f>
        <v>No</v>
      </c>
    </row>
    <row r="3801" spans="1:27" x14ac:dyDescent="0.3">
      <c r="A3801" s="3">
        <v>42279</v>
      </c>
      <c r="B3801" s="22">
        <f>WEEKNUM(Flights[[#This Row],[Date]], 1)</f>
        <v>40</v>
      </c>
      <c r="C3801" s="22">
        <f>WEEKDAY(Flights[[#This Row],[Date]],1)</f>
        <v>6</v>
      </c>
      <c r="D3801" t="s">
        <v>759</v>
      </c>
      <c r="E3801" t="s">
        <v>1990</v>
      </c>
      <c r="F3801" t="s">
        <v>0</v>
      </c>
      <c r="G3801" t="s">
        <v>316</v>
      </c>
      <c r="H3801" t="str">
        <f>_xlfn.XLOOKUP(Flights[[#This Row],[Destination]], Airports!$A$2:$A$78, Airports!$D$2:$D$78)</f>
        <v>New Orleans</v>
      </c>
      <c r="I3801" t="str" cm="1">
        <f t="array" ref="I3801">_xlfn.XLOOKUP(Flights[[#This Row],[Destination]],_xlfn._TRO_TRAILING( Airports!A:A),_xlfn._TRO_TRAILING( Airports!E:E), "Not found")</f>
        <v>LA</v>
      </c>
      <c r="J3801" s="1">
        <v>0.75486111111111109</v>
      </c>
      <c r="K3801" s="22">
        <f>HOUR(Flights[[#This Row],[Scheduled Departure]])</f>
        <v>18</v>
      </c>
      <c r="L3801" s="1">
        <v>0.74652777777777779</v>
      </c>
      <c r="M3801">
        <f>(L3801-J3801)*24*60</f>
        <v>-11.999999999999957</v>
      </c>
      <c r="N3801" s="16">
        <f>Flights[[#This Row],[Length (min)]]/60</f>
        <v>3.3833333333333333</v>
      </c>
      <c r="O3801">
        <v>203</v>
      </c>
      <c r="P3801">
        <v>1670</v>
      </c>
      <c r="Q3801" s="18">
        <f>IFERROR(Flights[[#This Row],[Distance]]/Flights[[#This Row],[Length (hr)]], "")</f>
        <v>493.5960591133005</v>
      </c>
      <c r="R3801" s="1">
        <v>0.99722222222222223</v>
      </c>
      <c r="S3801" s="1" t="str">
        <f>IF(Flights[[#This Row],[Length (hr)]]&lt;2, "No meal", IF(Flights[[#This Row],[Length (hr)]]&lt;3.5, "Light meal", "Full meal"))</f>
        <v>Light meal</v>
      </c>
      <c r="T3801" s="1" t="str">
        <f>IF(AND(Flights[[#This Row],[Airline]]="US Airways", Flights[[#This Row],[Meal]]="Full Meal"), "Yes", "No")</f>
        <v>No</v>
      </c>
      <c r="U3801" s="1">
        <v>0.97083333333333333</v>
      </c>
      <c r="V3801">
        <v>-38</v>
      </c>
      <c r="W3801" s="1" t="str">
        <f>IF(Flights[[#This Row],[Arrival Delay]] = "", "Cancelled", IF(Flights[[#This Row],[Arrival Delay]]&gt;15, "Delayed", "On time"))</f>
        <v>On time</v>
      </c>
      <c r="X3801" t="str">
        <f>IF(Flights[[#This Row],[Status]]&lt;&gt;"Delayed","", IF(Flights[[#This Row],[Arrival Delay]]&gt;120, "Severe", IF(Flights[[#This Row],[Arrival Delay]]&gt;60, "Major", "Moderate")))</f>
        <v/>
      </c>
      <c r="Y3801" t="b">
        <v>0</v>
      </c>
      <c r="AA3801" t="str">
        <f>IF(OR(AND(Flights[[#This Row],[Status]]="Cancelled", Flights[[#This Row],[Cancellation Reason]]="Airline/Carrier"), Flights[[#This Row],[Delay Type]]="Severe"), "Yes", "No")</f>
        <v>No</v>
      </c>
    </row>
    <row r="3802" spans="1:27" x14ac:dyDescent="0.3">
      <c r="A3802" s="3">
        <v>42279</v>
      </c>
      <c r="B3802" s="22">
        <f>WEEKNUM(Flights[[#This Row],[Date]], 1)</f>
        <v>40</v>
      </c>
      <c r="C3802" s="22">
        <f>WEEKDAY(Flights[[#This Row],[Date]],1)</f>
        <v>6</v>
      </c>
      <c r="D3802" t="s">
        <v>595</v>
      </c>
      <c r="E3802" t="s">
        <v>1991</v>
      </c>
      <c r="F3802" t="s">
        <v>0</v>
      </c>
      <c r="G3802" t="s">
        <v>344</v>
      </c>
      <c r="H3802" t="str">
        <f>_xlfn.XLOOKUP(Flights[[#This Row],[Destination]], Airports!$A$2:$A$78, Airports!$D$2:$D$78)</f>
        <v>Seattle</v>
      </c>
      <c r="I3802" t="str" cm="1">
        <f t="array" ref="I3802">_xlfn.XLOOKUP(Flights[[#This Row],[Destination]],_xlfn._TRO_TRAILING( Airports!A:A),_xlfn._TRO_TRAILING( Airports!E:E), "Not found")</f>
        <v>WA</v>
      </c>
      <c r="J3802" s="1">
        <v>0.76736111111111116</v>
      </c>
      <c r="K3802" s="22">
        <f>HOUR(Flights[[#This Row],[Scheduled Departure]])</f>
        <v>18</v>
      </c>
      <c r="L3802" s="1">
        <v>0.76249999999999996</v>
      </c>
      <c r="M3802">
        <f>(L3802-J3802)*24*60</f>
        <v>-7.000000000000135</v>
      </c>
      <c r="N3802" s="16">
        <f>Flights[[#This Row],[Length (min)]]/60</f>
        <v>2.9333333333333331</v>
      </c>
      <c r="O3802">
        <v>176</v>
      </c>
      <c r="P3802">
        <v>954</v>
      </c>
      <c r="Q3802" s="18">
        <f>IFERROR(Flights[[#This Row],[Distance]]/Flights[[#This Row],[Length (hr)]], "")</f>
        <v>325.22727272727275</v>
      </c>
      <c r="R3802" s="1">
        <v>0.87847222222222221</v>
      </c>
      <c r="S3802" s="1" t="str">
        <f>IF(Flights[[#This Row],[Length (hr)]]&lt;2, "No meal", IF(Flights[[#This Row],[Length (hr)]]&lt;3.5, "Light meal", "Full meal"))</f>
        <v>Light meal</v>
      </c>
      <c r="T3802" s="1" t="str">
        <f>IF(AND(Flights[[#This Row],[Airline]]="US Airways", Flights[[#This Row],[Meal]]="Full Meal"), "Yes", "No")</f>
        <v>No</v>
      </c>
      <c r="U3802" s="1">
        <v>0.88472222222222219</v>
      </c>
      <c r="V3802">
        <v>9</v>
      </c>
      <c r="W3802" s="1" t="str">
        <f>IF(Flights[[#This Row],[Arrival Delay]] = "", "Cancelled", IF(Flights[[#This Row],[Arrival Delay]]&gt;15, "Delayed", "On time"))</f>
        <v>On time</v>
      </c>
      <c r="X3802" t="str">
        <f>IF(Flights[[#This Row],[Status]]&lt;&gt;"Delayed","", IF(Flights[[#This Row],[Arrival Delay]]&gt;120, "Severe", IF(Flights[[#This Row],[Arrival Delay]]&gt;60, "Major", "Moderate")))</f>
        <v/>
      </c>
      <c r="Y3802" t="b">
        <v>0</v>
      </c>
      <c r="AA3802" t="str">
        <f>IF(OR(AND(Flights[[#This Row],[Status]]="Cancelled", Flights[[#This Row],[Cancellation Reason]]="Airline/Carrier"), Flights[[#This Row],[Delay Type]]="Severe"), "Yes", "No")</f>
        <v>No</v>
      </c>
    </row>
    <row r="3803" spans="1:27" x14ac:dyDescent="0.3">
      <c r="A3803" s="3">
        <v>42279</v>
      </c>
      <c r="B3803" s="22">
        <f>WEEKNUM(Flights[[#This Row],[Date]], 1)</f>
        <v>40</v>
      </c>
      <c r="C3803" s="22">
        <f>WEEKDAY(Flights[[#This Row],[Date]],1)</f>
        <v>6</v>
      </c>
      <c r="D3803" t="s">
        <v>1551</v>
      </c>
      <c r="E3803" t="s">
        <v>1991</v>
      </c>
      <c r="F3803" t="s">
        <v>0</v>
      </c>
      <c r="G3803" t="s">
        <v>24</v>
      </c>
      <c r="H3803" t="str">
        <f>_xlfn.XLOOKUP(Flights[[#This Row],[Destination]], Airports!$A$2:$A$78, Airports!$D$2:$D$78)</f>
        <v>Portland</v>
      </c>
      <c r="I3803" t="str" cm="1">
        <f t="array" ref="I3803">_xlfn.XLOOKUP(Flights[[#This Row],[Destination]],_xlfn._TRO_TRAILING( Airports!A:A),_xlfn._TRO_TRAILING( Airports!E:E), "Not found")</f>
        <v>OR</v>
      </c>
      <c r="J3803" s="1">
        <v>0.82291666666666663</v>
      </c>
      <c r="K3803" s="22">
        <f>HOUR(Flights[[#This Row],[Scheduled Departure]])</f>
        <v>19</v>
      </c>
      <c r="L3803" s="1">
        <v>0.8208333333333333</v>
      </c>
      <c r="M3803">
        <f>(L3803-J3803)*24*60</f>
        <v>-2.9999999999999893</v>
      </c>
      <c r="N3803" s="16">
        <f>Flights[[#This Row],[Length (min)]]/60</f>
        <v>2.4833333333333334</v>
      </c>
      <c r="O3803">
        <v>149</v>
      </c>
      <c r="P3803">
        <v>834</v>
      </c>
      <c r="Q3803" s="18">
        <f>IFERROR(Flights[[#This Row],[Distance]]/Flights[[#This Row],[Length (hr)]], "")</f>
        <v>335.83892617449663</v>
      </c>
      <c r="R3803" s="1">
        <v>0.92013888888888884</v>
      </c>
      <c r="S3803" s="1" t="str">
        <f>IF(Flights[[#This Row],[Length (hr)]]&lt;2, "No meal", IF(Flights[[#This Row],[Length (hr)]]&lt;3.5, "Light meal", "Full meal"))</f>
        <v>Light meal</v>
      </c>
      <c r="T3803" s="1" t="str">
        <f>IF(AND(Flights[[#This Row],[Airline]]="US Airways", Flights[[#This Row],[Meal]]="Full Meal"), "Yes", "No")</f>
        <v>No</v>
      </c>
      <c r="U3803" s="1">
        <v>0.9243055555555556</v>
      </c>
      <c r="V3803">
        <v>6</v>
      </c>
      <c r="W3803" s="1" t="str">
        <f>IF(Flights[[#This Row],[Arrival Delay]] = "", "Cancelled", IF(Flights[[#This Row],[Arrival Delay]]&gt;15, "Delayed", "On time"))</f>
        <v>On time</v>
      </c>
      <c r="X3803" t="str">
        <f>IF(Flights[[#This Row],[Status]]&lt;&gt;"Delayed","", IF(Flights[[#This Row],[Arrival Delay]]&gt;120, "Severe", IF(Flights[[#This Row],[Arrival Delay]]&gt;60, "Major", "Moderate")))</f>
        <v/>
      </c>
      <c r="Y3803" t="b">
        <v>0</v>
      </c>
      <c r="AA3803" t="str">
        <f>IF(OR(AND(Flights[[#This Row],[Status]]="Cancelled", Flights[[#This Row],[Cancellation Reason]]="Airline/Carrier"), Flights[[#This Row],[Delay Type]]="Severe"), "Yes", "No")</f>
        <v>No</v>
      </c>
    </row>
    <row r="3804" spans="1:27" x14ac:dyDescent="0.3">
      <c r="A3804" s="3">
        <v>42279</v>
      </c>
      <c r="B3804" s="22">
        <f>WEEKNUM(Flights[[#This Row],[Date]], 1)</f>
        <v>40</v>
      </c>
      <c r="C3804" s="22">
        <f>WEEKDAY(Flights[[#This Row],[Date]],1)</f>
        <v>6</v>
      </c>
      <c r="D3804" t="s">
        <v>1650</v>
      </c>
      <c r="E3804" t="s">
        <v>1994</v>
      </c>
      <c r="F3804" t="s">
        <v>0</v>
      </c>
      <c r="G3804" t="s">
        <v>356</v>
      </c>
      <c r="H3804" t="str">
        <f>_xlfn.XLOOKUP(Flights[[#This Row],[Destination]], Airports!$A$2:$A$78, Airports!$D$2:$D$78)</f>
        <v>Tucson</v>
      </c>
      <c r="I3804" t="str" cm="1">
        <f t="array" ref="I3804">_xlfn.XLOOKUP(Flights[[#This Row],[Destination]],_xlfn._TRO_TRAILING( Airports!A:A),_xlfn._TRO_TRAILING( Airports!E:E), "Not found")</f>
        <v>AZ</v>
      </c>
      <c r="J3804" s="1">
        <v>0.82986111111111116</v>
      </c>
      <c r="K3804" s="22">
        <f>HOUR(Flights[[#This Row],[Scheduled Departure]])</f>
        <v>19</v>
      </c>
      <c r="L3804" s="1">
        <v>0.82847222222222228</v>
      </c>
      <c r="M3804">
        <f>(L3804-J3804)*24*60</f>
        <v>-1.9999999999999929</v>
      </c>
      <c r="N3804" s="16">
        <f>Flights[[#This Row],[Length (min)]]/60</f>
        <v>1.4833333333333334</v>
      </c>
      <c r="O3804">
        <v>89</v>
      </c>
      <c r="P3804">
        <v>451</v>
      </c>
      <c r="Q3804" s="18">
        <f>IFERROR(Flights[[#This Row],[Distance]]/Flights[[#This Row],[Length (hr)]], "")</f>
        <v>304.04494382022472</v>
      </c>
      <c r="R3804" s="1">
        <v>0.89513888888888893</v>
      </c>
      <c r="S3804" s="1" t="str">
        <f>IF(Flights[[#This Row],[Length (hr)]]&lt;2, "No meal", IF(Flights[[#This Row],[Length (hr)]]&lt;3.5, "Light meal", "Full meal"))</f>
        <v>No meal</v>
      </c>
      <c r="T3804" s="1" t="str">
        <f>IF(AND(Flights[[#This Row],[Airline]]="US Airways", Flights[[#This Row],[Meal]]="Full Meal"), "Yes", "No")</f>
        <v>No</v>
      </c>
      <c r="U3804" s="1">
        <v>0.89027777777777772</v>
      </c>
      <c r="V3804">
        <v>-7</v>
      </c>
      <c r="W3804" s="1" t="str">
        <f>IF(Flights[[#This Row],[Arrival Delay]] = "", "Cancelled", IF(Flights[[#This Row],[Arrival Delay]]&gt;15, "Delayed", "On time"))</f>
        <v>On time</v>
      </c>
      <c r="X3804" t="str">
        <f>IF(Flights[[#This Row],[Status]]&lt;&gt;"Delayed","", IF(Flights[[#This Row],[Arrival Delay]]&gt;120, "Severe", IF(Flights[[#This Row],[Arrival Delay]]&gt;60, "Major", "Moderate")))</f>
        <v/>
      </c>
      <c r="Y3804" t="b">
        <v>0</v>
      </c>
      <c r="AA3804" t="str">
        <f>IF(OR(AND(Flights[[#This Row],[Status]]="Cancelled", Flights[[#This Row],[Cancellation Reason]]="Airline/Carrier"), Flights[[#This Row],[Delay Type]]="Severe"), "Yes", "No")</f>
        <v>No</v>
      </c>
    </row>
    <row r="3805" spans="1:27" x14ac:dyDescent="0.3">
      <c r="A3805" s="3">
        <v>42279</v>
      </c>
      <c r="B3805" s="22">
        <f>WEEKNUM(Flights[[#This Row],[Date]], 1)</f>
        <v>40</v>
      </c>
      <c r="C3805" s="22">
        <f>WEEKDAY(Flights[[#This Row],[Date]],1)</f>
        <v>6</v>
      </c>
      <c r="D3805" t="s">
        <v>215</v>
      </c>
      <c r="E3805" t="s">
        <v>1987</v>
      </c>
      <c r="F3805" t="s">
        <v>0</v>
      </c>
      <c r="G3805" t="s">
        <v>16</v>
      </c>
      <c r="H3805" t="str">
        <f>_xlfn.XLOOKUP(Flights[[#This Row],[Destination]], Airports!$A$2:$A$78, Airports!$D$2:$D$78)</f>
        <v>Dulles</v>
      </c>
      <c r="I3805" t="str" cm="1">
        <f t="array" ref="I3805">_xlfn.XLOOKUP(Flights[[#This Row],[Destination]],_xlfn._TRO_TRAILING( Airports!A:A),_xlfn._TRO_TRAILING( Airports!E:E), "Not found")</f>
        <v>VA</v>
      </c>
      <c r="J3805" s="1">
        <v>0.94444444444444442</v>
      </c>
      <c r="K3805" s="22">
        <f>HOUR(Flights[[#This Row],[Scheduled Departure]])</f>
        <v>22</v>
      </c>
      <c r="L3805" s="1">
        <v>0.94374999999999998</v>
      </c>
      <c r="M3805">
        <f>(L3805-J3805)*24*60</f>
        <v>-0.99999999999999645</v>
      </c>
      <c r="N3805" s="16">
        <f>Flights[[#This Row],[Length (min)]]/60</f>
        <v>4.8</v>
      </c>
      <c r="O3805">
        <v>288</v>
      </c>
      <c r="P3805">
        <v>2288</v>
      </c>
      <c r="Q3805" s="18">
        <f>IFERROR(Flights[[#This Row],[Distance]]/Flights[[#This Row],[Length (hr)]], "")</f>
        <v>476.66666666666669</v>
      </c>
      <c r="R3805" s="1">
        <v>0.27638888888888891</v>
      </c>
      <c r="S3805" s="1" t="str">
        <f>IF(Flights[[#This Row],[Length (hr)]]&lt;2, "No meal", IF(Flights[[#This Row],[Length (hr)]]&lt;3.5, "Light meal", "Full meal"))</f>
        <v>Full meal</v>
      </c>
      <c r="T3805" s="1" t="str">
        <f>IF(AND(Flights[[#This Row],[Airline]]="US Airways", Flights[[#This Row],[Meal]]="Full Meal"), "Yes", "No")</f>
        <v>No</v>
      </c>
      <c r="U3805" s="1">
        <v>0.26874999999999999</v>
      </c>
      <c r="V3805">
        <v>-11</v>
      </c>
      <c r="W3805" s="1" t="str">
        <f>IF(Flights[[#This Row],[Arrival Delay]] = "", "Cancelled", IF(Flights[[#This Row],[Arrival Delay]]&gt;15, "Delayed", "On time"))</f>
        <v>On time</v>
      </c>
      <c r="X3805" t="str">
        <f>IF(Flights[[#This Row],[Status]]&lt;&gt;"Delayed","", IF(Flights[[#This Row],[Arrival Delay]]&gt;120, "Severe", IF(Flights[[#This Row],[Arrival Delay]]&gt;60, "Major", "Moderate")))</f>
        <v/>
      </c>
      <c r="Y3805" t="b">
        <v>0</v>
      </c>
      <c r="AA3805" t="str">
        <f>IF(OR(AND(Flights[[#This Row],[Status]]="Cancelled", Flights[[#This Row],[Cancellation Reason]]="Airline/Carrier"), Flights[[#This Row],[Delay Type]]="Severe"), "Yes", "No")</f>
        <v>No</v>
      </c>
    </row>
    <row r="3806" spans="1:27" x14ac:dyDescent="0.3">
      <c r="A3806" s="3">
        <v>42279</v>
      </c>
      <c r="B3806" s="22">
        <f>WEEKNUM(Flights[[#This Row],[Date]], 1)</f>
        <v>40</v>
      </c>
      <c r="C3806" s="22">
        <f>WEEKDAY(Flights[[#This Row],[Date]],1)</f>
        <v>6</v>
      </c>
      <c r="D3806" t="s">
        <v>669</v>
      </c>
      <c r="E3806" t="s">
        <v>1992</v>
      </c>
      <c r="F3806" t="s">
        <v>0</v>
      </c>
      <c r="G3806" t="s">
        <v>285</v>
      </c>
      <c r="H3806" t="str">
        <f>_xlfn.XLOOKUP(Flights[[#This Row],[Destination]], Airports!$A$2:$A$78, Airports!$D$2:$D$78)</f>
        <v>Fort Lauderdale</v>
      </c>
      <c r="I3806" t="str" cm="1">
        <f t="array" ref="I3806">_xlfn.XLOOKUP(Flights[[#This Row],[Destination]],_xlfn._TRO_TRAILING( Airports!A:A),_xlfn._TRO_TRAILING( Airports!E:E), "Not found")</f>
        <v>FL</v>
      </c>
      <c r="J3806" s="1">
        <v>0.96805555555555556</v>
      </c>
      <c r="K3806" s="22">
        <f>HOUR(Flights[[#This Row],[Scheduled Departure]])</f>
        <v>23</v>
      </c>
      <c r="L3806" s="1">
        <v>0.97986111111111107</v>
      </c>
      <c r="M3806">
        <f>(L3806-J3806)*24*60</f>
        <v>16.99999999999994</v>
      </c>
      <c r="N3806" s="16">
        <f>Flights[[#This Row],[Length (min)]]/60</f>
        <v>4.7</v>
      </c>
      <c r="O3806">
        <v>282</v>
      </c>
      <c r="P3806">
        <v>2343</v>
      </c>
      <c r="Q3806" s="18">
        <f>IFERROR(Flights[[#This Row],[Distance]]/Flights[[#This Row],[Length (hr)]], "")</f>
        <v>498.51063829787233</v>
      </c>
      <c r="R3806" s="1">
        <v>0.29722222222222222</v>
      </c>
      <c r="S3806" s="1" t="str">
        <f>IF(Flights[[#This Row],[Length (hr)]]&lt;2, "No meal", IF(Flights[[#This Row],[Length (hr)]]&lt;3.5, "Light meal", "Full meal"))</f>
        <v>Full meal</v>
      </c>
      <c r="T3806" s="1" t="str">
        <f>IF(AND(Flights[[#This Row],[Airline]]="US Airways", Flights[[#This Row],[Meal]]="Full Meal"), "Yes", "No")</f>
        <v>No</v>
      </c>
      <c r="U3806" s="1">
        <v>0.30069444444444443</v>
      </c>
      <c r="V3806">
        <v>5</v>
      </c>
      <c r="W3806" s="1" t="str">
        <f>IF(Flights[[#This Row],[Arrival Delay]] = "", "Cancelled", IF(Flights[[#This Row],[Arrival Delay]]&gt;15, "Delayed", "On time"))</f>
        <v>On time</v>
      </c>
      <c r="X3806" t="str">
        <f>IF(Flights[[#This Row],[Status]]&lt;&gt;"Delayed","", IF(Flights[[#This Row],[Arrival Delay]]&gt;120, "Severe", IF(Flights[[#This Row],[Arrival Delay]]&gt;60, "Major", "Moderate")))</f>
        <v/>
      </c>
      <c r="Y3806" t="b">
        <v>0</v>
      </c>
      <c r="AA3806" t="str">
        <f>IF(OR(AND(Flights[[#This Row],[Status]]="Cancelled", Flights[[#This Row],[Cancellation Reason]]="Airline/Carrier"), Flights[[#This Row],[Delay Type]]="Severe"), "Yes", "No")</f>
        <v>No</v>
      </c>
    </row>
    <row r="3807" spans="1:27" x14ac:dyDescent="0.3">
      <c r="A3807" s="3">
        <v>42280</v>
      </c>
      <c r="B3807" s="22">
        <f>WEEKNUM(Flights[[#This Row],[Date]], 1)</f>
        <v>40</v>
      </c>
      <c r="C3807" s="22">
        <f>WEEKDAY(Flights[[#This Row],[Date]],1)</f>
        <v>7</v>
      </c>
      <c r="D3807" t="s">
        <v>1734</v>
      </c>
      <c r="E3807" t="s">
        <v>1995</v>
      </c>
      <c r="F3807" t="s">
        <v>0</v>
      </c>
      <c r="G3807" t="s">
        <v>5</v>
      </c>
      <c r="H3807" t="str">
        <f>_xlfn.XLOOKUP(Flights[[#This Row],[Destination]], Airports!$A$2:$A$78, Airports!$D$2:$D$78)</f>
        <v>St. Louis</v>
      </c>
      <c r="I3807" t="str" cm="1">
        <f t="array" ref="I3807">_xlfn.XLOOKUP(Flights[[#This Row],[Destination]],_xlfn._TRO_TRAILING( Airports!A:A),_xlfn._TRO_TRAILING( Airports!E:E), "Not found")</f>
        <v>MO</v>
      </c>
      <c r="J3807" s="1">
        <v>0.28472222222222221</v>
      </c>
      <c r="K3807" s="22">
        <f>HOUR(Flights[[#This Row],[Scheduled Departure]])</f>
        <v>6</v>
      </c>
      <c r="L3807" s="1">
        <v>0.28194444444444444</v>
      </c>
      <c r="M3807">
        <f>(L3807-J3807)*24*60</f>
        <v>-3.9999999999999858</v>
      </c>
      <c r="N3807" s="16">
        <f>Flights[[#This Row],[Length (min)]]/60</f>
        <v>3.5833333333333335</v>
      </c>
      <c r="O3807">
        <v>215</v>
      </c>
      <c r="P3807">
        <v>1592</v>
      </c>
      <c r="Q3807" s="18">
        <f>IFERROR(Flights[[#This Row],[Distance]]/Flights[[#This Row],[Length (hr)]], "")</f>
        <v>444.27906976744185</v>
      </c>
      <c r="R3807" s="1">
        <v>0.51736111111111116</v>
      </c>
      <c r="S3807" s="1" t="str">
        <f>IF(Flights[[#This Row],[Length (hr)]]&lt;2, "No meal", IF(Flights[[#This Row],[Length (hr)]]&lt;3.5, "Light meal", "Full meal"))</f>
        <v>Full meal</v>
      </c>
      <c r="T3807" s="1" t="str">
        <f>IF(AND(Flights[[#This Row],[Airline]]="US Airways", Flights[[#This Row],[Meal]]="Full Meal"), "Yes", "No")</f>
        <v>No</v>
      </c>
      <c r="U3807" s="1">
        <v>0.51458333333333328</v>
      </c>
      <c r="V3807">
        <v>-4</v>
      </c>
      <c r="W3807" s="1" t="str">
        <f>IF(Flights[[#This Row],[Arrival Delay]] = "", "Cancelled", IF(Flights[[#This Row],[Arrival Delay]]&gt;15, "Delayed", "On time"))</f>
        <v>On time</v>
      </c>
      <c r="X3807" t="str">
        <f>IF(Flights[[#This Row],[Status]]&lt;&gt;"Delayed","", IF(Flights[[#This Row],[Arrival Delay]]&gt;120, "Severe", IF(Flights[[#This Row],[Arrival Delay]]&gt;60, "Major", "Moderate")))</f>
        <v/>
      </c>
      <c r="Y3807" t="b">
        <v>0</v>
      </c>
      <c r="AA3807" t="str">
        <f>IF(OR(AND(Flights[[#This Row],[Status]]="Cancelled", Flights[[#This Row],[Cancellation Reason]]="Airline/Carrier"), Flights[[#This Row],[Delay Type]]="Severe"), "Yes", "No")</f>
        <v>No</v>
      </c>
    </row>
    <row r="3808" spans="1:27" x14ac:dyDescent="0.3">
      <c r="A3808" s="3">
        <v>42280</v>
      </c>
      <c r="B3808" s="22">
        <f>WEEKNUM(Flights[[#This Row],[Date]], 1)</f>
        <v>40</v>
      </c>
      <c r="C3808" s="22">
        <f>WEEKDAY(Flights[[#This Row],[Date]],1)</f>
        <v>7</v>
      </c>
      <c r="D3808" t="s">
        <v>464</v>
      </c>
      <c r="E3808" t="s">
        <v>1993</v>
      </c>
      <c r="F3808" t="s">
        <v>0</v>
      </c>
      <c r="G3808" t="s">
        <v>4</v>
      </c>
      <c r="H3808" t="str">
        <f>_xlfn.XLOOKUP(Flights[[#This Row],[Destination]], Airports!$A$2:$A$78, Airports!$D$2:$D$78)</f>
        <v>Chicago</v>
      </c>
      <c r="I3808" t="str" cm="1">
        <f t="array" ref="I3808">_xlfn.XLOOKUP(Flights[[#This Row],[Destination]],_xlfn._TRO_TRAILING( Airports!A:A),_xlfn._TRO_TRAILING( Airports!E:E), "Not found")</f>
        <v>IL</v>
      </c>
      <c r="J3808" s="1">
        <v>0.40138888888888891</v>
      </c>
      <c r="K3808" s="22">
        <f>HOUR(Flights[[#This Row],[Scheduled Departure]])</f>
        <v>9</v>
      </c>
      <c r="L3808" s="1">
        <v>0.39861111111111114</v>
      </c>
      <c r="M3808">
        <f>(L3808-J3808)*24*60</f>
        <v>-3.9999999999999858</v>
      </c>
      <c r="N3808" s="16">
        <f>Flights[[#This Row],[Length (min)]]/60</f>
        <v>4.1833333333333336</v>
      </c>
      <c r="O3808">
        <v>251</v>
      </c>
      <c r="P3808">
        <v>1744</v>
      </c>
      <c r="Q3808" s="18">
        <f>IFERROR(Flights[[#This Row],[Distance]]/Flights[[#This Row],[Length (hr)]], "")</f>
        <v>416.89243027888443</v>
      </c>
      <c r="R3808" s="1">
        <v>0.65902777777777777</v>
      </c>
      <c r="S3808" s="1" t="str">
        <f>IF(Flights[[#This Row],[Length (hr)]]&lt;2, "No meal", IF(Flights[[#This Row],[Length (hr)]]&lt;3.5, "Light meal", "Full meal"))</f>
        <v>Full meal</v>
      </c>
      <c r="T3808" s="1" t="str">
        <f>IF(AND(Flights[[#This Row],[Airline]]="US Airways", Flights[[#This Row],[Meal]]="Full Meal"), "Yes", "No")</f>
        <v>No</v>
      </c>
      <c r="U3808" s="1">
        <v>0.65625</v>
      </c>
      <c r="V3808">
        <v>-4</v>
      </c>
      <c r="W3808" s="1" t="str">
        <f>IF(Flights[[#This Row],[Arrival Delay]] = "", "Cancelled", IF(Flights[[#This Row],[Arrival Delay]]&gt;15, "Delayed", "On time"))</f>
        <v>On time</v>
      </c>
      <c r="X3808" t="str">
        <f>IF(Flights[[#This Row],[Status]]&lt;&gt;"Delayed","", IF(Flights[[#This Row],[Arrival Delay]]&gt;120, "Severe", IF(Flights[[#This Row],[Arrival Delay]]&gt;60, "Major", "Moderate")))</f>
        <v/>
      </c>
      <c r="Y3808" t="b">
        <v>0</v>
      </c>
      <c r="AA3808" t="str">
        <f>IF(OR(AND(Flights[[#This Row],[Status]]="Cancelled", Flights[[#This Row],[Cancellation Reason]]="Airline/Carrier"), Flights[[#This Row],[Delay Type]]="Severe"), "Yes", "No")</f>
        <v>No</v>
      </c>
    </row>
    <row r="3809" spans="1:27" x14ac:dyDescent="0.3">
      <c r="A3809" s="3">
        <v>42280</v>
      </c>
      <c r="B3809" s="22">
        <f>WEEKNUM(Flights[[#This Row],[Date]], 1)</f>
        <v>40</v>
      </c>
      <c r="C3809" s="22">
        <f>WEEKDAY(Flights[[#This Row],[Date]],1)</f>
        <v>7</v>
      </c>
      <c r="D3809" t="s">
        <v>461</v>
      </c>
      <c r="E3809" t="s">
        <v>1996</v>
      </c>
      <c r="F3809" t="s">
        <v>0</v>
      </c>
      <c r="G3809" t="s">
        <v>12</v>
      </c>
      <c r="H3809" t="str">
        <f>_xlfn.XLOOKUP(Flights[[#This Row],[Destination]], Airports!$A$2:$A$78, Airports!$D$2:$D$78)</f>
        <v>New York</v>
      </c>
      <c r="I3809" t="str" cm="1">
        <f t="array" ref="I3809">_xlfn.XLOOKUP(Flights[[#This Row],[Destination]],_xlfn._TRO_TRAILING( Airports!A:A),_xlfn._TRO_TRAILING( Airports!E:E), "Not found")</f>
        <v>NY</v>
      </c>
      <c r="J3809" s="1">
        <v>0.4375</v>
      </c>
      <c r="K3809" s="22">
        <f>HOUR(Flights[[#This Row],[Scheduled Departure]])</f>
        <v>10</v>
      </c>
      <c r="L3809" s="1">
        <v>0.43680555555555556</v>
      </c>
      <c r="M3809">
        <f>(L3809-J3809)*24*60</f>
        <v>-0.99999999999999645</v>
      </c>
      <c r="N3809" s="16">
        <f>Flights[[#This Row],[Length (min)]]/60</f>
        <v>5.7166666666666668</v>
      </c>
      <c r="O3809">
        <v>343</v>
      </c>
      <c r="P3809">
        <v>2475</v>
      </c>
      <c r="Q3809" s="18">
        <f>IFERROR(Flights[[#This Row],[Distance]]/Flights[[#This Row],[Length (hr)]], "")</f>
        <v>432.94460641399417</v>
      </c>
      <c r="R3809" s="1">
        <v>0.79513888888888884</v>
      </c>
      <c r="S3809" s="1" t="str">
        <f>IF(Flights[[#This Row],[Length (hr)]]&lt;2, "No meal", IF(Flights[[#This Row],[Length (hr)]]&lt;3.5, "Light meal", "Full meal"))</f>
        <v>Full meal</v>
      </c>
      <c r="T3809" s="1" t="str">
        <f>IF(AND(Flights[[#This Row],[Airline]]="US Airways", Flights[[#This Row],[Meal]]="Full Meal"), "Yes", "No")</f>
        <v>No</v>
      </c>
      <c r="U3809" s="1">
        <v>0.8</v>
      </c>
      <c r="V3809">
        <v>7</v>
      </c>
      <c r="W3809" s="1" t="str">
        <f>IF(Flights[[#This Row],[Arrival Delay]] = "", "Cancelled", IF(Flights[[#This Row],[Arrival Delay]]&gt;15, "Delayed", "On time"))</f>
        <v>On time</v>
      </c>
      <c r="X3809" t="str">
        <f>IF(Flights[[#This Row],[Status]]&lt;&gt;"Delayed","", IF(Flights[[#This Row],[Arrival Delay]]&gt;120, "Severe", IF(Flights[[#This Row],[Arrival Delay]]&gt;60, "Major", "Moderate")))</f>
        <v/>
      </c>
      <c r="Y3809" t="b">
        <v>0</v>
      </c>
      <c r="AA3809" t="str">
        <f>IF(OR(AND(Flights[[#This Row],[Status]]="Cancelled", Flights[[#This Row],[Cancellation Reason]]="Airline/Carrier"), Flights[[#This Row],[Delay Type]]="Severe"), "Yes", "No")</f>
        <v>No</v>
      </c>
    </row>
    <row r="3810" spans="1:27" x14ac:dyDescent="0.3">
      <c r="A3810" s="3">
        <v>42280</v>
      </c>
      <c r="B3810" s="22">
        <f>WEEKNUM(Flights[[#This Row],[Date]], 1)</f>
        <v>40</v>
      </c>
      <c r="C3810" s="22">
        <f>WEEKDAY(Flights[[#This Row],[Date]],1)</f>
        <v>7</v>
      </c>
      <c r="D3810" t="s">
        <v>1812</v>
      </c>
      <c r="E3810" t="s">
        <v>1994</v>
      </c>
      <c r="F3810" t="s">
        <v>0</v>
      </c>
      <c r="G3810" t="s">
        <v>255</v>
      </c>
      <c r="H3810" t="str">
        <f>_xlfn.XLOOKUP(Flights[[#This Row],[Destination]], Airports!$A$2:$A$78, Airports!$D$2:$D$78)</f>
        <v>Boise</v>
      </c>
      <c r="I3810" t="str" cm="1">
        <f t="array" ref="I3810">_xlfn.XLOOKUP(Flights[[#This Row],[Destination]],_xlfn._TRO_TRAILING( Airports!A:A),_xlfn._TRO_TRAILING( Airports!E:E), "Not found")</f>
        <v>ID</v>
      </c>
      <c r="J3810" s="1">
        <v>0.46527777777777779</v>
      </c>
      <c r="K3810" s="22">
        <f>HOUR(Flights[[#This Row],[Scheduled Departure]])</f>
        <v>11</v>
      </c>
      <c r="L3810" s="1">
        <v>0.46111111111111114</v>
      </c>
      <c r="M3810">
        <f>(L3810-J3810)*24*60</f>
        <v>-5.9999999999999787</v>
      </c>
      <c r="N3810" s="16">
        <f>Flights[[#This Row],[Length (min)]]/60</f>
        <v>2.1666666666666665</v>
      </c>
      <c r="O3810">
        <v>130</v>
      </c>
      <c r="P3810">
        <v>674</v>
      </c>
      <c r="Q3810" s="18">
        <f>IFERROR(Flights[[#This Row],[Distance]]/Flights[[#This Row],[Length (hr)]], "")</f>
        <v>311.07692307692309</v>
      </c>
      <c r="R3810" s="1">
        <v>0.59444444444444444</v>
      </c>
      <c r="S3810" s="1" t="str">
        <f>IF(Flights[[#This Row],[Length (hr)]]&lt;2, "No meal", IF(Flights[[#This Row],[Length (hr)]]&lt;3.5, "Light meal", "Full meal"))</f>
        <v>Light meal</v>
      </c>
      <c r="T3810" s="1" t="str">
        <f>IF(AND(Flights[[#This Row],[Airline]]="US Airways", Flights[[#This Row],[Meal]]="Full Meal"), "Yes", "No")</f>
        <v>No</v>
      </c>
      <c r="U3810" s="1">
        <v>0.59305555555555556</v>
      </c>
      <c r="V3810">
        <v>-2</v>
      </c>
      <c r="W3810" s="1" t="str">
        <f>IF(Flights[[#This Row],[Arrival Delay]] = "", "Cancelled", IF(Flights[[#This Row],[Arrival Delay]]&gt;15, "Delayed", "On time"))</f>
        <v>On time</v>
      </c>
      <c r="X3810" t="str">
        <f>IF(Flights[[#This Row],[Status]]&lt;&gt;"Delayed","", IF(Flights[[#This Row],[Arrival Delay]]&gt;120, "Severe", IF(Flights[[#This Row],[Arrival Delay]]&gt;60, "Major", "Moderate")))</f>
        <v/>
      </c>
      <c r="Y3810" t="b">
        <v>0</v>
      </c>
      <c r="AA3810" t="str">
        <f>IF(OR(AND(Flights[[#This Row],[Status]]="Cancelled", Flights[[#This Row],[Cancellation Reason]]="Airline/Carrier"), Flights[[#This Row],[Delay Type]]="Severe"), "Yes", "No")</f>
        <v>No</v>
      </c>
    </row>
    <row r="3811" spans="1:27" x14ac:dyDescent="0.3">
      <c r="A3811" s="3">
        <v>42280</v>
      </c>
      <c r="B3811" s="22">
        <f>WEEKNUM(Flights[[#This Row],[Date]], 1)</f>
        <v>40</v>
      </c>
      <c r="C3811" s="22">
        <f>WEEKDAY(Flights[[#This Row],[Date]],1)</f>
        <v>7</v>
      </c>
      <c r="D3811" t="s">
        <v>1833</v>
      </c>
      <c r="E3811" t="s">
        <v>1989</v>
      </c>
      <c r="F3811" t="s">
        <v>0</v>
      </c>
      <c r="G3811" t="s">
        <v>347</v>
      </c>
      <c r="H3811" t="str">
        <f>_xlfn.XLOOKUP(Flights[[#This Row],[Destination]], Airports!$A$2:$A$78, Airports!$D$2:$D$78)</f>
        <v>San Jose</v>
      </c>
      <c r="I3811" t="str" cm="1">
        <f t="array" ref="I3811">_xlfn.XLOOKUP(Flights[[#This Row],[Destination]],_xlfn._TRO_TRAILING( Airports!A:A),_xlfn._TRO_TRAILING( Airports!E:E), "Not found")</f>
        <v>CA</v>
      </c>
      <c r="J3811" s="1">
        <v>0.52777777777777779</v>
      </c>
      <c r="K3811" s="22">
        <f>HOUR(Flights[[#This Row],[Scheduled Departure]])</f>
        <v>12</v>
      </c>
      <c r="L3811" s="1">
        <v>0.52569444444444446</v>
      </c>
      <c r="M3811">
        <f>(L3811-J3811)*24*60</f>
        <v>-2.9999999999999893</v>
      </c>
      <c r="N3811" s="16">
        <f>Flights[[#This Row],[Length (min)]]/60</f>
        <v>1.1666666666666667</v>
      </c>
      <c r="O3811">
        <v>70</v>
      </c>
      <c r="P3811">
        <v>308</v>
      </c>
      <c r="Q3811" s="18">
        <f>IFERROR(Flights[[#This Row],[Distance]]/Flights[[#This Row],[Length (hr)]], "")</f>
        <v>264</v>
      </c>
      <c r="R3811" s="1">
        <v>0.58125000000000004</v>
      </c>
      <c r="S3811" s="1" t="str">
        <f>IF(Flights[[#This Row],[Length (hr)]]&lt;2, "No meal", IF(Flights[[#This Row],[Length (hr)]]&lt;3.5, "Light meal", "Full meal"))</f>
        <v>No meal</v>
      </c>
      <c r="T3811" s="1" t="str">
        <f>IF(AND(Flights[[#This Row],[Airline]]="US Airways", Flights[[#This Row],[Meal]]="Full Meal"), "Yes", "No")</f>
        <v>No</v>
      </c>
      <c r="U3811" s="1">
        <v>0.57430555555555551</v>
      </c>
      <c r="V3811">
        <v>-10</v>
      </c>
      <c r="W3811" s="1" t="str">
        <f>IF(Flights[[#This Row],[Arrival Delay]] = "", "Cancelled", IF(Flights[[#This Row],[Arrival Delay]]&gt;15, "Delayed", "On time"))</f>
        <v>On time</v>
      </c>
      <c r="X3811" t="str">
        <f>IF(Flights[[#This Row],[Status]]&lt;&gt;"Delayed","", IF(Flights[[#This Row],[Arrival Delay]]&gt;120, "Severe", IF(Flights[[#This Row],[Arrival Delay]]&gt;60, "Major", "Moderate")))</f>
        <v/>
      </c>
      <c r="Y3811" t="b">
        <v>0</v>
      </c>
      <c r="AA3811" t="str">
        <f>IF(OR(AND(Flights[[#This Row],[Status]]="Cancelled", Flights[[#This Row],[Cancellation Reason]]="Airline/Carrier"), Flights[[#This Row],[Delay Type]]="Severe"), "Yes", "No")</f>
        <v>No</v>
      </c>
    </row>
    <row r="3812" spans="1:27" x14ac:dyDescent="0.3">
      <c r="A3812" s="3">
        <v>42280</v>
      </c>
      <c r="B3812" s="22">
        <f>WEEKNUM(Flights[[#This Row],[Date]], 1)</f>
        <v>40</v>
      </c>
      <c r="C3812" s="22">
        <f>WEEKDAY(Flights[[#This Row],[Date]],1)</f>
        <v>7</v>
      </c>
      <c r="D3812" t="s">
        <v>1806</v>
      </c>
      <c r="E3812" t="s">
        <v>1990</v>
      </c>
      <c r="F3812" t="s">
        <v>0</v>
      </c>
      <c r="G3812" t="s">
        <v>273</v>
      </c>
      <c r="H3812" t="str">
        <f>_xlfn.XLOOKUP(Flights[[#This Row],[Destination]], Airports!$A$2:$A$78, Airports!$D$2:$D$78)</f>
        <v>Denver</v>
      </c>
      <c r="I3812" t="str" cm="1">
        <f t="array" ref="I3812">_xlfn.XLOOKUP(Flights[[#This Row],[Destination]],_xlfn._TRO_TRAILING( Airports!A:A),_xlfn._TRO_TRAILING( Airports!E:E), "Not found")</f>
        <v>CO</v>
      </c>
      <c r="J3812" s="1">
        <v>0.54166666666666663</v>
      </c>
      <c r="K3812" s="22">
        <f>HOUR(Flights[[#This Row],[Scheduled Departure]])</f>
        <v>13</v>
      </c>
      <c r="L3812" s="1">
        <v>0.59930555555555554</v>
      </c>
      <c r="M3812">
        <f>(L3812-J3812)*24*60</f>
        <v>83.000000000000028</v>
      </c>
      <c r="N3812" s="16">
        <f>Flights[[#This Row],[Length (min)]]/60</f>
        <v>2.0166666666666666</v>
      </c>
      <c r="O3812">
        <v>121</v>
      </c>
      <c r="P3812">
        <v>862</v>
      </c>
      <c r="Q3812" s="18">
        <f>IFERROR(Flights[[#This Row],[Distance]]/Flights[[#This Row],[Length (hr)]], "")</f>
        <v>427.43801652892563</v>
      </c>
      <c r="R3812" s="1">
        <v>0.67986111111111114</v>
      </c>
      <c r="S3812" s="1" t="str">
        <f>IF(Flights[[#This Row],[Length (hr)]]&lt;2, "No meal", IF(Flights[[#This Row],[Length (hr)]]&lt;3.5, "Light meal", "Full meal"))</f>
        <v>Light meal</v>
      </c>
      <c r="T3812" s="1" t="str">
        <f>IF(AND(Flights[[#This Row],[Airline]]="US Airways", Flights[[#This Row],[Meal]]="Full Meal"), "Yes", "No")</f>
        <v>No</v>
      </c>
      <c r="U3812" s="1">
        <v>0.72499999999999998</v>
      </c>
      <c r="V3812">
        <v>65</v>
      </c>
      <c r="W3812" s="1" t="str">
        <f>IF(Flights[[#This Row],[Arrival Delay]] = "", "Cancelled", IF(Flights[[#This Row],[Arrival Delay]]&gt;15, "Delayed", "On time"))</f>
        <v>Delayed</v>
      </c>
      <c r="X3812" t="str">
        <f>IF(Flights[[#This Row],[Status]]&lt;&gt;"Delayed","", IF(Flights[[#This Row],[Arrival Delay]]&gt;120, "Severe", IF(Flights[[#This Row],[Arrival Delay]]&gt;60, "Major", "Moderate")))</f>
        <v>Major</v>
      </c>
      <c r="Y3812" t="b">
        <v>0</v>
      </c>
      <c r="AA3812" t="str">
        <f>IF(OR(AND(Flights[[#This Row],[Status]]="Cancelled", Flights[[#This Row],[Cancellation Reason]]="Airline/Carrier"), Flights[[#This Row],[Delay Type]]="Severe"), "Yes", "No")</f>
        <v>No</v>
      </c>
    </row>
    <row r="3813" spans="1:27" x14ac:dyDescent="0.3">
      <c r="A3813" s="3">
        <v>42280</v>
      </c>
      <c r="B3813" s="22">
        <f>WEEKNUM(Flights[[#This Row],[Date]], 1)</f>
        <v>40</v>
      </c>
      <c r="C3813" s="22">
        <f>WEEKDAY(Flights[[#This Row],[Date]],1)</f>
        <v>7</v>
      </c>
      <c r="D3813" t="s">
        <v>1758</v>
      </c>
      <c r="E3813" t="s">
        <v>1990</v>
      </c>
      <c r="F3813" t="s">
        <v>0</v>
      </c>
      <c r="G3813" t="s">
        <v>4</v>
      </c>
      <c r="H3813" t="str">
        <f>_xlfn.XLOOKUP(Flights[[#This Row],[Destination]], Airports!$A$2:$A$78, Airports!$D$2:$D$78)</f>
        <v>Chicago</v>
      </c>
      <c r="I3813" t="str" cm="1">
        <f t="array" ref="I3813">_xlfn.XLOOKUP(Flights[[#This Row],[Destination]],_xlfn._TRO_TRAILING( Airports!A:A),_xlfn._TRO_TRAILING( Airports!E:E), "Not found")</f>
        <v>IL</v>
      </c>
      <c r="J3813" s="1">
        <v>0.57638888888888884</v>
      </c>
      <c r="K3813" s="22">
        <f>HOUR(Flights[[#This Row],[Scheduled Departure]])</f>
        <v>13</v>
      </c>
      <c r="L3813" s="1">
        <v>0.59930555555555554</v>
      </c>
      <c r="M3813">
        <f>(L3813-J3813)*24*60</f>
        <v>33.000000000000043</v>
      </c>
      <c r="N3813" s="16">
        <f>Flights[[#This Row],[Length (min)]]/60</f>
        <v>3.9166666666666665</v>
      </c>
      <c r="O3813">
        <v>235</v>
      </c>
      <c r="P3813">
        <v>1744</v>
      </c>
      <c r="Q3813" s="18">
        <f>IFERROR(Flights[[#This Row],[Distance]]/Flights[[#This Row],[Length (hr)]], "")</f>
        <v>445.27659574468089</v>
      </c>
      <c r="R3813" s="1">
        <v>0.82986111111111116</v>
      </c>
      <c r="S3813" s="1" t="str">
        <f>IF(Flights[[#This Row],[Length (hr)]]&lt;2, "No meal", IF(Flights[[#This Row],[Length (hr)]]&lt;3.5, "Light meal", "Full meal"))</f>
        <v>Full meal</v>
      </c>
      <c r="T3813" s="1" t="str">
        <f>IF(AND(Flights[[#This Row],[Airline]]="US Airways", Flights[[#This Row],[Meal]]="Full Meal"), "Yes", "No")</f>
        <v>No</v>
      </c>
      <c r="U3813" s="1">
        <v>0.84583333333333333</v>
      </c>
      <c r="V3813">
        <v>23</v>
      </c>
      <c r="W3813" s="1" t="str">
        <f>IF(Flights[[#This Row],[Arrival Delay]] = "", "Cancelled", IF(Flights[[#This Row],[Arrival Delay]]&gt;15, "Delayed", "On time"))</f>
        <v>Delayed</v>
      </c>
      <c r="X3813" t="str">
        <f>IF(Flights[[#This Row],[Status]]&lt;&gt;"Delayed","", IF(Flights[[#This Row],[Arrival Delay]]&gt;120, "Severe", IF(Flights[[#This Row],[Arrival Delay]]&gt;60, "Major", "Moderate")))</f>
        <v>Moderate</v>
      </c>
      <c r="Y3813" t="b">
        <v>0</v>
      </c>
      <c r="AA3813" t="str">
        <f>IF(OR(AND(Flights[[#This Row],[Status]]="Cancelled", Flights[[#This Row],[Cancellation Reason]]="Airline/Carrier"), Flights[[#This Row],[Delay Type]]="Severe"), "Yes", "No")</f>
        <v>No</v>
      </c>
    </row>
    <row r="3814" spans="1:27" x14ac:dyDescent="0.3">
      <c r="A3814" s="3">
        <v>42280</v>
      </c>
      <c r="B3814" s="22">
        <f>WEEKNUM(Flights[[#This Row],[Date]], 1)</f>
        <v>40</v>
      </c>
      <c r="C3814" s="22">
        <f>WEEKDAY(Flights[[#This Row],[Date]],1)</f>
        <v>7</v>
      </c>
      <c r="D3814" t="s">
        <v>1074</v>
      </c>
      <c r="E3814" t="s">
        <v>1994</v>
      </c>
      <c r="F3814" t="s">
        <v>0</v>
      </c>
      <c r="G3814" t="s">
        <v>283</v>
      </c>
      <c r="H3814" t="str">
        <f>_xlfn.XLOOKUP(Flights[[#This Row],[Destination]], Airports!$A$2:$A$78, Airports!$D$2:$D$78)</f>
        <v>Fresno</v>
      </c>
      <c r="I3814" t="str" cm="1">
        <f t="array" ref="I3814">_xlfn.XLOOKUP(Flights[[#This Row],[Destination]],_xlfn._TRO_TRAILING( Airports!A:A),_xlfn._TRO_TRAILING( Airports!E:E), "Not found")</f>
        <v>CA</v>
      </c>
      <c r="J3814" s="1">
        <v>0.73263888888888884</v>
      </c>
      <c r="K3814" s="22">
        <f>HOUR(Flights[[#This Row],[Scheduled Departure]])</f>
        <v>17</v>
      </c>
      <c r="L3814" s="1">
        <v>0.72916666666666663</v>
      </c>
      <c r="M3814">
        <f>(L3814-J3814)*24*60</f>
        <v>-4.9999999999999822</v>
      </c>
      <c r="N3814" s="16">
        <f>Flights[[#This Row],[Length (min)]]/60</f>
        <v>1.1000000000000001</v>
      </c>
      <c r="O3814">
        <v>66</v>
      </c>
      <c r="P3814">
        <v>209</v>
      </c>
      <c r="Q3814" s="18">
        <f>IFERROR(Flights[[#This Row],[Distance]]/Flights[[#This Row],[Length (hr)]], "")</f>
        <v>189.99999999999997</v>
      </c>
      <c r="R3814" s="1">
        <v>0.77916666666666667</v>
      </c>
      <c r="S3814" s="1" t="str">
        <f>IF(Flights[[#This Row],[Length (hr)]]&lt;2, "No meal", IF(Flights[[#This Row],[Length (hr)]]&lt;3.5, "Light meal", "Full meal"))</f>
        <v>No meal</v>
      </c>
      <c r="T3814" s="1" t="str">
        <f>IF(AND(Flights[[#This Row],[Airline]]="US Airways", Flights[[#This Row],[Meal]]="Full Meal"), "Yes", "No")</f>
        <v>No</v>
      </c>
      <c r="U3814" s="1">
        <v>0.77500000000000002</v>
      </c>
      <c r="V3814">
        <v>-6</v>
      </c>
      <c r="W3814" s="1" t="str">
        <f>IF(Flights[[#This Row],[Arrival Delay]] = "", "Cancelled", IF(Flights[[#This Row],[Arrival Delay]]&gt;15, "Delayed", "On time"))</f>
        <v>On time</v>
      </c>
      <c r="X3814" t="str">
        <f>IF(Flights[[#This Row],[Status]]&lt;&gt;"Delayed","", IF(Flights[[#This Row],[Arrival Delay]]&gt;120, "Severe", IF(Flights[[#This Row],[Arrival Delay]]&gt;60, "Major", "Moderate")))</f>
        <v/>
      </c>
      <c r="Y3814" t="b">
        <v>0</v>
      </c>
      <c r="AA3814" t="str">
        <f>IF(OR(AND(Flights[[#This Row],[Status]]="Cancelled", Flights[[#This Row],[Cancellation Reason]]="Airline/Carrier"), Flights[[#This Row],[Delay Type]]="Severe"), "Yes", "No")</f>
        <v>No</v>
      </c>
    </row>
    <row r="3815" spans="1:27" x14ac:dyDescent="0.3">
      <c r="A3815" s="3">
        <v>42280</v>
      </c>
      <c r="B3815" s="22">
        <f>WEEKNUM(Flights[[#This Row],[Date]], 1)</f>
        <v>40</v>
      </c>
      <c r="C3815" s="22">
        <f>WEEKDAY(Flights[[#This Row],[Date]],1)</f>
        <v>7</v>
      </c>
      <c r="D3815" t="s">
        <v>557</v>
      </c>
      <c r="E3815" t="s">
        <v>1992</v>
      </c>
      <c r="F3815" t="s">
        <v>0</v>
      </c>
      <c r="G3815" t="s">
        <v>12</v>
      </c>
      <c r="H3815" t="str">
        <f>_xlfn.XLOOKUP(Flights[[#This Row],[Destination]], Airports!$A$2:$A$78, Airports!$D$2:$D$78)</f>
        <v>New York</v>
      </c>
      <c r="I3815" t="str" cm="1">
        <f t="array" ref="I3815">_xlfn.XLOOKUP(Flights[[#This Row],[Destination]],_xlfn._TRO_TRAILING( Airports!A:A),_xlfn._TRO_TRAILING( Airports!E:E), "Not found")</f>
        <v>NY</v>
      </c>
      <c r="J3815" s="1">
        <v>0.89097222222222228</v>
      </c>
      <c r="K3815" s="22">
        <f>HOUR(Flights[[#This Row],[Scheduled Departure]])</f>
        <v>21</v>
      </c>
      <c r="L3815" s="1">
        <v>0.89583333333333337</v>
      </c>
      <c r="M3815">
        <f>(L3815-J3815)*24*60</f>
        <v>6.9999999999999751</v>
      </c>
      <c r="N3815" s="16">
        <f>Flights[[#This Row],[Length (min)]]/60</f>
        <v>5.1333333333333337</v>
      </c>
      <c r="O3815">
        <v>308</v>
      </c>
      <c r="P3815">
        <v>2475</v>
      </c>
      <c r="Q3815" s="18">
        <f>IFERROR(Flights[[#This Row],[Distance]]/Flights[[#This Row],[Length (hr)]], "")</f>
        <v>482.14285714285711</v>
      </c>
      <c r="R3815" s="1">
        <v>0.23541666666666666</v>
      </c>
      <c r="S3815" s="1" t="str">
        <f>IF(Flights[[#This Row],[Length (hr)]]&lt;2, "No meal", IF(Flights[[#This Row],[Length (hr)]]&lt;3.5, "Light meal", "Full meal"))</f>
        <v>Full meal</v>
      </c>
      <c r="T3815" s="1" t="str">
        <f>IF(AND(Flights[[#This Row],[Airline]]="US Airways", Flights[[#This Row],[Meal]]="Full Meal"), "Yes", "No")</f>
        <v>No</v>
      </c>
      <c r="U3815" s="1">
        <v>0.23472222222222222</v>
      </c>
      <c r="V3815">
        <v>-1</v>
      </c>
      <c r="W3815" s="1" t="str">
        <f>IF(Flights[[#This Row],[Arrival Delay]] = "", "Cancelled", IF(Flights[[#This Row],[Arrival Delay]]&gt;15, "Delayed", "On time"))</f>
        <v>On time</v>
      </c>
      <c r="X3815" t="str">
        <f>IF(Flights[[#This Row],[Status]]&lt;&gt;"Delayed","", IF(Flights[[#This Row],[Arrival Delay]]&gt;120, "Severe", IF(Flights[[#This Row],[Arrival Delay]]&gt;60, "Major", "Moderate")))</f>
        <v/>
      </c>
      <c r="Y3815" t="b">
        <v>0</v>
      </c>
      <c r="AA3815" t="str">
        <f>IF(OR(AND(Flights[[#This Row],[Status]]="Cancelled", Flights[[#This Row],[Cancellation Reason]]="Airline/Carrier"), Flights[[#This Row],[Delay Type]]="Severe"), "Yes", "No")</f>
        <v>No</v>
      </c>
    </row>
    <row r="3816" spans="1:27" x14ac:dyDescent="0.3">
      <c r="A3816" s="3">
        <v>42280</v>
      </c>
      <c r="B3816" s="22">
        <f>WEEKNUM(Flights[[#This Row],[Date]], 1)</f>
        <v>40</v>
      </c>
      <c r="C3816" s="22">
        <f>WEEKDAY(Flights[[#This Row],[Date]],1)</f>
        <v>7</v>
      </c>
      <c r="D3816" t="s">
        <v>102</v>
      </c>
      <c r="E3816" t="s">
        <v>1987</v>
      </c>
      <c r="F3816" t="s">
        <v>0</v>
      </c>
      <c r="G3816" t="s">
        <v>10</v>
      </c>
      <c r="H3816" t="str">
        <f>_xlfn.XLOOKUP(Flights[[#This Row],[Destination]], Airports!$A$2:$A$78, Airports!$D$2:$D$78)</f>
        <v>Boston</v>
      </c>
      <c r="I3816" t="str" cm="1">
        <f t="array" ref="I3816">_xlfn.XLOOKUP(Flights[[#This Row],[Destination]],_xlfn._TRO_TRAILING( Airports!A:A),_xlfn._TRO_TRAILING( Airports!E:E), "Not found")</f>
        <v>MA</v>
      </c>
      <c r="J3816" s="1">
        <v>0.89583333333333337</v>
      </c>
      <c r="K3816" s="22">
        <f>HOUR(Flights[[#This Row],[Scheduled Departure]])</f>
        <v>21</v>
      </c>
      <c r="L3816" s="1">
        <v>0.88680555555555551</v>
      </c>
      <c r="M3816">
        <f>(L3816-J3816)*24*60</f>
        <v>-13.000000000000114</v>
      </c>
      <c r="N3816" s="16">
        <f>Flights[[#This Row],[Length (min)]]/60</f>
        <v>5.5</v>
      </c>
      <c r="O3816">
        <v>330</v>
      </c>
      <c r="P3816">
        <v>2611</v>
      </c>
      <c r="Q3816" s="18">
        <f>IFERROR(Flights[[#This Row],[Distance]]/Flights[[#This Row],[Length (hr)]], "")</f>
        <v>474.72727272727275</v>
      </c>
      <c r="R3816" s="1">
        <v>0.25069444444444444</v>
      </c>
      <c r="S3816" s="1" t="str">
        <f>IF(Flights[[#This Row],[Length (hr)]]&lt;2, "No meal", IF(Flights[[#This Row],[Length (hr)]]&lt;3.5, "Light meal", "Full meal"))</f>
        <v>Full meal</v>
      </c>
      <c r="T3816" s="1" t="str">
        <f>IF(AND(Flights[[#This Row],[Airline]]="US Airways", Flights[[#This Row],[Meal]]="Full Meal"), "Yes", "No")</f>
        <v>No</v>
      </c>
      <c r="U3816" s="1">
        <v>0.24097222222222223</v>
      </c>
      <c r="V3816">
        <v>-14</v>
      </c>
      <c r="W3816" s="1" t="str">
        <f>IF(Flights[[#This Row],[Arrival Delay]] = "", "Cancelled", IF(Flights[[#This Row],[Arrival Delay]]&gt;15, "Delayed", "On time"))</f>
        <v>On time</v>
      </c>
      <c r="X3816" t="str">
        <f>IF(Flights[[#This Row],[Status]]&lt;&gt;"Delayed","", IF(Flights[[#This Row],[Arrival Delay]]&gt;120, "Severe", IF(Flights[[#This Row],[Arrival Delay]]&gt;60, "Major", "Moderate")))</f>
        <v/>
      </c>
      <c r="Y3816" t="b">
        <v>0</v>
      </c>
      <c r="AA3816" t="str">
        <f>IF(OR(AND(Flights[[#This Row],[Status]]="Cancelled", Flights[[#This Row],[Cancellation Reason]]="Airline/Carrier"), Flights[[#This Row],[Delay Type]]="Severe"), "Yes", "No")</f>
        <v>No</v>
      </c>
    </row>
    <row r="3817" spans="1:27" x14ac:dyDescent="0.3">
      <c r="A3817" s="3">
        <v>42281</v>
      </c>
      <c r="B3817" s="22">
        <f>WEEKNUM(Flights[[#This Row],[Date]], 1)</f>
        <v>41</v>
      </c>
      <c r="C3817" s="22">
        <f>WEEKDAY(Flights[[#This Row],[Date]],1)</f>
        <v>1</v>
      </c>
      <c r="D3817" t="s">
        <v>1594</v>
      </c>
      <c r="E3817" t="s">
        <v>1994</v>
      </c>
      <c r="F3817" t="s">
        <v>0</v>
      </c>
      <c r="G3817" t="s">
        <v>318</v>
      </c>
      <c r="H3817" t="str">
        <f>_xlfn.XLOOKUP(Flights[[#This Row],[Destination]], Airports!$A$2:$A$78, Airports!$D$2:$D$78)</f>
        <v>Oakland</v>
      </c>
      <c r="I3817" t="str" cm="1">
        <f t="array" ref="I3817">_xlfn.XLOOKUP(Flights[[#This Row],[Destination]],_xlfn._TRO_TRAILING( Airports!A:A),_xlfn._TRO_TRAILING( Airports!E:E), "Not found")</f>
        <v>CA</v>
      </c>
      <c r="J3817" s="1">
        <v>0.33333333333333331</v>
      </c>
      <c r="K3817" s="22">
        <f>HOUR(Flights[[#This Row],[Scheduled Departure]])</f>
        <v>8</v>
      </c>
      <c r="L3817" s="1">
        <v>0.33333333333333331</v>
      </c>
      <c r="M3817">
        <f>(L3817-J3817)*24*60</f>
        <v>0</v>
      </c>
      <c r="N3817" s="16">
        <f>Flights[[#This Row],[Length (min)]]/60</f>
        <v>1.5666666666666667</v>
      </c>
      <c r="O3817">
        <v>94</v>
      </c>
      <c r="P3817">
        <v>337</v>
      </c>
      <c r="Q3817" s="18">
        <f>IFERROR(Flights[[#This Row],[Distance]]/Flights[[#This Row],[Length (hr)]], "")</f>
        <v>215.10638297872342</v>
      </c>
      <c r="R3817" s="1">
        <v>0.39652777777777776</v>
      </c>
      <c r="S3817" s="1" t="str">
        <f>IF(Flights[[#This Row],[Length (hr)]]&lt;2, "No meal", IF(Flights[[#This Row],[Length (hr)]]&lt;3.5, "Light meal", "Full meal"))</f>
        <v>No meal</v>
      </c>
      <c r="T3817" s="1" t="str">
        <f>IF(AND(Flights[[#This Row],[Airline]]="US Airways", Flights[[#This Row],[Meal]]="Full Meal"), "Yes", "No")</f>
        <v>No</v>
      </c>
      <c r="U3817" s="1">
        <v>0.39861111111111114</v>
      </c>
      <c r="V3817">
        <v>3</v>
      </c>
      <c r="W3817" s="1" t="str">
        <f>IF(Flights[[#This Row],[Arrival Delay]] = "", "Cancelled", IF(Flights[[#This Row],[Arrival Delay]]&gt;15, "Delayed", "On time"))</f>
        <v>On time</v>
      </c>
      <c r="X3817" t="str">
        <f>IF(Flights[[#This Row],[Status]]&lt;&gt;"Delayed","", IF(Flights[[#This Row],[Arrival Delay]]&gt;120, "Severe", IF(Flights[[#This Row],[Arrival Delay]]&gt;60, "Major", "Moderate")))</f>
        <v/>
      </c>
      <c r="Y3817" t="b">
        <v>0</v>
      </c>
      <c r="AA3817" t="str">
        <f>IF(OR(AND(Flights[[#This Row],[Status]]="Cancelled", Flights[[#This Row],[Cancellation Reason]]="Airline/Carrier"), Flights[[#This Row],[Delay Type]]="Severe"), "Yes", "No")</f>
        <v>No</v>
      </c>
    </row>
    <row r="3818" spans="1:27" x14ac:dyDescent="0.3">
      <c r="A3818" s="3">
        <v>42281</v>
      </c>
      <c r="B3818" s="22">
        <f>WEEKNUM(Flights[[#This Row],[Date]], 1)</f>
        <v>41</v>
      </c>
      <c r="C3818" s="22">
        <f>WEEKDAY(Flights[[#This Row],[Date]],1)</f>
        <v>1</v>
      </c>
      <c r="D3818" t="s">
        <v>53</v>
      </c>
      <c r="E3818" t="s">
        <v>1987</v>
      </c>
      <c r="F3818" t="s">
        <v>0</v>
      </c>
      <c r="G3818" t="s">
        <v>20</v>
      </c>
      <c r="H3818" t="str">
        <f>_xlfn.XLOOKUP(Flights[[#This Row],[Destination]], Airports!$A$2:$A$78, Airports!$D$2:$D$78)</f>
        <v>Kahului</v>
      </c>
      <c r="I3818" t="str" cm="1">
        <f t="array" ref="I3818">_xlfn.XLOOKUP(Flights[[#This Row],[Destination]],_xlfn._TRO_TRAILING( Airports!A:A),_xlfn._TRO_TRAILING( Airports!E:E), "Not found")</f>
        <v>HI</v>
      </c>
      <c r="J3818" s="1">
        <v>0.375</v>
      </c>
      <c r="K3818" s="22">
        <f>HOUR(Flights[[#This Row],[Scheduled Departure]])</f>
        <v>9</v>
      </c>
      <c r="L3818" s="1">
        <v>0.37013888888888891</v>
      </c>
      <c r="M3818">
        <f>(L3818-J3818)*24*60</f>
        <v>-6.9999999999999751</v>
      </c>
      <c r="N3818" s="16">
        <f>Flights[[#This Row],[Length (min)]]/60</f>
        <v>6.1833333333333336</v>
      </c>
      <c r="O3818">
        <v>371</v>
      </c>
      <c r="P3818">
        <v>2486</v>
      </c>
      <c r="Q3818" s="18">
        <f>IFERROR(Flights[[#This Row],[Distance]]/Flights[[#This Row],[Length (hr)]], "")</f>
        <v>402.04851752021563</v>
      </c>
      <c r="R3818" s="1">
        <v>0.49305555555555558</v>
      </c>
      <c r="S3818" s="1" t="str">
        <f>IF(Flights[[#This Row],[Length (hr)]]&lt;2, "No meal", IF(Flights[[#This Row],[Length (hr)]]&lt;3.5, "Light meal", "Full meal"))</f>
        <v>Full meal</v>
      </c>
      <c r="T3818" s="1" t="str">
        <f>IF(AND(Flights[[#This Row],[Airline]]="US Airways", Flights[[#This Row],[Meal]]="Full Meal"), "Yes", "No")</f>
        <v>No</v>
      </c>
      <c r="U3818" s="1">
        <v>0.50277777777777777</v>
      </c>
      <c r="V3818">
        <v>14</v>
      </c>
      <c r="W3818" s="1" t="str">
        <f>IF(Flights[[#This Row],[Arrival Delay]] = "", "Cancelled", IF(Flights[[#This Row],[Arrival Delay]]&gt;15, "Delayed", "On time"))</f>
        <v>On time</v>
      </c>
      <c r="X3818" t="str">
        <f>IF(Flights[[#This Row],[Status]]&lt;&gt;"Delayed","", IF(Flights[[#This Row],[Arrival Delay]]&gt;120, "Severe", IF(Flights[[#This Row],[Arrival Delay]]&gt;60, "Major", "Moderate")))</f>
        <v/>
      </c>
      <c r="Y3818" t="b">
        <v>0</v>
      </c>
      <c r="AA3818" t="str">
        <f>IF(OR(AND(Flights[[#This Row],[Status]]="Cancelled", Flights[[#This Row],[Cancellation Reason]]="Airline/Carrier"), Flights[[#This Row],[Delay Type]]="Severe"), "Yes", "No")</f>
        <v>No</v>
      </c>
    </row>
    <row r="3819" spans="1:27" x14ac:dyDescent="0.3">
      <c r="A3819" s="3">
        <v>42281</v>
      </c>
      <c r="B3819" s="22">
        <f>WEEKNUM(Flights[[#This Row],[Date]], 1)</f>
        <v>41</v>
      </c>
      <c r="C3819" s="22">
        <f>WEEKDAY(Flights[[#This Row],[Date]],1)</f>
        <v>1</v>
      </c>
      <c r="D3819" t="s">
        <v>1231</v>
      </c>
      <c r="E3819" t="s">
        <v>1994</v>
      </c>
      <c r="F3819" t="s">
        <v>0</v>
      </c>
      <c r="G3819" t="s">
        <v>349</v>
      </c>
      <c r="H3819" t="str">
        <f>_xlfn.XLOOKUP(Flights[[#This Row],[Destination]], Airports!$A$2:$A$78, Airports!$D$2:$D$78)</f>
        <v>Salt Lake City</v>
      </c>
      <c r="I3819" t="str" cm="1">
        <f t="array" ref="I3819">_xlfn.XLOOKUP(Flights[[#This Row],[Destination]],_xlfn._TRO_TRAILING( Airports!A:A),_xlfn._TRO_TRAILING( Airports!E:E), "Not found")</f>
        <v>UT</v>
      </c>
      <c r="J3819" s="1">
        <v>0.3888888888888889</v>
      </c>
      <c r="K3819" s="22">
        <f>HOUR(Flights[[#This Row],[Scheduled Departure]])</f>
        <v>9</v>
      </c>
      <c r="L3819" s="1">
        <v>0.3888888888888889</v>
      </c>
      <c r="M3819">
        <f>(L3819-J3819)*24*60</f>
        <v>0</v>
      </c>
      <c r="N3819" s="16">
        <f>Flights[[#This Row],[Length (min)]]/60</f>
        <v>1.6166666666666667</v>
      </c>
      <c r="O3819">
        <v>97</v>
      </c>
      <c r="P3819">
        <v>590</v>
      </c>
      <c r="Q3819" s="18">
        <f>IFERROR(Flights[[#This Row],[Distance]]/Flights[[#This Row],[Length (hr)]], "")</f>
        <v>364.94845360824741</v>
      </c>
      <c r="R3819" s="1">
        <v>0.51180555555555551</v>
      </c>
      <c r="S3819" s="1" t="str">
        <f>IF(Flights[[#This Row],[Length (hr)]]&lt;2, "No meal", IF(Flights[[#This Row],[Length (hr)]]&lt;3.5, "Light meal", "Full meal"))</f>
        <v>No meal</v>
      </c>
      <c r="T3819" s="1" t="str">
        <f>IF(AND(Flights[[#This Row],[Airline]]="US Airways", Flights[[#This Row],[Meal]]="Full Meal"), "Yes", "No")</f>
        <v>No</v>
      </c>
      <c r="U3819" s="1">
        <v>0.49791666666666667</v>
      </c>
      <c r="V3819">
        <v>-20</v>
      </c>
      <c r="W3819" s="1" t="str">
        <f>IF(Flights[[#This Row],[Arrival Delay]] = "", "Cancelled", IF(Flights[[#This Row],[Arrival Delay]]&gt;15, "Delayed", "On time"))</f>
        <v>On time</v>
      </c>
      <c r="X3819" t="str">
        <f>IF(Flights[[#This Row],[Status]]&lt;&gt;"Delayed","", IF(Flights[[#This Row],[Arrival Delay]]&gt;120, "Severe", IF(Flights[[#This Row],[Arrival Delay]]&gt;60, "Major", "Moderate")))</f>
        <v/>
      </c>
      <c r="Y3819" t="b">
        <v>0</v>
      </c>
      <c r="AA3819" t="str">
        <f>IF(OR(AND(Flights[[#This Row],[Status]]="Cancelled", Flights[[#This Row],[Cancellation Reason]]="Airline/Carrier"), Flights[[#This Row],[Delay Type]]="Severe"), "Yes", "No")</f>
        <v>No</v>
      </c>
    </row>
    <row r="3820" spans="1:27" x14ac:dyDescent="0.3">
      <c r="A3820" s="3">
        <v>42281</v>
      </c>
      <c r="B3820" s="22">
        <f>WEEKNUM(Flights[[#This Row],[Date]], 1)</f>
        <v>41</v>
      </c>
      <c r="C3820" s="22">
        <f>WEEKDAY(Flights[[#This Row],[Date]],1)</f>
        <v>1</v>
      </c>
      <c r="D3820" t="s">
        <v>479</v>
      </c>
      <c r="E3820" t="s">
        <v>1996</v>
      </c>
      <c r="F3820" t="s">
        <v>0</v>
      </c>
      <c r="G3820" t="s">
        <v>9</v>
      </c>
      <c r="H3820" t="str">
        <f>_xlfn.XLOOKUP(Flights[[#This Row],[Destination]], Airports!$A$2:$A$78, Airports!$D$2:$D$78)</f>
        <v>San Francisco</v>
      </c>
      <c r="I3820" t="str" cm="1">
        <f t="array" ref="I3820">_xlfn.XLOOKUP(Flights[[#This Row],[Destination]],_xlfn._TRO_TRAILING( Airports!A:A),_xlfn._TRO_TRAILING( Airports!E:E), "Not found")</f>
        <v>CA</v>
      </c>
      <c r="J3820" s="1">
        <v>0.47569444444444442</v>
      </c>
      <c r="K3820" s="22">
        <f>HOUR(Flights[[#This Row],[Scheduled Departure]])</f>
        <v>11</v>
      </c>
      <c r="L3820" s="1">
        <v>0.47430555555555554</v>
      </c>
      <c r="M3820">
        <f>(L3820-J3820)*24*60</f>
        <v>-1.9999999999999929</v>
      </c>
      <c r="N3820" s="16">
        <f>Flights[[#This Row],[Length (min)]]/60</f>
        <v>1.1499999999999999</v>
      </c>
      <c r="O3820">
        <v>69</v>
      </c>
      <c r="P3820">
        <v>337</v>
      </c>
      <c r="Q3820" s="18">
        <f>IFERROR(Flights[[#This Row],[Distance]]/Flights[[#This Row],[Length (hr)]], "")</f>
        <v>293.04347826086956</v>
      </c>
      <c r="R3820" s="1">
        <v>0.52777777777777779</v>
      </c>
      <c r="S3820" s="1" t="str">
        <f>IF(Flights[[#This Row],[Length (hr)]]&lt;2, "No meal", IF(Flights[[#This Row],[Length (hr)]]&lt;3.5, "Light meal", "Full meal"))</f>
        <v>No meal</v>
      </c>
      <c r="T3820" s="1" t="str">
        <f>IF(AND(Flights[[#This Row],[Airline]]="US Airways", Flights[[#This Row],[Meal]]="Full Meal"), "Yes", "No")</f>
        <v>No</v>
      </c>
      <c r="U3820" s="1">
        <v>0.52222222222222225</v>
      </c>
      <c r="V3820">
        <v>-8</v>
      </c>
      <c r="W3820" s="1" t="str">
        <f>IF(Flights[[#This Row],[Arrival Delay]] = "", "Cancelled", IF(Flights[[#This Row],[Arrival Delay]]&gt;15, "Delayed", "On time"))</f>
        <v>On time</v>
      </c>
      <c r="X3820" t="str">
        <f>IF(Flights[[#This Row],[Status]]&lt;&gt;"Delayed","", IF(Flights[[#This Row],[Arrival Delay]]&gt;120, "Severe", IF(Flights[[#This Row],[Arrival Delay]]&gt;60, "Major", "Moderate")))</f>
        <v/>
      </c>
      <c r="Y3820" t="b">
        <v>0</v>
      </c>
      <c r="AA3820" t="str">
        <f>IF(OR(AND(Flights[[#This Row],[Status]]="Cancelled", Flights[[#This Row],[Cancellation Reason]]="Airline/Carrier"), Flights[[#This Row],[Delay Type]]="Severe"), "Yes", "No")</f>
        <v>No</v>
      </c>
    </row>
    <row r="3821" spans="1:27" x14ac:dyDescent="0.3">
      <c r="A3821" s="3">
        <v>42281</v>
      </c>
      <c r="B3821" s="22">
        <f>WEEKNUM(Flights[[#This Row],[Date]], 1)</f>
        <v>41</v>
      </c>
      <c r="C3821" s="22">
        <f>WEEKDAY(Flights[[#This Row],[Date]],1)</f>
        <v>1</v>
      </c>
      <c r="D3821" t="s">
        <v>221</v>
      </c>
      <c r="E3821" t="s">
        <v>1987</v>
      </c>
      <c r="F3821" t="s">
        <v>0</v>
      </c>
      <c r="G3821" t="s">
        <v>29</v>
      </c>
      <c r="H3821" t="str">
        <f>_xlfn.XLOOKUP(Flights[[#This Row],[Destination]], Airports!$A$2:$A$78, Airports!$D$2:$D$78)</f>
        <v>Phoenix</v>
      </c>
      <c r="I3821" t="str" cm="1">
        <f t="array" ref="I3821">_xlfn.XLOOKUP(Flights[[#This Row],[Destination]],_xlfn._TRO_TRAILING( Airports!A:A),_xlfn._TRO_TRAILING( Airports!E:E), "Not found")</f>
        <v>AZ</v>
      </c>
      <c r="J3821" s="1">
        <v>0.52430555555555558</v>
      </c>
      <c r="K3821" s="22">
        <f>HOUR(Flights[[#This Row],[Scheduled Departure]])</f>
        <v>12</v>
      </c>
      <c r="L3821" s="1">
        <v>0.52013888888888893</v>
      </c>
      <c r="M3821">
        <f>(L3821-J3821)*24*60</f>
        <v>-5.9999999999999787</v>
      </c>
      <c r="N3821" s="16">
        <f>Flights[[#This Row],[Length (min)]]/60</f>
        <v>1.4666666666666666</v>
      </c>
      <c r="O3821">
        <v>88</v>
      </c>
      <c r="P3821">
        <v>370</v>
      </c>
      <c r="Q3821" s="18">
        <f>IFERROR(Flights[[#This Row],[Distance]]/Flights[[#This Row],[Length (hr)]], "")</f>
        <v>252.27272727272728</v>
      </c>
      <c r="R3821" s="1">
        <v>0.58680555555555558</v>
      </c>
      <c r="S3821" s="1" t="str">
        <f>IF(Flights[[#This Row],[Length (hr)]]&lt;2, "No meal", IF(Flights[[#This Row],[Length (hr)]]&lt;3.5, "Light meal", "Full meal"))</f>
        <v>No meal</v>
      </c>
      <c r="T3821" s="1" t="str">
        <f>IF(AND(Flights[[#This Row],[Airline]]="US Airways", Flights[[#This Row],[Meal]]="Full Meal"), "Yes", "No")</f>
        <v>No</v>
      </c>
      <c r="U3821" s="1">
        <v>0.58125000000000004</v>
      </c>
      <c r="V3821">
        <v>-8</v>
      </c>
      <c r="W3821" s="1" t="str">
        <f>IF(Flights[[#This Row],[Arrival Delay]] = "", "Cancelled", IF(Flights[[#This Row],[Arrival Delay]]&gt;15, "Delayed", "On time"))</f>
        <v>On time</v>
      </c>
      <c r="X3821" t="str">
        <f>IF(Flights[[#This Row],[Status]]&lt;&gt;"Delayed","", IF(Flights[[#This Row],[Arrival Delay]]&gt;120, "Severe", IF(Flights[[#This Row],[Arrival Delay]]&gt;60, "Major", "Moderate")))</f>
        <v/>
      </c>
      <c r="Y3821" t="b">
        <v>0</v>
      </c>
      <c r="AA3821" t="str">
        <f>IF(OR(AND(Flights[[#This Row],[Status]]="Cancelled", Flights[[#This Row],[Cancellation Reason]]="Airline/Carrier"), Flights[[#This Row],[Delay Type]]="Severe"), "Yes", "No")</f>
        <v>No</v>
      </c>
    </row>
    <row r="3822" spans="1:27" x14ac:dyDescent="0.3">
      <c r="A3822" s="3">
        <v>42281</v>
      </c>
      <c r="B3822" s="22">
        <f>WEEKNUM(Flights[[#This Row],[Date]], 1)</f>
        <v>41</v>
      </c>
      <c r="C3822" s="22">
        <f>WEEKDAY(Flights[[#This Row],[Date]],1)</f>
        <v>1</v>
      </c>
      <c r="D3822" t="s">
        <v>1686</v>
      </c>
      <c r="E3822" t="s">
        <v>1995</v>
      </c>
      <c r="F3822" t="s">
        <v>0</v>
      </c>
      <c r="G3822" t="s">
        <v>29</v>
      </c>
      <c r="H3822" t="str">
        <f>_xlfn.XLOOKUP(Flights[[#This Row],[Destination]], Airports!$A$2:$A$78, Airports!$D$2:$D$78)</f>
        <v>Phoenix</v>
      </c>
      <c r="I3822" t="str" cm="1">
        <f t="array" ref="I3822">_xlfn.XLOOKUP(Flights[[#This Row],[Destination]],_xlfn._TRO_TRAILING( Airports!A:A),_xlfn._TRO_TRAILING( Airports!E:E), "Not found")</f>
        <v>AZ</v>
      </c>
      <c r="J3822" s="1">
        <v>0.54166666666666663</v>
      </c>
      <c r="K3822" s="22">
        <f>HOUR(Flights[[#This Row],[Scheduled Departure]])</f>
        <v>13</v>
      </c>
      <c r="L3822" s="1">
        <v>0.55763888888888891</v>
      </c>
      <c r="M3822">
        <f>(L3822-J3822)*24*60</f>
        <v>23.000000000000078</v>
      </c>
      <c r="N3822" s="16">
        <f>Flights[[#This Row],[Length (min)]]/60</f>
        <v>1.3</v>
      </c>
      <c r="O3822">
        <v>78</v>
      </c>
      <c r="P3822">
        <v>370</v>
      </c>
      <c r="Q3822" s="18">
        <f>IFERROR(Flights[[#This Row],[Distance]]/Flights[[#This Row],[Length (hr)]], "")</f>
        <v>284.61538461538458</v>
      </c>
      <c r="R3822" s="1">
        <v>0.59722222222222221</v>
      </c>
      <c r="S3822" s="1" t="str">
        <f>IF(Flights[[#This Row],[Length (hr)]]&lt;2, "No meal", IF(Flights[[#This Row],[Length (hr)]]&lt;3.5, "Light meal", "Full meal"))</f>
        <v>No meal</v>
      </c>
      <c r="T3822" s="1" t="str">
        <f>IF(AND(Flights[[#This Row],[Airline]]="US Airways", Flights[[#This Row],[Meal]]="Full Meal"), "Yes", "No")</f>
        <v>No</v>
      </c>
      <c r="U3822" s="1">
        <v>0.6118055555555556</v>
      </c>
      <c r="V3822">
        <v>21</v>
      </c>
      <c r="W3822" s="1" t="str">
        <f>IF(Flights[[#This Row],[Arrival Delay]] = "", "Cancelled", IF(Flights[[#This Row],[Arrival Delay]]&gt;15, "Delayed", "On time"))</f>
        <v>Delayed</v>
      </c>
      <c r="X3822" t="str">
        <f>IF(Flights[[#This Row],[Status]]&lt;&gt;"Delayed","", IF(Flights[[#This Row],[Arrival Delay]]&gt;120, "Severe", IF(Flights[[#This Row],[Arrival Delay]]&gt;60, "Major", "Moderate")))</f>
        <v>Moderate</v>
      </c>
      <c r="Y3822" t="b">
        <v>0</v>
      </c>
      <c r="AA3822" t="str">
        <f>IF(OR(AND(Flights[[#This Row],[Status]]="Cancelled", Flights[[#This Row],[Cancellation Reason]]="Airline/Carrier"), Flights[[#This Row],[Delay Type]]="Severe"), "Yes", "No")</f>
        <v>No</v>
      </c>
    </row>
    <row r="3823" spans="1:27" x14ac:dyDescent="0.3">
      <c r="A3823" s="3">
        <v>42281</v>
      </c>
      <c r="B3823" s="22">
        <f>WEEKNUM(Flights[[#This Row],[Date]], 1)</f>
        <v>41</v>
      </c>
      <c r="C3823" s="22">
        <f>WEEKDAY(Flights[[#This Row],[Date]],1)</f>
        <v>1</v>
      </c>
      <c r="D3823" t="s">
        <v>1363</v>
      </c>
      <c r="E3823" t="s">
        <v>1995</v>
      </c>
      <c r="F3823" t="s">
        <v>0</v>
      </c>
      <c r="G3823" t="s">
        <v>273</v>
      </c>
      <c r="H3823" t="str">
        <f>_xlfn.XLOOKUP(Flights[[#This Row],[Destination]], Airports!$A$2:$A$78, Airports!$D$2:$D$78)</f>
        <v>Denver</v>
      </c>
      <c r="I3823" t="str" cm="1">
        <f t="array" ref="I3823">_xlfn.XLOOKUP(Flights[[#This Row],[Destination]],_xlfn._TRO_TRAILING( Airports!A:A),_xlfn._TRO_TRAILING( Airports!E:E), "Not found")</f>
        <v>CO</v>
      </c>
      <c r="J3823" s="1">
        <v>0.625</v>
      </c>
      <c r="K3823" s="22">
        <f>HOUR(Flights[[#This Row],[Scheduled Departure]])</f>
        <v>15</v>
      </c>
      <c r="L3823" s="1">
        <v>0.6791666666666667</v>
      </c>
      <c r="M3823">
        <f>(L3823-J3823)*24*60</f>
        <v>78.000000000000043</v>
      </c>
      <c r="N3823" s="16">
        <f>Flights[[#This Row],[Length (min)]]/60</f>
        <v>2.1333333333333333</v>
      </c>
      <c r="O3823">
        <v>128</v>
      </c>
      <c r="P3823">
        <v>862</v>
      </c>
      <c r="Q3823" s="18">
        <f>IFERROR(Flights[[#This Row],[Distance]]/Flights[[#This Row],[Length (hr)]], "")</f>
        <v>404.0625</v>
      </c>
      <c r="R3823" s="1">
        <v>0.76041666666666663</v>
      </c>
      <c r="S3823" s="1" t="str">
        <f>IF(Flights[[#This Row],[Length (hr)]]&lt;2, "No meal", IF(Flights[[#This Row],[Length (hr)]]&lt;3.5, "Light meal", "Full meal"))</f>
        <v>Light meal</v>
      </c>
      <c r="T3823" s="1" t="str">
        <f>IF(AND(Flights[[#This Row],[Airline]]="US Airways", Flights[[#This Row],[Meal]]="Full Meal"), "Yes", "No")</f>
        <v>No</v>
      </c>
      <c r="U3823" s="1">
        <v>0.80972222222222223</v>
      </c>
      <c r="V3823">
        <v>71</v>
      </c>
      <c r="W3823" s="1" t="str">
        <f>IF(Flights[[#This Row],[Arrival Delay]] = "", "Cancelled", IF(Flights[[#This Row],[Arrival Delay]]&gt;15, "Delayed", "On time"))</f>
        <v>Delayed</v>
      </c>
      <c r="X3823" t="str">
        <f>IF(Flights[[#This Row],[Status]]&lt;&gt;"Delayed","", IF(Flights[[#This Row],[Arrival Delay]]&gt;120, "Severe", IF(Flights[[#This Row],[Arrival Delay]]&gt;60, "Major", "Moderate")))</f>
        <v>Major</v>
      </c>
      <c r="Y3823" t="b">
        <v>0</v>
      </c>
      <c r="AA3823" t="str">
        <f>IF(OR(AND(Flights[[#This Row],[Status]]="Cancelled", Flights[[#This Row],[Cancellation Reason]]="Airline/Carrier"), Flights[[#This Row],[Delay Type]]="Severe"), "Yes", "No")</f>
        <v>No</v>
      </c>
    </row>
    <row r="3824" spans="1:27" x14ac:dyDescent="0.3">
      <c r="A3824" s="3">
        <v>42281</v>
      </c>
      <c r="B3824" s="22">
        <f>WEEKNUM(Flights[[#This Row],[Date]], 1)</f>
        <v>41</v>
      </c>
      <c r="C3824" s="22">
        <f>WEEKDAY(Flights[[#This Row],[Date]],1)</f>
        <v>1</v>
      </c>
      <c r="D3824" t="s">
        <v>226</v>
      </c>
      <c r="E3824" t="s">
        <v>1987</v>
      </c>
      <c r="F3824" t="s">
        <v>0</v>
      </c>
      <c r="G3824" t="s">
        <v>3</v>
      </c>
      <c r="H3824" t="str">
        <f>_xlfn.XLOOKUP(Flights[[#This Row],[Destination]], Airports!$A$2:$A$78, Airports!$D$2:$D$78)</f>
        <v>Dallas</v>
      </c>
      <c r="I3824" t="str" cm="1">
        <f t="array" ref="I3824">_xlfn.XLOOKUP(Flights[[#This Row],[Destination]],_xlfn._TRO_TRAILING( Airports!A:A),_xlfn._TRO_TRAILING( Airports!E:E), "Not found")</f>
        <v>TX</v>
      </c>
      <c r="J3824" s="1">
        <v>0.64930555555555558</v>
      </c>
      <c r="K3824" s="22">
        <f>HOUR(Flights[[#This Row],[Scheduled Departure]])</f>
        <v>15</v>
      </c>
      <c r="L3824" s="1">
        <v>0.64722222222222225</v>
      </c>
      <c r="M3824">
        <f>(L3824-J3824)*24*60</f>
        <v>-2.9999999999999893</v>
      </c>
      <c r="N3824" s="16">
        <f>Flights[[#This Row],[Length (min)]]/60</f>
        <v>2.85</v>
      </c>
      <c r="O3824">
        <v>171</v>
      </c>
      <c r="P3824">
        <v>1235</v>
      </c>
      <c r="Q3824" s="18">
        <f>IFERROR(Flights[[#This Row],[Distance]]/Flights[[#This Row],[Length (hr)]], "")</f>
        <v>433.33333333333331</v>
      </c>
      <c r="R3824" s="1">
        <v>0.86805555555555558</v>
      </c>
      <c r="S3824" s="1" t="str">
        <f>IF(Flights[[#This Row],[Length (hr)]]&lt;2, "No meal", IF(Flights[[#This Row],[Length (hr)]]&lt;3.5, "Light meal", "Full meal"))</f>
        <v>Light meal</v>
      </c>
      <c r="T3824" s="1" t="str">
        <f>IF(AND(Flights[[#This Row],[Airline]]="US Airways", Flights[[#This Row],[Meal]]="Full Meal"), "Yes", "No")</f>
        <v>No</v>
      </c>
      <c r="U3824" s="1">
        <v>0.84930555555555554</v>
      </c>
      <c r="V3824">
        <v>-27</v>
      </c>
      <c r="W3824" s="1" t="str">
        <f>IF(Flights[[#This Row],[Arrival Delay]] = "", "Cancelled", IF(Flights[[#This Row],[Arrival Delay]]&gt;15, "Delayed", "On time"))</f>
        <v>On time</v>
      </c>
      <c r="X3824" t="str">
        <f>IF(Flights[[#This Row],[Status]]&lt;&gt;"Delayed","", IF(Flights[[#This Row],[Arrival Delay]]&gt;120, "Severe", IF(Flights[[#This Row],[Arrival Delay]]&gt;60, "Major", "Moderate")))</f>
        <v/>
      </c>
      <c r="Y3824" t="b">
        <v>0</v>
      </c>
      <c r="AA3824" t="str">
        <f>IF(OR(AND(Flights[[#This Row],[Status]]="Cancelled", Flights[[#This Row],[Cancellation Reason]]="Airline/Carrier"), Flights[[#This Row],[Delay Type]]="Severe"), "Yes", "No")</f>
        <v>No</v>
      </c>
    </row>
    <row r="3825" spans="1:27" x14ac:dyDescent="0.3">
      <c r="A3825" s="3">
        <v>42281</v>
      </c>
      <c r="B3825" s="22">
        <f>WEEKNUM(Flights[[#This Row],[Date]], 1)</f>
        <v>41</v>
      </c>
      <c r="C3825" s="22">
        <f>WEEKDAY(Flights[[#This Row],[Date]],1)</f>
        <v>1</v>
      </c>
      <c r="D3825" t="s">
        <v>1820</v>
      </c>
      <c r="E3825" t="s">
        <v>1990</v>
      </c>
      <c r="F3825" t="s">
        <v>0</v>
      </c>
      <c r="G3825" t="s">
        <v>344</v>
      </c>
      <c r="H3825" t="str">
        <f>_xlfn.XLOOKUP(Flights[[#This Row],[Destination]], Airports!$A$2:$A$78, Airports!$D$2:$D$78)</f>
        <v>Seattle</v>
      </c>
      <c r="I3825" t="str" cm="1">
        <f t="array" ref="I3825">_xlfn.XLOOKUP(Flights[[#This Row],[Destination]],_xlfn._TRO_TRAILING( Airports!A:A),_xlfn._TRO_TRAILING( Airports!E:E), "Not found")</f>
        <v>WA</v>
      </c>
      <c r="J3825" s="1">
        <v>0.66666666666666663</v>
      </c>
      <c r="K3825" s="22">
        <f>HOUR(Flights[[#This Row],[Scheduled Departure]])</f>
        <v>16</v>
      </c>
      <c r="L3825" s="1">
        <v>0.66111111111111109</v>
      </c>
      <c r="M3825">
        <f>(L3825-J3825)*24*60</f>
        <v>-7.9999999999999716</v>
      </c>
      <c r="N3825" s="16">
        <f>Flights[[#This Row],[Length (min)]]/60</f>
        <v>2.6333333333333333</v>
      </c>
      <c r="O3825">
        <v>158</v>
      </c>
      <c r="P3825">
        <v>954</v>
      </c>
      <c r="Q3825" s="18">
        <f>IFERROR(Flights[[#This Row],[Distance]]/Flights[[#This Row],[Length (hr)]], "")</f>
        <v>362.27848101265823</v>
      </c>
      <c r="R3825" s="1">
        <v>0.78263888888888888</v>
      </c>
      <c r="S3825" s="1" t="str">
        <f>IF(Flights[[#This Row],[Length (hr)]]&lt;2, "No meal", IF(Flights[[#This Row],[Length (hr)]]&lt;3.5, "Light meal", "Full meal"))</f>
        <v>Light meal</v>
      </c>
      <c r="T3825" s="1" t="str">
        <f>IF(AND(Flights[[#This Row],[Airline]]="US Airways", Flights[[#This Row],[Meal]]="Full Meal"), "Yes", "No")</f>
        <v>No</v>
      </c>
      <c r="U3825" s="1">
        <v>0.77083333333333337</v>
      </c>
      <c r="V3825">
        <v>-17</v>
      </c>
      <c r="W3825" s="1" t="str">
        <f>IF(Flights[[#This Row],[Arrival Delay]] = "", "Cancelled", IF(Flights[[#This Row],[Arrival Delay]]&gt;15, "Delayed", "On time"))</f>
        <v>On time</v>
      </c>
      <c r="X3825" t="str">
        <f>IF(Flights[[#This Row],[Status]]&lt;&gt;"Delayed","", IF(Flights[[#This Row],[Arrival Delay]]&gt;120, "Severe", IF(Flights[[#This Row],[Arrival Delay]]&gt;60, "Major", "Moderate")))</f>
        <v/>
      </c>
      <c r="Y3825" t="b">
        <v>0</v>
      </c>
      <c r="AA3825" t="str">
        <f>IF(OR(AND(Flights[[#This Row],[Status]]="Cancelled", Flights[[#This Row],[Cancellation Reason]]="Airline/Carrier"), Flights[[#This Row],[Delay Type]]="Severe"), "Yes", "No")</f>
        <v>No</v>
      </c>
    </row>
    <row r="3826" spans="1:27" x14ac:dyDescent="0.3">
      <c r="A3826" s="3">
        <v>42281</v>
      </c>
      <c r="B3826" s="22">
        <f>WEEKNUM(Flights[[#This Row],[Date]], 1)</f>
        <v>41</v>
      </c>
      <c r="C3826" s="22">
        <f>WEEKDAY(Flights[[#This Row],[Date]],1)</f>
        <v>1</v>
      </c>
      <c r="D3826" t="s">
        <v>1660</v>
      </c>
      <c r="E3826" t="s">
        <v>1990</v>
      </c>
      <c r="F3826" t="s">
        <v>0</v>
      </c>
      <c r="G3826" t="s">
        <v>9</v>
      </c>
      <c r="H3826" t="str">
        <f>_xlfn.XLOOKUP(Flights[[#This Row],[Destination]], Airports!$A$2:$A$78, Airports!$D$2:$D$78)</f>
        <v>San Francisco</v>
      </c>
      <c r="I3826" t="str" cm="1">
        <f t="array" ref="I3826">_xlfn.XLOOKUP(Flights[[#This Row],[Destination]],_xlfn._TRO_TRAILING( Airports!A:A),_xlfn._TRO_TRAILING( Airports!E:E), "Not found")</f>
        <v>CA</v>
      </c>
      <c r="J3826" s="1">
        <v>0.67013888888888884</v>
      </c>
      <c r="K3826" s="22">
        <f>HOUR(Flights[[#This Row],[Scheduled Departure]])</f>
        <v>16</v>
      </c>
      <c r="L3826" s="1">
        <v>0.69166666666666665</v>
      </c>
      <c r="M3826">
        <f>(L3826-J3826)*24*60</f>
        <v>31.00000000000005</v>
      </c>
      <c r="N3826" s="16">
        <f>Flights[[#This Row],[Length (min)]]/60</f>
        <v>1.75</v>
      </c>
      <c r="O3826">
        <v>105</v>
      </c>
      <c r="P3826">
        <v>337</v>
      </c>
      <c r="Q3826" s="18">
        <f>IFERROR(Flights[[#This Row],[Distance]]/Flights[[#This Row],[Length (hr)]], "")</f>
        <v>192.57142857142858</v>
      </c>
      <c r="R3826" s="1">
        <v>0.73055555555555551</v>
      </c>
      <c r="S3826" s="1" t="str">
        <f>IF(Flights[[#This Row],[Length (hr)]]&lt;2, "No meal", IF(Flights[[#This Row],[Length (hr)]]&lt;3.5, "Light meal", "Full meal"))</f>
        <v>No meal</v>
      </c>
      <c r="T3826" s="1" t="str">
        <f>IF(AND(Flights[[#This Row],[Airline]]="US Airways", Flights[[#This Row],[Meal]]="Full Meal"), "Yes", "No")</f>
        <v>No</v>
      </c>
      <c r="U3826" s="1">
        <v>0.76458333333333328</v>
      </c>
      <c r="V3826">
        <v>49</v>
      </c>
      <c r="W3826" s="1" t="str">
        <f>IF(Flights[[#This Row],[Arrival Delay]] = "", "Cancelled", IF(Flights[[#This Row],[Arrival Delay]]&gt;15, "Delayed", "On time"))</f>
        <v>Delayed</v>
      </c>
      <c r="X3826" t="str">
        <f>IF(Flights[[#This Row],[Status]]&lt;&gt;"Delayed","", IF(Flights[[#This Row],[Arrival Delay]]&gt;120, "Severe", IF(Flights[[#This Row],[Arrival Delay]]&gt;60, "Major", "Moderate")))</f>
        <v>Moderate</v>
      </c>
      <c r="Y3826" t="b">
        <v>0</v>
      </c>
      <c r="AA3826" t="str">
        <f>IF(OR(AND(Flights[[#This Row],[Status]]="Cancelled", Flights[[#This Row],[Cancellation Reason]]="Airline/Carrier"), Flights[[#This Row],[Delay Type]]="Severe"), "Yes", "No")</f>
        <v>No</v>
      </c>
    </row>
    <row r="3827" spans="1:27" x14ac:dyDescent="0.3">
      <c r="A3827" s="3">
        <v>42281</v>
      </c>
      <c r="B3827" s="22">
        <f>WEEKNUM(Flights[[#This Row],[Date]], 1)</f>
        <v>41</v>
      </c>
      <c r="C3827" s="22">
        <f>WEEKDAY(Flights[[#This Row],[Date]],1)</f>
        <v>1</v>
      </c>
      <c r="D3827" t="s">
        <v>598</v>
      </c>
      <c r="E3827" t="s">
        <v>1991</v>
      </c>
      <c r="F3827" t="s">
        <v>0</v>
      </c>
      <c r="G3827" t="s">
        <v>349</v>
      </c>
      <c r="H3827" t="str">
        <f>_xlfn.XLOOKUP(Flights[[#This Row],[Destination]], Airports!$A$2:$A$78, Airports!$D$2:$D$78)</f>
        <v>Salt Lake City</v>
      </c>
      <c r="I3827" t="str" cm="1">
        <f t="array" ref="I3827">_xlfn.XLOOKUP(Flights[[#This Row],[Destination]],_xlfn._TRO_TRAILING( Airports!A:A),_xlfn._TRO_TRAILING( Airports!E:E), "Not found")</f>
        <v>UT</v>
      </c>
      <c r="J3827" s="1">
        <v>0.76041666666666663</v>
      </c>
      <c r="K3827" s="22">
        <f>HOUR(Flights[[#This Row],[Scheduled Departure]])</f>
        <v>18</v>
      </c>
      <c r="L3827" s="1">
        <v>0.75486111111111109</v>
      </c>
      <c r="M3827">
        <f>(L3827-J3827)*24*60</f>
        <v>-7.9999999999999716</v>
      </c>
      <c r="N3827" s="16">
        <f>Flights[[#This Row],[Length (min)]]/60</f>
        <v>1.75</v>
      </c>
      <c r="O3827">
        <v>105</v>
      </c>
      <c r="P3827">
        <v>590</v>
      </c>
      <c r="Q3827" s="18">
        <f>IFERROR(Flights[[#This Row],[Distance]]/Flights[[#This Row],[Length (hr)]], "")</f>
        <v>337.14285714285717</v>
      </c>
      <c r="R3827" s="1">
        <v>0.87986111111111109</v>
      </c>
      <c r="S3827" s="1" t="str">
        <f>IF(Flights[[#This Row],[Length (hr)]]&lt;2, "No meal", IF(Flights[[#This Row],[Length (hr)]]&lt;3.5, "Light meal", "Full meal"))</f>
        <v>No meal</v>
      </c>
      <c r="T3827" s="1" t="str">
        <f>IF(AND(Flights[[#This Row],[Airline]]="US Airways", Flights[[#This Row],[Meal]]="Full Meal"), "Yes", "No")</f>
        <v>No</v>
      </c>
      <c r="U3827" s="1">
        <v>0.86944444444444446</v>
      </c>
      <c r="V3827">
        <v>-15</v>
      </c>
      <c r="W3827" s="1" t="str">
        <f>IF(Flights[[#This Row],[Arrival Delay]] = "", "Cancelled", IF(Flights[[#This Row],[Arrival Delay]]&gt;15, "Delayed", "On time"))</f>
        <v>On time</v>
      </c>
      <c r="X3827" t="str">
        <f>IF(Flights[[#This Row],[Status]]&lt;&gt;"Delayed","", IF(Flights[[#This Row],[Arrival Delay]]&gt;120, "Severe", IF(Flights[[#This Row],[Arrival Delay]]&gt;60, "Major", "Moderate")))</f>
        <v/>
      </c>
      <c r="Y3827" t="b">
        <v>0</v>
      </c>
      <c r="AA3827" t="str">
        <f>IF(OR(AND(Flights[[#This Row],[Status]]="Cancelled", Flights[[#This Row],[Cancellation Reason]]="Airline/Carrier"), Flights[[#This Row],[Delay Type]]="Severe"), "Yes", "No")</f>
        <v>No</v>
      </c>
    </row>
    <row r="3828" spans="1:27" x14ac:dyDescent="0.3">
      <c r="A3828" s="3">
        <v>42281</v>
      </c>
      <c r="B3828" s="22">
        <f>WEEKNUM(Flights[[#This Row],[Date]], 1)</f>
        <v>41</v>
      </c>
      <c r="C3828" s="22">
        <f>WEEKDAY(Flights[[#This Row],[Date]],1)</f>
        <v>1</v>
      </c>
      <c r="D3828" t="s">
        <v>474</v>
      </c>
      <c r="E3828" t="s">
        <v>1990</v>
      </c>
      <c r="F3828" t="s">
        <v>0</v>
      </c>
      <c r="G3828" t="s">
        <v>9</v>
      </c>
      <c r="H3828" t="str">
        <f>_xlfn.XLOOKUP(Flights[[#This Row],[Destination]], Airports!$A$2:$A$78, Airports!$D$2:$D$78)</f>
        <v>San Francisco</v>
      </c>
      <c r="I3828" t="str" cm="1">
        <f t="array" ref="I3828">_xlfn.XLOOKUP(Flights[[#This Row],[Destination]],_xlfn._TRO_TRAILING( Airports!A:A),_xlfn._TRO_TRAILING( Airports!E:E), "Not found")</f>
        <v>CA</v>
      </c>
      <c r="J3828" s="1">
        <v>0.89166666666666672</v>
      </c>
      <c r="K3828" s="22">
        <f>HOUR(Flights[[#This Row],[Scheduled Departure]])</f>
        <v>21</v>
      </c>
      <c r="L3828" s="1">
        <v>0.88958333333333328</v>
      </c>
      <c r="M3828">
        <f>(L3828-J3828)*24*60</f>
        <v>-3.0000000000001492</v>
      </c>
      <c r="N3828" s="16">
        <f>Flights[[#This Row],[Length (min)]]/60</f>
        <v>1.3666666666666667</v>
      </c>
      <c r="O3828">
        <v>82</v>
      </c>
      <c r="P3828">
        <v>337</v>
      </c>
      <c r="Q3828" s="18">
        <f>IFERROR(Flights[[#This Row],[Distance]]/Flights[[#This Row],[Length (hr)]], "")</f>
        <v>246.58536585365854</v>
      </c>
      <c r="R3828" s="1">
        <v>0.94930555555555551</v>
      </c>
      <c r="S3828" s="1" t="str">
        <f>IF(Flights[[#This Row],[Length (hr)]]&lt;2, "No meal", IF(Flights[[#This Row],[Length (hr)]]&lt;3.5, "Light meal", "Full meal"))</f>
        <v>No meal</v>
      </c>
      <c r="T3828" s="1" t="str">
        <f>IF(AND(Flights[[#This Row],[Airline]]="US Airways", Flights[[#This Row],[Meal]]="Full Meal"), "Yes", "No")</f>
        <v>No</v>
      </c>
      <c r="U3828" s="1">
        <v>0.94652777777777775</v>
      </c>
      <c r="V3828">
        <v>-4</v>
      </c>
      <c r="W3828" s="1" t="str">
        <f>IF(Flights[[#This Row],[Arrival Delay]] = "", "Cancelled", IF(Flights[[#This Row],[Arrival Delay]]&gt;15, "Delayed", "On time"))</f>
        <v>On time</v>
      </c>
      <c r="X3828" t="str">
        <f>IF(Flights[[#This Row],[Status]]&lt;&gt;"Delayed","", IF(Flights[[#This Row],[Arrival Delay]]&gt;120, "Severe", IF(Flights[[#This Row],[Arrival Delay]]&gt;60, "Major", "Moderate")))</f>
        <v/>
      </c>
      <c r="Y3828" t="b">
        <v>0</v>
      </c>
      <c r="AA3828" t="str">
        <f>IF(OR(AND(Flights[[#This Row],[Status]]="Cancelled", Flights[[#This Row],[Cancellation Reason]]="Airline/Carrier"), Flights[[#This Row],[Delay Type]]="Severe"), "Yes", "No")</f>
        <v>No</v>
      </c>
    </row>
    <row r="3829" spans="1:27" x14ac:dyDescent="0.3">
      <c r="A3829" s="3">
        <v>42281</v>
      </c>
      <c r="B3829" s="22">
        <f>WEEKNUM(Flights[[#This Row],[Date]], 1)</f>
        <v>41</v>
      </c>
      <c r="C3829" s="22">
        <f>WEEKDAY(Flights[[#This Row],[Date]],1)</f>
        <v>1</v>
      </c>
      <c r="D3829" t="s">
        <v>661</v>
      </c>
      <c r="E3829" t="s">
        <v>1996</v>
      </c>
      <c r="F3829" t="s">
        <v>0</v>
      </c>
      <c r="G3829" t="s">
        <v>285</v>
      </c>
      <c r="H3829" t="str">
        <f>_xlfn.XLOOKUP(Flights[[#This Row],[Destination]], Airports!$A$2:$A$78, Airports!$D$2:$D$78)</f>
        <v>Fort Lauderdale</v>
      </c>
      <c r="I3829" t="str" cm="1">
        <f t="array" ref="I3829">_xlfn.XLOOKUP(Flights[[#This Row],[Destination]],_xlfn._TRO_TRAILING( Airports!A:A),_xlfn._TRO_TRAILING( Airports!E:E), "Not found")</f>
        <v>FL</v>
      </c>
      <c r="J3829" s="1">
        <v>0.91319444444444442</v>
      </c>
      <c r="K3829" s="22">
        <f>HOUR(Flights[[#This Row],[Scheduled Departure]])</f>
        <v>21</v>
      </c>
      <c r="L3829" s="1">
        <v>0.91249999999999998</v>
      </c>
      <c r="M3829">
        <f>(L3829-J3829)*24*60</f>
        <v>-0.99999999999999645</v>
      </c>
      <c r="N3829" s="16">
        <f>Flights[[#This Row],[Length (min)]]/60</f>
        <v>4.833333333333333</v>
      </c>
      <c r="O3829">
        <v>290</v>
      </c>
      <c r="P3829">
        <v>2343</v>
      </c>
      <c r="Q3829" s="18">
        <f>IFERROR(Flights[[#This Row],[Distance]]/Flights[[#This Row],[Length (hr)]], "")</f>
        <v>484.75862068965517</v>
      </c>
      <c r="R3829" s="1">
        <v>0.23958333333333334</v>
      </c>
      <c r="S3829" s="1" t="str">
        <f>IF(Flights[[#This Row],[Length (hr)]]&lt;2, "No meal", IF(Flights[[#This Row],[Length (hr)]]&lt;3.5, "Light meal", "Full meal"))</f>
        <v>Full meal</v>
      </c>
      <c r="T3829" s="1" t="str">
        <f>IF(AND(Flights[[#This Row],[Airline]]="US Airways", Flights[[#This Row],[Meal]]="Full Meal"), "Yes", "No")</f>
        <v>No</v>
      </c>
      <c r="U3829" s="1">
        <v>0.2388888888888889</v>
      </c>
      <c r="V3829">
        <v>-1</v>
      </c>
      <c r="W3829" s="1" t="str">
        <f>IF(Flights[[#This Row],[Arrival Delay]] = "", "Cancelled", IF(Flights[[#This Row],[Arrival Delay]]&gt;15, "Delayed", "On time"))</f>
        <v>On time</v>
      </c>
      <c r="X3829" t="str">
        <f>IF(Flights[[#This Row],[Status]]&lt;&gt;"Delayed","", IF(Flights[[#This Row],[Arrival Delay]]&gt;120, "Severe", IF(Flights[[#This Row],[Arrival Delay]]&gt;60, "Major", "Moderate")))</f>
        <v/>
      </c>
      <c r="Y3829" t="b">
        <v>0</v>
      </c>
      <c r="AA3829" t="str">
        <f>IF(OR(AND(Flights[[#This Row],[Status]]="Cancelled", Flights[[#This Row],[Cancellation Reason]]="Airline/Carrier"), Flights[[#This Row],[Delay Type]]="Severe"), "Yes", "No")</f>
        <v>No</v>
      </c>
    </row>
    <row r="3830" spans="1:27" x14ac:dyDescent="0.3">
      <c r="A3830" s="3">
        <v>42281</v>
      </c>
      <c r="B3830" s="22">
        <f>WEEKNUM(Flights[[#This Row],[Date]], 1)</f>
        <v>41</v>
      </c>
      <c r="C3830" s="22">
        <f>WEEKDAY(Flights[[#This Row],[Date]],1)</f>
        <v>1</v>
      </c>
      <c r="D3830" t="s">
        <v>214</v>
      </c>
      <c r="E3830" t="s">
        <v>1987</v>
      </c>
      <c r="F3830" t="s">
        <v>0</v>
      </c>
      <c r="G3830" t="s">
        <v>13</v>
      </c>
      <c r="H3830" t="str">
        <f>_xlfn.XLOOKUP(Flights[[#This Row],[Destination]], Airports!$A$2:$A$78, Airports!$D$2:$D$78)</f>
        <v>Orlando</v>
      </c>
      <c r="I3830" t="str" cm="1">
        <f t="array" ref="I3830">_xlfn.XLOOKUP(Flights[[#This Row],[Destination]],_xlfn._TRO_TRAILING( Airports!A:A),_xlfn._TRO_TRAILING( Airports!E:E), "Not found")</f>
        <v>FL</v>
      </c>
      <c r="J3830" s="1">
        <v>0.92708333333333337</v>
      </c>
      <c r="K3830" s="22">
        <f>HOUR(Flights[[#This Row],[Scheduled Departure]])</f>
        <v>22</v>
      </c>
      <c r="L3830" s="1">
        <v>0.9243055555555556</v>
      </c>
      <c r="M3830">
        <f>(L3830-J3830)*24*60</f>
        <v>-3.9999999999999858</v>
      </c>
      <c r="N3830" s="16">
        <f>Flights[[#This Row],[Length (min)]]/60</f>
        <v>4.8</v>
      </c>
      <c r="O3830">
        <v>288</v>
      </c>
      <c r="P3830">
        <v>2218</v>
      </c>
      <c r="Q3830" s="18">
        <f>IFERROR(Flights[[#This Row],[Distance]]/Flights[[#This Row],[Length (hr)]], "")</f>
        <v>462.08333333333337</v>
      </c>
      <c r="R3830" s="1">
        <v>0.25</v>
      </c>
      <c r="S3830" s="1" t="str">
        <f>IF(Flights[[#This Row],[Length (hr)]]&lt;2, "No meal", IF(Flights[[#This Row],[Length (hr)]]&lt;3.5, "Light meal", "Full meal"))</f>
        <v>Full meal</v>
      </c>
      <c r="T3830" s="1" t="str">
        <f>IF(AND(Flights[[#This Row],[Airline]]="US Airways", Flights[[#This Row],[Meal]]="Full Meal"), "Yes", "No")</f>
        <v>No</v>
      </c>
      <c r="U3830" s="1">
        <v>0.24930555555555556</v>
      </c>
      <c r="V3830">
        <v>-1</v>
      </c>
      <c r="W3830" s="1" t="str">
        <f>IF(Flights[[#This Row],[Arrival Delay]] = "", "Cancelled", IF(Flights[[#This Row],[Arrival Delay]]&gt;15, "Delayed", "On time"))</f>
        <v>On time</v>
      </c>
      <c r="X3830" t="str">
        <f>IF(Flights[[#This Row],[Status]]&lt;&gt;"Delayed","", IF(Flights[[#This Row],[Arrival Delay]]&gt;120, "Severe", IF(Flights[[#This Row],[Arrival Delay]]&gt;60, "Major", "Moderate")))</f>
        <v/>
      </c>
      <c r="Y3830" t="b">
        <v>0</v>
      </c>
      <c r="AA3830" t="str">
        <f>IF(OR(AND(Flights[[#This Row],[Status]]="Cancelled", Flights[[#This Row],[Cancellation Reason]]="Airline/Carrier"), Flights[[#This Row],[Delay Type]]="Severe"), "Yes", "No")</f>
        <v>No</v>
      </c>
    </row>
    <row r="3831" spans="1:27" x14ac:dyDescent="0.3">
      <c r="A3831" s="3">
        <v>42282</v>
      </c>
      <c r="B3831" s="22">
        <f>WEEKNUM(Flights[[#This Row],[Date]], 1)</f>
        <v>41</v>
      </c>
      <c r="C3831" s="22">
        <f>WEEKDAY(Flights[[#This Row],[Date]],1)</f>
        <v>2</v>
      </c>
      <c r="D3831" t="s">
        <v>429</v>
      </c>
      <c r="E3831" t="s">
        <v>1994</v>
      </c>
      <c r="F3831" t="s">
        <v>0</v>
      </c>
      <c r="G3831" t="s">
        <v>335</v>
      </c>
      <c r="H3831" t="str">
        <f>_xlfn.XLOOKUP(Flights[[#This Row],[Destination]], Airports!$A$2:$A$78, Airports!$D$2:$D$78)</f>
        <v>Reno</v>
      </c>
      <c r="I3831" t="str" cm="1">
        <f t="array" ref="I3831">_xlfn.XLOOKUP(Flights[[#This Row],[Destination]],_xlfn._TRO_TRAILING( Airports!A:A),_xlfn._TRO_TRAILING( Airports!E:E), "Not found")</f>
        <v>NV</v>
      </c>
      <c r="J3831" s="1">
        <v>0.34930555555555554</v>
      </c>
      <c r="K3831" s="22">
        <f>HOUR(Flights[[#This Row],[Scheduled Departure]])</f>
        <v>8</v>
      </c>
      <c r="L3831" s="1">
        <v>0.34583333333333333</v>
      </c>
      <c r="M3831">
        <f>(L3831-J3831)*24*60</f>
        <v>-4.9999999999999822</v>
      </c>
      <c r="N3831" s="16">
        <f>Flights[[#This Row],[Length (min)]]/60</f>
        <v>1.4</v>
      </c>
      <c r="O3831">
        <v>84</v>
      </c>
      <c r="P3831">
        <v>391</v>
      </c>
      <c r="Q3831" s="18">
        <f>IFERROR(Flights[[#This Row],[Distance]]/Flights[[#This Row],[Length (hr)]], "")</f>
        <v>279.28571428571428</v>
      </c>
      <c r="R3831" s="1">
        <v>0.41249999999999998</v>
      </c>
      <c r="S3831" s="1" t="str">
        <f>IF(Flights[[#This Row],[Length (hr)]]&lt;2, "No meal", IF(Flights[[#This Row],[Length (hr)]]&lt;3.5, "Light meal", "Full meal"))</f>
        <v>No meal</v>
      </c>
      <c r="T3831" s="1" t="str">
        <f>IF(AND(Flights[[#This Row],[Airline]]="US Airways", Flights[[#This Row],[Meal]]="Full Meal"), "Yes", "No")</f>
        <v>No</v>
      </c>
      <c r="U3831" s="1">
        <v>0.40416666666666667</v>
      </c>
      <c r="V3831">
        <v>-12</v>
      </c>
      <c r="W3831" s="1" t="str">
        <f>IF(Flights[[#This Row],[Arrival Delay]] = "", "Cancelled", IF(Flights[[#This Row],[Arrival Delay]]&gt;15, "Delayed", "On time"))</f>
        <v>On time</v>
      </c>
      <c r="X3831" t="str">
        <f>IF(Flights[[#This Row],[Status]]&lt;&gt;"Delayed","", IF(Flights[[#This Row],[Arrival Delay]]&gt;120, "Severe", IF(Flights[[#This Row],[Arrival Delay]]&gt;60, "Major", "Moderate")))</f>
        <v/>
      </c>
      <c r="Y3831" t="b">
        <v>0</v>
      </c>
      <c r="AA3831" t="str">
        <f>IF(OR(AND(Flights[[#This Row],[Status]]="Cancelled", Flights[[#This Row],[Cancellation Reason]]="Airline/Carrier"), Flights[[#This Row],[Delay Type]]="Severe"), "Yes", "No")</f>
        <v>No</v>
      </c>
    </row>
    <row r="3832" spans="1:27" x14ac:dyDescent="0.3">
      <c r="A3832" s="3">
        <v>42282</v>
      </c>
      <c r="B3832" s="22">
        <f>WEEKNUM(Flights[[#This Row],[Date]], 1)</f>
        <v>41</v>
      </c>
      <c r="C3832" s="22">
        <f>WEEKDAY(Flights[[#This Row],[Date]],1)</f>
        <v>2</v>
      </c>
      <c r="D3832" t="s">
        <v>1614</v>
      </c>
      <c r="E3832" t="s">
        <v>1990</v>
      </c>
      <c r="F3832" t="s">
        <v>0</v>
      </c>
      <c r="G3832" t="s">
        <v>273</v>
      </c>
      <c r="H3832" t="str">
        <f>_xlfn.XLOOKUP(Flights[[#This Row],[Destination]], Airports!$A$2:$A$78, Airports!$D$2:$D$78)</f>
        <v>Denver</v>
      </c>
      <c r="I3832" t="str" cm="1">
        <f t="array" ref="I3832">_xlfn.XLOOKUP(Flights[[#This Row],[Destination]],_xlfn._TRO_TRAILING( Airports!A:A),_xlfn._TRO_TRAILING( Airports!E:E), "Not found")</f>
        <v>CO</v>
      </c>
      <c r="J3832" s="1">
        <v>0.35416666666666669</v>
      </c>
      <c r="K3832" s="22">
        <f>HOUR(Flights[[#This Row],[Scheduled Departure]])</f>
        <v>8</v>
      </c>
      <c r="L3832" s="1">
        <v>0.3527777777777778</v>
      </c>
      <c r="M3832">
        <f>(L3832-J3832)*24*60</f>
        <v>-1.9999999999999929</v>
      </c>
      <c r="N3832" s="16">
        <f>Flights[[#This Row],[Length (min)]]/60</f>
        <v>2.3333333333333335</v>
      </c>
      <c r="O3832">
        <v>140</v>
      </c>
      <c r="P3832">
        <v>862</v>
      </c>
      <c r="Q3832" s="18">
        <f>IFERROR(Flights[[#This Row],[Distance]]/Flights[[#This Row],[Length (hr)]], "")</f>
        <v>369.42857142857139</v>
      </c>
      <c r="R3832" s="1">
        <v>0.49513888888888891</v>
      </c>
      <c r="S3832" s="1" t="str">
        <f>IF(Flights[[#This Row],[Length (hr)]]&lt;2, "No meal", IF(Flights[[#This Row],[Length (hr)]]&lt;3.5, "Light meal", "Full meal"))</f>
        <v>Light meal</v>
      </c>
      <c r="T3832" s="1" t="str">
        <f>IF(AND(Flights[[#This Row],[Airline]]="US Airways", Flights[[#This Row],[Meal]]="Full Meal"), "Yes", "No")</f>
        <v>No</v>
      </c>
      <c r="U3832" s="1">
        <v>0.49166666666666664</v>
      </c>
      <c r="V3832">
        <v>-5</v>
      </c>
      <c r="W3832" s="1" t="str">
        <f>IF(Flights[[#This Row],[Arrival Delay]] = "", "Cancelled", IF(Flights[[#This Row],[Arrival Delay]]&gt;15, "Delayed", "On time"))</f>
        <v>On time</v>
      </c>
      <c r="X3832" t="str">
        <f>IF(Flights[[#This Row],[Status]]&lt;&gt;"Delayed","", IF(Flights[[#This Row],[Arrival Delay]]&gt;120, "Severe", IF(Flights[[#This Row],[Arrival Delay]]&gt;60, "Major", "Moderate")))</f>
        <v/>
      </c>
      <c r="Y3832" t="b">
        <v>0</v>
      </c>
      <c r="AA3832" t="str">
        <f>IF(OR(AND(Flights[[#This Row],[Status]]="Cancelled", Flights[[#This Row],[Cancellation Reason]]="Airline/Carrier"), Flights[[#This Row],[Delay Type]]="Severe"), "Yes", "No")</f>
        <v>No</v>
      </c>
    </row>
    <row r="3833" spans="1:27" x14ac:dyDescent="0.3">
      <c r="A3833" s="3">
        <v>42282</v>
      </c>
      <c r="B3833" s="22">
        <f>WEEKNUM(Flights[[#This Row],[Date]], 1)</f>
        <v>41</v>
      </c>
      <c r="C3833" s="22">
        <f>WEEKDAY(Flights[[#This Row],[Date]],1)</f>
        <v>2</v>
      </c>
      <c r="D3833" t="s">
        <v>421</v>
      </c>
      <c r="E3833" t="s">
        <v>1996</v>
      </c>
      <c r="F3833" t="s">
        <v>0</v>
      </c>
      <c r="G3833" t="s">
        <v>13</v>
      </c>
      <c r="H3833" t="str">
        <f>_xlfn.XLOOKUP(Flights[[#This Row],[Destination]], Airports!$A$2:$A$78, Airports!$D$2:$D$78)</f>
        <v>Orlando</v>
      </c>
      <c r="I3833" t="str" cm="1">
        <f t="array" ref="I3833">_xlfn.XLOOKUP(Flights[[#This Row],[Destination]],_xlfn._TRO_TRAILING( Airports!A:A),_xlfn._TRO_TRAILING( Airports!E:E), "Not found")</f>
        <v>FL</v>
      </c>
      <c r="J3833" s="1">
        <v>0.37152777777777779</v>
      </c>
      <c r="K3833" s="22">
        <f>HOUR(Flights[[#This Row],[Scheduled Departure]])</f>
        <v>8</v>
      </c>
      <c r="L3833" s="1">
        <v>0.37777777777777777</v>
      </c>
      <c r="M3833">
        <f>(L3833-J3833)*24*60</f>
        <v>8.999999999999968</v>
      </c>
      <c r="N3833" s="16">
        <f>Flights[[#This Row],[Length (min)]]/60</f>
        <v>4.6333333333333337</v>
      </c>
      <c r="O3833">
        <v>278</v>
      </c>
      <c r="P3833">
        <v>2218</v>
      </c>
      <c r="Q3833" s="18">
        <f>IFERROR(Flights[[#This Row],[Distance]]/Flights[[#This Row],[Length (hr)]], "")</f>
        <v>478.70503597122297</v>
      </c>
      <c r="R3833" s="1">
        <v>0.69444444444444442</v>
      </c>
      <c r="S3833" s="1" t="str">
        <f>IF(Flights[[#This Row],[Length (hr)]]&lt;2, "No meal", IF(Flights[[#This Row],[Length (hr)]]&lt;3.5, "Light meal", "Full meal"))</f>
        <v>Full meal</v>
      </c>
      <c r="T3833" s="1" t="str">
        <f>IF(AND(Flights[[#This Row],[Airline]]="US Airways", Flights[[#This Row],[Meal]]="Full Meal"), "Yes", "No")</f>
        <v>No</v>
      </c>
      <c r="U3833" s="1">
        <v>0.6958333333333333</v>
      </c>
      <c r="V3833">
        <v>2</v>
      </c>
      <c r="W3833" s="1" t="str">
        <f>IF(Flights[[#This Row],[Arrival Delay]] = "", "Cancelled", IF(Flights[[#This Row],[Arrival Delay]]&gt;15, "Delayed", "On time"))</f>
        <v>On time</v>
      </c>
      <c r="X3833" t="str">
        <f>IF(Flights[[#This Row],[Status]]&lt;&gt;"Delayed","", IF(Flights[[#This Row],[Arrival Delay]]&gt;120, "Severe", IF(Flights[[#This Row],[Arrival Delay]]&gt;60, "Major", "Moderate")))</f>
        <v/>
      </c>
      <c r="Y3833" t="b">
        <v>0</v>
      </c>
      <c r="AA3833" t="str">
        <f>IF(OR(AND(Flights[[#This Row],[Status]]="Cancelled", Flights[[#This Row],[Cancellation Reason]]="Airline/Carrier"), Flights[[#This Row],[Delay Type]]="Severe"), "Yes", "No")</f>
        <v>No</v>
      </c>
    </row>
    <row r="3834" spans="1:27" x14ac:dyDescent="0.3">
      <c r="A3834" s="3">
        <v>42282</v>
      </c>
      <c r="B3834" s="22">
        <f>WEEKNUM(Flights[[#This Row],[Date]], 1)</f>
        <v>41</v>
      </c>
      <c r="C3834" s="22">
        <f>WEEKDAY(Flights[[#This Row],[Date]],1)</f>
        <v>2</v>
      </c>
      <c r="D3834" t="s">
        <v>451</v>
      </c>
      <c r="E3834" t="s">
        <v>1996</v>
      </c>
      <c r="F3834" t="s">
        <v>0</v>
      </c>
      <c r="G3834" t="s">
        <v>4</v>
      </c>
      <c r="H3834" t="str">
        <f>_xlfn.XLOOKUP(Flights[[#This Row],[Destination]], Airports!$A$2:$A$78, Airports!$D$2:$D$78)</f>
        <v>Chicago</v>
      </c>
      <c r="I3834" t="str" cm="1">
        <f t="array" ref="I3834">_xlfn.XLOOKUP(Flights[[#This Row],[Destination]],_xlfn._TRO_TRAILING( Airports!A:A),_xlfn._TRO_TRAILING( Airports!E:E), "Not found")</f>
        <v>IL</v>
      </c>
      <c r="J3834" s="1">
        <v>0.4236111111111111</v>
      </c>
      <c r="K3834" s="22">
        <f>HOUR(Flights[[#This Row],[Scheduled Departure]])</f>
        <v>10</v>
      </c>
      <c r="L3834" s="1">
        <v>0.42222222222222222</v>
      </c>
      <c r="M3834">
        <f>(L3834-J3834)*24*60</f>
        <v>-1.9999999999999929</v>
      </c>
      <c r="N3834" s="16">
        <f>Flights[[#This Row],[Length (min)]]/60</f>
        <v>3.9333333333333331</v>
      </c>
      <c r="O3834">
        <v>236</v>
      </c>
      <c r="P3834">
        <v>1744</v>
      </c>
      <c r="Q3834" s="18">
        <f>IFERROR(Flights[[#This Row],[Distance]]/Flights[[#This Row],[Length (hr)]], "")</f>
        <v>443.38983050847457</v>
      </c>
      <c r="R3834" s="1">
        <v>0.67013888888888884</v>
      </c>
      <c r="S3834" s="1" t="str">
        <f>IF(Flights[[#This Row],[Length (hr)]]&lt;2, "No meal", IF(Flights[[#This Row],[Length (hr)]]&lt;3.5, "Light meal", "Full meal"))</f>
        <v>Full meal</v>
      </c>
      <c r="T3834" s="1" t="str">
        <f>IF(AND(Flights[[#This Row],[Airline]]="US Airways", Flights[[#This Row],[Meal]]="Full Meal"), "Yes", "No")</f>
        <v>No</v>
      </c>
      <c r="U3834" s="1">
        <v>0.6694444444444444</v>
      </c>
      <c r="V3834">
        <v>-1</v>
      </c>
      <c r="W3834" s="1" t="str">
        <f>IF(Flights[[#This Row],[Arrival Delay]] = "", "Cancelled", IF(Flights[[#This Row],[Arrival Delay]]&gt;15, "Delayed", "On time"))</f>
        <v>On time</v>
      </c>
      <c r="X3834" t="str">
        <f>IF(Flights[[#This Row],[Status]]&lt;&gt;"Delayed","", IF(Flights[[#This Row],[Arrival Delay]]&gt;120, "Severe", IF(Flights[[#This Row],[Arrival Delay]]&gt;60, "Major", "Moderate")))</f>
        <v/>
      </c>
      <c r="Y3834" t="b">
        <v>0</v>
      </c>
      <c r="AA3834" t="str">
        <f>IF(OR(AND(Flights[[#This Row],[Status]]="Cancelled", Flights[[#This Row],[Cancellation Reason]]="Airline/Carrier"), Flights[[#This Row],[Delay Type]]="Severe"), "Yes", "No")</f>
        <v>No</v>
      </c>
    </row>
    <row r="3835" spans="1:27" x14ac:dyDescent="0.3">
      <c r="A3835" s="3">
        <v>42282</v>
      </c>
      <c r="B3835" s="22">
        <f>WEEKNUM(Flights[[#This Row],[Date]], 1)</f>
        <v>41</v>
      </c>
      <c r="C3835" s="22">
        <f>WEEKDAY(Flights[[#This Row],[Date]],1)</f>
        <v>2</v>
      </c>
      <c r="D3835" t="s">
        <v>166</v>
      </c>
      <c r="E3835" t="s">
        <v>1987</v>
      </c>
      <c r="F3835" t="s">
        <v>0</v>
      </c>
      <c r="G3835" t="s">
        <v>15</v>
      </c>
      <c r="H3835" t="str">
        <f>_xlfn.XLOOKUP(Flights[[#This Row],[Destination]], Airports!$A$2:$A$78, Airports!$D$2:$D$78)</f>
        <v>Las Vegas</v>
      </c>
      <c r="I3835" t="str" cm="1">
        <f t="array" ref="I3835">_xlfn.XLOOKUP(Flights[[#This Row],[Destination]],_xlfn._TRO_TRAILING( Airports!A:A),_xlfn._TRO_TRAILING( Airports!E:E), "Not found")</f>
        <v>NV</v>
      </c>
      <c r="J3835" s="1">
        <v>0.42708333333333331</v>
      </c>
      <c r="K3835" s="22">
        <f>HOUR(Flights[[#This Row],[Scheduled Departure]])</f>
        <v>10</v>
      </c>
      <c r="L3835" s="1">
        <v>0.43958333333333333</v>
      </c>
      <c r="M3835">
        <f>(L3835-J3835)*24*60</f>
        <v>18.000000000000014</v>
      </c>
      <c r="N3835" s="16">
        <f>Flights[[#This Row],[Length (min)]]/60</f>
        <v>1.4166666666666667</v>
      </c>
      <c r="O3835">
        <v>85</v>
      </c>
      <c r="P3835">
        <v>236</v>
      </c>
      <c r="Q3835" s="18">
        <f>IFERROR(Flights[[#This Row],[Distance]]/Flights[[#This Row],[Length (hr)]], "")</f>
        <v>166.58823529411765</v>
      </c>
      <c r="R3835" s="1">
        <v>0.48125000000000001</v>
      </c>
      <c r="S3835" s="1" t="str">
        <f>IF(Flights[[#This Row],[Length (hr)]]&lt;2, "No meal", IF(Flights[[#This Row],[Length (hr)]]&lt;3.5, "Light meal", "Full meal"))</f>
        <v>No meal</v>
      </c>
      <c r="T3835" s="1" t="str">
        <f>IF(AND(Flights[[#This Row],[Airline]]="US Airways", Flights[[#This Row],[Meal]]="Full Meal"), "Yes", "No")</f>
        <v>No</v>
      </c>
      <c r="U3835" s="1">
        <v>0.49861111111111112</v>
      </c>
      <c r="V3835">
        <v>25</v>
      </c>
      <c r="W3835" s="1" t="str">
        <f>IF(Flights[[#This Row],[Arrival Delay]] = "", "Cancelled", IF(Flights[[#This Row],[Arrival Delay]]&gt;15, "Delayed", "On time"))</f>
        <v>Delayed</v>
      </c>
      <c r="X3835" t="str">
        <f>IF(Flights[[#This Row],[Status]]&lt;&gt;"Delayed","", IF(Flights[[#This Row],[Arrival Delay]]&gt;120, "Severe", IF(Flights[[#This Row],[Arrival Delay]]&gt;60, "Major", "Moderate")))</f>
        <v>Moderate</v>
      </c>
      <c r="Y3835" t="b">
        <v>0</v>
      </c>
      <c r="AA3835" t="str">
        <f>IF(OR(AND(Flights[[#This Row],[Status]]="Cancelled", Flights[[#This Row],[Cancellation Reason]]="Airline/Carrier"), Flights[[#This Row],[Delay Type]]="Severe"), "Yes", "No")</f>
        <v>No</v>
      </c>
    </row>
    <row r="3836" spans="1:27" x14ac:dyDescent="0.3">
      <c r="A3836" s="3">
        <v>42282</v>
      </c>
      <c r="B3836" s="22">
        <f>WEEKNUM(Flights[[#This Row],[Date]], 1)</f>
        <v>41</v>
      </c>
      <c r="C3836" s="22">
        <f>WEEKDAY(Flights[[#This Row],[Date]],1)</f>
        <v>2</v>
      </c>
      <c r="D3836" t="s">
        <v>515</v>
      </c>
      <c r="E3836" t="s">
        <v>1991</v>
      </c>
      <c r="F3836" t="s">
        <v>0</v>
      </c>
      <c r="G3836" t="s">
        <v>344</v>
      </c>
      <c r="H3836" t="str">
        <f>_xlfn.XLOOKUP(Flights[[#This Row],[Destination]], Airports!$A$2:$A$78, Airports!$D$2:$D$78)</f>
        <v>Seattle</v>
      </c>
      <c r="I3836" t="str" cm="1">
        <f t="array" ref="I3836">_xlfn.XLOOKUP(Flights[[#This Row],[Destination]],_xlfn._TRO_TRAILING( Airports!A:A),_xlfn._TRO_TRAILING( Airports!E:E), "Not found")</f>
        <v>WA</v>
      </c>
      <c r="J3836" s="1">
        <v>0.46527777777777779</v>
      </c>
      <c r="K3836" s="22">
        <f>HOUR(Flights[[#This Row],[Scheduled Departure]])</f>
        <v>11</v>
      </c>
      <c r="L3836" s="1">
        <v>0.46388888888888891</v>
      </c>
      <c r="M3836">
        <f>(L3836-J3836)*24*60</f>
        <v>-1.9999999999999929</v>
      </c>
      <c r="N3836" s="16">
        <f>Flights[[#This Row],[Length (min)]]/60</f>
        <v>2.4</v>
      </c>
      <c r="O3836">
        <v>144</v>
      </c>
      <c r="P3836">
        <v>954</v>
      </c>
      <c r="Q3836" s="18">
        <f>IFERROR(Flights[[#This Row],[Distance]]/Flights[[#This Row],[Length (hr)]], "")</f>
        <v>397.5</v>
      </c>
      <c r="R3836" s="1">
        <v>0.57986111111111116</v>
      </c>
      <c r="S3836" s="1" t="str">
        <f>IF(Flights[[#This Row],[Length (hr)]]&lt;2, "No meal", IF(Flights[[#This Row],[Length (hr)]]&lt;3.5, "Light meal", "Full meal"))</f>
        <v>Light meal</v>
      </c>
      <c r="T3836" s="1" t="str">
        <f>IF(AND(Flights[[#This Row],[Airline]]="US Airways", Flights[[#This Row],[Meal]]="Full Meal"), "Yes", "No")</f>
        <v>No</v>
      </c>
      <c r="U3836" s="1">
        <v>0.56388888888888888</v>
      </c>
      <c r="V3836">
        <v>-23</v>
      </c>
      <c r="W3836" s="1" t="str">
        <f>IF(Flights[[#This Row],[Arrival Delay]] = "", "Cancelled", IF(Flights[[#This Row],[Arrival Delay]]&gt;15, "Delayed", "On time"))</f>
        <v>On time</v>
      </c>
      <c r="X3836" t="str">
        <f>IF(Flights[[#This Row],[Status]]&lt;&gt;"Delayed","", IF(Flights[[#This Row],[Arrival Delay]]&gt;120, "Severe", IF(Flights[[#This Row],[Arrival Delay]]&gt;60, "Major", "Moderate")))</f>
        <v/>
      </c>
      <c r="Y3836" t="b">
        <v>0</v>
      </c>
      <c r="AA3836" t="str">
        <f>IF(OR(AND(Flights[[#This Row],[Status]]="Cancelled", Flights[[#This Row],[Cancellation Reason]]="Airline/Carrier"), Flights[[#This Row],[Delay Type]]="Severe"), "Yes", "No")</f>
        <v>No</v>
      </c>
    </row>
    <row r="3837" spans="1:27" x14ac:dyDescent="0.3">
      <c r="A3837" s="3">
        <v>42282</v>
      </c>
      <c r="B3837" s="22">
        <f>WEEKNUM(Flights[[#This Row],[Date]], 1)</f>
        <v>41</v>
      </c>
      <c r="C3837" s="22">
        <f>WEEKDAY(Flights[[#This Row],[Date]],1)</f>
        <v>2</v>
      </c>
      <c r="D3837" t="s">
        <v>1235</v>
      </c>
      <c r="E3837" t="s">
        <v>1989</v>
      </c>
      <c r="F3837" t="s">
        <v>0</v>
      </c>
      <c r="G3837" t="s">
        <v>12</v>
      </c>
      <c r="H3837" t="str">
        <f>_xlfn.XLOOKUP(Flights[[#This Row],[Destination]], Airports!$A$2:$A$78, Airports!$D$2:$D$78)</f>
        <v>New York</v>
      </c>
      <c r="I3837" t="str" cm="1">
        <f t="array" ref="I3837">_xlfn.XLOOKUP(Flights[[#This Row],[Destination]],_xlfn._TRO_TRAILING( Airports!A:A),_xlfn._TRO_TRAILING( Airports!E:E), "Not found")</f>
        <v>NY</v>
      </c>
      <c r="J3837" s="1">
        <v>0.4826388888888889</v>
      </c>
      <c r="K3837" s="22">
        <f>HOUR(Flights[[#This Row],[Scheduled Departure]])</f>
        <v>11</v>
      </c>
      <c r="L3837" s="1">
        <v>0.48680555555555555</v>
      </c>
      <c r="M3837">
        <f>(L3837-J3837)*24*60</f>
        <v>5.9999999999999787</v>
      </c>
      <c r="N3837" s="16">
        <f>Flights[[#This Row],[Length (min)]]/60</f>
        <v>5.4</v>
      </c>
      <c r="O3837">
        <v>324</v>
      </c>
      <c r="P3837">
        <v>2475</v>
      </c>
      <c r="Q3837" s="18">
        <f>IFERROR(Flights[[#This Row],[Distance]]/Flights[[#This Row],[Length (hr)]], "")</f>
        <v>458.33333333333331</v>
      </c>
      <c r="R3837" s="1">
        <v>0.83680555555555558</v>
      </c>
      <c r="S3837" s="1" t="str">
        <f>IF(Flights[[#This Row],[Length (hr)]]&lt;2, "No meal", IF(Flights[[#This Row],[Length (hr)]]&lt;3.5, "Light meal", "Full meal"))</f>
        <v>Full meal</v>
      </c>
      <c r="T3837" s="1" t="str">
        <f>IF(AND(Flights[[#This Row],[Airline]]="US Airways", Flights[[#This Row],[Meal]]="Full Meal"), "Yes", "No")</f>
        <v>No</v>
      </c>
      <c r="U3837" s="1">
        <v>0.83680555555555558</v>
      </c>
      <c r="V3837">
        <v>0</v>
      </c>
      <c r="W3837" s="1" t="str">
        <f>IF(Flights[[#This Row],[Arrival Delay]] = "", "Cancelled", IF(Flights[[#This Row],[Arrival Delay]]&gt;15, "Delayed", "On time"))</f>
        <v>On time</v>
      </c>
      <c r="X3837" t="str">
        <f>IF(Flights[[#This Row],[Status]]&lt;&gt;"Delayed","", IF(Flights[[#This Row],[Arrival Delay]]&gt;120, "Severe", IF(Flights[[#This Row],[Arrival Delay]]&gt;60, "Major", "Moderate")))</f>
        <v/>
      </c>
      <c r="Y3837" t="b">
        <v>0</v>
      </c>
      <c r="AA3837" t="str">
        <f>IF(OR(AND(Flights[[#This Row],[Status]]="Cancelled", Flights[[#This Row],[Cancellation Reason]]="Airline/Carrier"), Flights[[#This Row],[Delay Type]]="Severe"), "Yes", "No")</f>
        <v>No</v>
      </c>
    </row>
    <row r="3838" spans="1:27" x14ac:dyDescent="0.3">
      <c r="A3838" s="3">
        <v>42282</v>
      </c>
      <c r="B3838" s="22">
        <f>WEEKNUM(Flights[[#This Row],[Date]], 1)</f>
        <v>41</v>
      </c>
      <c r="C3838" s="22">
        <f>WEEKDAY(Flights[[#This Row],[Date]],1)</f>
        <v>2</v>
      </c>
      <c r="D3838" t="s">
        <v>539</v>
      </c>
      <c r="E3838" t="s">
        <v>1994</v>
      </c>
      <c r="F3838" t="s">
        <v>0</v>
      </c>
      <c r="G3838" t="s">
        <v>29</v>
      </c>
      <c r="H3838" t="str">
        <f>_xlfn.XLOOKUP(Flights[[#This Row],[Destination]], Airports!$A$2:$A$78, Airports!$D$2:$D$78)</f>
        <v>Phoenix</v>
      </c>
      <c r="I3838" t="str" cm="1">
        <f t="array" ref="I3838">_xlfn.XLOOKUP(Flights[[#This Row],[Destination]],_xlfn._TRO_TRAILING( Airports!A:A),_xlfn._TRO_TRAILING( Airports!E:E), "Not found")</f>
        <v>AZ</v>
      </c>
      <c r="J3838" s="1">
        <v>0.61111111111111116</v>
      </c>
      <c r="K3838" s="22">
        <f>HOUR(Flights[[#This Row],[Scheduled Departure]])</f>
        <v>14</v>
      </c>
      <c r="L3838" s="1">
        <v>0.60833333333333328</v>
      </c>
      <c r="M3838">
        <f>(L3838-J3838)*24*60</f>
        <v>-4.0000000000001457</v>
      </c>
      <c r="N3838" s="16">
        <f>Flights[[#This Row],[Length (min)]]/60</f>
        <v>1.4</v>
      </c>
      <c r="O3838">
        <v>84</v>
      </c>
      <c r="P3838">
        <v>370</v>
      </c>
      <c r="Q3838" s="18">
        <f>IFERROR(Flights[[#This Row],[Distance]]/Flights[[#This Row],[Length (hr)]], "")</f>
        <v>264.28571428571428</v>
      </c>
      <c r="R3838" s="1">
        <v>0.67361111111111116</v>
      </c>
      <c r="S3838" s="1" t="str">
        <f>IF(Flights[[#This Row],[Length (hr)]]&lt;2, "No meal", IF(Flights[[#This Row],[Length (hr)]]&lt;3.5, "Light meal", "Full meal"))</f>
        <v>No meal</v>
      </c>
      <c r="T3838" s="1" t="str">
        <f>IF(AND(Flights[[#This Row],[Airline]]="US Airways", Flights[[#This Row],[Meal]]="Full Meal"), "Yes", "No")</f>
        <v>No</v>
      </c>
      <c r="U3838" s="1">
        <v>0.66666666666666663</v>
      </c>
      <c r="V3838">
        <v>-10</v>
      </c>
      <c r="W3838" s="1" t="str">
        <f>IF(Flights[[#This Row],[Arrival Delay]] = "", "Cancelled", IF(Flights[[#This Row],[Arrival Delay]]&gt;15, "Delayed", "On time"))</f>
        <v>On time</v>
      </c>
      <c r="X3838" t="str">
        <f>IF(Flights[[#This Row],[Status]]&lt;&gt;"Delayed","", IF(Flights[[#This Row],[Arrival Delay]]&gt;120, "Severe", IF(Flights[[#This Row],[Arrival Delay]]&gt;60, "Major", "Moderate")))</f>
        <v/>
      </c>
      <c r="Y3838" t="b">
        <v>0</v>
      </c>
      <c r="AA3838" t="str">
        <f>IF(OR(AND(Flights[[#This Row],[Status]]="Cancelled", Flights[[#This Row],[Cancellation Reason]]="Airline/Carrier"), Flights[[#This Row],[Delay Type]]="Severe"), "Yes", "No")</f>
        <v>No</v>
      </c>
    </row>
    <row r="3839" spans="1:27" x14ac:dyDescent="0.3">
      <c r="A3839" s="3">
        <v>42282</v>
      </c>
      <c r="B3839" s="22">
        <f>WEEKNUM(Flights[[#This Row],[Date]], 1)</f>
        <v>41</v>
      </c>
      <c r="C3839" s="22">
        <f>WEEKDAY(Flights[[#This Row],[Date]],1)</f>
        <v>2</v>
      </c>
      <c r="D3839" t="s">
        <v>227</v>
      </c>
      <c r="E3839" t="s">
        <v>1987</v>
      </c>
      <c r="F3839" t="s">
        <v>0</v>
      </c>
      <c r="G3839" t="s">
        <v>9</v>
      </c>
      <c r="H3839" t="str">
        <f>_xlfn.XLOOKUP(Flights[[#This Row],[Destination]], Airports!$A$2:$A$78, Airports!$D$2:$D$78)</f>
        <v>San Francisco</v>
      </c>
      <c r="I3839" t="str" cm="1">
        <f t="array" ref="I3839">_xlfn.XLOOKUP(Flights[[#This Row],[Destination]],_xlfn._TRO_TRAILING( Airports!A:A),_xlfn._TRO_TRAILING( Airports!E:E), "Not found")</f>
        <v>CA</v>
      </c>
      <c r="J3839" s="1">
        <v>0.76041666666666663</v>
      </c>
      <c r="K3839" s="22">
        <f>HOUR(Flights[[#This Row],[Scheduled Departure]])</f>
        <v>18</v>
      </c>
      <c r="L3839" s="1">
        <v>0.75694444444444442</v>
      </c>
      <c r="M3839">
        <f>(L3839-J3839)*24*60</f>
        <v>-4.9999999999999822</v>
      </c>
      <c r="N3839" s="16">
        <f>Flights[[#This Row],[Length (min)]]/60</f>
        <v>1.4166666666666667</v>
      </c>
      <c r="O3839">
        <v>85</v>
      </c>
      <c r="P3839">
        <v>337</v>
      </c>
      <c r="Q3839" s="18">
        <f>IFERROR(Flights[[#This Row],[Distance]]/Flights[[#This Row],[Length (hr)]], "")</f>
        <v>237.88235294117646</v>
      </c>
      <c r="R3839" s="1">
        <v>0.81736111111111109</v>
      </c>
      <c r="S3839" s="1" t="str">
        <f>IF(Flights[[#This Row],[Length (hr)]]&lt;2, "No meal", IF(Flights[[#This Row],[Length (hr)]]&lt;3.5, "Light meal", "Full meal"))</f>
        <v>No meal</v>
      </c>
      <c r="T3839" s="1" t="str">
        <f>IF(AND(Flights[[#This Row],[Airline]]="US Airways", Flights[[#This Row],[Meal]]="Full Meal"), "Yes", "No")</f>
        <v>No</v>
      </c>
      <c r="U3839" s="1">
        <v>0.81597222222222221</v>
      </c>
      <c r="V3839">
        <v>-2</v>
      </c>
      <c r="W3839" s="1" t="str">
        <f>IF(Flights[[#This Row],[Arrival Delay]] = "", "Cancelled", IF(Flights[[#This Row],[Arrival Delay]]&gt;15, "Delayed", "On time"))</f>
        <v>On time</v>
      </c>
      <c r="X3839" t="str">
        <f>IF(Flights[[#This Row],[Status]]&lt;&gt;"Delayed","", IF(Flights[[#This Row],[Arrival Delay]]&gt;120, "Severe", IF(Flights[[#This Row],[Arrival Delay]]&gt;60, "Major", "Moderate")))</f>
        <v/>
      </c>
      <c r="Y3839" t="b">
        <v>0</v>
      </c>
      <c r="AA3839" t="str">
        <f>IF(OR(AND(Flights[[#This Row],[Status]]="Cancelled", Flights[[#This Row],[Cancellation Reason]]="Airline/Carrier"), Flights[[#This Row],[Delay Type]]="Severe"), "Yes", "No")</f>
        <v>No</v>
      </c>
    </row>
    <row r="3840" spans="1:27" x14ac:dyDescent="0.3">
      <c r="A3840" s="3">
        <v>42282</v>
      </c>
      <c r="B3840" s="22">
        <f>WEEKNUM(Flights[[#This Row],[Date]], 1)</f>
        <v>41</v>
      </c>
      <c r="C3840" s="22">
        <f>WEEKDAY(Flights[[#This Row],[Date]],1)</f>
        <v>2</v>
      </c>
      <c r="D3840" t="s">
        <v>1088</v>
      </c>
      <c r="E3840" t="s">
        <v>1994</v>
      </c>
      <c r="F3840" t="s">
        <v>0</v>
      </c>
      <c r="G3840" t="s">
        <v>349</v>
      </c>
      <c r="H3840" t="str">
        <f>_xlfn.XLOOKUP(Flights[[#This Row],[Destination]], Airports!$A$2:$A$78, Airports!$D$2:$D$78)</f>
        <v>Salt Lake City</v>
      </c>
      <c r="I3840" t="str" cm="1">
        <f t="array" ref="I3840">_xlfn.XLOOKUP(Flights[[#This Row],[Destination]],_xlfn._TRO_TRAILING( Airports!A:A),_xlfn._TRO_TRAILING( Airports!E:E), "Not found")</f>
        <v>UT</v>
      </c>
      <c r="J3840" s="1">
        <v>0.78125</v>
      </c>
      <c r="K3840" s="22">
        <f>HOUR(Flights[[#This Row],[Scheduled Departure]])</f>
        <v>18</v>
      </c>
      <c r="L3840" s="1">
        <v>0.77916666666666667</v>
      </c>
      <c r="M3840">
        <f>(L3840-J3840)*24*60</f>
        <v>-2.9999999999999893</v>
      </c>
      <c r="N3840" s="16">
        <f>Flights[[#This Row],[Length (min)]]/60</f>
        <v>1.8166666666666667</v>
      </c>
      <c r="O3840">
        <v>109</v>
      </c>
      <c r="P3840">
        <v>590</v>
      </c>
      <c r="Q3840" s="18">
        <f>IFERROR(Flights[[#This Row],[Distance]]/Flights[[#This Row],[Length (hr)]], "")</f>
        <v>324.77064220183485</v>
      </c>
      <c r="R3840" s="1">
        <v>0.90208333333333335</v>
      </c>
      <c r="S3840" s="1" t="str">
        <f>IF(Flights[[#This Row],[Length (hr)]]&lt;2, "No meal", IF(Flights[[#This Row],[Length (hr)]]&lt;3.5, "Light meal", "Full meal"))</f>
        <v>No meal</v>
      </c>
      <c r="T3840" s="1" t="str">
        <f>IF(AND(Flights[[#This Row],[Airline]]="US Airways", Flights[[#This Row],[Meal]]="Full Meal"), "Yes", "No")</f>
        <v>No</v>
      </c>
      <c r="U3840" s="1">
        <v>0.89652777777777781</v>
      </c>
      <c r="V3840">
        <v>-8</v>
      </c>
      <c r="W3840" s="1" t="str">
        <f>IF(Flights[[#This Row],[Arrival Delay]] = "", "Cancelled", IF(Flights[[#This Row],[Arrival Delay]]&gt;15, "Delayed", "On time"))</f>
        <v>On time</v>
      </c>
      <c r="X3840" t="str">
        <f>IF(Flights[[#This Row],[Status]]&lt;&gt;"Delayed","", IF(Flights[[#This Row],[Arrival Delay]]&gt;120, "Severe", IF(Flights[[#This Row],[Arrival Delay]]&gt;60, "Major", "Moderate")))</f>
        <v/>
      </c>
      <c r="Y3840" t="b">
        <v>0</v>
      </c>
      <c r="AA3840" t="str">
        <f>IF(OR(AND(Flights[[#This Row],[Status]]="Cancelled", Flights[[#This Row],[Cancellation Reason]]="Airline/Carrier"), Flights[[#This Row],[Delay Type]]="Severe"), "Yes", "No")</f>
        <v>No</v>
      </c>
    </row>
    <row r="3841" spans="1:27" x14ac:dyDescent="0.3">
      <c r="A3841" s="3">
        <v>42282</v>
      </c>
      <c r="B3841" s="22">
        <f>WEEKNUM(Flights[[#This Row],[Date]], 1)</f>
        <v>41</v>
      </c>
      <c r="C3841" s="22">
        <f>WEEKDAY(Flights[[#This Row],[Date]],1)</f>
        <v>2</v>
      </c>
      <c r="D3841" t="s">
        <v>1712</v>
      </c>
      <c r="E3841" t="s">
        <v>1995</v>
      </c>
      <c r="F3841" t="s">
        <v>0</v>
      </c>
      <c r="G3841" t="s">
        <v>15</v>
      </c>
      <c r="H3841" t="str">
        <f>_xlfn.XLOOKUP(Flights[[#This Row],[Destination]], Airports!$A$2:$A$78, Airports!$D$2:$D$78)</f>
        <v>Las Vegas</v>
      </c>
      <c r="I3841" t="str" cm="1">
        <f t="array" ref="I3841">_xlfn.XLOOKUP(Flights[[#This Row],[Destination]],_xlfn._TRO_TRAILING( Airports!A:A),_xlfn._TRO_TRAILING( Airports!E:E), "Not found")</f>
        <v>NV</v>
      </c>
      <c r="J3841" s="1">
        <v>0.89583333333333337</v>
      </c>
      <c r="K3841" s="22">
        <f>HOUR(Flights[[#This Row],[Scheduled Departure]])</f>
        <v>21</v>
      </c>
      <c r="L3841" s="1">
        <v>0.90416666666666667</v>
      </c>
      <c r="M3841">
        <f>(L3841-J3841)*24*60</f>
        <v>11.999999999999957</v>
      </c>
      <c r="N3841" s="16">
        <f>Flights[[#This Row],[Length (min)]]/60</f>
        <v>1.3166666666666667</v>
      </c>
      <c r="O3841">
        <v>79</v>
      </c>
      <c r="P3841">
        <v>236</v>
      </c>
      <c r="Q3841" s="18">
        <f>IFERROR(Flights[[#This Row],[Distance]]/Flights[[#This Row],[Length (hr)]], "")</f>
        <v>179.24050632911391</v>
      </c>
      <c r="R3841" s="1">
        <v>0.9375</v>
      </c>
      <c r="S3841" s="1" t="str">
        <f>IF(Flights[[#This Row],[Length (hr)]]&lt;2, "No meal", IF(Flights[[#This Row],[Length (hr)]]&lt;3.5, "Light meal", "Full meal"))</f>
        <v>No meal</v>
      </c>
      <c r="T3841" s="1" t="str">
        <f>IF(AND(Flights[[#This Row],[Airline]]="US Airways", Flights[[#This Row],[Meal]]="Full Meal"), "Yes", "No")</f>
        <v>No</v>
      </c>
      <c r="U3841" s="1">
        <v>0.95902777777777781</v>
      </c>
      <c r="V3841">
        <v>31</v>
      </c>
      <c r="W3841" s="1" t="str">
        <f>IF(Flights[[#This Row],[Arrival Delay]] = "", "Cancelled", IF(Flights[[#This Row],[Arrival Delay]]&gt;15, "Delayed", "On time"))</f>
        <v>Delayed</v>
      </c>
      <c r="X3841" t="str">
        <f>IF(Flights[[#This Row],[Status]]&lt;&gt;"Delayed","", IF(Flights[[#This Row],[Arrival Delay]]&gt;120, "Severe", IF(Flights[[#This Row],[Arrival Delay]]&gt;60, "Major", "Moderate")))</f>
        <v>Moderate</v>
      </c>
      <c r="Y3841" t="b">
        <v>0</v>
      </c>
      <c r="AA3841" t="str">
        <f>IF(OR(AND(Flights[[#This Row],[Status]]="Cancelled", Flights[[#This Row],[Cancellation Reason]]="Airline/Carrier"), Flights[[#This Row],[Delay Type]]="Severe"), "Yes", "No")</f>
        <v>No</v>
      </c>
    </row>
    <row r="3842" spans="1:27" x14ac:dyDescent="0.3">
      <c r="A3842" s="3">
        <v>42283</v>
      </c>
      <c r="B3842" s="22">
        <f>WEEKNUM(Flights[[#This Row],[Date]], 1)</f>
        <v>41</v>
      </c>
      <c r="C3842" s="22">
        <f>WEEKDAY(Flights[[#This Row],[Date]],1)</f>
        <v>3</v>
      </c>
      <c r="D3842" t="s">
        <v>186</v>
      </c>
      <c r="E3842" t="s">
        <v>1987</v>
      </c>
      <c r="F3842" t="s">
        <v>0</v>
      </c>
      <c r="G3842" t="s">
        <v>27</v>
      </c>
      <c r="H3842" t="str">
        <f>_xlfn.XLOOKUP(Flights[[#This Row],[Destination]], Airports!$A$2:$A$78, Airports!$D$2:$D$78)</f>
        <v>Charlotte</v>
      </c>
      <c r="I3842" t="str" cm="1">
        <f t="array" ref="I3842">_xlfn.XLOOKUP(Flights[[#This Row],[Destination]],_xlfn._TRO_TRAILING( Airports!A:A),_xlfn._TRO_TRAILING( Airports!E:E), "Not found")</f>
        <v>NC</v>
      </c>
      <c r="J3842" s="1">
        <v>2.7777777777777776E-2</v>
      </c>
      <c r="K3842" s="22">
        <f>HOUR(Flights[[#This Row],[Scheduled Departure]])</f>
        <v>0</v>
      </c>
      <c r="L3842" s="1">
        <v>2.4305555555555556E-2</v>
      </c>
      <c r="M3842">
        <f>(L3842-J3842)*24*60</f>
        <v>-4.9999999999999973</v>
      </c>
      <c r="N3842" s="16">
        <f>Flights[[#This Row],[Length (min)]]/60</f>
        <v>4.583333333333333</v>
      </c>
      <c r="O3842">
        <v>275</v>
      </c>
      <c r="P3842">
        <v>2125</v>
      </c>
      <c r="Q3842" s="18">
        <f>IFERROR(Flights[[#This Row],[Distance]]/Flights[[#This Row],[Length (hr)]], "")</f>
        <v>463.63636363636368</v>
      </c>
      <c r="R3842" s="1">
        <v>0.35347222222222224</v>
      </c>
      <c r="S3842" s="1" t="str">
        <f>IF(Flights[[#This Row],[Length (hr)]]&lt;2, "No meal", IF(Flights[[#This Row],[Length (hr)]]&lt;3.5, "Light meal", "Full meal"))</f>
        <v>Full meal</v>
      </c>
      <c r="T3842" s="1" t="str">
        <f>IF(AND(Flights[[#This Row],[Airline]]="US Airways", Flights[[#This Row],[Meal]]="Full Meal"), "Yes", "No")</f>
        <v>No</v>
      </c>
      <c r="U3842" s="1">
        <v>0.34027777777777779</v>
      </c>
      <c r="V3842">
        <v>-19</v>
      </c>
      <c r="W3842" s="1" t="str">
        <f>IF(Flights[[#This Row],[Arrival Delay]] = "", "Cancelled", IF(Flights[[#This Row],[Arrival Delay]]&gt;15, "Delayed", "On time"))</f>
        <v>On time</v>
      </c>
      <c r="X3842" t="str">
        <f>IF(Flights[[#This Row],[Status]]&lt;&gt;"Delayed","", IF(Flights[[#This Row],[Arrival Delay]]&gt;120, "Severe", IF(Flights[[#This Row],[Arrival Delay]]&gt;60, "Major", "Moderate")))</f>
        <v/>
      </c>
      <c r="Y3842" t="b">
        <v>0</v>
      </c>
      <c r="AA3842" t="str">
        <f>IF(OR(AND(Flights[[#This Row],[Status]]="Cancelled", Flights[[#This Row],[Cancellation Reason]]="Airline/Carrier"), Flights[[#This Row],[Delay Type]]="Severe"), "Yes", "No")</f>
        <v>No</v>
      </c>
    </row>
    <row r="3843" spans="1:27" x14ac:dyDescent="0.3">
      <c r="A3843" s="3">
        <v>42283</v>
      </c>
      <c r="B3843" s="22">
        <f>WEEKNUM(Flights[[#This Row],[Date]], 1)</f>
        <v>41</v>
      </c>
      <c r="C3843" s="22">
        <f>WEEKDAY(Flights[[#This Row],[Date]],1)</f>
        <v>3</v>
      </c>
      <c r="D3843" t="s">
        <v>387</v>
      </c>
      <c r="E3843" t="s">
        <v>1991</v>
      </c>
      <c r="F3843" t="s">
        <v>0</v>
      </c>
      <c r="G3843" t="s">
        <v>24</v>
      </c>
      <c r="H3843" t="str">
        <f>_xlfn.XLOOKUP(Flights[[#This Row],[Destination]], Airports!$A$2:$A$78, Airports!$D$2:$D$78)</f>
        <v>Portland</v>
      </c>
      <c r="I3843" t="str" cm="1">
        <f t="array" ref="I3843">_xlfn.XLOOKUP(Flights[[#This Row],[Destination]],_xlfn._TRO_TRAILING( Airports!A:A),_xlfn._TRO_TRAILING( Airports!E:E), "Not found")</f>
        <v>OR</v>
      </c>
      <c r="J3843" s="1">
        <v>0.25347222222222221</v>
      </c>
      <c r="K3843" s="22">
        <f>HOUR(Flights[[#This Row],[Scheduled Departure]])</f>
        <v>6</v>
      </c>
      <c r="L3843" s="1">
        <v>0.24583333333333332</v>
      </c>
      <c r="M3843">
        <f>(L3843-J3843)*24*60</f>
        <v>-11</v>
      </c>
      <c r="N3843" s="16">
        <f>Flights[[#This Row],[Length (min)]]/60</f>
        <v>2.65</v>
      </c>
      <c r="O3843">
        <v>159</v>
      </c>
      <c r="P3843">
        <v>834</v>
      </c>
      <c r="Q3843" s="18">
        <f>IFERROR(Flights[[#This Row],[Distance]]/Flights[[#This Row],[Length (hr)]], "")</f>
        <v>314.71698113207549</v>
      </c>
      <c r="R3843" s="1">
        <v>0.3576388888888889</v>
      </c>
      <c r="S3843" s="1" t="str">
        <f>IF(Flights[[#This Row],[Length (hr)]]&lt;2, "No meal", IF(Flights[[#This Row],[Length (hr)]]&lt;3.5, "Light meal", "Full meal"))</f>
        <v>Light meal</v>
      </c>
      <c r="T3843" s="1" t="str">
        <f>IF(AND(Flights[[#This Row],[Airline]]="US Airways", Flights[[#This Row],[Meal]]="Full Meal"), "Yes", "No")</f>
        <v>No</v>
      </c>
      <c r="U3843" s="1">
        <v>0.35625000000000001</v>
      </c>
      <c r="V3843">
        <v>-2</v>
      </c>
      <c r="W3843" s="1" t="str">
        <f>IF(Flights[[#This Row],[Arrival Delay]] = "", "Cancelled", IF(Flights[[#This Row],[Arrival Delay]]&gt;15, "Delayed", "On time"))</f>
        <v>On time</v>
      </c>
      <c r="X3843" t="str">
        <f>IF(Flights[[#This Row],[Status]]&lt;&gt;"Delayed","", IF(Flights[[#This Row],[Arrival Delay]]&gt;120, "Severe", IF(Flights[[#This Row],[Arrival Delay]]&gt;60, "Major", "Moderate")))</f>
        <v/>
      </c>
      <c r="Y3843" t="b">
        <v>0</v>
      </c>
      <c r="AA3843" t="str">
        <f>IF(OR(AND(Flights[[#This Row],[Status]]="Cancelled", Flights[[#This Row],[Cancellation Reason]]="Airline/Carrier"), Flights[[#This Row],[Delay Type]]="Severe"), "Yes", "No")</f>
        <v>No</v>
      </c>
    </row>
    <row r="3844" spans="1:27" x14ac:dyDescent="0.3">
      <c r="A3844" s="3">
        <v>42283</v>
      </c>
      <c r="B3844" s="22">
        <f>WEEKNUM(Flights[[#This Row],[Date]], 1)</f>
        <v>41</v>
      </c>
      <c r="C3844" s="22">
        <f>WEEKDAY(Flights[[#This Row],[Date]],1)</f>
        <v>3</v>
      </c>
      <c r="D3844" t="s">
        <v>1794</v>
      </c>
      <c r="E3844" t="s">
        <v>1995</v>
      </c>
      <c r="F3844" t="s">
        <v>0</v>
      </c>
      <c r="G3844" t="s">
        <v>306</v>
      </c>
      <c r="H3844" t="str">
        <f>_xlfn.XLOOKUP(Flights[[#This Row],[Destination]], Airports!$A$2:$A$78, Airports!$D$2:$D$78)</f>
        <v>Chicago</v>
      </c>
      <c r="I3844" t="str" cm="1">
        <f t="array" ref="I3844">_xlfn.XLOOKUP(Flights[[#This Row],[Destination]],_xlfn._TRO_TRAILING( Airports!A:A),_xlfn._TRO_TRAILING( Airports!E:E), "Not found")</f>
        <v>IL</v>
      </c>
      <c r="J3844" s="1">
        <v>0.27430555555555558</v>
      </c>
      <c r="K3844" s="22">
        <f>HOUR(Flights[[#This Row],[Scheduled Departure]])</f>
        <v>6</v>
      </c>
      <c r="L3844" s="1">
        <v>0.29305555555555557</v>
      </c>
      <c r="M3844">
        <f>(L3844-J3844)*24*60</f>
        <v>26.999999999999986</v>
      </c>
      <c r="N3844" s="16">
        <f>Flights[[#This Row],[Length (min)]]/60</f>
        <v>3.6833333333333331</v>
      </c>
      <c r="O3844">
        <v>221</v>
      </c>
      <c r="P3844">
        <v>1750</v>
      </c>
      <c r="Q3844" s="18">
        <f>IFERROR(Flights[[#This Row],[Distance]]/Flights[[#This Row],[Length (hr)]], "")</f>
        <v>475.11312217194575</v>
      </c>
      <c r="R3844" s="1">
        <v>0.52430555555555558</v>
      </c>
      <c r="S3844" s="1" t="str">
        <f>IF(Flights[[#This Row],[Length (hr)]]&lt;2, "No meal", IF(Flights[[#This Row],[Length (hr)]]&lt;3.5, "Light meal", "Full meal"))</f>
        <v>Full meal</v>
      </c>
      <c r="T3844" s="1" t="str">
        <f>IF(AND(Flights[[#This Row],[Airline]]="US Airways", Flights[[#This Row],[Meal]]="Full Meal"), "Yes", "No")</f>
        <v>No</v>
      </c>
      <c r="U3844" s="1">
        <v>0.52986111111111112</v>
      </c>
      <c r="V3844">
        <v>8</v>
      </c>
      <c r="W3844" s="1" t="str">
        <f>IF(Flights[[#This Row],[Arrival Delay]] = "", "Cancelled", IF(Flights[[#This Row],[Arrival Delay]]&gt;15, "Delayed", "On time"))</f>
        <v>On time</v>
      </c>
      <c r="X3844" t="str">
        <f>IF(Flights[[#This Row],[Status]]&lt;&gt;"Delayed","", IF(Flights[[#This Row],[Arrival Delay]]&gt;120, "Severe", IF(Flights[[#This Row],[Arrival Delay]]&gt;60, "Major", "Moderate")))</f>
        <v/>
      </c>
      <c r="Y3844" t="b">
        <v>0</v>
      </c>
      <c r="AA3844" t="str">
        <f>IF(OR(AND(Flights[[#This Row],[Status]]="Cancelled", Flights[[#This Row],[Cancellation Reason]]="Airline/Carrier"), Flights[[#This Row],[Delay Type]]="Severe"), "Yes", "No")</f>
        <v>No</v>
      </c>
    </row>
    <row r="3845" spans="1:27" x14ac:dyDescent="0.3">
      <c r="A3845" s="3">
        <v>42283</v>
      </c>
      <c r="B3845" s="22">
        <f>WEEKNUM(Flights[[#This Row],[Date]], 1)</f>
        <v>41</v>
      </c>
      <c r="C3845" s="22">
        <f>WEEKDAY(Flights[[#This Row],[Date]],1)</f>
        <v>3</v>
      </c>
      <c r="D3845" t="s">
        <v>232</v>
      </c>
      <c r="E3845" t="s">
        <v>1987</v>
      </c>
      <c r="F3845" t="s">
        <v>0</v>
      </c>
      <c r="G3845" t="s">
        <v>29</v>
      </c>
      <c r="H3845" t="str">
        <f>_xlfn.XLOOKUP(Flights[[#This Row],[Destination]], Airports!$A$2:$A$78, Airports!$D$2:$D$78)</f>
        <v>Phoenix</v>
      </c>
      <c r="I3845" t="str" cm="1">
        <f t="array" ref="I3845">_xlfn.XLOOKUP(Flights[[#This Row],[Destination]],_xlfn._TRO_TRAILING( Airports!A:A),_xlfn._TRO_TRAILING( Airports!E:E), "Not found")</f>
        <v>AZ</v>
      </c>
      <c r="J3845" s="1">
        <v>0.3125</v>
      </c>
      <c r="K3845" s="22">
        <f>HOUR(Flights[[#This Row],[Scheduled Departure]])</f>
        <v>7</v>
      </c>
      <c r="L3845" s="1">
        <v>0.30833333333333335</v>
      </c>
      <c r="M3845">
        <f>(L3845-J3845)*24*60</f>
        <v>-5.9999999999999787</v>
      </c>
      <c r="N3845" s="16">
        <f>Flights[[#This Row],[Length (min)]]/60</f>
        <v>1.8833333333333333</v>
      </c>
      <c r="O3845">
        <v>113</v>
      </c>
      <c r="P3845">
        <v>370</v>
      </c>
      <c r="Q3845" s="18">
        <f>IFERROR(Flights[[#This Row],[Distance]]/Flights[[#This Row],[Length (hr)]], "")</f>
        <v>196.46017699115043</v>
      </c>
      <c r="R3845" s="1">
        <v>0.375</v>
      </c>
      <c r="S3845" s="1" t="str">
        <f>IF(Flights[[#This Row],[Length (hr)]]&lt;2, "No meal", IF(Flights[[#This Row],[Length (hr)]]&lt;3.5, "Light meal", "Full meal"))</f>
        <v>No meal</v>
      </c>
      <c r="T3845" s="1" t="str">
        <f>IF(AND(Flights[[#This Row],[Airline]]="US Airways", Flights[[#This Row],[Meal]]="Full Meal"), "Yes", "No")</f>
        <v>No</v>
      </c>
      <c r="U3845" s="1">
        <v>0.38680555555555557</v>
      </c>
      <c r="V3845">
        <v>17</v>
      </c>
      <c r="W3845" s="1" t="str">
        <f>IF(Flights[[#This Row],[Arrival Delay]] = "", "Cancelled", IF(Flights[[#This Row],[Arrival Delay]]&gt;15, "Delayed", "On time"))</f>
        <v>Delayed</v>
      </c>
      <c r="X3845" t="str">
        <f>IF(Flights[[#This Row],[Status]]&lt;&gt;"Delayed","", IF(Flights[[#This Row],[Arrival Delay]]&gt;120, "Severe", IF(Flights[[#This Row],[Arrival Delay]]&gt;60, "Major", "Moderate")))</f>
        <v>Moderate</v>
      </c>
      <c r="Y3845" t="b">
        <v>0</v>
      </c>
      <c r="AA3845" t="str">
        <f>IF(OR(AND(Flights[[#This Row],[Status]]="Cancelled", Flights[[#This Row],[Cancellation Reason]]="Airline/Carrier"), Flights[[#This Row],[Delay Type]]="Severe"), "Yes", "No")</f>
        <v>No</v>
      </c>
    </row>
    <row r="3846" spans="1:27" x14ac:dyDescent="0.3">
      <c r="A3846" s="3">
        <v>42283</v>
      </c>
      <c r="B3846" s="22">
        <f>WEEKNUM(Flights[[#This Row],[Date]], 1)</f>
        <v>41</v>
      </c>
      <c r="C3846" s="22">
        <f>WEEKDAY(Flights[[#This Row],[Date]],1)</f>
        <v>3</v>
      </c>
      <c r="D3846" t="s">
        <v>191</v>
      </c>
      <c r="E3846" t="s">
        <v>1987</v>
      </c>
      <c r="F3846" t="s">
        <v>0</v>
      </c>
      <c r="G3846" t="s">
        <v>28</v>
      </c>
      <c r="H3846" t="str">
        <f>_xlfn.XLOOKUP(Flights[[#This Row],[Destination]], Airports!$A$2:$A$78, Airports!$D$2:$D$78)</f>
        <v>Philadelphia</v>
      </c>
      <c r="I3846" t="str" cm="1">
        <f t="array" ref="I3846">_xlfn.XLOOKUP(Flights[[#This Row],[Destination]],_xlfn._TRO_TRAILING( Airports!A:A),_xlfn._TRO_TRAILING( Airports!E:E), "Not found")</f>
        <v>PA</v>
      </c>
      <c r="J3846" s="1">
        <v>0.36458333333333331</v>
      </c>
      <c r="K3846" s="22">
        <f>HOUR(Flights[[#This Row],[Scheduled Departure]])</f>
        <v>8</v>
      </c>
      <c r="L3846" s="1">
        <v>0.37777777777777777</v>
      </c>
      <c r="M3846">
        <f>(L3846-J3846)*24*60</f>
        <v>19.000000000000014</v>
      </c>
      <c r="N3846" s="16">
        <f>Flights[[#This Row],[Length (min)]]/60</f>
        <v>5</v>
      </c>
      <c r="O3846">
        <v>300</v>
      </c>
      <c r="P3846">
        <v>2402</v>
      </c>
      <c r="Q3846" s="18">
        <f>IFERROR(Flights[[#This Row],[Distance]]/Flights[[#This Row],[Length (hr)]], "")</f>
        <v>480.4</v>
      </c>
      <c r="R3846" s="1">
        <v>0.71250000000000002</v>
      </c>
      <c r="S3846" s="1" t="str">
        <f>IF(Flights[[#This Row],[Length (hr)]]&lt;2, "No meal", IF(Flights[[#This Row],[Length (hr)]]&lt;3.5, "Light meal", "Full meal"))</f>
        <v>Full meal</v>
      </c>
      <c r="T3846" s="1" t="str">
        <f>IF(AND(Flights[[#This Row],[Airline]]="US Airways", Flights[[#This Row],[Meal]]="Full Meal"), "Yes", "No")</f>
        <v>No</v>
      </c>
      <c r="U3846" s="1">
        <v>0.71111111111111114</v>
      </c>
      <c r="V3846">
        <v>-2</v>
      </c>
      <c r="W3846" s="1" t="str">
        <f>IF(Flights[[#This Row],[Arrival Delay]] = "", "Cancelled", IF(Flights[[#This Row],[Arrival Delay]]&gt;15, "Delayed", "On time"))</f>
        <v>On time</v>
      </c>
      <c r="X3846" t="str">
        <f>IF(Flights[[#This Row],[Status]]&lt;&gt;"Delayed","", IF(Flights[[#This Row],[Arrival Delay]]&gt;120, "Severe", IF(Flights[[#This Row],[Arrival Delay]]&gt;60, "Major", "Moderate")))</f>
        <v/>
      </c>
      <c r="Y3846" t="b">
        <v>0</v>
      </c>
      <c r="AA3846" t="str">
        <f>IF(OR(AND(Flights[[#This Row],[Status]]="Cancelled", Flights[[#This Row],[Cancellation Reason]]="Airline/Carrier"), Flights[[#This Row],[Delay Type]]="Severe"), "Yes", "No")</f>
        <v>No</v>
      </c>
    </row>
    <row r="3847" spans="1:27" x14ac:dyDescent="0.3">
      <c r="A3847" s="3">
        <v>42283</v>
      </c>
      <c r="B3847" s="22">
        <f>WEEKNUM(Flights[[#This Row],[Date]], 1)</f>
        <v>41</v>
      </c>
      <c r="C3847" s="22">
        <f>WEEKDAY(Flights[[#This Row],[Date]],1)</f>
        <v>3</v>
      </c>
      <c r="D3847" t="s">
        <v>1825</v>
      </c>
      <c r="E3847" t="s">
        <v>1995</v>
      </c>
      <c r="F3847" t="s">
        <v>0</v>
      </c>
      <c r="G3847" t="s">
        <v>340</v>
      </c>
      <c r="H3847" t="str">
        <f>_xlfn.XLOOKUP(Flights[[#This Row],[Destination]], Airports!$A$2:$A$78, Airports!$D$2:$D$78)</f>
        <v>San Antonio</v>
      </c>
      <c r="I3847" t="str" cm="1">
        <f t="array" ref="I3847">_xlfn.XLOOKUP(Flights[[#This Row],[Destination]],_xlfn._TRO_TRAILING( Airports!A:A),_xlfn._TRO_TRAILING( Airports!E:E), "Not found")</f>
        <v>TX</v>
      </c>
      <c r="J3847" s="1">
        <v>0.42708333333333331</v>
      </c>
      <c r="K3847" s="22">
        <f>HOUR(Flights[[#This Row],[Scheduled Departure]])</f>
        <v>10</v>
      </c>
      <c r="L3847" s="1">
        <v>0.42499999999999999</v>
      </c>
      <c r="M3847">
        <f>(L3847-J3847)*24*60</f>
        <v>-2.9999999999999893</v>
      </c>
      <c r="N3847" s="16">
        <f>Flights[[#This Row],[Length (min)]]/60</f>
        <v>2.6166666666666667</v>
      </c>
      <c r="O3847">
        <v>157</v>
      </c>
      <c r="P3847">
        <v>1211</v>
      </c>
      <c r="Q3847" s="18">
        <f>IFERROR(Flights[[#This Row],[Distance]]/Flights[[#This Row],[Length (hr)]], "")</f>
        <v>462.80254777070064</v>
      </c>
      <c r="R3847" s="1">
        <v>0.62847222222222221</v>
      </c>
      <c r="S3847" s="1" t="str">
        <f>IF(Flights[[#This Row],[Length (hr)]]&lt;2, "No meal", IF(Flights[[#This Row],[Length (hr)]]&lt;3.5, "Light meal", "Full meal"))</f>
        <v>Light meal</v>
      </c>
      <c r="T3847" s="1" t="str">
        <f>IF(AND(Flights[[#This Row],[Airline]]="US Airways", Flights[[#This Row],[Meal]]="Full Meal"), "Yes", "No")</f>
        <v>No</v>
      </c>
      <c r="U3847" s="1">
        <v>0.61736111111111114</v>
      </c>
      <c r="V3847">
        <v>-16</v>
      </c>
      <c r="W3847" s="1" t="str">
        <f>IF(Flights[[#This Row],[Arrival Delay]] = "", "Cancelled", IF(Flights[[#This Row],[Arrival Delay]]&gt;15, "Delayed", "On time"))</f>
        <v>On time</v>
      </c>
      <c r="X3847" t="str">
        <f>IF(Flights[[#This Row],[Status]]&lt;&gt;"Delayed","", IF(Flights[[#This Row],[Arrival Delay]]&gt;120, "Severe", IF(Flights[[#This Row],[Arrival Delay]]&gt;60, "Major", "Moderate")))</f>
        <v/>
      </c>
      <c r="Y3847" t="b">
        <v>0</v>
      </c>
      <c r="AA3847" t="str">
        <f>IF(OR(AND(Flights[[#This Row],[Status]]="Cancelled", Flights[[#This Row],[Cancellation Reason]]="Airline/Carrier"), Flights[[#This Row],[Delay Type]]="Severe"), "Yes", "No")</f>
        <v>No</v>
      </c>
    </row>
    <row r="3848" spans="1:27" x14ac:dyDescent="0.3">
      <c r="A3848" s="3">
        <v>42283</v>
      </c>
      <c r="B3848" s="22">
        <f>WEEKNUM(Flights[[#This Row],[Date]], 1)</f>
        <v>41</v>
      </c>
      <c r="C3848" s="22">
        <f>WEEKDAY(Flights[[#This Row],[Date]],1)</f>
        <v>3</v>
      </c>
      <c r="D3848" t="s">
        <v>1756</v>
      </c>
      <c r="E3848" t="s">
        <v>1989</v>
      </c>
      <c r="F3848" t="s">
        <v>0</v>
      </c>
      <c r="G3848" t="s">
        <v>9</v>
      </c>
      <c r="H3848" t="str">
        <f>_xlfn.XLOOKUP(Flights[[#This Row],[Destination]], Airports!$A$2:$A$78, Airports!$D$2:$D$78)</f>
        <v>San Francisco</v>
      </c>
      <c r="I3848" t="str" cm="1">
        <f t="array" ref="I3848">_xlfn.XLOOKUP(Flights[[#This Row],[Destination]],_xlfn._TRO_TRAILING( Airports!A:A),_xlfn._TRO_TRAILING( Airports!E:E), "Not found")</f>
        <v>CA</v>
      </c>
      <c r="J3848" s="1">
        <v>0.54166666666666663</v>
      </c>
      <c r="K3848" s="22">
        <f>HOUR(Flights[[#This Row],[Scheduled Departure]])</f>
        <v>13</v>
      </c>
      <c r="L3848" s="1">
        <v>0.53888888888888886</v>
      </c>
      <c r="M3848">
        <f>(L3848-J3848)*24*60</f>
        <v>-3.9999999999999858</v>
      </c>
      <c r="N3848" s="16">
        <f>Flights[[#This Row],[Length (min)]]/60</f>
        <v>1.35</v>
      </c>
      <c r="O3848">
        <v>81</v>
      </c>
      <c r="P3848">
        <v>337</v>
      </c>
      <c r="Q3848" s="18">
        <f>IFERROR(Flights[[#This Row],[Distance]]/Flights[[#This Row],[Length (hr)]], "")</f>
        <v>249.62962962962962</v>
      </c>
      <c r="R3848" s="1">
        <v>0.6</v>
      </c>
      <c r="S3848" s="1" t="str">
        <f>IF(Flights[[#This Row],[Length (hr)]]&lt;2, "No meal", IF(Flights[[#This Row],[Length (hr)]]&lt;3.5, "Light meal", "Full meal"))</f>
        <v>No meal</v>
      </c>
      <c r="T3848" s="1" t="str">
        <f>IF(AND(Flights[[#This Row],[Airline]]="US Airways", Flights[[#This Row],[Meal]]="Full Meal"), "Yes", "No")</f>
        <v>No</v>
      </c>
      <c r="U3848" s="1">
        <v>0.59513888888888888</v>
      </c>
      <c r="V3848">
        <v>-7</v>
      </c>
      <c r="W3848" s="1" t="str">
        <f>IF(Flights[[#This Row],[Arrival Delay]] = "", "Cancelled", IF(Flights[[#This Row],[Arrival Delay]]&gt;15, "Delayed", "On time"))</f>
        <v>On time</v>
      </c>
      <c r="X3848" t="str">
        <f>IF(Flights[[#This Row],[Status]]&lt;&gt;"Delayed","", IF(Flights[[#This Row],[Arrival Delay]]&gt;120, "Severe", IF(Flights[[#This Row],[Arrival Delay]]&gt;60, "Major", "Moderate")))</f>
        <v/>
      </c>
      <c r="Y3848" t="b">
        <v>0</v>
      </c>
      <c r="AA3848" t="str">
        <f>IF(OR(AND(Flights[[#This Row],[Status]]="Cancelled", Flights[[#This Row],[Cancellation Reason]]="Airline/Carrier"), Flights[[#This Row],[Delay Type]]="Severe"), "Yes", "No")</f>
        <v>No</v>
      </c>
    </row>
    <row r="3849" spans="1:27" x14ac:dyDescent="0.3">
      <c r="A3849" s="3">
        <v>42283</v>
      </c>
      <c r="B3849" s="22">
        <f>WEEKNUM(Flights[[#This Row],[Date]], 1)</f>
        <v>41</v>
      </c>
      <c r="C3849" s="22">
        <f>WEEKDAY(Flights[[#This Row],[Date]],1)</f>
        <v>3</v>
      </c>
      <c r="D3849" t="s">
        <v>508</v>
      </c>
      <c r="E3849" t="s">
        <v>1990</v>
      </c>
      <c r="F3849" t="s">
        <v>0</v>
      </c>
      <c r="G3849" t="s">
        <v>17</v>
      </c>
      <c r="H3849" t="str">
        <f>_xlfn.XLOOKUP(Flights[[#This Row],[Destination]], Airports!$A$2:$A$78, Airports!$D$2:$D$78)</f>
        <v>Honolulu</v>
      </c>
      <c r="I3849" t="str" cm="1">
        <f t="array" ref="I3849">_xlfn.XLOOKUP(Flights[[#This Row],[Destination]],_xlfn._TRO_TRAILING( Airports!A:A),_xlfn._TRO_TRAILING( Airports!E:E), "Not found")</f>
        <v>HI</v>
      </c>
      <c r="J3849" s="1">
        <v>0.5625</v>
      </c>
      <c r="K3849" s="22">
        <f>HOUR(Flights[[#This Row],[Scheduled Departure]])</f>
        <v>13</v>
      </c>
      <c r="L3849" s="1">
        <v>0.56180555555555556</v>
      </c>
      <c r="M3849">
        <f>(L3849-J3849)*24*60</f>
        <v>-0.99999999999999645</v>
      </c>
      <c r="N3849" s="16">
        <f>Flights[[#This Row],[Length (min)]]/60</f>
        <v>5.7833333333333332</v>
      </c>
      <c r="O3849">
        <v>347</v>
      </c>
      <c r="P3849">
        <v>2556</v>
      </c>
      <c r="Q3849" s="18">
        <f>IFERROR(Flights[[#This Row],[Distance]]/Flights[[#This Row],[Length (hr)]], "")</f>
        <v>441.95965417867438</v>
      </c>
      <c r="R3849" s="1">
        <v>0.68055555555555558</v>
      </c>
      <c r="S3849" s="1" t="str">
        <f>IF(Flights[[#This Row],[Length (hr)]]&lt;2, "No meal", IF(Flights[[#This Row],[Length (hr)]]&lt;3.5, "Light meal", "Full meal"))</f>
        <v>Full meal</v>
      </c>
      <c r="T3849" s="1" t="str">
        <f>IF(AND(Flights[[#This Row],[Airline]]="US Airways", Flights[[#This Row],[Meal]]="Full Meal"), "Yes", "No")</f>
        <v>No</v>
      </c>
      <c r="U3849" s="1">
        <v>0.67777777777777781</v>
      </c>
      <c r="V3849">
        <v>-4</v>
      </c>
      <c r="W3849" s="1" t="str">
        <f>IF(Flights[[#This Row],[Arrival Delay]] = "", "Cancelled", IF(Flights[[#This Row],[Arrival Delay]]&gt;15, "Delayed", "On time"))</f>
        <v>On time</v>
      </c>
      <c r="X3849" t="str">
        <f>IF(Flights[[#This Row],[Status]]&lt;&gt;"Delayed","", IF(Flights[[#This Row],[Arrival Delay]]&gt;120, "Severe", IF(Flights[[#This Row],[Arrival Delay]]&gt;60, "Major", "Moderate")))</f>
        <v/>
      </c>
      <c r="Y3849" t="b">
        <v>0</v>
      </c>
      <c r="AA3849" t="str">
        <f>IF(OR(AND(Flights[[#This Row],[Status]]="Cancelled", Flights[[#This Row],[Cancellation Reason]]="Airline/Carrier"), Flights[[#This Row],[Delay Type]]="Severe"), "Yes", "No")</f>
        <v>No</v>
      </c>
    </row>
    <row r="3850" spans="1:27" x14ac:dyDescent="0.3">
      <c r="A3850" s="3">
        <v>42283</v>
      </c>
      <c r="B3850" s="22">
        <f>WEEKNUM(Flights[[#This Row],[Date]], 1)</f>
        <v>41</v>
      </c>
      <c r="C3850" s="22">
        <f>WEEKDAY(Flights[[#This Row],[Date]],1)</f>
        <v>3</v>
      </c>
      <c r="D3850" t="s">
        <v>1691</v>
      </c>
      <c r="E3850" t="s">
        <v>1995</v>
      </c>
      <c r="F3850" t="s">
        <v>0</v>
      </c>
      <c r="G3850" t="s">
        <v>270</v>
      </c>
      <c r="H3850" t="str">
        <f>_xlfn.XLOOKUP(Flights[[#This Row],[Destination]], Airports!$A$2:$A$78, Airports!$D$2:$D$78)</f>
        <v>Dallas</v>
      </c>
      <c r="I3850" t="str" cm="1">
        <f t="array" ref="I3850">_xlfn.XLOOKUP(Flights[[#This Row],[Destination]],_xlfn._TRO_TRAILING( Airports!A:A),_xlfn._TRO_TRAILING( Airports!E:E), "Not found")</f>
        <v>TX</v>
      </c>
      <c r="J3850" s="1">
        <v>0.60416666666666663</v>
      </c>
      <c r="K3850" s="22">
        <f>HOUR(Flights[[#This Row],[Scheduled Departure]])</f>
        <v>14</v>
      </c>
      <c r="L3850" s="1">
        <v>0.60833333333333328</v>
      </c>
      <c r="M3850">
        <f>(L3850-J3850)*24*60</f>
        <v>5.9999999999999787</v>
      </c>
      <c r="N3850" s="16">
        <f>Flights[[#This Row],[Length (min)]]/60</f>
        <v>2.8666666666666667</v>
      </c>
      <c r="O3850">
        <v>172</v>
      </c>
      <c r="P3850">
        <v>1246</v>
      </c>
      <c r="Q3850" s="18">
        <f>IFERROR(Flights[[#This Row],[Distance]]/Flights[[#This Row],[Length (hr)]], "")</f>
        <v>434.6511627906977</v>
      </c>
      <c r="R3850" s="1">
        <v>0.8125</v>
      </c>
      <c r="S3850" s="1" t="str">
        <f>IF(Flights[[#This Row],[Length (hr)]]&lt;2, "No meal", IF(Flights[[#This Row],[Length (hr)]]&lt;3.5, "Light meal", "Full meal"))</f>
        <v>Light meal</v>
      </c>
      <c r="T3850" s="1" t="str">
        <f>IF(AND(Flights[[#This Row],[Airline]]="US Airways", Flights[[#This Row],[Meal]]="Full Meal"), "Yes", "No")</f>
        <v>No</v>
      </c>
      <c r="U3850" s="1">
        <v>0.81111111111111112</v>
      </c>
      <c r="V3850">
        <v>-2</v>
      </c>
      <c r="W3850" s="1" t="str">
        <f>IF(Flights[[#This Row],[Arrival Delay]] = "", "Cancelled", IF(Flights[[#This Row],[Arrival Delay]]&gt;15, "Delayed", "On time"))</f>
        <v>On time</v>
      </c>
      <c r="X3850" t="str">
        <f>IF(Flights[[#This Row],[Status]]&lt;&gt;"Delayed","", IF(Flights[[#This Row],[Arrival Delay]]&gt;120, "Severe", IF(Flights[[#This Row],[Arrival Delay]]&gt;60, "Major", "Moderate")))</f>
        <v/>
      </c>
      <c r="Y3850" t="b">
        <v>0</v>
      </c>
      <c r="AA3850" t="str">
        <f>IF(OR(AND(Flights[[#This Row],[Status]]="Cancelled", Flights[[#This Row],[Cancellation Reason]]="Airline/Carrier"), Flights[[#This Row],[Delay Type]]="Severe"), "Yes", "No")</f>
        <v>No</v>
      </c>
    </row>
    <row r="3851" spans="1:27" x14ac:dyDescent="0.3">
      <c r="A3851" s="3">
        <v>42283</v>
      </c>
      <c r="B3851" s="22">
        <f>WEEKNUM(Flights[[#This Row],[Date]], 1)</f>
        <v>41</v>
      </c>
      <c r="C3851" s="22">
        <f>WEEKDAY(Flights[[#This Row],[Date]],1)</f>
        <v>3</v>
      </c>
      <c r="D3851" t="s">
        <v>82</v>
      </c>
      <c r="E3851" t="s">
        <v>1987</v>
      </c>
      <c r="F3851" t="s">
        <v>0</v>
      </c>
      <c r="G3851" t="s">
        <v>12</v>
      </c>
      <c r="H3851" t="str">
        <f>_xlfn.XLOOKUP(Flights[[#This Row],[Destination]], Airports!$A$2:$A$78, Airports!$D$2:$D$78)</f>
        <v>New York</v>
      </c>
      <c r="I3851" t="str" cm="1">
        <f t="array" ref="I3851">_xlfn.XLOOKUP(Flights[[#This Row],[Destination]],_xlfn._TRO_TRAILING( Airports!A:A),_xlfn._TRO_TRAILING( Airports!E:E), "Not found")</f>
        <v>NY</v>
      </c>
      <c r="J3851" s="1">
        <v>0.625</v>
      </c>
      <c r="K3851" s="22">
        <f>HOUR(Flights[[#This Row],[Scheduled Departure]])</f>
        <v>15</v>
      </c>
      <c r="L3851" s="1">
        <v>0.63611111111111107</v>
      </c>
      <c r="M3851">
        <f>(L3851-J3851)*24*60</f>
        <v>15.999999999999943</v>
      </c>
      <c r="N3851" s="16">
        <f>Flights[[#This Row],[Length (min)]]/60</f>
        <v>5.3</v>
      </c>
      <c r="O3851">
        <v>318</v>
      </c>
      <c r="P3851">
        <v>2475</v>
      </c>
      <c r="Q3851" s="18">
        <f>IFERROR(Flights[[#This Row],[Distance]]/Flights[[#This Row],[Length (hr)]], "")</f>
        <v>466.98113207547169</v>
      </c>
      <c r="R3851" s="1">
        <v>0.98124999999999996</v>
      </c>
      <c r="S3851" s="1" t="str">
        <f>IF(Flights[[#This Row],[Length (hr)]]&lt;2, "No meal", IF(Flights[[#This Row],[Length (hr)]]&lt;3.5, "Light meal", "Full meal"))</f>
        <v>Full meal</v>
      </c>
      <c r="T3851" s="1" t="str">
        <f>IF(AND(Flights[[#This Row],[Airline]]="US Airways", Flights[[#This Row],[Meal]]="Full Meal"), "Yes", "No")</f>
        <v>No</v>
      </c>
      <c r="U3851" s="1">
        <v>0.9819444444444444</v>
      </c>
      <c r="V3851">
        <v>1</v>
      </c>
      <c r="W3851" s="1" t="str">
        <f>IF(Flights[[#This Row],[Arrival Delay]] = "", "Cancelled", IF(Flights[[#This Row],[Arrival Delay]]&gt;15, "Delayed", "On time"))</f>
        <v>On time</v>
      </c>
      <c r="X3851" t="str">
        <f>IF(Flights[[#This Row],[Status]]&lt;&gt;"Delayed","", IF(Flights[[#This Row],[Arrival Delay]]&gt;120, "Severe", IF(Flights[[#This Row],[Arrival Delay]]&gt;60, "Major", "Moderate")))</f>
        <v/>
      </c>
      <c r="Y3851" t="b">
        <v>0</v>
      </c>
      <c r="AA3851" t="str">
        <f>IF(OR(AND(Flights[[#This Row],[Status]]="Cancelled", Flights[[#This Row],[Cancellation Reason]]="Airline/Carrier"), Flights[[#This Row],[Delay Type]]="Severe"), "Yes", "No")</f>
        <v>No</v>
      </c>
    </row>
    <row r="3852" spans="1:27" x14ac:dyDescent="0.3">
      <c r="A3852" s="3">
        <v>42283</v>
      </c>
      <c r="B3852" s="22">
        <f>WEEKNUM(Flights[[#This Row],[Date]], 1)</f>
        <v>41</v>
      </c>
      <c r="C3852" s="22">
        <f>WEEKDAY(Flights[[#This Row],[Date]],1)</f>
        <v>3</v>
      </c>
      <c r="D3852" t="s">
        <v>1535</v>
      </c>
      <c r="E3852" t="s">
        <v>1991</v>
      </c>
      <c r="F3852" t="s">
        <v>0</v>
      </c>
      <c r="G3852" t="s">
        <v>24</v>
      </c>
      <c r="H3852" t="str">
        <f>_xlfn.XLOOKUP(Flights[[#This Row],[Destination]], Airports!$A$2:$A$78, Airports!$D$2:$D$78)</f>
        <v>Portland</v>
      </c>
      <c r="I3852" t="str" cm="1">
        <f t="array" ref="I3852">_xlfn.XLOOKUP(Flights[[#This Row],[Destination]],_xlfn._TRO_TRAILING( Airports!A:A),_xlfn._TRO_TRAILING( Airports!E:E), "Not found")</f>
        <v>OR</v>
      </c>
      <c r="J3852" s="1">
        <v>0.625</v>
      </c>
      <c r="K3852" s="22">
        <f>HOUR(Flights[[#This Row],[Scheduled Departure]])</f>
        <v>15</v>
      </c>
      <c r="L3852" s="1">
        <v>0.62291666666666667</v>
      </c>
      <c r="M3852">
        <f>(L3852-J3852)*24*60</f>
        <v>-2.9999999999999893</v>
      </c>
      <c r="N3852" s="16">
        <f>Flights[[#This Row],[Length (min)]]/60</f>
        <v>2.3333333333333335</v>
      </c>
      <c r="O3852">
        <v>140</v>
      </c>
      <c r="P3852">
        <v>834</v>
      </c>
      <c r="Q3852" s="18">
        <f>IFERROR(Flights[[#This Row],[Distance]]/Flights[[#This Row],[Length (hr)]], "")</f>
        <v>357.42857142857139</v>
      </c>
      <c r="R3852" s="1">
        <v>0.72499999999999998</v>
      </c>
      <c r="S3852" s="1" t="str">
        <f>IF(Flights[[#This Row],[Length (hr)]]&lt;2, "No meal", IF(Flights[[#This Row],[Length (hr)]]&lt;3.5, "Light meal", "Full meal"))</f>
        <v>Light meal</v>
      </c>
      <c r="T3852" s="1" t="str">
        <f>IF(AND(Flights[[#This Row],[Airline]]="US Airways", Flights[[#This Row],[Meal]]="Full Meal"), "Yes", "No")</f>
        <v>No</v>
      </c>
      <c r="U3852" s="1">
        <v>0.72013888888888888</v>
      </c>
      <c r="V3852">
        <v>-7</v>
      </c>
      <c r="W3852" s="1" t="str">
        <f>IF(Flights[[#This Row],[Arrival Delay]] = "", "Cancelled", IF(Flights[[#This Row],[Arrival Delay]]&gt;15, "Delayed", "On time"))</f>
        <v>On time</v>
      </c>
      <c r="X3852" t="str">
        <f>IF(Flights[[#This Row],[Status]]&lt;&gt;"Delayed","", IF(Flights[[#This Row],[Arrival Delay]]&gt;120, "Severe", IF(Flights[[#This Row],[Arrival Delay]]&gt;60, "Major", "Moderate")))</f>
        <v/>
      </c>
      <c r="Y3852" t="b">
        <v>0</v>
      </c>
      <c r="AA3852" t="str">
        <f>IF(OR(AND(Flights[[#This Row],[Status]]="Cancelled", Flights[[#This Row],[Cancellation Reason]]="Airline/Carrier"), Flights[[#This Row],[Delay Type]]="Severe"), "Yes", "No")</f>
        <v>No</v>
      </c>
    </row>
    <row r="3853" spans="1:27" x14ac:dyDescent="0.3">
      <c r="A3853" s="3">
        <v>42283</v>
      </c>
      <c r="B3853" s="22">
        <f>WEEKNUM(Flights[[#This Row],[Date]], 1)</f>
        <v>41</v>
      </c>
      <c r="C3853" s="22">
        <f>WEEKDAY(Flights[[#This Row],[Date]],1)</f>
        <v>3</v>
      </c>
      <c r="D3853" t="s">
        <v>730</v>
      </c>
      <c r="E3853" t="s">
        <v>1989</v>
      </c>
      <c r="F3853" t="s">
        <v>0</v>
      </c>
      <c r="G3853" t="s">
        <v>314</v>
      </c>
      <c r="H3853" t="str">
        <f>_xlfn.XLOOKUP(Flights[[#This Row],[Destination]], Airports!$A$2:$A$78, Airports!$D$2:$D$78)</f>
        <v>Minneapolis</v>
      </c>
      <c r="I3853" t="str" cm="1">
        <f t="array" ref="I3853">_xlfn.XLOOKUP(Flights[[#This Row],[Destination]],_xlfn._TRO_TRAILING( Airports!A:A),_xlfn._TRO_TRAILING( Airports!E:E), "Not found")</f>
        <v>MN</v>
      </c>
      <c r="J3853" s="1">
        <v>0.63888888888888884</v>
      </c>
      <c r="K3853" s="22">
        <f>HOUR(Flights[[#This Row],[Scheduled Departure]])</f>
        <v>15</v>
      </c>
      <c r="L3853" s="1">
        <v>0.63263888888888886</v>
      </c>
      <c r="M3853">
        <f>(L3853-J3853)*24*60</f>
        <v>-8.999999999999968</v>
      </c>
      <c r="N3853" s="16">
        <f>Flights[[#This Row],[Length (min)]]/60</f>
        <v>3.5833333333333335</v>
      </c>
      <c r="O3853">
        <v>215</v>
      </c>
      <c r="P3853">
        <v>1535</v>
      </c>
      <c r="Q3853" s="18">
        <f>IFERROR(Flights[[#This Row],[Distance]]/Flights[[#This Row],[Length (hr)]], "")</f>
        <v>428.37209302325579</v>
      </c>
      <c r="R3853" s="1">
        <v>0.87013888888888891</v>
      </c>
      <c r="S3853" s="1" t="str">
        <f>IF(Flights[[#This Row],[Length (hr)]]&lt;2, "No meal", IF(Flights[[#This Row],[Length (hr)]]&lt;3.5, "Light meal", "Full meal"))</f>
        <v>Full meal</v>
      </c>
      <c r="T3853" s="1" t="str">
        <f>IF(AND(Flights[[#This Row],[Airline]]="US Airways", Flights[[#This Row],[Meal]]="Full Meal"), "Yes", "No")</f>
        <v>No</v>
      </c>
      <c r="U3853" s="1">
        <v>0.86527777777777781</v>
      </c>
      <c r="V3853">
        <v>-7</v>
      </c>
      <c r="W3853" s="1" t="str">
        <f>IF(Flights[[#This Row],[Arrival Delay]] = "", "Cancelled", IF(Flights[[#This Row],[Arrival Delay]]&gt;15, "Delayed", "On time"))</f>
        <v>On time</v>
      </c>
      <c r="X3853" t="str">
        <f>IF(Flights[[#This Row],[Status]]&lt;&gt;"Delayed","", IF(Flights[[#This Row],[Arrival Delay]]&gt;120, "Severe", IF(Flights[[#This Row],[Arrival Delay]]&gt;60, "Major", "Moderate")))</f>
        <v/>
      </c>
      <c r="Y3853" t="b">
        <v>0</v>
      </c>
      <c r="AA3853" t="str">
        <f>IF(OR(AND(Flights[[#This Row],[Status]]="Cancelled", Flights[[#This Row],[Cancellation Reason]]="Airline/Carrier"), Flights[[#This Row],[Delay Type]]="Severe"), "Yes", "No")</f>
        <v>No</v>
      </c>
    </row>
    <row r="3854" spans="1:27" x14ac:dyDescent="0.3">
      <c r="A3854" s="3">
        <v>42283</v>
      </c>
      <c r="B3854" s="22">
        <f>WEEKNUM(Flights[[#This Row],[Date]], 1)</f>
        <v>41</v>
      </c>
      <c r="C3854" s="22">
        <f>WEEKDAY(Flights[[#This Row],[Date]],1)</f>
        <v>3</v>
      </c>
      <c r="D3854" t="s">
        <v>1729</v>
      </c>
      <c r="E3854" t="s">
        <v>1995</v>
      </c>
      <c r="F3854" t="s">
        <v>0</v>
      </c>
      <c r="G3854" t="s">
        <v>318</v>
      </c>
      <c r="H3854" t="str">
        <f>_xlfn.XLOOKUP(Flights[[#This Row],[Destination]], Airports!$A$2:$A$78, Airports!$D$2:$D$78)</f>
        <v>Oakland</v>
      </c>
      <c r="I3854" t="str" cm="1">
        <f t="array" ref="I3854">_xlfn.XLOOKUP(Flights[[#This Row],[Destination]],_xlfn._TRO_TRAILING( Airports!A:A),_xlfn._TRO_TRAILING( Airports!E:E), "Not found")</f>
        <v>CA</v>
      </c>
      <c r="J3854" s="1">
        <v>0.70486111111111116</v>
      </c>
      <c r="K3854" s="22">
        <f>HOUR(Flights[[#This Row],[Scheduled Departure]])</f>
        <v>16</v>
      </c>
      <c r="L3854" s="1">
        <v>0.71111111111111114</v>
      </c>
      <c r="M3854">
        <f>(L3854-J3854)*24*60</f>
        <v>8.999999999999968</v>
      </c>
      <c r="N3854" s="16">
        <f>Flights[[#This Row],[Length (min)]]/60</f>
        <v>1.1333333333333333</v>
      </c>
      <c r="O3854">
        <v>68</v>
      </c>
      <c r="P3854">
        <v>337</v>
      </c>
      <c r="Q3854" s="18">
        <f>IFERROR(Flights[[#This Row],[Distance]]/Flights[[#This Row],[Length (hr)]], "")</f>
        <v>297.35294117647061</v>
      </c>
      <c r="R3854" s="1">
        <v>0.75347222222222221</v>
      </c>
      <c r="S3854" s="1" t="str">
        <f>IF(Flights[[#This Row],[Length (hr)]]&lt;2, "No meal", IF(Flights[[#This Row],[Length (hr)]]&lt;3.5, "Light meal", "Full meal"))</f>
        <v>No meal</v>
      </c>
      <c r="T3854" s="1" t="str">
        <f>IF(AND(Flights[[#This Row],[Airline]]="US Airways", Flights[[#This Row],[Meal]]="Full Meal"), "Yes", "No")</f>
        <v>No</v>
      </c>
      <c r="U3854" s="1">
        <v>0.7583333333333333</v>
      </c>
      <c r="V3854">
        <v>7</v>
      </c>
      <c r="W3854" s="1" t="str">
        <f>IF(Flights[[#This Row],[Arrival Delay]] = "", "Cancelled", IF(Flights[[#This Row],[Arrival Delay]]&gt;15, "Delayed", "On time"))</f>
        <v>On time</v>
      </c>
      <c r="X3854" t="str">
        <f>IF(Flights[[#This Row],[Status]]&lt;&gt;"Delayed","", IF(Flights[[#This Row],[Arrival Delay]]&gt;120, "Severe", IF(Flights[[#This Row],[Arrival Delay]]&gt;60, "Major", "Moderate")))</f>
        <v/>
      </c>
      <c r="Y3854" t="b">
        <v>0</v>
      </c>
      <c r="AA3854" t="str">
        <f>IF(OR(AND(Flights[[#This Row],[Status]]="Cancelled", Flights[[#This Row],[Cancellation Reason]]="Airline/Carrier"), Flights[[#This Row],[Delay Type]]="Severe"), "Yes", "No")</f>
        <v>No</v>
      </c>
    </row>
    <row r="3855" spans="1:27" x14ac:dyDescent="0.3">
      <c r="A3855" s="3">
        <v>42283</v>
      </c>
      <c r="B3855" s="22">
        <f>WEEKNUM(Flights[[#This Row],[Date]], 1)</f>
        <v>41</v>
      </c>
      <c r="C3855" s="22">
        <f>WEEKDAY(Flights[[#This Row],[Date]],1)</f>
        <v>3</v>
      </c>
      <c r="D3855" t="s">
        <v>1105</v>
      </c>
      <c r="E3855" t="s">
        <v>1995</v>
      </c>
      <c r="F3855" t="s">
        <v>0</v>
      </c>
      <c r="G3855" t="s">
        <v>347</v>
      </c>
      <c r="H3855" t="str">
        <f>_xlfn.XLOOKUP(Flights[[#This Row],[Destination]], Airports!$A$2:$A$78, Airports!$D$2:$D$78)</f>
        <v>San Jose</v>
      </c>
      <c r="I3855" t="str" cm="1">
        <f t="array" ref="I3855">_xlfn.XLOOKUP(Flights[[#This Row],[Destination]],_xlfn._TRO_TRAILING( Airports!A:A),_xlfn._TRO_TRAILING( Airports!E:E), "Not found")</f>
        <v>CA</v>
      </c>
      <c r="J3855" s="1">
        <v>0.75</v>
      </c>
      <c r="K3855" s="22">
        <f>HOUR(Flights[[#This Row],[Scheduled Departure]])</f>
        <v>18</v>
      </c>
      <c r="L3855" s="1">
        <v>0.74791666666666667</v>
      </c>
      <c r="M3855">
        <f>(L3855-J3855)*24*60</f>
        <v>-2.9999999999999893</v>
      </c>
      <c r="N3855" s="16">
        <f>Flights[[#This Row],[Length (min)]]/60</f>
        <v>1</v>
      </c>
      <c r="O3855">
        <v>60</v>
      </c>
      <c r="P3855">
        <v>308</v>
      </c>
      <c r="Q3855" s="18">
        <f>IFERROR(Flights[[#This Row],[Distance]]/Flights[[#This Row],[Length (hr)]], "")</f>
        <v>308</v>
      </c>
      <c r="R3855" s="1">
        <v>0.79513888888888884</v>
      </c>
      <c r="S3855" s="1" t="str">
        <f>IF(Flights[[#This Row],[Length (hr)]]&lt;2, "No meal", IF(Flights[[#This Row],[Length (hr)]]&lt;3.5, "Light meal", "Full meal"))</f>
        <v>No meal</v>
      </c>
      <c r="T3855" s="1" t="str">
        <f>IF(AND(Flights[[#This Row],[Airline]]="US Airways", Flights[[#This Row],[Meal]]="Full Meal"), "Yes", "No")</f>
        <v>No</v>
      </c>
      <c r="U3855" s="1">
        <v>0.7895833333333333</v>
      </c>
      <c r="V3855">
        <v>-8</v>
      </c>
      <c r="W3855" s="1" t="str">
        <f>IF(Flights[[#This Row],[Arrival Delay]] = "", "Cancelled", IF(Flights[[#This Row],[Arrival Delay]]&gt;15, "Delayed", "On time"))</f>
        <v>On time</v>
      </c>
      <c r="X3855" t="str">
        <f>IF(Flights[[#This Row],[Status]]&lt;&gt;"Delayed","", IF(Flights[[#This Row],[Arrival Delay]]&gt;120, "Severe", IF(Flights[[#This Row],[Arrival Delay]]&gt;60, "Major", "Moderate")))</f>
        <v/>
      </c>
      <c r="Y3855" t="b">
        <v>0</v>
      </c>
      <c r="AA3855" t="str">
        <f>IF(OR(AND(Flights[[#This Row],[Status]]="Cancelled", Flights[[#This Row],[Cancellation Reason]]="Airline/Carrier"), Flights[[#This Row],[Delay Type]]="Severe"), "Yes", "No")</f>
        <v>No</v>
      </c>
    </row>
    <row r="3856" spans="1:27" x14ac:dyDescent="0.3">
      <c r="A3856" s="3">
        <v>42283</v>
      </c>
      <c r="B3856" s="22">
        <f>WEEKNUM(Flights[[#This Row],[Date]], 1)</f>
        <v>41</v>
      </c>
      <c r="C3856" s="22">
        <f>WEEKDAY(Flights[[#This Row],[Date]],1)</f>
        <v>3</v>
      </c>
      <c r="D3856" t="s">
        <v>1380</v>
      </c>
      <c r="E3856" t="s">
        <v>1998</v>
      </c>
      <c r="F3856" t="s">
        <v>0</v>
      </c>
      <c r="G3856" t="s">
        <v>273</v>
      </c>
      <c r="H3856" t="str">
        <f>_xlfn.XLOOKUP(Flights[[#This Row],[Destination]], Airports!$A$2:$A$78, Airports!$D$2:$D$78)</f>
        <v>Denver</v>
      </c>
      <c r="I3856" t="str" cm="1">
        <f t="array" ref="I3856">_xlfn.XLOOKUP(Flights[[#This Row],[Destination]],_xlfn._TRO_TRAILING( Airports!A:A),_xlfn._TRO_TRAILING( Airports!E:E), "Not found")</f>
        <v>CO</v>
      </c>
      <c r="J3856" s="1">
        <v>0.85763888888888884</v>
      </c>
      <c r="K3856" s="22">
        <f>HOUR(Flights[[#This Row],[Scheduled Departure]])</f>
        <v>20</v>
      </c>
      <c r="L3856" s="1">
        <v>0.8569444444444444</v>
      </c>
      <c r="M3856">
        <f>(L3856-J3856)*24*60</f>
        <v>-0.99999999999999645</v>
      </c>
      <c r="N3856" s="16">
        <f>Flights[[#This Row],[Length (min)]]/60</f>
        <v>2.4166666666666665</v>
      </c>
      <c r="O3856">
        <v>145</v>
      </c>
      <c r="P3856">
        <v>862</v>
      </c>
      <c r="Q3856" s="18">
        <f>IFERROR(Flights[[#This Row],[Distance]]/Flights[[#This Row],[Length (hr)]], "")</f>
        <v>356.68965517241384</v>
      </c>
      <c r="R3856" s="1">
        <v>0.99305555555555558</v>
      </c>
      <c r="S3856" s="1" t="str">
        <f>IF(Flights[[#This Row],[Length (hr)]]&lt;2, "No meal", IF(Flights[[#This Row],[Length (hr)]]&lt;3.5, "Light meal", "Full meal"))</f>
        <v>Light meal</v>
      </c>
      <c r="T3856" s="1" t="str">
        <f>IF(AND(Flights[[#This Row],[Airline]]="US Airways", Flights[[#This Row],[Meal]]="Full Meal"), "Yes", "No")</f>
        <v>No</v>
      </c>
      <c r="U3856" s="1">
        <v>0.99930555555555556</v>
      </c>
      <c r="V3856">
        <v>9</v>
      </c>
      <c r="W3856" s="1" t="str">
        <f>IF(Flights[[#This Row],[Arrival Delay]] = "", "Cancelled", IF(Flights[[#This Row],[Arrival Delay]]&gt;15, "Delayed", "On time"))</f>
        <v>On time</v>
      </c>
      <c r="X3856" t="str">
        <f>IF(Flights[[#This Row],[Status]]&lt;&gt;"Delayed","", IF(Flights[[#This Row],[Arrival Delay]]&gt;120, "Severe", IF(Flights[[#This Row],[Arrival Delay]]&gt;60, "Major", "Moderate")))</f>
        <v/>
      </c>
      <c r="Y3856" t="b">
        <v>0</v>
      </c>
      <c r="AA3856" t="str">
        <f>IF(OR(AND(Flights[[#This Row],[Status]]="Cancelled", Flights[[#This Row],[Cancellation Reason]]="Airline/Carrier"), Flights[[#This Row],[Delay Type]]="Severe"), "Yes", "No")</f>
        <v>No</v>
      </c>
    </row>
    <row r="3857" spans="1:27" x14ac:dyDescent="0.3">
      <c r="A3857" s="3">
        <v>42283</v>
      </c>
      <c r="B3857" s="22">
        <f>WEEKNUM(Flights[[#This Row],[Date]], 1)</f>
        <v>41</v>
      </c>
      <c r="C3857" s="22">
        <f>WEEKDAY(Flights[[#This Row],[Date]],1)</f>
        <v>3</v>
      </c>
      <c r="D3857" t="s">
        <v>656</v>
      </c>
      <c r="E3857" t="s">
        <v>1994</v>
      </c>
      <c r="F3857" t="s">
        <v>0</v>
      </c>
      <c r="G3857" t="s">
        <v>283</v>
      </c>
      <c r="H3857" t="str">
        <f>_xlfn.XLOOKUP(Flights[[#This Row],[Destination]], Airports!$A$2:$A$78, Airports!$D$2:$D$78)</f>
        <v>Fresno</v>
      </c>
      <c r="I3857" t="str" cm="1">
        <f t="array" ref="I3857">_xlfn.XLOOKUP(Flights[[#This Row],[Destination]],_xlfn._TRO_TRAILING( Airports!A:A),_xlfn._TRO_TRAILING( Airports!E:E), "Not found")</f>
        <v>CA</v>
      </c>
      <c r="J3857" s="1">
        <v>0.93055555555555558</v>
      </c>
      <c r="K3857" s="22">
        <f>HOUR(Flights[[#This Row],[Scheduled Departure]])</f>
        <v>22</v>
      </c>
      <c r="L3857" s="1">
        <v>0.97777777777777775</v>
      </c>
      <c r="M3857">
        <f>(L3857-J3857)*24*60</f>
        <v>67.999999999999915</v>
      </c>
      <c r="N3857" s="16">
        <f>Flights[[#This Row],[Length (min)]]/60</f>
        <v>1.0166666666666666</v>
      </c>
      <c r="O3857">
        <v>61</v>
      </c>
      <c r="P3857">
        <v>209</v>
      </c>
      <c r="Q3857" s="18">
        <f>IFERROR(Flights[[#This Row],[Distance]]/Flights[[#This Row],[Length (hr)]], "")</f>
        <v>205.57377049180329</v>
      </c>
      <c r="R3857" s="1">
        <v>0.97222222222222221</v>
      </c>
      <c r="S3857" s="1" t="str">
        <f>IF(Flights[[#This Row],[Length (hr)]]&lt;2, "No meal", IF(Flights[[#This Row],[Length (hr)]]&lt;3.5, "Light meal", "Full meal"))</f>
        <v>No meal</v>
      </c>
      <c r="T3857" s="1" t="str">
        <f>IF(AND(Flights[[#This Row],[Airline]]="US Airways", Flights[[#This Row],[Meal]]="Full Meal"), "Yes", "No")</f>
        <v>No</v>
      </c>
      <c r="U3857" s="1">
        <v>2.013888888888889E-2</v>
      </c>
      <c r="V3857">
        <v>69</v>
      </c>
      <c r="W3857" s="1" t="str">
        <f>IF(Flights[[#This Row],[Arrival Delay]] = "", "Cancelled", IF(Flights[[#This Row],[Arrival Delay]]&gt;15, "Delayed", "On time"))</f>
        <v>Delayed</v>
      </c>
      <c r="X3857" t="str">
        <f>IF(Flights[[#This Row],[Status]]&lt;&gt;"Delayed","", IF(Flights[[#This Row],[Arrival Delay]]&gt;120, "Severe", IF(Flights[[#This Row],[Arrival Delay]]&gt;60, "Major", "Moderate")))</f>
        <v>Major</v>
      </c>
      <c r="Y3857" t="b">
        <v>0</v>
      </c>
      <c r="AA3857" t="str">
        <f>IF(OR(AND(Flights[[#This Row],[Status]]="Cancelled", Flights[[#This Row],[Cancellation Reason]]="Airline/Carrier"), Flights[[#This Row],[Delay Type]]="Severe"), "Yes", "No")</f>
        <v>No</v>
      </c>
    </row>
    <row r="3858" spans="1:27" x14ac:dyDescent="0.3">
      <c r="A3858" s="3">
        <v>42283</v>
      </c>
      <c r="B3858" s="22">
        <f>WEEKNUM(Flights[[#This Row],[Date]], 1)</f>
        <v>41</v>
      </c>
      <c r="C3858" s="22">
        <f>WEEKDAY(Flights[[#This Row],[Date]],1)</f>
        <v>3</v>
      </c>
      <c r="D3858" t="s">
        <v>1654</v>
      </c>
      <c r="E3858" t="s">
        <v>1993</v>
      </c>
      <c r="F3858" t="s">
        <v>0</v>
      </c>
      <c r="G3858" t="s">
        <v>257</v>
      </c>
      <c r="H3858" t="str">
        <f>_xlfn.XLOOKUP(Flights[[#This Row],[Destination]], Airports!$A$2:$A$78, Airports!$D$2:$D$78)</f>
        <v>Baltimore</v>
      </c>
      <c r="I3858" t="str" cm="1">
        <f t="array" ref="I3858">_xlfn.XLOOKUP(Flights[[#This Row],[Destination]],_xlfn._TRO_TRAILING( Airports!A:A),_xlfn._TRO_TRAILING( Airports!E:E), "Not found")</f>
        <v>MD</v>
      </c>
      <c r="J3858" s="1">
        <v>0.96527777777777779</v>
      </c>
      <c r="K3858" s="22">
        <f>HOUR(Flights[[#This Row],[Scheduled Departure]])</f>
        <v>23</v>
      </c>
      <c r="L3858" s="1">
        <v>0.95972222222222225</v>
      </c>
      <c r="M3858">
        <f>(L3858-J3858)*24*60</f>
        <v>-7.9999999999999716</v>
      </c>
      <c r="N3858" s="16">
        <f>Flights[[#This Row],[Length (min)]]/60</f>
        <v>5.0166666666666666</v>
      </c>
      <c r="O3858">
        <v>301</v>
      </c>
      <c r="P3858">
        <v>2329</v>
      </c>
      <c r="Q3858" s="18">
        <f>IFERROR(Flights[[#This Row],[Distance]]/Flights[[#This Row],[Length (hr)]], "")</f>
        <v>464.25249169435216</v>
      </c>
      <c r="R3858" s="1">
        <v>0.3</v>
      </c>
      <c r="S3858" s="1" t="str">
        <f>IF(Flights[[#This Row],[Length (hr)]]&lt;2, "No meal", IF(Flights[[#This Row],[Length (hr)]]&lt;3.5, "Light meal", "Full meal"))</f>
        <v>Full meal</v>
      </c>
      <c r="T3858" s="1" t="str">
        <f>IF(AND(Flights[[#This Row],[Airline]]="US Airways", Flights[[#This Row],[Meal]]="Full Meal"), "Yes", "No")</f>
        <v>No</v>
      </c>
      <c r="U3858" s="1">
        <v>0.29375000000000001</v>
      </c>
      <c r="V3858">
        <v>-9</v>
      </c>
      <c r="W3858" s="1" t="str">
        <f>IF(Flights[[#This Row],[Arrival Delay]] = "", "Cancelled", IF(Flights[[#This Row],[Arrival Delay]]&gt;15, "Delayed", "On time"))</f>
        <v>On time</v>
      </c>
      <c r="X3858" t="str">
        <f>IF(Flights[[#This Row],[Status]]&lt;&gt;"Delayed","", IF(Flights[[#This Row],[Arrival Delay]]&gt;120, "Severe", IF(Flights[[#This Row],[Arrival Delay]]&gt;60, "Major", "Moderate")))</f>
        <v/>
      </c>
      <c r="Y3858" t="b">
        <v>0</v>
      </c>
      <c r="AA3858" t="str">
        <f>IF(OR(AND(Flights[[#This Row],[Status]]="Cancelled", Flights[[#This Row],[Cancellation Reason]]="Airline/Carrier"), Flights[[#This Row],[Delay Type]]="Severe"), "Yes", "No")</f>
        <v>No</v>
      </c>
    </row>
    <row r="3859" spans="1:27" x14ac:dyDescent="0.3">
      <c r="A3859" s="3">
        <v>42283</v>
      </c>
      <c r="B3859" s="22">
        <f>WEEKNUM(Flights[[#This Row],[Date]], 1)</f>
        <v>41</v>
      </c>
      <c r="C3859" s="22">
        <f>WEEKDAY(Flights[[#This Row],[Date]],1)</f>
        <v>3</v>
      </c>
      <c r="D3859" t="s">
        <v>1797</v>
      </c>
      <c r="E3859" t="s">
        <v>1991</v>
      </c>
      <c r="F3859" t="s">
        <v>0</v>
      </c>
      <c r="G3859" t="s">
        <v>248</v>
      </c>
      <c r="H3859" t="str">
        <f>_xlfn.XLOOKUP(Flights[[#This Row],[Destination]], Airports!$A$2:$A$78, Airports!$D$2:$D$78)</f>
        <v>Anchorage</v>
      </c>
      <c r="I3859" t="str" cm="1">
        <f t="array" ref="I3859">_xlfn.XLOOKUP(Flights[[#This Row],[Destination]],_xlfn._TRO_TRAILING( Airports!A:A),_xlfn._TRO_TRAILING( Airports!E:E), "Not found")</f>
        <v>AK</v>
      </c>
      <c r="J3859" s="1">
        <v>0.99305555555555558</v>
      </c>
      <c r="K3859" s="22">
        <f>HOUR(Flights[[#This Row],[Scheduled Departure]])</f>
        <v>23</v>
      </c>
      <c r="L3859" s="1">
        <v>0.9916666666666667</v>
      </c>
      <c r="M3859">
        <f>(L3859-J3859)*24*60</f>
        <v>-1.9999999999999929</v>
      </c>
      <c r="N3859" s="16">
        <f>Flights[[#This Row],[Length (min)]]/60</f>
        <v>5.3666666666666663</v>
      </c>
      <c r="O3859">
        <v>322</v>
      </c>
      <c r="P3859">
        <v>2345</v>
      </c>
      <c r="Q3859" s="18">
        <f>IFERROR(Flights[[#This Row],[Distance]]/Flights[[#This Row],[Length (hr)]], "")</f>
        <v>436.95652173913049</v>
      </c>
      <c r="R3859" s="1">
        <v>0.19097222222222221</v>
      </c>
      <c r="S3859" s="1" t="str">
        <f>IF(Flights[[#This Row],[Length (hr)]]&lt;2, "No meal", IF(Flights[[#This Row],[Length (hr)]]&lt;3.5, "Light meal", "Full meal"))</f>
        <v>Full meal</v>
      </c>
      <c r="T3859" s="1" t="str">
        <f>IF(AND(Flights[[#This Row],[Airline]]="US Airways", Flights[[#This Row],[Meal]]="Full Meal"), "Yes", "No")</f>
        <v>No</v>
      </c>
      <c r="U3859" s="1">
        <v>0.1736111111111111</v>
      </c>
      <c r="V3859">
        <v>-25</v>
      </c>
      <c r="W3859" s="1" t="str">
        <f>IF(Flights[[#This Row],[Arrival Delay]] = "", "Cancelled", IF(Flights[[#This Row],[Arrival Delay]]&gt;15, "Delayed", "On time"))</f>
        <v>On time</v>
      </c>
      <c r="X3859" t="str">
        <f>IF(Flights[[#This Row],[Status]]&lt;&gt;"Delayed","", IF(Flights[[#This Row],[Arrival Delay]]&gt;120, "Severe", IF(Flights[[#This Row],[Arrival Delay]]&gt;60, "Major", "Moderate")))</f>
        <v/>
      </c>
      <c r="Y3859" t="b">
        <v>0</v>
      </c>
      <c r="AA3859" t="str">
        <f>IF(OR(AND(Flights[[#This Row],[Status]]="Cancelled", Flights[[#This Row],[Cancellation Reason]]="Airline/Carrier"), Flights[[#This Row],[Delay Type]]="Severe"), "Yes", "No")</f>
        <v>No</v>
      </c>
    </row>
    <row r="3860" spans="1:27" x14ac:dyDescent="0.3">
      <c r="A3860" s="3">
        <v>42284</v>
      </c>
      <c r="B3860" s="22">
        <f>WEEKNUM(Flights[[#This Row],[Date]], 1)</f>
        <v>41</v>
      </c>
      <c r="C3860" s="22">
        <f>WEEKDAY(Flights[[#This Row],[Date]],1)</f>
        <v>4</v>
      </c>
      <c r="D3860" t="s">
        <v>943</v>
      </c>
      <c r="E3860" t="s">
        <v>1990</v>
      </c>
      <c r="F3860" t="s">
        <v>0</v>
      </c>
      <c r="G3860" t="s">
        <v>9</v>
      </c>
      <c r="H3860" t="str">
        <f>_xlfn.XLOOKUP(Flights[[#This Row],[Destination]], Airports!$A$2:$A$78, Airports!$D$2:$D$78)</f>
        <v>San Francisco</v>
      </c>
      <c r="I3860" t="str" cm="1">
        <f t="array" ref="I3860">_xlfn.XLOOKUP(Flights[[#This Row],[Destination]],_xlfn._TRO_TRAILING( Airports!A:A),_xlfn._TRO_TRAILING( Airports!E:E), "Not found")</f>
        <v>CA</v>
      </c>
      <c r="J3860" s="1">
        <v>0.25208333333333333</v>
      </c>
      <c r="K3860" s="22">
        <f>HOUR(Flights[[#This Row],[Scheduled Departure]])</f>
        <v>6</v>
      </c>
      <c r="L3860" s="1">
        <v>0.25763888888888886</v>
      </c>
      <c r="M3860">
        <f>(L3860-J3860)*24*60</f>
        <v>7.9999999999999716</v>
      </c>
      <c r="N3860" s="16">
        <f>Flights[[#This Row],[Length (min)]]/60</f>
        <v>1.2833333333333334</v>
      </c>
      <c r="O3860">
        <v>77</v>
      </c>
      <c r="P3860">
        <v>337</v>
      </c>
      <c r="Q3860" s="18">
        <f>IFERROR(Flights[[#This Row],[Distance]]/Flights[[#This Row],[Length (hr)]], "")</f>
        <v>262.59740259740255</v>
      </c>
      <c r="R3860" s="1">
        <v>0.3125</v>
      </c>
      <c r="S3860" s="1" t="str">
        <f>IF(Flights[[#This Row],[Length (hr)]]&lt;2, "No meal", IF(Flights[[#This Row],[Length (hr)]]&lt;3.5, "Light meal", "Full meal"))</f>
        <v>No meal</v>
      </c>
      <c r="T3860" s="1" t="str">
        <f>IF(AND(Flights[[#This Row],[Airline]]="US Airways", Flights[[#This Row],[Meal]]="Full Meal"), "Yes", "No")</f>
        <v>No</v>
      </c>
      <c r="U3860" s="1">
        <v>0.31111111111111112</v>
      </c>
      <c r="V3860">
        <v>-2</v>
      </c>
      <c r="W3860" s="1" t="str">
        <f>IF(Flights[[#This Row],[Arrival Delay]] = "", "Cancelled", IF(Flights[[#This Row],[Arrival Delay]]&gt;15, "Delayed", "On time"))</f>
        <v>On time</v>
      </c>
      <c r="X3860" t="str">
        <f>IF(Flights[[#This Row],[Status]]&lt;&gt;"Delayed","", IF(Flights[[#This Row],[Arrival Delay]]&gt;120, "Severe", IF(Flights[[#This Row],[Arrival Delay]]&gt;60, "Major", "Moderate")))</f>
        <v/>
      </c>
      <c r="Y3860" t="b">
        <v>0</v>
      </c>
      <c r="AA3860" t="str">
        <f>IF(OR(AND(Flights[[#This Row],[Status]]="Cancelled", Flights[[#This Row],[Cancellation Reason]]="Airline/Carrier"), Flights[[#This Row],[Delay Type]]="Severe"), "Yes", "No")</f>
        <v>No</v>
      </c>
    </row>
    <row r="3861" spans="1:27" x14ac:dyDescent="0.3">
      <c r="A3861" s="3">
        <v>42284</v>
      </c>
      <c r="B3861" s="22">
        <f>WEEKNUM(Flights[[#This Row],[Date]], 1)</f>
        <v>41</v>
      </c>
      <c r="C3861" s="22">
        <f>WEEKDAY(Flights[[#This Row],[Date]],1)</f>
        <v>4</v>
      </c>
      <c r="D3861" t="s">
        <v>1720</v>
      </c>
      <c r="E3861" t="s">
        <v>1995</v>
      </c>
      <c r="F3861" t="s">
        <v>0</v>
      </c>
      <c r="G3861" t="s">
        <v>318</v>
      </c>
      <c r="H3861" t="str">
        <f>_xlfn.XLOOKUP(Flights[[#This Row],[Destination]], Airports!$A$2:$A$78, Airports!$D$2:$D$78)</f>
        <v>Oakland</v>
      </c>
      <c r="I3861" t="str" cm="1">
        <f t="array" ref="I3861">_xlfn.XLOOKUP(Flights[[#This Row],[Destination]],_xlfn._TRO_TRAILING( Airports!A:A),_xlfn._TRO_TRAILING( Airports!E:E), "Not found")</f>
        <v>CA</v>
      </c>
      <c r="J3861" s="1">
        <v>0.28125</v>
      </c>
      <c r="K3861" s="22">
        <f>HOUR(Flights[[#This Row],[Scheduled Departure]])</f>
        <v>6</v>
      </c>
      <c r="L3861" s="1">
        <v>0.27777777777777779</v>
      </c>
      <c r="M3861">
        <f>(L3861-J3861)*24*60</f>
        <v>-4.9999999999999822</v>
      </c>
      <c r="N3861" s="16">
        <f>Flights[[#This Row],[Length (min)]]/60</f>
        <v>1.1000000000000001</v>
      </c>
      <c r="O3861">
        <v>66</v>
      </c>
      <c r="P3861">
        <v>337</v>
      </c>
      <c r="Q3861" s="18">
        <f>IFERROR(Flights[[#This Row],[Distance]]/Flights[[#This Row],[Length (hr)]], "")</f>
        <v>306.36363636363632</v>
      </c>
      <c r="R3861" s="1">
        <v>0.33333333333333331</v>
      </c>
      <c r="S3861" s="1" t="str">
        <f>IF(Flights[[#This Row],[Length (hr)]]&lt;2, "No meal", IF(Flights[[#This Row],[Length (hr)]]&lt;3.5, "Light meal", "Full meal"))</f>
        <v>No meal</v>
      </c>
      <c r="T3861" s="1" t="str">
        <f>IF(AND(Flights[[#This Row],[Airline]]="US Airways", Flights[[#This Row],[Meal]]="Full Meal"), "Yes", "No")</f>
        <v>No</v>
      </c>
      <c r="U3861" s="1">
        <v>0.32361111111111113</v>
      </c>
      <c r="V3861">
        <v>-14</v>
      </c>
      <c r="W3861" s="1" t="str">
        <f>IF(Flights[[#This Row],[Arrival Delay]] = "", "Cancelled", IF(Flights[[#This Row],[Arrival Delay]]&gt;15, "Delayed", "On time"))</f>
        <v>On time</v>
      </c>
      <c r="X3861" t="str">
        <f>IF(Flights[[#This Row],[Status]]&lt;&gt;"Delayed","", IF(Flights[[#This Row],[Arrival Delay]]&gt;120, "Severe", IF(Flights[[#This Row],[Arrival Delay]]&gt;60, "Major", "Moderate")))</f>
        <v/>
      </c>
      <c r="Y3861" t="b">
        <v>0</v>
      </c>
      <c r="AA3861" t="str">
        <f>IF(OR(AND(Flights[[#This Row],[Status]]="Cancelled", Flights[[#This Row],[Cancellation Reason]]="Airline/Carrier"), Flights[[#This Row],[Delay Type]]="Severe"), "Yes", "No")</f>
        <v>No</v>
      </c>
    </row>
    <row r="3862" spans="1:27" x14ac:dyDescent="0.3">
      <c r="A3862" s="3">
        <v>42284</v>
      </c>
      <c r="B3862" s="22">
        <f>WEEKNUM(Flights[[#This Row],[Date]], 1)</f>
        <v>41</v>
      </c>
      <c r="C3862" s="22">
        <f>WEEKDAY(Flights[[#This Row],[Date]],1)</f>
        <v>4</v>
      </c>
      <c r="D3862" t="s">
        <v>232</v>
      </c>
      <c r="E3862" t="s">
        <v>1987</v>
      </c>
      <c r="F3862" t="s">
        <v>0</v>
      </c>
      <c r="G3862" t="s">
        <v>29</v>
      </c>
      <c r="H3862" t="str">
        <f>_xlfn.XLOOKUP(Flights[[#This Row],[Destination]], Airports!$A$2:$A$78, Airports!$D$2:$D$78)</f>
        <v>Phoenix</v>
      </c>
      <c r="I3862" t="str" cm="1">
        <f t="array" ref="I3862">_xlfn.XLOOKUP(Flights[[#This Row],[Destination]],_xlfn._TRO_TRAILING( Airports!A:A),_xlfn._TRO_TRAILING( Airports!E:E), "Not found")</f>
        <v>AZ</v>
      </c>
      <c r="J3862" s="1">
        <v>0.3125</v>
      </c>
      <c r="K3862" s="22">
        <f>HOUR(Flights[[#This Row],[Scheduled Departure]])</f>
        <v>7</v>
      </c>
      <c r="L3862" s="1">
        <v>0.30763888888888891</v>
      </c>
      <c r="M3862">
        <f>(L3862-J3862)*24*60</f>
        <v>-6.9999999999999751</v>
      </c>
      <c r="N3862" s="16">
        <f>Flights[[#This Row],[Length (min)]]/60</f>
        <v>1.3833333333333333</v>
      </c>
      <c r="O3862">
        <v>83</v>
      </c>
      <c r="P3862">
        <v>370</v>
      </c>
      <c r="Q3862" s="18">
        <f>IFERROR(Flights[[#This Row],[Distance]]/Flights[[#This Row],[Length (hr)]], "")</f>
        <v>267.46987951807228</v>
      </c>
      <c r="R3862" s="1">
        <v>0.375</v>
      </c>
      <c r="S3862" s="1" t="str">
        <f>IF(Flights[[#This Row],[Length (hr)]]&lt;2, "No meal", IF(Flights[[#This Row],[Length (hr)]]&lt;3.5, "Light meal", "Full meal"))</f>
        <v>No meal</v>
      </c>
      <c r="T3862" s="1" t="str">
        <f>IF(AND(Flights[[#This Row],[Airline]]="US Airways", Flights[[#This Row],[Meal]]="Full Meal"), "Yes", "No")</f>
        <v>No</v>
      </c>
      <c r="U3862" s="1">
        <v>0.36527777777777776</v>
      </c>
      <c r="V3862">
        <v>-14</v>
      </c>
      <c r="W3862" s="1" t="str">
        <f>IF(Flights[[#This Row],[Arrival Delay]] = "", "Cancelled", IF(Flights[[#This Row],[Arrival Delay]]&gt;15, "Delayed", "On time"))</f>
        <v>On time</v>
      </c>
      <c r="X3862" t="str">
        <f>IF(Flights[[#This Row],[Status]]&lt;&gt;"Delayed","", IF(Flights[[#This Row],[Arrival Delay]]&gt;120, "Severe", IF(Flights[[#This Row],[Arrival Delay]]&gt;60, "Major", "Moderate")))</f>
        <v/>
      </c>
      <c r="Y3862" t="b">
        <v>0</v>
      </c>
      <c r="AA3862" t="str">
        <f>IF(OR(AND(Flights[[#This Row],[Status]]="Cancelled", Flights[[#This Row],[Cancellation Reason]]="Airline/Carrier"), Flights[[#This Row],[Delay Type]]="Severe"), "Yes", "No")</f>
        <v>No</v>
      </c>
    </row>
    <row r="3863" spans="1:27" x14ac:dyDescent="0.3">
      <c r="A3863" s="3">
        <v>42284</v>
      </c>
      <c r="B3863" s="22">
        <f>WEEKNUM(Flights[[#This Row],[Date]], 1)</f>
        <v>41</v>
      </c>
      <c r="C3863" s="22">
        <f>WEEKDAY(Flights[[#This Row],[Date]],1)</f>
        <v>4</v>
      </c>
      <c r="D3863" t="s">
        <v>1674</v>
      </c>
      <c r="E3863" t="s">
        <v>1995</v>
      </c>
      <c r="F3863" t="s">
        <v>0</v>
      </c>
      <c r="G3863" t="s">
        <v>351</v>
      </c>
      <c r="H3863" t="str">
        <f>_xlfn.XLOOKUP(Flights[[#This Row],[Destination]], Airports!$A$2:$A$78, Airports!$D$2:$D$78)</f>
        <v>Sacramento</v>
      </c>
      <c r="I3863" t="str" cm="1">
        <f t="array" ref="I3863">_xlfn.XLOOKUP(Flights[[#This Row],[Destination]],_xlfn._TRO_TRAILING( Airports!A:A),_xlfn._TRO_TRAILING( Airports!E:E), "Not found")</f>
        <v>CA</v>
      </c>
      <c r="J3863" s="1">
        <v>0.40277777777777779</v>
      </c>
      <c r="K3863" s="22">
        <f>HOUR(Flights[[#This Row],[Scheduled Departure]])</f>
        <v>9</v>
      </c>
      <c r="L3863" s="1">
        <v>0.40208333333333335</v>
      </c>
      <c r="M3863">
        <f>(L3863-J3863)*24*60</f>
        <v>-0.99999999999999645</v>
      </c>
      <c r="N3863" s="16">
        <f>Flights[[#This Row],[Length (min)]]/60</f>
        <v>1.2166666666666666</v>
      </c>
      <c r="O3863">
        <v>73</v>
      </c>
      <c r="P3863">
        <v>373</v>
      </c>
      <c r="Q3863" s="18">
        <f>IFERROR(Flights[[#This Row],[Distance]]/Flights[[#This Row],[Length (hr)]], "")</f>
        <v>306.57534246575347</v>
      </c>
      <c r="R3863" s="1">
        <v>0.4548611111111111</v>
      </c>
      <c r="S3863" s="1" t="str">
        <f>IF(Flights[[#This Row],[Length (hr)]]&lt;2, "No meal", IF(Flights[[#This Row],[Length (hr)]]&lt;3.5, "Light meal", "Full meal"))</f>
        <v>No meal</v>
      </c>
      <c r="T3863" s="1" t="str">
        <f>IF(AND(Flights[[#This Row],[Airline]]="US Airways", Flights[[#This Row],[Meal]]="Full Meal"), "Yes", "No")</f>
        <v>No</v>
      </c>
      <c r="U3863" s="1">
        <v>0.45277777777777778</v>
      </c>
      <c r="V3863">
        <v>-3</v>
      </c>
      <c r="W3863" s="1" t="str">
        <f>IF(Flights[[#This Row],[Arrival Delay]] = "", "Cancelled", IF(Flights[[#This Row],[Arrival Delay]]&gt;15, "Delayed", "On time"))</f>
        <v>On time</v>
      </c>
      <c r="X3863" t="str">
        <f>IF(Flights[[#This Row],[Status]]&lt;&gt;"Delayed","", IF(Flights[[#This Row],[Arrival Delay]]&gt;120, "Severe", IF(Flights[[#This Row],[Arrival Delay]]&gt;60, "Major", "Moderate")))</f>
        <v/>
      </c>
      <c r="Y3863" t="b">
        <v>0</v>
      </c>
      <c r="AA3863" t="str">
        <f>IF(OR(AND(Flights[[#This Row],[Status]]="Cancelled", Flights[[#This Row],[Cancellation Reason]]="Airline/Carrier"), Flights[[#This Row],[Delay Type]]="Severe"), "Yes", "No")</f>
        <v>No</v>
      </c>
    </row>
    <row r="3864" spans="1:27" x14ac:dyDescent="0.3">
      <c r="A3864" s="3">
        <v>42284</v>
      </c>
      <c r="B3864" s="22">
        <f>WEEKNUM(Flights[[#This Row],[Date]], 1)</f>
        <v>41</v>
      </c>
      <c r="C3864" s="22">
        <f>WEEKDAY(Flights[[#This Row],[Date]],1)</f>
        <v>4</v>
      </c>
      <c r="D3864" t="s">
        <v>1678</v>
      </c>
      <c r="E3864" t="s">
        <v>1995</v>
      </c>
      <c r="F3864" t="s">
        <v>0</v>
      </c>
      <c r="G3864" t="s">
        <v>9</v>
      </c>
      <c r="H3864" t="str">
        <f>_xlfn.XLOOKUP(Flights[[#This Row],[Destination]], Airports!$A$2:$A$78, Airports!$D$2:$D$78)</f>
        <v>San Francisco</v>
      </c>
      <c r="I3864" t="str" cm="1">
        <f t="array" ref="I3864">_xlfn.XLOOKUP(Flights[[#This Row],[Destination]],_xlfn._TRO_TRAILING( Airports!A:A),_xlfn._TRO_TRAILING( Airports!E:E), "Not found")</f>
        <v>CA</v>
      </c>
      <c r="J3864" s="1">
        <v>0.46875</v>
      </c>
      <c r="K3864" s="22">
        <f>HOUR(Flights[[#This Row],[Scheduled Departure]])</f>
        <v>11</v>
      </c>
      <c r="L3864" s="1">
        <v>0</v>
      </c>
      <c r="M3864">
        <f>(L3864-J3864)*24*60</f>
        <v>-675</v>
      </c>
      <c r="N3864" s="16">
        <f>Flights[[#This Row],[Length (min)]]/60</f>
        <v>0</v>
      </c>
      <c r="P3864">
        <v>337</v>
      </c>
      <c r="Q3864" s="18" t="str">
        <f>IFERROR(Flights[[#This Row],[Distance]]/Flights[[#This Row],[Length (hr)]], "")</f>
        <v/>
      </c>
      <c r="R3864" s="1">
        <v>0.52430555555555558</v>
      </c>
      <c r="S3864" s="1" t="str">
        <f>IF(Flights[[#This Row],[Length (hr)]]&lt;2, "No meal", IF(Flights[[#This Row],[Length (hr)]]&lt;3.5, "Light meal", "Full meal"))</f>
        <v>No meal</v>
      </c>
      <c r="T3864" s="1" t="str">
        <f>IF(AND(Flights[[#This Row],[Airline]]="US Airways", Flights[[#This Row],[Meal]]="Full Meal"), "Yes", "No")</f>
        <v>No</v>
      </c>
      <c r="U3864" s="1">
        <v>0</v>
      </c>
      <c r="W3864" s="1" t="str">
        <f>IF(Flights[[#This Row],[Arrival Delay]] = "", "Cancelled", IF(Flights[[#This Row],[Arrival Delay]]&gt;15, "Delayed", "On time"))</f>
        <v>Cancelled</v>
      </c>
      <c r="X3864" t="str">
        <f>IF(Flights[[#This Row],[Status]]&lt;&gt;"Delayed","", IF(Flights[[#This Row],[Arrival Delay]]&gt;120, "Severe", IF(Flights[[#This Row],[Arrival Delay]]&gt;60, "Major", "Moderate")))</f>
        <v/>
      </c>
      <c r="Y3864" t="b">
        <v>1</v>
      </c>
      <c r="Z3864" t="s">
        <v>8</v>
      </c>
      <c r="AA3864" t="str">
        <f>IF(OR(AND(Flights[[#This Row],[Status]]="Cancelled", Flights[[#This Row],[Cancellation Reason]]="Airline/Carrier"), Flights[[#This Row],[Delay Type]]="Severe"), "Yes", "No")</f>
        <v>Yes</v>
      </c>
    </row>
    <row r="3865" spans="1:27" x14ac:dyDescent="0.3">
      <c r="A3865" s="3">
        <v>42284</v>
      </c>
      <c r="B3865" s="22">
        <f>WEEKNUM(Flights[[#This Row],[Date]], 1)</f>
        <v>41</v>
      </c>
      <c r="C3865" s="22">
        <f>WEEKDAY(Flights[[#This Row],[Date]],1)</f>
        <v>4</v>
      </c>
      <c r="D3865" t="s">
        <v>488</v>
      </c>
      <c r="E3865" t="s">
        <v>1994</v>
      </c>
      <c r="F3865" t="s">
        <v>0</v>
      </c>
      <c r="G3865" t="s">
        <v>339</v>
      </c>
      <c r="H3865" t="str">
        <f>_xlfn.XLOOKUP(Flights[[#This Row],[Destination]], Airports!$A$2:$A$78, Airports!$D$2:$D$78)</f>
        <v>San Diego</v>
      </c>
      <c r="I3865" t="str" cm="1">
        <f t="array" ref="I3865">_xlfn.XLOOKUP(Flights[[#This Row],[Destination]],_xlfn._TRO_TRAILING( Airports!A:A),_xlfn._TRO_TRAILING( Airports!E:E), "Not found")</f>
        <v>CA</v>
      </c>
      <c r="J3865" s="1">
        <v>0.68680555555555556</v>
      </c>
      <c r="K3865" s="22">
        <f>HOUR(Flights[[#This Row],[Scheduled Departure]])</f>
        <v>16</v>
      </c>
      <c r="L3865" s="1">
        <v>0.68333333333333335</v>
      </c>
      <c r="M3865">
        <f>(L3865-J3865)*24*60</f>
        <v>-4.9999999999999822</v>
      </c>
      <c r="N3865" s="16">
        <f>Flights[[#This Row],[Length (min)]]/60</f>
        <v>1.0333333333333334</v>
      </c>
      <c r="O3865">
        <v>62</v>
      </c>
      <c r="P3865">
        <v>109</v>
      </c>
      <c r="Q3865" s="18">
        <f>IFERROR(Flights[[#This Row],[Distance]]/Flights[[#This Row],[Length (hr)]], "")</f>
        <v>105.48387096774192</v>
      </c>
      <c r="R3865" s="1">
        <v>0.72430555555555554</v>
      </c>
      <c r="S3865" s="1" t="str">
        <f>IF(Flights[[#This Row],[Length (hr)]]&lt;2, "No meal", IF(Flights[[#This Row],[Length (hr)]]&lt;3.5, "Light meal", "Full meal"))</f>
        <v>No meal</v>
      </c>
      <c r="T3865" s="1" t="str">
        <f>IF(AND(Flights[[#This Row],[Airline]]="US Airways", Flights[[#This Row],[Meal]]="Full Meal"), "Yes", "No")</f>
        <v>No</v>
      </c>
      <c r="U3865" s="1">
        <v>0.72638888888888886</v>
      </c>
      <c r="V3865">
        <v>3</v>
      </c>
      <c r="W3865" s="1" t="str">
        <f>IF(Flights[[#This Row],[Arrival Delay]] = "", "Cancelled", IF(Flights[[#This Row],[Arrival Delay]]&gt;15, "Delayed", "On time"))</f>
        <v>On time</v>
      </c>
      <c r="X3865" t="str">
        <f>IF(Flights[[#This Row],[Status]]&lt;&gt;"Delayed","", IF(Flights[[#This Row],[Arrival Delay]]&gt;120, "Severe", IF(Flights[[#This Row],[Arrival Delay]]&gt;60, "Major", "Moderate")))</f>
        <v/>
      </c>
      <c r="Y3865" t="b">
        <v>0</v>
      </c>
      <c r="AA3865" t="str">
        <f>IF(OR(AND(Flights[[#This Row],[Status]]="Cancelled", Flights[[#This Row],[Cancellation Reason]]="Airline/Carrier"), Flights[[#This Row],[Delay Type]]="Severe"), "Yes", "No")</f>
        <v>No</v>
      </c>
    </row>
    <row r="3866" spans="1:27" x14ac:dyDescent="0.3">
      <c r="A3866" s="3">
        <v>42284</v>
      </c>
      <c r="B3866" s="22">
        <f>WEEKNUM(Flights[[#This Row],[Date]], 1)</f>
        <v>41</v>
      </c>
      <c r="C3866" s="22">
        <f>WEEKDAY(Flights[[#This Row],[Date]],1)</f>
        <v>4</v>
      </c>
      <c r="D3866" t="s">
        <v>1227</v>
      </c>
      <c r="E3866" t="s">
        <v>1994</v>
      </c>
      <c r="F3866" t="s">
        <v>0</v>
      </c>
      <c r="G3866" t="s">
        <v>9</v>
      </c>
      <c r="H3866" t="str">
        <f>_xlfn.XLOOKUP(Flights[[#This Row],[Destination]], Airports!$A$2:$A$78, Airports!$D$2:$D$78)</f>
        <v>San Francisco</v>
      </c>
      <c r="I3866" t="str" cm="1">
        <f t="array" ref="I3866">_xlfn.XLOOKUP(Flights[[#This Row],[Destination]],_xlfn._TRO_TRAILING( Airports!A:A),_xlfn._TRO_TRAILING( Airports!E:E), "Not found")</f>
        <v>CA</v>
      </c>
      <c r="J3866" s="1">
        <v>0.8881944444444444</v>
      </c>
      <c r="K3866" s="22">
        <f>HOUR(Flights[[#This Row],[Scheduled Departure]])</f>
        <v>21</v>
      </c>
      <c r="L3866" s="1">
        <v>0.88402777777777775</v>
      </c>
      <c r="M3866">
        <f>(L3866-J3866)*24*60</f>
        <v>-5.9999999999999787</v>
      </c>
      <c r="N3866" s="16">
        <f>Flights[[#This Row],[Length (min)]]/60</f>
        <v>1.2</v>
      </c>
      <c r="O3866">
        <v>72</v>
      </c>
      <c r="P3866">
        <v>337</v>
      </c>
      <c r="Q3866" s="18">
        <f>IFERROR(Flights[[#This Row],[Distance]]/Flights[[#This Row],[Length (hr)]], "")</f>
        <v>280.83333333333337</v>
      </c>
      <c r="R3866" s="1">
        <v>0.9458333333333333</v>
      </c>
      <c r="S3866" s="1" t="str">
        <f>IF(Flights[[#This Row],[Length (hr)]]&lt;2, "No meal", IF(Flights[[#This Row],[Length (hr)]]&lt;3.5, "Light meal", "Full meal"))</f>
        <v>No meal</v>
      </c>
      <c r="T3866" s="1" t="str">
        <f>IF(AND(Flights[[#This Row],[Airline]]="US Airways", Flights[[#This Row],[Meal]]="Full Meal"), "Yes", "No")</f>
        <v>No</v>
      </c>
      <c r="U3866" s="1">
        <v>0.93402777777777779</v>
      </c>
      <c r="V3866">
        <v>-17</v>
      </c>
      <c r="W3866" s="1" t="str">
        <f>IF(Flights[[#This Row],[Arrival Delay]] = "", "Cancelled", IF(Flights[[#This Row],[Arrival Delay]]&gt;15, "Delayed", "On time"))</f>
        <v>On time</v>
      </c>
      <c r="X3866" t="str">
        <f>IF(Flights[[#This Row],[Status]]&lt;&gt;"Delayed","", IF(Flights[[#This Row],[Arrival Delay]]&gt;120, "Severe", IF(Flights[[#This Row],[Arrival Delay]]&gt;60, "Major", "Moderate")))</f>
        <v/>
      </c>
      <c r="Y3866" t="b">
        <v>0</v>
      </c>
      <c r="AA3866" t="str">
        <f>IF(OR(AND(Flights[[#This Row],[Status]]="Cancelled", Flights[[#This Row],[Cancellation Reason]]="Airline/Carrier"), Flights[[#This Row],[Delay Type]]="Severe"), "Yes", "No")</f>
        <v>No</v>
      </c>
    </row>
    <row r="3867" spans="1:27" x14ac:dyDescent="0.3">
      <c r="A3867" s="3">
        <v>42285</v>
      </c>
      <c r="B3867" s="22">
        <f>WEEKNUM(Flights[[#This Row],[Date]], 1)</f>
        <v>41</v>
      </c>
      <c r="C3867" s="22">
        <f>WEEKDAY(Flights[[#This Row],[Date]],1)</f>
        <v>5</v>
      </c>
      <c r="D3867" t="s">
        <v>1721</v>
      </c>
      <c r="E3867" t="s">
        <v>1989</v>
      </c>
      <c r="F3867" t="s">
        <v>0</v>
      </c>
      <c r="G3867" t="s">
        <v>12</v>
      </c>
      <c r="H3867" t="str">
        <f>_xlfn.XLOOKUP(Flights[[#This Row],[Destination]], Airports!$A$2:$A$78, Airports!$D$2:$D$78)</f>
        <v>New York</v>
      </c>
      <c r="I3867" t="str" cm="1">
        <f t="array" ref="I3867">_xlfn.XLOOKUP(Flights[[#This Row],[Destination]],_xlfn._TRO_TRAILING( Airports!A:A),_xlfn._TRO_TRAILING( Airports!E:E), "Not found")</f>
        <v>NY</v>
      </c>
      <c r="J3867" s="1">
        <v>0.30902777777777779</v>
      </c>
      <c r="K3867" s="22">
        <f>HOUR(Flights[[#This Row],[Scheduled Departure]])</f>
        <v>7</v>
      </c>
      <c r="L3867" s="1">
        <v>0.31319444444444444</v>
      </c>
      <c r="M3867">
        <f>(L3867-J3867)*24*60</f>
        <v>5.9999999999999787</v>
      </c>
      <c r="N3867" s="16">
        <f>Flights[[#This Row],[Length (min)]]/60</f>
        <v>5.3</v>
      </c>
      <c r="O3867">
        <v>318</v>
      </c>
      <c r="P3867">
        <v>2475</v>
      </c>
      <c r="Q3867" s="18">
        <f>IFERROR(Flights[[#This Row],[Distance]]/Flights[[#This Row],[Length (hr)]], "")</f>
        <v>466.98113207547169</v>
      </c>
      <c r="R3867" s="1">
        <v>0.66388888888888886</v>
      </c>
      <c r="S3867" s="1" t="str">
        <f>IF(Flights[[#This Row],[Length (hr)]]&lt;2, "No meal", IF(Flights[[#This Row],[Length (hr)]]&lt;3.5, "Light meal", "Full meal"))</f>
        <v>Full meal</v>
      </c>
      <c r="T3867" s="1" t="str">
        <f>IF(AND(Flights[[#This Row],[Airline]]="US Airways", Flights[[#This Row],[Meal]]="Full Meal"), "Yes", "No")</f>
        <v>No</v>
      </c>
      <c r="U3867" s="1">
        <v>0.65902777777777777</v>
      </c>
      <c r="V3867">
        <v>-7</v>
      </c>
      <c r="W3867" s="1" t="str">
        <f>IF(Flights[[#This Row],[Arrival Delay]] = "", "Cancelled", IF(Flights[[#This Row],[Arrival Delay]]&gt;15, "Delayed", "On time"))</f>
        <v>On time</v>
      </c>
      <c r="X3867" t="str">
        <f>IF(Flights[[#This Row],[Status]]&lt;&gt;"Delayed","", IF(Flights[[#This Row],[Arrival Delay]]&gt;120, "Severe", IF(Flights[[#This Row],[Arrival Delay]]&gt;60, "Major", "Moderate")))</f>
        <v/>
      </c>
      <c r="Y3867" t="b">
        <v>0</v>
      </c>
      <c r="AA3867" t="str">
        <f>IF(OR(AND(Flights[[#This Row],[Status]]="Cancelled", Flights[[#This Row],[Cancellation Reason]]="Airline/Carrier"), Flights[[#This Row],[Delay Type]]="Severe"), "Yes", "No")</f>
        <v>No</v>
      </c>
    </row>
    <row r="3868" spans="1:27" x14ac:dyDescent="0.3">
      <c r="A3868" s="3">
        <v>42285</v>
      </c>
      <c r="B3868" s="22">
        <f>WEEKNUM(Flights[[#This Row],[Date]], 1)</f>
        <v>41</v>
      </c>
      <c r="C3868" s="22">
        <f>WEEKDAY(Flights[[#This Row],[Date]],1)</f>
        <v>5</v>
      </c>
      <c r="D3868" t="s">
        <v>207</v>
      </c>
      <c r="E3868" t="s">
        <v>1987</v>
      </c>
      <c r="F3868" t="s">
        <v>0</v>
      </c>
      <c r="G3868" t="s">
        <v>28</v>
      </c>
      <c r="H3868" t="str">
        <f>_xlfn.XLOOKUP(Flights[[#This Row],[Destination]], Airports!$A$2:$A$78, Airports!$D$2:$D$78)</f>
        <v>Philadelphia</v>
      </c>
      <c r="I3868" t="str" cm="1">
        <f t="array" ref="I3868">_xlfn.XLOOKUP(Flights[[#This Row],[Destination]],_xlfn._TRO_TRAILING( Airports!A:A),_xlfn._TRO_TRAILING( Airports!E:E), "Not found")</f>
        <v>PA</v>
      </c>
      <c r="J3868" s="1">
        <v>0.32291666666666669</v>
      </c>
      <c r="K3868" s="22">
        <f>HOUR(Flights[[#This Row],[Scheduled Departure]])</f>
        <v>7</v>
      </c>
      <c r="L3868" s="1">
        <v>0.33750000000000002</v>
      </c>
      <c r="M3868">
        <f>(L3868-J3868)*24*60</f>
        <v>21.000000000000007</v>
      </c>
      <c r="N3868" s="16">
        <f>Flights[[#This Row],[Length (min)]]/60</f>
        <v>5.3</v>
      </c>
      <c r="O3868">
        <v>318</v>
      </c>
      <c r="P3868">
        <v>2402</v>
      </c>
      <c r="Q3868" s="18">
        <f>IFERROR(Flights[[#This Row],[Distance]]/Flights[[#This Row],[Length (hr)]], "")</f>
        <v>453.20754716981133</v>
      </c>
      <c r="R3868" s="1">
        <v>0.6694444444444444</v>
      </c>
      <c r="S3868" s="1" t="str">
        <f>IF(Flights[[#This Row],[Length (hr)]]&lt;2, "No meal", IF(Flights[[#This Row],[Length (hr)]]&lt;3.5, "Light meal", "Full meal"))</f>
        <v>Full meal</v>
      </c>
      <c r="T3868" s="1" t="str">
        <f>IF(AND(Flights[[#This Row],[Airline]]="US Airways", Flights[[#This Row],[Meal]]="Full Meal"), "Yes", "No")</f>
        <v>No</v>
      </c>
      <c r="U3868" s="1">
        <v>0.68333333333333335</v>
      </c>
      <c r="V3868">
        <v>20</v>
      </c>
      <c r="W3868" s="1" t="str">
        <f>IF(Flights[[#This Row],[Arrival Delay]] = "", "Cancelled", IF(Flights[[#This Row],[Arrival Delay]]&gt;15, "Delayed", "On time"))</f>
        <v>Delayed</v>
      </c>
      <c r="X3868" t="str">
        <f>IF(Flights[[#This Row],[Status]]&lt;&gt;"Delayed","", IF(Flights[[#This Row],[Arrival Delay]]&gt;120, "Severe", IF(Flights[[#This Row],[Arrival Delay]]&gt;60, "Major", "Moderate")))</f>
        <v>Moderate</v>
      </c>
      <c r="Y3868" t="b">
        <v>0</v>
      </c>
      <c r="AA3868" t="str">
        <f>IF(OR(AND(Flights[[#This Row],[Status]]="Cancelled", Flights[[#This Row],[Cancellation Reason]]="Airline/Carrier"), Flights[[#This Row],[Delay Type]]="Severe"), "Yes", "No")</f>
        <v>No</v>
      </c>
    </row>
    <row r="3869" spans="1:27" x14ac:dyDescent="0.3">
      <c r="A3869" s="3">
        <v>42285</v>
      </c>
      <c r="B3869" s="22">
        <f>WEEKNUM(Flights[[#This Row],[Date]], 1)</f>
        <v>41</v>
      </c>
      <c r="C3869" s="22">
        <f>WEEKDAY(Flights[[#This Row],[Date]],1)</f>
        <v>5</v>
      </c>
      <c r="D3869" t="s">
        <v>1017</v>
      </c>
      <c r="E3869" t="s">
        <v>1994</v>
      </c>
      <c r="F3869" t="s">
        <v>0</v>
      </c>
      <c r="G3869" t="s">
        <v>351</v>
      </c>
      <c r="H3869" t="str">
        <f>_xlfn.XLOOKUP(Flights[[#This Row],[Destination]], Airports!$A$2:$A$78, Airports!$D$2:$D$78)</f>
        <v>Sacramento</v>
      </c>
      <c r="I3869" t="str" cm="1">
        <f t="array" ref="I3869">_xlfn.XLOOKUP(Flights[[#This Row],[Destination]],_xlfn._TRO_TRAILING( Airports!A:A),_xlfn._TRO_TRAILING( Airports!E:E), "Not found")</f>
        <v>CA</v>
      </c>
      <c r="J3869" s="1">
        <v>0.34027777777777779</v>
      </c>
      <c r="K3869" s="22">
        <f>HOUR(Flights[[#This Row],[Scheduled Departure]])</f>
        <v>8</v>
      </c>
      <c r="L3869" s="1">
        <v>0.33888888888888891</v>
      </c>
      <c r="M3869">
        <f>(L3869-J3869)*24*60</f>
        <v>-1.9999999999999929</v>
      </c>
      <c r="N3869" s="16">
        <f>Flights[[#This Row],[Length (min)]]/60</f>
        <v>1.55</v>
      </c>
      <c r="O3869">
        <v>93</v>
      </c>
      <c r="P3869">
        <v>373</v>
      </c>
      <c r="Q3869" s="18">
        <f>IFERROR(Flights[[#This Row],[Distance]]/Flights[[#This Row],[Length (hr)]], "")</f>
        <v>240.64516129032256</v>
      </c>
      <c r="R3869" s="1">
        <v>0.40347222222222223</v>
      </c>
      <c r="S3869" s="1" t="str">
        <f>IF(Flights[[#This Row],[Length (hr)]]&lt;2, "No meal", IF(Flights[[#This Row],[Length (hr)]]&lt;3.5, "Light meal", "Full meal"))</f>
        <v>No meal</v>
      </c>
      <c r="T3869" s="1" t="str">
        <f>IF(AND(Flights[[#This Row],[Airline]]="US Airways", Flights[[#This Row],[Meal]]="Full Meal"), "Yes", "No")</f>
        <v>No</v>
      </c>
      <c r="U3869" s="1">
        <v>0.40347222222222223</v>
      </c>
      <c r="V3869">
        <v>0</v>
      </c>
      <c r="W3869" s="1" t="str">
        <f>IF(Flights[[#This Row],[Arrival Delay]] = "", "Cancelled", IF(Flights[[#This Row],[Arrival Delay]]&gt;15, "Delayed", "On time"))</f>
        <v>On time</v>
      </c>
      <c r="X3869" t="str">
        <f>IF(Flights[[#This Row],[Status]]&lt;&gt;"Delayed","", IF(Flights[[#This Row],[Arrival Delay]]&gt;120, "Severe", IF(Flights[[#This Row],[Arrival Delay]]&gt;60, "Major", "Moderate")))</f>
        <v/>
      </c>
      <c r="Y3869" t="b">
        <v>0</v>
      </c>
      <c r="AA3869" t="str">
        <f>IF(OR(AND(Flights[[#This Row],[Status]]="Cancelled", Flights[[#This Row],[Cancellation Reason]]="Airline/Carrier"), Flights[[#This Row],[Delay Type]]="Severe"), "Yes", "No")</f>
        <v>No</v>
      </c>
    </row>
    <row r="3870" spans="1:27" x14ac:dyDescent="0.3">
      <c r="A3870" s="3">
        <v>42285</v>
      </c>
      <c r="B3870" s="22">
        <f>WEEKNUM(Flights[[#This Row],[Date]], 1)</f>
        <v>41</v>
      </c>
      <c r="C3870" s="22">
        <f>WEEKDAY(Flights[[#This Row],[Date]],1)</f>
        <v>5</v>
      </c>
      <c r="D3870" t="s">
        <v>55</v>
      </c>
      <c r="E3870" t="s">
        <v>1987</v>
      </c>
      <c r="F3870" t="s">
        <v>0</v>
      </c>
      <c r="G3870" t="s">
        <v>21</v>
      </c>
      <c r="H3870" t="str">
        <f>_xlfn.XLOOKUP(Flights[[#This Row],[Destination]], Airports!$A$2:$A$78, Airports!$D$2:$D$78)</f>
        <v>Lihue</v>
      </c>
      <c r="I3870" t="str" cm="1">
        <f t="array" ref="I3870">_xlfn.XLOOKUP(Flights[[#This Row],[Destination]],_xlfn._TRO_TRAILING( Airports!A:A),_xlfn._TRO_TRAILING( Airports!E:E), "Not found")</f>
        <v>HI</v>
      </c>
      <c r="J3870" s="1">
        <v>0.38541666666666669</v>
      </c>
      <c r="K3870" s="22">
        <f>HOUR(Flights[[#This Row],[Scheduled Departure]])</f>
        <v>9</v>
      </c>
      <c r="L3870" s="1">
        <v>0.38472222222222224</v>
      </c>
      <c r="M3870">
        <f>(L3870-J3870)*24*60</f>
        <v>-0.99999999999999645</v>
      </c>
      <c r="N3870" s="16">
        <f>Flights[[#This Row],[Length (min)]]/60</f>
        <v>6.3666666666666663</v>
      </c>
      <c r="O3870">
        <v>382</v>
      </c>
      <c r="P3870">
        <v>2615</v>
      </c>
      <c r="Q3870" s="18">
        <f>IFERROR(Flights[[#This Row],[Distance]]/Flights[[#This Row],[Length (hr)]], "")</f>
        <v>410.73298429319374</v>
      </c>
      <c r="R3870" s="1">
        <v>0.51458333333333328</v>
      </c>
      <c r="S3870" s="1" t="str">
        <f>IF(Flights[[#This Row],[Length (hr)]]&lt;2, "No meal", IF(Flights[[#This Row],[Length (hr)]]&lt;3.5, "Light meal", "Full meal"))</f>
        <v>Full meal</v>
      </c>
      <c r="T3870" s="1" t="str">
        <f>IF(AND(Flights[[#This Row],[Airline]]="US Airways", Flights[[#This Row],[Meal]]="Full Meal"), "Yes", "No")</f>
        <v>No</v>
      </c>
      <c r="U3870" s="1">
        <v>0.52500000000000002</v>
      </c>
      <c r="V3870">
        <v>15</v>
      </c>
      <c r="W3870" s="1" t="str">
        <f>IF(Flights[[#This Row],[Arrival Delay]] = "", "Cancelled", IF(Flights[[#This Row],[Arrival Delay]]&gt;15, "Delayed", "On time"))</f>
        <v>On time</v>
      </c>
      <c r="X3870" t="str">
        <f>IF(Flights[[#This Row],[Status]]&lt;&gt;"Delayed","", IF(Flights[[#This Row],[Arrival Delay]]&gt;120, "Severe", IF(Flights[[#This Row],[Arrival Delay]]&gt;60, "Major", "Moderate")))</f>
        <v/>
      </c>
      <c r="Y3870" t="b">
        <v>0</v>
      </c>
      <c r="AA3870" t="str">
        <f>IF(OR(AND(Flights[[#This Row],[Status]]="Cancelled", Flights[[#This Row],[Cancellation Reason]]="Airline/Carrier"), Flights[[#This Row],[Delay Type]]="Severe"), "Yes", "No")</f>
        <v>No</v>
      </c>
    </row>
    <row r="3871" spans="1:27" x14ac:dyDescent="0.3">
      <c r="A3871" s="3">
        <v>42285</v>
      </c>
      <c r="B3871" s="22">
        <f>WEEKNUM(Flights[[#This Row],[Date]], 1)</f>
        <v>41</v>
      </c>
      <c r="C3871" s="22">
        <f>WEEKDAY(Flights[[#This Row],[Date]],1)</f>
        <v>5</v>
      </c>
      <c r="D3871" t="s">
        <v>1626</v>
      </c>
      <c r="E3871" t="s">
        <v>1995</v>
      </c>
      <c r="F3871" t="s">
        <v>0</v>
      </c>
      <c r="G3871" t="s">
        <v>356</v>
      </c>
      <c r="H3871" t="str">
        <f>_xlfn.XLOOKUP(Flights[[#This Row],[Destination]], Airports!$A$2:$A$78, Airports!$D$2:$D$78)</f>
        <v>Tucson</v>
      </c>
      <c r="I3871" t="str" cm="1">
        <f t="array" ref="I3871">_xlfn.XLOOKUP(Flights[[#This Row],[Destination]],_xlfn._TRO_TRAILING( Airports!A:A),_xlfn._TRO_TRAILING( Airports!E:E), "Not found")</f>
        <v>AZ</v>
      </c>
      <c r="J3871" s="1">
        <v>0.4201388888888889</v>
      </c>
      <c r="K3871" s="22">
        <f>HOUR(Flights[[#This Row],[Scheduled Departure]])</f>
        <v>10</v>
      </c>
      <c r="L3871" s="1">
        <v>0.41944444444444445</v>
      </c>
      <c r="M3871">
        <f>(L3871-J3871)*24*60</f>
        <v>-0.99999999999999645</v>
      </c>
      <c r="N3871" s="16">
        <f>Flights[[#This Row],[Length (min)]]/60</f>
        <v>1.3666666666666667</v>
      </c>
      <c r="O3871">
        <v>82</v>
      </c>
      <c r="P3871">
        <v>451</v>
      </c>
      <c r="Q3871" s="18">
        <f>IFERROR(Flights[[#This Row],[Distance]]/Flights[[#This Row],[Length (hr)]], "")</f>
        <v>330</v>
      </c>
      <c r="R3871" s="1">
        <v>0.47569444444444442</v>
      </c>
      <c r="S3871" s="1" t="str">
        <f>IF(Flights[[#This Row],[Length (hr)]]&lt;2, "No meal", IF(Flights[[#This Row],[Length (hr)]]&lt;3.5, "Light meal", "Full meal"))</f>
        <v>No meal</v>
      </c>
      <c r="T3871" s="1" t="str">
        <f>IF(AND(Flights[[#This Row],[Airline]]="US Airways", Flights[[#This Row],[Meal]]="Full Meal"), "Yes", "No")</f>
        <v>No</v>
      </c>
      <c r="U3871" s="1">
        <v>0.47638888888888886</v>
      </c>
      <c r="V3871">
        <v>1</v>
      </c>
      <c r="W3871" s="1" t="str">
        <f>IF(Flights[[#This Row],[Arrival Delay]] = "", "Cancelled", IF(Flights[[#This Row],[Arrival Delay]]&gt;15, "Delayed", "On time"))</f>
        <v>On time</v>
      </c>
      <c r="X3871" t="str">
        <f>IF(Flights[[#This Row],[Status]]&lt;&gt;"Delayed","", IF(Flights[[#This Row],[Arrival Delay]]&gt;120, "Severe", IF(Flights[[#This Row],[Arrival Delay]]&gt;60, "Major", "Moderate")))</f>
        <v/>
      </c>
      <c r="Y3871" t="b">
        <v>0</v>
      </c>
      <c r="AA3871" t="str">
        <f>IF(OR(AND(Flights[[#This Row],[Status]]="Cancelled", Flights[[#This Row],[Cancellation Reason]]="Airline/Carrier"), Flights[[#This Row],[Delay Type]]="Severe"), "Yes", "No")</f>
        <v>No</v>
      </c>
    </row>
    <row r="3872" spans="1:27" x14ac:dyDescent="0.3">
      <c r="A3872" s="3">
        <v>42285</v>
      </c>
      <c r="B3872" s="22">
        <f>WEEKNUM(Flights[[#This Row],[Date]], 1)</f>
        <v>41</v>
      </c>
      <c r="C3872" s="22">
        <f>WEEKDAY(Flights[[#This Row],[Date]],1)</f>
        <v>5</v>
      </c>
      <c r="D3872" t="s">
        <v>1831</v>
      </c>
      <c r="E3872" t="s">
        <v>1989</v>
      </c>
      <c r="F3872" t="s">
        <v>0</v>
      </c>
      <c r="G3872" t="s">
        <v>15</v>
      </c>
      <c r="H3872" t="str">
        <f>_xlfn.XLOOKUP(Flights[[#This Row],[Destination]], Airports!$A$2:$A$78, Airports!$D$2:$D$78)</f>
        <v>Las Vegas</v>
      </c>
      <c r="I3872" t="str" cm="1">
        <f t="array" ref="I3872">_xlfn.XLOOKUP(Flights[[#This Row],[Destination]],_xlfn._TRO_TRAILING( Airports!A:A),_xlfn._TRO_TRAILING( Airports!E:E), "Not found")</f>
        <v>NV</v>
      </c>
      <c r="J3872" s="1">
        <v>0.46527777777777779</v>
      </c>
      <c r="K3872" s="22">
        <f>HOUR(Flights[[#This Row],[Scheduled Departure]])</f>
        <v>11</v>
      </c>
      <c r="L3872" s="1">
        <v>0.47708333333333336</v>
      </c>
      <c r="M3872">
        <f>(L3872-J3872)*24*60</f>
        <v>17.000000000000021</v>
      </c>
      <c r="N3872" s="16">
        <f>Flights[[#This Row],[Length (min)]]/60</f>
        <v>1</v>
      </c>
      <c r="O3872">
        <v>60</v>
      </c>
      <c r="P3872">
        <v>236</v>
      </c>
      <c r="Q3872" s="18">
        <f>IFERROR(Flights[[#This Row],[Distance]]/Flights[[#This Row],[Length (hr)]], "")</f>
        <v>236</v>
      </c>
      <c r="R3872" s="1">
        <v>0.51388888888888884</v>
      </c>
      <c r="S3872" s="1" t="str">
        <f>IF(Flights[[#This Row],[Length (hr)]]&lt;2, "No meal", IF(Flights[[#This Row],[Length (hr)]]&lt;3.5, "Light meal", "Full meal"))</f>
        <v>No meal</v>
      </c>
      <c r="T3872" s="1" t="str">
        <f>IF(AND(Flights[[#This Row],[Airline]]="US Airways", Flights[[#This Row],[Meal]]="Full Meal"), "Yes", "No")</f>
        <v>No</v>
      </c>
      <c r="U3872" s="1">
        <v>0.51875000000000004</v>
      </c>
      <c r="V3872">
        <v>7</v>
      </c>
      <c r="W3872" s="1" t="str">
        <f>IF(Flights[[#This Row],[Arrival Delay]] = "", "Cancelled", IF(Flights[[#This Row],[Arrival Delay]]&gt;15, "Delayed", "On time"))</f>
        <v>On time</v>
      </c>
      <c r="X3872" t="str">
        <f>IF(Flights[[#This Row],[Status]]&lt;&gt;"Delayed","", IF(Flights[[#This Row],[Arrival Delay]]&gt;120, "Severe", IF(Flights[[#This Row],[Arrival Delay]]&gt;60, "Major", "Moderate")))</f>
        <v/>
      </c>
      <c r="Y3872" t="b">
        <v>0</v>
      </c>
      <c r="AA3872" t="str">
        <f>IF(OR(AND(Flights[[#This Row],[Status]]="Cancelled", Flights[[#This Row],[Cancellation Reason]]="Airline/Carrier"), Flights[[#This Row],[Delay Type]]="Severe"), "Yes", "No")</f>
        <v>No</v>
      </c>
    </row>
    <row r="3873" spans="1:27" x14ac:dyDescent="0.3">
      <c r="A3873" s="3">
        <v>42285</v>
      </c>
      <c r="B3873" s="22">
        <f>WEEKNUM(Flights[[#This Row],[Date]], 1)</f>
        <v>41</v>
      </c>
      <c r="C3873" s="22">
        <f>WEEKDAY(Flights[[#This Row],[Date]],1)</f>
        <v>5</v>
      </c>
      <c r="D3873" t="s">
        <v>1286</v>
      </c>
      <c r="E3873" t="s">
        <v>1995</v>
      </c>
      <c r="F3873" t="s">
        <v>0</v>
      </c>
      <c r="G3873" t="s">
        <v>335</v>
      </c>
      <c r="H3873" t="str">
        <f>_xlfn.XLOOKUP(Flights[[#This Row],[Destination]], Airports!$A$2:$A$78, Airports!$D$2:$D$78)</f>
        <v>Reno</v>
      </c>
      <c r="I3873" t="str" cm="1">
        <f t="array" ref="I3873">_xlfn.XLOOKUP(Flights[[#This Row],[Destination]],_xlfn._TRO_TRAILING( Airports!A:A),_xlfn._TRO_TRAILING( Airports!E:E), "Not found")</f>
        <v>NV</v>
      </c>
      <c r="J3873" s="1">
        <v>0.48958333333333331</v>
      </c>
      <c r="K3873" s="22">
        <f>HOUR(Flights[[#This Row],[Scheduled Departure]])</f>
        <v>11</v>
      </c>
      <c r="L3873" s="1">
        <v>0.49791666666666667</v>
      </c>
      <c r="M3873">
        <f>(L3873-J3873)*24*60</f>
        <v>12.000000000000037</v>
      </c>
      <c r="N3873" s="16">
        <f>Flights[[#This Row],[Length (min)]]/60</f>
        <v>1.2166666666666666</v>
      </c>
      <c r="O3873">
        <v>73</v>
      </c>
      <c r="P3873">
        <v>391</v>
      </c>
      <c r="Q3873" s="18">
        <f>IFERROR(Flights[[#This Row],[Distance]]/Flights[[#This Row],[Length (hr)]], "")</f>
        <v>321.36986301369865</v>
      </c>
      <c r="R3873" s="1">
        <v>0.54166666666666663</v>
      </c>
      <c r="S3873" s="1" t="str">
        <f>IF(Flights[[#This Row],[Length (hr)]]&lt;2, "No meal", IF(Flights[[#This Row],[Length (hr)]]&lt;3.5, "Light meal", "Full meal"))</f>
        <v>No meal</v>
      </c>
      <c r="T3873" s="1" t="str">
        <f>IF(AND(Flights[[#This Row],[Airline]]="US Airways", Flights[[#This Row],[Meal]]="Full Meal"), "Yes", "No")</f>
        <v>No</v>
      </c>
      <c r="U3873" s="1">
        <v>0.54861111111111116</v>
      </c>
      <c r="V3873">
        <v>10</v>
      </c>
      <c r="W3873" s="1" t="str">
        <f>IF(Flights[[#This Row],[Arrival Delay]] = "", "Cancelled", IF(Flights[[#This Row],[Arrival Delay]]&gt;15, "Delayed", "On time"))</f>
        <v>On time</v>
      </c>
      <c r="X3873" t="str">
        <f>IF(Flights[[#This Row],[Status]]&lt;&gt;"Delayed","", IF(Flights[[#This Row],[Arrival Delay]]&gt;120, "Severe", IF(Flights[[#This Row],[Arrival Delay]]&gt;60, "Major", "Moderate")))</f>
        <v/>
      </c>
      <c r="Y3873" t="b">
        <v>0</v>
      </c>
      <c r="AA3873" t="str">
        <f>IF(OR(AND(Flights[[#This Row],[Status]]="Cancelled", Flights[[#This Row],[Cancellation Reason]]="Airline/Carrier"), Flights[[#This Row],[Delay Type]]="Severe"), "Yes", "No")</f>
        <v>No</v>
      </c>
    </row>
    <row r="3874" spans="1:27" x14ac:dyDescent="0.3">
      <c r="A3874" s="3">
        <v>42285</v>
      </c>
      <c r="B3874" s="22">
        <f>WEEKNUM(Flights[[#This Row],[Date]], 1)</f>
        <v>41</v>
      </c>
      <c r="C3874" s="22">
        <f>WEEKDAY(Flights[[#This Row],[Date]],1)</f>
        <v>5</v>
      </c>
      <c r="D3874" t="s">
        <v>1147</v>
      </c>
      <c r="E3874" t="s">
        <v>1991</v>
      </c>
      <c r="F3874" t="s">
        <v>0</v>
      </c>
      <c r="G3874" t="s">
        <v>344</v>
      </c>
      <c r="H3874" t="str">
        <f>_xlfn.XLOOKUP(Flights[[#This Row],[Destination]], Airports!$A$2:$A$78, Airports!$D$2:$D$78)</f>
        <v>Seattle</v>
      </c>
      <c r="I3874" t="str" cm="1">
        <f t="array" ref="I3874">_xlfn.XLOOKUP(Flights[[#This Row],[Destination]],_xlfn._TRO_TRAILING( Airports!A:A),_xlfn._TRO_TRAILING( Airports!E:E), "Not found")</f>
        <v>WA</v>
      </c>
      <c r="J3874" s="1">
        <v>0.5</v>
      </c>
      <c r="K3874" s="22">
        <f>HOUR(Flights[[#This Row],[Scheduled Departure]])</f>
        <v>12</v>
      </c>
      <c r="L3874" s="1">
        <v>0.49166666666666664</v>
      </c>
      <c r="M3874">
        <f>(L3874-J3874)*24*60</f>
        <v>-12.000000000000037</v>
      </c>
      <c r="N3874" s="16">
        <f>Flights[[#This Row],[Length (min)]]/60</f>
        <v>2.7</v>
      </c>
      <c r="O3874">
        <v>162</v>
      </c>
      <c r="P3874">
        <v>954</v>
      </c>
      <c r="Q3874" s="18">
        <f>IFERROR(Flights[[#This Row],[Distance]]/Flights[[#This Row],[Length (hr)]], "")</f>
        <v>353.33333333333331</v>
      </c>
      <c r="R3874" s="1">
        <v>0.61388888888888893</v>
      </c>
      <c r="S3874" s="1" t="str">
        <f>IF(Flights[[#This Row],[Length (hr)]]&lt;2, "No meal", IF(Flights[[#This Row],[Length (hr)]]&lt;3.5, "Light meal", "Full meal"))</f>
        <v>Light meal</v>
      </c>
      <c r="T3874" s="1" t="str">
        <f>IF(AND(Flights[[#This Row],[Airline]]="US Airways", Flights[[#This Row],[Meal]]="Full Meal"), "Yes", "No")</f>
        <v>No</v>
      </c>
      <c r="U3874" s="1">
        <v>0.60416666666666663</v>
      </c>
      <c r="V3874">
        <v>-14</v>
      </c>
      <c r="W3874" s="1" t="str">
        <f>IF(Flights[[#This Row],[Arrival Delay]] = "", "Cancelled", IF(Flights[[#This Row],[Arrival Delay]]&gt;15, "Delayed", "On time"))</f>
        <v>On time</v>
      </c>
      <c r="X3874" t="str">
        <f>IF(Flights[[#This Row],[Status]]&lt;&gt;"Delayed","", IF(Flights[[#This Row],[Arrival Delay]]&gt;120, "Severe", IF(Flights[[#This Row],[Arrival Delay]]&gt;60, "Major", "Moderate")))</f>
        <v/>
      </c>
      <c r="Y3874" t="b">
        <v>0</v>
      </c>
      <c r="AA3874" t="str">
        <f>IF(OR(AND(Flights[[#This Row],[Status]]="Cancelled", Flights[[#This Row],[Cancellation Reason]]="Airline/Carrier"), Flights[[#This Row],[Delay Type]]="Severe"), "Yes", "No")</f>
        <v>No</v>
      </c>
    </row>
    <row r="3875" spans="1:27" x14ac:dyDescent="0.3">
      <c r="A3875" s="3">
        <v>42285</v>
      </c>
      <c r="B3875" s="22">
        <f>WEEKNUM(Flights[[#This Row],[Date]], 1)</f>
        <v>41</v>
      </c>
      <c r="C3875" s="22">
        <f>WEEKDAY(Flights[[#This Row],[Date]],1)</f>
        <v>5</v>
      </c>
      <c r="D3875" t="s">
        <v>92</v>
      </c>
      <c r="E3875" t="s">
        <v>1987</v>
      </c>
      <c r="F3875" t="s">
        <v>0</v>
      </c>
      <c r="G3875" t="s">
        <v>20</v>
      </c>
      <c r="H3875" t="str">
        <f>_xlfn.XLOOKUP(Flights[[#This Row],[Destination]], Airports!$A$2:$A$78, Airports!$D$2:$D$78)</f>
        <v>Kahului</v>
      </c>
      <c r="I3875" t="str" cm="1">
        <f t="array" ref="I3875">_xlfn.XLOOKUP(Flights[[#This Row],[Destination]],_xlfn._TRO_TRAILING( Airports!A:A),_xlfn._TRO_TRAILING( Airports!E:E), "Not found")</f>
        <v>HI</v>
      </c>
      <c r="J3875" s="1">
        <v>0.72569444444444442</v>
      </c>
      <c r="K3875" s="22">
        <f>HOUR(Flights[[#This Row],[Scheduled Departure]])</f>
        <v>17</v>
      </c>
      <c r="L3875" s="1">
        <v>0.74027777777777781</v>
      </c>
      <c r="M3875">
        <f>(L3875-J3875)*24*60</f>
        <v>21.000000000000085</v>
      </c>
      <c r="N3875" s="16">
        <f>Flights[[#This Row],[Length (min)]]/60</f>
        <v>5.5666666666666664</v>
      </c>
      <c r="O3875">
        <v>334</v>
      </c>
      <c r="P3875">
        <v>2486</v>
      </c>
      <c r="Q3875" s="18">
        <f>IFERROR(Flights[[#This Row],[Distance]]/Flights[[#This Row],[Length (hr)]], "")</f>
        <v>446.58682634730542</v>
      </c>
      <c r="R3875" s="1">
        <v>0.84097222222222223</v>
      </c>
      <c r="S3875" s="1" t="str">
        <f>IF(Flights[[#This Row],[Length (hr)]]&lt;2, "No meal", IF(Flights[[#This Row],[Length (hr)]]&lt;3.5, "Light meal", "Full meal"))</f>
        <v>Full meal</v>
      </c>
      <c r="T3875" s="1" t="str">
        <f>IF(AND(Flights[[#This Row],[Airline]]="US Airways", Flights[[#This Row],[Meal]]="Full Meal"), "Yes", "No")</f>
        <v>No</v>
      </c>
      <c r="U3875" s="1">
        <v>0.84722222222222221</v>
      </c>
      <c r="V3875">
        <v>9</v>
      </c>
      <c r="W3875" s="1" t="str">
        <f>IF(Flights[[#This Row],[Arrival Delay]] = "", "Cancelled", IF(Flights[[#This Row],[Arrival Delay]]&gt;15, "Delayed", "On time"))</f>
        <v>On time</v>
      </c>
      <c r="X3875" t="str">
        <f>IF(Flights[[#This Row],[Status]]&lt;&gt;"Delayed","", IF(Flights[[#This Row],[Arrival Delay]]&gt;120, "Severe", IF(Flights[[#This Row],[Arrival Delay]]&gt;60, "Major", "Moderate")))</f>
        <v/>
      </c>
      <c r="Y3875" t="b">
        <v>0</v>
      </c>
      <c r="AA3875" t="str">
        <f>IF(OR(AND(Flights[[#This Row],[Status]]="Cancelled", Flights[[#This Row],[Cancellation Reason]]="Airline/Carrier"), Flights[[#This Row],[Delay Type]]="Severe"), "Yes", "No")</f>
        <v>No</v>
      </c>
    </row>
    <row r="3876" spans="1:27" x14ac:dyDescent="0.3">
      <c r="A3876" s="3">
        <v>42285</v>
      </c>
      <c r="B3876" s="22">
        <f>WEEKNUM(Flights[[#This Row],[Date]], 1)</f>
        <v>41</v>
      </c>
      <c r="C3876" s="22">
        <f>WEEKDAY(Flights[[#This Row],[Date]],1)</f>
        <v>5</v>
      </c>
      <c r="D3876" t="s">
        <v>1449</v>
      </c>
      <c r="E3876" t="s">
        <v>1989</v>
      </c>
      <c r="F3876" t="s">
        <v>0</v>
      </c>
      <c r="G3876" t="s">
        <v>29</v>
      </c>
      <c r="H3876" t="str">
        <f>_xlfn.XLOOKUP(Flights[[#This Row],[Destination]], Airports!$A$2:$A$78, Airports!$D$2:$D$78)</f>
        <v>Phoenix</v>
      </c>
      <c r="I3876" t="str" cm="1">
        <f t="array" ref="I3876">_xlfn.XLOOKUP(Flights[[#This Row],[Destination]],_xlfn._TRO_TRAILING( Airports!A:A),_xlfn._TRO_TRAILING( Airports!E:E), "Not found")</f>
        <v>AZ</v>
      </c>
      <c r="J3876" s="1">
        <v>0.77777777777777779</v>
      </c>
      <c r="K3876" s="22">
        <f>HOUR(Flights[[#This Row],[Scheduled Departure]])</f>
        <v>18</v>
      </c>
      <c r="L3876" s="1">
        <v>0.77777777777777779</v>
      </c>
      <c r="M3876">
        <f>(L3876-J3876)*24*60</f>
        <v>0</v>
      </c>
      <c r="N3876" s="16">
        <f>Flights[[#This Row],[Length (min)]]/60</f>
        <v>1.35</v>
      </c>
      <c r="O3876">
        <v>81</v>
      </c>
      <c r="P3876">
        <v>370</v>
      </c>
      <c r="Q3876" s="18">
        <f>IFERROR(Flights[[#This Row],[Distance]]/Flights[[#This Row],[Length (hr)]], "")</f>
        <v>274.07407407407408</v>
      </c>
      <c r="R3876" s="1">
        <v>0.83472222222222225</v>
      </c>
      <c r="S3876" s="1" t="str">
        <f>IF(Flights[[#This Row],[Length (hr)]]&lt;2, "No meal", IF(Flights[[#This Row],[Length (hr)]]&lt;3.5, "Light meal", "Full meal"))</f>
        <v>No meal</v>
      </c>
      <c r="T3876" s="1" t="str">
        <f>IF(AND(Flights[[#This Row],[Airline]]="US Airways", Flights[[#This Row],[Meal]]="Full Meal"), "Yes", "No")</f>
        <v>No</v>
      </c>
      <c r="U3876" s="1">
        <v>0.83402777777777781</v>
      </c>
      <c r="V3876">
        <v>-1</v>
      </c>
      <c r="W3876" s="1" t="str">
        <f>IF(Flights[[#This Row],[Arrival Delay]] = "", "Cancelled", IF(Flights[[#This Row],[Arrival Delay]]&gt;15, "Delayed", "On time"))</f>
        <v>On time</v>
      </c>
      <c r="X3876" t="str">
        <f>IF(Flights[[#This Row],[Status]]&lt;&gt;"Delayed","", IF(Flights[[#This Row],[Arrival Delay]]&gt;120, "Severe", IF(Flights[[#This Row],[Arrival Delay]]&gt;60, "Major", "Moderate")))</f>
        <v/>
      </c>
      <c r="Y3876" t="b">
        <v>0</v>
      </c>
      <c r="AA3876" t="str">
        <f>IF(OR(AND(Flights[[#This Row],[Status]]="Cancelled", Flights[[#This Row],[Cancellation Reason]]="Airline/Carrier"), Flights[[#This Row],[Delay Type]]="Severe"), "Yes", "No")</f>
        <v>No</v>
      </c>
    </row>
    <row r="3877" spans="1:27" x14ac:dyDescent="0.3">
      <c r="A3877" s="3">
        <v>42285</v>
      </c>
      <c r="B3877" s="22">
        <f>WEEKNUM(Flights[[#This Row],[Date]], 1)</f>
        <v>41</v>
      </c>
      <c r="C3877" s="22">
        <f>WEEKDAY(Flights[[#This Row],[Date]],1)</f>
        <v>5</v>
      </c>
      <c r="D3877" t="s">
        <v>88</v>
      </c>
      <c r="E3877" t="s">
        <v>1987</v>
      </c>
      <c r="F3877" t="s">
        <v>0</v>
      </c>
      <c r="G3877" t="s">
        <v>15</v>
      </c>
      <c r="H3877" t="str">
        <f>_xlfn.XLOOKUP(Flights[[#This Row],[Destination]], Airports!$A$2:$A$78, Airports!$D$2:$D$78)</f>
        <v>Las Vegas</v>
      </c>
      <c r="I3877" t="str" cm="1">
        <f t="array" ref="I3877">_xlfn.XLOOKUP(Flights[[#This Row],[Destination]],_xlfn._TRO_TRAILING( Airports!A:A),_xlfn._TRO_TRAILING( Airports!E:E), "Not found")</f>
        <v>NV</v>
      </c>
      <c r="J3877" s="1">
        <v>0.77777777777777779</v>
      </c>
      <c r="K3877" s="22">
        <f>HOUR(Flights[[#This Row],[Scheduled Departure]])</f>
        <v>18</v>
      </c>
      <c r="L3877" s="1">
        <v>0.77361111111111114</v>
      </c>
      <c r="M3877">
        <f>(L3877-J3877)*24*60</f>
        <v>-5.9999999999999787</v>
      </c>
      <c r="N3877" s="16">
        <f>Flights[[#This Row],[Length (min)]]/60</f>
        <v>1.1666666666666667</v>
      </c>
      <c r="O3877">
        <v>70</v>
      </c>
      <c r="P3877">
        <v>236</v>
      </c>
      <c r="Q3877" s="18">
        <f>IFERROR(Flights[[#This Row],[Distance]]/Flights[[#This Row],[Length (hr)]], "")</f>
        <v>202.28571428571428</v>
      </c>
      <c r="R3877" s="1">
        <v>0.82916666666666672</v>
      </c>
      <c r="S3877" s="1" t="str">
        <f>IF(Flights[[#This Row],[Length (hr)]]&lt;2, "No meal", IF(Flights[[#This Row],[Length (hr)]]&lt;3.5, "Light meal", "Full meal"))</f>
        <v>No meal</v>
      </c>
      <c r="T3877" s="1" t="str">
        <f>IF(AND(Flights[[#This Row],[Airline]]="US Airways", Flights[[#This Row],[Meal]]="Full Meal"), "Yes", "No")</f>
        <v>No</v>
      </c>
      <c r="U3877" s="1">
        <v>0.82222222222222219</v>
      </c>
      <c r="V3877">
        <v>-10</v>
      </c>
      <c r="W3877" s="1" t="str">
        <f>IF(Flights[[#This Row],[Arrival Delay]] = "", "Cancelled", IF(Flights[[#This Row],[Arrival Delay]]&gt;15, "Delayed", "On time"))</f>
        <v>On time</v>
      </c>
      <c r="X3877" t="str">
        <f>IF(Flights[[#This Row],[Status]]&lt;&gt;"Delayed","", IF(Flights[[#This Row],[Arrival Delay]]&gt;120, "Severe", IF(Flights[[#This Row],[Arrival Delay]]&gt;60, "Major", "Moderate")))</f>
        <v/>
      </c>
      <c r="Y3877" t="b">
        <v>0</v>
      </c>
      <c r="AA3877" t="str">
        <f>IF(OR(AND(Flights[[#This Row],[Status]]="Cancelled", Flights[[#This Row],[Cancellation Reason]]="Airline/Carrier"), Flights[[#This Row],[Delay Type]]="Severe"), "Yes", "No")</f>
        <v>No</v>
      </c>
    </row>
    <row r="3878" spans="1:27" x14ac:dyDescent="0.3">
      <c r="A3878" s="3">
        <v>42285</v>
      </c>
      <c r="B3878" s="22">
        <f>WEEKNUM(Flights[[#This Row],[Date]], 1)</f>
        <v>41</v>
      </c>
      <c r="C3878" s="22">
        <f>WEEKDAY(Flights[[#This Row],[Date]],1)</f>
        <v>5</v>
      </c>
      <c r="D3878" t="s">
        <v>1731</v>
      </c>
      <c r="E3878" t="s">
        <v>1995</v>
      </c>
      <c r="F3878" t="s">
        <v>0</v>
      </c>
      <c r="G3878" t="s">
        <v>290</v>
      </c>
      <c r="H3878" t="str">
        <f>_xlfn.XLOOKUP(Flights[[#This Row],[Destination]], Airports!$A$2:$A$78, Airports!$D$2:$D$78)</f>
        <v>Houston</v>
      </c>
      <c r="I3878" t="str" cm="1">
        <f t="array" ref="I3878">_xlfn.XLOOKUP(Flights[[#This Row],[Destination]],_xlfn._TRO_TRAILING( Airports!A:A),_xlfn._TRO_TRAILING( Airports!E:E), "Not found")</f>
        <v>TX</v>
      </c>
      <c r="J3878" s="1">
        <v>0.82291666666666663</v>
      </c>
      <c r="K3878" s="22">
        <f>HOUR(Flights[[#This Row],[Scheduled Departure]])</f>
        <v>19</v>
      </c>
      <c r="L3878" s="1">
        <v>0.81944444444444442</v>
      </c>
      <c r="M3878">
        <f>(L3878-J3878)*24*60</f>
        <v>-4.9999999999999822</v>
      </c>
      <c r="N3878" s="16">
        <f>Flights[[#This Row],[Length (min)]]/60</f>
        <v>3.2333333333333334</v>
      </c>
      <c r="O3878">
        <v>194</v>
      </c>
      <c r="P3878">
        <v>1390</v>
      </c>
      <c r="Q3878" s="18">
        <f>IFERROR(Flights[[#This Row],[Distance]]/Flights[[#This Row],[Length (hr)]], "")</f>
        <v>429.89690721649481</v>
      </c>
      <c r="R3878" s="1">
        <v>3.4722222222222224E-2</v>
      </c>
      <c r="S3878" s="1" t="str">
        <f>IF(Flights[[#This Row],[Length (hr)]]&lt;2, "No meal", IF(Flights[[#This Row],[Length (hr)]]&lt;3.5, "Light meal", "Full meal"))</f>
        <v>Light meal</v>
      </c>
      <c r="T3878" s="1" t="str">
        <f>IF(AND(Flights[[#This Row],[Airline]]="US Airways", Flights[[#This Row],[Meal]]="Full Meal"), "Yes", "No")</f>
        <v>No</v>
      </c>
      <c r="U3878" s="1">
        <v>3.7499999999999999E-2</v>
      </c>
      <c r="V3878">
        <v>4</v>
      </c>
      <c r="W3878" s="1" t="str">
        <f>IF(Flights[[#This Row],[Arrival Delay]] = "", "Cancelled", IF(Flights[[#This Row],[Arrival Delay]]&gt;15, "Delayed", "On time"))</f>
        <v>On time</v>
      </c>
      <c r="X3878" t="str">
        <f>IF(Flights[[#This Row],[Status]]&lt;&gt;"Delayed","", IF(Flights[[#This Row],[Arrival Delay]]&gt;120, "Severe", IF(Flights[[#This Row],[Arrival Delay]]&gt;60, "Major", "Moderate")))</f>
        <v/>
      </c>
      <c r="Y3878" t="b">
        <v>0</v>
      </c>
      <c r="AA3878" t="str">
        <f>IF(OR(AND(Flights[[#This Row],[Status]]="Cancelled", Flights[[#This Row],[Cancellation Reason]]="Airline/Carrier"), Flights[[#This Row],[Delay Type]]="Severe"), "Yes", "No")</f>
        <v>No</v>
      </c>
    </row>
    <row r="3879" spans="1:27" x14ac:dyDescent="0.3">
      <c r="A3879" s="3">
        <v>42285</v>
      </c>
      <c r="B3879" s="22">
        <f>WEEKNUM(Flights[[#This Row],[Date]], 1)</f>
        <v>41</v>
      </c>
      <c r="C3879" s="22">
        <f>WEEKDAY(Flights[[#This Row],[Date]],1)</f>
        <v>5</v>
      </c>
      <c r="D3879" t="s">
        <v>1823</v>
      </c>
      <c r="E3879" t="s">
        <v>1995</v>
      </c>
      <c r="F3879" t="s">
        <v>0</v>
      </c>
      <c r="G3879" t="s">
        <v>356</v>
      </c>
      <c r="H3879" t="str">
        <f>_xlfn.XLOOKUP(Flights[[#This Row],[Destination]], Airports!$A$2:$A$78, Airports!$D$2:$D$78)</f>
        <v>Tucson</v>
      </c>
      <c r="I3879" t="str" cm="1">
        <f t="array" ref="I3879">_xlfn.XLOOKUP(Flights[[#This Row],[Destination]],_xlfn._TRO_TRAILING( Airports!A:A),_xlfn._TRO_TRAILING( Airports!E:E), "Not found")</f>
        <v>AZ</v>
      </c>
      <c r="J3879" s="1">
        <v>0.93402777777777779</v>
      </c>
      <c r="K3879" s="22">
        <f>HOUR(Flights[[#This Row],[Scheduled Departure]])</f>
        <v>22</v>
      </c>
      <c r="L3879" s="1">
        <v>0.92986111111111114</v>
      </c>
      <c r="M3879">
        <f>(L3879-J3879)*24*60</f>
        <v>-5.9999999999999787</v>
      </c>
      <c r="N3879" s="16">
        <f>Flights[[#This Row],[Length (min)]]/60</f>
        <v>1.4</v>
      </c>
      <c r="O3879">
        <v>84</v>
      </c>
      <c r="P3879">
        <v>451</v>
      </c>
      <c r="Q3879" s="18">
        <f>IFERROR(Flights[[#This Row],[Distance]]/Flights[[#This Row],[Length (hr)]], "")</f>
        <v>322.14285714285717</v>
      </c>
      <c r="R3879" s="1">
        <v>0.98958333333333337</v>
      </c>
      <c r="S3879" s="1" t="str">
        <f>IF(Flights[[#This Row],[Length (hr)]]&lt;2, "No meal", IF(Flights[[#This Row],[Length (hr)]]&lt;3.5, "Light meal", "Full meal"))</f>
        <v>No meal</v>
      </c>
      <c r="T3879" s="1" t="str">
        <f>IF(AND(Flights[[#This Row],[Airline]]="US Airways", Flights[[#This Row],[Meal]]="Full Meal"), "Yes", "No")</f>
        <v>No</v>
      </c>
      <c r="U3879" s="1">
        <v>0.98819444444444449</v>
      </c>
      <c r="V3879">
        <v>-2</v>
      </c>
      <c r="W3879" s="1" t="str">
        <f>IF(Flights[[#This Row],[Arrival Delay]] = "", "Cancelled", IF(Flights[[#This Row],[Arrival Delay]]&gt;15, "Delayed", "On time"))</f>
        <v>On time</v>
      </c>
      <c r="X3879" t="str">
        <f>IF(Flights[[#This Row],[Status]]&lt;&gt;"Delayed","", IF(Flights[[#This Row],[Arrival Delay]]&gt;120, "Severe", IF(Flights[[#This Row],[Arrival Delay]]&gt;60, "Major", "Moderate")))</f>
        <v/>
      </c>
      <c r="Y3879" t="b">
        <v>0</v>
      </c>
      <c r="AA3879" t="str">
        <f>IF(OR(AND(Flights[[#This Row],[Status]]="Cancelled", Flights[[#This Row],[Cancellation Reason]]="Airline/Carrier"), Flights[[#This Row],[Delay Type]]="Severe"), "Yes", "No")</f>
        <v>No</v>
      </c>
    </row>
    <row r="3880" spans="1:27" x14ac:dyDescent="0.3">
      <c r="A3880" s="3">
        <v>42285</v>
      </c>
      <c r="B3880" s="22">
        <f>WEEKNUM(Flights[[#This Row],[Date]], 1)</f>
        <v>41</v>
      </c>
      <c r="C3880" s="22">
        <f>WEEKDAY(Flights[[#This Row],[Date]],1)</f>
        <v>5</v>
      </c>
      <c r="D3880" t="s">
        <v>677</v>
      </c>
      <c r="E3880" t="s">
        <v>1994</v>
      </c>
      <c r="F3880" t="s">
        <v>0</v>
      </c>
      <c r="G3880" t="s">
        <v>339</v>
      </c>
      <c r="H3880" t="str">
        <f>_xlfn.XLOOKUP(Flights[[#This Row],[Destination]], Airports!$A$2:$A$78, Airports!$D$2:$D$78)</f>
        <v>San Diego</v>
      </c>
      <c r="I3880" t="str" cm="1">
        <f t="array" ref="I3880">_xlfn.XLOOKUP(Flights[[#This Row],[Destination]],_xlfn._TRO_TRAILING( Airports!A:A),_xlfn._TRO_TRAILING( Airports!E:E), "Not found")</f>
        <v>CA</v>
      </c>
      <c r="J3880" s="1">
        <v>0.96180555555555558</v>
      </c>
      <c r="K3880" s="22">
        <f>HOUR(Flights[[#This Row],[Scheduled Departure]])</f>
        <v>23</v>
      </c>
      <c r="L3880" s="1">
        <v>0.96180555555555558</v>
      </c>
      <c r="M3880">
        <f>(L3880-J3880)*24*60</f>
        <v>0</v>
      </c>
      <c r="N3880" s="16">
        <f>Flights[[#This Row],[Length (min)]]/60</f>
        <v>0.81666666666666665</v>
      </c>
      <c r="O3880">
        <v>49</v>
      </c>
      <c r="P3880">
        <v>109</v>
      </c>
      <c r="Q3880" s="18">
        <f>IFERROR(Flights[[#This Row],[Distance]]/Flights[[#This Row],[Length (hr)]], "")</f>
        <v>133.46938775510205</v>
      </c>
      <c r="R3880" s="1">
        <v>0.99791666666666667</v>
      </c>
      <c r="S3880" s="1" t="str">
        <f>IF(Flights[[#This Row],[Length (hr)]]&lt;2, "No meal", IF(Flights[[#This Row],[Length (hr)]]&lt;3.5, "Light meal", "Full meal"))</f>
        <v>No meal</v>
      </c>
      <c r="T3880" s="1" t="str">
        <f>IF(AND(Flights[[#This Row],[Airline]]="US Airways", Flights[[#This Row],[Meal]]="Full Meal"), "Yes", "No")</f>
        <v>No</v>
      </c>
      <c r="U3880" s="1">
        <v>0.99583333333333335</v>
      </c>
      <c r="V3880">
        <v>-3</v>
      </c>
      <c r="W3880" s="1" t="str">
        <f>IF(Flights[[#This Row],[Arrival Delay]] = "", "Cancelled", IF(Flights[[#This Row],[Arrival Delay]]&gt;15, "Delayed", "On time"))</f>
        <v>On time</v>
      </c>
      <c r="X3880" t="str">
        <f>IF(Flights[[#This Row],[Status]]&lt;&gt;"Delayed","", IF(Flights[[#This Row],[Arrival Delay]]&gt;120, "Severe", IF(Flights[[#This Row],[Arrival Delay]]&gt;60, "Major", "Moderate")))</f>
        <v/>
      </c>
      <c r="Y3880" t="b">
        <v>0</v>
      </c>
      <c r="AA3880" t="str">
        <f>IF(OR(AND(Flights[[#This Row],[Status]]="Cancelled", Flights[[#This Row],[Cancellation Reason]]="Airline/Carrier"), Flights[[#This Row],[Delay Type]]="Severe"), "Yes", "No")</f>
        <v>No</v>
      </c>
    </row>
    <row r="3881" spans="1:27" x14ac:dyDescent="0.3">
      <c r="A3881" s="3">
        <v>42285</v>
      </c>
      <c r="B3881" s="22">
        <f>WEEKNUM(Flights[[#This Row],[Date]], 1)</f>
        <v>41</v>
      </c>
      <c r="C3881" s="22">
        <f>WEEKDAY(Flights[[#This Row],[Date]],1)</f>
        <v>5</v>
      </c>
      <c r="D3881" t="s">
        <v>669</v>
      </c>
      <c r="E3881" t="s">
        <v>1992</v>
      </c>
      <c r="F3881" t="s">
        <v>0</v>
      </c>
      <c r="G3881" t="s">
        <v>285</v>
      </c>
      <c r="H3881" t="str">
        <f>_xlfn.XLOOKUP(Flights[[#This Row],[Destination]], Airports!$A$2:$A$78, Airports!$D$2:$D$78)</f>
        <v>Fort Lauderdale</v>
      </c>
      <c r="I3881" t="str" cm="1">
        <f t="array" ref="I3881">_xlfn.XLOOKUP(Flights[[#This Row],[Destination]],_xlfn._TRO_TRAILING( Airports!A:A),_xlfn._TRO_TRAILING( Airports!E:E), "Not found")</f>
        <v>FL</v>
      </c>
      <c r="J3881" s="1">
        <v>0.96805555555555556</v>
      </c>
      <c r="K3881" s="22">
        <f>HOUR(Flights[[#This Row],[Scheduled Departure]])</f>
        <v>23</v>
      </c>
      <c r="L3881" s="1">
        <v>0.97638888888888886</v>
      </c>
      <c r="M3881">
        <f>(L3881-J3881)*24*60</f>
        <v>11.999999999999957</v>
      </c>
      <c r="N3881" s="16">
        <f>Flights[[#This Row],[Length (min)]]/60</f>
        <v>5.0166666666666666</v>
      </c>
      <c r="O3881">
        <v>301</v>
      </c>
      <c r="P3881">
        <v>2343</v>
      </c>
      <c r="Q3881" s="18">
        <f>IFERROR(Flights[[#This Row],[Distance]]/Flights[[#This Row],[Length (hr)]], "")</f>
        <v>467.04318936877075</v>
      </c>
      <c r="R3881" s="1">
        <v>0.29722222222222222</v>
      </c>
      <c r="S3881" s="1" t="str">
        <f>IF(Flights[[#This Row],[Length (hr)]]&lt;2, "No meal", IF(Flights[[#This Row],[Length (hr)]]&lt;3.5, "Light meal", "Full meal"))</f>
        <v>Full meal</v>
      </c>
      <c r="T3881" s="1" t="str">
        <f>IF(AND(Flights[[#This Row],[Airline]]="US Airways", Flights[[#This Row],[Meal]]="Full Meal"), "Yes", "No")</f>
        <v>No</v>
      </c>
      <c r="U3881" s="1">
        <v>0.31041666666666667</v>
      </c>
      <c r="V3881">
        <v>19</v>
      </c>
      <c r="W3881" s="1" t="str">
        <f>IF(Flights[[#This Row],[Arrival Delay]] = "", "Cancelled", IF(Flights[[#This Row],[Arrival Delay]]&gt;15, "Delayed", "On time"))</f>
        <v>Delayed</v>
      </c>
      <c r="X3881" t="str">
        <f>IF(Flights[[#This Row],[Status]]&lt;&gt;"Delayed","", IF(Flights[[#This Row],[Arrival Delay]]&gt;120, "Severe", IF(Flights[[#This Row],[Arrival Delay]]&gt;60, "Major", "Moderate")))</f>
        <v>Moderate</v>
      </c>
      <c r="Y3881" t="b">
        <v>0</v>
      </c>
      <c r="AA3881" t="str">
        <f>IF(OR(AND(Flights[[#This Row],[Status]]="Cancelled", Flights[[#This Row],[Cancellation Reason]]="Airline/Carrier"), Flights[[#This Row],[Delay Type]]="Severe"), "Yes", "No")</f>
        <v>No</v>
      </c>
    </row>
    <row r="3882" spans="1:27" x14ac:dyDescent="0.3">
      <c r="A3882" s="3">
        <v>42286</v>
      </c>
      <c r="B3882" s="22">
        <f>WEEKNUM(Flights[[#This Row],[Date]], 1)</f>
        <v>41</v>
      </c>
      <c r="C3882" s="22">
        <f>WEEKDAY(Flights[[#This Row],[Date]],1)</f>
        <v>6</v>
      </c>
      <c r="D3882" t="s">
        <v>1824</v>
      </c>
      <c r="E3882" t="s">
        <v>1995</v>
      </c>
      <c r="F3882" t="s">
        <v>0</v>
      </c>
      <c r="G3882" t="s">
        <v>273</v>
      </c>
      <c r="H3882" t="str">
        <f>_xlfn.XLOOKUP(Flights[[#This Row],[Destination]], Airports!$A$2:$A$78, Airports!$D$2:$D$78)</f>
        <v>Denver</v>
      </c>
      <c r="I3882" t="str" cm="1">
        <f t="array" ref="I3882">_xlfn.XLOOKUP(Flights[[#This Row],[Destination]],_xlfn._TRO_TRAILING( Airports!A:A),_xlfn._TRO_TRAILING( Airports!E:E), "Not found")</f>
        <v>CO</v>
      </c>
      <c r="J3882" s="1">
        <v>0.22916666666666666</v>
      </c>
      <c r="K3882" s="22">
        <f>HOUR(Flights[[#This Row],[Scheduled Departure]])</f>
        <v>5</v>
      </c>
      <c r="L3882" s="1">
        <v>0.22847222222222222</v>
      </c>
      <c r="M3882">
        <f>(L3882-J3882)*24*60</f>
        <v>-0.99999999999999645</v>
      </c>
      <c r="N3882" s="16">
        <f>Flights[[#This Row],[Length (min)]]/60</f>
        <v>2.5166666666666666</v>
      </c>
      <c r="O3882">
        <v>151</v>
      </c>
      <c r="P3882">
        <v>862</v>
      </c>
      <c r="Q3882" s="18">
        <f>IFERROR(Flights[[#This Row],[Distance]]/Flights[[#This Row],[Length (hr)]], "")</f>
        <v>342.51655629139071</v>
      </c>
      <c r="R3882" s="1">
        <v>0.37152777777777779</v>
      </c>
      <c r="S3882" s="1" t="str">
        <f>IF(Flights[[#This Row],[Length (hr)]]&lt;2, "No meal", IF(Flights[[#This Row],[Length (hr)]]&lt;3.5, "Light meal", "Full meal"))</f>
        <v>Light meal</v>
      </c>
      <c r="T3882" s="1" t="str">
        <f>IF(AND(Flights[[#This Row],[Airline]]="US Airways", Flights[[#This Row],[Meal]]="Full Meal"), "Yes", "No")</f>
        <v>No</v>
      </c>
      <c r="U3882" s="1">
        <v>0.375</v>
      </c>
      <c r="V3882">
        <v>5</v>
      </c>
      <c r="W3882" s="1" t="str">
        <f>IF(Flights[[#This Row],[Arrival Delay]] = "", "Cancelled", IF(Flights[[#This Row],[Arrival Delay]]&gt;15, "Delayed", "On time"))</f>
        <v>On time</v>
      </c>
      <c r="X3882" t="str">
        <f>IF(Flights[[#This Row],[Status]]&lt;&gt;"Delayed","", IF(Flights[[#This Row],[Arrival Delay]]&gt;120, "Severe", IF(Flights[[#This Row],[Arrival Delay]]&gt;60, "Major", "Moderate")))</f>
        <v/>
      </c>
      <c r="Y3882" t="b">
        <v>0</v>
      </c>
      <c r="AA3882" t="str">
        <f>IF(OR(AND(Flights[[#This Row],[Status]]="Cancelled", Flights[[#This Row],[Cancellation Reason]]="Airline/Carrier"), Flights[[#This Row],[Delay Type]]="Severe"), "Yes", "No")</f>
        <v>No</v>
      </c>
    </row>
    <row r="3883" spans="1:27" x14ac:dyDescent="0.3">
      <c r="A3883" s="3">
        <v>42286</v>
      </c>
      <c r="B3883" s="22">
        <f>WEEKNUM(Flights[[#This Row],[Date]], 1)</f>
        <v>41</v>
      </c>
      <c r="C3883" s="22">
        <f>WEEKDAY(Flights[[#This Row],[Date]],1)</f>
        <v>6</v>
      </c>
      <c r="D3883" t="s">
        <v>1716</v>
      </c>
      <c r="E3883" t="s">
        <v>1995</v>
      </c>
      <c r="F3883" t="s">
        <v>0</v>
      </c>
      <c r="G3883" t="s">
        <v>351</v>
      </c>
      <c r="H3883" t="str">
        <f>_xlfn.XLOOKUP(Flights[[#This Row],[Destination]], Airports!$A$2:$A$78, Airports!$D$2:$D$78)</f>
        <v>Sacramento</v>
      </c>
      <c r="I3883" t="str" cm="1">
        <f t="array" ref="I3883">_xlfn.XLOOKUP(Flights[[#This Row],[Destination]],_xlfn._TRO_TRAILING( Airports!A:A),_xlfn._TRO_TRAILING( Airports!E:E), "Not found")</f>
        <v>CA</v>
      </c>
      <c r="J3883" s="1">
        <v>0.25</v>
      </c>
      <c r="K3883" s="22">
        <f>HOUR(Flights[[#This Row],[Scheduled Departure]])</f>
        <v>6</v>
      </c>
      <c r="L3883" s="1">
        <v>0.24583333333333332</v>
      </c>
      <c r="M3883">
        <f>(L3883-J3883)*24*60</f>
        <v>-6.0000000000000187</v>
      </c>
      <c r="N3883" s="16">
        <f>Flights[[#This Row],[Length (min)]]/60</f>
        <v>1.3833333333333333</v>
      </c>
      <c r="O3883">
        <v>83</v>
      </c>
      <c r="P3883">
        <v>373</v>
      </c>
      <c r="Q3883" s="18">
        <f>IFERROR(Flights[[#This Row],[Distance]]/Flights[[#This Row],[Length (hr)]], "")</f>
        <v>269.63855421686748</v>
      </c>
      <c r="R3883" s="1">
        <v>0.30208333333333331</v>
      </c>
      <c r="S3883" s="1" t="str">
        <f>IF(Flights[[#This Row],[Length (hr)]]&lt;2, "No meal", IF(Flights[[#This Row],[Length (hr)]]&lt;3.5, "Light meal", "Full meal"))</f>
        <v>No meal</v>
      </c>
      <c r="T3883" s="1" t="str">
        <f>IF(AND(Flights[[#This Row],[Airline]]="US Airways", Flights[[#This Row],[Meal]]="Full Meal"), "Yes", "No")</f>
        <v>No</v>
      </c>
      <c r="U3883" s="1">
        <v>0.3034722222222222</v>
      </c>
      <c r="V3883">
        <v>2</v>
      </c>
      <c r="W3883" s="1" t="str">
        <f>IF(Flights[[#This Row],[Arrival Delay]] = "", "Cancelled", IF(Flights[[#This Row],[Arrival Delay]]&gt;15, "Delayed", "On time"))</f>
        <v>On time</v>
      </c>
      <c r="X3883" t="str">
        <f>IF(Flights[[#This Row],[Status]]&lt;&gt;"Delayed","", IF(Flights[[#This Row],[Arrival Delay]]&gt;120, "Severe", IF(Flights[[#This Row],[Arrival Delay]]&gt;60, "Major", "Moderate")))</f>
        <v/>
      </c>
      <c r="Y3883" t="b">
        <v>0</v>
      </c>
      <c r="AA3883" t="str">
        <f>IF(OR(AND(Flights[[#This Row],[Status]]="Cancelled", Flights[[#This Row],[Cancellation Reason]]="Airline/Carrier"), Flights[[#This Row],[Delay Type]]="Severe"), "Yes", "No")</f>
        <v>No</v>
      </c>
    </row>
    <row r="3884" spans="1:27" x14ac:dyDescent="0.3">
      <c r="A3884" s="3">
        <v>42286</v>
      </c>
      <c r="B3884" s="22">
        <f>WEEKNUM(Flights[[#This Row],[Date]], 1)</f>
        <v>41</v>
      </c>
      <c r="C3884" s="22">
        <f>WEEKDAY(Flights[[#This Row],[Date]],1)</f>
        <v>6</v>
      </c>
      <c r="D3884" t="s">
        <v>1089</v>
      </c>
      <c r="E3884" t="s">
        <v>1994</v>
      </c>
      <c r="F3884" t="s">
        <v>0</v>
      </c>
      <c r="G3884" t="s">
        <v>356</v>
      </c>
      <c r="H3884" t="str">
        <f>_xlfn.XLOOKUP(Flights[[#This Row],[Destination]], Airports!$A$2:$A$78, Airports!$D$2:$D$78)</f>
        <v>Tucson</v>
      </c>
      <c r="I3884" t="str" cm="1">
        <f t="array" ref="I3884">_xlfn.XLOOKUP(Flights[[#This Row],[Destination]],_xlfn._TRO_TRAILING( Airports!A:A),_xlfn._TRO_TRAILING( Airports!E:E), "Not found")</f>
        <v>AZ</v>
      </c>
      <c r="J3884" s="1">
        <v>0.32291666666666669</v>
      </c>
      <c r="K3884" s="22">
        <f>HOUR(Flights[[#This Row],[Scheduled Departure]])</f>
        <v>7</v>
      </c>
      <c r="L3884" s="1">
        <v>0.32430555555555557</v>
      </c>
      <c r="M3884">
        <f>(L3884-J3884)*24*60</f>
        <v>1.9999999999999929</v>
      </c>
      <c r="N3884" s="16">
        <f>Flights[[#This Row],[Length (min)]]/60</f>
        <v>1.6</v>
      </c>
      <c r="O3884">
        <v>96</v>
      </c>
      <c r="P3884">
        <v>451</v>
      </c>
      <c r="Q3884" s="18">
        <f>IFERROR(Flights[[#This Row],[Distance]]/Flights[[#This Row],[Length (hr)]], "")</f>
        <v>281.875</v>
      </c>
      <c r="R3884" s="1">
        <v>0.38819444444444445</v>
      </c>
      <c r="S3884" s="1" t="str">
        <f>IF(Flights[[#This Row],[Length (hr)]]&lt;2, "No meal", IF(Flights[[#This Row],[Length (hr)]]&lt;3.5, "Light meal", "Full meal"))</f>
        <v>No meal</v>
      </c>
      <c r="T3884" s="1" t="str">
        <f>IF(AND(Flights[[#This Row],[Airline]]="US Airways", Flights[[#This Row],[Meal]]="Full Meal"), "Yes", "No")</f>
        <v>No</v>
      </c>
      <c r="U3884" s="1">
        <v>0.39097222222222222</v>
      </c>
      <c r="V3884">
        <v>4</v>
      </c>
      <c r="W3884" s="1" t="str">
        <f>IF(Flights[[#This Row],[Arrival Delay]] = "", "Cancelled", IF(Flights[[#This Row],[Arrival Delay]]&gt;15, "Delayed", "On time"))</f>
        <v>On time</v>
      </c>
      <c r="X3884" t="str">
        <f>IF(Flights[[#This Row],[Status]]&lt;&gt;"Delayed","", IF(Flights[[#This Row],[Arrival Delay]]&gt;120, "Severe", IF(Flights[[#This Row],[Arrival Delay]]&gt;60, "Major", "Moderate")))</f>
        <v/>
      </c>
      <c r="Y3884" t="b">
        <v>0</v>
      </c>
      <c r="AA3884" t="str">
        <f>IF(OR(AND(Flights[[#This Row],[Status]]="Cancelled", Flights[[#This Row],[Cancellation Reason]]="Airline/Carrier"), Flights[[#This Row],[Delay Type]]="Severe"), "Yes", "No")</f>
        <v>No</v>
      </c>
    </row>
    <row r="3885" spans="1:27" x14ac:dyDescent="0.3">
      <c r="A3885" s="3">
        <v>42286</v>
      </c>
      <c r="B3885" s="22">
        <f>WEEKNUM(Flights[[#This Row],[Date]], 1)</f>
        <v>41</v>
      </c>
      <c r="C3885" s="22">
        <f>WEEKDAY(Flights[[#This Row],[Date]],1)</f>
        <v>6</v>
      </c>
      <c r="D3885" t="s">
        <v>1671</v>
      </c>
      <c r="E3885" t="s">
        <v>1995</v>
      </c>
      <c r="F3885" t="s">
        <v>0</v>
      </c>
      <c r="G3885" t="s">
        <v>7</v>
      </c>
      <c r="H3885" t="str">
        <f>_xlfn.XLOOKUP(Flights[[#This Row],[Destination]], Airports!$A$2:$A$78, Airports!$D$2:$D$78)</f>
        <v>Austin</v>
      </c>
      <c r="I3885" t="str" cm="1">
        <f t="array" ref="I3885">_xlfn.XLOOKUP(Flights[[#This Row],[Destination]],_xlfn._TRO_TRAILING( Airports!A:A),_xlfn._TRO_TRAILING( Airports!E:E), "Not found")</f>
        <v>TX</v>
      </c>
      <c r="J3885" s="1">
        <v>0.3611111111111111</v>
      </c>
      <c r="K3885" s="22">
        <f>HOUR(Flights[[#This Row],[Scheduled Departure]])</f>
        <v>8</v>
      </c>
      <c r="L3885" s="1">
        <v>0.35833333333333334</v>
      </c>
      <c r="M3885">
        <f>(L3885-J3885)*24*60</f>
        <v>-3.9999999999999858</v>
      </c>
      <c r="N3885" s="16">
        <f>Flights[[#This Row],[Length (min)]]/60</f>
        <v>3.1333333333333333</v>
      </c>
      <c r="O3885">
        <v>188</v>
      </c>
      <c r="P3885">
        <v>1242</v>
      </c>
      <c r="Q3885" s="18">
        <f>IFERROR(Flights[[#This Row],[Distance]]/Flights[[#This Row],[Length (hr)]], "")</f>
        <v>396.38297872340428</v>
      </c>
      <c r="R3885" s="1">
        <v>0.56597222222222221</v>
      </c>
      <c r="S3885" s="1" t="str">
        <f>IF(Flights[[#This Row],[Length (hr)]]&lt;2, "No meal", IF(Flights[[#This Row],[Length (hr)]]&lt;3.5, "Light meal", "Full meal"))</f>
        <v>Light meal</v>
      </c>
      <c r="T3885" s="1" t="str">
        <f>IF(AND(Flights[[#This Row],[Airline]]="US Airways", Flights[[#This Row],[Meal]]="Full Meal"), "Yes", "No")</f>
        <v>No</v>
      </c>
      <c r="U3885" s="1">
        <v>0.57222222222222219</v>
      </c>
      <c r="V3885">
        <v>9</v>
      </c>
      <c r="W3885" s="1" t="str">
        <f>IF(Flights[[#This Row],[Arrival Delay]] = "", "Cancelled", IF(Flights[[#This Row],[Arrival Delay]]&gt;15, "Delayed", "On time"))</f>
        <v>On time</v>
      </c>
      <c r="X3885" t="str">
        <f>IF(Flights[[#This Row],[Status]]&lt;&gt;"Delayed","", IF(Flights[[#This Row],[Arrival Delay]]&gt;120, "Severe", IF(Flights[[#This Row],[Arrival Delay]]&gt;60, "Major", "Moderate")))</f>
        <v/>
      </c>
      <c r="Y3885" t="b">
        <v>0</v>
      </c>
      <c r="AA3885" t="str">
        <f>IF(OR(AND(Flights[[#This Row],[Status]]="Cancelled", Flights[[#This Row],[Cancellation Reason]]="Airline/Carrier"), Flights[[#This Row],[Delay Type]]="Severe"), "Yes", "No")</f>
        <v>No</v>
      </c>
    </row>
    <row r="3886" spans="1:27" x14ac:dyDescent="0.3">
      <c r="A3886" s="3">
        <v>42286</v>
      </c>
      <c r="B3886" s="22">
        <f>WEEKNUM(Flights[[#This Row],[Date]], 1)</f>
        <v>41</v>
      </c>
      <c r="C3886" s="22">
        <f>WEEKDAY(Flights[[#This Row],[Date]],1)</f>
        <v>6</v>
      </c>
      <c r="D3886" t="s">
        <v>398</v>
      </c>
      <c r="E3886" t="s">
        <v>1996</v>
      </c>
      <c r="F3886" t="s">
        <v>0</v>
      </c>
      <c r="G3886" t="s">
        <v>15</v>
      </c>
      <c r="H3886" t="str">
        <f>_xlfn.XLOOKUP(Flights[[#This Row],[Destination]], Airports!$A$2:$A$78, Airports!$D$2:$D$78)</f>
        <v>Las Vegas</v>
      </c>
      <c r="I3886" t="str" cm="1">
        <f t="array" ref="I3886">_xlfn.XLOOKUP(Flights[[#This Row],[Destination]],_xlfn._TRO_TRAILING( Airports!A:A),_xlfn._TRO_TRAILING( Airports!E:E), "Not found")</f>
        <v>NV</v>
      </c>
      <c r="J3886" s="1">
        <v>0.375</v>
      </c>
      <c r="K3886" s="22">
        <f>HOUR(Flights[[#This Row],[Scheduled Departure]])</f>
        <v>9</v>
      </c>
      <c r="L3886" s="1">
        <v>0.37361111111111112</v>
      </c>
      <c r="M3886">
        <f>(L3886-J3886)*24*60</f>
        <v>-1.9999999999999929</v>
      </c>
      <c r="N3886" s="16">
        <f>Flights[[#This Row],[Length (min)]]/60</f>
        <v>1.1499999999999999</v>
      </c>
      <c r="O3886">
        <v>69</v>
      </c>
      <c r="P3886">
        <v>236</v>
      </c>
      <c r="Q3886" s="18">
        <f>IFERROR(Flights[[#This Row],[Distance]]/Flights[[#This Row],[Length (hr)]], "")</f>
        <v>205.21739130434784</v>
      </c>
      <c r="R3886" s="1">
        <v>0.4201388888888889</v>
      </c>
      <c r="S3886" s="1" t="str">
        <f>IF(Flights[[#This Row],[Length (hr)]]&lt;2, "No meal", IF(Flights[[#This Row],[Length (hr)]]&lt;3.5, "Light meal", "Full meal"))</f>
        <v>No meal</v>
      </c>
      <c r="T3886" s="1" t="str">
        <f>IF(AND(Flights[[#This Row],[Airline]]="US Airways", Flights[[#This Row],[Meal]]="Full Meal"), "Yes", "No")</f>
        <v>No</v>
      </c>
      <c r="U3886" s="1">
        <v>0.42152777777777778</v>
      </c>
      <c r="V3886">
        <v>2</v>
      </c>
      <c r="W3886" s="1" t="str">
        <f>IF(Flights[[#This Row],[Arrival Delay]] = "", "Cancelled", IF(Flights[[#This Row],[Arrival Delay]]&gt;15, "Delayed", "On time"))</f>
        <v>On time</v>
      </c>
      <c r="X3886" t="str">
        <f>IF(Flights[[#This Row],[Status]]&lt;&gt;"Delayed","", IF(Flights[[#This Row],[Arrival Delay]]&gt;120, "Severe", IF(Flights[[#This Row],[Arrival Delay]]&gt;60, "Major", "Moderate")))</f>
        <v/>
      </c>
      <c r="Y3886" t="b">
        <v>0</v>
      </c>
      <c r="AA3886" t="str">
        <f>IF(OR(AND(Flights[[#This Row],[Status]]="Cancelled", Flights[[#This Row],[Cancellation Reason]]="Airline/Carrier"), Flights[[#This Row],[Delay Type]]="Severe"), "Yes", "No")</f>
        <v>No</v>
      </c>
    </row>
    <row r="3887" spans="1:27" x14ac:dyDescent="0.3">
      <c r="A3887" s="3">
        <v>42286</v>
      </c>
      <c r="B3887" s="22">
        <f>WEEKNUM(Flights[[#This Row],[Date]], 1)</f>
        <v>41</v>
      </c>
      <c r="C3887" s="22">
        <f>WEEKDAY(Flights[[#This Row],[Date]],1)</f>
        <v>6</v>
      </c>
      <c r="D3887" t="s">
        <v>1231</v>
      </c>
      <c r="E3887" t="s">
        <v>1994</v>
      </c>
      <c r="F3887" t="s">
        <v>0</v>
      </c>
      <c r="G3887" t="s">
        <v>349</v>
      </c>
      <c r="H3887" t="str">
        <f>_xlfn.XLOOKUP(Flights[[#This Row],[Destination]], Airports!$A$2:$A$78, Airports!$D$2:$D$78)</f>
        <v>Salt Lake City</v>
      </c>
      <c r="I3887" t="str" cm="1">
        <f t="array" ref="I3887">_xlfn.XLOOKUP(Flights[[#This Row],[Destination]],_xlfn._TRO_TRAILING( Airports!A:A),_xlfn._TRO_TRAILING( Airports!E:E), "Not found")</f>
        <v>UT</v>
      </c>
      <c r="J3887" s="1">
        <v>0.3888888888888889</v>
      </c>
      <c r="K3887" s="22">
        <f>HOUR(Flights[[#This Row],[Scheduled Departure]])</f>
        <v>9</v>
      </c>
      <c r="L3887" s="1">
        <v>0.38819444444444445</v>
      </c>
      <c r="M3887">
        <f>(L3887-J3887)*24*60</f>
        <v>-0.99999999999999645</v>
      </c>
      <c r="N3887" s="16">
        <f>Flights[[#This Row],[Length (min)]]/60</f>
        <v>2.1666666666666665</v>
      </c>
      <c r="O3887">
        <v>130</v>
      </c>
      <c r="P3887">
        <v>590</v>
      </c>
      <c r="Q3887" s="18">
        <f>IFERROR(Flights[[#This Row],[Distance]]/Flights[[#This Row],[Length (hr)]], "")</f>
        <v>272.30769230769232</v>
      </c>
      <c r="R3887" s="1">
        <v>0.51180555555555551</v>
      </c>
      <c r="S3887" s="1" t="str">
        <f>IF(Flights[[#This Row],[Length (hr)]]&lt;2, "No meal", IF(Flights[[#This Row],[Length (hr)]]&lt;3.5, "Light meal", "Full meal"))</f>
        <v>Light meal</v>
      </c>
      <c r="T3887" s="1" t="str">
        <f>IF(AND(Flights[[#This Row],[Airline]]="US Airways", Flights[[#This Row],[Meal]]="Full Meal"), "Yes", "No")</f>
        <v>No</v>
      </c>
      <c r="U3887" s="1">
        <v>0.52013888888888893</v>
      </c>
      <c r="V3887">
        <v>12</v>
      </c>
      <c r="W3887" s="1" t="str">
        <f>IF(Flights[[#This Row],[Arrival Delay]] = "", "Cancelled", IF(Flights[[#This Row],[Arrival Delay]]&gt;15, "Delayed", "On time"))</f>
        <v>On time</v>
      </c>
      <c r="X3887" t="str">
        <f>IF(Flights[[#This Row],[Status]]&lt;&gt;"Delayed","", IF(Flights[[#This Row],[Arrival Delay]]&gt;120, "Severe", IF(Flights[[#This Row],[Arrival Delay]]&gt;60, "Major", "Moderate")))</f>
        <v/>
      </c>
      <c r="Y3887" t="b">
        <v>0</v>
      </c>
      <c r="AA3887" t="str">
        <f>IF(OR(AND(Flights[[#This Row],[Status]]="Cancelled", Flights[[#This Row],[Cancellation Reason]]="Airline/Carrier"), Flights[[#This Row],[Delay Type]]="Severe"), "Yes", "No")</f>
        <v>No</v>
      </c>
    </row>
    <row r="3888" spans="1:27" x14ac:dyDescent="0.3">
      <c r="A3888" s="3">
        <v>42286</v>
      </c>
      <c r="B3888" s="22">
        <f>WEEKNUM(Flights[[#This Row],[Date]], 1)</f>
        <v>41</v>
      </c>
      <c r="C3888" s="22">
        <f>WEEKDAY(Flights[[#This Row],[Date]],1)</f>
        <v>6</v>
      </c>
      <c r="D3888" t="s">
        <v>1727</v>
      </c>
      <c r="E3888" t="s">
        <v>1995</v>
      </c>
      <c r="F3888" t="s">
        <v>0</v>
      </c>
      <c r="G3888" t="s">
        <v>29</v>
      </c>
      <c r="H3888" t="str">
        <f>_xlfn.XLOOKUP(Flights[[#This Row],[Destination]], Airports!$A$2:$A$78, Airports!$D$2:$D$78)</f>
        <v>Phoenix</v>
      </c>
      <c r="I3888" t="str" cm="1">
        <f t="array" ref="I3888">_xlfn.XLOOKUP(Flights[[#This Row],[Destination]],_xlfn._TRO_TRAILING( Airports!A:A),_xlfn._TRO_TRAILING( Airports!E:E), "Not found")</f>
        <v>AZ</v>
      </c>
      <c r="J3888" s="1">
        <v>0.46180555555555558</v>
      </c>
      <c r="K3888" s="22">
        <f>HOUR(Flights[[#This Row],[Scheduled Departure]])</f>
        <v>11</v>
      </c>
      <c r="L3888" s="1">
        <v>0.46041666666666664</v>
      </c>
      <c r="M3888">
        <f>(L3888-J3888)*24*60</f>
        <v>-2.0000000000000728</v>
      </c>
      <c r="N3888" s="16">
        <f>Flights[[#This Row],[Length (min)]]/60</f>
        <v>1.1666666666666667</v>
      </c>
      <c r="O3888">
        <v>70</v>
      </c>
      <c r="P3888">
        <v>370</v>
      </c>
      <c r="Q3888" s="18">
        <f>IFERROR(Flights[[#This Row],[Distance]]/Flights[[#This Row],[Length (hr)]], "")</f>
        <v>317.14285714285711</v>
      </c>
      <c r="R3888" s="1">
        <v>0.51388888888888884</v>
      </c>
      <c r="S3888" s="1" t="str">
        <f>IF(Flights[[#This Row],[Length (hr)]]&lt;2, "No meal", IF(Flights[[#This Row],[Length (hr)]]&lt;3.5, "Light meal", "Full meal"))</f>
        <v>No meal</v>
      </c>
      <c r="T3888" s="1" t="str">
        <f>IF(AND(Flights[[#This Row],[Airline]]="US Airways", Flights[[#This Row],[Meal]]="Full Meal"), "Yes", "No")</f>
        <v>No</v>
      </c>
      <c r="U3888" s="1">
        <v>0.50902777777777775</v>
      </c>
      <c r="V3888">
        <v>-7</v>
      </c>
      <c r="W3888" s="1" t="str">
        <f>IF(Flights[[#This Row],[Arrival Delay]] = "", "Cancelled", IF(Flights[[#This Row],[Arrival Delay]]&gt;15, "Delayed", "On time"))</f>
        <v>On time</v>
      </c>
      <c r="X3888" t="str">
        <f>IF(Flights[[#This Row],[Status]]&lt;&gt;"Delayed","", IF(Flights[[#This Row],[Arrival Delay]]&gt;120, "Severe", IF(Flights[[#This Row],[Arrival Delay]]&gt;60, "Major", "Moderate")))</f>
        <v/>
      </c>
      <c r="Y3888" t="b">
        <v>0</v>
      </c>
      <c r="AA3888" t="str">
        <f>IF(OR(AND(Flights[[#This Row],[Status]]="Cancelled", Flights[[#This Row],[Cancellation Reason]]="Airline/Carrier"), Flights[[#This Row],[Delay Type]]="Severe"), "Yes", "No")</f>
        <v>No</v>
      </c>
    </row>
    <row r="3889" spans="1:27" x14ac:dyDescent="0.3">
      <c r="A3889" s="3">
        <v>42286</v>
      </c>
      <c r="B3889" s="22">
        <f>WEEKNUM(Flights[[#This Row],[Date]], 1)</f>
        <v>41</v>
      </c>
      <c r="C3889" s="22">
        <f>WEEKDAY(Flights[[#This Row],[Date]],1)</f>
        <v>6</v>
      </c>
      <c r="D3889" t="s">
        <v>1815</v>
      </c>
      <c r="E3889" t="s">
        <v>1995</v>
      </c>
      <c r="F3889" t="s">
        <v>0</v>
      </c>
      <c r="G3889" t="s">
        <v>290</v>
      </c>
      <c r="H3889" t="str">
        <f>_xlfn.XLOOKUP(Flights[[#This Row],[Destination]], Airports!$A$2:$A$78, Airports!$D$2:$D$78)</f>
        <v>Houston</v>
      </c>
      <c r="I3889" t="str" cm="1">
        <f t="array" ref="I3889">_xlfn.XLOOKUP(Flights[[#This Row],[Destination]],_xlfn._TRO_TRAILING( Airports!A:A),_xlfn._TRO_TRAILING( Airports!E:E), "Not found")</f>
        <v>TX</v>
      </c>
      <c r="J3889" s="1">
        <v>0.4826388888888889</v>
      </c>
      <c r="K3889" s="22">
        <f>HOUR(Flights[[#This Row],[Scheduled Departure]])</f>
        <v>11</v>
      </c>
      <c r="L3889" s="1">
        <v>0.47986111111111113</v>
      </c>
      <c r="M3889">
        <f>(L3889-J3889)*24*60</f>
        <v>-3.9999999999999858</v>
      </c>
      <c r="N3889" s="16">
        <f>Flights[[#This Row],[Length (min)]]/60</f>
        <v>3.2833333333333332</v>
      </c>
      <c r="O3889">
        <v>197</v>
      </c>
      <c r="P3889">
        <v>1390</v>
      </c>
      <c r="Q3889" s="18">
        <f>IFERROR(Flights[[#This Row],[Distance]]/Flights[[#This Row],[Length (hr)]], "")</f>
        <v>423.35025380710664</v>
      </c>
      <c r="R3889" s="1">
        <v>0.69791666666666663</v>
      </c>
      <c r="S3889" s="1" t="str">
        <f>IF(Flights[[#This Row],[Length (hr)]]&lt;2, "No meal", IF(Flights[[#This Row],[Length (hr)]]&lt;3.5, "Light meal", "Full meal"))</f>
        <v>Light meal</v>
      </c>
      <c r="T3889" s="1" t="str">
        <f>IF(AND(Flights[[#This Row],[Airline]]="US Airways", Flights[[#This Row],[Meal]]="Full Meal"), "Yes", "No")</f>
        <v>No</v>
      </c>
      <c r="U3889" s="1">
        <v>0.7</v>
      </c>
      <c r="V3889">
        <v>3</v>
      </c>
      <c r="W3889" s="1" t="str">
        <f>IF(Flights[[#This Row],[Arrival Delay]] = "", "Cancelled", IF(Flights[[#This Row],[Arrival Delay]]&gt;15, "Delayed", "On time"))</f>
        <v>On time</v>
      </c>
      <c r="X3889" t="str">
        <f>IF(Flights[[#This Row],[Status]]&lt;&gt;"Delayed","", IF(Flights[[#This Row],[Arrival Delay]]&gt;120, "Severe", IF(Flights[[#This Row],[Arrival Delay]]&gt;60, "Major", "Moderate")))</f>
        <v/>
      </c>
      <c r="Y3889" t="b">
        <v>0</v>
      </c>
      <c r="AA3889" t="str">
        <f>IF(OR(AND(Flights[[#This Row],[Status]]="Cancelled", Flights[[#This Row],[Cancellation Reason]]="Airline/Carrier"), Flights[[#This Row],[Delay Type]]="Severe"), "Yes", "No")</f>
        <v>No</v>
      </c>
    </row>
    <row r="3890" spans="1:27" x14ac:dyDescent="0.3">
      <c r="A3890" s="3">
        <v>42286</v>
      </c>
      <c r="B3890" s="22">
        <f>WEEKNUM(Flights[[#This Row],[Date]], 1)</f>
        <v>41</v>
      </c>
      <c r="C3890" s="22">
        <f>WEEKDAY(Flights[[#This Row],[Date]],1)</f>
        <v>6</v>
      </c>
      <c r="D3890" t="s">
        <v>819</v>
      </c>
      <c r="E3890" t="s">
        <v>1989</v>
      </c>
      <c r="F3890" t="s">
        <v>0</v>
      </c>
      <c r="G3890" t="s">
        <v>316</v>
      </c>
      <c r="H3890" t="str">
        <f>_xlfn.XLOOKUP(Flights[[#This Row],[Destination]], Airports!$A$2:$A$78, Airports!$D$2:$D$78)</f>
        <v>New Orleans</v>
      </c>
      <c r="I3890" t="str" cm="1">
        <f t="array" ref="I3890">_xlfn.XLOOKUP(Flights[[#This Row],[Destination]],_xlfn._TRO_TRAILING( Airports!A:A),_xlfn._TRO_TRAILING( Airports!E:E), "Not found")</f>
        <v>LA</v>
      </c>
      <c r="J3890" s="1">
        <v>0.53125</v>
      </c>
      <c r="K3890" s="22">
        <f>HOUR(Flights[[#This Row],[Scheduled Departure]])</f>
        <v>12</v>
      </c>
      <c r="L3890" s="1">
        <v>0.52916666666666667</v>
      </c>
      <c r="M3890">
        <f>(L3890-J3890)*24*60</f>
        <v>-2.9999999999999893</v>
      </c>
      <c r="N3890" s="16">
        <f>Flights[[#This Row],[Length (min)]]/60</f>
        <v>3.7</v>
      </c>
      <c r="O3890">
        <v>222</v>
      </c>
      <c r="P3890">
        <v>1670</v>
      </c>
      <c r="Q3890" s="18">
        <f>IFERROR(Flights[[#This Row],[Distance]]/Flights[[#This Row],[Length (hr)]], "")</f>
        <v>451.35135135135135</v>
      </c>
      <c r="R3890" s="1">
        <v>0.76875000000000004</v>
      </c>
      <c r="S3890" s="1" t="str">
        <f>IF(Flights[[#This Row],[Length (hr)]]&lt;2, "No meal", IF(Flights[[#This Row],[Length (hr)]]&lt;3.5, "Light meal", "Full meal"))</f>
        <v>Full meal</v>
      </c>
      <c r="T3890" s="1" t="str">
        <f>IF(AND(Flights[[#This Row],[Airline]]="US Airways", Flights[[#This Row],[Meal]]="Full Meal"), "Yes", "No")</f>
        <v>No</v>
      </c>
      <c r="U3890" s="1">
        <v>0.76666666666666672</v>
      </c>
      <c r="V3890">
        <v>-3</v>
      </c>
      <c r="W3890" s="1" t="str">
        <f>IF(Flights[[#This Row],[Arrival Delay]] = "", "Cancelled", IF(Flights[[#This Row],[Arrival Delay]]&gt;15, "Delayed", "On time"))</f>
        <v>On time</v>
      </c>
      <c r="X3890" t="str">
        <f>IF(Flights[[#This Row],[Status]]&lt;&gt;"Delayed","", IF(Flights[[#This Row],[Arrival Delay]]&gt;120, "Severe", IF(Flights[[#This Row],[Arrival Delay]]&gt;60, "Major", "Moderate")))</f>
        <v/>
      </c>
      <c r="Y3890" t="b">
        <v>0</v>
      </c>
      <c r="AA3890" t="str">
        <f>IF(OR(AND(Flights[[#This Row],[Status]]="Cancelled", Flights[[#This Row],[Cancellation Reason]]="Airline/Carrier"), Flights[[#This Row],[Delay Type]]="Severe"), "Yes", "No")</f>
        <v>No</v>
      </c>
    </row>
    <row r="3891" spans="1:27" x14ac:dyDescent="0.3">
      <c r="A3891" s="3">
        <v>42286</v>
      </c>
      <c r="B3891" s="22">
        <f>WEEKNUM(Flights[[#This Row],[Date]], 1)</f>
        <v>41</v>
      </c>
      <c r="C3891" s="22">
        <f>WEEKDAY(Flights[[#This Row],[Date]],1)</f>
        <v>6</v>
      </c>
      <c r="D3891" t="s">
        <v>1126</v>
      </c>
      <c r="E3891" t="s">
        <v>1995</v>
      </c>
      <c r="F3891" t="s">
        <v>0</v>
      </c>
      <c r="G3891" t="s">
        <v>9</v>
      </c>
      <c r="H3891" t="str">
        <f>_xlfn.XLOOKUP(Flights[[#This Row],[Destination]], Airports!$A$2:$A$78, Airports!$D$2:$D$78)</f>
        <v>San Francisco</v>
      </c>
      <c r="I3891" t="str" cm="1">
        <f t="array" ref="I3891">_xlfn.XLOOKUP(Flights[[#This Row],[Destination]],_xlfn._TRO_TRAILING( Airports!A:A),_xlfn._TRO_TRAILING( Airports!E:E), "Not found")</f>
        <v>CA</v>
      </c>
      <c r="J3891" s="1">
        <v>0.56597222222222221</v>
      </c>
      <c r="K3891" s="22">
        <f>HOUR(Flights[[#This Row],[Scheduled Departure]])</f>
        <v>13</v>
      </c>
      <c r="L3891" s="1">
        <v>0.56944444444444442</v>
      </c>
      <c r="M3891">
        <f>(L3891-J3891)*24*60</f>
        <v>4.9999999999999822</v>
      </c>
      <c r="N3891" s="16">
        <f>Flights[[#This Row],[Length (min)]]/60</f>
        <v>1.7</v>
      </c>
      <c r="O3891">
        <v>102</v>
      </c>
      <c r="P3891">
        <v>337</v>
      </c>
      <c r="Q3891" s="18">
        <f>IFERROR(Flights[[#This Row],[Distance]]/Flights[[#This Row],[Length (hr)]], "")</f>
        <v>198.23529411764707</v>
      </c>
      <c r="R3891" s="1">
        <v>0.62152777777777779</v>
      </c>
      <c r="S3891" s="1" t="str">
        <f>IF(Flights[[#This Row],[Length (hr)]]&lt;2, "No meal", IF(Flights[[#This Row],[Length (hr)]]&lt;3.5, "Light meal", "Full meal"))</f>
        <v>No meal</v>
      </c>
      <c r="T3891" s="1" t="str">
        <f>IF(AND(Flights[[#This Row],[Airline]]="US Airways", Flights[[#This Row],[Meal]]="Full Meal"), "Yes", "No")</f>
        <v>No</v>
      </c>
      <c r="U3891" s="1">
        <v>0.64027777777777772</v>
      </c>
      <c r="V3891">
        <v>27</v>
      </c>
      <c r="W3891" s="1" t="str">
        <f>IF(Flights[[#This Row],[Arrival Delay]] = "", "Cancelled", IF(Flights[[#This Row],[Arrival Delay]]&gt;15, "Delayed", "On time"))</f>
        <v>Delayed</v>
      </c>
      <c r="X3891" t="str">
        <f>IF(Flights[[#This Row],[Status]]&lt;&gt;"Delayed","", IF(Flights[[#This Row],[Arrival Delay]]&gt;120, "Severe", IF(Flights[[#This Row],[Arrival Delay]]&gt;60, "Major", "Moderate")))</f>
        <v>Moderate</v>
      </c>
      <c r="Y3891" t="b">
        <v>0</v>
      </c>
      <c r="AA3891" t="str">
        <f>IF(OR(AND(Flights[[#This Row],[Status]]="Cancelled", Flights[[#This Row],[Cancellation Reason]]="Airline/Carrier"), Flights[[#This Row],[Delay Type]]="Severe"), "Yes", "No")</f>
        <v>No</v>
      </c>
    </row>
    <row r="3892" spans="1:27" x14ac:dyDescent="0.3">
      <c r="A3892" s="3">
        <v>42286</v>
      </c>
      <c r="B3892" s="22">
        <f>WEEKNUM(Flights[[#This Row],[Date]], 1)</f>
        <v>41</v>
      </c>
      <c r="C3892" s="22">
        <f>WEEKDAY(Flights[[#This Row],[Date]],1)</f>
        <v>6</v>
      </c>
      <c r="D3892" t="s">
        <v>1159</v>
      </c>
      <c r="E3892" t="s">
        <v>1995</v>
      </c>
      <c r="F3892" t="s">
        <v>0</v>
      </c>
      <c r="G3892" t="s">
        <v>23</v>
      </c>
      <c r="H3892" t="str">
        <f>_xlfn.XLOOKUP(Flights[[#This Row],[Destination]], Airports!$A$2:$A$78, Airports!$D$2:$D$78)</f>
        <v>Indianapolis</v>
      </c>
      <c r="I3892" t="str" cm="1">
        <f t="array" ref="I3892">_xlfn.XLOOKUP(Flights[[#This Row],[Destination]],_xlfn._TRO_TRAILING( Airports!A:A),_xlfn._TRO_TRAILING( Airports!E:E), "Not found")</f>
        <v>IN</v>
      </c>
      <c r="J3892" s="1">
        <v>0.72569444444444442</v>
      </c>
      <c r="K3892" s="22">
        <f>HOUR(Flights[[#This Row],[Scheduled Departure]])</f>
        <v>17</v>
      </c>
      <c r="L3892" s="1">
        <v>0.7319444444444444</v>
      </c>
      <c r="M3892">
        <f>(L3892-J3892)*24*60</f>
        <v>8.999999999999968</v>
      </c>
      <c r="N3892" s="16">
        <f>Flights[[#This Row],[Length (min)]]/60</f>
        <v>4.083333333333333</v>
      </c>
      <c r="O3892">
        <v>245</v>
      </c>
      <c r="P3892">
        <v>1814</v>
      </c>
      <c r="Q3892" s="18">
        <f>IFERROR(Flights[[#This Row],[Distance]]/Flights[[#This Row],[Length (hr)]], "")</f>
        <v>444.24489795918373</v>
      </c>
      <c r="R3892" s="1">
        <v>2.0833333333333332E-2</v>
      </c>
      <c r="S3892" s="1" t="str">
        <f>IF(Flights[[#This Row],[Length (hr)]]&lt;2, "No meal", IF(Flights[[#This Row],[Length (hr)]]&lt;3.5, "Light meal", "Full meal"))</f>
        <v>Full meal</v>
      </c>
      <c r="T3892" s="1" t="str">
        <f>IF(AND(Flights[[#This Row],[Airline]]="US Airways", Flights[[#This Row],[Meal]]="Full Meal"), "Yes", "No")</f>
        <v>No</v>
      </c>
      <c r="U3892" s="1">
        <v>2.7083333333333334E-2</v>
      </c>
      <c r="V3892">
        <v>9</v>
      </c>
      <c r="W3892" s="1" t="str">
        <f>IF(Flights[[#This Row],[Arrival Delay]] = "", "Cancelled", IF(Flights[[#This Row],[Arrival Delay]]&gt;15, "Delayed", "On time"))</f>
        <v>On time</v>
      </c>
      <c r="X3892" t="str">
        <f>IF(Flights[[#This Row],[Status]]&lt;&gt;"Delayed","", IF(Flights[[#This Row],[Arrival Delay]]&gt;120, "Severe", IF(Flights[[#This Row],[Arrival Delay]]&gt;60, "Major", "Moderate")))</f>
        <v/>
      </c>
      <c r="Y3892" t="b">
        <v>0</v>
      </c>
      <c r="AA3892" t="str">
        <f>IF(OR(AND(Flights[[#This Row],[Status]]="Cancelled", Flights[[#This Row],[Cancellation Reason]]="Airline/Carrier"), Flights[[#This Row],[Delay Type]]="Severe"), "Yes", "No")</f>
        <v>No</v>
      </c>
    </row>
    <row r="3893" spans="1:27" x14ac:dyDescent="0.3">
      <c r="A3893" s="3">
        <v>42286</v>
      </c>
      <c r="B3893" s="22">
        <f>WEEKNUM(Flights[[#This Row],[Date]], 1)</f>
        <v>41</v>
      </c>
      <c r="C3893" s="22">
        <f>WEEKDAY(Flights[[#This Row],[Date]],1)</f>
        <v>6</v>
      </c>
      <c r="D3893" t="s">
        <v>1621</v>
      </c>
      <c r="E3893" t="s">
        <v>1994</v>
      </c>
      <c r="F3893" t="s">
        <v>0</v>
      </c>
      <c r="G3893" t="s">
        <v>3</v>
      </c>
      <c r="H3893" t="str">
        <f>_xlfn.XLOOKUP(Flights[[#This Row],[Destination]], Airports!$A$2:$A$78, Airports!$D$2:$D$78)</f>
        <v>Dallas</v>
      </c>
      <c r="I3893" t="str" cm="1">
        <f t="array" ref="I3893">_xlfn.XLOOKUP(Flights[[#This Row],[Destination]],_xlfn._TRO_TRAILING( Airports!A:A),_xlfn._TRO_TRAILING( Airports!E:E), "Not found")</f>
        <v>TX</v>
      </c>
      <c r="J3893" s="1">
        <v>0.79861111111111116</v>
      </c>
      <c r="K3893" s="22">
        <f>HOUR(Flights[[#This Row],[Scheduled Departure]])</f>
        <v>19</v>
      </c>
      <c r="L3893" s="1">
        <v>0.79513888888888884</v>
      </c>
      <c r="M3893">
        <f>(L3893-J3893)*24*60</f>
        <v>-5.0000000000001421</v>
      </c>
      <c r="N3893" s="16">
        <f>Flights[[#This Row],[Length (min)]]/60</f>
        <v>3.1833333333333331</v>
      </c>
      <c r="O3893">
        <v>191</v>
      </c>
      <c r="P3893">
        <v>1235</v>
      </c>
      <c r="Q3893" s="18">
        <f>IFERROR(Flights[[#This Row],[Distance]]/Flights[[#This Row],[Length (hr)]], "")</f>
        <v>387.95811518324609</v>
      </c>
      <c r="R3893" s="1">
        <v>4.1666666666666666E-3</v>
      </c>
      <c r="S3893" s="1" t="str">
        <f>IF(Flights[[#This Row],[Length (hr)]]&lt;2, "No meal", IF(Flights[[#This Row],[Length (hr)]]&lt;3.5, "Light meal", "Full meal"))</f>
        <v>Light meal</v>
      </c>
      <c r="T3893" s="1" t="str">
        <f>IF(AND(Flights[[#This Row],[Airline]]="US Airways", Flights[[#This Row],[Meal]]="Full Meal"), "Yes", "No")</f>
        <v>No</v>
      </c>
      <c r="U3893" s="1">
        <v>1.1111111111111112E-2</v>
      </c>
      <c r="V3893">
        <v>10</v>
      </c>
      <c r="W3893" s="1" t="str">
        <f>IF(Flights[[#This Row],[Arrival Delay]] = "", "Cancelled", IF(Flights[[#This Row],[Arrival Delay]]&gt;15, "Delayed", "On time"))</f>
        <v>On time</v>
      </c>
      <c r="X3893" t="str">
        <f>IF(Flights[[#This Row],[Status]]&lt;&gt;"Delayed","", IF(Flights[[#This Row],[Arrival Delay]]&gt;120, "Severe", IF(Flights[[#This Row],[Arrival Delay]]&gt;60, "Major", "Moderate")))</f>
        <v/>
      </c>
      <c r="Y3893" t="b">
        <v>0</v>
      </c>
      <c r="AA3893" t="str">
        <f>IF(OR(AND(Flights[[#This Row],[Status]]="Cancelled", Flights[[#This Row],[Cancellation Reason]]="Airline/Carrier"), Flights[[#This Row],[Delay Type]]="Severe"), "Yes", "No")</f>
        <v>No</v>
      </c>
    </row>
    <row r="3894" spans="1:27" x14ac:dyDescent="0.3">
      <c r="A3894" s="3">
        <v>42286</v>
      </c>
      <c r="B3894" s="22">
        <f>WEEKNUM(Flights[[#This Row],[Date]], 1)</f>
        <v>41</v>
      </c>
      <c r="C3894" s="22">
        <f>WEEKDAY(Flights[[#This Row],[Date]],1)</f>
        <v>6</v>
      </c>
      <c r="D3894" t="s">
        <v>1062</v>
      </c>
      <c r="E3894" t="s">
        <v>1994</v>
      </c>
      <c r="F3894" t="s">
        <v>0</v>
      </c>
      <c r="G3894" t="s">
        <v>283</v>
      </c>
      <c r="H3894" t="str">
        <f>_xlfn.XLOOKUP(Flights[[#This Row],[Destination]], Airports!$A$2:$A$78, Airports!$D$2:$D$78)</f>
        <v>Fresno</v>
      </c>
      <c r="I3894" t="str" cm="1">
        <f t="array" ref="I3894">_xlfn.XLOOKUP(Flights[[#This Row],[Destination]],_xlfn._TRO_TRAILING( Airports!A:A),_xlfn._TRO_TRAILING( Airports!E:E), "Not found")</f>
        <v>CA</v>
      </c>
      <c r="J3894" s="1">
        <v>0.81944444444444442</v>
      </c>
      <c r="K3894" s="22">
        <f>HOUR(Flights[[#This Row],[Scheduled Departure]])</f>
        <v>19</v>
      </c>
      <c r="L3894" s="1">
        <v>0.81597222222222221</v>
      </c>
      <c r="M3894">
        <f>(L3894-J3894)*24*60</f>
        <v>-4.9999999999999822</v>
      </c>
      <c r="N3894" s="16">
        <f>Flights[[#This Row],[Length (min)]]/60</f>
        <v>0.98333333333333328</v>
      </c>
      <c r="O3894">
        <v>59</v>
      </c>
      <c r="P3894">
        <v>209</v>
      </c>
      <c r="Q3894" s="18">
        <f>IFERROR(Flights[[#This Row],[Distance]]/Flights[[#This Row],[Length (hr)]], "")</f>
        <v>212.54237288135593</v>
      </c>
      <c r="R3894" s="1">
        <v>0.86527777777777781</v>
      </c>
      <c r="S3894" s="1" t="str">
        <f>IF(Flights[[#This Row],[Length (hr)]]&lt;2, "No meal", IF(Flights[[#This Row],[Length (hr)]]&lt;3.5, "Light meal", "Full meal"))</f>
        <v>No meal</v>
      </c>
      <c r="T3894" s="1" t="str">
        <f>IF(AND(Flights[[#This Row],[Airline]]="US Airways", Flights[[#This Row],[Meal]]="Full Meal"), "Yes", "No")</f>
        <v>No</v>
      </c>
      <c r="U3894" s="1">
        <v>0.8569444444444444</v>
      </c>
      <c r="V3894">
        <v>-12</v>
      </c>
      <c r="W3894" s="1" t="str">
        <f>IF(Flights[[#This Row],[Arrival Delay]] = "", "Cancelled", IF(Flights[[#This Row],[Arrival Delay]]&gt;15, "Delayed", "On time"))</f>
        <v>On time</v>
      </c>
      <c r="X3894" t="str">
        <f>IF(Flights[[#This Row],[Status]]&lt;&gt;"Delayed","", IF(Flights[[#This Row],[Arrival Delay]]&gt;120, "Severe", IF(Flights[[#This Row],[Arrival Delay]]&gt;60, "Major", "Moderate")))</f>
        <v/>
      </c>
      <c r="Y3894" t="b">
        <v>0</v>
      </c>
      <c r="AA3894" t="str">
        <f>IF(OR(AND(Flights[[#This Row],[Status]]="Cancelled", Flights[[#This Row],[Cancellation Reason]]="Airline/Carrier"), Flights[[#This Row],[Delay Type]]="Severe"), "Yes", "No")</f>
        <v>No</v>
      </c>
    </row>
    <row r="3895" spans="1:27" x14ac:dyDescent="0.3">
      <c r="A3895" s="3">
        <v>42286</v>
      </c>
      <c r="B3895" s="22">
        <f>WEEKNUM(Flights[[#This Row],[Date]], 1)</f>
        <v>41</v>
      </c>
      <c r="C3895" s="22">
        <f>WEEKDAY(Flights[[#This Row],[Date]],1)</f>
        <v>6</v>
      </c>
      <c r="D3895" t="s">
        <v>1732</v>
      </c>
      <c r="E3895" t="s">
        <v>1995</v>
      </c>
      <c r="F3895" t="s">
        <v>0</v>
      </c>
      <c r="G3895" t="s">
        <v>351</v>
      </c>
      <c r="H3895" t="str">
        <f>_xlfn.XLOOKUP(Flights[[#This Row],[Destination]], Airports!$A$2:$A$78, Airports!$D$2:$D$78)</f>
        <v>Sacramento</v>
      </c>
      <c r="I3895" t="str" cm="1">
        <f t="array" ref="I3895">_xlfn.XLOOKUP(Flights[[#This Row],[Destination]],_xlfn._TRO_TRAILING( Airports!A:A),_xlfn._TRO_TRAILING( Airports!E:E), "Not found")</f>
        <v>CA</v>
      </c>
      <c r="J3895" s="1">
        <v>0.82986111111111116</v>
      </c>
      <c r="K3895" s="22">
        <f>HOUR(Flights[[#This Row],[Scheduled Departure]])</f>
        <v>19</v>
      </c>
      <c r="L3895" s="1">
        <v>0.82916666666666672</v>
      </c>
      <c r="M3895">
        <f>(L3895-J3895)*24*60</f>
        <v>-0.99999999999999645</v>
      </c>
      <c r="N3895" s="16">
        <f>Flights[[#This Row],[Length (min)]]/60</f>
        <v>1.1666666666666667</v>
      </c>
      <c r="O3895">
        <v>70</v>
      </c>
      <c r="P3895">
        <v>373</v>
      </c>
      <c r="Q3895" s="18">
        <f>IFERROR(Flights[[#This Row],[Distance]]/Flights[[#This Row],[Length (hr)]], "")</f>
        <v>319.71428571428572</v>
      </c>
      <c r="R3895" s="1">
        <v>0.88194444444444442</v>
      </c>
      <c r="S3895" s="1" t="str">
        <f>IF(Flights[[#This Row],[Length (hr)]]&lt;2, "No meal", IF(Flights[[#This Row],[Length (hr)]]&lt;3.5, "Light meal", "Full meal"))</f>
        <v>No meal</v>
      </c>
      <c r="T3895" s="1" t="str">
        <f>IF(AND(Flights[[#This Row],[Airline]]="US Airways", Flights[[#This Row],[Meal]]="Full Meal"), "Yes", "No")</f>
        <v>No</v>
      </c>
      <c r="U3895" s="1">
        <v>0.87777777777777777</v>
      </c>
      <c r="V3895">
        <v>-6</v>
      </c>
      <c r="W3895" s="1" t="str">
        <f>IF(Flights[[#This Row],[Arrival Delay]] = "", "Cancelled", IF(Flights[[#This Row],[Arrival Delay]]&gt;15, "Delayed", "On time"))</f>
        <v>On time</v>
      </c>
      <c r="X3895" t="str">
        <f>IF(Flights[[#This Row],[Status]]&lt;&gt;"Delayed","", IF(Flights[[#This Row],[Arrival Delay]]&gt;120, "Severe", IF(Flights[[#This Row],[Arrival Delay]]&gt;60, "Major", "Moderate")))</f>
        <v/>
      </c>
      <c r="Y3895" t="b">
        <v>0</v>
      </c>
      <c r="AA3895" t="str">
        <f>IF(OR(AND(Flights[[#This Row],[Status]]="Cancelled", Flights[[#This Row],[Cancellation Reason]]="Airline/Carrier"), Flights[[#This Row],[Delay Type]]="Severe"), "Yes", "No")</f>
        <v>No</v>
      </c>
    </row>
    <row r="3896" spans="1:27" x14ac:dyDescent="0.3">
      <c r="A3896" s="3">
        <v>42286</v>
      </c>
      <c r="B3896" s="22">
        <f>WEEKNUM(Flights[[#This Row],[Date]], 1)</f>
        <v>41</v>
      </c>
      <c r="C3896" s="22">
        <f>WEEKDAY(Flights[[#This Row],[Date]],1)</f>
        <v>6</v>
      </c>
      <c r="D3896" t="s">
        <v>1381</v>
      </c>
      <c r="E3896" t="s">
        <v>1998</v>
      </c>
      <c r="F3896" t="s">
        <v>0</v>
      </c>
      <c r="G3896" t="s">
        <v>26</v>
      </c>
      <c r="H3896" t="str">
        <f>_xlfn.XLOOKUP(Flights[[#This Row],[Destination]], Airports!$A$2:$A$78, Airports!$D$2:$D$78)</f>
        <v>Atlanta</v>
      </c>
      <c r="I3896" t="str" cm="1">
        <f t="array" ref="I3896">_xlfn.XLOOKUP(Flights[[#This Row],[Destination]],_xlfn._TRO_TRAILING( Airports!A:A),_xlfn._TRO_TRAILING( Airports!E:E), "Not found")</f>
        <v>GA</v>
      </c>
      <c r="J3896" s="1">
        <v>0.96527777777777779</v>
      </c>
      <c r="K3896" s="22">
        <f>HOUR(Flights[[#This Row],[Scheduled Departure]])</f>
        <v>23</v>
      </c>
      <c r="L3896" s="1">
        <v>0.95833333333333337</v>
      </c>
      <c r="M3896">
        <f>(L3896-J3896)*24*60</f>
        <v>-9.9999999999999645</v>
      </c>
      <c r="N3896" s="16">
        <f>Flights[[#This Row],[Length (min)]]/60</f>
        <v>4.3</v>
      </c>
      <c r="O3896">
        <v>258</v>
      </c>
      <c r="P3896">
        <v>1947</v>
      </c>
      <c r="Q3896" s="18">
        <f>IFERROR(Flights[[#This Row],[Distance]]/Flights[[#This Row],[Length (hr)]], "")</f>
        <v>452.7906976744186</v>
      </c>
      <c r="R3896" s="1">
        <v>0.27083333333333331</v>
      </c>
      <c r="S3896" s="1" t="str">
        <f>IF(Flights[[#This Row],[Length (hr)]]&lt;2, "No meal", IF(Flights[[#This Row],[Length (hr)]]&lt;3.5, "Light meal", "Full meal"))</f>
        <v>Full meal</v>
      </c>
      <c r="T3896" s="1" t="str">
        <f>IF(AND(Flights[[#This Row],[Airline]]="US Airways", Flights[[#This Row],[Meal]]="Full Meal"), "Yes", "No")</f>
        <v>No</v>
      </c>
      <c r="U3896" s="1">
        <v>0.26250000000000001</v>
      </c>
      <c r="V3896">
        <v>-12</v>
      </c>
      <c r="W3896" s="1" t="str">
        <f>IF(Flights[[#This Row],[Arrival Delay]] = "", "Cancelled", IF(Flights[[#This Row],[Arrival Delay]]&gt;15, "Delayed", "On time"))</f>
        <v>On time</v>
      </c>
      <c r="X3896" t="str">
        <f>IF(Flights[[#This Row],[Status]]&lt;&gt;"Delayed","", IF(Flights[[#This Row],[Arrival Delay]]&gt;120, "Severe", IF(Flights[[#This Row],[Arrival Delay]]&gt;60, "Major", "Moderate")))</f>
        <v/>
      </c>
      <c r="Y3896" t="b">
        <v>0</v>
      </c>
      <c r="AA3896" t="str">
        <f>IF(OR(AND(Flights[[#This Row],[Status]]="Cancelled", Flights[[#This Row],[Cancellation Reason]]="Airline/Carrier"), Flights[[#This Row],[Delay Type]]="Severe"), "Yes", "No")</f>
        <v>No</v>
      </c>
    </row>
    <row r="3897" spans="1:27" x14ac:dyDescent="0.3">
      <c r="A3897" s="3">
        <v>42286</v>
      </c>
      <c r="B3897" s="22">
        <f>WEEKNUM(Flights[[#This Row],[Date]], 1)</f>
        <v>41</v>
      </c>
      <c r="C3897" s="22">
        <f>WEEKDAY(Flights[[#This Row],[Date]],1)</f>
        <v>6</v>
      </c>
      <c r="D3897" t="s">
        <v>107</v>
      </c>
      <c r="E3897" t="s">
        <v>1987</v>
      </c>
      <c r="F3897" t="s">
        <v>0</v>
      </c>
      <c r="G3897" t="s">
        <v>12</v>
      </c>
      <c r="H3897" t="str">
        <f>_xlfn.XLOOKUP(Flights[[#This Row],[Destination]], Airports!$A$2:$A$78, Airports!$D$2:$D$78)</f>
        <v>New York</v>
      </c>
      <c r="I3897" t="str" cm="1">
        <f t="array" ref="I3897">_xlfn.XLOOKUP(Flights[[#This Row],[Destination]],_xlfn._TRO_TRAILING( Airports!A:A),_xlfn._TRO_TRAILING( Airports!E:E), "Not found")</f>
        <v>NY</v>
      </c>
      <c r="J3897" s="1">
        <v>0.97916666666666663</v>
      </c>
      <c r="K3897" s="22">
        <f>HOUR(Flights[[#This Row],[Scheduled Departure]])</f>
        <v>23</v>
      </c>
      <c r="L3897" s="1">
        <v>0.98611111111111116</v>
      </c>
      <c r="M3897">
        <f>(L3897-J3897)*24*60</f>
        <v>10.000000000000124</v>
      </c>
      <c r="N3897" s="16">
        <f>Flights[[#This Row],[Length (min)]]/60</f>
        <v>5.5666666666666664</v>
      </c>
      <c r="O3897">
        <v>334</v>
      </c>
      <c r="P3897">
        <v>2475</v>
      </c>
      <c r="Q3897" s="18">
        <f>IFERROR(Flights[[#This Row],[Distance]]/Flights[[#This Row],[Length (hr)]], "")</f>
        <v>444.61077844311382</v>
      </c>
      <c r="R3897" s="1">
        <v>0.33263888888888887</v>
      </c>
      <c r="S3897" s="1" t="str">
        <f>IF(Flights[[#This Row],[Length (hr)]]&lt;2, "No meal", IF(Flights[[#This Row],[Length (hr)]]&lt;3.5, "Light meal", "Full meal"))</f>
        <v>Full meal</v>
      </c>
      <c r="T3897" s="1" t="str">
        <f>IF(AND(Flights[[#This Row],[Airline]]="US Airways", Flights[[#This Row],[Meal]]="Full Meal"), "Yes", "No")</f>
        <v>No</v>
      </c>
      <c r="U3897" s="1">
        <v>0.34305555555555556</v>
      </c>
      <c r="V3897">
        <v>15</v>
      </c>
      <c r="W3897" s="1" t="str">
        <f>IF(Flights[[#This Row],[Arrival Delay]] = "", "Cancelled", IF(Flights[[#This Row],[Arrival Delay]]&gt;15, "Delayed", "On time"))</f>
        <v>On time</v>
      </c>
      <c r="X3897" t="str">
        <f>IF(Flights[[#This Row],[Status]]&lt;&gt;"Delayed","", IF(Flights[[#This Row],[Arrival Delay]]&gt;120, "Severe", IF(Flights[[#This Row],[Arrival Delay]]&gt;60, "Major", "Moderate")))</f>
        <v/>
      </c>
      <c r="Y3897" t="b">
        <v>0</v>
      </c>
      <c r="AA3897" t="str">
        <f>IF(OR(AND(Flights[[#This Row],[Status]]="Cancelled", Flights[[#This Row],[Cancellation Reason]]="Airline/Carrier"), Flights[[#This Row],[Delay Type]]="Severe"), "Yes", "No")</f>
        <v>No</v>
      </c>
    </row>
    <row r="3898" spans="1:27" x14ac:dyDescent="0.3">
      <c r="A3898" s="3">
        <v>42287</v>
      </c>
      <c r="B3898" s="22">
        <f>WEEKNUM(Flights[[#This Row],[Date]], 1)</f>
        <v>41</v>
      </c>
      <c r="C3898" s="22">
        <f>WEEKDAY(Flights[[#This Row],[Date]],1)</f>
        <v>7</v>
      </c>
      <c r="D3898" t="s">
        <v>162</v>
      </c>
      <c r="E3898" t="s">
        <v>1987</v>
      </c>
      <c r="F3898" t="s">
        <v>0</v>
      </c>
      <c r="G3898" t="s">
        <v>2</v>
      </c>
      <c r="H3898" t="str">
        <f>_xlfn.XLOOKUP(Flights[[#This Row],[Destination]], Airports!$A$2:$A$78, Airports!$D$2:$D$78)</f>
        <v>Miami</v>
      </c>
      <c r="I3898" t="str" cm="1">
        <f t="array" ref="I3898">_xlfn.XLOOKUP(Flights[[#This Row],[Destination]],_xlfn._TRO_TRAILING( Airports!A:A),_xlfn._TRO_TRAILING( Airports!E:E), "Not found")</f>
        <v>FL</v>
      </c>
      <c r="J3898" s="1">
        <v>1.0416666666666666E-2</v>
      </c>
      <c r="K3898" s="22">
        <f>HOUR(Flights[[#This Row],[Scheduled Departure]])</f>
        <v>0</v>
      </c>
      <c r="L3898" s="1">
        <v>9.0277777777777769E-3</v>
      </c>
      <c r="M3898">
        <f>(L3898-J3898)*24*60</f>
        <v>-2.0000000000000004</v>
      </c>
      <c r="N3898" s="16">
        <f>Flights[[#This Row],[Length (min)]]/60</f>
        <v>4.95</v>
      </c>
      <c r="O3898">
        <v>297</v>
      </c>
      <c r="P3898">
        <v>2342</v>
      </c>
      <c r="Q3898" s="18">
        <f>IFERROR(Flights[[#This Row],[Distance]]/Flights[[#This Row],[Length (hr)]], "")</f>
        <v>473.13131313131311</v>
      </c>
      <c r="R3898" s="1">
        <v>0.34097222222222223</v>
      </c>
      <c r="S3898" s="1" t="str">
        <f>IF(Flights[[#This Row],[Length (hr)]]&lt;2, "No meal", IF(Flights[[#This Row],[Length (hr)]]&lt;3.5, "Light meal", "Full meal"))</f>
        <v>Full meal</v>
      </c>
      <c r="T3898" s="1" t="str">
        <f>IF(AND(Flights[[#This Row],[Airline]]="US Airways", Flights[[#This Row],[Meal]]="Full Meal"), "Yes", "No")</f>
        <v>No</v>
      </c>
      <c r="U3898" s="1">
        <v>0.34027777777777779</v>
      </c>
      <c r="V3898">
        <v>-1</v>
      </c>
      <c r="W3898" s="1" t="str">
        <f>IF(Flights[[#This Row],[Arrival Delay]] = "", "Cancelled", IF(Flights[[#This Row],[Arrival Delay]]&gt;15, "Delayed", "On time"))</f>
        <v>On time</v>
      </c>
      <c r="X3898" t="str">
        <f>IF(Flights[[#This Row],[Status]]&lt;&gt;"Delayed","", IF(Flights[[#This Row],[Arrival Delay]]&gt;120, "Severe", IF(Flights[[#This Row],[Arrival Delay]]&gt;60, "Major", "Moderate")))</f>
        <v/>
      </c>
      <c r="Y3898" t="b">
        <v>0</v>
      </c>
      <c r="AA3898" t="str">
        <f>IF(OR(AND(Flights[[#This Row],[Status]]="Cancelled", Flights[[#This Row],[Cancellation Reason]]="Airline/Carrier"), Flights[[#This Row],[Delay Type]]="Severe"), "Yes", "No")</f>
        <v>No</v>
      </c>
    </row>
    <row r="3899" spans="1:27" x14ac:dyDescent="0.3">
      <c r="A3899" s="3">
        <v>42287</v>
      </c>
      <c r="B3899" s="22">
        <f>WEEKNUM(Flights[[#This Row],[Date]], 1)</f>
        <v>41</v>
      </c>
      <c r="C3899" s="22">
        <f>WEEKDAY(Flights[[#This Row],[Date]],1)</f>
        <v>7</v>
      </c>
      <c r="D3899" t="s">
        <v>127</v>
      </c>
      <c r="E3899" t="s">
        <v>1987</v>
      </c>
      <c r="F3899" t="s">
        <v>0</v>
      </c>
      <c r="G3899" t="s">
        <v>4</v>
      </c>
      <c r="H3899" t="str">
        <f>_xlfn.XLOOKUP(Flights[[#This Row],[Destination]], Airports!$A$2:$A$78, Airports!$D$2:$D$78)</f>
        <v>Chicago</v>
      </c>
      <c r="I3899" t="str" cm="1">
        <f t="array" ref="I3899">_xlfn.XLOOKUP(Flights[[#This Row],[Destination]],_xlfn._TRO_TRAILING( Airports!A:A),_xlfn._TRO_TRAILING( Airports!E:E), "Not found")</f>
        <v>IL</v>
      </c>
      <c r="J3899" s="1">
        <v>0.20833333333333334</v>
      </c>
      <c r="K3899" s="22">
        <f>HOUR(Flights[[#This Row],[Scheduled Departure]])</f>
        <v>5</v>
      </c>
      <c r="L3899" s="1">
        <v>0.2076388888888889</v>
      </c>
      <c r="M3899">
        <f>(L3899-J3899)*24*60</f>
        <v>-0.99999999999999645</v>
      </c>
      <c r="N3899" s="16">
        <f>Flights[[#This Row],[Length (min)]]/60</f>
        <v>4.3499999999999996</v>
      </c>
      <c r="O3899">
        <v>261</v>
      </c>
      <c r="P3899">
        <v>1744</v>
      </c>
      <c r="Q3899" s="18">
        <f>IFERROR(Flights[[#This Row],[Distance]]/Flights[[#This Row],[Length (hr)]], "")</f>
        <v>400.91954022988511</v>
      </c>
      <c r="R3899" s="1">
        <v>0.46250000000000002</v>
      </c>
      <c r="S3899" s="1" t="str">
        <f>IF(Flights[[#This Row],[Length (hr)]]&lt;2, "No meal", IF(Flights[[#This Row],[Length (hr)]]&lt;3.5, "Light meal", "Full meal"))</f>
        <v>Full meal</v>
      </c>
      <c r="T3899" s="1" t="str">
        <f>IF(AND(Flights[[#This Row],[Airline]]="US Airways", Flights[[#This Row],[Meal]]="Full Meal"), "Yes", "No")</f>
        <v>No</v>
      </c>
      <c r="U3899" s="1">
        <v>0.47222222222222221</v>
      </c>
      <c r="V3899">
        <v>14</v>
      </c>
      <c r="W3899" s="1" t="str">
        <f>IF(Flights[[#This Row],[Arrival Delay]] = "", "Cancelled", IF(Flights[[#This Row],[Arrival Delay]]&gt;15, "Delayed", "On time"))</f>
        <v>On time</v>
      </c>
      <c r="X3899" t="str">
        <f>IF(Flights[[#This Row],[Status]]&lt;&gt;"Delayed","", IF(Flights[[#This Row],[Arrival Delay]]&gt;120, "Severe", IF(Flights[[#This Row],[Arrival Delay]]&gt;60, "Major", "Moderate")))</f>
        <v/>
      </c>
      <c r="Y3899" t="b">
        <v>0</v>
      </c>
      <c r="AA3899" t="str">
        <f>IF(OR(AND(Flights[[#This Row],[Status]]="Cancelled", Flights[[#This Row],[Cancellation Reason]]="Airline/Carrier"), Flights[[#This Row],[Delay Type]]="Severe"), "Yes", "No")</f>
        <v>No</v>
      </c>
    </row>
    <row r="3900" spans="1:27" x14ac:dyDescent="0.3">
      <c r="A3900" s="3">
        <v>42287</v>
      </c>
      <c r="B3900" s="22">
        <f>WEEKNUM(Flights[[#This Row],[Date]], 1)</f>
        <v>41</v>
      </c>
      <c r="C3900" s="22">
        <f>WEEKDAY(Flights[[#This Row],[Date]],1)</f>
        <v>7</v>
      </c>
      <c r="D3900" t="s">
        <v>802</v>
      </c>
      <c r="E3900" t="s">
        <v>1989</v>
      </c>
      <c r="F3900" t="s">
        <v>0</v>
      </c>
      <c r="G3900" t="s">
        <v>10</v>
      </c>
      <c r="H3900" t="str">
        <f>_xlfn.XLOOKUP(Flights[[#This Row],[Destination]], Airports!$A$2:$A$78, Airports!$D$2:$D$78)</f>
        <v>Boston</v>
      </c>
      <c r="I3900" t="str" cm="1">
        <f t="array" ref="I3900">_xlfn.XLOOKUP(Flights[[#This Row],[Destination]],_xlfn._TRO_TRAILING( Airports!A:A),_xlfn._TRO_TRAILING( Airports!E:E), "Not found")</f>
        <v>MA</v>
      </c>
      <c r="J3900" s="1">
        <v>0.38194444444444442</v>
      </c>
      <c r="K3900" s="22">
        <f>HOUR(Flights[[#This Row],[Scheduled Departure]])</f>
        <v>9</v>
      </c>
      <c r="L3900" s="1">
        <v>0.37777777777777777</v>
      </c>
      <c r="M3900">
        <f>(L3900-J3900)*24*60</f>
        <v>-5.9999999999999787</v>
      </c>
      <c r="N3900" s="16">
        <f>Flights[[#This Row],[Length (min)]]/60</f>
        <v>6.0166666666666666</v>
      </c>
      <c r="O3900">
        <v>361</v>
      </c>
      <c r="P3900">
        <v>2611</v>
      </c>
      <c r="Q3900" s="18">
        <f>IFERROR(Flights[[#This Row],[Distance]]/Flights[[#This Row],[Length (hr)]], "")</f>
        <v>433.96121883656508</v>
      </c>
      <c r="R3900" s="1">
        <v>0.73750000000000004</v>
      </c>
      <c r="S3900" s="1" t="str">
        <f>IF(Flights[[#This Row],[Length (hr)]]&lt;2, "No meal", IF(Flights[[#This Row],[Length (hr)]]&lt;3.5, "Light meal", "Full meal"))</f>
        <v>Full meal</v>
      </c>
      <c r="T3900" s="1" t="str">
        <f>IF(AND(Flights[[#This Row],[Airline]]="US Airways", Flights[[#This Row],[Meal]]="Full Meal"), "Yes", "No")</f>
        <v>No</v>
      </c>
      <c r="U3900" s="1">
        <v>0.75347222222222221</v>
      </c>
      <c r="V3900">
        <v>23</v>
      </c>
      <c r="W3900" s="1" t="str">
        <f>IF(Flights[[#This Row],[Arrival Delay]] = "", "Cancelled", IF(Flights[[#This Row],[Arrival Delay]]&gt;15, "Delayed", "On time"))</f>
        <v>Delayed</v>
      </c>
      <c r="X3900" t="str">
        <f>IF(Flights[[#This Row],[Status]]&lt;&gt;"Delayed","", IF(Flights[[#This Row],[Arrival Delay]]&gt;120, "Severe", IF(Flights[[#This Row],[Arrival Delay]]&gt;60, "Major", "Moderate")))</f>
        <v>Moderate</v>
      </c>
      <c r="Y3900" t="b">
        <v>0</v>
      </c>
      <c r="AA3900" t="str">
        <f>IF(OR(AND(Flights[[#This Row],[Status]]="Cancelled", Flights[[#This Row],[Cancellation Reason]]="Airline/Carrier"), Flights[[#This Row],[Delay Type]]="Severe"), "Yes", "No")</f>
        <v>No</v>
      </c>
    </row>
    <row r="3901" spans="1:27" x14ac:dyDescent="0.3">
      <c r="A3901" s="3">
        <v>42287</v>
      </c>
      <c r="B3901" s="22">
        <f>WEEKNUM(Flights[[#This Row],[Date]], 1)</f>
        <v>41</v>
      </c>
      <c r="C3901" s="22">
        <f>WEEKDAY(Flights[[#This Row],[Date]],1)</f>
        <v>7</v>
      </c>
      <c r="D3901" t="s">
        <v>1839</v>
      </c>
      <c r="E3901" t="s">
        <v>1995</v>
      </c>
      <c r="F3901" t="s">
        <v>0</v>
      </c>
      <c r="G3901" t="s">
        <v>29</v>
      </c>
      <c r="H3901" t="str">
        <f>_xlfn.XLOOKUP(Flights[[#This Row],[Destination]], Airports!$A$2:$A$78, Airports!$D$2:$D$78)</f>
        <v>Phoenix</v>
      </c>
      <c r="I3901" t="str" cm="1">
        <f t="array" ref="I3901">_xlfn.XLOOKUP(Flights[[#This Row],[Destination]],_xlfn._TRO_TRAILING( Airports!A:A),_xlfn._TRO_TRAILING( Airports!E:E), "Not found")</f>
        <v>AZ</v>
      </c>
      <c r="J3901" s="1">
        <v>0.4548611111111111</v>
      </c>
      <c r="K3901" s="22">
        <f>HOUR(Flights[[#This Row],[Scheduled Departure]])</f>
        <v>10</v>
      </c>
      <c r="L3901" s="1">
        <v>0.45277777777777778</v>
      </c>
      <c r="M3901">
        <f>(L3901-J3901)*24*60</f>
        <v>-2.9999999999999893</v>
      </c>
      <c r="N3901" s="16">
        <f>Flights[[#This Row],[Length (min)]]/60</f>
        <v>1.2333333333333334</v>
      </c>
      <c r="O3901">
        <v>74</v>
      </c>
      <c r="P3901">
        <v>370</v>
      </c>
      <c r="Q3901" s="18">
        <f>IFERROR(Flights[[#This Row],[Distance]]/Flights[[#This Row],[Length (hr)]], "")</f>
        <v>300</v>
      </c>
      <c r="R3901" s="1">
        <v>0.50694444444444442</v>
      </c>
      <c r="S3901" s="1" t="str">
        <f>IF(Flights[[#This Row],[Length (hr)]]&lt;2, "No meal", IF(Flights[[#This Row],[Length (hr)]]&lt;3.5, "Light meal", "Full meal"))</f>
        <v>No meal</v>
      </c>
      <c r="T3901" s="1" t="str">
        <f>IF(AND(Flights[[#This Row],[Airline]]="US Airways", Flights[[#This Row],[Meal]]="Full Meal"), "Yes", "No")</f>
        <v>No</v>
      </c>
      <c r="U3901" s="1">
        <v>0.50416666666666665</v>
      </c>
      <c r="V3901">
        <v>-4</v>
      </c>
      <c r="W3901" s="1" t="str">
        <f>IF(Flights[[#This Row],[Arrival Delay]] = "", "Cancelled", IF(Flights[[#This Row],[Arrival Delay]]&gt;15, "Delayed", "On time"))</f>
        <v>On time</v>
      </c>
      <c r="X3901" t="str">
        <f>IF(Flights[[#This Row],[Status]]&lt;&gt;"Delayed","", IF(Flights[[#This Row],[Arrival Delay]]&gt;120, "Severe", IF(Flights[[#This Row],[Arrival Delay]]&gt;60, "Major", "Moderate")))</f>
        <v/>
      </c>
      <c r="Y3901" t="b">
        <v>0</v>
      </c>
      <c r="AA3901" t="str">
        <f>IF(OR(AND(Flights[[#This Row],[Status]]="Cancelled", Flights[[#This Row],[Cancellation Reason]]="Airline/Carrier"), Flights[[#This Row],[Delay Type]]="Severe"), "Yes", "No")</f>
        <v>No</v>
      </c>
    </row>
    <row r="3902" spans="1:27" x14ac:dyDescent="0.3">
      <c r="A3902" s="3">
        <v>42287</v>
      </c>
      <c r="B3902" s="22">
        <f>WEEKNUM(Flights[[#This Row],[Date]], 1)</f>
        <v>41</v>
      </c>
      <c r="C3902" s="22">
        <f>WEEKDAY(Flights[[#This Row],[Date]],1)</f>
        <v>7</v>
      </c>
      <c r="D3902" t="s">
        <v>539</v>
      </c>
      <c r="E3902" t="s">
        <v>1994</v>
      </c>
      <c r="F3902" t="s">
        <v>0</v>
      </c>
      <c r="G3902" t="s">
        <v>29</v>
      </c>
      <c r="H3902" t="str">
        <f>_xlfn.XLOOKUP(Flights[[#This Row],[Destination]], Airports!$A$2:$A$78, Airports!$D$2:$D$78)</f>
        <v>Phoenix</v>
      </c>
      <c r="I3902" t="str" cm="1">
        <f t="array" ref="I3902">_xlfn.XLOOKUP(Flights[[#This Row],[Destination]],_xlfn._TRO_TRAILING( Airports!A:A),_xlfn._TRO_TRAILING( Airports!E:E), "Not found")</f>
        <v>AZ</v>
      </c>
      <c r="J3902" s="1">
        <v>0.61111111111111116</v>
      </c>
      <c r="K3902" s="22">
        <f>HOUR(Flights[[#This Row],[Scheduled Departure]])</f>
        <v>14</v>
      </c>
      <c r="L3902" s="1">
        <v>0.61111111111111116</v>
      </c>
      <c r="M3902">
        <f>(L3902-J3902)*24*60</f>
        <v>0</v>
      </c>
      <c r="N3902" s="16">
        <f>Flights[[#This Row],[Length (min)]]/60</f>
        <v>1.2666666666666666</v>
      </c>
      <c r="O3902">
        <v>76</v>
      </c>
      <c r="P3902">
        <v>370</v>
      </c>
      <c r="Q3902" s="18">
        <f>IFERROR(Flights[[#This Row],[Distance]]/Flights[[#This Row],[Length (hr)]], "")</f>
        <v>292.10526315789474</v>
      </c>
      <c r="R3902" s="1">
        <v>0.67291666666666672</v>
      </c>
      <c r="S3902" s="1" t="str">
        <f>IF(Flights[[#This Row],[Length (hr)]]&lt;2, "No meal", IF(Flights[[#This Row],[Length (hr)]]&lt;3.5, "Light meal", "Full meal"))</f>
        <v>No meal</v>
      </c>
      <c r="T3902" s="1" t="str">
        <f>IF(AND(Flights[[#This Row],[Airline]]="US Airways", Flights[[#This Row],[Meal]]="Full Meal"), "Yes", "No")</f>
        <v>No</v>
      </c>
      <c r="U3902" s="1">
        <v>0.66388888888888886</v>
      </c>
      <c r="V3902">
        <v>-13</v>
      </c>
      <c r="W3902" s="1" t="str">
        <f>IF(Flights[[#This Row],[Arrival Delay]] = "", "Cancelled", IF(Flights[[#This Row],[Arrival Delay]]&gt;15, "Delayed", "On time"))</f>
        <v>On time</v>
      </c>
      <c r="X3902" t="str">
        <f>IF(Flights[[#This Row],[Status]]&lt;&gt;"Delayed","", IF(Flights[[#This Row],[Arrival Delay]]&gt;120, "Severe", IF(Flights[[#This Row],[Arrival Delay]]&gt;60, "Major", "Moderate")))</f>
        <v/>
      </c>
      <c r="Y3902" t="b">
        <v>0</v>
      </c>
      <c r="AA3902" t="str">
        <f>IF(OR(AND(Flights[[#This Row],[Status]]="Cancelled", Flights[[#This Row],[Cancellation Reason]]="Airline/Carrier"), Flights[[#This Row],[Delay Type]]="Severe"), "Yes", "No")</f>
        <v>No</v>
      </c>
    </row>
    <row r="3903" spans="1:27" x14ac:dyDescent="0.3">
      <c r="A3903" s="3">
        <v>42287</v>
      </c>
      <c r="B3903" s="22">
        <f>WEEKNUM(Flights[[#This Row],[Date]], 1)</f>
        <v>41</v>
      </c>
      <c r="C3903" s="22">
        <f>WEEKDAY(Flights[[#This Row],[Date]],1)</f>
        <v>7</v>
      </c>
      <c r="D3903" t="s">
        <v>1395</v>
      </c>
      <c r="E3903" t="s">
        <v>1989</v>
      </c>
      <c r="F3903" t="s">
        <v>0</v>
      </c>
      <c r="G3903" t="s">
        <v>24</v>
      </c>
      <c r="H3903" t="str">
        <f>_xlfn.XLOOKUP(Flights[[#This Row],[Destination]], Airports!$A$2:$A$78, Airports!$D$2:$D$78)</f>
        <v>Portland</v>
      </c>
      <c r="I3903" t="str" cm="1">
        <f t="array" ref="I3903">_xlfn.XLOOKUP(Flights[[#This Row],[Destination]],_xlfn._TRO_TRAILING( Airports!A:A),_xlfn._TRO_TRAILING( Airports!E:E), "Not found")</f>
        <v>OR</v>
      </c>
      <c r="J3903" s="1">
        <v>0.67013888888888884</v>
      </c>
      <c r="K3903" s="22">
        <f>HOUR(Flights[[#This Row],[Scheduled Departure]])</f>
        <v>16</v>
      </c>
      <c r="L3903" s="1">
        <v>0.6694444444444444</v>
      </c>
      <c r="M3903">
        <f>(L3903-J3903)*24*60</f>
        <v>-0.99999999999999645</v>
      </c>
      <c r="N3903" s="16">
        <f>Flights[[#This Row],[Length (min)]]/60</f>
        <v>2.1333333333333333</v>
      </c>
      <c r="O3903">
        <v>128</v>
      </c>
      <c r="P3903">
        <v>834</v>
      </c>
      <c r="Q3903" s="18">
        <f>IFERROR(Flights[[#This Row],[Distance]]/Flights[[#This Row],[Length (hr)]], "")</f>
        <v>390.9375</v>
      </c>
      <c r="R3903" s="1">
        <v>0.7680555555555556</v>
      </c>
      <c r="S3903" s="1" t="str">
        <f>IF(Flights[[#This Row],[Length (hr)]]&lt;2, "No meal", IF(Flights[[#This Row],[Length (hr)]]&lt;3.5, "Light meal", "Full meal"))</f>
        <v>Light meal</v>
      </c>
      <c r="T3903" s="1" t="str">
        <f>IF(AND(Flights[[#This Row],[Airline]]="US Airways", Flights[[#This Row],[Meal]]="Full Meal"), "Yes", "No")</f>
        <v>No</v>
      </c>
      <c r="U3903" s="1">
        <v>0.7583333333333333</v>
      </c>
      <c r="V3903">
        <v>-14</v>
      </c>
      <c r="W3903" s="1" t="str">
        <f>IF(Flights[[#This Row],[Arrival Delay]] = "", "Cancelled", IF(Flights[[#This Row],[Arrival Delay]]&gt;15, "Delayed", "On time"))</f>
        <v>On time</v>
      </c>
      <c r="X3903" t="str">
        <f>IF(Flights[[#This Row],[Status]]&lt;&gt;"Delayed","", IF(Flights[[#This Row],[Arrival Delay]]&gt;120, "Severe", IF(Flights[[#This Row],[Arrival Delay]]&gt;60, "Major", "Moderate")))</f>
        <v/>
      </c>
      <c r="Y3903" t="b">
        <v>0</v>
      </c>
      <c r="AA3903" t="str">
        <f>IF(OR(AND(Flights[[#This Row],[Status]]="Cancelled", Flights[[#This Row],[Cancellation Reason]]="Airline/Carrier"), Flights[[#This Row],[Delay Type]]="Severe"), "Yes", "No")</f>
        <v>No</v>
      </c>
    </row>
    <row r="3904" spans="1:27" x14ac:dyDescent="0.3">
      <c r="A3904" s="3">
        <v>42287</v>
      </c>
      <c r="B3904" s="22">
        <f>WEEKNUM(Flights[[#This Row],[Date]], 1)</f>
        <v>41</v>
      </c>
      <c r="C3904" s="22">
        <f>WEEKDAY(Flights[[#This Row],[Date]],1)</f>
        <v>7</v>
      </c>
      <c r="D3904" t="s">
        <v>580</v>
      </c>
      <c r="E3904" t="s">
        <v>1991</v>
      </c>
      <c r="F3904" t="s">
        <v>0</v>
      </c>
      <c r="G3904" t="s">
        <v>344</v>
      </c>
      <c r="H3904" t="str">
        <f>_xlfn.XLOOKUP(Flights[[#This Row],[Destination]], Airports!$A$2:$A$78, Airports!$D$2:$D$78)</f>
        <v>Seattle</v>
      </c>
      <c r="I3904" t="str" cm="1">
        <f t="array" ref="I3904">_xlfn.XLOOKUP(Flights[[#This Row],[Destination]],_xlfn._TRO_TRAILING( Airports!A:A),_xlfn._TRO_TRAILING( Airports!E:E), "Not found")</f>
        <v>WA</v>
      </c>
      <c r="J3904" s="1">
        <v>0.73263888888888884</v>
      </c>
      <c r="K3904" s="22">
        <f>HOUR(Flights[[#This Row],[Scheduled Departure]])</f>
        <v>17</v>
      </c>
      <c r="L3904" s="1">
        <v>0.72916666666666663</v>
      </c>
      <c r="M3904">
        <f>(L3904-J3904)*24*60</f>
        <v>-4.9999999999999822</v>
      </c>
      <c r="N3904" s="16">
        <f>Flights[[#This Row],[Length (min)]]/60</f>
        <v>2.5833333333333335</v>
      </c>
      <c r="O3904">
        <v>155</v>
      </c>
      <c r="P3904">
        <v>954</v>
      </c>
      <c r="Q3904" s="18">
        <f>IFERROR(Flights[[#This Row],[Distance]]/Flights[[#This Row],[Length (hr)]], "")</f>
        <v>369.29032258064512</v>
      </c>
      <c r="R3904" s="1">
        <v>0.84722222222222221</v>
      </c>
      <c r="S3904" s="1" t="str">
        <f>IF(Flights[[#This Row],[Length (hr)]]&lt;2, "No meal", IF(Flights[[#This Row],[Length (hr)]]&lt;3.5, "Light meal", "Full meal"))</f>
        <v>Light meal</v>
      </c>
      <c r="T3904" s="1" t="str">
        <f>IF(AND(Flights[[#This Row],[Airline]]="US Airways", Flights[[#This Row],[Meal]]="Full Meal"), "Yes", "No")</f>
        <v>No</v>
      </c>
      <c r="U3904" s="1">
        <v>0.83680555555555558</v>
      </c>
      <c r="V3904">
        <v>-15</v>
      </c>
      <c r="W3904" s="1" t="str">
        <f>IF(Flights[[#This Row],[Arrival Delay]] = "", "Cancelled", IF(Flights[[#This Row],[Arrival Delay]]&gt;15, "Delayed", "On time"))</f>
        <v>On time</v>
      </c>
      <c r="X3904" t="str">
        <f>IF(Flights[[#This Row],[Status]]&lt;&gt;"Delayed","", IF(Flights[[#This Row],[Arrival Delay]]&gt;120, "Severe", IF(Flights[[#This Row],[Arrival Delay]]&gt;60, "Major", "Moderate")))</f>
        <v/>
      </c>
      <c r="Y3904" t="b">
        <v>0</v>
      </c>
      <c r="AA3904" t="str">
        <f>IF(OR(AND(Flights[[#This Row],[Status]]="Cancelled", Flights[[#This Row],[Cancellation Reason]]="Airline/Carrier"), Flights[[#This Row],[Delay Type]]="Severe"), "Yes", "No")</f>
        <v>No</v>
      </c>
    </row>
    <row r="3905" spans="1:27" x14ac:dyDescent="0.3">
      <c r="A3905" s="3">
        <v>42287</v>
      </c>
      <c r="B3905" s="22">
        <f>WEEKNUM(Flights[[#This Row],[Date]], 1)</f>
        <v>41</v>
      </c>
      <c r="C3905" s="22">
        <f>WEEKDAY(Flights[[#This Row],[Date]],1)</f>
        <v>7</v>
      </c>
      <c r="D3905" t="s">
        <v>1088</v>
      </c>
      <c r="E3905" t="s">
        <v>1994</v>
      </c>
      <c r="F3905" t="s">
        <v>0</v>
      </c>
      <c r="G3905" t="s">
        <v>349</v>
      </c>
      <c r="H3905" t="str">
        <f>_xlfn.XLOOKUP(Flights[[#This Row],[Destination]], Airports!$A$2:$A$78, Airports!$D$2:$D$78)</f>
        <v>Salt Lake City</v>
      </c>
      <c r="I3905" t="str" cm="1">
        <f t="array" ref="I3905">_xlfn.XLOOKUP(Flights[[#This Row],[Destination]],_xlfn._TRO_TRAILING( Airports!A:A),_xlfn._TRO_TRAILING( Airports!E:E), "Not found")</f>
        <v>UT</v>
      </c>
      <c r="J3905" s="1">
        <v>0.78125</v>
      </c>
      <c r="K3905" s="22">
        <f>HOUR(Flights[[#This Row],[Scheduled Departure]])</f>
        <v>18</v>
      </c>
      <c r="L3905" s="1">
        <v>0.82916666666666672</v>
      </c>
      <c r="M3905">
        <f>(L3905-J3905)*24*60</f>
        <v>69.000000000000071</v>
      </c>
      <c r="N3905" s="16">
        <f>Flights[[#This Row],[Length (min)]]/60</f>
        <v>1.7333333333333334</v>
      </c>
      <c r="O3905">
        <v>104</v>
      </c>
      <c r="P3905">
        <v>590</v>
      </c>
      <c r="Q3905" s="18">
        <f>IFERROR(Flights[[#This Row],[Distance]]/Flights[[#This Row],[Length (hr)]], "")</f>
        <v>340.38461538461536</v>
      </c>
      <c r="R3905" s="1">
        <v>0.90208333333333335</v>
      </c>
      <c r="S3905" s="1" t="str">
        <f>IF(Flights[[#This Row],[Length (hr)]]&lt;2, "No meal", IF(Flights[[#This Row],[Length (hr)]]&lt;3.5, "Light meal", "Full meal"))</f>
        <v>No meal</v>
      </c>
      <c r="T3905" s="1" t="str">
        <f>IF(AND(Flights[[#This Row],[Airline]]="US Airways", Flights[[#This Row],[Meal]]="Full Meal"), "Yes", "No")</f>
        <v>No</v>
      </c>
      <c r="U3905" s="1">
        <v>0.94305555555555554</v>
      </c>
      <c r="V3905">
        <v>59</v>
      </c>
      <c r="W3905" s="1" t="str">
        <f>IF(Flights[[#This Row],[Arrival Delay]] = "", "Cancelled", IF(Flights[[#This Row],[Arrival Delay]]&gt;15, "Delayed", "On time"))</f>
        <v>Delayed</v>
      </c>
      <c r="X3905" t="str">
        <f>IF(Flights[[#This Row],[Status]]&lt;&gt;"Delayed","", IF(Flights[[#This Row],[Arrival Delay]]&gt;120, "Severe", IF(Flights[[#This Row],[Arrival Delay]]&gt;60, "Major", "Moderate")))</f>
        <v>Moderate</v>
      </c>
      <c r="Y3905" t="b">
        <v>0</v>
      </c>
      <c r="AA3905" t="str">
        <f>IF(OR(AND(Flights[[#This Row],[Status]]="Cancelled", Flights[[#This Row],[Cancellation Reason]]="Airline/Carrier"), Flights[[#This Row],[Delay Type]]="Severe"), "Yes", "No")</f>
        <v>No</v>
      </c>
    </row>
    <row r="3906" spans="1:27" x14ac:dyDescent="0.3">
      <c r="A3906" s="3">
        <v>42287</v>
      </c>
      <c r="B3906" s="22">
        <f>WEEKNUM(Flights[[#This Row],[Date]], 1)</f>
        <v>41</v>
      </c>
      <c r="C3906" s="22">
        <f>WEEKDAY(Flights[[#This Row],[Date]],1)</f>
        <v>7</v>
      </c>
      <c r="D3906" t="s">
        <v>116</v>
      </c>
      <c r="E3906" t="s">
        <v>1987</v>
      </c>
      <c r="F3906" t="s">
        <v>0</v>
      </c>
      <c r="G3906" t="s">
        <v>3</v>
      </c>
      <c r="H3906" t="str">
        <f>_xlfn.XLOOKUP(Flights[[#This Row],[Destination]], Airports!$A$2:$A$78, Airports!$D$2:$D$78)</f>
        <v>Dallas</v>
      </c>
      <c r="I3906" t="str" cm="1">
        <f t="array" ref="I3906">_xlfn.XLOOKUP(Flights[[#This Row],[Destination]],_xlfn._TRO_TRAILING( Airports!A:A),_xlfn._TRO_TRAILING( Airports!E:E), "Not found")</f>
        <v>TX</v>
      </c>
      <c r="J3906" s="1">
        <v>0.80902777777777779</v>
      </c>
      <c r="K3906" s="22">
        <f>HOUR(Flights[[#This Row],[Scheduled Departure]])</f>
        <v>19</v>
      </c>
      <c r="L3906" s="1">
        <v>0.80902777777777779</v>
      </c>
      <c r="M3906">
        <f>(L3906-J3906)*24*60</f>
        <v>0</v>
      </c>
      <c r="N3906" s="16">
        <f>Flights[[#This Row],[Length (min)]]/60</f>
        <v>2.85</v>
      </c>
      <c r="O3906">
        <v>171</v>
      </c>
      <c r="P3906">
        <v>1235</v>
      </c>
      <c r="Q3906" s="18">
        <f>IFERROR(Flights[[#This Row],[Distance]]/Flights[[#This Row],[Length (hr)]], "")</f>
        <v>433.33333333333331</v>
      </c>
      <c r="R3906" s="1">
        <v>1.9444444444444445E-2</v>
      </c>
      <c r="S3906" s="1" t="str">
        <f>IF(Flights[[#This Row],[Length (hr)]]&lt;2, "No meal", IF(Flights[[#This Row],[Length (hr)]]&lt;3.5, "Light meal", "Full meal"))</f>
        <v>Light meal</v>
      </c>
      <c r="T3906" s="1" t="str">
        <f>IF(AND(Flights[[#This Row],[Airline]]="US Airways", Flights[[#This Row],[Meal]]="Full Meal"), "Yes", "No")</f>
        <v>No</v>
      </c>
      <c r="U3906" s="1">
        <v>1.1111111111111112E-2</v>
      </c>
      <c r="V3906">
        <v>-12</v>
      </c>
      <c r="W3906" s="1" t="str">
        <f>IF(Flights[[#This Row],[Arrival Delay]] = "", "Cancelled", IF(Flights[[#This Row],[Arrival Delay]]&gt;15, "Delayed", "On time"))</f>
        <v>On time</v>
      </c>
      <c r="X3906" t="str">
        <f>IF(Flights[[#This Row],[Status]]&lt;&gt;"Delayed","", IF(Flights[[#This Row],[Arrival Delay]]&gt;120, "Severe", IF(Flights[[#This Row],[Arrival Delay]]&gt;60, "Major", "Moderate")))</f>
        <v/>
      </c>
      <c r="Y3906" t="b">
        <v>0</v>
      </c>
      <c r="AA3906" t="str">
        <f>IF(OR(AND(Flights[[#This Row],[Status]]="Cancelled", Flights[[#This Row],[Cancellation Reason]]="Airline/Carrier"), Flights[[#This Row],[Delay Type]]="Severe"), "Yes", "No")</f>
        <v>No</v>
      </c>
    </row>
    <row r="3907" spans="1:27" x14ac:dyDescent="0.3">
      <c r="A3907" s="3">
        <v>42287</v>
      </c>
      <c r="B3907" s="22">
        <f>WEEKNUM(Flights[[#This Row],[Date]], 1)</f>
        <v>41</v>
      </c>
      <c r="C3907" s="22">
        <f>WEEKDAY(Flights[[#This Row],[Date]],1)</f>
        <v>7</v>
      </c>
      <c r="D3907" t="s">
        <v>155</v>
      </c>
      <c r="E3907" t="s">
        <v>1987</v>
      </c>
      <c r="F3907" t="s">
        <v>0</v>
      </c>
      <c r="G3907" t="s">
        <v>2</v>
      </c>
      <c r="H3907" t="str">
        <f>_xlfn.XLOOKUP(Flights[[#This Row],[Destination]], Airports!$A$2:$A$78, Airports!$D$2:$D$78)</f>
        <v>Miami</v>
      </c>
      <c r="I3907" t="str" cm="1">
        <f t="array" ref="I3907">_xlfn.XLOOKUP(Flights[[#This Row],[Destination]],_xlfn._TRO_TRAILING( Airports!A:A),_xlfn._TRO_TRAILING( Airports!E:E), "Not found")</f>
        <v>FL</v>
      </c>
      <c r="J3907" s="1">
        <v>0.91319444444444442</v>
      </c>
      <c r="K3907" s="22">
        <f>HOUR(Flights[[#This Row],[Scheduled Departure]])</f>
        <v>21</v>
      </c>
      <c r="L3907" s="1">
        <v>0.91249999999999998</v>
      </c>
      <c r="M3907">
        <f>(L3907-J3907)*24*60</f>
        <v>-0.99999999999999645</v>
      </c>
      <c r="N3907" s="16">
        <f>Flights[[#This Row],[Length (min)]]/60</f>
        <v>4.8666666666666663</v>
      </c>
      <c r="O3907">
        <v>292</v>
      </c>
      <c r="P3907">
        <v>2342</v>
      </c>
      <c r="Q3907" s="18">
        <f>IFERROR(Flights[[#This Row],[Distance]]/Flights[[#This Row],[Length (hr)]], "")</f>
        <v>481.23287671232879</v>
      </c>
      <c r="R3907" s="1">
        <v>0.24374999999999999</v>
      </c>
      <c r="S3907" s="1" t="str">
        <f>IF(Flights[[#This Row],[Length (hr)]]&lt;2, "No meal", IF(Flights[[#This Row],[Length (hr)]]&lt;3.5, "Light meal", "Full meal"))</f>
        <v>Full meal</v>
      </c>
      <c r="T3907" s="1" t="str">
        <f>IF(AND(Flights[[#This Row],[Airline]]="US Airways", Flights[[#This Row],[Meal]]="Full Meal"), "Yes", "No")</f>
        <v>No</v>
      </c>
      <c r="U3907" s="1">
        <v>0.24027777777777778</v>
      </c>
      <c r="V3907">
        <v>-5</v>
      </c>
      <c r="W3907" s="1" t="str">
        <f>IF(Flights[[#This Row],[Arrival Delay]] = "", "Cancelled", IF(Flights[[#This Row],[Arrival Delay]]&gt;15, "Delayed", "On time"))</f>
        <v>On time</v>
      </c>
      <c r="X3907" t="str">
        <f>IF(Flights[[#This Row],[Status]]&lt;&gt;"Delayed","", IF(Flights[[#This Row],[Arrival Delay]]&gt;120, "Severe", IF(Flights[[#This Row],[Arrival Delay]]&gt;60, "Major", "Moderate")))</f>
        <v/>
      </c>
      <c r="Y3907" t="b">
        <v>0</v>
      </c>
      <c r="AA3907" t="str">
        <f>IF(OR(AND(Flights[[#This Row],[Status]]="Cancelled", Flights[[#This Row],[Cancellation Reason]]="Airline/Carrier"), Flights[[#This Row],[Delay Type]]="Severe"), "Yes", "No")</f>
        <v>No</v>
      </c>
    </row>
    <row r="3908" spans="1:27" x14ac:dyDescent="0.3">
      <c r="A3908" s="3">
        <v>42287</v>
      </c>
      <c r="B3908" s="22">
        <f>WEEKNUM(Flights[[#This Row],[Date]], 1)</f>
        <v>41</v>
      </c>
      <c r="C3908" s="22">
        <f>WEEKDAY(Flights[[#This Row],[Date]],1)</f>
        <v>7</v>
      </c>
      <c r="D3908" t="s">
        <v>674</v>
      </c>
      <c r="E3908" t="s">
        <v>1989</v>
      </c>
      <c r="F3908" t="s">
        <v>0</v>
      </c>
      <c r="G3908" t="s">
        <v>12</v>
      </c>
      <c r="H3908" t="str">
        <f>_xlfn.XLOOKUP(Flights[[#This Row],[Destination]], Airports!$A$2:$A$78, Airports!$D$2:$D$78)</f>
        <v>New York</v>
      </c>
      <c r="I3908" t="str" cm="1">
        <f t="array" ref="I3908">_xlfn.XLOOKUP(Flights[[#This Row],[Destination]],_xlfn._TRO_TRAILING( Airports!A:A),_xlfn._TRO_TRAILING( Airports!E:E), "Not found")</f>
        <v>NY</v>
      </c>
      <c r="J3908" s="1">
        <v>0.95486111111111116</v>
      </c>
      <c r="K3908" s="22">
        <f>HOUR(Flights[[#This Row],[Scheduled Departure]])</f>
        <v>22</v>
      </c>
      <c r="L3908" s="1">
        <v>0.95347222222222228</v>
      </c>
      <c r="M3908">
        <f>(L3908-J3908)*24*60</f>
        <v>-1.9999999999999929</v>
      </c>
      <c r="N3908" s="16">
        <f>Flights[[#This Row],[Length (min)]]/60</f>
        <v>5.3833333333333337</v>
      </c>
      <c r="O3908">
        <v>323</v>
      </c>
      <c r="P3908">
        <v>2475</v>
      </c>
      <c r="Q3908" s="18">
        <f>IFERROR(Flights[[#This Row],[Distance]]/Flights[[#This Row],[Length (hr)]], "")</f>
        <v>459.75232198142413</v>
      </c>
      <c r="R3908" s="1">
        <v>0.30138888888888887</v>
      </c>
      <c r="S3908" s="1" t="str">
        <f>IF(Flights[[#This Row],[Length (hr)]]&lt;2, "No meal", IF(Flights[[#This Row],[Length (hr)]]&lt;3.5, "Light meal", "Full meal"))</f>
        <v>Full meal</v>
      </c>
      <c r="T3908" s="1" t="str">
        <f>IF(AND(Flights[[#This Row],[Airline]]="US Airways", Flights[[#This Row],[Meal]]="Full Meal"), "Yes", "No")</f>
        <v>No</v>
      </c>
      <c r="U3908" s="1">
        <v>0.30277777777777776</v>
      </c>
      <c r="V3908">
        <v>2</v>
      </c>
      <c r="W3908" s="1" t="str">
        <f>IF(Flights[[#This Row],[Arrival Delay]] = "", "Cancelled", IF(Flights[[#This Row],[Arrival Delay]]&gt;15, "Delayed", "On time"))</f>
        <v>On time</v>
      </c>
      <c r="X3908" t="str">
        <f>IF(Flights[[#This Row],[Status]]&lt;&gt;"Delayed","", IF(Flights[[#This Row],[Arrival Delay]]&gt;120, "Severe", IF(Flights[[#This Row],[Arrival Delay]]&gt;60, "Major", "Moderate")))</f>
        <v/>
      </c>
      <c r="Y3908" t="b">
        <v>0</v>
      </c>
      <c r="AA3908" t="str">
        <f>IF(OR(AND(Flights[[#This Row],[Status]]="Cancelled", Flights[[#This Row],[Cancellation Reason]]="Airline/Carrier"), Flights[[#This Row],[Delay Type]]="Severe"), "Yes", "No")</f>
        <v>No</v>
      </c>
    </row>
    <row r="3909" spans="1:27" x14ac:dyDescent="0.3">
      <c r="A3909" s="3">
        <v>42288</v>
      </c>
      <c r="B3909" s="22">
        <f>WEEKNUM(Flights[[#This Row],[Date]], 1)</f>
        <v>42</v>
      </c>
      <c r="C3909" s="22">
        <f>WEEKDAY(Flights[[#This Row],[Date]],1)</f>
        <v>1</v>
      </c>
      <c r="D3909" t="s">
        <v>1224</v>
      </c>
      <c r="E3909" t="s">
        <v>1990</v>
      </c>
      <c r="F3909" t="s">
        <v>0</v>
      </c>
      <c r="G3909" t="s">
        <v>4</v>
      </c>
      <c r="H3909" t="str">
        <f>_xlfn.XLOOKUP(Flights[[#This Row],[Destination]], Airports!$A$2:$A$78, Airports!$D$2:$D$78)</f>
        <v>Chicago</v>
      </c>
      <c r="I3909" t="str" cm="1">
        <f t="array" ref="I3909">_xlfn.XLOOKUP(Flights[[#This Row],[Destination]],_xlfn._TRO_TRAILING( Airports!A:A),_xlfn._TRO_TRAILING( Airports!E:E), "Not found")</f>
        <v>IL</v>
      </c>
      <c r="J3909" s="1">
        <v>9.7222222222222224E-3</v>
      </c>
      <c r="K3909" s="22">
        <f>HOUR(Flights[[#This Row],[Scheduled Departure]])</f>
        <v>0</v>
      </c>
      <c r="L3909" s="1">
        <v>1.3888888888888889E-3</v>
      </c>
      <c r="M3909">
        <f>(L3909-J3909)*24*60</f>
        <v>-12</v>
      </c>
      <c r="N3909" s="16">
        <f>Flights[[#This Row],[Length (min)]]/60</f>
        <v>3.9</v>
      </c>
      <c r="O3909">
        <v>234</v>
      </c>
      <c r="P3909">
        <v>1744</v>
      </c>
      <c r="Q3909" s="18">
        <f>IFERROR(Flights[[#This Row],[Distance]]/Flights[[#This Row],[Length (hr)]], "")</f>
        <v>447.17948717948718</v>
      </c>
      <c r="R3909" s="1">
        <v>0.26874999999999999</v>
      </c>
      <c r="S3909" s="1" t="str">
        <f>IF(Flights[[#This Row],[Length (hr)]]&lt;2, "No meal", IF(Flights[[#This Row],[Length (hr)]]&lt;3.5, "Light meal", "Full meal"))</f>
        <v>Full meal</v>
      </c>
      <c r="T3909" s="1" t="str">
        <f>IF(AND(Flights[[#This Row],[Airline]]="US Airways", Flights[[#This Row],[Meal]]="Full Meal"), "Yes", "No")</f>
        <v>No</v>
      </c>
      <c r="U3909" s="1">
        <v>0.24722222222222223</v>
      </c>
      <c r="V3909">
        <v>-31</v>
      </c>
      <c r="W3909" s="1" t="str">
        <f>IF(Flights[[#This Row],[Arrival Delay]] = "", "Cancelled", IF(Flights[[#This Row],[Arrival Delay]]&gt;15, "Delayed", "On time"))</f>
        <v>On time</v>
      </c>
      <c r="X3909" t="str">
        <f>IF(Flights[[#This Row],[Status]]&lt;&gt;"Delayed","", IF(Flights[[#This Row],[Arrival Delay]]&gt;120, "Severe", IF(Flights[[#This Row],[Arrival Delay]]&gt;60, "Major", "Moderate")))</f>
        <v/>
      </c>
      <c r="Y3909" t="b">
        <v>0</v>
      </c>
      <c r="AA3909" t="str">
        <f>IF(OR(AND(Flights[[#This Row],[Status]]="Cancelled", Flights[[#This Row],[Cancellation Reason]]="Airline/Carrier"), Flights[[#This Row],[Delay Type]]="Severe"), "Yes", "No")</f>
        <v>No</v>
      </c>
    </row>
    <row r="3910" spans="1:27" x14ac:dyDescent="0.3">
      <c r="A3910" s="3">
        <v>42288</v>
      </c>
      <c r="B3910" s="22">
        <f>WEEKNUM(Flights[[#This Row],[Date]], 1)</f>
        <v>42</v>
      </c>
      <c r="C3910" s="22">
        <f>WEEKDAY(Flights[[#This Row],[Date]],1)</f>
        <v>1</v>
      </c>
      <c r="D3910" t="s">
        <v>690</v>
      </c>
      <c r="E3910" t="s">
        <v>1990</v>
      </c>
      <c r="F3910" t="s">
        <v>0</v>
      </c>
      <c r="G3910" t="s">
        <v>12</v>
      </c>
      <c r="H3910" t="str">
        <f>_xlfn.XLOOKUP(Flights[[#This Row],[Destination]], Airports!$A$2:$A$78, Airports!$D$2:$D$78)</f>
        <v>New York</v>
      </c>
      <c r="I3910" t="str" cm="1">
        <f t="array" ref="I3910">_xlfn.XLOOKUP(Flights[[#This Row],[Destination]],_xlfn._TRO_TRAILING( Airports!A:A),_xlfn._TRO_TRAILING( Airports!E:E), "Not found")</f>
        <v>NY</v>
      </c>
      <c r="J3910" s="1">
        <v>0.25</v>
      </c>
      <c r="K3910" s="22">
        <f>HOUR(Flights[[#This Row],[Scheduled Departure]])</f>
        <v>6</v>
      </c>
      <c r="L3910" s="1">
        <v>0.24722222222222223</v>
      </c>
      <c r="M3910">
        <f>(L3910-J3910)*24*60</f>
        <v>-3.9999999999999858</v>
      </c>
      <c r="N3910" s="16">
        <f>Flights[[#This Row],[Length (min)]]/60</f>
        <v>5.2666666666666666</v>
      </c>
      <c r="O3910">
        <v>316</v>
      </c>
      <c r="P3910">
        <v>2475</v>
      </c>
      <c r="Q3910" s="18">
        <f>IFERROR(Flights[[#This Row],[Distance]]/Flights[[#This Row],[Length (hr)]], "")</f>
        <v>469.9367088607595</v>
      </c>
      <c r="R3910" s="1">
        <v>0.60347222222222219</v>
      </c>
      <c r="S3910" s="1" t="str">
        <f>IF(Flights[[#This Row],[Length (hr)]]&lt;2, "No meal", IF(Flights[[#This Row],[Length (hr)]]&lt;3.5, "Light meal", "Full meal"))</f>
        <v>Full meal</v>
      </c>
      <c r="T3910" s="1" t="str">
        <f>IF(AND(Flights[[#This Row],[Airline]]="US Airways", Flights[[#This Row],[Meal]]="Full Meal"), "Yes", "No")</f>
        <v>No</v>
      </c>
      <c r="U3910" s="1">
        <v>0.59166666666666667</v>
      </c>
      <c r="V3910">
        <v>-17</v>
      </c>
      <c r="W3910" s="1" t="str">
        <f>IF(Flights[[#This Row],[Arrival Delay]] = "", "Cancelled", IF(Flights[[#This Row],[Arrival Delay]]&gt;15, "Delayed", "On time"))</f>
        <v>On time</v>
      </c>
      <c r="X3910" t="str">
        <f>IF(Flights[[#This Row],[Status]]&lt;&gt;"Delayed","", IF(Flights[[#This Row],[Arrival Delay]]&gt;120, "Severe", IF(Flights[[#This Row],[Arrival Delay]]&gt;60, "Major", "Moderate")))</f>
        <v/>
      </c>
      <c r="Y3910" t="b">
        <v>0</v>
      </c>
      <c r="AA3910" t="str">
        <f>IF(OR(AND(Flights[[#This Row],[Status]]="Cancelled", Flights[[#This Row],[Cancellation Reason]]="Airline/Carrier"), Flights[[#This Row],[Delay Type]]="Severe"), "Yes", "No")</f>
        <v>No</v>
      </c>
    </row>
    <row r="3911" spans="1:27" x14ac:dyDescent="0.3">
      <c r="A3911" s="3">
        <v>42288</v>
      </c>
      <c r="B3911" s="22">
        <f>WEEKNUM(Flights[[#This Row],[Date]], 1)</f>
        <v>42</v>
      </c>
      <c r="C3911" s="22">
        <f>WEEKDAY(Flights[[#This Row],[Date]],1)</f>
        <v>1</v>
      </c>
      <c r="D3911" t="s">
        <v>1063</v>
      </c>
      <c r="E3911" t="s">
        <v>1994</v>
      </c>
      <c r="F3911" t="s">
        <v>0</v>
      </c>
      <c r="G3911" t="s">
        <v>351</v>
      </c>
      <c r="H3911" t="str">
        <f>_xlfn.XLOOKUP(Flights[[#This Row],[Destination]], Airports!$A$2:$A$78, Airports!$D$2:$D$78)</f>
        <v>Sacramento</v>
      </c>
      <c r="I3911" t="str" cm="1">
        <f t="array" ref="I3911">_xlfn.XLOOKUP(Flights[[#This Row],[Destination]],_xlfn._TRO_TRAILING( Airports!A:A),_xlfn._TRO_TRAILING( Airports!E:E), "Not found")</f>
        <v>CA</v>
      </c>
      <c r="J3911" s="1">
        <v>0.3125</v>
      </c>
      <c r="K3911" s="22">
        <f>HOUR(Flights[[#This Row],[Scheduled Departure]])</f>
        <v>7</v>
      </c>
      <c r="L3911" s="1">
        <v>0.30902777777777779</v>
      </c>
      <c r="M3911">
        <f>(L3911-J3911)*24*60</f>
        <v>-4.9999999999999822</v>
      </c>
      <c r="N3911" s="16">
        <f>Flights[[#This Row],[Length (min)]]/60</f>
        <v>1.35</v>
      </c>
      <c r="O3911">
        <v>81</v>
      </c>
      <c r="P3911">
        <v>373</v>
      </c>
      <c r="Q3911" s="18">
        <f>IFERROR(Flights[[#This Row],[Distance]]/Flights[[#This Row],[Length (hr)]], "")</f>
        <v>276.2962962962963</v>
      </c>
      <c r="R3911" s="1">
        <v>0.375</v>
      </c>
      <c r="S3911" s="1" t="str">
        <f>IF(Flights[[#This Row],[Length (hr)]]&lt;2, "No meal", IF(Flights[[#This Row],[Length (hr)]]&lt;3.5, "Light meal", "Full meal"))</f>
        <v>No meal</v>
      </c>
      <c r="T3911" s="1" t="str">
        <f>IF(AND(Flights[[#This Row],[Airline]]="US Airways", Flights[[#This Row],[Meal]]="Full Meal"), "Yes", "No")</f>
        <v>No</v>
      </c>
      <c r="U3911" s="1">
        <v>0.36527777777777776</v>
      </c>
      <c r="V3911">
        <v>-14</v>
      </c>
      <c r="W3911" s="1" t="str">
        <f>IF(Flights[[#This Row],[Arrival Delay]] = "", "Cancelled", IF(Flights[[#This Row],[Arrival Delay]]&gt;15, "Delayed", "On time"))</f>
        <v>On time</v>
      </c>
      <c r="X3911" t="str">
        <f>IF(Flights[[#This Row],[Status]]&lt;&gt;"Delayed","", IF(Flights[[#This Row],[Arrival Delay]]&gt;120, "Severe", IF(Flights[[#This Row],[Arrival Delay]]&gt;60, "Major", "Moderate")))</f>
        <v/>
      </c>
      <c r="Y3911" t="b">
        <v>0</v>
      </c>
      <c r="AA3911" t="str">
        <f>IF(OR(AND(Flights[[#This Row],[Status]]="Cancelled", Flights[[#This Row],[Cancellation Reason]]="Airline/Carrier"), Flights[[#This Row],[Delay Type]]="Severe"), "Yes", "No")</f>
        <v>No</v>
      </c>
    </row>
    <row r="3912" spans="1:27" x14ac:dyDescent="0.3">
      <c r="A3912" s="3">
        <v>42288</v>
      </c>
      <c r="B3912" s="22">
        <f>WEEKNUM(Flights[[#This Row],[Date]], 1)</f>
        <v>42</v>
      </c>
      <c r="C3912" s="22">
        <f>WEEKDAY(Flights[[#This Row],[Date]],1)</f>
        <v>1</v>
      </c>
      <c r="D3912" t="s">
        <v>55</v>
      </c>
      <c r="E3912" t="s">
        <v>1987</v>
      </c>
      <c r="F3912" t="s">
        <v>0</v>
      </c>
      <c r="G3912" t="s">
        <v>21</v>
      </c>
      <c r="H3912" t="str">
        <f>_xlfn.XLOOKUP(Flights[[#This Row],[Destination]], Airports!$A$2:$A$78, Airports!$D$2:$D$78)</f>
        <v>Lihue</v>
      </c>
      <c r="I3912" t="str" cm="1">
        <f t="array" ref="I3912">_xlfn.XLOOKUP(Flights[[#This Row],[Destination]],_xlfn._TRO_TRAILING( Airports!A:A),_xlfn._TRO_TRAILING( Airports!E:E), "Not found")</f>
        <v>HI</v>
      </c>
      <c r="J3912" s="1">
        <v>0.38541666666666669</v>
      </c>
      <c r="K3912" s="22">
        <f>HOUR(Flights[[#This Row],[Scheduled Departure]])</f>
        <v>9</v>
      </c>
      <c r="L3912" s="1">
        <v>0.38194444444444442</v>
      </c>
      <c r="M3912">
        <f>(L3912-J3912)*24*60</f>
        <v>-5.0000000000000622</v>
      </c>
      <c r="N3912" s="16">
        <f>Flights[[#This Row],[Length (min)]]/60</f>
        <v>5.5</v>
      </c>
      <c r="O3912">
        <v>330</v>
      </c>
      <c r="P3912">
        <v>2615</v>
      </c>
      <c r="Q3912" s="18">
        <f>IFERROR(Flights[[#This Row],[Distance]]/Flights[[#This Row],[Length (hr)]], "")</f>
        <v>475.45454545454544</v>
      </c>
      <c r="R3912" s="1">
        <v>0.51458333333333328</v>
      </c>
      <c r="S3912" s="1" t="str">
        <f>IF(Flights[[#This Row],[Length (hr)]]&lt;2, "No meal", IF(Flights[[#This Row],[Length (hr)]]&lt;3.5, "Light meal", "Full meal"))</f>
        <v>Full meal</v>
      </c>
      <c r="T3912" s="1" t="str">
        <f>IF(AND(Flights[[#This Row],[Airline]]="US Airways", Flights[[#This Row],[Meal]]="Full Meal"), "Yes", "No")</f>
        <v>No</v>
      </c>
      <c r="U3912" s="1">
        <v>0.4861111111111111</v>
      </c>
      <c r="V3912">
        <v>-41</v>
      </c>
      <c r="W3912" s="1" t="str">
        <f>IF(Flights[[#This Row],[Arrival Delay]] = "", "Cancelled", IF(Flights[[#This Row],[Arrival Delay]]&gt;15, "Delayed", "On time"))</f>
        <v>On time</v>
      </c>
      <c r="X3912" t="str">
        <f>IF(Flights[[#This Row],[Status]]&lt;&gt;"Delayed","", IF(Flights[[#This Row],[Arrival Delay]]&gt;120, "Severe", IF(Flights[[#This Row],[Arrival Delay]]&gt;60, "Major", "Moderate")))</f>
        <v/>
      </c>
      <c r="Y3912" t="b">
        <v>0</v>
      </c>
      <c r="AA3912" t="str">
        <f>IF(OR(AND(Flights[[#This Row],[Status]]="Cancelled", Flights[[#This Row],[Cancellation Reason]]="Airline/Carrier"), Flights[[#This Row],[Delay Type]]="Severe"), "Yes", "No")</f>
        <v>No</v>
      </c>
    </row>
    <row r="3913" spans="1:27" x14ac:dyDescent="0.3">
      <c r="A3913" s="3">
        <v>42288</v>
      </c>
      <c r="B3913" s="22">
        <f>WEEKNUM(Flights[[#This Row],[Date]], 1)</f>
        <v>42</v>
      </c>
      <c r="C3913" s="22">
        <f>WEEKDAY(Flights[[#This Row],[Date]],1)</f>
        <v>1</v>
      </c>
      <c r="D3913" t="s">
        <v>1805</v>
      </c>
      <c r="E3913" t="s">
        <v>1994</v>
      </c>
      <c r="F3913" t="s">
        <v>0</v>
      </c>
      <c r="G3913" t="s">
        <v>349</v>
      </c>
      <c r="H3913" t="str">
        <f>_xlfn.XLOOKUP(Flights[[#This Row],[Destination]], Airports!$A$2:$A$78, Airports!$D$2:$D$78)</f>
        <v>Salt Lake City</v>
      </c>
      <c r="I3913" t="str" cm="1">
        <f t="array" ref="I3913">_xlfn.XLOOKUP(Flights[[#This Row],[Destination]],_xlfn._TRO_TRAILING( Airports!A:A),_xlfn._TRO_TRAILING( Airports!E:E), "Not found")</f>
        <v>UT</v>
      </c>
      <c r="J3913" s="1">
        <v>0.41805555555555557</v>
      </c>
      <c r="K3913" s="22">
        <f>HOUR(Flights[[#This Row],[Scheduled Departure]])</f>
        <v>10</v>
      </c>
      <c r="L3913" s="1">
        <v>0.49166666666666664</v>
      </c>
      <c r="M3913">
        <f>(L3913-J3913)*24*60</f>
        <v>105.99999999999994</v>
      </c>
      <c r="N3913" s="16">
        <f>Flights[[#This Row],[Length (min)]]/60</f>
        <v>1.7166666666666666</v>
      </c>
      <c r="O3913">
        <v>103</v>
      </c>
      <c r="P3913">
        <v>590</v>
      </c>
      <c r="Q3913" s="18">
        <f>IFERROR(Flights[[#This Row],[Distance]]/Flights[[#This Row],[Length (hr)]], "")</f>
        <v>343.68932038834953</v>
      </c>
      <c r="R3913" s="1">
        <v>0.54166666666666663</v>
      </c>
      <c r="S3913" s="1" t="str">
        <f>IF(Flights[[#This Row],[Length (hr)]]&lt;2, "No meal", IF(Flights[[#This Row],[Length (hr)]]&lt;3.5, "Light meal", "Full meal"))</f>
        <v>No meal</v>
      </c>
      <c r="T3913" s="1" t="str">
        <f>IF(AND(Flights[[#This Row],[Airline]]="US Airways", Flights[[#This Row],[Meal]]="Full Meal"), "Yes", "No")</f>
        <v>No</v>
      </c>
      <c r="U3913" s="1">
        <v>0.60486111111111107</v>
      </c>
      <c r="V3913">
        <v>91</v>
      </c>
      <c r="W3913" s="1" t="str">
        <f>IF(Flights[[#This Row],[Arrival Delay]] = "", "Cancelled", IF(Flights[[#This Row],[Arrival Delay]]&gt;15, "Delayed", "On time"))</f>
        <v>Delayed</v>
      </c>
      <c r="X3913" t="str">
        <f>IF(Flights[[#This Row],[Status]]&lt;&gt;"Delayed","", IF(Flights[[#This Row],[Arrival Delay]]&gt;120, "Severe", IF(Flights[[#This Row],[Arrival Delay]]&gt;60, "Major", "Moderate")))</f>
        <v>Major</v>
      </c>
      <c r="Y3913" t="b">
        <v>0</v>
      </c>
      <c r="AA3913" t="str">
        <f>IF(OR(AND(Flights[[#This Row],[Status]]="Cancelled", Flights[[#This Row],[Cancellation Reason]]="Airline/Carrier"), Flights[[#This Row],[Delay Type]]="Severe"), "Yes", "No")</f>
        <v>No</v>
      </c>
    </row>
    <row r="3914" spans="1:27" x14ac:dyDescent="0.3">
      <c r="A3914" s="3">
        <v>42288</v>
      </c>
      <c r="B3914" s="22">
        <f>WEEKNUM(Flights[[#This Row],[Date]], 1)</f>
        <v>42</v>
      </c>
      <c r="C3914" s="22">
        <f>WEEKDAY(Flights[[#This Row],[Date]],1)</f>
        <v>1</v>
      </c>
      <c r="D3914" t="s">
        <v>1235</v>
      </c>
      <c r="E3914" t="s">
        <v>1989</v>
      </c>
      <c r="F3914" t="s">
        <v>0</v>
      </c>
      <c r="G3914" t="s">
        <v>12</v>
      </c>
      <c r="H3914" t="str">
        <f>_xlfn.XLOOKUP(Flights[[#This Row],[Destination]], Airports!$A$2:$A$78, Airports!$D$2:$D$78)</f>
        <v>New York</v>
      </c>
      <c r="I3914" t="str" cm="1">
        <f t="array" ref="I3914">_xlfn.XLOOKUP(Flights[[#This Row],[Destination]],_xlfn._TRO_TRAILING( Airports!A:A),_xlfn._TRO_TRAILING( Airports!E:E), "Not found")</f>
        <v>NY</v>
      </c>
      <c r="J3914" s="1">
        <v>0.4826388888888889</v>
      </c>
      <c r="K3914" s="22">
        <f>HOUR(Flights[[#This Row],[Scheduled Departure]])</f>
        <v>11</v>
      </c>
      <c r="L3914" s="1">
        <v>0.47638888888888886</v>
      </c>
      <c r="M3914">
        <f>(L3914-J3914)*24*60</f>
        <v>-9.000000000000048</v>
      </c>
      <c r="N3914" s="16">
        <f>Flights[[#This Row],[Length (min)]]/60</f>
        <v>5.5166666666666666</v>
      </c>
      <c r="O3914">
        <v>331</v>
      </c>
      <c r="P3914">
        <v>2475</v>
      </c>
      <c r="Q3914" s="18">
        <f>IFERROR(Flights[[#This Row],[Distance]]/Flights[[#This Row],[Length (hr)]], "")</f>
        <v>448.64048338368582</v>
      </c>
      <c r="R3914" s="1">
        <v>0.83680555555555558</v>
      </c>
      <c r="S3914" s="1" t="str">
        <f>IF(Flights[[#This Row],[Length (hr)]]&lt;2, "No meal", IF(Flights[[#This Row],[Length (hr)]]&lt;3.5, "Light meal", "Full meal"))</f>
        <v>Full meal</v>
      </c>
      <c r="T3914" s="1" t="str">
        <f>IF(AND(Flights[[#This Row],[Airline]]="US Airways", Flights[[#This Row],[Meal]]="Full Meal"), "Yes", "No")</f>
        <v>No</v>
      </c>
      <c r="U3914" s="1">
        <v>0.83125000000000004</v>
      </c>
      <c r="V3914">
        <v>-8</v>
      </c>
      <c r="W3914" s="1" t="str">
        <f>IF(Flights[[#This Row],[Arrival Delay]] = "", "Cancelled", IF(Flights[[#This Row],[Arrival Delay]]&gt;15, "Delayed", "On time"))</f>
        <v>On time</v>
      </c>
      <c r="X3914" t="str">
        <f>IF(Flights[[#This Row],[Status]]&lt;&gt;"Delayed","", IF(Flights[[#This Row],[Arrival Delay]]&gt;120, "Severe", IF(Flights[[#This Row],[Arrival Delay]]&gt;60, "Major", "Moderate")))</f>
        <v/>
      </c>
      <c r="Y3914" t="b">
        <v>0</v>
      </c>
      <c r="AA3914" t="str">
        <f>IF(OR(AND(Flights[[#This Row],[Status]]="Cancelled", Flights[[#This Row],[Cancellation Reason]]="Airline/Carrier"), Flights[[#This Row],[Delay Type]]="Severe"), "Yes", "No")</f>
        <v>No</v>
      </c>
    </row>
    <row r="3915" spans="1:27" x14ac:dyDescent="0.3">
      <c r="A3915" s="3">
        <v>42288</v>
      </c>
      <c r="B3915" s="22">
        <f>WEEKNUM(Flights[[#This Row],[Date]], 1)</f>
        <v>42</v>
      </c>
      <c r="C3915" s="22">
        <f>WEEKDAY(Flights[[#This Row],[Date]],1)</f>
        <v>1</v>
      </c>
      <c r="D3915" t="s">
        <v>221</v>
      </c>
      <c r="E3915" t="s">
        <v>1987</v>
      </c>
      <c r="F3915" t="s">
        <v>0</v>
      </c>
      <c r="G3915" t="s">
        <v>29</v>
      </c>
      <c r="H3915" t="str">
        <f>_xlfn.XLOOKUP(Flights[[#This Row],[Destination]], Airports!$A$2:$A$78, Airports!$D$2:$D$78)</f>
        <v>Phoenix</v>
      </c>
      <c r="I3915" t="str" cm="1">
        <f t="array" ref="I3915">_xlfn.XLOOKUP(Flights[[#This Row],[Destination]],_xlfn._TRO_TRAILING( Airports!A:A),_xlfn._TRO_TRAILING( Airports!E:E), "Not found")</f>
        <v>AZ</v>
      </c>
      <c r="J3915" s="1">
        <v>0.52430555555555558</v>
      </c>
      <c r="K3915" s="22">
        <f>HOUR(Flights[[#This Row],[Scheduled Departure]])</f>
        <v>12</v>
      </c>
      <c r="L3915" s="1">
        <v>0.5229166666666667</v>
      </c>
      <c r="M3915">
        <f>(L3915-J3915)*24*60</f>
        <v>-1.9999999999999929</v>
      </c>
      <c r="N3915" s="16">
        <f>Flights[[#This Row],[Length (min)]]/60</f>
        <v>1.4833333333333334</v>
      </c>
      <c r="O3915">
        <v>89</v>
      </c>
      <c r="P3915">
        <v>370</v>
      </c>
      <c r="Q3915" s="18">
        <f>IFERROR(Flights[[#This Row],[Distance]]/Flights[[#This Row],[Length (hr)]], "")</f>
        <v>249.43820224719101</v>
      </c>
      <c r="R3915" s="1">
        <v>0.58680555555555558</v>
      </c>
      <c r="S3915" s="1" t="str">
        <f>IF(Flights[[#This Row],[Length (hr)]]&lt;2, "No meal", IF(Flights[[#This Row],[Length (hr)]]&lt;3.5, "Light meal", "Full meal"))</f>
        <v>No meal</v>
      </c>
      <c r="T3915" s="1" t="str">
        <f>IF(AND(Flights[[#This Row],[Airline]]="US Airways", Flights[[#This Row],[Meal]]="Full Meal"), "Yes", "No")</f>
        <v>No</v>
      </c>
      <c r="U3915" s="1">
        <v>0.58472222222222225</v>
      </c>
      <c r="V3915">
        <v>-3</v>
      </c>
      <c r="W3915" s="1" t="str">
        <f>IF(Flights[[#This Row],[Arrival Delay]] = "", "Cancelled", IF(Flights[[#This Row],[Arrival Delay]]&gt;15, "Delayed", "On time"))</f>
        <v>On time</v>
      </c>
      <c r="X3915" t="str">
        <f>IF(Flights[[#This Row],[Status]]&lt;&gt;"Delayed","", IF(Flights[[#This Row],[Arrival Delay]]&gt;120, "Severe", IF(Flights[[#This Row],[Arrival Delay]]&gt;60, "Major", "Moderate")))</f>
        <v/>
      </c>
      <c r="Y3915" t="b">
        <v>0</v>
      </c>
      <c r="AA3915" t="str">
        <f>IF(OR(AND(Flights[[#This Row],[Status]]="Cancelled", Flights[[#This Row],[Cancellation Reason]]="Airline/Carrier"), Flights[[#This Row],[Delay Type]]="Severe"), "Yes", "No")</f>
        <v>No</v>
      </c>
    </row>
    <row r="3916" spans="1:27" x14ac:dyDescent="0.3">
      <c r="A3916" s="3">
        <v>42288</v>
      </c>
      <c r="B3916" s="22">
        <f>WEEKNUM(Flights[[#This Row],[Date]], 1)</f>
        <v>42</v>
      </c>
      <c r="C3916" s="22">
        <f>WEEKDAY(Flights[[#This Row],[Date]],1)</f>
        <v>1</v>
      </c>
      <c r="D3916" t="s">
        <v>508</v>
      </c>
      <c r="E3916" t="s">
        <v>1990</v>
      </c>
      <c r="F3916" t="s">
        <v>0</v>
      </c>
      <c r="G3916" t="s">
        <v>17</v>
      </c>
      <c r="H3916" t="str">
        <f>_xlfn.XLOOKUP(Flights[[#This Row],[Destination]], Airports!$A$2:$A$78, Airports!$D$2:$D$78)</f>
        <v>Honolulu</v>
      </c>
      <c r="I3916" t="str" cm="1">
        <f t="array" ref="I3916">_xlfn.XLOOKUP(Flights[[#This Row],[Destination]],_xlfn._TRO_TRAILING( Airports!A:A),_xlfn._TRO_TRAILING( Airports!E:E), "Not found")</f>
        <v>HI</v>
      </c>
      <c r="J3916" s="1">
        <v>0.5625</v>
      </c>
      <c r="K3916" s="22">
        <f>HOUR(Flights[[#This Row],[Scheduled Departure]])</f>
        <v>13</v>
      </c>
      <c r="L3916" s="1">
        <v>0.57152777777777775</v>
      </c>
      <c r="M3916">
        <f>(L3916-J3916)*24*60</f>
        <v>12.999999999999954</v>
      </c>
      <c r="N3916" s="16">
        <f>Flights[[#This Row],[Length (min)]]/60</f>
        <v>5.5166666666666666</v>
      </c>
      <c r="O3916">
        <v>331</v>
      </c>
      <c r="P3916">
        <v>2556</v>
      </c>
      <c r="Q3916" s="18">
        <f>IFERROR(Flights[[#This Row],[Distance]]/Flights[[#This Row],[Length (hr)]], "")</f>
        <v>463.32326283987913</v>
      </c>
      <c r="R3916" s="1">
        <v>0.68055555555555558</v>
      </c>
      <c r="S3916" s="1" t="str">
        <f>IF(Flights[[#This Row],[Length (hr)]]&lt;2, "No meal", IF(Flights[[#This Row],[Length (hr)]]&lt;3.5, "Light meal", "Full meal"))</f>
        <v>Full meal</v>
      </c>
      <c r="T3916" s="1" t="str">
        <f>IF(AND(Flights[[#This Row],[Airline]]="US Airways", Flights[[#This Row],[Meal]]="Full Meal"), "Yes", "No")</f>
        <v>No</v>
      </c>
      <c r="U3916" s="1">
        <v>0.67638888888888893</v>
      </c>
      <c r="V3916">
        <v>-6</v>
      </c>
      <c r="W3916" s="1" t="str">
        <f>IF(Flights[[#This Row],[Arrival Delay]] = "", "Cancelled", IF(Flights[[#This Row],[Arrival Delay]]&gt;15, "Delayed", "On time"))</f>
        <v>On time</v>
      </c>
      <c r="X3916" t="str">
        <f>IF(Flights[[#This Row],[Status]]&lt;&gt;"Delayed","", IF(Flights[[#This Row],[Arrival Delay]]&gt;120, "Severe", IF(Flights[[#This Row],[Arrival Delay]]&gt;60, "Major", "Moderate")))</f>
        <v/>
      </c>
      <c r="Y3916" t="b">
        <v>0</v>
      </c>
      <c r="AA3916" t="str">
        <f>IF(OR(AND(Flights[[#This Row],[Status]]="Cancelled", Flights[[#This Row],[Cancellation Reason]]="Airline/Carrier"), Flights[[#This Row],[Delay Type]]="Severe"), "Yes", "No")</f>
        <v>No</v>
      </c>
    </row>
    <row r="3917" spans="1:27" x14ac:dyDescent="0.3">
      <c r="A3917" s="3">
        <v>42288</v>
      </c>
      <c r="B3917" s="22">
        <f>WEEKNUM(Flights[[#This Row],[Date]], 1)</f>
        <v>42</v>
      </c>
      <c r="C3917" s="22">
        <f>WEEKDAY(Flights[[#This Row],[Date]],1)</f>
        <v>1</v>
      </c>
      <c r="D3917" t="s">
        <v>809</v>
      </c>
      <c r="E3917" t="s">
        <v>1989</v>
      </c>
      <c r="F3917" t="s">
        <v>0</v>
      </c>
      <c r="G3917" t="s">
        <v>276</v>
      </c>
      <c r="H3917" t="str">
        <f>_xlfn.XLOOKUP(Flights[[#This Row],[Destination]], Airports!$A$2:$A$78, Airports!$D$2:$D$78)</f>
        <v>Detroit</v>
      </c>
      <c r="I3917" t="str" cm="1">
        <f t="array" ref="I3917">_xlfn.XLOOKUP(Flights[[#This Row],[Destination]],_xlfn._TRO_TRAILING( Airports!A:A),_xlfn._TRO_TRAILING( Airports!E:E), "Not found")</f>
        <v>MI</v>
      </c>
      <c r="J3917" s="1">
        <v>0.57291666666666663</v>
      </c>
      <c r="K3917" s="22">
        <f>HOUR(Flights[[#This Row],[Scheduled Departure]])</f>
        <v>13</v>
      </c>
      <c r="L3917" s="1">
        <v>0.57777777777777772</v>
      </c>
      <c r="M3917">
        <f>(L3917-J3917)*24*60</f>
        <v>6.9999999999999751</v>
      </c>
      <c r="N3917" s="16">
        <f>Flights[[#This Row],[Length (min)]]/60</f>
        <v>4.2</v>
      </c>
      <c r="O3917">
        <v>252</v>
      </c>
      <c r="P3917">
        <v>1979</v>
      </c>
      <c r="Q3917" s="18">
        <f>IFERROR(Flights[[#This Row],[Distance]]/Flights[[#This Row],[Length (hr)]], "")</f>
        <v>471.19047619047615</v>
      </c>
      <c r="R3917" s="1">
        <v>0.88194444444444442</v>
      </c>
      <c r="S3917" s="1" t="str">
        <f>IF(Flights[[#This Row],[Length (hr)]]&lt;2, "No meal", IF(Flights[[#This Row],[Length (hr)]]&lt;3.5, "Light meal", "Full meal"))</f>
        <v>Full meal</v>
      </c>
      <c r="T3917" s="1" t="str">
        <f>IF(AND(Flights[[#This Row],[Airline]]="US Airways", Flights[[#This Row],[Meal]]="Full Meal"), "Yes", "No")</f>
        <v>No</v>
      </c>
      <c r="U3917" s="1">
        <v>0.87777777777777777</v>
      </c>
      <c r="V3917">
        <v>-6</v>
      </c>
      <c r="W3917" s="1" t="str">
        <f>IF(Flights[[#This Row],[Arrival Delay]] = "", "Cancelled", IF(Flights[[#This Row],[Arrival Delay]]&gt;15, "Delayed", "On time"))</f>
        <v>On time</v>
      </c>
      <c r="X3917" t="str">
        <f>IF(Flights[[#This Row],[Status]]&lt;&gt;"Delayed","", IF(Flights[[#This Row],[Arrival Delay]]&gt;120, "Severe", IF(Flights[[#This Row],[Arrival Delay]]&gt;60, "Major", "Moderate")))</f>
        <v/>
      </c>
      <c r="Y3917" t="b">
        <v>0</v>
      </c>
      <c r="AA3917" t="str">
        <f>IF(OR(AND(Flights[[#This Row],[Status]]="Cancelled", Flights[[#This Row],[Cancellation Reason]]="Airline/Carrier"), Flights[[#This Row],[Delay Type]]="Severe"), "Yes", "No")</f>
        <v>No</v>
      </c>
    </row>
    <row r="3918" spans="1:27" x14ac:dyDescent="0.3">
      <c r="A3918" s="3">
        <v>42288</v>
      </c>
      <c r="B3918" s="22">
        <f>WEEKNUM(Flights[[#This Row],[Date]], 1)</f>
        <v>42</v>
      </c>
      <c r="C3918" s="22">
        <f>WEEKDAY(Flights[[#This Row],[Date]],1)</f>
        <v>1</v>
      </c>
      <c r="D3918" t="s">
        <v>1437</v>
      </c>
      <c r="E3918" t="s">
        <v>1995</v>
      </c>
      <c r="F3918" t="s">
        <v>0</v>
      </c>
      <c r="G3918" t="s">
        <v>316</v>
      </c>
      <c r="H3918" t="str">
        <f>_xlfn.XLOOKUP(Flights[[#This Row],[Destination]], Airports!$A$2:$A$78, Airports!$D$2:$D$78)</f>
        <v>New Orleans</v>
      </c>
      <c r="I3918" t="str" cm="1">
        <f t="array" ref="I3918">_xlfn.XLOOKUP(Flights[[#This Row],[Destination]],_xlfn._TRO_TRAILING( Airports!A:A),_xlfn._TRO_TRAILING( Airports!E:E), "Not found")</f>
        <v>LA</v>
      </c>
      <c r="J3918" s="1">
        <v>0.58333333333333337</v>
      </c>
      <c r="K3918" s="22">
        <f>HOUR(Flights[[#This Row],[Scheduled Departure]])</f>
        <v>14</v>
      </c>
      <c r="L3918" s="1">
        <v>0.59097222222222223</v>
      </c>
      <c r="M3918">
        <f>(L3918-J3918)*24*60</f>
        <v>10.999999999999961</v>
      </c>
      <c r="N3918" s="16">
        <f>Flights[[#This Row],[Length (min)]]/60</f>
        <v>3.5833333333333335</v>
      </c>
      <c r="O3918">
        <v>215</v>
      </c>
      <c r="P3918">
        <v>1670</v>
      </c>
      <c r="Q3918" s="18">
        <f>IFERROR(Flights[[#This Row],[Distance]]/Flights[[#This Row],[Length (hr)]], "")</f>
        <v>466.04651162790697</v>
      </c>
      <c r="R3918" s="1">
        <v>0.81944444444444442</v>
      </c>
      <c r="S3918" s="1" t="str">
        <f>IF(Flights[[#This Row],[Length (hr)]]&lt;2, "No meal", IF(Flights[[#This Row],[Length (hr)]]&lt;3.5, "Light meal", "Full meal"))</f>
        <v>Full meal</v>
      </c>
      <c r="T3918" s="1" t="str">
        <f>IF(AND(Flights[[#This Row],[Airline]]="US Airways", Flights[[#This Row],[Meal]]="Full Meal"), "Yes", "No")</f>
        <v>No</v>
      </c>
      <c r="U3918" s="1">
        <v>0.82361111111111107</v>
      </c>
      <c r="V3918">
        <v>6</v>
      </c>
      <c r="W3918" s="1" t="str">
        <f>IF(Flights[[#This Row],[Arrival Delay]] = "", "Cancelled", IF(Flights[[#This Row],[Arrival Delay]]&gt;15, "Delayed", "On time"))</f>
        <v>On time</v>
      </c>
      <c r="X3918" t="str">
        <f>IF(Flights[[#This Row],[Status]]&lt;&gt;"Delayed","", IF(Flights[[#This Row],[Arrival Delay]]&gt;120, "Severe", IF(Flights[[#This Row],[Arrival Delay]]&gt;60, "Major", "Moderate")))</f>
        <v/>
      </c>
      <c r="Y3918" t="b">
        <v>0</v>
      </c>
      <c r="AA3918" t="str">
        <f>IF(OR(AND(Flights[[#This Row],[Status]]="Cancelled", Flights[[#This Row],[Cancellation Reason]]="Airline/Carrier"), Flights[[#This Row],[Delay Type]]="Severe"), "Yes", "No")</f>
        <v>No</v>
      </c>
    </row>
    <row r="3919" spans="1:27" x14ac:dyDescent="0.3">
      <c r="A3919" s="3">
        <v>42288</v>
      </c>
      <c r="B3919" s="22">
        <f>WEEKNUM(Flights[[#This Row],[Date]], 1)</f>
        <v>42</v>
      </c>
      <c r="C3919" s="22">
        <f>WEEKDAY(Flights[[#This Row],[Date]],1)</f>
        <v>1</v>
      </c>
      <c r="D3919" t="s">
        <v>1604</v>
      </c>
      <c r="E3919" t="s">
        <v>1989</v>
      </c>
      <c r="F3919" t="s">
        <v>0</v>
      </c>
      <c r="G3919" t="s">
        <v>9</v>
      </c>
      <c r="H3919" t="str">
        <f>_xlfn.XLOOKUP(Flights[[#This Row],[Destination]], Airports!$A$2:$A$78, Airports!$D$2:$D$78)</f>
        <v>San Francisco</v>
      </c>
      <c r="I3919" t="str" cm="1">
        <f t="array" ref="I3919">_xlfn.XLOOKUP(Flights[[#This Row],[Destination]],_xlfn._TRO_TRAILING( Airports!A:A),_xlfn._TRO_TRAILING( Airports!E:E), "Not found")</f>
        <v>CA</v>
      </c>
      <c r="J3919" s="1">
        <v>0.625</v>
      </c>
      <c r="K3919" s="22">
        <f>HOUR(Flights[[#This Row],[Scheduled Departure]])</f>
        <v>15</v>
      </c>
      <c r="L3919" s="1">
        <v>0.62291666666666667</v>
      </c>
      <c r="M3919">
        <f>(L3919-J3919)*24*60</f>
        <v>-2.9999999999999893</v>
      </c>
      <c r="N3919" s="16">
        <f>Flights[[#This Row],[Length (min)]]/60</f>
        <v>1.25</v>
      </c>
      <c r="O3919">
        <v>75</v>
      </c>
      <c r="P3919">
        <v>337</v>
      </c>
      <c r="Q3919" s="18">
        <f>IFERROR(Flights[[#This Row],[Distance]]/Flights[[#This Row],[Length (hr)]], "")</f>
        <v>269.60000000000002</v>
      </c>
      <c r="R3919" s="1">
        <v>0.68263888888888891</v>
      </c>
      <c r="S3919" s="1" t="str">
        <f>IF(Flights[[#This Row],[Length (hr)]]&lt;2, "No meal", IF(Flights[[#This Row],[Length (hr)]]&lt;3.5, "Light meal", "Full meal"))</f>
        <v>No meal</v>
      </c>
      <c r="T3919" s="1" t="str">
        <f>IF(AND(Flights[[#This Row],[Airline]]="US Airways", Flights[[#This Row],[Meal]]="Full Meal"), "Yes", "No")</f>
        <v>No</v>
      </c>
      <c r="U3919" s="1">
        <v>0.67500000000000004</v>
      </c>
      <c r="V3919">
        <v>-11</v>
      </c>
      <c r="W3919" s="1" t="str">
        <f>IF(Flights[[#This Row],[Arrival Delay]] = "", "Cancelled", IF(Flights[[#This Row],[Arrival Delay]]&gt;15, "Delayed", "On time"))</f>
        <v>On time</v>
      </c>
      <c r="X3919" t="str">
        <f>IF(Flights[[#This Row],[Status]]&lt;&gt;"Delayed","", IF(Flights[[#This Row],[Arrival Delay]]&gt;120, "Severe", IF(Flights[[#This Row],[Arrival Delay]]&gt;60, "Major", "Moderate")))</f>
        <v/>
      </c>
      <c r="Y3919" t="b">
        <v>0</v>
      </c>
      <c r="AA3919" t="str">
        <f>IF(OR(AND(Flights[[#This Row],[Status]]="Cancelled", Flights[[#This Row],[Cancellation Reason]]="Airline/Carrier"), Flights[[#This Row],[Delay Type]]="Severe"), "Yes", "No")</f>
        <v>No</v>
      </c>
    </row>
    <row r="3920" spans="1:27" x14ac:dyDescent="0.3">
      <c r="A3920" s="3">
        <v>42288</v>
      </c>
      <c r="B3920" s="22">
        <f>WEEKNUM(Flights[[#This Row],[Date]], 1)</f>
        <v>42</v>
      </c>
      <c r="C3920" s="22">
        <f>WEEKDAY(Flights[[#This Row],[Date]],1)</f>
        <v>1</v>
      </c>
      <c r="D3920" t="s">
        <v>1350</v>
      </c>
      <c r="E3920" t="s">
        <v>1995</v>
      </c>
      <c r="F3920" t="s">
        <v>0</v>
      </c>
      <c r="G3920" t="s">
        <v>306</v>
      </c>
      <c r="H3920" t="str">
        <f>_xlfn.XLOOKUP(Flights[[#This Row],[Destination]], Airports!$A$2:$A$78, Airports!$D$2:$D$78)</f>
        <v>Chicago</v>
      </c>
      <c r="I3920" t="str" cm="1">
        <f t="array" ref="I3920">_xlfn.XLOOKUP(Flights[[#This Row],[Destination]],_xlfn._TRO_TRAILING( Airports!A:A),_xlfn._TRO_TRAILING( Airports!E:E), "Not found")</f>
        <v>IL</v>
      </c>
      <c r="J3920" s="1">
        <v>0.62847222222222221</v>
      </c>
      <c r="K3920" s="22">
        <f>HOUR(Flights[[#This Row],[Scheduled Departure]])</f>
        <v>15</v>
      </c>
      <c r="L3920" s="1">
        <v>0.63888888888888884</v>
      </c>
      <c r="M3920">
        <f>(L3920-J3920)*24*60</f>
        <v>14.999999999999947</v>
      </c>
      <c r="N3920" s="16">
        <f>Flights[[#This Row],[Length (min)]]/60</f>
        <v>3.7833333333333332</v>
      </c>
      <c r="O3920">
        <v>227</v>
      </c>
      <c r="P3920">
        <v>1750</v>
      </c>
      <c r="Q3920" s="18">
        <f>IFERROR(Flights[[#This Row],[Distance]]/Flights[[#This Row],[Length (hr)]], "")</f>
        <v>462.55506607929516</v>
      </c>
      <c r="R3920" s="1">
        <v>0.87847222222222221</v>
      </c>
      <c r="S3920" s="1" t="str">
        <f>IF(Flights[[#This Row],[Length (hr)]]&lt;2, "No meal", IF(Flights[[#This Row],[Length (hr)]]&lt;3.5, "Light meal", "Full meal"))</f>
        <v>Full meal</v>
      </c>
      <c r="T3920" s="1" t="str">
        <f>IF(AND(Flights[[#This Row],[Airline]]="US Airways", Flights[[#This Row],[Meal]]="Full Meal"), "Yes", "No")</f>
        <v>No</v>
      </c>
      <c r="U3920" s="1">
        <v>0.87986111111111109</v>
      </c>
      <c r="V3920">
        <v>2</v>
      </c>
      <c r="W3920" s="1" t="str">
        <f>IF(Flights[[#This Row],[Arrival Delay]] = "", "Cancelled", IF(Flights[[#This Row],[Arrival Delay]]&gt;15, "Delayed", "On time"))</f>
        <v>On time</v>
      </c>
      <c r="X3920" t="str">
        <f>IF(Flights[[#This Row],[Status]]&lt;&gt;"Delayed","", IF(Flights[[#This Row],[Arrival Delay]]&gt;120, "Severe", IF(Flights[[#This Row],[Arrival Delay]]&gt;60, "Major", "Moderate")))</f>
        <v/>
      </c>
      <c r="Y3920" t="b">
        <v>0</v>
      </c>
      <c r="AA3920" t="str">
        <f>IF(OR(AND(Flights[[#This Row],[Status]]="Cancelled", Flights[[#This Row],[Cancellation Reason]]="Airline/Carrier"), Flights[[#This Row],[Delay Type]]="Severe"), "Yes", "No")</f>
        <v>No</v>
      </c>
    </row>
    <row r="3921" spans="1:27" x14ac:dyDescent="0.3">
      <c r="A3921" s="3">
        <v>42288</v>
      </c>
      <c r="B3921" s="22">
        <f>WEEKNUM(Flights[[#This Row],[Date]], 1)</f>
        <v>42</v>
      </c>
      <c r="C3921" s="22">
        <f>WEEKDAY(Flights[[#This Row],[Date]],1)</f>
        <v>1</v>
      </c>
      <c r="D3921" t="s">
        <v>548</v>
      </c>
      <c r="E3921" t="s">
        <v>1992</v>
      </c>
      <c r="F3921" t="s">
        <v>0</v>
      </c>
      <c r="G3921" t="s">
        <v>285</v>
      </c>
      <c r="H3921" t="str">
        <f>_xlfn.XLOOKUP(Flights[[#This Row],[Destination]], Airports!$A$2:$A$78, Airports!$D$2:$D$78)</f>
        <v>Fort Lauderdale</v>
      </c>
      <c r="I3921" t="str" cm="1">
        <f t="array" ref="I3921">_xlfn.XLOOKUP(Flights[[#This Row],[Destination]],_xlfn._TRO_TRAILING( Airports!A:A),_xlfn._TRO_TRAILING( Airports!E:E), "Not found")</f>
        <v>FL</v>
      </c>
      <c r="J3921" s="1">
        <v>0.62847222222222221</v>
      </c>
      <c r="K3921" s="22">
        <f>HOUR(Flights[[#This Row],[Scheduled Departure]])</f>
        <v>15</v>
      </c>
      <c r="L3921" s="1">
        <v>0.62916666666666665</v>
      </c>
      <c r="M3921">
        <f>(L3921-J3921)*24*60</f>
        <v>0.99999999999999645</v>
      </c>
      <c r="N3921" s="16">
        <f>Flights[[#This Row],[Length (min)]]/60</f>
        <v>4.8166666666666664</v>
      </c>
      <c r="O3921">
        <v>289</v>
      </c>
      <c r="P3921">
        <v>2343</v>
      </c>
      <c r="Q3921" s="18">
        <f>IFERROR(Flights[[#This Row],[Distance]]/Flights[[#This Row],[Length (hr)]], "")</f>
        <v>486.4359861591696</v>
      </c>
      <c r="R3921" s="1">
        <v>0.95763888888888893</v>
      </c>
      <c r="S3921" s="1" t="str">
        <f>IF(Flights[[#This Row],[Length (hr)]]&lt;2, "No meal", IF(Flights[[#This Row],[Length (hr)]]&lt;3.5, "Light meal", "Full meal"))</f>
        <v>Full meal</v>
      </c>
      <c r="T3921" s="1" t="str">
        <f>IF(AND(Flights[[#This Row],[Airline]]="US Airways", Flights[[#This Row],[Meal]]="Full Meal"), "Yes", "No")</f>
        <v>No</v>
      </c>
      <c r="U3921" s="1">
        <v>0.95486111111111116</v>
      </c>
      <c r="V3921">
        <v>-4</v>
      </c>
      <c r="W3921" s="1" t="str">
        <f>IF(Flights[[#This Row],[Arrival Delay]] = "", "Cancelled", IF(Flights[[#This Row],[Arrival Delay]]&gt;15, "Delayed", "On time"))</f>
        <v>On time</v>
      </c>
      <c r="X3921" t="str">
        <f>IF(Flights[[#This Row],[Status]]&lt;&gt;"Delayed","", IF(Flights[[#This Row],[Arrival Delay]]&gt;120, "Severe", IF(Flights[[#This Row],[Arrival Delay]]&gt;60, "Major", "Moderate")))</f>
        <v/>
      </c>
      <c r="Y3921" t="b">
        <v>0</v>
      </c>
      <c r="AA3921" t="str">
        <f>IF(OR(AND(Flights[[#This Row],[Status]]="Cancelled", Flights[[#This Row],[Cancellation Reason]]="Airline/Carrier"), Flights[[#This Row],[Delay Type]]="Severe"), "Yes", "No")</f>
        <v>No</v>
      </c>
    </row>
    <row r="3922" spans="1:27" x14ac:dyDescent="0.3">
      <c r="A3922" s="3">
        <v>42288</v>
      </c>
      <c r="B3922" s="22">
        <f>WEEKNUM(Flights[[#This Row],[Date]], 1)</f>
        <v>42</v>
      </c>
      <c r="C3922" s="22">
        <f>WEEKDAY(Flights[[#This Row],[Date]],1)</f>
        <v>1</v>
      </c>
      <c r="D3922" t="s">
        <v>577</v>
      </c>
      <c r="E3922" t="s">
        <v>1994</v>
      </c>
      <c r="F3922" t="s">
        <v>0</v>
      </c>
      <c r="G3922" t="s">
        <v>29</v>
      </c>
      <c r="H3922" t="str">
        <f>_xlfn.XLOOKUP(Flights[[#This Row],[Destination]], Airports!$A$2:$A$78, Airports!$D$2:$D$78)</f>
        <v>Phoenix</v>
      </c>
      <c r="I3922" t="str" cm="1">
        <f t="array" ref="I3922">_xlfn.XLOOKUP(Flights[[#This Row],[Destination]],_xlfn._TRO_TRAILING( Airports!A:A),_xlfn._TRO_TRAILING( Airports!E:E), "Not found")</f>
        <v>AZ</v>
      </c>
      <c r="J3922" s="1">
        <v>0.67291666666666672</v>
      </c>
      <c r="K3922" s="22">
        <f>HOUR(Flights[[#This Row],[Scheduled Departure]])</f>
        <v>16</v>
      </c>
      <c r="L3922" s="1">
        <v>0.66597222222222219</v>
      </c>
      <c r="M3922">
        <f>(L3922-J3922)*24*60</f>
        <v>-10.000000000000124</v>
      </c>
      <c r="N3922" s="16">
        <f>Flights[[#This Row],[Length (min)]]/60</f>
        <v>1.4833333333333334</v>
      </c>
      <c r="O3922">
        <v>89</v>
      </c>
      <c r="P3922">
        <v>370</v>
      </c>
      <c r="Q3922" s="18">
        <f>IFERROR(Flights[[#This Row],[Distance]]/Flights[[#This Row],[Length (hr)]], "")</f>
        <v>249.43820224719101</v>
      </c>
      <c r="R3922" s="1">
        <v>0.73333333333333328</v>
      </c>
      <c r="S3922" s="1" t="str">
        <f>IF(Flights[[#This Row],[Length (hr)]]&lt;2, "No meal", IF(Flights[[#This Row],[Length (hr)]]&lt;3.5, "Light meal", "Full meal"))</f>
        <v>No meal</v>
      </c>
      <c r="T3922" s="1" t="str">
        <f>IF(AND(Flights[[#This Row],[Airline]]="US Airways", Flights[[#This Row],[Meal]]="Full Meal"), "Yes", "No")</f>
        <v>No</v>
      </c>
      <c r="U3922" s="1">
        <v>0.72777777777777775</v>
      </c>
      <c r="V3922">
        <v>-8</v>
      </c>
      <c r="W3922" s="1" t="str">
        <f>IF(Flights[[#This Row],[Arrival Delay]] = "", "Cancelled", IF(Flights[[#This Row],[Arrival Delay]]&gt;15, "Delayed", "On time"))</f>
        <v>On time</v>
      </c>
      <c r="X3922" t="str">
        <f>IF(Flights[[#This Row],[Status]]&lt;&gt;"Delayed","", IF(Flights[[#This Row],[Arrival Delay]]&gt;120, "Severe", IF(Flights[[#This Row],[Arrival Delay]]&gt;60, "Major", "Moderate")))</f>
        <v/>
      </c>
      <c r="Y3922" t="b">
        <v>0</v>
      </c>
      <c r="AA3922" t="str">
        <f>IF(OR(AND(Flights[[#This Row],[Status]]="Cancelled", Flights[[#This Row],[Cancellation Reason]]="Airline/Carrier"), Flights[[#This Row],[Delay Type]]="Severe"), "Yes", "No")</f>
        <v>No</v>
      </c>
    </row>
    <row r="3923" spans="1:27" x14ac:dyDescent="0.3">
      <c r="A3923" s="3">
        <v>42288</v>
      </c>
      <c r="B3923" s="22">
        <f>WEEKNUM(Flights[[#This Row],[Date]], 1)</f>
        <v>42</v>
      </c>
      <c r="C3923" s="22">
        <f>WEEKDAY(Flights[[#This Row],[Date]],1)</f>
        <v>1</v>
      </c>
      <c r="D3923" t="s">
        <v>1066</v>
      </c>
      <c r="E3923" t="s">
        <v>1994</v>
      </c>
      <c r="F3923" t="s">
        <v>0</v>
      </c>
      <c r="G3923" t="s">
        <v>351</v>
      </c>
      <c r="H3923" t="str">
        <f>_xlfn.XLOOKUP(Flights[[#This Row],[Destination]], Airports!$A$2:$A$78, Airports!$D$2:$D$78)</f>
        <v>Sacramento</v>
      </c>
      <c r="I3923" t="str" cm="1">
        <f t="array" ref="I3923">_xlfn.XLOOKUP(Flights[[#This Row],[Destination]],_xlfn._TRO_TRAILING( Airports!A:A),_xlfn._TRO_TRAILING( Airports!E:E), "Not found")</f>
        <v>CA</v>
      </c>
      <c r="J3923" s="1">
        <v>0.71875</v>
      </c>
      <c r="K3923" s="22">
        <f>HOUR(Flights[[#This Row],[Scheduled Departure]])</f>
        <v>17</v>
      </c>
      <c r="L3923" s="1">
        <v>0.72499999999999998</v>
      </c>
      <c r="M3923">
        <f>(L3923-J3923)*24*60</f>
        <v>8.999999999999968</v>
      </c>
      <c r="N3923" s="16">
        <f>Flights[[#This Row],[Length (min)]]/60</f>
        <v>1.2666666666666666</v>
      </c>
      <c r="O3923">
        <v>76</v>
      </c>
      <c r="P3923">
        <v>373</v>
      </c>
      <c r="Q3923" s="18">
        <f>IFERROR(Flights[[#This Row],[Distance]]/Flights[[#This Row],[Length (hr)]], "")</f>
        <v>294.47368421052636</v>
      </c>
      <c r="R3923" s="1">
        <v>0.77986111111111112</v>
      </c>
      <c r="S3923" s="1" t="str">
        <f>IF(Flights[[#This Row],[Length (hr)]]&lt;2, "No meal", IF(Flights[[#This Row],[Length (hr)]]&lt;3.5, "Light meal", "Full meal"))</f>
        <v>No meal</v>
      </c>
      <c r="T3923" s="1" t="str">
        <f>IF(AND(Flights[[#This Row],[Airline]]="US Airways", Flights[[#This Row],[Meal]]="Full Meal"), "Yes", "No")</f>
        <v>No</v>
      </c>
      <c r="U3923" s="1">
        <v>0.77777777777777779</v>
      </c>
      <c r="V3923">
        <v>-3</v>
      </c>
      <c r="W3923" s="1" t="str">
        <f>IF(Flights[[#This Row],[Arrival Delay]] = "", "Cancelled", IF(Flights[[#This Row],[Arrival Delay]]&gt;15, "Delayed", "On time"))</f>
        <v>On time</v>
      </c>
      <c r="X3923" t="str">
        <f>IF(Flights[[#This Row],[Status]]&lt;&gt;"Delayed","", IF(Flights[[#This Row],[Arrival Delay]]&gt;120, "Severe", IF(Flights[[#This Row],[Arrival Delay]]&gt;60, "Major", "Moderate")))</f>
        <v/>
      </c>
      <c r="Y3923" t="b">
        <v>0</v>
      </c>
      <c r="AA3923" t="str">
        <f>IF(OR(AND(Flights[[#This Row],[Status]]="Cancelled", Flights[[#This Row],[Cancellation Reason]]="Airline/Carrier"), Flights[[#This Row],[Delay Type]]="Severe"), "Yes", "No")</f>
        <v>No</v>
      </c>
    </row>
    <row r="3924" spans="1:27" x14ac:dyDescent="0.3">
      <c r="A3924" s="3">
        <v>42288</v>
      </c>
      <c r="B3924" s="22">
        <f>WEEKNUM(Flights[[#This Row],[Date]], 1)</f>
        <v>42</v>
      </c>
      <c r="C3924" s="22">
        <f>WEEKDAY(Flights[[#This Row],[Date]],1)</f>
        <v>1</v>
      </c>
      <c r="D3924" t="s">
        <v>97</v>
      </c>
      <c r="E3924" t="s">
        <v>1987</v>
      </c>
      <c r="F3924" t="s">
        <v>0</v>
      </c>
      <c r="G3924" t="s">
        <v>17</v>
      </c>
      <c r="H3924" t="str">
        <f>_xlfn.XLOOKUP(Flights[[#This Row],[Destination]], Airports!$A$2:$A$78, Airports!$D$2:$D$78)</f>
        <v>Honolulu</v>
      </c>
      <c r="I3924" t="str" cm="1">
        <f t="array" ref="I3924">_xlfn.XLOOKUP(Flights[[#This Row],[Destination]],_xlfn._TRO_TRAILING( Airports!A:A),_xlfn._TRO_TRAILING( Airports!E:E), "Not found")</f>
        <v>HI</v>
      </c>
      <c r="J3924" s="1">
        <v>0.78125</v>
      </c>
      <c r="K3924" s="22">
        <f>HOUR(Flights[[#This Row],[Scheduled Departure]])</f>
        <v>18</v>
      </c>
      <c r="L3924" s="1">
        <v>0.77916666666666667</v>
      </c>
      <c r="M3924">
        <f>(L3924-J3924)*24*60</f>
        <v>-2.9999999999999893</v>
      </c>
      <c r="N3924" s="16">
        <f>Flights[[#This Row],[Length (min)]]/60</f>
        <v>5.7833333333333332</v>
      </c>
      <c r="O3924">
        <v>347</v>
      </c>
      <c r="P3924">
        <v>2556</v>
      </c>
      <c r="Q3924" s="18">
        <f>IFERROR(Flights[[#This Row],[Distance]]/Flights[[#This Row],[Length (hr)]], "")</f>
        <v>441.95965417867438</v>
      </c>
      <c r="R3924" s="1">
        <v>0.90694444444444444</v>
      </c>
      <c r="S3924" s="1" t="str">
        <f>IF(Flights[[#This Row],[Length (hr)]]&lt;2, "No meal", IF(Flights[[#This Row],[Length (hr)]]&lt;3.5, "Light meal", "Full meal"))</f>
        <v>Full meal</v>
      </c>
      <c r="T3924" s="1" t="str">
        <f>IF(AND(Flights[[#This Row],[Airline]]="US Airways", Flights[[#This Row],[Meal]]="Full Meal"), "Yes", "No")</f>
        <v>No</v>
      </c>
      <c r="U3924" s="1">
        <v>0.89513888888888893</v>
      </c>
      <c r="V3924">
        <v>-17</v>
      </c>
      <c r="W3924" s="1" t="str">
        <f>IF(Flights[[#This Row],[Arrival Delay]] = "", "Cancelled", IF(Flights[[#This Row],[Arrival Delay]]&gt;15, "Delayed", "On time"))</f>
        <v>On time</v>
      </c>
      <c r="X3924" t="str">
        <f>IF(Flights[[#This Row],[Status]]&lt;&gt;"Delayed","", IF(Flights[[#This Row],[Arrival Delay]]&gt;120, "Severe", IF(Flights[[#This Row],[Arrival Delay]]&gt;60, "Major", "Moderate")))</f>
        <v/>
      </c>
      <c r="Y3924" t="b">
        <v>0</v>
      </c>
      <c r="AA3924" t="str">
        <f>IF(OR(AND(Flights[[#This Row],[Status]]="Cancelled", Flights[[#This Row],[Cancellation Reason]]="Airline/Carrier"), Flights[[#This Row],[Delay Type]]="Severe"), "Yes", "No")</f>
        <v>No</v>
      </c>
    </row>
    <row r="3925" spans="1:27" x14ac:dyDescent="0.3">
      <c r="A3925" s="3">
        <v>42288</v>
      </c>
      <c r="B3925" s="22">
        <f>WEEKNUM(Flights[[#This Row],[Date]], 1)</f>
        <v>42</v>
      </c>
      <c r="C3925" s="22">
        <f>WEEKDAY(Flights[[#This Row],[Date]],1)</f>
        <v>1</v>
      </c>
      <c r="D3925" t="s">
        <v>158</v>
      </c>
      <c r="E3925" t="s">
        <v>1987</v>
      </c>
      <c r="F3925" t="s">
        <v>0</v>
      </c>
      <c r="G3925" t="s">
        <v>15</v>
      </c>
      <c r="H3925" t="str">
        <f>_xlfn.XLOOKUP(Flights[[#This Row],[Destination]], Airports!$A$2:$A$78, Airports!$D$2:$D$78)</f>
        <v>Las Vegas</v>
      </c>
      <c r="I3925" t="str" cm="1">
        <f t="array" ref="I3925">_xlfn.XLOOKUP(Flights[[#This Row],[Destination]],_xlfn._TRO_TRAILING( Airports!A:A),_xlfn._TRO_TRAILING( Airports!E:E), "Not found")</f>
        <v>NV</v>
      </c>
      <c r="J3925" s="1">
        <v>0.92708333333333337</v>
      </c>
      <c r="K3925" s="22">
        <f>HOUR(Flights[[#This Row],[Scheduled Departure]])</f>
        <v>22</v>
      </c>
      <c r="L3925" s="1">
        <v>0.92777777777777781</v>
      </c>
      <c r="M3925">
        <f>(L3925-J3925)*24*60</f>
        <v>0.99999999999999645</v>
      </c>
      <c r="N3925" s="16">
        <f>Flights[[#This Row],[Length (min)]]/60</f>
        <v>1.1833333333333333</v>
      </c>
      <c r="O3925">
        <v>71</v>
      </c>
      <c r="P3925">
        <v>236</v>
      </c>
      <c r="Q3925" s="18">
        <f>IFERROR(Flights[[#This Row],[Distance]]/Flights[[#This Row],[Length (hr)]], "")</f>
        <v>199.43661971830986</v>
      </c>
      <c r="R3925" s="1">
        <v>0.97916666666666663</v>
      </c>
      <c r="S3925" s="1" t="str">
        <f>IF(Flights[[#This Row],[Length (hr)]]&lt;2, "No meal", IF(Flights[[#This Row],[Length (hr)]]&lt;3.5, "Light meal", "Full meal"))</f>
        <v>No meal</v>
      </c>
      <c r="T3925" s="1" t="str">
        <f>IF(AND(Flights[[#This Row],[Airline]]="US Airways", Flights[[#This Row],[Meal]]="Full Meal"), "Yes", "No")</f>
        <v>No</v>
      </c>
      <c r="U3925" s="1">
        <v>0.9770833333333333</v>
      </c>
      <c r="V3925">
        <v>-3</v>
      </c>
      <c r="W3925" s="1" t="str">
        <f>IF(Flights[[#This Row],[Arrival Delay]] = "", "Cancelled", IF(Flights[[#This Row],[Arrival Delay]]&gt;15, "Delayed", "On time"))</f>
        <v>On time</v>
      </c>
      <c r="X3925" t="str">
        <f>IF(Flights[[#This Row],[Status]]&lt;&gt;"Delayed","", IF(Flights[[#This Row],[Arrival Delay]]&gt;120, "Severe", IF(Flights[[#This Row],[Arrival Delay]]&gt;60, "Major", "Moderate")))</f>
        <v/>
      </c>
      <c r="Y3925" t="b">
        <v>0</v>
      </c>
      <c r="AA3925" t="str">
        <f>IF(OR(AND(Flights[[#This Row],[Status]]="Cancelled", Flights[[#This Row],[Cancellation Reason]]="Airline/Carrier"), Flights[[#This Row],[Delay Type]]="Severe"), "Yes", "No")</f>
        <v>No</v>
      </c>
    </row>
    <row r="3926" spans="1:27" x14ac:dyDescent="0.3">
      <c r="A3926" s="3">
        <v>42288</v>
      </c>
      <c r="B3926" s="22">
        <f>WEEKNUM(Flights[[#This Row],[Date]], 1)</f>
        <v>42</v>
      </c>
      <c r="C3926" s="22">
        <f>WEEKDAY(Flights[[#This Row],[Date]],1)</f>
        <v>1</v>
      </c>
      <c r="D3926" t="s">
        <v>1424</v>
      </c>
      <c r="E3926" t="s">
        <v>1990</v>
      </c>
      <c r="F3926" t="s">
        <v>0</v>
      </c>
      <c r="G3926" t="s">
        <v>9</v>
      </c>
      <c r="H3926" t="str">
        <f>_xlfn.XLOOKUP(Flights[[#This Row],[Destination]], Airports!$A$2:$A$78, Airports!$D$2:$D$78)</f>
        <v>San Francisco</v>
      </c>
      <c r="I3926" t="str" cm="1">
        <f t="array" ref="I3926">_xlfn.XLOOKUP(Flights[[#This Row],[Destination]],_xlfn._TRO_TRAILING( Airports!A:A),_xlfn._TRO_TRAILING( Airports!E:E), "Not found")</f>
        <v>CA</v>
      </c>
      <c r="J3926" s="1">
        <v>0.95763888888888893</v>
      </c>
      <c r="K3926" s="22">
        <f>HOUR(Flights[[#This Row],[Scheduled Departure]])</f>
        <v>22</v>
      </c>
      <c r="L3926" s="1">
        <v>0.95972222222222225</v>
      </c>
      <c r="M3926">
        <f>(L3926-J3926)*24*60</f>
        <v>2.9999999999999893</v>
      </c>
      <c r="N3926" s="16">
        <f>Flights[[#This Row],[Length (min)]]/60</f>
        <v>1.1833333333333333</v>
      </c>
      <c r="O3926">
        <v>71</v>
      </c>
      <c r="P3926">
        <v>337</v>
      </c>
      <c r="Q3926" s="18">
        <f>IFERROR(Flights[[#This Row],[Distance]]/Flights[[#This Row],[Length (hr)]], "")</f>
        <v>284.78873239436621</v>
      </c>
      <c r="R3926" s="1">
        <v>1.3888888888888888E-2</v>
      </c>
      <c r="S3926" s="1" t="str">
        <f>IF(Flights[[#This Row],[Length (hr)]]&lt;2, "No meal", IF(Flights[[#This Row],[Length (hr)]]&lt;3.5, "Light meal", "Full meal"))</f>
        <v>No meal</v>
      </c>
      <c r="T3926" s="1" t="str">
        <f>IF(AND(Flights[[#This Row],[Airline]]="US Airways", Flights[[#This Row],[Meal]]="Full Meal"), "Yes", "No")</f>
        <v>No</v>
      </c>
      <c r="U3926" s="1">
        <v>9.0277777777777769E-3</v>
      </c>
      <c r="V3926">
        <v>-7</v>
      </c>
      <c r="W3926" s="1" t="str">
        <f>IF(Flights[[#This Row],[Arrival Delay]] = "", "Cancelled", IF(Flights[[#This Row],[Arrival Delay]]&gt;15, "Delayed", "On time"))</f>
        <v>On time</v>
      </c>
      <c r="X3926" t="str">
        <f>IF(Flights[[#This Row],[Status]]&lt;&gt;"Delayed","", IF(Flights[[#This Row],[Arrival Delay]]&gt;120, "Severe", IF(Flights[[#This Row],[Arrival Delay]]&gt;60, "Major", "Moderate")))</f>
        <v/>
      </c>
      <c r="Y3926" t="b">
        <v>0</v>
      </c>
      <c r="AA3926" t="str">
        <f>IF(OR(AND(Flights[[#This Row],[Status]]="Cancelled", Flights[[#This Row],[Cancellation Reason]]="Airline/Carrier"), Flights[[#This Row],[Delay Type]]="Severe"), "Yes", "No")</f>
        <v>No</v>
      </c>
    </row>
    <row r="3927" spans="1:27" x14ac:dyDescent="0.3">
      <c r="A3927" s="3">
        <v>42289</v>
      </c>
      <c r="B3927" s="22">
        <f>WEEKNUM(Flights[[#This Row],[Date]], 1)</f>
        <v>42</v>
      </c>
      <c r="C3927" s="22">
        <f>WEEKDAY(Flights[[#This Row],[Date]],1)</f>
        <v>2</v>
      </c>
      <c r="D3927" t="s">
        <v>1297</v>
      </c>
      <c r="E3927" t="s">
        <v>1995</v>
      </c>
      <c r="F3927" t="s">
        <v>0</v>
      </c>
      <c r="G3927" t="s">
        <v>257</v>
      </c>
      <c r="H3927" t="str">
        <f>_xlfn.XLOOKUP(Flights[[#This Row],[Destination]], Airports!$A$2:$A$78, Airports!$D$2:$D$78)</f>
        <v>Baltimore</v>
      </c>
      <c r="I3927" t="str" cm="1">
        <f t="array" ref="I3927">_xlfn.XLOOKUP(Flights[[#This Row],[Destination]],_xlfn._TRO_TRAILING( Airports!A:A),_xlfn._TRO_TRAILING( Airports!E:E), "Not found")</f>
        <v>MD</v>
      </c>
      <c r="J3927" s="1">
        <v>0.28819444444444442</v>
      </c>
      <c r="K3927" s="22">
        <f>HOUR(Flights[[#This Row],[Scheduled Departure]])</f>
        <v>6</v>
      </c>
      <c r="L3927" s="1">
        <v>0.28749999999999998</v>
      </c>
      <c r="M3927">
        <f>(L3927-J3927)*24*60</f>
        <v>-0.99999999999999645</v>
      </c>
      <c r="N3927" s="16">
        <f>Flights[[#This Row],[Length (min)]]/60</f>
        <v>4.9000000000000004</v>
      </c>
      <c r="O3927">
        <v>294</v>
      </c>
      <c r="P3927">
        <v>2329</v>
      </c>
      <c r="Q3927" s="18">
        <f>IFERROR(Flights[[#This Row],[Distance]]/Flights[[#This Row],[Length (hr)]], "")</f>
        <v>475.30612244897958</v>
      </c>
      <c r="R3927" s="1">
        <v>0.62152777777777779</v>
      </c>
      <c r="S3927" s="1" t="str">
        <f>IF(Flights[[#This Row],[Length (hr)]]&lt;2, "No meal", IF(Flights[[#This Row],[Length (hr)]]&lt;3.5, "Light meal", "Full meal"))</f>
        <v>Full meal</v>
      </c>
      <c r="T3927" s="1" t="str">
        <f>IF(AND(Flights[[#This Row],[Airline]]="US Airways", Flights[[#This Row],[Meal]]="Full Meal"), "Yes", "No")</f>
        <v>No</v>
      </c>
      <c r="U3927" s="1">
        <v>0.6166666666666667</v>
      </c>
      <c r="V3927">
        <v>-7</v>
      </c>
      <c r="W3927" s="1" t="str">
        <f>IF(Flights[[#This Row],[Arrival Delay]] = "", "Cancelled", IF(Flights[[#This Row],[Arrival Delay]]&gt;15, "Delayed", "On time"))</f>
        <v>On time</v>
      </c>
      <c r="X3927" t="str">
        <f>IF(Flights[[#This Row],[Status]]&lt;&gt;"Delayed","", IF(Flights[[#This Row],[Arrival Delay]]&gt;120, "Severe", IF(Flights[[#This Row],[Arrival Delay]]&gt;60, "Major", "Moderate")))</f>
        <v/>
      </c>
      <c r="Y3927" t="b">
        <v>0</v>
      </c>
      <c r="AA3927" t="str">
        <f>IF(OR(AND(Flights[[#This Row],[Status]]="Cancelled", Flights[[#This Row],[Cancellation Reason]]="Airline/Carrier"), Flights[[#This Row],[Delay Type]]="Severe"), "Yes", "No")</f>
        <v>No</v>
      </c>
    </row>
    <row r="3928" spans="1:27" x14ac:dyDescent="0.3">
      <c r="A3928" s="3">
        <v>42289</v>
      </c>
      <c r="B3928" s="22">
        <f>WEEKNUM(Flights[[#This Row],[Date]], 1)</f>
        <v>42</v>
      </c>
      <c r="C3928" s="22">
        <f>WEEKDAY(Flights[[#This Row],[Date]],1)</f>
        <v>2</v>
      </c>
      <c r="D3928" t="s">
        <v>401</v>
      </c>
      <c r="E3928" t="s">
        <v>1994</v>
      </c>
      <c r="F3928" t="s">
        <v>0</v>
      </c>
      <c r="G3928" t="s">
        <v>340</v>
      </c>
      <c r="H3928" t="str">
        <f>_xlfn.XLOOKUP(Flights[[#This Row],[Destination]], Airports!$A$2:$A$78, Airports!$D$2:$D$78)</f>
        <v>San Antonio</v>
      </c>
      <c r="I3928" t="str" cm="1">
        <f t="array" ref="I3928">_xlfn.XLOOKUP(Flights[[#This Row],[Destination]],_xlfn._TRO_TRAILING( Airports!A:A),_xlfn._TRO_TRAILING( Airports!E:E), "Not found")</f>
        <v>TX</v>
      </c>
      <c r="J3928" s="1">
        <v>0.3125</v>
      </c>
      <c r="K3928" s="22">
        <f>HOUR(Flights[[#This Row],[Scheduled Departure]])</f>
        <v>7</v>
      </c>
      <c r="L3928" s="1">
        <v>0.30833333333333335</v>
      </c>
      <c r="M3928">
        <f>(L3928-J3928)*24*60</f>
        <v>-5.9999999999999787</v>
      </c>
      <c r="N3928" s="16">
        <f>Flights[[#This Row],[Length (min)]]/60</f>
        <v>2.7666666666666666</v>
      </c>
      <c r="O3928">
        <v>166</v>
      </c>
      <c r="P3928">
        <v>1211</v>
      </c>
      <c r="Q3928" s="18">
        <f>IFERROR(Flights[[#This Row],[Distance]]/Flights[[#This Row],[Length (hr)]], "")</f>
        <v>437.71084337349396</v>
      </c>
      <c r="R3928" s="1">
        <v>0.52083333333333337</v>
      </c>
      <c r="S3928" s="1" t="str">
        <f>IF(Flights[[#This Row],[Length (hr)]]&lt;2, "No meal", IF(Flights[[#This Row],[Length (hr)]]&lt;3.5, "Light meal", "Full meal"))</f>
        <v>Light meal</v>
      </c>
      <c r="T3928" s="1" t="str">
        <f>IF(AND(Flights[[#This Row],[Airline]]="US Airways", Flights[[#This Row],[Meal]]="Full Meal"), "Yes", "No")</f>
        <v>No</v>
      </c>
      <c r="U3928" s="1">
        <v>0.50694444444444442</v>
      </c>
      <c r="V3928">
        <v>-20</v>
      </c>
      <c r="W3928" s="1" t="str">
        <f>IF(Flights[[#This Row],[Arrival Delay]] = "", "Cancelled", IF(Flights[[#This Row],[Arrival Delay]]&gt;15, "Delayed", "On time"))</f>
        <v>On time</v>
      </c>
      <c r="X3928" t="str">
        <f>IF(Flights[[#This Row],[Status]]&lt;&gt;"Delayed","", IF(Flights[[#This Row],[Arrival Delay]]&gt;120, "Severe", IF(Flights[[#This Row],[Arrival Delay]]&gt;60, "Major", "Moderate")))</f>
        <v/>
      </c>
      <c r="Y3928" t="b">
        <v>0</v>
      </c>
      <c r="AA3928" t="str">
        <f>IF(OR(AND(Flights[[#This Row],[Status]]="Cancelled", Flights[[#This Row],[Cancellation Reason]]="Airline/Carrier"), Flights[[#This Row],[Delay Type]]="Severe"), "Yes", "No")</f>
        <v>No</v>
      </c>
    </row>
    <row r="3929" spans="1:27" x14ac:dyDescent="0.3">
      <c r="A3929" s="3">
        <v>42289</v>
      </c>
      <c r="B3929" s="22">
        <f>WEEKNUM(Flights[[#This Row],[Date]], 1)</f>
        <v>42</v>
      </c>
      <c r="C3929" s="22">
        <f>WEEKDAY(Flights[[#This Row],[Date]],1)</f>
        <v>2</v>
      </c>
      <c r="D3929" t="s">
        <v>429</v>
      </c>
      <c r="E3929" t="s">
        <v>1994</v>
      </c>
      <c r="F3929" t="s">
        <v>0</v>
      </c>
      <c r="G3929" t="s">
        <v>335</v>
      </c>
      <c r="H3929" t="str">
        <f>_xlfn.XLOOKUP(Flights[[#This Row],[Destination]], Airports!$A$2:$A$78, Airports!$D$2:$D$78)</f>
        <v>Reno</v>
      </c>
      <c r="I3929" t="str" cm="1">
        <f t="array" ref="I3929">_xlfn.XLOOKUP(Flights[[#This Row],[Destination]],_xlfn._TRO_TRAILING( Airports!A:A),_xlfn._TRO_TRAILING( Airports!E:E), "Not found")</f>
        <v>NV</v>
      </c>
      <c r="J3929" s="1">
        <v>0.34930555555555554</v>
      </c>
      <c r="K3929" s="22">
        <f>HOUR(Flights[[#This Row],[Scheduled Departure]])</f>
        <v>8</v>
      </c>
      <c r="L3929" s="1">
        <v>0.34513888888888888</v>
      </c>
      <c r="M3929">
        <f>(L3929-J3929)*24*60</f>
        <v>-5.9999999999999787</v>
      </c>
      <c r="N3929" s="16">
        <f>Flights[[#This Row],[Length (min)]]/60</f>
        <v>1.55</v>
      </c>
      <c r="O3929">
        <v>93</v>
      </c>
      <c r="P3929">
        <v>391</v>
      </c>
      <c r="Q3929" s="18">
        <f>IFERROR(Flights[[#This Row],[Distance]]/Flights[[#This Row],[Length (hr)]], "")</f>
        <v>252.25806451612902</v>
      </c>
      <c r="R3929" s="1">
        <v>0.41249999999999998</v>
      </c>
      <c r="S3929" s="1" t="str">
        <f>IF(Flights[[#This Row],[Length (hr)]]&lt;2, "No meal", IF(Flights[[#This Row],[Length (hr)]]&lt;3.5, "Light meal", "Full meal"))</f>
        <v>No meal</v>
      </c>
      <c r="T3929" s="1" t="str">
        <f>IF(AND(Flights[[#This Row],[Airline]]="US Airways", Flights[[#This Row],[Meal]]="Full Meal"), "Yes", "No")</f>
        <v>No</v>
      </c>
      <c r="U3929" s="1">
        <v>0.40972222222222221</v>
      </c>
      <c r="V3929">
        <v>-4</v>
      </c>
      <c r="W3929" s="1" t="str">
        <f>IF(Flights[[#This Row],[Arrival Delay]] = "", "Cancelled", IF(Flights[[#This Row],[Arrival Delay]]&gt;15, "Delayed", "On time"))</f>
        <v>On time</v>
      </c>
      <c r="X3929" t="str">
        <f>IF(Flights[[#This Row],[Status]]&lt;&gt;"Delayed","", IF(Flights[[#This Row],[Arrival Delay]]&gt;120, "Severe", IF(Flights[[#This Row],[Arrival Delay]]&gt;60, "Major", "Moderate")))</f>
        <v/>
      </c>
      <c r="Y3929" t="b">
        <v>0</v>
      </c>
      <c r="AA3929" t="str">
        <f>IF(OR(AND(Flights[[#This Row],[Status]]="Cancelled", Flights[[#This Row],[Cancellation Reason]]="Airline/Carrier"), Flights[[#This Row],[Delay Type]]="Severe"), "Yes", "No")</f>
        <v>No</v>
      </c>
    </row>
    <row r="3930" spans="1:27" x14ac:dyDescent="0.3">
      <c r="A3930" s="3">
        <v>42289</v>
      </c>
      <c r="B3930" s="22">
        <f>WEEKNUM(Flights[[#This Row],[Date]], 1)</f>
        <v>42</v>
      </c>
      <c r="C3930" s="22">
        <f>WEEKDAY(Flights[[#This Row],[Date]],1)</f>
        <v>2</v>
      </c>
      <c r="D3930" t="s">
        <v>442</v>
      </c>
      <c r="E3930" t="s">
        <v>1994</v>
      </c>
      <c r="F3930" t="s">
        <v>0</v>
      </c>
      <c r="G3930" t="s">
        <v>3</v>
      </c>
      <c r="H3930" t="str">
        <f>_xlfn.XLOOKUP(Flights[[#This Row],[Destination]], Airports!$A$2:$A$78, Airports!$D$2:$D$78)</f>
        <v>Dallas</v>
      </c>
      <c r="I3930" t="str" cm="1">
        <f t="array" ref="I3930">_xlfn.XLOOKUP(Flights[[#This Row],[Destination]],_xlfn._TRO_TRAILING( Airports!A:A),_xlfn._TRO_TRAILING( Airports!E:E), "Not found")</f>
        <v>TX</v>
      </c>
      <c r="J3930" s="1">
        <v>0.38750000000000001</v>
      </c>
      <c r="K3930" s="22">
        <f>HOUR(Flights[[#This Row],[Scheduled Departure]])</f>
        <v>9</v>
      </c>
      <c r="L3930" s="1">
        <v>0.38958333333333334</v>
      </c>
      <c r="M3930">
        <f>(L3930-J3930)*24*60</f>
        <v>2.9999999999999893</v>
      </c>
      <c r="N3930" s="16">
        <f>Flights[[#This Row],[Length (min)]]/60</f>
        <v>3.2</v>
      </c>
      <c r="O3930">
        <v>192</v>
      </c>
      <c r="P3930">
        <v>1235</v>
      </c>
      <c r="Q3930" s="18">
        <f>IFERROR(Flights[[#This Row],[Distance]]/Flights[[#This Row],[Length (hr)]], "")</f>
        <v>385.9375</v>
      </c>
      <c r="R3930" s="1">
        <v>0.6020833333333333</v>
      </c>
      <c r="S3930" s="1" t="str">
        <f>IF(Flights[[#This Row],[Length (hr)]]&lt;2, "No meal", IF(Flights[[#This Row],[Length (hr)]]&lt;3.5, "Light meal", "Full meal"))</f>
        <v>Light meal</v>
      </c>
      <c r="T3930" s="1" t="str">
        <f>IF(AND(Flights[[#This Row],[Airline]]="US Airways", Flights[[#This Row],[Meal]]="Full Meal"), "Yes", "No")</f>
        <v>No</v>
      </c>
      <c r="U3930" s="1">
        <v>0.60624999999999996</v>
      </c>
      <c r="V3930">
        <v>6</v>
      </c>
      <c r="W3930" s="1" t="str">
        <f>IF(Flights[[#This Row],[Arrival Delay]] = "", "Cancelled", IF(Flights[[#This Row],[Arrival Delay]]&gt;15, "Delayed", "On time"))</f>
        <v>On time</v>
      </c>
      <c r="X3930" t="str">
        <f>IF(Flights[[#This Row],[Status]]&lt;&gt;"Delayed","", IF(Flights[[#This Row],[Arrival Delay]]&gt;120, "Severe", IF(Flights[[#This Row],[Arrival Delay]]&gt;60, "Major", "Moderate")))</f>
        <v/>
      </c>
      <c r="Y3930" t="b">
        <v>0</v>
      </c>
      <c r="AA3930" t="str">
        <f>IF(OR(AND(Flights[[#This Row],[Status]]="Cancelled", Flights[[#This Row],[Cancellation Reason]]="Airline/Carrier"), Flights[[#This Row],[Delay Type]]="Severe"), "Yes", "No")</f>
        <v>No</v>
      </c>
    </row>
    <row r="3931" spans="1:27" x14ac:dyDescent="0.3">
      <c r="A3931" s="3">
        <v>42289</v>
      </c>
      <c r="B3931" s="22">
        <f>WEEKNUM(Flights[[#This Row],[Date]], 1)</f>
        <v>42</v>
      </c>
      <c r="C3931" s="22">
        <f>WEEKDAY(Flights[[#This Row],[Date]],1)</f>
        <v>2</v>
      </c>
      <c r="D3931" t="s">
        <v>425</v>
      </c>
      <c r="E3931" t="s">
        <v>1990</v>
      </c>
      <c r="F3931" t="s">
        <v>0</v>
      </c>
      <c r="G3931" t="s">
        <v>19</v>
      </c>
      <c r="H3931" t="str">
        <f>_xlfn.XLOOKUP(Flights[[#This Row],[Destination]], Airports!$A$2:$A$78, Airports!$D$2:$D$78)</f>
        <v>Kona</v>
      </c>
      <c r="I3931" t="str" cm="1">
        <f t="array" ref="I3931">_xlfn.XLOOKUP(Flights[[#This Row],[Destination]],_xlfn._TRO_TRAILING( Airports!A:A),_xlfn._TRO_TRAILING( Airports!E:E), "Not found")</f>
        <v>HI</v>
      </c>
      <c r="J3931" s="1">
        <v>0.41666666666666669</v>
      </c>
      <c r="K3931" s="22">
        <f>HOUR(Flights[[#This Row],[Scheduled Departure]])</f>
        <v>10</v>
      </c>
      <c r="L3931" s="1">
        <v>0.41597222222222224</v>
      </c>
      <c r="M3931">
        <f>(L3931-J3931)*24*60</f>
        <v>-0.99999999999999645</v>
      </c>
      <c r="N3931" s="16">
        <f>Flights[[#This Row],[Length (min)]]/60</f>
        <v>5.3166666666666664</v>
      </c>
      <c r="O3931">
        <v>319</v>
      </c>
      <c r="P3931">
        <v>2504</v>
      </c>
      <c r="Q3931" s="18">
        <f>IFERROR(Flights[[#This Row],[Distance]]/Flights[[#This Row],[Length (hr)]], "")</f>
        <v>470.97178683385584</v>
      </c>
      <c r="R3931" s="1">
        <v>0.52777777777777779</v>
      </c>
      <c r="S3931" s="1" t="str">
        <f>IF(Flights[[#This Row],[Length (hr)]]&lt;2, "No meal", IF(Flights[[#This Row],[Length (hr)]]&lt;3.5, "Light meal", "Full meal"))</f>
        <v>Full meal</v>
      </c>
      <c r="T3931" s="1" t="str">
        <f>IF(AND(Flights[[#This Row],[Airline]]="US Airways", Flights[[#This Row],[Meal]]="Full Meal"), "Yes", "No")</f>
        <v>No</v>
      </c>
      <c r="U3931" s="1">
        <v>0.51249999999999996</v>
      </c>
      <c r="V3931">
        <v>-22</v>
      </c>
      <c r="W3931" s="1" t="str">
        <f>IF(Flights[[#This Row],[Arrival Delay]] = "", "Cancelled", IF(Flights[[#This Row],[Arrival Delay]]&gt;15, "Delayed", "On time"))</f>
        <v>On time</v>
      </c>
      <c r="X3931" t="str">
        <f>IF(Flights[[#This Row],[Status]]&lt;&gt;"Delayed","", IF(Flights[[#This Row],[Arrival Delay]]&gt;120, "Severe", IF(Flights[[#This Row],[Arrival Delay]]&gt;60, "Major", "Moderate")))</f>
        <v/>
      </c>
      <c r="Y3931" t="b">
        <v>0</v>
      </c>
      <c r="AA3931" t="str">
        <f>IF(OR(AND(Flights[[#This Row],[Status]]="Cancelled", Flights[[#This Row],[Cancellation Reason]]="Airline/Carrier"), Flights[[#This Row],[Delay Type]]="Severe"), "Yes", "No")</f>
        <v>No</v>
      </c>
    </row>
    <row r="3932" spans="1:27" x14ac:dyDescent="0.3">
      <c r="A3932" s="3">
        <v>42289</v>
      </c>
      <c r="B3932" s="22">
        <f>WEEKNUM(Flights[[#This Row],[Date]], 1)</f>
        <v>42</v>
      </c>
      <c r="C3932" s="22">
        <f>WEEKDAY(Flights[[#This Row],[Date]],1)</f>
        <v>2</v>
      </c>
      <c r="D3932" t="s">
        <v>1039</v>
      </c>
      <c r="E3932" t="s">
        <v>1990</v>
      </c>
      <c r="F3932" t="s">
        <v>0</v>
      </c>
      <c r="G3932" t="s">
        <v>4</v>
      </c>
      <c r="H3932" t="str">
        <f>_xlfn.XLOOKUP(Flights[[#This Row],[Destination]], Airports!$A$2:$A$78, Airports!$D$2:$D$78)</f>
        <v>Chicago</v>
      </c>
      <c r="I3932" t="str" cm="1">
        <f t="array" ref="I3932">_xlfn.XLOOKUP(Flights[[#This Row],[Destination]],_xlfn._TRO_TRAILING( Airports!A:A),_xlfn._TRO_TRAILING( Airports!E:E), "Not found")</f>
        <v>IL</v>
      </c>
      <c r="J3932" s="1">
        <v>0.49722222222222223</v>
      </c>
      <c r="K3932" s="22">
        <f>HOUR(Flights[[#This Row],[Scheduled Departure]])</f>
        <v>11</v>
      </c>
      <c r="L3932" s="1">
        <v>0.49513888888888891</v>
      </c>
      <c r="M3932">
        <f>(L3932-J3932)*24*60</f>
        <v>-2.9999999999999893</v>
      </c>
      <c r="N3932" s="16">
        <f>Flights[[#This Row],[Length (min)]]/60</f>
        <v>4.0999999999999996</v>
      </c>
      <c r="O3932">
        <v>246</v>
      </c>
      <c r="P3932">
        <v>1744</v>
      </c>
      <c r="Q3932" s="18">
        <f>IFERROR(Flights[[#This Row],[Distance]]/Flights[[#This Row],[Length (hr)]], "")</f>
        <v>425.36585365853665</v>
      </c>
      <c r="R3932" s="1">
        <v>0.7583333333333333</v>
      </c>
      <c r="S3932" s="1" t="str">
        <f>IF(Flights[[#This Row],[Length (hr)]]&lt;2, "No meal", IF(Flights[[#This Row],[Length (hr)]]&lt;3.5, "Light meal", "Full meal"))</f>
        <v>Full meal</v>
      </c>
      <c r="T3932" s="1" t="str">
        <f>IF(AND(Flights[[#This Row],[Airline]]="US Airways", Flights[[#This Row],[Meal]]="Full Meal"), "Yes", "No")</f>
        <v>No</v>
      </c>
      <c r="U3932" s="1">
        <v>0.74930555555555556</v>
      </c>
      <c r="V3932">
        <v>-13</v>
      </c>
      <c r="W3932" s="1" t="str">
        <f>IF(Flights[[#This Row],[Arrival Delay]] = "", "Cancelled", IF(Flights[[#This Row],[Arrival Delay]]&gt;15, "Delayed", "On time"))</f>
        <v>On time</v>
      </c>
      <c r="X3932" t="str">
        <f>IF(Flights[[#This Row],[Status]]&lt;&gt;"Delayed","", IF(Flights[[#This Row],[Arrival Delay]]&gt;120, "Severe", IF(Flights[[#This Row],[Arrival Delay]]&gt;60, "Major", "Moderate")))</f>
        <v/>
      </c>
      <c r="Y3932" t="b">
        <v>0</v>
      </c>
      <c r="AA3932" t="str">
        <f>IF(OR(AND(Flights[[#This Row],[Status]]="Cancelled", Flights[[#This Row],[Cancellation Reason]]="Airline/Carrier"), Flights[[#This Row],[Delay Type]]="Severe"), "Yes", "No")</f>
        <v>No</v>
      </c>
    </row>
    <row r="3933" spans="1:27" x14ac:dyDescent="0.3">
      <c r="A3933" s="3">
        <v>42289</v>
      </c>
      <c r="B3933" s="22">
        <f>WEEKNUM(Flights[[#This Row],[Date]], 1)</f>
        <v>42</v>
      </c>
      <c r="C3933" s="22">
        <f>WEEKDAY(Flights[[#This Row],[Date]],1)</f>
        <v>2</v>
      </c>
      <c r="D3933" t="s">
        <v>78</v>
      </c>
      <c r="E3933" t="s">
        <v>1987</v>
      </c>
      <c r="F3933" t="s">
        <v>0</v>
      </c>
      <c r="G3933" t="s">
        <v>12</v>
      </c>
      <c r="H3933" t="str">
        <f>_xlfn.XLOOKUP(Flights[[#This Row],[Destination]], Airports!$A$2:$A$78, Airports!$D$2:$D$78)</f>
        <v>New York</v>
      </c>
      <c r="I3933" t="str" cm="1">
        <f t="array" ref="I3933">_xlfn.XLOOKUP(Flights[[#This Row],[Destination]],_xlfn._TRO_TRAILING( Airports!A:A),_xlfn._TRO_TRAILING( Airports!E:E), "Not found")</f>
        <v>NY</v>
      </c>
      <c r="J3933" s="1">
        <v>0.58333333333333337</v>
      </c>
      <c r="K3933" s="22">
        <f>HOUR(Flights[[#This Row],[Scheduled Departure]])</f>
        <v>14</v>
      </c>
      <c r="L3933" s="1">
        <v>0.57847222222222228</v>
      </c>
      <c r="M3933">
        <f>(L3933-J3933)*24*60</f>
        <v>-6.9999999999999751</v>
      </c>
      <c r="N3933" s="16">
        <f>Flights[[#This Row],[Length (min)]]/60</f>
        <v>5.2666666666666666</v>
      </c>
      <c r="O3933">
        <v>316</v>
      </c>
      <c r="P3933">
        <v>2475</v>
      </c>
      <c r="Q3933" s="18">
        <f>IFERROR(Flights[[#This Row],[Distance]]/Flights[[#This Row],[Length (hr)]], "")</f>
        <v>469.9367088607595</v>
      </c>
      <c r="R3933" s="1">
        <v>0.94027777777777777</v>
      </c>
      <c r="S3933" s="1" t="str">
        <f>IF(Flights[[#This Row],[Length (hr)]]&lt;2, "No meal", IF(Flights[[#This Row],[Length (hr)]]&lt;3.5, "Light meal", "Full meal"))</f>
        <v>Full meal</v>
      </c>
      <c r="T3933" s="1" t="str">
        <f>IF(AND(Flights[[#This Row],[Airline]]="US Airways", Flights[[#This Row],[Meal]]="Full Meal"), "Yes", "No")</f>
        <v>No</v>
      </c>
      <c r="U3933" s="1">
        <v>0.92291666666666672</v>
      </c>
      <c r="V3933">
        <v>-25</v>
      </c>
      <c r="W3933" s="1" t="str">
        <f>IF(Flights[[#This Row],[Arrival Delay]] = "", "Cancelled", IF(Flights[[#This Row],[Arrival Delay]]&gt;15, "Delayed", "On time"))</f>
        <v>On time</v>
      </c>
      <c r="X3933" t="str">
        <f>IF(Flights[[#This Row],[Status]]&lt;&gt;"Delayed","", IF(Flights[[#This Row],[Arrival Delay]]&gt;120, "Severe", IF(Flights[[#This Row],[Arrival Delay]]&gt;60, "Major", "Moderate")))</f>
        <v/>
      </c>
      <c r="Y3933" t="b">
        <v>0</v>
      </c>
      <c r="AA3933" t="str">
        <f>IF(OR(AND(Flights[[#This Row],[Status]]="Cancelled", Flights[[#This Row],[Cancellation Reason]]="Airline/Carrier"), Flights[[#This Row],[Delay Type]]="Severe"), "Yes", "No")</f>
        <v>No</v>
      </c>
    </row>
    <row r="3934" spans="1:27" x14ac:dyDescent="0.3">
      <c r="A3934" s="3">
        <v>42289</v>
      </c>
      <c r="B3934" s="22">
        <f>WEEKNUM(Flights[[#This Row],[Date]], 1)</f>
        <v>42</v>
      </c>
      <c r="C3934" s="22">
        <f>WEEKDAY(Flights[[#This Row],[Date]],1)</f>
        <v>2</v>
      </c>
      <c r="D3934" t="s">
        <v>585</v>
      </c>
      <c r="E3934" t="s">
        <v>1996</v>
      </c>
      <c r="F3934" t="s">
        <v>0</v>
      </c>
      <c r="G3934" t="s">
        <v>344</v>
      </c>
      <c r="H3934" t="str">
        <f>_xlfn.XLOOKUP(Flights[[#This Row],[Destination]], Airports!$A$2:$A$78, Airports!$D$2:$D$78)</f>
        <v>Seattle</v>
      </c>
      <c r="I3934" t="str" cm="1">
        <f t="array" ref="I3934">_xlfn.XLOOKUP(Flights[[#This Row],[Destination]],_xlfn._TRO_TRAILING( Airports!A:A),_xlfn._TRO_TRAILING( Airports!E:E), "Not found")</f>
        <v>WA</v>
      </c>
      <c r="J3934" s="1">
        <v>0.60416666666666663</v>
      </c>
      <c r="K3934" s="22">
        <f>HOUR(Flights[[#This Row],[Scheduled Departure]])</f>
        <v>14</v>
      </c>
      <c r="L3934" s="1">
        <v>0.60347222222222219</v>
      </c>
      <c r="M3934">
        <f>(L3934-J3934)*24*60</f>
        <v>-0.99999999999999645</v>
      </c>
      <c r="N3934" s="16">
        <f>Flights[[#This Row],[Length (min)]]/60</f>
        <v>2.3666666666666667</v>
      </c>
      <c r="O3934">
        <v>142</v>
      </c>
      <c r="P3934">
        <v>954</v>
      </c>
      <c r="Q3934" s="18">
        <f>IFERROR(Flights[[#This Row],[Distance]]/Flights[[#This Row],[Length (hr)]], "")</f>
        <v>403.09859154929575</v>
      </c>
      <c r="R3934" s="1">
        <v>0.71180555555555558</v>
      </c>
      <c r="S3934" s="1" t="str">
        <f>IF(Flights[[#This Row],[Length (hr)]]&lt;2, "No meal", IF(Flights[[#This Row],[Length (hr)]]&lt;3.5, "Light meal", "Full meal"))</f>
        <v>Light meal</v>
      </c>
      <c r="T3934" s="1" t="str">
        <f>IF(AND(Flights[[#This Row],[Airline]]="US Airways", Flights[[#This Row],[Meal]]="Full Meal"), "Yes", "No")</f>
        <v>No</v>
      </c>
      <c r="U3934" s="1">
        <v>0.70208333333333328</v>
      </c>
      <c r="V3934">
        <v>-14</v>
      </c>
      <c r="W3934" s="1" t="str">
        <f>IF(Flights[[#This Row],[Arrival Delay]] = "", "Cancelled", IF(Flights[[#This Row],[Arrival Delay]]&gt;15, "Delayed", "On time"))</f>
        <v>On time</v>
      </c>
      <c r="X3934" t="str">
        <f>IF(Flights[[#This Row],[Status]]&lt;&gt;"Delayed","", IF(Flights[[#This Row],[Arrival Delay]]&gt;120, "Severe", IF(Flights[[#This Row],[Arrival Delay]]&gt;60, "Major", "Moderate")))</f>
        <v/>
      </c>
      <c r="Y3934" t="b">
        <v>0</v>
      </c>
      <c r="AA3934" t="str">
        <f>IF(OR(AND(Flights[[#This Row],[Status]]="Cancelled", Flights[[#This Row],[Cancellation Reason]]="Airline/Carrier"), Flights[[#This Row],[Delay Type]]="Severe"), "Yes", "No")</f>
        <v>No</v>
      </c>
    </row>
    <row r="3935" spans="1:27" x14ac:dyDescent="0.3">
      <c r="A3935" s="3">
        <v>42289</v>
      </c>
      <c r="B3935" s="22">
        <f>WEEKNUM(Flights[[#This Row],[Date]], 1)</f>
        <v>42</v>
      </c>
      <c r="C3935" s="22">
        <f>WEEKDAY(Flights[[#This Row],[Date]],1)</f>
        <v>2</v>
      </c>
      <c r="D3935" t="s">
        <v>546</v>
      </c>
      <c r="E3935" t="s">
        <v>1989</v>
      </c>
      <c r="F3935" t="s">
        <v>0</v>
      </c>
      <c r="G3935" t="s">
        <v>26</v>
      </c>
      <c r="H3935" t="str">
        <f>_xlfn.XLOOKUP(Flights[[#This Row],[Destination]], Airports!$A$2:$A$78, Airports!$D$2:$D$78)</f>
        <v>Atlanta</v>
      </c>
      <c r="I3935" t="str" cm="1">
        <f t="array" ref="I3935">_xlfn.XLOOKUP(Flights[[#This Row],[Destination]],_xlfn._TRO_TRAILING( Airports!A:A),_xlfn._TRO_TRAILING( Airports!E:E), "Not found")</f>
        <v>GA</v>
      </c>
      <c r="J3935" s="1">
        <v>0.625</v>
      </c>
      <c r="K3935" s="22">
        <f>HOUR(Flights[[#This Row],[Scheduled Departure]])</f>
        <v>15</v>
      </c>
      <c r="L3935" s="1">
        <v>0.62152777777777779</v>
      </c>
      <c r="M3935">
        <f>(L3935-J3935)*24*60</f>
        <v>-4.9999999999999822</v>
      </c>
      <c r="N3935" s="16">
        <f>Flights[[#This Row],[Length (min)]]/60</f>
        <v>3.9833333333333334</v>
      </c>
      <c r="O3935">
        <v>239</v>
      </c>
      <c r="P3935">
        <v>1947</v>
      </c>
      <c r="Q3935" s="18">
        <f>IFERROR(Flights[[#This Row],[Distance]]/Flights[[#This Row],[Length (hr)]], "")</f>
        <v>488.78661087866107</v>
      </c>
      <c r="R3935" s="1">
        <v>0.9243055555555556</v>
      </c>
      <c r="S3935" s="1" t="str">
        <f>IF(Flights[[#This Row],[Length (hr)]]&lt;2, "No meal", IF(Flights[[#This Row],[Length (hr)]]&lt;3.5, "Light meal", "Full meal"))</f>
        <v>Full meal</v>
      </c>
      <c r="T3935" s="1" t="str">
        <f>IF(AND(Flights[[#This Row],[Airline]]="US Airways", Flights[[#This Row],[Meal]]="Full Meal"), "Yes", "No")</f>
        <v>No</v>
      </c>
      <c r="U3935" s="1">
        <v>0.91249999999999998</v>
      </c>
      <c r="V3935">
        <v>-17</v>
      </c>
      <c r="W3935" s="1" t="str">
        <f>IF(Flights[[#This Row],[Arrival Delay]] = "", "Cancelled", IF(Flights[[#This Row],[Arrival Delay]]&gt;15, "Delayed", "On time"))</f>
        <v>On time</v>
      </c>
      <c r="X3935" t="str">
        <f>IF(Flights[[#This Row],[Status]]&lt;&gt;"Delayed","", IF(Flights[[#This Row],[Arrival Delay]]&gt;120, "Severe", IF(Flights[[#This Row],[Arrival Delay]]&gt;60, "Major", "Moderate")))</f>
        <v/>
      </c>
      <c r="Y3935" t="b">
        <v>0</v>
      </c>
      <c r="AA3935" t="str">
        <f>IF(OR(AND(Flights[[#This Row],[Status]]="Cancelled", Flights[[#This Row],[Cancellation Reason]]="Airline/Carrier"), Flights[[#This Row],[Delay Type]]="Severe"), "Yes", "No")</f>
        <v>No</v>
      </c>
    </row>
    <row r="3936" spans="1:27" x14ac:dyDescent="0.3">
      <c r="A3936" s="3">
        <v>42289</v>
      </c>
      <c r="B3936" s="22">
        <f>WEEKNUM(Flights[[#This Row],[Date]], 1)</f>
        <v>42</v>
      </c>
      <c r="C3936" s="22">
        <f>WEEKDAY(Flights[[#This Row],[Date]],1)</f>
        <v>2</v>
      </c>
      <c r="D3936" t="s">
        <v>1706</v>
      </c>
      <c r="E3936" t="s">
        <v>1995</v>
      </c>
      <c r="F3936" t="s">
        <v>0</v>
      </c>
      <c r="G3936" t="s">
        <v>335</v>
      </c>
      <c r="H3936" t="str">
        <f>_xlfn.XLOOKUP(Flights[[#This Row],[Destination]], Airports!$A$2:$A$78, Airports!$D$2:$D$78)</f>
        <v>Reno</v>
      </c>
      <c r="I3936" t="str" cm="1">
        <f t="array" ref="I3936">_xlfn.XLOOKUP(Flights[[#This Row],[Destination]],_xlfn._TRO_TRAILING( Airports!A:A),_xlfn._TRO_TRAILING( Airports!E:E), "Not found")</f>
        <v>NV</v>
      </c>
      <c r="J3936" s="1">
        <v>0.76736111111111116</v>
      </c>
      <c r="K3936" s="22">
        <f>HOUR(Flights[[#This Row],[Scheduled Departure]])</f>
        <v>18</v>
      </c>
      <c r="L3936" s="1">
        <v>0.76666666666666672</v>
      </c>
      <c r="M3936">
        <f>(L3936-J3936)*24*60</f>
        <v>-0.99999999999999645</v>
      </c>
      <c r="N3936" s="16">
        <f>Flights[[#This Row],[Length (min)]]/60</f>
        <v>1.1833333333333333</v>
      </c>
      <c r="O3936">
        <v>71</v>
      </c>
      <c r="P3936">
        <v>391</v>
      </c>
      <c r="Q3936" s="18">
        <f>IFERROR(Flights[[#This Row],[Distance]]/Flights[[#This Row],[Length (hr)]], "")</f>
        <v>330.42253521126759</v>
      </c>
      <c r="R3936" s="1">
        <v>0.81944444444444442</v>
      </c>
      <c r="S3936" s="1" t="str">
        <f>IF(Flights[[#This Row],[Length (hr)]]&lt;2, "No meal", IF(Flights[[#This Row],[Length (hr)]]&lt;3.5, "Light meal", "Full meal"))</f>
        <v>No meal</v>
      </c>
      <c r="T3936" s="1" t="str">
        <f>IF(AND(Flights[[#This Row],[Airline]]="US Airways", Flights[[#This Row],[Meal]]="Full Meal"), "Yes", "No")</f>
        <v>No</v>
      </c>
      <c r="U3936" s="1">
        <v>0.81597222222222221</v>
      </c>
      <c r="V3936">
        <v>-5</v>
      </c>
      <c r="W3936" s="1" t="str">
        <f>IF(Flights[[#This Row],[Arrival Delay]] = "", "Cancelled", IF(Flights[[#This Row],[Arrival Delay]]&gt;15, "Delayed", "On time"))</f>
        <v>On time</v>
      </c>
      <c r="X3936" t="str">
        <f>IF(Flights[[#This Row],[Status]]&lt;&gt;"Delayed","", IF(Flights[[#This Row],[Arrival Delay]]&gt;120, "Severe", IF(Flights[[#This Row],[Arrival Delay]]&gt;60, "Major", "Moderate")))</f>
        <v/>
      </c>
      <c r="Y3936" t="b">
        <v>0</v>
      </c>
      <c r="AA3936" t="str">
        <f>IF(OR(AND(Flights[[#This Row],[Status]]="Cancelled", Flights[[#This Row],[Cancellation Reason]]="Airline/Carrier"), Flights[[#This Row],[Delay Type]]="Severe"), "Yes", "No")</f>
        <v>No</v>
      </c>
    </row>
    <row r="3937" spans="1:27" x14ac:dyDescent="0.3">
      <c r="A3937" s="3">
        <v>42289</v>
      </c>
      <c r="B3937" s="22">
        <f>WEEKNUM(Flights[[#This Row],[Date]], 1)</f>
        <v>42</v>
      </c>
      <c r="C3937" s="22">
        <f>WEEKDAY(Flights[[#This Row],[Date]],1)</f>
        <v>2</v>
      </c>
      <c r="D3937" t="s">
        <v>598</v>
      </c>
      <c r="E3937" t="s">
        <v>1991</v>
      </c>
      <c r="F3937" t="s">
        <v>0</v>
      </c>
      <c r="G3937" t="s">
        <v>349</v>
      </c>
      <c r="H3937" t="str">
        <f>_xlfn.XLOOKUP(Flights[[#This Row],[Destination]], Airports!$A$2:$A$78, Airports!$D$2:$D$78)</f>
        <v>Salt Lake City</v>
      </c>
      <c r="I3937" t="str" cm="1">
        <f t="array" ref="I3937">_xlfn.XLOOKUP(Flights[[#This Row],[Destination]],_xlfn._TRO_TRAILING( Airports!A:A),_xlfn._TRO_TRAILING( Airports!E:E), "Not found")</f>
        <v>UT</v>
      </c>
      <c r="J3937" s="1">
        <v>0.77430555555555558</v>
      </c>
      <c r="K3937" s="22">
        <f>HOUR(Flights[[#This Row],[Scheduled Departure]])</f>
        <v>18</v>
      </c>
      <c r="L3937" s="1">
        <v>0.76875000000000004</v>
      </c>
      <c r="M3937">
        <f>(L3937-J3937)*24*60</f>
        <v>-7.9999999999999716</v>
      </c>
      <c r="N3937" s="16">
        <f>Flights[[#This Row],[Length (min)]]/60</f>
        <v>1.9166666666666667</v>
      </c>
      <c r="O3937">
        <v>115</v>
      </c>
      <c r="P3937">
        <v>590</v>
      </c>
      <c r="Q3937" s="18">
        <f>IFERROR(Flights[[#This Row],[Distance]]/Flights[[#This Row],[Length (hr)]], "")</f>
        <v>307.82608695652175</v>
      </c>
      <c r="R3937" s="1">
        <v>0.89375000000000004</v>
      </c>
      <c r="S3937" s="1" t="str">
        <f>IF(Flights[[#This Row],[Length (hr)]]&lt;2, "No meal", IF(Flights[[#This Row],[Length (hr)]]&lt;3.5, "Light meal", "Full meal"))</f>
        <v>No meal</v>
      </c>
      <c r="T3937" s="1" t="str">
        <f>IF(AND(Flights[[#This Row],[Airline]]="US Airways", Flights[[#This Row],[Meal]]="Full Meal"), "Yes", "No")</f>
        <v>No</v>
      </c>
      <c r="U3937" s="1">
        <v>0.89027777777777772</v>
      </c>
      <c r="V3937">
        <v>-5</v>
      </c>
      <c r="W3937" s="1" t="str">
        <f>IF(Flights[[#This Row],[Arrival Delay]] = "", "Cancelled", IF(Flights[[#This Row],[Arrival Delay]]&gt;15, "Delayed", "On time"))</f>
        <v>On time</v>
      </c>
      <c r="X3937" t="str">
        <f>IF(Flights[[#This Row],[Status]]&lt;&gt;"Delayed","", IF(Flights[[#This Row],[Arrival Delay]]&gt;120, "Severe", IF(Flights[[#This Row],[Arrival Delay]]&gt;60, "Major", "Moderate")))</f>
        <v/>
      </c>
      <c r="Y3937" t="b">
        <v>0</v>
      </c>
      <c r="AA3937" t="str">
        <f>IF(OR(AND(Flights[[#This Row],[Status]]="Cancelled", Flights[[#This Row],[Cancellation Reason]]="Airline/Carrier"), Flights[[#This Row],[Delay Type]]="Severe"), "Yes", "No")</f>
        <v>No</v>
      </c>
    </row>
    <row r="3938" spans="1:27" x14ac:dyDescent="0.3">
      <c r="A3938" s="3">
        <v>42289</v>
      </c>
      <c r="B3938" s="22">
        <f>WEEKNUM(Flights[[#This Row],[Date]], 1)</f>
        <v>42</v>
      </c>
      <c r="C3938" s="22">
        <f>WEEKDAY(Flights[[#This Row],[Date]],1)</f>
        <v>2</v>
      </c>
      <c r="D3938" t="s">
        <v>1062</v>
      </c>
      <c r="E3938" t="s">
        <v>1994</v>
      </c>
      <c r="F3938" t="s">
        <v>0</v>
      </c>
      <c r="G3938" t="s">
        <v>283</v>
      </c>
      <c r="H3938" t="str">
        <f>_xlfn.XLOOKUP(Flights[[#This Row],[Destination]], Airports!$A$2:$A$78, Airports!$D$2:$D$78)</f>
        <v>Fresno</v>
      </c>
      <c r="I3938" t="str" cm="1">
        <f t="array" ref="I3938">_xlfn.XLOOKUP(Flights[[#This Row],[Destination]],_xlfn._TRO_TRAILING( Airports!A:A),_xlfn._TRO_TRAILING( Airports!E:E), "Not found")</f>
        <v>CA</v>
      </c>
      <c r="J3938" s="1">
        <v>0.81944444444444442</v>
      </c>
      <c r="K3938" s="22">
        <f>HOUR(Flights[[#This Row],[Scheduled Departure]])</f>
        <v>19</v>
      </c>
      <c r="L3938" s="1">
        <v>0.81388888888888888</v>
      </c>
      <c r="M3938">
        <f>(L3938-J3938)*24*60</f>
        <v>-7.9999999999999716</v>
      </c>
      <c r="N3938" s="16">
        <f>Flights[[#This Row],[Length (min)]]/60</f>
        <v>0.76666666666666672</v>
      </c>
      <c r="O3938">
        <v>46</v>
      </c>
      <c r="P3938">
        <v>209</v>
      </c>
      <c r="Q3938" s="18">
        <f>IFERROR(Flights[[#This Row],[Distance]]/Flights[[#This Row],[Length (hr)]], "")</f>
        <v>272.60869565217388</v>
      </c>
      <c r="R3938" s="1">
        <v>0.86527777777777781</v>
      </c>
      <c r="S3938" s="1" t="str">
        <f>IF(Flights[[#This Row],[Length (hr)]]&lt;2, "No meal", IF(Flights[[#This Row],[Length (hr)]]&lt;3.5, "Light meal", "Full meal"))</f>
        <v>No meal</v>
      </c>
      <c r="T3938" s="1" t="str">
        <f>IF(AND(Flights[[#This Row],[Airline]]="US Airways", Flights[[#This Row],[Meal]]="Full Meal"), "Yes", "No")</f>
        <v>No</v>
      </c>
      <c r="U3938" s="1">
        <v>0.84583333333333333</v>
      </c>
      <c r="V3938">
        <v>-28</v>
      </c>
      <c r="W3938" s="1" t="str">
        <f>IF(Flights[[#This Row],[Arrival Delay]] = "", "Cancelled", IF(Flights[[#This Row],[Arrival Delay]]&gt;15, "Delayed", "On time"))</f>
        <v>On time</v>
      </c>
      <c r="X3938" t="str">
        <f>IF(Flights[[#This Row],[Status]]&lt;&gt;"Delayed","", IF(Flights[[#This Row],[Arrival Delay]]&gt;120, "Severe", IF(Flights[[#This Row],[Arrival Delay]]&gt;60, "Major", "Moderate")))</f>
        <v/>
      </c>
      <c r="Y3938" t="b">
        <v>0</v>
      </c>
      <c r="AA3938" t="str">
        <f>IF(OR(AND(Flights[[#This Row],[Status]]="Cancelled", Flights[[#This Row],[Cancellation Reason]]="Airline/Carrier"), Flights[[#This Row],[Delay Type]]="Severe"), "Yes", "No")</f>
        <v>No</v>
      </c>
    </row>
    <row r="3939" spans="1:27" x14ac:dyDescent="0.3">
      <c r="A3939" s="3">
        <v>42289</v>
      </c>
      <c r="B3939" s="22">
        <f>WEEKNUM(Flights[[#This Row],[Date]], 1)</f>
        <v>42</v>
      </c>
      <c r="C3939" s="22">
        <f>WEEKDAY(Flights[[#This Row],[Date]],1)</f>
        <v>2</v>
      </c>
      <c r="D3939" t="s">
        <v>1711</v>
      </c>
      <c r="E3939" t="s">
        <v>1995</v>
      </c>
      <c r="F3939" t="s">
        <v>0</v>
      </c>
      <c r="G3939" t="s">
        <v>318</v>
      </c>
      <c r="H3939" t="str">
        <f>_xlfn.XLOOKUP(Flights[[#This Row],[Destination]], Airports!$A$2:$A$78, Airports!$D$2:$D$78)</f>
        <v>Oakland</v>
      </c>
      <c r="I3939" t="str" cm="1">
        <f t="array" ref="I3939">_xlfn.XLOOKUP(Flights[[#This Row],[Destination]],_xlfn._TRO_TRAILING( Airports!A:A),_xlfn._TRO_TRAILING( Airports!E:E), "Not found")</f>
        <v>CA</v>
      </c>
      <c r="J3939" s="1">
        <v>0.87847222222222221</v>
      </c>
      <c r="K3939" s="22">
        <f>HOUR(Flights[[#This Row],[Scheduled Departure]])</f>
        <v>21</v>
      </c>
      <c r="L3939" s="1">
        <v>0.87638888888888888</v>
      </c>
      <c r="M3939">
        <f>(L3939-J3939)*24*60</f>
        <v>-2.9999999999999893</v>
      </c>
      <c r="N3939" s="16">
        <f>Flights[[#This Row],[Length (min)]]/60</f>
        <v>1.05</v>
      </c>
      <c r="O3939">
        <v>63</v>
      </c>
      <c r="P3939">
        <v>337</v>
      </c>
      <c r="Q3939" s="18">
        <f>IFERROR(Flights[[#This Row],[Distance]]/Flights[[#This Row],[Length (hr)]], "")</f>
        <v>320.95238095238096</v>
      </c>
      <c r="R3939" s="1">
        <v>0.92708333333333337</v>
      </c>
      <c r="S3939" s="1" t="str">
        <f>IF(Flights[[#This Row],[Length (hr)]]&lt;2, "No meal", IF(Flights[[#This Row],[Length (hr)]]&lt;3.5, "Light meal", "Full meal"))</f>
        <v>No meal</v>
      </c>
      <c r="T3939" s="1" t="str">
        <f>IF(AND(Flights[[#This Row],[Airline]]="US Airways", Flights[[#This Row],[Meal]]="Full Meal"), "Yes", "No")</f>
        <v>No</v>
      </c>
      <c r="U3939" s="1">
        <v>0.92013888888888884</v>
      </c>
      <c r="V3939">
        <v>-10</v>
      </c>
      <c r="W3939" s="1" t="str">
        <f>IF(Flights[[#This Row],[Arrival Delay]] = "", "Cancelled", IF(Flights[[#This Row],[Arrival Delay]]&gt;15, "Delayed", "On time"))</f>
        <v>On time</v>
      </c>
      <c r="X3939" t="str">
        <f>IF(Flights[[#This Row],[Status]]&lt;&gt;"Delayed","", IF(Flights[[#This Row],[Arrival Delay]]&gt;120, "Severe", IF(Flights[[#This Row],[Arrival Delay]]&gt;60, "Major", "Moderate")))</f>
        <v/>
      </c>
      <c r="Y3939" t="b">
        <v>0</v>
      </c>
      <c r="AA3939" t="str">
        <f>IF(OR(AND(Flights[[#This Row],[Status]]="Cancelled", Flights[[#This Row],[Cancellation Reason]]="Airline/Carrier"), Flights[[#This Row],[Delay Type]]="Severe"), "Yes", "No")</f>
        <v>No</v>
      </c>
    </row>
    <row r="3940" spans="1:27" x14ac:dyDescent="0.3">
      <c r="A3940" s="3">
        <v>42290</v>
      </c>
      <c r="B3940" s="22">
        <f>WEEKNUM(Flights[[#This Row],[Date]], 1)</f>
        <v>42</v>
      </c>
      <c r="C3940" s="22">
        <f>WEEKDAY(Flights[[#This Row],[Date]],1)</f>
        <v>3</v>
      </c>
      <c r="D3940" t="s">
        <v>1253</v>
      </c>
      <c r="E3940" t="s">
        <v>1989</v>
      </c>
      <c r="F3940" t="s">
        <v>0</v>
      </c>
      <c r="G3940" t="s">
        <v>12</v>
      </c>
      <c r="H3940" t="str">
        <f>_xlfn.XLOOKUP(Flights[[#This Row],[Destination]], Airports!$A$2:$A$78, Airports!$D$2:$D$78)</f>
        <v>New York</v>
      </c>
      <c r="I3940" t="str" cm="1">
        <f t="array" ref="I3940">_xlfn.XLOOKUP(Flights[[#This Row],[Destination]],_xlfn._TRO_TRAILING( Airports!A:A),_xlfn._TRO_TRAILING( Airports!E:E), "Not found")</f>
        <v>NY</v>
      </c>
      <c r="J3940" s="1">
        <v>0.26041666666666669</v>
      </c>
      <c r="K3940" s="22">
        <f>HOUR(Flights[[#This Row],[Scheduled Departure]])</f>
        <v>6</v>
      </c>
      <c r="L3940" s="1">
        <v>0.27847222222222223</v>
      </c>
      <c r="M3940">
        <f>(L3940-J3940)*24*60</f>
        <v>25.999999999999986</v>
      </c>
      <c r="N3940" s="16">
        <f>Flights[[#This Row],[Length (min)]]/60</f>
        <v>5.3833333333333337</v>
      </c>
      <c r="O3940">
        <v>323</v>
      </c>
      <c r="P3940">
        <v>2475</v>
      </c>
      <c r="Q3940" s="18">
        <f>IFERROR(Flights[[#This Row],[Distance]]/Flights[[#This Row],[Length (hr)]], "")</f>
        <v>459.75232198142413</v>
      </c>
      <c r="R3940" s="1">
        <v>0.61388888888888893</v>
      </c>
      <c r="S3940" s="1" t="str">
        <f>IF(Flights[[#This Row],[Length (hr)]]&lt;2, "No meal", IF(Flights[[#This Row],[Length (hr)]]&lt;3.5, "Light meal", "Full meal"))</f>
        <v>Full meal</v>
      </c>
      <c r="T3940" s="1" t="str">
        <f>IF(AND(Flights[[#This Row],[Airline]]="US Airways", Flights[[#This Row],[Meal]]="Full Meal"), "Yes", "No")</f>
        <v>No</v>
      </c>
      <c r="U3940" s="1">
        <v>0.62777777777777777</v>
      </c>
      <c r="V3940">
        <v>20</v>
      </c>
      <c r="W3940" s="1" t="str">
        <f>IF(Flights[[#This Row],[Arrival Delay]] = "", "Cancelled", IF(Flights[[#This Row],[Arrival Delay]]&gt;15, "Delayed", "On time"))</f>
        <v>Delayed</v>
      </c>
      <c r="X3940" t="str">
        <f>IF(Flights[[#This Row],[Status]]&lt;&gt;"Delayed","", IF(Flights[[#This Row],[Arrival Delay]]&gt;120, "Severe", IF(Flights[[#This Row],[Arrival Delay]]&gt;60, "Major", "Moderate")))</f>
        <v>Moderate</v>
      </c>
      <c r="Y3940" t="b">
        <v>0</v>
      </c>
      <c r="AA3940" t="str">
        <f>IF(OR(AND(Flights[[#This Row],[Status]]="Cancelled", Flights[[#This Row],[Cancellation Reason]]="Airline/Carrier"), Flights[[#This Row],[Delay Type]]="Severe"), "Yes", "No")</f>
        <v>No</v>
      </c>
    </row>
    <row r="3941" spans="1:27" x14ac:dyDescent="0.3">
      <c r="A3941" s="3">
        <v>42290</v>
      </c>
      <c r="B3941" s="22">
        <f>WEEKNUM(Flights[[#This Row],[Date]], 1)</f>
        <v>42</v>
      </c>
      <c r="C3941" s="22">
        <f>WEEKDAY(Flights[[#This Row],[Date]],1)</f>
        <v>3</v>
      </c>
      <c r="D3941" t="s">
        <v>164</v>
      </c>
      <c r="E3941" t="s">
        <v>1987</v>
      </c>
      <c r="F3941" t="s">
        <v>0</v>
      </c>
      <c r="G3941" t="s">
        <v>3</v>
      </c>
      <c r="H3941" t="str">
        <f>_xlfn.XLOOKUP(Flights[[#This Row],[Destination]], Airports!$A$2:$A$78, Airports!$D$2:$D$78)</f>
        <v>Dallas</v>
      </c>
      <c r="I3941" t="str" cm="1">
        <f t="array" ref="I3941">_xlfn.XLOOKUP(Flights[[#This Row],[Destination]],_xlfn._TRO_TRAILING( Airports!A:A),_xlfn._TRO_TRAILING( Airports!E:E), "Not found")</f>
        <v>TX</v>
      </c>
      <c r="J3941" s="1">
        <v>0.3125</v>
      </c>
      <c r="K3941" s="22">
        <f>HOUR(Flights[[#This Row],[Scheduled Departure]])</f>
        <v>7</v>
      </c>
      <c r="L3941" s="1">
        <v>0.31111111111111112</v>
      </c>
      <c r="M3941">
        <f>(L3941-J3941)*24*60</f>
        <v>-1.9999999999999929</v>
      </c>
      <c r="N3941" s="16">
        <f>Flights[[#This Row],[Length (min)]]/60</f>
        <v>2.9666666666666668</v>
      </c>
      <c r="O3941">
        <v>178</v>
      </c>
      <c r="P3941">
        <v>1235</v>
      </c>
      <c r="Q3941" s="18">
        <f>IFERROR(Flights[[#This Row],[Distance]]/Flights[[#This Row],[Length (hr)]], "")</f>
        <v>416.29213483146066</v>
      </c>
      <c r="R3941" s="1">
        <v>0.53055555555555556</v>
      </c>
      <c r="S3941" s="1" t="str">
        <f>IF(Flights[[#This Row],[Length (hr)]]&lt;2, "No meal", IF(Flights[[#This Row],[Length (hr)]]&lt;3.5, "Light meal", "Full meal"))</f>
        <v>Light meal</v>
      </c>
      <c r="T3941" s="1" t="str">
        <f>IF(AND(Flights[[#This Row],[Airline]]="US Airways", Flights[[#This Row],[Meal]]="Full Meal"), "Yes", "No")</f>
        <v>No</v>
      </c>
      <c r="U3941" s="1">
        <v>0.5180555555555556</v>
      </c>
      <c r="V3941">
        <v>-18</v>
      </c>
      <c r="W3941" s="1" t="str">
        <f>IF(Flights[[#This Row],[Arrival Delay]] = "", "Cancelled", IF(Flights[[#This Row],[Arrival Delay]]&gt;15, "Delayed", "On time"))</f>
        <v>On time</v>
      </c>
      <c r="X3941" t="str">
        <f>IF(Flights[[#This Row],[Status]]&lt;&gt;"Delayed","", IF(Flights[[#This Row],[Arrival Delay]]&gt;120, "Severe", IF(Flights[[#This Row],[Arrival Delay]]&gt;60, "Major", "Moderate")))</f>
        <v/>
      </c>
      <c r="Y3941" t="b">
        <v>0</v>
      </c>
      <c r="AA3941" t="str">
        <f>IF(OR(AND(Flights[[#This Row],[Status]]="Cancelled", Flights[[#This Row],[Cancellation Reason]]="Airline/Carrier"), Flights[[#This Row],[Delay Type]]="Severe"), "Yes", "No")</f>
        <v>No</v>
      </c>
    </row>
    <row r="3942" spans="1:27" x14ac:dyDescent="0.3">
      <c r="A3942" s="3">
        <v>42290</v>
      </c>
      <c r="B3942" s="22">
        <f>WEEKNUM(Flights[[#This Row],[Date]], 1)</f>
        <v>42</v>
      </c>
      <c r="C3942" s="22">
        <f>WEEKDAY(Flights[[#This Row],[Date]],1)</f>
        <v>3</v>
      </c>
      <c r="D3942" t="s">
        <v>53</v>
      </c>
      <c r="E3942" t="s">
        <v>1987</v>
      </c>
      <c r="F3942" t="s">
        <v>0</v>
      </c>
      <c r="G3942" t="s">
        <v>20</v>
      </c>
      <c r="H3942" t="str">
        <f>_xlfn.XLOOKUP(Flights[[#This Row],[Destination]], Airports!$A$2:$A$78, Airports!$D$2:$D$78)</f>
        <v>Kahului</v>
      </c>
      <c r="I3942" t="str" cm="1">
        <f t="array" ref="I3942">_xlfn.XLOOKUP(Flights[[#This Row],[Destination]],_xlfn._TRO_TRAILING( Airports!A:A),_xlfn._TRO_TRAILING( Airports!E:E), "Not found")</f>
        <v>HI</v>
      </c>
      <c r="J3942" s="1">
        <v>0.35416666666666669</v>
      </c>
      <c r="K3942" s="22">
        <f>HOUR(Flights[[#This Row],[Scheduled Departure]])</f>
        <v>8</v>
      </c>
      <c r="L3942" s="1">
        <v>0.35486111111111113</v>
      </c>
      <c r="M3942">
        <f>(L3942-J3942)*24*60</f>
        <v>0.99999999999999645</v>
      </c>
      <c r="N3942" s="16">
        <f>Flights[[#This Row],[Length (min)]]/60</f>
        <v>5.45</v>
      </c>
      <c r="O3942">
        <v>327</v>
      </c>
      <c r="P3942">
        <v>2486</v>
      </c>
      <c r="Q3942" s="18">
        <f>IFERROR(Flights[[#This Row],[Distance]]/Flights[[#This Row],[Length (hr)]], "")</f>
        <v>456.14678899082566</v>
      </c>
      <c r="R3942" s="1">
        <v>0.46875</v>
      </c>
      <c r="S3942" s="1" t="str">
        <f>IF(Flights[[#This Row],[Length (hr)]]&lt;2, "No meal", IF(Flights[[#This Row],[Length (hr)]]&lt;3.5, "Light meal", "Full meal"))</f>
        <v>Full meal</v>
      </c>
      <c r="T3942" s="1" t="str">
        <f>IF(AND(Flights[[#This Row],[Airline]]="US Airways", Flights[[#This Row],[Meal]]="Full Meal"), "Yes", "No")</f>
        <v>No</v>
      </c>
      <c r="U3942" s="1">
        <v>0.45694444444444443</v>
      </c>
      <c r="V3942">
        <v>-17</v>
      </c>
      <c r="W3942" s="1" t="str">
        <f>IF(Flights[[#This Row],[Arrival Delay]] = "", "Cancelled", IF(Flights[[#This Row],[Arrival Delay]]&gt;15, "Delayed", "On time"))</f>
        <v>On time</v>
      </c>
      <c r="X3942" t="str">
        <f>IF(Flights[[#This Row],[Status]]&lt;&gt;"Delayed","", IF(Flights[[#This Row],[Arrival Delay]]&gt;120, "Severe", IF(Flights[[#This Row],[Arrival Delay]]&gt;60, "Major", "Moderate")))</f>
        <v/>
      </c>
      <c r="Y3942" t="b">
        <v>0</v>
      </c>
      <c r="AA3942" t="str">
        <f>IF(OR(AND(Flights[[#This Row],[Status]]="Cancelled", Flights[[#This Row],[Cancellation Reason]]="Airline/Carrier"), Flights[[#This Row],[Delay Type]]="Severe"), "Yes", "No")</f>
        <v>No</v>
      </c>
    </row>
    <row r="3943" spans="1:27" x14ac:dyDescent="0.3">
      <c r="A3943" s="3">
        <v>42290</v>
      </c>
      <c r="B3943" s="22">
        <f>WEEKNUM(Flights[[#This Row],[Date]], 1)</f>
        <v>42</v>
      </c>
      <c r="C3943" s="22">
        <f>WEEKDAY(Flights[[#This Row],[Date]],1)</f>
        <v>3</v>
      </c>
      <c r="D3943" t="s">
        <v>1751</v>
      </c>
      <c r="E3943" t="s">
        <v>1989</v>
      </c>
      <c r="F3943" t="s">
        <v>0</v>
      </c>
      <c r="G3943" t="s">
        <v>9</v>
      </c>
      <c r="H3943" t="str">
        <f>_xlfn.XLOOKUP(Flights[[#This Row],[Destination]], Airports!$A$2:$A$78, Airports!$D$2:$D$78)</f>
        <v>San Francisco</v>
      </c>
      <c r="I3943" t="str" cm="1">
        <f t="array" ref="I3943">_xlfn.XLOOKUP(Flights[[#This Row],[Destination]],_xlfn._TRO_TRAILING( Airports!A:A),_xlfn._TRO_TRAILING( Airports!E:E), "Not found")</f>
        <v>CA</v>
      </c>
      <c r="J3943" s="1">
        <v>0.375</v>
      </c>
      <c r="K3943" s="22">
        <f>HOUR(Flights[[#This Row],[Scheduled Departure]])</f>
        <v>9</v>
      </c>
      <c r="L3943" s="1">
        <v>0.37430555555555556</v>
      </c>
      <c r="M3943">
        <f>(L3943-J3943)*24*60</f>
        <v>-0.99999999999999645</v>
      </c>
      <c r="N3943" s="16">
        <f>Flights[[#This Row],[Length (min)]]/60</f>
        <v>1.1166666666666667</v>
      </c>
      <c r="O3943">
        <v>67</v>
      </c>
      <c r="P3943">
        <v>337</v>
      </c>
      <c r="Q3943" s="18">
        <f>IFERROR(Flights[[#This Row],[Distance]]/Flights[[#This Row],[Length (hr)]], "")</f>
        <v>301.79104477611941</v>
      </c>
      <c r="R3943" s="1">
        <v>0.43402777777777779</v>
      </c>
      <c r="S3943" s="1" t="str">
        <f>IF(Flights[[#This Row],[Length (hr)]]&lt;2, "No meal", IF(Flights[[#This Row],[Length (hr)]]&lt;3.5, "Light meal", "Full meal"))</f>
        <v>No meal</v>
      </c>
      <c r="T3943" s="1" t="str">
        <f>IF(AND(Flights[[#This Row],[Airline]]="US Airways", Flights[[#This Row],[Meal]]="Full Meal"), "Yes", "No")</f>
        <v>No</v>
      </c>
      <c r="U3943" s="1">
        <v>0.42083333333333334</v>
      </c>
      <c r="V3943">
        <v>-19</v>
      </c>
      <c r="W3943" s="1" t="str">
        <f>IF(Flights[[#This Row],[Arrival Delay]] = "", "Cancelled", IF(Flights[[#This Row],[Arrival Delay]]&gt;15, "Delayed", "On time"))</f>
        <v>On time</v>
      </c>
      <c r="X3943" t="str">
        <f>IF(Flights[[#This Row],[Status]]&lt;&gt;"Delayed","", IF(Flights[[#This Row],[Arrival Delay]]&gt;120, "Severe", IF(Flights[[#This Row],[Arrival Delay]]&gt;60, "Major", "Moderate")))</f>
        <v/>
      </c>
      <c r="Y3943" t="b">
        <v>0</v>
      </c>
      <c r="AA3943" t="str">
        <f>IF(OR(AND(Flights[[#This Row],[Status]]="Cancelled", Flights[[#This Row],[Cancellation Reason]]="Airline/Carrier"), Flights[[#This Row],[Delay Type]]="Severe"), "Yes", "No")</f>
        <v>No</v>
      </c>
    </row>
    <row r="3944" spans="1:27" x14ac:dyDescent="0.3">
      <c r="A3944" s="3">
        <v>42290</v>
      </c>
      <c r="B3944" s="22">
        <f>WEEKNUM(Flights[[#This Row],[Date]], 1)</f>
        <v>42</v>
      </c>
      <c r="C3944" s="22">
        <f>WEEKDAY(Flights[[#This Row],[Date]],1)</f>
        <v>3</v>
      </c>
      <c r="D3944" t="s">
        <v>1827</v>
      </c>
      <c r="E3944" t="s">
        <v>1990</v>
      </c>
      <c r="F3944" t="s">
        <v>0</v>
      </c>
      <c r="G3944" t="s">
        <v>293</v>
      </c>
      <c r="H3944" t="str">
        <f>_xlfn.XLOOKUP(Flights[[#This Row],[Destination]], Airports!$A$2:$A$78, Airports!$D$2:$D$78)</f>
        <v>Houston</v>
      </c>
      <c r="I3944" t="str" cm="1">
        <f t="array" ref="I3944">_xlfn.XLOOKUP(Flights[[#This Row],[Destination]],_xlfn._TRO_TRAILING( Airports!A:A),_xlfn._TRO_TRAILING( Airports!E:E), "Not found")</f>
        <v>TX</v>
      </c>
      <c r="J3944" s="1">
        <v>0.38541666666666669</v>
      </c>
      <c r="K3944" s="22">
        <f>HOUR(Flights[[#This Row],[Scheduled Departure]])</f>
        <v>9</v>
      </c>
      <c r="L3944" s="1">
        <v>0.38333333333333336</v>
      </c>
      <c r="M3944">
        <f>(L3944-J3944)*24*60</f>
        <v>-2.9999999999999893</v>
      </c>
      <c r="N3944" s="16">
        <f>Flights[[#This Row],[Length (min)]]/60</f>
        <v>3.4</v>
      </c>
      <c r="O3944">
        <v>204</v>
      </c>
      <c r="P3944">
        <v>1379</v>
      </c>
      <c r="Q3944" s="18">
        <f>IFERROR(Flights[[#This Row],[Distance]]/Flights[[#This Row],[Length (hr)]], "")</f>
        <v>405.58823529411768</v>
      </c>
      <c r="R3944" s="1">
        <v>0.60833333333333328</v>
      </c>
      <c r="S3944" s="1" t="str">
        <f>IF(Flights[[#This Row],[Length (hr)]]&lt;2, "No meal", IF(Flights[[#This Row],[Length (hr)]]&lt;3.5, "Light meal", "Full meal"))</f>
        <v>Light meal</v>
      </c>
      <c r="T3944" s="1" t="str">
        <f>IF(AND(Flights[[#This Row],[Airline]]="US Airways", Flights[[#This Row],[Meal]]="Full Meal"), "Yes", "No")</f>
        <v>No</v>
      </c>
      <c r="U3944" s="1">
        <v>0.60833333333333328</v>
      </c>
      <c r="V3944">
        <v>0</v>
      </c>
      <c r="W3944" s="1" t="str">
        <f>IF(Flights[[#This Row],[Arrival Delay]] = "", "Cancelled", IF(Flights[[#This Row],[Arrival Delay]]&gt;15, "Delayed", "On time"))</f>
        <v>On time</v>
      </c>
      <c r="X3944" t="str">
        <f>IF(Flights[[#This Row],[Status]]&lt;&gt;"Delayed","", IF(Flights[[#This Row],[Arrival Delay]]&gt;120, "Severe", IF(Flights[[#This Row],[Arrival Delay]]&gt;60, "Major", "Moderate")))</f>
        <v/>
      </c>
      <c r="Y3944" t="b">
        <v>0</v>
      </c>
      <c r="AA3944" t="str">
        <f>IF(OR(AND(Flights[[#This Row],[Status]]="Cancelled", Flights[[#This Row],[Cancellation Reason]]="Airline/Carrier"), Flights[[#This Row],[Delay Type]]="Severe"), "Yes", "No")</f>
        <v>No</v>
      </c>
    </row>
    <row r="3945" spans="1:27" x14ac:dyDescent="0.3">
      <c r="A3945" s="3">
        <v>42290</v>
      </c>
      <c r="B3945" s="22">
        <f>WEEKNUM(Flights[[#This Row],[Date]], 1)</f>
        <v>42</v>
      </c>
      <c r="C3945" s="22">
        <f>WEEKDAY(Flights[[#This Row],[Date]],1)</f>
        <v>3</v>
      </c>
      <c r="D3945" t="s">
        <v>442</v>
      </c>
      <c r="E3945" t="s">
        <v>1994</v>
      </c>
      <c r="F3945" t="s">
        <v>0</v>
      </c>
      <c r="G3945" t="s">
        <v>3</v>
      </c>
      <c r="H3945" t="str">
        <f>_xlfn.XLOOKUP(Flights[[#This Row],[Destination]], Airports!$A$2:$A$78, Airports!$D$2:$D$78)</f>
        <v>Dallas</v>
      </c>
      <c r="I3945" t="str" cm="1">
        <f t="array" ref="I3945">_xlfn.XLOOKUP(Flights[[#This Row],[Destination]],_xlfn._TRO_TRAILING( Airports!A:A),_xlfn._TRO_TRAILING( Airports!E:E), "Not found")</f>
        <v>TX</v>
      </c>
      <c r="J3945" s="1">
        <v>0.38750000000000001</v>
      </c>
      <c r="K3945" s="22">
        <f>HOUR(Flights[[#This Row],[Scheduled Departure]])</f>
        <v>9</v>
      </c>
      <c r="L3945" s="1">
        <v>0.38263888888888886</v>
      </c>
      <c r="M3945">
        <f>(L3945-J3945)*24*60</f>
        <v>-7.0000000000000551</v>
      </c>
      <c r="N3945" s="16">
        <f>Flights[[#This Row],[Length (min)]]/60</f>
        <v>3.2833333333333332</v>
      </c>
      <c r="O3945">
        <v>197</v>
      </c>
      <c r="P3945">
        <v>1235</v>
      </c>
      <c r="Q3945" s="18">
        <f>IFERROR(Flights[[#This Row],[Distance]]/Flights[[#This Row],[Length (hr)]], "")</f>
        <v>376.14213197969542</v>
      </c>
      <c r="R3945" s="1">
        <v>0.6020833333333333</v>
      </c>
      <c r="S3945" s="1" t="str">
        <f>IF(Flights[[#This Row],[Length (hr)]]&lt;2, "No meal", IF(Flights[[#This Row],[Length (hr)]]&lt;3.5, "Light meal", "Full meal"))</f>
        <v>Light meal</v>
      </c>
      <c r="T3945" s="1" t="str">
        <f>IF(AND(Flights[[#This Row],[Airline]]="US Airways", Flights[[#This Row],[Meal]]="Full Meal"), "Yes", "No")</f>
        <v>No</v>
      </c>
      <c r="U3945" s="1">
        <v>0.60277777777777775</v>
      </c>
      <c r="V3945">
        <v>1</v>
      </c>
      <c r="W3945" s="1" t="str">
        <f>IF(Flights[[#This Row],[Arrival Delay]] = "", "Cancelled", IF(Flights[[#This Row],[Arrival Delay]]&gt;15, "Delayed", "On time"))</f>
        <v>On time</v>
      </c>
      <c r="X3945" t="str">
        <f>IF(Flights[[#This Row],[Status]]&lt;&gt;"Delayed","", IF(Flights[[#This Row],[Arrival Delay]]&gt;120, "Severe", IF(Flights[[#This Row],[Arrival Delay]]&gt;60, "Major", "Moderate")))</f>
        <v/>
      </c>
      <c r="Y3945" t="b">
        <v>0</v>
      </c>
      <c r="AA3945" t="str">
        <f>IF(OR(AND(Flights[[#This Row],[Status]]="Cancelled", Flights[[#This Row],[Cancellation Reason]]="Airline/Carrier"), Flights[[#This Row],[Delay Type]]="Severe"), "Yes", "No")</f>
        <v>No</v>
      </c>
    </row>
    <row r="3946" spans="1:27" x14ac:dyDescent="0.3">
      <c r="A3946" s="3">
        <v>42290</v>
      </c>
      <c r="B3946" s="22">
        <f>WEEKNUM(Flights[[#This Row],[Date]], 1)</f>
        <v>42</v>
      </c>
      <c r="C3946" s="22">
        <f>WEEKDAY(Flights[[#This Row],[Date]],1)</f>
        <v>3</v>
      </c>
      <c r="D3946" t="s">
        <v>1372</v>
      </c>
      <c r="E3946" t="s">
        <v>1993</v>
      </c>
      <c r="F3946" t="s">
        <v>0</v>
      </c>
      <c r="G3946" t="s">
        <v>273</v>
      </c>
      <c r="H3946" t="str">
        <f>_xlfn.XLOOKUP(Flights[[#This Row],[Destination]], Airports!$A$2:$A$78, Airports!$D$2:$D$78)</f>
        <v>Denver</v>
      </c>
      <c r="I3946" t="str" cm="1">
        <f t="array" ref="I3946">_xlfn.XLOOKUP(Flights[[#This Row],[Destination]],_xlfn._TRO_TRAILING( Airports!A:A),_xlfn._TRO_TRAILING( Airports!E:E), "Not found")</f>
        <v>CO</v>
      </c>
      <c r="J3946" s="1">
        <v>0.40625</v>
      </c>
      <c r="K3946" s="22">
        <f>HOUR(Flights[[#This Row],[Scheduled Departure]])</f>
        <v>9</v>
      </c>
      <c r="L3946" s="1">
        <v>0.40416666666666667</v>
      </c>
      <c r="M3946">
        <f>(L3946-J3946)*24*60</f>
        <v>-2.9999999999999893</v>
      </c>
      <c r="N3946" s="16">
        <f>Flights[[#This Row],[Length (min)]]/60</f>
        <v>2.15</v>
      </c>
      <c r="O3946">
        <v>129</v>
      </c>
      <c r="P3946">
        <v>862</v>
      </c>
      <c r="Q3946" s="18">
        <f>IFERROR(Flights[[#This Row],[Distance]]/Flights[[#This Row],[Length (hr)]], "")</f>
        <v>400.93023255813955</v>
      </c>
      <c r="R3946" s="1">
        <v>0.54305555555555551</v>
      </c>
      <c r="S3946" s="1" t="str">
        <f>IF(Flights[[#This Row],[Length (hr)]]&lt;2, "No meal", IF(Flights[[#This Row],[Length (hr)]]&lt;3.5, "Light meal", "Full meal"))</f>
        <v>Light meal</v>
      </c>
      <c r="T3946" s="1" t="str">
        <f>IF(AND(Flights[[#This Row],[Airline]]="US Airways", Flights[[#This Row],[Meal]]="Full Meal"), "Yes", "No")</f>
        <v>No</v>
      </c>
      <c r="U3946" s="1">
        <v>0.53541666666666665</v>
      </c>
      <c r="V3946">
        <v>-11</v>
      </c>
      <c r="W3946" s="1" t="str">
        <f>IF(Flights[[#This Row],[Arrival Delay]] = "", "Cancelled", IF(Flights[[#This Row],[Arrival Delay]]&gt;15, "Delayed", "On time"))</f>
        <v>On time</v>
      </c>
      <c r="X3946" t="str">
        <f>IF(Flights[[#This Row],[Status]]&lt;&gt;"Delayed","", IF(Flights[[#This Row],[Arrival Delay]]&gt;120, "Severe", IF(Flights[[#This Row],[Arrival Delay]]&gt;60, "Major", "Moderate")))</f>
        <v/>
      </c>
      <c r="Y3946" t="b">
        <v>0</v>
      </c>
      <c r="AA3946" t="str">
        <f>IF(OR(AND(Flights[[#This Row],[Status]]="Cancelled", Flights[[#This Row],[Cancellation Reason]]="Airline/Carrier"), Flights[[#This Row],[Delay Type]]="Severe"), "Yes", "No")</f>
        <v>No</v>
      </c>
    </row>
    <row r="3947" spans="1:27" x14ac:dyDescent="0.3">
      <c r="A3947" s="3">
        <v>42290</v>
      </c>
      <c r="B3947" s="22">
        <f>WEEKNUM(Flights[[#This Row],[Date]], 1)</f>
        <v>42</v>
      </c>
      <c r="C3947" s="22">
        <f>WEEKDAY(Flights[[#This Row],[Date]],1)</f>
        <v>3</v>
      </c>
      <c r="D3947" t="s">
        <v>1831</v>
      </c>
      <c r="E3947" t="s">
        <v>1989</v>
      </c>
      <c r="F3947" t="s">
        <v>0</v>
      </c>
      <c r="G3947" t="s">
        <v>15</v>
      </c>
      <c r="H3947" t="str">
        <f>_xlfn.XLOOKUP(Flights[[#This Row],[Destination]], Airports!$A$2:$A$78, Airports!$D$2:$D$78)</f>
        <v>Las Vegas</v>
      </c>
      <c r="I3947" t="str" cm="1">
        <f t="array" ref="I3947">_xlfn.XLOOKUP(Flights[[#This Row],[Destination]],_xlfn._TRO_TRAILING( Airports!A:A),_xlfn._TRO_TRAILING( Airports!E:E), "Not found")</f>
        <v>NV</v>
      </c>
      <c r="J3947" s="1">
        <v>0.46527777777777779</v>
      </c>
      <c r="K3947" s="22">
        <f>HOUR(Flights[[#This Row],[Scheduled Departure]])</f>
        <v>11</v>
      </c>
      <c r="L3947" s="1">
        <v>0.46319444444444446</v>
      </c>
      <c r="M3947">
        <f>(L3947-J3947)*24*60</f>
        <v>-2.9999999999999893</v>
      </c>
      <c r="N3947" s="16">
        <f>Flights[[#This Row],[Length (min)]]/60</f>
        <v>1.0833333333333333</v>
      </c>
      <c r="O3947">
        <v>65</v>
      </c>
      <c r="P3947">
        <v>236</v>
      </c>
      <c r="Q3947" s="18">
        <f>IFERROR(Flights[[#This Row],[Distance]]/Flights[[#This Row],[Length (hr)]], "")</f>
        <v>217.84615384615387</v>
      </c>
      <c r="R3947" s="1">
        <v>0.51388888888888884</v>
      </c>
      <c r="S3947" s="1" t="str">
        <f>IF(Flights[[#This Row],[Length (hr)]]&lt;2, "No meal", IF(Flights[[#This Row],[Length (hr)]]&lt;3.5, "Light meal", "Full meal"))</f>
        <v>No meal</v>
      </c>
      <c r="T3947" s="1" t="str">
        <f>IF(AND(Flights[[#This Row],[Airline]]="US Airways", Flights[[#This Row],[Meal]]="Full Meal"), "Yes", "No")</f>
        <v>No</v>
      </c>
      <c r="U3947" s="1">
        <v>0.5083333333333333</v>
      </c>
      <c r="V3947">
        <v>-8</v>
      </c>
      <c r="W3947" s="1" t="str">
        <f>IF(Flights[[#This Row],[Arrival Delay]] = "", "Cancelled", IF(Flights[[#This Row],[Arrival Delay]]&gt;15, "Delayed", "On time"))</f>
        <v>On time</v>
      </c>
      <c r="X3947" t="str">
        <f>IF(Flights[[#This Row],[Status]]&lt;&gt;"Delayed","", IF(Flights[[#This Row],[Arrival Delay]]&gt;120, "Severe", IF(Flights[[#This Row],[Arrival Delay]]&gt;60, "Major", "Moderate")))</f>
        <v/>
      </c>
      <c r="Y3947" t="b">
        <v>0</v>
      </c>
      <c r="AA3947" t="str">
        <f>IF(OR(AND(Flights[[#This Row],[Status]]="Cancelled", Flights[[#This Row],[Cancellation Reason]]="Airline/Carrier"), Flights[[#This Row],[Delay Type]]="Severe"), "Yes", "No")</f>
        <v>No</v>
      </c>
    </row>
    <row r="3948" spans="1:27" x14ac:dyDescent="0.3">
      <c r="A3948" s="3">
        <v>42290</v>
      </c>
      <c r="B3948" s="22">
        <f>WEEKNUM(Flights[[#This Row],[Date]], 1)</f>
        <v>42</v>
      </c>
      <c r="C3948" s="22">
        <f>WEEKDAY(Flights[[#This Row],[Date]],1)</f>
        <v>3</v>
      </c>
      <c r="D3948" t="s">
        <v>1235</v>
      </c>
      <c r="E3948" t="s">
        <v>1989</v>
      </c>
      <c r="F3948" t="s">
        <v>0</v>
      </c>
      <c r="G3948" t="s">
        <v>12</v>
      </c>
      <c r="H3948" t="str">
        <f>_xlfn.XLOOKUP(Flights[[#This Row],[Destination]], Airports!$A$2:$A$78, Airports!$D$2:$D$78)</f>
        <v>New York</v>
      </c>
      <c r="I3948" t="str" cm="1">
        <f t="array" ref="I3948">_xlfn.XLOOKUP(Flights[[#This Row],[Destination]],_xlfn._TRO_TRAILING( Airports!A:A),_xlfn._TRO_TRAILING( Airports!E:E), "Not found")</f>
        <v>NY</v>
      </c>
      <c r="J3948" s="1">
        <v>0.4826388888888889</v>
      </c>
      <c r="K3948" s="22">
        <f>HOUR(Flights[[#This Row],[Scheduled Departure]])</f>
        <v>11</v>
      </c>
      <c r="L3948" s="1">
        <v>0.48055555555555557</v>
      </c>
      <c r="M3948">
        <f>(L3948-J3948)*24*60</f>
        <v>-2.9999999999999893</v>
      </c>
      <c r="N3948" s="16">
        <f>Flights[[#This Row],[Length (min)]]/60</f>
        <v>5.25</v>
      </c>
      <c r="O3948">
        <v>315</v>
      </c>
      <c r="P3948">
        <v>2475</v>
      </c>
      <c r="Q3948" s="18">
        <f>IFERROR(Flights[[#This Row],[Distance]]/Flights[[#This Row],[Length (hr)]], "")</f>
        <v>471.42857142857144</v>
      </c>
      <c r="R3948" s="1">
        <v>0.83680555555555558</v>
      </c>
      <c r="S3948" s="1" t="str">
        <f>IF(Flights[[#This Row],[Length (hr)]]&lt;2, "No meal", IF(Flights[[#This Row],[Length (hr)]]&lt;3.5, "Light meal", "Full meal"))</f>
        <v>Full meal</v>
      </c>
      <c r="T3948" s="1" t="str">
        <f>IF(AND(Flights[[#This Row],[Airline]]="US Airways", Flights[[#This Row],[Meal]]="Full Meal"), "Yes", "No")</f>
        <v>No</v>
      </c>
      <c r="U3948" s="1">
        <v>0.82430555555555551</v>
      </c>
      <c r="V3948">
        <v>-18</v>
      </c>
      <c r="W3948" s="1" t="str">
        <f>IF(Flights[[#This Row],[Arrival Delay]] = "", "Cancelled", IF(Flights[[#This Row],[Arrival Delay]]&gt;15, "Delayed", "On time"))</f>
        <v>On time</v>
      </c>
      <c r="X3948" t="str">
        <f>IF(Flights[[#This Row],[Status]]&lt;&gt;"Delayed","", IF(Flights[[#This Row],[Arrival Delay]]&gt;120, "Severe", IF(Flights[[#This Row],[Arrival Delay]]&gt;60, "Major", "Moderate")))</f>
        <v/>
      </c>
      <c r="Y3948" t="b">
        <v>0</v>
      </c>
      <c r="AA3948" t="str">
        <f>IF(OR(AND(Flights[[#This Row],[Status]]="Cancelled", Flights[[#This Row],[Cancellation Reason]]="Airline/Carrier"), Flights[[#This Row],[Delay Type]]="Severe"), "Yes", "No")</f>
        <v>No</v>
      </c>
    </row>
    <row r="3949" spans="1:27" x14ac:dyDescent="0.3">
      <c r="A3949" s="3">
        <v>42290</v>
      </c>
      <c r="B3949" s="22">
        <f>WEEKNUM(Flights[[#This Row],[Date]], 1)</f>
        <v>42</v>
      </c>
      <c r="C3949" s="22">
        <f>WEEKDAY(Flights[[#This Row],[Date]],1)</f>
        <v>3</v>
      </c>
      <c r="D3949" t="s">
        <v>752</v>
      </c>
      <c r="E3949" t="s">
        <v>1990</v>
      </c>
      <c r="F3949" t="s">
        <v>0</v>
      </c>
      <c r="G3949" t="s">
        <v>9</v>
      </c>
      <c r="H3949" t="str">
        <f>_xlfn.XLOOKUP(Flights[[#This Row],[Destination]], Airports!$A$2:$A$78, Airports!$D$2:$D$78)</f>
        <v>San Francisco</v>
      </c>
      <c r="I3949" t="str" cm="1">
        <f t="array" ref="I3949">_xlfn.XLOOKUP(Flights[[#This Row],[Destination]],_xlfn._TRO_TRAILING( Airports!A:A),_xlfn._TRO_TRAILING( Airports!E:E), "Not found")</f>
        <v>CA</v>
      </c>
      <c r="J3949" s="1">
        <v>0.49375000000000002</v>
      </c>
      <c r="K3949" s="22">
        <f>HOUR(Flights[[#This Row],[Scheduled Departure]])</f>
        <v>11</v>
      </c>
      <c r="L3949" s="1">
        <v>0.48888888888888887</v>
      </c>
      <c r="M3949">
        <f>(L3949-J3949)*24*60</f>
        <v>-7.0000000000000551</v>
      </c>
      <c r="N3949" s="16">
        <f>Flights[[#This Row],[Length (min)]]/60</f>
        <v>1.3</v>
      </c>
      <c r="O3949">
        <v>78</v>
      </c>
      <c r="P3949">
        <v>337</v>
      </c>
      <c r="Q3949" s="18">
        <f>IFERROR(Flights[[#This Row],[Distance]]/Flights[[#This Row],[Length (hr)]], "")</f>
        <v>259.23076923076923</v>
      </c>
      <c r="R3949" s="1">
        <v>0.55625000000000002</v>
      </c>
      <c r="S3949" s="1" t="str">
        <f>IF(Flights[[#This Row],[Length (hr)]]&lt;2, "No meal", IF(Flights[[#This Row],[Length (hr)]]&lt;3.5, "Light meal", "Full meal"))</f>
        <v>No meal</v>
      </c>
      <c r="T3949" s="1" t="str">
        <f>IF(AND(Flights[[#This Row],[Airline]]="US Airways", Flights[[#This Row],[Meal]]="Full Meal"), "Yes", "No")</f>
        <v>No</v>
      </c>
      <c r="U3949" s="1">
        <v>0.54305555555555551</v>
      </c>
      <c r="V3949">
        <v>-19</v>
      </c>
      <c r="W3949" s="1" t="str">
        <f>IF(Flights[[#This Row],[Arrival Delay]] = "", "Cancelled", IF(Flights[[#This Row],[Arrival Delay]]&gt;15, "Delayed", "On time"))</f>
        <v>On time</v>
      </c>
      <c r="X3949" t="str">
        <f>IF(Flights[[#This Row],[Status]]&lt;&gt;"Delayed","", IF(Flights[[#This Row],[Arrival Delay]]&gt;120, "Severe", IF(Flights[[#This Row],[Arrival Delay]]&gt;60, "Major", "Moderate")))</f>
        <v/>
      </c>
      <c r="Y3949" t="b">
        <v>0</v>
      </c>
      <c r="AA3949" t="str">
        <f>IF(OR(AND(Flights[[#This Row],[Status]]="Cancelled", Flights[[#This Row],[Cancellation Reason]]="Airline/Carrier"), Flights[[#This Row],[Delay Type]]="Severe"), "Yes", "No")</f>
        <v>No</v>
      </c>
    </row>
    <row r="3950" spans="1:27" x14ac:dyDescent="0.3">
      <c r="A3950" s="3">
        <v>42290</v>
      </c>
      <c r="B3950" s="22">
        <f>WEEKNUM(Flights[[#This Row],[Date]], 1)</f>
        <v>42</v>
      </c>
      <c r="C3950" s="22">
        <f>WEEKDAY(Flights[[#This Row],[Date]],1)</f>
        <v>3</v>
      </c>
      <c r="D3950" t="s">
        <v>551</v>
      </c>
      <c r="E3950" t="s">
        <v>1993</v>
      </c>
      <c r="F3950" t="s">
        <v>0</v>
      </c>
      <c r="G3950" t="s">
        <v>15</v>
      </c>
      <c r="H3950" t="str">
        <f>_xlfn.XLOOKUP(Flights[[#This Row],[Destination]], Airports!$A$2:$A$78, Airports!$D$2:$D$78)</f>
        <v>Las Vegas</v>
      </c>
      <c r="I3950" t="str" cm="1">
        <f t="array" ref="I3950">_xlfn.XLOOKUP(Flights[[#This Row],[Destination]],_xlfn._TRO_TRAILING( Airports!A:A),_xlfn._TRO_TRAILING( Airports!E:E), "Not found")</f>
        <v>NV</v>
      </c>
      <c r="J3950" s="1">
        <v>0.64583333333333337</v>
      </c>
      <c r="K3950" s="22">
        <f>HOUR(Flights[[#This Row],[Scheduled Departure]])</f>
        <v>15</v>
      </c>
      <c r="L3950" s="1">
        <v>0.63958333333333328</v>
      </c>
      <c r="M3950">
        <f>(L3950-J3950)*24*60</f>
        <v>-9.0000000000001279</v>
      </c>
      <c r="N3950" s="16">
        <f>Flights[[#This Row],[Length (min)]]/60</f>
        <v>1.1499999999999999</v>
      </c>
      <c r="O3950">
        <v>69</v>
      </c>
      <c r="P3950">
        <v>236</v>
      </c>
      <c r="Q3950" s="18">
        <f>IFERROR(Flights[[#This Row],[Distance]]/Flights[[#This Row],[Length (hr)]], "")</f>
        <v>205.21739130434784</v>
      </c>
      <c r="R3950" s="1">
        <v>0.69027777777777777</v>
      </c>
      <c r="S3950" s="1" t="str">
        <f>IF(Flights[[#This Row],[Length (hr)]]&lt;2, "No meal", IF(Flights[[#This Row],[Length (hr)]]&lt;3.5, "Light meal", "Full meal"))</f>
        <v>No meal</v>
      </c>
      <c r="T3950" s="1" t="str">
        <f>IF(AND(Flights[[#This Row],[Airline]]="US Airways", Flights[[#This Row],[Meal]]="Full Meal"), "Yes", "No")</f>
        <v>No</v>
      </c>
      <c r="U3950" s="1">
        <v>0.6875</v>
      </c>
      <c r="V3950">
        <v>-4</v>
      </c>
      <c r="W3950" s="1" t="str">
        <f>IF(Flights[[#This Row],[Arrival Delay]] = "", "Cancelled", IF(Flights[[#This Row],[Arrival Delay]]&gt;15, "Delayed", "On time"))</f>
        <v>On time</v>
      </c>
      <c r="X3950" t="str">
        <f>IF(Flights[[#This Row],[Status]]&lt;&gt;"Delayed","", IF(Flights[[#This Row],[Arrival Delay]]&gt;120, "Severe", IF(Flights[[#This Row],[Arrival Delay]]&gt;60, "Major", "Moderate")))</f>
        <v/>
      </c>
      <c r="Y3950" t="b">
        <v>0</v>
      </c>
      <c r="AA3950" t="str">
        <f>IF(OR(AND(Flights[[#This Row],[Status]]="Cancelled", Flights[[#This Row],[Cancellation Reason]]="Airline/Carrier"), Flights[[#This Row],[Delay Type]]="Severe"), "Yes", "No")</f>
        <v>No</v>
      </c>
    </row>
    <row r="3951" spans="1:27" x14ac:dyDescent="0.3">
      <c r="A3951" s="3">
        <v>42290</v>
      </c>
      <c r="B3951" s="22">
        <f>WEEKNUM(Flights[[#This Row],[Date]], 1)</f>
        <v>42</v>
      </c>
      <c r="C3951" s="22">
        <f>WEEKDAY(Flights[[#This Row],[Date]],1)</f>
        <v>3</v>
      </c>
      <c r="D3951" t="s">
        <v>496</v>
      </c>
      <c r="E3951" t="s">
        <v>1995</v>
      </c>
      <c r="F3951" t="s">
        <v>0</v>
      </c>
      <c r="G3951" t="s">
        <v>318</v>
      </c>
      <c r="H3951" t="str">
        <f>_xlfn.XLOOKUP(Flights[[#This Row],[Destination]], Airports!$A$2:$A$78, Airports!$D$2:$D$78)</f>
        <v>Oakland</v>
      </c>
      <c r="I3951" t="str" cm="1">
        <f t="array" ref="I3951">_xlfn.XLOOKUP(Flights[[#This Row],[Destination]],_xlfn._TRO_TRAILING( Airports!A:A),_xlfn._TRO_TRAILING( Airports!E:E), "Not found")</f>
        <v>CA</v>
      </c>
      <c r="J3951" s="1">
        <v>0.66319444444444442</v>
      </c>
      <c r="K3951" s="22">
        <f>HOUR(Flights[[#This Row],[Scheduled Departure]])</f>
        <v>15</v>
      </c>
      <c r="L3951" s="1">
        <v>0.65972222222222221</v>
      </c>
      <c r="M3951">
        <f>(L3951-J3951)*24*60</f>
        <v>-4.9999999999999822</v>
      </c>
      <c r="N3951" s="16">
        <f>Flights[[#This Row],[Length (min)]]/60</f>
        <v>1.1333333333333333</v>
      </c>
      <c r="O3951">
        <v>68</v>
      </c>
      <c r="P3951">
        <v>337</v>
      </c>
      <c r="Q3951" s="18">
        <f>IFERROR(Flights[[#This Row],[Distance]]/Flights[[#This Row],[Length (hr)]], "")</f>
        <v>297.35294117647061</v>
      </c>
      <c r="R3951" s="1">
        <v>0.71180555555555558</v>
      </c>
      <c r="S3951" s="1" t="str">
        <f>IF(Flights[[#This Row],[Length (hr)]]&lt;2, "No meal", IF(Flights[[#This Row],[Length (hr)]]&lt;3.5, "Light meal", "Full meal"))</f>
        <v>No meal</v>
      </c>
      <c r="T3951" s="1" t="str">
        <f>IF(AND(Flights[[#This Row],[Airline]]="US Airways", Flights[[#This Row],[Meal]]="Full Meal"), "Yes", "No")</f>
        <v>No</v>
      </c>
      <c r="U3951" s="1">
        <v>0.70694444444444449</v>
      </c>
      <c r="V3951">
        <v>-7</v>
      </c>
      <c r="W3951" s="1" t="str">
        <f>IF(Flights[[#This Row],[Arrival Delay]] = "", "Cancelled", IF(Flights[[#This Row],[Arrival Delay]]&gt;15, "Delayed", "On time"))</f>
        <v>On time</v>
      </c>
      <c r="X3951" t="str">
        <f>IF(Flights[[#This Row],[Status]]&lt;&gt;"Delayed","", IF(Flights[[#This Row],[Arrival Delay]]&gt;120, "Severe", IF(Flights[[#This Row],[Arrival Delay]]&gt;60, "Major", "Moderate")))</f>
        <v/>
      </c>
      <c r="Y3951" t="b">
        <v>0</v>
      </c>
      <c r="AA3951" t="str">
        <f>IF(OR(AND(Flights[[#This Row],[Status]]="Cancelled", Flights[[#This Row],[Cancellation Reason]]="Airline/Carrier"), Flights[[#This Row],[Delay Type]]="Severe"), "Yes", "No")</f>
        <v>No</v>
      </c>
    </row>
    <row r="3952" spans="1:27" x14ac:dyDescent="0.3">
      <c r="A3952" s="3">
        <v>42290</v>
      </c>
      <c r="B3952" s="22">
        <f>WEEKNUM(Flights[[#This Row],[Date]], 1)</f>
        <v>42</v>
      </c>
      <c r="C3952" s="22">
        <f>WEEKDAY(Flights[[#This Row],[Date]],1)</f>
        <v>3</v>
      </c>
      <c r="D3952" t="s">
        <v>1835</v>
      </c>
      <c r="E3952" t="s">
        <v>1989</v>
      </c>
      <c r="F3952" t="s">
        <v>0</v>
      </c>
      <c r="G3952" t="s">
        <v>347</v>
      </c>
      <c r="H3952" t="str">
        <f>_xlfn.XLOOKUP(Flights[[#This Row],[Destination]], Airports!$A$2:$A$78, Airports!$D$2:$D$78)</f>
        <v>San Jose</v>
      </c>
      <c r="I3952" t="str" cm="1">
        <f t="array" ref="I3952">_xlfn.XLOOKUP(Flights[[#This Row],[Destination]],_xlfn._TRO_TRAILING( Airports!A:A),_xlfn._TRO_TRAILING( Airports!E:E), "Not found")</f>
        <v>CA</v>
      </c>
      <c r="J3952" s="1">
        <v>0.69791666666666663</v>
      </c>
      <c r="K3952" s="22">
        <f>HOUR(Flights[[#This Row],[Scheduled Departure]])</f>
        <v>16</v>
      </c>
      <c r="L3952" s="1">
        <v>0.69374999999999998</v>
      </c>
      <c r="M3952">
        <f>(L3952-J3952)*24*60</f>
        <v>-5.9999999999999787</v>
      </c>
      <c r="N3952" s="16">
        <f>Flights[[#This Row],[Length (min)]]/60</f>
        <v>1.0166666666666666</v>
      </c>
      <c r="O3952">
        <v>61</v>
      </c>
      <c r="P3952">
        <v>308</v>
      </c>
      <c r="Q3952" s="18">
        <f>IFERROR(Flights[[#This Row],[Distance]]/Flights[[#This Row],[Length (hr)]], "")</f>
        <v>302.95081967213116</v>
      </c>
      <c r="R3952" s="1">
        <v>0.74861111111111112</v>
      </c>
      <c r="S3952" s="1" t="str">
        <f>IF(Flights[[#This Row],[Length (hr)]]&lt;2, "No meal", IF(Flights[[#This Row],[Length (hr)]]&lt;3.5, "Light meal", "Full meal"))</f>
        <v>No meal</v>
      </c>
      <c r="T3952" s="1" t="str">
        <f>IF(AND(Flights[[#This Row],[Airline]]="US Airways", Flights[[#This Row],[Meal]]="Full Meal"), "Yes", "No")</f>
        <v>No</v>
      </c>
      <c r="U3952" s="1">
        <v>0.73611111111111116</v>
      </c>
      <c r="V3952">
        <v>-18</v>
      </c>
      <c r="W3952" s="1" t="str">
        <f>IF(Flights[[#This Row],[Arrival Delay]] = "", "Cancelled", IF(Flights[[#This Row],[Arrival Delay]]&gt;15, "Delayed", "On time"))</f>
        <v>On time</v>
      </c>
      <c r="X3952" t="str">
        <f>IF(Flights[[#This Row],[Status]]&lt;&gt;"Delayed","", IF(Flights[[#This Row],[Arrival Delay]]&gt;120, "Severe", IF(Flights[[#This Row],[Arrival Delay]]&gt;60, "Major", "Moderate")))</f>
        <v/>
      </c>
      <c r="Y3952" t="b">
        <v>0</v>
      </c>
      <c r="AA3952" t="str">
        <f>IF(OR(AND(Flights[[#This Row],[Status]]="Cancelled", Flights[[#This Row],[Cancellation Reason]]="Airline/Carrier"), Flights[[#This Row],[Delay Type]]="Severe"), "Yes", "No")</f>
        <v>No</v>
      </c>
    </row>
    <row r="3953" spans="1:27" x14ac:dyDescent="0.3">
      <c r="A3953" s="3">
        <v>42290</v>
      </c>
      <c r="B3953" s="22">
        <f>WEEKNUM(Flights[[#This Row],[Date]], 1)</f>
        <v>42</v>
      </c>
      <c r="C3953" s="22">
        <f>WEEKDAY(Flights[[#This Row],[Date]],1)</f>
        <v>3</v>
      </c>
      <c r="D3953" t="s">
        <v>608</v>
      </c>
      <c r="E3953" t="s">
        <v>1989</v>
      </c>
      <c r="F3953" t="s">
        <v>0</v>
      </c>
      <c r="G3953" t="s">
        <v>316</v>
      </c>
      <c r="H3953" t="str">
        <f>_xlfn.XLOOKUP(Flights[[#This Row],[Destination]], Airports!$A$2:$A$78, Airports!$D$2:$D$78)</f>
        <v>New Orleans</v>
      </c>
      <c r="I3953" t="str" cm="1">
        <f t="array" ref="I3953">_xlfn.XLOOKUP(Flights[[#This Row],[Destination]],_xlfn._TRO_TRAILING( Airports!A:A),_xlfn._TRO_TRAILING( Airports!E:E), "Not found")</f>
        <v>LA</v>
      </c>
      <c r="J3953" s="1">
        <v>0.74305555555555558</v>
      </c>
      <c r="K3953" s="22">
        <f>HOUR(Flights[[#This Row],[Scheduled Departure]])</f>
        <v>17</v>
      </c>
      <c r="L3953" s="1">
        <v>0.74097222222222225</v>
      </c>
      <c r="M3953">
        <f>(L3953-J3953)*24*60</f>
        <v>-2.9999999999999893</v>
      </c>
      <c r="N3953" s="16">
        <f>Flights[[#This Row],[Length (min)]]/60</f>
        <v>3.5333333333333332</v>
      </c>
      <c r="O3953">
        <v>212</v>
      </c>
      <c r="P3953">
        <v>1670</v>
      </c>
      <c r="Q3953" s="18">
        <f>IFERROR(Flights[[#This Row],[Distance]]/Flights[[#This Row],[Length (hr)]], "")</f>
        <v>472.64150943396226</v>
      </c>
      <c r="R3953" s="1">
        <v>0.97847222222222219</v>
      </c>
      <c r="S3953" s="1" t="str">
        <f>IF(Flights[[#This Row],[Length (hr)]]&lt;2, "No meal", IF(Flights[[#This Row],[Length (hr)]]&lt;3.5, "Light meal", "Full meal"))</f>
        <v>Full meal</v>
      </c>
      <c r="T3953" s="1" t="str">
        <f>IF(AND(Flights[[#This Row],[Airline]]="US Airways", Flights[[#This Row],[Meal]]="Full Meal"), "Yes", "No")</f>
        <v>No</v>
      </c>
      <c r="U3953" s="1">
        <v>0.97152777777777777</v>
      </c>
      <c r="V3953">
        <v>-10</v>
      </c>
      <c r="W3953" s="1" t="str">
        <f>IF(Flights[[#This Row],[Arrival Delay]] = "", "Cancelled", IF(Flights[[#This Row],[Arrival Delay]]&gt;15, "Delayed", "On time"))</f>
        <v>On time</v>
      </c>
      <c r="X3953" t="str">
        <f>IF(Flights[[#This Row],[Status]]&lt;&gt;"Delayed","", IF(Flights[[#This Row],[Arrival Delay]]&gt;120, "Severe", IF(Flights[[#This Row],[Arrival Delay]]&gt;60, "Major", "Moderate")))</f>
        <v/>
      </c>
      <c r="Y3953" t="b">
        <v>0</v>
      </c>
      <c r="AA3953" t="str">
        <f>IF(OR(AND(Flights[[#This Row],[Status]]="Cancelled", Flights[[#This Row],[Cancellation Reason]]="Airline/Carrier"), Flights[[#This Row],[Delay Type]]="Severe"), "Yes", "No")</f>
        <v>No</v>
      </c>
    </row>
    <row r="3954" spans="1:27" x14ac:dyDescent="0.3">
      <c r="A3954" s="3">
        <v>42290</v>
      </c>
      <c r="B3954" s="22">
        <f>WEEKNUM(Flights[[#This Row],[Date]], 1)</f>
        <v>42</v>
      </c>
      <c r="C3954" s="22">
        <f>WEEKDAY(Flights[[#This Row],[Date]],1)</f>
        <v>3</v>
      </c>
      <c r="D3954" t="s">
        <v>1270</v>
      </c>
      <c r="E3954" t="s">
        <v>1994</v>
      </c>
      <c r="F3954" t="s">
        <v>0</v>
      </c>
      <c r="G3954" t="s">
        <v>255</v>
      </c>
      <c r="H3954" t="str">
        <f>_xlfn.XLOOKUP(Flights[[#This Row],[Destination]], Airports!$A$2:$A$78, Airports!$D$2:$D$78)</f>
        <v>Boise</v>
      </c>
      <c r="I3954" t="str" cm="1">
        <f t="array" ref="I3954">_xlfn.XLOOKUP(Flights[[#This Row],[Destination]],_xlfn._TRO_TRAILING( Airports!A:A),_xlfn._TRO_TRAILING( Airports!E:E), "Not found")</f>
        <v>ID</v>
      </c>
      <c r="J3954" s="1">
        <v>0.87152777777777779</v>
      </c>
      <c r="K3954" s="22">
        <f>HOUR(Flights[[#This Row],[Scheduled Departure]])</f>
        <v>20</v>
      </c>
      <c r="L3954" s="1">
        <v>0.86388888888888893</v>
      </c>
      <c r="M3954">
        <f>(L3954-J3954)*24*60</f>
        <v>-10.999999999999961</v>
      </c>
      <c r="N3954" s="16">
        <f>Flights[[#This Row],[Length (min)]]/60</f>
        <v>2.0333333333333332</v>
      </c>
      <c r="O3954">
        <v>122</v>
      </c>
      <c r="P3954">
        <v>674</v>
      </c>
      <c r="Q3954" s="18">
        <f>IFERROR(Flights[[#This Row],[Distance]]/Flights[[#This Row],[Length (hr)]], "")</f>
        <v>331.47540983606558</v>
      </c>
      <c r="R3954" s="1">
        <v>2.0833333333333333E-3</v>
      </c>
      <c r="S3954" s="1" t="str">
        <f>IF(Flights[[#This Row],[Length (hr)]]&lt;2, "No meal", IF(Flights[[#This Row],[Length (hr)]]&lt;3.5, "Light meal", "Full meal"))</f>
        <v>Light meal</v>
      </c>
      <c r="T3954" s="1" t="str">
        <f>IF(AND(Flights[[#This Row],[Airline]]="US Airways", Flights[[#This Row],[Meal]]="Full Meal"), "Yes", "No")</f>
        <v>No</v>
      </c>
      <c r="U3954" s="1">
        <v>0.99027777777777781</v>
      </c>
      <c r="V3954">
        <v>-17</v>
      </c>
      <c r="W3954" s="1" t="str">
        <f>IF(Flights[[#This Row],[Arrival Delay]] = "", "Cancelled", IF(Flights[[#This Row],[Arrival Delay]]&gt;15, "Delayed", "On time"))</f>
        <v>On time</v>
      </c>
      <c r="X3954" t="str">
        <f>IF(Flights[[#This Row],[Status]]&lt;&gt;"Delayed","", IF(Flights[[#This Row],[Arrival Delay]]&gt;120, "Severe", IF(Flights[[#This Row],[Arrival Delay]]&gt;60, "Major", "Moderate")))</f>
        <v/>
      </c>
      <c r="Y3954" t="b">
        <v>0</v>
      </c>
      <c r="AA3954" t="str">
        <f>IF(OR(AND(Flights[[#This Row],[Status]]="Cancelled", Flights[[#This Row],[Cancellation Reason]]="Airline/Carrier"), Flights[[#This Row],[Delay Type]]="Severe"), "Yes", "No")</f>
        <v>No</v>
      </c>
    </row>
    <row r="3955" spans="1:27" x14ac:dyDescent="0.3">
      <c r="A3955" s="3">
        <v>42291</v>
      </c>
      <c r="B3955" s="22">
        <f>WEEKNUM(Flights[[#This Row],[Date]], 1)</f>
        <v>42</v>
      </c>
      <c r="C3955" s="22">
        <f>WEEKDAY(Flights[[#This Row],[Date]],1)</f>
        <v>4</v>
      </c>
      <c r="D3955" t="s">
        <v>1309</v>
      </c>
      <c r="E3955" t="s">
        <v>1995</v>
      </c>
      <c r="F3955" t="s">
        <v>0</v>
      </c>
      <c r="G3955" t="s">
        <v>29</v>
      </c>
      <c r="H3955" t="str">
        <f>_xlfn.XLOOKUP(Flights[[#This Row],[Destination]], Airports!$A$2:$A$78, Airports!$D$2:$D$78)</f>
        <v>Phoenix</v>
      </c>
      <c r="I3955" t="str" cm="1">
        <f t="array" ref="I3955">_xlfn.XLOOKUP(Flights[[#This Row],[Destination]],_xlfn._TRO_TRAILING( Airports!A:A),_xlfn._TRO_TRAILING( Airports!E:E), "Not found")</f>
        <v>AZ</v>
      </c>
      <c r="J3955" s="1">
        <v>0.2326388888888889</v>
      </c>
      <c r="K3955" s="22">
        <f>HOUR(Flights[[#This Row],[Scheduled Departure]])</f>
        <v>5</v>
      </c>
      <c r="L3955" s="1">
        <v>0.23055555555555557</v>
      </c>
      <c r="M3955">
        <f>(L3955-J3955)*24*60</f>
        <v>-2.9999999999999893</v>
      </c>
      <c r="N3955" s="16">
        <f>Flights[[#This Row],[Length (min)]]/60</f>
        <v>1.1499999999999999</v>
      </c>
      <c r="O3955">
        <v>69</v>
      </c>
      <c r="P3955">
        <v>370</v>
      </c>
      <c r="Q3955" s="18">
        <f>IFERROR(Flights[[#This Row],[Distance]]/Flights[[#This Row],[Length (hr)]], "")</f>
        <v>321.73913043478262</v>
      </c>
      <c r="R3955" s="1">
        <v>0.28819444444444442</v>
      </c>
      <c r="S3955" s="1" t="str">
        <f>IF(Flights[[#This Row],[Length (hr)]]&lt;2, "No meal", IF(Flights[[#This Row],[Length (hr)]]&lt;3.5, "Light meal", "Full meal"))</f>
        <v>No meal</v>
      </c>
      <c r="T3955" s="1" t="str">
        <f>IF(AND(Flights[[#This Row],[Airline]]="US Airways", Flights[[#This Row],[Meal]]="Full Meal"), "Yes", "No")</f>
        <v>No</v>
      </c>
      <c r="U3955" s="1">
        <v>0.27847222222222223</v>
      </c>
      <c r="V3955">
        <v>-14</v>
      </c>
      <c r="W3955" s="1" t="str">
        <f>IF(Flights[[#This Row],[Arrival Delay]] = "", "Cancelled", IF(Flights[[#This Row],[Arrival Delay]]&gt;15, "Delayed", "On time"))</f>
        <v>On time</v>
      </c>
      <c r="X3955" t="str">
        <f>IF(Flights[[#This Row],[Status]]&lt;&gt;"Delayed","", IF(Flights[[#This Row],[Arrival Delay]]&gt;120, "Severe", IF(Flights[[#This Row],[Arrival Delay]]&gt;60, "Major", "Moderate")))</f>
        <v/>
      </c>
      <c r="Y3955" t="b">
        <v>0</v>
      </c>
      <c r="AA3955" t="str">
        <f>IF(OR(AND(Flights[[#This Row],[Status]]="Cancelled", Flights[[#This Row],[Cancellation Reason]]="Airline/Carrier"), Flights[[#This Row],[Delay Type]]="Severe"), "Yes", "No")</f>
        <v>No</v>
      </c>
    </row>
    <row r="3956" spans="1:27" x14ac:dyDescent="0.3">
      <c r="A3956" s="3">
        <v>42291</v>
      </c>
      <c r="B3956" s="22">
        <f>WEEKNUM(Flights[[#This Row],[Date]], 1)</f>
        <v>42</v>
      </c>
      <c r="C3956" s="22">
        <f>WEEKDAY(Flights[[#This Row],[Date]],1)</f>
        <v>4</v>
      </c>
      <c r="D3956" t="s">
        <v>1673</v>
      </c>
      <c r="E3956" t="s">
        <v>1995</v>
      </c>
      <c r="F3956" t="s">
        <v>0</v>
      </c>
      <c r="G3956" t="s">
        <v>6</v>
      </c>
      <c r="H3956" t="str">
        <f>_xlfn.XLOOKUP(Flights[[#This Row],[Destination]], Airports!$A$2:$A$78, Airports!$D$2:$D$78)</f>
        <v>Nashville</v>
      </c>
      <c r="I3956" t="str" cm="1">
        <f t="array" ref="I3956">_xlfn.XLOOKUP(Flights[[#This Row],[Destination]],_xlfn._TRO_TRAILING( Airports!A:A),_xlfn._TRO_TRAILING( Airports!E:E), "Not found")</f>
        <v>TN</v>
      </c>
      <c r="J3956" s="1">
        <v>0.375</v>
      </c>
      <c r="K3956" s="22">
        <f>HOUR(Flights[[#This Row],[Scheduled Departure]])</f>
        <v>9</v>
      </c>
      <c r="L3956" s="1">
        <v>0.37708333333333333</v>
      </c>
      <c r="M3956">
        <f>(L3956-J3956)*24*60</f>
        <v>2.9999999999999893</v>
      </c>
      <c r="N3956" s="16">
        <f>Flights[[#This Row],[Length (min)]]/60</f>
        <v>3.7333333333333334</v>
      </c>
      <c r="O3956">
        <v>224</v>
      </c>
      <c r="P3956">
        <v>1797</v>
      </c>
      <c r="Q3956" s="18">
        <f>IFERROR(Flights[[#This Row],[Distance]]/Flights[[#This Row],[Length (hr)]], "")</f>
        <v>481.33928571428572</v>
      </c>
      <c r="R3956" s="1">
        <v>0.625</v>
      </c>
      <c r="S3956" s="1" t="str">
        <f>IF(Flights[[#This Row],[Length (hr)]]&lt;2, "No meal", IF(Flights[[#This Row],[Length (hr)]]&lt;3.5, "Light meal", "Full meal"))</f>
        <v>Full meal</v>
      </c>
      <c r="T3956" s="1" t="str">
        <f>IF(AND(Flights[[#This Row],[Airline]]="US Airways", Flights[[#This Row],[Meal]]="Full Meal"), "Yes", "No")</f>
        <v>No</v>
      </c>
      <c r="U3956" s="1">
        <v>0.61597222222222225</v>
      </c>
      <c r="V3956">
        <v>-13</v>
      </c>
      <c r="W3956" s="1" t="str">
        <f>IF(Flights[[#This Row],[Arrival Delay]] = "", "Cancelled", IF(Flights[[#This Row],[Arrival Delay]]&gt;15, "Delayed", "On time"))</f>
        <v>On time</v>
      </c>
      <c r="X3956" t="str">
        <f>IF(Flights[[#This Row],[Status]]&lt;&gt;"Delayed","", IF(Flights[[#This Row],[Arrival Delay]]&gt;120, "Severe", IF(Flights[[#This Row],[Arrival Delay]]&gt;60, "Major", "Moderate")))</f>
        <v/>
      </c>
      <c r="Y3956" t="b">
        <v>0</v>
      </c>
      <c r="AA3956" t="str">
        <f>IF(OR(AND(Flights[[#This Row],[Status]]="Cancelled", Flights[[#This Row],[Cancellation Reason]]="Airline/Carrier"), Flights[[#This Row],[Delay Type]]="Severe"), "Yes", "No")</f>
        <v>No</v>
      </c>
    </row>
    <row r="3957" spans="1:27" x14ac:dyDescent="0.3">
      <c r="A3957" s="3">
        <v>42291</v>
      </c>
      <c r="B3957" s="22">
        <f>WEEKNUM(Flights[[#This Row],[Date]], 1)</f>
        <v>42</v>
      </c>
      <c r="C3957" s="22">
        <f>WEEKDAY(Flights[[#This Row],[Date]],1)</f>
        <v>4</v>
      </c>
      <c r="D3957" t="s">
        <v>1372</v>
      </c>
      <c r="E3957" t="s">
        <v>1993</v>
      </c>
      <c r="F3957" t="s">
        <v>0</v>
      </c>
      <c r="G3957" t="s">
        <v>273</v>
      </c>
      <c r="H3957" t="str">
        <f>_xlfn.XLOOKUP(Flights[[#This Row],[Destination]], Airports!$A$2:$A$78, Airports!$D$2:$D$78)</f>
        <v>Denver</v>
      </c>
      <c r="I3957" t="str" cm="1">
        <f t="array" ref="I3957">_xlfn.XLOOKUP(Flights[[#This Row],[Destination]],_xlfn._TRO_TRAILING( Airports!A:A),_xlfn._TRO_TRAILING( Airports!E:E), "Not found")</f>
        <v>CO</v>
      </c>
      <c r="J3957" s="1">
        <v>0.40625</v>
      </c>
      <c r="K3957" s="22">
        <f>HOUR(Flights[[#This Row],[Scheduled Departure]])</f>
        <v>9</v>
      </c>
      <c r="L3957" s="1">
        <v>0.40486111111111112</v>
      </c>
      <c r="M3957">
        <f>(L3957-J3957)*24*60</f>
        <v>-1.9999999999999929</v>
      </c>
      <c r="N3957" s="16">
        <f>Flights[[#This Row],[Length (min)]]/60</f>
        <v>2.15</v>
      </c>
      <c r="O3957">
        <v>129</v>
      </c>
      <c r="P3957">
        <v>862</v>
      </c>
      <c r="Q3957" s="18">
        <f>IFERROR(Flights[[#This Row],[Distance]]/Flights[[#This Row],[Length (hr)]], "")</f>
        <v>400.93023255813955</v>
      </c>
      <c r="R3957" s="1">
        <v>0.54305555555555551</v>
      </c>
      <c r="S3957" s="1" t="str">
        <f>IF(Flights[[#This Row],[Length (hr)]]&lt;2, "No meal", IF(Flights[[#This Row],[Length (hr)]]&lt;3.5, "Light meal", "Full meal"))</f>
        <v>Light meal</v>
      </c>
      <c r="T3957" s="1" t="str">
        <f>IF(AND(Flights[[#This Row],[Airline]]="US Airways", Flights[[#This Row],[Meal]]="Full Meal"), "Yes", "No")</f>
        <v>No</v>
      </c>
      <c r="U3957" s="1">
        <v>0.53611111111111109</v>
      </c>
      <c r="V3957">
        <v>-10</v>
      </c>
      <c r="W3957" s="1" t="str">
        <f>IF(Flights[[#This Row],[Arrival Delay]] = "", "Cancelled", IF(Flights[[#This Row],[Arrival Delay]]&gt;15, "Delayed", "On time"))</f>
        <v>On time</v>
      </c>
      <c r="X3957" t="str">
        <f>IF(Flights[[#This Row],[Status]]&lt;&gt;"Delayed","", IF(Flights[[#This Row],[Arrival Delay]]&gt;120, "Severe", IF(Flights[[#This Row],[Arrival Delay]]&gt;60, "Major", "Moderate")))</f>
        <v/>
      </c>
      <c r="Y3957" t="b">
        <v>0</v>
      </c>
      <c r="AA3957" t="str">
        <f>IF(OR(AND(Flights[[#This Row],[Status]]="Cancelled", Flights[[#This Row],[Cancellation Reason]]="Airline/Carrier"), Flights[[#This Row],[Delay Type]]="Severe"), "Yes", "No")</f>
        <v>No</v>
      </c>
    </row>
    <row r="3958" spans="1:27" x14ac:dyDescent="0.3">
      <c r="A3958" s="3">
        <v>42291</v>
      </c>
      <c r="B3958" s="22">
        <f>WEEKNUM(Flights[[#This Row],[Date]], 1)</f>
        <v>42</v>
      </c>
      <c r="C3958" s="22">
        <f>WEEKDAY(Flights[[#This Row],[Date]],1)</f>
        <v>4</v>
      </c>
      <c r="D3958" t="s">
        <v>1815</v>
      </c>
      <c r="E3958" t="s">
        <v>1995</v>
      </c>
      <c r="F3958" t="s">
        <v>0</v>
      </c>
      <c r="G3958" t="s">
        <v>290</v>
      </c>
      <c r="H3958" t="str">
        <f>_xlfn.XLOOKUP(Flights[[#This Row],[Destination]], Airports!$A$2:$A$78, Airports!$D$2:$D$78)</f>
        <v>Houston</v>
      </c>
      <c r="I3958" t="str" cm="1">
        <f t="array" ref="I3958">_xlfn.XLOOKUP(Flights[[#This Row],[Destination]],_xlfn._TRO_TRAILING( Airports!A:A),_xlfn._TRO_TRAILING( Airports!E:E), "Not found")</f>
        <v>TX</v>
      </c>
      <c r="J3958" s="1">
        <v>0.4826388888888889</v>
      </c>
      <c r="K3958" s="22">
        <f>HOUR(Flights[[#This Row],[Scheduled Departure]])</f>
        <v>11</v>
      </c>
      <c r="L3958" s="1">
        <v>0.48333333333333334</v>
      </c>
      <c r="M3958">
        <f>(L3958-J3958)*24*60</f>
        <v>0.99999999999999645</v>
      </c>
      <c r="N3958" s="16">
        <f>Flights[[#This Row],[Length (min)]]/60</f>
        <v>3.1333333333333333</v>
      </c>
      <c r="O3958">
        <v>188</v>
      </c>
      <c r="P3958">
        <v>1390</v>
      </c>
      <c r="Q3958" s="18">
        <f>IFERROR(Flights[[#This Row],[Distance]]/Flights[[#This Row],[Length (hr)]], "")</f>
        <v>443.61702127659572</v>
      </c>
      <c r="R3958" s="1">
        <v>0.69791666666666663</v>
      </c>
      <c r="S3958" s="1" t="str">
        <f>IF(Flights[[#This Row],[Length (hr)]]&lt;2, "No meal", IF(Flights[[#This Row],[Length (hr)]]&lt;3.5, "Light meal", "Full meal"))</f>
        <v>Light meal</v>
      </c>
      <c r="T3958" s="1" t="str">
        <f>IF(AND(Flights[[#This Row],[Airline]]="US Airways", Flights[[#This Row],[Meal]]="Full Meal"), "Yes", "No")</f>
        <v>No</v>
      </c>
      <c r="U3958" s="1">
        <v>0.69722222222222219</v>
      </c>
      <c r="V3958">
        <v>-1</v>
      </c>
      <c r="W3958" s="1" t="str">
        <f>IF(Flights[[#This Row],[Arrival Delay]] = "", "Cancelled", IF(Flights[[#This Row],[Arrival Delay]]&gt;15, "Delayed", "On time"))</f>
        <v>On time</v>
      </c>
      <c r="X3958" t="str">
        <f>IF(Flights[[#This Row],[Status]]&lt;&gt;"Delayed","", IF(Flights[[#This Row],[Arrival Delay]]&gt;120, "Severe", IF(Flights[[#This Row],[Arrival Delay]]&gt;60, "Major", "Moderate")))</f>
        <v/>
      </c>
      <c r="Y3958" t="b">
        <v>0</v>
      </c>
      <c r="AA3958" t="str">
        <f>IF(OR(AND(Flights[[#This Row],[Status]]="Cancelled", Flights[[#This Row],[Cancellation Reason]]="Airline/Carrier"), Flights[[#This Row],[Delay Type]]="Severe"), "Yes", "No")</f>
        <v>No</v>
      </c>
    </row>
    <row r="3959" spans="1:27" x14ac:dyDescent="0.3">
      <c r="A3959" s="3">
        <v>42291</v>
      </c>
      <c r="B3959" s="22">
        <f>WEEKNUM(Flights[[#This Row],[Date]], 1)</f>
        <v>42</v>
      </c>
      <c r="C3959" s="22">
        <f>WEEKDAY(Flights[[#This Row],[Date]],1)</f>
        <v>4</v>
      </c>
      <c r="D3959" t="s">
        <v>516</v>
      </c>
      <c r="E3959" t="s">
        <v>1994</v>
      </c>
      <c r="F3959" t="s">
        <v>0</v>
      </c>
      <c r="G3959" t="s">
        <v>339</v>
      </c>
      <c r="H3959" t="str">
        <f>_xlfn.XLOOKUP(Flights[[#This Row],[Destination]], Airports!$A$2:$A$78, Airports!$D$2:$D$78)</f>
        <v>San Diego</v>
      </c>
      <c r="I3959" t="str" cm="1">
        <f t="array" ref="I3959">_xlfn.XLOOKUP(Flights[[#This Row],[Destination]],_xlfn._TRO_TRAILING( Airports!A:A),_xlfn._TRO_TRAILING( Airports!E:E), "Not found")</f>
        <v>CA</v>
      </c>
      <c r="J3959" s="1">
        <v>0.54166666666666663</v>
      </c>
      <c r="K3959" s="22">
        <f>HOUR(Flights[[#This Row],[Scheduled Departure]])</f>
        <v>13</v>
      </c>
      <c r="L3959" s="1">
        <v>0.53888888888888886</v>
      </c>
      <c r="M3959">
        <f>(L3959-J3959)*24*60</f>
        <v>-3.9999999999999858</v>
      </c>
      <c r="N3959" s="16">
        <f>Flights[[#This Row],[Length (min)]]/60</f>
        <v>0.76666666666666672</v>
      </c>
      <c r="O3959">
        <v>46</v>
      </c>
      <c r="P3959">
        <v>109</v>
      </c>
      <c r="Q3959" s="18">
        <f>IFERROR(Flights[[#This Row],[Distance]]/Flights[[#This Row],[Length (hr)]], "")</f>
        <v>142.17391304347825</v>
      </c>
      <c r="R3959" s="1">
        <v>0.58125000000000004</v>
      </c>
      <c r="S3959" s="1" t="str">
        <f>IF(Flights[[#This Row],[Length (hr)]]&lt;2, "No meal", IF(Flights[[#This Row],[Length (hr)]]&lt;3.5, "Light meal", "Full meal"))</f>
        <v>No meal</v>
      </c>
      <c r="T3959" s="1" t="str">
        <f>IF(AND(Flights[[#This Row],[Airline]]="US Airways", Flights[[#This Row],[Meal]]="Full Meal"), "Yes", "No")</f>
        <v>No</v>
      </c>
      <c r="U3959" s="1">
        <v>0.5708333333333333</v>
      </c>
      <c r="V3959">
        <v>-15</v>
      </c>
      <c r="W3959" s="1" t="str">
        <f>IF(Flights[[#This Row],[Arrival Delay]] = "", "Cancelled", IF(Flights[[#This Row],[Arrival Delay]]&gt;15, "Delayed", "On time"))</f>
        <v>On time</v>
      </c>
      <c r="X3959" t="str">
        <f>IF(Flights[[#This Row],[Status]]&lt;&gt;"Delayed","", IF(Flights[[#This Row],[Arrival Delay]]&gt;120, "Severe", IF(Flights[[#This Row],[Arrival Delay]]&gt;60, "Major", "Moderate")))</f>
        <v/>
      </c>
      <c r="Y3959" t="b">
        <v>0</v>
      </c>
      <c r="AA3959" t="str">
        <f>IF(OR(AND(Flights[[#This Row],[Status]]="Cancelled", Flights[[#This Row],[Cancellation Reason]]="Airline/Carrier"), Flights[[#This Row],[Delay Type]]="Severe"), "Yes", "No")</f>
        <v>No</v>
      </c>
    </row>
    <row r="3960" spans="1:27" x14ac:dyDescent="0.3">
      <c r="A3960" s="3">
        <v>42291</v>
      </c>
      <c r="B3960" s="22">
        <f>WEEKNUM(Flights[[#This Row],[Date]], 1)</f>
        <v>42</v>
      </c>
      <c r="C3960" s="22">
        <f>WEEKDAY(Flights[[#This Row],[Date]],1)</f>
        <v>4</v>
      </c>
      <c r="D3960" t="s">
        <v>541</v>
      </c>
      <c r="E3960" t="s">
        <v>1990</v>
      </c>
      <c r="F3960" t="s">
        <v>0</v>
      </c>
      <c r="G3960" t="s">
        <v>4</v>
      </c>
      <c r="H3960" t="str">
        <f>_xlfn.XLOOKUP(Flights[[#This Row],[Destination]], Airports!$A$2:$A$78, Airports!$D$2:$D$78)</f>
        <v>Chicago</v>
      </c>
      <c r="I3960" t="str" cm="1">
        <f t="array" ref="I3960">_xlfn.XLOOKUP(Flights[[#This Row],[Destination]],_xlfn._TRO_TRAILING( Airports!A:A),_xlfn._TRO_TRAILING( Airports!E:E), "Not found")</f>
        <v>IL</v>
      </c>
      <c r="J3960" s="1">
        <v>0.64583333333333337</v>
      </c>
      <c r="K3960" s="22">
        <f>HOUR(Flights[[#This Row],[Scheduled Departure]])</f>
        <v>15</v>
      </c>
      <c r="L3960" s="1">
        <v>0.64583333333333337</v>
      </c>
      <c r="M3960">
        <f>(L3960-J3960)*24*60</f>
        <v>0</v>
      </c>
      <c r="N3960" s="16">
        <f>Flights[[#This Row],[Length (min)]]/60</f>
        <v>3.85</v>
      </c>
      <c r="O3960">
        <v>231</v>
      </c>
      <c r="P3960">
        <v>1744</v>
      </c>
      <c r="Q3960" s="18">
        <f>IFERROR(Flights[[#This Row],[Distance]]/Flights[[#This Row],[Length (hr)]], "")</f>
        <v>452.98701298701297</v>
      </c>
      <c r="R3960" s="1">
        <v>0.8930555555555556</v>
      </c>
      <c r="S3960" s="1" t="str">
        <f>IF(Flights[[#This Row],[Length (hr)]]&lt;2, "No meal", IF(Flights[[#This Row],[Length (hr)]]&lt;3.5, "Light meal", "Full meal"))</f>
        <v>Full meal</v>
      </c>
      <c r="T3960" s="1" t="str">
        <f>IF(AND(Flights[[#This Row],[Airline]]="US Airways", Flights[[#This Row],[Meal]]="Full Meal"), "Yes", "No")</f>
        <v>No</v>
      </c>
      <c r="U3960" s="1">
        <v>0.88958333333333328</v>
      </c>
      <c r="V3960">
        <v>-5</v>
      </c>
      <c r="W3960" s="1" t="str">
        <f>IF(Flights[[#This Row],[Arrival Delay]] = "", "Cancelled", IF(Flights[[#This Row],[Arrival Delay]]&gt;15, "Delayed", "On time"))</f>
        <v>On time</v>
      </c>
      <c r="X3960" t="str">
        <f>IF(Flights[[#This Row],[Status]]&lt;&gt;"Delayed","", IF(Flights[[#This Row],[Arrival Delay]]&gt;120, "Severe", IF(Flights[[#This Row],[Arrival Delay]]&gt;60, "Major", "Moderate")))</f>
        <v/>
      </c>
      <c r="Y3960" t="b">
        <v>0</v>
      </c>
      <c r="AA3960" t="str">
        <f>IF(OR(AND(Flights[[#This Row],[Status]]="Cancelled", Flights[[#This Row],[Cancellation Reason]]="Airline/Carrier"), Flights[[#This Row],[Delay Type]]="Severe"), "Yes", "No")</f>
        <v>No</v>
      </c>
    </row>
    <row r="3961" spans="1:27" x14ac:dyDescent="0.3">
      <c r="A3961" s="3">
        <v>42291</v>
      </c>
      <c r="B3961" s="22">
        <f>WEEKNUM(Flights[[#This Row],[Date]], 1)</f>
        <v>42</v>
      </c>
      <c r="C3961" s="22">
        <f>WEEKDAY(Flights[[#This Row],[Date]],1)</f>
        <v>4</v>
      </c>
      <c r="D3961" t="s">
        <v>1436</v>
      </c>
      <c r="E3961" t="s">
        <v>1995</v>
      </c>
      <c r="F3961" t="s">
        <v>0</v>
      </c>
      <c r="G3961" t="s">
        <v>306</v>
      </c>
      <c r="H3961" t="str">
        <f>_xlfn.XLOOKUP(Flights[[#This Row],[Destination]], Airports!$A$2:$A$78, Airports!$D$2:$D$78)</f>
        <v>Chicago</v>
      </c>
      <c r="I3961" t="str" cm="1">
        <f t="array" ref="I3961">_xlfn.XLOOKUP(Flights[[#This Row],[Destination]],_xlfn._TRO_TRAILING( Airports!A:A),_xlfn._TRO_TRAILING( Airports!E:E), "Not found")</f>
        <v>IL</v>
      </c>
      <c r="J3961" s="1">
        <v>0.70138888888888884</v>
      </c>
      <c r="K3961" s="22">
        <f>HOUR(Flights[[#This Row],[Scheduled Departure]])</f>
        <v>16</v>
      </c>
      <c r="L3961" s="1">
        <v>0.71319444444444446</v>
      </c>
      <c r="M3961">
        <f>(L3961-J3961)*24*60</f>
        <v>17.000000000000099</v>
      </c>
      <c r="N3961" s="16">
        <f>Flights[[#This Row],[Length (min)]]/60</f>
        <v>3.6333333333333333</v>
      </c>
      <c r="O3961">
        <v>218</v>
      </c>
      <c r="P3961">
        <v>1750</v>
      </c>
      <c r="Q3961" s="18">
        <f>IFERROR(Flights[[#This Row],[Distance]]/Flights[[#This Row],[Length (hr)]], "")</f>
        <v>481.651376146789</v>
      </c>
      <c r="R3961" s="1">
        <v>0.94444444444444442</v>
      </c>
      <c r="S3961" s="1" t="str">
        <f>IF(Flights[[#This Row],[Length (hr)]]&lt;2, "No meal", IF(Flights[[#This Row],[Length (hr)]]&lt;3.5, "Light meal", "Full meal"))</f>
        <v>Full meal</v>
      </c>
      <c r="T3961" s="1" t="str">
        <f>IF(AND(Flights[[#This Row],[Airline]]="US Airways", Flights[[#This Row],[Meal]]="Full Meal"), "Yes", "No")</f>
        <v>No</v>
      </c>
      <c r="U3961" s="1">
        <v>0.94791666666666663</v>
      </c>
      <c r="V3961">
        <v>5</v>
      </c>
      <c r="W3961" s="1" t="str">
        <f>IF(Flights[[#This Row],[Arrival Delay]] = "", "Cancelled", IF(Flights[[#This Row],[Arrival Delay]]&gt;15, "Delayed", "On time"))</f>
        <v>On time</v>
      </c>
      <c r="X3961" t="str">
        <f>IF(Flights[[#This Row],[Status]]&lt;&gt;"Delayed","", IF(Flights[[#This Row],[Arrival Delay]]&gt;120, "Severe", IF(Flights[[#This Row],[Arrival Delay]]&gt;60, "Major", "Moderate")))</f>
        <v/>
      </c>
      <c r="Y3961" t="b">
        <v>0</v>
      </c>
      <c r="AA3961" t="str">
        <f>IF(OR(AND(Flights[[#This Row],[Status]]="Cancelled", Flights[[#This Row],[Cancellation Reason]]="Airline/Carrier"), Flights[[#This Row],[Delay Type]]="Severe"), "Yes", "No")</f>
        <v>No</v>
      </c>
    </row>
    <row r="3962" spans="1:27" x14ac:dyDescent="0.3">
      <c r="A3962" s="3">
        <v>42291</v>
      </c>
      <c r="B3962" s="22">
        <f>WEEKNUM(Flights[[#This Row],[Date]], 1)</f>
        <v>42</v>
      </c>
      <c r="C3962" s="22">
        <f>WEEKDAY(Flights[[#This Row],[Date]],1)</f>
        <v>4</v>
      </c>
      <c r="D3962" t="s">
        <v>86</v>
      </c>
      <c r="E3962" t="s">
        <v>1987</v>
      </c>
      <c r="F3962" t="s">
        <v>0</v>
      </c>
      <c r="G3962" t="s">
        <v>17</v>
      </c>
      <c r="H3962" t="str">
        <f>_xlfn.XLOOKUP(Flights[[#This Row],[Destination]], Airports!$A$2:$A$78, Airports!$D$2:$D$78)</f>
        <v>Honolulu</v>
      </c>
      <c r="I3962" t="str" cm="1">
        <f t="array" ref="I3962">_xlfn.XLOOKUP(Flights[[#This Row],[Destination]],_xlfn._TRO_TRAILING( Airports!A:A),_xlfn._TRO_TRAILING( Airports!E:E), "Not found")</f>
        <v>HI</v>
      </c>
      <c r="J3962" s="1">
        <v>0.70138888888888884</v>
      </c>
      <c r="K3962" s="22">
        <f>HOUR(Flights[[#This Row],[Scheduled Departure]])</f>
        <v>16</v>
      </c>
      <c r="L3962" s="1">
        <v>0.6958333333333333</v>
      </c>
      <c r="M3962">
        <f>(L3962-J3962)*24*60</f>
        <v>-7.9999999999999716</v>
      </c>
      <c r="N3962" s="16">
        <f>Flights[[#This Row],[Length (min)]]/60</f>
        <v>5.7</v>
      </c>
      <c r="O3962">
        <v>342</v>
      </c>
      <c r="P3962">
        <v>2556</v>
      </c>
      <c r="Q3962" s="18">
        <f>IFERROR(Flights[[#This Row],[Distance]]/Flights[[#This Row],[Length (hr)]], "")</f>
        <v>448.42105263157896</v>
      </c>
      <c r="R3962" s="1">
        <v>0.82847222222222228</v>
      </c>
      <c r="S3962" s="1" t="str">
        <f>IF(Flights[[#This Row],[Length (hr)]]&lt;2, "No meal", IF(Flights[[#This Row],[Length (hr)]]&lt;3.5, "Light meal", "Full meal"))</f>
        <v>Full meal</v>
      </c>
      <c r="T3962" s="1" t="str">
        <f>IF(AND(Flights[[#This Row],[Airline]]="US Airways", Flights[[#This Row],[Meal]]="Full Meal"), "Yes", "No")</f>
        <v>No</v>
      </c>
      <c r="U3962" s="1">
        <v>0.80833333333333335</v>
      </c>
      <c r="V3962">
        <v>-29</v>
      </c>
      <c r="W3962" s="1" t="str">
        <f>IF(Flights[[#This Row],[Arrival Delay]] = "", "Cancelled", IF(Flights[[#This Row],[Arrival Delay]]&gt;15, "Delayed", "On time"))</f>
        <v>On time</v>
      </c>
      <c r="X3962" t="str">
        <f>IF(Flights[[#This Row],[Status]]&lt;&gt;"Delayed","", IF(Flights[[#This Row],[Arrival Delay]]&gt;120, "Severe", IF(Flights[[#This Row],[Arrival Delay]]&gt;60, "Major", "Moderate")))</f>
        <v/>
      </c>
      <c r="Y3962" t="b">
        <v>0</v>
      </c>
      <c r="AA3962" t="str">
        <f>IF(OR(AND(Flights[[#This Row],[Status]]="Cancelled", Flights[[#This Row],[Cancellation Reason]]="Airline/Carrier"), Flights[[#This Row],[Delay Type]]="Severe"), "Yes", "No")</f>
        <v>No</v>
      </c>
    </row>
    <row r="3963" spans="1:27" x14ac:dyDescent="0.3">
      <c r="A3963" s="3">
        <v>42291</v>
      </c>
      <c r="B3963" s="22">
        <f>WEEKNUM(Flights[[#This Row],[Date]], 1)</f>
        <v>42</v>
      </c>
      <c r="C3963" s="22">
        <f>WEEKDAY(Flights[[#This Row],[Date]],1)</f>
        <v>4</v>
      </c>
      <c r="D3963" t="s">
        <v>608</v>
      </c>
      <c r="E3963" t="s">
        <v>1989</v>
      </c>
      <c r="F3963" t="s">
        <v>0</v>
      </c>
      <c r="G3963" t="s">
        <v>316</v>
      </c>
      <c r="H3963" t="str">
        <f>_xlfn.XLOOKUP(Flights[[#This Row],[Destination]], Airports!$A$2:$A$78, Airports!$D$2:$D$78)</f>
        <v>New Orleans</v>
      </c>
      <c r="I3963" t="str" cm="1">
        <f t="array" ref="I3963">_xlfn.XLOOKUP(Flights[[#This Row],[Destination]],_xlfn._TRO_TRAILING( Airports!A:A),_xlfn._TRO_TRAILING( Airports!E:E), "Not found")</f>
        <v>LA</v>
      </c>
      <c r="J3963" s="1">
        <v>0.74305555555555558</v>
      </c>
      <c r="K3963" s="22">
        <f>HOUR(Flights[[#This Row],[Scheduled Departure]])</f>
        <v>17</v>
      </c>
      <c r="L3963" s="1">
        <v>0.74236111111111114</v>
      </c>
      <c r="M3963">
        <f>(L3963-J3963)*24*60</f>
        <v>-0.99999999999999645</v>
      </c>
      <c r="N3963" s="16">
        <f>Flights[[#This Row],[Length (min)]]/60</f>
        <v>3.6</v>
      </c>
      <c r="O3963">
        <v>216</v>
      </c>
      <c r="P3963">
        <v>1670</v>
      </c>
      <c r="Q3963" s="18">
        <f>IFERROR(Flights[[#This Row],[Distance]]/Flights[[#This Row],[Length (hr)]], "")</f>
        <v>463.88888888888886</v>
      </c>
      <c r="R3963" s="1">
        <v>0.97847222222222219</v>
      </c>
      <c r="S3963" s="1" t="str">
        <f>IF(Flights[[#This Row],[Length (hr)]]&lt;2, "No meal", IF(Flights[[#This Row],[Length (hr)]]&lt;3.5, "Light meal", "Full meal"))</f>
        <v>Full meal</v>
      </c>
      <c r="T3963" s="1" t="str">
        <f>IF(AND(Flights[[#This Row],[Airline]]="US Airways", Flights[[#This Row],[Meal]]="Full Meal"), "Yes", "No")</f>
        <v>No</v>
      </c>
      <c r="U3963" s="1">
        <v>0.97569444444444442</v>
      </c>
      <c r="V3963">
        <v>-4</v>
      </c>
      <c r="W3963" s="1" t="str">
        <f>IF(Flights[[#This Row],[Arrival Delay]] = "", "Cancelled", IF(Flights[[#This Row],[Arrival Delay]]&gt;15, "Delayed", "On time"))</f>
        <v>On time</v>
      </c>
      <c r="X3963" t="str">
        <f>IF(Flights[[#This Row],[Status]]&lt;&gt;"Delayed","", IF(Flights[[#This Row],[Arrival Delay]]&gt;120, "Severe", IF(Flights[[#This Row],[Arrival Delay]]&gt;60, "Major", "Moderate")))</f>
        <v/>
      </c>
      <c r="Y3963" t="b">
        <v>0</v>
      </c>
      <c r="AA3963" t="str">
        <f>IF(OR(AND(Flights[[#This Row],[Status]]="Cancelled", Flights[[#This Row],[Cancellation Reason]]="Airline/Carrier"), Flights[[#This Row],[Delay Type]]="Severe"), "Yes", "No")</f>
        <v>No</v>
      </c>
    </row>
    <row r="3964" spans="1:27" x14ac:dyDescent="0.3">
      <c r="A3964" s="3">
        <v>42291</v>
      </c>
      <c r="B3964" s="22">
        <f>WEEKNUM(Flights[[#This Row],[Date]], 1)</f>
        <v>42</v>
      </c>
      <c r="C3964" s="22">
        <f>WEEKDAY(Flights[[#This Row],[Date]],1)</f>
        <v>4</v>
      </c>
      <c r="D3964" t="s">
        <v>1821</v>
      </c>
      <c r="E3964" t="s">
        <v>1995</v>
      </c>
      <c r="F3964" t="s">
        <v>0</v>
      </c>
      <c r="G3964" t="s">
        <v>318</v>
      </c>
      <c r="H3964" t="str">
        <f>_xlfn.XLOOKUP(Flights[[#This Row],[Destination]], Airports!$A$2:$A$78, Airports!$D$2:$D$78)</f>
        <v>Oakland</v>
      </c>
      <c r="I3964" t="str" cm="1">
        <f t="array" ref="I3964">_xlfn.XLOOKUP(Flights[[#This Row],[Destination]],_xlfn._TRO_TRAILING( Airports!A:A),_xlfn._TRO_TRAILING( Airports!E:E), "Not found")</f>
        <v>CA</v>
      </c>
      <c r="J3964" s="1">
        <v>0.74305555555555558</v>
      </c>
      <c r="K3964" s="22">
        <f>HOUR(Flights[[#This Row],[Scheduled Departure]])</f>
        <v>17</v>
      </c>
      <c r="L3964" s="1">
        <v>0.74097222222222225</v>
      </c>
      <c r="M3964">
        <f>(L3964-J3964)*24*60</f>
        <v>-2.9999999999999893</v>
      </c>
      <c r="N3964" s="16">
        <f>Flights[[#This Row],[Length (min)]]/60</f>
        <v>1.1333333333333333</v>
      </c>
      <c r="O3964">
        <v>68</v>
      </c>
      <c r="P3964">
        <v>337</v>
      </c>
      <c r="Q3964" s="18">
        <f>IFERROR(Flights[[#This Row],[Distance]]/Flights[[#This Row],[Length (hr)]], "")</f>
        <v>297.35294117647061</v>
      </c>
      <c r="R3964" s="1">
        <v>0.79513888888888884</v>
      </c>
      <c r="S3964" s="1" t="str">
        <f>IF(Flights[[#This Row],[Length (hr)]]&lt;2, "No meal", IF(Flights[[#This Row],[Length (hr)]]&lt;3.5, "Light meal", "Full meal"))</f>
        <v>No meal</v>
      </c>
      <c r="T3964" s="1" t="str">
        <f>IF(AND(Flights[[#This Row],[Airline]]="US Airways", Flights[[#This Row],[Meal]]="Full Meal"), "Yes", "No")</f>
        <v>No</v>
      </c>
      <c r="U3964" s="1">
        <v>0.78819444444444442</v>
      </c>
      <c r="V3964">
        <v>-10</v>
      </c>
      <c r="W3964" s="1" t="str">
        <f>IF(Flights[[#This Row],[Arrival Delay]] = "", "Cancelled", IF(Flights[[#This Row],[Arrival Delay]]&gt;15, "Delayed", "On time"))</f>
        <v>On time</v>
      </c>
      <c r="X3964" t="str">
        <f>IF(Flights[[#This Row],[Status]]&lt;&gt;"Delayed","", IF(Flights[[#This Row],[Arrival Delay]]&gt;120, "Severe", IF(Flights[[#This Row],[Arrival Delay]]&gt;60, "Major", "Moderate")))</f>
        <v/>
      </c>
      <c r="Y3964" t="b">
        <v>0</v>
      </c>
      <c r="AA3964" t="str">
        <f>IF(OR(AND(Flights[[#This Row],[Status]]="Cancelled", Flights[[#This Row],[Cancellation Reason]]="Airline/Carrier"), Flights[[#This Row],[Delay Type]]="Severe"), "Yes", "No")</f>
        <v>No</v>
      </c>
    </row>
    <row r="3965" spans="1:27" x14ac:dyDescent="0.3">
      <c r="A3965" s="3">
        <v>42291</v>
      </c>
      <c r="B3965" s="22">
        <f>WEEKNUM(Flights[[#This Row],[Date]], 1)</f>
        <v>42</v>
      </c>
      <c r="C3965" s="22">
        <f>WEEKDAY(Flights[[#This Row],[Date]],1)</f>
        <v>4</v>
      </c>
      <c r="D3965" t="s">
        <v>1018</v>
      </c>
      <c r="E3965" t="s">
        <v>1989</v>
      </c>
      <c r="F3965" t="s">
        <v>0</v>
      </c>
      <c r="G3965" t="s">
        <v>314</v>
      </c>
      <c r="H3965" t="str">
        <f>_xlfn.XLOOKUP(Flights[[#This Row],[Destination]], Airports!$A$2:$A$78, Airports!$D$2:$D$78)</f>
        <v>Minneapolis</v>
      </c>
      <c r="I3965" t="str" cm="1">
        <f t="array" ref="I3965">_xlfn.XLOOKUP(Flights[[#This Row],[Destination]],_xlfn._TRO_TRAILING( Airports!A:A),_xlfn._TRO_TRAILING( Airports!E:E), "Not found")</f>
        <v>MN</v>
      </c>
      <c r="J3965" s="1">
        <v>0.76041666666666663</v>
      </c>
      <c r="K3965" s="22">
        <f>HOUR(Flights[[#This Row],[Scheduled Departure]])</f>
        <v>18</v>
      </c>
      <c r="L3965" s="1">
        <v>0.75486111111111109</v>
      </c>
      <c r="M3965">
        <f>(L3965-J3965)*24*60</f>
        <v>-7.9999999999999716</v>
      </c>
      <c r="N3965" s="16">
        <f>Flights[[#This Row],[Length (min)]]/60</f>
        <v>3.3166666666666669</v>
      </c>
      <c r="O3965">
        <v>199</v>
      </c>
      <c r="P3965">
        <v>1535</v>
      </c>
      <c r="Q3965" s="18">
        <f>IFERROR(Flights[[#This Row],[Distance]]/Flights[[#This Row],[Length (hr)]], "")</f>
        <v>462.81407035175874</v>
      </c>
      <c r="R3965" s="1">
        <v>0.98888888888888893</v>
      </c>
      <c r="S3965" s="1" t="str">
        <f>IF(Flights[[#This Row],[Length (hr)]]&lt;2, "No meal", IF(Flights[[#This Row],[Length (hr)]]&lt;3.5, "Light meal", "Full meal"))</f>
        <v>Light meal</v>
      </c>
      <c r="T3965" s="1" t="str">
        <f>IF(AND(Flights[[#This Row],[Airline]]="US Airways", Flights[[#This Row],[Meal]]="Full Meal"), "Yes", "No")</f>
        <v>No</v>
      </c>
      <c r="U3965" s="1">
        <v>0.97638888888888886</v>
      </c>
      <c r="V3965">
        <v>-18</v>
      </c>
      <c r="W3965" s="1" t="str">
        <f>IF(Flights[[#This Row],[Arrival Delay]] = "", "Cancelled", IF(Flights[[#This Row],[Arrival Delay]]&gt;15, "Delayed", "On time"))</f>
        <v>On time</v>
      </c>
      <c r="X3965" t="str">
        <f>IF(Flights[[#This Row],[Status]]&lt;&gt;"Delayed","", IF(Flights[[#This Row],[Arrival Delay]]&gt;120, "Severe", IF(Flights[[#This Row],[Arrival Delay]]&gt;60, "Major", "Moderate")))</f>
        <v/>
      </c>
      <c r="Y3965" t="b">
        <v>0</v>
      </c>
      <c r="AA3965" t="str">
        <f>IF(OR(AND(Flights[[#This Row],[Status]]="Cancelled", Flights[[#This Row],[Cancellation Reason]]="Airline/Carrier"), Flights[[#This Row],[Delay Type]]="Severe"), "Yes", "No")</f>
        <v>No</v>
      </c>
    </row>
    <row r="3966" spans="1:27" x14ac:dyDescent="0.3">
      <c r="A3966" s="3">
        <v>42291</v>
      </c>
      <c r="B3966" s="22">
        <f>WEEKNUM(Flights[[#This Row],[Date]], 1)</f>
        <v>42</v>
      </c>
      <c r="C3966" s="22">
        <f>WEEKDAY(Flights[[#This Row],[Date]],1)</f>
        <v>4</v>
      </c>
      <c r="D3966" t="s">
        <v>1707</v>
      </c>
      <c r="E3966" t="s">
        <v>1995</v>
      </c>
      <c r="F3966" t="s">
        <v>0</v>
      </c>
      <c r="G3966" t="s">
        <v>303</v>
      </c>
      <c r="H3966" t="str">
        <f>_xlfn.XLOOKUP(Flights[[#This Row],[Destination]], Airports!$A$2:$A$78, Airports!$D$2:$D$78)</f>
        <v>Kansas City</v>
      </c>
      <c r="I3966" t="str" cm="1">
        <f t="array" ref="I3966">_xlfn.XLOOKUP(Flights[[#This Row],[Destination]],_xlfn._TRO_TRAILING( Airports!A:A),_xlfn._TRO_TRAILING( Airports!E:E), "Not found")</f>
        <v>MO</v>
      </c>
      <c r="J3966" s="1">
        <v>0.78125</v>
      </c>
      <c r="K3966" s="22">
        <f>HOUR(Flights[[#This Row],[Scheduled Departure]])</f>
        <v>18</v>
      </c>
      <c r="L3966" s="1">
        <v>0.77916666666666667</v>
      </c>
      <c r="M3966">
        <f>(L3966-J3966)*24*60</f>
        <v>-2.9999999999999893</v>
      </c>
      <c r="N3966" s="16">
        <f>Flights[[#This Row],[Length (min)]]/60</f>
        <v>2.95</v>
      </c>
      <c r="O3966">
        <v>177</v>
      </c>
      <c r="P3966">
        <v>1363</v>
      </c>
      <c r="Q3966" s="18">
        <f>IFERROR(Flights[[#This Row],[Distance]]/Flights[[#This Row],[Length (hr)]], "")</f>
        <v>462.03389830508473</v>
      </c>
      <c r="R3966" s="1">
        <v>0.99652777777777779</v>
      </c>
      <c r="S3966" s="1" t="str">
        <f>IF(Flights[[#This Row],[Length (hr)]]&lt;2, "No meal", IF(Flights[[#This Row],[Length (hr)]]&lt;3.5, "Light meal", "Full meal"))</f>
        <v>Light meal</v>
      </c>
      <c r="T3966" s="1" t="str">
        <f>IF(AND(Flights[[#This Row],[Airline]]="US Airways", Flights[[#This Row],[Meal]]="Full Meal"), "Yes", "No")</f>
        <v>No</v>
      </c>
      <c r="U3966" s="1">
        <v>0.98541666666666672</v>
      </c>
      <c r="V3966">
        <v>-16</v>
      </c>
      <c r="W3966" s="1" t="str">
        <f>IF(Flights[[#This Row],[Arrival Delay]] = "", "Cancelled", IF(Flights[[#This Row],[Arrival Delay]]&gt;15, "Delayed", "On time"))</f>
        <v>On time</v>
      </c>
      <c r="X3966" t="str">
        <f>IF(Flights[[#This Row],[Status]]&lt;&gt;"Delayed","", IF(Flights[[#This Row],[Arrival Delay]]&gt;120, "Severe", IF(Flights[[#This Row],[Arrival Delay]]&gt;60, "Major", "Moderate")))</f>
        <v/>
      </c>
      <c r="Y3966" t="b">
        <v>0</v>
      </c>
      <c r="AA3966" t="str">
        <f>IF(OR(AND(Flights[[#This Row],[Status]]="Cancelled", Flights[[#This Row],[Cancellation Reason]]="Airline/Carrier"), Flights[[#This Row],[Delay Type]]="Severe"), "Yes", "No")</f>
        <v>No</v>
      </c>
    </row>
    <row r="3967" spans="1:27" x14ac:dyDescent="0.3">
      <c r="A3967" s="3">
        <v>42291</v>
      </c>
      <c r="B3967" s="22">
        <f>WEEKNUM(Flights[[#This Row],[Date]], 1)</f>
        <v>42</v>
      </c>
      <c r="C3967" s="22">
        <f>WEEKDAY(Flights[[#This Row],[Date]],1)</f>
        <v>4</v>
      </c>
      <c r="D3967" t="s">
        <v>824</v>
      </c>
      <c r="E3967" t="s">
        <v>1994</v>
      </c>
      <c r="F3967" t="s">
        <v>0</v>
      </c>
      <c r="G3967" t="s">
        <v>29</v>
      </c>
      <c r="H3967" t="str">
        <f>_xlfn.XLOOKUP(Flights[[#This Row],[Destination]], Airports!$A$2:$A$78, Airports!$D$2:$D$78)</f>
        <v>Phoenix</v>
      </c>
      <c r="I3967" t="str" cm="1">
        <f t="array" ref="I3967">_xlfn.XLOOKUP(Flights[[#This Row],[Destination]],_xlfn._TRO_TRAILING( Airports!A:A),_xlfn._TRO_TRAILING( Airports!E:E), "Not found")</f>
        <v>AZ</v>
      </c>
      <c r="J3967" s="1">
        <v>0.86805555555555558</v>
      </c>
      <c r="K3967" s="22">
        <f>HOUR(Flights[[#This Row],[Scheduled Departure]])</f>
        <v>20</v>
      </c>
      <c r="L3967" s="1">
        <v>0.8618055555555556</v>
      </c>
      <c r="M3967">
        <f>(L3967-J3967)*24*60</f>
        <v>-8.999999999999968</v>
      </c>
      <c r="N3967" s="16">
        <f>Flights[[#This Row],[Length (min)]]/60</f>
        <v>1.4333333333333333</v>
      </c>
      <c r="O3967">
        <v>86</v>
      </c>
      <c r="P3967">
        <v>370</v>
      </c>
      <c r="Q3967" s="18">
        <f>IFERROR(Flights[[#This Row],[Distance]]/Flights[[#This Row],[Length (hr)]], "")</f>
        <v>258.13953488372096</v>
      </c>
      <c r="R3967" s="1">
        <v>0.92986111111111114</v>
      </c>
      <c r="S3967" s="1" t="str">
        <f>IF(Flights[[#This Row],[Length (hr)]]&lt;2, "No meal", IF(Flights[[#This Row],[Length (hr)]]&lt;3.5, "Light meal", "Full meal"))</f>
        <v>No meal</v>
      </c>
      <c r="T3967" s="1" t="str">
        <f>IF(AND(Flights[[#This Row],[Airline]]="US Airways", Flights[[#This Row],[Meal]]="Full Meal"), "Yes", "No")</f>
        <v>No</v>
      </c>
      <c r="U3967" s="1">
        <v>0.92152777777777772</v>
      </c>
      <c r="V3967">
        <v>-12</v>
      </c>
      <c r="W3967" s="1" t="str">
        <f>IF(Flights[[#This Row],[Arrival Delay]] = "", "Cancelled", IF(Flights[[#This Row],[Arrival Delay]]&gt;15, "Delayed", "On time"))</f>
        <v>On time</v>
      </c>
      <c r="X3967" t="str">
        <f>IF(Flights[[#This Row],[Status]]&lt;&gt;"Delayed","", IF(Flights[[#This Row],[Arrival Delay]]&gt;120, "Severe", IF(Flights[[#This Row],[Arrival Delay]]&gt;60, "Major", "Moderate")))</f>
        <v/>
      </c>
      <c r="Y3967" t="b">
        <v>0</v>
      </c>
      <c r="AA3967" t="str">
        <f>IF(OR(AND(Flights[[#This Row],[Status]]="Cancelled", Flights[[#This Row],[Cancellation Reason]]="Airline/Carrier"), Flights[[#This Row],[Delay Type]]="Severe"), "Yes", "No")</f>
        <v>No</v>
      </c>
    </row>
    <row r="3968" spans="1:27" x14ac:dyDescent="0.3">
      <c r="A3968" s="3">
        <v>42291</v>
      </c>
      <c r="B3968" s="22">
        <f>WEEKNUM(Flights[[#This Row],[Date]], 1)</f>
        <v>42</v>
      </c>
      <c r="C3968" s="22">
        <f>WEEKDAY(Flights[[#This Row],[Date]],1)</f>
        <v>4</v>
      </c>
      <c r="D3968" t="s">
        <v>155</v>
      </c>
      <c r="E3968" t="s">
        <v>1987</v>
      </c>
      <c r="F3968" t="s">
        <v>0</v>
      </c>
      <c r="G3968" t="s">
        <v>2</v>
      </c>
      <c r="H3968" t="str">
        <f>_xlfn.XLOOKUP(Flights[[#This Row],[Destination]], Airports!$A$2:$A$78, Airports!$D$2:$D$78)</f>
        <v>Miami</v>
      </c>
      <c r="I3968" t="str" cm="1">
        <f t="array" ref="I3968">_xlfn.XLOOKUP(Flights[[#This Row],[Destination]],_xlfn._TRO_TRAILING( Airports!A:A),_xlfn._TRO_TRAILING( Airports!E:E), "Not found")</f>
        <v>FL</v>
      </c>
      <c r="J3968" s="1">
        <v>0.91319444444444442</v>
      </c>
      <c r="K3968" s="22">
        <f>HOUR(Flights[[#This Row],[Scheduled Departure]])</f>
        <v>21</v>
      </c>
      <c r="L3968" s="1">
        <v>0.91249999999999998</v>
      </c>
      <c r="M3968">
        <f>(L3968-J3968)*24*60</f>
        <v>-0.99999999999999645</v>
      </c>
      <c r="N3968" s="16">
        <f>Flights[[#This Row],[Length (min)]]/60</f>
        <v>4.8166666666666664</v>
      </c>
      <c r="O3968">
        <v>289</v>
      </c>
      <c r="P3968">
        <v>2342</v>
      </c>
      <c r="Q3968" s="18">
        <f>IFERROR(Flights[[#This Row],[Distance]]/Flights[[#This Row],[Length (hr)]], "")</f>
        <v>486.22837370242218</v>
      </c>
      <c r="R3968" s="1">
        <v>0.24374999999999999</v>
      </c>
      <c r="S3968" s="1" t="str">
        <f>IF(Flights[[#This Row],[Length (hr)]]&lt;2, "No meal", IF(Flights[[#This Row],[Length (hr)]]&lt;3.5, "Light meal", "Full meal"))</f>
        <v>Full meal</v>
      </c>
      <c r="T3968" s="1" t="str">
        <f>IF(AND(Flights[[#This Row],[Airline]]="US Airways", Flights[[#This Row],[Meal]]="Full Meal"), "Yes", "No")</f>
        <v>No</v>
      </c>
      <c r="U3968" s="1">
        <v>0.23819444444444443</v>
      </c>
      <c r="V3968">
        <v>-8</v>
      </c>
      <c r="W3968" s="1" t="str">
        <f>IF(Flights[[#This Row],[Arrival Delay]] = "", "Cancelled", IF(Flights[[#This Row],[Arrival Delay]]&gt;15, "Delayed", "On time"))</f>
        <v>On time</v>
      </c>
      <c r="X3968" t="str">
        <f>IF(Flights[[#This Row],[Status]]&lt;&gt;"Delayed","", IF(Flights[[#This Row],[Arrival Delay]]&gt;120, "Severe", IF(Flights[[#This Row],[Arrival Delay]]&gt;60, "Major", "Moderate")))</f>
        <v/>
      </c>
      <c r="Y3968" t="b">
        <v>0</v>
      </c>
      <c r="AA3968" t="str">
        <f>IF(OR(AND(Flights[[#This Row],[Status]]="Cancelled", Flights[[#This Row],[Cancellation Reason]]="Airline/Carrier"), Flights[[#This Row],[Delay Type]]="Severe"), "Yes", "No")</f>
        <v>No</v>
      </c>
    </row>
    <row r="3969" spans="1:27" x14ac:dyDescent="0.3">
      <c r="A3969" s="3">
        <v>42292</v>
      </c>
      <c r="B3969" s="22">
        <f>WEEKNUM(Flights[[#This Row],[Date]], 1)</f>
        <v>42</v>
      </c>
      <c r="C3969" s="22">
        <f>WEEKDAY(Flights[[#This Row],[Date]],1)</f>
        <v>5</v>
      </c>
      <c r="D3969" t="s">
        <v>1642</v>
      </c>
      <c r="E3969" t="s">
        <v>1990</v>
      </c>
      <c r="F3969" t="s">
        <v>0</v>
      </c>
      <c r="G3969" t="s">
        <v>281</v>
      </c>
      <c r="H3969" t="str">
        <f>_xlfn.XLOOKUP(Flights[[#This Row],[Destination]], Airports!$A$2:$A$78, Airports!$D$2:$D$78)</f>
        <v>Newark</v>
      </c>
      <c r="I3969" t="str" cm="1">
        <f t="array" ref="I3969">_xlfn.XLOOKUP(Flights[[#This Row],[Destination]],_xlfn._TRO_TRAILING( Airports!A:A),_xlfn._TRO_TRAILING( Airports!E:E), "Not found")</f>
        <v>NJ</v>
      </c>
      <c r="J3969" s="1">
        <v>0.25</v>
      </c>
      <c r="K3969" s="22">
        <f>HOUR(Flights[[#This Row],[Scheduled Departure]])</f>
        <v>6</v>
      </c>
      <c r="L3969" s="1">
        <v>0.24930555555555556</v>
      </c>
      <c r="M3969">
        <f>(L3969-J3969)*24*60</f>
        <v>-0.99999999999999645</v>
      </c>
      <c r="N3969" s="16">
        <f>Flights[[#This Row],[Length (min)]]/60</f>
        <v>5.4666666666666668</v>
      </c>
      <c r="O3969">
        <v>328</v>
      </c>
      <c r="P3969">
        <v>2454</v>
      </c>
      <c r="Q3969" s="18">
        <f>IFERROR(Flights[[#This Row],[Distance]]/Flights[[#This Row],[Length (hr)]], "")</f>
        <v>448.90243902439022</v>
      </c>
      <c r="R3969" s="1">
        <v>0.60555555555555551</v>
      </c>
      <c r="S3969" s="1" t="str">
        <f>IF(Flights[[#This Row],[Length (hr)]]&lt;2, "No meal", IF(Flights[[#This Row],[Length (hr)]]&lt;3.5, "Light meal", "Full meal"))</f>
        <v>Full meal</v>
      </c>
      <c r="T3969" s="1" t="str">
        <f>IF(AND(Flights[[#This Row],[Airline]]="US Airways", Flights[[#This Row],[Meal]]="Full Meal"), "Yes", "No")</f>
        <v>No</v>
      </c>
      <c r="U3969" s="1">
        <v>0.6020833333333333</v>
      </c>
      <c r="V3969">
        <v>-5</v>
      </c>
      <c r="W3969" s="1" t="str">
        <f>IF(Flights[[#This Row],[Arrival Delay]] = "", "Cancelled", IF(Flights[[#This Row],[Arrival Delay]]&gt;15, "Delayed", "On time"))</f>
        <v>On time</v>
      </c>
      <c r="X3969" t="str">
        <f>IF(Flights[[#This Row],[Status]]&lt;&gt;"Delayed","", IF(Flights[[#This Row],[Arrival Delay]]&gt;120, "Severe", IF(Flights[[#This Row],[Arrival Delay]]&gt;60, "Major", "Moderate")))</f>
        <v/>
      </c>
      <c r="Y3969" t="b">
        <v>0</v>
      </c>
      <c r="AA3969" t="str">
        <f>IF(OR(AND(Flights[[#This Row],[Status]]="Cancelled", Flights[[#This Row],[Cancellation Reason]]="Airline/Carrier"), Flights[[#This Row],[Delay Type]]="Severe"), "Yes", "No")</f>
        <v>No</v>
      </c>
    </row>
    <row r="3970" spans="1:27" x14ac:dyDescent="0.3">
      <c r="A3970" s="3">
        <v>42292</v>
      </c>
      <c r="B3970" s="22">
        <f>WEEKNUM(Flights[[#This Row],[Date]], 1)</f>
        <v>42</v>
      </c>
      <c r="C3970" s="22">
        <f>WEEKDAY(Flights[[#This Row],[Date]],1)</f>
        <v>5</v>
      </c>
      <c r="D3970" t="s">
        <v>416</v>
      </c>
      <c r="E3970" t="s">
        <v>1989</v>
      </c>
      <c r="F3970" t="s">
        <v>0</v>
      </c>
      <c r="G3970" t="s">
        <v>17</v>
      </c>
      <c r="H3970" t="str">
        <f>_xlfn.XLOOKUP(Flights[[#This Row],[Destination]], Airports!$A$2:$A$78, Airports!$D$2:$D$78)</f>
        <v>Honolulu</v>
      </c>
      <c r="I3970" t="str" cm="1">
        <f t="array" ref="I3970">_xlfn.XLOOKUP(Flights[[#This Row],[Destination]],_xlfn._TRO_TRAILING( Airports!A:A),_xlfn._TRO_TRAILING( Airports!E:E), "Not found")</f>
        <v>HI</v>
      </c>
      <c r="J3970" s="1">
        <v>0.35416666666666669</v>
      </c>
      <c r="K3970" s="22">
        <f>HOUR(Flights[[#This Row],[Scheduled Departure]])</f>
        <v>8</v>
      </c>
      <c r="L3970" s="1">
        <v>0.3527777777777778</v>
      </c>
      <c r="M3970">
        <f>(L3970-J3970)*24*60</f>
        <v>-1.9999999999999929</v>
      </c>
      <c r="N3970" s="16">
        <f>Flights[[#This Row],[Length (min)]]/60</f>
        <v>5.75</v>
      </c>
      <c r="O3970">
        <v>345</v>
      </c>
      <c r="P3970">
        <v>2556</v>
      </c>
      <c r="Q3970" s="18">
        <f>IFERROR(Flights[[#This Row],[Distance]]/Flights[[#This Row],[Length (hr)]], "")</f>
        <v>444.52173913043481</v>
      </c>
      <c r="R3970" s="1">
        <v>0.47013888888888888</v>
      </c>
      <c r="S3970" s="1" t="str">
        <f>IF(Flights[[#This Row],[Length (hr)]]&lt;2, "No meal", IF(Flights[[#This Row],[Length (hr)]]&lt;3.5, "Light meal", "Full meal"))</f>
        <v>Full meal</v>
      </c>
      <c r="T3970" s="1" t="str">
        <f>IF(AND(Flights[[#This Row],[Airline]]="US Airways", Flights[[#This Row],[Meal]]="Full Meal"), "Yes", "No")</f>
        <v>No</v>
      </c>
      <c r="U3970" s="1">
        <v>0.46736111111111112</v>
      </c>
      <c r="V3970">
        <v>-4</v>
      </c>
      <c r="W3970" s="1" t="str">
        <f>IF(Flights[[#This Row],[Arrival Delay]] = "", "Cancelled", IF(Flights[[#This Row],[Arrival Delay]]&gt;15, "Delayed", "On time"))</f>
        <v>On time</v>
      </c>
      <c r="X3970" t="str">
        <f>IF(Flights[[#This Row],[Status]]&lt;&gt;"Delayed","", IF(Flights[[#This Row],[Arrival Delay]]&gt;120, "Severe", IF(Flights[[#This Row],[Arrival Delay]]&gt;60, "Major", "Moderate")))</f>
        <v/>
      </c>
      <c r="Y3970" t="b">
        <v>0</v>
      </c>
      <c r="AA3970" t="str">
        <f>IF(OR(AND(Flights[[#This Row],[Status]]="Cancelled", Flights[[#This Row],[Cancellation Reason]]="Airline/Carrier"), Flights[[#This Row],[Delay Type]]="Severe"), "Yes", "No")</f>
        <v>No</v>
      </c>
    </row>
    <row r="3971" spans="1:27" x14ac:dyDescent="0.3">
      <c r="A3971" s="3">
        <v>42292</v>
      </c>
      <c r="B3971" s="22">
        <f>WEEKNUM(Flights[[#This Row],[Date]], 1)</f>
        <v>42</v>
      </c>
      <c r="C3971" s="22">
        <f>WEEKDAY(Flights[[#This Row],[Date]],1)</f>
        <v>5</v>
      </c>
      <c r="D3971" t="s">
        <v>134</v>
      </c>
      <c r="E3971" t="s">
        <v>1987</v>
      </c>
      <c r="F3971" t="s">
        <v>0</v>
      </c>
      <c r="G3971" t="s">
        <v>3</v>
      </c>
      <c r="H3971" t="str">
        <f>_xlfn.XLOOKUP(Flights[[#This Row],[Destination]], Airports!$A$2:$A$78, Airports!$D$2:$D$78)</f>
        <v>Dallas</v>
      </c>
      <c r="I3971" t="str" cm="1">
        <f t="array" ref="I3971">_xlfn.XLOOKUP(Flights[[#This Row],[Destination]],_xlfn._TRO_TRAILING( Airports!A:A),_xlfn._TRO_TRAILING( Airports!E:E), "Not found")</f>
        <v>TX</v>
      </c>
      <c r="J3971" s="1">
        <v>0.39583333333333331</v>
      </c>
      <c r="K3971" s="22">
        <f>HOUR(Flights[[#This Row],[Scheduled Departure]])</f>
        <v>9</v>
      </c>
      <c r="L3971" s="1">
        <v>0.39444444444444443</v>
      </c>
      <c r="M3971">
        <f>(L3971-J3971)*24*60</f>
        <v>-1.9999999999999929</v>
      </c>
      <c r="N3971" s="16">
        <f>Flights[[#This Row],[Length (min)]]/60</f>
        <v>3.3833333333333333</v>
      </c>
      <c r="O3971">
        <v>203</v>
      </c>
      <c r="P3971">
        <v>1235</v>
      </c>
      <c r="Q3971" s="18">
        <f>IFERROR(Flights[[#This Row],[Distance]]/Flights[[#This Row],[Length (hr)]], "")</f>
        <v>365.02463054187194</v>
      </c>
      <c r="R3971" s="1">
        <v>0.6118055555555556</v>
      </c>
      <c r="S3971" s="1" t="str">
        <f>IF(Flights[[#This Row],[Length (hr)]]&lt;2, "No meal", IF(Flights[[#This Row],[Length (hr)]]&lt;3.5, "Light meal", "Full meal"))</f>
        <v>Light meal</v>
      </c>
      <c r="T3971" s="1" t="str">
        <f>IF(AND(Flights[[#This Row],[Airline]]="US Airways", Flights[[#This Row],[Meal]]="Full Meal"), "Yes", "No")</f>
        <v>No</v>
      </c>
      <c r="U3971" s="1">
        <v>0.61875000000000002</v>
      </c>
      <c r="V3971">
        <v>10</v>
      </c>
      <c r="W3971" s="1" t="str">
        <f>IF(Flights[[#This Row],[Arrival Delay]] = "", "Cancelled", IF(Flights[[#This Row],[Arrival Delay]]&gt;15, "Delayed", "On time"))</f>
        <v>On time</v>
      </c>
      <c r="X3971" t="str">
        <f>IF(Flights[[#This Row],[Status]]&lt;&gt;"Delayed","", IF(Flights[[#This Row],[Arrival Delay]]&gt;120, "Severe", IF(Flights[[#This Row],[Arrival Delay]]&gt;60, "Major", "Moderate")))</f>
        <v/>
      </c>
      <c r="Y3971" t="b">
        <v>0</v>
      </c>
      <c r="AA3971" t="str">
        <f>IF(OR(AND(Flights[[#This Row],[Status]]="Cancelled", Flights[[#This Row],[Cancellation Reason]]="Airline/Carrier"), Flights[[#This Row],[Delay Type]]="Severe"), "Yes", "No")</f>
        <v>No</v>
      </c>
    </row>
    <row r="3972" spans="1:27" x14ac:dyDescent="0.3">
      <c r="A3972" s="3">
        <v>42292</v>
      </c>
      <c r="B3972" s="22">
        <f>WEEKNUM(Flights[[#This Row],[Date]], 1)</f>
        <v>42</v>
      </c>
      <c r="C3972" s="22">
        <f>WEEKDAY(Flights[[#This Row],[Date]],1)</f>
        <v>5</v>
      </c>
      <c r="D3972" t="s">
        <v>62</v>
      </c>
      <c r="E3972" t="s">
        <v>1987</v>
      </c>
      <c r="F3972" t="s">
        <v>0</v>
      </c>
      <c r="G3972" t="s">
        <v>17</v>
      </c>
      <c r="H3972" t="str">
        <f>_xlfn.XLOOKUP(Flights[[#This Row],[Destination]], Airports!$A$2:$A$78, Airports!$D$2:$D$78)</f>
        <v>Honolulu</v>
      </c>
      <c r="I3972" t="str" cm="1">
        <f t="array" ref="I3972">_xlfn.XLOOKUP(Flights[[#This Row],[Destination]],_xlfn._TRO_TRAILING( Airports!A:A),_xlfn._TRO_TRAILING( Airports!E:E), "Not found")</f>
        <v>HI</v>
      </c>
      <c r="J3972" s="1">
        <v>0.41319444444444442</v>
      </c>
      <c r="K3972" s="22">
        <f>HOUR(Flights[[#This Row],[Scheduled Departure]])</f>
        <v>9</v>
      </c>
      <c r="L3972" s="1">
        <v>0.41249999999999998</v>
      </c>
      <c r="M3972">
        <f>(L3972-J3972)*24*60</f>
        <v>-0.99999999999999645</v>
      </c>
      <c r="N3972" s="16">
        <f>Flights[[#This Row],[Length (min)]]/60</f>
        <v>5.8166666666666664</v>
      </c>
      <c r="O3972">
        <v>349</v>
      </c>
      <c r="P3972">
        <v>2556</v>
      </c>
      <c r="Q3972" s="18">
        <f>IFERROR(Flights[[#This Row],[Distance]]/Flights[[#This Row],[Length (hr)]], "")</f>
        <v>439.42693409742122</v>
      </c>
      <c r="R3972" s="1">
        <v>0.54166666666666663</v>
      </c>
      <c r="S3972" s="1" t="str">
        <f>IF(Flights[[#This Row],[Length (hr)]]&lt;2, "No meal", IF(Flights[[#This Row],[Length (hr)]]&lt;3.5, "Light meal", "Full meal"))</f>
        <v>Full meal</v>
      </c>
      <c r="T3972" s="1" t="str">
        <f>IF(AND(Flights[[#This Row],[Airline]]="US Airways", Flights[[#This Row],[Meal]]="Full Meal"), "Yes", "No")</f>
        <v>No</v>
      </c>
      <c r="U3972" s="1">
        <v>0.52986111111111112</v>
      </c>
      <c r="V3972">
        <v>-17</v>
      </c>
      <c r="W3972" s="1" t="str">
        <f>IF(Flights[[#This Row],[Arrival Delay]] = "", "Cancelled", IF(Flights[[#This Row],[Arrival Delay]]&gt;15, "Delayed", "On time"))</f>
        <v>On time</v>
      </c>
      <c r="X3972" t="str">
        <f>IF(Flights[[#This Row],[Status]]&lt;&gt;"Delayed","", IF(Flights[[#This Row],[Arrival Delay]]&gt;120, "Severe", IF(Flights[[#This Row],[Arrival Delay]]&gt;60, "Major", "Moderate")))</f>
        <v/>
      </c>
      <c r="Y3972" t="b">
        <v>0</v>
      </c>
      <c r="AA3972" t="str">
        <f>IF(OR(AND(Flights[[#This Row],[Status]]="Cancelled", Flights[[#This Row],[Cancellation Reason]]="Airline/Carrier"), Flights[[#This Row],[Delay Type]]="Severe"), "Yes", "No")</f>
        <v>No</v>
      </c>
    </row>
    <row r="3973" spans="1:27" x14ac:dyDescent="0.3">
      <c r="A3973" s="3">
        <v>42292</v>
      </c>
      <c r="B3973" s="22">
        <f>WEEKNUM(Flights[[#This Row],[Date]], 1)</f>
        <v>42</v>
      </c>
      <c r="C3973" s="22">
        <f>WEEKDAY(Flights[[#This Row],[Date]],1)</f>
        <v>5</v>
      </c>
      <c r="D3973" t="s">
        <v>1676</v>
      </c>
      <c r="E3973" t="s">
        <v>1995</v>
      </c>
      <c r="F3973" t="s">
        <v>0</v>
      </c>
      <c r="G3973" t="s">
        <v>26</v>
      </c>
      <c r="H3973" t="str">
        <f>_xlfn.XLOOKUP(Flights[[#This Row],[Destination]], Airports!$A$2:$A$78, Airports!$D$2:$D$78)</f>
        <v>Atlanta</v>
      </c>
      <c r="I3973" t="str" cm="1">
        <f t="array" ref="I3973">_xlfn.XLOOKUP(Flights[[#This Row],[Destination]],_xlfn._TRO_TRAILING( Airports!A:A),_xlfn._TRO_TRAILING( Airports!E:E), "Not found")</f>
        <v>GA</v>
      </c>
      <c r="J3973" s="1">
        <v>0.44444444444444442</v>
      </c>
      <c r="K3973" s="22">
        <f>HOUR(Flights[[#This Row],[Scheduled Departure]])</f>
        <v>10</v>
      </c>
      <c r="L3973" s="1">
        <v>0.45902777777777776</v>
      </c>
      <c r="M3973">
        <f>(L3973-J3973)*24*60</f>
        <v>21.000000000000007</v>
      </c>
      <c r="N3973" s="16">
        <f>Flights[[#This Row],[Length (min)]]/60</f>
        <v>4.3</v>
      </c>
      <c r="O3973">
        <v>258</v>
      </c>
      <c r="P3973">
        <v>1947</v>
      </c>
      <c r="Q3973" s="18">
        <f>IFERROR(Flights[[#This Row],[Distance]]/Flights[[#This Row],[Length (hr)]], "")</f>
        <v>452.7906976744186</v>
      </c>
      <c r="R3973" s="1">
        <v>0.75</v>
      </c>
      <c r="S3973" s="1" t="str">
        <f>IF(Flights[[#This Row],[Length (hr)]]&lt;2, "No meal", IF(Flights[[#This Row],[Length (hr)]]&lt;3.5, "Light meal", "Full meal"))</f>
        <v>Full meal</v>
      </c>
      <c r="T3973" s="1" t="str">
        <f>IF(AND(Flights[[#This Row],[Airline]]="US Airways", Flights[[#This Row],[Meal]]="Full Meal"), "Yes", "No")</f>
        <v>No</v>
      </c>
      <c r="U3973" s="1">
        <v>0.7631944444444444</v>
      </c>
      <c r="V3973">
        <v>19</v>
      </c>
      <c r="W3973" s="1" t="str">
        <f>IF(Flights[[#This Row],[Arrival Delay]] = "", "Cancelled", IF(Flights[[#This Row],[Arrival Delay]]&gt;15, "Delayed", "On time"))</f>
        <v>Delayed</v>
      </c>
      <c r="X3973" t="str">
        <f>IF(Flights[[#This Row],[Status]]&lt;&gt;"Delayed","", IF(Flights[[#This Row],[Arrival Delay]]&gt;120, "Severe", IF(Flights[[#This Row],[Arrival Delay]]&gt;60, "Major", "Moderate")))</f>
        <v>Moderate</v>
      </c>
      <c r="Y3973" t="b">
        <v>0</v>
      </c>
      <c r="AA3973" t="str">
        <f>IF(OR(AND(Flights[[#This Row],[Status]]="Cancelled", Flights[[#This Row],[Cancellation Reason]]="Airline/Carrier"), Flights[[#This Row],[Delay Type]]="Severe"), "Yes", "No")</f>
        <v>No</v>
      </c>
    </row>
    <row r="3974" spans="1:27" x14ac:dyDescent="0.3">
      <c r="A3974" s="3">
        <v>42292</v>
      </c>
      <c r="B3974" s="22">
        <f>WEEKNUM(Flights[[#This Row],[Date]], 1)</f>
        <v>42</v>
      </c>
      <c r="C3974" s="22">
        <f>WEEKDAY(Flights[[#This Row],[Date]],1)</f>
        <v>5</v>
      </c>
      <c r="D3974" t="s">
        <v>176</v>
      </c>
      <c r="E3974" t="s">
        <v>1987</v>
      </c>
      <c r="F3974" t="s">
        <v>0</v>
      </c>
      <c r="G3974" t="s">
        <v>9</v>
      </c>
      <c r="H3974" t="str">
        <f>_xlfn.XLOOKUP(Flights[[#This Row],[Destination]], Airports!$A$2:$A$78, Airports!$D$2:$D$78)</f>
        <v>San Francisco</v>
      </c>
      <c r="I3974" t="str" cm="1">
        <f t="array" ref="I3974">_xlfn.XLOOKUP(Flights[[#This Row],[Destination]],_xlfn._TRO_TRAILING( Airports!A:A),_xlfn._TRO_TRAILING( Airports!E:E), "Not found")</f>
        <v>CA</v>
      </c>
      <c r="J3974" s="1">
        <v>0.51041666666666663</v>
      </c>
      <c r="K3974" s="22">
        <f>HOUR(Flights[[#This Row],[Scheduled Departure]])</f>
        <v>12</v>
      </c>
      <c r="L3974" s="1">
        <v>0.50972222222222219</v>
      </c>
      <c r="M3974">
        <f>(L3974-J3974)*24*60</f>
        <v>-0.99999999999999645</v>
      </c>
      <c r="N3974" s="16">
        <f>Flights[[#This Row],[Length (min)]]/60</f>
        <v>1.4333333333333333</v>
      </c>
      <c r="O3974">
        <v>86</v>
      </c>
      <c r="P3974">
        <v>337</v>
      </c>
      <c r="Q3974" s="18">
        <f>IFERROR(Flights[[#This Row],[Distance]]/Flights[[#This Row],[Length (hr)]], "")</f>
        <v>235.11627906976744</v>
      </c>
      <c r="R3974" s="1">
        <v>0.56805555555555554</v>
      </c>
      <c r="S3974" s="1" t="str">
        <f>IF(Flights[[#This Row],[Length (hr)]]&lt;2, "No meal", IF(Flights[[#This Row],[Length (hr)]]&lt;3.5, "Light meal", "Full meal"))</f>
        <v>No meal</v>
      </c>
      <c r="T3974" s="1" t="str">
        <f>IF(AND(Flights[[#This Row],[Airline]]="US Airways", Flights[[#This Row],[Meal]]="Full Meal"), "Yes", "No")</f>
        <v>No</v>
      </c>
      <c r="U3974" s="1">
        <v>0.56944444444444442</v>
      </c>
      <c r="V3974">
        <v>2</v>
      </c>
      <c r="W3974" s="1" t="str">
        <f>IF(Flights[[#This Row],[Arrival Delay]] = "", "Cancelled", IF(Flights[[#This Row],[Arrival Delay]]&gt;15, "Delayed", "On time"))</f>
        <v>On time</v>
      </c>
      <c r="X3974" t="str">
        <f>IF(Flights[[#This Row],[Status]]&lt;&gt;"Delayed","", IF(Flights[[#This Row],[Arrival Delay]]&gt;120, "Severe", IF(Flights[[#This Row],[Arrival Delay]]&gt;60, "Major", "Moderate")))</f>
        <v/>
      </c>
      <c r="Y3974" t="b">
        <v>0</v>
      </c>
      <c r="AA3974" t="str">
        <f>IF(OR(AND(Flights[[#This Row],[Status]]="Cancelled", Flights[[#This Row],[Cancellation Reason]]="Airline/Carrier"), Flights[[#This Row],[Delay Type]]="Severe"), "Yes", "No")</f>
        <v>No</v>
      </c>
    </row>
    <row r="3975" spans="1:27" x14ac:dyDescent="0.3">
      <c r="A3975" s="3">
        <v>42292</v>
      </c>
      <c r="B3975" s="22">
        <f>WEEKNUM(Flights[[#This Row],[Date]], 1)</f>
        <v>42</v>
      </c>
      <c r="C3975" s="22">
        <f>WEEKDAY(Flights[[#This Row],[Date]],1)</f>
        <v>5</v>
      </c>
      <c r="D3975" t="s">
        <v>1684</v>
      </c>
      <c r="E3975" t="s">
        <v>1995</v>
      </c>
      <c r="F3975" t="s">
        <v>0</v>
      </c>
      <c r="G3975" t="s">
        <v>303</v>
      </c>
      <c r="H3975" t="str">
        <f>_xlfn.XLOOKUP(Flights[[#This Row],[Destination]], Airports!$A$2:$A$78, Airports!$D$2:$D$78)</f>
        <v>Kansas City</v>
      </c>
      <c r="I3975" t="str" cm="1">
        <f t="array" ref="I3975">_xlfn.XLOOKUP(Flights[[#This Row],[Destination]],_xlfn._TRO_TRAILING( Airports!A:A),_xlfn._TRO_TRAILING( Airports!E:E), "Not found")</f>
        <v>MO</v>
      </c>
      <c r="J3975" s="1">
        <v>0.52430555555555558</v>
      </c>
      <c r="K3975" s="22">
        <f>HOUR(Flights[[#This Row],[Scheduled Departure]])</f>
        <v>12</v>
      </c>
      <c r="L3975" s="1">
        <v>0.5395833333333333</v>
      </c>
      <c r="M3975">
        <f>(L3975-J3975)*24*60</f>
        <v>21.999999999999922</v>
      </c>
      <c r="N3975" s="16">
        <f>Flights[[#This Row],[Length (min)]]/60</f>
        <v>3.35</v>
      </c>
      <c r="O3975">
        <v>201</v>
      </c>
      <c r="P3975">
        <v>1363</v>
      </c>
      <c r="Q3975" s="18">
        <f>IFERROR(Flights[[#This Row],[Distance]]/Flights[[#This Row],[Length (hr)]], "")</f>
        <v>406.86567164179104</v>
      </c>
      <c r="R3975" s="1">
        <v>0.73958333333333337</v>
      </c>
      <c r="S3975" s="1" t="str">
        <f>IF(Flights[[#This Row],[Length (hr)]]&lt;2, "No meal", IF(Flights[[#This Row],[Length (hr)]]&lt;3.5, "Light meal", "Full meal"))</f>
        <v>Light meal</v>
      </c>
      <c r="T3975" s="1" t="str">
        <f>IF(AND(Flights[[#This Row],[Airline]]="US Airways", Flights[[#This Row],[Meal]]="Full Meal"), "Yes", "No")</f>
        <v>No</v>
      </c>
      <c r="U3975" s="1">
        <v>0.76249999999999996</v>
      </c>
      <c r="V3975">
        <v>33</v>
      </c>
      <c r="W3975" s="1" t="str">
        <f>IF(Flights[[#This Row],[Arrival Delay]] = "", "Cancelled", IF(Flights[[#This Row],[Arrival Delay]]&gt;15, "Delayed", "On time"))</f>
        <v>Delayed</v>
      </c>
      <c r="X3975" t="str">
        <f>IF(Flights[[#This Row],[Status]]&lt;&gt;"Delayed","", IF(Flights[[#This Row],[Arrival Delay]]&gt;120, "Severe", IF(Flights[[#This Row],[Arrival Delay]]&gt;60, "Major", "Moderate")))</f>
        <v>Moderate</v>
      </c>
      <c r="Y3975" t="b">
        <v>0</v>
      </c>
      <c r="AA3975" t="str">
        <f>IF(OR(AND(Flights[[#This Row],[Status]]="Cancelled", Flights[[#This Row],[Cancellation Reason]]="Airline/Carrier"), Flights[[#This Row],[Delay Type]]="Severe"), "Yes", "No")</f>
        <v>No</v>
      </c>
    </row>
    <row r="3976" spans="1:27" x14ac:dyDescent="0.3">
      <c r="A3976" s="3">
        <v>42292</v>
      </c>
      <c r="B3976" s="22">
        <f>WEEKNUM(Flights[[#This Row],[Date]], 1)</f>
        <v>42</v>
      </c>
      <c r="C3976" s="22">
        <f>WEEKDAY(Flights[[#This Row],[Date]],1)</f>
        <v>5</v>
      </c>
      <c r="D3976" t="s">
        <v>1601</v>
      </c>
      <c r="E3976" t="s">
        <v>1989</v>
      </c>
      <c r="F3976" t="s">
        <v>0</v>
      </c>
      <c r="G3976" t="s">
        <v>344</v>
      </c>
      <c r="H3976" t="str">
        <f>_xlfn.XLOOKUP(Flights[[#This Row],[Destination]], Airports!$A$2:$A$78, Airports!$D$2:$D$78)</f>
        <v>Seattle</v>
      </c>
      <c r="I3976" t="str" cm="1">
        <f t="array" ref="I3976">_xlfn.XLOOKUP(Flights[[#This Row],[Destination]],_xlfn._TRO_TRAILING( Airports!A:A),_xlfn._TRO_TRAILING( Airports!E:E), "Not found")</f>
        <v>WA</v>
      </c>
      <c r="J3976" s="1">
        <v>0.54166666666666663</v>
      </c>
      <c r="K3976" s="22">
        <f>HOUR(Flights[[#This Row],[Scheduled Departure]])</f>
        <v>13</v>
      </c>
      <c r="L3976" s="1">
        <v>0.54027777777777775</v>
      </c>
      <c r="M3976">
        <f>(L3976-J3976)*24*60</f>
        <v>-1.9999999999999929</v>
      </c>
      <c r="N3976" s="16">
        <f>Flights[[#This Row],[Length (min)]]/60</f>
        <v>2.4</v>
      </c>
      <c r="O3976">
        <v>144</v>
      </c>
      <c r="P3976">
        <v>954</v>
      </c>
      <c r="Q3976" s="18">
        <f>IFERROR(Flights[[#This Row],[Distance]]/Flights[[#This Row],[Length (hr)]], "")</f>
        <v>397.5</v>
      </c>
      <c r="R3976" s="1">
        <v>0.65763888888888888</v>
      </c>
      <c r="S3976" s="1" t="str">
        <f>IF(Flights[[#This Row],[Length (hr)]]&lt;2, "No meal", IF(Flights[[#This Row],[Length (hr)]]&lt;3.5, "Light meal", "Full meal"))</f>
        <v>Light meal</v>
      </c>
      <c r="T3976" s="1" t="str">
        <f>IF(AND(Flights[[#This Row],[Airline]]="US Airways", Flights[[#This Row],[Meal]]="Full Meal"), "Yes", "No")</f>
        <v>No</v>
      </c>
      <c r="U3976" s="1">
        <v>0.64027777777777772</v>
      </c>
      <c r="V3976">
        <v>-25</v>
      </c>
      <c r="W3976" s="1" t="str">
        <f>IF(Flights[[#This Row],[Arrival Delay]] = "", "Cancelled", IF(Flights[[#This Row],[Arrival Delay]]&gt;15, "Delayed", "On time"))</f>
        <v>On time</v>
      </c>
      <c r="X3976" t="str">
        <f>IF(Flights[[#This Row],[Status]]&lt;&gt;"Delayed","", IF(Flights[[#This Row],[Arrival Delay]]&gt;120, "Severe", IF(Flights[[#This Row],[Arrival Delay]]&gt;60, "Major", "Moderate")))</f>
        <v/>
      </c>
      <c r="Y3976" t="b">
        <v>0</v>
      </c>
      <c r="AA3976" t="str">
        <f>IF(OR(AND(Flights[[#This Row],[Status]]="Cancelled", Flights[[#This Row],[Cancellation Reason]]="Airline/Carrier"), Flights[[#This Row],[Delay Type]]="Severe"), "Yes", "No")</f>
        <v>No</v>
      </c>
    </row>
    <row r="3977" spans="1:27" x14ac:dyDescent="0.3">
      <c r="A3977" s="3">
        <v>42292</v>
      </c>
      <c r="B3977" s="22">
        <f>WEEKNUM(Flights[[#This Row],[Date]], 1)</f>
        <v>42</v>
      </c>
      <c r="C3977" s="22">
        <f>WEEKDAY(Flights[[#This Row],[Date]],1)</f>
        <v>5</v>
      </c>
      <c r="D3977" t="s">
        <v>1586</v>
      </c>
      <c r="E3977" t="s">
        <v>1995</v>
      </c>
      <c r="F3977" t="s">
        <v>0</v>
      </c>
      <c r="G3977" t="s">
        <v>351</v>
      </c>
      <c r="H3977" t="str">
        <f>_xlfn.XLOOKUP(Flights[[#This Row],[Destination]], Airports!$A$2:$A$78, Airports!$D$2:$D$78)</f>
        <v>Sacramento</v>
      </c>
      <c r="I3977" t="str" cm="1">
        <f t="array" ref="I3977">_xlfn.XLOOKUP(Flights[[#This Row],[Destination]],_xlfn._TRO_TRAILING( Airports!A:A),_xlfn._TRO_TRAILING( Airports!E:E), "Not found")</f>
        <v>CA</v>
      </c>
      <c r="J3977" s="1">
        <v>0.56944444444444442</v>
      </c>
      <c r="K3977" s="22">
        <f>HOUR(Flights[[#This Row],[Scheduled Departure]])</f>
        <v>13</v>
      </c>
      <c r="L3977" s="1">
        <v>0.57638888888888884</v>
      </c>
      <c r="M3977">
        <f>(L3977-J3977)*24*60</f>
        <v>9.9999999999999645</v>
      </c>
      <c r="N3977" s="16">
        <f>Flights[[#This Row],[Length (min)]]/60</f>
        <v>1.3666666666666667</v>
      </c>
      <c r="O3977">
        <v>82</v>
      </c>
      <c r="P3977">
        <v>373</v>
      </c>
      <c r="Q3977" s="18">
        <f>IFERROR(Flights[[#This Row],[Distance]]/Flights[[#This Row],[Length (hr)]], "")</f>
        <v>272.92682926829269</v>
      </c>
      <c r="R3977" s="1">
        <v>0.62152777777777779</v>
      </c>
      <c r="S3977" s="1" t="str">
        <f>IF(Flights[[#This Row],[Length (hr)]]&lt;2, "No meal", IF(Flights[[#This Row],[Length (hr)]]&lt;3.5, "Light meal", "Full meal"))</f>
        <v>No meal</v>
      </c>
      <c r="T3977" s="1" t="str">
        <f>IF(AND(Flights[[#This Row],[Airline]]="US Airways", Flights[[#This Row],[Meal]]="Full Meal"), "Yes", "No")</f>
        <v>No</v>
      </c>
      <c r="U3977" s="1">
        <v>0.6333333333333333</v>
      </c>
      <c r="V3977">
        <v>17</v>
      </c>
      <c r="W3977" s="1" t="str">
        <f>IF(Flights[[#This Row],[Arrival Delay]] = "", "Cancelled", IF(Flights[[#This Row],[Arrival Delay]]&gt;15, "Delayed", "On time"))</f>
        <v>Delayed</v>
      </c>
      <c r="X3977" t="str">
        <f>IF(Flights[[#This Row],[Status]]&lt;&gt;"Delayed","", IF(Flights[[#This Row],[Arrival Delay]]&gt;120, "Severe", IF(Flights[[#This Row],[Arrival Delay]]&gt;60, "Major", "Moderate")))</f>
        <v>Moderate</v>
      </c>
      <c r="Y3977" t="b">
        <v>0</v>
      </c>
      <c r="AA3977" t="str">
        <f>IF(OR(AND(Flights[[#This Row],[Status]]="Cancelled", Flights[[#This Row],[Cancellation Reason]]="Airline/Carrier"), Flights[[#This Row],[Delay Type]]="Severe"), "Yes", "No")</f>
        <v>No</v>
      </c>
    </row>
    <row r="3978" spans="1:27" x14ac:dyDescent="0.3">
      <c r="A3978" s="3">
        <v>42292</v>
      </c>
      <c r="B3978" s="22">
        <f>WEEKNUM(Flights[[#This Row],[Date]], 1)</f>
        <v>42</v>
      </c>
      <c r="C3978" s="22">
        <f>WEEKDAY(Flights[[#This Row],[Date]],1)</f>
        <v>5</v>
      </c>
      <c r="D3978" t="s">
        <v>146</v>
      </c>
      <c r="E3978" t="s">
        <v>1987</v>
      </c>
      <c r="F3978" t="s">
        <v>0</v>
      </c>
      <c r="G3978" t="s">
        <v>7</v>
      </c>
      <c r="H3978" t="str">
        <f>_xlfn.XLOOKUP(Flights[[#This Row],[Destination]], Airports!$A$2:$A$78, Airports!$D$2:$D$78)</f>
        <v>Austin</v>
      </c>
      <c r="I3978" t="str" cm="1">
        <f t="array" ref="I3978">_xlfn.XLOOKUP(Flights[[#This Row],[Destination]],_xlfn._TRO_TRAILING( Airports!A:A),_xlfn._TRO_TRAILING( Airports!E:E), "Not found")</f>
        <v>TX</v>
      </c>
      <c r="J3978" s="1">
        <v>0.60069444444444442</v>
      </c>
      <c r="K3978" s="22">
        <f>HOUR(Flights[[#This Row],[Scheduled Departure]])</f>
        <v>14</v>
      </c>
      <c r="L3978" s="1">
        <v>0.68888888888888888</v>
      </c>
      <c r="M3978">
        <f>(L3978-J3978)*24*60</f>
        <v>127.00000000000003</v>
      </c>
      <c r="N3978" s="16">
        <f>Flights[[#This Row],[Length (min)]]/60</f>
        <v>2.95</v>
      </c>
      <c r="O3978">
        <v>177</v>
      </c>
      <c r="P3978">
        <v>1242</v>
      </c>
      <c r="Q3978" s="18">
        <f>IFERROR(Flights[[#This Row],[Distance]]/Flights[[#This Row],[Length (hr)]], "")</f>
        <v>421.01694915254234</v>
      </c>
      <c r="R3978" s="1">
        <v>0.80694444444444446</v>
      </c>
      <c r="S3978" s="1" t="str">
        <f>IF(Flights[[#This Row],[Length (hr)]]&lt;2, "No meal", IF(Flights[[#This Row],[Length (hr)]]&lt;3.5, "Light meal", "Full meal"))</f>
        <v>Light meal</v>
      </c>
      <c r="T3978" s="1" t="str">
        <f>IF(AND(Flights[[#This Row],[Airline]]="US Airways", Flights[[#This Row],[Meal]]="Full Meal"), "Yes", "No")</f>
        <v>No</v>
      </c>
      <c r="U3978" s="1">
        <v>0.89513888888888893</v>
      </c>
      <c r="V3978">
        <v>127</v>
      </c>
      <c r="W3978" s="1" t="str">
        <f>IF(Flights[[#This Row],[Arrival Delay]] = "", "Cancelled", IF(Flights[[#This Row],[Arrival Delay]]&gt;15, "Delayed", "On time"))</f>
        <v>Delayed</v>
      </c>
      <c r="X3978" t="str">
        <f>IF(Flights[[#This Row],[Status]]&lt;&gt;"Delayed","", IF(Flights[[#This Row],[Arrival Delay]]&gt;120, "Severe", IF(Flights[[#This Row],[Arrival Delay]]&gt;60, "Major", "Moderate")))</f>
        <v>Severe</v>
      </c>
      <c r="Y3978" t="b">
        <v>0</v>
      </c>
      <c r="AA3978" t="str">
        <f>IF(OR(AND(Flights[[#This Row],[Status]]="Cancelled", Flights[[#This Row],[Cancellation Reason]]="Airline/Carrier"), Flights[[#This Row],[Delay Type]]="Severe"), "Yes", "No")</f>
        <v>Yes</v>
      </c>
    </row>
    <row r="3979" spans="1:27" x14ac:dyDescent="0.3">
      <c r="A3979" s="3">
        <v>42292</v>
      </c>
      <c r="B3979" s="22">
        <f>WEEKNUM(Flights[[#This Row],[Date]], 1)</f>
        <v>42</v>
      </c>
      <c r="C3979" s="22">
        <f>WEEKDAY(Flights[[#This Row],[Date]],1)</f>
        <v>5</v>
      </c>
      <c r="D3979" t="s">
        <v>810</v>
      </c>
      <c r="E3979" t="s">
        <v>1995</v>
      </c>
      <c r="F3979" t="s">
        <v>0</v>
      </c>
      <c r="G3979" t="s">
        <v>349</v>
      </c>
      <c r="H3979" t="str">
        <f>_xlfn.XLOOKUP(Flights[[#This Row],[Destination]], Airports!$A$2:$A$78, Airports!$D$2:$D$78)</f>
        <v>Salt Lake City</v>
      </c>
      <c r="I3979" t="str" cm="1">
        <f t="array" ref="I3979">_xlfn.XLOOKUP(Flights[[#This Row],[Destination]],_xlfn._TRO_TRAILING( Airports!A:A),_xlfn._TRO_TRAILING( Airports!E:E), "Not found")</f>
        <v>UT</v>
      </c>
      <c r="J3979" s="1">
        <v>0.65625</v>
      </c>
      <c r="K3979" s="22">
        <f>HOUR(Flights[[#This Row],[Scheduled Departure]])</f>
        <v>15</v>
      </c>
      <c r="L3979" s="1">
        <v>0.65902777777777777</v>
      </c>
      <c r="M3979">
        <f>(L3979-J3979)*24*60</f>
        <v>3.9999999999999858</v>
      </c>
      <c r="N3979" s="16">
        <f>Flights[[#This Row],[Length (min)]]/60</f>
        <v>1.5833333333333333</v>
      </c>
      <c r="O3979">
        <v>95</v>
      </c>
      <c r="P3979">
        <v>590</v>
      </c>
      <c r="Q3979" s="18">
        <f>IFERROR(Flights[[#This Row],[Distance]]/Flights[[#This Row],[Length (hr)]], "")</f>
        <v>372.63157894736844</v>
      </c>
      <c r="R3979" s="1">
        <v>0.76736111111111116</v>
      </c>
      <c r="S3979" s="1" t="str">
        <f>IF(Flights[[#This Row],[Length (hr)]]&lt;2, "No meal", IF(Flights[[#This Row],[Length (hr)]]&lt;3.5, "Light meal", "Full meal"))</f>
        <v>No meal</v>
      </c>
      <c r="T3979" s="1" t="str">
        <f>IF(AND(Flights[[#This Row],[Airline]]="US Airways", Flights[[#This Row],[Meal]]="Full Meal"), "Yes", "No")</f>
        <v>No</v>
      </c>
      <c r="U3979" s="1">
        <v>0.76666666666666672</v>
      </c>
      <c r="V3979">
        <v>-1</v>
      </c>
      <c r="W3979" s="1" t="str">
        <f>IF(Flights[[#This Row],[Arrival Delay]] = "", "Cancelled", IF(Flights[[#This Row],[Arrival Delay]]&gt;15, "Delayed", "On time"))</f>
        <v>On time</v>
      </c>
      <c r="X3979" t="str">
        <f>IF(Flights[[#This Row],[Status]]&lt;&gt;"Delayed","", IF(Flights[[#This Row],[Arrival Delay]]&gt;120, "Severe", IF(Flights[[#This Row],[Arrival Delay]]&gt;60, "Major", "Moderate")))</f>
        <v/>
      </c>
      <c r="Y3979" t="b">
        <v>0</v>
      </c>
      <c r="AA3979" t="str">
        <f>IF(OR(AND(Flights[[#This Row],[Status]]="Cancelled", Flights[[#This Row],[Cancellation Reason]]="Airline/Carrier"), Flights[[#This Row],[Delay Type]]="Severe"), "Yes", "No")</f>
        <v>No</v>
      </c>
    </row>
    <row r="3980" spans="1:27" x14ac:dyDescent="0.3">
      <c r="A3980" s="3">
        <v>42292</v>
      </c>
      <c r="B3980" s="22">
        <f>WEEKNUM(Flights[[#This Row],[Date]], 1)</f>
        <v>42</v>
      </c>
      <c r="C3980" s="22">
        <f>WEEKDAY(Flights[[#This Row],[Date]],1)</f>
        <v>5</v>
      </c>
      <c r="D3980" t="s">
        <v>735</v>
      </c>
      <c r="E3980" t="s">
        <v>1989</v>
      </c>
      <c r="F3980" t="s">
        <v>0</v>
      </c>
      <c r="G3980" t="s">
        <v>349</v>
      </c>
      <c r="H3980" t="str">
        <f>_xlfn.XLOOKUP(Flights[[#This Row],[Destination]], Airports!$A$2:$A$78, Airports!$D$2:$D$78)</f>
        <v>Salt Lake City</v>
      </c>
      <c r="I3980" t="str" cm="1">
        <f t="array" ref="I3980">_xlfn.XLOOKUP(Flights[[#This Row],[Destination]],_xlfn._TRO_TRAILING( Airports!A:A),_xlfn._TRO_TRAILING( Airports!E:E), "Not found")</f>
        <v>UT</v>
      </c>
      <c r="J3980" s="1">
        <v>0.77083333333333337</v>
      </c>
      <c r="K3980" s="22">
        <f>HOUR(Flights[[#This Row],[Scheduled Departure]])</f>
        <v>18</v>
      </c>
      <c r="L3980" s="1">
        <v>0.77569444444444446</v>
      </c>
      <c r="M3980">
        <f>(L3980-J3980)*24*60</f>
        <v>6.9999999999999751</v>
      </c>
      <c r="N3980" s="16">
        <f>Flights[[#This Row],[Length (min)]]/60</f>
        <v>1.6666666666666667</v>
      </c>
      <c r="O3980">
        <v>100</v>
      </c>
      <c r="P3980">
        <v>590</v>
      </c>
      <c r="Q3980" s="18">
        <f>IFERROR(Flights[[#This Row],[Distance]]/Flights[[#This Row],[Length (hr)]], "")</f>
        <v>354</v>
      </c>
      <c r="R3980" s="1">
        <v>0.88472222222222219</v>
      </c>
      <c r="S3980" s="1" t="str">
        <f>IF(Flights[[#This Row],[Length (hr)]]&lt;2, "No meal", IF(Flights[[#This Row],[Length (hr)]]&lt;3.5, "Light meal", "Full meal"))</f>
        <v>No meal</v>
      </c>
      <c r="T3980" s="1" t="str">
        <f>IF(AND(Flights[[#This Row],[Airline]]="US Airways", Flights[[#This Row],[Meal]]="Full Meal"), "Yes", "No")</f>
        <v>No</v>
      </c>
      <c r="U3980" s="1">
        <v>0.88680555555555551</v>
      </c>
      <c r="V3980">
        <v>3</v>
      </c>
      <c r="W3980" s="1" t="str">
        <f>IF(Flights[[#This Row],[Arrival Delay]] = "", "Cancelled", IF(Flights[[#This Row],[Arrival Delay]]&gt;15, "Delayed", "On time"))</f>
        <v>On time</v>
      </c>
      <c r="X3980" t="str">
        <f>IF(Flights[[#This Row],[Status]]&lt;&gt;"Delayed","", IF(Flights[[#This Row],[Arrival Delay]]&gt;120, "Severe", IF(Flights[[#This Row],[Arrival Delay]]&gt;60, "Major", "Moderate")))</f>
        <v/>
      </c>
      <c r="Y3980" t="b">
        <v>0</v>
      </c>
      <c r="AA3980" t="str">
        <f>IF(OR(AND(Flights[[#This Row],[Status]]="Cancelled", Flights[[#This Row],[Cancellation Reason]]="Airline/Carrier"), Flights[[#This Row],[Delay Type]]="Severe"), "Yes", "No")</f>
        <v>No</v>
      </c>
    </row>
    <row r="3981" spans="1:27" x14ac:dyDescent="0.3">
      <c r="A3981" s="3">
        <v>42292</v>
      </c>
      <c r="B3981" s="22">
        <f>WEEKNUM(Flights[[#This Row],[Date]], 1)</f>
        <v>42</v>
      </c>
      <c r="C3981" s="22">
        <f>WEEKDAY(Flights[[#This Row],[Date]],1)</f>
        <v>5</v>
      </c>
      <c r="D3981" t="s">
        <v>1822</v>
      </c>
      <c r="E3981" t="s">
        <v>1995</v>
      </c>
      <c r="F3981" t="s">
        <v>0</v>
      </c>
      <c r="G3981" t="s">
        <v>29</v>
      </c>
      <c r="H3981" t="str">
        <f>_xlfn.XLOOKUP(Flights[[#This Row],[Destination]], Airports!$A$2:$A$78, Airports!$D$2:$D$78)</f>
        <v>Phoenix</v>
      </c>
      <c r="I3981" t="str" cm="1">
        <f t="array" ref="I3981">_xlfn.XLOOKUP(Flights[[#This Row],[Destination]],_xlfn._TRO_TRAILING( Airports!A:A),_xlfn._TRO_TRAILING( Airports!E:E), "Not found")</f>
        <v>AZ</v>
      </c>
      <c r="J3981" s="1">
        <v>0.79166666666666663</v>
      </c>
      <c r="K3981" s="22">
        <f>HOUR(Flights[[#This Row],[Scheduled Departure]])</f>
        <v>19</v>
      </c>
      <c r="L3981" s="1">
        <v>0.80486111111111114</v>
      </c>
      <c r="M3981">
        <f>(L3981-J3981)*24*60</f>
        <v>19.000000000000092</v>
      </c>
      <c r="N3981" s="16">
        <f>Flights[[#This Row],[Length (min)]]/60</f>
        <v>1.3333333333333333</v>
      </c>
      <c r="O3981">
        <v>80</v>
      </c>
      <c r="P3981">
        <v>370</v>
      </c>
      <c r="Q3981" s="18">
        <f>IFERROR(Flights[[#This Row],[Distance]]/Flights[[#This Row],[Length (hr)]], "")</f>
        <v>277.5</v>
      </c>
      <c r="R3981" s="1">
        <v>0.84722222222222221</v>
      </c>
      <c r="S3981" s="1" t="str">
        <f>IF(Flights[[#This Row],[Length (hr)]]&lt;2, "No meal", IF(Flights[[#This Row],[Length (hr)]]&lt;3.5, "Light meal", "Full meal"))</f>
        <v>No meal</v>
      </c>
      <c r="T3981" s="1" t="str">
        <f>IF(AND(Flights[[#This Row],[Airline]]="US Airways", Flights[[#This Row],[Meal]]="Full Meal"), "Yes", "No")</f>
        <v>No</v>
      </c>
      <c r="U3981" s="1">
        <v>0.86041666666666672</v>
      </c>
      <c r="V3981">
        <v>19</v>
      </c>
      <c r="W3981" s="1" t="str">
        <f>IF(Flights[[#This Row],[Arrival Delay]] = "", "Cancelled", IF(Flights[[#This Row],[Arrival Delay]]&gt;15, "Delayed", "On time"))</f>
        <v>Delayed</v>
      </c>
      <c r="X3981" t="str">
        <f>IF(Flights[[#This Row],[Status]]&lt;&gt;"Delayed","", IF(Flights[[#This Row],[Arrival Delay]]&gt;120, "Severe", IF(Flights[[#This Row],[Arrival Delay]]&gt;60, "Major", "Moderate")))</f>
        <v>Moderate</v>
      </c>
      <c r="Y3981" t="b">
        <v>0</v>
      </c>
      <c r="AA3981" t="str">
        <f>IF(OR(AND(Flights[[#This Row],[Status]]="Cancelled", Flights[[#This Row],[Cancellation Reason]]="Airline/Carrier"), Flights[[#This Row],[Delay Type]]="Severe"), "Yes", "No")</f>
        <v>No</v>
      </c>
    </row>
    <row r="3982" spans="1:27" x14ac:dyDescent="0.3">
      <c r="A3982" s="3">
        <v>42292</v>
      </c>
      <c r="B3982" s="22">
        <f>WEEKNUM(Flights[[#This Row],[Date]], 1)</f>
        <v>42</v>
      </c>
      <c r="C3982" s="22">
        <f>WEEKDAY(Flights[[#This Row],[Date]],1)</f>
        <v>5</v>
      </c>
      <c r="D3982" t="s">
        <v>1730</v>
      </c>
      <c r="E3982" t="s">
        <v>1995</v>
      </c>
      <c r="F3982" t="s">
        <v>0</v>
      </c>
      <c r="G3982" t="s">
        <v>347</v>
      </c>
      <c r="H3982" t="str">
        <f>_xlfn.XLOOKUP(Flights[[#This Row],[Destination]], Airports!$A$2:$A$78, Airports!$D$2:$D$78)</f>
        <v>San Jose</v>
      </c>
      <c r="I3982" t="str" cm="1">
        <f t="array" ref="I3982">_xlfn.XLOOKUP(Flights[[#This Row],[Destination]],_xlfn._TRO_TRAILING( Airports!A:A),_xlfn._TRO_TRAILING( Airports!E:E), "Not found")</f>
        <v>CA</v>
      </c>
      <c r="J3982" s="1">
        <v>0.80208333333333337</v>
      </c>
      <c r="K3982" s="22">
        <f>HOUR(Flights[[#This Row],[Scheduled Departure]])</f>
        <v>19</v>
      </c>
      <c r="L3982" s="1">
        <v>0.80208333333333337</v>
      </c>
      <c r="M3982">
        <f>(L3982-J3982)*24*60</f>
        <v>0</v>
      </c>
      <c r="N3982" s="16">
        <f>Flights[[#This Row],[Length (min)]]/60</f>
        <v>1</v>
      </c>
      <c r="O3982">
        <v>60</v>
      </c>
      <c r="P3982">
        <v>308</v>
      </c>
      <c r="Q3982" s="18">
        <f>IFERROR(Flights[[#This Row],[Distance]]/Flights[[#This Row],[Length (hr)]], "")</f>
        <v>308</v>
      </c>
      <c r="R3982" s="1">
        <v>0.84722222222222221</v>
      </c>
      <c r="S3982" s="1" t="str">
        <f>IF(Flights[[#This Row],[Length (hr)]]&lt;2, "No meal", IF(Flights[[#This Row],[Length (hr)]]&lt;3.5, "Light meal", "Full meal"))</f>
        <v>No meal</v>
      </c>
      <c r="T3982" s="1" t="str">
        <f>IF(AND(Flights[[#This Row],[Airline]]="US Airways", Flights[[#This Row],[Meal]]="Full Meal"), "Yes", "No")</f>
        <v>No</v>
      </c>
      <c r="U3982" s="1">
        <v>0.84375</v>
      </c>
      <c r="V3982">
        <v>-5</v>
      </c>
      <c r="W3982" s="1" t="str">
        <f>IF(Flights[[#This Row],[Arrival Delay]] = "", "Cancelled", IF(Flights[[#This Row],[Arrival Delay]]&gt;15, "Delayed", "On time"))</f>
        <v>On time</v>
      </c>
      <c r="X3982" t="str">
        <f>IF(Flights[[#This Row],[Status]]&lt;&gt;"Delayed","", IF(Flights[[#This Row],[Arrival Delay]]&gt;120, "Severe", IF(Flights[[#This Row],[Arrival Delay]]&gt;60, "Major", "Moderate")))</f>
        <v/>
      </c>
      <c r="Y3982" t="b">
        <v>0</v>
      </c>
      <c r="AA3982" t="str">
        <f>IF(OR(AND(Flights[[#This Row],[Status]]="Cancelled", Flights[[#This Row],[Cancellation Reason]]="Airline/Carrier"), Flights[[#This Row],[Delay Type]]="Severe"), "Yes", "No")</f>
        <v>No</v>
      </c>
    </row>
    <row r="3983" spans="1:27" x14ac:dyDescent="0.3">
      <c r="A3983" s="3">
        <v>42292</v>
      </c>
      <c r="B3983" s="22">
        <f>WEEKNUM(Flights[[#This Row],[Date]], 1)</f>
        <v>42</v>
      </c>
      <c r="C3983" s="22">
        <f>WEEKDAY(Flights[[#This Row],[Date]],1)</f>
        <v>5</v>
      </c>
      <c r="D3983" t="s">
        <v>1711</v>
      </c>
      <c r="E3983" t="s">
        <v>1995</v>
      </c>
      <c r="F3983" t="s">
        <v>0</v>
      </c>
      <c r="G3983" t="s">
        <v>318</v>
      </c>
      <c r="H3983" t="str">
        <f>_xlfn.XLOOKUP(Flights[[#This Row],[Destination]], Airports!$A$2:$A$78, Airports!$D$2:$D$78)</f>
        <v>Oakland</v>
      </c>
      <c r="I3983" t="str" cm="1">
        <f t="array" ref="I3983">_xlfn.XLOOKUP(Flights[[#This Row],[Destination]],_xlfn._TRO_TRAILING( Airports!A:A),_xlfn._TRO_TRAILING( Airports!E:E), "Not found")</f>
        <v>CA</v>
      </c>
      <c r="J3983" s="1">
        <v>0.87847222222222221</v>
      </c>
      <c r="K3983" s="22">
        <f>HOUR(Flights[[#This Row],[Scheduled Departure]])</f>
        <v>21</v>
      </c>
      <c r="L3983" s="1">
        <v>0.87708333333333333</v>
      </c>
      <c r="M3983">
        <f>(L3983-J3983)*24*60</f>
        <v>-1.9999999999999929</v>
      </c>
      <c r="N3983" s="16">
        <f>Flights[[#This Row],[Length (min)]]/60</f>
        <v>1.0833333333333333</v>
      </c>
      <c r="O3983">
        <v>65</v>
      </c>
      <c r="P3983">
        <v>337</v>
      </c>
      <c r="Q3983" s="18">
        <f>IFERROR(Flights[[#This Row],[Distance]]/Flights[[#This Row],[Length (hr)]], "")</f>
        <v>311.07692307692309</v>
      </c>
      <c r="R3983" s="1">
        <v>0.92708333333333337</v>
      </c>
      <c r="S3983" s="1" t="str">
        <f>IF(Flights[[#This Row],[Length (hr)]]&lt;2, "No meal", IF(Flights[[#This Row],[Length (hr)]]&lt;3.5, "Light meal", "Full meal"))</f>
        <v>No meal</v>
      </c>
      <c r="T3983" s="1" t="str">
        <f>IF(AND(Flights[[#This Row],[Airline]]="US Airways", Flights[[#This Row],[Meal]]="Full Meal"), "Yes", "No")</f>
        <v>No</v>
      </c>
      <c r="U3983" s="1">
        <v>0.92222222222222228</v>
      </c>
      <c r="V3983">
        <v>-7</v>
      </c>
      <c r="W3983" s="1" t="str">
        <f>IF(Flights[[#This Row],[Arrival Delay]] = "", "Cancelled", IF(Flights[[#This Row],[Arrival Delay]]&gt;15, "Delayed", "On time"))</f>
        <v>On time</v>
      </c>
      <c r="X3983" t="str">
        <f>IF(Flights[[#This Row],[Status]]&lt;&gt;"Delayed","", IF(Flights[[#This Row],[Arrival Delay]]&gt;120, "Severe", IF(Flights[[#This Row],[Arrival Delay]]&gt;60, "Major", "Moderate")))</f>
        <v/>
      </c>
      <c r="Y3983" t="b">
        <v>0</v>
      </c>
      <c r="AA3983" t="str">
        <f>IF(OR(AND(Flights[[#This Row],[Status]]="Cancelled", Flights[[#This Row],[Cancellation Reason]]="Airline/Carrier"), Flights[[#This Row],[Delay Type]]="Severe"), "Yes", "No")</f>
        <v>No</v>
      </c>
    </row>
    <row r="3984" spans="1:27" x14ac:dyDescent="0.3">
      <c r="A3984" s="3">
        <v>42292</v>
      </c>
      <c r="B3984" s="22">
        <f>WEEKNUM(Flights[[#This Row],[Date]], 1)</f>
        <v>42</v>
      </c>
      <c r="C3984" s="22">
        <f>WEEKDAY(Flights[[#This Row],[Date]],1)</f>
        <v>5</v>
      </c>
      <c r="D3984" t="s">
        <v>664</v>
      </c>
      <c r="E3984" t="s">
        <v>1989</v>
      </c>
      <c r="F3984" t="s">
        <v>0</v>
      </c>
      <c r="G3984" t="s">
        <v>10</v>
      </c>
      <c r="H3984" t="str">
        <f>_xlfn.XLOOKUP(Flights[[#This Row],[Destination]], Airports!$A$2:$A$78, Airports!$D$2:$D$78)</f>
        <v>Boston</v>
      </c>
      <c r="I3984" t="str" cm="1">
        <f t="array" ref="I3984">_xlfn.XLOOKUP(Flights[[#This Row],[Destination]],_xlfn._TRO_TRAILING( Airports!A:A),_xlfn._TRO_TRAILING( Airports!E:E), "Not found")</f>
        <v>MA</v>
      </c>
      <c r="J3984" s="1">
        <v>0.90625</v>
      </c>
      <c r="K3984" s="22">
        <f>HOUR(Flights[[#This Row],[Scheduled Departure]])</f>
        <v>21</v>
      </c>
      <c r="L3984" s="1">
        <v>0.91041666666666665</v>
      </c>
      <c r="M3984">
        <f>(L3984-J3984)*24*60</f>
        <v>5.9999999999999787</v>
      </c>
      <c r="N3984" s="16">
        <f>Flights[[#This Row],[Length (min)]]/60</f>
        <v>5.166666666666667</v>
      </c>
      <c r="O3984">
        <v>310</v>
      </c>
      <c r="P3984">
        <v>2611</v>
      </c>
      <c r="Q3984" s="18">
        <f>IFERROR(Flights[[#This Row],[Distance]]/Flights[[#This Row],[Length (hr)]], "")</f>
        <v>505.35483870967738</v>
      </c>
      <c r="R3984" s="1">
        <v>0.2638888888888889</v>
      </c>
      <c r="S3984" s="1" t="str">
        <f>IF(Flights[[#This Row],[Length (hr)]]&lt;2, "No meal", IF(Flights[[#This Row],[Length (hr)]]&lt;3.5, "Light meal", "Full meal"))</f>
        <v>Full meal</v>
      </c>
      <c r="T3984" s="1" t="str">
        <f>IF(AND(Flights[[#This Row],[Airline]]="US Airways", Flights[[#This Row],[Meal]]="Full Meal"), "Yes", "No")</f>
        <v>No</v>
      </c>
      <c r="U3984" s="1">
        <v>0.25069444444444444</v>
      </c>
      <c r="V3984">
        <v>-19</v>
      </c>
      <c r="W3984" s="1" t="str">
        <f>IF(Flights[[#This Row],[Arrival Delay]] = "", "Cancelled", IF(Flights[[#This Row],[Arrival Delay]]&gt;15, "Delayed", "On time"))</f>
        <v>On time</v>
      </c>
      <c r="X3984" t="str">
        <f>IF(Flights[[#This Row],[Status]]&lt;&gt;"Delayed","", IF(Flights[[#This Row],[Arrival Delay]]&gt;120, "Severe", IF(Flights[[#This Row],[Arrival Delay]]&gt;60, "Major", "Moderate")))</f>
        <v/>
      </c>
      <c r="Y3984" t="b">
        <v>0</v>
      </c>
      <c r="AA3984" t="str">
        <f>IF(OR(AND(Flights[[#This Row],[Status]]="Cancelled", Flights[[#This Row],[Cancellation Reason]]="Airline/Carrier"), Flights[[#This Row],[Delay Type]]="Severe"), "Yes", "No")</f>
        <v>No</v>
      </c>
    </row>
    <row r="3985" spans="1:27" x14ac:dyDescent="0.3">
      <c r="A3985" s="3">
        <v>42292</v>
      </c>
      <c r="B3985" s="22">
        <f>WEEKNUM(Flights[[#This Row],[Date]], 1)</f>
        <v>42</v>
      </c>
      <c r="C3985" s="22">
        <f>WEEKDAY(Flights[[#This Row],[Date]],1)</f>
        <v>5</v>
      </c>
      <c r="D3985" t="s">
        <v>662</v>
      </c>
      <c r="E3985" t="s">
        <v>1994</v>
      </c>
      <c r="F3985" t="s">
        <v>0</v>
      </c>
      <c r="G3985" t="s">
        <v>331</v>
      </c>
      <c r="H3985" t="str">
        <f>_xlfn.XLOOKUP(Flights[[#This Row],[Destination]], Airports!$A$2:$A$78, Airports!$D$2:$D$78)</f>
        <v>Palm Springs</v>
      </c>
      <c r="I3985" t="str" cm="1">
        <f t="array" ref="I3985">_xlfn.XLOOKUP(Flights[[#This Row],[Destination]],_xlfn._TRO_TRAILING( Airports!A:A),_xlfn._TRO_TRAILING( Airports!E:E), "Not found")</f>
        <v>CA</v>
      </c>
      <c r="J3985" s="1">
        <v>0.9375</v>
      </c>
      <c r="K3985" s="22">
        <f>HOUR(Flights[[#This Row],[Scheduled Departure]])</f>
        <v>22</v>
      </c>
      <c r="L3985" s="1">
        <v>0.94166666666666665</v>
      </c>
      <c r="M3985">
        <f>(L3985-J3985)*24*60</f>
        <v>5.9999999999999787</v>
      </c>
      <c r="N3985" s="16">
        <f>Flights[[#This Row],[Length (min)]]/60</f>
        <v>1.05</v>
      </c>
      <c r="O3985">
        <v>63</v>
      </c>
      <c r="P3985">
        <v>110</v>
      </c>
      <c r="Q3985" s="18">
        <f>IFERROR(Flights[[#This Row],[Distance]]/Flights[[#This Row],[Length (hr)]], "")</f>
        <v>104.76190476190476</v>
      </c>
      <c r="R3985" s="1">
        <v>0.97430555555555554</v>
      </c>
      <c r="S3985" s="1" t="str">
        <f>IF(Flights[[#This Row],[Length (hr)]]&lt;2, "No meal", IF(Flights[[#This Row],[Length (hr)]]&lt;3.5, "Light meal", "Full meal"))</f>
        <v>No meal</v>
      </c>
      <c r="T3985" s="1" t="str">
        <f>IF(AND(Flights[[#This Row],[Airline]]="US Airways", Flights[[#This Row],[Meal]]="Full Meal"), "Yes", "No")</f>
        <v>No</v>
      </c>
      <c r="U3985" s="1">
        <v>0.98541666666666672</v>
      </c>
      <c r="V3985">
        <v>16</v>
      </c>
      <c r="W3985" s="1" t="str">
        <f>IF(Flights[[#This Row],[Arrival Delay]] = "", "Cancelled", IF(Flights[[#This Row],[Arrival Delay]]&gt;15, "Delayed", "On time"))</f>
        <v>Delayed</v>
      </c>
      <c r="X3985" t="str">
        <f>IF(Flights[[#This Row],[Status]]&lt;&gt;"Delayed","", IF(Flights[[#This Row],[Arrival Delay]]&gt;120, "Severe", IF(Flights[[#This Row],[Arrival Delay]]&gt;60, "Major", "Moderate")))</f>
        <v>Moderate</v>
      </c>
      <c r="Y3985" t="b">
        <v>0</v>
      </c>
      <c r="AA3985" t="str">
        <f>IF(OR(AND(Flights[[#This Row],[Status]]="Cancelled", Flights[[#This Row],[Cancellation Reason]]="Airline/Carrier"), Flights[[#This Row],[Delay Type]]="Severe"), "Yes", "No")</f>
        <v>No</v>
      </c>
    </row>
    <row r="3986" spans="1:27" x14ac:dyDescent="0.3">
      <c r="A3986" s="3">
        <v>42292</v>
      </c>
      <c r="B3986" s="22">
        <f>WEEKNUM(Flights[[#This Row],[Date]], 1)</f>
        <v>42</v>
      </c>
      <c r="C3986" s="22">
        <f>WEEKDAY(Flights[[#This Row],[Date]],1)</f>
        <v>5</v>
      </c>
      <c r="D3986" t="s">
        <v>1837</v>
      </c>
      <c r="E3986" t="s">
        <v>1989</v>
      </c>
      <c r="F3986" t="s">
        <v>0</v>
      </c>
      <c r="G3986" t="s">
        <v>23</v>
      </c>
      <c r="H3986" t="str">
        <f>_xlfn.XLOOKUP(Flights[[#This Row],[Destination]], Airports!$A$2:$A$78, Airports!$D$2:$D$78)</f>
        <v>Indianapolis</v>
      </c>
      <c r="I3986" t="str" cm="1">
        <f t="array" ref="I3986">_xlfn.XLOOKUP(Flights[[#This Row],[Destination]],_xlfn._TRO_TRAILING( Airports!A:A),_xlfn._TRO_TRAILING( Airports!E:E), "Not found")</f>
        <v>IN</v>
      </c>
      <c r="J3986" s="1">
        <v>0.95138888888888884</v>
      </c>
      <c r="K3986" s="22">
        <f>HOUR(Flights[[#This Row],[Scheduled Departure]])</f>
        <v>22</v>
      </c>
      <c r="L3986" s="1">
        <v>0.9506944444444444</v>
      </c>
      <c r="M3986">
        <f>(L3986-J3986)*24*60</f>
        <v>-0.99999999999999645</v>
      </c>
      <c r="N3986" s="16">
        <f>Flights[[#This Row],[Length (min)]]/60</f>
        <v>3.7666666666666666</v>
      </c>
      <c r="O3986">
        <v>226</v>
      </c>
      <c r="P3986">
        <v>1814</v>
      </c>
      <c r="Q3986" s="18">
        <f>IFERROR(Flights[[#This Row],[Distance]]/Flights[[#This Row],[Length (hr)]], "")</f>
        <v>481.59292035398232</v>
      </c>
      <c r="R3986" s="1">
        <v>0.24097222222222223</v>
      </c>
      <c r="S3986" s="1" t="str">
        <f>IF(Flights[[#This Row],[Length (hr)]]&lt;2, "No meal", IF(Flights[[#This Row],[Length (hr)]]&lt;3.5, "Light meal", "Full meal"))</f>
        <v>Full meal</v>
      </c>
      <c r="T3986" s="1" t="str">
        <f>IF(AND(Flights[[#This Row],[Airline]]="US Airways", Flights[[#This Row],[Meal]]="Full Meal"), "Yes", "No")</f>
        <v>No</v>
      </c>
      <c r="U3986" s="1">
        <v>0.2326388888888889</v>
      </c>
      <c r="V3986">
        <v>-12</v>
      </c>
      <c r="W3986" s="1" t="str">
        <f>IF(Flights[[#This Row],[Arrival Delay]] = "", "Cancelled", IF(Flights[[#This Row],[Arrival Delay]]&gt;15, "Delayed", "On time"))</f>
        <v>On time</v>
      </c>
      <c r="X3986" t="str">
        <f>IF(Flights[[#This Row],[Status]]&lt;&gt;"Delayed","", IF(Flights[[#This Row],[Arrival Delay]]&gt;120, "Severe", IF(Flights[[#This Row],[Arrival Delay]]&gt;60, "Major", "Moderate")))</f>
        <v/>
      </c>
      <c r="Y3986" t="b">
        <v>0</v>
      </c>
      <c r="AA3986" t="str">
        <f>IF(OR(AND(Flights[[#This Row],[Status]]="Cancelled", Flights[[#This Row],[Cancellation Reason]]="Airline/Carrier"), Flights[[#This Row],[Delay Type]]="Severe"), "Yes", "No")</f>
        <v>No</v>
      </c>
    </row>
    <row r="3987" spans="1:27" x14ac:dyDescent="0.3">
      <c r="A3987" s="3">
        <v>42292</v>
      </c>
      <c r="B3987" s="22">
        <f>WEEKNUM(Flights[[#This Row],[Date]], 1)</f>
        <v>42</v>
      </c>
      <c r="C3987" s="22">
        <f>WEEKDAY(Flights[[#This Row],[Date]],1)</f>
        <v>5</v>
      </c>
      <c r="D3987" t="s">
        <v>157</v>
      </c>
      <c r="E3987" t="s">
        <v>1987</v>
      </c>
      <c r="F3987" t="s">
        <v>0</v>
      </c>
      <c r="G3987" t="s">
        <v>26</v>
      </c>
      <c r="H3987" t="str">
        <f>_xlfn.XLOOKUP(Flights[[#This Row],[Destination]], Airports!$A$2:$A$78, Airports!$D$2:$D$78)</f>
        <v>Atlanta</v>
      </c>
      <c r="I3987" t="str" cm="1">
        <f t="array" ref="I3987">_xlfn.XLOOKUP(Flights[[#This Row],[Destination]],_xlfn._TRO_TRAILING( Airports!A:A),_xlfn._TRO_TRAILING( Airports!E:E), "Not found")</f>
        <v>GA</v>
      </c>
      <c r="J3987" s="1">
        <v>0.97569444444444442</v>
      </c>
      <c r="K3987" s="22">
        <f>HOUR(Flights[[#This Row],[Scheduled Departure]])</f>
        <v>23</v>
      </c>
      <c r="L3987" s="1">
        <v>0.97291666666666665</v>
      </c>
      <c r="M3987">
        <f>(L3987-J3987)*24*60</f>
        <v>-3.9999999999999858</v>
      </c>
      <c r="N3987" s="16">
        <f>Flights[[#This Row],[Length (min)]]/60</f>
        <v>4.2333333333333334</v>
      </c>
      <c r="O3987">
        <v>254</v>
      </c>
      <c r="P3987">
        <v>1947</v>
      </c>
      <c r="Q3987" s="18">
        <f>IFERROR(Flights[[#This Row],[Distance]]/Flights[[#This Row],[Length (hr)]], "")</f>
        <v>459.9212598425197</v>
      </c>
      <c r="R3987" s="1">
        <v>0.27986111111111112</v>
      </c>
      <c r="S3987" s="1" t="str">
        <f>IF(Flights[[#This Row],[Length (hr)]]&lt;2, "No meal", IF(Flights[[#This Row],[Length (hr)]]&lt;3.5, "Light meal", "Full meal"))</f>
        <v>Full meal</v>
      </c>
      <c r="T3987" s="1" t="str">
        <f>IF(AND(Flights[[#This Row],[Airline]]="US Airways", Flights[[#This Row],[Meal]]="Full Meal"), "Yes", "No")</f>
        <v>No</v>
      </c>
      <c r="U3987" s="1">
        <v>0.27430555555555558</v>
      </c>
      <c r="V3987">
        <v>-8</v>
      </c>
      <c r="W3987" s="1" t="str">
        <f>IF(Flights[[#This Row],[Arrival Delay]] = "", "Cancelled", IF(Flights[[#This Row],[Arrival Delay]]&gt;15, "Delayed", "On time"))</f>
        <v>On time</v>
      </c>
      <c r="X3987" t="str">
        <f>IF(Flights[[#This Row],[Status]]&lt;&gt;"Delayed","", IF(Flights[[#This Row],[Arrival Delay]]&gt;120, "Severe", IF(Flights[[#This Row],[Arrival Delay]]&gt;60, "Major", "Moderate")))</f>
        <v/>
      </c>
      <c r="Y3987" t="b">
        <v>0</v>
      </c>
      <c r="AA3987" t="str">
        <f>IF(OR(AND(Flights[[#This Row],[Status]]="Cancelled", Flights[[#This Row],[Cancellation Reason]]="Airline/Carrier"), Flights[[#This Row],[Delay Type]]="Severe"), "Yes", "No")</f>
        <v>No</v>
      </c>
    </row>
    <row r="3988" spans="1:27" x14ac:dyDescent="0.3">
      <c r="A3988" s="3">
        <v>42293</v>
      </c>
      <c r="B3988" s="22">
        <f>WEEKNUM(Flights[[#This Row],[Date]], 1)</f>
        <v>42</v>
      </c>
      <c r="C3988" s="22">
        <f>WEEKDAY(Flights[[#This Row],[Date]],1)</f>
        <v>6</v>
      </c>
      <c r="D3988" t="s">
        <v>1163</v>
      </c>
      <c r="E3988" t="s">
        <v>1995</v>
      </c>
      <c r="F3988" t="s">
        <v>0</v>
      </c>
      <c r="G3988" t="s">
        <v>26</v>
      </c>
      <c r="H3988" t="str">
        <f>_xlfn.XLOOKUP(Flights[[#This Row],[Destination]], Airports!$A$2:$A$78, Airports!$D$2:$D$78)</f>
        <v>Atlanta</v>
      </c>
      <c r="I3988" t="str" cm="1">
        <f t="array" ref="I3988">_xlfn.XLOOKUP(Flights[[#This Row],[Destination]],_xlfn._TRO_TRAILING( Airports!A:A),_xlfn._TRO_TRAILING( Airports!E:E), "Not found")</f>
        <v>GA</v>
      </c>
      <c r="J3988" s="1">
        <v>0.24305555555555555</v>
      </c>
      <c r="K3988" s="22">
        <f>HOUR(Flights[[#This Row],[Scheduled Departure]])</f>
        <v>5</v>
      </c>
      <c r="L3988" s="1">
        <v>0.29097222222222224</v>
      </c>
      <c r="M3988">
        <f>(L3988-J3988)*24*60</f>
        <v>69.000000000000028</v>
      </c>
      <c r="N3988" s="16">
        <f>Flights[[#This Row],[Length (min)]]/60</f>
        <v>4.0999999999999996</v>
      </c>
      <c r="O3988">
        <v>246</v>
      </c>
      <c r="P3988">
        <v>1947</v>
      </c>
      <c r="Q3988" s="18">
        <f>IFERROR(Flights[[#This Row],[Distance]]/Flights[[#This Row],[Length (hr)]], "")</f>
        <v>474.87804878048786</v>
      </c>
      <c r="R3988" s="1">
        <v>0.54861111111111116</v>
      </c>
      <c r="S3988" s="1" t="str">
        <f>IF(Flights[[#This Row],[Length (hr)]]&lt;2, "No meal", IF(Flights[[#This Row],[Length (hr)]]&lt;3.5, "Light meal", "Full meal"))</f>
        <v>Full meal</v>
      </c>
      <c r="T3988" s="1" t="str">
        <f>IF(AND(Flights[[#This Row],[Airline]]="US Airways", Flights[[#This Row],[Meal]]="Full Meal"), "Yes", "No")</f>
        <v>No</v>
      </c>
      <c r="U3988" s="1">
        <v>0.58680555555555558</v>
      </c>
      <c r="V3988">
        <v>55</v>
      </c>
      <c r="W3988" s="1" t="str">
        <f>IF(Flights[[#This Row],[Arrival Delay]] = "", "Cancelled", IF(Flights[[#This Row],[Arrival Delay]]&gt;15, "Delayed", "On time"))</f>
        <v>Delayed</v>
      </c>
      <c r="X3988" t="str">
        <f>IF(Flights[[#This Row],[Status]]&lt;&gt;"Delayed","", IF(Flights[[#This Row],[Arrival Delay]]&gt;120, "Severe", IF(Flights[[#This Row],[Arrival Delay]]&gt;60, "Major", "Moderate")))</f>
        <v>Moderate</v>
      </c>
      <c r="Y3988" t="b">
        <v>0</v>
      </c>
      <c r="AA3988" t="str">
        <f>IF(OR(AND(Flights[[#This Row],[Status]]="Cancelled", Flights[[#This Row],[Cancellation Reason]]="Airline/Carrier"), Flights[[#This Row],[Delay Type]]="Severe"), "Yes", "No")</f>
        <v>No</v>
      </c>
    </row>
    <row r="3989" spans="1:27" x14ac:dyDescent="0.3">
      <c r="A3989" s="3">
        <v>42293</v>
      </c>
      <c r="B3989" s="22">
        <f>WEEKNUM(Flights[[#This Row],[Date]], 1)</f>
        <v>42</v>
      </c>
      <c r="C3989" s="22">
        <f>WEEKDAY(Flights[[#This Row],[Date]],1)</f>
        <v>6</v>
      </c>
      <c r="D3989" t="s">
        <v>695</v>
      </c>
      <c r="E3989" t="s">
        <v>1990</v>
      </c>
      <c r="F3989" t="s">
        <v>0</v>
      </c>
      <c r="G3989" t="s">
        <v>273</v>
      </c>
      <c r="H3989" t="str">
        <f>_xlfn.XLOOKUP(Flights[[#This Row],[Destination]], Airports!$A$2:$A$78, Airports!$D$2:$D$78)</f>
        <v>Denver</v>
      </c>
      <c r="I3989" t="str" cm="1">
        <f t="array" ref="I3989">_xlfn.XLOOKUP(Flights[[#This Row],[Destination]],_xlfn._TRO_TRAILING( Airports!A:A),_xlfn._TRO_TRAILING( Airports!E:E), "Not found")</f>
        <v>CO</v>
      </c>
      <c r="J3989" s="1">
        <v>0.29097222222222224</v>
      </c>
      <c r="K3989" s="22">
        <f>HOUR(Flights[[#This Row],[Scheduled Departure]])</f>
        <v>6</v>
      </c>
      <c r="L3989" s="1">
        <v>0.28749999999999998</v>
      </c>
      <c r="M3989">
        <f>(L3989-J3989)*24*60</f>
        <v>-5.0000000000000622</v>
      </c>
      <c r="N3989" s="16">
        <f>Flights[[#This Row],[Length (min)]]/60</f>
        <v>2.2333333333333334</v>
      </c>
      <c r="O3989">
        <v>134</v>
      </c>
      <c r="P3989">
        <v>862</v>
      </c>
      <c r="Q3989" s="18">
        <f>IFERROR(Flights[[#This Row],[Distance]]/Flights[[#This Row],[Length (hr)]], "")</f>
        <v>385.97014925373134</v>
      </c>
      <c r="R3989" s="1">
        <v>0.43055555555555558</v>
      </c>
      <c r="S3989" s="1" t="str">
        <f>IF(Flights[[#This Row],[Length (hr)]]&lt;2, "No meal", IF(Flights[[#This Row],[Length (hr)]]&lt;3.5, "Light meal", "Full meal"))</f>
        <v>Light meal</v>
      </c>
      <c r="T3989" s="1" t="str">
        <f>IF(AND(Flights[[#This Row],[Airline]]="US Airways", Flights[[#This Row],[Meal]]="Full Meal"), "Yes", "No")</f>
        <v>No</v>
      </c>
      <c r="U3989" s="1">
        <v>0.42222222222222222</v>
      </c>
      <c r="V3989">
        <v>-12</v>
      </c>
      <c r="W3989" s="1" t="str">
        <f>IF(Flights[[#This Row],[Arrival Delay]] = "", "Cancelled", IF(Flights[[#This Row],[Arrival Delay]]&gt;15, "Delayed", "On time"))</f>
        <v>On time</v>
      </c>
      <c r="X3989" t="str">
        <f>IF(Flights[[#This Row],[Status]]&lt;&gt;"Delayed","", IF(Flights[[#This Row],[Arrival Delay]]&gt;120, "Severe", IF(Flights[[#This Row],[Arrival Delay]]&gt;60, "Major", "Moderate")))</f>
        <v/>
      </c>
      <c r="Y3989" t="b">
        <v>0</v>
      </c>
      <c r="AA3989" t="str">
        <f>IF(OR(AND(Flights[[#This Row],[Status]]="Cancelled", Flights[[#This Row],[Cancellation Reason]]="Airline/Carrier"), Flights[[#This Row],[Delay Type]]="Severe"), "Yes", "No")</f>
        <v>No</v>
      </c>
    </row>
    <row r="3990" spans="1:27" x14ac:dyDescent="0.3">
      <c r="A3990" s="3">
        <v>42293</v>
      </c>
      <c r="B3990" s="22">
        <f>WEEKNUM(Flights[[#This Row],[Date]], 1)</f>
        <v>42</v>
      </c>
      <c r="C3990" s="22">
        <f>WEEKDAY(Flights[[#This Row],[Date]],1)</f>
        <v>6</v>
      </c>
      <c r="D3990" t="s">
        <v>1785</v>
      </c>
      <c r="E3990" t="s">
        <v>1995</v>
      </c>
      <c r="F3990" t="s">
        <v>0</v>
      </c>
      <c r="G3990" t="s">
        <v>290</v>
      </c>
      <c r="H3990" t="str">
        <f>_xlfn.XLOOKUP(Flights[[#This Row],[Destination]], Airports!$A$2:$A$78, Airports!$D$2:$D$78)</f>
        <v>Houston</v>
      </c>
      <c r="I3990" t="str" cm="1">
        <f t="array" ref="I3990">_xlfn.XLOOKUP(Flights[[#This Row],[Destination]],_xlfn._TRO_TRAILING( Airports!A:A),_xlfn._TRO_TRAILING( Airports!E:E), "Not found")</f>
        <v>TX</v>
      </c>
      <c r="J3990" s="1">
        <v>0.3125</v>
      </c>
      <c r="K3990" s="22">
        <f>HOUR(Flights[[#This Row],[Scheduled Departure]])</f>
        <v>7</v>
      </c>
      <c r="L3990" s="1">
        <v>0.31180555555555556</v>
      </c>
      <c r="M3990">
        <f>(L3990-J3990)*24*60</f>
        <v>-0.99999999999999645</v>
      </c>
      <c r="N3990" s="16">
        <f>Flights[[#This Row],[Length (min)]]/60</f>
        <v>3.15</v>
      </c>
      <c r="O3990">
        <v>189</v>
      </c>
      <c r="P3990">
        <v>1390</v>
      </c>
      <c r="Q3990" s="18">
        <f>IFERROR(Flights[[#This Row],[Distance]]/Flights[[#This Row],[Length (hr)]], "")</f>
        <v>441.26984126984127</v>
      </c>
      <c r="R3990" s="1">
        <v>0.53125</v>
      </c>
      <c r="S3990" s="1" t="str">
        <f>IF(Flights[[#This Row],[Length (hr)]]&lt;2, "No meal", IF(Flights[[#This Row],[Length (hr)]]&lt;3.5, "Light meal", "Full meal"))</f>
        <v>Light meal</v>
      </c>
      <c r="T3990" s="1" t="str">
        <f>IF(AND(Flights[[#This Row],[Airline]]="US Airways", Flights[[#This Row],[Meal]]="Full Meal"), "Yes", "No")</f>
        <v>No</v>
      </c>
      <c r="U3990" s="1">
        <v>0.52638888888888891</v>
      </c>
      <c r="V3990">
        <v>-7</v>
      </c>
      <c r="W3990" s="1" t="str">
        <f>IF(Flights[[#This Row],[Arrival Delay]] = "", "Cancelled", IF(Flights[[#This Row],[Arrival Delay]]&gt;15, "Delayed", "On time"))</f>
        <v>On time</v>
      </c>
      <c r="X3990" t="str">
        <f>IF(Flights[[#This Row],[Status]]&lt;&gt;"Delayed","", IF(Flights[[#This Row],[Arrival Delay]]&gt;120, "Severe", IF(Flights[[#This Row],[Arrival Delay]]&gt;60, "Major", "Moderate")))</f>
        <v/>
      </c>
      <c r="Y3990" t="b">
        <v>0</v>
      </c>
      <c r="AA3990" t="str">
        <f>IF(OR(AND(Flights[[#This Row],[Status]]="Cancelled", Flights[[#This Row],[Cancellation Reason]]="Airline/Carrier"), Flights[[#This Row],[Delay Type]]="Severe"), "Yes", "No")</f>
        <v>No</v>
      </c>
    </row>
    <row r="3991" spans="1:27" x14ac:dyDescent="0.3">
      <c r="A3991" s="3">
        <v>42293</v>
      </c>
      <c r="B3991" s="22">
        <f>WEEKNUM(Flights[[#This Row],[Date]], 1)</f>
        <v>42</v>
      </c>
      <c r="C3991" s="22">
        <f>WEEKDAY(Flights[[#This Row],[Date]],1)</f>
        <v>6</v>
      </c>
      <c r="D3991" t="s">
        <v>164</v>
      </c>
      <c r="E3991" t="s">
        <v>1987</v>
      </c>
      <c r="F3991" t="s">
        <v>0</v>
      </c>
      <c r="G3991" t="s">
        <v>3</v>
      </c>
      <c r="H3991" t="str">
        <f>_xlfn.XLOOKUP(Flights[[#This Row],[Destination]], Airports!$A$2:$A$78, Airports!$D$2:$D$78)</f>
        <v>Dallas</v>
      </c>
      <c r="I3991" t="str" cm="1">
        <f t="array" ref="I3991">_xlfn.XLOOKUP(Flights[[#This Row],[Destination]],_xlfn._TRO_TRAILING( Airports!A:A),_xlfn._TRO_TRAILING( Airports!E:E), "Not found")</f>
        <v>TX</v>
      </c>
      <c r="J3991" s="1">
        <v>0.3125</v>
      </c>
      <c r="K3991" s="22">
        <f>HOUR(Flights[[#This Row],[Scheduled Departure]])</f>
        <v>7</v>
      </c>
      <c r="L3991" s="1">
        <v>0.30902777777777779</v>
      </c>
      <c r="M3991">
        <f>(L3991-J3991)*24*60</f>
        <v>-4.9999999999999822</v>
      </c>
      <c r="N3991" s="16">
        <f>Flights[[#This Row],[Length (min)]]/60</f>
        <v>3.05</v>
      </c>
      <c r="O3991">
        <v>183</v>
      </c>
      <c r="P3991">
        <v>1235</v>
      </c>
      <c r="Q3991" s="18">
        <f>IFERROR(Flights[[#This Row],[Distance]]/Flights[[#This Row],[Length (hr)]], "")</f>
        <v>404.91803278688525</v>
      </c>
      <c r="R3991" s="1">
        <v>0.53055555555555556</v>
      </c>
      <c r="S3991" s="1" t="str">
        <f>IF(Flights[[#This Row],[Length (hr)]]&lt;2, "No meal", IF(Flights[[#This Row],[Length (hr)]]&lt;3.5, "Light meal", "Full meal"))</f>
        <v>Light meal</v>
      </c>
      <c r="T3991" s="1" t="str">
        <f>IF(AND(Flights[[#This Row],[Airline]]="US Airways", Flights[[#This Row],[Meal]]="Full Meal"), "Yes", "No")</f>
        <v>No</v>
      </c>
      <c r="U3991" s="1">
        <v>0.51944444444444449</v>
      </c>
      <c r="V3991">
        <v>-16</v>
      </c>
      <c r="W3991" s="1" t="str">
        <f>IF(Flights[[#This Row],[Arrival Delay]] = "", "Cancelled", IF(Flights[[#This Row],[Arrival Delay]]&gt;15, "Delayed", "On time"))</f>
        <v>On time</v>
      </c>
      <c r="X3991" t="str">
        <f>IF(Flights[[#This Row],[Status]]&lt;&gt;"Delayed","", IF(Flights[[#This Row],[Arrival Delay]]&gt;120, "Severe", IF(Flights[[#This Row],[Arrival Delay]]&gt;60, "Major", "Moderate")))</f>
        <v/>
      </c>
      <c r="Y3991" t="b">
        <v>0</v>
      </c>
      <c r="AA3991" t="str">
        <f>IF(OR(AND(Flights[[#This Row],[Status]]="Cancelled", Flights[[#This Row],[Cancellation Reason]]="Airline/Carrier"), Flights[[#This Row],[Delay Type]]="Severe"), "Yes", "No")</f>
        <v>No</v>
      </c>
    </row>
    <row r="3992" spans="1:27" x14ac:dyDescent="0.3">
      <c r="A3992" s="3">
        <v>42293</v>
      </c>
      <c r="B3992" s="22">
        <f>WEEKNUM(Flights[[#This Row],[Date]], 1)</f>
        <v>42</v>
      </c>
      <c r="C3992" s="22">
        <f>WEEKDAY(Flights[[#This Row],[Date]],1)</f>
        <v>6</v>
      </c>
      <c r="D3992" t="s">
        <v>421</v>
      </c>
      <c r="E3992" t="s">
        <v>1996</v>
      </c>
      <c r="F3992" t="s">
        <v>0</v>
      </c>
      <c r="G3992" t="s">
        <v>13</v>
      </c>
      <c r="H3992" t="str">
        <f>_xlfn.XLOOKUP(Flights[[#This Row],[Destination]], Airports!$A$2:$A$78, Airports!$D$2:$D$78)</f>
        <v>Orlando</v>
      </c>
      <c r="I3992" t="str" cm="1">
        <f t="array" ref="I3992">_xlfn.XLOOKUP(Flights[[#This Row],[Destination]],_xlfn._TRO_TRAILING( Airports!A:A),_xlfn._TRO_TRAILING( Airports!E:E), "Not found")</f>
        <v>FL</v>
      </c>
      <c r="J3992" s="1">
        <v>0.37152777777777779</v>
      </c>
      <c r="K3992" s="22">
        <f>HOUR(Flights[[#This Row],[Scheduled Departure]])</f>
        <v>8</v>
      </c>
      <c r="L3992" s="1">
        <v>0.37152777777777779</v>
      </c>
      <c r="M3992">
        <f>(L3992-J3992)*24*60</f>
        <v>0</v>
      </c>
      <c r="N3992" s="16">
        <f>Flights[[#This Row],[Length (min)]]/60</f>
        <v>4.8</v>
      </c>
      <c r="O3992">
        <v>288</v>
      </c>
      <c r="P3992">
        <v>2218</v>
      </c>
      <c r="Q3992" s="18">
        <f>IFERROR(Flights[[#This Row],[Distance]]/Flights[[#This Row],[Length (hr)]], "")</f>
        <v>462.08333333333337</v>
      </c>
      <c r="R3992" s="1">
        <v>0.69444444444444442</v>
      </c>
      <c r="S3992" s="1" t="str">
        <f>IF(Flights[[#This Row],[Length (hr)]]&lt;2, "No meal", IF(Flights[[#This Row],[Length (hr)]]&lt;3.5, "Light meal", "Full meal"))</f>
        <v>Full meal</v>
      </c>
      <c r="T3992" s="1" t="str">
        <f>IF(AND(Flights[[#This Row],[Airline]]="US Airways", Flights[[#This Row],[Meal]]="Full Meal"), "Yes", "No")</f>
        <v>No</v>
      </c>
      <c r="U3992" s="1">
        <v>0.69652777777777775</v>
      </c>
      <c r="V3992">
        <v>3</v>
      </c>
      <c r="W3992" s="1" t="str">
        <f>IF(Flights[[#This Row],[Arrival Delay]] = "", "Cancelled", IF(Flights[[#This Row],[Arrival Delay]]&gt;15, "Delayed", "On time"))</f>
        <v>On time</v>
      </c>
      <c r="X3992" t="str">
        <f>IF(Flights[[#This Row],[Status]]&lt;&gt;"Delayed","", IF(Flights[[#This Row],[Arrival Delay]]&gt;120, "Severe", IF(Flights[[#This Row],[Arrival Delay]]&gt;60, "Major", "Moderate")))</f>
        <v/>
      </c>
      <c r="Y3992" t="b">
        <v>0</v>
      </c>
      <c r="AA3992" t="str">
        <f>IF(OR(AND(Flights[[#This Row],[Status]]="Cancelled", Flights[[#This Row],[Cancellation Reason]]="Airline/Carrier"), Flights[[#This Row],[Delay Type]]="Severe"), "Yes", "No")</f>
        <v>No</v>
      </c>
    </row>
    <row r="3993" spans="1:27" x14ac:dyDescent="0.3">
      <c r="A3993" s="3">
        <v>42293</v>
      </c>
      <c r="B3993" s="22">
        <f>WEEKNUM(Flights[[#This Row],[Date]], 1)</f>
        <v>42</v>
      </c>
      <c r="C3993" s="22">
        <f>WEEKDAY(Flights[[#This Row],[Date]],1)</f>
        <v>6</v>
      </c>
      <c r="D3993" t="s">
        <v>209</v>
      </c>
      <c r="E3993" t="s">
        <v>1987</v>
      </c>
      <c r="F3993" t="s">
        <v>0</v>
      </c>
      <c r="G3993" t="s">
        <v>29</v>
      </c>
      <c r="H3993" t="str">
        <f>_xlfn.XLOOKUP(Flights[[#This Row],[Destination]], Airports!$A$2:$A$78, Airports!$D$2:$D$78)</f>
        <v>Phoenix</v>
      </c>
      <c r="I3993" t="str" cm="1">
        <f t="array" ref="I3993">_xlfn.XLOOKUP(Flights[[#This Row],[Destination]],_xlfn._TRO_TRAILING( Airports!A:A),_xlfn._TRO_TRAILING( Airports!E:E), "Not found")</f>
        <v>AZ</v>
      </c>
      <c r="J3993" s="1">
        <v>0.4201388888888889</v>
      </c>
      <c r="K3993" s="22">
        <f>HOUR(Flights[[#This Row],[Scheduled Departure]])</f>
        <v>10</v>
      </c>
      <c r="L3993" s="1">
        <v>0.42291666666666666</v>
      </c>
      <c r="M3993">
        <f>(L3993-J3993)*24*60</f>
        <v>3.9999999999999858</v>
      </c>
      <c r="N3993" s="16">
        <f>Flights[[#This Row],[Length (min)]]/60</f>
        <v>1.2333333333333334</v>
      </c>
      <c r="O3993">
        <v>74</v>
      </c>
      <c r="P3993">
        <v>370</v>
      </c>
      <c r="Q3993" s="18">
        <f>IFERROR(Flights[[#This Row],[Distance]]/Flights[[#This Row],[Length (hr)]], "")</f>
        <v>300</v>
      </c>
      <c r="R3993" s="1">
        <v>0.48194444444444445</v>
      </c>
      <c r="S3993" s="1" t="str">
        <f>IF(Flights[[#This Row],[Length (hr)]]&lt;2, "No meal", IF(Flights[[#This Row],[Length (hr)]]&lt;3.5, "Light meal", "Full meal"))</f>
        <v>No meal</v>
      </c>
      <c r="T3993" s="1" t="str">
        <f>IF(AND(Flights[[#This Row],[Airline]]="US Airways", Flights[[#This Row],[Meal]]="Full Meal"), "Yes", "No")</f>
        <v>No</v>
      </c>
      <c r="U3993" s="1">
        <v>0.47430555555555554</v>
      </c>
      <c r="V3993">
        <v>-11</v>
      </c>
      <c r="W3993" s="1" t="str">
        <f>IF(Flights[[#This Row],[Arrival Delay]] = "", "Cancelled", IF(Flights[[#This Row],[Arrival Delay]]&gt;15, "Delayed", "On time"))</f>
        <v>On time</v>
      </c>
      <c r="X3993" t="str">
        <f>IF(Flights[[#This Row],[Status]]&lt;&gt;"Delayed","", IF(Flights[[#This Row],[Arrival Delay]]&gt;120, "Severe", IF(Flights[[#This Row],[Arrival Delay]]&gt;60, "Major", "Moderate")))</f>
        <v/>
      </c>
      <c r="Y3993" t="b">
        <v>0</v>
      </c>
      <c r="AA3993" t="str">
        <f>IF(OR(AND(Flights[[#This Row],[Status]]="Cancelled", Flights[[#This Row],[Cancellation Reason]]="Airline/Carrier"), Flights[[#This Row],[Delay Type]]="Severe"), "Yes", "No")</f>
        <v>No</v>
      </c>
    </row>
    <row r="3994" spans="1:27" x14ac:dyDescent="0.3">
      <c r="A3994" s="3">
        <v>42293</v>
      </c>
      <c r="B3994" s="22">
        <f>WEEKNUM(Flights[[#This Row],[Date]], 1)</f>
        <v>42</v>
      </c>
      <c r="C3994" s="22">
        <f>WEEKDAY(Flights[[#This Row],[Date]],1)</f>
        <v>6</v>
      </c>
      <c r="D3994" t="s">
        <v>1825</v>
      </c>
      <c r="E3994" t="s">
        <v>1995</v>
      </c>
      <c r="F3994" t="s">
        <v>0</v>
      </c>
      <c r="G3994" t="s">
        <v>340</v>
      </c>
      <c r="H3994" t="str">
        <f>_xlfn.XLOOKUP(Flights[[#This Row],[Destination]], Airports!$A$2:$A$78, Airports!$D$2:$D$78)</f>
        <v>San Antonio</v>
      </c>
      <c r="I3994" t="str" cm="1">
        <f t="array" ref="I3994">_xlfn.XLOOKUP(Flights[[#This Row],[Destination]],_xlfn._TRO_TRAILING( Airports!A:A),_xlfn._TRO_TRAILING( Airports!E:E), "Not found")</f>
        <v>TX</v>
      </c>
      <c r="J3994" s="1">
        <v>0.42708333333333331</v>
      </c>
      <c r="K3994" s="22">
        <f>HOUR(Flights[[#This Row],[Scheduled Departure]])</f>
        <v>10</v>
      </c>
      <c r="L3994" s="1">
        <v>0.4236111111111111</v>
      </c>
      <c r="M3994">
        <f>(L3994-J3994)*24*60</f>
        <v>-4.9999999999999822</v>
      </c>
      <c r="N3994" s="16">
        <f>Flights[[#This Row],[Length (min)]]/60</f>
        <v>2.8</v>
      </c>
      <c r="O3994">
        <v>168</v>
      </c>
      <c r="P3994">
        <v>1211</v>
      </c>
      <c r="Q3994" s="18">
        <f>IFERROR(Flights[[#This Row],[Distance]]/Flights[[#This Row],[Length (hr)]], "")</f>
        <v>432.5</v>
      </c>
      <c r="R3994" s="1">
        <v>0.62847222222222221</v>
      </c>
      <c r="S3994" s="1" t="str">
        <f>IF(Flights[[#This Row],[Length (hr)]]&lt;2, "No meal", IF(Flights[[#This Row],[Length (hr)]]&lt;3.5, "Light meal", "Full meal"))</f>
        <v>Light meal</v>
      </c>
      <c r="T3994" s="1" t="str">
        <f>IF(AND(Flights[[#This Row],[Airline]]="US Airways", Flights[[#This Row],[Meal]]="Full Meal"), "Yes", "No")</f>
        <v>No</v>
      </c>
      <c r="U3994" s="1">
        <v>0.62361111111111112</v>
      </c>
      <c r="V3994">
        <v>-7</v>
      </c>
      <c r="W3994" s="1" t="str">
        <f>IF(Flights[[#This Row],[Arrival Delay]] = "", "Cancelled", IF(Flights[[#This Row],[Arrival Delay]]&gt;15, "Delayed", "On time"))</f>
        <v>On time</v>
      </c>
      <c r="X3994" t="str">
        <f>IF(Flights[[#This Row],[Status]]&lt;&gt;"Delayed","", IF(Flights[[#This Row],[Arrival Delay]]&gt;120, "Severe", IF(Flights[[#This Row],[Arrival Delay]]&gt;60, "Major", "Moderate")))</f>
        <v/>
      </c>
      <c r="Y3994" t="b">
        <v>0</v>
      </c>
      <c r="AA3994" t="str">
        <f>IF(OR(AND(Flights[[#This Row],[Status]]="Cancelled", Flights[[#This Row],[Cancellation Reason]]="Airline/Carrier"), Flights[[#This Row],[Delay Type]]="Severe"), "Yes", "No")</f>
        <v>No</v>
      </c>
    </row>
    <row r="3995" spans="1:27" x14ac:dyDescent="0.3">
      <c r="A3995" s="3">
        <v>42293</v>
      </c>
      <c r="B3995" s="22">
        <f>WEEKNUM(Flights[[#This Row],[Date]], 1)</f>
        <v>42</v>
      </c>
      <c r="C3995" s="22">
        <f>WEEKDAY(Flights[[#This Row],[Date]],1)</f>
        <v>6</v>
      </c>
      <c r="D3995" t="s">
        <v>1402</v>
      </c>
      <c r="E3995" t="s">
        <v>1990</v>
      </c>
      <c r="F3995" t="s">
        <v>0</v>
      </c>
      <c r="G3995" t="s">
        <v>16</v>
      </c>
      <c r="H3995" t="str">
        <f>_xlfn.XLOOKUP(Flights[[#This Row],[Destination]], Airports!$A$2:$A$78, Airports!$D$2:$D$78)</f>
        <v>Dulles</v>
      </c>
      <c r="I3995" t="str" cm="1">
        <f t="array" ref="I3995">_xlfn.XLOOKUP(Flights[[#This Row],[Destination]],_xlfn._TRO_TRAILING( Airports!A:A),_xlfn._TRO_TRAILING( Airports!E:E), "Not found")</f>
        <v>VA</v>
      </c>
      <c r="J3995" s="1">
        <v>0.45347222222222222</v>
      </c>
      <c r="K3995" s="22">
        <f>HOUR(Flights[[#This Row],[Scheduled Departure]])</f>
        <v>10</v>
      </c>
      <c r="L3995" s="1">
        <v>0.45069444444444445</v>
      </c>
      <c r="M3995">
        <f>(L3995-J3995)*24*60</f>
        <v>-3.9999999999999858</v>
      </c>
      <c r="N3995" s="16">
        <f>Flights[[#This Row],[Length (min)]]/60</f>
        <v>4.9333333333333336</v>
      </c>
      <c r="O3995">
        <v>296</v>
      </c>
      <c r="P3995">
        <v>2288</v>
      </c>
      <c r="Q3995" s="18">
        <f>IFERROR(Flights[[#This Row],[Distance]]/Flights[[#This Row],[Length (hr)]], "")</f>
        <v>463.78378378378375</v>
      </c>
      <c r="R3995" s="1">
        <v>0.79305555555555551</v>
      </c>
      <c r="S3995" s="1" t="str">
        <f>IF(Flights[[#This Row],[Length (hr)]]&lt;2, "No meal", IF(Flights[[#This Row],[Length (hr)]]&lt;3.5, "Light meal", "Full meal"))</f>
        <v>Full meal</v>
      </c>
      <c r="T3995" s="1" t="str">
        <f>IF(AND(Flights[[#This Row],[Airline]]="US Airways", Flights[[#This Row],[Meal]]="Full Meal"), "Yes", "No")</f>
        <v>No</v>
      </c>
      <c r="U3995" s="1">
        <v>0.78125</v>
      </c>
      <c r="V3995">
        <v>-17</v>
      </c>
      <c r="W3995" s="1" t="str">
        <f>IF(Flights[[#This Row],[Arrival Delay]] = "", "Cancelled", IF(Flights[[#This Row],[Arrival Delay]]&gt;15, "Delayed", "On time"))</f>
        <v>On time</v>
      </c>
      <c r="X3995" t="str">
        <f>IF(Flights[[#This Row],[Status]]&lt;&gt;"Delayed","", IF(Flights[[#This Row],[Arrival Delay]]&gt;120, "Severe", IF(Flights[[#This Row],[Arrival Delay]]&gt;60, "Major", "Moderate")))</f>
        <v/>
      </c>
      <c r="Y3995" t="b">
        <v>0</v>
      </c>
      <c r="AA3995" t="str">
        <f>IF(OR(AND(Flights[[#This Row],[Status]]="Cancelled", Flights[[#This Row],[Cancellation Reason]]="Airline/Carrier"), Flights[[#This Row],[Delay Type]]="Severe"), "Yes", "No")</f>
        <v>No</v>
      </c>
    </row>
    <row r="3996" spans="1:27" x14ac:dyDescent="0.3">
      <c r="A3996" s="3">
        <v>42293</v>
      </c>
      <c r="B3996" s="22">
        <f>WEEKNUM(Flights[[#This Row],[Date]], 1)</f>
        <v>42</v>
      </c>
      <c r="C3996" s="22">
        <f>WEEKDAY(Flights[[#This Row],[Date]],1)</f>
        <v>6</v>
      </c>
      <c r="D3996" t="s">
        <v>1818</v>
      </c>
      <c r="E3996" t="s">
        <v>1995</v>
      </c>
      <c r="F3996" t="s">
        <v>0</v>
      </c>
      <c r="G3996" t="s">
        <v>26</v>
      </c>
      <c r="H3996" t="str">
        <f>_xlfn.XLOOKUP(Flights[[#This Row],[Destination]], Airports!$A$2:$A$78, Airports!$D$2:$D$78)</f>
        <v>Atlanta</v>
      </c>
      <c r="I3996" t="str" cm="1">
        <f t="array" ref="I3996">_xlfn.XLOOKUP(Flights[[#This Row],[Destination]],_xlfn._TRO_TRAILING( Airports!A:A),_xlfn._TRO_TRAILING( Airports!E:E), "Not found")</f>
        <v>GA</v>
      </c>
      <c r="J3996" s="1">
        <v>0.56944444444444442</v>
      </c>
      <c r="K3996" s="22">
        <f>HOUR(Flights[[#This Row],[Scheduled Departure]])</f>
        <v>13</v>
      </c>
      <c r="L3996" s="1">
        <v>0.5805555555555556</v>
      </c>
      <c r="M3996">
        <f>(L3996-J3996)*24*60</f>
        <v>16.000000000000103</v>
      </c>
      <c r="N3996" s="16">
        <f>Flights[[#This Row],[Length (min)]]/60</f>
        <v>4.3499999999999996</v>
      </c>
      <c r="O3996">
        <v>261</v>
      </c>
      <c r="P3996">
        <v>1947</v>
      </c>
      <c r="Q3996" s="18">
        <f>IFERROR(Flights[[#This Row],[Distance]]/Flights[[#This Row],[Length (hr)]], "")</f>
        <v>447.58620689655174</v>
      </c>
      <c r="R3996" s="1">
        <v>0.875</v>
      </c>
      <c r="S3996" s="1" t="str">
        <f>IF(Flights[[#This Row],[Length (hr)]]&lt;2, "No meal", IF(Flights[[#This Row],[Length (hr)]]&lt;3.5, "Light meal", "Full meal"))</f>
        <v>Full meal</v>
      </c>
      <c r="T3996" s="1" t="str">
        <f>IF(AND(Flights[[#This Row],[Airline]]="US Airways", Flights[[#This Row],[Meal]]="Full Meal"), "Yes", "No")</f>
        <v>No</v>
      </c>
      <c r="U3996" s="1">
        <v>0.88680555555555551</v>
      </c>
      <c r="V3996">
        <v>17</v>
      </c>
      <c r="W3996" s="1" t="str">
        <f>IF(Flights[[#This Row],[Arrival Delay]] = "", "Cancelled", IF(Flights[[#This Row],[Arrival Delay]]&gt;15, "Delayed", "On time"))</f>
        <v>Delayed</v>
      </c>
      <c r="X3996" t="str">
        <f>IF(Flights[[#This Row],[Status]]&lt;&gt;"Delayed","", IF(Flights[[#This Row],[Arrival Delay]]&gt;120, "Severe", IF(Flights[[#This Row],[Arrival Delay]]&gt;60, "Major", "Moderate")))</f>
        <v>Moderate</v>
      </c>
      <c r="Y3996" t="b">
        <v>0</v>
      </c>
      <c r="AA3996" t="str">
        <f>IF(OR(AND(Flights[[#This Row],[Status]]="Cancelled", Flights[[#This Row],[Cancellation Reason]]="Airline/Carrier"), Flights[[#This Row],[Delay Type]]="Severe"), "Yes", "No")</f>
        <v>No</v>
      </c>
    </row>
    <row r="3997" spans="1:27" x14ac:dyDescent="0.3">
      <c r="A3997" s="3">
        <v>42293</v>
      </c>
      <c r="B3997" s="22">
        <f>WEEKNUM(Flights[[#This Row],[Date]], 1)</f>
        <v>42</v>
      </c>
      <c r="C3997" s="22">
        <f>WEEKDAY(Flights[[#This Row],[Date]],1)</f>
        <v>6</v>
      </c>
      <c r="D3997" t="s">
        <v>1636</v>
      </c>
      <c r="E3997" t="s">
        <v>1994</v>
      </c>
      <c r="F3997" t="s">
        <v>0</v>
      </c>
      <c r="G3997" t="s">
        <v>351</v>
      </c>
      <c r="H3997" t="str">
        <f>_xlfn.XLOOKUP(Flights[[#This Row],[Destination]], Airports!$A$2:$A$78, Airports!$D$2:$D$78)</f>
        <v>Sacramento</v>
      </c>
      <c r="I3997" t="str" cm="1">
        <f t="array" ref="I3997">_xlfn.XLOOKUP(Flights[[#This Row],[Destination]],_xlfn._TRO_TRAILING( Airports!A:A),_xlfn._TRO_TRAILING( Airports!E:E), "Not found")</f>
        <v>CA</v>
      </c>
      <c r="J3997" s="1">
        <v>0.60069444444444442</v>
      </c>
      <c r="K3997" s="22">
        <f>HOUR(Flights[[#This Row],[Scheduled Departure]])</f>
        <v>14</v>
      </c>
      <c r="L3997" s="1">
        <v>0.59652777777777777</v>
      </c>
      <c r="M3997">
        <f>(L3997-J3997)*24*60</f>
        <v>-5.9999999999999787</v>
      </c>
      <c r="N3997" s="16">
        <f>Flights[[#This Row],[Length (min)]]/60</f>
        <v>1.4166666666666667</v>
      </c>
      <c r="O3997">
        <v>85</v>
      </c>
      <c r="P3997">
        <v>373</v>
      </c>
      <c r="Q3997" s="18">
        <f>IFERROR(Flights[[#This Row],[Distance]]/Flights[[#This Row],[Length (hr)]], "")</f>
        <v>263.29411764705878</v>
      </c>
      <c r="R3997" s="1">
        <v>0.66249999999999998</v>
      </c>
      <c r="S3997" s="1" t="str">
        <f>IF(Flights[[#This Row],[Length (hr)]]&lt;2, "No meal", IF(Flights[[#This Row],[Length (hr)]]&lt;3.5, "Light meal", "Full meal"))</f>
        <v>No meal</v>
      </c>
      <c r="T3997" s="1" t="str">
        <f>IF(AND(Flights[[#This Row],[Airline]]="US Airways", Flights[[#This Row],[Meal]]="Full Meal"), "Yes", "No")</f>
        <v>No</v>
      </c>
      <c r="U3997" s="1">
        <v>0.65555555555555556</v>
      </c>
      <c r="V3997">
        <v>-10</v>
      </c>
      <c r="W3997" s="1" t="str">
        <f>IF(Flights[[#This Row],[Arrival Delay]] = "", "Cancelled", IF(Flights[[#This Row],[Arrival Delay]]&gt;15, "Delayed", "On time"))</f>
        <v>On time</v>
      </c>
      <c r="X3997" t="str">
        <f>IF(Flights[[#This Row],[Status]]&lt;&gt;"Delayed","", IF(Flights[[#This Row],[Arrival Delay]]&gt;120, "Severe", IF(Flights[[#This Row],[Arrival Delay]]&gt;60, "Major", "Moderate")))</f>
        <v/>
      </c>
      <c r="Y3997" t="b">
        <v>0</v>
      </c>
      <c r="AA3997" t="str">
        <f>IF(OR(AND(Flights[[#This Row],[Status]]="Cancelled", Flights[[#This Row],[Cancellation Reason]]="Airline/Carrier"), Flights[[#This Row],[Delay Type]]="Severe"), "Yes", "No")</f>
        <v>No</v>
      </c>
    </row>
    <row r="3998" spans="1:27" x14ac:dyDescent="0.3">
      <c r="A3998" s="3">
        <v>42293</v>
      </c>
      <c r="B3998" s="22">
        <f>WEEKNUM(Flights[[#This Row],[Date]], 1)</f>
        <v>42</v>
      </c>
      <c r="C3998" s="22">
        <f>WEEKDAY(Flights[[#This Row],[Date]],1)</f>
        <v>6</v>
      </c>
      <c r="D3998" t="s">
        <v>82</v>
      </c>
      <c r="E3998" t="s">
        <v>1987</v>
      </c>
      <c r="F3998" t="s">
        <v>0</v>
      </c>
      <c r="G3998" t="s">
        <v>12</v>
      </c>
      <c r="H3998" t="str">
        <f>_xlfn.XLOOKUP(Flights[[#This Row],[Destination]], Airports!$A$2:$A$78, Airports!$D$2:$D$78)</f>
        <v>New York</v>
      </c>
      <c r="I3998" t="str" cm="1">
        <f t="array" ref="I3998">_xlfn.XLOOKUP(Flights[[#This Row],[Destination]],_xlfn._TRO_TRAILING( Airports!A:A),_xlfn._TRO_TRAILING( Airports!E:E), "Not found")</f>
        <v>NY</v>
      </c>
      <c r="J3998" s="1">
        <v>0.625</v>
      </c>
      <c r="K3998" s="22">
        <f>HOUR(Flights[[#This Row],[Scheduled Departure]])</f>
        <v>15</v>
      </c>
      <c r="L3998" s="1">
        <v>0.62361111111111112</v>
      </c>
      <c r="M3998">
        <f>(L3998-J3998)*24*60</f>
        <v>-1.9999999999999929</v>
      </c>
      <c r="N3998" s="16">
        <f>Flights[[#This Row],[Length (min)]]/60</f>
        <v>5.0999999999999996</v>
      </c>
      <c r="O3998">
        <v>306</v>
      </c>
      <c r="P3998">
        <v>2475</v>
      </c>
      <c r="Q3998" s="18">
        <f>IFERROR(Flights[[#This Row],[Distance]]/Flights[[#This Row],[Length (hr)]], "")</f>
        <v>485.29411764705884</v>
      </c>
      <c r="R3998" s="1">
        <v>0.98124999999999996</v>
      </c>
      <c r="S3998" s="1" t="str">
        <f>IF(Flights[[#This Row],[Length (hr)]]&lt;2, "No meal", IF(Flights[[#This Row],[Length (hr)]]&lt;3.5, "Light meal", "Full meal"))</f>
        <v>Full meal</v>
      </c>
      <c r="T3998" s="1" t="str">
        <f>IF(AND(Flights[[#This Row],[Airline]]="US Airways", Flights[[#This Row],[Meal]]="Full Meal"), "Yes", "No")</f>
        <v>No</v>
      </c>
      <c r="U3998" s="1">
        <v>0.96111111111111114</v>
      </c>
      <c r="V3998">
        <v>-29</v>
      </c>
      <c r="W3998" s="1" t="str">
        <f>IF(Flights[[#This Row],[Arrival Delay]] = "", "Cancelled", IF(Flights[[#This Row],[Arrival Delay]]&gt;15, "Delayed", "On time"))</f>
        <v>On time</v>
      </c>
      <c r="X3998" t="str">
        <f>IF(Flights[[#This Row],[Status]]&lt;&gt;"Delayed","", IF(Flights[[#This Row],[Arrival Delay]]&gt;120, "Severe", IF(Flights[[#This Row],[Arrival Delay]]&gt;60, "Major", "Moderate")))</f>
        <v/>
      </c>
      <c r="Y3998" t="b">
        <v>0</v>
      </c>
      <c r="AA3998" t="str">
        <f>IF(OR(AND(Flights[[#This Row],[Status]]="Cancelled", Flights[[#This Row],[Cancellation Reason]]="Airline/Carrier"), Flights[[#This Row],[Delay Type]]="Severe"), "Yes", "No")</f>
        <v>No</v>
      </c>
    </row>
    <row r="3999" spans="1:27" x14ac:dyDescent="0.3">
      <c r="A3999" s="3">
        <v>42293</v>
      </c>
      <c r="B3999" s="22">
        <f>WEEKNUM(Flights[[#This Row],[Date]], 1)</f>
        <v>42</v>
      </c>
      <c r="C3999" s="22">
        <f>WEEKDAY(Flights[[#This Row],[Date]],1)</f>
        <v>6</v>
      </c>
      <c r="D3999" t="s">
        <v>1079</v>
      </c>
      <c r="E3999" t="s">
        <v>1994</v>
      </c>
      <c r="F3999" t="s">
        <v>0</v>
      </c>
      <c r="G3999" t="s">
        <v>344</v>
      </c>
      <c r="H3999" t="str">
        <f>_xlfn.XLOOKUP(Flights[[#This Row],[Destination]], Airports!$A$2:$A$78, Airports!$D$2:$D$78)</f>
        <v>Seattle</v>
      </c>
      <c r="I3999" t="str" cm="1">
        <f t="array" ref="I3999">_xlfn.XLOOKUP(Flights[[#This Row],[Destination]],_xlfn._TRO_TRAILING( Airports!A:A),_xlfn._TRO_TRAILING( Airports!E:E), "Not found")</f>
        <v>WA</v>
      </c>
      <c r="J3999" s="1">
        <v>0.68055555555555558</v>
      </c>
      <c r="K3999" s="22">
        <f>HOUR(Flights[[#This Row],[Scheduled Departure]])</f>
        <v>16</v>
      </c>
      <c r="L3999" s="1">
        <v>0.67638888888888893</v>
      </c>
      <c r="M3999">
        <f>(L3999-J3999)*24*60</f>
        <v>-5.9999999999999787</v>
      </c>
      <c r="N3999" s="16">
        <f>Flights[[#This Row],[Length (min)]]/60</f>
        <v>2.75</v>
      </c>
      <c r="O3999">
        <v>165</v>
      </c>
      <c r="P3999">
        <v>954</v>
      </c>
      <c r="Q3999" s="18">
        <f>IFERROR(Flights[[#This Row],[Distance]]/Flights[[#This Row],[Length (hr)]], "")</f>
        <v>346.90909090909093</v>
      </c>
      <c r="R3999" s="1">
        <v>0.79305555555555551</v>
      </c>
      <c r="S3999" s="1" t="str">
        <f>IF(Flights[[#This Row],[Length (hr)]]&lt;2, "No meal", IF(Flights[[#This Row],[Length (hr)]]&lt;3.5, "Light meal", "Full meal"))</f>
        <v>Light meal</v>
      </c>
      <c r="T3999" s="1" t="str">
        <f>IF(AND(Flights[[#This Row],[Airline]]="US Airways", Flights[[#This Row],[Meal]]="Full Meal"), "Yes", "No")</f>
        <v>No</v>
      </c>
      <c r="U3999" s="1">
        <v>0.79097222222222219</v>
      </c>
      <c r="V3999">
        <v>-3</v>
      </c>
      <c r="W3999" s="1" t="str">
        <f>IF(Flights[[#This Row],[Arrival Delay]] = "", "Cancelled", IF(Flights[[#This Row],[Arrival Delay]]&gt;15, "Delayed", "On time"))</f>
        <v>On time</v>
      </c>
      <c r="X3999" t="str">
        <f>IF(Flights[[#This Row],[Status]]&lt;&gt;"Delayed","", IF(Flights[[#This Row],[Arrival Delay]]&gt;120, "Severe", IF(Flights[[#This Row],[Arrival Delay]]&gt;60, "Major", "Moderate")))</f>
        <v/>
      </c>
      <c r="Y3999" t="b">
        <v>0</v>
      </c>
      <c r="AA3999" t="str">
        <f>IF(OR(AND(Flights[[#This Row],[Status]]="Cancelled", Flights[[#This Row],[Cancellation Reason]]="Airline/Carrier"), Flights[[#This Row],[Delay Type]]="Severe"), "Yes", "No")</f>
        <v>No</v>
      </c>
    </row>
    <row r="4000" spans="1:27" x14ac:dyDescent="0.3">
      <c r="A4000" s="3">
        <v>42293</v>
      </c>
      <c r="B4000" s="22">
        <f>WEEKNUM(Flights[[#This Row],[Date]], 1)</f>
        <v>42</v>
      </c>
      <c r="C4000" s="22">
        <f>WEEKDAY(Flights[[#This Row],[Date]],1)</f>
        <v>6</v>
      </c>
      <c r="D4000" t="s">
        <v>1704</v>
      </c>
      <c r="E4000" t="s">
        <v>1995</v>
      </c>
      <c r="F4000" t="s">
        <v>0</v>
      </c>
      <c r="G4000" t="s">
        <v>351</v>
      </c>
      <c r="H4000" t="str">
        <f>_xlfn.XLOOKUP(Flights[[#This Row],[Destination]], Airports!$A$2:$A$78, Airports!$D$2:$D$78)</f>
        <v>Sacramento</v>
      </c>
      <c r="I4000" t="str" cm="1">
        <f t="array" ref="I4000">_xlfn.XLOOKUP(Flights[[#This Row],[Destination]],_xlfn._TRO_TRAILING( Airports!A:A),_xlfn._TRO_TRAILING( Airports!E:E), "Not found")</f>
        <v>CA</v>
      </c>
      <c r="J4000" s="1">
        <v>0.74652777777777779</v>
      </c>
      <c r="K4000" s="22">
        <f>HOUR(Flights[[#This Row],[Scheduled Departure]])</f>
        <v>17</v>
      </c>
      <c r="L4000" s="1">
        <v>0.7583333333333333</v>
      </c>
      <c r="M4000">
        <f>(L4000-J4000)*24*60</f>
        <v>16.99999999999994</v>
      </c>
      <c r="N4000" s="16">
        <f>Flights[[#This Row],[Length (min)]]/60</f>
        <v>1.1666666666666667</v>
      </c>
      <c r="O4000">
        <v>70</v>
      </c>
      <c r="P4000">
        <v>373</v>
      </c>
      <c r="Q4000" s="18">
        <f>IFERROR(Flights[[#This Row],[Distance]]/Flights[[#This Row],[Length (hr)]], "")</f>
        <v>319.71428571428572</v>
      </c>
      <c r="R4000" s="1">
        <v>0.79861111111111116</v>
      </c>
      <c r="S4000" s="1" t="str">
        <f>IF(Flights[[#This Row],[Length (hr)]]&lt;2, "No meal", IF(Flights[[#This Row],[Length (hr)]]&lt;3.5, "Light meal", "Full meal"))</f>
        <v>No meal</v>
      </c>
      <c r="T4000" s="1" t="str">
        <f>IF(AND(Flights[[#This Row],[Airline]]="US Airways", Flights[[#This Row],[Meal]]="Full Meal"), "Yes", "No")</f>
        <v>No</v>
      </c>
      <c r="U4000" s="1">
        <v>0.80694444444444446</v>
      </c>
      <c r="V4000">
        <v>12</v>
      </c>
      <c r="W4000" s="1" t="str">
        <f>IF(Flights[[#This Row],[Arrival Delay]] = "", "Cancelled", IF(Flights[[#This Row],[Arrival Delay]]&gt;15, "Delayed", "On time"))</f>
        <v>On time</v>
      </c>
      <c r="X4000" t="str">
        <f>IF(Flights[[#This Row],[Status]]&lt;&gt;"Delayed","", IF(Flights[[#This Row],[Arrival Delay]]&gt;120, "Severe", IF(Flights[[#This Row],[Arrival Delay]]&gt;60, "Major", "Moderate")))</f>
        <v/>
      </c>
      <c r="Y4000" t="b">
        <v>0</v>
      </c>
      <c r="AA4000" t="str">
        <f>IF(OR(AND(Flights[[#This Row],[Status]]="Cancelled", Flights[[#This Row],[Cancellation Reason]]="Airline/Carrier"), Flights[[#This Row],[Delay Type]]="Severe"), "Yes", "No")</f>
        <v>No</v>
      </c>
    </row>
    <row r="4001" spans="1:27" x14ac:dyDescent="0.3">
      <c r="A4001" s="3">
        <v>42293</v>
      </c>
      <c r="B4001" s="22">
        <f>WEEKNUM(Flights[[#This Row],[Date]], 1)</f>
        <v>42</v>
      </c>
      <c r="C4001" s="22">
        <f>WEEKDAY(Flights[[#This Row],[Date]],1)</f>
        <v>6</v>
      </c>
      <c r="D4001" t="s">
        <v>1712</v>
      </c>
      <c r="E4001" t="s">
        <v>1995</v>
      </c>
      <c r="F4001" t="s">
        <v>0</v>
      </c>
      <c r="G4001" t="s">
        <v>15</v>
      </c>
      <c r="H4001" t="str">
        <f>_xlfn.XLOOKUP(Flights[[#This Row],[Destination]], Airports!$A$2:$A$78, Airports!$D$2:$D$78)</f>
        <v>Las Vegas</v>
      </c>
      <c r="I4001" t="str" cm="1">
        <f t="array" ref="I4001">_xlfn.XLOOKUP(Flights[[#This Row],[Destination]],_xlfn._TRO_TRAILING( Airports!A:A),_xlfn._TRO_TRAILING( Airports!E:E), "Not found")</f>
        <v>NV</v>
      </c>
      <c r="J4001" s="1">
        <v>0.89583333333333337</v>
      </c>
      <c r="K4001" s="22">
        <f>HOUR(Flights[[#This Row],[Scheduled Departure]])</f>
        <v>21</v>
      </c>
      <c r="L4001" s="1">
        <v>0.90069444444444446</v>
      </c>
      <c r="M4001">
        <f>(L4001-J4001)*24*60</f>
        <v>6.9999999999999751</v>
      </c>
      <c r="N4001" s="16">
        <f>Flights[[#This Row],[Length (min)]]/60</f>
        <v>1.05</v>
      </c>
      <c r="O4001">
        <v>63</v>
      </c>
      <c r="P4001">
        <v>236</v>
      </c>
      <c r="Q4001" s="18">
        <f>IFERROR(Flights[[#This Row],[Distance]]/Flights[[#This Row],[Length (hr)]], "")</f>
        <v>224.76190476190476</v>
      </c>
      <c r="R4001" s="1">
        <v>0.9375</v>
      </c>
      <c r="S4001" s="1" t="str">
        <f>IF(Flights[[#This Row],[Length (hr)]]&lt;2, "No meal", IF(Flights[[#This Row],[Length (hr)]]&lt;3.5, "Light meal", "Full meal"))</f>
        <v>No meal</v>
      </c>
      <c r="T4001" s="1" t="str">
        <f>IF(AND(Flights[[#This Row],[Airline]]="US Airways", Flights[[#This Row],[Meal]]="Full Meal"), "Yes", "No")</f>
        <v>No</v>
      </c>
      <c r="U4001" s="1">
        <v>0.94444444444444442</v>
      </c>
      <c r="V4001">
        <v>10</v>
      </c>
      <c r="W4001" s="1" t="str">
        <f>IF(Flights[[#This Row],[Arrival Delay]] = "", "Cancelled", IF(Flights[[#This Row],[Arrival Delay]]&gt;15, "Delayed", "On time"))</f>
        <v>On time</v>
      </c>
      <c r="X4001" t="str">
        <f>IF(Flights[[#This Row],[Status]]&lt;&gt;"Delayed","", IF(Flights[[#This Row],[Arrival Delay]]&gt;120, "Severe", IF(Flights[[#This Row],[Arrival Delay]]&gt;60, "Major", "Moderate")))</f>
        <v/>
      </c>
      <c r="Y4001" t="b">
        <v>0</v>
      </c>
      <c r="AA4001" t="str">
        <f>IF(OR(AND(Flights[[#This Row],[Status]]="Cancelled", Flights[[#This Row],[Cancellation Reason]]="Airline/Carrier"), Flights[[#This Row],[Delay Type]]="Severe"), "Yes", "No")</f>
        <v>No</v>
      </c>
    </row>
    <row r="4002" spans="1:27" x14ac:dyDescent="0.3">
      <c r="A4002" s="3">
        <v>42293</v>
      </c>
      <c r="B4002" s="22">
        <f>WEEKNUM(Flights[[#This Row],[Date]], 1)</f>
        <v>42</v>
      </c>
      <c r="C4002" s="22">
        <f>WEEKDAY(Flights[[#This Row],[Date]],1)</f>
        <v>6</v>
      </c>
      <c r="D4002" t="s">
        <v>934</v>
      </c>
      <c r="E4002" t="s">
        <v>1990</v>
      </c>
      <c r="F4002" t="s">
        <v>0</v>
      </c>
      <c r="G4002" t="s">
        <v>281</v>
      </c>
      <c r="H4002" t="str">
        <f>_xlfn.XLOOKUP(Flights[[#This Row],[Destination]], Airports!$A$2:$A$78, Airports!$D$2:$D$78)</f>
        <v>Newark</v>
      </c>
      <c r="I4002" t="str" cm="1">
        <f t="array" ref="I4002">_xlfn.XLOOKUP(Flights[[#This Row],[Destination]],_xlfn._TRO_TRAILING( Airports!A:A),_xlfn._TRO_TRAILING( Airports!E:E), "Not found")</f>
        <v>NJ</v>
      </c>
      <c r="J4002" s="1">
        <v>0.94791666666666663</v>
      </c>
      <c r="K4002" s="22">
        <f>HOUR(Flights[[#This Row],[Scheduled Departure]])</f>
        <v>22</v>
      </c>
      <c r="L4002" s="1">
        <v>0.97847222222222219</v>
      </c>
      <c r="M4002">
        <f>(L4002-J4002)*24*60</f>
        <v>44</v>
      </c>
      <c r="N4002" s="16">
        <f>Flights[[#This Row],[Length (min)]]/60</f>
        <v>4.9000000000000004</v>
      </c>
      <c r="O4002">
        <v>294</v>
      </c>
      <c r="P4002">
        <v>2454</v>
      </c>
      <c r="Q4002" s="18">
        <f>IFERROR(Flights[[#This Row],[Distance]]/Flights[[#This Row],[Length (hr)]], "")</f>
        <v>500.81632653061223</v>
      </c>
      <c r="R4002" s="1">
        <v>0.28680555555555554</v>
      </c>
      <c r="S4002" s="1" t="str">
        <f>IF(Flights[[#This Row],[Length (hr)]]&lt;2, "No meal", IF(Flights[[#This Row],[Length (hr)]]&lt;3.5, "Light meal", "Full meal"))</f>
        <v>Full meal</v>
      </c>
      <c r="T4002" s="1" t="str">
        <f>IF(AND(Flights[[#This Row],[Airline]]="US Airways", Flights[[#This Row],[Meal]]="Full Meal"), "Yes", "No")</f>
        <v>No</v>
      </c>
      <c r="U4002" s="1">
        <v>0.30763888888888891</v>
      </c>
      <c r="V4002">
        <v>30</v>
      </c>
      <c r="W4002" s="1" t="str">
        <f>IF(Flights[[#This Row],[Arrival Delay]] = "", "Cancelled", IF(Flights[[#This Row],[Arrival Delay]]&gt;15, "Delayed", "On time"))</f>
        <v>Delayed</v>
      </c>
      <c r="X4002" t="str">
        <f>IF(Flights[[#This Row],[Status]]&lt;&gt;"Delayed","", IF(Flights[[#This Row],[Arrival Delay]]&gt;120, "Severe", IF(Flights[[#This Row],[Arrival Delay]]&gt;60, "Major", "Moderate")))</f>
        <v>Moderate</v>
      </c>
      <c r="Y4002" t="b">
        <v>0</v>
      </c>
      <c r="AA4002" t="str">
        <f>IF(OR(AND(Flights[[#This Row],[Status]]="Cancelled", Flights[[#This Row],[Cancellation Reason]]="Airline/Carrier"), Flights[[#This Row],[Delay Type]]="Severe"), "Yes", "No")</f>
        <v>No</v>
      </c>
    </row>
    <row r="4003" spans="1:27" x14ac:dyDescent="0.3">
      <c r="A4003" s="3">
        <v>42293</v>
      </c>
      <c r="B4003" s="22">
        <f>WEEKNUM(Flights[[#This Row],[Date]], 1)</f>
        <v>42</v>
      </c>
      <c r="C4003" s="22">
        <f>WEEKDAY(Flights[[#This Row],[Date]],1)</f>
        <v>6</v>
      </c>
      <c r="D4003" t="s">
        <v>1843</v>
      </c>
      <c r="E4003" t="s">
        <v>1990</v>
      </c>
      <c r="F4003" t="s">
        <v>0</v>
      </c>
      <c r="G4003" t="s">
        <v>9</v>
      </c>
      <c r="H4003" t="str">
        <f>_xlfn.XLOOKUP(Flights[[#This Row],[Destination]], Airports!$A$2:$A$78, Airports!$D$2:$D$78)</f>
        <v>San Francisco</v>
      </c>
      <c r="I4003" t="str" cm="1">
        <f t="array" ref="I4003">_xlfn.XLOOKUP(Flights[[#This Row],[Destination]],_xlfn._TRO_TRAILING( Airports!A:A),_xlfn._TRO_TRAILING( Airports!E:E), "Not found")</f>
        <v>CA</v>
      </c>
      <c r="J4003" s="1">
        <v>0.95416666666666672</v>
      </c>
      <c r="K4003" s="22">
        <f>HOUR(Flights[[#This Row],[Scheduled Departure]])</f>
        <v>22</v>
      </c>
      <c r="L4003" s="1">
        <v>0.97777777777777775</v>
      </c>
      <c r="M4003">
        <f>(L4003-J4003)*24*60</f>
        <v>33.999999999999879</v>
      </c>
      <c r="N4003" s="16">
        <f>Flights[[#This Row],[Length (min)]]/60</f>
        <v>2.0833333333333335</v>
      </c>
      <c r="O4003">
        <v>125</v>
      </c>
      <c r="P4003">
        <v>337</v>
      </c>
      <c r="Q4003" s="18">
        <f>IFERROR(Flights[[#This Row],[Distance]]/Flights[[#This Row],[Length (hr)]], "")</f>
        <v>161.76</v>
      </c>
      <c r="R4003" s="1">
        <v>1.0416666666666666E-2</v>
      </c>
      <c r="S4003" s="1" t="str">
        <f>IF(Flights[[#This Row],[Length (hr)]]&lt;2, "No meal", IF(Flights[[#This Row],[Length (hr)]]&lt;3.5, "Light meal", "Full meal"))</f>
        <v>Light meal</v>
      </c>
      <c r="T4003" s="1" t="str">
        <f>IF(AND(Flights[[#This Row],[Airline]]="US Airways", Flights[[#This Row],[Meal]]="Full Meal"), "Yes", "No")</f>
        <v>No</v>
      </c>
      <c r="U4003" s="1">
        <v>6.458333333333334E-2</v>
      </c>
      <c r="V4003">
        <v>78</v>
      </c>
      <c r="W4003" s="1" t="str">
        <f>IF(Flights[[#This Row],[Arrival Delay]] = "", "Cancelled", IF(Flights[[#This Row],[Arrival Delay]]&gt;15, "Delayed", "On time"))</f>
        <v>Delayed</v>
      </c>
      <c r="X4003" t="str">
        <f>IF(Flights[[#This Row],[Status]]&lt;&gt;"Delayed","", IF(Flights[[#This Row],[Arrival Delay]]&gt;120, "Severe", IF(Flights[[#This Row],[Arrival Delay]]&gt;60, "Major", "Moderate")))</f>
        <v>Major</v>
      </c>
      <c r="Y4003" t="b">
        <v>0</v>
      </c>
      <c r="AA4003" t="str">
        <f>IF(OR(AND(Flights[[#This Row],[Status]]="Cancelled", Flights[[#This Row],[Cancellation Reason]]="Airline/Carrier"), Flights[[#This Row],[Delay Type]]="Severe"), "Yes", "No")</f>
        <v>No</v>
      </c>
    </row>
    <row r="4004" spans="1:27" x14ac:dyDescent="0.3">
      <c r="A4004" s="3">
        <v>42293</v>
      </c>
      <c r="B4004" s="22">
        <f>WEEKNUM(Flights[[#This Row],[Date]], 1)</f>
        <v>42</v>
      </c>
      <c r="C4004" s="22">
        <f>WEEKDAY(Flights[[#This Row],[Date]],1)</f>
        <v>6</v>
      </c>
      <c r="D4004" t="s">
        <v>747</v>
      </c>
      <c r="E4004" t="s">
        <v>1989</v>
      </c>
      <c r="F4004" t="s">
        <v>0</v>
      </c>
      <c r="G4004" t="s">
        <v>26</v>
      </c>
      <c r="H4004" t="str">
        <f>_xlfn.XLOOKUP(Flights[[#This Row],[Destination]], Airports!$A$2:$A$78, Airports!$D$2:$D$78)</f>
        <v>Atlanta</v>
      </c>
      <c r="I4004" t="str" cm="1">
        <f t="array" ref="I4004">_xlfn.XLOOKUP(Flights[[#This Row],[Destination]],_xlfn._TRO_TRAILING( Airports!A:A),_xlfn._TRO_TRAILING( Airports!E:E), "Not found")</f>
        <v>GA</v>
      </c>
      <c r="J4004" s="1">
        <v>0.98958333333333337</v>
      </c>
      <c r="K4004" s="22">
        <f>HOUR(Flights[[#This Row],[Scheduled Departure]])</f>
        <v>23</v>
      </c>
      <c r="L4004" s="1">
        <v>0.98888888888888893</v>
      </c>
      <c r="M4004">
        <f>(L4004-J4004)*24*60</f>
        <v>-0.99999999999999645</v>
      </c>
      <c r="N4004" s="16">
        <f>Flights[[#This Row],[Length (min)]]/60</f>
        <v>4.05</v>
      </c>
      <c r="O4004">
        <v>243</v>
      </c>
      <c r="P4004">
        <v>1947</v>
      </c>
      <c r="Q4004" s="18">
        <f>IFERROR(Flights[[#This Row],[Distance]]/Flights[[#This Row],[Length (hr)]], "")</f>
        <v>480.74074074074076</v>
      </c>
      <c r="R4004" s="1">
        <v>0.28472222222222221</v>
      </c>
      <c r="S4004" s="1" t="str">
        <f>IF(Flights[[#This Row],[Length (hr)]]&lt;2, "No meal", IF(Flights[[#This Row],[Length (hr)]]&lt;3.5, "Light meal", "Full meal"))</f>
        <v>Full meal</v>
      </c>
      <c r="T4004" s="1" t="str">
        <f>IF(AND(Flights[[#This Row],[Airline]]="US Airways", Flights[[#This Row],[Meal]]="Full Meal"), "Yes", "No")</f>
        <v>No</v>
      </c>
      <c r="U4004" s="1">
        <v>0.28263888888888888</v>
      </c>
      <c r="V4004">
        <v>-3</v>
      </c>
      <c r="W4004" s="1" t="str">
        <f>IF(Flights[[#This Row],[Arrival Delay]] = "", "Cancelled", IF(Flights[[#This Row],[Arrival Delay]]&gt;15, "Delayed", "On time"))</f>
        <v>On time</v>
      </c>
      <c r="X4004" t="str">
        <f>IF(Flights[[#This Row],[Status]]&lt;&gt;"Delayed","", IF(Flights[[#This Row],[Arrival Delay]]&gt;120, "Severe", IF(Flights[[#This Row],[Arrival Delay]]&gt;60, "Major", "Moderate")))</f>
        <v/>
      </c>
      <c r="Y4004" t="b">
        <v>0</v>
      </c>
      <c r="AA4004" t="str">
        <f>IF(OR(AND(Flights[[#This Row],[Status]]="Cancelled", Flights[[#This Row],[Cancellation Reason]]="Airline/Carrier"), Flights[[#This Row],[Delay Type]]="Severe"), "Yes", "No")</f>
        <v>No</v>
      </c>
    </row>
    <row r="4005" spans="1:27" x14ac:dyDescent="0.3">
      <c r="A4005" s="3">
        <v>42294</v>
      </c>
      <c r="B4005" s="22">
        <f>WEEKNUM(Flights[[#This Row],[Date]], 1)</f>
        <v>42</v>
      </c>
      <c r="C4005" s="22">
        <f>WEEKDAY(Flights[[#This Row],[Date]],1)</f>
        <v>7</v>
      </c>
      <c r="D4005" t="s">
        <v>1201</v>
      </c>
      <c r="E4005" t="s">
        <v>1990</v>
      </c>
      <c r="F4005" t="s">
        <v>0</v>
      </c>
      <c r="G4005" t="s">
        <v>4</v>
      </c>
      <c r="H4005" t="str">
        <f>_xlfn.XLOOKUP(Flights[[#This Row],[Destination]], Airports!$A$2:$A$78, Airports!$D$2:$D$78)</f>
        <v>Chicago</v>
      </c>
      <c r="I4005" t="str" cm="1">
        <f t="array" ref="I4005">_xlfn.XLOOKUP(Flights[[#This Row],[Destination]],_xlfn._TRO_TRAILING( Airports!A:A),_xlfn._TRO_TRAILING( Airports!E:E), "Not found")</f>
        <v>IL</v>
      </c>
      <c r="J4005" s="1">
        <v>9.7222222222222224E-3</v>
      </c>
      <c r="K4005" s="22">
        <f>HOUR(Flights[[#This Row],[Scheduled Departure]])</f>
        <v>0</v>
      </c>
      <c r="L4005" s="1">
        <v>2.0833333333333332E-2</v>
      </c>
      <c r="M4005">
        <f>(L4005-J4005)*24*60</f>
        <v>15.999999999999996</v>
      </c>
      <c r="N4005" s="16">
        <f>Flights[[#This Row],[Length (min)]]/60</f>
        <v>3.9166666666666665</v>
      </c>
      <c r="O4005">
        <v>235</v>
      </c>
      <c r="P4005">
        <v>1744</v>
      </c>
      <c r="Q4005" s="18">
        <f>IFERROR(Flights[[#This Row],[Distance]]/Flights[[#This Row],[Length (hr)]], "")</f>
        <v>445.27659574468089</v>
      </c>
      <c r="R4005" s="1">
        <v>0.26874999999999999</v>
      </c>
      <c r="S4005" s="1" t="str">
        <f>IF(Flights[[#This Row],[Length (hr)]]&lt;2, "No meal", IF(Flights[[#This Row],[Length (hr)]]&lt;3.5, "Light meal", "Full meal"))</f>
        <v>Full meal</v>
      </c>
      <c r="T4005" s="1" t="str">
        <f>IF(AND(Flights[[#This Row],[Airline]]="US Airways", Flights[[#This Row],[Meal]]="Full Meal"), "Yes", "No")</f>
        <v>No</v>
      </c>
      <c r="U4005" s="1">
        <v>0.2673611111111111</v>
      </c>
      <c r="V4005">
        <v>-2</v>
      </c>
      <c r="W4005" s="1" t="str">
        <f>IF(Flights[[#This Row],[Arrival Delay]] = "", "Cancelled", IF(Flights[[#This Row],[Arrival Delay]]&gt;15, "Delayed", "On time"))</f>
        <v>On time</v>
      </c>
      <c r="X4005" t="str">
        <f>IF(Flights[[#This Row],[Status]]&lt;&gt;"Delayed","", IF(Flights[[#This Row],[Arrival Delay]]&gt;120, "Severe", IF(Flights[[#This Row],[Arrival Delay]]&gt;60, "Major", "Moderate")))</f>
        <v/>
      </c>
      <c r="Y4005" t="b">
        <v>0</v>
      </c>
      <c r="AA4005" t="str">
        <f>IF(OR(AND(Flights[[#This Row],[Status]]="Cancelled", Flights[[#This Row],[Cancellation Reason]]="Airline/Carrier"), Flights[[#This Row],[Delay Type]]="Severe"), "Yes", "No")</f>
        <v>No</v>
      </c>
    </row>
    <row r="4006" spans="1:27" x14ac:dyDescent="0.3">
      <c r="A4006" s="3">
        <v>42294</v>
      </c>
      <c r="B4006" s="22">
        <f>WEEKNUM(Flights[[#This Row],[Date]], 1)</f>
        <v>42</v>
      </c>
      <c r="C4006" s="22">
        <f>WEEKDAY(Flights[[#This Row],[Date]],1)</f>
        <v>7</v>
      </c>
      <c r="D4006" t="s">
        <v>1735</v>
      </c>
      <c r="E4006" t="s">
        <v>1995</v>
      </c>
      <c r="F4006" t="s">
        <v>0</v>
      </c>
      <c r="G4006" t="s">
        <v>351</v>
      </c>
      <c r="H4006" t="str">
        <f>_xlfn.XLOOKUP(Flights[[#This Row],[Destination]], Airports!$A$2:$A$78, Airports!$D$2:$D$78)</f>
        <v>Sacramento</v>
      </c>
      <c r="I4006" t="str" cm="1">
        <f t="array" ref="I4006">_xlfn.XLOOKUP(Flights[[#This Row],[Destination]],_xlfn._TRO_TRAILING( Airports!A:A),_xlfn._TRO_TRAILING( Airports!E:E), "Not found")</f>
        <v>CA</v>
      </c>
      <c r="J4006" s="1">
        <v>0.27777777777777779</v>
      </c>
      <c r="K4006" s="22">
        <f>HOUR(Flights[[#This Row],[Scheduled Departure]])</f>
        <v>6</v>
      </c>
      <c r="L4006" s="1">
        <v>0.27500000000000002</v>
      </c>
      <c r="M4006">
        <f>(L4006-J4006)*24*60</f>
        <v>-3.9999999999999858</v>
      </c>
      <c r="N4006" s="16">
        <f>Flights[[#This Row],[Length (min)]]/60</f>
        <v>1.2333333333333334</v>
      </c>
      <c r="O4006">
        <v>74</v>
      </c>
      <c r="P4006">
        <v>373</v>
      </c>
      <c r="Q4006" s="18">
        <f>IFERROR(Flights[[#This Row],[Distance]]/Flights[[#This Row],[Length (hr)]], "")</f>
        <v>302.43243243243239</v>
      </c>
      <c r="R4006" s="1">
        <v>0.3298611111111111</v>
      </c>
      <c r="S4006" s="1" t="str">
        <f>IF(Flights[[#This Row],[Length (hr)]]&lt;2, "No meal", IF(Flights[[#This Row],[Length (hr)]]&lt;3.5, "Light meal", "Full meal"))</f>
        <v>No meal</v>
      </c>
      <c r="T4006" s="1" t="str">
        <f>IF(AND(Flights[[#This Row],[Airline]]="US Airways", Flights[[#This Row],[Meal]]="Full Meal"), "Yes", "No")</f>
        <v>No</v>
      </c>
      <c r="U4006" s="1">
        <v>0.3263888888888889</v>
      </c>
      <c r="V4006">
        <v>-5</v>
      </c>
      <c r="W4006" s="1" t="str">
        <f>IF(Flights[[#This Row],[Arrival Delay]] = "", "Cancelled", IF(Flights[[#This Row],[Arrival Delay]]&gt;15, "Delayed", "On time"))</f>
        <v>On time</v>
      </c>
      <c r="X4006" t="str">
        <f>IF(Flights[[#This Row],[Status]]&lt;&gt;"Delayed","", IF(Flights[[#This Row],[Arrival Delay]]&gt;120, "Severe", IF(Flights[[#This Row],[Arrival Delay]]&gt;60, "Major", "Moderate")))</f>
        <v/>
      </c>
      <c r="Y4006" t="b">
        <v>0</v>
      </c>
      <c r="AA4006" t="str">
        <f>IF(OR(AND(Flights[[#This Row],[Status]]="Cancelled", Flights[[#This Row],[Cancellation Reason]]="Airline/Carrier"), Flights[[#This Row],[Delay Type]]="Severe"), "Yes", "No")</f>
        <v>No</v>
      </c>
    </row>
    <row r="4007" spans="1:27" x14ac:dyDescent="0.3">
      <c r="A4007" s="3">
        <v>42294</v>
      </c>
      <c r="B4007" s="22">
        <f>WEEKNUM(Flights[[#This Row],[Date]], 1)</f>
        <v>42</v>
      </c>
      <c r="C4007" s="22">
        <f>WEEKDAY(Flights[[#This Row],[Date]],1)</f>
        <v>7</v>
      </c>
      <c r="D4007" t="s">
        <v>1811</v>
      </c>
      <c r="E4007" t="s">
        <v>1990</v>
      </c>
      <c r="F4007" t="s">
        <v>0</v>
      </c>
      <c r="G4007" t="s">
        <v>293</v>
      </c>
      <c r="H4007" t="str">
        <f>_xlfn.XLOOKUP(Flights[[#This Row],[Destination]], Airports!$A$2:$A$78, Airports!$D$2:$D$78)</f>
        <v>Houston</v>
      </c>
      <c r="I4007" t="str" cm="1">
        <f t="array" ref="I4007">_xlfn.XLOOKUP(Flights[[#This Row],[Destination]],_xlfn._TRO_TRAILING( Airports!A:A),_xlfn._TRO_TRAILING( Airports!E:E), "Not found")</f>
        <v>TX</v>
      </c>
      <c r="J4007" s="1">
        <v>0.28472222222222221</v>
      </c>
      <c r="K4007" s="22">
        <f>HOUR(Flights[[#This Row],[Scheduled Departure]])</f>
        <v>6</v>
      </c>
      <c r="L4007" s="1">
        <v>0.28263888888888888</v>
      </c>
      <c r="M4007">
        <f>(L4007-J4007)*24*60</f>
        <v>-2.9999999999999893</v>
      </c>
      <c r="N4007" s="16">
        <f>Flights[[#This Row],[Length (min)]]/60</f>
        <v>3.1666666666666665</v>
      </c>
      <c r="O4007">
        <v>190</v>
      </c>
      <c r="P4007">
        <v>1379</v>
      </c>
      <c r="Q4007" s="18">
        <f>IFERROR(Flights[[#This Row],[Distance]]/Flights[[#This Row],[Length (hr)]], "")</f>
        <v>435.47368421052636</v>
      </c>
      <c r="R4007" s="1">
        <v>0.5083333333333333</v>
      </c>
      <c r="S4007" s="1" t="str">
        <f>IF(Flights[[#This Row],[Length (hr)]]&lt;2, "No meal", IF(Flights[[#This Row],[Length (hr)]]&lt;3.5, "Light meal", "Full meal"))</f>
        <v>Light meal</v>
      </c>
      <c r="T4007" s="1" t="str">
        <f>IF(AND(Flights[[#This Row],[Airline]]="US Airways", Flights[[#This Row],[Meal]]="Full Meal"), "Yes", "No")</f>
        <v>No</v>
      </c>
      <c r="U4007" s="1">
        <v>0.49791666666666667</v>
      </c>
      <c r="V4007">
        <v>-15</v>
      </c>
      <c r="W4007" s="1" t="str">
        <f>IF(Flights[[#This Row],[Arrival Delay]] = "", "Cancelled", IF(Flights[[#This Row],[Arrival Delay]]&gt;15, "Delayed", "On time"))</f>
        <v>On time</v>
      </c>
      <c r="X4007" t="str">
        <f>IF(Flights[[#This Row],[Status]]&lt;&gt;"Delayed","", IF(Flights[[#This Row],[Arrival Delay]]&gt;120, "Severe", IF(Flights[[#This Row],[Arrival Delay]]&gt;60, "Major", "Moderate")))</f>
        <v/>
      </c>
      <c r="Y4007" t="b">
        <v>0</v>
      </c>
      <c r="AA4007" t="str">
        <f>IF(OR(AND(Flights[[#This Row],[Status]]="Cancelled", Flights[[#This Row],[Cancellation Reason]]="Airline/Carrier"), Flights[[#This Row],[Delay Type]]="Severe"), "Yes", "No")</f>
        <v>No</v>
      </c>
    </row>
    <row r="4008" spans="1:27" x14ac:dyDescent="0.3">
      <c r="A4008" s="3">
        <v>42294</v>
      </c>
      <c r="B4008" s="22">
        <f>WEEKNUM(Flights[[#This Row],[Date]], 1)</f>
        <v>42</v>
      </c>
      <c r="C4008" s="22">
        <f>WEEKDAY(Flights[[#This Row],[Date]],1)</f>
        <v>7</v>
      </c>
      <c r="D4008" t="s">
        <v>423</v>
      </c>
      <c r="E4008" t="s">
        <v>1997</v>
      </c>
      <c r="F4008" t="s">
        <v>0</v>
      </c>
      <c r="G4008" t="s">
        <v>17</v>
      </c>
      <c r="H4008" t="str">
        <f>_xlfn.XLOOKUP(Flights[[#This Row],[Destination]], Airports!$A$2:$A$78, Airports!$D$2:$D$78)</f>
        <v>Honolulu</v>
      </c>
      <c r="I4008" t="str" cm="1">
        <f t="array" ref="I4008">_xlfn.XLOOKUP(Flights[[#This Row],[Destination]],_xlfn._TRO_TRAILING( Airports!A:A),_xlfn._TRO_TRAILING( Airports!E:E), "Not found")</f>
        <v>HI</v>
      </c>
      <c r="J4008" s="1">
        <v>0.3611111111111111</v>
      </c>
      <c r="K4008" s="22">
        <f>HOUR(Flights[[#This Row],[Scheduled Departure]])</f>
        <v>8</v>
      </c>
      <c r="L4008" s="1">
        <v>0.36319444444444443</v>
      </c>
      <c r="M4008">
        <f>(L4008-J4008)*24*60</f>
        <v>2.9999999999999893</v>
      </c>
      <c r="N4008" s="16">
        <f>Flights[[#This Row],[Length (min)]]/60</f>
        <v>5.9</v>
      </c>
      <c r="O4008">
        <v>354</v>
      </c>
      <c r="P4008">
        <v>2556</v>
      </c>
      <c r="Q4008" s="18">
        <f>IFERROR(Flights[[#This Row],[Distance]]/Flights[[#This Row],[Length (hr)]], "")</f>
        <v>433.22033898305079</v>
      </c>
      <c r="R4008" s="1">
        <v>0.4861111111111111</v>
      </c>
      <c r="S4008" s="1" t="str">
        <f>IF(Flights[[#This Row],[Length (hr)]]&lt;2, "No meal", IF(Flights[[#This Row],[Length (hr)]]&lt;3.5, "Light meal", "Full meal"))</f>
        <v>Full meal</v>
      </c>
      <c r="T4008" s="1" t="str">
        <f>IF(AND(Flights[[#This Row],[Airline]]="US Airways", Flights[[#This Row],[Meal]]="Full Meal"), "Yes", "No")</f>
        <v>No</v>
      </c>
      <c r="U4008" s="1">
        <v>0.48402777777777778</v>
      </c>
      <c r="V4008">
        <v>-3</v>
      </c>
      <c r="W4008" s="1" t="str">
        <f>IF(Flights[[#This Row],[Arrival Delay]] = "", "Cancelled", IF(Flights[[#This Row],[Arrival Delay]]&gt;15, "Delayed", "On time"))</f>
        <v>On time</v>
      </c>
      <c r="X4008" t="str">
        <f>IF(Flights[[#This Row],[Status]]&lt;&gt;"Delayed","", IF(Flights[[#This Row],[Arrival Delay]]&gt;120, "Severe", IF(Flights[[#This Row],[Arrival Delay]]&gt;60, "Major", "Moderate")))</f>
        <v/>
      </c>
      <c r="Y4008" t="b">
        <v>0</v>
      </c>
      <c r="AA4008" t="str">
        <f>IF(OR(AND(Flights[[#This Row],[Status]]="Cancelled", Flights[[#This Row],[Cancellation Reason]]="Airline/Carrier"), Flights[[#This Row],[Delay Type]]="Severe"), "Yes", "No")</f>
        <v>No</v>
      </c>
    </row>
    <row r="4009" spans="1:27" x14ac:dyDescent="0.3">
      <c r="A4009" s="3">
        <v>42294</v>
      </c>
      <c r="B4009" s="22">
        <f>WEEKNUM(Flights[[#This Row],[Date]], 1)</f>
        <v>42</v>
      </c>
      <c r="C4009" s="22">
        <f>WEEKDAY(Flights[[#This Row],[Date]],1)</f>
        <v>7</v>
      </c>
      <c r="D4009" t="s">
        <v>1234</v>
      </c>
      <c r="E4009" t="s">
        <v>1994</v>
      </c>
      <c r="F4009" t="s">
        <v>0</v>
      </c>
      <c r="G4009" t="s">
        <v>278</v>
      </c>
      <c r="H4009" t="str">
        <f>_xlfn.XLOOKUP(Flights[[#This Row],[Destination]], Airports!$A$2:$A$78, Airports!$D$2:$D$78)</f>
        <v>El Paso</v>
      </c>
      <c r="I4009" t="str" cm="1">
        <f t="array" ref="I4009">_xlfn.XLOOKUP(Flights[[#This Row],[Destination]],_xlfn._TRO_TRAILING( Airports!A:A),_xlfn._TRO_TRAILING( Airports!E:E), "Not found")</f>
        <v>TX</v>
      </c>
      <c r="J4009" s="1">
        <v>0.36805555555555558</v>
      </c>
      <c r="K4009" s="22">
        <f>HOUR(Flights[[#This Row],[Scheduled Departure]])</f>
        <v>8</v>
      </c>
      <c r="L4009" s="1">
        <v>0.36666666666666664</v>
      </c>
      <c r="M4009">
        <f>(L4009-J4009)*24*60</f>
        <v>-2.0000000000000728</v>
      </c>
      <c r="N4009" s="16">
        <f>Flights[[#This Row],[Length (min)]]/60</f>
        <v>2.1166666666666667</v>
      </c>
      <c r="O4009">
        <v>127</v>
      </c>
      <c r="P4009">
        <v>715</v>
      </c>
      <c r="Q4009" s="18">
        <f>IFERROR(Flights[[#This Row],[Distance]]/Flights[[#This Row],[Length (hr)]], "")</f>
        <v>337.79527559055117</v>
      </c>
      <c r="R4009" s="1">
        <v>0.49722222222222223</v>
      </c>
      <c r="S4009" s="1" t="str">
        <f>IF(Flights[[#This Row],[Length (hr)]]&lt;2, "No meal", IF(Flights[[#This Row],[Length (hr)]]&lt;3.5, "Light meal", "Full meal"))</f>
        <v>Light meal</v>
      </c>
      <c r="T4009" s="1" t="str">
        <f>IF(AND(Flights[[#This Row],[Airline]]="US Airways", Flights[[#This Row],[Meal]]="Full Meal"), "Yes", "No")</f>
        <v>No</v>
      </c>
      <c r="U4009" s="1">
        <v>0.49652777777777779</v>
      </c>
      <c r="V4009">
        <v>-1</v>
      </c>
      <c r="W4009" s="1" t="str">
        <f>IF(Flights[[#This Row],[Arrival Delay]] = "", "Cancelled", IF(Flights[[#This Row],[Arrival Delay]]&gt;15, "Delayed", "On time"))</f>
        <v>On time</v>
      </c>
      <c r="X4009" t="str">
        <f>IF(Flights[[#This Row],[Status]]&lt;&gt;"Delayed","", IF(Flights[[#This Row],[Arrival Delay]]&gt;120, "Severe", IF(Flights[[#This Row],[Arrival Delay]]&gt;60, "Major", "Moderate")))</f>
        <v/>
      </c>
      <c r="Y4009" t="b">
        <v>0</v>
      </c>
      <c r="AA4009" t="str">
        <f>IF(OR(AND(Flights[[#This Row],[Status]]="Cancelled", Flights[[#This Row],[Cancellation Reason]]="Airline/Carrier"), Flights[[#This Row],[Delay Type]]="Severe"), "Yes", "No")</f>
        <v>No</v>
      </c>
    </row>
    <row r="4010" spans="1:27" x14ac:dyDescent="0.3">
      <c r="A4010" s="3">
        <v>42294</v>
      </c>
      <c r="B4010" s="22">
        <f>WEEKNUM(Flights[[#This Row],[Date]], 1)</f>
        <v>42</v>
      </c>
      <c r="C4010" s="22">
        <f>WEEKDAY(Flights[[#This Row],[Date]],1)</f>
        <v>7</v>
      </c>
      <c r="D4010" t="s">
        <v>389</v>
      </c>
      <c r="E4010" t="s">
        <v>1989</v>
      </c>
      <c r="F4010" t="s">
        <v>0</v>
      </c>
      <c r="G4010" t="s">
        <v>12</v>
      </c>
      <c r="H4010" t="str">
        <f>_xlfn.XLOOKUP(Flights[[#This Row],[Destination]], Airports!$A$2:$A$78, Airports!$D$2:$D$78)</f>
        <v>New York</v>
      </c>
      <c r="I4010" t="str" cm="1">
        <f t="array" ref="I4010">_xlfn.XLOOKUP(Flights[[#This Row],[Destination]],_xlfn._TRO_TRAILING( Airports!A:A),_xlfn._TRO_TRAILING( Airports!E:E), "Not found")</f>
        <v>NY</v>
      </c>
      <c r="J4010" s="1">
        <v>0.38194444444444442</v>
      </c>
      <c r="K4010" s="22">
        <f>HOUR(Flights[[#This Row],[Scheduled Departure]])</f>
        <v>9</v>
      </c>
      <c r="L4010" s="1">
        <v>0.38333333333333336</v>
      </c>
      <c r="M4010">
        <f>(L4010-J4010)*24*60</f>
        <v>2.0000000000000728</v>
      </c>
      <c r="N4010" s="16">
        <f>Flights[[#This Row],[Length (min)]]/60</f>
        <v>5.416666666666667</v>
      </c>
      <c r="O4010">
        <v>325</v>
      </c>
      <c r="P4010">
        <v>2475</v>
      </c>
      <c r="Q4010" s="18">
        <f>IFERROR(Flights[[#This Row],[Distance]]/Flights[[#This Row],[Length (hr)]], "")</f>
        <v>456.92307692307691</v>
      </c>
      <c r="R4010" s="1">
        <v>0.73888888888888893</v>
      </c>
      <c r="S4010" s="1" t="str">
        <f>IF(Flights[[#This Row],[Length (hr)]]&lt;2, "No meal", IF(Flights[[#This Row],[Length (hr)]]&lt;3.5, "Light meal", "Full meal"))</f>
        <v>Full meal</v>
      </c>
      <c r="T4010" s="1" t="str">
        <f>IF(AND(Flights[[#This Row],[Airline]]="US Airways", Flights[[#This Row],[Meal]]="Full Meal"), "Yes", "No")</f>
        <v>No</v>
      </c>
      <c r="U4010" s="1">
        <v>0.73402777777777772</v>
      </c>
      <c r="V4010">
        <v>-7</v>
      </c>
      <c r="W4010" s="1" t="str">
        <f>IF(Flights[[#This Row],[Arrival Delay]] = "", "Cancelled", IF(Flights[[#This Row],[Arrival Delay]]&gt;15, "Delayed", "On time"))</f>
        <v>On time</v>
      </c>
      <c r="X4010" t="str">
        <f>IF(Flights[[#This Row],[Status]]&lt;&gt;"Delayed","", IF(Flights[[#This Row],[Arrival Delay]]&gt;120, "Severe", IF(Flights[[#This Row],[Arrival Delay]]&gt;60, "Major", "Moderate")))</f>
        <v/>
      </c>
      <c r="Y4010" t="b">
        <v>0</v>
      </c>
      <c r="AA4010" t="str">
        <f>IF(OR(AND(Flights[[#This Row],[Status]]="Cancelled", Flights[[#This Row],[Cancellation Reason]]="Airline/Carrier"), Flights[[#This Row],[Delay Type]]="Severe"), "Yes", "No")</f>
        <v>No</v>
      </c>
    </row>
    <row r="4011" spans="1:27" x14ac:dyDescent="0.3">
      <c r="A4011" s="3">
        <v>42294</v>
      </c>
      <c r="B4011" s="22">
        <f>WEEKNUM(Flights[[#This Row],[Date]], 1)</f>
        <v>42</v>
      </c>
      <c r="C4011" s="22">
        <f>WEEKDAY(Flights[[#This Row],[Date]],1)</f>
        <v>7</v>
      </c>
      <c r="D4011" t="s">
        <v>1842</v>
      </c>
      <c r="E4011" t="s">
        <v>1995</v>
      </c>
      <c r="F4011" t="s">
        <v>0</v>
      </c>
      <c r="G4011" t="s">
        <v>29</v>
      </c>
      <c r="H4011" t="str">
        <f>_xlfn.XLOOKUP(Flights[[#This Row],[Destination]], Airports!$A$2:$A$78, Airports!$D$2:$D$78)</f>
        <v>Phoenix</v>
      </c>
      <c r="I4011" t="str" cm="1">
        <f t="array" ref="I4011">_xlfn.XLOOKUP(Flights[[#This Row],[Destination]],_xlfn._TRO_TRAILING( Airports!A:A),_xlfn._TRO_TRAILING( Airports!E:E), "Not found")</f>
        <v>AZ</v>
      </c>
      <c r="J4011" s="1">
        <v>0.58680555555555558</v>
      </c>
      <c r="K4011" s="22">
        <f>HOUR(Flights[[#This Row],[Scheduled Departure]])</f>
        <v>14</v>
      </c>
      <c r="L4011" s="1">
        <v>0.58472222222222225</v>
      </c>
      <c r="M4011">
        <f>(L4011-J4011)*24*60</f>
        <v>-2.9999999999999893</v>
      </c>
      <c r="N4011" s="16">
        <f>Flights[[#This Row],[Length (min)]]/60</f>
        <v>1.2166666666666666</v>
      </c>
      <c r="O4011">
        <v>73</v>
      </c>
      <c r="P4011">
        <v>370</v>
      </c>
      <c r="Q4011" s="18">
        <f>IFERROR(Flights[[#This Row],[Distance]]/Flights[[#This Row],[Length (hr)]], "")</f>
        <v>304.10958904109594</v>
      </c>
      <c r="R4011" s="1">
        <v>0.64236111111111116</v>
      </c>
      <c r="S4011" s="1" t="str">
        <f>IF(Flights[[#This Row],[Length (hr)]]&lt;2, "No meal", IF(Flights[[#This Row],[Length (hr)]]&lt;3.5, "Light meal", "Full meal"))</f>
        <v>No meal</v>
      </c>
      <c r="T4011" s="1" t="str">
        <f>IF(AND(Flights[[#This Row],[Airline]]="US Airways", Flights[[#This Row],[Meal]]="Full Meal"), "Yes", "No")</f>
        <v>No</v>
      </c>
      <c r="U4011" s="1">
        <v>0.63541666666666663</v>
      </c>
      <c r="V4011">
        <v>-10</v>
      </c>
      <c r="W4011" s="1" t="str">
        <f>IF(Flights[[#This Row],[Arrival Delay]] = "", "Cancelled", IF(Flights[[#This Row],[Arrival Delay]]&gt;15, "Delayed", "On time"))</f>
        <v>On time</v>
      </c>
      <c r="X4011" t="str">
        <f>IF(Flights[[#This Row],[Status]]&lt;&gt;"Delayed","", IF(Flights[[#This Row],[Arrival Delay]]&gt;120, "Severe", IF(Flights[[#This Row],[Arrival Delay]]&gt;60, "Major", "Moderate")))</f>
        <v/>
      </c>
      <c r="Y4011" t="b">
        <v>0</v>
      </c>
      <c r="AA4011" t="str">
        <f>IF(OR(AND(Flights[[#This Row],[Status]]="Cancelled", Flights[[#This Row],[Cancellation Reason]]="Airline/Carrier"), Flights[[#This Row],[Delay Type]]="Severe"), "Yes", "No")</f>
        <v>No</v>
      </c>
    </row>
    <row r="4012" spans="1:27" x14ac:dyDescent="0.3">
      <c r="A4012" s="3">
        <v>42294</v>
      </c>
      <c r="B4012" s="22">
        <f>WEEKNUM(Flights[[#This Row],[Date]], 1)</f>
        <v>42</v>
      </c>
      <c r="C4012" s="22">
        <f>WEEKDAY(Flights[[#This Row],[Date]],1)</f>
        <v>7</v>
      </c>
      <c r="D4012" t="s">
        <v>1066</v>
      </c>
      <c r="E4012" t="s">
        <v>1994</v>
      </c>
      <c r="F4012" t="s">
        <v>0</v>
      </c>
      <c r="G4012" t="s">
        <v>351</v>
      </c>
      <c r="H4012" t="str">
        <f>_xlfn.XLOOKUP(Flights[[#This Row],[Destination]], Airports!$A$2:$A$78, Airports!$D$2:$D$78)</f>
        <v>Sacramento</v>
      </c>
      <c r="I4012" t="str" cm="1">
        <f t="array" ref="I4012">_xlfn.XLOOKUP(Flights[[#This Row],[Destination]],_xlfn._TRO_TRAILING( Airports!A:A),_xlfn._TRO_TRAILING( Airports!E:E), "Not found")</f>
        <v>CA</v>
      </c>
      <c r="J4012" s="1">
        <v>0.71875</v>
      </c>
      <c r="K4012" s="22">
        <f>HOUR(Flights[[#This Row],[Scheduled Departure]])</f>
        <v>17</v>
      </c>
      <c r="L4012" s="1">
        <v>0.71666666666666667</v>
      </c>
      <c r="M4012">
        <f>(L4012-J4012)*24*60</f>
        <v>-2.9999999999999893</v>
      </c>
      <c r="N4012" s="16">
        <f>Flights[[#This Row],[Length (min)]]/60</f>
        <v>1.3833333333333333</v>
      </c>
      <c r="O4012">
        <v>83</v>
      </c>
      <c r="P4012">
        <v>373</v>
      </c>
      <c r="Q4012" s="18">
        <f>IFERROR(Flights[[#This Row],[Distance]]/Flights[[#This Row],[Length (hr)]], "")</f>
        <v>269.63855421686748</v>
      </c>
      <c r="R4012" s="1">
        <v>0.77986111111111112</v>
      </c>
      <c r="S4012" s="1" t="str">
        <f>IF(Flights[[#This Row],[Length (hr)]]&lt;2, "No meal", IF(Flights[[#This Row],[Length (hr)]]&lt;3.5, "Light meal", "Full meal"))</f>
        <v>No meal</v>
      </c>
      <c r="T4012" s="1" t="str">
        <f>IF(AND(Flights[[#This Row],[Airline]]="US Airways", Flights[[#This Row],[Meal]]="Full Meal"), "Yes", "No")</f>
        <v>No</v>
      </c>
      <c r="U4012" s="1">
        <v>0.77430555555555558</v>
      </c>
      <c r="V4012">
        <v>-8</v>
      </c>
      <c r="W4012" s="1" t="str">
        <f>IF(Flights[[#This Row],[Arrival Delay]] = "", "Cancelled", IF(Flights[[#This Row],[Arrival Delay]]&gt;15, "Delayed", "On time"))</f>
        <v>On time</v>
      </c>
      <c r="X4012" t="str">
        <f>IF(Flights[[#This Row],[Status]]&lt;&gt;"Delayed","", IF(Flights[[#This Row],[Arrival Delay]]&gt;120, "Severe", IF(Flights[[#This Row],[Arrival Delay]]&gt;60, "Major", "Moderate")))</f>
        <v/>
      </c>
      <c r="Y4012" t="b">
        <v>0</v>
      </c>
      <c r="AA4012" t="str">
        <f>IF(OR(AND(Flights[[#This Row],[Status]]="Cancelled", Flights[[#This Row],[Cancellation Reason]]="Airline/Carrier"), Flights[[#This Row],[Delay Type]]="Severe"), "Yes", "No")</f>
        <v>No</v>
      </c>
    </row>
    <row r="4013" spans="1:27" x14ac:dyDescent="0.3">
      <c r="A4013" s="3">
        <v>42294</v>
      </c>
      <c r="B4013" s="22">
        <f>WEEKNUM(Flights[[#This Row],[Date]], 1)</f>
        <v>42</v>
      </c>
      <c r="C4013" s="22">
        <f>WEEKDAY(Flights[[#This Row],[Date]],1)</f>
        <v>7</v>
      </c>
      <c r="D4013" t="s">
        <v>1747</v>
      </c>
      <c r="E4013" t="s">
        <v>1995</v>
      </c>
      <c r="F4013" t="s">
        <v>0</v>
      </c>
      <c r="G4013" t="s">
        <v>29</v>
      </c>
      <c r="H4013" t="str">
        <f>_xlfn.XLOOKUP(Flights[[#This Row],[Destination]], Airports!$A$2:$A$78, Airports!$D$2:$D$78)</f>
        <v>Phoenix</v>
      </c>
      <c r="I4013" t="str" cm="1">
        <f t="array" ref="I4013">_xlfn.XLOOKUP(Flights[[#This Row],[Destination]],_xlfn._TRO_TRAILING( Airports!A:A),_xlfn._TRO_TRAILING( Airports!E:E), "Not found")</f>
        <v>AZ</v>
      </c>
      <c r="J4013" s="1">
        <v>0.81944444444444442</v>
      </c>
      <c r="K4013" s="22">
        <f>HOUR(Flights[[#This Row],[Scheduled Departure]])</f>
        <v>19</v>
      </c>
      <c r="L4013" s="1">
        <v>0.81666666666666665</v>
      </c>
      <c r="M4013">
        <f>(L4013-J4013)*24*60</f>
        <v>-3.9999999999999858</v>
      </c>
      <c r="N4013" s="16">
        <f>Flights[[#This Row],[Length (min)]]/60</f>
        <v>1.05</v>
      </c>
      <c r="O4013">
        <v>63</v>
      </c>
      <c r="P4013">
        <v>370</v>
      </c>
      <c r="Q4013" s="18">
        <f>IFERROR(Flights[[#This Row],[Distance]]/Flights[[#This Row],[Length (hr)]], "")</f>
        <v>352.38095238095235</v>
      </c>
      <c r="R4013" s="1">
        <v>0.87152777777777779</v>
      </c>
      <c r="S4013" s="1" t="str">
        <f>IF(Flights[[#This Row],[Length (hr)]]&lt;2, "No meal", IF(Flights[[#This Row],[Length (hr)]]&lt;3.5, "Light meal", "Full meal"))</f>
        <v>No meal</v>
      </c>
      <c r="T4013" s="1" t="str">
        <f>IF(AND(Flights[[#This Row],[Airline]]="US Airways", Flights[[#This Row],[Meal]]="Full Meal"), "Yes", "No")</f>
        <v>No</v>
      </c>
      <c r="U4013" s="1">
        <v>0.86041666666666672</v>
      </c>
      <c r="V4013">
        <v>-16</v>
      </c>
      <c r="W4013" s="1" t="str">
        <f>IF(Flights[[#This Row],[Arrival Delay]] = "", "Cancelled", IF(Flights[[#This Row],[Arrival Delay]]&gt;15, "Delayed", "On time"))</f>
        <v>On time</v>
      </c>
      <c r="X4013" t="str">
        <f>IF(Flights[[#This Row],[Status]]&lt;&gt;"Delayed","", IF(Flights[[#This Row],[Arrival Delay]]&gt;120, "Severe", IF(Flights[[#This Row],[Arrival Delay]]&gt;60, "Major", "Moderate")))</f>
        <v/>
      </c>
      <c r="Y4013" t="b">
        <v>0</v>
      </c>
      <c r="AA4013" t="str">
        <f>IF(OR(AND(Flights[[#This Row],[Status]]="Cancelled", Flights[[#This Row],[Cancellation Reason]]="Airline/Carrier"), Flights[[#This Row],[Delay Type]]="Severe"), "Yes", "No")</f>
        <v>No</v>
      </c>
    </row>
    <row r="4014" spans="1:27" x14ac:dyDescent="0.3">
      <c r="A4014" s="3">
        <v>42295</v>
      </c>
      <c r="B4014" s="22">
        <f>WEEKNUM(Flights[[#This Row],[Date]], 1)</f>
        <v>43</v>
      </c>
      <c r="C4014" s="22">
        <f>WEEKDAY(Flights[[#This Row],[Date]],1)</f>
        <v>1</v>
      </c>
      <c r="D4014" t="s">
        <v>222</v>
      </c>
      <c r="E4014" t="s">
        <v>1987</v>
      </c>
      <c r="F4014" t="s">
        <v>0</v>
      </c>
      <c r="G4014" t="s">
        <v>27</v>
      </c>
      <c r="H4014" t="str">
        <f>_xlfn.XLOOKUP(Flights[[#This Row],[Destination]], Airports!$A$2:$A$78, Airports!$D$2:$D$78)</f>
        <v>Charlotte</v>
      </c>
      <c r="I4014" t="str" cm="1">
        <f t="array" ref="I4014">_xlfn.XLOOKUP(Flights[[#This Row],[Destination]],_xlfn._TRO_TRAILING( Airports!A:A),_xlfn._TRO_TRAILING( Airports!E:E), "Not found")</f>
        <v>NC</v>
      </c>
      <c r="J4014" s="1">
        <v>2.7777777777777776E-2</v>
      </c>
      <c r="K4014" s="22">
        <f>HOUR(Flights[[#This Row],[Scheduled Departure]])</f>
        <v>0</v>
      </c>
      <c r="L4014" s="1">
        <v>2.5000000000000001E-2</v>
      </c>
      <c r="M4014">
        <f>(L4014-J4014)*24*60</f>
        <v>-3.9999999999999956</v>
      </c>
      <c r="N4014" s="16">
        <f>Flights[[#This Row],[Length (min)]]/60</f>
        <v>4.5666666666666664</v>
      </c>
      <c r="O4014">
        <v>274</v>
      </c>
      <c r="P4014">
        <v>2125</v>
      </c>
      <c r="Q4014" s="18">
        <f>IFERROR(Flights[[#This Row],[Distance]]/Flights[[#This Row],[Length (hr)]], "")</f>
        <v>465.32846715328469</v>
      </c>
      <c r="R4014" s="1">
        <v>0.35347222222222224</v>
      </c>
      <c r="S4014" s="1" t="str">
        <f>IF(Flights[[#This Row],[Length (hr)]]&lt;2, "No meal", IF(Flights[[#This Row],[Length (hr)]]&lt;3.5, "Light meal", "Full meal"))</f>
        <v>Full meal</v>
      </c>
      <c r="T4014" s="1" t="str">
        <f>IF(AND(Flights[[#This Row],[Airline]]="US Airways", Flights[[#This Row],[Meal]]="Full Meal"), "Yes", "No")</f>
        <v>No</v>
      </c>
      <c r="U4014" s="1">
        <v>0.34027777777777779</v>
      </c>
      <c r="V4014">
        <v>-19</v>
      </c>
      <c r="W4014" s="1" t="str">
        <f>IF(Flights[[#This Row],[Arrival Delay]] = "", "Cancelled", IF(Flights[[#This Row],[Arrival Delay]]&gt;15, "Delayed", "On time"))</f>
        <v>On time</v>
      </c>
      <c r="X4014" t="str">
        <f>IF(Flights[[#This Row],[Status]]&lt;&gt;"Delayed","", IF(Flights[[#This Row],[Arrival Delay]]&gt;120, "Severe", IF(Flights[[#This Row],[Arrival Delay]]&gt;60, "Major", "Moderate")))</f>
        <v/>
      </c>
      <c r="Y4014" t="b">
        <v>0</v>
      </c>
      <c r="AA4014" t="str">
        <f>IF(OR(AND(Flights[[#This Row],[Status]]="Cancelled", Flights[[#This Row],[Cancellation Reason]]="Airline/Carrier"), Flights[[#This Row],[Delay Type]]="Severe"), "Yes", "No")</f>
        <v>No</v>
      </c>
    </row>
    <row r="4015" spans="1:27" x14ac:dyDescent="0.3">
      <c r="A4015" s="3">
        <v>42295</v>
      </c>
      <c r="B4015" s="22">
        <f>WEEKNUM(Flights[[#This Row],[Date]], 1)</f>
        <v>43</v>
      </c>
      <c r="C4015" s="22">
        <f>WEEKDAY(Flights[[#This Row],[Date]],1)</f>
        <v>1</v>
      </c>
      <c r="D4015" t="s">
        <v>679</v>
      </c>
      <c r="E4015" t="s">
        <v>1990</v>
      </c>
      <c r="F4015" t="s">
        <v>0</v>
      </c>
      <c r="G4015" t="s">
        <v>293</v>
      </c>
      <c r="H4015" t="str">
        <f>_xlfn.XLOOKUP(Flights[[#This Row],[Destination]], Airports!$A$2:$A$78, Airports!$D$2:$D$78)</f>
        <v>Houston</v>
      </c>
      <c r="I4015" t="str" cm="1">
        <f t="array" ref="I4015">_xlfn.XLOOKUP(Flights[[#This Row],[Destination]],_xlfn._TRO_TRAILING( Airports!A:A),_xlfn._TRO_TRAILING( Airports!E:E), "Not found")</f>
        <v>TX</v>
      </c>
      <c r="J4015" s="1">
        <v>4.027777777777778E-2</v>
      </c>
      <c r="K4015" s="22">
        <f>HOUR(Flights[[#This Row],[Scheduled Departure]])</f>
        <v>0</v>
      </c>
      <c r="L4015" s="1">
        <v>3.5416666666666666E-2</v>
      </c>
      <c r="M4015">
        <f>(L4015-J4015)*24*60</f>
        <v>-7.0000000000000053</v>
      </c>
      <c r="N4015" s="16">
        <f>Flights[[#This Row],[Length (min)]]/60</f>
        <v>2.9833333333333334</v>
      </c>
      <c r="O4015">
        <v>179</v>
      </c>
      <c r="P4015">
        <v>1379</v>
      </c>
      <c r="Q4015" s="18">
        <f>IFERROR(Flights[[#This Row],[Distance]]/Flights[[#This Row],[Length (hr)]], "")</f>
        <v>462.23463687150837</v>
      </c>
      <c r="R4015" s="1">
        <v>0.25486111111111109</v>
      </c>
      <c r="S4015" s="1" t="str">
        <f>IF(Flights[[#This Row],[Length (hr)]]&lt;2, "No meal", IF(Flights[[#This Row],[Length (hr)]]&lt;3.5, "Light meal", "Full meal"))</f>
        <v>Light meal</v>
      </c>
      <c r="T4015" s="1" t="str">
        <f>IF(AND(Flights[[#This Row],[Airline]]="US Airways", Flights[[#This Row],[Meal]]="Full Meal"), "Yes", "No")</f>
        <v>No</v>
      </c>
      <c r="U4015" s="1">
        <v>0.24305555555555555</v>
      </c>
      <c r="V4015">
        <v>-17</v>
      </c>
      <c r="W4015" s="1" t="str">
        <f>IF(Flights[[#This Row],[Arrival Delay]] = "", "Cancelled", IF(Flights[[#This Row],[Arrival Delay]]&gt;15, "Delayed", "On time"))</f>
        <v>On time</v>
      </c>
      <c r="X4015" t="str">
        <f>IF(Flights[[#This Row],[Status]]&lt;&gt;"Delayed","", IF(Flights[[#This Row],[Arrival Delay]]&gt;120, "Severe", IF(Flights[[#This Row],[Arrival Delay]]&gt;60, "Major", "Moderate")))</f>
        <v/>
      </c>
      <c r="Y4015" t="b">
        <v>0</v>
      </c>
      <c r="AA4015" t="str">
        <f>IF(OR(AND(Flights[[#This Row],[Status]]="Cancelled", Flights[[#This Row],[Cancellation Reason]]="Airline/Carrier"), Flights[[#This Row],[Delay Type]]="Severe"), "Yes", "No")</f>
        <v>No</v>
      </c>
    </row>
    <row r="4016" spans="1:27" x14ac:dyDescent="0.3">
      <c r="A4016" s="3">
        <v>42295</v>
      </c>
      <c r="B4016" s="22">
        <f>WEEKNUM(Flights[[#This Row],[Date]], 1)</f>
        <v>43</v>
      </c>
      <c r="C4016" s="22">
        <f>WEEKDAY(Flights[[#This Row],[Date]],1)</f>
        <v>1</v>
      </c>
      <c r="D4016" t="s">
        <v>1297</v>
      </c>
      <c r="E4016" t="s">
        <v>1995</v>
      </c>
      <c r="F4016" t="s">
        <v>0</v>
      </c>
      <c r="G4016" t="s">
        <v>257</v>
      </c>
      <c r="H4016" t="str">
        <f>_xlfn.XLOOKUP(Flights[[#This Row],[Destination]], Airports!$A$2:$A$78, Airports!$D$2:$D$78)</f>
        <v>Baltimore</v>
      </c>
      <c r="I4016" t="str" cm="1">
        <f t="array" ref="I4016">_xlfn.XLOOKUP(Flights[[#This Row],[Destination]],_xlfn._TRO_TRAILING( Airports!A:A),_xlfn._TRO_TRAILING( Airports!E:E), "Not found")</f>
        <v>MD</v>
      </c>
      <c r="J4016" s="1">
        <v>0.28819444444444442</v>
      </c>
      <c r="K4016" s="22">
        <f>HOUR(Flights[[#This Row],[Scheduled Departure]])</f>
        <v>6</v>
      </c>
      <c r="L4016" s="1">
        <v>0.29305555555555557</v>
      </c>
      <c r="M4016">
        <f>(L4016-J4016)*24*60</f>
        <v>7.0000000000000551</v>
      </c>
      <c r="N4016" s="16">
        <f>Flights[[#This Row],[Length (min)]]/60</f>
        <v>4.8166666666666664</v>
      </c>
      <c r="O4016">
        <v>289</v>
      </c>
      <c r="P4016">
        <v>2329</v>
      </c>
      <c r="Q4016" s="18">
        <f>IFERROR(Flights[[#This Row],[Distance]]/Flights[[#This Row],[Length (hr)]], "")</f>
        <v>483.52941176470591</v>
      </c>
      <c r="R4016" s="1">
        <v>0.62152777777777779</v>
      </c>
      <c r="S4016" s="1" t="str">
        <f>IF(Flights[[#This Row],[Length (hr)]]&lt;2, "No meal", IF(Flights[[#This Row],[Length (hr)]]&lt;3.5, "Light meal", "Full meal"))</f>
        <v>Full meal</v>
      </c>
      <c r="T4016" s="1" t="str">
        <f>IF(AND(Flights[[#This Row],[Airline]]="US Airways", Flights[[#This Row],[Meal]]="Full Meal"), "Yes", "No")</f>
        <v>No</v>
      </c>
      <c r="U4016" s="1">
        <v>0.61875000000000002</v>
      </c>
      <c r="V4016">
        <v>-4</v>
      </c>
      <c r="W4016" s="1" t="str">
        <f>IF(Flights[[#This Row],[Arrival Delay]] = "", "Cancelled", IF(Flights[[#This Row],[Arrival Delay]]&gt;15, "Delayed", "On time"))</f>
        <v>On time</v>
      </c>
      <c r="X4016" t="str">
        <f>IF(Flights[[#This Row],[Status]]&lt;&gt;"Delayed","", IF(Flights[[#This Row],[Arrival Delay]]&gt;120, "Severe", IF(Flights[[#This Row],[Arrival Delay]]&gt;60, "Major", "Moderate")))</f>
        <v/>
      </c>
      <c r="Y4016" t="b">
        <v>0</v>
      </c>
      <c r="AA4016" t="str">
        <f>IF(OR(AND(Flights[[#This Row],[Status]]="Cancelled", Flights[[#This Row],[Cancellation Reason]]="Airline/Carrier"), Flights[[#This Row],[Delay Type]]="Severe"), "Yes", "No")</f>
        <v>No</v>
      </c>
    </row>
    <row r="4017" spans="1:27" x14ac:dyDescent="0.3">
      <c r="A4017" s="3">
        <v>42295</v>
      </c>
      <c r="B4017" s="22">
        <f>WEEKNUM(Flights[[#This Row],[Date]], 1)</f>
        <v>43</v>
      </c>
      <c r="C4017" s="22">
        <f>WEEKDAY(Flights[[#This Row],[Date]],1)</f>
        <v>1</v>
      </c>
      <c r="D4017" t="s">
        <v>1802</v>
      </c>
      <c r="E4017" t="s">
        <v>1990</v>
      </c>
      <c r="F4017" t="s">
        <v>0</v>
      </c>
      <c r="G4017" t="s">
        <v>16</v>
      </c>
      <c r="H4017" t="str">
        <f>_xlfn.XLOOKUP(Flights[[#This Row],[Destination]], Airports!$A$2:$A$78, Airports!$D$2:$D$78)</f>
        <v>Dulles</v>
      </c>
      <c r="I4017" t="str" cm="1">
        <f t="array" ref="I4017">_xlfn.XLOOKUP(Flights[[#This Row],[Destination]],_xlfn._TRO_TRAILING( Airports!A:A),_xlfn._TRO_TRAILING( Airports!E:E), "Not found")</f>
        <v>VA</v>
      </c>
      <c r="J4017" s="1">
        <v>0.30555555555555558</v>
      </c>
      <c r="K4017" s="22">
        <f>HOUR(Flights[[#This Row],[Scheduled Departure]])</f>
        <v>7</v>
      </c>
      <c r="L4017" s="1">
        <v>0.30486111111111114</v>
      </c>
      <c r="M4017">
        <f>(L4017-J4017)*24*60</f>
        <v>-0.99999999999999645</v>
      </c>
      <c r="N4017" s="16">
        <f>Flights[[#This Row],[Length (min)]]/60</f>
        <v>4.9000000000000004</v>
      </c>
      <c r="O4017">
        <v>294</v>
      </c>
      <c r="P4017">
        <v>2288</v>
      </c>
      <c r="Q4017" s="18">
        <f>IFERROR(Flights[[#This Row],[Distance]]/Flights[[#This Row],[Length (hr)]], "")</f>
        <v>466.93877551020404</v>
      </c>
      <c r="R4017" s="1">
        <v>0.64513888888888893</v>
      </c>
      <c r="S4017" s="1" t="str">
        <f>IF(Flights[[#This Row],[Length (hr)]]&lt;2, "No meal", IF(Flights[[#This Row],[Length (hr)]]&lt;3.5, "Light meal", "Full meal"))</f>
        <v>Full meal</v>
      </c>
      <c r="T4017" s="1" t="str">
        <f>IF(AND(Flights[[#This Row],[Airline]]="US Airways", Flights[[#This Row],[Meal]]="Full Meal"), "Yes", "No")</f>
        <v>No</v>
      </c>
      <c r="U4017" s="1">
        <v>0.63402777777777775</v>
      </c>
      <c r="V4017">
        <v>-16</v>
      </c>
      <c r="W4017" s="1" t="str">
        <f>IF(Flights[[#This Row],[Arrival Delay]] = "", "Cancelled", IF(Flights[[#This Row],[Arrival Delay]]&gt;15, "Delayed", "On time"))</f>
        <v>On time</v>
      </c>
      <c r="X4017" t="str">
        <f>IF(Flights[[#This Row],[Status]]&lt;&gt;"Delayed","", IF(Flights[[#This Row],[Arrival Delay]]&gt;120, "Severe", IF(Flights[[#This Row],[Arrival Delay]]&gt;60, "Major", "Moderate")))</f>
        <v/>
      </c>
      <c r="Y4017" t="b">
        <v>0</v>
      </c>
      <c r="AA4017" t="str">
        <f>IF(OR(AND(Flights[[#This Row],[Status]]="Cancelled", Flights[[#This Row],[Cancellation Reason]]="Airline/Carrier"), Flights[[#This Row],[Delay Type]]="Severe"), "Yes", "No")</f>
        <v>No</v>
      </c>
    </row>
    <row r="4018" spans="1:27" x14ac:dyDescent="0.3">
      <c r="A4018" s="3">
        <v>42295</v>
      </c>
      <c r="B4018" s="22">
        <f>WEEKNUM(Flights[[#This Row],[Date]], 1)</f>
        <v>43</v>
      </c>
      <c r="C4018" s="22">
        <f>WEEKDAY(Flights[[#This Row],[Date]],1)</f>
        <v>1</v>
      </c>
      <c r="D4018" t="s">
        <v>783</v>
      </c>
      <c r="E4018" t="s">
        <v>1990</v>
      </c>
      <c r="F4018" t="s">
        <v>0</v>
      </c>
      <c r="G4018" t="s">
        <v>293</v>
      </c>
      <c r="H4018" t="str">
        <f>_xlfn.XLOOKUP(Flights[[#This Row],[Destination]], Airports!$A$2:$A$78, Airports!$D$2:$D$78)</f>
        <v>Houston</v>
      </c>
      <c r="I4018" t="str" cm="1">
        <f t="array" ref="I4018">_xlfn.XLOOKUP(Flights[[#This Row],[Destination]],_xlfn._TRO_TRAILING( Airports!A:A),_xlfn._TRO_TRAILING( Airports!E:E), "Not found")</f>
        <v>TX</v>
      </c>
      <c r="J4018" s="1">
        <v>0.31319444444444444</v>
      </c>
      <c r="K4018" s="22">
        <f>HOUR(Flights[[#This Row],[Scheduled Departure]])</f>
        <v>7</v>
      </c>
      <c r="L4018" s="1">
        <v>0.31041666666666667</v>
      </c>
      <c r="M4018">
        <f>(L4018-J4018)*24*60</f>
        <v>-3.9999999999999858</v>
      </c>
      <c r="N4018" s="16">
        <f>Flights[[#This Row],[Length (min)]]/60</f>
        <v>3.0666666666666669</v>
      </c>
      <c r="O4018">
        <v>184</v>
      </c>
      <c r="P4018">
        <v>1379</v>
      </c>
      <c r="Q4018" s="18">
        <f>IFERROR(Flights[[#This Row],[Distance]]/Flights[[#This Row],[Length (hr)]], "")</f>
        <v>449.67391304347825</v>
      </c>
      <c r="R4018" s="1">
        <v>0.53333333333333333</v>
      </c>
      <c r="S4018" s="1" t="str">
        <f>IF(Flights[[#This Row],[Length (hr)]]&lt;2, "No meal", IF(Flights[[#This Row],[Length (hr)]]&lt;3.5, "Light meal", "Full meal"))</f>
        <v>Light meal</v>
      </c>
      <c r="T4018" s="1" t="str">
        <f>IF(AND(Flights[[#This Row],[Airline]]="US Airways", Flights[[#This Row],[Meal]]="Full Meal"), "Yes", "No")</f>
        <v>No</v>
      </c>
      <c r="U4018" s="1">
        <v>0.52152777777777781</v>
      </c>
      <c r="V4018">
        <v>-17</v>
      </c>
      <c r="W4018" s="1" t="str">
        <f>IF(Flights[[#This Row],[Arrival Delay]] = "", "Cancelled", IF(Flights[[#This Row],[Arrival Delay]]&gt;15, "Delayed", "On time"))</f>
        <v>On time</v>
      </c>
      <c r="X4018" t="str">
        <f>IF(Flights[[#This Row],[Status]]&lt;&gt;"Delayed","", IF(Flights[[#This Row],[Arrival Delay]]&gt;120, "Severe", IF(Flights[[#This Row],[Arrival Delay]]&gt;60, "Major", "Moderate")))</f>
        <v/>
      </c>
      <c r="Y4018" t="b">
        <v>0</v>
      </c>
      <c r="AA4018" t="str">
        <f>IF(OR(AND(Flights[[#This Row],[Status]]="Cancelled", Flights[[#This Row],[Cancellation Reason]]="Airline/Carrier"), Flights[[#This Row],[Delay Type]]="Severe"), "Yes", "No")</f>
        <v>No</v>
      </c>
    </row>
    <row r="4019" spans="1:27" x14ac:dyDescent="0.3">
      <c r="A4019" s="3">
        <v>42295</v>
      </c>
      <c r="B4019" s="22">
        <f>WEEKNUM(Flights[[#This Row],[Date]], 1)</f>
        <v>43</v>
      </c>
      <c r="C4019" s="22">
        <f>WEEKDAY(Flights[[#This Row],[Date]],1)</f>
        <v>1</v>
      </c>
      <c r="D4019" t="s">
        <v>134</v>
      </c>
      <c r="E4019" t="s">
        <v>1987</v>
      </c>
      <c r="F4019" t="s">
        <v>0</v>
      </c>
      <c r="G4019" t="s">
        <v>3</v>
      </c>
      <c r="H4019" t="str">
        <f>_xlfn.XLOOKUP(Flights[[#This Row],[Destination]], Airports!$A$2:$A$78, Airports!$D$2:$D$78)</f>
        <v>Dallas</v>
      </c>
      <c r="I4019" t="str" cm="1">
        <f t="array" ref="I4019">_xlfn.XLOOKUP(Flights[[#This Row],[Destination]],_xlfn._TRO_TRAILING( Airports!A:A),_xlfn._TRO_TRAILING( Airports!E:E), "Not found")</f>
        <v>TX</v>
      </c>
      <c r="J4019" s="1">
        <v>0.39583333333333331</v>
      </c>
      <c r="K4019" s="22">
        <f>HOUR(Flights[[#This Row],[Scheduled Departure]])</f>
        <v>9</v>
      </c>
      <c r="L4019" s="1">
        <v>0.39305555555555555</v>
      </c>
      <c r="M4019">
        <f>(L4019-J4019)*24*60</f>
        <v>-3.9999999999999858</v>
      </c>
      <c r="N4019" s="16">
        <f>Flights[[#This Row],[Length (min)]]/60</f>
        <v>3.3</v>
      </c>
      <c r="O4019">
        <v>198</v>
      </c>
      <c r="P4019">
        <v>1235</v>
      </c>
      <c r="Q4019" s="18">
        <f>IFERROR(Flights[[#This Row],[Distance]]/Flights[[#This Row],[Length (hr)]], "")</f>
        <v>374.24242424242425</v>
      </c>
      <c r="R4019" s="1">
        <v>0.6118055555555556</v>
      </c>
      <c r="S4019" s="1" t="str">
        <f>IF(Flights[[#This Row],[Length (hr)]]&lt;2, "No meal", IF(Flights[[#This Row],[Length (hr)]]&lt;3.5, "Light meal", "Full meal"))</f>
        <v>Light meal</v>
      </c>
      <c r="T4019" s="1" t="str">
        <f>IF(AND(Flights[[#This Row],[Airline]]="US Airways", Flights[[#This Row],[Meal]]="Full Meal"), "Yes", "No")</f>
        <v>No</v>
      </c>
      <c r="U4019" s="1">
        <v>0.61388888888888893</v>
      </c>
      <c r="V4019">
        <v>3</v>
      </c>
      <c r="W4019" s="1" t="str">
        <f>IF(Flights[[#This Row],[Arrival Delay]] = "", "Cancelled", IF(Flights[[#This Row],[Arrival Delay]]&gt;15, "Delayed", "On time"))</f>
        <v>On time</v>
      </c>
      <c r="X4019" t="str">
        <f>IF(Flights[[#This Row],[Status]]&lt;&gt;"Delayed","", IF(Flights[[#This Row],[Arrival Delay]]&gt;120, "Severe", IF(Flights[[#This Row],[Arrival Delay]]&gt;60, "Major", "Moderate")))</f>
        <v/>
      </c>
      <c r="Y4019" t="b">
        <v>0</v>
      </c>
      <c r="AA4019" t="str">
        <f>IF(OR(AND(Flights[[#This Row],[Status]]="Cancelled", Flights[[#This Row],[Cancellation Reason]]="Airline/Carrier"), Flights[[#This Row],[Delay Type]]="Severe"), "Yes", "No")</f>
        <v>No</v>
      </c>
    </row>
    <row r="4020" spans="1:27" x14ac:dyDescent="0.3">
      <c r="A4020" s="3">
        <v>42295</v>
      </c>
      <c r="B4020" s="22">
        <f>WEEKNUM(Flights[[#This Row],[Date]], 1)</f>
        <v>43</v>
      </c>
      <c r="C4020" s="22">
        <f>WEEKDAY(Flights[[#This Row],[Date]],1)</f>
        <v>1</v>
      </c>
      <c r="D4020" t="s">
        <v>1804</v>
      </c>
      <c r="E4020" t="s">
        <v>1990</v>
      </c>
      <c r="F4020" t="s">
        <v>0</v>
      </c>
      <c r="G4020" t="s">
        <v>13</v>
      </c>
      <c r="H4020" t="str">
        <f>_xlfn.XLOOKUP(Flights[[#This Row],[Destination]], Airports!$A$2:$A$78, Airports!$D$2:$D$78)</f>
        <v>Orlando</v>
      </c>
      <c r="I4020" t="str" cm="1">
        <f t="array" ref="I4020">_xlfn.XLOOKUP(Flights[[#This Row],[Destination]],_xlfn._TRO_TRAILING( Airports!A:A),_xlfn._TRO_TRAILING( Airports!E:E), "Not found")</f>
        <v>FL</v>
      </c>
      <c r="J4020" s="1">
        <v>0.39583333333333331</v>
      </c>
      <c r="K4020" s="22">
        <f>HOUR(Flights[[#This Row],[Scheduled Departure]])</f>
        <v>9</v>
      </c>
      <c r="L4020" s="1">
        <v>0.39652777777777776</v>
      </c>
      <c r="M4020">
        <f>(L4020-J4020)*24*60</f>
        <v>0.99999999999999645</v>
      </c>
      <c r="N4020" s="16">
        <f>Flights[[#This Row],[Length (min)]]/60</f>
        <v>4.7166666666666668</v>
      </c>
      <c r="O4020">
        <v>283</v>
      </c>
      <c r="P4020">
        <v>2218</v>
      </c>
      <c r="Q4020" s="18">
        <f>IFERROR(Flights[[#This Row],[Distance]]/Flights[[#This Row],[Length (hr)]], "")</f>
        <v>470.24734982332154</v>
      </c>
      <c r="R4020" s="1">
        <v>0.72916666666666663</v>
      </c>
      <c r="S4020" s="1" t="str">
        <f>IF(Flights[[#This Row],[Length (hr)]]&lt;2, "No meal", IF(Flights[[#This Row],[Length (hr)]]&lt;3.5, "Light meal", "Full meal"))</f>
        <v>Full meal</v>
      </c>
      <c r="T4020" s="1" t="str">
        <f>IF(AND(Flights[[#This Row],[Airline]]="US Airways", Flights[[#This Row],[Meal]]="Full Meal"), "Yes", "No")</f>
        <v>No</v>
      </c>
      <c r="U4020" s="1">
        <v>0.71805555555555556</v>
      </c>
      <c r="V4020">
        <v>-16</v>
      </c>
      <c r="W4020" s="1" t="str">
        <f>IF(Flights[[#This Row],[Arrival Delay]] = "", "Cancelled", IF(Flights[[#This Row],[Arrival Delay]]&gt;15, "Delayed", "On time"))</f>
        <v>On time</v>
      </c>
      <c r="X4020" t="str">
        <f>IF(Flights[[#This Row],[Status]]&lt;&gt;"Delayed","", IF(Flights[[#This Row],[Arrival Delay]]&gt;120, "Severe", IF(Flights[[#This Row],[Arrival Delay]]&gt;60, "Major", "Moderate")))</f>
        <v/>
      </c>
      <c r="Y4020" t="b">
        <v>0</v>
      </c>
      <c r="AA4020" t="str">
        <f>IF(OR(AND(Flights[[#This Row],[Status]]="Cancelled", Flights[[#This Row],[Cancellation Reason]]="Airline/Carrier"), Flights[[#This Row],[Delay Type]]="Severe"), "Yes", "No")</f>
        <v>No</v>
      </c>
    </row>
    <row r="4021" spans="1:27" x14ac:dyDescent="0.3">
      <c r="A4021" s="3">
        <v>42295</v>
      </c>
      <c r="B4021" s="22">
        <f>WEEKNUM(Flights[[#This Row],[Date]], 1)</f>
        <v>43</v>
      </c>
      <c r="C4021" s="22">
        <f>WEEKDAY(Flights[[#This Row],[Date]],1)</f>
        <v>1</v>
      </c>
      <c r="D4021" t="s">
        <v>579</v>
      </c>
      <c r="E4021" t="s">
        <v>1993</v>
      </c>
      <c r="F4021" t="s">
        <v>0</v>
      </c>
      <c r="G4021" t="s">
        <v>293</v>
      </c>
      <c r="H4021" t="str">
        <f>_xlfn.XLOOKUP(Flights[[#This Row],[Destination]], Airports!$A$2:$A$78, Airports!$D$2:$D$78)</f>
        <v>Houston</v>
      </c>
      <c r="I4021" t="str" cm="1">
        <f t="array" ref="I4021">_xlfn.XLOOKUP(Flights[[#This Row],[Destination]],_xlfn._TRO_TRAILING( Airports!A:A),_xlfn._TRO_TRAILING( Airports!E:E), "Not found")</f>
        <v>TX</v>
      </c>
      <c r="J4021" s="1">
        <v>0.44791666666666669</v>
      </c>
      <c r="K4021" s="22">
        <f>HOUR(Flights[[#This Row],[Scheduled Departure]])</f>
        <v>10</v>
      </c>
      <c r="L4021" s="1">
        <v>0.45069444444444445</v>
      </c>
      <c r="M4021">
        <f>(L4021-J4021)*24*60</f>
        <v>3.9999999999999858</v>
      </c>
      <c r="N4021" s="16">
        <f>Flights[[#This Row],[Length (min)]]/60</f>
        <v>3.1833333333333331</v>
      </c>
      <c r="O4021">
        <v>191</v>
      </c>
      <c r="P4021">
        <v>1379</v>
      </c>
      <c r="Q4021" s="18">
        <f>IFERROR(Flights[[#This Row],[Distance]]/Flights[[#This Row],[Length (hr)]], "")</f>
        <v>433.19371727748694</v>
      </c>
      <c r="R4021" s="1">
        <v>0.65972222222222221</v>
      </c>
      <c r="S4021" s="1" t="str">
        <f>IF(Flights[[#This Row],[Length (hr)]]&lt;2, "No meal", IF(Flights[[#This Row],[Length (hr)]]&lt;3.5, "Light meal", "Full meal"))</f>
        <v>Light meal</v>
      </c>
      <c r="T4021" s="1" t="str">
        <f>IF(AND(Flights[[#This Row],[Airline]]="US Airways", Flights[[#This Row],[Meal]]="Full Meal"), "Yes", "No")</f>
        <v>No</v>
      </c>
      <c r="U4021" s="1">
        <v>0.66666666666666663</v>
      </c>
      <c r="V4021">
        <v>10</v>
      </c>
      <c r="W4021" s="1" t="str">
        <f>IF(Flights[[#This Row],[Arrival Delay]] = "", "Cancelled", IF(Flights[[#This Row],[Arrival Delay]]&gt;15, "Delayed", "On time"))</f>
        <v>On time</v>
      </c>
      <c r="X4021" t="str">
        <f>IF(Flights[[#This Row],[Status]]&lt;&gt;"Delayed","", IF(Flights[[#This Row],[Arrival Delay]]&gt;120, "Severe", IF(Flights[[#This Row],[Arrival Delay]]&gt;60, "Major", "Moderate")))</f>
        <v/>
      </c>
      <c r="Y4021" t="b">
        <v>0</v>
      </c>
      <c r="AA4021" t="str">
        <f>IF(OR(AND(Flights[[#This Row],[Status]]="Cancelled", Flights[[#This Row],[Cancellation Reason]]="Airline/Carrier"), Flights[[#This Row],[Delay Type]]="Severe"), "Yes", "No")</f>
        <v>No</v>
      </c>
    </row>
    <row r="4022" spans="1:27" x14ac:dyDescent="0.3">
      <c r="A4022" s="3">
        <v>42295</v>
      </c>
      <c r="B4022" s="22">
        <f>WEEKNUM(Flights[[#This Row],[Date]], 1)</f>
        <v>43</v>
      </c>
      <c r="C4022" s="22">
        <f>WEEKDAY(Flights[[#This Row],[Date]],1)</f>
        <v>1</v>
      </c>
      <c r="D4022" t="s">
        <v>231</v>
      </c>
      <c r="E4022" t="s">
        <v>1987</v>
      </c>
      <c r="F4022" t="s">
        <v>0</v>
      </c>
      <c r="G4022" t="s">
        <v>2</v>
      </c>
      <c r="H4022" t="str">
        <f>_xlfn.XLOOKUP(Flights[[#This Row],[Destination]], Airports!$A$2:$A$78, Airports!$D$2:$D$78)</f>
        <v>Miami</v>
      </c>
      <c r="I4022" t="str" cm="1">
        <f t="array" ref="I4022">_xlfn.XLOOKUP(Flights[[#This Row],[Destination]],_xlfn._TRO_TRAILING( Airports!A:A),_xlfn._TRO_TRAILING( Airports!E:E), "Not found")</f>
        <v>FL</v>
      </c>
      <c r="J4022" s="1">
        <v>0.52083333333333337</v>
      </c>
      <c r="K4022" s="22">
        <f>HOUR(Flights[[#This Row],[Scheduled Departure]])</f>
        <v>12</v>
      </c>
      <c r="L4022" s="1">
        <v>0.55000000000000004</v>
      </c>
      <c r="M4022">
        <f>(L4022-J4022)*24*60</f>
        <v>42.000000000000014</v>
      </c>
      <c r="N4022" s="16">
        <f>Flights[[#This Row],[Length (min)]]/60</f>
        <v>4.7833333333333332</v>
      </c>
      <c r="O4022">
        <v>287</v>
      </c>
      <c r="P4022">
        <v>2342</v>
      </c>
      <c r="Q4022" s="18">
        <f>IFERROR(Flights[[#This Row],[Distance]]/Flights[[#This Row],[Length (hr)]], "")</f>
        <v>489.616724738676</v>
      </c>
      <c r="R4022" s="1">
        <v>0.86111111111111116</v>
      </c>
      <c r="S4022" s="1" t="str">
        <f>IF(Flights[[#This Row],[Length (hr)]]&lt;2, "No meal", IF(Flights[[#This Row],[Length (hr)]]&lt;3.5, "Light meal", "Full meal"))</f>
        <v>Full meal</v>
      </c>
      <c r="T4022" s="1" t="str">
        <f>IF(AND(Flights[[#This Row],[Airline]]="US Airways", Flights[[#This Row],[Meal]]="Full Meal"), "Yes", "No")</f>
        <v>No</v>
      </c>
      <c r="U4022" s="1">
        <v>0.87430555555555556</v>
      </c>
      <c r="V4022">
        <v>19</v>
      </c>
      <c r="W4022" s="1" t="str">
        <f>IF(Flights[[#This Row],[Arrival Delay]] = "", "Cancelled", IF(Flights[[#This Row],[Arrival Delay]]&gt;15, "Delayed", "On time"))</f>
        <v>Delayed</v>
      </c>
      <c r="X4022" t="str">
        <f>IF(Flights[[#This Row],[Status]]&lt;&gt;"Delayed","", IF(Flights[[#This Row],[Arrival Delay]]&gt;120, "Severe", IF(Flights[[#This Row],[Arrival Delay]]&gt;60, "Major", "Moderate")))</f>
        <v>Moderate</v>
      </c>
      <c r="Y4022" t="b">
        <v>0</v>
      </c>
      <c r="AA4022" t="str">
        <f>IF(OR(AND(Flights[[#This Row],[Status]]="Cancelled", Flights[[#This Row],[Cancellation Reason]]="Airline/Carrier"), Flights[[#This Row],[Delay Type]]="Severe"), "Yes", "No")</f>
        <v>No</v>
      </c>
    </row>
    <row r="4023" spans="1:27" x14ac:dyDescent="0.3">
      <c r="A4023" s="3">
        <v>42295</v>
      </c>
      <c r="B4023" s="22">
        <f>WEEKNUM(Flights[[#This Row],[Date]], 1)</f>
        <v>43</v>
      </c>
      <c r="C4023" s="22">
        <f>WEEKDAY(Flights[[#This Row],[Date]],1)</f>
        <v>1</v>
      </c>
      <c r="D4023" t="s">
        <v>585</v>
      </c>
      <c r="E4023" t="s">
        <v>1996</v>
      </c>
      <c r="F4023" t="s">
        <v>0</v>
      </c>
      <c r="G4023" t="s">
        <v>344</v>
      </c>
      <c r="H4023" t="str">
        <f>_xlfn.XLOOKUP(Flights[[#This Row],[Destination]], Airports!$A$2:$A$78, Airports!$D$2:$D$78)</f>
        <v>Seattle</v>
      </c>
      <c r="I4023" t="str" cm="1">
        <f t="array" ref="I4023">_xlfn.XLOOKUP(Flights[[#This Row],[Destination]],_xlfn._TRO_TRAILING( Airports!A:A),_xlfn._TRO_TRAILING( Airports!E:E), "Not found")</f>
        <v>WA</v>
      </c>
      <c r="J4023" s="1">
        <v>0.60416666666666663</v>
      </c>
      <c r="K4023" s="22">
        <f>HOUR(Flights[[#This Row],[Scheduled Departure]])</f>
        <v>14</v>
      </c>
      <c r="L4023" s="1">
        <v>0.61111111111111116</v>
      </c>
      <c r="M4023">
        <f>(L4023-J4023)*24*60</f>
        <v>10.000000000000124</v>
      </c>
      <c r="N4023" s="16">
        <f>Flights[[#This Row],[Length (min)]]/60</f>
        <v>2.5499999999999998</v>
      </c>
      <c r="O4023">
        <v>153</v>
      </c>
      <c r="P4023">
        <v>954</v>
      </c>
      <c r="Q4023" s="18">
        <f>IFERROR(Flights[[#This Row],[Distance]]/Flights[[#This Row],[Length (hr)]], "")</f>
        <v>374.11764705882354</v>
      </c>
      <c r="R4023" s="1">
        <v>0.71180555555555558</v>
      </c>
      <c r="S4023" s="1" t="str">
        <f>IF(Flights[[#This Row],[Length (hr)]]&lt;2, "No meal", IF(Flights[[#This Row],[Length (hr)]]&lt;3.5, "Light meal", "Full meal"))</f>
        <v>Light meal</v>
      </c>
      <c r="T4023" s="1" t="str">
        <f>IF(AND(Flights[[#This Row],[Airline]]="US Airways", Flights[[#This Row],[Meal]]="Full Meal"), "Yes", "No")</f>
        <v>No</v>
      </c>
      <c r="U4023" s="1">
        <v>0.71736111111111112</v>
      </c>
      <c r="V4023">
        <v>8</v>
      </c>
      <c r="W4023" s="1" t="str">
        <f>IF(Flights[[#This Row],[Arrival Delay]] = "", "Cancelled", IF(Flights[[#This Row],[Arrival Delay]]&gt;15, "Delayed", "On time"))</f>
        <v>On time</v>
      </c>
      <c r="X4023" t="str">
        <f>IF(Flights[[#This Row],[Status]]&lt;&gt;"Delayed","", IF(Flights[[#This Row],[Arrival Delay]]&gt;120, "Severe", IF(Flights[[#This Row],[Arrival Delay]]&gt;60, "Major", "Moderate")))</f>
        <v/>
      </c>
      <c r="Y4023" t="b">
        <v>0</v>
      </c>
      <c r="AA4023" t="str">
        <f>IF(OR(AND(Flights[[#This Row],[Status]]="Cancelled", Flights[[#This Row],[Cancellation Reason]]="Airline/Carrier"), Flights[[#This Row],[Delay Type]]="Severe"), "Yes", "No")</f>
        <v>No</v>
      </c>
    </row>
    <row r="4024" spans="1:27" x14ac:dyDescent="0.3">
      <c r="A4024" s="3">
        <v>42295</v>
      </c>
      <c r="B4024" s="22">
        <f>WEEKNUM(Flights[[#This Row],[Date]], 1)</f>
        <v>43</v>
      </c>
      <c r="C4024" s="22">
        <f>WEEKDAY(Flights[[#This Row],[Date]],1)</f>
        <v>1</v>
      </c>
      <c r="D4024" t="s">
        <v>599</v>
      </c>
      <c r="E4024" t="s">
        <v>1989</v>
      </c>
      <c r="F4024" t="s">
        <v>0</v>
      </c>
      <c r="G4024" t="s">
        <v>21</v>
      </c>
      <c r="H4024" t="str">
        <f>_xlfn.XLOOKUP(Flights[[#This Row],[Destination]], Airports!$A$2:$A$78, Airports!$D$2:$D$78)</f>
        <v>Lihue</v>
      </c>
      <c r="I4024" t="str" cm="1">
        <f t="array" ref="I4024">_xlfn.XLOOKUP(Flights[[#This Row],[Destination]],_xlfn._TRO_TRAILING( Airports!A:A),_xlfn._TRO_TRAILING( Airports!E:E), "Not found")</f>
        <v>HI</v>
      </c>
      <c r="J4024" s="1">
        <v>0.71875</v>
      </c>
      <c r="K4024" s="22">
        <f>HOUR(Flights[[#This Row],[Scheduled Departure]])</f>
        <v>17</v>
      </c>
      <c r="L4024" s="1">
        <v>0.72569444444444442</v>
      </c>
      <c r="M4024">
        <f>(L4024-J4024)*24*60</f>
        <v>9.9999999999999645</v>
      </c>
      <c r="N4024" s="16">
        <f>Flights[[#This Row],[Length (min)]]/60</f>
        <v>5.8833333333333337</v>
      </c>
      <c r="O4024">
        <v>353</v>
      </c>
      <c r="P4024">
        <v>2615</v>
      </c>
      <c r="Q4024" s="18">
        <f>IFERROR(Flights[[#This Row],[Distance]]/Flights[[#This Row],[Length (hr)]], "")</f>
        <v>444.47592067988666</v>
      </c>
      <c r="R4024" s="1">
        <v>0.84027777777777779</v>
      </c>
      <c r="S4024" s="1" t="str">
        <f>IF(Flights[[#This Row],[Length (hr)]]&lt;2, "No meal", IF(Flights[[#This Row],[Length (hr)]]&lt;3.5, "Light meal", "Full meal"))</f>
        <v>Full meal</v>
      </c>
      <c r="T4024" s="1" t="str">
        <f>IF(AND(Flights[[#This Row],[Airline]]="US Airways", Flights[[#This Row],[Meal]]="Full Meal"), "Yes", "No")</f>
        <v>No</v>
      </c>
      <c r="U4024" s="1">
        <v>0.84583333333333333</v>
      </c>
      <c r="V4024">
        <v>8</v>
      </c>
      <c r="W4024" s="1" t="str">
        <f>IF(Flights[[#This Row],[Arrival Delay]] = "", "Cancelled", IF(Flights[[#This Row],[Arrival Delay]]&gt;15, "Delayed", "On time"))</f>
        <v>On time</v>
      </c>
      <c r="X4024" t="str">
        <f>IF(Flights[[#This Row],[Status]]&lt;&gt;"Delayed","", IF(Flights[[#This Row],[Arrival Delay]]&gt;120, "Severe", IF(Flights[[#This Row],[Arrival Delay]]&gt;60, "Major", "Moderate")))</f>
        <v/>
      </c>
      <c r="Y4024" t="b">
        <v>0</v>
      </c>
      <c r="AA4024" t="str">
        <f>IF(OR(AND(Flights[[#This Row],[Status]]="Cancelled", Flights[[#This Row],[Cancellation Reason]]="Airline/Carrier"), Flights[[#This Row],[Delay Type]]="Severe"), "Yes", "No")</f>
        <v>No</v>
      </c>
    </row>
    <row r="4025" spans="1:27" x14ac:dyDescent="0.3">
      <c r="A4025" s="3">
        <v>42295</v>
      </c>
      <c r="B4025" s="22">
        <f>WEEKNUM(Flights[[#This Row],[Date]], 1)</f>
        <v>43</v>
      </c>
      <c r="C4025" s="22">
        <f>WEEKDAY(Flights[[#This Row],[Date]],1)</f>
        <v>1</v>
      </c>
      <c r="D4025" t="s">
        <v>824</v>
      </c>
      <c r="E4025" t="s">
        <v>1994</v>
      </c>
      <c r="F4025" t="s">
        <v>0</v>
      </c>
      <c r="G4025" t="s">
        <v>29</v>
      </c>
      <c r="H4025" t="str">
        <f>_xlfn.XLOOKUP(Flights[[#This Row],[Destination]], Airports!$A$2:$A$78, Airports!$D$2:$D$78)</f>
        <v>Phoenix</v>
      </c>
      <c r="I4025" t="str" cm="1">
        <f t="array" ref="I4025">_xlfn.XLOOKUP(Flights[[#This Row],[Destination]],_xlfn._TRO_TRAILING( Airports!A:A),_xlfn._TRO_TRAILING( Airports!E:E), "Not found")</f>
        <v>AZ</v>
      </c>
      <c r="J4025" s="1">
        <v>0.86805555555555558</v>
      </c>
      <c r="K4025" s="22">
        <f>HOUR(Flights[[#This Row],[Scheduled Departure]])</f>
        <v>20</v>
      </c>
      <c r="L4025" s="1">
        <v>0.90069444444444446</v>
      </c>
      <c r="M4025">
        <f>(L4025-J4025)*24*60</f>
        <v>46.999999999999993</v>
      </c>
      <c r="N4025" s="16">
        <f>Flights[[#This Row],[Length (min)]]/60</f>
        <v>1.1833333333333333</v>
      </c>
      <c r="O4025">
        <v>71</v>
      </c>
      <c r="P4025">
        <v>370</v>
      </c>
      <c r="Q4025" s="18">
        <f>IFERROR(Flights[[#This Row],[Distance]]/Flights[[#This Row],[Length (hr)]], "")</f>
        <v>312.67605633802816</v>
      </c>
      <c r="R4025" s="1">
        <v>0.92986111111111114</v>
      </c>
      <c r="S4025" s="1" t="str">
        <f>IF(Flights[[#This Row],[Length (hr)]]&lt;2, "No meal", IF(Flights[[#This Row],[Length (hr)]]&lt;3.5, "Light meal", "Full meal"))</f>
        <v>No meal</v>
      </c>
      <c r="T4025" s="1" t="str">
        <f>IF(AND(Flights[[#This Row],[Airline]]="US Airways", Flights[[#This Row],[Meal]]="Full Meal"), "Yes", "No")</f>
        <v>No</v>
      </c>
      <c r="U4025" s="1">
        <v>0.95</v>
      </c>
      <c r="V4025">
        <v>29</v>
      </c>
      <c r="W4025" s="1" t="str">
        <f>IF(Flights[[#This Row],[Arrival Delay]] = "", "Cancelled", IF(Flights[[#This Row],[Arrival Delay]]&gt;15, "Delayed", "On time"))</f>
        <v>Delayed</v>
      </c>
      <c r="X4025" t="str">
        <f>IF(Flights[[#This Row],[Status]]&lt;&gt;"Delayed","", IF(Flights[[#This Row],[Arrival Delay]]&gt;120, "Severe", IF(Flights[[#This Row],[Arrival Delay]]&gt;60, "Major", "Moderate")))</f>
        <v>Moderate</v>
      </c>
      <c r="Y4025" t="b">
        <v>0</v>
      </c>
      <c r="AA4025" t="str">
        <f>IF(OR(AND(Flights[[#This Row],[Status]]="Cancelled", Flights[[#This Row],[Cancellation Reason]]="Airline/Carrier"), Flights[[#This Row],[Delay Type]]="Severe"), "Yes", "No")</f>
        <v>No</v>
      </c>
    </row>
    <row r="4026" spans="1:27" x14ac:dyDescent="0.3">
      <c r="A4026" s="3">
        <v>42295</v>
      </c>
      <c r="B4026" s="22">
        <f>WEEKNUM(Flights[[#This Row],[Date]], 1)</f>
        <v>43</v>
      </c>
      <c r="C4026" s="22">
        <f>WEEKDAY(Flights[[#This Row],[Date]],1)</f>
        <v>1</v>
      </c>
      <c r="D4026" t="s">
        <v>1270</v>
      </c>
      <c r="E4026" t="s">
        <v>1994</v>
      </c>
      <c r="F4026" t="s">
        <v>0</v>
      </c>
      <c r="G4026" t="s">
        <v>255</v>
      </c>
      <c r="H4026" t="str">
        <f>_xlfn.XLOOKUP(Flights[[#This Row],[Destination]], Airports!$A$2:$A$78, Airports!$D$2:$D$78)</f>
        <v>Boise</v>
      </c>
      <c r="I4026" t="str" cm="1">
        <f t="array" ref="I4026">_xlfn.XLOOKUP(Flights[[#This Row],[Destination]],_xlfn._TRO_TRAILING( Airports!A:A),_xlfn._TRO_TRAILING( Airports!E:E), "Not found")</f>
        <v>ID</v>
      </c>
      <c r="J4026" s="1">
        <v>0.87152777777777779</v>
      </c>
      <c r="K4026" s="22">
        <f>HOUR(Flights[[#This Row],[Scheduled Departure]])</f>
        <v>20</v>
      </c>
      <c r="L4026" s="1">
        <v>0.90347222222222223</v>
      </c>
      <c r="M4026">
        <f>(L4026-J4026)*24*60</f>
        <v>46</v>
      </c>
      <c r="N4026" s="16">
        <f>Flights[[#This Row],[Length (min)]]/60</f>
        <v>2.1</v>
      </c>
      <c r="O4026">
        <v>126</v>
      </c>
      <c r="P4026">
        <v>674</v>
      </c>
      <c r="Q4026" s="18">
        <f>IFERROR(Flights[[#This Row],[Distance]]/Flights[[#This Row],[Length (hr)]], "")</f>
        <v>320.95238095238096</v>
      </c>
      <c r="R4026" s="1">
        <v>2.0833333333333333E-3</v>
      </c>
      <c r="S4026" s="1" t="str">
        <f>IF(Flights[[#This Row],[Length (hr)]]&lt;2, "No meal", IF(Flights[[#This Row],[Length (hr)]]&lt;3.5, "Light meal", "Full meal"))</f>
        <v>Light meal</v>
      </c>
      <c r="T4026" s="1" t="str">
        <f>IF(AND(Flights[[#This Row],[Airline]]="US Airways", Flights[[#This Row],[Meal]]="Full Meal"), "Yes", "No")</f>
        <v>No</v>
      </c>
      <c r="U4026" s="1">
        <v>3.2638888888888891E-2</v>
      </c>
      <c r="V4026">
        <v>44</v>
      </c>
      <c r="W4026" s="1" t="str">
        <f>IF(Flights[[#This Row],[Arrival Delay]] = "", "Cancelled", IF(Flights[[#This Row],[Arrival Delay]]&gt;15, "Delayed", "On time"))</f>
        <v>Delayed</v>
      </c>
      <c r="X4026" t="str">
        <f>IF(Flights[[#This Row],[Status]]&lt;&gt;"Delayed","", IF(Flights[[#This Row],[Arrival Delay]]&gt;120, "Severe", IF(Flights[[#This Row],[Arrival Delay]]&gt;60, "Major", "Moderate")))</f>
        <v>Moderate</v>
      </c>
      <c r="Y4026" t="b">
        <v>0</v>
      </c>
      <c r="AA4026" t="str">
        <f>IF(OR(AND(Flights[[#This Row],[Status]]="Cancelled", Flights[[#This Row],[Cancellation Reason]]="Airline/Carrier"), Flights[[#This Row],[Delay Type]]="Severe"), "Yes", "No")</f>
        <v>No</v>
      </c>
    </row>
    <row r="4027" spans="1:27" x14ac:dyDescent="0.3">
      <c r="A4027" s="3">
        <v>42295</v>
      </c>
      <c r="B4027" s="22">
        <f>WEEKNUM(Flights[[#This Row],[Date]], 1)</f>
        <v>43</v>
      </c>
      <c r="C4027" s="22">
        <f>WEEKDAY(Flights[[#This Row],[Date]],1)</f>
        <v>1</v>
      </c>
      <c r="D4027" t="s">
        <v>1797</v>
      </c>
      <c r="E4027" t="s">
        <v>1991</v>
      </c>
      <c r="F4027" t="s">
        <v>0</v>
      </c>
      <c r="G4027" t="s">
        <v>248</v>
      </c>
      <c r="H4027" t="str">
        <f>_xlfn.XLOOKUP(Flights[[#This Row],[Destination]], Airports!$A$2:$A$78, Airports!$D$2:$D$78)</f>
        <v>Anchorage</v>
      </c>
      <c r="I4027" t="str" cm="1">
        <f t="array" ref="I4027">_xlfn.XLOOKUP(Flights[[#This Row],[Destination]],_xlfn._TRO_TRAILING( Airports!A:A),_xlfn._TRO_TRAILING( Airports!E:E), "Not found")</f>
        <v>AK</v>
      </c>
      <c r="J4027" s="1">
        <v>0.99305555555555558</v>
      </c>
      <c r="K4027" s="22">
        <f>HOUR(Flights[[#This Row],[Scheduled Departure]])</f>
        <v>23</v>
      </c>
      <c r="L4027" s="1">
        <v>0.9916666666666667</v>
      </c>
      <c r="M4027">
        <f>(L4027-J4027)*24*60</f>
        <v>-1.9999999999999929</v>
      </c>
      <c r="N4027" s="16">
        <f>Flights[[#This Row],[Length (min)]]/60</f>
        <v>5.65</v>
      </c>
      <c r="O4027">
        <v>339</v>
      </c>
      <c r="P4027">
        <v>2345</v>
      </c>
      <c r="Q4027" s="18">
        <f>IFERROR(Flights[[#This Row],[Distance]]/Flights[[#This Row],[Length (hr)]], "")</f>
        <v>415.04424778761057</v>
      </c>
      <c r="R4027" s="1">
        <v>0.19097222222222221</v>
      </c>
      <c r="S4027" s="1" t="str">
        <f>IF(Flights[[#This Row],[Length (hr)]]&lt;2, "No meal", IF(Flights[[#This Row],[Length (hr)]]&lt;3.5, "Light meal", "Full meal"))</f>
        <v>Full meal</v>
      </c>
      <c r="T4027" s="1" t="str">
        <f>IF(AND(Flights[[#This Row],[Airline]]="US Airways", Flights[[#This Row],[Meal]]="Full Meal"), "Yes", "No")</f>
        <v>No</v>
      </c>
      <c r="U4027" s="1">
        <v>0.18541666666666667</v>
      </c>
      <c r="V4027">
        <v>-8</v>
      </c>
      <c r="W4027" s="1" t="str">
        <f>IF(Flights[[#This Row],[Arrival Delay]] = "", "Cancelled", IF(Flights[[#This Row],[Arrival Delay]]&gt;15, "Delayed", "On time"))</f>
        <v>On time</v>
      </c>
      <c r="X4027" t="str">
        <f>IF(Flights[[#This Row],[Status]]&lt;&gt;"Delayed","", IF(Flights[[#This Row],[Arrival Delay]]&gt;120, "Severe", IF(Flights[[#This Row],[Arrival Delay]]&gt;60, "Major", "Moderate")))</f>
        <v/>
      </c>
      <c r="Y4027" t="b">
        <v>0</v>
      </c>
      <c r="AA4027" t="str">
        <f>IF(OR(AND(Flights[[#This Row],[Status]]="Cancelled", Flights[[#This Row],[Cancellation Reason]]="Airline/Carrier"), Flights[[#This Row],[Delay Type]]="Severe"), "Yes", "No")</f>
        <v>No</v>
      </c>
    </row>
    <row r="4028" spans="1:27" x14ac:dyDescent="0.3">
      <c r="A4028" s="3">
        <v>42296</v>
      </c>
      <c r="B4028" s="22">
        <f>WEEKNUM(Flights[[#This Row],[Date]], 1)</f>
        <v>43</v>
      </c>
      <c r="C4028" s="22">
        <f>WEEKDAY(Flights[[#This Row],[Date]],1)</f>
        <v>2</v>
      </c>
      <c r="D4028" t="s">
        <v>170</v>
      </c>
      <c r="E4028" t="s">
        <v>1987</v>
      </c>
      <c r="F4028" t="s">
        <v>0</v>
      </c>
      <c r="G4028" t="s">
        <v>7</v>
      </c>
      <c r="H4028" t="str">
        <f>_xlfn.XLOOKUP(Flights[[#This Row],[Destination]], Airports!$A$2:$A$78, Airports!$D$2:$D$78)</f>
        <v>Austin</v>
      </c>
      <c r="I4028" t="str" cm="1">
        <f t="array" ref="I4028">_xlfn.XLOOKUP(Flights[[#This Row],[Destination]],_xlfn._TRO_TRAILING( Airports!A:A),_xlfn._TRO_TRAILING( Airports!E:E), "Not found")</f>
        <v>TX</v>
      </c>
      <c r="J4028" s="1">
        <v>0.27430555555555558</v>
      </c>
      <c r="K4028" s="22">
        <f>HOUR(Flights[[#This Row],[Scheduled Departure]])</f>
        <v>6</v>
      </c>
      <c r="L4028" s="1">
        <v>0.2673611111111111</v>
      </c>
      <c r="M4028">
        <f>(L4028-J4028)*24*60</f>
        <v>-10.000000000000044</v>
      </c>
      <c r="N4028" s="16">
        <f>Flights[[#This Row],[Length (min)]]/60</f>
        <v>2.8666666666666667</v>
      </c>
      <c r="O4028">
        <v>172</v>
      </c>
      <c r="P4028">
        <v>1242</v>
      </c>
      <c r="Q4028" s="18">
        <f>IFERROR(Flights[[#This Row],[Distance]]/Flights[[#This Row],[Length (hr)]], "")</f>
        <v>433.25581395348837</v>
      </c>
      <c r="R4028" s="1">
        <v>0.48194444444444445</v>
      </c>
      <c r="S4028" s="1" t="str">
        <f>IF(Flights[[#This Row],[Length (hr)]]&lt;2, "No meal", IF(Flights[[#This Row],[Length (hr)]]&lt;3.5, "Light meal", "Full meal"))</f>
        <v>Light meal</v>
      </c>
      <c r="T4028" s="1" t="str">
        <f>IF(AND(Flights[[#This Row],[Airline]]="US Airways", Flights[[#This Row],[Meal]]="Full Meal"), "Yes", "No")</f>
        <v>No</v>
      </c>
      <c r="U4028" s="1">
        <v>0.47013888888888888</v>
      </c>
      <c r="V4028">
        <v>-17</v>
      </c>
      <c r="W4028" s="1" t="str">
        <f>IF(Flights[[#This Row],[Arrival Delay]] = "", "Cancelled", IF(Flights[[#This Row],[Arrival Delay]]&gt;15, "Delayed", "On time"))</f>
        <v>On time</v>
      </c>
      <c r="X4028" t="str">
        <f>IF(Flights[[#This Row],[Status]]&lt;&gt;"Delayed","", IF(Flights[[#This Row],[Arrival Delay]]&gt;120, "Severe", IF(Flights[[#This Row],[Arrival Delay]]&gt;60, "Major", "Moderate")))</f>
        <v/>
      </c>
      <c r="Y4028" t="b">
        <v>0</v>
      </c>
      <c r="AA4028" t="str">
        <f>IF(OR(AND(Flights[[#This Row],[Status]]="Cancelled", Flights[[#This Row],[Cancellation Reason]]="Airline/Carrier"), Flights[[#This Row],[Delay Type]]="Severe"), "Yes", "No")</f>
        <v>No</v>
      </c>
    </row>
    <row r="4029" spans="1:27" x14ac:dyDescent="0.3">
      <c r="A4029" s="3">
        <v>42296</v>
      </c>
      <c r="B4029" s="22">
        <f>WEEKNUM(Flights[[#This Row],[Date]], 1)</f>
        <v>43</v>
      </c>
      <c r="C4029" s="22">
        <f>WEEKDAY(Flights[[#This Row],[Date]],1)</f>
        <v>2</v>
      </c>
      <c r="D4029" t="s">
        <v>426</v>
      </c>
      <c r="E4029" t="s">
        <v>1991</v>
      </c>
      <c r="F4029" t="s">
        <v>0</v>
      </c>
      <c r="G4029" t="s">
        <v>24</v>
      </c>
      <c r="H4029" t="str">
        <f>_xlfn.XLOOKUP(Flights[[#This Row],[Destination]], Airports!$A$2:$A$78, Airports!$D$2:$D$78)</f>
        <v>Portland</v>
      </c>
      <c r="I4029" t="str" cm="1">
        <f t="array" ref="I4029">_xlfn.XLOOKUP(Flights[[#This Row],[Destination]],_xlfn._TRO_TRAILING( Airports!A:A),_xlfn._TRO_TRAILING( Airports!E:E), "Not found")</f>
        <v>OR</v>
      </c>
      <c r="J4029" s="1">
        <v>0.34375</v>
      </c>
      <c r="K4029" s="22">
        <f>HOUR(Flights[[#This Row],[Scheduled Departure]])</f>
        <v>8</v>
      </c>
      <c r="L4029" s="1">
        <v>0.34027777777777779</v>
      </c>
      <c r="M4029">
        <f>(L4029-J4029)*24*60</f>
        <v>-4.9999999999999822</v>
      </c>
      <c r="N4029" s="16">
        <f>Flights[[#This Row],[Length (min)]]/60</f>
        <v>2.2333333333333334</v>
      </c>
      <c r="O4029">
        <v>134</v>
      </c>
      <c r="P4029">
        <v>834</v>
      </c>
      <c r="Q4029" s="18">
        <f>IFERROR(Flights[[#This Row],[Distance]]/Flights[[#This Row],[Length (hr)]], "")</f>
        <v>373.43283582089549</v>
      </c>
      <c r="R4029" s="1">
        <v>0.44722222222222224</v>
      </c>
      <c r="S4029" s="1" t="str">
        <f>IF(Flights[[#This Row],[Length (hr)]]&lt;2, "No meal", IF(Flights[[#This Row],[Length (hr)]]&lt;3.5, "Light meal", "Full meal"))</f>
        <v>Light meal</v>
      </c>
      <c r="T4029" s="1" t="str">
        <f>IF(AND(Flights[[#This Row],[Airline]]="US Airways", Flights[[#This Row],[Meal]]="Full Meal"), "Yes", "No")</f>
        <v>No</v>
      </c>
      <c r="U4029" s="1">
        <v>0.43333333333333335</v>
      </c>
      <c r="V4029">
        <v>-20</v>
      </c>
      <c r="W4029" s="1" t="str">
        <f>IF(Flights[[#This Row],[Arrival Delay]] = "", "Cancelled", IF(Flights[[#This Row],[Arrival Delay]]&gt;15, "Delayed", "On time"))</f>
        <v>On time</v>
      </c>
      <c r="X4029" t="str">
        <f>IF(Flights[[#This Row],[Status]]&lt;&gt;"Delayed","", IF(Flights[[#This Row],[Arrival Delay]]&gt;120, "Severe", IF(Flights[[#This Row],[Arrival Delay]]&gt;60, "Major", "Moderate")))</f>
        <v/>
      </c>
      <c r="Y4029" t="b">
        <v>0</v>
      </c>
      <c r="AA4029" t="str">
        <f>IF(OR(AND(Flights[[#This Row],[Status]]="Cancelled", Flights[[#This Row],[Cancellation Reason]]="Airline/Carrier"), Flights[[#This Row],[Delay Type]]="Severe"), "Yes", "No")</f>
        <v>No</v>
      </c>
    </row>
    <row r="4030" spans="1:27" x14ac:dyDescent="0.3">
      <c r="A4030" s="3">
        <v>42296</v>
      </c>
      <c r="B4030" s="22">
        <f>WEEKNUM(Flights[[#This Row],[Date]], 1)</f>
        <v>43</v>
      </c>
      <c r="C4030" s="22">
        <f>WEEKDAY(Flights[[#This Row],[Date]],1)</f>
        <v>2</v>
      </c>
      <c r="D4030" t="s">
        <v>416</v>
      </c>
      <c r="E4030" t="s">
        <v>1989</v>
      </c>
      <c r="F4030" t="s">
        <v>0</v>
      </c>
      <c r="G4030" t="s">
        <v>17</v>
      </c>
      <c r="H4030" t="str">
        <f>_xlfn.XLOOKUP(Flights[[#This Row],[Destination]], Airports!$A$2:$A$78, Airports!$D$2:$D$78)</f>
        <v>Honolulu</v>
      </c>
      <c r="I4030" t="str" cm="1">
        <f t="array" ref="I4030">_xlfn.XLOOKUP(Flights[[#This Row],[Destination]],_xlfn._TRO_TRAILING( Airports!A:A),_xlfn._TRO_TRAILING( Airports!E:E), "Not found")</f>
        <v>HI</v>
      </c>
      <c r="J4030" s="1">
        <v>0.35416666666666669</v>
      </c>
      <c r="K4030" s="22">
        <f>HOUR(Flights[[#This Row],[Scheduled Departure]])</f>
        <v>8</v>
      </c>
      <c r="L4030" s="1">
        <v>0.35347222222222224</v>
      </c>
      <c r="M4030">
        <f>(L4030-J4030)*24*60</f>
        <v>-0.99999999999999645</v>
      </c>
      <c r="N4030" s="16">
        <f>Flights[[#This Row],[Length (min)]]/60</f>
        <v>5.5666666666666664</v>
      </c>
      <c r="O4030">
        <v>334</v>
      </c>
      <c r="P4030">
        <v>2556</v>
      </c>
      <c r="Q4030" s="18">
        <f>IFERROR(Flights[[#This Row],[Distance]]/Flights[[#This Row],[Length (hr)]], "")</f>
        <v>459.16167664670661</v>
      </c>
      <c r="R4030" s="1">
        <v>0.47013888888888888</v>
      </c>
      <c r="S4030" s="1" t="str">
        <f>IF(Flights[[#This Row],[Length (hr)]]&lt;2, "No meal", IF(Flights[[#This Row],[Length (hr)]]&lt;3.5, "Light meal", "Full meal"))</f>
        <v>Full meal</v>
      </c>
      <c r="T4030" s="1" t="str">
        <f>IF(AND(Flights[[#This Row],[Airline]]="US Airways", Flights[[#This Row],[Meal]]="Full Meal"), "Yes", "No")</f>
        <v>No</v>
      </c>
      <c r="U4030" s="1">
        <v>0.46041666666666664</v>
      </c>
      <c r="V4030">
        <v>-14</v>
      </c>
      <c r="W4030" s="1" t="str">
        <f>IF(Flights[[#This Row],[Arrival Delay]] = "", "Cancelled", IF(Flights[[#This Row],[Arrival Delay]]&gt;15, "Delayed", "On time"))</f>
        <v>On time</v>
      </c>
      <c r="X4030" t="str">
        <f>IF(Flights[[#This Row],[Status]]&lt;&gt;"Delayed","", IF(Flights[[#This Row],[Arrival Delay]]&gt;120, "Severe", IF(Flights[[#This Row],[Arrival Delay]]&gt;60, "Major", "Moderate")))</f>
        <v/>
      </c>
      <c r="Y4030" t="b">
        <v>0</v>
      </c>
      <c r="AA4030" t="str">
        <f>IF(OR(AND(Flights[[#This Row],[Status]]="Cancelled", Flights[[#This Row],[Cancellation Reason]]="Airline/Carrier"), Flights[[#This Row],[Delay Type]]="Severe"), "Yes", "No")</f>
        <v>No</v>
      </c>
    </row>
    <row r="4031" spans="1:27" x14ac:dyDescent="0.3">
      <c r="A4031" s="3">
        <v>42296</v>
      </c>
      <c r="B4031" s="22">
        <f>WEEKNUM(Flights[[#This Row],[Date]], 1)</f>
        <v>43</v>
      </c>
      <c r="C4031" s="22">
        <f>WEEKDAY(Flights[[#This Row],[Date]],1)</f>
        <v>2</v>
      </c>
      <c r="D4031" t="s">
        <v>976</v>
      </c>
      <c r="E4031" t="s">
        <v>1990</v>
      </c>
      <c r="F4031" t="s">
        <v>0</v>
      </c>
      <c r="G4031" t="s">
        <v>10</v>
      </c>
      <c r="H4031" t="str">
        <f>_xlfn.XLOOKUP(Flights[[#This Row],[Destination]], Airports!$A$2:$A$78, Airports!$D$2:$D$78)</f>
        <v>Boston</v>
      </c>
      <c r="I4031" t="str" cm="1">
        <f t="array" ref="I4031">_xlfn.XLOOKUP(Flights[[#This Row],[Destination]],_xlfn._TRO_TRAILING( Airports!A:A),_xlfn._TRO_TRAILING( Airports!E:E), "Not found")</f>
        <v>MA</v>
      </c>
      <c r="J4031" s="1">
        <v>0.3611111111111111</v>
      </c>
      <c r="K4031" s="22">
        <f>HOUR(Flights[[#This Row],[Scheduled Departure]])</f>
        <v>8</v>
      </c>
      <c r="L4031" s="1">
        <v>0.36527777777777776</v>
      </c>
      <c r="M4031">
        <f>(L4031-J4031)*24*60</f>
        <v>5.9999999999999787</v>
      </c>
      <c r="N4031" s="16">
        <f>Flights[[#This Row],[Length (min)]]/60</f>
        <v>5.6166666666666663</v>
      </c>
      <c r="O4031">
        <v>337</v>
      </c>
      <c r="P4031">
        <v>2611</v>
      </c>
      <c r="Q4031" s="18">
        <f>IFERROR(Flights[[#This Row],[Distance]]/Flights[[#This Row],[Length (hr)]], "")</f>
        <v>464.86646884273</v>
      </c>
      <c r="R4031" s="1">
        <v>0.71805555555555556</v>
      </c>
      <c r="S4031" s="1" t="str">
        <f>IF(Flights[[#This Row],[Length (hr)]]&lt;2, "No meal", IF(Flights[[#This Row],[Length (hr)]]&lt;3.5, "Light meal", "Full meal"))</f>
        <v>Full meal</v>
      </c>
      <c r="T4031" s="1" t="str">
        <f>IF(AND(Flights[[#This Row],[Airline]]="US Airways", Flights[[#This Row],[Meal]]="Full Meal"), "Yes", "No")</f>
        <v>No</v>
      </c>
      <c r="U4031" s="1">
        <v>0.72430555555555554</v>
      </c>
      <c r="V4031">
        <v>9</v>
      </c>
      <c r="W4031" s="1" t="str">
        <f>IF(Flights[[#This Row],[Arrival Delay]] = "", "Cancelled", IF(Flights[[#This Row],[Arrival Delay]]&gt;15, "Delayed", "On time"))</f>
        <v>On time</v>
      </c>
      <c r="X4031" t="str">
        <f>IF(Flights[[#This Row],[Status]]&lt;&gt;"Delayed","", IF(Flights[[#This Row],[Arrival Delay]]&gt;120, "Severe", IF(Flights[[#This Row],[Arrival Delay]]&gt;60, "Major", "Moderate")))</f>
        <v/>
      </c>
      <c r="Y4031" t="b">
        <v>0</v>
      </c>
      <c r="AA4031" t="str">
        <f>IF(OR(AND(Flights[[#This Row],[Status]]="Cancelled", Flights[[#This Row],[Cancellation Reason]]="Airline/Carrier"), Flights[[#This Row],[Delay Type]]="Severe"), "Yes", "No")</f>
        <v>No</v>
      </c>
    </row>
    <row r="4032" spans="1:27" x14ac:dyDescent="0.3">
      <c r="A4032" s="3">
        <v>42296</v>
      </c>
      <c r="B4032" s="22">
        <f>WEEKNUM(Flights[[#This Row],[Date]], 1)</f>
        <v>43</v>
      </c>
      <c r="C4032" s="22">
        <f>WEEKDAY(Flights[[#This Row],[Date]],1)</f>
        <v>2</v>
      </c>
      <c r="D4032" t="s">
        <v>389</v>
      </c>
      <c r="E4032" t="s">
        <v>1989</v>
      </c>
      <c r="F4032" t="s">
        <v>0</v>
      </c>
      <c r="G4032" t="s">
        <v>12</v>
      </c>
      <c r="H4032" t="str">
        <f>_xlfn.XLOOKUP(Flights[[#This Row],[Destination]], Airports!$A$2:$A$78, Airports!$D$2:$D$78)</f>
        <v>New York</v>
      </c>
      <c r="I4032" t="str" cm="1">
        <f t="array" ref="I4032">_xlfn.XLOOKUP(Flights[[#This Row],[Destination]],_xlfn._TRO_TRAILING( Airports!A:A),_xlfn._TRO_TRAILING( Airports!E:E), "Not found")</f>
        <v>NY</v>
      </c>
      <c r="J4032" s="1">
        <v>0.38194444444444442</v>
      </c>
      <c r="K4032" s="22">
        <f>HOUR(Flights[[#This Row],[Scheduled Departure]])</f>
        <v>9</v>
      </c>
      <c r="L4032" s="1">
        <v>0.37986111111111109</v>
      </c>
      <c r="M4032">
        <f>(L4032-J4032)*24*60</f>
        <v>-2.9999999999999893</v>
      </c>
      <c r="N4032" s="16">
        <f>Flights[[#This Row],[Length (min)]]/60</f>
        <v>5.5333333333333332</v>
      </c>
      <c r="O4032">
        <v>332</v>
      </c>
      <c r="P4032">
        <v>2475</v>
      </c>
      <c r="Q4032" s="18">
        <f>IFERROR(Flights[[#This Row],[Distance]]/Flights[[#This Row],[Length (hr)]], "")</f>
        <v>447.28915662650604</v>
      </c>
      <c r="R4032" s="1">
        <v>0.74027777777777781</v>
      </c>
      <c r="S4032" s="1" t="str">
        <f>IF(Flights[[#This Row],[Length (hr)]]&lt;2, "No meal", IF(Flights[[#This Row],[Length (hr)]]&lt;3.5, "Light meal", "Full meal"))</f>
        <v>Full meal</v>
      </c>
      <c r="T4032" s="1" t="str">
        <f>IF(AND(Flights[[#This Row],[Airline]]="US Airways", Flights[[#This Row],[Meal]]="Full Meal"), "Yes", "No")</f>
        <v>No</v>
      </c>
      <c r="U4032" s="1">
        <v>0.73541666666666672</v>
      </c>
      <c r="V4032">
        <v>-7</v>
      </c>
      <c r="W4032" s="1" t="str">
        <f>IF(Flights[[#This Row],[Arrival Delay]] = "", "Cancelled", IF(Flights[[#This Row],[Arrival Delay]]&gt;15, "Delayed", "On time"))</f>
        <v>On time</v>
      </c>
      <c r="X4032" t="str">
        <f>IF(Flights[[#This Row],[Status]]&lt;&gt;"Delayed","", IF(Flights[[#This Row],[Arrival Delay]]&gt;120, "Severe", IF(Flights[[#This Row],[Arrival Delay]]&gt;60, "Major", "Moderate")))</f>
        <v/>
      </c>
      <c r="Y4032" t="b">
        <v>0</v>
      </c>
      <c r="AA4032" t="str">
        <f>IF(OR(AND(Flights[[#This Row],[Status]]="Cancelled", Flights[[#This Row],[Cancellation Reason]]="Airline/Carrier"), Flights[[#This Row],[Delay Type]]="Severe"), "Yes", "No")</f>
        <v>No</v>
      </c>
    </row>
    <row r="4033" spans="1:27" x14ac:dyDescent="0.3">
      <c r="A4033" s="3">
        <v>42296</v>
      </c>
      <c r="B4033" s="22">
        <f>WEEKNUM(Flights[[#This Row],[Date]], 1)</f>
        <v>43</v>
      </c>
      <c r="C4033" s="22">
        <f>WEEKDAY(Flights[[#This Row],[Date]],1)</f>
        <v>2</v>
      </c>
      <c r="D4033" t="s">
        <v>1825</v>
      </c>
      <c r="E4033" t="s">
        <v>1995</v>
      </c>
      <c r="F4033" t="s">
        <v>0</v>
      </c>
      <c r="G4033" t="s">
        <v>340</v>
      </c>
      <c r="H4033" t="str">
        <f>_xlfn.XLOOKUP(Flights[[#This Row],[Destination]], Airports!$A$2:$A$78, Airports!$D$2:$D$78)</f>
        <v>San Antonio</v>
      </c>
      <c r="I4033" t="str" cm="1">
        <f t="array" ref="I4033">_xlfn.XLOOKUP(Flights[[#This Row],[Destination]],_xlfn._TRO_TRAILING( Airports!A:A),_xlfn._TRO_TRAILING( Airports!E:E), "Not found")</f>
        <v>TX</v>
      </c>
      <c r="J4033" s="1">
        <v>0.42708333333333331</v>
      </c>
      <c r="K4033" s="22">
        <f>HOUR(Flights[[#This Row],[Scheduled Departure]])</f>
        <v>10</v>
      </c>
      <c r="L4033" s="1">
        <v>0.42638888888888887</v>
      </c>
      <c r="M4033">
        <f>(L4033-J4033)*24*60</f>
        <v>-0.99999999999999645</v>
      </c>
      <c r="N4033" s="16">
        <f>Flights[[#This Row],[Length (min)]]/60</f>
        <v>2.5</v>
      </c>
      <c r="O4033">
        <v>150</v>
      </c>
      <c r="P4033">
        <v>1211</v>
      </c>
      <c r="Q4033" s="18">
        <f>IFERROR(Flights[[#This Row],[Distance]]/Flights[[#This Row],[Length (hr)]], "")</f>
        <v>484.4</v>
      </c>
      <c r="R4033" s="1">
        <v>0.62847222222222221</v>
      </c>
      <c r="S4033" s="1" t="str">
        <f>IF(Flights[[#This Row],[Length (hr)]]&lt;2, "No meal", IF(Flights[[#This Row],[Length (hr)]]&lt;3.5, "Light meal", "Full meal"))</f>
        <v>Light meal</v>
      </c>
      <c r="T4033" s="1" t="str">
        <f>IF(AND(Flights[[#This Row],[Airline]]="US Airways", Flights[[#This Row],[Meal]]="Full Meal"), "Yes", "No")</f>
        <v>No</v>
      </c>
      <c r="U4033" s="1">
        <v>0.61388888888888893</v>
      </c>
      <c r="V4033">
        <v>-21</v>
      </c>
      <c r="W4033" s="1" t="str">
        <f>IF(Flights[[#This Row],[Arrival Delay]] = "", "Cancelled", IF(Flights[[#This Row],[Arrival Delay]]&gt;15, "Delayed", "On time"))</f>
        <v>On time</v>
      </c>
      <c r="X4033" t="str">
        <f>IF(Flights[[#This Row],[Status]]&lt;&gt;"Delayed","", IF(Flights[[#This Row],[Arrival Delay]]&gt;120, "Severe", IF(Flights[[#This Row],[Arrival Delay]]&gt;60, "Major", "Moderate")))</f>
        <v/>
      </c>
      <c r="Y4033" t="b">
        <v>0</v>
      </c>
      <c r="AA4033" t="str">
        <f>IF(OR(AND(Flights[[#This Row],[Status]]="Cancelled", Flights[[#This Row],[Cancellation Reason]]="Airline/Carrier"), Flights[[#This Row],[Delay Type]]="Severe"), "Yes", "No")</f>
        <v>No</v>
      </c>
    </row>
    <row r="4034" spans="1:27" x14ac:dyDescent="0.3">
      <c r="A4034" s="3">
        <v>42296</v>
      </c>
      <c r="B4034" s="22">
        <f>WEEKNUM(Flights[[#This Row],[Date]], 1)</f>
        <v>43</v>
      </c>
      <c r="C4034" s="22">
        <f>WEEKDAY(Flights[[#This Row],[Date]],1)</f>
        <v>2</v>
      </c>
      <c r="D4034" t="s">
        <v>197</v>
      </c>
      <c r="E4034" t="s">
        <v>1987</v>
      </c>
      <c r="F4034" t="s">
        <v>0</v>
      </c>
      <c r="G4034" t="s">
        <v>30</v>
      </c>
      <c r="H4034" t="str">
        <f>_xlfn.XLOOKUP(Flights[[#This Row],[Destination]], Airports!$A$2:$A$78, Airports!$D$2:$D$78)</f>
        <v>Pittsburgh</v>
      </c>
      <c r="I4034" t="str" cm="1">
        <f t="array" ref="I4034">_xlfn.XLOOKUP(Flights[[#This Row],[Destination]],_xlfn._TRO_TRAILING( Airports!A:A),_xlfn._TRO_TRAILING( Airports!E:E), "Not found")</f>
        <v>PA</v>
      </c>
      <c r="J4034" s="1">
        <v>0.4826388888888889</v>
      </c>
      <c r="K4034" s="22">
        <f>HOUR(Flights[[#This Row],[Scheduled Departure]])</f>
        <v>11</v>
      </c>
      <c r="L4034" s="1">
        <v>0.48194444444444445</v>
      </c>
      <c r="M4034">
        <f>(L4034-J4034)*24*60</f>
        <v>-0.99999999999999645</v>
      </c>
      <c r="N4034" s="16">
        <f>Flights[[#This Row],[Length (min)]]/60</f>
        <v>4.6333333333333337</v>
      </c>
      <c r="O4034">
        <v>278</v>
      </c>
      <c r="P4034">
        <v>2136</v>
      </c>
      <c r="Q4034" s="18">
        <f>IFERROR(Flights[[#This Row],[Distance]]/Flights[[#This Row],[Length (hr)]], "")</f>
        <v>461.00719424460425</v>
      </c>
      <c r="R4034" s="1">
        <v>0.80486111111111114</v>
      </c>
      <c r="S4034" s="1" t="str">
        <f>IF(Flights[[#This Row],[Length (hr)]]&lt;2, "No meal", IF(Flights[[#This Row],[Length (hr)]]&lt;3.5, "Light meal", "Full meal"))</f>
        <v>Full meal</v>
      </c>
      <c r="T4034" s="1" t="str">
        <f>IF(AND(Flights[[#This Row],[Airline]]="US Airways", Flights[[#This Row],[Meal]]="Full Meal"), "Yes", "No")</f>
        <v>No</v>
      </c>
      <c r="U4034" s="1">
        <v>0.8</v>
      </c>
      <c r="V4034">
        <v>-7</v>
      </c>
      <c r="W4034" s="1" t="str">
        <f>IF(Flights[[#This Row],[Arrival Delay]] = "", "Cancelled", IF(Flights[[#This Row],[Arrival Delay]]&gt;15, "Delayed", "On time"))</f>
        <v>On time</v>
      </c>
      <c r="X4034" t="str">
        <f>IF(Flights[[#This Row],[Status]]&lt;&gt;"Delayed","", IF(Flights[[#This Row],[Arrival Delay]]&gt;120, "Severe", IF(Flights[[#This Row],[Arrival Delay]]&gt;60, "Major", "Moderate")))</f>
        <v/>
      </c>
      <c r="Y4034" t="b">
        <v>0</v>
      </c>
      <c r="AA4034" t="str">
        <f>IF(OR(AND(Flights[[#This Row],[Status]]="Cancelled", Flights[[#This Row],[Cancellation Reason]]="Airline/Carrier"), Flights[[#This Row],[Delay Type]]="Severe"), "Yes", "No")</f>
        <v>No</v>
      </c>
    </row>
    <row r="4035" spans="1:27" x14ac:dyDescent="0.3">
      <c r="A4035" s="3">
        <v>42296</v>
      </c>
      <c r="B4035" s="22">
        <f>WEEKNUM(Flights[[#This Row],[Date]], 1)</f>
        <v>43</v>
      </c>
      <c r="C4035" s="22">
        <f>WEEKDAY(Flights[[#This Row],[Date]],1)</f>
        <v>2</v>
      </c>
      <c r="D4035" t="s">
        <v>1126</v>
      </c>
      <c r="E4035" t="s">
        <v>1995</v>
      </c>
      <c r="F4035" t="s">
        <v>0</v>
      </c>
      <c r="G4035" t="s">
        <v>9</v>
      </c>
      <c r="H4035" t="str">
        <f>_xlfn.XLOOKUP(Flights[[#This Row],[Destination]], Airports!$A$2:$A$78, Airports!$D$2:$D$78)</f>
        <v>San Francisco</v>
      </c>
      <c r="I4035" t="str" cm="1">
        <f t="array" ref="I4035">_xlfn.XLOOKUP(Flights[[#This Row],[Destination]],_xlfn._TRO_TRAILING( Airports!A:A),_xlfn._TRO_TRAILING( Airports!E:E), "Not found")</f>
        <v>CA</v>
      </c>
      <c r="J4035" s="1">
        <v>0.56597222222222221</v>
      </c>
      <c r="K4035" s="22">
        <f>HOUR(Flights[[#This Row],[Scheduled Departure]])</f>
        <v>13</v>
      </c>
      <c r="L4035" s="1">
        <v>0.56597222222222221</v>
      </c>
      <c r="M4035">
        <f>(L4035-J4035)*24*60</f>
        <v>0</v>
      </c>
      <c r="N4035" s="16">
        <f>Flights[[#This Row],[Length (min)]]/60</f>
        <v>1.35</v>
      </c>
      <c r="O4035">
        <v>81</v>
      </c>
      <c r="P4035">
        <v>337</v>
      </c>
      <c r="Q4035" s="18">
        <f>IFERROR(Flights[[#This Row],[Distance]]/Flights[[#This Row],[Length (hr)]], "")</f>
        <v>249.62962962962962</v>
      </c>
      <c r="R4035" s="1">
        <v>0.62152777777777779</v>
      </c>
      <c r="S4035" s="1" t="str">
        <f>IF(Flights[[#This Row],[Length (hr)]]&lt;2, "No meal", IF(Flights[[#This Row],[Length (hr)]]&lt;3.5, "Light meal", "Full meal"))</f>
        <v>No meal</v>
      </c>
      <c r="T4035" s="1" t="str">
        <f>IF(AND(Flights[[#This Row],[Airline]]="US Airways", Flights[[#This Row],[Meal]]="Full Meal"), "Yes", "No")</f>
        <v>No</v>
      </c>
      <c r="U4035" s="1">
        <v>0.62222222222222223</v>
      </c>
      <c r="V4035">
        <v>1</v>
      </c>
      <c r="W4035" s="1" t="str">
        <f>IF(Flights[[#This Row],[Arrival Delay]] = "", "Cancelled", IF(Flights[[#This Row],[Arrival Delay]]&gt;15, "Delayed", "On time"))</f>
        <v>On time</v>
      </c>
      <c r="X4035" t="str">
        <f>IF(Flights[[#This Row],[Status]]&lt;&gt;"Delayed","", IF(Flights[[#This Row],[Arrival Delay]]&gt;120, "Severe", IF(Flights[[#This Row],[Arrival Delay]]&gt;60, "Major", "Moderate")))</f>
        <v/>
      </c>
      <c r="Y4035" t="b">
        <v>0</v>
      </c>
      <c r="AA4035" t="str">
        <f>IF(OR(AND(Flights[[#This Row],[Status]]="Cancelled", Flights[[#This Row],[Cancellation Reason]]="Airline/Carrier"), Flights[[#This Row],[Delay Type]]="Severe"), "Yes", "No")</f>
        <v>No</v>
      </c>
    </row>
    <row r="4036" spans="1:27" x14ac:dyDescent="0.3">
      <c r="A4036" s="3">
        <v>42296</v>
      </c>
      <c r="B4036" s="22">
        <f>WEEKNUM(Flights[[#This Row],[Date]], 1)</f>
        <v>43</v>
      </c>
      <c r="C4036" s="22">
        <f>WEEKDAY(Flights[[#This Row],[Date]],1)</f>
        <v>2</v>
      </c>
      <c r="D4036" t="s">
        <v>544</v>
      </c>
      <c r="E4036" t="s">
        <v>1998</v>
      </c>
      <c r="F4036" t="s">
        <v>0</v>
      </c>
      <c r="G4036" t="s">
        <v>273</v>
      </c>
      <c r="H4036" t="str">
        <f>_xlfn.XLOOKUP(Flights[[#This Row],[Destination]], Airports!$A$2:$A$78, Airports!$D$2:$D$78)</f>
        <v>Denver</v>
      </c>
      <c r="I4036" t="str" cm="1">
        <f t="array" ref="I4036">_xlfn.XLOOKUP(Flights[[#This Row],[Destination]],_xlfn._TRO_TRAILING( Airports!A:A),_xlfn._TRO_TRAILING( Airports!E:E), "Not found")</f>
        <v>CO</v>
      </c>
      <c r="J4036" s="1">
        <v>0.60416666666666663</v>
      </c>
      <c r="K4036" s="22">
        <f>HOUR(Flights[[#This Row],[Scheduled Departure]])</f>
        <v>14</v>
      </c>
      <c r="L4036" s="1">
        <v>0.59791666666666665</v>
      </c>
      <c r="M4036">
        <f>(L4036-J4036)*24*60</f>
        <v>-8.999999999999968</v>
      </c>
      <c r="N4036" s="16">
        <f>Flights[[#This Row],[Length (min)]]/60</f>
        <v>2.2999999999999998</v>
      </c>
      <c r="O4036">
        <v>138</v>
      </c>
      <c r="P4036">
        <v>862</v>
      </c>
      <c r="Q4036" s="18">
        <f>IFERROR(Flights[[#This Row],[Distance]]/Flights[[#This Row],[Length (hr)]], "")</f>
        <v>374.78260869565219</v>
      </c>
      <c r="R4036" s="1">
        <v>0.74236111111111114</v>
      </c>
      <c r="S4036" s="1" t="str">
        <f>IF(Flights[[#This Row],[Length (hr)]]&lt;2, "No meal", IF(Flights[[#This Row],[Length (hr)]]&lt;3.5, "Light meal", "Full meal"))</f>
        <v>Light meal</v>
      </c>
      <c r="T4036" s="1" t="str">
        <f>IF(AND(Flights[[#This Row],[Airline]]="US Airways", Flights[[#This Row],[Meal]]="Full Meal"), "Yes", "No")</f>
        <v>No</v>
      </c>
      <c r="U4036" s="1">
        <v>0.73541666666666672</v>
      </c>
      <c r="V4036">
        <v>-10</v>
      </c>
      <c r="W4036" s="1" t="str">
        <f>IF(Flights[[#This Row],[Arrival Delay]] = "", "Cancelled", IF(Flights[[#This Row],[Arrival Delay]]&gt;15, "Delayed", "On time"))</f>
        <v>On time</v>
      </c>
      <c r="X4036" t="str">
        <f>IF(Flights[[#This Row],[Status]]&lt;&gt;"Delayed","", IF(Flights[[#This Row],[Arrival Delay]]&gt;120, "Severe", IF(Flights[[#This Row],[Arrival Delay]]&gt;60, "Major", "Moderate")))</f>
        <v/>
      </c>
      <c r="Y4036" t="b">
        <v>0</v>
      </c>
      <c r="AA4036" t="str">
        <f>IF(OR(AND(Flights[[#This Row],[Status]]="Cancelled", Flights[[#This Row],[Cancellation Reason]]="Airline/Carrier"), Flights[[#This Row],[Delay Type]]="Severe"), "Yes", "No")</f>
        <v>No</v>
      </c>
    </row>
    <row r="4037" spans="1:27" x14ac:dyDescent="0.3">
      <c r="A4037" s="3">
        <v>42296</v>
      </c>
      <c r="B4037" s="22">
        <f>WEEKNUM(Flights[[#This Row],[Date]], 1)</f>
        <v>43</v>
      </c>
      <c r="C4037" s="22">
        <f>WEEKDAY(Flights[[#This Row],[Date]],1)</f>
        <v>2</v>
      </c>
      <c r="D4037" t="s">
        <v>1363</v>
      </c>
      <c r="E4037" t="s">
        <v>1995</v>
      </c>
      <c r="F4037" t="s">
        <v>0</v>
      </c>
      <c r="G4037" t="s">
        <v>273</v>
      </c>
      <c r="H4037" t="str">
        <f>_xlfn.XLOOKUP(Flights[[#This Row],[Destination]], Airports!$A$2:$A$78, Airports!$D$2:$D$78)</f>
        <v>Denver</v>
      </c>
      <c r="I4037" t="str" cm="1">
        <f t="array" ref="I4037">_xlfn.XLOOKUP(Flights[[#This Row],[Destination]],_xlfn._TRO_TRAILING( Airports!A:A),_xlfn._TRO_TRAILING( Airports!E:E), "Not found")</f>
        <v>CO</v>
      </c>
      <c r="J4037" s="1">
        <v>0.625</v>
      </c>
      <c r="K4037" s="22">
        <f>HOUR(Flights[[#This Row],[Scheduled Departure]])</f>
        <v>15</v>
      </c>
      <c r="L4037" s="1">
        <v>0.62361111111111112</v>
      </c>
      <c r="M4037">
        <f>(L4037-J4037)*24*60</f>
        <v>-1.9999999999999929</v>
      </c>
      <c r="N4037" s="16">
        <f>Flights[[#This Row],[Length (min)]]/60</f>
        <v>2.1</v>
      </c>
      <c r="O4037">
        <v>126</v>
      </c>
      <c r="P4037">
        <v>862</v>
      </c>
      <c r="Q4037" s="18">
        <f>IFERROR(Flights[[#This Row],[Distance]]/Flights[[#This Row],[Length (hr)]], "")</f>
        <v>410.47619047619048</v>
      </c>
      <c r="R4037" s="1">
        <v>0.76041666666666663</v>
      </c>
      <c r="S4037" s="1" t="str">
        <f>IF(Flights[[#This Row],[Length (hr)]]&lt;2, "No meal", IF(Flights[[#This Row],[Length (hr)]]&lt;3.5, "Light meal", "Full meal"))</f>
        <v>Light meal</v>
      </c>
      <c r="T4037" s="1" t="str">
        <f>IF(AND(Flights[[#This Row],[Airline]]="US Airways", Flights[[#This Row],[Meal]]="Full Meal"), "Yes", "No")</f>
        <v>No</v>
      </c>
      <c r="U4037" s="1">
        <v>0.75277777777777777</v>
      </c>
      <c r="V4037">
        <v>-11</v>
      </c>
      <c r="W4037" s="1" t="str">
        <f>IF(Flights[[#This Row],[Arrival Delay]] = "", "Cancelled", IF(Flights[[#This Row],[Arrival Delay]]&gt;15, "Delayed", "On time"))</f>
        <v>On time</v>
      </c>
      <c r="X4037" t="str">
        <f>IF(Flights[[#This Row],[Status]]&lt;&gt;"Delayed","", IF(Flights[[#This Row],[Arrival Delay]]&gt;120, "Severe", IF(Flights[[#This Row],[Arrival Delay]]&gt;60, "Major", "Moderate")))</f>
        <v/>
      </c>
      <c r="Y4037" t="b">
        <v>0</v>
      </c>
      <c r="AA4037" t="str">
        <f>IF(OR(AND(Flights[[#This Row],[Status]]="Cancelled", Flights[[#This Row],[Cancellation Reason]]="Airline/Carrier"), Flights[[#This Row],[Delay Type]]="Severe"), "Yes", "No")</f>
        <v>No</v>
      </c>
    </row>
    <row r="4038" spans="1:27" x14ac:dyDescent="0.3">
      <c r="A4038" s="3">
        <v>42296</v>
      </c>
      <c r="B4038" s="22">
        <f>WEEKNUM(Flights[[#This Row],[Date]], 1)</f>
        <v>43</v>
      </c>
      <c r="C4038" s="22">
        <f>WEEKDAY(Flights[[#This Row],[Date]],1)</f>
        <v>2</v>
      </c>
      <c r="D4038" t="s">
        <v>1395</v>
      </c>
      <c r="E4038" t="s">
        <v>1989</v>
      </c>
      <c r="F4038" t="s">
        <v>0</v>
      </c>
      <c r="G4038" t="s">
        <v>24</v>
      </c>
      <c r="H4038" t="str">
        <f>_xlfn.XLOOKUP(Flights[[#This Row],[Destination]], Airports!$A$2:$A$78, Airports!$D$2:$D$78)</f>
        <v>Portland</v>
      </c>
      <c r="I4038" t="str" cm="1">
        <f t="array" ref="I4038">_xlfn.XLOOKUP(Flights[[#This Row],[Destination]],_xlfn._TRO_TRAILING( Airports!A:A),_xlfn._TRO_TRAILING( Airports!E:E), "Not found")</f>
        <v>OR</v>
      </c>
      <c r="J4038" s="1">
        <v>0.66666666666666663</v>
      </c>
      <c r="K4038" s="22">
        <f>HOUR(Flights[[#This Row],[Scheduled Departure]])</f>
        <v>16</v>
      </c>
      <c r="L4038" s="1">
        <v>0.66527777777777775</v>
      </c>
      <c r="M4038">
        <f>(L4038-J4038)*24*60</f>
        <v>-1.9999999999999929</v>
      </c>
      <c r="N4038" s="16">
        <f>Flights[[#This Row],[Length (min)]]/60</f>
        <v>2.3666666666666667</v>
      </c>
      <c r="O4038">
        <v>142</v>
      </c>
      <c r="P4038">
        <v>834</v>
      </c>
      <c r="Q4038" s="18">
        <f>IFERROR(Flights[[#This Row],[Distance]]/Flights[[#This Row],[Length (hr)]], "")</f>
        <v>352.3943661971831</v>
      </c>
      <c r="R4038" s="1">
        <v>0.76458333333333328</v>
      </c>
      <c r="S4038" s="1" t="str">
        <f>IF(Flights[[#This Row],[Length (hr)]]&lt;2, "No meal", IF(Flights[[#This Row],[Length (hr)]]&lt;3.5, "Light meal", "Full meal"))</f>
        <v>Light meal</v>
      </c>
      <c r="T4038" s="1" t="str">
        <f>IF(AND(Flights[[#This Row],[Airline]]="US Airways", Flights[[#This Row],[Meal]]="Full Meal"), "Yes", "No")</f>
        <v>No</v>
      </c>
      <c r="U4038" s="1">
        <v>0.76388888888888884</v>
      </c>
      <c r="V4038">
        <v>-1</v>
      </c>
      <c r="W4038" s="1" t="str">
        <f>IF(Flights[[#This Row],[Arrival Delay]] = "", "Cancelled", IF(Flights[[#This Row],[Arrival Delay]]&gt;15, "Delayed", "On time"))</f>
        <v>On time</v>
      </c>
      <c r="X4038" t="str">
        <f>IF(Flights[[#This Row],[Status]]&lt;&gt;"Delayed","", IF(Flights[[#This Row],[Arrival Delay]]&gt;120, "Severe", IF(Flights[[#This Row],[Arrival Delay]]&gt;60, "Major", "Moderate")))</f>
        <v/>
      </c>
      <c r="Y4038" t="b">
        <v>0</v>
      </c>
      <c r="AA4038" t="str">
        <f>IF(OR(AND(Flights[[#This Row],[Status]]="Cancelled", Flights[[#This Row],[Cancellation Reason]]="Airline/Carrier"), Flights[[#This Row],[Delay Type]]="Severe"), "Yes", "No")</f>
        <v>No</v>
      </c>
    </row>
    <row r="4039" spans="1:27" x14ac:dyDescent="0.3">
      <c r="A4039" s="3">
        <v>42296</v>
      </c>
      <c r="B4039" s="22">
        <f>WEEKNUM(Flights[[#This Row],[Date]], 1)</f>
        <v>43</v>
      </c>
      <c r="C4039" s="22">
        <f>WEEKDAY(Flights[[#This Row],[Date]],1)</f>
        <v>2</v>
      </c>
      <c r="D4039" t="s">
        <v>666</v>
      </c>
      <c r="E4039" t="s">
        <v>1993</v>
      </c>
      <c r="F4039" t="s">
        <v>0</v>
      </c>
      <c r="G4039" t="s">
        <v>276</v>
      </c>
      <c r="H4039" t="str">
        <f>_xlfn.XLOOKUP(Flights[[#This Row],[Destination]], Airports!$A$2:$A$78, Airports!$D$2:$D$78)</f>
        <v>Detroit</v>
      </c>
      <c r="I4039" t="str" cm="1">
        <f t="array" ref="I4039">_xlfn.XLOOKUP(Flights[[#This Row],[Destination]],_xlfn._TRO_TRAILING( Airports!A:A),_xlfn._TRO_TRAILING( Airports!E:E), "Not found")</f>
        <v>MI</v>
      </c>
      <c r="J4039" s="1">
        <v>0.91736111111111107</v>
      </c>
      <c r="K4039" s="22">
        <f>HOUR(Flights[[#This Row],[Scheduled Departure]])</f>
        <v>22</v>
      </c>
      <c r="L4039" s="1">
        <v>0.9145833333333333</v>
      </c>
      <c r="M4039">
        <f>(L4039-J4039)*24*60</f>
        <v>-3.9999999999999858</v>
      </c>
      <c r="N4039" s="16">
        <f>Flights[[#This Row],[Length (min)]]/60</f>
        <v>4.3</v>
      </c>
      <c r="O4039">
        <v>258</v>
      </c>
      <c r="P4039">
        <v>1979</v>
      </c>
      <c r="Q4039" s="18">
        <f>IFERROR(Flights[[#This Row],[Distance]]/Flights[[#This Row],[Length (hr)]], "")</f>
        <v>460.23255813953489</v>
      </c>
      <c r="R4039" s="1">
        <v>0.21805555555555556</v>
      </c>
      <c r="S4039" s="1" t="str">
        <f>IF(Flights[[#This Row],[Length (hr)]]&lt;2, "No meal", IF(Flights[[#This Row],[Length (hr)]]&lt;3.5, "Light meal", "Full meal"))</f>
        <v>Full meal</v>
      </c>
      <c r="T4039" s="1" t="str">
        <f>IF(AND(Flights[[#This Row],[Airline]]="US Airways", Flights[[#This Row],[Meal]]="Full Meal"), "Yes", "No")</f>
        <v>No</v>
      </c>
      <c r="U4039" s="1">
        <v>0.21875</v>
      </c>
      <c r="V4039">
        <v>1</v>
      </c>
      <c r="W4039" s="1" t="str">
        <f>IF(Flights[[#This Row],[Arrival Delay]] = "", "Cancelled", IF(Flights[[#This Row],[Arrival Delay]]&gt;15, "Delayed", "On time"))</f>
        <v>On time</v>
      </c>
      <c r="X4039" t="str">
        <f>IF(Flights[[#This Row],[Status]]&lt;&gt;"Delayed","", IF(Flights[[#This Row],[Arrival Delay]]&gt;120, "Severe", IF(Flights[[#This Row],[Arrival Delay]]&gt;60, "Major", "Moderate")))</f>
        <v/>
      </c>
      <c r="Y4039" t="b">
        <v>0</v>
      </c>
      <c r="AA4039" t="str">
        <f>IF(OR(AND(Flights[[#This Row],[Status]]="Cancelled", Flights[[#This Row],[Cancellation Reason]]="Airline/Carrier"), Flights[[#This Row],[Delay Type]]="Severe"), "Yes", "No")</f>
        <v>No</v>
      </c>
    </row>
    <row r="4040" spans="1:27" x14ac:dyDescent="0.3">
      <c r="A4040" s="3">
        <v>42296</v>
      </c>
      <c r="B4040" s="22">
        <f>WEEKNUM(Flights[[#This Row],[Date]], 1)</f>
        <v>43</v>
      </c>
      <c r="C4040" s="22">
        <f>WEEKDAY(Flights[[#This Row],[Date]],1)</f>
        <v>2</v>
      </c>
      <c r="D4040" t="s">
        <v>1797</v>
      </c>
      <c r="E4040" t="s">
        <v>1991</v>
      </c>
      <c r="F4040" t="s">
        <v>0</v>
      </c>
      <c r="G4040" t="s">
        <v>248</v>
      </c>
      <c r="H4040" t="str">
        <f>_xlfn.XLOOKUP(Flights[[#This Row],[Destination]], Airports!$A$2:$A$78, Airports!$D$2:$D$78)</f>
        <v>Anchorage</v>
      </c>
      <c r="I4040" t="str" cm="1">
        <f t="array" ref="I4040">_xlfn.XLOOKUP(Flights[[#This Row],[Destination]],_xlfn._TRO_TRAILING( Airports!A:A),_xlfn._TRO_TRAILING( Airports!E:E), "Not found")</f>
        <v>AK</v>
      </c>
      <c r="J4040" s="1">
        <v>0.99305555555555558</v>
      </c>
      <c r="K4040" s="22">
        <f>HOUR(Flights[[#This Row],[Scheduled Departure]])</f>
        <v>23</v>
      </c>
      <c r="L4040" s="1">
        <v>0.99375000000000002</v>
      </c>
      <c r="M4040">
        <f>(L4040-J4040)*24*60</f>
        <v>0.99999999999999645</v>
      </c>
      <c r="N4040" s="16">
        <f>Flights[[#This Row],[Length (min)]]/60</f>
        <v>5.3666666666666663</v>
      </c>
      <c r="O4040">
        <v>322</v>
      </c>
      <c r="P4040">
        <v>2345</v>
      </c>
      <c r="Q4040" s="18">
        <f>IFERROR(Flights[[#This Row],[Distance]]/Flights[[#This Row],[Length (hr)]], "")</f>
        <v>436.95652173913049</v>
      </c>
      <c r="R4040" s="1">
        <v>0.19097222222222221</v>
      </c>
      <c r="S4040" s="1" t="str">
        <f>IF(Flights[[#This Row],[Length (hr)]]&lt;2, "No meal", IF(Flights[[#This Row],[Length (hr)]]&lt;3.5, "Light meal", "Full meal"))</f>
        <v>Full meal</v>
      </c>
      <c r="T4040" s="1" t="str">
        <f>IF(AND(Flights[[#This Row],[Airline]]="US Airways", Flights[[#This Row],[Meal]]="Full Meal"), "Yes", "No")</f>
        <v>No</v>
      </c>
      <c r="U4040" s="1">
        <v>0.17569444444444443</v>
      </c>
      <c r="V4040">
        <v>-22</v>
      </c>
      <c r="W4040" s="1" t="str">
        <f>IF(Flights[[#This Row],[Arrival Delay]] = "", "Cancelled", IF(Flights[[#This Row],[Arrival Delay]]&gt;15, "Delayed", "On time"))</f>
        <v>On time</v>
      </c>
      <c r="X4040" t="str">
        <f>IF(Flights[[#This Row],[Status]]&lt;&gt;"Delayed","", IF(Flights[[#This Row],[Arrival Delay]]&gt;120, "Severe", IF(Flights[[#This Row],[Arrival Delay]]&gt;60, "Major", "Moderate")))</f>
        <v/>
      </c>
      <c r="Y4040" t="b">
        <v>0</v>
      </c>
      <c r="AA4040" t="str">
        <f>IF(OR(AND(Flights[[#This Row],[Status]]="Cancelled", Flights[[#This Row],[Cancellation Reason]]="Airline/Carrier"), Flights[[#This Row],[Delay Type]]="Severe"), "Yes", "No")</f>
        <v>No</v>
      </c>
    </row>
    <row r="4041" spans="1:27" x14ac:dyDescent="0.3">
      <c r="A4041" s="3">
        <v>42297</v>
      </c>
      <c r="B4041" s="22">
        <f>WEEKNUM(Flights[[#This Row],[Date]], 1)</f>
        <v>43</v>
      </c>
      <c r="C4041" s="22">
        <f>WEEKDAY(Flights[[#This Row],[Date]],1)</f>
        <v>3</v>
      </c>
      <c r="D4041" t="s">
        <v>162</v>
      </c>
      <c r="E4041" t="s">
        <v>1987</v>
      </c>
      <c r="F4041" t="s">
        <v>0</v>
      </c>
      <c r="G4041" t="s">
        <v>2</v>
      </c>
      <c r="H4041" t="str">
        <f>_xlfn.XLOOKUP(Flights[[#This Row],[Destination]], Airports!$A$2:$A$78, Airports!$D$2:$D$78)</f>
        <v>Miami</v>
      </c>
      <c r="I4041" t="str" cm="1">
        <f t="array" ref="I4041">_xlfn.XLOOKUP(Flights[[#This Row],[Destination]],_xlfn._TRO_TRAILING( Airports!A:A),_xlfn._TRO_TRAILING( Airports!E:E), "Not found")</f>
        <v>FL</v>
      </c>
      <c r="J4041" s="1">
        <v>1.0416666666666666E-2</v>
      </c>
      <c r="K4041" s="22">
        <f>HOUR(Flights[[#This Row],[Scheduled Departure]])</f>
        <v>0</v>
      </c>
      <c r="L4041" s="1">
        <v>6.9444444444444441E-3</v>
      </c>
      <c r="M4041">
        <f>(L4041-J4041)*24*60</f>
        <v>-5</v>
      </c>
      <c r="N4041" s="16">
        <f>Flights[[#This Row],[Length (min)]]/60</f>
        <v>4.7</v>
      </c>
      <c r="O4041">
        <v>282</v>
      </c>
      <c r="P4041">
        <v>2342</v>
      </c>
      <c r="Q4041" s="18">
        <f>IFERROR(Flights[[#This Row],[Distance]]/Flights[[#This Row],[Length (hr)]], "")</f>
        <v>498.2978723404255</v>
      </c>
      <c r="R4041" s="1">
        <v>0.34097222222222223</v>
      </c>
      <c r="S4041" s="1" t="str">
        <f>IF(Flights[[#This Row],[Length (hr)]]&lt;2, "No meal", IF(Flights[[#This Row],[Length (hr)]]&lt;3.5, "Light meal", "Full meal"))</f>
        <v>Full meal</v>
      </c>
      <c r="T4041" s="1" t="str">
        <f>IF(AND(Flights[[#This Row],[Airline]]="US Airways", Flights[[#This Row],[Meal]]="Full Meal"), "Yes", "No")</f>
        <v>No</v>
      </c>
      <c r="U4041" s="1">
        <v>0.32777777777777778</v>
      </c>
      <c r="V4041">
        <v>-19</v>
      </c>
      <c r="W4041" s="1" t="str">
        <f>IF(Flights[[#This Row],[Arrival Delay]] = "", "Cancelled", IF(Flights[[#This Row],[Arrival Delay]]&gt;15, "Delayed", "On time"))</f>
        <v>On time</v>
      </c>
      <c r="X4041" t="str">
        <f>IF(Flights[[#This Row],[Status]]&lt;&gt;"Delayed","", IF(Flights[[#This Row],[Arrival Delay]]&gt;120, "Severe", IF(Flights[[#This Row],[Arrival Delay]]&gt;60, "Major", "Moderate")))</f>
        <v/>
      </c>
      <c r="Y4041" t="b">
        <v>0</v>
      </c>
      <c r="AA4041" t="str">
        <f>IF(OR(AND(Flights[[#This Row],[Status]]="Cancelled", Flights[[#This Row],[Cancellation Reason]]="Airline/Carrier"), Flights[[#This Row],[Delay Type]]="Severe"), "Yes", "No")</f>
        <v>No</v>
      </c>
    </row>
    <row r="4042" spans="1:27" x14ac:dyDescent="0.3">
      <c r="A4042" s="3">
        <v>42297</v>
      </c>
      <c r="B4042" s="22">
        <f>WEEKNUM(Flights[[#This Row],[Date]], 1)</f>
        <v>43</v>
      </c>
      <c r="C4042" s="22">
        <f>WEEKDAY(Flights[[#This Row],[Date]],1)</f>
        <v>3</v>
      </c>
      <c r="D4042" t="s">
        <v>1773</v>
      </c>
      <c r="E4042" t="s">
        <v>1989</v>
      </c>
      <c r="F4042" t="s">
        <v>0</v>
      </c>
      <c r="G4042" t="s">
        <v>26</v>
      </c>
      <c r="H4042" t="str">
        <f>_xlfn.XLOOKUP(Flights[[#This Row],[Destination]], Airports!$A$2:$A$78, Airports!$D$2:$D$78)</f>
        <v>Atlanta</v>
      </c>
      <c r="I4042" t="str" cm="1">
        <f t="array" ref="I4042">_xlfn.XLOOKUP(Flights[[#This Row],[Destination]],_xlfn._TRO_TRAILING( Airports!A:A),_xlfn._TRO_TRAILING( Airports!E:E), "Not found")</f>
        <v>GA</v>
      </c>
      <c r="J4042" s="1">
        <v>0.28472222222222221</v>
      </c>
      <c r="K4042" s="22">
        <f>HOUR(Flights[[#This Row],[Scheduled Departure]])</f>
        <v>6</v>
      </c>
      <c r="L4042" s="1">
        <v>0.28333333333333333</v>
      </c>
      <c r="M4042">
        <f>(L4042-J4042)*24*60</f>
        <v>-1.9999999999999929</v>
      </c>
      <c r="N4042" s="16">
        <f>Flights[[#This Row],[Length (min)]]/60</f>
        <v>4.1166666666666663</v>
      </c>
      <c r="O4042">
        <v>247</v>
      </c>
      <c r="P4042">
        <v>1947</v>
      </c>
      <c r="Q4042" s="18">
        <f>IFERROR(Flights[[#This Row],[Distance]]/Flights[[#This Row],[Length (hr)]], "")</f>
        <v>472.95546558704456</v>
      </c>
      <c r="R4042" s="1">
        <v>0.5854166666666667</v>
      </c>
      <c r="S4042" s="1" t="str">
        <f>IF(Flights[[#This Row],[Length (hr)]]&lt;2, "No meal", IF(Flights[[#This Row],[Length (hr)]]&lt;3.5, "Light meal", "Full meal"))</f>
        <v>Full meal</v>
      </c>
      <c r="T4042" s="1" t="str">
        <f>IF(AND(Flights[[#This Row],[Airline]]="US Airways", Flights[[#This Row],[Meal]]="Full Meal"), "Yes", "No")</f>
        <v>No</v>
      </c>
      <c r="U4042" s="1">
        <v>0.57986111111111116</v>
      </c>
      <c r="V4042">
        <v>-8</v>
      </c>
      <c r="W4042" s="1" t="str">
        <f>IF(Flights[[#This Row],[Arrival Delay]] = "", "Cancelled", IF(Flights[[#This Row],[Arrival Delay]]&gt;15, "Delayed", "On time"))</f>
        <v>On time</v>
      </c>
      <c r="X4042" t="str">
        <f>IF(Flights[[#This Row],[Status]]&lt;&gt;"Delayed","", IF(Flights[[#This Row],[Arrival Delay]]&gt;120, "Severe", IF(Flights[[#This Row],[Arrival Delay]]&gt;60, "Major", "Moderate")))</f>
        <v/>
      </c>
      <c r="Y4042" t="b">
        <v>0</v>
      </c>
      <c r="AA4042" t="str">
        <f>IF(OR(AND(Flights[[#This Row],[Status]]="Cancelled", Flights[[#This Row],[Cancellation Reason]]="Airline/Carrier"), Flights[[#This Row],[Delay Type]]="Severe"), "Yes", "No")</f>
        <v>No</v>
      </c>
    </row>
    <row r="4043" spans="1:27" x14ac:dyDescent="0.3">
      <c r="A4043" s="3">
        <v>42297</v>
      </c>
      <c r="B4043" s="22">
        <f>WEEKNUM(Flights[[#This Row],[Date]], 1)</f>
        <v>43</v>
      </c>
      <c r="C4043" s="22">
        <f>WEEKDAY(Flights[[#This Row],[Date]],1)</f>
        <v>3</v>
      </c>
      <c r="D4043" t="s">
        <v>395</v>
      </c>
      <c r="E4043" t="s">
        <v>1996</v>
      </c>
      <c r="F4043" t="s">
        <v>0</v>
      </c>
      <c r="G4043" t="s">
        <v>12</v>
      </c>
      <c r="H4043" t="str">
        <f>_xlfn.XLOOKUP(Flights[[#This Row],[Destination]], Airports!$A$2:$A$78, Airports!$D$2:$D$78)</f>
        <v>New York</v>
      </c>
      <c r="I4043" t="str" cm="1">
        <f t="array" ref="I4043">_xlfn.XLOOKUP(Flights[[#This Row],[Destination]],_xlfn._TRO_TRAILING( Airports!A:A),_xlfn._TRO_TRAILING( Airports!E:E), "Not found")</f>
        <v>NY</v>
      </c>
      <c r="J4043" s="1">
        <v>0.31597222222222221</v>
      </c>
      <c r="K4043" s="22">
        <f>HOUR(Flights[[#This Row],[Scheduled Departure]])</f>
        <v>7</v>
      </c>
      <c r="L4043" s="1">
        <v>0.33541666666666664</v>
      </c>
      <c r="M4043">
        <f>(L4043-J4043)*24*60</f>
        <v>27.999999999999979</v>
      </c>
      <c r="N4043" s="16">
        <f>Flights[[#This Row],[Length (min)]]/60</f>
        <v>5.3</v>
      </c>
      <c r="O4043">
        <v>318</v>
      </c>
      <c r="P4043">
        <v>2475</v>
      </c>
      <c r="Q4043" s="18">
        <f>IFERROR(Flights[[#This Row],[Distance]]/Flights[[#This Row],[Length (hr)]], "")</f>
        <v>466.98113207547169</v>
      </c>
      <c r="R4043" s="1">
        <v>0.66319444444444442</v>
      </c>
      <c r="S4043" s="1" t="str">
        <f>IF(Flights[[#This Row],[Length (hr)]]&lt;2, "No meal", IF(Flights[[#This Row],[Length (hr)]]&lt;3.5, "Light meal", "Full meal"))</f>
        <v>Full meal</v>
      </c>
      <c r="T4043" s="1" t="str">
        <f>IF(AND(Flights[[#This Row],[Airline]]="US Airways", Flights[[#This Row],[Meal]]="Full Meal"), "Yes", "No")</f>
        <v>No</v>
      </c>
      <c r="U4043" s="1">
        <v>0.68125000000000002</v>
      </c>
      <c r="V4043">
        <v>26</v>
      </c>
      <c r="W4043" s="1" t="str">
        <f>IF(Flights[[#This Row],[Arrival Delay]] = "", "Cancelled", IF(Flights[[#This Row],[Arrival Delay]]&gt;15, "Delayed", "On time"))</f>
        <v>Delayed</v>
      </c>
      <c r="X4043" t="str">
        <f>IF(Flights[[#This Row],[Status]]&lt;&gt;"Delayed","", IF(Flights[[#This Row],[Arrival Delay]]&gt;120, "Severe", IF(Flights[[#This Row],[Arrival Delay]]&gt;60, "Major", "Moderate")))</f>
        <v>Moderate</v>
      </c>
      <c r="Y4043" t="b">
        <v>0</v>
      </c>
      <c r="AA4043" t="str">
        <f>IF(OR(AND(Flights[[#This Row],[Status]]="Cancelled", Flights[[#This Row],[Cancellation Reason]]="Airline/Carrier"), Flights[[#This Row],[Delay Type]]="Severe"), "Yes", "No")</f>
        <v>No</v>
      </c>
    </row>
    <row r="4044" spans="1:27" x14ac:dyDescent="0.3">
      <c r="A4044" s="3">
        <v>42297</v>
      </c>
      <c r="B4044" s="22">
        <f>WEEKNUM(Flights[[#This Row],[Date]], 1)</f>
        <v>43</v>
      </c>
      <c r="C4044" s="22">
        <f>WEEKDAY(Flights[[#This Row],[Date]],1)</f>
        <v>3</v>
      </c>
      <c r="D4044" t="s">
        <v>802</v>
      </c>
      <c r="E4044" t="s">
        <v>1989</v>
      </c>
      <c r="F4044" t="s">
        <v>0</v>
      </c>
      <c r="G4044" t="s">
        <v>10</v>
      </c>
      <c r="H4044" t="str">
        <f>_xlfn.XLOOKUP(Flights[[#This Row],[Destination]], Airports!$A$2:$A$78, Airports!$D$2:$D$78)</f>
        <v>Boston</v>
      </c>
      <c r="I4044" t="str" cm="1">
        <f t="array" ref="I4044">_xlfn.XLOOKUP(Flights[[#This Row],[Destination]],_xlfn._TRO_TRAILING( Airports!A:A),_xlfn._TRO_TRAILING( Airports!E:E), "Not found")</f>
        <v>MA</v>
      </c>
      <c r="J4044" s="1">
        <v>0.38194444444444442</v>
      </c>
      <c r="K4044" s="22">
        <f>HOUR(Flights[[#This Row],[Scheduled Departure]])</f>
        <v>9</v>
      </c>
      <c r="L4044" s="1">
        <v>0.37777777777777777</v>
      </c>
      <c r="M4044">
        <f>(L4044-J4044)*24*60</f>
        <v>-5.9999999999999787</v>
      </c>
      <c r="N4044" s="16">
        <f>Flights[[#This Row],[Length (min)]]/60</f>
        <v>5.6</v>
      </c>
      <c r="O4044">
        <v>336</v>
      </c>
      <c r="P4044">
        <v>2611</v>
      </c>
      <c r="Q4044" s="18">
        <f>IFERROR(Flights[[#This Row],[Distance]]/Flights[[#This Row],[Length (hr)]], "")</f>
        <v>466.25000000000006</v>
      </c>
      <c r="R4044" s="1">
        <v>0.73888888888888893</v>
      </c>
      <c r="S4044" s="1" t="str">
        <f>IF(Flights[[#This Row],[Length (hr)]]&lt;2, "No meal", IF(Flights[[#This Row],[Length (hr)]]&lt;3.5, "Light meal", "Full meal"))</f>
        <v>Full meal</v>
      </c>
      <c r="T4044" s="1" t="str">
        <f>IF(AND(Flights[[#This Row],[Airline]]="US Airways", Flights[[#This Row],[Meal]]="Full Meal"), "Yes", "No")</f>
        <v>No</v>
      </c>
      <c r="U4044" s="1">
        <v>0.73611111111111116</v>
      </c>
      <c r="V4044">
        <v>-4</v>
      </c>
      <c r="W4044" s="1" t="str">
        <f>IF(Flights[[#This Row],[Arrival Delay]] = "", "Cancelled", IF(Flights[[#This Row],[Arrival Delay]]&gt;15, "Delayed", "On time"))</f>
        <v>On time</v>
      </c>
      <c r="X4044" t="str">
        <f>IF(Flights[[#This Row],[Status]]&lt;&gt;"Delayed","", IF(Flights[[#This Row],[Arrival Delay]]&gt;120, "Severe", IF(Flights[[#This Row],[Arrival Delay]]&gt;60, "Major", "Moderate")))</f>
        <v/>
      </c>
      <c r="Y4044" t="b">
        <v>0</v>
      </c>
      <c r="AA4044" t="str">
        <f>IF(OR(AND(Flights[[#This Row],[Status]]="Cancelled", Flights[[#This Row],[Cancellation Reason]]="Airline/Carrier"), Flights[[#This Row],[Delay Type]]="Severe"), "Yes", "No")</f>
        <v>No</v>
      </c>
    </row>
    <row r="4045" spans="1:27" x14ac:dyDescent="0.3">
      <c r="A4045" s="3">
        <v>42297</v>
      </c>
      <c r="B4045" s="22">
        <f>WEEKNUM(Flights[[#This Row],[Date]], 1)</f>
        <v>43</v>
      </c>
      <c r="C4045" s="22">
        <f>WEEKDAY(Flights[[#This Row],[Date]],1)</f>
        <v>3</v>
      </c>
      <c r="D4045" t="s">
        <v>209</v>
      </c>
      <c r="E4045" t="s">
        <v>1987</v>
      </c>
      <c r="F4045" t="s">
        <v>0</v>
      </c>
      <c r="G4045" t="s">
        <v>29</v>
      </c>
      <c r="H4045" t="str">
        <f>_xlfn.XLOOKUP(Flights[[#This Row],[Destination]], Airports!$A$2:$A$78, Airports!$D$2:$D$78)</f>
        <v>Phoenix</v>
      </c>
      <c r="I4045" t="str" cm="1">
        <f t="array" ref="I4045">_xlfn.XLOOKUP(Flights[[#This Row],[Destination]],_xlfn._TRO_TRAILING( Airports!A:A),_xlfn._TRO_TRAILING( Airports!E:E), "Not found")</f>
        <v>AZ</v>
      </c>
      <c r="J4045" s="1">
        <v>0.4201388888888889</v>
      </c>
      <c r="K4045" s="22">
        <f>HOUR(Flights[[#This Row],[Scheduled Departure]])</f>
        <v>10</v>
      </c>
      <c r="L4045" s="1">
        <v>0.41875000000000001</v>
      </c>
      <c r="M4045">
        <f>(L4045-J4045)*24*60</f>
        <v>-1.9999999999999929</v>
      </c>
      <c r="N4045" s="16">
        <f>Flights[[#This Row],[Length (min)]]/60</f>
        <v>2.0333333333333332</v>
      </c>
      <c r="O4045">
        <v>122</v>
      </c>
      <c r="P4045">
        <v>370</v>
      </c>
      <c r="Q4045" s="18">
        <f>IFERROR(Flights[[#This Row],[Distance]]/Flights[[#This Row],[Length (hr)]], "")</f>
        <v>181.96721311475412</v>
      </c>
      <c r="R4045" s="1">
        <v>0.48194444444444445</v>
      </c>
      <c r="S4045" s="1" t="str">
        <f>IF(Flights[[#This Row],[Length (hr)]]&lt;2, "No meal", IF(Flights[[#This Row],[Length (hr)]]&lt;3.5, "Light meal", "Full meal"))</f>
        <v>Light meal</v>
      </c>
      <c r="T4045" s="1" t="str">
        <f>IF(AND(Flights[[#This Row],[Airline]]="US Airways", Flights[[#This Row],[Meal]]="Full Meal"), "Yes", "No")</f>
        <v>No</v>
      </c>
      <c r="U4045" s="1">
        <v>0.50347222222222221</v>
      </c>
      <c r="V4045">
        <v>31</v>
      </c>
      <c r="W4045" s="1" t="str">
        <f>IF(Flights[[#This Row],[Arrival Delay]] = "", "Cancelled", IF(Flights[[#This Row],[Arrival Delay]]&gt;15, "Delayed", "On time"))</f>
        <v>Delayed</v>
      </c>
      <c r="X4045" t="str">
        <f>IF(Flights[[#This Row],[Status]]&lt;&gt;"Delayed","", IF(Flights[[#This Row],[Arrival Delay]]&gt;120, "Severe", IF(Flights[[#This Row],[Arrival Delay]]&gt;60, "Major", "Moderate")))</f>
        <v>Moderate</v>
      </c>
      <c r="Y4045" t="b">
        <v>0</v>
      </c>
      <c r="AA4045" t="str">
        <f>IF(OR(AND(Flights[[#This Row],[Status]]="Cancelled", Flights[[#This Row],[Cancellation Reason]]="Airline/Carrier"), Flights[[#This Row],[Delay Type]]="Severe"), "Yes", "No")</f>
        <v>No</v>
      </c>
    </row>
    <row r="4046" spans="1:27" x14ac:dyDescent="0.3">
      <c r="A4046" s="3">
        <v>42297</v>
      </c>
      <c r="B4046" s="22">
        <f>WEEKNUM(Flights[[#This Row],[Date]], 1)</f>
        <v>43</v>
      </c>
      <c r="C4046" s="22">
        <f>WEEKDAY(Flights[[#This Row],[Date]],1)</f>
        <v>3</v>
      </c>
      <c r="D4046" t="s">
        <v>1147</v>
      </c>
      <c r="E4046" t="s">
        <v>1991</v>
      </c>
      <c r="F4046" t="s">
        <v>0</v>
      </c>
      <c r="G4046" t="s">
        <v>344</v>
      </c>
      <c r="H4046" t="str">
        <f>_xlfn.XLOOKUP(Flights[[#This Row],[Destination]], Airports!$A$2:$A$78, Airports!$D$2:$D$78)</f>
        <v>Seattle</v>
      </c>
      <c r="I4046" t="str" cm="1">
        <f t="array" ref="I4046">_xlfn.XLOOKUP(Flights[[#This Row],[Destination]],_xlfn._TRO_TRAILING( Airports!A:A),_xlfn._TRO_TRAILING( Airports!E:E), "Not found")</f>
        <v>WA</v>
      </c>
      <c r="J4046" s="1">
        <v>0.5</v>
      </c>
      <c r="K4046" s="22">
        <f>HOUR(Flights[[#This Row],[Scheduled Departure]])</f>
        <v>12</v>
      </c>
      <c r="L4046" s="1">
        <v>0.49722222222222223</v>
      </c>
      <c r="M4046">
        <f>(L4046-J4046)*24*60</f>
        <v>-3.9999999999999858</v>
      </c>
      <c r="N4046" s="16">
        <f>Flights[[#This Row],[Length (min)]]/60</f>
        <v>2.6666666666666665</v>
      </c>
      <c r="O4046">
        <v>160</v>
      </c>
      <c r="P4046">
        <v>954</v>
      </c>
      <c r="Q4046" s="18">
        <f>IFERROR(Flights[[#This Row],[Distance]]/Flights[[#This Row],[Length (hr)]], "")</f>
        <v>357.75</v>
      </c>
      <c r="R4046" s="1">
        <v>0.61388888888888893</v>
      </c>
      <c r="S4046" s="1" t="str">
        <f>IF(Flights[[#This Row],[Length (hr)]]&lt;2, "No meal", IF(Flights[[#This Row],[Length (hr)]]&lt;3.5, "Light meal", "Full meal"))</f>
        <v>Light meal</v>
      </c>
      <c r="T4046" s="1" t="str">
        <f>IF(AND(Flights[[#This Row],[Airline]]="US Airways", Flights[[#This Row],[Meal]]="Full Meal"), "Yes", "No")</f>
        <v>No</v>
      </c>
      <c r="U4046" s="1">
        <v>0.60833333333333328</v>
      </c>
      <c r="V4046">
        <v>-8</v>
      </c>
      <c r="W4046" s="1" t="str">
        <f>IF(Flights[[#This Row],[Arrival Delay]] = "", "Cancelled", IF(Flights[[#This Row],[Arrival Delay]]&gt;15, "Delayed", "On time"))</f>
        <v>On time</v>
      </c>
      <c r="X4046" t="str">
        <f>IF(Flights[[#This Row],[Status]]&lt;&gt;"Delayed","", IF(Flights[[#This Row],[Arrival Delay]]&gt;120, "Severe", IF(Flights[[#This Row],[Arrival Delay]]&gt;60, "Major", "Moderate")))</f>
        <v/>
      </c>
      <c r="Y4046" t="b">
        <v>0</v>
      </c>
      <c r="AA4046" t="str">
        <f>IF(OR(AND(Flights[[#This Row],[Status]]="Cancelled", Flights[[#This Row],[Cancellation Reason]]="Airline/Carrier"), Flights[[#This Row],[Delay Type]]="Severe"), "Yes", "No")</f>
        <v>No</v>
      </c>
    </row>
    <row r="4047" spans="1:27" x14ac:dyDescent="0.3">
      <c r="A4047" s="3">
        <v>42297</v>
      </c>
      <c r="B4047" s="22">
        <f>WEEKNUM(Flights[[#This Row],[Date]], 1)</f>
        <v>43</v>
      </c>
      <c r="C4047" s="22">
        <f>WEEKDAY(Flights[[#This Row],[Date]],1)</f>
        <v>3</v>
      </c>
      <c r="D4047" t="s">
        <v>522</v>
      </c>
      <c r="E4047" t="s">
        <v>1991</v>
      </c>
      <c r="F4047" t="s">
        <v>0</v>
      </c>
      <c r="G4047" t="s">
        <v>24</v>
      </c>
      <c r="H4047" t="str">
        <f>_xlfn.XLOOKUP(Flights[[#This Row],[Destination]], Airports!$A$2:$A$78, Airports!$D$2:$D$78)</f>
        <v>Portland</v>
      </c>
      <c r="I4047" t="str" cm="1">
        <f t="array" ref="I4047">_xlfn.XLOOKUP(Flights[[#This Row],[Destination]],_xlfn._TRO_TRAILING( Airports!A:A),_xlfn._TRO_TRAILING( Airports!E:E), "Not found")</f>
        <v>OR</v>
      </c>
      <c r="J4047" s="1">
        <v>0.54513888888888884</v>
      </c>
      <c r="K4047" s="22">
        <f>HOUR(Flights[[#This Row],[Scheduled Departure]])</f>
        <v>13</v>
      </c>
      <c r="L4047" s="1">
        <v>0.53888888888888886</v>
      </c>
      <c r="M4047">
        <f>(L4047-J4047)*24*60</f>
        <v>-8.999999999999968</v>
      </c>
      <c r="N4047" s="16">
        <f>Flights[[#This Row],[Length (min)]]/60</f>
        <v>2.5333333333333332</v>
      </c>
      <c r="O4047">
        <v>152</v>
      </c>
      <c r="P4047">
        <v>834</v>
      </c>
      <c r="Q4047" s="18">
        <f>IFERROR(Flights[[#This Row],[Distance]]/Flights[[#This Row],[Length (hr)]], "")</f>
        <v>329.21052631578948</v>
      </c>
      <c r="R4047" s="1">
        <v>0.64583333333333337</v>
      </c>
      <c r="S4047" s="1" t="str">
        <f>IF(Flights[[#This Row],[Length (hr)]]&lt;2, "No meal", IF(Flights[[#This Row],[Length (hr)]]&lt;3.5, "Light meal", "Full meal"))</f>
        <v>Light meal</v>
      </c>
      <c r="T4047" s="1" t="str">
        <f>IF(AND(Flights[[#This Row],[Airline]]="US Airways", Flights[[#This Row],[Meal]]="Full Meal"), "Yes", "No")</f>
        <v>No</v>
      </c>
      <c r="U4047" s="1">
        <v>0.64444444444444449</v>
      </c>
      <c r="V4047">
        <v>-2</v>
      </c>
      <c r="W4047" s="1" t="str">
        <f>IF(Flights[[#This Row],[Arrival Delay]] = "", "Cancelled", IF(Flights[[#This Row],[Arrival Delay]]&gt;15, "Delayed", "On time"))</f>
        <v>On time</v>
      </c>
      <c r="X4047" t="str">
        <f>IF(Flights[[#This Row],[Status]]&lt;&gt;"Delayed","", IF(Flights[[#This Row],[Arrival Delay]]&gt;120, "Severe", IF(Flights[[#This Row],[Arrival Delay]]&gt;60, "Major", "Moderate")))</f>
        <v/>
      </c>
      <c r="Y4047" t="b">
        <v>0</v>
      </c>
      <c r="AA4047" t="str">
        <f>IF(OR(AND(Flights[[#This Row],[Status]]="Cancelled", Flights[[#This Row],[Cancellation Reason]]="Airline/Carrier"), Flights[[#This Row],[Delay Type]]="Severe"), "Yes", "No")</f>
        <v>No</v>
      </c>
    </row>
    <row r="4048" spans="1:27" x14ac:dyDescent="0.3">
      <c r="A4048" s="3">
        <v>42297</v>
      </c>
      <c r="B4048" s="22">
        <f>WEEKNUM(Flights[[#This Row],[Date]], 1)</f>
        <v>43</v>
      </c>
      <c r="C4048" s="22">
        <f>WEEKDAY(Flights[[#This Row],[Date]],1)</f>
        <v>3</v>
      </c>
      <c r="D4048" t="s">
        <v>1590</v>
      </c>
      <c r="E4048" t="s">
        <v>1990</v>
      </c>
      <c r="F4048" t="s">
        <v>0</v>
      </c>
      <c r="G4048" t="s">
        <v>16</v>
      </c>
      <c r="H4048" t="str">
        <f>_xlfn.XLOOKUP(Flights[[#This Row],[Destination]], Airports!$A$2:$A$78, Airports!$D$2:$D$78)</f>
        <v>Dulles</v>
      </c>
      <c r="I4048" t="str" cm="1">
        <f t="array" ref="I4048">_xlfn.XLOOKUP(Flights[[#This Row],[Destination]],_xlfn._TRO_TRAILING( Airports!A:A),_xlfn._TRO_TRAILING( Airports!E:E), "Not found")</f>
        <v>VA</v>
      </c>
      <c r="J4048" s="1">
        <v>0.55208333333333337</v>
      </c>
      <c r="K4048" s="22">
        <f>HOUR(Flights[[#This Row],[Scheduled Departure]])</f>
        <v>13</v>
      </c>
      <c r="L4048" s="1">
        <v>0.54583333333333328</v>
      </c>
      <c r="M4048">
        <f>(L4048-J4048)*24*60</f>
        <v>-9.0000000000001279</v>
      </c>
      <c r="N4048" s="16">
        <f>Flights[[#This Row],[Length (min)]]/60</f>
        <v>5.0333333333333332</v>
      </c>
      <c r="O4048">
        <v>302</v>
      </c>
      <c r="P4048">
        <v>2288</v>
      </c>
      <c r="Q4048" s="18">
        <f>IFERROR(Flights[[#This Row],[Distance]]/Flights[[#This Row],[Length (hr)]], "")</f>
        <v>454.56953642384104</v>
      </c>
      <c r="R4048" s="1">
        <v>0.88958333333333328</v>
      </c>
      <c r="S4048" s="1" t="str">
        <f>IF(Flights[[#This Row],[Length (hr)]]&lt;2, "No meal", IF(Flights[[#This Row],[Length (hr)]]&lt;3.5, "Light meal", "Full meal"))</f>
        <v>Full meal</v>
      </c>
      <c r="T4048" s="1" t="str">
        <f>IF(AND(Flights[[#This Row],[Airline]]="US Airways", Flights[[#This Row],[Meal]]="Full Meal"), "Yes", "No")</f>
        <v>No</v>
      </c>
      <c r="U4048" s="1">
        <v>0.88055555555555554</v>
      </c>
      <c r="V4048">
        <v>-13</v>
      </c>
      <c r="W4048" s="1" t="str">
        <f>IF(Flights[[#This Row],[Arrival Delay]] = "", "Cancelled", IF(Flights[[#This Row],[Arrival Delay]]&gt;15, "Delayed", "On time"))</f>
        <v>On time</v>
      </c>
      <c r="X4048" t="str">
        <f>IF(Flights[[#This Row],[Status]]&lt;&gt;"Delayed","", IF(Flights[[#This Row],[Arrival Delay]]&gt;120, "Severe", IF(Flights[[#This Row],[Arrival Delay]]&gt;60, "Major", "Moderate")))</f>
        <v/>
      </c>
      <c r="Y4048" t="b">
        <v>0</v>
      </c>
      <c r="AA4048" t="str">
        <f>IF(OR(AND(Flights[[#This Row],[Status]]="Cancelled", Flights[[#This Row],[Cancellation Reason]]="Airline/Carrier"), Flights[[#This Row],[Delay Type]]="Severe"), "Yes", "No")</f>
        <v>No</v>
      </c>
    </row>
    <row r="4049" spans="1:27" x14ac:dyDescent="0.3">
      <c r="A4049" s="3">
        <v>42297</v>
      </c>
      <c r="B4049" s="22">
        <f>WEEKNUM(Flights[[#This Row],[Date]], 1)</f>
        <v>43</v>
      </c>
      <c r="C4049" s="22">
        <f>WEEKDAY(Flights[[#This Row],[Date]],1)</f>
        <v>3</v>
      </c>
      <c r="D4049" t="s">
        <v>574</v>
      </c>
      <c r="E4049" t="s">
        <v>1996</v>
      </c>
      <c r="F4049" t="s">
        <v>0</v>
      </c>
      <c r="G4049" t="s">
        <v>9</v>
      </c>
      <c r="H4049" t="str">
        <f>_xlfn.XLOOKUP(Flights[[#This Row],[Destination]], Airports!$A$2:$A$78, Airports!$D$2:$D$78)</f>
        <v>San Francisco</v>
      </c>
      <c r="I4049" t="str" cm="1">
        <f t="array" ref="I4049">_xlfn.XLOOKUP(Flights[[#This Row],[Destination]],_xlfn._TRO_TRAILING( Airports!A:A),_xlfn._TRO_TRAILING( Airports!E:E), "Not found")</f>
        <v>CA</v>
      </c>
      <c r="J4049" s="1">
        <v>0.69791666666666663</v>
      </c>
      <c r="K4049" s="22">
        <f>HOUR(Flights[[#This Row],[Scheduled Departure]])</f>
        <v>16</v>
      </c>
      <c r="L4049" s="1">
        <v>0.69652777777777775</v>
      </c>
      <c r="M4049">
        <f>(L4049-J4049)*24*60</f>
        <v>-1.9999999999999929</v>
      </c>
      <c r="N4049" s="16">
        <f>Flights[[#This Row],[Length (min)]]/60</f>
        <v>1.2</v>
      </c>
      <c r="O4049">
        <v>72</v>
      </c>
      <c r="P4049">
        <v>337</v>
      </c>
      <c r="Q4049" s="18">
        <f>IFERROR(Flights[[#This Row],[Distance]]/Flights[[#This Row],[Length (hr)]], "")</f>
        <v>280.83333333333337</v>
      </c>
      <c r="R4049" s="1">
        <v>0.75</v>
      </c>
      <c r="S4049" s="1" t="str">
        <f>IF(Flights[[#This Row],[Length (hr)]]&lt;2, "No meal", IF(Flights[[#This Row],[Length (hr)]]&lt;3.5, "Light meal", "Full meal"))</f>
        <v>No meal</v>
      </c>
      <c r="T4049" s="1" t="str">
        <f>IF(AND(Flights[[#This Row],[Airline]]="US Airways", Flights[[#This Row],[Meal]]="Full Meal"), "Yes", "No")</f>
        <v>No</v>
      </c>
      <c r="U4049" s="1">
        <v>0.74652777777777779</v>
      </c>
      <c r="V4049">
        <v>-5</v>
      </c>
      <c r="W4049" s="1" t="str">
        <f>IF(Flights[[#This Row],[Arrival Delay]] = "", "Cancelled", IF(Flights[[#This Row],[Arrival Delay]]&gt;15, "Delayed", "On time"))</f>
        <v>On time</v>
      </c>
      <c r="X4049" t="str">
        <f>IF(Flights[[#This Row],[Status]]&lt;&gt;"Delayed","", IF(Flights[[#This Row],[Arrival Delay]]&gt;120, "Severe", IF(Flights[[#This Row],[Arrival Delay]]&gt;60, "Major", "Moderate")))</f>
        <v/>
      </c>
      <c r="Y4049" t="b">
        <v>0</v>
      </c>
      <c r="AA4049" t="str">
        <f>IF(OR(AND(Flights[[#This Row],[Status]]="Cancelled", Flights[[#This Row],[Cancellation Reason]]="Airline/Carrier"), Flights[[#This Row],[Delay Type]]="Severe"), "Yes", "No")</f>
        <v>No</v>
      </c>
    </row>
    <row r="4050" spans="1:27" x14ac:dyDescent="0.3">
      <c r="A4050" s="3">
        <v>42297</v>
      </c>
      <c r="B4050" s="22">
        <f>WEEKNUM(Flights[[#This Row],[Date]], 1)</f>
        <v>43</v>
      </c>
      <c r="C4050" s="22">
        <f>WEEKDAY(Flights[[#This Row],[Date]],1)</f>
        <v>3</v>
      </c>
      <c r="D4050" t="s">
        <v>924</v>
      </c>
      <c r="E4050" t="s">
        <v>1994</v>
      </c>
      <c r="F4050" t="s">
        <v>0</v>
      </c>
      <c r="G4050" t="s">
        <v>351</v>
      </c>
      <c r="H4050" t="str">
        <f>_xlfn.XLOOKUP(Flights[[#This Row],[Destination]], Airports!$A$2:$A$78, Airports!$D$2:$D$78)</f>
        <v>Sacramento</v>
      </c>
      <c r="I4050" t="str" cm="1">
        <f t="array" ref="I4050">_xlfn.XLOOKUP(Flights[[#This Row],[Destination]],_xlfn._TRO_TRAILING( Airports!A:A),_xlfn._TRO_TRAILING( Airports!E:E), "Not found")</f>
        <v>CA</v>
      </c>
      <c r="J4050" s="1">
        <v>0.75</v>
      </c>
      <c r="K4050" s="22">
        <f>HOUR(Flights[[#This Row],[Scheduled Departure]])</f>
        <v>18</v>
      </c>
      <c r="L4050" s="1">
        <v>0.74513888888888891</v>
      </c>
      <c r="M4050">
        <f>(L4050-J4050)*24*60</f>
        <v>-6.9999999999999751</v>
      </c>
      <c r="N4050" s="16">
        <f>Flights[[#This Row],[Length (min)]]/60</f>
        <v>1.4666666666666666</v>
      </c>
      <c r="O4050">
        <v>88</v>
      </c>
      <c r="P4050">
        <v>373</v>
      </c>
      <c r="Q4050" s="18">
        <f>IFERROR(Flights[[#This Row],[Distance]]/Flights[[#This Row],[Length (hr)]], "")</f>
        <v>254.31818181818184</v>
      </c>
      <c r="R4050" s="1">
        <v>0.80902777777777779</v>
      </c>
      <c r="S4050" s="1" t="str">
        <f>IF(Flights[[#This Row],[Length (hr)]]&lt;2, "No meal", IF(Flights[[#This Row],[Length (hr)]]&lt;3.5, "Light meal", "Full meal"))</f>
        <v>No meal</v>
      </c>
      <c r="T4050" s="1" t="str">
        <f>IF(AND(Flights[[#This Row],[Airline]]="US Airways", Flights[[#This Row],[Meal]]="Full Meal"), "Yes", "No")</f>
        <v>No</v>
      </c>
      <c r="U4050" s="1">
        <v>0.80625000000000002</v>
      </c>
      <c r="V4050">
        <v>-4</v>
      </c>
      <c r="W4050" s="1" t="str">
        <f>IF(Flights[[#This Row],[Arrival Delay]] = "", "Cancelled", IF(Flights[[#This Row],[Arrival Delay]]&gt;15, "Delayed", "On time"))</f>
        <v>On time</v>
      </c>
      <c r="X4050" t="str">
        <f>IF(Flights[[#This Row],[Status]]&lt;&gt;"Delayed","", IF(Flights[[#This Row],[Arrival Delay]]&gt;120, "Severe", IF(Flights[[#This Row],[Arrival Delay]]&gt;60, "Major", "Moderate")))</f>
        <v/>
      </c>
      <c r="Y4050" t="b">
        <v>0</v>
      </c>
      <c r="AA4050" t="str">
        <f>IF(OR(AND(Flights[[#This Row],[Status]]="Cancelled", Flights[[#This Row],[Cancellation Reason]]="Airline/Carrier"), Flights[[#This Row],[Delay Type]]="Severe"), "Yes", "No")</f>
        <v>No</v>
      </c>
    </row>
    <row r="4051" spans="1:27" x14ac:dyDescent="0.3">
      <c r="A4051" s="3">
        <v>42297</v>
      </c>
      <c r="B4051" s="22">
        <f>WEEKNUM(Flights[[#This Row],[Date]], 1)</f>
        <v>43</v>
      </c>
      <c r="C4051" s="22">
        <f>WEEKDAY(Flights[[#This Row],[Date]],1)</f>
        <v>3</v>
      </c>
      <c r="D4051" t="s">
        <v>595</v>
      </c>
      <c r="E4051" t="s">
        <v>1991</v>
      </c>
      <c r="F4051" t="s">
        <v>0</v>
      </c>
      <c r="G4051" t="s">
        <v>344</v>
      </c>
      <c r="H4051" t="str">
        <f>_xlfn.XLOOKUP(Flights[[#This Row],[Destination]], Airports!$A$2:$A$78, Airports!$D$2:$D$78)</f>
        <v>Seattle</v>
      </c>
      <c r="I4051" t="str" cm="1">
        <f t="array" ref="I4051">_xlfn.XLOOKUP(Flights[[#This Row],[Destination]],_xlfn._TRO_TRAILING( Airports!A:A),_xlfn._TRO_TRAILING( Airports!E:E), "Not found")</f>
        <v>WA</v>
      </c>
      <c r="J4051" s="1">
        <v>0.76736111111111116</v>
      </c>
      <c r="K4051" s="22">
        <f>HOUR(Flights[[#This Row],[Scheduled Departure]])</f>
        <v>18</v>
      </c>
      <c r="L4051" s="1">
        <v>0.76180555555555551</v>
      </c>
      <c r="M4051">
        <f>(L4051-J4051)*24*60</f>
        <v>-8.0000000000001315</v>
      </c>
      <c r="N4051" s="16">
        <f>Flights[[#This Row],[Length (min)]]/60</f>
        <v>2.5499999999999998</v>
      </c>
      <c r="O4051">
        <v>153</v>
      </c>
      <c r="P4051">
        <v>954</v>
      </c>
      <c r="Q4051" s="18">
        <f>IFERROR(Flights[[#This Row],[Distance]]/Flights[[#This Row],[Length (hr)]], "")</f>
        <v>374.11764705882354</v>
      </c>
      <c r="R4051" s="1">
        <v>0.87847222222222221</v>
      </c>
      <c r="S4051" s="1" t="str">
        <f>IF(Flights[[#This Row],[Length (hr)]]&lt;2, "No meal", IF(Flights[[#This Row],[Length (hr)]]&lt;3.5, "Light meal", "Full meal"))</f>
        <v>Light meal</v>
      </c>
      <c r="T4051" s="1" t="str">
        <f>IF(AND(Flights[[#This Row],[Airline]]="US Airways", Flights[[#This Row],[Meal]]="Full Meal"), "Yes", "No")</f>
        <v>No</v>
      </c>
      <c r="U4051" s="1">
        <v>0.86805555555555558</v>
      </c>
      <c r="V4051">
        <v>-15</v>
      </c>
      <c r="W4051" s="1" t="str">
        <f>IF(Flights[[#This Row],[Arrival Delay]] = "", "Cancelled", IF(Flights[[#This Row],[Arrival Delay]]&gt;15, "Delayed", "On time"))</f>
        <v>On time</v>
      </c>
      <c r="X4051" t="str">
        <f>IF(Flights[[#This Row],[Status]]&lt;&gt;"Delayed","", IF(Flights[[#This Row],[Arrival Delay]]&gt;120, "Severe", IF(Flights[[#This Row],[Arrival Delay]]&gt;60, "Major", "Moderate")))</f>
        <v/>
      </c>
      <c r="Y4051" t="b">
        <v>0</v>
      </c>
      <c r="AA4051" t="str">
        <f>IF(OR(AND(Flights[[#This Row],[Status]]="Cancelled", Flights[[#This Row],[Cancellation Reason]]="Airline/Carrier"), Flights[[#This Row],[Delay Type]]="Severe"), "Yes", "No")</f>
        <v>No</v>
      </c>
    </row>
    <row r="4052" spans="1:27" x14ac:dyDescent="0.3">
      <c r="A4052" s="3">
        <v>42297</v>
      </c>
      <c r="B4052" s="22">
        <f>WEEKNUM(Flights[[#This Row],[Date]], 1)</f>
        <v>43</v>
      </c>
      <c r="C4052" s="22">
        <f>WEEKDAY(Flights[[#This Row],[Date]],1)</f>
        <v>3</v>
      </c>
      <c r="D4052" t="s">
        <v>1195</v>
      </c>
      <c r="E4052" t="s">
        <v>1989</v>
      </c>
      <c r="F4052" t="s">
        <v>0</v>
      </c>
      <c r="G4052" t="s">
        <v>344</v>
      </c>
      <c r="H4052" t="str">
        <f>_xlfn.XLOOKUP(Flights[[#This Row],[Destination]], Airports!$A$2:$A$78, Airports!$D$2:$D$78)</f>
        <v>Seattle</v>
      </c>
      <c r="I4052" t="str" cm="1">
        <f t="array" ref="I4052">_xlfn.XLOOKUP(Flights[[#This Row],[Destination]],_xlfn._TRO_TRAILING( Airports!A:A),_xlfn._TRO_TRAILING( Airports!E:E), "Not found")</f>
        <v>WA</v>
      </c>
      <c r="J4052" s="1">
        <v>0.78819444444444442</v>
      </c>
      <c r="K4052" s="22">
        <f>HOUR(Flights[[#This Row],[Scheduled Departure]])</f>
        <v>18</v>
      </c>
      <c r="L4052" s="1">
        <v>0.78611111111111109</v>
      </c>
      <c r="M4052">
        <f>(L4052-J4052)*24*60</f>
        <v>-2.9999999999999893</v>
      </c>
      <c r="N4052" s="16">
        <f>Flights[[#This Row],[Length (min)]]/60</f>
        <v>2.7666666666666666</v>
      </c>
      <c r="O4052">
        <v>166</v>
      </c>
      <c r="P4052">
        <v>954</v>
      </c>
      <c r="Q4052" s="18">
        <f>IFERROR(Flights[[#This Row],[Distance]]/Flights[[#This Row],[Length (hr)]], "")</f>
        <v>344.81927710843377</v>
      </c>
      <c r="R4052" s="1">
        <v>0.90277777777777779</v>
      </c>
      <c r="S4052" s="1" t="str">
        <f>IF(Flights[[#This Row],[Length (hr)]]&lt;2, "No meal", IF(Flights[[#This Row],[Length (hr)]]&lt;3.5, "Light meal", "Full meal"))</f>
        <v>Light meal</v>
      </c>
      <c r="T4052" s="1" t="str">
        <f>IF(AND(Flights[[#This Row],[Airline]]="US Airways", Flights[[#This Row],[Meal]]="Full Meal"), "Yes", "No")</f>
        <v>No</v>
      </c>
      <c r="U4052" s="1">
        <v>0.90138888888888891</v>
      </c>
      <c r="V4052">
        <v>-2</v>
      </c>
      <c r="W4052" s="1" t="str">
        <f>IF(Flights[[#This Row],[Arrival Delay]] = "", "Cancelled", IF(Flights[[#This Row],[Arrival Delay]]&gt;15, "Delayed", "On time"))</f>
        <v>On time</v>
      </c>
      <c r="X4052" t="str">
        <f>IF(Flights[[#This Row],[Status]]&lt;&gt;"Delayed","", IF(Flights[[#This Row],[Arrival Delay]]&gt;120, "Severe", IF(Flights[[#This Row],[Arrival Delay]]&gt;60, "Major", "Moderate")))</f>
        <v/>
      </c>
      <c r="Y4052" t="b">
        <v>0</v>
      </c>
      <c r="AA4052" t="str">
        <f>IF(OR(AND(Flights[[#This Row],[Status]]="Cancelled", Flights[[#This Row],[Cancellation Reason]]="Airline/Carrier"), Flights[[#This Row],[Delay Type]]="Severe"), "Yes", "No")</f>
        <v>No</v>
      </c>
    </row>
    <row r="4053" spans="1:27" x14ac:dyDescent="0.3">
      <c r="A4053" s="3">
        <v>42298</v>
      </c>
      <c r="B4053" s="22">
        <f>WEEKNUM(Flights[[#This Row],[Date]], 1)</f>
        <v>43</v>
      </c>
      <c r="C4053" s="22">
        <f>WEEKDAY(Flights[[#This Row],[Date]],1)</f>
        <v>4</v>
      </c>
      <c r="D4053" t="s">
        <v>395</v>
      </c>
      <c r="E4053" t="s">
        <v>1996</v>
      </c>
      <c r="F4053" t="s">
        <v>0</v>
      </c>
      <c r="G4053" t="s">
        <v>12</v>
      </c>
      <c r="H4053" t="str">
        <f>_xlfn.XLOOKUP(Flights[[#This Row],[Destination]], Airports!$A$2:$A$78, Airports!$D$2:$D$78)</f>
        <v>New York</v>
      </c>
      <c r="I4053" t="str" cm="1">
        <f t="array" ref="I4053">_xlfn.XLOOKUP(Flights[[#This Row],[Destination]],_xlfn._TRO_TRAILING( Airports!A:A),_xlfn._TRO_TRAILING( Airports!E:E), "Not found")</f>
        <v>NY</v>
      </c>
      <c r="J4053" s="1">
        <v>0.31597222222222221</v>
      </c>
      <c r="K4053" s="22">
        <f>HOUR(Flights[[#This Row],[Scheduled Departure]])</f>
        <v>7</v>
      </c>
      <c r="L4053" s="1">
        <v>0.31041666666666667</v>
      </c>
      <c r="M4053">
        <f>(L4053-J4053)*24*60</f>
        <v>-7.9999999999999716</v>
      </c>
      <c r="N4053" s="16">
        <f>Flights[[#This Row],[Length (min)]]/60</f>
        <v>5.166666666666667</v>
      </c>
      <c r="O4053">
        <v>310</v>
      </c>
      <c r="P4053">
        <v>2475</v>
      </c>
      <c r="Q4053" s="18">
        <f>IFERROR(Flights[[#This Row],[Distance]]/Flights[[#This Row],[Length (hr)]], "")</f>
        <v>479.0322580645161</v>
      </c>
      <c r="R4053" s="1">
        <v>0.66319444444444442</v>
      </c>
      <c r="S4053" s="1" t="str">
        <f>IF(Flights[[#This Row],[Length (hr)]]&lt;2, "No meal", IF(Flights[[#This Row],[Length (hr)]]&lt;3.5, "Light meal", "Full meal"))</f>
        <v>Full meal</v>
      </c>
      <c r="T4053" s="1" t="str">
        <f>IF(AND(Flights[[#This Row],[Airline]]="US Airways", Flights[[#This Row],[Meal]]="Full Meal"), "Yes", "No")</f>
        <v>No</v>
      </c>
      <c r="U4053" s="1">
        <v>0.65069444444444446</v>
      </c>
      <c r="V4053">
        <v>-18</v>
      </c>
      <c r="W4053" s="1" t="str">
        <f>IF(Flights[[#This Row],[Arrival Delay]] = "", "Cancelled", IF(Flights[[#This Row],[Arrival Delay]]&gt;15, "Delayed", "On time"))</f>
        <v>On time</v>
      </c>
      <c r="X4053" t="str">
        <f>IF(Flights[[#This Row],[Status]]&lt;&gt;"Delayed","", IF(Flights[[#This Row],[Arrival Delay]]&gt;120, "Severe", IF(Flights[[#This Row],[Arrival Delay]]&gt;60, "Major", "Moderate")))</f>
        <v/>
      </c>
      <c r="Y4053" t="b">
        <v>0</v>
      </c>
      <c r="AA4053" t="str">
        <f>IF(OR(AND(Flights[[#This Row],[Status]]="Cancelled", Flights[[#This Row],[Cancellation Reason]]="Airline/Carrier"), Flights[[#This Row],[Delay Type]]="Severe"), "Yes", "No")</f>
        <v>No</v>
      </c>
    </row>
    <row r="4054" spans="1:27" x14ac:dyDescent="0.3">
      <c r="A4054" s="3">
        <v>42298</v>
      </c>
      <c r="B4054" s="22">
        <f>WEEKNUM(Flights[[#This Row],[Date]], 1)</f>
        <v>43</v>
      </c>
      <c r="C4054" s="22">
        <f>WEEKDAY(Flights[[#This Row],[Date]],1)</f>
        <v>4</v>
      </c>
      <c r="D4054" t="s">
        <v>168</v>
      </c>
      <c r="E4054" t="s">
        <v>1987</v>
      </c>
      <c r="F4054" t="s">
        <v>0</v>
      </c>
      <c r="G4054" t="s">
        <v>4</v>
      </c>
      <c r="H4054" t="str">
        <f>_xlfn.XLOOKUP(Flights[[#This Row],[Destination]], Airports!$A$2:$A$78, Airports!$D$2:$D$78)</f>
        <v>Chicago</v>
      </c>
      <c r="I4054" t="str" cm="1">
        <f t="array" ref="I4054">_xlfn.XLOOKUP(Flights[[#This Row],[Destination]],_xlfn._TRO_TRAILING( Airports!A:A),_xlfn._TRO_TRAILING( Airports!E:E), "Not found")</f>
        <v>IL</v>
      </c>
      <c r="J4054" s="1">
        <v>0.39930555555555558</v>
      </c>
      <c r="K4054" s="22">
        <f>HOUR(Flights[[#This Row],[Scheduled Departure]])</f>
        <v>9</v>
      </c>
      <c r="L4054" s="1">
        <v>0.39861111111111114</v>
      </c>
      <c r="M4054">
        <f>(L4054-J4054)*24*60</f>
        <v>-0.99999999999999645</v>
      </c>
      <c r="N4054" s="16">
        <f>Flights[[#This Row],[Length (min)]]/60</f>
        <v>4.3</v>
      </c>
      <c r="O4054">
        <v>258</v>
      </c>
      <c r="P4054">
        <v>1744</v>
      </c>
      <c r="Q4054" s="18">
        <f>IFERROR(Flights[[#This Row],[Distance]]/Flights[[#This Row],[Length (hr)]], "")</f>
        <v>405.58139534883725</v>
      </c>
      <c r="R4054" s="1">
        <v>0.65972222222222221</v>
      </c>
      <c r="S4054" s="1" t="str">
        <f>IF(Flights[[#This Row],[Length (hr)]]&lt;2, "No meal", IF(Flights[[#This Row],[Length (hr)]]&lt;3.5, "Light meal", "Full meal"))</f>
        <v>Full meal</v>
      </c>
      <c r="T4054" s="1" t="str">
        <f>IF(AND(Flights[[#This Row],[Airline]]="US Airways", Flights[[#This Row],[Meal]]="Full Meal"), "Yes", "No")</f>
        <v>No</v>
      </c>
      <c r="U4054" s="1">
        <v>0.66111111111111109</v>
      </c>
      <c r="V4054">
        <v>2</v>
      </c>
      <c r="W4054" s="1" t="str">
        <f>IF(Flights[[#This Row],[Arrival Delay]] = "", "Cancelled", IF(Flights[[#This Row],[Arrival Delay]]&gt;15, "Delayed", "On time"))</f>
        <v>On time</v>
      </c>
      <c r="X4054" t="str">
        <f>IF(Flights[[#This Row],[Status]]&lt;&gt;"Delayed","", IF(Flights[[#This Row],[Arrival Delay]]&gt;120, "Severe", IF(Flights[[#This Row],[Arrival Delay]]&gt;60, "Major", "Moderate")))</f>
        <v/>
      </c>
      <c r="Y4054" t="b">
        <v>0</v>
      </c>
      <c r="AA4054" t="str">
        <f>IF(OR(AND(Flights[[#This Row],[Status]]="Cancelled", Flights[[#This Row],[Cancellation Reason]]="Airline/Carrier"), Flights[[#This Row],[Delay Type]]="Severe"), "Yes", "No")</f>
        <v>No</v>
      </c>
    </row>
    <row r="4055" spans="1:27" x14ac:dyDescent="0.3">
      <c r="A4055" s="3">
        <v>42298</v>
      </c>
      <c r="B4055" s="22">
        <f>WEEKNUM(Flights[[#This Row],[Date]], 1)</f>
        <v>43</v>
      </c>
      <c r="C4055" s="22">
        <f>WEEKDAY(Flights[[#This Row],[Date]],1)</f>
        <v>4</v>
      </c>
      <c r="D4055" t="s">
        <v>1601</v>
      </c>
      <c r="E4055" t="s">
        <v>1989</v>
      </c>
      <c r="F4055" t="s">
        <v>0</v>
      </c>
      <c r="G4055" t="s">
        <v>344</v>
      </c>
      <c r="H4055" t="str">
        <f>_xlfn.XLOOKUP(Flights[[#This Row],[Destination]], Airports!$A$2:$A$78, Airports!$D$2:$D$78)</f>
        <v>Seattle</v>
      </c>
      <c r="I4055" t="str" cm="1">
        <f t="array" ref="I4055">_xlfn.XLOOKUP(Flights[[#This Row],[Destination]],_xlfn._TRO_TRAILING( Airports!A:A),_xlfn._TRO_TRAILING( Airports!E:E), "Not found")</f>
        <v>WA</v>
      </c>
      <c r="J4055" s="1">
        <v>0.54166666666666663</v>
      </c>
      <c r="K4055" s="22">
        <f>HOUR(Flights[[#This Row],[Scheduled Departure]])</f>
        <v>13</v>
      </c>
      <c r="L4055" s="1">
        <v>0.53611111111111109</v>
      </c>
      <c r="M4055">
        <f>(L4055-J4055)*24*60</f>
        <v>-7.9999999999999716</v>
      </c>
      <c r="N4055" s="16">
        <f>Flights[[#This Row],[Length (min)]]/60</f>
        <v>2.6666666666666665</v>
      </c>
      <c r="O4055">
        <v>160</v>
      </c>
      <c r="P4055">
        <v>954</v>
      </c>
      <c r="Q4055" s="18">
        <f>IFERROR(Flights[[#This Row],[Distance]]/Flights[[#This Row],[Length (hr)]], "")</f>
        <v>357.75</v>
      </c>
      <c r="R4055" s="1">
        <v>0.65763888888888888</v>
      </c>
      <c r="S4055" s="1" t="str">
        <f>IF(Flights[[#This Row],[Length (hr)]]&lt;2, "No meal", IF(Flights[[#This Row],[Length (hr)]]&lt;3.5, "Light meal", "Full meal"))</f>
        <v>Light meal</v>
      </c>
      <c r="T4055" s="1" t="str">
        <f>IF(AND(Flights[[#This Row],[Airline]]="US Airways", Flights[[#This Row],[Meal]]="Full Meal"), "Yes", "No")</f>
        <v>No</v>
      </c>
      <c r="U4055" s="1">
        <v>0.64722222222222225</v>
      </c>
      <c r="V4055">
        <v>-15</v>
      </c>
      <c r="W4055" s="1" t="str">
        <f>IF(Flights[[#This Row],[Arrival Delay]] = "", "Cancelled", IF(Flights[[#This Row],[Arrival Delay]]&gt;15, "Delayed", "On time"))</f>
        <v>On time</v>
      </c>
      <c r="X4055" t="str">
        <f>IF(Flights[[#This Row],[Status]]&lt;&gt;"Delayed","", IF(Flights[[#This Row],[Arrival Delay]]&gt;120, "Severe", IF(Flights[[#This Row],[Arrival Delay]]&gt;60, "Major", "Moderate")))</f>
        <v/>
      </c>
      <c r="Y4055" t="b">
        <v>0</v>
      </c>
      <c r="AA4055" t="str">
        <f>IF(OR(AND(Flights[[#This Row],[Status]]="Cancelled", Flights[[#This Row],[Cancellation Reason]]="Airline/Carrier"), Flights[[#This Row],[Delay Type]]="Severe"), "Yes", "No")</f>
        <v>No</v>
      </c>
    </row>
    <row r="4056" spans="1:27" x14ac:dyDescent="0.3">
      <c r="A4056" s="3">
        <v>42298</v>
      </c>
      <c r="B4056" s="22">
        <f>WEEKNUM(Flights[[#This Row],[Date]], 1)</f>
        <v>43</v>
      </c>
      <c r="C4056" s="22">
        <f>WEEKDAY(Flights[[#This Row],[Date]],1)</f>
        <v>4</v>
      </c>
      <c r="D4056" t="s">
        <v>1162</v>
      </c>
      <c r="E4056" t="s">
        <v>1991</v>
      </c>
      <c r="F4056" t="s">
        <v>0</v>
      </c>
      <c r="G4056" t="s">
        <v>344</v>
      </c>
      <c r="H4056" t="str">
        <f>_xlfn.XLOOKUP(Flights[[#This Row],[Destination]], Airports!$A$2:$A$78, Airports!$D$2:$D$78)</f>
        <v>Seattle</v>
      </c>
      <c r="I4056" t="str" cm="1">
        <f t="array" ref="I4056">_xlfn.XLOOKUP(Flights[[#This Row],[Destination]],_xlfn._TRO_TRAILING( Airports!A:A),_xlfn._TRO_TRAILING( Airports!E:E), "Not found")</f>
        <v>WA</v>
      </c>
      <c r="J4056" s="1">
        <v>0.92013888888888884</v>
      </c>
      <c r="K4056" s="22">
        <f>HOUR(Flights[[#This Row],[Scheduled Departure]])</f>
        <v>22</v>
      </c>
      <c r="L4056" s="1">
        <v>0.91388888888888886</v>
      </c>
      <c r="M4056">
        <f>(L4056-J4056)*24*60</f>
        <v>-8.999999999999968</v>
      </c>
      <c r="N4056" s="16">
        <f>Flights[[#This Row],[Length (min)]]/60</f>
        <v>2.5166666666666666</v>
      </c>
      <c r="O4056">
        <v>151</v>
      </c>
      <c r="P4056">
        <v>954</v>
      </c>
      <c r="Q4056" s="18">
        <f>IFERROR(Flights[[#This Row],[Distance]]/Flights[[#This Row],[Length (hr)]], "")</f>
        <v>379.07284768211923</v>
      </c>
      <c r="R4056" s="1">
        <v>3.6111111111111108E-2</v>
      </c>
      <c r="S4056" s="1" t="str">
        <f>IF(Flights[[#This Row],[Length (hr)]]&lt;2, "No meal", IF(Flights[[#This Row],[Length (hr)]]&lt;3.5, "Light meal", "Full meal"))</f>
        <v>Light meal</v>
      </c>
      <c r="T4056" s="1" t="str">
        <f>IF(AND(Flights[[#This Row],[Airline]]="US Airways", Flights[[#This Row],[Meal]]="Full Meal"), "Yes", "No")</f>
        <v>No</v>
      </c>
      <c r="U4056" s="1">
        <v>1.8749999999999999E-2</v>
      </c>
      <c r="V4056">
        <v>-25</v>
      </c>
      <c r="W4056" s="1" t="str">
        <f>IF(Flights[[#This Row],[Arrival Delay]] = "", "Cancelled", IF(Flights[[#This Row],[Arrival Delay]]&gt;15, "Delayed", "On time"))</f>
        <v>On time</v>
      </c>
      <c r="X4056" t="str">
        <f>IF(Flights[[#This Row],[Status]]&lt;&gt;"Delayed","", IF(Flights[[#This Row],[Arrival Delay]]&gt;120, "Severe", IF(Flights[[#This Row],[Arrival Delay]]&gt;60, "Major", "Moderate")))</f>
        <v/>
      </c>
      <c r="Y4056" t="b">
        <v>0</v>
      </c>
      <c r="AA4056" t="str">
        <f>IF(OR(AND(Flights[[#This Row],[Status]]="Cancelled", Flights[[#This Row],[Cancellation Reason]]="Airline/Carrier"), Flights[[#This Row],[Delay Type]]="Severe"), "Yes", "No")</f>
        <v>No</v>
      </c>
    </row>
    <row r="4057" spans="1:27" x14ac:dyDescent="0.3">
      <c r="A4057" s="3">
        <v>42298</v>
      </c>
      <c r="B4057" s="22">
        <f>WEEKNUM(Flights[[#This Row],[Date]], 1)</f>
        <v>43</v>
      </c>
      <c r="C4057" s="22">
        <f>WEEKDAY(Flights[[#This Row],[Date]],1)</f>
        <v>4</v>
      </c>
      <c r="D4057" t="s">
        <v>1837</v>
      </c>
      <c r="E4057" t="s">
        <v>1989</v>
      </c>
      <c r="F4057" t="s">
        <v>0</v>
      </c>
      <c r="G4057" t="s">
        <v>23</v>
      </c>
      <c r="H4057" t="str">
        <f>_xlfn.XLOOKUP(Flights[[#This Row],[Destination]], Airports!$A$2:$A$78, Airports!$D$2:$D$78)</f>
        <v>Indianapolis</v>
      </c>
      <c r="I4057" t="str" cm="1">
        <f t="array" ref="I4057">_xlfn.XLOOKUP(Flights[[#This Row],[Destination]],_xlfn._TRO_TRAILING( Airports!A:A),_xlfn._TRO_TRAILING( Airports!E:E), "Not found")</f>
        <v>IN</v>
      </c>
      <c r="J4057" s="1">
        <v>0.95486111111111116</v>
      </c>
      <c r="K4057" s="22">
        <f>HOUR(Flights[[#This Row],[Scheduled Departure]])</f>
        <v>22</v>
      </c>
      <c r="L4057" s="1">
        <v>0.9506944444444444</v>
      </c>
      <c r="M4057">
        <f>(L4057-J4057)*24*60</f>
        <v>-6.0000000000001386</v>
      </c>
      <c r="N4057" s="16">
        <f>Flights[[#This Row],[Length (min)]]/60</f>
        <v>3.85</v>
      </c>
      <c r="O4057">
        <v>231</v>
      </c>
      <c r="P4057">
        <v>1814</v>
      </c>
      <c r="Q4057" s="18">
        <f>IFERROR(Flights[[#This Row],[Distance]]/Flights[[#This Row],[Length (hr)]], "")</f>
        <v>471.16883116883116</v>
      </c>
      <c r="R4057" s="1">
        <v>0.24583333333333332</v>
      </c>
      <c r="S4057" s="1" t="str">
        <f>IF(Flights[[#This Row],[Length (hr)]]&lt;2, "No meal", IF(Flights[[#This Row],[Length (hr)]]&lt;3.5, "Light meal", "Full meal"))</f>
        <v>Full meal</v>
      </c>
      <c r="T4057" s="1" t="str">
        <f>IF(AND(Flights[[#This Row],[Airline]]="US Airways", Flights[[#This Row],[Meal]]="Full Meal"), "Yes", "No")</f>
        <v>No</v>
      </c>
      <c r="U4057" s="1">
        <v>0.2361111111111111</v>
      </c>
      <c r="V4057">
        <v>-14</v>
      </c>
      <c r="W4057" s="1" t="str">
        <f>IF(Flights[[#This Row],[Arrival Delay]] = "", "Cancelled", IF(Flights[[#This Row],[Arrival Delay]]&gt;15, "Delayed", "On time"))</f>
        <v>On time</v>
      </c>
      <c r="X4057" t="str">
        <f>IF(Flights[[#This Row],[Status]]&lt;&gt;"Delayed","", IF(Flights[[#This Row],[Arrival Delay]]&gt;120, "Severe", IF(Flights[[#This Row],[Arrival Delay]]&gt;60, "Major", "Moderate")))</f>
        <v/>
      </c>
      <c r="Y4057" t="b">
        <v>0</v>
      </c>
      <c r="AA4057" t="str">
        <f>IF(OR(AND(Flights[[#This Row],[Status]]="Cancelled", Flights[[#This Row],[Cancellation Reason]]="Airline/Carrier"), Flights[[#This Row],[Delay Type]]="Severe"), "Yes", "No")</f>
        <v>No</v>
      </c>
    </row>
    <row r="4058" spans="1:27" x14ac:dyDescent="0.3">
      <c r="A4058" s="3">
        <v>42299</v>
      </c>
      <c r="B4058" s="22">
        <f>WEEKNUM(Flights[[#This Row],[Date]], 1)</f>
        <v>43</v>
      </c>
      <c r="C4058" s="22">
        <f>WEEKDAY(Flights[[#This Row],[Date]],1)</f>
        <v>5</v>
      </c>
      <c r="D4058" t="s">
        <v>207</v>
      </c>
      <c r="E4058" t="s">
        <v>1987</v>
      </c>
      <c r="F4058" t="s">
        <v>0</v>
      </c>
      <c r="G4058" t="s">
        <v>28</v>
      </c>
      <c r="H4058" t="str">
        <f>_xlfn.XLOOKUP(Flights[[#This Row],[Destination]], Airports!$A$2:$A$78, Airports!$D$2:$D$78)</f>
        <v>Philadelphia</v>
      </c>
      <c r="I4058" t="str" cm="1">
        <f t="array" ref="I4058">_xlfn.XLOOKUP(Flights[[#This Row],[Destination]],_xlfn._TRO_TRAILING( Airports!A:A),_xlfn._TRO_TRAILING( Airports!E:E), "Not found")</f>
        <v>PA</v>
      </c>
      <c r="J4058" s="1">
        <v>0.32291666666666669</v>
      </c>
      <c r="K4058" s="22">
        <f>HOUR(Flights[[#This Row],[Scheduled Departure]])</f>
        <v>7</v>
      </c>
      <c r="L4058" s="1">
        <v>0.31666666666666665</v>
      </c>
      <c r="M4058">
        <f>(L4058-J4058)*24*60</f>
        <v>-9.000000000000048</v>
      </c>
      <c r="N4058" s="16">
        <f>Flights[[#This Row],[Length (min)]]/60</f>
        <v>5.1166666666666663</v>
      </c>
      <c r="O4058">
        <v>307</v>
      </c>
      <c r="P4058">
        <v>2402</v>
      </c>
      <c r="Q4058" s="18">
        <f>IFERROR(Flights[[#This Row],[Distance]]/Flights[[#This Row],[Length (hr)]], "")</f>
        <v>469.44625407166126</v>
      </c>
      <c r="R4058" s="1">
        <v>0.6694444444444444</v>
      </c>
      <c r="S4058" s="1" t="str">
        <f>IF(Flights[[#This Row],[Length (hr)]]&lt;2, "No meal", IF(Flights[[#This Row],[Length (hr)]]&lt;3.5, "Light meal", "Full meal"))</f>
        <v>Full meal</v>
      </c>
      <c r="T4058" s="1" t="str">
        <f>IF(AND(Flights[[#This Row],[Airline]]="US Airways", Flights[[#This Row],[Meal]]="Full Meal"), "Yes", "No")</f>
        <v>No</v>
      </c>
      <c r="U4058" s="1">
        <v>0.65486111111111112</v>
      </c>
      <c r="V4058">
        <v>-21</v>
      </c>
      <c r="W4058" s="1" t="str">
        <f>IF(Flights[[#This Row],[Arrival Delay]] = "", "Cancelled", IF(Flights[[#This Row],[Arrival Delay]]&gt;15, "Delayed", "On time"))</f>
        <v>On time</v>
      </c>
      <c r="X4058" t="str">
        <f>IF(Flights[[#This Row],[Status]]&lt;&gt;"Delayed","", IF(Flights[[#This Row],[Arrival Delay]]&gt;120, "Severe", IF(Flights[[#This Row],[Arrival Delay]]&gt;60, "Major", "Moderate")))</f>
        <v/>
      </c>
      <c r="Y4058" t="b">
        <v>0</v>
      </c>
      <c r="AA4058" t="str">
        <f>IF(OR(AND(Flights[[#This Row],[Status]]="Cancelled", Flights[[#This Row],[Cancellation Reason]]="Airline/Carrier"), Flights[[#This Row],[Delay Type]]="Severe"), "Yes", "No")</f>
        <v>No</v>
      </c>
    </row>
    <row r="4059" spans="1:27" x14ac:dyDescent="0.3">
      <c r="A4059" s="3">
        <v>42299</v>
      </c>
      <c r="B4059" s="22">
        <f>WEEKNUM(Flights[[#This Row],[Date]], 1)</f>
        <v>43</v>
      </c>
      <c r="C4059" s="22">
        <f>WEEKDAY(Flights[[#This Row],[Date]],1)</f>
        <v>5</v>
      </c>
      <c r="D4059" t="s">
        <v>1373</v>
      </c>
      <c r="E4059" t="s">
        <v>1993</v>
      </c>
      <c r="F4059" t="s">
        <v>0</v>
      </c>
      <c r="G4059" t="s">
        <v>3</v>
      </c>
      <c r="H4059" t="str">
        <f>_xlfn.XLOOKUP(Flights[[#This Row],[Destination]], Airports!$A$2:$A$78, Airports!$D$2:$D$78)</f>
        <v>Dallas</v>
      </c>
      <c r="I4059" t="str" cm="1">
        <f t="array" ref="I4059">_xlfn.XLOOKUP(Flights[[#This Row],[Destination]],_xlfn._TRO_TRAILING( Airports!A:A),_xlfn._TRO_TRAILING( Airports!E:E), "Not found")</f>
        <v>TX</v>
      </c>
      <c r="J4059" s="1">
        <v>0.36180555555555555</v>
      </c>
      <c r="K4059" s="22">
        <f>HOUR(Flights[[#This Row],[Scheduled Departure]])</f>
        <v>8</v>
      </c>
      <c r="L4059" s="1">
        <v>0.39097222222222222</v>
      </c>
      <c r="M4059">
        <f>(L4059-J4059)*24*60</f>
        <v>42.000000000000014</v>
      </c>
      <c r="N4059" s="16">
        <f>Flights[[#This Row],[Length (min)]]/60</f>
        <v>3.0166666666666666</v>
      </c>
      <c r="O4059">
        <v>181</v>
      </c>
      <c r="P4059">
        <v>1235</v>
      </c>
      <c r="Q4059" s="18">
        <f>IFERROR(Flights[[#This Row],[Distance]]/Flights[[#This Row],[Length (hr)]], "")</f>
        <v>409.39226519337018</v>
      </c>
      <c r="R4059" s="1">
        <v>0.56597222222222221</v>
      </c>
      <c r="S4059" s="1" t="str">
        <f>IF(Flights[[#This Row],[Length (hr)]]&lt;2, "No meal", IF(Flights[[#This Row],[Length (hr)]]&lt;3.5, "Light meal", "Full meal"))</f>
        <v>Light meal</v>
      </c>
      <c r="T4059" s="1" t="str">
        <f>IF(AND(Flights[[#This Row],[Airline]]="US Airways", Flights[[#This Row],[Meal]]="Full Meal"), "Yes", "No")</f>
        <v>No</v>
      </c>
      <c r="U4059" s="1">
        <v>0.6</v>
      </c>
      <c r="V4059">
        <v>49</v>
      </c>
      <c r="W4059" s="1" t="str">
        <f>IF(Flights[[#This Row],[Arrival Delay]] = "", "Cancelled", IF(Flights[[#This Row],[Arrival Delay]]&gt;15, "Delayed", "On time"))</f>
        <v>Delayed</v>
      </c>
      <c r="X4059" t="str">
        <f>IF(Flights[[#This Row],[Status]]&lt;&gt;"Delayed","", IF(Flights[[#This Row],[Arrival Delay]]&gt;120, "Severe", IF(Flights[[#This Row],[Arrival Delay]]&gt;60, "Major", "Moderate")))</f>
        <v>Moderate</v>
      </c>
      <c r="Y4059" t="b">
        <v>0</v>
      </c>
      <c r="AA4059" t="str">
        <f>IF(OR(AND(Flights[[#This Row],[Status]]="Cancelled", Flights[[#This Row],[Cancellation Reason]]="Airline/Carrier"), Flights[[#This Row],[Delay Type]]="Severe"), "Yes", "No")</f>
        <v>No</v>
      </c>
    </row>
    <row r="4060" spans="1:27" x14ac:dyDescent="0.3">
      <c r="A4060" s="3">
        <v>42299</v>
      </c>
      <c r="B4060" s="22">
        <f>WEEKNUM(Flights[[#This Row],[Date]], 1)</f>
        <v>43</v>
      </c>
      <c r="C4060" s="22">
        <f>WEEKDAY(Flights[[#This Row],[Date]],1)</f>
        <v>5</v>
      </c>
      <c r="D4060" t="s">
        <v>1231</v>
      </c>
      <c r="E4060" t="s">
        <v>1994</v>
      </c>
      <c r="F4060" t="s">
        <v>0</v>
      </c>
      <c r="G4060" t="s">
        <v>349</v>
      </c>
      <c r="H4060" t="str">
        <f>_xlfn.XLOOKUP(Flights[[#This Row],[Destination]], Airports!$A$2:$A$78, Airports!$D$2:$D$78)</f>
        <v>Salt Lake City</v>
      </c>
      <c r="I4060" t="str" cm="1">
        <f t="array" ref="I4060">_xlfn.XLOOKUP(Flights[[#This Row],[Destination]],_xlfn._TRO_TRAILING( Airports!A:A),_xlfn._TRO_TRAILING( Airports!E:E), "Not found")</f>
        <v>UT</v>
      </c>
      <c r="J4060" s="1">
        <v>0.3888888888888889</v>
      </c>
      <c r="K4060" s="22">
        <f>HOUR(Flights[[#This Row],[Scheduled Departure]])</f>
        <v>9</v>
      </c>
      <c r="L4060" s="1">
        <v>0.39583333333333331</v>
      </c>
      <c r="M4060">
        <f>(L4060-J4060)*24*60</f>
        <v>9.9999999999999645</v>
      </c>
      <c r="N4060" s="16">
        <f>Flights[[#This Row],[Length (min)]]/60</f>
        <v>1.7833333333333334</v>
      </c>
      <c r="O4060">
        <v>107</v>
      </c>
      <c r="P4060">
        <v>590</v>
      </c>
      <c r="Q4060" s="18">
        <f>IFERROR(Flights[[#This Row],[Distance]]/Flights[[#This Row],[Length (hr)]], "")</f>
        <v>330.84112149532706</v>
      </c>
      <c r="R4060" s="1">
        <v>0.51180555555555551</v>
      </c>
      <c r="S4060" s="1" t="str">
        <f>IF(Flights[[#This Row],[Length (hr)]]&lt;2, "No meal", IF(Flights[[#This Row],[Length (hr)]]&lt;3.5, "Light meal", "Full meal"))</f>
        <v>No meal</v>
      </c>
      <c r="T4060" s="1" t="str">
        <f>IF(AND(Flights[[#This Row],[Airline]]="US Airways", Flights[[#This Row],[Meal]]="Full Meal"), "Yes", "No")</f>
        <v>No</v>
      </c>
      <c r="U4060" s="1">
        <v>0.51180555555555551</v>
      </c>
      <c r="V4060">
        <v>0</v>
      </c>
      <c r="W4060" s="1" t="str">
        <f>IF(Flights[[#This Row],[Arrival Delay]] = "", "Cancelled", IF(Flights[[#This Row],[Arrival Delay]]&gt;15, "Delayed", "On time"))</f>
        <v>On time</v>
      </c>
      <c r="X4060" t="str">
        <f>IF(Flights[[#This Row],[Status]]&lt;&gt;"Delayed","", IF(Flights[[#This Row],[Arrival Delay]]&gt;120, "Severe", IF(Flights[[#This Row],[Arrival Delay]]&gt;60, "Major", "Moderate")))</f>
        <v/>
      </c>
      <c r="Y4060" t="b">
        <v>0</v>
      </c>
      <c r="AA4060" t="str">
        <f>IF(OR(AND(Flights[[#This Row],[Status]]="Cancelled", Flights[[#This Row],[Cancellation Reason]]="Airline/Carrier"), Flights[[#This Row],[Delay Type]]="Severe"), "Yes", "No")</f>
        <v>No</v>
      </c>
    </row>
    <row r="4061" spans="1:27" x14ac:dyDescent="0.3">
      <c r="A4061" s="3">
        <v>42299</v>
      </c>
      <c r="B4061" s="22">
        <f>WEEKNUM(Flights[[#This Row],[Date]], 1)</f>
        <v>43</v>
      </c>
      <c r="C4061" s="22">
        <f>WEEKDAY(Flights[[#This Row],[Date]],1)</f>
        <v>5</v>
      </c>
      <c r="D4061" t="s">
        <v>1372</v>
      </c>
      <c r="E4061" t="s">
        <v>1993</v>
      </c>
      <c r="F4061" t="s">
        <v>0</v>
      </c>
      <c r="G4061" t="s">
        <v>273</v>
      </c>
      <c r="H4061" t="str">
        <f>_xlfn.XLOOKUP(Flights[[#This Row],[Destination]], Airports!$A$2:$A$78, Airports!$D$2:$D$78)</f>
        <v>Denver</v>
      </c>
      <c r="I4061" t="str" cm="1">
        <f t="array" ref="I4061">_xlfn.XLOOKUP(Flights[[#This Row],[Destination]],_xlfn._TRO_TRAILING( Airports!A:A),_xlfn._TRO_TRAILING( Airports!E:E), "Not found")</f>
        <v>CO</v>
      </c>
      <c r="J4061" s="1">
        <v>0.40625</v>
      </c>
      <c r="K4061" s="22">
        <f>HOUR(Flights[[#This Row],[Scheduled Departure]])</f>
        <v>9</v>
      </c>
      <c r="L4061" s="1">
        <v>0.40763888888888888</v>
      </c>
      <c r="M4061">
        <f>(L4061-J4061)*24*60</f>
        <v>1.9999999999999929</v>
      </c>
      <c r="N4061" s="16">
        <f>Flights[[#This Row],[Length (min)]]/60</f>
        <v>2.2000000000000002</v>
      </c>
      <c r="O4061">
        <v>132</v>
      </c>
      <c r="P4061">
        <v>862</v>
      </c>
      <c r="Q4061" s="18">
        <f>IFERROR(Flights[[#This Row],[Distance]]/Flights[[#This Row],[Length (hr)]], "")</f>
        <v>391.81818181818181</v>
      </c>
      <c r="R4061" s="1">
        <v>0.54305555555555551</v>
      </c>
      <c r="S4061" s="1" t="str">
        <f>IF(Flights[[#This Row],[Length (hr)]]&lt;2, "No meal", IF(Flights[[#This Row],[Length (hr)]]&lt;3.5, "Light meal", "Full meal"))</f>
        <v>Light meal</v>
      </c>
      <c r="T4061" s="1" t="str">
        <f>IF(AND(Flights[[#This Row],[Airline]]="US Airways", Flights[[#This Row],[Meal]]="Full Meal"), "Yes", "No")</f>
        <v>No</v>
      </c>
      <c r="U4061" s="1">
        <v>0.54097222222222219</v>
      </c>
      <c r="V4061">
        <v>-3</v>
      </c>
      <c r="W4061" s="1" t="str">
        <f>IF(Flights[[#This Row],[Arrival Delay]] = "", "Cancelled", IF(Flights[[#This Row],[Arrival Delay]]&gt;15, "Delayed", "On time"))</f>
        <v>On time</v>
      </c>
      <c r="X4061" t="str">
        <f>IF(Flights[[#This Row],[Status]]&lt;&gt;"Delayed","", IF(Flights[[#This Row],[Arrival Delay]]&gt;120, "Severe", IF(Flights[[#This Row],[Arrival Delay]]&gt;60, "Major", "Moderate")))</f>
        <v/>
      </c>
      <c r="Y4061" t="b">
        <v>0</v>
      </c>
      <c r="AA4061" t="str">
        <f>IF(OR(AND(Flights[[#This Row],[Status]]="Cancelled", Flights[[#This Row],[Cancellation Reason]]="Airline/Carrier"), Flights[[#This Row],[Delay Type]]="Severe"), "Yes", "No")</f>
        <v>No</v>
      </c>
    </row>
    <row r="4062" spans="1:27" x14ac:dyDescent="0.3">
      <c r="A4062" s="3">
        <v>42299</v>
      </c>
      <c r="B4062" s="22">
        <f>WEEKNUM(Flights[[#This Row],[Date]], 1)</f>
        <v>43</v>
      </c>
      <c r="C4062" s="22">
        <f>WEEKDAY(Flights[[#This Row],[Date]],1)</f>
        <v>5</v>
      </c>
      <c r="D4062" t="s">
        <v>1136</v>
      </c>
      <c r="E4062" t="s">
        <v>1991</v>
      </c>
      <c r="F4062" t="s">
        <v>0</v>
      </c>
      <c r="G4062" t="s">
        <v>24</v>
      </c>
      <c r="H4062" t="str">
        <f>_xlfn.XLOOKUP(Flights[[#This Row],[Destination]], Airports!$A$2:$A$78, Airports!$D$2:$D$78)</f>
        <v>Portland</v>
      </c>
      <c r="I4062" t="str" cm="1">
        <f t="array" ref="I4062">_xlfn.XLOOKUP(Flights[[#This Row],[Destination]],_xlfn._TRO_TRAILING( Airports!A:A),_xlfn._TRO_TRAILING( Airports!E:E), "Not found")</f>
        <v>OR</v>
      </c>
      <c r="J4062" s="1">
        <v>0.4513888888888889</v>
      </c>
      <c r="K4062" s="22">
        <f>HOUR(Flights[[#This Row],[Scheduled Departure]])</f>
        <v>10</v>
      </c>
      <c r="L4062" s="1">
        <v>0.4513888888888889</v>
      </c>
      <c r="M4062">
        <f>(L4062-J4062)*24*60</f>
        <v>0</v>
      </c>
      <c r="N4062" s="16">
        <f>Flights[[#This Row],[Length (min)]]/60</f>
        <v>2.2999999999999998</v>
      </c>
      <c r="O4062">
        <v>138</v>
      </c>
      <c r="P4062">
        <v>834</v>
      </c>
      <c r="Q4062" s="18">
        <f>IFERROR(Flights[[#This Row],[Distance]]/Flights[[#This Row],[Length (hr)]], "")</f>
        <v>362.60869565217394</v>
      </c>
      <c r="R4062" s="1">
        <v>0.55208333333333337</v>
      </c>
      <c r="S4062" s="1" t="str">
        <f>IF(Flights[[#This Row],[Length (hr)]]&lt;2, "No meal", IF(Flights[[#This Row],[Length (hr)]]&lt;3.5, "Light meal", "Full meal"))</f>
        <v>Light meal</v>
      </c>
      <c r="T4062" s="1" t="str">
        <f>IF(AND(Flights[[#This Row],[Airline]]="US Airways", Flights[[#This Row],[Meal]]="Full Meal"), "Yes", "No")</f>
        <v>No</v>
      </c>
      <c r="U4062" s="1">
        <v>0.54722222222222228</v>
      </c>
      <c r="V4062">
        <v>-7</v>
      </c>
      <c r="W4062" s="1" t="str">
        <f>IF(Flights[[#This Row],[Arrival Delay]] = "", "Cancelled", IF(Flights[[#This Row],[Arrival Delay]]&gt;15, "Delayed", "On time"))</f>
        <v>On time</v>
      </c>
      <c r="X4062" t="str">
        <f>IF(Flights[[#This Row],[Status]]&lt;&gt;"Delayed","", IF(Flights[[#This Row],[Arrival Delay]]&gt;120, "Severe", IF(Flights[[#This Row],[Arrival Delay]]&gt;60, "Major", "Moderate")))</f>
        <v/>
      </c>
      <c r="Y4062" t="b">
        <v>0</v>
      </c>
      <c r="AA4062" t="str">
        <f>IF(OR(AND(Flights[[#This Row],[Status]]="Cancelled", Flights[[#This Row],[Cancellation Reason]]="Airline/Carrier"), Flights[[#This Row],[Delay Type]]="Severe"), "Yes", "No")</f>
        <v>No</v>
      </c>
    </row>
    <row r="4063" spans="1:27" x14ac:dyDescent="0.3">
      <c r="A4063" s="3">
        <v>42299</v>
      </c>
      <c r="B4063" s="22">
        <f>WEEKNUM(Flights[[#This Row],[Date]], 1)</f>
        <v>43</v>
      </c>
      <c r="C4063" s="22">
        <f>WEEKDAY(Flights[[#This Row],[Date]],1)</f>
        <v>5</v>
      </c>
      <c r="D4063" t="s">
        <v>69</v>
      </c>
      <c r="E4063" t="s">
        <v>1987</v>
      </c>
      <c r="F4063" t="s">
        <v>0</v>
      </c>
      <c r="G4063" t="s">
        <v>12</v>
      </c>
      <c r="H4063" t="str">
        <f>_xlfn.XLOOKUP(Flights[[#This Row],[Destination]], Airports!$A$2:$A$78, Airports!$D$2:$D$78)</f>
        <v>New York</v>
      </c>
      <c r="I4063" t="str" cm="1">
        <f t="array" ref="I4063">_xlfn.XLOOKUP(Flights[[#This Row],[Destination]],_xlfn._TRO_TRAILING( Airports!A:A),_xlfn._TRO_TRAILING( Airports!E:E), "Not found")</f>
        <v>NY</v>
      </c>
      <c r="J4063" s="1">
        <v>0.5</v>
      </c>
      <c r="K4063" s="22">
        <f>HOUR(Flights[[#This Row],[Scheduled Departure]])</f>
        <v>12</v>
      </c>
      <c r="L4063" s="1">
        <v>0.49444444444444446</v>
      </c>
      <c r="M4063">
        <f>(L4063-J4063)*24*60</f>
        <v>-7.9999999999999716</v>
      </c>
      <c r="N4063" s="16">
        <f>Flights[[#This Row],[Length (min)]]/60</f>
        <v>5.5666666666666664</v>
      </c>
      <c r="O4063">
        <v>334</v>
      </c>
      <c r="P4063">
        <v>2475</v>
      </c>
      <c r="Q4063" s="18">
        <f>IFERROR(Flights[[#This Row],[Distance]]/Flights[[#This Row],[Length (hr)]], "")</f>
        <v>444.61077844311382</v>
      </c>
      <c r="R4063" s="1">
        <v>0.86041666666666672</v>
      </c>
      <c r="S4063" s="1" t="str">
        <f>IF(Flights[[#This Row],[Length (hr)]]&lt;2, "No meal", IF(Flights[[#This Row],[Length (hr)]]&lt;3.5, "Light meal", "Full meal"))</f>
        <v>Full meal</v>
      </c>
      <c r="T4063" s="1" t="str">
        <f>IF(AND(Flights[[#This Row],[Airline]]="US Airways", Flights[[#This Row],[Meal]]="Full Meal"), "Yes", "No")</f>
        <v>No</v>
      </c>
      <c r="U4063" s="1">
        <v>0.85138888888888886</v>
      </c>
      <c r="V4063">
        <v>-13</v>
      </c>
      <c r="W4063" s="1" t="str">
        <f>IF(Flights[[#This Row],[Arrival Delay]] = "", "Cancelled", IF(Flights[[#This Row],[Arrival Delay]]&gt;15, "Delayed", "On time"))</f>
        <v>On time</v>
      </c>
      <c r="X4063" t="str">
        <f>IF(Flights[[#This Row],[Status]]&lt;&gt;"Delayed","", IF(Flights[[#This Row],[Arrival Delay]]&gt;120, "Severe", IF(Flights[[#This Row],[Arrival Delay]]&gt;60, "Major", "Moderate")))</f>
        <v/>
      </c>
      <c r="Y4063" t="b">
        <v>0</v>
      </c>
      <c r="AA4063" t="str">
        <f>IF(OR(AND(Flights[[#This Row],[Status]]="Cancelled", Flights[[#This Row],[Cancellation Reason]]="Airline/Carrier"), Flights[[#This Row],[Delay Type]]="Severe"), "Yes", "No")</f>
        <v>No</v>
      </c>
    </row>
    <row r="4064" spans="1:27" x14ac:dyDescent="0.3">
      <c r="A4064" s="3">
        <v>42299</v>
      </c>
      <c r="B4064" s="22">
        <f>WEEKNUM(Flights[[#This Row],[Date]], 1)</f>
        <v>43</v>
      </c>
      <c r="C4064" s="22">
        <f>WEEKDAY(Flights[[#This Row],[Date]],1)</f>
        <v>5</v>
      </c>
      <c r="D4064" t="s">
        <v>944</v>
      </c>
      <c r="E4064" t="s">
        <v>1990</v>
      </c>
      <c r="F4064" t="s">
        <v>0</v>
      </c>
      <c r="G4064" t="s">
        <v>12</v>
      </c>
      <c r="H4064" t="str">
        <f>_xlfn.XLOOKUP(Flights[[#This Row],[Destination]], Airports!$A$2:$A$78, Airports!$D$2:$D$78)</f>
        <v>New York</v>
      </c>
      <c r="I4064" t="str" cm="1">
        <f t="array" ref="I4064">_xlfn.XLOOKUP(Flights[[#This Row],[Destination]],_xlfn._TRO_TRAILING( Airports!A:A),_xlfn._TRO_TRAILING( Airports!E:E), "Not found")</f>
        <v>NY</v>
      </c>
      <c r="J4064" s="1">
        <v>0.53680555555555554</v>
      </c>
      <c r="K4064" s="22">
        <f>HOUR(Flights[[#This Row],[Scheduled Departure]])</f>
        <v>12</v>
      </c>
      <c r="L4064" s="1">
        <v>0.5395833333333333</v>
      </c>
      <c r="M4064">
        <f>(L4064-J4064)*24*60</f>
        <v>3.9999999999999858</v>
      </c>
      <c r="N4064" s="16">
        <f>Flights[[#This Row],[Length (min)]]/60</f>
        <v>5.2833333333333332</v>
      </c>
      <c r="O4064">
        <v>317</v>
      </c>
      <c r="P4064">
        <v>2475</v>
      </c>
      <c r="Q4064" s="18">
        <f>IFERROR(Flights[[#This Row],[Distance]]/Flights[[#This Row],[Length (hr)]], "")</f>
        <v>468.45425867507885</v>
      </c>
      <c r="R4064" s="1">
        <v>0.89513888888888893</v>
      </c>
      <c r="S4064" s="1" t="str">
        <f>IF(Flights[[#This Row],[Length (hr)]]&lt;2, "No meal", IF(Flights[[#This Row],[Length (hr)]]&lt;3.5, "Light meal", "Full meal"))</f>
        <v>Full meal</v>
      </c>
      <c r="T4064" s="1" t="str">
        <f>IF(AND(Flights[[#This Row],[Airline]]="US Airways", Flights[[#This Row],[Meal]]="Full Meal"), "Yes", "No")</f>
        <v>No</v>
      </c>
      <c r="U4064" s="1">
        <v>0.88472222222222219</v>
      </c>
      <c r="V4064">
        <v>-15</v>
      </c>
      <c r="W4064" s="1" t="str">
        <f>IF(Flights[[#This Row],[Arrival Delay]] = "", "Cancelled", IF(Flights[[#This Row],[Arrival Delay]]&gt;15, "Delayed", "On time"))</f>
        <v>On time</v>
      </c>
      <c r="X4064" t="str">
        <f>IF(Flights[[#This Row],[Status]]&lt;&gt;"Delayed","", IF(Flights[[#This Row],[Arrival Delay]]&gt;120, "Severe", IF(Flights[[#This Row],[Arrival Delay]]&gt;60, "Major", "Moderate")))</f>
        <v/>
      </c>
      <c r="Y4064" t="b">
        <v>0</v>
      </c>
      <c r="AA4064" t="str">
        <f>IF(OR(AND(Flights[[#This Row],[Status]]="Cancelled", Flights[[#This Row],[Cancellation Reason]]="Airline/Carrier"), Flights[[#This Row],[Delay Type]]="Severe"), "Yes", "No")</f>
        <v>No</v>
      </c>
    </row>
    <row r="4065" spans="1:27" x14ac:dyDescent="0.3">
      <c r="A4065" s="3">
        <v>42299</v>
      </c>
      <c r="B4065" s="22">
        <f>WEEKNUM(Flights[[#This Row],[Date]], 1)</f>
        <v>43</v>
      </c>
      <c r="C4065" s="22">
        <f>WEEKDAY(Flights[[#This Row],[Date]],1)</f>
        <v>5</v>
      </c>
      <c r="D4065" t="s">
        <v>523</v>
      </c>
      <c r="E4065" t="s">
        <v>1989</v>
      </c>
      <c r="F4065" t="s">
        <v>0</v>
      </c>
      <c r="G4065" t="s">
        <v>349</v>
      </c>
      <c r="H4065" t="str">
        <f>_xlfn.XLOOKUP(Flights[[#This Row],[Destination]], Airports!$A$2:$A$78, Airports!$D$2:$D$78)</f>
        <v>Salt Lake City</v>
      </c>
      <c r="I4065" t="str" cm="1">
        <f t="array" ref="I4065">_xlfn.XLOOKUP(Flights[[#This Row],[Destination]],_xlfn._TRO_TRAILING( Airports!A:A),_xlfn._TRO_TRAILING( Airports!E:E), "Not found")</f>
        <v>UT</v>
      </c>
      <c r="J4065" s="1">
        <v>0.55555555555555558</v>
      </c>
      <c r="K4065" s="22">
        <f>HOUR(Flights[[#This Row],[Scheduled Departure]])</f>
        <v>13</v>
      </c>
      <c r="L4065" s="1">
        <v>0.55555555555555558</v>
      </c>
      <c r="M4065">
        <f>(L4065-J4065)*24*60</f>
        <v>0</v>
      </c>
      <c r="N4065" s="16">
        <f>Flights[[#This Row],[Length (min)]]/60</f>
        <v>1.8166666666666667</v>
      </c>
      <c r="O4065">
        <v>109</v>
      </c>
      <c r="P4065">
        <v>590</v>
      </c>
      <c r="Q4065" s="18">
        <f>IFERROR(Flights[[#This Row],[Distance]]/Flights[[#This Row],[Length (hr)]], "")</f>
        <v>324.77064220183485</v>
      </c>
      <c r="R4065" s="1">
        <v>0.6743055555555556</v>
      </c>
      <c r="S4065" s="1" t="str">
        <f>IF(Flights[[#This Row],[Length (hr)]]&lt;2, "No meal", IF(Flights[[#This Row],[Length (hr)]]&lt;3.5, "Light meal", "Full meal"))</f>
        <v>No meal</v>
      </c>
      <c r="T4065" s="1" t="str">
        <f>IF(AND(Flights[[#This Row],[Airline]]="US Airways", Flights[[#This Row],[Meal]]="Full Meal"), "Yes", "No")</f>
        <v>No</v>
      </c>
      <c r="U4065" s="1">
        <v>0.67291666666666672</v>
      </c>
      <c r="V4065">
        <v>-2</v>
      </c>
      <c r="W4065" s="1" t="str">
        <f>IF(Flights[[#This Row],[Arrival Delay]] = "", "Cancelled", IF(Flights[[#This Row],[Arrival Delay]]&gt;15, "Delayed", "On time"))</f>
        <v>On time</v>
      </c>
      <c r="X4065" t="str">
        <f>IF(Flights[[#This Row],[Status]]&lt;&gt;"Delayed","", IF(Flights[[#This Row],[Arrival Delay]]&gt;120, "Severe", IF(Flights[[#This Row],[Arrival Delay]]&gt;60, "Major", "Moderate")))</f>
        <v/>
      </c>
      <c r="Y4065" t="b">
        <v>0</v>
      </c>
      <c r="AA4065" t="str">
        <f>IF(OR(AND(Flights[[#This Row],[Status]]="Cancelled", Flights[[#This Row],[Cancellation Reason]]="Airline/Carrier"), Flights[[#This Row],[Delay Type]]="Severe"), "Yes", "No")</f>
        <v>No</v>
      </c>
    </row>
    <row r="4066" spans="1:27" x14ac:dyDescent="0.3">
      <c r="A4066" s="3">
        <v>42299</v>
      </c>
      <c r="B4066" s="22">
        <f>WEEKNUM(Flights[[#This Row],[Date]], 1)</f>
        <v>43</v>
      </c>
      <c r="C4066" s="22">
        <f>WEEKDAY(Flights[[#This Row],[Date]],1)</f>
        <v>5</v>
      </c>
      <c r="D4066" t="s">
        <v>1233</v>
      </c>
      <c r="E4066" t="s">
        <v>1994</v>
      </c>
      <c r="F4066" t="s">
        <v>0</v>
      </c>
      <c r="G4066" t="s">
        <v>280</v>
      </c>
      <c r="H4066" t="str">
        <f>_xlfn.XLOOKUP(Flights[[#This Row],[Destination]], Airports!$A$2:$A$78, Airports!$D$2:$D$78)</f>
        <v>Eugene</v>
      </c>
      <c r="I4066" t="str" cm="1">
        <f t="array" ref="I4066">_xlfn.XLOOKUP(Flights[[#This Row],[Destination]],_xlfn._TRO_TRAILING( Airports!A:A),_xlfn._TRO_TRAILING( Airports!E:E), "Not found")</f>
        <v>OR</v>
      </c>
      <c r="J4066" s="1">
        <v>0.59027777777777779</v>
      </c>
      <c r="K4066" s="22">
        <f>HOUR(Flights[[#This Row],[Scheduled Departure]])</f>
        <v>14</v>
      </c>
      <c r="L4066" s="1">
        <v>0.58750000000000002</v>
      </c>
      <c r="M4066">
        <f>(L4066-J4066)*24*60</f>
        <v>-3.9999999999999858</v>
      </c>
      <c r="N4066" s="16">
        <f>Flights[[#This Row],[Length (min)]]/60</f>
        <v>2.2666666666666666</v>
      </c>
      <c r="O4066">
        <v>136</v>
      </c>
      <c r="P4066">
        <v>748</v>
      </c>
      <c r="Q4066" s="18">
        <f>IFERROR(Flights[[#This Row],[Distance]]/Flights[[#This Row],[Length (hr)]], "")</f>
        <v>330</v>
      </c>
      <c r="R4066" s="1">
        <v>0.68333333333333335</v>
      </c>
      <c r="S4066" s="1" t="str">
        <f>IF(Flights[[#This Row],[Length (hr)]]&lt;2, "No meal", IF(Flights[[#This Row],[Length (hr)]]&lt;3.5, "Light meal", "Full meal"))</f>
        <v>Light meal</v>
      </c>
      <c r="T4066" s="1" t="str">
        <f>IF(AND(Flights[[#This Row],[Airline]]="US Airways", Flights[[#This Row],[Meal]]="Full Meal"), "Yes", "No")</f>
        <v>No</v>
      </c>
      <c r="U4066" s="1">
        <v>0.68194444444444446</v>
      </c>
      <c r="V4066">
        <v>-2</v>
      </c>
      <c r="W4066" s="1" t="str">
        <f>IF(Flights[[#This Row],[Arrival Delay]] = "", "Cancelled", IF(Flights[[#This Row],[Arrival Delay]]&gt;15, "Delayed", "On time"))</f>
        <v>On time</v>
      </c>
      <c r="X4066" t="str">
        <f>IF(Flights[[#This Row],[Status]]&lt;&gt;"Delayed","", IF(Flights[[#This Row],[Arrival Delay]]&gt;120, "Severe", IF(Flights[[#This Row],[Arrival Delay]]&gt;60, "Major", "Moderate")))</f>
        <v/>
      </c>
      <c r="Y4066" t="b">
        <v>0</v>
      </c>
      <c r="AA4066" t="str">
        <f>IF(OR(AND(Flights[[#This Row],[Status]]="Cancelled", Flights[[#This Row],[Cancellation Reason]]="Airline/Carrier"), Flights[[#This Row],[Delay Type]]="Severe"), "Yes", "No")</f>
        <v>No</v>
      </c>
    </row>
    <row r="4067" spans="1:27" x14ac:dyDescent="0.3">
      <c r="A4067" s="3">
        <v>42299</v>
      </c>
      <c r="B4067" s="22">
        <f>WEEKNUM(Flights[[#This Row],[Date]], 1)</f>
        <v>43</v>
      </c>
      <c r="C4067" s="22">
        <f>WEEKDAY(Flights[[#This Row],[Date]],1)</f>
        <v>5</v>
      </c>
      <c r="D4067" t="s">
        <v>1692</v>
      </c>
      <c r="E4067" t="s">
        <v>1995</v>
      </c>
      <c r="F4067" t="s">
        <v>0</v>
      </c>
      <c r="G4067" t="s">
        <v>29</v>
      </c>
      <c r="H4067" t="str">
        <f>_xlfn.XLOOKUP(Flights[[#This Row],[Destination]], Airports!$A$2:$A$78, Airports!$D$2:$D$78)</f>
        <v>Phoenix</v>
      </c>
      <c r="I4067" t="str" cm="1">
        <f t="array" ref="I4067">_xlfn.XLOOKUP(Flights[[#This Row],[Destination]],_xlfn._TRO_TRAILING( Airports!A:A),_xlfn._TRO_TRAILING( Airports!E:E), "Not found")</f>
        <v>AZ</v>
      </c>
      <c r="J4067" s="1">
        <v>0.60763888888888884</v>
      </c>
      <c r="K4067" s="22">
        <f>HOUR(Flights[[#This Row],[Scheduled Departure]])</f>
        <v>14</v>
      </c>
      <c r="L4067" s="1">
        <v>0.61041666666666672</v>
      </c>
      <c r="M4067">
        <f>(L4067-J4067)*24*60</f>
        <v>4.0000000000001457</v>
      </c>
      <c r="N4067" s="16">
        <f>Flights[[#This Row],[Length (min)]]/60</f>
        <v>1.3</v>
      </c>
      <c r="O4067">
        <v>78</v>
      </c>
      <c r="P4067">
        <v>370</v>
      </c>
      <c r="Q4067" s="18">
        <f>IFERROR(Flights[[#This Row],[Distance]]/Flights[[#This Row],[Length (hr)]], "")</f>
        <v>284.61538461538458</v>
      </c>
      <c r="R4067" s="1">
        <v>0.66319444444444442</v>
      </c>
      <c r="S4067" s="1" t="str">
        <f>IF(Flights[[#This Row],[Length (hr)]]&lt;2, "No meal", IF(Flights[[#This Row],[Length (hr)]]&lt;3.5, "Light meal", "Full meal"))</f>
        <v>No meal</v>
      </c>
      <c r="T4067" s="1" t="str">
        <f>IF(AND(Flights[[#This Row],[Airline]]="US Airways", Flights[[#This Row],[Meal]]="Full Meal"), "Yes", "No")</f>
        <v>No</v>
      </c>
      <c r="U4067" s="1">
        <v>0.6645833333333333</v>
      </c>
      <c r="V4067">
        <v>2</v>
      </c>
      <c r="W4067" s="1" t="str">
        <f>IF(Flights[[#This Row],[Arrival Delay]] = "", "Cancelled", IF(Flights[[#This Row],[Arrival Delay]]&gt;15, "Delayed", "On time"))</f>
        <v>On time</v>
      </c>
      <c r="X4067" t="str">
        <f>IF(Flights[[#This Row],[Status]]&lt;&gt;"Delayed","", IF(Flights[[#This Row],[Arrival Delay]]&gt;120, "Severe", IF(Flights[[#This Row],[Arrival Delay]]&gt;60, "Major", "Moderate")))</f>
        <v/>
      </c>
      <c r="Y4067" t="b">
        <v>0</v>
      </c>
      <c r="AA4067" t="str">
        <f>IF(OR(AND(Flights[[#This Row],[Status]]="Cancelled", Flights[[#This Row],[Cancellation Reason]]="Airline/Carrier"), Flights[[#This Row],[Delay Type]]="Severe"), "Yes", "No")</f>
        <v>No</v>
      </c>
    </row>
    <row r="4068" spans="1:27" x14ac:dyDescent="0.3">
      <c r="A4068" s="3">
        <v>42299</v>
      </c>
      <c r="B4068" s="22">
        <f>WEEKNUM(Flights[[#This Row],[Date]], 1)</f>
        <v>43</v>
      </c>
      <c r="C4068" s="22">
        <f>WEEKDAY(Flights[[#This Row],[Date]],1)</f>
        <v>5</v>
      </c>
      <c r="D4068" t="s">
        <v>554</v>
      </c>
      <c r="E4068" t="s">
        <v>1996</v>
      </c>
      <c r="F4068" t="s">
        <v>0</v>
      </c>
      <c r="G4068" t="s">
        <v>9</v>
      </c>
      <c r="H4068" t="str">
        <f>_xlfn.XLOOKUP(Flights[[#This Row],[Destination]], Airports!$A$2:$A$78, Airports!$D$2:$D$78)</f>
        <v>San Francisco</v>
      </c>
      <c r="I4068" t="str" cm="1">
        <f t="array" ref="I4068">_xlfn.XLOOKUP(Flights[[#This Row],[Destination]],_xlfn._TRO_TRAILING( Airports!A:A),_xlfn._TRO_TRAILING( Airports!E:E), "Not found")</f>
        <v>CA</v>
      </c>
      <c r="J4068" s="1">
        <v>0.64583333333333337</v>
      </c>
      <c r="K4068" s="22">
        <f>HOUR(Flights[[#This Row],[Scheduled Departure]])</f>
        <v>15</v>
      </c>
      <c r="L4068" s="1">
        <v>0.66319444444444442</v>
      </c>
      <c r="M4068">
        <f>(L4068-J4068)*24*60</f>
        <v>24.999999999999911</v>
      </c>
      <c r="N4068" s="16">
        <f>Flights[[#This Row],[Length (min)]]/60</f>
        <v>1.1833333333333333</v>
      </c>
      <c r="O4068">
        <v>71</v>
      </c>
      <c r="P4068">
        <v>337</v>
      </c>
      <c r="Q4068" s="18">
        <f>IFERROR(Flights[[#This Row],[Distance]]/Flights[[#This Row],[Length (hr)]], "")</f>
        <v>284.78873239436621</v>
      </c>
      <c r="R4068" s="1">
        <v>0.69444444444444442</v>
      </c>
      <c r="S4068" s="1" t="str">
        <f>IF(Flights[[#This Row],[Length (hr)]]&lt;2, "No meal", IF(Flights[[#This Row],[Length (hr)]]&lt;3.5, "Light meal", "Full meal"))</f>
        <v>No meal</v>
      </c>
      <c r="T4068" s="1" t="str">
        <f>IF(AND(Flights[[#This Row],[Airline]]="US Airways", Flights[[#This Row],[Meal]]="Full Meal"), "Yes", "No")</f>
        <v>No</v>
      </c>
      <c r="U4068" s="1">
        <v>0.71250000000000002</v>
      </c>
      <c r="V4068">
        <v>26</v>
      </c>
      <c r="W4068" s="1" t="str">
        <f>IF(Flights[[#This Row],[Arrival Delay]] = "", "Cancelled", IF(Flights[[#This Row],[Arrival Delay]]&gt;15, "Delayed", "On time"))</f>
        <v>Delayed</v>
      </c>
      <c r="X4068" t="str">
        <f>IF(Flights[[#This Row],[Status]]&lt;&gt;"Delayed","", IF(Flights[[#This Row],[Arrival Delay]]&gt;120, "Severe", IF(Flights[[#This Row],[Arrival Delay]]&gt;60, "Major", "Moderate")))</f>
        <v>Moderate</v>
      </c>
      <c r="Y4068" t="b">
        <v>0</v>
      </c>
      <c r="AA4068" t="str">
        <f>IF(OR(AND(Flights[[#This Row],[Status]]="Cancelled", Flights[[#This Row],[Cancellation Reason]]="Airline/Carrier"), Flights[[#This Row],[Delay Type]]="Severe"), "Yes", "No")</f>
        <v>No</v>
      </c>
    </row>
    <row r="4069" spans="1:27" x14ac:dyDescent="0.3">
      <c r="A4069" s="3">
        <v>42299</v>
      </c>
      <c r="B4069" s="22">
        <f>WEEKNUM(Flights[[#This Row],[Date]], 1)</f>
        <v>43</v>
      </c>
      <c r="C4069" s="22">
        <f>WEEKDAY(Flights[[#This Row],[Date]],1)</f>
        <v>5</v>
      </c>
      <c r="D4069" t="s">
        <v>1195</v>
      </c>
      <c r="E4069" t="s">
        <v>1989</v>
      </c>
      <c r="F4069" t="s">
        <v>0</v>
      </c>
      <c r="G4069" t="s">
        <v>344</v>
      </c>
      <c r="H4069" t="str">
        <f>_xlfn.XLOOKUP(Flights[[#This Row],[Destination]], Airports!$A$2:$A$78, Airports!$D$2:$D$78)</f>
        <v>Seattle</v>
      </c>
      <c r="I4069" t="str" cm="1">
        <f t="array" ref="I4069">_xlfn.XLOOKUP(Flights[[#This Row],[Destination]],_xlfn._TRO_TRAILING( Airports!A:A),_xlfn._TRO_TRAILING( Airports!E:E), "Not found")</f>
        <v>WA</v>
      </c>
      <c r="J4069" s="1">
        <v>0.78819444444444442</v>
      </c>
      <c r="K4069" s="22">
        <f>HOUR(Flights[[#This Row],[Scheduled Departure]])</f>
        <v>18</v>
      </c>
      <c r="L4069" s="1">
        <v>0.78749999999999998</v>
      </c>
      <c r="M4069">
        <f>(L4069-J4069)*24*60</f>
        <v>-0.99999999999999645</v>
      </c>
      <c r="N4069" s="16">
        <f>Flights[[#This Row],[Length (min)]]/60</f>
        <v>2.8833333333333333</v>
      </c>
      <c r="O4069">
        <v>173</v>
      </c>
      <c r="P4069">
        <v>954</v>
      </c>
      <c r="Q4069" s="18">
        <f>IFERROR(Flights[[#This Row],[Distance]]/Flights[[#This Row],[Length (hr)]], "")</f>
        <v>330.8670520231214</v>
      </c>
      <c r="R4069" s="1">
        <v>0.90277777777777779</v>
      </c>
      <c r="S4069" s="1" t="str">
        <f>IF(Flights[[#This Row],[Length (hr)]]&lt;2, "No meal", IF(Flights[[#This Row],[Length (hr)]]&lt;3.5, "Light meal", "Full meal"))</f>
        <v>Light meal</v>
      </c>
      <c r="T4069" s="1" t="str">
        <f>IF(AND(Flights[[#This Row],[Airline]]="US Airways", Flights[[#This Row],[Meal]]="Full Meal"), "Yes", "No")</f>
        <v>No</v>
      </c>
      <c r="U4069" s="1">
        <v>0.90763888888888888</v>
      </c>
      <c r="V4069">
        <v>7</v>
      </c>
      <c r="W4069" s="1" t="str">
        <f>IF(Flights[[#This Row],[Arrival Delay]] = "", "Cancelled", IF(Flights[[#This Row],[Arrival Delay]]&gt;15, "Delayed", "On time"))</f>
        <v>On time</v>
      </c>
      <c r="X4069" t="str">
        <f>IF(Flights[[#This Row],[Status]]&lt;&gt;"Delayed","", IF(Flights[[#This Row],[Arrival Delay]]&gt;120, "Severe", IF(Flights[[#This Row],[Arrival Delay]]&gt;60, "Major", "Moderate")))</f>
        <v/>
      </c>
      <c r="Y4069" t="b">
        <v>0</v>
      </c>
      <c r="AA4069" t="str">
        <f>IF(OR(AND(Flights[[#This Row],[Status]]="Cancelled", Flights[[#This Row],[Cancellation Reason]]="Airline/Carrier"), Flights[[#This Row],[Delay Type]]="Severe"), "Yes", "No")</f>
        <v>No</v>
      </c>
    </row>
    <row r="4070" spans="1:27" x14ac:dyDescent="0.3">
      <c r="A4070" s="3">
        <v>42299</v>
      </c>
      <c r="B4070" s="22">
        <f>WEEKNUM(Flights[[#This Row],[Date]], 1)</f>
        <v>43</v>
      </c>
      <c r="C4070" s="22">
        <f>WEEKDAY(Flights[[#This Row],[Date]],1)</f>
        <v>5</v>
      </c>
      <c r="D4070" t="s">
        <v>620</v>
      </c>
      <c r="E4070" t="s">
        <v>1994</v>
      </c>
      <c r="F4070" t="s">
        <v>0</v>
      </c>
      <c r="G4070" t="s">
        <v>343</v>
      </c>
      <c r="H4070" t="str">
        <f>_xlfn.XLOOKUP(Flights[[#This Row],[Destination]], Airports!$A$2:$A$78, Airports!$D$2:$D$78)</f>
        <v>San Luis Obispo</v>
      </c>
      <c r="I4070" t="str" cm="1">
        <f t="array" ref="I4070">_xlfn.XLOOKUP(Flights[[#This Row],[Destination]],_xlfn._TRO_TRAILING( Airports!A:A),_xlfn._TRO_TRAILING( Airports!E:E), "Not found")</f>
        <v>CA</v>
      </c>
      <c r="J4070" s="1">
        <v>0.78819444444444442</v>
      </c>
      <c r="K4070" s="22">
        <f>HOUR(Flights[[#This Row],[Scheduled Departure]])</f>
        <v>18</v>
      </c>
      <c r="L4070" s="1">
        <v>0.78680555555555554</v>
      </c>
      <c r="M4070">
        <f>(L4070-J4070)*24*60</f>
        <v>-1.9999999999999929</v>
      </c>
      <c r="N4070" s="16">
        <f>Flights[[#This Row],[Length (min)]]/60</f>
        <v>0.78333333333333333</v>
      </c>
      <c r="O4070">
        <v>47</v>
      </c>
      <c r="P4070">
        <v>156</v>
      </c>
      <c r="Q4070" s="18">
        <f>IFERROR(Flights[[#This Row],[Distance]]/Flights[[#This Row],[Length (hr)]], "")</f>
        <v>199.14893617021278</v>
      </c>
      <c r="R4070" s="1">
        <v>0.82847222222222228</v>
      </c>
      <c r="S4070" s="1" t="str">
        <f>IF(Flights[[#This Row],[Length (hr)]]&lt;2, "No meal", IF(Flights[[#This Row],[Length (hr)]]&lt;3.5, "Light meal", "Full meal"))</f>
        <v>No meal</v>
      </c>
      <c r="T4070" s="1" t="str">
        <f>IF(AND(Flights[[#This Row],[Airline]]="US Airways", Flights[[#This Row],[Meal]]="Full Meal"), "Yes", "No")</f>
        <v>No</v>
      </c>
      <c r="U4070" s="1">
        <v>0.81944444444444442</v>
      </c>
      <c r="V4070">
        <v>-13</v>
      </c>
      <c r="W4070" s="1" t="str">
        <f>IF(Flights[[#This Row],[Arrival Delay]] = "", "Cancelled", IF(Flights[[#This Row],[Arrival Delay]]&gt;15, "Delayed", "On time"))</f>
        <v>On time</v>
      </c>
      <c r="X4070" t="str">
        <f>IF(Flights[[#This Row],[Status]]&lt;&gt;"Delayed","", IF(Flights[[#This Row],[Arrival Delay]]&gt;120, "Severe", IF(Flights[[#This Row],[Arrival Delay]]&gt;60, "Major", "Moderate")))</f>
        <v/>
      </c>
      <c r="Y4070" t="b">
        <v>0</v>
      </c>
      <c r="AA4070" t="str">
        <f>IF(OR(AND(Flights[[#This Row],[Status]]="Cancelled", Flights[[#This Row],[Cancellation Reason]]="Airline/Carrier"), Flights[[#This Row],[Delay Type]]="Severe"), "Yes", "No")</f>
        <v>No</v>
      </c>
    </row>
    <row r="4071" spans="1:27" x14ac:dyDescent="0.3">
      <c r="A4071" s="3">
        <v>42299</v>
      </c>
      <c r="B4071" s="22">
        <f>WEEKNUM(Flights[[#This Row],[Date]], 1)</f>
        <v>43</v>
      </c>
      <c r="C4071" s="22">
        <f>WEEKDAY(Flights[[#This Row],[Date]],1)</f>
        <v>5</v>
      </c>
      <c r="D4071" t="s">
        <v>1761</v>
      </c>
      <c r="E4071" t="s">
        <v>1989</v>
      </c>
      <c r="F4071" t="s">
        <v>0</v>
      </c>
      <c r="G4071" t="s">
        <v>9</v>
      </c>
      <c r="H4071" t="str">
        <f>_xlfn.XLOOKUP(Flights[[#This Row],[Destination]], Airports!$A$2:$A$78, Airports!$D$2:$D$78)</f>
        <v>San Francisco</v>
      </c>
      <c r="I4071" t="str" cm="1">
        <f t="array" ref="I4071">_xlfn.XLOOKUP(Flights[[#This Row],[Destination]],_xlfn._TRO_TRAILING( Airports!A:A),_xlfn._TRO_TRAILING( Airports!E:E), "Not found")</f>
        <v>CA</v>
      </c>
      <c r="J4071" s="1">
        <v>0.79166666666666663</v>
      </c>
      <c r="K4071" s="22">
        <f>HOUR(Flights[[#This Row],[Scheduled Departure]])</f>
        <v>19</v>
      </c>
      <c r="L4071" s="1">
        <v>0.78680555555555554</v>
      </c>
      <c r="M4071">
        <f>(L4071-J4071)*24*60</f>
        <v>-6.9999999999999751</v>
      </c>
      <c r="N4071" s="16">
        <f>Flights[[#This Row],[Length (min)]]/60</f>
        <v>1.3833333333333333</v>
      </c>
      <c r="O4071">
        <v>83</v>
      </c>
      <c r="P4071">
        <v>337</v>
      </c>
      <c r="Q4071" s="18">
        <f>IFERROR(Flights[[#This Row],[Distance]]/Flights[[#This Row],[Length (hr)]], "")</f>
        <v>243.6144578313253</v>
      </c>
      <c r="R4071" s="1">
        <v>0.85</v>
      </c>
      <c r="S4071" s="1" t="str">
        <f>IF(Flights[[#This Row],[Length (hr)]]&lt;2, "No meal", IF(Flights[[#This Row],[Length (hr)]]&lt;3.5, "Light meal", "Full meal"))</f>
        <v>No meal</v>
      </c>
      <c r="T4071" s="1" t="str">
        <f>IF(AND(Flights[[#This Row],[Airline]]="US Airways", Flights[[#This Row],[Meal]]="Full Meal"), "Yes", "No")</f>
        <v>No</v>
      </c>
      <c r="U4071" s="1">
        <v>0.84444444444444444</v>
      </c>
      <c r="V4071">
        <v>-8</v>
      </c>
      <c r="W4071" s="1" t="str">
        <f>IF(Flights[[#This Row],[Arrival Delay]] = "", "Cancelled", IF(Flights[[#This Row],[Arrival Delay]]&gt;15, "Delayed", "On time"))</f>
        <v>On time</v>
      </c>
      <c r="X4071" t="str">
        <f>IF(Flights[[#This Row],[Status]]&lt;&gt;"Delayed","", IF(Flights[[#This Row],[Arrival Delay]]&gt;120, "Severe", IF(Flights[[#This Row],[Arrival Delay]]&gt;60, "Major", "Moderate")))</f>
        <v/>
      </c>
      <c r="Y4071" t="b">
        <v>0</v>
      </c>
      <c r="AA4071" t="str">
        <f>IF(OR(AND(Flights[[#This Row],[Status]]="Cancelled", Flights[[#This Row],[Cancellation Reason]]="Airline/Carrier"), Flights[[#This Row],[Delay Type]]="Severe"), "Yes", "No")</f>
        <v>No</v>
      </c>
    </row>
    <row r="4072" spans="1:27" x14ac:dyDescent="0.3">
      <c r="A4072" s="3">
        <v>42299</v>
      </c>
      <c r="B4072" s="22">
        <f>WEEKNUM(Flights[[#This Row],[Date]], 1)</f>
        <v>43</v>
      </c>
      <c r="C4072" s="22">
        <f>WEEKDAY(Flights[[#This Row],[Date]],1)</f>
        <v>5</v>
      </c>
      <c r="D4072" t="s">
        <v>631</v>
      </c>
      <c r="E4072" t="s">
        <v>1991</v>
      </c>
      <c r="F4072" t="s">
        <v>0</v>
      </c>
      <c r="G4072" t="s">
        <v>344</v>
      </c>
      <c r="H4072" t="str">
        <f>_xlfn.XLOOKUP(Flights[[#This Row],[Destination]], Airports!$A$2:$A$78, Airports!$D$2:$D$78)</f>
        <v>Seattle</v>
      </c>
      <c r="I4072" t="str" cm="1">
        <f t="array" ref="I4072">_xlfn.XLOOKUP(Flights[[#This Row],[Destination]],_xlfn._TRO_TRAILING( Airports!A:A),_xlfn._TRO_TRAILING( Airports!E:E), "Not found")</f>
        <v>WA</v>
      </c>
      <c r="J4072" s="1">
        <v>0.82291666666666663</v>
      </c>
      <c r="K4072" s="22">
        <f>HOUR(Flights[[#This Row],[Scheduled Departure]])</f>
        <v>19</v>
      </c>
      <c r="L4072" s="1">
        <v>0.81666666666666665</v>
      </c>
      <c r="M4072">
        <f>(L4072-J4072)*24*60</f>
        <v>-8.999999999999968</v>
      </c>
      <c r="N4072" s="16">
        <f>Flights[[#This Row],[Length (min)]]/60</f>
        <v>2.7333333333333334</v>
      </c>
      <c r="O4072">
        <v>164</v>
      </c>
      <c r="P4072">
        <v>954</v>
      </c>
      <c r="Q4072" s="18">
        <f>IFERROR(Flights[[#This Row],[Distance]]/Flights[[#This Row],[Length (hr)]], "")</f>
        <v>349.02439024390242</v>
      </c>
      <c r="R4072" s="1">
        <v>0.93402777777777779</v>
      </c>
      <c r="S4072" s="1" t="str">
        <f>IF(Flights[[#This Row],[Length (hr)]]&lt;2, "No meal", IF(Flights[[#This Row],[Length (hr)]]&lt;3.5, "Light meal", "Full meal"))</f>
        <v>Light meal</v>
      </c>
      <c r="T4072" s="1" t="str">
        <f>IF(AND(Flights[[#This Row],[Airline]]="US Airways", Flights[[#This Row],[Meal]]="Full Meal"), "Yes", "No")</f>
        <v>No</v>
      </c>
      <c r="U4072" s="1">
        <v>0.93055555555555558</v>
      </c>
      <c r="V4072">
        <v>-5</v>
      </c>
      <c r="W4072" s="1" t="str">
        <f>IF(Flights[[#This Row],[Arrival Delay]] = "", "Cancelled", IF(Flights[[#This Row],[Arrival Delay]]&gt;15, "Delayed", "On time"))</f>
        <v>On time</v>
      </c>
      <c r="X4072" t="str">
        <f>IF(Flights[[#This Row],[Status]]&lt;&gt;"Delayed","", IF(Flights[[#This Row],[Arrival Delay]]&gt;120, "Severe", IF(Flights[[#This Row],[Arrival Delay]]&gt;60, "Major", "Moderate")))</f>
        <v/>
      </c>
      <c r="Y4072" t="b">
        <v>0</v>
      </c>
      <c r="AA4072" t="str">
        <f>IF(OR(AND(Flights[[#This Row],[Status]]="Cancelled", Flights[[#This Row],[Cancellation Reason]]="Airline/Carrier"), Flights[[#This Row],[Delay Type]]="Severe"), "Yes", "No")</f>
        <v>No</v>
      </c>
    </row>
    <row r="4073" spans="1:27" x14ac:dyDescent="0.3">
      <c r="A4073" s="3">
        <v>42299</v>
      </c>
      <c r="B4073" s="22">
        <f>WEEKNUM(Flights[[#This Row],[Date]], 1)</f>
        <v>43</v>
      </c>
      <c r="C4073" s="22">
        <f>WEEKDAY(Flights[[#This Row],[Date]],1)</f>
        <v>5</v>
      </c>
      <c r="D4073" t="s">
        <v>669</v>
      </c>
      <c r="E4073" t="s">
        <v>1992</v>
      </c>
      <c r="F4073" t="s">
        <v>0</v>
      </c>
      <c r="G4073" t="s">
        <v>285</v>
      </c>
      <c r="H4073" t="str">
        <f>_xlfn.XLOOKUP(Flights[[#This Row],[Destination]], Airports!$A$2:$A$78, Airports!$D$2:$D$78)</f>
        <v>Fort Lauderdale</v>
      </c>
      <c r="I4073" t="str" cm="1">
        <f t="array" ref="I4073">_xlfn.XLOOKUP(Flights[[#This Row],[Destination]],_xlfn._TRO_TRAILING( Airports!A:A),_xlfn._TRO_TRAILING( Airports!E:E), "Not found")</f>
        <v>FL</v>
      </c>
      <c r="J4073" s="1">
        <v>0.96805555555555556</v>
      </c>
      <c r="K4073" s="22">
        <f>HOUR(Flights[[#This Row],[Scheduled Departure]])</f>
        <v>23</v>
      </c>
      <c r="L4073" s="1">
        <v>0.97847222222222219</v>
      </c>
      <c r="M4073">
        <f>(L4073-J4073)*24*60</f>
        <v>14.999999999999947</v>
      </c>
      <c r="N4073" s="16">
        <f>Flights[[#This Row],[Length (min)]]/60</f>
        <v>4.8166666666666664</v>
      </c>
      <c r="O4073">
        <v>289</v>
      </c>
      <c r="P4073">
        <v>2343</v>
      </c>
      <c r="Q4073" s="18">
        <f>IFERROR(Flights[[#This Row],[Distance]]/Flights[[#This Row],[Length (hr)]], "")</f>
        <v>486.4359861591696</v>
      </c>
      <c r="R4073" s="1">
        <v>0.29722222222222222</v>
      </c>
      <c r="S4073" s="1" t="str">
        <f>IF(Flights[[#This Row],[Length (hr)]]&lt;2, "No meal", IF(Flights[[#This Row],[Length (hr)]]&lt;3.5, "Light meal", "Full meal"))</f>
        <v>Full meal</v>
      </c>
      <c r="T4073" s="1" t="str">
        <f>IF(AND(Flights[[#This Row],[Airline]]="US Airways", Flights[[#This Row],[Meal]]="Full Meal"), "Yes", "No")</f>
        <v>No</v>
      </c>
      <c r="U4073" s="1">
        <v>0.30416666666666664</v>
      </c>
      <c r="V4073">
        <v>10</v>
      </c>
      <c r="W4073" s="1" t="str">
        <f>IF(Flights[[#This Row],[Arrival Delay]] = "", "Cancelled", IF(Flights[[#This Row],[Arrival Delay]]&gt;15, "Delayed", "On time"))</f>
        <v>On time</v>
      </c>
      <c r="X4073" t="str">
        <f>IF(Flights[[#This Row],[Status]]&lt;&gt;"Delayed","", IF(Flights[[#This Row],[Arrival Delay]]&gt;120, "Severe", IF(Flights[[#This Row],[Arrival Delay]]&gt;60, "Major", "Moderate")))</f>
        <v/>
      </c>
      <c r="Y4073" t="b">
        <v>0</v>
      </c>
      <c r="AA4073" t="str">
        <f>IF(OR(AND(Flights[[#This Row],[Status]]="Cancelled", Flights[[#This Row],[Cancellation Reason]]="Airline/Carrier"), Flights[[#This Row],[Delay Type]]="Severe"), "Yes", "No")</f>
        <v>No</v>
      </c>
    </row>
    <row r="4074" spans="1:27" x14ac:dyDescent="0.3">
      <c r="A4074" s="3">
        <v>42299</v>
      </c>
      <c r="B4074" s="22">
        <f>WEEKNUM(Flights[[#This Row],[Date]], 1)</f>
        <v>43</v>
      </c>
      <c r="C4074" s="22">
        <f>WEEKDAY(Flights[[#This Row],[Date]],1)</f>
        <v>5</v>
      </c>
      <c r="D4074" t="s">
        <v>681</v>
      </c>
      <c r="E4074" t="s">
        <v>1996</v>
      </c>
      <c r="F4074" t="s">
        <v>0</v>
      </c>
      <c r="G4074" t="s">
        <v>16</v>
      </c>
      <c r="H4074" t="str">
        <f>_xlfn.XLOOKUP(Flights[[#This Row],[Destination]], Airports!$A$2:$A$78, Airports!$D$2:$D$78)</f>
        <v>Dulles</v>
      </c>
      <c r="I4074" t="str" cm="1">
        <f t="array" ref="I4074">_xlfn.XLOOKUP(Flights[[#This Row],[Destination]],_xlfn._TRO_TRAILING( Airports!A:A),_xlfn._TRO_TRAILING( Airports!E:E), "Not found")</f>
        <v>VA</v>
      </c>
      <c r="J4074" s="1">
        <v>0.99652777777777779</v>
      </c>
      <c r="K4074" s="22">
        <f>HOUR(Flights[[#This Row],[Scheduled Departure]])</f>
        <v>23</v>
      </c>
      <c r="L4074" s="1">
        <v>0.99722222222222223</v>
      </c>
      <c r="M4074">
        <f>(L4074-J4074)*24*60</f>
        <v>0.99999999999999645</v>
      </c>
      <c r="N4074" s="16">
        <f>Flights[[#This Row],[Length (min)]]/60</f>
        <v>4.7</v>
      </c>
      <c r="O4074">
        <v>282</v>
      </c>
      <c r="P4074">
        <v>2288</v>
      </c>
      <c r="Q4074" s="18">
        <f>IFERROR(Flights[[#This Row],[Distance]]/Flights[[#This Row],[Length (hr)]], "")</f>
        <v>486.80851063829783</v>
      </c>
      <c r="R4074" s="1">
        <v>0.32291666666666669</v>
      </c>
      <c r="S4074" s="1" t="str">
        <f>IF(Flights[[#This Row],[Length (hr)]]&lt;2, "No meal", IF(Flights[[#This Row],[Length (hr)]]&lt;3.5, "Light meal", "Full meal"))</f>
        <v>Full meal</v>
      </c>
      <c r="T4074" s="1" t="str">
        <f>IF(AND(Flights[[#This Row],[Airline]]="US Airways", Flights[[#This Row],[Meal]]="Full Meal"), "Yes", "No")</f>
        <v>No</v>
      </c>
      <c r="U4074" s="1">
        <v>0.31805555555555554</v>
      </c>
      <c r="V4074">
        <v>-7</v>
      </c>
      <c r="W4074" s="1" t="str">
        <f>IF(Flights[[#This Row],[Arrival Delay]] = "", "Cancelled", IF(Flights[[#This Row],[Arrival Delay]]&gt;15, "Delayed", "On time"))</f>
        <v>On time</v>
      </c>
      <c r="X4074" t="str">
        <f>IF(Flights[[#This Row],[Status]]&lt;&gt;"Delayed","", IF(Flights[[#This Row],[Arrival Delay]]&gt;120, "Severe", IF(Flights[[#This Row],[Arrival Delay]]&gt;60, "Major", "Moderate")))</f>
        <v/>
      </c>
      <c r="Y4074" t="b">
        <v>0</v>
      </c>
      <c r="AA4074" t="str">
        <f>IF(OR(AND(Flights[[#This Row],[Status]]="Cancelled", Flights[[#This Row],[Cancellation Reason]]="Airline/Carrier"), Flights[[#This Row],[Delay Type]]="Severe"), "Yes", "No")</f>
        <v>No</v>
      </c>
    </row>
    <row r="4075" spans="1:27" x14ac:dyDescent="0.3">
      <c r="A4075" s="3">
        <v>42300</v>
      </c>
      <c r="B4075" s="22">
        <f>WEEKNUM(Flights[[#This Row],[Date]], 1)</f>
        <v>43</v>
      </c>
      <c r="C4075" s="22">
        <f>WEEKDAY(Flights[[#This Row],[Date]],1)</f>
        <v>6</v>
      </c>
      <c r="D4075" t="s">
        <v>1716</v>
      </c>
      <c r="E4075" t="s">
        <v>1995</v>
      </c>
      <c r="F4075" t="s">
        <v>0</v>
      </c>
      <c r="G4075" t="s">
        <v>351</v>
      </c>
      <c r="H4075" t="str">
        <f>_xlfn.XLOOKUP(Flights[[#This Row],[Destination]], Airports!$A$2:$A$78, Airports!$D$2:$D$78)</f>
        <v>Sacramento</v>
      </c>
      <c r="I4075" t="str" cm="1">
        <f t="array" ref="I4075">_xlfn.XLOOKUP(Flights[[#This Row],[Destination]],_xlfn._TRO_TRAILING( Airports!A:A),_xlfn._TRO_TRAILING( Airports!E:E), "Not found")</f>
        <v>CA</v>
      </c>
      <c r="J4075" s="1">
        <v>0.25</v>
      </c>
      <c r="K4075" s="22">
        <f>HOUR(Flights[[#This Row],[Scheduled Departure]])</f>
        <v>6</v>
      </c>
      <c r="L4075" s="1">
        <v>0.24791666666666667</v>
      </c>
      <c r="M4075">
        <f>(L4075-J4075)*24*60</f>
        <v>-2.9999999999999893</v>
      </c>
      <c r="N4075" s="16">
        <f>Flights[[#This Row],[Length (min)]]/60</f>
        <v>1.4166666666666667</v>
      </c>
      <c r="O4075">
        <v>85</v>
      </c>
      <c r="P4075">
        <v>373</v>
      </c>
      <c r="Q4075" s="18">
        <f>IFERROR(Flights[[#This Row],[Distance]]/Flights[[#This Row],[Length (hr)]], "")</f>
        <v>263.29411764705878</v>
      </c>
      <c r="R4075" s="1">
        <v>0.30208333333333331</v>
      </c>
      <c r="S4075" s="1" t="str">
        <f>IF(Flights[[#This Row],[Length (hr)]]&lt;2, "No meal", IF(Flights[[#This Row],[Length (hr)]]&lt;3.5, "Light meal", "Full meal"))</f>
        <v>No meal</v>
      </c>
      <c r="T4075" s="1" t="str">
        <f>IF(AND(Flights[[#This Row],[Airline]]="US Airways", Flights[[#This Row],[Meal]]="Full Meal"), "Yes", "No")</f>
        <v>No</v>
      </c>
      <c r="U4075" s="1">
        <v>0.30694444444444446</v>
      </c>
      <c r="V4075">
        <v>7</v>
      </c>
      <c r="W4075" s="1" t="str">
        <f>IF(Flights[[#This Row],[Arrival Delay]] = "", "Cancelled", IF(Flights[[#This Row],[Arrival Delay]]&gt;15, "Delayed", "On time"))</f>
        <v>On time</v>
      </c>
      <c r="X4075" t="str">
        <f>IF(Flights[[#This Row],[Status]]&lt;&gt;"Delayed","", IF(Flights[[#This Row],[Arrival Delay]]&gt;120, "Severe", IF(Flights[[#This Row],[Arrival Delay]]&gt;60, "Major", "Moderate")))</f>
        <v/>
      </c>
      <c r="Y4075" t="b">
        <v>0</v>
      </c>
      <c r="AA4075" t="str">
        <f>IF(OR(AND(Flights[[#This Row],[Status]]="Cancelled", Flights[[#This Row],[Cancellation Reason]]="Airline/Carrier"), Flights[[#This Row],[Delay Type]]="Severe"), "Yes", "No")</f>
        <v>No</v>
      </c>
    </row>
    <row r="4076" spans="1:27" x14ac:dyDescent="0.3">
      <c r="A4076" s="3">
        <v>42300</v>
      </c>
      <c r="B4076" s="22">
        <f>WEEKNUM(Flights[[#This Row],[Date]], 1)</f>
        <v>43</v>
      </c>
      <c r="C4076" s="22">
        <f>WEEKDAY(Flights[[#This Row],[Date]],1)</f>
        <v>6</v>
      </c>
      <c r="D4076" t="s">
        <v>184</v>
      </c>
      <c r="E4076" t="s">
        <v>1987</v>
      </c>
      <c r="F4076" t="s">
        <v>0</v>
      </c>
      <c r="G4076" t="s">
        <v>4</v>
      </c>
      <c r="H4076" t="str">
        <f>_xlfn.XLOOKUP(Flights[[#This Row],[Destination]], Airports!$A$2:$A$78, Airports!$D$2:$D$78)</f>
        <v>Chicago</v>
      </c>
      <c r="I4076" t="str" cm="1">
        <f t="array" ref="I4076">_xlfn.XLOOKUP(Flights[[#This Row],[Destination]],_xlfn._TRO_TRAILING( Airports!A:A),_xlfn._TRO_TRAILING( Airports!E:E), "Not found")</f>
        <v>IL</v>
      </c>
      <c r="J4076" s="1">
        <v>0.25</v>
      </c>
      <c r="K4076" s="22">
        <f>HOUR(Flights[[#This Row],[Scheduled Departure]])</f>
        <v>6</v>
      </c>
      <c r="L4076" s="1">
        <v>0.24652777777777779</v>
      </c>
      <c r="M4076">
        <f>(L4076-J4076)*24*60</f>
        <v>-4.9999999999999822</v>
      </c>
      <c r="N4076" s="16">
        <f>Flights[[#This Row],[Length (min)]]/60</f>
        <v>3.7166666666666668</v>
      </c>
      <c r="O4076">
        <v>223</v>
      </c>
      <c r="P4076">
        <v>1744</v>
      </c>
      <c r="Q4076" s="18">
        <f>IFERROR(Flights[[#This Row],[Distance]]/Flights[[#This Row],[Length (hr)]], "")</f>
        <v>469.23766816143495</v>
      </c>
      <c r="R4076" s="1">
        <v>0.50555555555555554</v>
      </c>
      <c r="S4076" s="1" t="str">
        <f>IF(Flights[[#This Row],[Length (hr)]]&lt;2, "No meal", IF(Flights[[#This Row],[Length (hr)]]&lt;3.5, "Light meal", "Full meal"))</f>
        <v>Full meal</v>
      </c>
      <c r="T4076" s="1" t="str">
        <f>IF(AND(Flights[[#This Row],[Airline]]="US Airways", Flights[[#This Row],[Meal]]="Full Meal"), "Yes", "No")</f>
        <v>No</v>
      </c>
      <c r="U4076" s="1">
        <v>0.48472222222222222</v>
      </c>
      <c r="V4076">
        <v>-30</v>
      </c>
      <c r="W4076" s="1" t="str">
        <f>IF(Flights[[#This Row],[Arrival Delay]] = "", "Cancelled", IF(Flights[[#This Row],[Arrival Delay]]&gt;15, "Delayed", "On time"))</f>
        <v>On time</v>
      </c>
      <c r="X4076" t="str">
        <f>IF(Flights[[#This Row],[Status]]&lt;&gt;"Delayed","", IF(Flights[[#This Row],[Arrival Delay]]&gt;120, "Severe", IF(Flights[[#This Row],[Arrival Delay]]&gt;60, "Major", "Moderate")))</f>
        <v/>
      </c>
      <c r="Y4076" t="b">
        <v>0</v>
      </c>
      <c r="AA4076" t="str">
        <f>IF(OR(AND(Flights[[#This Row],[Status]]="Cancelled", Flights[[#This Row],[Cancellation Reason]]="Airline/Carrier"), Flights[[#This Row],[Delay Type]]="Severe"), "Yes", "No")</f>
        <v>No</v>
      </c>
    </row>
    <row r="4077" spans="1:27" x14ac:dyDescent="0.3">
      <c r="A4077" s="3">
        <v>42300</v>
      </c>
      <c r="B4077" s="22">
        <f>WEEKNUM(Flights[[#This Row],[Date]], 1)</f>
        <v>43</v>
      </c>
      <c r="C4077" s="22">
        <f>WEEKDAY(Flights[[#This Row],[Date]],1)</f>
        <v>6</v>
      </c>
      <c r="D4077" t="s">
        <v>415</v>
      </c>
      <c r="E4077" t="s">
        <v>1996</v>
      </c>
      <c r="F4077" t="s">
        <v>0</v>
      </c>
      <c r="G4077" t="s">
        <v>10</v>
      </c>
      <c r="H4077" t="str">
        <f>_xlfn.XLOOKUP(Flights[[#This Row],[Destination]], Airports!$A$2:$A$78, Airports!$D$2:$D$78)</f>
        <v>Boston</v>
      </c>
      <c r="I4077" t="str" cm="1">
        <f t="array" ref="I4077">_xlfn.XLOOKUP(Flights[[#This Row],[Destination]],_xlfn._TRO_TRAILING( Airports!A:A),_xlfn._TRO_TRAILING( Airports!E:E), "Not found")</f>
        <v>MA</v>
      </c>
      <c r="J4077" s="1">
        <v>0.35069444444444442</v>
      </c>
      <c r="K4077" s="22">
        <f>HOUR(Flights[[#This Row],[Scheduled Departure]])</f>
        <v>8</v>
      </c>
      <c r="L4077" s="1">
        <v>0.34861111111111109</v>
      </c>
      <c r="M4077">
        <f>(L4077-J4077)*24*60</f>
        <v>-2.9999999999999893</v>
      </c>
      <c r="N4077" s="16">
        <f>Flights[[#This Row],[Length (min)]]/60</f>
        <v>5.25</v>
      </c>
      <c r="O4077">
        <v>315</v>
      </c>
      <c r="P4077">
        <v>2611</v>
      </c>
      <c r="Q4077" s="18">
        <f>IFERROR(Flights[[#This Row],[Distance]]/Flights[[#This Row],[Length (hr)]], "")</f>
        <v>497.33333333333331</v>
      </c>
      <c r="R4077" s="1">
        <v>0.70138888888888884</v>
      </c>
      <c r="S4077" s="1" t="str">
        <f>IF(Flights[[#This Row],[Length (hr)]]&lt;2, "No meal", IF(Flights[[#This Row],[Length (hr)]]&lt;3.5, "Light meal", "Full meal"))</f>
        <v>Full meal</v>
      </c>
      <c r="T4077" s="1" t="str">
        <f>IF(AND(Flights[[#This Row],[Airline]]="US Airways", Flights[[#This Row],[Meal]]="Full Meal"), "Yes", "No")</f>
        <v>No</v>
      </c>
      <c r="U4077" s="1">
        <v>0.69236111111111109</v>
      </c>
      <c r="V4077">
        <v>-13</v>
      </c>
      <c r="W4077" s="1" t="str">
        <f>IF(Flights[[#This Row],[Arrival Delay]] = "", "Cancelled", IF(Flights[[#This Row],[Arrival Delay]]&gt;15, "Delayed", "On time"))</f>
        <v>On time</v>
      </c>
      <c r="X4077" t="str">
        <f>IF(Flights[[#This Row],[Status]]&lt;&gt;"Delayed","", IF(Flights[[#This Row],[Arrival Delay]]&gt;120, "Severe", IF(Flights[[#This Row],[Arrival Delay]]&gt;60, "Major", "Moderate")))</f>
        <v/>
      </c>
      <c r="Y4077" t="b">
        <v>0</v>
      </c>
      <c r="AA4077" t="str">
        <f>IF(OR(AND(Flights[[#This Row],[Status]]="Cancelled", Flights[[#This Row],[Cancellation Reason]]="Airline/Carrier"), Flights[[#This Row],[Delay Type]]="Severe"), "Yes", "No")</f>
        <v>No</v>
      </c>
    </row>
    <row r="4078" spans="1:27" x14ac:dyDescent="0.3">
      <c r="A4078" s="3">
        <v>42300</v>
      </c>
      <c r="B4078" s="22">
        <f>WEEKNUM(Flights[[#This Row],[Date]], 1)</f>
        <v>43</v>
      </c>
      <c r="C4078" s="22">
        <f>WEEKDAY(Flights[[#This Row],[Date]],1)</f>
        <v>6</v>
      </c>
      <c r="D4078" t="s">
        <v>52</v>
      </c>
      <c r="E4078" t="s">
        <v>1987</v>
      </c>
      <c r="F4078" t="s">
        <v>0</v>
      </c>
      <c r="G4078" t="s">
        <v>12</v>
      </c>
      <c r="H4078" t="str">
        <f>_xlfn.XLOOKUP(Flights[[#This Row],[Destination]], Airports!$A$2:$A$78, Airports!$D$2:$D$78)</f>
        <v>New York</v>
      </c>
      <c r="I4078" t="str" cm="1">
        <f t="array" ref="I4078">_xlfn.XLOOKUP(Flights[[#This Row],[Destination]],_xlfn._TRO_TRAILING( Airports!A:A),_xlfn._TRO_TRAILING( Airports!E:E), "Not found")</f>
        <v>NY</v>
      </c>
      <c r="J4078" s="1">
        <v>0.375</v>
      </c>
      <c r="K4078" s="22">
        <f>HOUR(Flights[[#This Row],[Scheduled Departure]])</f>
        <v>9</v>
      </c>
      <c r="L4078" s="1">
        <v>0.37361111111111112</v>
      </c>
      <c r="M4078">
        <f>(L4078-J4078)*24*60</f>
        <v>-1.9999999999999929</v>
      </c>
      <c r="N4078" s="16">
        <f>Flights[[#This Row],[Length (min)]]/60</f>
        <v>5.8166666666666664</v>
      </c>
      <c r="O4078">
        <v>349</v>
      </c>
      <c r="P4078">
        <v>2475</v>
      </c>
      <c r="Q4078" s="18">
        <f>IFERROR(Flights[[#This Row],[Distance]]/Flights[[#This Row],[Length (hr)]], "")</f>
        <v>425.50143266475646</v>
      </c>
      <c r="R4078" s="1">
        <v>0.73611111111111116</v>
      </c>
      <c r="S4078" s="1" t="str">
        <f>IF(Flights[[#This Row],[Length (hr)]]&lt;2, "No meal", IF(Flights[[#This Row],[Length (hr)]]&lt;3.5, "Light meal", "Full meal"))</f>
        <v>Full meal</v>
      </c>
      <c r="T4078" s="1" t="str">
        <f>IF(AND(Flights[[#This Row],[Airline]]="US Airways", Flights[[#This Row],[Meal]]="Full Meal"), "Yes", "No")</f>
        <v>No</v>
      </c>
      <c r="U4078" s="1">
        <v>0.74097222222222225</v>
      </c>
      <c r="V4078">
        <v>7</v>
      </c>
      <c r="W4078" s="1" t="str">
        <f>IF(Flights[[#This Row],[Arrival Delay]] = "", "Cancelled", IF(Flights[[#This Row],[Arrival Delay]]&gt;15, "Delayed", "On time"))</f>
        <v>On time</v>
      </c>
      <c r="X4078" t="str">
        <f>IF(Flights[[#This Row],[Status]]&lt;&gt;"Delayed","", IF(Flights[[#This Row],[Arrival Delay]]&gt;120, "Severe", IF(Flights[[#This Row],[Arrival Delay]]&gt;60, "Major", "Moderate")))</f>
        <v/>
      </c>
      <c r="Y4078" t="b">
        <v>0</v>
      </c>
      <c r="AA4078" t="str">
        <f>IF(OR(AND(Flights[[#This Row],[Status]]="Cancelled", Flights[[#This Row],[Cancellation Reason]]="Airline/Carrier"), Flights[[#This Row],[Delay Type]]="Severe"), "Yes", "No")</f>
        <v>No</v>
      </c>
    </row>
    <row r="4079" spans="1:27" x14ac:dyDescent="0.3">
      <c r="A4079" s="3">
        <v>42300</v>
      </c>
      <c r="B4079" s="22">
        <f>WEEKNUM(Flights[[#This Row],[Date]], 1)</f>
        <v>43</v>
      </c>
      <c r="C4079" s="22">
        <f>WEEKDAY(Flights[[#This Row],[Date]],1)</f>
        <v>6</v>
      </c>
      <c r="D4079" t="s">
        <v>444</v>
      </c>
      <c r="E4079" t="s">
        <v>1994</v>
      </c>
      <c r="F4079" t="s">
        <v>0</v>
      </c>
      <c r="G4079" t="s">
        <v>344</v>
      </c>
      <c r="H4079" t="str">
        <f>_xlfn.XLOOKUP(Flights[[#This Row],[Destination]], Airports!$A$2:$A$78, Airports!$D$2:$D$78)</f>
        <v>Seattle</v>
      </c>
      <c r="I4079" t="str" cm="1">
        <f t="array" ref="I4079">_xlfn.XLOOKUP(Flights[[#This Row],[Destination]],_xlfn._TRO_TRAILING( Airports!A:A),_xlfn._TRO_TRAILING( Airports!E:E), "Not found")</f>
        <v>WA</v>
      </c>
      <c r="J4079" s="1">
        <v>0.38333333333333336</v>
      </c>
      <c r="K4079" s="22">
        <f>HOUR(Flights[[#This Row],[Scheduled Departure]])</f>
        <v>9</v>
      </c>
      <c r="L4079" s="1">
        <v>0.37986111111111109</v>
      </c>
      <c r="M4079">
        <f>(L4079-J4079)*24*60</f>
        <v>-5.0000000000000622</v>
      </c>
      <c r="N4079" s="16">
        <f>Flights[[#This Row],[Length (min)]]/60</f>
        <v>2.8833333333333333</v>
      </c>
      <c r="O4079">
        <v>173</v>
      </c>
      <c r="P4079">
        <v>954</v>
      </c>
      <c r="Q4079" s="18">
        <f>IFERROR(Flights[[#This Row],[Distance]]/Flights[[#This Row],[Length (hr)]], "")</f>
        <v>330.8670520231214</v>
      </c>
      <c r="R4079" s="1">
        <v>0.49791666666666667</v>
      </c>
      <c r="S4079" s="1" t="str">
        <f>IF(Flights[[#This Row],[Length (hr)]]&lt;2, "No meal", IF(Flights[[#This Row],[Length (hr)]]&lt;3.5, "Light meal", "Full meal"))</f>
        <v>Light meal</v>
      </c>
      <c r="T4079" s="1" t="str">
        <f>IF(AND(Flights[[#This Row],[Airline]]="US Airways", Flights[[#This Row],[Meal]]="Full Meal"), "Yes", "No")</f>
        <v>No</v>
      </c>
      <c r="U4079" s="1">
        <v>0.5</v>
      </c>
      <c r="V4079">
        <v>3</v>
      </c>
      <c r="W4079" s="1" t="str">
        <f>IF(Flights[[#This Row],[Arrival Delay]] = "", "Cancelled", IF(Flights[[#This Row],[Arrival Delay]]&gt;15, "Delayed", "On time"))</f>
        <v>On time</v>
      </c>
      <c r="X4079" t="str">
        <f>IF(Flights[[#This Row],[Status]]&lt;&gt;"Delayed","", IF(Flights[[#This Row],[Arrival Delay]]&gt;120, "Severe", IF(Flights[[#This Row],[Arrival Delay]]&gt;60, "Major", "Moderate")))</f>
        <v/>
      </c>
      <c r="Y4079" t="b">
        <v>0</v>
      </c>
      <c r="AA4079" t="str">
        <f>IF(OR(AND(Flights[[#This Row],[Status]]="Cancelled", Flights[[#This Row],[Cancellation Reason]]="Airline/Carrier"), Flights[[#This Row],[Delay Type]]="Severe"), "Yes", "No")</f>
        <v>No</v>
      </c>
    </row>
    <row r="4080" spans="1:27" x14ac:dyDescent="0.3">
      <c r="A4080" s="3">
        <v>42300</v>
      </c>
      <c r="B4080" s="22">
        <f>WEEKNUM(Flights[[#This Row],[Date]], 1)</f>
        <v>43</v>
      </c>
      <c r="C4080" s="22">
        <f>WEEKDAY(Flights[[#This Row],[Date]],1)</f>
        <v>6</v>
      </c>
      <c r="D4080" t="s">
        <v>1372</v>
      </c>
      <c r="E4080" t="s">
        <v>1993</v>
      </c>
      <c r="F4080" t="s">
        <v>0</v>
      </c>
      <c r="G4080" t="s">
        <v>273</v>
      </c>
      <c r="H4080" t="str">
        <f>_xlfn.XLOOKUP(Flights[[#This Row],[Destination]], Airports!$A$2:$A$78, Airports!$D$2:$D$78)</f>
        <v>Denver</v>
      </c>
      <c r="I4080" t="str" cm="1">
        <f t="array" ref="I4080">_xlfn.XLOOKUP(Flights[[#This Row],[Destination]],_xlfn._TRO_TRAILING( Airports!A:A),_xlfn._TRO_TRAILING( Airports!E:E), "Not found")</f>
        <v>CO</v>
      </c>
      <c r="J4080" s="1">
        <v>0.40625</v>
      </c>
      <c r="K4080" s="22">
        <f>HOUR(Flights[[#This Row],[Scheduled Departure]])</f>
        <v>9</v>
      </c>
      <c r="L4080" s="1">
        <v>0.40555555555555556</v>
      </c>
      <c r="M4080">
        <f>(L4080-J4080)*24*60</f>
        <v>-0.99999999999999645</v>
      </c>
      <c r="N4080" s="16">
        <f>Flights[[#This Row],[Length (min)]]/60</f>
        <v>2.4833333333333334</v>
      </c>
      <c r="O4080">
        <v>149</v>
      </c>
      <c r="P4080">
        <v>862</v>
      </c>
      <c r="Q4080" s="18">
        <f>IFERROR(Flights[[#This Row],[Distance]]/Flights[[#This Row],[Length (hr)]], "")</f>
        <v>347.11409395973152</v>
      </c>
      <c r="R4080" s="1">
        <v>0.54305555555555551</v>
      </c>
      <c r="S4080" s="1" t="str">
        <f>IF(Flights[[#This Row],[Length (hr)]]&lt;2, "No meal", IF(Flights[[#This Row],[Length (hr)]]&lt;3.5, "Light meal", "Full meal"))</f>
        <v>Light meal</v>
      </c>
      <c r="T4080" s="1" t="str">
        <f>IF(AND(Flights[[#This Row],[Airline]]="US Airways", Flights[[#This Row],[Meal]]="Full Meal"), "Yes", "No")</f>
        <v>No</v>
      </c>
      <c r="U4080" s="1">
        <v>0.55069444444444449</v>
      </c>
      <c r="V4080">
        <v>11</v>
      </c>
      <c r="W4080" s="1" t="str">
        <f>IF(Flights[[#This Row],[Arrival Delay]] = "", "Cancelled", IF(Flights[[#This Row],[Arrival Delay]]&gt;15, "Delayed", "On time"))</f>
        <v>On time</v>
      </c>
      <c r="X4080" t="str">
        <f>IF(Flights[[#This Row],[Status]]&lt;&gt;"Delayed","", IF(Flights[[#This Row],[Arrival Delay]]&gt;120, "Severe", IF(Flights[[#This Row],[Arrival Delay]]&gt;60, "Major", "Moderate")))</f>
        <v/>
      </c>
      <c r="Y4080" t="b">
        <v>0</v>
      </c>
      <c r="AA4080" t="str">
        <f>IF(OR(AND(Flights[[#This Row],[Status]]="Cancelled", Flights[[#This Row],[Cancellation Reason]]="Airline/Carrier"), Flights[[#This Row],[Delay Type]]="Severe"), "Yes", "No")</f>
        <v>No</v>
      </c>
    </row>
    <row r="4081" spans="1:27" x14ac:dyDescent="0.3">
      <c r="A4081" s="3">
        <v>42300</v>
      </c>
      <c r="B4081" s="22">
        <f>WEEKNUM(Flights[[#This Row],[Date]], 1)</f>
        <v>43</v>
      </c>
      <c r="C4081" s="22">
        <f>WEEKDAY(Flights[[#This Row],[Date]],1)</f>
        <v>6</v>
      </c>
      <c r="D4081" t="s">
        <v>413</v>
      </c>
      <c r="E4081" t="s">
        <v>1994</v>
      </c>
      <c r="F4081" t="s">
        <v>0</v>
      </c>
      <c r="G4081" t="s">
        <v>250</v>
      </c>
      <c r="H4081" t="str">
        <f>_xlfn.XLOOKUP(Flights[[#This Row],[Destination]], Airports!$A$2:$A$78, Airports!$D$2:$D$78)</f>
        <v>Aspen</v>
      </c>
      <c r="I4081" t="str" cm="1">
        <f t="array" ref="I4081">_xlfn.XLOOKUP(Flights[[#This Row],[Destination]],_xlfn._TRO_TRAILING( Airports!A:A),_xlfn._TRO_TRAILING( Airports!E:E), "Not found")</f>
        <v>CO</v>
      </c>
      <c r="J4081" s="1">
        <v>0.41875000000000001</v>
      </c>
      <c r="K4081" s="22">
        <f>HOUR(Flights[[#This Row],[Scheduled Departure]])</f>
        <v>10</v>
      </c>
      <c r="L4081" s="1">
        <v>0.4152777777777778</v>
      </c>
      <c r="M4081">
        <f>(L4081-J4081)*24*60</f>
        <v>-4.9999999999999822</v>
      </c>
      <c r="N4081" s="16">
        <f>Flights[[#This Row],[Length (min)]]/60</f>
        <v>2.1166666666666667</v>
      </c>
      <c r="O4081">
        <v>127</v>
      </c>
      <c r="P4081">
        <v>737</v>
      </c>
      <c r="Q4081" s="18">
        <f>IFERROR(Flights[[#This Row],[Distance]]/Flights[[#This Row],[Length (hr)]], "")</f>
        <v>348.18897637795277</v>
      </c>
      <c r="R4081" s="1">
        <v>0.54583333333333328</v>
      </c>
      <c r="S4081" s="1" t="str">
        <f>IF(Flights[[#This Row],[Length (hr)]]&lt;2, "No meal", IF(Flights[[#This Row],[Length (hr)]]&lt;3.5, "Light meal", "Full meal"))</f>
        <v>Light meal</v>
      </c>
      <c r="T4081" s="1" t="str">
        <f>IF(AND(Flights[[#This Row],[Airline]]="US Airways", Flights[[#This Row],[Meal]]="Full Meal"), "Yes", "No")</f>
        <v>No</v>
      </c>
      <c r="U4081" s="1">
        <v>0.54513888888888884</v>
      </c>
      <c r="V4081">
        <v>-1</v>
      </c>
      <c r="W4081" s="1" t="str">
        <f>IF(Flights[[#This Row],[Arrival Delay]] = "", "Cancelled", IF(Flights[[#This Row],[Arrival Delay]]&gt;15, "Delayed", "On time"))</f>
        <v>On time</v>
      </c>
      <c r="X4081" t="str">
        <f>IF(Flights[[#This Row],[Status]]&lt;&gt;"Delayed","", IF(Flights[[#This Row],[Arrival Delay]]&gt;120, "Severe", IF(Flights[[#This Row],[Arrival Delay]]&gt;60, "Major", "Moderate")))</f>
        <v/>
      </c>
      <c r="Y4081" t="b">
        <v>0</v>
      </c>
      <c r="AA4081" t="str">
        <f>IF(OR(AND(Flights[[#This Row],[Status]]="Cancelled", Flights[[#This Row],[Cancellation Reason]]="Airline/Carrier"), Flights[[#This Row],[Delay Type]]="Severe"), "Yes", "No")</f>
        <v>No</v>
      </c>
    </row>
    <row r="4082" spans="1:27" x14ac:dyDescent="0.3">
      <c r="A4082" s="3">
        <v>42300</v>
      </c>
      <c r="B4082" s="22">
        <f>WEEKNUM(Flights[[#This Row],[Date]], 1)</f>
        <v>43</v>
      </c>
      <c r="C4082" s="22">
        <f>WEEKDAY(Flights[[#This Row],[Date]],1)</f>
        <v>6</v>
      </c>
      <c r="D4082" t="s">
        <v>527</v>
      </c>
      <c r="E4082" t="s">
        <v>1989</v>
      </c>
      <c r="F4082" t="s">
        <v>0</v>
      </c>
      <c r="G4082" t="s">
        <v>26</v>
      </c>
      <c r="H4082" t="str">
        <f>_xlfn.XLOOKUP(Flights[[#This Row],[Destination]], Airports!$A$2:$A$78, Airports!$D$2:$D$78)</f>
        <v>Atlanta</v>
      </c>
      <c r="I4082" t="str" cm="1">
        <f t="array" ref="I4082">_xlfn.XLOOKUP(Flights[[#This Row],[Destination]],_xlfn._TRO_TRAILING( Airports!A:A),_xlfn._TRO_TRAILING( Airports!E:E), "Not found")</f>
        <v>GA</v>
      </c>
      <c r="J4082" s="1">
        <v>0.53125</v>
      </c>
      <c r="K4082" s="22">
        <f>HOUR(Flights[[#This Row],[Scheduled Departure]])</f>
        <v>12</v>
      </c>
      <c r="L4082" s="1">
        <v>0.53125</v>
      </c>
      <c r="M4082">
        <f>(L4082-J4082)*24*60</f>
        <v>0</v>
      </c>
      <c r="N4082" s="16">
        <f>Flights[[#This Row],[Length (min)]]/60</f>
        <v>4.4666666666666668</v>
      </c>
      <c r="O4082">
        <v>268</v>
      </c>
      <c r="P4082">
        <v>1947</v>
      </c>
      <c r="Q4082" s="18">
        <f>IFERROR(Flights[[#This Row],[Distance]]/Flights[[#This Row],[Length (hr)]], "")</f>
        <v>435.8955223880597</v>
      </c>
      <c r="R4082" s="1">
        <v>0.83611111111111114</v>
      </c>
      <c r="S4082" s="1" t="str">
        <f>IF(Flights[[#This Row],[Length (hr)]]&lt;2, "No meal", IF(Flights[[#This Row],[Length (hr)]]&lt;3.5, "Light meal", "Full meal"))</f>
        <v>Full meal</v>
      </c>
      <c r="T4082" s="1" t="str">
        <f>IF(AND(Flights[[#This Row],[Airline]]="US Airways", Flights[[#This Row],[Meal]]="Full Meal"), "Yes", "No")</f>
        <v>No</v>
      </c>
      <c r="U4082" s="1">
        <v>0.84236111111111112</v>
      </c>
      <c r="V4082">
        <v>9</v>
      </c>
      <c r="W4082" s="1" t="str">
        <f>IF(Flights[[#This Row],[Arrival Delay]] = "", "Cancelled", IF(Flights[[#This Row],[Arrival Delay]]&gt;15, "Delayed", "On time"))</f>
        <v>On time</v>
      </c>
      <c r="X4082" t="str">
        <f>IF(Flights[[#This Row],[Status]]&lt;&gt;"Delayed","", IF(Flights[[#This Row],[Arrival Delay]]&gt;120, "Severe", IF(Flights[[#This Row],[Arrival Delay]]&gt;60, "Major", "Moderate")))</f>
        <v/>
      </c>
      <c r="Y4082" t="b">
        <v>0</v>
      </c>
      <c r="AA4082" t="str">
        <f>IF(OR(AND(Flights[[#This Row],[Status]]="Cancelled", Flights[[#This Row],[Cancellation Reason]]="Airline/Carrier"), Flights[[#This Row],[Delay Type]]="Severe"), "Yes", "No")</f>
        <v>No</v>
      </c>
    </row>
    <row r="4083" spans="1:27" x14ac:dyDescent="0.3">
      <c r="A4083" s="3">
        <v>42300</v>
      </c>
      <c r="B4083" s="22">
        <f>WEEKNUM(Flights[[#This Row],[Date]], 1)</f>
        <v>43</v>
      </c>
      <c r="C4083" s="22">
        <f>WEEKDAY(Flights[[#This Row],[Date]],1)</f>
        <v>6</v>
      </c>
      <c r="D4083" t="s">
        <v>91</v>
      </c>
      <c r="E4083" t="s">
        <v>1987</v>
      </c>
      <c r="F4083" t="s">
        <v>0</v>
      </c>
      <c r="G4083" t="s">
        <v>21</v>
      </c>
      <c r="H4083" t="str">
        <f>_xlfn.XLOOKUP(Flights[[#This Row],[Destination]], Airports!$A$2:$A$78, Airports!$D$2:$D$78)</f>
        <v>Lihue</v>
      </c>
      <c r="I4083" t="str" cm="1">
        <f t="array" ref="I4083">_xlfn.XLOOKUP(Flights[[#This Row],[Destination]],_xlfn._TRO_TRAILING( Airports!A:A),_xlfn._TRO_TRAILING( Airports!E:E), "Not found")</f>
        <v>HI</v>
      </c>
      <c r="J4083" s="1">
        <v>0.72569444444444442</v>
      </c>
      <c r="K4083" s="22">
        <f>HOUR(Flights[[#This Row],[Scheduled Departure]])</f>
        <v>17</v>
      </c>
      <c r="L4083" s="1">
        <v>0.7270833333333333</v>
      </c>
      <c r="M4083">
        <f>(L4083-J4083)*24*60</f>
        <v>1.9999999999999929</v>
      </c>
      <c r="N4083" s="16">
        <f>Flights[[#This Row],[Length (min)]]/60</f>
        <v>5.916666666666667</v>
      </c>
      <c r="O4083">
        <v>355</v>
      </c>
      <c r="P4083">
        <v>2615</v>
      </c>
      <c r="Q4083" s="18">
        <f>IFERROR(Flights[[#This Row],[Distance]]/Flights[[#This Row],[Length (hr)]], "")</f>
        <v>441.97183098591546</v>
      </c>
      <c r="R4083" s="1">
        <v>0.85416666666666663</v>
      </c>
      <c r="S4083" s="1" t="str">
        <f>IF(Flights[[#This Row],[Length (hr)]]&lt;2, "No meal", IF(Flights[[#This Row],[Length (hr)]]&lt;3.5, "Light meal", "Full meal"))</f>
        <v>Full meal</v>
      </c>
      <c r="T4083" s="1" t="str">
        <f>IF(AND(Flights[[#This Row],[Airline]]="US Airways", Flights[[#This Row],[Meal]]="Full Meal"), "Yes", "No")</f>
        <v>No</v>
      </c>
      <c r="U4083" s="1">
        <v>0.84861111111111109</v>
      </c>
      <c r="V4083">
        <v>-8</v>
      </c>
      <c r="W4083" s="1" t="str">
        <f>IF(Flights[[#This Row],[Arrival Delay]] = "", "Cancelled", IF(Flights[[#This Row],[Arrival Delay]]&gt;15, "Delayed", "On time"))</f>
        <v>On time</v>
      </c>
      <c r="X4083" t="str">
        <f>IF(Flights[[#This Row],[Status]]&lt;&gt;"Delayed","", IF(Flights[[#This Row],[Arrival Delay]]&gt;120, "Severe", IF(Flights[[#This Row],[Arrival Delay]]&gt;60, "Major", "Moderate")))</f>
        <v/>
      </c>
      <c r="Y4083" t="b">
        <v>0</v>
      </c>
      <c r="AA4083" t="str">
        <f>IF(OR(AND(Flights[[#This Row],[Status]]="Cancelled", Flights[[#This Row],[Cancellation Reason]]="Airline/Carrier"), Flights[[#This Row],[Delay Type]]="Severe"), "Yes", "No")</f>
        <v>No</v>
      </c>
    </row>
    <row r="4084" spans="1:27" x14ac:dyDescent="0.3">
      <c r="A4084" s="3">
        <v>42300</v>
      </c>
      <c r="B4084" s="22">
        <f>WEEKNUM(Flights[[#This Row],[Date]], 1)</f>
        <v>43</v>
      </c>
      <c r="C4084" s="22">
        <f>WEEKDAY(Flights[[#This Row],[Date]],1)</f>
        <v>6</v>
      </c>
      <c r="D4084" t="s">
        <v>619</v>
      </c>
      <c r="E4084" t="s">
        <v>1996</v>
      </c>
      <c r="F4084" t="s">
        <v>0</v>
      </c>
      <c r="G4084" t="s">
        <v>15</v>
      </c>
      <c r="H4084" t="str">
        <f>_xlfn.XLOOKUP(Flights[[#This Row],[Destination]], Airports!$A$2:$A$78, Airports!$D$2:$D$78)</f>
        <v>Las Vegas</v>
      </c>
      <c r="I4084" t="str" cm="1">
        <f t="array" ref="I4084">_xlfn.XLOOKUP(Flights[[#This Row],[Destination]],_xlfn._TRO_TRAILING( Airports!A:A),_xlfn._TRO_TRAILING( Airports!E:E), "Not found")</f>
        <v>NV</v>
      </c>
      <c r="J4084" s="1">
        <v>0.74305555555555558</v>
      </c>
      <c r="K4084" s="22">
        <f>HOUR(Flights[[#This Row],[Scheduled Departure]])</f>
        <v>17</v>
      </c>
      <c r="L4084" s="1">
        <v>0.74027777777777781</v>
      </c>
      <c r="M4084">
        <f>(L4084-J4084)*24*60</f>
        <v>-3.9999999999999858</v>
      </c>
      <c r="N4084" s="16">
        <f>Flights[[#This Row],[Length (min)]]/60</f>
        <v>1.2</v>
      </c>
      <c r="O4084">
        <v>72</v>
      </c>
      <c r="P4084">
        <v>236</v>
      </c>
      <c r="Q4084" s="18">
        <f>IFERROR(Flights[[#This Row],[Distance]]/Flights[[#This Row],[Length (hr)]], "")</f>
        <v>196.66666666666669</v>
      </c>
      <c r="R4084" s="1">
        <v>0.78819444444444442</v>
      </c>
      <c r="S4084" s="1" t="str">
        <f>IF(Flights[[#This Row],[Length (hr)]]&lt;2, "No meal", IF(Flights[[#This Row],[Length (hr)]]&lt;3.5, "Light meal", "Full meal"))</f>
        <v>No meal</v>
      </c>
      <c r="T4084" s="1" t="str">
        <f>IF(AND(Flights[[#This Row],[Airline]]="US Airways", Flights[[#This Row],[Meal]]="Full Meal"), "Yes", "No")</f>
        <v>No</v>
      </c>
      <c r="U4084" s="1">
        <v>0.79027777777777775</v>
      </c>
      <c r="V4084">
        <v>3</v>
      </c>
      <c r="W4084" s="1" t="str">
        <f>IF(Flights[[#This Row],[Arrival Delay]] = "", "Cancelled", IF(Flights[[#This Row],[Arrival Delay]]&gt;15, "Delayed", "On time"))</f>
        <v>On time</v>
      </c>
      <c r="X4084" t="str">
        <f>IF(Flights[[#This Row],[Status]]&lt;&gt;"Delayed","", IF(Flights[[#This Row],[Arrival Delay]]&gt;120, "Severe", IF(Flights[[#This Row],[Arrival Delay]]&gt;60, "Major", "Moderate")))</f>
        <v/>
      </c>
      <c r="Y4084" t="b">
        <v>0</v>
      </c>
      <c r="AA4084" t="str">
        <f>IF(OR(AND(Flights[[#This Row],[Status]]="Cancelled", Flights[[#This Row],[Cancellation Reason]]="Airline/Carrier"), Flights[[#This Row],[Delay Type]]="Severe"), "Yes", "No")</f>
        <v>No</v>
      </c>
    </row>
    <row r="4085" spans="1:27" x14ac:dyDescent="0.3">
      <c r="A4085" s="3">
        <v>42300</v>
      </c>
      <c r="B4085" s="22">
        <f>WEEKNUM(Flights[[#This Row],[Date]], 1)</f>
        <v>43</v>
      </c>
      <c r="C4085" s="22">
        <f>WEEKDAY(Flights[[#This Row],[Date]],1)</f>
        <v>6</v>
      </c>
      <c r="D4085" t="s">
        <v>616</v>
      </c>
      <c r="E4085" t="s">
        <v>1994</v>
      </c>
      <c r="F4085" t="s">
        <v>0</v>
      </c>
      <c r="G4085" t="s">
        <v>7</v>
      </c>
      <c r="H4085" t="str">
        <f>_xlfn.XLOOKUP(Flights[[#This Row],[Destination]], Airports!$A$2:$A$78, Airports!$D$2:$D$78)</f>
        <v>Austin</v>
      </c>
      <c r="I4085" t="str" cm="1">
        <f t="array" ref="I4085">_xlfn.XLOOKUP(Flights[[#This Row],[Destination]],_xlfn._TRO_TRAILING( Airports!A:A),_xlfn._TRO_TRAILING( Airports!E:E), "Not found")</f>
        <v>TX</v>
      </c>
      <c r="J4085" s="1">
        <v>0.77708333333333335</v>
      </c>
      <c r="K4085" s="22">
        <f>HOUR(Flights[[#This Row],[Scheduled Departure]])</f>
        <v>18</v>
      </c>
      <c r="L4085" s="1">
        <v>0.78749999999999998</v>
      </c>
      <c r="M4085">
        <f>(L4085-J4085)*24*60</f>
        <v>14.999999999999947</v>
      </c>
      <c r="N4085" s="16">
        <f>Flights[[#This Row],[Length (min)]]/60</f>
        <v>3.0166666666666666</v>
      </c>
      <c r="O4085">
        <v>181</v>
      </c>
      <c r="P4085">
        <v>1242</v>
      </c>
      <c r="Q4085" s="18">
        <f>IFERROR(Flights[[#This Row],[Distance]]/Flights[[#This Row],[Length (hr)]], "")</f>
        <v>411.71270718232046</v>
      </c>
      <c r="R4085" s="1">
        <v>0.98541666666666672</v>
      </c>
      <c r="S4085" s="1" t="str">
        <f>IF(Flights[[#This Row],[Length (hr)]]&lt;2, "No meal", IF(Flights[[#This Row],[Length (hr)]]&lt;3.5, "Light meal", "Full meal"))</f>
        <v>Light meal</v>
      </c>
      <c r="T4085" s="1" t="str">
        <f>IF(AND(Flights[[#This Row],[Airline]]="US Airways", Flights[[#This Row],[Meal]]="Full Meal"), "Yes", "No")</f>
        <v>No</v>
      </c>
      <c r="U4085" s="1">
        <v>0.99652777777777779</v>
      </c>
      <c r="V4085">
        <v>16</v>
      </c>
      <c r="W4085" s="1" t="str">
        <f>IF(Flights[[#This Row],[Arrival Delay]] = "", "Cancelled", IF(Flights[[#This Row],[Arrival Delay]]&gt;15, "Delayed", "On time"))</f>
        <v>Delayed</v>
      </c>
      <c r="X4085" t="str">
        <f>IF(Flights[[#This Row],[Status]]&lt;&gt;"Delayed","", IF(Flights[[#This Row],[Arrival Delay]]&gt;120, "Severe", IF(Flights[[#This Row],[Arrival Delay]]&gt;60, "Major", "Moderate")))</f>
        <v>Moderate</v>
      </c>
      <c r="Y4085" t="b">
        <v>0</v>
      </c>
      <c r="AA4085" t="str">
        <f>IF(OR(AND(Flights[[#This Row],[Status]]="Cancelled", Flights[[#This Row],[Cancellation Reason]]="Airline/Carrier"), Flights[[#This Row],[Delay Type]]="Severe"), "Yes", "No")</f>
        <v>No</v>
      </c>
    </row>
    <row r="4086" spans="1:27" x14ac:dyDescent="0.3">
      <c r="A4086" s="3">
        <v>42300</v>
      </c>
      <c r="B4086" s="22">
        <f>WEEKNUM(Flights[[#This Row],[Date]], 1)</f>
        <v>43</v>
      </c>
      <c r="C4086" s="22">
        <f>WEEKDAY(Flights[[#This Row],[Date]],1)</f>
        <v>6</v>
      </c>
      <c r="D4086" t="s">
        <v>1707</v>
      </c>
      <c r="E4086" t="s">
        <v>1995</v>
      </c>
      <c r="F4086" t="s">
        <v>0</v>
      </c>
      <c r="G4086" t="s">
        <v>303</v>
      </c>
      <c r="H4086" t="str">
        <f>_xlfn.XLOOKUP(Flights[[#This Row],[Destination]], Airports!$A$2:$A$78, Airports!$D$2:$D$78)</f>
        <v>Kansas City</v>
      </c>
      <c r="I4086" t="str" cm="1">
        <f t="array" ref="I4086">_xlfn.XLOOKUP(Flights[[#This Row],[Destination]],_xlfn._TRO_TRAILING( Airports!A:A),_xlfn._TRO_TRAILING( Airports!E:E), "Not found")</f>
        <v>MO</v>
      </c>
      <c r="J4086" s="1">
        <v>0.78125</v>
      </c>
      <c r="K4086" s="22">
        <f>HOUR(Flights[[#This Row],[Scheduled Departure]])</f>
        <v>18</v>
      </c>
      <c r="L4086" s="1">
        <v>0.92986111111111114</v>
      </c>
      <c r="M4086">
        <f>(L4086-J4086)*24*60</f>
        <v>214.00000000000003</v>
      </c>
      <c r="N4086" s="16">
        <f>Flights[[#This Row],[Length (min)]]/60</f>
        <v>3.0666666666666669</v>
      </c>
      <c r="O4086">
        <v>184</v>
      </c>
      <c r="P4086">
        <v>1363</v>
      </c>
      <c r="Q4086" s="18">
        <f>IFERROR(Flights[[#This Row],[Distance]]/Flights[[#This Row],[Length (hr)]], "")</f>
        <v>444.45652173913038</v>
      </c>
      <c r="R4086" s="1">
        <v>0.99652777777777779</v>
      </c>
      <c r="S4086" s="1" t="str">
        <f>IF(Flights[[#This Row],[Length (hr)]]&lt;2, "No meal", IF(Flights[[#This Row],[Length (hr)]]&lt;3.5, "Light meal", "Full meal"))</f>
        <v>Light meal</v>
      </c>
      <c r="T4086" s="1" t="str">
        <f>IF(AND(Flights[[#This Row],[Airline]]="US Airways", Flights[[#This Row],[Meal]]="Full Meal"), "Yes", "No")</f>
        <v>No</v>
      </c>
      <c r="U4086" s="1">
        <v>0.14097222222222222</v>
      </c>
      <c r="V4086">
        <v>208</v>
      </c>
      <c r="W4086" s="1" t="str">
        <f>IF(Flights[[#This Row],[Arrival Delay]] = "", "Cancelled", IF(Flights[[#This Row],[Arrival Delay]]&gt;15, "Delayed", "On time"))</f>
        <v>Delayed</v>
      </c>
      <c r="X4086" t="str">
        <f>IF(Flights[[#This Row],[Status]]&lt;&gt;"Delayed","", IF(Flights[[#This Row],[Arrival Delay]]&gt;120, "Severe", IF(Flights[[#This Row],[Arrival Delay]]&gt;60, "Major", "Moderate")))</f>
        <v>Severe</v>
      </c>
      <c r="Y4086" t="b">
        <v>0</v>
      </c>
      <c r="AA4086" t="str">
        <f>IF(OR(AND(Flights[[#This Row],[Status]]="Cancelled", Flights[[#This Row],[Cancellation Reason]]="Airline/Carrier"), Flights[[#This Row],[Delay Type]]="Severe"), "Yes", "No")</f>
        <v>Yes</v>
      </c>
    </row>
    <row r="4087" spans="1:27" x14ac:dyDescent="0.3">
      <c r="A4087" s="3">
        <v>42300</v>
      </c>
      <c r="B4087" s="22">
        <f>WEEKNUM(Flights[[#This Row],[Date]], 1)</f>
        <v>43</v>
      </c>
      <c r="C4087" s="22">
        <f>WEEKDAY(Flights[[#This Row],[Date]],1)</f>
        <v>6</v>
      </c>
      <c r="D4087" t="s">
        <v>664</v>
      </c>
      <c r="E4087" t="s">
        <v>1989</v>
      </c>
      <c r="F4087" t="s">
        <v>0</v>
      </c>
      <c r="G4087" t="s">
        <v>10</v>
      </c>
      <c r="H4087" t="str">
        <f>_xlfn.XLOOKUP(Flights[[#This Row],[Destination]], Airports!$A$2:$A$78, Airports!$D$2:$D$78)</f>
        <v>Boston</v>
      </c>
      <c r="I4087" t="str" cm="1">
        <f t="array" ref="I4087">_xlfn.XLOOKUP(Flights[[#This Row],[Destination]],_xlfn._TRO_TRAILING( Airports!A:A),_xlfn._TRO_TRAILING( Airports!E:E), "Not found")</f>
        <v>MA</v>
      </c>
      <c r="J4087" s="1">
        <v>0.90625</v>
      </c>
      <c r="K4087" s="22">
        <f>HOUR(Flights[[#This Row],[Scheduled Departure]])</f>
        <v>21</v>
      </c>
      <c r="L4087" s="1">
        <v>0.91041666666666665</v>
      </c>
      <c r="M4087">
        <f>(L4087-J4087)*24*60</f>
        <v>5.9999999999999787</v>
      </c>
      <c r="N4087" s="16">
        <f>Flights[[#This Row],[Length (min)]]/60</f>
        <v>5.25</v>
      </c>
      <c r="O4087">
        <v>315</v>
      </c>
      <c r="P4087">
        <v>2611</v>
      </c>
      <c r="Q4087" s="18">
        <f>IFERROR(Flights[[#This Row],[Distance]]/Flights[[#This Row],[Length (hr)]], "")</f>
        <v>497.33333333333331</v>
      </c>
      <c r="R4087" s="1">
        <v>0.2638888888888889</v>
      </c>
      <c r="S4087" s="1" t="str">
        <f>IF(Flights[[#This Row],[Length (hr)]]&lt;2, "No meal", IF(Flights[[#This Row],[Length (hr)]]&lt;3.5, "Light meal", "Full meal"))</f>
        <v>Full meal</v>
      </c>
      <c r="T4087" s="1" t="str">
        <f>IF(AND(Flights[[#This Row],[Airline]]="US Airways", Flights[[#This Row],[Meal]]="Full Meal"), "Yes", "No")</f>
        <v>No</v>
      </c>
      <c r="U4087" s="1">
        <v>0.25416666666666665</v>
      </c>
      <c r="V4087">
        <v>-14</v>
      </c>
      <c r="W4087" s="1" t="str">
        <f>IF(Flights[[#This Row],[Arrival Delay]] = "", "Cancelled", IF(Flights[[#This Row],[Arrival Delay]]&gt;15, "Delayed", "On time"))</f>
        <v>On time</v>
      </c>
      <c r="X4087" t="str">
        <f>IF(Flights[[#This Row],[Status]]&lt;&gt;"Delayed","", IF(Flights[[#This Row],[Arrival Delay]]&gt;120, "Severe", IF(Flights[[#This Row],[Arrival Delay]]&gt;60, "Major", "Moderate")))</f>
        <v/>
      </c>
      <c r="Y4087" t="b">
        <v>0</v>
      </c>
      <c r="AA4087" t="str">
        <f>IF(OR(AND(Flights[[#This Row],[Status]]="Cancelled", Flights[[#This Row],[Cancellation Reason]]="Airline/Carrier"), Flights[[#This Row],[Delay Type]]="Severe"), "Yes", "No")</f>
        <v>No</v>
      </c>
    </row>
    <row r="4088" spans="1:27" x14ac:dyDescent="0.3">
      <c r="A4088" s="3">
        <v>42301</v>
      </c>
      <c r="B4088" s="22">
        <f>WEEKNUM(Flights[[#This Row],[Date]], 1)</f>
        <v>43</v>
      </c>
      <c r="C4088" s="22">
        <f>WEEKDAY(Flights[[#This Row],[Date]],1)</f>
        <v>7</v>
      </c>
      <c r="D4088" t="s">
        <v>222</v>
      </c>
      <c r="E4088" t="s">
        <v>1987</v>
      </c>
      <c r="F4088" t="s">
        <v>0</v>
      </c>
      <c r="G4088" t="s">
        <v>27</v>
      </c>
      <c r="H4088" t="str">
        <f>_xlfn.XLOOKUP(Flights[[#This Row],[Destination]], Airports!$A$2:$A$78, Airports!$D$2:$D$78)</f>
        <v>Charlotte</v>
      </c>
      <c r="I4088" t="str" cm="1">
        <f t="array" ref="I4088">_xlfn.XLOOKUP(Flights[[#This Row],[Destination]],_xlfn._TRO_TRAILING( Airports!A:A),_xlfn._TRO_TRAILING( Airports!E:E), "Not found")</f>
        <v>NC</v>
      </c>
      <c r="J4088" s="1">
        <v>2.7777777777777776E-2</v>
      </c>
      <c r="K4088" s="22">
        <f>HOUR(Flights[[#This Row],[Scheduled Departure]])</f>
        <v>0</v>
      </c>
      <c r="L4088" s="1">
        <v>3.0555555555555555E-2</v>
      </c>
      <c r="M4088">
        <f>(L4088-J4088)*24*60</f>
        <v>4.0000000000000009</v>
      </c>
      <c r="N4088" s="16">
        <f>Flights[[#This Row],[Length (min)]]/60</f>
        <v>4.666666666666667</v>
      </c>
      <c r="O4088">
        <v>280</v>
      </c>
      <c r="P4088">
        <v>2125</v>
      </c>
      <c r="Q4088" s="18">
        <f>IFERROR(Flights[[#This Row],[Distance]]/Flights[[#This Row],[Length (hr)]], "")</f>
        <v>455.35714285714283</v>
      </c>
      <c r="R4088" s="1">
        <v>0.35347222222222224</v>
      </c>
      <c r="S4088" s="1" t="str">
        <f>IF(Flights[[#This Row],[Length (hr)]]&lt;2, "No meal", IF(Flights[[#This Row],[Length (hr)]]&lt;3.5, "Light meal", "Full meal"))</f>
        <v>Full meal</v>
      </c>
      <c r="T4088" s="1" t="str">
        <f>IF(AND(Flights[[#This Row],[Airline]]="US Airways", Flights[[#This Row],[Meal]]="Full Meal"), "Yes", "No")</f>
        <v>No</v>
      </c>
      <c r="U4088" s="1">
        <v>0.35</v>
      </c>
      <c r="V4088">
        <v>-5</v>
      </c>
      <c r="W4088" s="1" t="str">
        <f>IF(Flights[[#This Row],[Arrival Delay]] = "", "Cancelled", IF(Flights[[#This Row],[Arrival Delay]]&gt;15, "Delayed", "On time"))</f>
        <v>On time</v>
      </c>
      <c r="X4088" t="str">
        <f>IF(Flights[[#This Row],[Status]]&lt;&gt;"Delayed","", IF(Flights[[#This Row],[Arrival Delay]]&gt;120, "Severe", IF(Flights[[#This Row],[Arrival Delay]]&gt;60, "Major", "Moderate")))</f>
        <v/>
      </c>
      <c r="Y4088" t="b">
        <v>0</v>
      </c>
      <c r="AA4088" t="str">
        <f>IF(OR(AND(Flights[[#This Row],[Status]]="Cancelled", Flights[[#This Row],[Cancellation Reason]]="Airline/Carrier"), Flights[[#This Row],[Delay Type]]="Severe"), "Yes", "No")</f>
        <v>No</v>
      </c>
    </row>
    <row r="4089" spans="1:27" x14ac:dyDescent="0.3">
      <c r="A4089" s="3">
        <v>42301</v>
      </c>
      <c r="B4089" s="22">
        <f>WEEKNUM(Flights[[#This Row],[Date]], 1)</f>
        <v>43</v>
      </c>
      <c r="C4089" s="22">
        <f>WEEKDAY(Flights[[#This Row],[Date]],1)</f>
        <v>7</v>
      </c>
      <c r="D4089" t="s">
        <v>707</v>
      </c>
      <c r="E4089" t="s">
        <v>1995</v>
      </c>
      <c r="F4089" t="s">
        <v>0</v>
      </c>
      <c r="G4089" t="s">
        <v>26</v>
      </c>
      <c r="H4089" t="str">
        <f>_xlfn.XLOOKUP(Flights[[#This Row],[Destination]], Airports!$A$2:$A$78, Airports!$D$2:$D$78)</f>
        <v>Atlanta</v>
      </c>
      <c r="I4089" t="str" cm="1">
        <f t="array" ref="I4089">_xlfn.XLOOKUP(Flights[[#This Row],[Destination]],_xlfn._TRO_TRAILING( Airports!A:A),_xlfn._TRO_TRAILING( Airports!E:E), "Not found")</f>
        <v>GA</v>
      </c>
      <c r="J4089" s="1">
        <v>0.25</v>
      </c>
      <c r="K4089" s="22">
        <f>HOUR(Flights[[#This Row],[Scheduled Departure]])</f>
        <v>6</v>
      </c>
      <c r="L4089" s="1">
        <v>0.24791666666666667</v>
      </c>
      <c r="M4089">
        <f>(L4089-J4089)*24*60</f>
        <v>-2.9999999999999893</v>
      </c>
      <c r="N4089" s="16">
        <f>Flights[[#This Row],[Length (min)]]/60</f>
        <v>4.166666666666667</v>
      </c>
      <c r="O4089">
        <v>250</v>
      </c>
      <c r="P4089">
        <v>1947</v>
      </c>
      <c r="Q4089" s="18">
        <f>IFERROR(Flights[[#This Row],[Distance]]/Flights[[#This Row],[Length (hr)]], "")</f>
        <v>467.28</v>
      </c>
      <c r="R4089" s="1">
        <v>0.55555555555555558</v>
      </c>
      <c r="S4089" s="1" t="str">
        <f>IF(Flights[[#This Row],[Length (hr)]]&lt;2, "No meal", IF(Flights[[#This Row],[Length (hr)]]&lt;3.5, "Light meal", "Full meal"))</f>
        <v>Full meal</v>
      </c>
      <c r="T4089" s="1" t="str">
        <f>IF(AND(Flights[[#This Row],[Airline]]="US Airways", Flights[[#This Row],[Meal]]="Full Meal"), "Yes", "No")</f>
        <v>No</v>
      </c>
      <c r="U4089" s="1">
        <v>0.54652777777777772</v>
      </c>
      <c r="V4089">
        <v>-13</v>
      </c>
      <c r="W4089" s="1" t="str">
        <f>IF(Flights[[#This Row],[Arrival Delay]] = "", "Cancelled", IF(Flights[[#This Row],[Arrival Delay]]&gt;15, "Delayed", "On time"))</f>
        <v>On time</v>
      </c>
      <c r="X4089" t="str">
        <f>IF(Flights[[#This Row],[Status]]&lt;&gt;"Delayed","", IF(Flights[[#This Row],[Arrival Delay]]&gt;120, "Severe", IF(Flights[[#This Row],[Arrival Delay]]&gt;60, "Major", "Moderate")))</f>
        <v/>
      </c>
      <c r="Y4089" t="b">
        <v>0</v>
      </c>
      <c r="AA4089" t="str">
        <f>IF(OR(AND(Flights[[#This Row],[Status]]="Cancelled", Flights[[#This Row],[Cancellation Reason]]="Airline/Carrier"), Flights[[#This Row],[Delay Type]]="Severe"), "Yes", "No")</f>
        <v>No</v>
      </c>
    </row>
    <row r="4090" spans="1:27" x14ac:dyDescent="0.3">
      <c r="A4090" s="3">
        <v>42301</v>
      </c>
      <c r="B4090" s="22">
        <f>WEEKNUM(Flights[[#This Row],[Date]], 1)</f>
        <v>43</v>
      </c>
      <c r="C4090" s="22">
        <f>WEEKDAY(Flights[[#This Row],[Date]],1)</f>
        <v>7</v>
      </c>
      <c r="D4090" t="s">
        <v>401</v>
      </c>
      <c r="E4090" t="s">
        <v>1994</v>
      </c>
      <c r="F4090" t="s">
        <v>0</v>
      </c>
      <c r="G4090" t="s">
        <v>340</v>
      </c>
      <c r="H4090" t="str">
        <f>_xlfn.XLOOKUP(Flights[[#This Row],[Destination]], Airports!$A$2:$A$78, Airports!$D$2:$D$78)</f>
        <v>San Antonio</v>
      </c>
      <c r="I4090" t="str" cm="1">
        <f t="array" ref="I4090">_xlfn.XLOOKUP(Flights[[#This Row],[Destination]],_xlfn._TRO_TRAILING( Airports!A:A),_xlfn._TRO_TRAILING( Airports!E:E), "Not found")</f>
        <v>TX</v>
      </c>
      <c r="J4090" s="1">
        <v>0.3125</v>
      </c>
      <c r="K4090" s="22">
        <f>HOUR(Flights[[#This Row],[Scheduled Departure]])</f>
        <v>7</v>
      </c>
      <c r="L4090" s="1">
        <v>0.30833333333333335</v>
      </c>
      <c r="M4090">
        <f>(L4090-J4090)*24*60</f>
        <v>-5.9999999999999787</v>
      </c>
      <c r="N4090" s="16">
        <f>Flights[[#This Row],[Length (min)]]/60</f>
        <v>2.95</v>
      </c>
      <c r="O4090">
        <v>177</v>
      </c>
      <c r="P4090">
        <v>1211</v>
      </c>
      <c r="Q4090" s="18">
        <f>IFERROR(Flights[[#This Row],[Distance]]/Flights[[#This Row],[Length (hr)]], "")</f>
        <v>410.50847457627117</v>
      </c>
      <c r="R4090" s="1">
        <v>0.52083333333333337</v>
      </c>
      <c r="S4090" s="1" t="str">
        <f>IF(Flights[[#This Row],[Length (hr)]]&lt;2, "No meal", IF(Flights[[#This Row],[Length (hr)]]&lt;3.5, "Light meal", "Full meal"))</f>
        <v>Light meal</v>
      </c>
      <c r="T4090" s="1" t="str">
        <f>IF(AND(Flights[[#This Row],[Airline]]="US Airways", Flights[[#This Row],[Meal]]="Full Meal"), "Yes", "No")</f>
        <v>No</v>
      </c>
      <c r="U4090" s="1">
        <v>0.51458333333333328</v>
      </c>
      <c r="V4090">
        <v>-9</v>
      </c>
      <c r="W4090" s="1" t="str">
        <f>IF(Flights[[#This Row],[Arrival Delay]] = "", "Cancelled", IF(Flights[[#This Row],[Arrival Delay]]&gt;15, "Delayed", "On time"))</f>
        <v>On time</v>
      </c>
      <c r="X4090" t="str">
        <f>IF(Flights[[#This Row],[Status]]&lt;&gt;"Delayed","", IF(Flights[[#This Row],[Arrival Delay]]&gt;120, "Severe", IF(Flights[[#This Row],[Arrival Delay]]&gt;60, "Major", "Moderate")))</f>
        <v/>
      </c>
      <c r="Y4090" t="b">
        <v>0</v>
      </c>
      <c r="AA4090" t="str">
        <f>IF(OR(AND(Flights[[#This Row],[Status]]="Cancelled", Flights[[#This Row],[Cancellation Reason]]="Airline/Carrier"), Flights[[#This Row],[Delay Type]]="Severe"), "Yes", "No")</f>
        <v>No</v>
      </c>
    </row>
    <row r="4091" spans="1:27" x14ac:dyDescent="0.3">
      <c r="A4091" s="3">
        <v>42301</v>
      </c>
      <c r="B4091" s="22">
        <f>WEEKNUM(Flights[[#This Row],[Date]], 1)</f>
        <v>43</v>
      </c>
      <c r="C4091" s="22">
        <f>WEEKDAY(Flights[[#This Row],[Date]],1)</f>
        <v>7</v>
      </c>
      <c r="D4091" t="s">
        <v>1838</v>
      </c>
      <c r="E4091" t="s">
        <v>1995</v>
      </c>
      <c r="F4091" t="s">
        <v>0</v>
      </c>
      <c r="G4091" t="s">
        <v>270</v>
      </c>
      <c r="H4091" t="str">
        <f>_xlfn.XLOOKUP(Flights[[#This Row],[Destination]], Airports!$A$2:$A$78, Airports!$D$2:$D$78)</f>
        <v>Dallas</v>
      </c>
      <c r="I4091" t="str" cm="1">
        <f t="array" ref="I4091">_xlfn.XLOOKUP(Flights[[#This Row],[Destination]],_xlfn._TRO_TRAILING( Airports!A:A),_xlfn._TRO_TRAILING( Airports!E:E), "Not found")</f>
        <v>TX</v>
      </c>
      <c r="J4091" s="1">
        <v>0.33333333333333331</v>
      </c>
      <c r="K4091" s="22">
        <f>HOUR(Flights[[#This Row],[Scheduled Departure]])</f>
        <v>8</v>
      </c>
      <c r="L4091" s="1">
        <v>0.33055555555555555</v>
      </c>
      <c r="M4091">
        <f>(L4091-J4091)*24*60</f>
        <v>-3.9999999999999858</v>
      </c>
      <c r="N4091" s="16">
        <f>Flights[[#This Row],[Length (min)]]/60</f>
        <v>2.9833333333333334</v>
      </c>
      <c r="O4091">
        <v>179</v>
      </c>
      <c r="P4091">
        <v>1246</v>
      </c>
      <c r="Q4091" s="18">
        <f>IFERROR(Flights[[#This Row],[Distance]]/Flights[[#This Row],[Length (hr)]], "")</f>
        <v>417.65363128491617</v>
      </c>
      <c r="R4091" s="1">
        <v>0.54166666666666663</v>
      </c>
      <c r="S4091" s="1" t="str">
        <f>IF(Flights[[#This Row],[Length (hr)]]&lt;2, "No meal", IF(Flights[[#This Row],[Length (hr)]]&lt;3.5, "Light meal", "Full meal"))</f>
        <v>Light meal</v>
      </c>
      <c r="T4091" s="1" t="str">
        <f>IF(AND(Flights[[#This Row],[Airline]]="US Airways", Flights[[#This Row],[Meal]]="Full Meal"), "Yes", "No")</f>
        <v>No</v>
      </c>
      <c r="U4091" s="1">
        <v>0.53819444444444442</v>
      </c>
      <c r="V4091">
        <v>-5</v>
      </c>
      <c r="W4091" s="1" t="str">
        <f>IF(Flights[[#This Row],[Arrival Delay]] = "", "Cancelled", IF(Flights[[#This Row],[Arrival Delay]]&gt;15, "Delayed", "On time"))</f>
        <v>On time</v>
      </c>
      <c r="X4091" t="str">
        <f>IF(Flights[[#This Row],[Status]]&lt;&gt;"Delayed","", IF(Flights[[#This Row],[Arrival Delay]]&gt;120, "Severe", IF(Flights[[#This Row],[Arrival Delay]]&gt;60, "Major", "Moderate")))</f>
        <v/>
      </c>
      <c r="Y4091" t="b">
        <v>0</v>
      </c>
      <c r="AA4091" t="str">
        <f>IF(OR(AND(Flights[[#This Row],[Status]]="Cancelled", Flights[[#This Row],[Cancellation Reason]]="Airline/Carrier"), Flights[[#This Row],[Delay Type]]="Severe"), "Yes", "No")</f>
        <v>No</v>
      </c>
    </row>
    <row r="4092" spans="1:27" x14ac:dyDescent="0.3">
      <c r="A4092" s="3">
        <v>42301</v>
      </c>
      <c r="B4092" s="22">
        <f>WEEKNUM(Flights[[#This Row],[Date]], 1)</f>
        <v>43</v>
      </c>
      <c r="C4092" s="22">
        <f>WEEKDAY(Flights[[#This Row],[Date]],1)</f>
        <v>7</v>
      </c>
      <c r="D4092" t="s">
        <v>1828</v>
      </c>
      <c r="E4092" t="s">
        <v>1989</v>
      </c>
      <c r="F4092" t="s">
        <v>0</v>
      </c>
      <c r="G4092" t="s">
        <v>314</v>
      </c>
      <c r="H4092" t="str">
        <f>_xlfn.XLOOKUP(Flights[[#This Row],[Destination]], Airports!$A$2:$A$78, Airports!$D$2:$D$78)</f>
        <v>Minneapolis</v>
      </c>
      <c r="I4092" t="str" cm="1">
        <f t="array" ref="I4092">_xlfn.XLOOKUP(Flights[[#This Row],[Destination]],_xlfn._TRO_TRAILING( Airports!A:A),_xlfn._TRO_TRAILING( Airports!E:E), "Not found")</f>
        <v>MN</v>
      </c>
      <c r="J4092" s="1">
        <v>0.34027777777777779</v>
      </c>
      <c r="K4092" s="22">
        <f>HOUR(Flights[[#This Row],[Scheduled Departure]])</f>
        <v>8</v>
      </c>
      <c r="L4092" s="1">
        <v>0.33958333333333335</v>
      </c>
      <c r="M4092">
        <f>(L4092-J4092)*24*60</f>
        <v>-0.99999999999999645</v>
      </c>
      <c r="N4092" s="16">
        <f>Flights[[#This Row],[Length (min)]]/60</f>
        <v>3.45</v>
      </c>
      <c r="O4092">
        <v>207</v>
      </c>
      <c r="P4092">
        <v>1535</v>
      </c>
      <c r="Q4092" s="18">
        <f>IFERROR(Flights[[#This Row],[Distance]]/Flights[[#This Row],[Length (hr)]], "")</f>
        <v>444.92753623188406</v>
      </c>
      <c r="R4092" s="1">
        <v>0.57152777777777775</v>
      </c>
      <c r="S4092" s="1" t="str">
        <f>IF(Flights[[#This Row],[Length (hr)]]&lt;2, "No meal", IF(Flights[[#This Row],[Length (hr)]]&lt;3.5, "Light meal", "Full meal"))</f>
        <v>Light meal</v>
      </c>
      <c r="T4092" s="1" t="str">
        <f>IF(AND(Flights[[#This Row],[Airline]]="US Airways", Flights[[#This Row],[Meal]]="Full Meal"), "Yes", "No")</f>
        <v>No</v>
      </c>
      <c r="U4092" s="1">
        <v>0.56666666666666665</v>
      </c>
      <c r="V4092">
        <v>-7</v>
      </c>
      <c r="W4092" s="1" t="str">
        <f>IF(Flights[[#This Row],[Arrival Delay]] = "", "Cancelled", IF(Flights[[#This Row],[Arrival Delay]]&gt;15, "Delayed", "On time"))</f>
        <v>On time</v>
      </c>
      <c r="X4092" t="str">
        <f>IF(Flights[[#This Row],[Status]]&lt;&gt;"Delayed","", IF(Flights[[#This Row],[Arrival Delay]]&gt;120, "Severe", IF(Flights[[#This Row],[Arrival Delay]]&gt;60, "Major", "Moderate")))</f>
        <v/>
      </c>
      <c r="Y4092" t="b">
        <v>0</v>
      </c>
      <c r="AA4092" t="str">
        <f>IF(OR(AND(Flights[[#This Row],[Status]]="Cancelled", Flights[[#This Row],[Cancellation Reason]]="Airline/Carrier"), Flights[[#This Row],[Delay Type]]="Severe"), "Yes", "No")</f>
        <v>No</v>
      </c>
    </row>
    <row r="4093" spans="1:27" x14ac:dyDescent="0.3">
      <c r="A4093" s="3">
        <v>42301</v>
      </c>
      <c r="B4093" s="22">
        <f>WEEKNUM(Flights[[#This Row],[Date]], 1)</f>
        <v>43</v>
      </c>
      <c r="C4093" s="22">
        <f>WEEKDAY(Flights[[#This Row],[Date]],1)</f>
        <v>7</v>
      </c>
      <c r="D4093" t="s">
        <v>424</v>
      </c>
      <c r="E4093" t="s">
        <v>1990</v>
      </c>
      <c r="F4093" t="s">
        <v>0</v>
      </c>
      <c r="G4093" t="s">
        <v>17</v>
      </c>
      <c r="H4093" t="str">
        <f>_xlfn.XLOOKUP(Flights[[#This Row],[Destination]], Airports!$A$2:$A$78, Airports!$D$2:$D$78)</f>
        <v>Honolulu</v>
      </c>
      <c r="I4093" t="str" cm="1">
        <f t="array" ref="I4093">_xlfn.XLOOKUP(Flights[[#This Row],[Destination]],_xlfn._TRO_TRAILING( Airports!A:A),_xlfn._TRO_TRAILING( Airports!E:E), "Not found")</f>
        <v>HI</v>
      </c>
      <c r="J4093" s="1">
        <v>0.3611111111111111</v>
      </c>
      <c r="K4093" s="22">
        <f>HOUR(Flights[[#This Row],[Scheduled Departure]])</f>
        <v>8</v>
      </c>
      <c r="L4093" s="1">
        <v>0.36249999999999999</v>
      </c>
      <c r="M4093">
        <f>(L4093-J4093)*24*60</f>
        <v>1.9999999999999929</v>
      </c>
      <c r="N4093" s="16">
        <f>Flights[[#This Row],[Length (min)]]/60</f>
        <v>5.25</v>
      </c>
      <c r="O4093">
        <v>315</v>
      </c>
      <c r="P4093">
        <v>2556</v>
      </c>
      <c r="Q4093" s="18">
        <f>IFERROR(Flights[[#This Row],[Distance]]/Flights[[#This Row],[Length (hr)]], "")</f>
        <v>486.85714285714283</v>
      </c>
      <c r="R4093" s="1">
        <v>0.47152777777777777</v>
      </c>
      <c r="S4093" s="1" t="str">
        <f>IF(Flights[[#This Row],[Length (hr)]]&lt;2, "No meal", IF(Flights[[#This Row],[Length (hr)]]&lt;3.5, "Light meal", "Full meal"))</f>
        <v>Full meal</v>
      </c>
      <c r="T4093" s="1" t="str">
        <f>IF(AND(Flights[[#This Row],[Airline]]="US Airways", Flights[[#This Row],[Meal]]="Full Meal"), "Yes", "No")</f>
        <v>No</v>
      </c>
      <c r="U4093" s="1">
        <v>0.45624999999999999</v>
      </c>
      <c r="V4093">
        <v>-22</v>
      </c>
      <c r="W4093" s="1" t="str">
        <f>IF(Flights[[#This Row],[Arrival Delay]] = "", "Cancelled", IF(Flights[[#This Row],[Arrival Delay]]&gt;15, "Delayed", "On time"))</f>
        <v>On time</v>
      </c>
      <c r="X4093" t="str">
        <f>IF(Flights[[#This Row],[Status]]&lt;&gt;"Delayed","", IF(Flights[[#This Row],[Arrival Delay]]&gt;120, "Severe", IF(Flights[[#This Row],[Arrival Delay]]&gt;60, "Major", "Moderate")))</f>
        <v/>
      </c>
      <c r="Y4093" t="b">
        <v>0</v>
      </c>
      <c r="AA4093" t="str">
        <f>IF(OR(AND(Flights[[#This Row],[Status]]="Cancelled", Flights[[#This Row],[Cancellation Reason]]="Airline/Carrier"), Flights[[#This Row],[Delay Type]]="Severe"), "Yes", "No")</f>
        <v>No</v>
      </c>
    </row>
    <row r="4094" spans="1:27" x14ac:dyDescent="0.3">
      <c r="A4094" s="3">
        <v>42301</v>
      </c>
      <c r="B4094" s="22">
        <f>WEEKNUM(Flights[[#This Row],[Date]], 1)</f>
        <v>43</v>
      </c>
      <c r="C4094" s="22">
        <f>WEEKDAY(Flights[[#This Row],[Date]],1)</f>
        <v>7</v>
      </c>
      <c r="D4094" t="s">
        <v>224</v>
      </c>
      <c r="E4094" t="s">
        <v>1987</v>
      </c>
      <c r="F4094" t="s">
        <v>0</v>
      </c>
      <c r="G4094" t="s">
        <v>27</v>
      </c>
      <c r="H4094" t="str">
        <f>_xlfn.XLOOKUP(Flights[[#This Row],[Destination]], Airports!$A$2:$A$78, Airports!$D$2:$D$78)</f>
        <v>Charlotte</v>
      </c>
      <c r="I4094" t="str" cm="1">
        <f t="array" ref="I4094">_xlfn.XLOOKUP(Flights[[#This Row],[Destination]],_xlfn._TRO_TRAILING( Airports!A:A),_xlfn._TRO_TRAILING( Airports!E:E), "Not found")</f>
        <v>NC</v>
      </c>
      <c r="J4094" s="1">
        <v>0.375</v>
      </c>
      <c r="K4094" s="22">
        <f>HOUR(Flights[[#This Row],[Scheduled Departure]])</f>
        <v>9</v>
      </c>
      <c r="L4094" s="1">
        <v>0.37569444444444444</v>
      </c>
      <c r="M4094">
        <f>(L4094-J4094)*24*60</f>
        <v>0.99999999999999645</v>
      </c>
      <c r="N4094" s="16">
        <f>Flights[[#This Row],[Length (min)]]/60</f>
        <v>4.6833333333333336</v>
      </c>
      <c r="O4094">
        <v>281</v>
      </c>
      <c r="P4094">
        <v>2125</v>
      </c>
      <c r="Q4094" s="18">
        <f>IFERROR(Flights[[#This Row],[Distance]]/Flights[[#This Row],[Length (hr)]], "")</f>
        <v>453.73665480427042</v>
      </c>
      <c r="R4094" s="1">
        <v>0.70138888888888884</v>
      </c>
      <c r="S4094" s="1" t="str">
        <f>IF(Flights[[#This Row],[Length (hr)]]&lt;2, "No meal", IF(Flights[[#This Row],[Length (hr)]]&lt;3.5, "Light meal", "Full meal"))</f>
        <v>Full meal</v>
      </c>
      <c r="T4094" s="1" t="str">
        <f>IF(AND(Flights[[#This Row],[Airline]]="US Airways", Flights[[#This Row],[Meal]]="Full Meal"), "Yes", "No")</f>
        <v>No</v>
      </c>
      <c r="U4094" s="1">
        <v>0.6958333333333333</v>
      </c>
      <c r="V4094">
        <v>-8</v>
      </c>
      <c r="W4094" s="1" t="str">
        <f>IF(Flights[[#This Row],[Arrival Delay]] = "", "Cancelled", IF(Flights[[#This Row],[Arrival Delay]]&gt;15, "Delayed", "On time"))</f>
        <v>On time</v>
      </c>
      <c r="X4094" t="str">
        <f>IF(Flights[[#This Row],[Status]]&lt;&gt;"Delayed","", IF(Flights[[#This Row],[Arrival Delay]]&gt;120, "Severe", IF(Flights[[#This Row],[Arrival Delay]]&gt;60, "Major", "Moderate")))</f>
        <v/>
      </c>
      <c r="Y4094" t="b">
        <v>0</v>
      </c>
      <c r="AA4094" t="str">
        <f>IF(OR(AND(Flights[[#This Row],[Status]]="Cancelled", Flights[[#This Row],[Cancellation Reason]]="Airline/Carrier"), Flights[[#This Row],[Delay Type]]="Severe"), "Yes", "No")</f>
        <v>No</v>
      </c>
    </row>
    <row r="4095" spans="1:27" x14ac:dyDescent="0.3">
      <c r="A4095" s="3">
        <v>42301</v>
      </c>
      <c r="B4095" s="22">
        <f>WEEKNUM(Flights[[#This Row],[Date]], 1)</f>
        <v>43</v>
      </c>
      <c r="C4095" s="22">
        <f>WEEKDAY(Flights[[#This Row],[Date]],1)</f>
        <v>7</v>
      </c>
      <c r="D4095" t="s">
        <v>718</v>
      </c>
      <c r="E4095" t="s">
        <v>1994</v>
      </c>
      <c r="F4095" t="s">
        <v>0</v>
      </c>
      <c r="G4095" t="s">
        <v>313</v>
      </c>
      <c r="H4095" t="str">
        <f>_xlfn.XLOOKUP(Flights[[#This Row],[Destination]], Airports!$A$2:$A$78, Airports!$D$2:$D$78)</f>
        <v>Monterey</v>
      </c>
      <c r="I4095" t="str" cm="1">
        <f t="array" ref="I4095">_xlfn.XLOOKUP(Flights[[#This Row],[Destination]],_xlfn._TRO_TRAILING( Airports!A:A),_xlfn._TRO_TRAILING( Airports!E:E), "Not found")</f>
        <v>CA</v>
      </c>
      <c r="J4095" s="1">
        <v>0.38333333333333336</v>
      </c>
      <c r="K4095" s="22">
        <f>HOUR(Flights[[#This Row],[Scheduled Departure]])</f>
        <v>9</v>
      </c>
      <c r="L4095" s="1">
        <v>0.42291666666666666</v>
      </c>
      <c r="M4095">
        <f>(L4095-J4095)*24*60</f>
        <v>56.999999999999957</v>
      </c>
      <c r="N4095" s="16">
        <f>Flights[[#This Row],[Length (min)]]/60</f>
        <v>0.9</v>
      </c>
      <c r="O4095">
        <v>54</v>
      </c>
      <c r="P4095">
        <v>266</v>
      </c>
      <c r="Q4095" s="18">
        <f>IFERROR(Flights[[#This Row],[Distance]]/Flights[[#This Row],[Length (hr)]], "")</f>
        <v>295.55555555555554</v>
      </c>
      <c r="R4095" s="1">
        <v>0.43958333333333333</v>
      </c>
      <c r="S4095" s="1" t="str">
        <f>IF(Flights[[#This Row],[Length (hr)]]&lt;2, "No meal", IF(Flights[[#This Row],[Length (hr)]]&lt;3.5, "Light meal", "Full meal"))</f>
        <v>No meal</v>
      </c>
      <c r="T4095" s="1" t="str">
        <f>IF(AND(Flights[[#This Row],[Airline]]="US Airways", Flights[[#This Row],[Meal]]="Full Meal"), "Yes", "No")</f>
        <v>No</v>
      </c>
      <c r="U4095" s="1">
        <v>0.46041666666666664</v>
      </c>
      <c r="V4095">
        <v>30</v>
      </c>
      <c r="W4095" s="1" t="str">
        <f>IF(Flights[[#This Row],[Arrival Delay]] = "", "Cancelled", IF(Flights[[#This Row],[Arrival Delay]]&gt;15, "Delayed", "On time"))</f>
        <v>Delayed</v>
      </c>
      <c r="X4095" t="str">
        <f>IF(Flights[[#This Row],[Status]]&lt;&gt;"Delayed","", IF(Flights[[#This Row],[Arrival Delay]]&gt;120, "Severe", IF(Flights[[#This Row],[Arrival Delay]]&gt;60, "Major", "Moderate")))</f>
        <v>Moderate</v>
      </c>
      <c r="Y4095" t="b">
        <v>0</v>
      </c>
      <c r="AA4095" t="str">
        <f>IF(OR(AND(Flights[[#This Row],[Status]]="Cancelled", Flights[[#This Row],[Cancellation Reason]]="Airline/Carrier"), Flights[[#This Row],[Delay Type]]="Severe"), "Yes", "No")</f>
        <v>No</v>
      </c>
    </row>
    <row r="4096" spans="1:27" x14ac:dyDescent="0.3">
      <c r="A4096" s="3">
        <v>42301</v>
      </c>
      <c r="B4096" s="22">
        <f>WEEKNUM(Flights[[#This Row],[Date]], 1)</f>
        <v>43</v>
      </c>
      <c r="C4096" s="22">
        <f>WEEKDAY(Flights[[#This Row],[Date]],1)</f>
        <v>7</v>
      </c>
      <c r="D4096" t="s">
        <v>729</v>
      </c>
      <c r="E4096" t="s">
        <v>1995</v>
      </c>
      <c r="F4096" t="s">
        <v>0</v>
      </c>
      <c r="G4096" t="s">
        <v>306</v>
      </c>
      <c r="H4096" t="str">
        <f>_xlfn.XLOOKUP(Flights[[#This Row],[Destination]], Airports!$A$2:$A$78, Airports!$D$2:$D$78)</f>
        <v>Chicago</v>
      </c>
      <c r="I4096" t="str" cm="1">
        <f t="array" ref="I4096">_xlfn.XLOOKUP(Flights[[#This Row],[Destination]],_xlfn._TRO_TRAILING( Airports!A:A),_xlfn._TRO_TRAILING( Airports!E:E), "Not found")</f>
        <v>IL</v>
      </c>
      <c r="J4096" s="1">
        <v>0.3888888888888889</v>
      </c>
      <c r="K4096" s="22">
        <f>HOUR(Flights[[#This Row],[Scheduled Departure]])</f>
        <v>9</v>
      </c>
      <c r="L4096" s="1">
        <v>0.38819444444444445</v>
      </c>
      <c r="M4096">
        <f>(L4096-J4096)*24*60</f>
        <v>-0.99999999999999645</v>
      </c>
      <c r="N4096" s="16">
        <f>Flights[[#This Row],[Length (min)]]/60</f>
        <v>3.7333333333333334</v>
      </c>
      <c r="O4096">
        <v>224</v>
      </c>
      <c r="P4096">
        <v>1750</v>
      </c>
      <c r="Q4096" s="18">
        <f>IFERROR(Flights[[#This Row],[Distance]]/Flights[[#This Row],[Length (hr)]], "")</f>
        <v>468.75</v>
      </c>
      <c r="R4096" s="1">
        <v>0.63541666666666663</v>
      </c>
      <c r="S4096" s="1" t="str">
        <f>IF(Flights[[#This Row],[Length (hr)]]&lt;2, "No meal", IF(Flights[[#This Row],[Length (hr)]]&lt;3.5, "Light meal", "Full meal"))</f>
        <v>Full meal</v>
      </c>
      <c r="T4096" s="1" t="str">
        <f>IF(AND(Flights[[#This Row],[Airline]]="US Airways", Flights[[#This Row],[Meal]]="Full Meal"), "Yes", "No")</f>
        <v>No</v>
      </c>
      <c r="U4096" s="1">
        <v>0.62708333333333333</v>
      </c>
      <c r="V4096">
        <v>-12</v>
      </c>
      <c r="W4096" s="1" t="str">
        <f>IF(Flights[[#This Row],[Arrival Delay]] = "", "Cancelled", IF(Flights[[#This Row],[Arrival Delay]]&gt;15, "Delayed", "On time"))</f>
        <v>On time</v>
      </c>
      <c r="X4096" t="str">
        <f>IF(Flights[[#This Row],[Status]]&lt;&gt;"Delayed","", IF(Flights[[#This Row],[Arrival Delay]]&gt;120, "Severe", IF(Flights[[#This Row],[Arrival Delay]]&gt;60, "Major", "Moderate")))</f>
        <v/>
      </c>
      <c r="Y4096" t="b">
        <v>0</v>
      </c>
      <c r="AA4096" t="str">
        <f>IF(OR(AND(Flights[[#This Row],[Status]]="Cancelled", Flights[[#This Row],[Cancellation Reason]]="Airline/Carrier"), Flights[[#This Row],[Delay Type]]="Severe"), "Yes", "No")</f>
        <v>No</v>
      </c>
    </row>
    <row r="4097" spans="1:27" x14ac:dyDescent="0.3">
      <c r="A4097" s="3">
        <v>42301</v>
      </c>
      <c r="B4097" s="22">
        <f>WEEKNUM(Flights[[#This Row],[Date]], 1)</f>
        <v>43</v>
      </c>
      <c r="C4097" s="22">
        <f>WEEKDAY(Flights[[#This Row],[Date]],1)</f>
        <v>7</v>
      </c>
      <c r="D4097" t="s">
        <v>441</v>
      </c>
      <c r="E4097" t="s">
        <v>1989</v>
      </c>
      <c r="F4097" t="s">
        <v>0</v>
      </c>
      <c r="G4097" t="s">
        <v>13</v>
      </c>
      <c r="H4097" t="str">
        <f>_xlfn.XLOOKUP(Flights[[#This Row],[Destination]], Airports!$A$2:$A$78, Airports!$D$2:$D$78)</f>
        <v>Orlando</v>
      </c>
      <c r="I4097" t="str" cm="1">
        <f t="array" ref="I4097">_xlfn.XLOOKUP(Flights[[#This Row],[Destination]],_xlfn._TRO_TRAILING( Airports!A:A),_xlfn._TRO_TRAILING( Airports!E:E), "Not found")</f>
        <v>FL</v>
      </c>
      <c r="J4097" s="1">
        <v>0.40625</v>
      </c>
      <c r="K4097" s="22">
        <f>HOUR(Flights[[#This Row],[Scheduled Departure]])</f>
        <v>9</v>
      </c>
      <c r="L4097" s="1">
        <v>0.40277777777777779</v>
      </c>
      <c r="M4097">
        <f>(L4097-J4097)*24*60</f>
        <v>-4.9999999999999822</v>
      </c>
      <c r="N4097" s="16">
        <f>Flights[[#This Row],[Length (min)]]/60</f>
        <v>4.6333333333333337</v>
      </c>
      <c r="O4097">
        <v>278</v>
      </c>
      <c r="P4097">
        <v>2218</v>
      </c>
      <c r="Q4097" s="18">
        <f>IFERROR(Flights[[#This Row],[Distance]]/Flights[[#This Row],[Length (hr)]], "")</f>
        <v>478.70503597122297</v>
      </c>
      <c r="R4097" s="1">
        <v>0.7270833333333333</v>
      </c>
      <c r="S4097" s="1" t="str">
        <f>IF(Flights[[#This Row],[Length (hr)]]&lt;2, "No meal", IF(Flights[[#This Row],[Length (hr)]]&lt;3.5, "Light meal", "Full meal"))</f>
        <v>Full meal</v>
      </c>
      <c r="T4097" s="1" t="str">
        <f>IF(AND(Flights[[#This Row],[Airline]]="US Airways", Flights[[#This Row],[Meal]]="Full Meal"), "Yes", "No")</f>
        <v>No</v>
      </c>
      <c r="U4097" s="1">
        <v>0.72083333333333333</v>
      </c>
      <c r="V4097">
        <v>-9</v>
      </c>
      <c r="W4097" s="1" t="str">
        <f>IF(Flights[[#This Row],[Arrival Delay]] = "", "Cancelled", IF(Flights[[#This Row],[Arrival Delay]]&gt;15, "Delayed", "On time"))</f>
        <v>On time</v>
      </c>
      <c r="X4097" t="str">
        <f>IF(Flights[[#This Row],[Status]]&lt;&gt;"Delayed","", IF(Flights[[#This Row],[Arrival Delay]]&gt;120, "Severe", IF(Flights[[#This Row],[Arrival Delay]]&gt;60, "Major", "Moderate")))</f>
        <v/>
      </c>
      <c r="Y4097" t="b">
        <v>0</v>
      </c>
      <c r="AA4097" t="str">
        <f>IF(OR(AND(Flights[[#This Row],[Status]]="Cancelled", Flights[[#This Row],[Cancellation Reason]]="Airline/Carrier"), Flights[[#This Row],[Delay Type]]="Severe"), "Yes", "No")</f>
        <v>No</v>
      </c>
    </row>
    <row r="4098" spans="1:27" x14ac:dyDescent="0.3">
      <c r="A4098" s="3">
        <v>42301</v>
      </c>
      <c r="B4098" s="22">
        <f>WEEKNUM(Flights[[#This Row],[Date]], 1)</f>
        <v>43</v>
      </c>
      <c r="C4098" s="22">
        <f>WEEKDAY(Flights[[#This Row],[Date]],1)</f>
        <v>7</v>
      </c>
      <c r="D4098" t="s">
        <v>1408</v>
      </c>
      <c r="E4098" t="s">
        <v>1990</v>
      </c>
      <c r="F4098" t="s">
        <v>0</v>
      </c>
      <c r="G4098" t="s">
        <v>4</v>
      </c>
      <c r="H4098" t="str">
        <f>_xlfn.XLOOKUP(Flights[[#This Row],[Destination]], Airports!$A$2:$A$78, Airports!$D$2:$D$78)</f>
        <v>Chicago</v>
      </c>
      <c r="I4098" t="str" cm="1">
        <f t="array" ref="I4098">_xlfn.XLOOKUP(Flights[[#This Row],[Destination]],_xlfn._TRO_TRAILING( Airports!A:A),_xlfn._TRO_TRAILING( Airports!E:E), "Not found")</f>
        <v>IL</v>
      </c>
      <c r="J4098" s="1">
        <v>0.4375</v>
      </c>
      <c r="K4098" s="22">
        <f>HOUR(Flights[[#This Row],[Scheduled Departure]])</f>
        <v>10</v>
      </c>
      <c r="L4098" s="1">
        <v>0.43472222222222223</v>
      </c>
      <c r="M4098">
        <f>(L4098-J4098)*24*60</f>
        <v>-3.9999999999999858</v>
      </c>
      <c r="N4098" s="16">
        <f>Flights[[#This Row],[Length (min)]]/60</f>
        <v>4.0999999999999996</v>
      </c>
      <c r="O4098">
        <v>246</v>
      </c>
      <c r="P4098">
        <v>1744</v>
      </c>
      <c r="Q4098" s="18">
        <f>IFERROR(Flights[[#This Row],[Distance]]/Flights[[#This Row],[Length (hr)]], "")</f>
        <v>425.36585365853665</v>
      </c>
      <c r="R4098" s="1">
        <v>0.69236111111111109</v>
      </c>
      <c r="S4098" s="1" t="str">
        <f>IF(Flights[[#This Row],[Length (hr)]]&lt;2, "No meal", IF(Flights[[#This Row],[Length (hr)]]&lt;3.5, "Light meal", "Full meal"))</f>
        <v>Full meal</v>
      </c>
      <c r="T4098" s="1" t="str">
        <f>IF(AND(Flights[[#This Row],[Airline]]="US Airways", Flights[[#This Row],[Meal]]="Full Meal"), "Yes", "No")</f>
        <v>No</v>
      </c>
      <c r="U4098" s="1">
        <v>0.68888888888888888</v>
      </c>
      <c r="V4098">
        <v>-5</v>
      </c>
      <c r="W4098" s="1" t="str">
        <f>IF(Flights[[#This Row],[Arrival Delay]] = "", "Cancelled", IF(Flights[[#This Row],[Arrival Delay]]&gt;15, "Delayed", "On time"))</f>
        <v>On time</v>
      </c>
      <c r="X4098" t="str">
        <f>IF(Flights[[#This Row],[Status]]&lt;&gt;"Delayed","", IF(Flights[[#This Row],[Arrival Delay]]&gt;120, "Severe", IF(Flights[[#This Row],[Arrival Delay]]&gt;60, "Major", "Moderate")))</f>
        <v/>
      </c>
      <c r="Y4098" t="b">
        <v>0</v>
      </c>
      <c r="AA4098" t="str">
        <f>IF(OR(AND(Flights[[#This Row],[Status]]="Cancelled", Flights[[#This Row],[Cancellation Reason]]="Airline/Carrier"), Flights[[#This Row],[Delay Type]]="Severe"), "Yes", "No")</f>
        <v>No</v>
      </c>
    </row>
    <row r="4099" spans="1:27" x14ac:dyDescent="0.3">
      <c r="A4099" s="3">
        <v>42301</v>
      </c>
      <c r="B4099" s="22">
        <f>WEEKNUM(Flights[[#This Row],[Date]], 1)</f>
        <v>43</v>
      </c>
      <c r="C4099" s="22">
        <f>WEEKDAY(Flights[[#This Row],[Date]],1)</f>
        <v>7</v>
      </c>
      <c r="D4099" t="s">
        <v>174</v>
      </c>
      <c r="E4099" t="s">
        <v>1987</v>
      </c>
      <c r="F4099" t="s">
        <v>0</v>
      </c>
      <c r="G4099" t="s">
        <v>2</v>
      </c>
      <c r="H4099" t="str">
        <f>_xlfn.XLOOKUP(Flights[[#This Row],[Destination]], Airports!$A$2:$A$78, Airports!$D$2:$D$78)</f>
        <v>Miami</v>
      </c>
      <c r="I4099" t="str" cm="1">
        <f t="array" ref="I4099">_xlfn.XLOOKUP(Flights[[#This Row],[Destination]],_xlfn._TRO_TRAILING( Airports!A:A),_xlfn._TRO_TRAILING( Airports!E:E), "Not found")</f>
        <v>FL</v>
      </c>
      <c r="J4099" s="1">
        <v>0.44791666666666669</v>
      </c>
      <c r="K4099" s="22">
        <f>HOUR(Flights[[#This Row],[Scheduled Departure]])</f>
        <v>10</v>
      </c>
      <c r="L4099" s="1">
        <v>0.4465277777777778</v>
      </c>
      <c r="M4099">
        <f>(L4099-J4099)*24*60</f>
        <v>-1.9999999999999929</v>
      </c>
      <c r="N4099" s="16">
        <f>Flights[[#This Row],[Length (min)]]/60</f>
        <v>5.3166666666666664</v>
      </c>
      <c r="O4099">
        <v>319</v>
      </c>
      <c r="P4099">
        <v>2342</v>
      </c>
      <c r="Q4099" s="18">
        <f>IFERROR(Flights[[#This Row],[Distance]]/Flights[[#This Row],[Length (hr)]], "")</f>
        <v>440.50156739811916</v>
      </c>
      <c r="R4099" s="1">
        <v>0.78194444444444444</v>
      </c>
      <c r="S4099" s="1" t="str">
        <f>IF(Flights[[#This Row],[Length (hr)]]&lt;2, "No meal", IF(Flights[[#This Row],[Length (hr)]]&lt;3.5, "Light meal", "Full meal"))</f>
        <v>Full meal</v>
      </c>
      <c r="T4099" s="1" t="str">
        <f>IF(AND(Flights[[#This Row],[Airline]]="US Airways", Flights[[#This Row],[Meal]]="Full Meal"), "Yes", "No")</f>
        <v>No</v>
      </c>
      <c r="U4099" s="1">
        <v>0.79305555555555551</v>
      </c>
      <c r="V4099">
        <v>16</v>
      </c>
      <c r="W4099" s="1" t="str">
        <f>IF(Flights[[#This Row],[Arrival Delay]] = "", "Cancelled", IF(Flights[[#This Row],[Arrival Delay]]&gt;15, "Delayed", "On time"))</f>
        <v>Delayed</v>
      </c>
      <c r="X4099" t="str">
        <f>IF(Flights[[#This Row],[Status]]&lt;&gt;"Delayed","", IF(Flights[[#This Row],[Arrival Delay]]&gt;120, "Severe", IF(Flights[[#This Row],[Arrival Delay]]&gt;60, "Major", "Moderate")))</f>
        <v>Moderate</v>
      </c>
      <c r="Y4099" t="b">
        <v>0</v>
      </c>
      <c r="AA4099" t="str">
        <f>IF(OR(AND(Flights[[#This Row],[Status]]="Cancelled", Flights[[#This Row],[Cancellation Reason]]="Airline/Carrier"), Flights[[#This Row],[Delay Type]]="Severe"), "Yes", "No")</f>
        <v>No</v>
      </c>
    </row>
    <row r="4100" spans="1:27" x14ac:dyDescent="0.3">
      <c r="A4100" s="3">
        <v>42301</v>
      </c>
      <c r="B4100" s="22">
        <f>WEEKNUM(Flights[[#This Row],[Date]], 1)</f>
        <v>43</v>
      </c>
      <c r="C4100" s="22">
        <f>WEEKDAY(Flights[[#This Row],[Date]],1)</f>
        <v>7</v>
      </c>
      <c r="D4100" t="s">
        <v>1840</v>
      </c>
      <c r="E4100" t="s">
        <v>1995</v>
      </c>
      <c r="F4100" t="s">
        <v>0</v>
      </c>
      <c r="G4100" t="s">
        <v>9</v>
      </c>
      <c r="H4100" t="str">
        <f>_xlfn.XLOOKUP(Flights[[#This Row],[Destination]], Airports!$A$2:$A$78, Airports!$D$2:$D$78)</f>
        <v>San Francisco</v>
      </c>
      <c r="I4100" t="str" cm="1">
        <f t="array" ref="I4100">_xlfn.XLOOKUP(Flights[[#This Row],[Destination]],_xlfn._TRO_TRAILING( Airports!A:A),_xlfn._TRO_TRAILING( Airports!E:E), "Not found")</f>
        <v>CA</v>
      </c>
      <c r="J4100" s="1">
        <v>0.4548611111111111</v>
      </c>
      <c r="K4100" s="22">
        <f>HOUR(Flights[[#This Row],[Scheduled Departure]])</f>
        <v>10</v>
      </c>
      <c r="L4100" s="1">
        <v>0.4513888888888889</v>
      </c>
      <c r="M4100">
        <f>(L4100-J4100)*24*60</f>
        <v>-4.9999999999999822</v>
      </c>
      <c r="N4100" s="16">
        <f>Flights[[#This Row],[Length (min)]]/60</f>
        <v>1.1666666666666667</v>
      </c>
      <c r="O4100">
        <v>70</v>
      </c>
      <c r="P4100">
        <v>337</v>
      </c>
      <c r="Q4100" s="18">
        <f>IFERROR(Flights[[#This Row],[Distance]]/Flights[[#This Row],[Length (hr)]], "")</f>
        <v>288.85714285714283</v>
      </c>
      <c r="R4100" s="1">
        <v>0.51388888888888884</v>
      </c>
      <c r="S4100" s="1" t="str">
        <f>IF(Flights[[#This Row],[Length (hr)]]&lt;2, "No meal", IF(Flights[[#This Row],[Length (hr)]]&lt;3.5, "Light meal", "Full meal"))</f>
        <v>No meal</v>
      </c>
      <c r="T4100" s="1" t="str">
        <f>IF(AND(Flights[[#This Row],[Airline]]="US Airways", Flights[[#This Row],[Meal]]="Full Meal"), "Yes", "No")</f>
        <v>No</v>
      </c>
      <c r="U4100" s="1">
        <v>0.5</v>
      </c>
      <c r="V4100">
        <v>-20</v>
      </c>
      <c r="W4100" s="1" t="str">
        <f>IF(Flights[[#This Row],[Arrival Delay]] = "", "Cancelled", IF(Flights[[#This Row],[Arrival Delay]]&gt;15, "Delayed", "On time"))</f>
        <v>On time</v>
      </c>
      <c r="X4100" t="str">
        <f>IF(Flights[[#This Row],[Status]]&lt;&gt;"Delayed","", IF(Flights[[#This Row],[Arrival Delay]]&gt;120, "Severe", IF(Flights[[#This Row],[Arrival Delay]]&gt;60, "Major", "Moderate")))</f>
        <v/>
      </c>
      <c r="Y4100" t="b">
        <v>0</v>
      </c>
      <c r="AA4100" t="str">
        <f>IF(OR(AND(Flights[[#This Row],[Status]]="Cancelled", Flights[[#This Row],[Cancellation Reason]]="Airline/Carrier"), Flights[[#This Row],[Delay Type]]="Severe"), "Yes", "No")</f>
        <v>No</v>
      </c>
    </row>
    <row r="4101" spans="1:27" x14ac:dyDescent="0.3">
      <c r="A4101" s="3">
        <v>42301</v>
      </c>
      <c r="B4101" s="22">
        <f>WEEKNUM(Flights[[#This Row],[Date]], 1)</f>
        <v>43</v>
      </c>
      <c r="C4101" s="22">
        <f>WEEKDAY(Flights[[#This Row],[Date]],1)</f>
        <v>7</v>
      </c>
      <c r="D4101" t="s">
        <v>1739</v>
      </c>
      <c r="E4101" t="s">
        <v>1995</v>
      </c>
      <c r="F4101" t="s">
        <v>0</v>
      </c>
      <c r="G4101" t="s">
        <v>5</v>
      </c>
      <c r="H4101" t="str">
        <f>_xlfn.XLOOKUP(Flights[[#This Row],[Destination]], Airports!$A$2:$A$78, Airports!$D$2:$D$78)</f>
        <v>St. Louis</v>
      </c>
      <c r="I4101" t="str" cm="1">
        <f t="array" ref="I4101">_xlfn.XLOOKUP(Flights[[#This Row],[Destination]],_xlfn._TRO_TRAILING( Airports!A:A),_xlfn._TRO_TRAILING( Airports!E:E), "Not found")</f>
        <v>MO</v>
      </c>
      <c r="J4101" s="1">
        <v>0.50694444444444442</v>
      </c>
      <c r="K4101" s="22">
        <f>HOUR(Flights[[#This Row],[Scheduled Departure]])</f>
        <v>12</v>
      </c>
      <c r="L4101" s="1">
        <v>0.50555555555555554</v>
      </c>
      <c r="M4101">
        <f>(L4101-J4101)*24*60</f>
        <v>-1.9999999999999929</v>
      </c>
      <c r="N4101" s="16">
        <f>Flights[[#This Row],[Length (min)]]/60</f>
        <v>3.5833333333333335</v>
      </c>
      <c r="O4101">
        <v>215</v>
      </c>
      <c r="P4101">
        <v>1592</v>
      </c>
      <c r="Q4101" s="18">
        <f>IFERROR(Flights[[#This Row],[Distance]]/Flights[[#This Row],[Length (hr)]], "")</f>
        <v>444.27906976744185</v>
      </c>
      <c r="R4101" s="1">
        <v>0.73958333333333337</v>
      </c>
      <c r="S4101" s="1" t="str">
        <f>IF(Flights[[#This Row],[Length (hr)]]&lt;2, "No meal", IF(Flights[[#This Row],[Length (hr)]]&lt;3.5, "Light meal", "Full meal"))</f>
        <v>Full meal</v>
      </c>
      <c r="T4101" s="1" t="str">
        <f>IF(AND(Flights[[#This Row],[Airline]]="US Airways", Flights[[#This Row],[Meal]]="Full Meal"), "Yes", "No")</f>
        <v>No</v>
      </c>
      <c r="U4101" s="1">
        <v>0.73819444444444449</v>
      </c>
      <c r="V4101">
        <v>-2</v>
      </c>
      <c r="W4101" s="1" t="str">
        <f>IF(Flights[[#This Row],[Arrival Delay]] = "", "Cancelled", IF(Flights[[#This Row],[Arrival Delay]]&gt;15, "Delayed", "On time"))</f>
        <v>On time</v>
      </c>
      <c r="X4101" t="str">
        <f>IF(Flights[[#This Row],[Status]]&lt;&gt;"Delayed","", IF(Flights[[#This Row],[Arrival Delay]]&gt;120, "Severe", IF(Flights[[#This Row],[Arrival Delay]]&gt;60, "Major", "Moderate")))</f>
        <v/>
      </c>
      <c r="Y4101" t="b">
        <v>0</v>
      </c>
      <c r="AA4101" t="str">
        <f>IF(OR(AND(Flights[[#This Row],[Status]]="Cancelled", Flights[[#This Row],[Cancellation Reason]]="Airline/Carrier"), Flights[[#This Row],[Delay Type]]="Severe"), "Yes", "No")</f>
        <v>No</v>
      </c>
    </row>
    <row r="4102" spans="1:27" x14ac:dyDescent="0.3">
      <c r="A4102" s="3">
        <v>42301</v>
      </c>
      <c r="B4102" s="22">
        <f>WEEKNUM(Flights[[#This Row],[Date]], 1)</f>
        <v>43</v>
      </c>
      <c r="C4102" s="22">
        <f>WEEKDAY(Flights[[#This Row],[Date]],1)</f>
        <v>7</v>
      </c>
      <c r="D4102" t="s">
        <v>527</v>
      </c>
      <c r="E4102" t="s">
        <v>1989</v>
      </c>
      <c r="F4102" t="s">
        <v>0</v>
      </c>
      <c r="G4102" t="s">
        <v>26</v>
      </c>
      <c r="H4102" t="str">
        <f>_xlfn.XLOOKUP(Flights[[#This Row],[Destination]], Airports!$A$2:$A$78, Airports!$D$2:$D$78)</f>
        <v>Atlanta</v>
      </c>
      <c r="I4102" t="str" cm="1">
        <f t="array" ref="I4102">_xlfn.XLOOKUP(Flights[[#This Row],[Destination]],_xlfn._TRO_TRAILING( Airports!A:A),_xlfn._TRO_TRAILING( Airports!E:E), "Not found")</f>
        <v>GA</v>
      </c>
      <c r="J4102" s="1">
        <v>0.53125</v>
      </c>
      <c r="K4102" s="22">
        <f>HOUR(Flights[[#This Row],[Scheduled Departure]])</f>
        <v>12</v>
      </c>
      <c r="L4102" s="1">
        <v>0.53055555555555556</v>
      </c>
      <c r="M4102">
        <f>(L4102-J4102)*24*60</f>
        <v>-0.99999999999999645</v>
      </c>
      <c r="N4102" s="16">
        <f>Flights[[#This Row],[Length (min)]]/60</f>
        <v>4.1833333333333336</v>
      </c>
      <c r="O4102">
        <v>251</v>
      </c>
      <c r="P4102">
        <v>1947</v>
      </c>
      <c r="Q4102" s="18">
        <f>IFERROR(Flights[[#This Row],[Distance]]/Flights[[#This Row],[Length (hr)]], "")</f>
        <v>465.41832669322707</v>
      </c>
      <c r="R4102" s="1">
        <v>0.83333333333333337</v>
      </c>
      <c r="S4102" s="1" t="str">
        <f>IF(Flights[[#This Row],[Length (hr)]]&lt;2, "No meal", IF(Flights[[#This Row],[Length (hr)]]&lt;3.5, "Light meal", "Full meal"))</f>
        <v>Full meal</v>
      </c>
      <c r="T4102" s="1" t="str">
        <f>IF(AND(Flights[[#This Row],[Airline]]="US Airways", Flights[[#This Row],[Meal]]="Full Meal"), "Yes", "No")</f>
        <v>No</v>
      </c>
      <c r="U4102" s="1">
        <v>0.82986111111111116</v>
      </c>
      <c r="V4102">
        <v>-5</v>
      </c>
      <c r="W4102" s="1" t="str">
        <f>IF(Flights[[#This Row],[Arrival Delay]] = "", "Cancelled", IF(Flights[[#This Row],[Arrival Delay]]&gt;15, "Delayed", "On time"))</f>
        <v>On time</v>
      </c>
      <c r="X4102" t="str">
        <f>IF(Flights[[#This Row],[Status]]&lt;&gt;"Delayed","", IF(Flights[[#This Row],[Arrival Delay]]&gt;120, "Severe", IF(Flights[[#This Row],[Arrival Delay]]&gt;60, "Major", "Moderate")))</f>
        <v/>
      </c>
      <c r="Y4102" t="b">
        <v>0</v>
      </c>
      <c r="AA4102" t="str">
        <f>IF(OR(AND(Flights[[#This Row],[Status]]="Cancelled", Flights[[#This Row],[Cancellation Reason]]="Airline/Carrier"), Flights[[#This Row],[Delay Type]]="Severe"), "Yes", "No")</f>
        <v>No</v>
      </c>
    </row>
    <row r="4103" spans="1:27" x14ac:dyDescent="0.3">
      <c r="A4103" s="3">
        <v>42301</v>
      </c>
      <c r="B4103" s="22">
        <f>WEEKNUM(Flights[[#This Row],[Date]], 1)</f>
        <v>43</v>
      </c>
      <c r="C4103" s="22">
        <f>WEEKDAY(Flights[[#This Row],[Date]],1)</f>
        <v>7</v>
      </c>
      <c r="D4103" t="s">
        <v>145</v>
      </c>
      <c r="E4103" t="s">
        <v>1987</v>
      </c>
      <c r="F4103" t="s">
        <v>0</v>
      </c>
      <c r="G4103" t="s">
        <v>3</v>
      </c>
      <c r="H4103" t="str">
        <f>_xlfn.XLOOKUP(Flights[[#This Row],[Destination]], Airports!$A$2:$A$78, Airports!$D$2:$D$78)</f>
        <v>Dallas</v>
      </c>
      <c r="I4103" t="str" cm="1">
        <f t="array" ref="I4103">_xlfn.XLOOKUP(Flights[[#This Row],[Destination]],_xlfn._TRO_TRAILING( Airports!A:A),_xlfn._TRO_TRAILING( Airports!E:E), "Not found")</f>
        <v>TX</v>
      </c>
      <c r="J4103" s="1">
        <v>0.59375</v>
      </c>
      <c r="K4103" s="22">
        <f>HOUR(Flights[[#This Row],[Scheduled Departure]])</f>
        <v>14</v>
      </c>
      <c r="L4103" s="1">
        <v>0.65069444444444446</v>
      </c>
      <c r="M4103">
        <f>(L4103-J4103)*24*60</f>
        <v>82.000000000000028</v>
      </c>
      <c r="N4103" s="16">
        <f>Flights[[#This Row],[Length (min)]]/60</f>
        <v>2.95</v>
      </c>
      <c r="O4103">
        <v>177</v>
      </c>
      <c r="P4103">
        <v>1235</v>
      </c>
      <c r="Q4103" s="18">
        <f>IFERROR(Flights[[#This Row],[Distance]]/Flights[[#This Row],[Length (hr)]], "")</f>
        <v>418.64406779661016</v>
      </c>
      <c r="R4103" s="1">
        <v>0.80763888888888891</v>
      </c>
      <c r="S4103" s="1" t="str">
        <f>IF(Flights[[#This Row],[Length (hr)]]&lt;2, "No meal", IF(Flights[[#This Row],[Length (hr)]]&lt;3.5, "Light meal", "Full meal"))</f>
        <v>Light meal</v>
      </c>
      <c r="T4103" s="1" t="str">
        <f>IF(AND(Flights[[#This Row],[Airline]]="US Airways", Flights[[#This Row],[Meal]]="Full Meal"), "Yes", "No")</f>
        <v>No</v>
      </c>
      <c r="U4103" s="1">
        <v>0.8569444444444444</v>
      </c>
      <c r="V4103">
        <v>71</v>
      </c>
      <c r="W4103" s="1" t="str">
        <f>IF(Flights[[#This Row],[Arrival Delay]] = "", "Cancelled", IF(Flights[[#This Row],[Arrival Delay]]&gt;15, "Delayed", "On time"))</f>
        <v>Delayed</v>
      </c>
      <c r="X4103" t="str">
        <f>IF(Flights[[#This Row],[Status]]&lt;&gt;"Delayed","", IF(Flights[[#This Row],[Arrival Delay]]&gt;120, "Severe", IF(Flights[[#This Row],[Arrival Delay]]&gt;60, "Major", "Moderate")))</f>
        <v>Major</v>
      </c>
      <c r="Y4103" t="b">
        <v>0</v>
      </c>
      <c r="AA4103" t="str">
        <f>IF(OR(AND(Flights[[#This Row],[Status]]="Cancelled", Flights[[#This Row],[Cancellation Reason]]="Airline/Carrier"), Flights[[#This Row],[Delay Type]]="Severe"), "Yes", "No")</f>
        <v>No</v>
      </c>
    </row>
    <row r="4104" spans="1:27" x14ac:dyDescent="0.3">
      <c r="A4104" s="3">
        <v>42301</v>
      </c>
      <c r="B4104" s="22">
        <f>WEEKNUM(Flights[[#This Row],[Date]], 1)</f>
        <v>43</v>
      </c>
      <c r="C4104" s="22">
        <f>WEEKDAY(Flights[[#This Row],[Date]],1)</f>
        <v>7</v>
      </c>
      <c r="D4104" t="s">
        <v>554</v>
      </c>
      <c r="E4104" t="s">
        <v>1996</v>
      </c>
      <c r="F4104" t="s">
        <v>0</v>
      </c>
      <c r="G4104" t="s">
        <v>9</v>
      </c>
      <c r="H4104" t="str">
        <f>_xlfn.XLOOKUP(Flights[[#This Row],[Destination]], Airports!$A$2:$A$78, Airports!$D$2:$D$78)</f>
        <v>San Francisco</v>
      </c>
      <c r="I4104" t="str" cm="1">
        <f t="array" ref="I4104">_xlfn.XLOOKUP(Flights[[#This Row],[Destination]],_xlfn._TRO_TRAILING( Airports!A:A),_xlfn._TRO_TRAILING( Airports!E:E), "Not found")</f>
        <v>CA</v>
      </c>
      <c r="J4104" s="1">
        <v>0.64583333333333337</v>
      </c>
      <c r="K4104" s="22">
        <f>HOUR(Flights[[#This Row],[Scheduled Departure]])</f>
        <v>15</v>
      </c>
      <c r="L4104" s="1">
        <v>0.6645833333333333</v>
      </c>
      <c r="M4104">
        <f>(L4104-J4104)*24*60</f>
        <v>26.999999999999904</v>
      </c>
      <c r="N4104" s="16">
        <f>Flights[[#This Row],[Length (min)]]/60</f>
        <v>1.0333333333333334</v>
      </c>
      <c r="O4104">
        <v>62</v>
      </c>
      <c r="P4104">
        <v>337</v>
      </c>
      <c r="Q4104" s="18">
        <f>IFERROR(Flights[[#This Row],[Distance]]/Flights[[#This Row],[Length (hr)]], "")</f>
        <v>326.12903225806446</v>
      </c>
      <c r="R4104" s="1">
        <v>0.69444444444444442</v>
      </c>
      <c r="S4104" s="1" t="str">
        <f>IF(Flights[[#This Row],[Length (hr)]]&lt;2, "No meal", IF(Flights[[#This Row],[Length (hr)]]&lt;3.5, "Light meal", "Full meal"))</f>
        <v>No meal</v>
      </c>
      <c r="T4104" s="1" t="str">
        <f>IF(AND(Flights[[#This Row],[Airline]]="US Airways", Flights[[#This Row],[Meal]]="Full Meal"), "Yes", "No")</f>
        <v>No</v>
      </c>
      <c r="U4104" s="1">
        <v>0.70763888888888893</v>
      </c>
      <c r="V4104">
        <v>19</v>
      </c>
      <c r="W4104" s="1" t="str">
        <f>IF(Flights[[#This Row],[Arrival Delay]] = "", "Cancelled", IF(Flights[[#This Row],[Arrival Delay]]&gt;15, "Delayed", "On time"))</f>
        <v>Delayed</v>
      </c>
      <c r="X4104" t="str">
        <f>IF(Flights[[#This Row],[Status]]&lt;&gt;"Delayed","", IF(Flights[[#This Row],[Arrival Delay]]&gt;120, "Severe", IF(Flights[[#This Row],[Arrival Delay]]&gt;60, "Major", "Moderate")))</f>
        <v>Moderate</v>
      </c>
      <c r="Y4104" t="b">
        <v>0</v>
      </c>
      <c r="AA4104" t="str">
        <f>IF(OR(AND(Flights[[#This Row],[Status]]="Cancelled", Flights[[#This Row],[Cancellation Reason]]="Airline/Carrier"), Flights[[#This Row],[Delay Type]]="Severe"), "Yes", "No")</f>
        <v>No</v>
      </c>
    </row>
    <row r="4105" spans="1:27" x14ac:dyDescent="0.3">
      <c r="A4105" s="3">
        <v>42301</v>
      </c>
      <c r="B4105" s="22">
        <f>WEEKNUM(Flights[[#This Row],[Date]], 1)</f>
        <v>43</v>
      </c>
      <c r="C4105" s="22">
        <f>WEEKDAY(Flights[[#This Row],[Date]],1)</f>
        <v>7</v>
      </c>
      <c r="D4105" t="s">
        <v>1390</v>
      </c>
      <c r="E4105" t="s">
        <v>1994</v>
      </c>
      <c r="F4105" t="s">
        <v>0</v>
      </c>
      <c r="G4105" t="s">
        <v>351</v>
      </c>
      <c r="H4105" t="str">
        <f>_xlfn.XLOOKUP(Flights[[#This Row],[Destination]], Airports!$A$2:$A$78, Airports!$D$2:$D$78)</f>
        <v>Sacramento</v>
      </c>
      <c r="I4105" t="str" cm="1">
        <f t="array" ref="I4105">_xlfn.XLOOKUP(Flights[[#This Row],[Destination]],_xlfn._TRO_TRAILING( Airports!A:A),_xlfn._TRO_TRAILING( Airports!E:E), "Not found")</f>
        <v>CA</v>
      </c>
      <c r="J4105" s="1">
        <v>0.70833333333333337</v>
      </c>
      <c r="K4105" s="22">
        <f>HOUR(Flights[[#This Row],[Scheduled Departure]])</f>
        <v>17</v>
      </c>
      <c r="L4105" s="1">
        <v>0.70486111111111116</v>
      </c>
      <c r="M4105">
        <f>(L4105-J4105)*24*60</f>
        <v>-4.9999999999999822</v>
      </c>
      <c r="N4105" s="16">
        <f>Flights[[#This Row],[Length (min)]]/60</f>
        <v>1.45</v>
      </c>
      <c r="O4105">
        <v>87</v>
      </c>
      <c r="P4105">
        <v>373</v>
      </c>
      <c r="Q4105" s="18">
        <f>IFERROR(Flights[[#This Row],[Distance]]/Flights[[#This Row],[Length (hr)]], "")</f>
        <v>257.24137931034483</v>
      </c>
      <c r="R4105" s="1">
        <v>0.77222222222222225</v>
      </c>
      <c r="S4105" s="1" t="str">
        <f>IF(Flights[[#This Row],[Length (hr)]]&lt;2, "No meal", IF(Flights[[#This Row],[Length (hr)]]&lt;3.5, "Light meal", "Full meal"))</f>
        <v>No meal</v>
      </c>
      <c r="T4105" s="1" t="str">
        <f>IF(AND(Flights[[#This Row],[Airline]]="US Airways", Flights[[#This Row],[Meal]]="Full Meal"), "Yes", "No")</f>
        <v>No</v>
      </c>
      <c r="U4105" s="1">
        <v>0.76527777777777772</v>
      </c>
      <c r="V4105">
        <v>-10</v>
      </c>
      <c r="W4105" s="1" t="str">
        <f>IF(Flights[[#This Row],[Arrival Delay]] = "", "Cancelled", IF(Flights[[#This Row],[Arrival Delay]]&gt;15, "Delayed", "On time"))</f>
        <v>On time</v>
      </c>
      <c r="X4105" t="str">
        <f>IF(Flights[[#This Row],[Status]]&lt;&gt;"Delayed","", IF(Flights[[#This Row],[Arrival Delay]]&gt;120, "Severe", IF(Flights[[#This Row],[Arrival Delay]]&gt;60, "Major", "Moderate")))</f>
        <v/>
      </c>
      <c r="Y4105" t="b">
        <v>0</v>
      </c>
      <c r="AA4105" t="str">
        <f>IF(OR(AND(Flights[[#This Row],[Status]]="Cancelled", Flights[[#This Row],[Cancellation Reason]]="Airline/Carrier"), Flights[[#This Row],[Delay Type]]="Severe"), "Yes", "No")</f>
        <v>No</v>
      </c>
    </row>
    <row r="4106" spans="1:27" x14ac:dyDescent="0.3">
      <c r="A4106" s="3">
        <v>42301</v>
      </c>
      <c r="B4106" s="22">
        <f>WEEKNUM(Flights[[#This Row],[Date]], 1)</f>
        <v>43</v>
      </c>
      <c r="C4106" s="22">
        <f>WEEKDAY(Flights[[#This Row],[Date]],1)</f>
        <v>7</v>
      </c>
      <c r="D4106" t="s">
        <v>1322</v>
      </c>
      <c r="E4106" t="s">
        <v>1995</v>
      </c>
      <c r="F4106" t="s">
        <v>0</v>
      </c>
      <c r="G4106" t="s">
        <v>24</v>
      </c>
      <c r="H4106" t="str">
        <f>_xlfn.XLOOKUP(Flights[[#This Row],[Destination]], Airports!$A$2:$A$78, Airports!$D$2:$D$78)</f>
        <v>Portland</v>
      </c>
      <c r="I4106" t="str" cm="1">
        <f t="array" ref="I4106">_xlfn.XLOOKUP(Flights[[#This Row],[Destination]],_xlfn._TRO_TRAILING( Airports!A:A),_xlfn._TRO_TRAILING( Airports!E:E), "Not found")</f>
        <v>OR</v>
      </c>
      <c r="J4106" s="1">
        <v>0.72916666666666663</v>
      </c>
      <c r="K4106" s="22">
        <f>HOUR(Flights[[#This Row],[Scheduled Departure]])</f>
        <v>17</v>
      </c>
      <c r="L4106" s="1">
        <v>0.72916666666666663</v>
      </c>
      <c r="M4106">
        <f>(L4106-J4106)*24*60</f>
        <v>0</v>
      </c>
      <c r="N4106" s="16">
        <f>Flights[[#This Row],[Length (min)]]/60</f>
        <v>2.2000000000000002</v>
      </c>
      <c r="O4106">
        <v>132</v>
      </c>
      <c r="P4106">
        <v>834</v>
      </c>
      <c r="Q4106" s="18">
        <f>IFERROR(Flights[[#This Row],[Distance]]/Flights[[#This Row],[Length (hr)]], "")</f>
        <v>379.09090909090907</v>
      </c>
      <c r="R4106" s="1">
        <v>0.83333333333333337</v>
      </c>
      <c r="S4106" s="1" t="str">
        <f>IF(Flights[[#This Row],[Length (hr)]]&lt;2, "No meal", IF(Flights[[#This Row],[Length (hr)]]&lt;3.5, "Light meal", "Full meal"))</f>
        <v>Light meal</v>
      </c>
      <c r="T4106" s="1" t="str">
        <f>IF(AND(Flights[[#This Row],[Airline]]="US Airways", Flights[[#This Row],[Meal]]="Full Meal"), "Yes", "No")</f>
        <v>No</v>
      </c>
      <c r="U4106" s="1">
        <v>0.8208333333333333</v>
      </c>
      <c r="V4106">
        <v>-18</v>
      </c>
      <c r="W4106" s="1" t="str">
        <f>IF(Flights[[#This Row],[Arrival Delay]] = "", "Cancelled", IF(Flights[[#This Row],[Arrival Delay]]&gt;15, "Delayed", "On time"))</f>
        <v>On time</v>
      </c>
      <c r="X4106" t="str">
        <f>IF(Flights[[#This Row],[Status]]&lt;&gt;"Delayed","", IF(Flights[[#This Row],[Arrival Delay]]&gt;120, "Severe", IF(Flights[[#This Row],[Arrival Delay]]&gt;60, "Major", "Moderate")))</f>
        <v/>
      </c>
      <c r="Y4106" t="b">
        <v>0</v>
      </c>
      <c r="AA4106" t="str">
        <f>IF(OR(AND(Flights[[#This Row],[Status]]="Cancelled", Flights[[#This Row],[Cancellation Reason]]="Airline/Carrier"), Flights[[#This Row],[Delay Type]]="Severe"), "Yes", "No")</f>
        <v>No</v>
      </c>
    </row>
    <row r="4107" spans="1:27" x14ac:dyDescent="0.3">
      <c r="A4107" s="3">
        <v>42301</v>
      </c>
      <c r="B4107" s="22">
        <f>WEEKNUM(Flights[[#This Row],[Date]], 1)</f>
        <v>43</v>
      </c>
      <c r="C4107" s="22">
        <f>WEEKDAY(Flights[[#This Row],[Date]],1)</f>
        <v>7</v>
      </c>
      <c r="D4107" t="s">
        <v>587</v>
      </c>
      <c r="E4107" t="s">
        <v>1997</v>
      </c>
      <c r="F4107" t="s">
        <v>0</v>
      </c>
      <c r="G4107" t="s">
        <v>17</v>
      </c>
      <c r="H4107" t="str">
        <f>_xlfn.XLOOKUP(Flights[[#This Row],[Destination]], Airports!$A$2:$A$78, Airports!$D$2:$D$78)</f>
        <v>Honolulu</v>
      </c>
      <c r="I4107" t="str" cm="1">
        <f t="array" ref="I4107">_xlfn.XLOOKUP(Flights[[#This Row],[Destination]],_xlfn._TRO_TRAILING( Airports!A:A),_xlfn._TRO_TRAILING( Airports!E:E), "Not found")</f>
        <v>HI</v>
      </c>
      <c r="J4107" s="1">
        <v>0.75</v>
      </c>
      <c r="K4107" s="22">
        <f>HOUR(Flights[[#This Row],[Scheduled Departure]])</f>
        <v>18</v>
      </c>
      <c r="L4107" s="1">
        <v>0.76944444444444449</v>
      </c>
      <c r="M4107">
        <f>(L4107-J4107)*24*60</f>
        <v>28.00000000000006</v>
      </c>
      <c r="N4107" s="16">
        <f>Flights[[#This Row],[Length (min)]]/60</f>
        <v>5.9333333333333336</v>
      </c>
      <c r="O4107">
        <v>356</v>
      </c>
      <c r="P4107">
        <v>2556</v>
      </c>
      <c r="Q4107" s="18">
        <f>IFERROR(Flights[[#This Row],[Distance]]/Flights[[#This Row],[Length (hr)]], "")</f>
        <v>430.78651685393254</v>
      </c>
      <c r="R4107" s="1">
        <v>0.875</v>
      </c>
      <c r="S4107" s="1" t="str">
        <f>IF(Flights[[#This Row],[Length (hr)]]&lt;2, "No meal", IF(Flights[[#This Row],[Length (hr)]]&lt;3.5, "Light meal", "Full meal"))</f>
        <v>Full meal</v>
      </c>
      <c r="T4107" s="1" t="str">
        <f>IF(AND(Flights[[#This Row],[Airline]]="US Airways", Flights[[#This Row],[Meal]]="Full Meal"), "Yes", "No")</f>
        <v>No</v>
      </c>
      <c r="U4107" s="1">
        <v>0.89166666666666672</v>
      </c>
      <c r="V4107">
        <v>24</v>
      </c>
      <c r="W4107" s="1" t="str">
        <f>IF(Flights[[#This Row],[Arrival Delay]] = "", "Cancelled", IF(Flights[[#This Row],[Arrival Delay]]&gt;15, "Delayed", "On time"))</f>
        <v>Delayed</v>
      </c>
      <c r="X4107" t="str">
        <f>IF(Flights[[#This Row],[Status]]&lt;&gt;"Delayed","", IF(Flights[[#This Row],[Arrival Delay]]&gt;120, "Severe", IF(Flights[[#This Row],[Arrival Delay]]&gt;60, "Major", "Moderate")))</f>
        <v>Moderate</v>
      </c>
      <c r="Y4107" t="b">
        <v>0</v>
      </c>
      <c r="AA4107" t="str">
        <f>IF(OR(AND(Flights[[#This Row],[Status]]="Cancelled", Flights[[#This Row],[Cancellation Reason]]="Airline/Carrier"), Flights[[#This Row],[Delay Type]]="Severe"), "Yes", "No")</f>
        <v>No</v>
      </c>
    </row>
    <row r="4108" spans="1:27" x14ac:dyDescent="0.3">
      <c r="A4108" s="3">
        <v>42301</v>
      </c>
      <c r="B4108" s="22">
        <f>WEEKNUM(Flights[[#This Row],[Date]], 1)</f>
        <v>43</v>
      </c>
      <c r="C4108" s="22">
        <f>WEEKDAY(Flights[[#This Row],[Date]],1)</f>
        <v>7</v>
      </c>
      <c r="D4108" t="s">
        <v>179</v>
      </c>
      <c r="E4108" t="s">
        <v>1987</v>
      </c>
      <c r="F4108" t="s">
        <v>0</v>
      </c>
      <c r="G4108" t="s">
        <v>3</v>
      </c>
      <c r="H4108" t="str">
        <f>_xlfn.XLOOKUP(Flights[[#This Row],[Destination]], Airports!$A$2:$A$78, Airports!$D$2:$D$78)</f>
        <v>Dallas</v>
      </c>
      <c r="I4108" t="str" cm="1">
        <f t="array" ref="I4108">_xlfn.XLOOKUP(Flights[[#This Row],[Destination]],_xlfn._TRO_TRAILING( Airports!A:A),_xlfn._TRO_TRAILING( Airports!E:E), "Not found")</f>
        <v>TX</v>
      </c>
      <c r="J4108" s="1">
        <v>0.75347222222222221</v>
      </c>
      <c r="K4108" s="22">
        <f>HOUR(Flights[[#This Row],[Scheduled Departure]])</f>
        <v>18</v>
      </c>
      <c r="L4108" s="1">
        <v>0.75555555555555554</v>
      </c>
      <c r="M4108">
        <f>(L4108-J4108)*24*60</f>
        <v>2.9999999999999893</v>
      </c>
      <c r="N4108" s="16">
        <f>Flights[[#This Row],[Length (min)]]/60</f>
        <v>2.9</v>
      </c>
      <c r="O4108">
        <v>174</v>
      </c>
      <c r="P4108">
        <v>1235</v>
      </c>
      <c r="Q4108" s="18">
        <f>IFERROR(Flights[[#This Row],[Distance]]/Flights[[#This Row],[Length (hr)]], "")</f>
        <v>425.86206896551727</v>
      </c>
      <c r="R4108" s="1">
        <v>0.96458333333333335</v>
      </c>
      <c r="S4108" s="1" t="str">
        <f>IF(Flights[[#This Row],[Length (hr)]]&lt;2, "No meal", IF(Flights[[#This Row],[Length (hr)]]&lt;3.5, "Light meal", "Full meal"))</f>
        <v>Light meal</v>
      </c>
      <c r="T4108" s="1" t="str">
        <f>IF(AND(Flights[[#This Row],[Airline]]="US Airways", Flights[[#This Row],[Meal]]="Full Meal"), "Yes", "No")</f>
        <v>No</v>
      </c>
      <c r="U4108" s="1">
        <v>0.95972222222222225</v>
      </c>
      <c r="V4108">
        <v>-7</v>
      </c>
      <c r="W4108" s="1" t="str">
        <f>IF(Flights[[#This Row],[Arrival Delay]] = "", "Cancelled", IF(Flights[[#This Row],[Arrival Delay]]&gt;15, "Delayed", "On time"))</f>
        <v>On time</v>
      </c>
      <c r="X4108" t="str">
        <f>IF(Flights[[#This Row],[Status]]&lt;&gt;"Delayed","", IF(Flights[[#This Row],[Arrival Delay]]&gt;120, "Severe", IF(Flights[[#This Row],[Arrival Delay]]&gt;60, "Major", "Moderate")))</f>
        <v/>
      </c>
      <c r="Y4108" t="b">
        <v>0</v>
      </c>
      <c r="AA4108" t="str">
        <f>IF(OR(AND(Flights[[#This Row],[Status]]="Cancelled", Flights[[#This Row],[Cancellation Reason]]="Airline/Carrier"), Flights[[#This Row],[Delay Type]]="Severe"), "Yes", "No")</f>
        <v>No</v>
      </c>
    </row>
    <row r="4109" spans="1:27" x14ac:dyDescent="0.3">
      <c r="A4109" s="3">
        <v>42302</v>
      </c>
      <c r="B4109" s="22">
        <f>WEEKNUM(Flights[[#This Row],[Date]], 1)</f>
        <v>44</v>
      </c>
      <c r="C4109" s="22">
        <f>WEEKDAY(Flights[[#This Row],[Date]],1)</f>
        <v>1</v>
      </c>
      <c r="D4109" t="s">
        <v>1382</v>
      </c>
      <c r="E4109" t="s">
        <v>1998</v>
      </c>
      <c r="F4109" t="s">
        <v>0</v>
      </c>
      <c r="G4109" t="s">
        <v>4</v>
      </c>
      <c r="H4109" t="str">
        <f>_xlfn.XLOOKUP(Flights[[#This Row],[Destination]], Airports!$A$2:$A$78, Airports!$D$2:$D$78)</f>
        <v>Chicago</v>
      </c>
      <c r="I4109" t="str" cm="1">
        <f t="array" ref="I4109">_xlfn.XLOOKUP(Flights[[#This Row],[Destination]],_xlfn._TRO_TRAILING( Airports!A:A),_xlfn._TRO_TRAILING( Airports!E:E), "Not found")</f>
        <v>IL</v>
      </c>
      <c r="J4109" s="1">
        <v>1.0416666666666666E-2</v>
      </c>
      <c r="K4109" s="22">
        <f>HOUR(Flights[[#This Row],[Scheduled Departure]])</f>
        <v>0</v>
      </c>
      <c r="L4109" s="1">
        <v>5.0694444444444445E-2</v>
      </c>
      <c r="M4109">
        <f>(L4109-J4109)*24*60</f>
        <v>58.000000000000007</v>
      </c>
      <c r="N4109" s="16">
        <f>Flights[[#This Row],[Length (min)]]/60</f>
        <v>3.6333333333333333</v>
      </c>
      <c r="O4109">
        <v>218</v>
      </c>
      <c r="P4109">
        <v>1744</v>
      </c>
      <c r="Q4109" s="18">
        <f>IFERROR(Flights[[#This Row],[Distance]]/Flights[[#This Row],[Length (hr)]], "")</f>
        <v>480</v>
      </c>
      <c r="R4109" s="1">
        <v>0.25694444444444442</v>
      </c>
      <c r="S4109" s="1" t="str">
        <f>IF(Flights[[#This Row],[Length (hr)]]&lt;2, "No meal", IF(Flights[[#This Row],[Length (hr)]]&lt;3.5, "Light meal", "Full meal"))</f>
        <v>Full meal</v>
      </c>
      <c r="T4109" s="1" t="str">
        <f>IF(AND(Flights[[#This Row],[Airline]]="US Airways", Flights[[#This Row],[Meal]]="Full Meal"), "Yes", "No")</f>
        <v>No</v>
      </c>
      <c r="U4109" s="1">
        <v>0.28541666666666665</v>
      </c>
      <c r="V4109">
        <v>41</v>
      </c>
      <c r="W4109" s="1" t="str">
        <f>IF(Flights[[#This Row],[Arrival Delay]] = "", "Cancelled", IF(Flights[[#This Row],[Arrival Delay]]&gt;15, "Delayed", "On time"))</f>
        <v>Delayed</v>
      </c>
      <c r="X4109" t="str">
        <f>IF(Flights[[#This Row],[Status]]&lt;&gt;"Delayed","", IF(Flights[[#This Row],[Arrival Delay]]&gt;120, "Severe", IF(Flights[[#This Row],[Arrival Delay]]&gt;60, "Major", "Moderate")))</f>
        <v>Moderate</v>
      </c>
      <c r="Y4109" t="b">
        <v>0</v>
      </c>
      <c r="AA4109" t="str">
        <f>IF(OR(AND(Flights[[#This Row],[Status]]="Cancelled", Flights[[#This Row],[Cancellation Reason]]="Airline/Carrier"), Flights[[#This Row],[Delay Type]]="Severe"), "Yes", "No")</f>
        <v>No</v>
      </c>
    </row>
    <row r="4110" spans="1:27" x14ac:dyDescent="0.3">
      <c r="A4110" s="3">
        <v>42302</v>
      </c>
      <c r="B4110" s="22">
        <f>WEEKNUM(Flights[[#This Row],[Date]], 1)</f>
        <v>44</v>
      </c>
      <c r="C4110" s="22">
        <f>WEEKDAY(Flights[[#This Row],[Date]],1)</f>
        <v>1</v>
      </c>
      <c r="D4110" t="s">
        <v>1017</v>
      </c>
      <c r="E4110" t="s">
        <v>1994</v>
      </c>
      <c r="F4110" t="s">
        <v>0</v>
      </c>
      <c r="G4110" t="s">
        <v>351</v>
      </c>
      <c r="H4110" t="str">
        <f>_xlfn.XLOOKUP(Flights[[#This Row],[Destination]], Airports!$A$2:$A$78, Airports!$D$2:$D$78)</f>
        <v>Sacramento</v>
      </c>
      <c r="I4110" t="str" cm="1">
        <f t="array" ref="I4110">_xlfn.XLOOKUP(Flights[[#This Row],[Destination]],_xlfn._TRO_TRAILING( Airports!A:A),_xlfn._TRO_TRAILING( Airports!E:E), "Not found")</f>
        <v>CA</v>
      </c>
      <c r="J4110" s="1">
        <v>0.33333333333333331</v>
      </c>
      <c r="K4110" s="22">
        <f>HOUR(Flights[[#This Row],[Scheduled Departure]])</f>
        <v>8</v>
      </c>
      <c r="L4110" s="1">
        <v>0.33194444444444443</v>
      </c>
      <c r="M4110">
        <f>(L4110-J4110)*24*60</f>
        <v>-1.9999999999999929</v>
      </c>
      <c r="N4110" s="16">
        <f>Flights[[#This Row],[Length (min)]]/60</f>
        <v>1.55</v>
      </c>
      <c r="O4110">
        <v>93</v>
      </c>
      <c r="P4110">
        <v>373</v>
      </c>
      <c r="Q4110" s="18">
        <f>IFERROR(Flights[[#This Row],[Distance]]/Flights[[#This Row],[Length (hr)]], "")</f>
        <v>240.64516129032256</v>
      </c>
      <c r="R4110" s="1">
        <v>0.39652777777777776</v>
      </c>
      <c r="S4110" s="1" t="str">
        <f>IF(Flights[[#This Row],[Length (hr)]]&lt;2, "No meal", IF(Flights[[#This Row],[Length (hr)]]&lt;3.5, "Light meal", "Full meal"))</f>
        <v>No meal</v>
      </c>
      <c r="T4110" s="1" t="str">
        <f>IF(AND(Flights[[#This Row],[Airline]]="US Airways", Flights[[#This Row],[Meal]]="Full Meal"), "Yes", "No")</f>
        <v>No</v>
      </c>
      <c r="U4110" s="1">
        <v>0.39652777777777776</v>
      </c>
      <c r="V4110">
        <v>0</v>
      </c>
      <c r="W4110" s="1" t="str">
        <f>IF(Flights[[#This Row],[Arrival Delay]] = "", "Cancelled", IF(Flights[[#This Row],[Arrival Delay]]&gt;15, "Delayed", "On time"))</f>
        <v>On time</v>
      </c>
      <c r="X4110" t="str">
        <f>IF(Flights[[#This Row],[Status]]&lt;&gt;"Delayed","", IF(Flights[[#This Row],[Arrival Delay]]&gt;120, "Severe", IF(Flights[[#This Row],[Arrival Delay]]&gt;60, "Major", "Moderate")))</f>
        <v/>
      </c>
      <c r="Y4110" t="b">
        <v>0</v>
      </c>
      <c r="AA4110" t="str">
        <f>IF(OR(AND(Flights[[#This Row],[Status]]="Cancelled", Flights[[#This Row],[Cancellation Reason]]="Airline/Carrier"), Flights[[#This Row],[Delay Type]]="Severe"), "Yes", "No")</f>
        <v>No</v>
      </c>
    </row>
    <row r="4111" spans="1:27" x14ac:dyDescent="0.3">
      <c r="A4111" s="3">
        <v>42302</v>
      </c>
      <c r="B4111" s="22">
        <f>WEEKNUM(Flights[[#This Row],[Date]], 1)</f>
        <v>44</v>
      </c>
      <c r="C4111" s="22">
        <f>WEEKDAY(Flights[[#This Row],[Date]],1)</f>
        <v>1</v>
      </c>
      <c r="D4111" t="s">
        <v>166</v>
      </c>
      <c r="E4111" t="s">
        <v>1987</v>
      </c>
      <c r="F4111" t="s">
        <v>0</v>
      </c>
      <c r="G4111" t="s">
        <v>15</v>
      </c>
      <c r="H4111" t="str">
        <f>_xlfn.XLOOKUP(Flights[[#This Row],[Destination]], Airports!$A$2:$A$78, Airports!$D$2:$D$78)</f>
        <v>Las Vegas</v>
      </c>
      <c r="I4111" t="str" cm="1">
        <f t="array" ref="I4111">_xlfn.XLOOKUP(Flights[[#This Row],[Destination]],_xlfn._TRO_TRAILING( Airports!A:A),_xlfn._TRO_TRAILING( Airports!E:E), "Not found")</f>
        <v>NV</v>
      </c>
      <c r="J4111" s="1">
        <v>0.42708333333333331</v>
      </c>
      <c r="K4111" s="22">
        <f>HOUR(Flights[[#This Row],[Scheduled Departure]])</f>
        <v>10</v>
      </c>
      <c r="L4111" s="1">
        <v>0.4236111111111111</v>
      </c>
      <c r="M4111">
        <f>(L4111-J4111)*24*60</f>
        <v>-4.9999999999999822</v>
      </c>
      <c r="N4111" s="16">
        <f>Flights[[#This Row],[Length (min)]]/60</f>
        <v>1.2</v>
      </c>
      <c r="O4111">
        <v>72</v>
      </c>
      <c r="P4111">
        <v>236</v>
      </c>
      <c r="Q4111" s="18">
        <f>IFERROR(Flights[[#This Row],[Distance]]/Flights[[#This Row],[Length (hr)]], "")</f>
        <v>196.66666666666669</v>
      </c>
      <c r="R4111" s="1">
        <v>0.48125000000000001</v>
      </c>
      <c r="S4111" s="1" t="str">
        <f>IF(Flights[[#This Row],[Length (hr)]]&lt;2, "No meal", IF(Flights[[#This Row],[Length (hr)]]&lt;3.5, "Light meal", "Full meal"))</f>
        <v>No meal</v>
      </c>
      <c r="T4111" s="1" t="str">
        <f>IF(AND(Flights[[#This Row],[Airline]]="US Airways", Flights[[#This Row],[Meal]]="Full Meal"), "Yes", "No")</f>
        <v>No</v>
      </c>
      <c r="U4111" s="1">
        <v>0.47361111111111109</v>
      </c>
      <c r="V4111">
        <v>-11</v>
      </c>
      <c r="W4111" s="1" t="str">
        <f>IF(Flights[[#This Row],[Arrival Delay]] = "", "Cancelled", IF(Flights[[#This Row],[Arrival Delay]]&gt;15, "Delayed", "On time"))</f>
        <v>On time</v>
      </c>
      <c r="X4111" t="str">
        <f>IF(Flights[[#This Row],[Status]]&lt;&gt;"Delayed","", IF(Flights[[#This Row],[Arrival Delay]]&gt;120, "Severe", IF(Flights[[#This Row],[Arrival Delay]]&gt;60, "Major", "Moderate")))</f>
        <v/>
      </c>
      <c r="Y4111" t="b">
        <v>0</v>
      </c>
      <c r="AA4111" t="str">
        <f>IF(OR(AND(Flights[[#This Row],[Status]]="Cancelled", Flights[[#This Row],[Cancellation Reason]]="Airline/Carrier"), Flights[[#This Row],[Delay Type]]="Severe"), "Yes", "No")</f>
        <v>No</v>
      </c>
    </row>
    <row r="4112" spans="1:27" x14ac:dyDescent="0.3">
      <c r="A4112" s="3">
        <v>42302</v>
      </c>
      <c r="B4112" s="22">
        <f>WEEKNUM(Flights[[#This Row],[Date]], 1)</f>
        <v>44</v>
      </c>
      <c r="C4112" s="22">
        <f>WEEKDAY(Flights[[#This Row],[Date]],1)</f>
        <v>1</v>
      </c>
      <c r="D4112" t="s">
        <v>1136</v>
      </c>
      <c r="E4112" t="s">
        <v>1991</v>
      </c>
      <c r="F4112" t="s">
        <v>0</v>
      </c>
      <c r="G4112" t="s">
        <v>24</v>
      </c>
      <c r="H4112" t="str">
        <f>_xlfn.XLOOKUP(Flights[[#This Row],[Destination]], Airports!$A$2:$A$78, Airports!$D$2:$D$78)</f>
        <v>Portland</v>
      </c>
      <c r="I4112" t="str" cm="1">
        <f t="array" ref="I4112">_xlfn.XLOOKUP(Flights[[#This Row],[Destination]],_xlfn._TRO_TRAILING( Airports!A:A),_xlfn._TRO_TRAILING( Airports!E:E), "Not found")</f>
        <v>OR</v>
      </c>
      <c r="J4112" s="1">
        <v>0.4513888888888889</v>
      </c>
      <c r="K4112" s="22">
        <f>HOUR(Flights[[#This Row],[Scheduled Departure]])</f>
        <v>10</v>
      </c>
      <c r="L4112" s="1">
        <v>0.44861111111111113</v>
      </c>
      <c r="M4112">
        <f>(L4112-J4112)*24*60</f>
        <v>-3.9999999999999858</v>
      </c>
      <c r="N4112" s="16">
        <f>Flights[[#This Row],[Length (min)]]/60</f>
        <v>2.25</v>
      </c>
      <c r="O4112">
        <v>135</v>
      </c>
      <c r="P4112">
        <v>834</v>
      </c>
      <c r="Q4112" s="18">
        <f>IFERROR(Flights[[#This Row],[Distance]]/Flights[[#This Row],[Length (hr)]], "")</f>
        <v>370.66666666666669</v>
      </c>
      <c r="R4112" s="1">
        <v>0.55208333333333337</v>
      </c>
      <c r="S4112" s="1" t="str">
        <f>IF(Flights[[#This Row],[Length (hr)]]&lt;2, "No meal", IF(Flights[[#This Row],[Length (hr)]]&lt;3.5, "Light meal", "Full meal"))</f>
        <v>Light meal</v>
      </c>
      <c r="T4112" s="1" t="str">
        <f>IF(AND(Flights[[#This Row],[Airline]]="US Airways", Flights[[#This Row],[Meal]]="Full Meal"), "Yes", "No")</f>
        <v>No</v>
      </c>
      <c r="U4112" s="1">
        <v>0.54236111111111107</v>
      </c>
      <c r="V4112">
        <v>-14</v>
      </c>
      <c r="W4112" s="1" t="str">
        <f>IF(Flights[[#This Row],[Arrival Delay]] = "", "Cancelled", IF(Flights[[#This Row],[Arrival Delay]]&gt;15, "Delayed", "On time"))</f>
        <v>On time</v>
      </c>
      <c r="X4112" t="str">
        <f>IF(Flights[[#This Row],[Status]]&lt;&gt;"Delayed","", IF(Flights[[#This Row],[Arrival Delay]]&gt;120, "Severe", IF(Flights[[#This Row],[Arrival Delay]]&gt;60, "Major", "Moderate")))</f>
        <v/>
      </c>
      <c r="Y4112" t="b">
        <v>0</v>
      </c>
      <c r="AA4112" t="str">
        <f>IF(OR(AND(Flights[[#This Row],[Status]]="Cancelled", Flights[[#This Row],[Cancellation Reason]]="Airline/Carrier"), Flights[[#This Row],[Delay Type]]="Severe"), "Yes", "No")</f>
        <v>No</v>
      </c>
    </row>
    <row r="4113" spans="1:27" x14ac:dyDescent="0.3">
      <c r="A4113" s="3">
        <v>42302</v>
      </c>
      <c r="B4113" s="22">
        <f>WEEKNUM(Flights[[#This Row],[Date]], 1)</f>
        <v>44</v>
      </c>
      <c r="C4113" s="22">
        <f>WEEKDAY(Flights[[#This Row],[Date]],1)</f>
        <v>1</v>
      </c>
      <c r="D4113" t="s">
        <v>1817</v>
      </c>
      <c r="E4113" t="s">
        <v>1995</v>
      </c>
      <c r="F4113" t="s">
        <v>0</v>
      </c>
      <c r="G4113" t="s">
        <v>9</v>
      </c>
      <c r="H4113" t="str">
        <f>_xlfn.XLOOKUP(Flights[[#This Row],[Destination]], Airports!$A$2:$A$78, Airports!$D$2:$D$78)</f>
        <v>San Francisco</v>
      </c>
      <c r="I4113" t="str" cm="1">
        <f t="array" ref="I4113">_xlfn.XLOOKUP(Flights[[#This Row],[Destination]],_xlfn._TRO_TRAILING( Airports!A:A),_xlfn._TRO_TRAILING( Airports!E:E), "Not found")</f>
        <v>CA</v>
      </c>
      <c r="J4113" s="1">
        <v>0.56597222222222221</v>
      </c>
      <c r="K4113" s="22">
        <f>HOUR(Flights[[#This Row],[Scheduled Departure]])</f>
        <v>13</v>
      </c>
      <c r="L4113" s="1">
        <v>0.56388888888888888</v>
      </c>
      <c r="M4113">
        <f>(L4113-J4113)*24*60</f>
        <v>-2.9999999999999893</v>
      </c>
      <c r="N4113" s="16">
        <f>Flights[[#This Row],[Length (min)]]/60</f>
        <v>1.4166666666666667</v>
      </c>
      <c r="O4113">
        <v>85</v>
      </c>
      <c r="P4113">
        <v>337</v>
      </c>
      <c r="Q4113" s="18">
        <f>IFERROR(Flights[[#This Row],[Distance]]/Flights[[#This Row],[Length (hr)]], "")</f>
        <v>237.88235294117646</v>
      </c>
      <c r="R4113" s="1">
        <v>0.62152777777777779</v>
      </c>
      <c r="S4113" s="1" t="str">
        <f>IF(Flights[[#This Row],[Length (hr)]]&lt;2, "No meal", IF(Flights[[#This Row],[Length (hr)]]&lt;3.5, "Light meal", "Full meal"))</f>
        <v>No meal</v>
      </c>
      <c r="T4113" s="1" t="str">
        <f>IF(AND(Flights[[#This Row],[Airline]]="US Airways", Flights[[#This Row],[Meal]]="Full Meal"), "Yes", "No")</f>
        <v>No</v>
      </c>
      <c r="U4113" s="1">
        <v>0.62291666666666667</v>
      </c>
      <c r="V4113">
        <v>2</v>
      </c>
      <c r="W4113" s="1" t="str">
        <f>IF(Flights[[#This Row],[Arrival Delay]] = "", "Cancelled", IF(Flights[[#This Row],[Arrival Delay]]&gt;15, "Delayed", "On time"))</f>
        <v>On time</v>
      </c>
      <c r="X4113" t="str">
        <f>IF(Flights[[#This Row],[Status]]&lt;&gt;"Delayed","", IF(Flights[[#This Row],[Arrival Delay]]&gt;120, "Severe", IF(Flights[[#This Row],[Arrival Delay]]&gt;60, "Major", "Moderate")))</f>
        <v/>
      </c>
      <c r="Y4113" t="b">
        <v>0</v>
      </c>
      <c r="AA4113" t="str">
        <f>IF(OR(AND(Flights[[#This Row],[Status]]="Cancelled", Flights[[#This Row],[Cancellation Reason]]="Airline/Carrier"), Flights[[#This Row],[Delay Type]]="Severe"), "Yes", "No")</f>
        <v>No</v>
      </c>
    </row>
    <row r="4114" spans="1:27" x14ac:dyDescent="0.3">
      <c r="A4114" s="3">
        <v>42302</v>
      </c>
      <c r="B4114" s="22">
        <f>WEEKNUM(Flights[[#This Row],[Date]], 1)</f>
        <v>44</v>
      </c>
      <c r="C4114" s="22">
        <f>WEEKDAY(Flights[[#This Row],[Date]],1)</f>
        <v>1</v>
      </c>
      <c r="D4114" t="s">
        <v>226</v>
      </c>
      <c r="E4114" t="s">
        <v>1987</v>
      </c>
      <c r="F4114" t="s">
        <v>0</v>
      </c>
      <c r="G4114" t="s">
        <v>3</v>
      </c>
      <c r="H4114" t="str">
        <f>_xlfn.XLOOKUP(Flights[[#This Row],[Destination]], Airports!$A$2:$A$78, Airports!$D$2:$D$78)</f>
        <v>Dallas</v>
      </c>
      <c r="I4114" t="str" cm="1">
        <f t="array" ref="I4114">_xlfn.XLOOKUP(Flights[[#This Row],[Destination]],_xlfn._TRO_TRAILING( Airports!A:A),_xlfn._TRO_TRAILING( Airports!E:E), "Not found")</f>
        <v>TX</v>
      </c>
      <c r="J4114" s="1">
        <v>0.64930555555555558</v>
      </c>
      <c r="K4114" s="22">
        <f>HOUR(Flights[[#This Row],[Scheduled Departure]])</f>
        <v>15</v>
      </c>
      <c r="L4114" s="1">
        <v>0.6479166666666667</v>
      </c>
      <c r="M4114">
        <f>(L4114-J4114)*24*60</f>
        <v>-1.9999999999999929</v>
      </c>
      <c r="N4114" s="16">
        <f>Flights[[#This Row],[Length (min)]]/60</f>
        <v>2.9833333333333334</v>
      </c>
      <c r="O4114">
        <v>179</v>
      </c>
      <c r="P4114">
        <v>1235</v>
      </c>
      <c r="Q4114" s="18">
        <f>IFERROR(Flights[[#This Row],[Distance]]/Flights[[#This Row],[Length (hr)]], "")</f>
        <v>413.96648044692739</v>
      </c>
      <c r="R4114" s="1">
        <v>0.86875000000000002</v>
      </c>
      <c r="S4114" s="1" t="str">
        <f>IF(Flights[[#This Row],[Length (hr)]]&lt;2, "No meal", IF(Flights[[#This Row],[Length (hr)]]&lt;3.5, "Light meal", "Full meal"))</f>
        <v>Light meal</v>
      </c>
      <c r="T4114" s="1" t="str">
        <f>IF(AND(Flights[[#This Row],[Airline]]="US Airways", Flights[[#This Row],[Meal]]="Full Meal"), "Yes", "No")</f>
        <v>No</v>
      </c>
      <c r="U4114" s="1">
        <v>0.85555555555555551</v>
      </c>
      <c r="V4114">
        <v>-19</v>
      </c>
      <c r="W4114" s="1" t="str">
        <f>IF(Flights[[#This Row],[Arrival Delay]] = "", "Cancelled", IF(Flights[[#This Row],[Arrival Delay]]&gt;15, "Delayed", "On time"))</f>
        <v>On time</v>
      </c>
      <c r="X4114" t="str">
        <f>IF(Flights[[#This Row],[Status]]&lt;&gt;"Delayed","", IF(Flights[[#This Row],[Arrival Delay]]&gt;120, "Severe", IF(Flights[[#This Row],[Arrival Delay]]&gt;60, "Major", "Moderate")))</f>
        <v/>
      </c>
      <c r="Y4114" t="b">
        <v>0</v>
      </c>
      <c r="AA4114" t="str">
        <f>IF(OR(AND(Flights[[#This Row],[Status]]="Cancelled", Flights[[#This Row],[Cancellation Reason]]="Airline/Carrier"), Flights[[#This Row],[Delay Type]]="Severe"), "Yes", "No")</f>
        <v>No</v>
      </c>
    </row>
    <row r="4115" spans="1:27" x14ac:dyDescent="0.3">
      <c r="A4115" s="3">
        <v>42302</v>
      </c>
      <c r="B4115" s="22">
        <f>WEEKNUM(Flights[[#This Row],[Date]], 1)</f>
        <v>44</v>
      </c>
      <c r="C4115" s="22">
        <f>WEEKDAY(Flights[[#This Row],[Date]],1)</f>
        <v>1</v>
      </c>
      <c r="D4115" t="s">
        <v>87</v>
      </c>
      <c r="E4115" t="s">
        <v>1987</v>
      </c>
      <c r="F4115" t="s">
        <v>0</v>
      </c>
      <c r="G4115" t="s">
        <v>12</v>
      </c>
      <c r="H4115" t="str">
        <f>_xlfn.XLOOKUP(Flights[[#This Row],[Destination]], Airports!$A$2:$A$78, Airports!$D$2:$D$78)</f>
        <v>New York</v>
      </c>
      <c r="I4115" t="str" cm="1">
        <f t="array" ref="I4115">_xlfn.XLOOKUP(Flights[[#This Row],[Destination]],_xlfn._TRO_TRAILING( Airports!A:A),_xlfn._TRO_TRAILING( Airports!E:E), "Not found")</f>
        <v>NY</v>
      </c>
      <c r="J4115" s="1">
        <v>0.6875</v>
      </c>
      <c r="K4115" s="22">
        <f>HOUR(Flights[[#This Row],[Scheduled Departure]])</f>
        <v>16</v>
      </c>
      <c r="L4115" s="1">
        <v>0.68263888888888891</v>
      </c>
      <c r="M4115">
        <f>(L4115-J4115)*24*60</f>
        <v>-6.9999999999999751</v>
      </c>
      <c r="N4115" s="16">
        <f>Flights[[#This Row],[Length (min)]]/60</f>
        <v>4.7666666666666666</v>
      </c>
      <c r="O4115">
        <v>286</v>
      </c>
      <c r="P4115">
        <v>2475</v>
      </c>
      <c r="Q4115" s="18">
        <f>IFERROR(Flights[[#This Row],[Distance]]/Flights[[#This Row],[Length (hr)]], "")</f>
        <v>519.23076923076928</v>
      </c>
      <c r="R4115" s="1">
        <v>4.1666666666666664E-2</v>
      </c>
      <c r="S4115" s="1" t="str">
        <f>IF(Flights[[#This Row],[Length (hr)]]&lt;2, "No meal", IF(Flights[[#This Row],[Length (hr)]]&lt;3.5, "Light meal", "Full meal"))</f>
        <v>Full meal</v>
      </c>
      <c r="T4115" s="1" t="str">
        <f>IF(AND(Flights[[#This Row],[Airline]]="US Airways", Flights[[#This Row],[Meal]]="Full Meal"), "Yes", "No")</f>
        <v>No</v>
      </c>
      <c r="U4115" s="1">
        <v>6.2500000000000003E-3</v>
      </c>
      <c r="V4115">
        <v>-51</v>
      </c>
      <c r="W4115" s="1" t="str">
        <f>IF(Flights[[#This Row],[Arrival Delay]] = "", "Cancelled", IF(Flights[[#This Row],[Arrival Delay]]&gt;15, "Delayed", "On time"))</f>
        <v>On time</v>
      </c>
      <c r="X4115" t="str">
        <f>IF(Flights[[#This Row],[Status]]&lt;&gt;"Delayed","", IF(Flights[[#This Row],[Arrival Delay]]&gt;120, "Severe", IF(Flights[[#This Row],[Arrival Delay]]&gt;60, "Major", "Moderate")))</f>
        <v/>
      </c>
      <c r="Y4115" t="b">
        <v>0</v>
      </c>
      <c r="AA4115" t="str">
        <f>IF(OR(AND(Flights[[#This Row],[Status]]="Cancelled", Flights[[#This Row],[Cancellation Reason]]="Airline/Carrier"), Flights[[#This Row],[Delay Type]]="Severe"), "Yes", "No")</f>
        <v>No</v>
      </c>
    </row>
    <row r="4116" spans="1:27" x14ac:dyDescent="0.3">
      <c r="A4116" s="3">
        <v>42302</v>
      </c>
      <c r="B4116" s="22">
        <f>WEEKNUM(Flights[[#This Row],[Date]], 1)</f>
        <v>44</v>
      </c>
      <c r="C4116" s="22">
        <f>WEEKDAY(Flights[[#This Row],[Date]],1)</f>
        <v>1</v>
      </c>
      <c r="D4116" t="s">
        <v>557</v>
      </c>
      <c r="E4116" t="s">
        <v>1992</v>
      </c>
      <c r="F4116" t="s">
        <v>0</v>
      </c>
      <c r="G4116" t="s">
        <v>12</v>
      </c>
      <c r="H4116" t="str">
        <f>_xlfn.XLOOKUP(Flights[[#This Row],[Destination]], Airports!$A$2:$A$78, Airports!$D$2:$D$78)</f>
        <v>New York</v>
      </c>
      <c r="I4116" t="str" cm="1">
        <f t="array" ref="I4116">_xlfn.XLOOKUP(Flights[[#This Row],[Destination]],_xlfn._TRO_TRAILING( Airports!A:A),_xlfn._TRO_TRAILING( Airports!E:E), "Not found")</f>
        <v>NY</v>
      </c>
      <c r="J4116" s="1">
        <v>0.70138888888888884</v>
      </c>
      <c r="K4116" s="22">
        <f>HOUR(Flights[[#This Row],[Scheduled Departure]])</f>
        <v>16</v>
      </c>
      <c r="L4116" s="1">
        <v>0.7104166666666667</v>
      </c>
      <c r="M4116">
        <f>(L4116-J4116)*24*60</f>
        <v>13.000000000000114</v>
      </c>
      <c r="N4116" s="16">
        <f>Flights[[#This Row],[Length (min)]]/60</f>
        <v>4.7833333333333332</v>
      </c>
      <c r="O4116">
        <v>287</v>
      </c>
      <c r="P4116">
        <v>2475</v>
      </c>
      <c r="Q4116" s="18">
        <f>IFERROR(Flights[[#This Row],[Distance]]/Flights[[#This Row],[Length (hr)]], "")</f>
        <v>517.42160278745644</v>
      </c>
      <c r="R4116" s="1">
        <v>3.888888888888889E-2</v>
      </c>
      <c r="S4116" s="1" t="str">
        <f>IF(Flights[[#This Row],[Length (hr)]]&lt;2, "No meal", IF(Flights[[#This Row],[Length (hr)]]&lt;3.5, "Light meal", "Full meal"))</f>
        <v>Full meal</v>
      </c>
      <c r="T4116" s="1" t="str">
        <f>IF(AND(Flights[[#This Row],[Airline]]="US Airways", Flights[[#This Row],[Meal]]="Full Meal"), "Yes", "No")</f>
        <v>No</v>
      </c>
      <c r="U4116" s="1">
        <v>3.4722222222222224E-2</v>
      </c>
      <c r="V4116">
        <v>-6</v>
      </c>
      <c r="W4116" s="1" t="str">
        <f>IF(Flights[[#This Row],[Arrival Delay]] = "", "Cancelled", IF(Flights[[#This Row],[Arrival Delay]]&gt;15, "Delayed", "On time"))</f>
        <v>On time</v>
      </c>
      <c r="X4116" t="str">
        <f>IF(Flights[[#This Row],[Status]]&lt;&gt;"Delayed","", IF(Flights[[#This Row],[Arrival Delay]]&gt;120, "Severe", IF(Flights[[#This Row],[Arrival Delay]]&gt;60, "Major", "Moderate")))</f>
        <v/>
      </c>
      <c r="Y4116" t="b">
        <v>0</v>
      </c>
      <c r="AA4116" t="str">
        <f>IF(OR(AND(Flights[[#This Row],[Status]]="Cancelled", Flights[[#This Row],[Cancellation Reason]]="Airline/Carrier"), Flights[[#This Row],[Delay Type]]="Severe"), "Yes", "No")</f>
        <v>No</v>
      </c>
    </row>
    <row r="4117" spans="1:27" x14ac:dyDescent="0.3">
      <c r="A4117" s="3">
        <v>42303</v>
      </c>
      <c r="B4117" s="22">
        <f>WEEKNUM(Flights[[#This Row],[Date]], 1)</f>
        <v>44</v>
      </c>
      <c r="C4117" s="22">
        <f>WEEKDAY(Flights[[#This Row],[Date]],1)</f>
        <v>2</v>
      </c>
      <c r="D4117" t="s">
        <v>1793</v>
      </c>
      <c r="E4117" t="s">
        <v>1995</v>
      </c>
      <c r="F4117" t="s">
        <v>0</v>
      </c>
      <c r="G4117" t="s">
        <v>303</v>
      </c>
      <c r="H4117" t="str">
        <f>_xlfn.XLOOKUP(Flights[[#This Row],[Destination]], Airports!$A$2:$A$78, Airports!$D$2:$D$78)</f>
        <v>Kansas City</v>
      </c>
      <c r="I4117" t="str" cm="1">
        <f t="array" ref="I4117">_xlfn.XLOOKUP(Flights[[#This Row],[Destination]],_xlfn._TRO_TRAILING( Airports!A:A),_xlfn._TRO_TRAILING( Airports!E:E), "Not found")</f>
        <v>MO</v>
      </c>
      <c r="J4117" s="1">
        <v>0.25694444444444442</v>
      </c>
      <c r="K4117" s="22">
        <f>HOUR(Flights[[#This Row],[Scheduled Departure]])</f>
        <v>6</v>
      </c>
      <c r="L4117" s="1">
        <v>0.25486111111111109</v>
      </c>
      <c r="M4117">
        <f>(L4117-J4117)*24*60</f>
        <v>-2.9999999999999893</v>
      </c>
      <c r="N4117" s="16">
        <f>Flights[[#This Row],[Length (min)]]/60</f>
        <v>3.2833333333333332</v>
      </c>
      <c r="O4117">
        <v>197</v>
      </c>
      <c r="P4117">
        <v>1363</v>
      </c>
      <c r="Q4117" s="18">
        <f>IFERROR(Flights[[#This Row],[Distance]]/Flights[[#This Row],[Length (hr)]], "")</f>
        <v>415.12690355329948</v>
      </c>
      <c r="R4117" s="1">
        <v>0.47222222222222221</v>
      </c>
      <c r="S4117" s="1" t="str">
        <f>IF(Flights[[#This Row],[Length (hr)]]&lt;2, "No meal", IF(Flights[[#This Row],[Length (hr)]]&lt;3.5, "Light meal", "Full meal"))</f>
        <v>Light meal</v>
      </c>
      <c r="T4117" s="1" t="str">
        <f>IF(AND(Flights[[#This Row],[Airline]]="US Airways", Flights[[#This Row],[Meal]]="Full Meal"), "Yes", "No")</f>
        <v>No</v>
      </c>
      <c r="U4117" s="1">
        <v>0.47499999999999998</v>
      </c>
      <c r="V4117">
        <v>4</v>
      </c>
      <c r="W4117" s="1" t="str">
        <f>IF(Flights[[#This Row],[Arrival Delay]] = "", "Cancelled", IF(Flights[[#This Row],[Arrival Delay]]&gt;15, "Delayed", "On time"))</f>
        <v>On time</v>
      </c>
      <c r="X4117" t="str">
        <f>IF(Flights[[#This Row],[Status]]&lt;&gt;"Delayed","", IF(Flights[[#This Row],[Arrival Delay]]&gt;120, "Severe", IF(Flights[[#This Row],[Arrival Delay]]&gt;60, "Major", "Moderate")))</f>
        <v/>
      </c>
      <c r="Y4117" t="b">
        <v>0</v>
      </c>
      <c r="AA4117" t="str">
        <f>IF(OR(AND(Flights[[#This Row],[Status]]="Cancelled", Flights[[#This Row],[Cancellation Reason]]="Airline/Carrier"), Flights[[#This Row],[Delay Type]]="Severe"), "Yes", "No")</f>
        <v>No</v>
      </c>
    </row>
    <row r="4118" spans="1:27" x14ac:dyDescent="0.3">
      <c r="A4118" s="3">
        <v>42303</v>
      </c>
      <c r="B4118" s="22">
        <f>WEEKNUM(Flights[[#This Row],[Date]], 1)</f>
        <v>44</v>
      </c>
      <c r="C4118" s="22">
        <f>WEEKDAY(Flights[[#This Row],[Date]],1)</f>
        <v>2</v>
      </c>
      <c r="D4118" t="s">
        <v>1845</v>
      </c>
      <c r="E4118" t="s">
        <v>1990</v>
      </c>
      <c r="F4118" t="s">
        <v>0</v>
      </c>
      <c r="G4118" t="s">
        <v>15</v>
      </c>
      <c r="H4118" t="str">
        <f>_xlfn.XLOOKUP(Flights[[#This Row],[Destination]], Airports!$A$2:$A$78, Airports!$D$2:$D$78)</f>
        <v>Las Vegas</v>
      </c>
      <c r="I4118" t="str" cm="1">
        <f t="array" ref="I4118">_xlfn.XLOOKUP(Flights[[#This Row],[Destination]],_xlfn._TRO_TRAILING( Airports!A:A),_xlfn._TRO_TRAILING( Airports!E:E), "Not found")</f>
        <v>NV</v>
      </c>
      <c r="J4118" s="1">
        <v>0.34791666666666665</v>
      </c>
      <c r="K4118" s="22">
        <f>HOUR(Flights[[#This Row],[Scheduled Departure]])</f>
        <v>8</v>
      </c>
      <c r="L4118" s="1">
        <v>0.34722222222222221</v>
      </c>
      <c r="M4118">
        <f>(L4118-J4118)*24*60</f>
        <v>-0.99999999999999645</v>
      </c>
      <c r="N4118" s="16">
        <f>Flights[[#This Row],[Length (min)]]/60</f>
        <v>0.96666666666666667</v>
      </c>
      <c r="O4118">
        <v>58</v>
      </c>
      <c r="P4118">
        <v>236</v>
      </c>
      <c r="Q4118" s="18">
        <f>IFERROR(Flights[[#This Row],[Distance]]/Flights[[#This Row],[Length (hr)]], "")</f>
        <v>244.13793103448276</v>
      </c>
      <c r="R4118" s="1">
        <v>0.40347222222222223</v>
      </c>
      <c r="S4118" s="1" t="str">
        <f>IF(Flights[[#This Row],[Length (hr)]]&lt;2, "No meal", IF(Flights[[#This Row],[Length (hr)]]&lt;3.5, "Light meal", "Full meal"))</f>
        <v>No meal</v>
      </c>
      <c r="T4118" s="1" t="str">
        <f>IF(AND(Flights[[#This Row],[Airline]]="US Airways", Flights[[#This Row],[Meal]]="Full Meal"), "Yes", "No")</f>
        <v>No</v>
      </c>
      <c r="U4118" s="1">
        <v>0.38750000000000001</v>
      </c>
      <c r="V4118">
        <v>-23</v>
      </c>
      <c r="W4118" s="1" t="str">
        <f>IF(Flights[[#This Row],[Arrival Delay]] = "", "Cancelled", IF(Flights[[#This Row],[Arrival Delay]]&gt;15, "Delayed", "On time"))</f>
        <v>On time</v>
      </c>
      <c r="X4118" t="str">
        <f>IF(Flights[[#This Row],[Status]]&lt;&gt;"Delayed","", IF(Flights[[#This Row],[Arrival Delay]]&gt;120, "Severe", IF(Flights[[#This Row],[Arrival Delay]]&gt;60, "Major", "Moderate")))</f>
        <v/>
      </c>
      <c r="Y4118" t="b">
        <v>0</v>
      </c>
      <c r="AA4118" t="str">
        <f>IF(OR(AND(Flights[[#This Row],[Status]]="Cancelled", Flights[[#This Row],[Cancellation Reason]]="Airline/Carrier"), Flights[[#This Row],[Delay Type]]="Severe"), "Yes", "No")</f>
        <v>No</v>
      </c>
    </row>
    <row r="4119" spans="1:27" x14ac:dyDescent="0.3">
      <c r="A4119" s="3">
        <v>42303</v>
      </c>
      <c r="B4119" s="22">
        <f>WEEKNUM(Flights[[#This Row],[Date]], 1)</f>
        <v>44</v>
      </c>
      <c r="C4119" s="22">
        <f>WEEKDAY(Flights[[#This Row],[Date]],1)</f>
        <v>2</v>
      </c>
      <c r="D4119" t="s">
        <v>451</v>
      </c>
      <c r="E4119" t="s">
        <v>1996</v>
      </c>
      <c r="F4119" t="s">
        <v>0</v>
      </c>
      <c r="G4119" t="s">
        <v>4</v>
      </c>
      <c r="H4119" t="str">
        <f>_xlfn.XLOOKUP(Flights[[#This Row],[Destination]], Airports!$A$2:$A$78, Airports!$D$2:$D$78)</f>
        <v>Chicago</v>
      </c>
      <c r="I4119" t="str" cm="1">
        <f t="array" ref="I4119">_xlfn.XLOOKUP(Flights[[#This Row],[Destination]],_xlfn._TRO_TRAILING( Airports!A:A),_xlfn._TRO_TRAILING( Airports!E:E), "Not found")</f>
        <v>IL</v>
      </c>
      <c r="J4119" s="1">
        <v>0.4236111111111111</v>
      </c>
      <c r="K4119" s="22">
        <f>HOUR(Flights[[#This Row],[Scheduled Departure]])</f>
        <v>10</v>
      </c>
      <c r="L4119" s="1">
        <v>0.43472222222222223</v>
      </c>
      <c r="M4119">
        <f>(L4119-J4119)*24*60</f>
        <v>16.000000000000021</v>
      </c>
      <c r="N4119" s="16">
        <f>Flights[[#This Row],[Length (min)]]/60</f>
        <v>4.083333333333333</v>
      </c>
      <c r="O4119">
        <v>245</v>
      </c>
      <c r="P4119">
        <v>1744</v>
      </c>
      <c r="Q4119" s="18">
        <f>IFERROR(Flights[[#This Row],[Distance]]/Flights[[#This Row],[Length (hr)]], "")</f>
        <v>427.10204081632656</v>
      </c>
      <c r="R4119" s="1">
        <v>0.67013888888888884</v>
      </c>
      <c r="S4119" s="1" t="str">
        <f>IF(Flights[[#This Row],[Length (hr)]]&lt;2, "No meal", IF(Flights[[#This Row],[Length (hr)]]&lt;3.5, "Light meal", "Full meal"))</f>
        <v>Full meal</v>
      </c>
      <c r="T4119" s="1" t="str">
        <f>IF(AND(Flights[[#This Row],[Airline]]="US Airways", Flights[[#This Row],[Meal]]="Full Meal"), "Yes", "No")</f>
        <v>No</v>
      </c>
      <c r="U4119" s="1">
        <v>0.68819444444444444</v>
      </c>
      <c r="V4119">
        <v>26</v>
      </c>
      <c r="W4119" s="1" t="str">
        <f>IF(Flights[[#This Row],[Arrival Delay]] = "", "Cancelled", IF(Flights[[#This Row],[Arrival Delay]]&gt;15, "Delayed", "On time"))</f>
        <v>Delayed</v>
      </c>
      <c r="X4119" t="str">
        <f>IF(Flights[[#This Row],[Status]]&lt;&gt;"Delayed","", IF(Flights[[#This Row],[Arrival Delay]]&gt;120, "Severe", IF(Flights[[#This Row],[Arrival Delay]]&gt;60, "Major", "Moderate")))</f>
        <v>Moderate</v>
      </c>
      <c r="Y4119" t="b">
        <v>0</v>
      </c>
      <c r="AA4119" t="str">
        <f>IF(OR(AND(Flights[[#This Row],[Status]]="Cancelled", Flights[[#This Row],[Cancellation Reason]]="Airline/Carrier"), Flights[[#This Row],[Delay Type]]="Severe"), "Yes", "No")</f>
        <v>No</v>
      </c>
    </row>
    <row r="4120" spans="1:27" x14ac:dyDescent="0.3">
      <c r="A4120" s="3">
        <v>42303</v>
      </c>
      <c r="B4120" s="22">
        <f>WEEKNUM(Flights[[#This Row],[Date]], 1)</f>
        <v>44</v>
      </c>
      <c r="C4120" s="22">
        <f>WEEKDAY(Flights[[#This Row],[Date]],1)</f>
        <v>2</v>
      </c>
      <c r="D4120" t="s">
        <v>1832</v>
      </c>
      <c r="E4120" t="s">
        <v>1989</v>
      </c>
      <c r="F4120" t="s">
        <v>0</v>
      </c>
      <c r="G4120" t="s">
        <v>6</v>
      </c>
      <c r="H4120" t="str">
        <f>_xlfn.XLOOKUP(Flights[[#This Row],[Destination]], Airports!$A$2:$A$78, Airports!$D$2:$D$78)</f>
        <v>Nashville</v>
      </c>
      <c r="I4120" t="str" cm="1">
        <f t="array" ref="I4120">_xlfn.XLOOKUP(Flights[[#This Row],[Destination]],_xlfn._TRO_TRAILING( Airports!A:A),_xlfn._TRO_TRAILING( Airports!E:E), "Not found")</f>
        <v>TN</v>
      </c>
      <c r="J4120" s="1">
        <v>0.4861111111111111</v>
      </c>
      <c r="K4120" s="22">
        <f>HOUR(Flights[[#This Row],[Scheduled Departure]])</f>
        <v>11</v>
      </c>
      <c r="L4120" s="1">
        <v>0.48472222222222222</v>
      </c>
      <c r="M4120">
        <f>(L4120-J4120)*24*60</f>
        <v>-1.9999999999999929</v>
      </c>
      <c r="N4120" s="16">
        <f>Flights[[#This Row],[Length (min)]]/60</f>
        <v>3.7</v>
      </c>
      <c r="O4120">
        <v>222</v>
      </c>
      <c r="P4120">
        <v>1797</v>
      </c>
      <c r="Q4120" s="18">
        <f>IFERROR(Flights[[#This Row],[Distance]]/Flights[[#This Row],[Length (hr)]], "")</f>
        <v>485.67567567567568</v>
      </c>
      <c r="R4120" s="1">
        <v>0.73333333333333328</v>
      </c>
      <c r="S4120" s="1" t="str">
        <f>IF(Flights[[#This Row],[Length (hr)]]&lt;2, "No meal", IF(Flights[[#This Row],[Length (hr)]]&lt;3.5, "Light meal", "Full meal"))</f>
        <v>Full meal</v>
      </c>
      <c r="T4120" s="1" t="str">
        <f>IF(AND(Flights[[#This Row],[Airline]]="US Airways", Flights[[#This Row],[Meal]]="Full Meal"), "Yes", "No")</f>
        <v>No</v>
      </c>
      <c r="U4120" s="1">
        <v>0.72222222222222221</v>
      </c>
      <c r="V4120">
        <v>-16</v>
      </c>
      <c r="W4120" s="1" t="str">
        <f>IF(Flights[[#This Row],[Arrival Delay]] = "", "Cancelled", IF(Flights[[#This Row],[Arrival Delay]]&gt;15, "Delayed", "On time"))</f>
        <v>On time</v>
      </c>
      <c r="X4120" t="str">
        <f>IF(Flights[[#This Row],[Status]]&lt;&gt;"Delayed","", IF(Flights[[#This Row],[Arrival Delay]]&gt;120, "Severe", IF(Flights[[#This Row],[Arrival Delay]]&gt;60, "Major", "Moderate")))</f>
        <v/>
      </c>
      <c r="Y4120" t="b">
        <v>0</v>
      </c>
      <c r="AA4120" t="str">
        <f>IF(OR(AND(Flights[[#This Row],[Status]]="Cancelled", Flights[[#This Row],[Cancellation Reason]]="Airline/Carrier"), Flights[[#This Row],[Delay Type]]="Severe"), "Yes", "No")</f>
        <v>No</v>
      </c>
    </row>
    <row r="4121" spans="1:27" x14ac:dyDescent="0.3">
      <c r="A4121" s="3">
        <v>42303</v>
      </c>
      <c r="B4121" s="22">
        <f>WEEKNUM(Flights[[#This Row],[Date]], 1)</f>
        <v>44</v>
      </c>
      <c r="C4121" s="22">
        <f>WEEKDAY(Flights[[#This Row],[Date]],1)</f>
        <v>2</v>
      </c>
      <c r="D4121" t="s">
        <v>1816</v>
      </c>
      <c r="E4121" t="s">
        <v>1995</v>
      </c>
      <c r="F4121" t="s">
        <v>0</v>
      </c>
      <c r="G4121" t="s">
        <v>273</v>
      </c>
      <c r="H4121" t="str">
        <f>_xlfn.XLOOKUP(Flights[[#This Row],[Destination]], Airports!$A$2:$A$78, Airports!$D$2:$D$78)</f>
        <v>Denver</v>
      </c>
      <c r="I4121" t="str" cm="1">
        <f t="array" ref="I4121">_xlfn.XLOOKUP(Flights[[#This Row],[Destination]],_xlfn._TRO_TRAILING( Airports!A:A),_xlfn._TRO_TRAILING( Airports!E:E), "Not found")</f>
        <v>CO</v>
      </c>
      <c r="J4121" s="1">
        <v>0.54861111111111116</v>
      </c>
      <c r="K4121" s="22">
        <f>HOUR(Flights[[#This Row],[Scheduled Departure]])</f>
        <v>13</v>
      </c>
      <c r="L4121" s="1">
        <v>0.5493055555555556</v>
      </c>
      <c r="M4121">
        <f>(L4121-J4121)*24*60</f>
        <v>0.99999999999999645</v>
      </c>
      <c r="N4121" s="16">
        <f>Flights[[#This Row],[Length (min)]]/60</f>
        <v>2.0833333333333335</v>
      </c>
      <c r="O4121">
        <v>125</v>
      </c>
      <c r="P4121">
        <v>862</v>
      </c>
      <c r="Q4121" s="18">
        <f>IFERROR(Flights[[#This Row],[Distance]]/Flights[[#This Row],[Length (hr)]], "")</f>
        <v>413.76</v>
      </c>
      <c r="R4121" s="1">
        <v>0.68402777777777779</v>
      </c>
      <c r="S4121" s="1" t="str">
        <f>IF(Flights[[#This Row],[Length (hr)]]&lt;2, "No meal", IF(Flights[[#This Row],[Length (hr)]]&lt;3.5, "Light meal", "Full meal"))</f>
        <v>Light meal</v>
      </c>
      <c r="T4121" s="1" t="str">
        <f>IF(AND(Flights[[#This Row],[Airline]]="US Airways", Flights[[#This Row],[Meal]]="Full Meal"), "Yes", "No")</f>
        <v>No</v>
      </c>
      <c r="U4121" s="1">
        <v>0.67777777777777781</v>
      </c>
      <c r="V4121">
        <v>-9</v>
      </c>
      <c r="W4121" s="1" t="str">
        <f>IF(Flights[[#This Row],[Arrival Delay]] = "", "Cancelled", IF(Flights[[#This Row],[Arrival Delay]]&gt;15, "Delayed", "On time"))</f>
        <v>On time</v>
      </c>
      <c r="X4121" t="str">
        <f>IF(Flights[[#This Row],[Status]]&lt;&gt;"Delayed","", IF(Flights[[#This Row],[Arrival Delay]]&gt;120, "Severe", IF(Flights[[#This Row],[Arrival Delay]]&gt;60, "Major", "Moderate")))</f>
        <v/>
      </c>
      <c r="Y4121" t="b">
        <v>0</v>
      </c>
      <c r="AA4121" t="str">
        <f>IF(OR(AND(Flights[[#This Row],[Status]]="Cancelled", Flights[[#This Row],[Cancellation Reason]]="Airline/Carrier"), Flights[[#This Row],[Delay Type]]="Severe"), "Yes", "No")</f>
        <v>No</v>
      </c>
    </row>
    <row r="4122" spans="1:27" x14ac:dyDescent="0.3">
      <c r="A4122" s="3">
        <v>42303</v>
      </c>
      <c r="B4122" s="22">
        <f>WEEKNUM(Flights[[#This Row],[Date]], 1)</f>
        <v>44</v>
      </c>
      <c r="C4122" s="22">
        <f>WEEKDAY(Flights[[#This Row],[Date]],1)</f>
        <v>2</v>
      </c>
      <c r="D4122" t="s">
        <v>523</v>
      </c>
      <c r="E4122" t="s">
        <v>1989</v>
      </c>
      <c r="F4122" t="s">
        <v>0</v>
      </c>
      <c r="G4122" t="s">
        <v>349</v>
      </c>
      <c r="H4122" t="str">
        <f>_xlfn.XLOOKUP(Flights[[#This Row],[Destination]], Airports!$A$2:$A$78, Airports!$D$2:$D$78)</f>
        <v>Salt Lake City</v>
      </c>
      <c r="I4122" t="str" cm="1">
        <f t="array" ref="I4122">_xlfn.XLOOKUP(Flights[[#This Row],[Destination]],_xlfn._TRO_TRAILING( Airports!A:A),_xlfn._TRO_TRAILING( Airports!E:E), "Not found")</f>
        <v>UT</v>
      </c>
      <c r="J4122" s="1">
        <v>0.55555555555555558</v>
      </c>
      <c r="K4122" s="22">
        <f>HOUR(Flights[[#This Row],[Scheduled Departure]])</f>
        <v>13</v>
      </c>
      <c r="L4122" s="1">
        <v>0.55277777777777781</v>
      </c>
      <c r="M4122">
        <f>(L4122-J4122)*24*60</f>
        <v>-3.9999999999999858</v>
      </c>
      <c r="N4122" s="16">
        <f>Flights[[#This Row],[Length (min)]]/60</f>
        <v>1.7833333333333334</v>
      </c>
      <c r="O4122">
        <v>107</v>
      </c>
      <c r="P4122">
        <v>590</v>
      </c>
      <c r="Q4122" s="18">
        <f>IFERROR(Flights[[#This Row],[Distance]]/Flights[[#This Row],[Length (hr)]], "")</f>
        <v>330.84112149532706</v>
      </c>
      <c r="R4122" s="1">
        <v>0.6743055555555556</v>
      </c>
      <c r="S4122" s="1" t="str">
        <f>IF(Flights[[#This Row],[Length (hr)]]&lt;2, "No meal", IF(Flights[[#This Row],[Length (hr)]]&lt;3.5, "Light meal", "Full meal"))</f>
        <v>No meal</v>
      </c>
      <c r="T4122" s="1" t="str">
        <f>IF(AND(Flights[[#This Row],[Airline]]="US Airways", Flights[[#This Row],[Meal]]="Full Meal"), "Yes", "No")</f>
        <v>No</v>
      </c>
      <c r="U4122" s="1">
        <v>0.66874999999999996</v>
      </c>
      <c r="V4122">
        <v>-8</v>
      </c>
      <c r="W4122" s="1" t="str">
        <f>IF(Flights[[#This Row],[Arrival Delay]] = "", "Cancelled", IF(Flights[[#This Row],[Arrival Delay]]&gt;15, "Delayed", "On time"))</f>
        <v>On time</v>
      </c>
      <c r="X4122" t="str">
        <f>IF(Flights[[#This Row],[Status]]&lt;&gt;"Delayed","", IF(Flights[[#This Row],[Arrival Delay]]&gt;120, "Severe", IF(Flights[[#This Row],[Arrival Delay]]&gt;60, "Major", "Moderate")))</f>
        <v/>
      </c>
      <c r="Y4122" t="b">
        <v>0</v>
      </c>
      <c r="AA4122" t="str">
        <f>IF(OR(AND(Flights[[#This Row],[Status]]="Cancelled", Flights[[#This Row],[Cancellation Reason]]="Airline/Carrier"), Flights[[#This Row],[Delay Type]]="Severe"), "Yes", "No")</f>
        <v>No</v>
      </c>
    </row>
    <row r="4123" spans="1:27" x14ac:dyDescent="0.3">
      <c r="A4123" s="3">
        <v>42303</v>
      </c>
      <c r="B4123" s="22">
        <f>WEEKNUM(Flights[[#This Row],[Date]], 1)</f>
        <v>44</v>
      </c>
      <c r="C4123" s="22">
        <f>WEEKDAY(Flights[[#This Row],[Date]],1)</f>
        <v>2</v>
      </c>
      <c r="D4123" t="s">
        <v>1412</v>
      </c>
      <c r="E4123" t="s">
        <v>1990</v>
      </c>
      <c r="F4123" t="s">
        <v>0</v>
      </c>
      <c r="G4123" t="s">
        <v>4</v>
      </c>
      <c r="H4123" t="str">
        <f>_xlfn.XLOOKUP(Flights[[#This Row],[Destination]], Airports!$A$2:$A$78, Airports!$D$2:$D$78)</f>
        <v>Chicago</v>
      </c>
      <c r="I4123" t="str" cm="1">
        <f t="array" ref="I4123">_xlfn.XLOOKUP(Flights[[#This Row],[Destination]],_xlfn._TRO_TRAILING( Airports!A:A),_xlfn._TRO_TRAILING( Airports!E:E), "Not found")</f>
        <v>IL</v>
      </c>
      <c r="J4123" s="1">
        <v>0.57638888888888884</v>
      </c>
      <c r="K4123" s="22">
        <f>HOUR(Flights[[#This Row],[Scheduled Departure]])</f>
        <v>13</v>
      </c>
      <c r="L4123" s="1">
        <v>0.57430555555555551</v>
      </c>
      <c r="M4123">
        <f>(L4123-J4123)*24*60</f>
        <v>-2.9999999999999893</v>
      </c>
      <c r="N4123" s="16">
        <f>Flights[[#This Row],[Length (min)]]/60</f>
        <v>3.9166666666666665</v>
      </c>
      <c r="O4123">
        <v>235</v>
      </c>
      <c r="P4123">
        <v>1744</v>
      </c>
      <c r="Q4123" s="18">
        <f>IFERROR(Flights[[#This Row],[Distance]]/Flights[[#This Row],[Length (hr)]], "")</f>
        <v>445.27659574468089</v>
      </c>
      <c r="R4123" s="1">
        <v>0.82916666666666672</v>
      </c>
      <c r="S4123" s="1" t="str">
        <f>IF(Flights[[#This Row],[Length (hr)]]&lt;2, "No meal", IF(Flights[[#This Row],[Length (hr)]]&lt;3.5, "Light meal", "Full meal"))</f>
        <v>Full meal</v>
      </c>
      <c r="T4123" s="1" t="str">
        <f>IF(AND(Flights[[#This Row],[Airline]]="US Airways", Flights[[#This Row],[Meal]]="Full Meal"), "Yes", "No")</f>
        <v>No</v>
      </c>
      <c r="U4123" s="1">
        <v>0.8208333333333333</v>
      </c>
      <c r="V4123">
        <v>-12</v>
      </c>
      <c r="W4123" s="1" t="str">
        <f>IF(Flights[[#This Row],[Arrival Delay]] = "", "Cancelled", IF(Flights[[#This Row],[Arrival Delay]]&gt;15, "Delayed", "On time"))</f>
        <v>On time</v>
      </c>
      <c r="X4123" t="str">
        <f>IF(Flights[[#This Row],[Status]]&lt;&gt;"Delayed","", IF(Flights[[#This Row],[Arrival Delay]]&gt;120, "Severe", IF(Flights[[#This Row],[Arrival Delay]]&gt;60, "Major", "Moderate")))</f>
        <v/>
      </c>
      <c r="Y4123" t="b">
        <v>0</v>
      </c>
      <c r="AA4123" t="str">
        <f>IF(OR(AND(Flights[[#This Row],[Status]]="Cancelled", Flights[[#This Row],[Cancellation Reason]]="Airline/Carrier"), Flights[[#This Row],[Delay Type]]="Severe"), "Yes", "No")</f>
        <v>No</v>
      </c>
    </row>
    <row r="4124" spans="1:27" x14ac:dyDescent="0.3">
      <c r="A4124" s="3">
        <v>42303</v>
      </c>
      <c r="B4124" s="22">
        <f>WEEKNUM(Flights[[#This Row],[Date]], 1)</f>
        <v>44</v>
      </c>
      <c r="C4124" s="22">
        <f>WEEKDAY(Flights[[#This Row],[Date]],1)</f>
        <v>2</v>
      </c>
      <c r="D4124" t="s">
        <v>1695</v>
      </c>
      <c r="E4124" t="s">
        <v>1995</v>
      </c>
      <c r="F4124" t="s">
        <v>0</v>
      </c>
      <c r="G4124" t="s">
        <v>351</v>
      </c>
      <c r="H4124" t="str">
        <f>_xlfn.XLOOKUP(Flights[[#This Row],[Destination]], Airports!$A$2:$A$78, Airports!$D$2:$D$78)</f>
        <v>Sacramento</v>
      </c>
      <c r="I4124" t="str" cm="1">
        <f t="array" ref="I4124">_xlfn.XLOOKUP(Flights[[#This Row],[Destination]],_xlfn._TRO_TRAILING( Airports!A:A),_xlfn._TRO_TRAILING( Airports!E:E), "Not found")</f>
        <v>CA</v>
      </c>
      <c r="J4124" s="1">
        <v>0.63541666666666663</v>
      </c>
      <c r="K4124" s="22">
        <f>HOUR(Flights[[#This Row],[Scheduled Departure]])</f>
        <v>15</v>
      </c>
      <c r="L4124" s="1">
        <v>0.63124999999999998</v>
      </c>
      <c r="M4124">
        <f>(L4124-J4124)*24*60</f>
        <v>-5.9999999999999787</v>
      </c>
      <c r="N4124" s="16">
        <f>Flights[[#This Row],[Length (min)]]/60</f>
        <v>1.2333333333333334</v>
      </c>
      <c r="O4124">
        <v>74</v>
      </c>
      <c r="P4124">
        <v>373</v>
      </c>
      <c r="Q4124" s="18">
        <f>IFERROR(Flights[[#This Row],[Distance]]/Flights[[#This Row],[Length (hr)]], "")</f>
        <v>302.43243243243239</v>
      </c>
      <c r="R4124" s="1">
        <v>0.6875</v>
      </c>
      <c r="S4124" s="1" t="str">
        <f>IF(Flights[[#This Row],[Length (hr)]]&lt;2, "No meal", IF(Flights[[#This Row],[Length (hr)]]&lt;3.5, "Light meal", "Full meal"))</f>
        <v>No meal</v>
      </c>
      <c r="T4124" s="1" t="str">
        <f>IF(AND(Flights[[#This Row],[Airline]]="US Airways", Flights[[#This Row],[Meal]]="Full Meal"), "Yes", "No")</f>
        <v>No</v>
      </c>
      <c r="U4124" s="1">
        <v>0.68263888888888891</v>
      </c>
      <c r="V4124">
        <v>-7</v>
      </c>
      <c r="W4124" s="1" t="str">
        <f>IF(Flights[[#This Row],[Arrival Delay]] = "", "Cancelled", IF(Flights[[#This Row],[Arrival Delay]]&gt;15, "Delayed", "On time"))</f>
        <v>On time</v>
      </c>
      <c r="X4124" t="str">
        <f>IF(Flights[[#This Row],[Status]]&lt;&gt;"Delayed","", IF(Flights[[#This Row],[Arrival Delay]]&gt;120, "Severe", IF(Flights[[#This Row],[Arrival Delay]]&gt;60, "Major", "Moderate")))</f>
        <v/>
      </c>
      <c r="Y4124" t="b">
        <v>0</v>
      </c>
      <c r="AA4124" t="str">
        <f>IF(OR(AND(Flights[[#This Row],[Status]]="Cancelled", Flights[[#This Row],[Cancellation Reason]]="Airline/Carrier"), Flights[[#This Row],[Delay Type]]="Severe"), "Yes", "No")</f>
        <v>No</v>
      </c>
    </row>
    <row r="4125" spans="1:27" x14ac:dyDescent="0.3">
      <c r="A4125" s="3">
        <v>42303</v>
      </c>
      <c r="B4125" s="22">
        <f>WEEKNUM(Flights[[#This Row],[Date]], 1)</f>
        <v>44</v>
      </c>
      <c r="C4125" s="22">
        <f>WEEKDAY(Flights[[#This Row],[Date]],1)</f>
        <v>2</v>
      </c>
      <c r="D4125" t="s">
        <v>608</v>
      </c>
      <c r="E4125" t="s">
        <v>1989</v>
      </c>
      <c r="F4125" t="s">
        <v>0</v>
      </c>
      <c r="G4125" t="s">
        <v>316</v>
      </c>
      <c r="H4125" t="str">
        <f>_xlfn.XLOOKUP(Flights[[#This Row],[Destination]], Airports!$A$2:$A$78, Airports!$D$2:$D$78)</f>
        <v>New Orleans</v>
      </c>
      <c r="I4125" t="str" cm="1">
        <f t="array" ref="I4125">_xlfn.XLOOKUP(Flights[[#This Row],[Destination]],_xlfn._TRO_TRAILING( Airports!A:A),_xlfn._TRO_TRAILING( Airports!E:E), "Not found")</f>
        <v>LA</v>
      </c>
      <c r="J4125" s="1">
        <v>0.74305555555555558</v>
      </c>
      <c r="K4125" s="22">
        <f>HOUR(Flights[[#This Row],[Scheduled Departure]])</f>
        <v>17</v>
      </c>
      <c r="L4125" s="1">
        <v>0.7416666666666667</v>
      </c>
      <c r="M4125">
        <f>(L4125-J4125)*24*60</f>
        <v>-1.9999999999999929</v>
      </c>
      <c r="N4125" s="16">
        <f>Flights[[#This Row],[Length (min)]]/60</f>
        <v>3.3666666666666667</v>
      </c>
      <c r="O4125">
        <v>202</v>
      </c>
      <c r="P4125">
        <v>1670</v>
      </c>
      <c r="Q4125" s="18">
        <f>IFERROR(Flights[[#This Row],[Distance]]/Flights[[#This Row],[Length (hr)]], "")</f>
        <v>496.03960396039605</v>
      </c>
      <c r="R4125" s="1">
        <v>0.97847222222222219</v>
      </c>
      <c r="S4125" s="1" t="str">
        <f>IF(Flights[[#This Row],[Length (hr)]]&lt;2, "No meal", IF(Flights[[#This Row],[Length (hr)]]&lt;3.5, "Light meal", "Full meal"))</f>
        <v>Light meal</v>
      </c>
      <c r="T4125" s="1" t="str">
        <f>IF(AND(Flights[[#This Row],[Airline]]="US Airways", Flights[[#This Row],[Meal]]="Full Meal"), "Yes", "No")</f>
        <v>No</v>
      </c>
      <c r="U4125" s="1">
        <v>0.96527777777777779</v>
      </c>
      <c r="V4125">
        <v>-19</v>
      </c>
      <c r="W4125" s="1" t="str">
        <f>IF(Flights[[#This Row],[Arrival Delay]] = "", "Cancelled", IF(Flights[[#This Row],[Arrival Delay]]&gt;15, "Delayed", "On time"))</f>
        <v>On time</v>
      </c>
      <c r="X4125" t="str">
        <f>IF(Flights[[#This Row],[Status]]&lt;&gt;"Delayed","", IF(Flights[[#This Row],[Arrival Delay]]&gt;120, "Severe", IF(Flights[[#This Row],[Arrival Delay]]&gt;60, "Major", "Moderate")))</f>
        <v/>
      </c>
      <c r="Y4125" t="b">
        <v>0</v>
      </c>
      <c r="AA4125" t="str">
        <f>IF(OR(AND(Flights[[#This Row],[Status]]="Cancelled", Flights[[#This Row],[Cancellation Reason]]="Airline/Carrier"), Flights[[#This Row],[Delay Type]]="Severe"), "Yes", "No")</f>
        <v>No</v>
      </c>
    </row>
    <row r="4126" spans="1:27" x14ac:dyDescent="0.3">
      <c r="A4126" s="3">
        <v>42303</v>
      </c>
      <c r="B4126" s="22">
        <f>WEEKNUM(Flights[[#This Row],[Date]], 1)</f>
        <v>44</v>
      </c>
      <c r="C4126" s="22">
        <f>WEEKDAY(Flights[[#This Row],[Date]],1)</f>
        <v>2</v>
      </c>
      <c r="D4126" t="s">
        <v>628</v>
      </c>
      <c r="E4126" t="s">
        <v>1993</v>
      </c>
      <c r="F4126" t="s">
        <v>0</v>
      </c>
      <c r="G4126" t="s">
        <v>3</v>
      </c>
      <c r="H4126" t="str">
        <f>_xlfn.XLOOKUP(Flights[[#This Row],[Destination]], Airports!$A$2:$A$78, Airports!$D$2:$D$78)</f>
        <v>Dallas</v>
      </c>
      <c r="I4126" t="str" cm="1">
        <f t="array" ref="I4126">_xlfn.XLOOKUP(Flights[[#This Row],[Destination]],_xlfn._TRO_TRAILING( Airports!A:A),_xlfn._TRO_TRAILING( Airports!E:E), "Not found")</f>
        <v>TX</v>
      </c>
      <c r="J4126" s="1">
        <v>0.80347222222222225</v>
      </c>
      <c r="K4126" s="22">
        <f>HOUR(Flights[[#This Row],[Scheduled Departure]])</f>
        <v>19</v>
      </c>
      <c r="L4126" s="1">
        <v>0.8</v>
      </c>
      <c r="M4126">
        <f>(L4126-J4126)*24*60</f>
        <v>-4.9999999999999822</v>
      </c>
      <c r="N4126" s="16">
        <f>Flights[[#This Row],[Length (min)]]/60</f>
        <v>2.7666666666666666</v>
      </c>
      <c r="O4126">
        <v>166</v>
      </c>
      <c r="P4126">
        <v>1235</v>
      </c>
      <c r="Q4126" s="18">
        <f>IFERROR(Flights[[#This Row],[Distance]]/Flights[[#This Row],[Length (hr)]], "")</f>
        <v>446.3855421686747</v>
      </c>
      <c r="R4126" s="1">
        <v>4.1666666666666666E-3</v>
      </c>
      <c r="S4126" s="1" t="str">
        <f>IF(Flights[[#This Row],[Length (hr)]]&lt;2, "No meal", IF(Flights[[#This Row],[Length (hr)]]&lt;3.5, "Light meal", "Full meal"))</f>
        <v>Light meal</v>
      </c>
      <c r="T4126" s="1" t="str">
        <f>IF(AND(Flights[[#This Row],[Airline]]="US Airways", Flights[[#This Row],[Meal]]="Full Meal"), "Yes", "No")</f>
        <v>No</v>
      </c>
      <c r="U4126" s="1">
        <v>0.99861111111111112</v>
      </c>
      <c r="V4126">
        <v>-8</v>
      </c>
      <c r="W4126" s="1" t="str">
        <f>IF(Flights[[#This Row],[Arrival Delay]] = "", "Cancelled", IF(Flights[[#This Row],[Arrival Delay]]&gt;15, "Delayed", "On time"))</f>
        <v>On time</v>
      </c>
      <c r="X4126" t="str">
        <f>IF(Flights[[#This Row],[Status]]&lt;&gt;"Delayed","", IF(Flights[[#This Row],[Arrival Delay]]&gt;120, "Severe", IF(Flights[[#This Row],[Arrival Delay]]&gt;60, "Major", "Moderate")))</f>
        <v/>
      </c>
      <c r="Y4126" t="b">
        <v>0</v>
      </c>
      <c r="AA4126" t="str">
        <f>IF(OR(AND(Flights[[#This Row],[Status]]="Cancelled", Flights[[#This Row],[Cancellation Reason]]="Airline/Carrier"), Flights[[#This Row],[Delay Type]]="Severe"), "Yes", "No")</f>
        <v>No</v>
      </c>
    </row>
    <row r="4127" spans="1:27" x14ac:dyDescent="0.3">
      <c r="A4127" s="3">
        <v>42303</v>
      </c>
      <c r="B4127" s="22">
        <f>WEEKNUM(Flights[[#This Row],[Date]], 1)</f>
        <v>44</v>
      </c>
      <c r="C4127" s="22">
        <f>WEEKDAY(Flights[[#This Row],[Date]],1)</f>
        <v>2</v>
      </c>
      <c r="D4127" t="s">
        <v>1146</v>
      </c>
      <c r="E4127" t="s">
        <v>1991</v>
      </c>
      <c r="F4127" t="s">
        <v>0</v>
      </c>
      <c r="G4127" t="s">
        <v>24</v>
      </c>
      <c r="H4127" t="str">
        <f>_xlfn.XLOOKUP(Flights[[#This Row],[Destination]], Airports!$A$2:$A$78, Airports!$D$2:$D$78)</f>
        <v>Portland</v>
      </c>
      <c r="I4127" t="str" cm="1">
        <f t="array" ref="I4127">_xlfn.XLOOKUP(Flights[[#This Row],[Destination]],_xlfn._TRO_TRAILING( Airports!A:A),_xlfn._TRO_TRAILING( Airports!E:E), "Not found")</f>
        <v>OR</v>
      </c>
      <c r="J4127" s="1">
        <v>0.91319444444444442</v>
      </c>
      <c r="K4127" s="22">
        <f>HOUR(Flights[[#This Row],[Scheduled Departure]])</f>
        <v>21</v>
      </c>
      <c r="L4127" s="1">
        <v>0.90902777777777777</v>
      </c>
      <c r="M4127">
        <f>(L4127-J4127)*24*60</f>
        <v>-5.9999999999999787</v>
      </c>
      <c r="N4127" s="16">
        <f>Flights[[#This Row],[Length (min)]]/60</f>
        <v>2.5333333333333332</v>
      </c>
      <c r="O4127">
        <v>152</v>
      </c>
      <c r="P4127">
        <v>834</v>
      </c>
      <c r="Q4127" s="18">
        <f>IFERROR(Flights[[#This Row],[Distance]]/Flights[[#This Row],[Length (hr)]], "")</f>
        <v>329.21052631578948</v>
      </c>
      <c r="R4127" s="1">
        <v>1.1805555555555555E-2</v>
      </c>
      <c r="S4127" s="1" t="str">
        <f>IF(Flights[[#This Row],[Length (hr)]]&lt;2, "No meal", IF(Flights[[#This Row],[Length (hr)]]&lt;3.5, "Light meal", "Full meal"))</f>
        <v>Light meal</v>
      </c>
      <c r="T4127" s="1" t="str">
        <f>IF(AND(Flights[[#This Row],[Airline]]="US Airways", Flights[[#This Row],[Meal]]="Full Meal"), "Yes", "No")</f>
        <v>No</v>
      </c>
      <c r="U4127" s="1">
        <v>1.4583333333333334E-2</v>
      </c>
      <c r="V4127">
        <v>4</v>
      </c>
      <c r="W4127" s="1" t="str">
        <f>IF(Flights[[#This Row],[Arrival Delay]] = "", "Cancelled", IF(Flights[[#This Row],[Arrival Delay]]&gt;15, "Delayed", "On time"))</f>
        <v>On time</v>
      </c>
      <c r="X4127" t="str">
        <f>IF(Flights[[#This Row],[Status]]&lt;&gt;"Delayed","", IF(Flights[[#This Row],[Arrival Delay]]&gt;120, "Severe", IF(Flights[[#This Row],[Arrival Delay]]&gt;60, "Major", "Moderate")))</f>
        <v/>
      </c>
      <c r="Y4127" t="b">
        <v>0</v>
      </c>
      <c r="AA4127" t="str">
        <f>IF(OR(AND(Flights[[#This Row],[Status]]="Cancelled", Flights[[#This Row],[Cancellation Reason]]="Airline/Carrier"), Flights[[#This Row],[Delay Type]]="Severe"), "Yes", "No")</f>
        <v>No</v>
      </c>
    </row>
    <row r="4128" spans="1:27" x14ac:dyDescent="0.3">
      <c r="A4128" s="3">
        <v>42303</v>
      </c>
      <c r="B4128" s="22">
        <f>WEEKNUM(Flights[[#This Row],[Date]], 1)</f>
        <v>44</v>
      </c>
      <c r="C4128" s="22">
        <f>WEEKDAY(Flights[[#This Row],[Date]],1)</f>
        <v>2</v>
      </c>
      <c r="D4128" t="s">
        <v>1823</v>
      </c>
      <c r="E4128" t="s">
        <v>1995</v>
      </c>
      <c r="F4128" t="s">
        <v>0</v>
      </c>
      <c r="G4128" t="s">
        <v>356</v>
      </c>
      <c r="H4128" t="str">
        <f>_xlfn.XLOOKUP(Flights[[#This Row],[Destination]], Airports!$A$2:$A$78, Airports!$D$2:$D$78)</f>
        <v>Tucson</v>
      </c>
      <c r="I4128" t="str" cm="1">
        <f t="array" ref="I4128">_xlfn.XLOOKUP(Flights[[#This Row],[Destination]],_xlfn._TRO_TRAILING( Airports!A:A),_xlfn._TRO_TRAILING( Airports!E:E), "Not found")</f>
        <v>AZ</v>
      </c>
      <c r="J4128" s="1">
        <v>0.93402777777777779</v>
      </c>
      <c r="K4128" s="22">
        <f>HOUR(Flights[[#This Row],[Scheduled Departure]])</f>
        <v>22</v>
      </c>
      <c r="L4128" s="1">
        <v>0.93055555555555558</v>
      </c>
      <c r="M4128">
        <f>(L4128-J4128)*24*60</f>
        <v>-4.9999999999999822</v>
      </c>
      <c r="N4128" s="16">
        <f>Flights[[#This Row],[Length (min)]]/60</f>
        <v>1.1666666666666667</v>
      </c>
      <c r="O4128">
        <v>70</v>
      </c>
      <c r="P4128">
        <v>451</v>
      </c>
      <c r="Q4128" s="18">
        <f>IFERROR(Flights[[#This Row],[Distance]]/Flights[[#This Row],[Length (hr)]], "")</f>
        <v>386.57142857142856</v>
      </c>
      <c r="R4128" s="1">
        <v>0.98958333333333337</v>
      </c>
      <c r="S4128" s="1" t="str">
        <f>IF(Flights[[#This Row],[Length (hr)]]&lt;2, "No meal", IF(Flights[[#This Row],[Length (hr)]]&lt;3.5, "Light meal", "Full meal"))</f>
        <v>No meal</v>
      </c>
      <c r="T4128" s="1" t="str">
        <f>IF(AND(Flights[[#This Row],[Airline]]="US Airways", Flights[[#This Row],[Meal]]="Full Meal"), "Yes", "No")</f>
        <v>No</v>
      </c>
      <c r="U4128" s="1">
        <v>0.97916666666666663</v>
      </c>
      <c r="V4128">
        <v>-15</v>
      </c>
      <c r="W4128" s="1" t="str">
        <f>IF(Flights[[#This Row],[Arrival Delay]] = "", "Cancelled", IF(Flights[[#This Row],[Arrival Delay]]&gt;15, "Delayed", "On time"))</f>
        <v>On time</v>
      </c>
      <c r="X4128" t="str">
        <f>IF(Flights[[#This Row],[Status]]&lt;&gt;"Delayed","", IF(Flights[[#This Row],[Arrival Delay]]&gt;120, "Severe", IF(Flights[[#This Row],[Arrival Delay]]&gt;60, "Major", "Moderate")))</f>
        <v/>
      </c>
      <c r="Y4128" t="b">
        <v>0</v>
      </c>
      <c r="AA4128" t="str">
        <f>IF(OR(AND(Flights[[#This Row],[Status]]="Cancelled", Flights[[#This Row],[Cancellation Reason]]="Airline/Carrier"), Flights[[#This Row],[Delay Type]]="Severe"), "Yes", "No")</f>
        <v>No</v>
      </c>
    </row>
    <row r="4129" spans="1:27" x14ac:dyDescent="0.3">
      <c r="A4129" s="3">
        <v>42304</v>
      </c>
      <c r="B4129" s="22">
        <f>WEEKNUM(Flights[[#This Row],[Date]], 1)</f>
        <v>44</v>
      </c>
      <c r="C4129" s="22">
        <f>WEEKDAY(Flights[[#This Row],[Date]],1)</f>
        <v>3</v>
      </c>
      <c r="D4129" t="s">
        <v>689</v>
      </c>
      <c r="E4129" t="s">
        <v>1990</v>
      </c>
      <c r="F4129" t="s">
        <v>0</v>
      </c>
      <c r="G4129" t="s">
        <v>9</v>
      </c>
      <c r="H4129" t="str">
        <f>_xlfn.XLOOKUP(Flights[[#This Row],[Destination]], Airports!$A$2:$A$78, Airports!$D$2:$D$78)</f>
        <v>San Francisco</v>
      </c>
      <c r="I4129" t="str" cm="1">
        <f t="array" ref="I4129">_xlfn.XLOOKUP(Flights[[#This Row],[Destination]],_xlfn._TRO_TRAILING( Airports!A:A),_xlfn._TRO_TRAILING( Airports!E:E), "Not found")</f>
        <v>CA</v>
      </c>
      <c r="J4129" s="1">
        <v>0.28125</v>
      </c>
      <c r="K4129" s="22">
        <f>HOUR(Flights[[#This Row],[Scheduled Departure]])</f>
        <v>6</v>
      </c>
      <c r="L4129" s="1">
        <v>0.27986111111111112</v>
      </c>
      <c r="M4129">
        <f>(L4129-J4129)*24*60</f>
        <v>-1.9999999999999929</v>
      </c>
      <c r="N4129" s="16">
        <f>Flights[[#This Row],[Length (min)]]/60</f>
        <v>1.1499999999999999</v>
      </c>
      <c r="O4129">
        <v>69</v>
      </c>
      <c r="P4129">
        <v>337</v>
      </c>
      <c r="Q4129" s="18">
        <f>IFERROR(Flights[[#This Row],[Distance]]/Flights[[#This Row],[Length (hr)]], "")</f>
        <v>293.04347826086956</v>
      </c>
      <c r="R4129" s="1">
        <v>0.34305555555555556</v>
      </c>
      <c r="S4129" s="1" t="str">
        <f>IF(Flights[[#This Row],[Length (hr)]]&lt;2, "No meal", IF(Flights[[#This Row],[Length (hr)]]&lt;3.5, "Light meal", "Full meal"))</f>
        <v>No meal</v>
      </c>
      <c r="T4129" s="1" t="str">
        <f>IF(AND(Flights[[#This Row],[Airline]]="US Airways", Flights[[#This Row],[Meal]]="Full Meal"), "Yes", "No")</f>
        <v>No</v>
      </c>
      <c r="U4129" s="1">
        <v>0.32777777777777778</v>
      </c>
      <c r="V4129">
        <v>-22</v>
      </c>
      <c r="W4129" s="1" t="str">
        <f>IF(Flights[[#This Row],[Arrival Delay]] = "", "Cancelled", IF(Flights[[#This Row],[Arrival Delay]]&gt;15, "Delayed", "On time"))</f>
        <v>On time</v>
      </c>
      <c r="X4129" t="str">
        <f>IF(Flights[[#This Row],[Status]]&lt;&gt;"Delayed","", IF(Flights[[#This Row],[Arrival Delay]]&gt;120, "Severe", IF(Flights[[#This Row],[Arrival Delay]]&gt;60, "Major", "Moderate")))</f>
        <v/>
      </c>
      <c r="Y4129" t="b">
        <v>0</v>
      </c>
      <c r="AA4129" t="str">
        <f>IF(OR(AND(Flights[[#This Row],[Status]]="Cancelled", Flights[[#This Row],[Cancellation Reason]]="Airline/Carrier"), Flights[[#This Row],[Delay Type]]="Severe"), "Yes", "No")</f>
        <v>No</v>
      </c>
    </row>
    <row r="4130" spans="1:27" x14ac:dyDescent="0.3">
      <c r="A4130" s="3">
        <v>42304</v>
      </c>
      <c r="B4130" s="22">
        <f>WEEKNUM(Flights[[#This Row],[Date]], 1)</f>
        <v>44</v>
      </c>
      <c r="C4130" s="22">
        <f>WEEKDAY(Flights[[#This Row],[Date]],1)</f>
        <v>3</v>
      </c>
      <c r="D4130" t="s">
        <v>420</v>
      </c>
      <c r="E4130" t="s">
        <v>1990</v>
      </c>
      <c r="F4130" t="s">
        <v>0</v>
      </c>
      <c r="G4130" t="s">
        <v>257</v>
      </c>
      <c r="H4130" t="str">
        <f>_xlfn.XLOOKUP(Flights[[#This Row],[Destination]], Airports!$A$2:$A$78, Airports!$D$2:$D$78)</f>
        <v>Baltimore</v>
      </c>
      <c r="I4130" t="str" cm="1">
        <f t="array" ref="I4130">_xlfn.XLOOKUP(Flights[[#This Row],[Destination]],_xlfn._TRO_TRAILING( Airports!A:A),_xlfn._TRO_TRAILING( Airports!E:E), "Not found")</f>
        <v>MD</v>
      </c>
      <c r="J4130" s="1">
        <v>0.2986111111111111</v>
      </c>
      <c r="K4130" s="22">
        <f>HOUR(Flights[[#This Row],[Scheduled Departure]])</f>
        <v>7</v>
      </c>
      <c r="L4130" s="1">
        <v>0.29583333333333334</v>
      </c>
      <c r="M4130">
        <f>(L4130-J4130)*24*60</f>
        <v>-3.9999999999999858</v>
      </c>
      <c r="N4130" s="16">
        <f>Flights[[#This Row],[Length (min)]]/60</f>
        <v>4.9000000000000004</v>
      </c>
      <c r="O4130">
        <v>294</v>
      </c>
      <c r="P4130">
        <v>2329</v>
      </c>
      <c r="Q4130" s="18">
        <f>IFERROR(Flights[[#This Row],[Distance]]/Flights[[#This Row],[Length (hr)]], "")</f>
        <v>475.30612244897958</v>
      </c>
      <c r="R4130" s="1">
        <v>0.63263888888888886</v>
      </c>
      <c r="S4130" s="1" t="str">
        <f>IF(Flights[[#This Row],[Length (hr)]]&lt;2, "No meal", IF(Flights[[#This Row],[Length (hr)]]&lt;3.5, "Light meal", "Full meal"))</f>
        <v>Full meal</v>
      </c>
      <c r="T4130" s="1" t="str">
        <f>IF(AND(Flights[[#This Row],[Airline]]="US Airways", Flights[[#This Row],[Meal]]="Full Meal"), "Yes", "No")</f>
        <v>No</v>
      </c>
      <c r="U4130" s="1">
        <v>0.625</v>
      </c>
      <c r="V4130">
        <v>-11</v>
      </c>
      <c r="W4130" s="1" t="str">
        <f>IF(Flights[[#This Row],[Arrival Delay]] = "", "Cancelled", IF(Flights[[#This Row],[Arrival Delay]]&gt;15, "Delayed", "On time"))</f>
        <v>On time</v>
      </c>
      <c r="X4130" t="str">
        <f>IF(Flights[[#This Row],[Status]]&lt;&gt;"Delayed","", IF(Flights[[#This Row],[Arrival Delay]]&gt;120, "Severe", IF(Flights[[#This Row],[Arrival Delay]]&gt;60, "Major", "Moderate")))</f>
        <v/>
      </c>
      <c r="Y4130" t="b">
        <v>0</v>
      </c>
      <c r="AA4130" t="str">
        <f>IF(OR(AND(Flights[[#This Row],[Status]]="Cancelled", Flights[[#This Row],[Cancellation Reason]]="Airline/Carrier"), Flights[[#This Row],[Delay Type]]="Severe"), "Yes", "No")</f>
        <v>No</v>
      </c>
    </row>
    <row r="4131" spans="1:27" x14ac:dyDescent="0.3">
      <c r="A4131" s="3">
        <v>42304</v>
      </c>
      <c r="B4131" s="22">
        <f>WEEKNUM(Flights[[#This Row],[Date]], 1)</f>
        <v>44</v>
      </c>
      <c r="C4131" s="22">
        <f>WEEKDAY(Flights[[#This Row],[Date]],1)</f>
        <v>3</v>
      </c>
      <c r="D4131" t="s">
        <v>415</v>
      </c>
      <c r="E4131" t="s">
        <v>1996</v>
      </c>
      <c r="F4131" t="s">
        <v>0</v>
      </c>
      <c r="G4131" t="s">
        <v>10</v>
      </c>
      <c r="H4131" t="str">
        <f>_xlfn.XLOOKUP(Flights[[#This Row],[Destination]], Airports!$A$2:$A$78, Airports!$D$2:$D$78)</f>
        <v>Boston</v>
      </c>
      <c r="I4131" t="str" cm="1">
        <f t="array" ref="I4131">_xlfn.XLOOKUP(Flights[[#This Row],[Destination]],_xlfn._TRO_TRAILING( Airports!A:A),_xlfn._TRO_TRAILING( Airports!E:E), "Not found")</f>
        <v>MA</v>
      </c>
      <c r="J4131" s="1">
        <v>0.35069444444444442</v>
      </c>
      <c r="K4131" s="22">
        <f>HOUR(Flights[[#This Row],[Scheduled Departure]])</f>
        <v>8</v>
      </c>
      <c r="L4131" s="1">
        <v>0.34722222222222221</v>
      </c>
      <c r="M4131">
        <f>(L4131-J4131)*24*60</f>
        <v>-4.9999999999999822</v>
      </c>
      <c r="N4131" s="16">
        <f>Flights[[#This Row],[Length (min)]]/60</f>
        <v>5.1833333333333336</v>
      </c>
      <c r="O4131">
        <v>311</v>
      </c>
      <c r="P4131">
        <v>2611</v>
      </c>
      <c r="Q4131" s="18">
        <f>IFERROR(Flights[[#This Row],[Distance]]/Flights[[#This Row],[Length (hr)]], "")</f>
        <v>503.72990353697747</v>
      </c>
      <c r="R4131" s="1">
        <v>0.70138888888888884</v>
      </c>
      <c r="S4131" s="1" t="str">
        <f>IF(Flights[[#This Row],[Length (hr)]]&lt;2, "No meal", IF(Flights[[#This Row],[Length (hr)]]&lt;3.5, "Light meal", "Full meal"))</f>
        <v>Full meal</v>
      </c>
      <c r="T4131" s="1" t="str">
        <f>IF(AND(Flights[[#This Row],[Airline]]="US Airways", Flights[[#This Row],[Meal]]="Full Meal"), "Yes", "No")</f>
        <v>No</v>
      </c>
      <c r="U4131" s="1">
        <v>0.68819444444444444</v>
      </c>
      <c r="V4131">
        <v>-19</v>
      </c>
      <c r="W4131" s="1" t="str">
        <f>IF(Flights[[#This Row],[Arrival Delay]] = "", "Cancelled", IF(Flights[[#This Row],[Arrival Delay]]&gt;15, "Delayed", "On time"))</f>
        <v>On time</v>
      </c>
      <c r="X4131" t="str">
        <f>IF(Flights[[#This Row],[Status]]&lt;&gt;"Delayed","", IF(Flights[[#This Row],[Arrival Delay]]&gt;120, "Severe", IF(Flights[[#This Row],[Arrival Delay]]&gt;60, "Major", "Moderate")))</f>
        <v/>
      </c>
      <c r="Y4131" t="b">
        <v>0</v>
      </c>
      <c r="AA4131" t="str">
        <f>IF(OR(AND(Flights[[#This Row],[Status]]="Cancelled", Flights[[#This Row],[Cancellation Reason]]="Airline/Carrier"), Flights[[#This Row],[Delay Type]]="Severe"), "Yes", "No")</f>
        <v>No</v>
      </c>
    </row>
    <row r="4132" spans="1:27" x14ac:dyDescent="0.3">
      <c r="A4132" s="3">
        <v>42304</v>
      </c>
      <c r="B4132" s="22">
        <f>WEEKNUM(Flights[[#This Row],[Date]], 1)</f>
        <v>44</v>
      </c>
      <c r="C4132" s="22">
        <f>WEEKDAY(Flights[[#This Row],[Date]],1)</f>
        <v>3</v>
      </c>
      <c r="D4132" t="s">
        <v>1831</v>
      </c>
      <c r="E4132" t="s">
        <v>1989</v>
      </c>
      <c r="F4132" t="s">
        <v>0</v>
      </c>
      <c r="G4132" t="s">
        <v>15</v>
      </c>
      <c r="H4132" t="str">
        <f>_xlfn.XLOOKUP(Flights[[#This Row],[Destination]], Airports!$A$2:$A$78, Airports!$D$2:$D$78)</f>
        <v>Las Vegas</v>
      </c>
      <c r="I4132" t="str" cm="1">
        <f t="array" ref="I4132">_xlfn.XLOOKUP(Flights[[#This Row],[Destination]],_xlfn._TRO_TRAILING( Airports!A:A),_xlfn._TRO_TRAILING( Airports!E:E), "Not found")</f>
        <v>NV</v>
      </c>
      <c r="J4132" s="1">
        <v>0.46527777777777779</v>
      </c>
      <c r="K4132" s="22">
        <f>HOUR(Flights[[#This Row],[Scheduled Departure]])</f>
        <v>11</v>
      </c>
      <c r="L4132" s="1">
        <v>0.46180555555555558</v>
      </c>
      <c r="M4132">
        <f>(L4132-J4132)*24*60</f>
        <v>-4.9999999999999822</v>
      </c>
      <c r="N4132" s="16">
        <f>Flights[[#This Row],[Length (min)]]/60</f>
        <v>1.0666666666666667</v>
      </c>
      <c r="O4132">
        <v>64</v>
      </c>
      <c r="P4132">
        <v>236</v>
      </c>
      <c r="Q4132" s="18">
        <f>IFERROR(Flights[[#This Row],[Distance]]/Flights[[#This Row],[Length (hr)]], "")</f>
        <v>221.25</v>
      </c>
      <c r="R4132" s="1">
        <v>0.51388888888888884</v>
      </c>
      <c r="S4132" s="1" t="str">
        <f>IF(Flights[[#This Row],[Length (hr)]]&lt;2, "No meal", IF(Flights[[#This Row],[Length (hr)]]&lt;3.5, "Light meal", "Full meal"))</f>
        <v>No meal</v>
      </c>
      <c r="T4132" s="1" t="str">
        <f>IF(AND(Flights[[#This Row],[Airline]]="US Airways", Flights[[#This Row],[Meal]]="Full Meal"), "Yes", "No")</f>
        <v>No</v>
      </c>
      <c r="U4132" s="1">
        <v>0.50624999999999998</v>
      </c>
      <c r="V4132">
        <v>-11</v>
      </c>
      <c r="W4132" s="1" t="str">
        <f>IF(Flights[[#This Row],[Arrival Delay]] = "", "Cancelled", IF(Flights[[#This Row],[Arrival Delay]]&gt;15, "Delayed", "On time"))</f>
        <v>On time</v>
      </c>
      <c r="X4132" t="str">
        <f>IF(Flights[[#This Row],[Status]]&lt;&gt;"Delayed","", IF(Flights[[#This Row],[Arrival Delay]]&gt;120, "Severe", IF(Flights[[#This Row],[Arrival Delay]]&gt;60, "Major", "Moderate")))</f>
        <v/>
      </c>
      <c r="Y4132" t="b">
        <v>0</v>
      </c>
      <c r="AA4132" t="str">
        <f>IF(OR(AND(Flights[[#This Row],[Status]]="Cancelled", Flights[[#This Row],[Cancellation Reason]]="Airline/Carrier"), Flights[[#This Row],[Delay Type]]="Severe"), "Yes", "No")</f>
        <v>No</v>
      </c>
    </row>
    <row r="4133" spans="1:27" x14ac:dyDescent="0.3">
      <c r="A4133" s="3">
        <v>42304</v>
      </c>
      <c r="B4133" s="22">
        <f>WEEKNUM(Flights[[#This Row],[Date]], 1)</f>
        <v>44</v>
      </c>
      <c r="C4133" s="22">
        <f>WEEKDAY(Flights[[#This Row],[Date]],1)</f>
        <v>3</v>
      </c>
      <c r="D4133" t="s">
        <v>1679</v>
      </c>
      <c r="E4133" t="s">
        <v>1995</v>
      </c>
      <c r="F4133" t="s">
        <v>0</v>
      </c>
      <c r="G4133" t="s">
        <v>273</v>
      </c>
      <c r="H4133" t="str">
        <f>_xlfn.XLOOKUP(Flights[[#This Row],[Destination]], Airports!$A$2:$A$78, Airports!$D$2:$D$78)</f>
        <v>Denver</v>
      </c>
      <c r="I4133" t="str" cm="1">
        <f t="array" ref="I4133">_xlfn.XLOOKUP(Flights[[#This Row],[Destination]],_xlfn._TRO_TRAILING( Airports!A:A),_xlfn._TRO_TRAILING( Airports!E:E), "Not found")</f>
        <v>CO</v>
      </c>
      <c r="J4133" s="1">
        <v>0.47916666666666669</v>
      </c>
      <c r="K4133" s="22">
        <f>HOUR(Flights[[#This Row],[Scheduled Departure]])</f>
        <v>11</v>
      </c>
      <c r="L4133" s="1">
        <v>0.48402777777777778</v>
      </c>
      <c r="M4133">
        <f>(L4133-J4133)*24*60</f>
        <v>6.9999999999999751</v>
      </c>
      <c r="N4133" s="16">
        <f>Flights[[#This Row],[Length (min)]]/60</f>
        <v>1.9666666666666666</v>
      </c>
      <c r="O4133">
        <v>118</v>
      </c>
      <c r="P4133">
        <v>862</v>
      </c>
      <c r="Q4133" s="18">
        <f>IFERROR(Flights[[#This Row],[Distance]]/Flights[[#This Row],[Length (hr)]], "")</f>
        <v>438.30508474576271</v>
      </c>
      <c r="R4133" s="1">
        <v>0.61458333333333337</v>
      </c>
      <c r="S4133" s="1" t="str">
        <f>IF(Flights[[#This Row],[Length (hr)]]&lt;2, "No meal", IF(Flights[[#This Row],[Length (hr)]]&lt;3.5, "Light meal", "Full meal"))</f>
        <v>No meal</v>
      </c>
      <c r="T4133" s="1" t="str">
        <f>IF(AND(Flights[[#This Row],[Airline]]="US Airways", Flights[[#This Row],[Meal]]="Full Meal"), "Yes", "No")</f>
        <v>No</v>
      </c>
      <c r="U4133" s="1">
        <v>0.60763888888888884</v>
      </c>
      <c r="V4133">
        <v>-10</v>
      </c>
      <c r="W4133" s="1" t="str">
        <f>IF(Flights[[#This Row],[Arrival Delay]] = "", "Cancelled", IF(Flights[[#This Row],[Arrival Delay]]&gt;15, "Delayed", "On time"))</f>
        <v>On time</v>
      </c>
      <c r="X4133" t="str">
        <f>IF(Flights[[#This Row],[Status]]&lt;&gt;"Delayed","", IF(Flights[[#This Row],[Arrival Delay]]&gt;120, "Severe", IF(Flights[[#This Row],[Arrival Delay]]&gt;60, "Major", "Moderate")))</f>
        <v/>
      </c>
      <c r="Y4133" t="b">
        <v>0</v>
      </c>
      <c r="AA4133" t="str">
        <f>IF(OR(AND(Flights[[#This Row],[Status]]="Cancelled", Flights[[#This Row],[Cancellation Reason]]="Airline/Carrier"), Flights[[#This Row],[Delay Type]]="Severe"), "Yes", "No")</f>
        <v>No</v>
      </c>
    </row>
    <row r="4134" spans="1:27" x14ac:dyDescent="0.3">
      <c r="A4134" s="3">
        <v>42304</v>
      </c>
      <c r="B4134" s="22">
        <f>WEEKNUM(Flights[[#This Row],[Date]], 1)</f>
        <v>44</v>
      </c>
      <c r="C4134" s="22">
        <f>WEEKDAY(Flights[[#This Row],[Date]],1)</f>
        <v>3</v>
      </c>
      <c r="D4134" t="s">
        <v>810</v>
      </c>
      <c r="E4134" t="s">
        <v>1995</v>
      </c>
      <c r="F4134" t="s">
        <v>0</v>
      </c>
      <c r="G4134" t="s">
        <v>349</v>
      </c>
      <c r="H4134" t="str">
        <f>_xlfn.XLOOKUP(Flights[[#This Row],[Destination]], Airports!$A$2:$A$78, Airports!$D$2:$D$78)</f>
        <v>Salt Lake City</v>
      </c>
      <c r="I4134" t="str" cm="1">
        <f t="array" ref="I4134">_xlfn.XLOOKUP(Flights[[#This Row],[Destination]],_xlfn._TRO_TRAILING( Airports!A:A),_xlfn._TRO_TRAILING( Airports!E:E), "Not found")</f>
        <v>UT</v>
      </c>
      <c r="J4134" s="1">
        <v>0.65625</v>
      </c>
      <c r="K4134" s="22">
        <f>HOUR(Flights[[#This Row],[Scheduled Departure]])</f>
        <v>15</v>
      </c>
      <c r="L4134" s="1">
        <v>0.65555555555555556</v>
      </c>
      <c r="M4134">
        <f>(L4134-J4134)*24*60</f>
        <v>-0.99999999999999645</v>
      </c>
      <c r="N4134" s="16">
        <f>Flights[[#This Row],[Length (min)]]/60</f>
        <v>1.55</v>
      </c>
      <c r="O4134">
        <v>93</v>
      </c>
      <c r="P4134">
        <v>590</v>
      </c>
      <c r="Q4134" s="18">
        <f>IFERROR(Flights[[#This Row],[Distance]]/Flights[[#This Row],[Length (hr)]], "")</f>
        <v>380.64516129032256</v>
      </c>
      <c r="R4134" s="1">
        <v>0.76736111111111116</v>
      </c>
      <c r="S4134" s="1" t="str">
        <f>IF(Flights[[#This Row],[Length (hr)]]&lt;2, "No meal", IF(Flights[[#This Row],[Length (hr)]]&lt;3.5, "Light meal", "Full meal"))</f>
        <v>No meal</v>
      </c>
      <c r="T4134" s="1" t="str">
        <f>IF(AND(Flights[[#This Row],[Airline]]="US Airways", Flights[[#This Row],[Meal]]="Full Meal"), "Yes", "No")</f>
        <v>No</v>
      </c>
      <c r="U4134" s="1">
        <v>0.76180555555555551</v>
      </c>
      <c r="V4134">
        <v>-8</v>
      </c>
      <c r="W4134" s="1" t="str">
        <f>IF(Flights[[#This Row],[Arrival Delay]] = "", "Cancelled", IF(Flights[[#This Row],[Arrival Delay]]&gt;15, "Delayed", "On time"))</f>
        <v>On time</v>
      </c>
      <c r="X4134" t="str">
        <f>IF(Flights[[#This Row],[Status]]&lt;&gt;"Delayed","", IF(Flights[[#This Row],[Arrival Delay]]&gt;120, "Severe", IF(Flights[[#This Row],[Arrival Delay]]&gt;60, "Major", "Moderate")))</f>
        <v/>
      </c>
      <c r="Y4134" t="b">
        <v>0</v>
      </c>
      <c r="AA4134" t="str">
        <f>IF(OR(AND(Flights[[#This Row],[Status]]="Cancelled", Flights[[#This Row],[Cancellation Reason]]="Airline/Carrier"), Flights[[#This Row],[Delay Type]]="Severe"), "Yes", "No")</f>
        <v>No</v>
      </c>
    </row>
    <row r="4135" spans="1:27" x14ac:dyDescent="0.3">
      <c r="A4135" s="3">
        <v>42304</v>
      </c>
      <c r="B4135" s="22">
        <f>WEEKNUM(Flights[[#This Row],[Date]], 1)</f>
        <v>44</v>
      </c>
      <c r="C4135" s="22">
        <f>WEEKDAY(Flights[[#This Row],[Date]],1)</f>
        <v>3</v>
      </c>
      <c r="D4135" t="s">
        <v>759</v>
      </c>
      <c r="E4135" t="s">
        <v>1990</v>
      </c>
      <c r="F4135" t="s">
        <v>0</v>
      </c>
      <c r="G4135" t="s">
        <v>316</v>
      </c>
      <c r="H4135" t="str">
        <f>_xlfn.XLOOKUP(Flights[[#This Row],[Destination]], Airports!$A$2:$A$78, Airports!$D$2:$D$78)</f>
        <v>New Orleans</v>
      </c>
      <c r="I4135" t="str" cm="1">
        <f t="array" ref="I4135">_xlfn.XLOOKUP(Flights[[#This Row],[Destination]],_xlfn._TRO_TRAILING( Airports!A:A),_xlfn._TRO_TRAILING( Airports!E:E), "Not found")</f>
        <v>LA</v>
      </c>
      <c r="J4135" s="1">
        <v>0.70833333333333337</v>
      </c>
      <c r="K4135" s="22">
        <f>HOUR(Flights[[#This Row],[Scheduled Departure]])</f>
        <v>17</v>
      </c>
      <c r="L4135" s="1">
        <v>0.70694444444444449</v>
      </c>
      <c r="M4135">
        <f>(L4135-J4135)*24*60</f>
        <v>-1.9999999999999929</v>
      </c>
      <c r="N4135" s="16">
        <f>Flights[[#This Row],[Length (min)]]/60</f>
        <v>3.4333333333333331</v>
      </c>
      <c r="O4135">
        <v>206</v>
      </c>
      <c r="P4135">
        <v>1670</v>
      </c>
      <c r="Q4135" s="18">
        <f>IFERROR(Flights[[#This Row],[Distance]]/Flights[[#This Row],[Length (hr)]], "")</f>
        <v>486.40776699029129</v>
      </c>
      <c r="R4135" s="1">
        <v>0.94374999999999998</v>
      </c>
      <c r="S4135" s="1" t="str">
        <f>IF(Flights[[#This Row],[Length (hr)]]&lt;2, "No meal", IF(Flights[[#This Row],[Length (hr)]]&lt;3.5, "Light meal", "Full meal"))</f>
        <v>Light meal</v>
      </c>
      <c r="T4135" s="1" t="str">
        <f>IF(AND(Flights[[#This Row],[Airline]]="US Airways", Flights[[#This Row],[Meal]]="Full Meal"), "Yes", "No")</f>
        <v>No</v>
      </c>
      <c r="U4135" s="1">
        <v>0.93333333333333335</v>
      </c>
      <c r="V4135">
        <v>-15</v>
      </c>
      <c r="W4135" s="1" t="str">
        <f>IF(Flights[[#This Row],[Arrival Delay]] = "", "Cancelled", IF(Flights[[#This Row],[Arrival Delay]]&gt;15, "Delayed", "On time"))</f>
        <v>On time</v>
      </c>
      <c r="X4135" t="str">
        <f>IF(Flights[[#This Row],[Status]]&lt;&gt;"Delayed","", IF(Flights[[#This Row],[Arrival Delay]]&gt;120, "Severe", IF(Flights[[#This Row],[Arrival Delay]]&gt;60, "Major", "Moderate")))</f>
        <v/>
      </c>
      <c r="Y4135" t="b">
        <v>0</v>
      </c>
      <c r="AA4135" t="str">
        <f>IF(OR(AND(Flights[[#This Row],[Status]]="Cancelled", Flights[[#This Row],[Cancellation Reason]]="Airline/Carrier"), Flights[[#This Row],[Delay Type]]="Severe"), "Yes", "No")</f>
        <v>No</v>
      </c>
    </row>
    <row r="4136" spans="1:27" x14ac:dyDescent="0.3">
      <c r="A4136" s="3">
        <v>42304</v>
      </c>
      <c r="B4136" s="22">
        <f>WEEKNUM(Flights[[#This Row],[Date]], 1)</f>
        <v>44</v>
      </c>
      <c r="C4136" s="22">
        <f>WEEKDAY(Flights[[#This Row],[Date]],1)</f>
        <v>3</v>
      </c>
      <c r="D4136" t="s">
        <v>618</v>
      </c>
      <c r="E4136" t="s">
        <v>1991</v>
      </c>
      <c r="F4136" t="s">
        <v>0</v>
      </c>
      <c r="G4136" t="s">
        <v>344</v>
      </c>
      <c r="H4136" t="str">
        <f>_xlfn.XLOOKUP(Flights[[#This Row],[Destination]], Airports!$A$2:$A$78, Airports!$D$2:$D$78)</f>
        <v>Seattle</v>
      </c>
      <c r="I4136" t="str" cm="1">
        <f t="array" ref="I4136">_xlfn.XLOOKUP(Flights[[#This Row],[Destination]],_xlfn._TRO_TRAILING( Airports!A:A),_xlfn._TRO_TRAILING( Airports!E:E), "Not found")</f>
        <v>WA</v>
      </c>
      <c r="J4136" s="1">
        <v>0.78819444444444442</v>
      </c>
      <c r="K4136" s="22">
        <f>HOUR(Flights[[#This Row],[Scheduled Departure]])</f>
        <v>18</v>
      </c>
      <c r="L4136" s="1">
        <v>0.78194444444444444</v>
      </c>
      <c r="M4136">
        <f>(L4136-J4136)*24*60</f>
        <v>-8.999999999999968</v>
      </c>
      <c r="N4136" s="16">
        <f>Flights[[#This Row],[Length (min)]]/60</f>
        <v>2.5333333333333332</v>
      </c>
      <c r="O4136">
        <v>152</v>
      </c>
      <c r="P4136">
        <v>954</v>
      </c>
      <c r="Q4136" s="18">
        <f>IFERROR(Flights[[#This Row],[Distance]]/Flights[[#This Row],[Length (hr)]], "")</f>
        <v>376.5789473684211</v>
      </c>
      <c r="R4136" s="1">
        <v>0.90138888888888891</v>
      </c>
      <c r="S4136" s="1" t="str">
        <f>IF(Flights[[#This Row],[Length (hr)]]&lt;2, "No meal", IF(Flights[[#This Row],[Length (hr)]]&lt;3.5, "Light meal", "Full meal"))</f>
        <v>Light meal</v>
      </c>
      <c r="T4136" s="1" t="str">
        <f>IF(AND(Flights[[#This Row],[Airline]]="US Airways", Flights[[#This Row],[Meal]]="Full Meal"), "Yes", "No")</f>
        <v>No</v>
      </c>
      <c r="U4136" s="1">
        <v>0.88749999999999996</v>
      </c>
      <c r="V4136">
        <v>-20</v>
      </c>
      <c r="W4136" s="1" t="str">
        <f>IF(Flights[[#This Row],[Arrival Delay]] = "", "Cancelled", IF(Flights[[#This Row],[Arrival Delay]]&gt;15, "Delayed", "On time"))</f>
        <v>On time</v>
      </c>
      <c r="X4136" t="str">
        <f>IF(Flights[[#This Row],[Status]]&lt;&gt;"Delayed","", IF(Flights[[#This Row],[Arrival Delay]]&gt;120, "Severe", IF(Flights[[#This Row],[Arrival Delay]]&gt;60, "Major", "Moderate")))</f>
        <v/>
      </c>
      <c r="Y4136" t="b">
        <v>0</v>
      </c>
      <c r="AA4136" t="str">
        <f>IF(OR(AND(Flights[[#This Row],[Status]]="Cancelled", Flights[[#This Row],[Cancellation Reason]]="Airline/Carrier"), Flights[[#This Row],[Delay Type]]="Severe"), "Yes", "No")</f>
        <v>No</v>
      </c>
    </row>
    <row r="4137" spans="1:27" x14ac:dyDescent="0.3">
      <c r="A4137" s="3">
        <v>42304</v>
      </c>
      <c r="B4137" s="22">
        <f>WEEKNUM(Flights[[#This Row],[Date]], 1)</f>
        <v>44</v>
      </c>
      <c r="C4137" s="22">
        <f>WEEKDAY(Flights[[#This Row],[Date]],1)</f>
        <v>3</v>
      </c>
      <c r="D4137" t="s">
        <v>669</v>
      </c>
      <c r="E4137" t="s">
        <v>1992</v>
      </c>
      <c r="F4137" t="s">
        <v>0</v>
      </c>
      <c r="G4137" t="s">
        <v>285</v>
      </c>
      <c r="H4137" t="str">
        <f>_xlfn.XLOOKUP(Flights[[#This Row],[Destination]], Airports!$A$2:$A$78, Airports!$D$2:$D$78)</f>
        <v>Fort Lauderdale</v>
      </c>
      <c r="I4137" t="str" cm="1">
        <f t="array" ref="I4137">_xlfn.XLOOKUP(Flights[[#This Row],[Destination]],_xlfn._TRO_TRAILING( Airports!A:A),_xlfn._TRO_TRAILING( Airports!E:E), "Not found")</f>
        <v>FL</v>
      </c>
      <c r="J4137" s="1">
        <v>0.9506944444444444</v>
      </c>
      <c r="K4137" s="22">
        <f>HOUR(Flights[[#This Row],[Scheduled Departure]])</f>
        <v>22</v>
      </c>
      <c r="L4137" s="1">
        <v>0.94861111111111107</v>
      </c>
      <c r="M4137">
        <f>(L4137-J4137)*24*60</f>
        <v>-2.9999999999999893</v>
      </c>
      <c r="N4137" s="16">
        <f>Flights[[#This Row],[Length (min)]]/60</f>
        <v>4.45</v>
      </c>
      <c r="O4137">
        <v>267</v>
      </c>
      <c r="P4137">
        <v>2343</v>
      </c>
      <c r="Q4137" s="18">
        <f>IFERROR(Flights[[#This Row],[Distance]]/Flights[[#This Row],[Length (hr)]], "")</f>
        <v>526.51685393258424</v>
      </c>
      <c r="R4137" s="1">
        <v>0.2722222222222222</v>
      </c>
      <c r="S4137" s="1" t="str">
        <f>IF(Flights[[#This Row],[Length (hr)]]&lt;2, "No meal", IF(Flights[[#This Row],[Length (hr)]]&lt;3.5, "Light meal", "Full meal"))</f>
        <v>Full meal</v>
      </c>
      <c r="T4137" s="1" t="str">
        <f>IF(AND(Flights[[#This Row],[Airline]]="US Airways", Flights[[#This Row],[Meal]]="Full Meal"), "Yes", "No")</f>
        <v>No</v>
      </c>
      <c r="U4137" s="1">
        <v>0.2590277777777778</v>
      </c>
      <c r="V4137">
        <v>-19</v>
      </c>
      <c r="W4137" s="1" t="str">
        <f>IF(Flights[[#This Row],[Arrival Delay]] = "", "Cancelled", IF(Flights[[#This Row],[Arrival Delay]]&gt;15, "Delayed", "On time"))</f>
        <v>On time</v>
      </c>
      <c r="X4137" t="str">
        <f>IF(Flights[[#This Row],[Status]]&lt;&gt;"Delayed","", IF(Flights[[#This Row],[Arrival Delay]]&gt;120, "Severe", IF(Flights[[#This Row],[Arrival Delay]]&gt;60, "Major", "Moderate")))</f>
        <v/>
      </c>
      <c r="Y4137" t="b">
        <v>0</v>
      </c>
      <c r="AA4137" t="str">
        <f>IF(OR(AND(Flights[[#This Row],[Status]]="Cancelled", Flights[[#This Row],[Cancellation Reason]]="Airline/Carrier"), Flights[[#This Row],[Delay Type]]="Severe"), "Yes", "No")</f>
        <v>No</v>
      </c>
    </row>
    <row r="4138" spans="1:27" x14ac:dyDescent="0.3">
      <c r="A4138" s="3">
        <v>42305</v>
      </c>
      <c r="B4138" s="22">
        <f>WEEKNUM(Flights[[#This Row],[Date]], 1)</f>
        <v>44</v>
      </c>
      <c r="C4138" s="22">
        <f>WEEKDAY(Flights[[#This Row],[Date]],1)</f>
        <v>4</v>
      </c>
      <c r="D4138" t="s">
        <v>1719</v>
      </c>
      <c r="E4138" t="s">
        <v>1995</v>
      </c>
      <c r="F4138" t="s">
        <v>0</v>
      </c>
      <c r="G4138" t="s">
        <v>15</v>
      </c>
      <c r="H4138" t="str">
        <f>_xlfn.XLOOKUP(Flights[[#This Row],[Destination]], Airports!$A$2:$A$78, Airports!$D$2:$D$78)</f>
        <v>Las Vegas</v>
      </c>
      <c r="I4138" t="str" cm="1">
        <f t="array" ref="I4138">_xlfn.XLOOKUP(Flights[[#This Row],[Destination]],_xlfn._TRO_TRAILING( Airports!A:A),_xlfn._TRO_TRAILING( Airports!E:E), "Not found")</f>
        <v>NV</v>
      </c>
      <c r="J4138" s="1">
        <v>0.26041666666666669</v>
      </c>
      <c r="K4138" s="22">
        <f>HOUR(Flights[[#This Row],[Scheduled Departure]])</f>
        <v>6</v>
      </c>
      <c r="L4138" s="1">
        <v>0.25972222222222224</v>
      </c>
      <c r="M4138">
        <f>(L4138-J4138)*24*60</f>
        <v>-0.99999999999999645</v>
      </c>
      <c r="N4138" s="16">
        <f>Flights[[#This Row],[Length (min)]]/60</f>
        <v>1.1666666666666667</v>
      </c>
      <c r="O4138">
        <v>70</v>
      </c>
      <c r="P4138">
        <v>236</v>
      </c>
      <c r="Q4138" s="18">
        <f>IFERROR(Flights[[#This Row],[Distance]]/Flights[[#This Row],[Length (hr)]], "")</f>
        <v>202.28571428571428</v>
      </c>
      <c r="R4138" s="1">
        <v>0.30902777777777779</v>
      </c>
      <c r="S4138" s="1" t="str">
        <f>IF(Flights[[#This Row],[Length (hr)]]&lt;2, "No meal", IF(Flights[[#This Row],[Length (hr)]]&lt;3.5, "Light meal", "Full meal"))</f>
        <v>No meal</v>
      </c>
      <c r="T4138" s="1" t="str">
        <f>IF(AND(Flights[[#This Row],[Airline]]="US Airways", Flights[[#This Row],[Meal]]="Full Meal"), "Yes", "No")</f>
        <v>No</v>
      </c>
      <c r="U4138" s="1">
        <v>0.30833333333333335</v>
      </c>
      <c r="V4138">
        <v>-1</v>
      </c>
      <c r="W4138" s="1" t="str">
        <f>IF(Flights[[#This Row],[Arrival Delay]] = "", "Cancelled", IF(Flights[[#This Row],[Arrival Delay]]&gt;15, "Delayed", "On time"))</f>
        <v>On time</v>
      </c>
      <c r="X4138" t="str">
        <f>IF(Flights[[#This Row],[Status]]&lt;&gt;"Delayed","", IF(Flights[[#This Row],[Arrival Delay]]&gt;120, "Severe", IF(Flights[[#This Row],[Arrival Delay]]&gt;60, "Major", "Moderate")))</f>
        <v/>
      </c>
      <c r="Y4138" t="b">
        <v>0</v>
      </c>
      <c r="AA4138" t="str">
        <f>IF(OR(AND(Flights[[#This Row],[Status]]="Cancelled", Flights[[#This Row],[Cancellation Reason]]="Airline/Carrier"), Flights[[#This Row],[Delay Type]]="Severe"), "Yes", "No")</f>
        <v>No</v>
      </c>
    </row>
    <row r="4139" spans="1:27" x14ac:dyDescent="0.3">
      <c r="A4139" s="3">
        <v>42305</v>
      </c>
      <c r="B4139" s="22">
        <f>WEEKNUM(Flights[[#This Row],[Date]], 1)</f>
        <v>44</v>
      </c>
      <c r="C4139" s="22">
        <f>WEEKDAY(Flights[[#This Row],[Date]],1)</f>
        <v>4</v>
      </c>
      <c r="D4139" t="s">
        <v>783</v>
      </c>
      <c r="E4139" t="s">
        <v>1990</v>
      </c>
      <c r="F4139" t="s">
        <v>0</v>
      </c>
      <c r="G4139" t="s">
        <v>293</v>
      </c>
      <c r="H4139" t="str">
        <f>_xlfn.XLOOKUP(Flights[[#This Row],[Destination]], Airports!$A$2:$A$78, Airports!$D$2:$D$78)</f>
        <v>Houston</v>
      </c>
      <c r="I4139" t="str" cm="1">
        <f t="array" ref="I4139">_xlfn.XLOOKUP(Flights[[#This Row],[Destination]],_xlfn._TRO_TRAILING( Airports!A:A),_xlfn._TRO_TRAILING( Airports!E:E), "Not found")</f>
        <v>TX</v>
      </c>
      <c r="J4139" s="1">
        <v>0.28749999999999998</v>
      </c>
      <c r="K4139" s="22">
        <f>HOUR(Flights[[#This Row],[Scheduled Departure]])</f>
        <v>6</v>
      </c>
      <c r="L4139" s="1">
        <v>0.28819444444444442</v>
      </c>
      <c r="M4139">
        <f>(L4139-J4139)*24*60</f>
        <v>0.99999999999999645</v>
      </c>
      <c r="N4139" s="16">
        <f>Flights[[#This Row],[Length (min)]]/60</f>
        <v>3.3166666666666669</v>
      </c>
      <c r="O4139">
        <v>199</v>
      </c>
      <c r="P4139">
        <v>1379</v>
      </c>
      <c r="Q4139" s="18">
        <f>IFERROR(Flights[[#This Row],[Distance]]/Flights[[#This Row],[Length (hr)]], "")</f>
        <v>415.7788944723618</v>
      </c>
      <c r="R4139" s="1">
        <v>0.50902777777777775</v>
      </c>
      <c r="S4139" s="1" t="str">
        <f>IF(Flights[[#This Row],[Length (hr)]]&lt;2, "No meal", IF(Flights[[#This Row],[Length (hr)]]&lt;3.5, "Light meal", "Full meal"))</f>
        <v>Light meal</v>
      </c>
      <c r="T4139" s="1" t="str">
        <f>IF(AND(Flights[[#This Row],[Airline]]="US Airways", Flights[[#This Row],[Meal]]="Full Meal"), "Yes", "No")</f>
        <v>No</v>
      </c>
      <c r="U4139" s="1">
        <v>0.50972222222222219</v>
      </c>
      <c r="V4139">
        <v>1</v>
      </c>
      <c r="W4139" s="1" t="str">
        <f>IF(Flights[[#This Row],[Arrival Delay]] = "", "Cancelled", IF(Flights[[#This Row],[Arrival Delay]]&gt;15, "Delayed", "On time"))</f>
        <v>On time</v>
      </c>
      <c r="X4139" t="str">
        <f>IF(Flights[[#This Row],[Status]]&lt;&gt;"Delayed","", IF(Flights[[#This Row],[Arrival Delay]]&gt;120, "Severe", IF(Flights[[#This Row],[Arrival Delay]]&gt;60, "Major", "Moderate")))</f>
        <v/>
      </c>
      <c r="Y4139" t="b">
        <v>0</v>
      </c>
      <c r="AA4139" t="str">
        <f>IF(OR(AND(Flights[[#This Row],[Status]]="Cancelled", Flights[[#This Row],[Cancellation Reason]]="Airline/Carrier"), Flights[[#This Row],[Delay Type]]="Severe"), "Yes", "No")</f>
        <v>No</v>
      </c>
    </row>
    <row r="4140" spans="1:27" x14ac:dyDescent="0.3">
      <c r="A4140" s="3">
        <v>42305</v>
      </c>
      <c r="B4140" s="22">
        <f>WEEKNUM(Flights[[#This Row],[Date]], 1)</f>
        <v>44</v>
      </c>
      <c r="C4140" s="22">
        <f>WEEKDAY(Flights[[#This Row],[Date]],1)</f>
        <v>4</v>
      </c>
      <c r="D4140" t="s">
        <v>1107</v>
      </c>
      <c r="E4140" t="s">
        <v>1995</v>
      </c>
      <c r="F4140" t="s">
        <v>0</v>
      </c>
      <c r="G4140" t="s">
        <v>306</v>
      </c>
      <c r="H4140" t="str">
        <f>_xlfn.XLOOKUP(Flights[[#This Row],[Destination]], Airports!$A$2:$A$78, Airports!$D$2:$D$78)</f>
        <v>Chicago</v>
      </c>
      <c r="I4140" t="str" cm="1">
        <f t="array" ref="I4140">_xlfn.XLOOKUP(Flights[[#This Row],[Destination]],_xlfn._TRO_TRAILING( Airports!A:A),_xlfn._TRO_TRAILING( Airports!E:E), "Not found")</f>
        <v>IL</v>
      </c>
      <c r="J4140" s="1">
        <v>0.36458333333333331</v>
      </c>
      <c r="K4140" s="22">
        <f>HOUR(Flights[[#This Row],[Scheduled Departure]])</f>
        <v>8</v>
      </c>
      <c r="L4140" s="1">
        <v>0.36458333333333331</v>
      </c>
      <c r="M4140">
        <f>(L4140-J4140)*24*60</f>
        <v>0</v>
      </c>
      <c r="N4140" s="16">
        <f>Flights[[#This Row],[Length (min)]]/60</f>
        <v>3.75</v>
      </c>
      <c r="O4140">
        <v>225</v>
      </c>
      <c r="P4140">
        <v>1750</v>
      </c>
      <c r="Q4140" s="18">
        <f>IFERROR(Flights[[#This Row],[Distance]]/Flights[[#This Row],[Length (hr)]], "")</f>
        <v>466.66666666666669</v>
      </c>
      <c r="R4140" s="1">
        <v>0.61111111111111116</v>
      </c>
      <c r="S4140" s="1" t="str">
        <f>IF(Flights[[#This Row],[Length (hr)]]&lt;2, "No meal", IF(Flights[[#This Row],[Length (hr)]]&lt;3.5, "Light meal", "Full meal"))</f>
        <v>Full meal</v>
      </c>
      <c r="T4140" s="1" t="str">
        <f>IF(AND(Flights[[#This Row],[Airline]]="US Airways", Flights[[#This Row],[Meal]]="Full Meal"), "Yes", "No")</f>
        <v>No</v>
      </c>
      <c r="U4140" s="1">
        <v>0.60416666666666663</v>
      </c>
      <c r="V4140">
        <v>-10</v>
      </c>
      <c r="W4140" s="1" t="str">
        <f>IF(Flights[[#This Row],[Arrival Delay]] = "", "Cancelled", IF(Flights[[#This Row],[Arrival Delay]]&gt;15, "Delayed", "On time"))</f>
        <v>On time</v>
      </c>
      <c r="X4140" t="str">
        <f>IF(Flights[[#This Row],[Status]]&lt;&gt;"Delayed","", IF(Flights[[#This Row],[Arrival Delay]]&gt;120, "Severe", IF(Flights[[#This Row],[Arrival Delay]]&gt;60, "Major", "Moderate")))</f>
        <v/>
      </c>
      <c r="Y4140" t="b">
        <v>0</v>
      </c>
      <c r="AA4140" t="str">
        <f>IF(OR(AND(Flights[[#This Row],[Status]]="Cancelled", Flights[[#This Row],[Cancellation Reason]]="Airline/Carrier"), Flights[[#This Row],[Delay Type]]="Severe"), "Yes", "No")</f>
        <v>No</v>
      </c>
    </row>
    <row r="4141" spans="1:27" x14ac:dyDescent="0.3">
      <c r="A4141" s="3">
        <v>42305</v>
      </c>
      <c r="B4141" s="22">
        <f>WEEKNUM(Flights[[#This Row],[Date]], 1)</f>
        <v>44</v>
      </c>
      <c r="C4141" s="22">
        <f>WEEKDAY(Flights[[#This Row],[Date]],1)</f>
        <v>4</v>
      </c>
      <c r="D4141" t="s">
        <v>1684</v>
      </c>
      <c r="E4141" t="s">
        <v>1995</v>
      </c>
      <c r="F4141" t="s">
        <v>0</v>
      </c>
      <c r="G4141" t="s">
        <v>303</v>
      </c>
      <c r="H4141" t="str">
        <f>_xlfn.XLOOKUP(Flights[[#This Row],[Destination]], Airports!$A$2:$A$78, Airports!$D$2:$D$78)</f>
        <v>Kansas City</v>
      </c>
      <c r="I4141" t="str" cm="1">
        <f t="array" ref="I4141">_xlfn.XLOOKUP(Flights[[#This Row],[Destination]],_xlfn._TRO_TRAILING( Airports!A:A),_xlfn._TRO_TRAILING( Airports!E:E), "Not found")</f>
        <v>MO</v>
      </c>
      <c r="J4141" s="1">
        <v>0.52430555555555558</v>
      </c>
      <c r="K4141" s="22">
        <f>HOUR(Flights[[#This Row],[Scheduled Departure]])</f>
        <v>12</v>
      </c>
      <c r="L4141" s="1">
        <v>0.52152777777777781</v>
      </c>
      <c r="M4141">
        <f>(L4141-J4141)*24*60</f>
        <v>-3.9999999999999858</v>
      </c>
      <c r="N4141" s="16">
        <f>Flights[[#This Row],[Length (min)]]/60</f>
        <v>2.9333333333333331</v>
      </c>
      <c r="O4141">
        <v>176</v>
      </c>
      <c r="P4141">
        <v>1363</v>
      </c>
      <c r="Q4141" s="18">
        <f>IFERROR(Flights[[#This Row],[Distance]]/Flights[[#This Row],[Length (hr)]], "")</f>
        <v>464.65909090909093</v>
      </c>
      <c r="R4141" s="1">
        <v>0.73958333333333337</v>
      </c>
      <c r="S4141" s="1" t="str">
        <f>IF(Flights[[#This Row],[Length (hr)]]&lt;2, "No meal", IF(Flights[[#This Row],[Length (hr)]]&lt;3.5, "Light meal", "Full meal"))</f>
        <v>Light meal</v>
      </c>
      <c r="T4141" s="1" t="str">
        <f>IF(AND(Flights[[#This Row],[Airline]]="US Airways", Flights[[#This Row],[Meal]]="Full Meal"), "Yes", "No")</f>
        <v>No</v>
      </c>
      <c r="U4141" s="1">
        <v>0.7270833333333333</v>
      </c>
      <c r="V4141">
        <v>-18</v>
      </c>
      <c r="W4141" s="1" t="str">
        <f>IF(Flights[[#This Row],[Arrival Delay]] = "", "Cancelled", IF(Flights[[#This Row],[Arrival Delay]]&gt;15, "Delayed", "On time"))</f>
        <v>On time</v>
      </c>
      <c r="X4141" t="str">
        <f>IF(Flights[[#This Row],[Status]]&lt;&gt;"Delayed","", IF(Flights[[#This Row],[Arrival Delay]]&gt;120, "Severe", IF(Flights[[#This Row],[Arrival Delay]]&gt;60, "Major", "Moderate")))</f>
        <v/>
      </c>
      <c r="Y4141" t="b">
        <v>0</v>
      </c>
      <c r="AA4141" t="str">
        <f>IF(OR(AND(Flights[[#This Row],[Status]]="Cancelled", Flights[[#This Row],[Cancellation Reason]]="Airline/Carrier"), Flights[[#This Row],[Delay Type]]="Severe"), "Yes", "No")</f>
        <v>No</v>
      </c>
    </row>
    <row r="4142" spans="1:27" x14ac:dyDescent="0.3">
      <c r="A4142" s="3">
        <v>42305</v>
      </c>
      <c r="B4142" s="22">
        <f>WEEKNUM(Flights[[#This Row],[Date]], 1)</f>
        <v>44</v>
      </c>
      <c r="C4142" s="22">
        <f>WEEKDAY(Flights[[#This Row],[Date]],1)</f>
        <v>4</v>
      </c>
      <c r="D4142" t="s">
        <v>1834</v>
      </c>
      <c r="E4142" t="s">
        <v>1989</v>
      </c>
      <c r="F4142" t="s">
        <v>0</v>
      </c>
      <c r="G4142" t="s">
        <v>314</v>
      </c>
      <c r="H4142" t="str">
        <f>_xlfn.XLOOKUP(Flights[[#This Row],[Destination]], Airports!$A$2:$A$78, Airports!$D$2:$D$78)</f>
        <v>Minneapolis</v>
      </c>
      <c r="I4142" t="str" cm="1">
        <f t="array" ref="I4142">_xlfn.XLOOKUP(Flights[[#This Row],[Destination]],_xlfn._TRO_TRAILING( Airports!A:A),_xlfn._TRO_TRAILING( Airports!E:E), "Not found")</f>
        <v>MN</v>
      </c>
      <c r="J4142" s="1">
        <v>0.53125</v>
      </c>
      <c r="K4142" s="22">
        <f>HOUR(Flights[[#This Row],[Scheduled Departure]])</f>
        <v>12</v>
      </c>
      <c r="L4142" s="1">
        <v>0.53402777777777777</v>
      </c>
      <c r="M4142">
        <f>(L4142-J4142)*24*60</f>
        <v>3.9999999999999858</v>
      </c>
      <c r="N4142" s="16">
        <f>Flights[[#This Row],[Length (min)]]/60</f>
        <v>3.3833333333333333</v>
      </c>
      <c r="O4142">
        <v>203</v>
      </c>
      <c r="P4142">
        <v>1535</v>
      </c>
      <c r="Q4142" s="18">
        <f>IFERROR(Flights[[#This Row],[Distance]]/Flights[[#This Row],[Length (hr)]], "")</f>
        <v>453.69458128078816</v>
      </c>
      <c r="R4142" s="1">
        <v>0.76388888888888884</v>
      </c>
      <c r="S4142" s="1" t="str">
        <f>IF(Flights[[#This Row],[Length (hr)]]&lt;2, "No meal", IF(Flights[[#This Row],[Length (hr)]]&lt;3.5, "Light meal", "Full meal"))</f>
        <v>Light meal</v>
      </c>
      <c r="T4142" s="1" t="str">
        <f>IF(AND(Flights[[#This Row],[Airline]]="US Airways", Flights[[#This Row],[Meal]]="Full Meal"), "Yes", "No")</f>
        <v>No</v>
      </c>
      <c r="U4142" s="1">
        <v>0.7583333333333333</v>
      </c>
      <c r="V4142">
        <v>-8</v>
      </c>
      <c r="W4142" s="1" t="str">
        <f>IF(Flights[[#This Row],[Arrival Delay]] = "", "Cancelled", IF(Flights[[#This Row],[Arrival Delay]]&gt;15, "Delayed", "On time"))</f>
        <v>On time</v>
      </c>
      <c r="X4142" t="str">
        <f>IF(Flights[[#This Row],[Status]]&lt;&gt;"Delayed","", IF(Flights[[#This Row],[Arrival Delay]]&gt;120, "Severe", IF(Flights[[#This Row],[Arrival Delay]]&gt;60, "Major", "Moderate")))</f>
        <v/>
      </c>
      <c r="Y4142" t="b">
        <v>0</v>
      </c>
      <c r="AA4142" t="str">
        <f>IF(OR(AND(Flights[[#This Row],[Status]]="Cancelled", Flights[[#This Row],[Cancellation Reason]]="Airline/Carrier"), Flights[[#This Row],[Delay Type]]="Severe"), "Yes", "No")</f>
        <v>No</v>
      </c>
    </row>
    <row r="4143" spans="1:27" x14ac:dyDescent="0.3">
      <c r="A4143" s="3">
        <v>42305</v>
      </c>
      <c r="B4143" s="22">
        <f>WEEKNUM(Flights[[#This Row],[Date]], 1)</f>
        <v>44</v>
      </c>
      <c r="C4143" s="22">
        <f>WEEKDAY(Flights[[#This Row],[Date]],1)</f>
        <v>4</v>
      </c>
      <c r="D4143" t="s">
        <v>1378</v>
      </c>
      <c r="E4143" t="s">
        <v>1996</v>
      </c>
      <c r="F4143" t="s">
        <v>0</v>
      </c>
      <c r="G4143" t="s">
        <v>10</v>
      </c>
      <c r="H4143" t="str">
        <f>_xlfn.XLOOKUP(Flights[[#This Row],[Destination]], Airports!$A$2:$A$78, Airports!$D$2:$D$78)</f>
        <v>Boston</v>
      </c>
      <c r="I4143" t="str" cm="1">
        <f t="array" ref="I4143">_xlfn.XLOOKUP(Flights[[#This Row],[Destination]],_xlfn._TRO_TRAILING( Airports!A:A),_xlfn._TRO_TRAILING( Airports!E:E), "Not found")</f>
        <v>MA</v>
      </c>
      <c r="J4143" s="1">
        <v>0.56944444444444442</v>
      </c>
      <c r="K4143" s="22">
        <f>HOUR(Flights[[#This Row],[Scheduled Departure]])</f>
        <v>13</v>
      </c>
      <c r="L4143" s="1">
        <v>0.56597222222222221</v>
      </c>
      <c r="M4143">
        <f>(L4143-J4143)*24*60</f>
        <v>-4.9999999999999822</v>
      </c>
      <c r="N4143" s="16">
        <f>Flights[[#This Row],[Length (min)]]/60</f>
        <v>5.15</v>
      </c>
      <c r="O4143">
        <v>309</v>
      </c>
      <c r="P4143">
        <v>2611</v>
      </c>
      <c r="Q4143" s="18">
        <f>IFERROR(Flights[[#This Row],[Distance]]/Flights[[#This Row],[Length (hr)]], "")</f>
        <v>506.99029126213588</v>
      </c>
      <c r="R4143" s="1">
        <v>0.92013888888888884</v>
      </c>
      <c r="S4143" s="1" t="str">
        <f>IF(Flights[[#This Row],[Length (hr)]]&lt;2, "No meal", IF(Flights[[#This Row],[Length (hr)]]&lt;3.5, "Light meal", "Full meal"))</f>
        <v>Full meal</v>
      </c>
      <c r="T4143" s="1" t="str">
        <f>IF(AND(Flights[[#This Row],[Airline]]="US Airways", Flights[[#This Row],[Meal]]="Full Meal"), "Yes", "No")</f>
        <v>No</v>
      </c>
      <c r="U4143" s="1">
        <v>0.90555555555555556</v>
      </c>
      <c r="V4143">
        <v>-21</v>
      </c>
      <c r="W4143" s="1" t="str">
        <f>IF(Flights[[#This Row],[Arrival Delay]] = "", "Cancelled", IF(Flights[[#This Row],[Arrival Delay]]&gt;15, "Delayed", "On time"))</f>
        <v>On time</v>
      </c>
      <c r="X4143" t="str">
        <f>IF(Flights[[#This Row],[Status]]&lt;&gt;"Delayed","", IF(Flights[[#This Row],[Arrival Delay]]&gt;120, "Severe", IF(Flights[[#This Row],[Arrival Delay]]&gt;60, "Major", "Moderate")))</f>
        <v/>
      </c>
      <c r="Y4143" t="b">
        <v>0</v>
      </c>
      <c r="AA4143" t="str">
        <f>IF(OR(AND(Flights[[#This Row],[Status]]="Cancelled", Flights[[#This Row],[Cancellation Reason]]="Airline/Carrier"), Flights[[#This Row],[Delay Type]]="Severe"), "Yes", "No")</f>
        <v>No</v>
      </c>
    </row>
    <row r="4144" spans="1:27" x14ac:dyDescent="0.3">
      <c r="A4144" s="3">
        <v>42305</v>
      </c>
      <c r="B4144" s="22">
        <f>WEEKNUM(Flights[[#This Row],[Date]], 1)</f>
        <v>44</v>
      </c>
      <c r="C4144" s="22">
        <f>WEEKDAY(Flights[[#This Row],[Date]],1)</f>
        <v>4</v>
      </c>
      <c r="D4144" t="s">
        <v>1835</v>
      </c>
      <c r="E4144" t="s">
        <v>1989</v>
      </c>
      <c r="F4144" t="s">
        <v>0</v>
      </c>
      <c r="G4144" t="s">
        <v>347</v>
      </c>
      <c r="H4144" t="str">
        <f>_xlfn.XLOOKUP(Flights[[#This Row],[Destination]], Airports!$A$2:$A$78, Airports!$D$2:$D$78)</f>
        <v>San Jose</v>
      </c>
      <c r="I4144" t="str" cm="1">
        <f t="array" ref="I4144">_xlfn.XLOOKUP(Flights[[#This Row],[Destination]],_xlfn._TRO_TRAILING( Airports!A:A),_xlfn._TRO_TRAILING( Airports!E:E), "Not found")</f>
        <v>CA</v>
      </c>
      <c r="J4144" s="1">
        <v>0.69791666666666663</v>
      </c>
      <c r="K4144" s="22">
        <f>HOUR(Flights[[#This Row],[Scheduled Departure]])</f>
        <v>16</v>
      </c>
      <c r="L4144" s="1">
        <v>0.69722222222222219</v>
      </c>
      <c r="M4144">
        <f>(L4144-J4144)*24*60</f>
        <v>-0.99999999999999645</v>
      </c>
      <c r="N4144" s="16">
        <f>Flights[[#This Row],[Length (min)]]/60</f>
        <v>1.1666666666666667</v>
      </c>
      <c r="O4144">
        <v>70</v>
      </c>
      <c r="P4144">
        <v>308</v>
      </c>
      <c r="Q4144" s="18">
        <f>IFERROR(Flights[[#This Row],[Distance]]/Flights[[#This Row],[Length (hr)]], "")</f>
        <v>264</v>
      </c>
      <c r="R4144" s="1">
        <v>0.74722222222222223</v>
      </c>
      <c r="S4144" s="1" t="str">
        <f>IF(Flights[[#This Row],[Length (hr)]]&lt;2, "No meal", IF(Flights[[#This Row],[Length (hr)]]&lt;3.5, "Light meal", "Full meal"))</f>
        <v>No meal</v>
      </c>
      <c r="T4144" s="1" t="str">
        <f>IF(AND(Flights[[#This Row],[Airline]]="US Airways", Flights[[#This Row],[Meal]]="Full Meal"), "Yes", "No")</f>
        <v>No</v>
      </c>
      <c r="U4144" s="1">
        <v>0.74583333333333335</v>
      </c>
      <c r="V4144">
        <v>-2</v>
      </c>
      <c r="W4144" s="1" t="str">
        <f>IF(Flights[[#This Row],[Arrival Delay]] = "", "Cancelled", IF(Flights[[#This Row],[Arrival Delay]]&gt;15, "Delayed", "On time"))</f>
        <v>On time</v>
      </c>
      <c r="X4144" t="str">
        <f>IF(Flights[[#This Row],[Status]]&lt;&gt;"Delayed","", IF(Flights[[#This Row],[Arrival Delay]]&gt;120, "Severe", IF(Flights[[#This Row],[Arrival Delay]]&gt;60, "Major", "Moderate")))</f>
        <v/>
      </c>
      <c r="Y4144" t="b">
        <v>0</v>
      </c>
      <c r="AA4144" t="str">
        <f>IF(OR(AND(Flights[[#This Row],[Status]]="Cancelled", Flights[[#This Row],[Cancellation Reason]]="Airline/Carrier"), Flights[[#This Row],[Delay Type]]="Severe"), "Yes", "No")</f>
        <v>No</v>
      </c>
    </row>
    <row r="4145" spans="1:27" x14ac:dyDescent="0.3">
      <c r="A4145" s="3">
        <v>42305</v>
      </c>
      <c r="B4145" s="22">
        <f>WEEKNUM(Flights[[#This Row],[Date]], 1)</f>
        <v>44</v>
      </c>
      <c r="C4145" s="22">
        <f>WEEKDAY(Flights[[#This Row],[Date]],1)</f>
        <v>4</v>
      </c>
      <c r="D4145" t="s">
        <v>90</v>
      </c>
      <c r="E4145" t="s">
        <v>1987</v>
      </c>
      <c r="F4145" t="s">
        <v>0</v>
      </c>
      <c r="G4145" t="s">
        <v>19</v>
      </c>
      <c r="H4145" t="str">
        <f>_xlfn.XLOOKUP(Flights[[#This Row],[Destination]], Airports!$A$2:$A$78, Airports!$D$2:$D$78)</f>
        <v>Kona</v>
      </c>
      <c r="I4145" t="str" cm="1">
        <f t="array" ref="I4145">_xlfn.XLOOKUP(Flights[[#This Row],[Destination]],_xlfn._TRO_TRAILING( Airports!A:A),_xlfn._TRO_TRAILING( Airports!E:E), "Not found")</f>
        <v>HI</v>
      </c>
      <c r="J4145" s="1">
        <v>0.75</v>
      </c>
      <c r="K4145" s="22">
        <f>HOUR(Flights[[#This Row],[Scheduled Departure]])</f>
        <v>18</v>
      </c>
      <c r="L4145" s="1">
        <v>0.82638888888888884</v>
      </c>
      <c r="M4145">
        <f>(L4145-J4145)*24*60</f>
        <v>109.99999999999993</v>
      </c>
      <c r="N4145" s="16">
        <f>Flights[[#This Row],[Length (min)]]/60</f>
        <v>5.166666666666667</v>
      </c>
      <c r="O4145">
        <v>310</v>
      </c>
      <c r="P4145">
        <v>2504</v>
      </c>
      <c r="Q4145" s="18">
        <f>IFERROR(Flights[[#This Row],[Distance]]/Flights[[#This Row],[Length (hr)]], "")</f>
        <v>484.64516129032256</v>
      </c>
      <c r="R4145" s="1">
        <v>0.87013888888888891</v>
      </c>
      <c r="S4145" s="1" t="str">
        <f>IF(Flights[[#This Row],[Length (hr)]]&lt;2, "No meal", IF(Flights[[#This Row],[Length (hr)]]&lt;3.5, "Light meal", "Full meal"))</f>
        <v>Full meal</v>
      </c>
      <c r="T4145" s="1" t="str">
        <f>IF(AND(Flights[[#This Row],[Airline]]="US Airways", Flights[[#This Row],[Meal]]="Full Meal"), "Yes", "No")</f>
        <v>No</v>
      </c>
      <c r="U4145" s="1">
        <v>0.91666666666666663</v>
      </c>
      <c r="V4145">
        <v>67</v>
      </c>
      <c r="W4145" s="1" t="str">
        <f>IF(Flights[[#This Row],[Arrival Delay]] = "", "Cancelled", IF(Flights[[#This Row],[Arrival Delay]]&gt;15, "Delayed", "On time"))</f>
        <v>Delayed</v>
      </c>
      <c r="X4145" t="str">
        <f>IF(Flights[[#This Row],[Status]]&lt;&gt;"Delayed","", IF(Flights[[#This Row],[Arrival Delay]]&gt;120, "Severe", IF(Flights[[#This Row],[Arrival Delay]]&gt;60, "Major", "Moderate")))</f>
        <v>Major</v>
      </c>
      <c r="Y4145" t="b">
        <v>0</v>
      </c>
      <c r="AA4145" t="str">
        <f>IF(OR(AND(Flights[[#This Row],[Status]]="Cancelled", Flights[[#This Row],[Cancellation Reason]]="Airline/Carrier"), Flights[[#This Row],[Delay Type]]="Severe"), "Yes", "No")</f>
        <v>No</v>
      </c>
    </row>
    <row r="4146" spans="1:27" x14ac:dyDescent="0.3">
      <c r="A4146" s="3">
        <v>42305</v>
      </c>
      <c r="B4146" s="22">
        <f>WEEKNUM(Flights[[#This Row],[Date]], 1)</f>
        <v>44</v>
      </c>
      <c r="C4146" s="22">
        <f>WEEKDAY(Flights[[#This Row],[Date]],1)</f>
        <v>4</v>
      </c>
      <c r="D4146" t="s">
        <v>1380</v>
      </c>
      <c r="E4146" t="s">
        <v>1998</v>
      </c>
      <c r="F4146" t="s">
        <v>0</v>
      </c>
      <c r="G4146" t="s">
        <v>273</v>
      </c>
      <c r="H4146" t="str">
        <f>_xlfn.XLOOKUP(Flights[[#This Row],[Destination]], Airports!$A$2:$A$78, Airports!$D$2:$D$78)</f>
        <v>Denver</v>
      </c>
      <c r="I4146" t="str" cm="1">
        <f t="array" ref="I4146">_xlfn.XLOOKUP(Flights[[#This Row],[Destination]],_xlfn._TRO_TRAILING( Airports!A:A),_xlfn._TRO_TRAILING( Airports!E:E), "Not found")</f>
        <v>CO</v>
      </c>
      <c r="J4146" s="1">
        <v>0.79166666666666663</v>
      </c>
      <c r="K4146" s="22">
        <f>HOUR(Flights[[#This Row],[Scheduled Departure]])</f>
        <v>19</v>
      </c>
      <c r="L4146" s="1">
        <v>0.78611111111111109</v>
      </c>
      <c r="M4146">
        <f>(L4146-J4146)*24*60</f>
        <v>-7.9999999999999716</v>
      </c>
      <c r="N4146" s="16">
        <f>Flights[[#This Row],[Length (min)]]/60</f>
        <v>2.15</v>
      </c>
      <c r="O4146">
        <v>129</v>
      </c>
      <c r="P4146">
        <v>862</v>
      </c>
      <c r="Q4146" s="18">
        <f>IFERROR(Flights[[#This Row],[Distance]]/Flights[[#This Row],[Length (hr)]], "")</f>
        <v>400.93023255813955</v>
      </c>
      <c r="R4146" s="1">
        <v>0.92569444444444449</v>
      </c>
      <c r="S4146" s="1" t="str">
        <f>IF(Flights[[#This Row],[Length (hr)]]&lt;2, "No meal", IF(Flights[[#This Row],[Length (hr)]]&lt;3.5, "Light meal", "Full meal"))</f>
        <v>Light meal</v>
      </c>
      <c r="T4146" s="1" t="str">
        <f>IF(AND(Flights[[#This Row],[Airline]]="US Airways", Flights[[#This Row],[Meal]]="Full Meal"), "Yes", "No")</f>
        <v>No</v>
      </c>
      <c r="U4146" s="1">
        <v>0.91736111111111107</v>
      </c>
      <c r="V4146">
        <v>-12</v>
      </c>
      <c r="W4146" s="1" t="str">
        <f>IF(Flights[[#This Row],[Arrival Delay]] = "", "Cancelled", IF(Flights[[#This Row],[Arrival Delay]]&gt;15, "Delayed", "On time"))</f>
        <v>On time</v>
      </c>
      <c r="X4146" t="str">
        <f>IF(Flights[[#This Row],[Status]]&lt;&gt;"Delayed","", IF(Flights[[#This Row],[Arrival Delay]]&gt;120, "Severe", IF(Flights[[#This Row],[Arrival Delay]]&gt;60, "Major", "Moderate")))</f>
        <v/>
      </c>
      <c r="Y4146" t="b">
        <v>0</v>
      </c>
      <c r="AA4146" t="str">
        <f>IF(OR(AND(Flights[[#This Row],[Status]]="Cancelled", Flights[[#This Row],[Cancellation Reason]]="Airline/Carrier"), Flights[[#This Row],[Delay Type]]="Severe"), "Yes", "No")</f>
        <v>No</v>
      </c>
    </row>
    <row r="4147" spans="1:27" x14ac:dyDescent="0.3">
      <c r="A4147" s="3">
        <v>42306</v>
      </c>
      <c r="B4147" s="22">
        <f>WEEKNUM(Flights[[#This Row],[Date]], 1)</f>
        <v>44</v>
      </c>
      <c r="C4147" s="22">
        <f>WEEKDAY(Flights[[#This Row],[Date]],1)</f>
        <v>5</v>
      </c>
      <c r="D4147" t="s">
        <v>1793</v>
      </c>
      <c r="E4147" t="s">
        <v>1995</v>
      </c>
      <c r="F4147" t="s">
        <v>0</v>
      </c>
      <c r="G4147" t="s">
        <v>303</v>
      </c>
      <c r="H4147" t="str">
        <f>_xlfn.XLOOKUP(Flights[[#This Row],[Destination]], Airports!$A$2:$A$78, Airports!$D$2:$D$78)</f>
        <v>Kansas City</v>
      </c>
      <c r="I4147" t="str" cm="1">
        <f t="array" ref="I4147">_xlfn.XLOOKUP(Flights[[#This Row],[Destination]],_xlfn._TRO_TRAILING( Airports!A:A),_xlfn._TRO_TRAILING( Airports!E:E), "Not found")</f>
        <v>MO</v>
      </c>
      <c r="J4147" s="1">
        <v>0.25694444444444442</v>
      </c>
      <c r="K4147" s="22">
        <f>HOUR(Flights[[#This Row],[Scheduled Departure]])</f>
        <v>6</v>
      </c>
      <c r="L4147" s="1">
        <v>0.25069444444444444</v>
      </c>
      <c r="M4147">
        <f>(L4147-J4147)*24*60</f>
        <v>-8.999999999999968</v>
      </c>
      <c r="N4147" s="16">
        <f>Flights[[#This Row],[Length (min)]]/60</f>
        <v>3.0666666666666669</v>
      </c>
      <c r="O4147">
        <v>184</v>
      </c>
      <c r="P4147">
        <v>1363</v>
      </c>
      <c r="Q4147" s="18">
        <f>IFERROR(Flights[[#This Row],[Distance]]/Flights[[#This Row],[Length (hr)]], "")</f>
        <v>444.45652173913038</v>
      </c>
      <c r="R4147" s="1">
        <v>0.47222222222222221</v>
      </c>
      <c r="S4147" s="1" t="str">
        <f>IF(Flights[[#This Row],[Length (hr)]]&lt;2, "No meal", IF(Flights[[#This Row],[Length (hr)]]&lt;3.5, "Light meal", "Full meal"))</f>
        <v>Light meal</v>
      </c>
      <c r="T4147" s="1" t="str">
        <f>IF(AND(Flights[[#This Row],[Airline]]="US Airways", Flights[[#This Row],[Meal]]="Full Meal"), "Yes", "No")</f>
        <v>No</v>
      </c>
      <c r="U4147" s="1">
        <v>0.46180555555555558</v>
      </c>
      <c r="V4147">
        <v>-15</v>
      </c>
      <c r="W4147" s="1" t="str">
        <f>IF(Flights[[#This Row],[Arrival Delay]] = "", "Cancelled", IF(Flights[[#This Row],[Arrival Delay]]&gt;15, "Delayed", "On time"))</f>
        <v>On time</v>
      </c>
      <c r="X4147" t="str">
        <f>IF(Flights[[#This Row],[Status]]&lt;&gt;"Delayed","", IF(Flights[[#This Row],[Arrival Delay]]&gt;120, "Severe", IF(Flights[[#This Row],[Arrival Delay]]&gt;60, "Major", "Moderate")))</f>
        <v/>
      </c>
      <c r="Y4147" t="b">
        <v>0</v>
      </c>
      <c r="AA4147" t="str">
        <f>IF(OR(AND(Flights[[#This Row],[Status]]="Cancelled", Flights[[#This Row],[Cancellation Reason]]="Airline/Carrier"), Flights[[#This Row],[Delay Type]]="Severe"), "Yes", "No")</f>
        <v>No</v>
      </c>
    </row>
    <row r="4148" spans="1:27" x14ac:dyDescent="0.3">
      <c r="A4148" s="3">
        <v>42306</v>
      </c>
      <c r="B4148" s="22">
        <f>WEEKNUM(Flights[[#This Row],[Date]], 1)</f>
        <v>44</v>
      </c>
      <c r="C4148" s="22">
        <f>WEEKDAY(Flights[[#This Row],[Date]],1)</f>
        <v>5</v>
      </c>
      <c r="D4148" t="s">
        <v>1063</v>
      </c>
      <c r="E4148" t="s">
        <v>1994</v>
      </c>
      <c r="F4148" t="s">
        <v>0</v>
      </c>
      <c r="G4148" t="s">
        <v>351</v>
      </c>
      <c r="H4148" t="str">
        <f>_xlfn.XLOOKUP(Flights[[#This Row],[Destination]], Airports!$A$2:$A$78, Airports!$D$2:$D$78)</f>
        <v>Sacramento</v>
      </c>
      <c r="I4148" t="str" cm="1">
        <f t="array" ref="I4148">_xlfn.XLOOKUP(Flights[[#This Row],[Destination]],_xlfn._TRO_TRAILING( Airports!A:A),_xlfn._TRO_TRAILING( Airports!E:E), "Not found")</f>
        <v>CA</v>
      </c>
      <c r="J4148" s="1">
        <v>0.3125</v>
      </c>
      <c r="K4148" s="22">
        <f>HOUR(Flights[[#This Row],[Scheduled Departure]])</f>
        <v>7</v>
      </c>
      <c r="L4148" s="1">
        <v>0.30902777777777779</v>
      </c>
      <c r="M4148">
        <f>(L4148-J4148)*24*60</f>
        <v>-4.9999999999999822</v>
      </c>
      <c r="N4148" s="16">
        <f>Flights[[#This Row],[Length (min)]]/60</f>
        <v>1.5</v>
      </c>
      <c r="O4148">
        <v>90</v>
      </c>
      <c r="P4148">
        <v>373</v>
      </c>
      <c r="Q4148" s="18">
        <f>IFERROR(Flights[[#This Row],[Distance]]/Flights[[#This Row],[Length (hr)]], "")</f>
        <v>248.66666666666666</v>
      </c>
      <c r="R4148" s="1">
        <v>0.375</v>
      </c>
      <c r="S4148" s="1" t="str">
        <f>IF(Flights[[#This Row],[Length (hr)]]&lt;2, "No meal", IF(Flights[[#This Row],[Length (hr)]]&lt;3.5, "Light meal", "Full meal"))</f>
        <v>No meal</v>
      </c>
      <c r="T4148" s="1" t="str">
        <f>IF(AND(Flights[[#This Row],[Airline]]="US Airways", Flights[[#This Row],[Meal]]="Full Meal"), "Yes", "No")</f>
        <v>No</v>
      </c>
      <c r="U4148" s="1">
        <v>0.37152777777777779</v>
      </c>
      <c r="V4148">
        <v>-5</v>
      </c>
      <c r="W4148" s="1" t="str">
        <f>IF(Flights[[#This Row],[Arrival Delay]] = "", "Cancelled", IF(Flights[[#This Row],[Arrival Delay]]&gt;15, "Delayed", "On time"))</f>
        <v>On time</v>
      </c>
      <c r="X4148" t="str">
        <f>IF(Flights[[#This Row],[Status]]&lt;&gt;"Delayed","", IF(Flights[[#This Row],[Arrival Delay]]&gt;120, "Severe", IF(Flights[[#This Row],[Arrival Delay]]&gt;60, "Major", "Moderate")))</f>
        <v/>
      </c>
      <c r="Y4148" t="b">
        <v>0</v>
      </c>
      <c r="AA4148" t="str">
        <f>IF(OR(AND(Flights[[#This Row],[Status]]="Cancelled", Flights[[#This Row],[Cancellation Reason]]="Airline/Carrier"), Flights[[#This Row],[Delay Type]]="Severe"), "Yes", "No")</f>
        <v>No</v>
      </c>
    </row>
    <row r="4149" spans="1:27" x14ac:dyDescent="0.3">
      <c r="A4149" s="3">
        <v>42306</v>
      </c>
      <c r="B4149" s="22">
        <f>WEEKNUM(Flights[[#This Row],[Date]], 1)</f>
        <v>44</v>
      </c>
      <c r="C4149" s="22">
        <f>WEEKDAY(Flights[[#This Row],[Date]],1)</f>
        <v>5</v>
      </c>
      <c r="D4149" t="s">
        <v>1581</v>
      </c>
      <c r="E4149" t="s">
        <v>1995</v>
      </c>
      <c r="F4149" t="s">
        <v>0</v>
      </c>
      <c r="G4149" t="s">
        <v>349</v>
      </c>
      <c r="H4149" t="str">
        <f>_xlfn.XLOOKUP(Flights[[#This Row],[Destination]], Airports!$A$2:$A$78, Airports!$D$2:$D$78)</f>
        <v>Salt Lake City</v>
      </c>
      <c r="I4149" t="str" cm="1">
        <f t="array" ref="I4149">_xlfn.XLOOKUP(Flights[[#This Row],[Destination]],_xlfn._TRO_TRAILING( Airports!A:A),_xlfn._TRO_TRAILING( Airports!E:E), "Not found")</f>
        <v>UT</v>
      </c>
      <c r="J4149" s="1">
        <v>0.35416666666666669</v>
      </c>
      <c r="K4149" s="22">
        <f>HOUR(Flights[[#This Row],[Scheduled Departure]])</f>
        <v>8</v>
      </c>
      <c r="L4149" s="1">
        <v>0.35347222222222224</v>
      </c>
      <c r="M4149">
        <f>(L4149-J4149)*24*60</f>
        <v>-0.99999999999999645</v>
      </c>
      <c r="N4149" s="16">
        <f>Flights[[#This Row],[Length (min)]]/60</f>
        <v>1.6</v>
      </c>
      <c r="O4149">
        <v>96</v>
      </c>
      <c r="P4149">
        <v>590</v>
      </c>
      <c r="Q4149" s="18">
        <f>IFERROR(Flights[[#This Row],[Distance]]/Flights[[#This Row],[Length (hr)]], "")</f>
        <v>368.75</v>
      </c>
      <c r="R4149" s="1">
        <v>0.46527777777777779</v>
      </c>
      <c r="S4149" s="1" t="str">
        <f>IF(Flights[[#This Row],[Length (hr)]]&lt;2, "No meal", IF(Flights[[#This Row],[Length (hr)]]&lt;3.5, "Light meal", "Full meal"))</f>
        <v>No meal</v>
      </c>
      <c r="T4149" s="1" t="str">
        <f>IF(AND(Flights[[#This Row],[Airline]]="US Airways", Flights[[#This Row],[Meal]]="Full Meal"), "Yes", "No")</f>
        <v>No</v>
      </c>
      <c r="U4149" s="1">
        <v>0.46180555555555558</v>
      </c>
      <c r="V4149">
        <v>-5</v>
      </c>
      <c r="W4149" s="1" t="str">
        <f>IF(Flights[[#This Row],[Arrival Delay]] = "", "Cancelled", IF(Flights[[#This Row],[Arrival Delay]]&gt;15, "Delayed", "On time"))</f>
        <v>On time</v>
      </c>
      <c r="X4149" t="str">
        <f>IF(Flights[[#This Row],[Status]]&lt;&gt;"Delayed","", IF(Flights[[#This Row],[Arrival Delay]]&gt;120, "Severe", IF(Flights[[#This Row],[Arrival Delay]]&gt;60, "Major", "Moderate")))</f>
        <v/>
      </c>
      <c r="Y4149" t="b">
        <v>0</v>
      </c>
      <c r="AA4149" t="str">
        <f>IF(OR(AND(Flights[[#This Row],[Status]]="Cancelled", Flights[[#This Row],[Cancellation Reason]]="Airline/Carrier"), Flights[[#This Row],[Delay Type]]="Severe"), "Yes", "No")</f>
        <v>No</v>
      </c>
    </row>
    <row r="4150" spans="1:27" x14ac:dyDescent="0.3">
      <c r="A4150" s="3">
        <v>42306</v>
      </c>
      <c r="B4150" s="22">
        <f>WEEKNUM(Flights[[#This Row],[Date]], 1)</f>
        <v>44</v>
      </c>
      <c r="C4150" s="22">
        <f>WEEKDAY(Flights[[#This Row],[Date]],1)</f>
        <v>5</v>
      </c>
      <c r="D4150" t="s">
        <v>1673</v>
      </c>
      <c r="E4150" t="s">
        <v>1995</v>
      </c>
      <c r="F4150" t="s">
        <v>0</v>
      </c>
      <c r="G4150" t="s">
        <v>6</v>
      </c>
      <c r="H4150" t="str">
        <f>_xlfn.XLOOKUP(Flights[[#This Row],[Destination]], Airports!$A$2:$A$78, Airports!$D$2:$D$78)</f>
        <v>Nashville</v>
      </c>
      <c r="I4150" t="str" cm="1">
        <f t="array" ref="I4150">_xlfn.XLOOKUP(Flights[[#This Row],[Destination]],_xlfn._TRO_TRAILING( Airports!A:A),_xlfn._TRO_TRAILING( Airports!E:E), "Not found")</f>
        <v>TN</v>
      </c>
      <c r="J4150" s="1">
        <v>0.375</v>
      </c>
      <c r="K4150" s="22">
        <f>HOUR(Flights[[#This Row],[Scheduled Departure]])</f>
        <v>9</v>
      </c>
      <c r="L4150" s="1">
        <v>0.37777777777777777</v>
      </c>
      <c r="M4150">
        <f>(L4150-J4150)*24*60</f>
        <v>3.9999999999999858</v>
      </c>
      <c r="N4150" s="16">
        <f>Flights[[#This Row],[Length (min)]]/60</f>
        <v>3.8333333333333335</v>
      </c>
      <c r="O4150">
        <v>230</v>
      </c>
      <c r="P4150">
        <v>1797</v>
      </c>
      <c r="Q4150" s="18">
        <f>IFERROR(Flights[[#This Row],[Distance]]/Flights[[#This Row],[Length (hr)]], "")</f>
        <v>468.78260869565213</v>
      </c>
      <c r="R4150" s="1">
        <v>0.625</v>
      </c>
      <c r="S4150" s="1" t="str">
        <f>IF(Flights[[#This Row],[Length (hr)]]&lt;2, "No meal", IF(Flights[[#This Row],[Length (hr)]]&lt;3.5, "Light meal", "Full meal"))</f>
        <v>Full meal</v>
      </c>
      <c r="T4150" s="1" t="str">
        <f>IF(AND(Flights[[#This Row],[Airline]]="US Airways", Flights[[#This Row],[Meal]]="Full Meal"), "Yes", "No")</f>
        <v>No</v>
      </c>
      <c r="U4150" s="1">
        <v>0.62083333333333335</v>
      </c>
      <c r="V4150">
        <v>-6</v>
      </c>
      <c r="W4150" s="1" t="str">
        <f>IF(Flights[[#This Row],[Arrival Delay]] = "", "Cancelled", IF(Flights[[#This Row],[Arrival Delay]]&gt;15, "Delayed", "On time"))</f>
        <v>On time</v>
      </c>
      <c r="X4150" t="str">
        <f>IF(Flights[[#This Row],[Status]]&lt;&gt;"Delayed","", IF(Flights[[#This Row],[Arrival Delay]]&gt;120, "Severe", IF(Flights[[#This Row],[Arrival Delay]]&gt;60, "Major", "Moderate")))</f>
        <v/>
      </c>
      <c r="Y4150" t="b">
        <v>0</v>
      </c>
      <c r="AA4150" t="str">
        <f>IF(OR(AND(Flights[[#This Row],[Status]]="Cancelled", Flights[[#This Row],[Cancellation Reason]]="Airline/Carrier"), Flights[[#This Row],[Delay Type]]="Severe"), "Yes", "No")</f>
        <v>No</v>
      </c>
    </row>
    <row r="4151" spans="1:27" x14ac:dyDescent="0.3">
      <c r="A4151" s="3">
        <v>42306</v>
      </c>
      <c r="B4151" s="22">
        <f>WEEKNUM(Flights[[#This Row],[Date]], 1)</f>
        <v>44</v>
      </c>
      <c r="C4151" s="22">
        <f>WEEKDAY(Flights[[#This Row],[Date]],1)</f>
        <v>5</v>
      </c>
      <c r="D4151" t="s">
        <v>1685</v>
      </c>
      <c r="E4151" t="s">
        <v>1995</v>
      </c>
      <c r="F4151" t="s">
        <v>0</v>
      </c>
      <c r="G4151" t="s">
        <v>9</v>
      </c>
      <c r="H4151" t="str">
        <f>_xlfn.XLOOKUP(Flights[[#This Row],[Destination]], Airports!$A$2:$A$78, Airports!$D$2:$D$78)</f>
        <v>San Francisco</v>
      </c>
      <c r="I4151" t="str" cm="1">
        <f t="array" ref="I4151">_xlfn.XLOOKUP(Flights[[#This Row],[Destination]],_xlfn._TRO_TRAILING( Airports!A:A),_xlfn._TRO_TRAILING( Airports!E:E), "Not found")</f>
        <v>CA</v>
      </c>
      <c r="J4151" s="1">
        <v>0.52430555555555558</v>
      </c>
      <c r="K4151" s="22">
        <f>HOUR(Flights[[#This Row],[Scheduled Departure]])</f>
        <v>12</v>
      </c>
      <c r="L4151" s="1">
        <v>0.52430555555555558</v>
      </c>
      <c r="M4151">
        <f>(L4151-J4151)*24*60</f>
        <v>0</v>
      </c>
      <c r="N4151" s="16">
        <f>Flights[[#This Row],[Length (min)]]/60</f>
        <v>1.25</v>
      </c>
      <c r="O4151">
        <v>75</v>
      </c>
      <c r="P4151">
        <v>337</v>
      </c>
      <c r="Q4151" s="18">
        <f>IFERROR(Flights[[#This Row],[Distance]]/Flights[[#This Row],[Length (hr)]], "")</f>
        <v>269.60000000000002</v>
      </c>
      <c r="R4151" s="1">
        <v>0.57986111111111116</v>
      </c>
      <c r="S4151" s="1" t="str">
        <f>IF(Flights[[#This Row],[Length (hr)]]&lt;2, "No meal", IF(Flights[[#This Row],[Length (hr)]]&lt;3.5, "Light meal", "Full meal"))</f>
        <v>No meal</v>
      </c>
      <c r="T4151" s="1" t="str">
        <f>IF(AND(Flights[[#This Row],[Airline]]="US Airways", Flights[[#This Row],[Meal]]="Full Meal"), "Yes", "No")</f>
        <v>No</v>
      </c>
      <c r="U4151" s="1">
        <v>0.57638888888888884</v>
      </c>
      <c r="V4151">
        <v>-5</v>
      </c>
      <c r="W4151" s="1" t="str">
        <f>IF(Flights[[#This Row],[Arrival Delay]] = "", "Cancelled", IF(Flights[[#This Row],[Arrival Delay]]&gt;15, "Delayed", "On time"))</f>
        <v>On time</v>
      </c>
      <c r="X4151" t="str">
        <f>IF(Flights[[#This Row],[Status]]&lt;&gt;"Delayed","", IF(Flights[[#This Row],[Arrival Delay]]&gt;120, "Severe", IF(Flights[[#This Row],[Arrival Delay]]&gt;60, "Major", "Moderate")))</f>
        <v/>
      </c>
      <c r="Y4151" t="b">
        <v>0</v>
      </c>
      <c r="AA4151" t="str">
        <f>IF(OR(AND(Flights[[#This Row],[Status]]="Cancelled", Flights[[#This Row],[Cancellation Reason]]="Airline/Carrier"), Flights[[#This Row],[Delay Type]]="Severe"), "Yes", "No")</f>
        <v>No</v>
      </c>
    </row>
    <row r="4152" spans="1:27" x14ac:dyDescent="0.3">
      <c r="A4152" s="3">
        <v>42306</v>
      </c>
      <c r="B4152" s="22">
        <f>WEEKNUM(Flights[[#This Row],[Date]], 1)</f>
        <v>44</v>
      </c>
      <c r="C4152" s="22">
        <f>WEEKDAY(Flights[[#This Row],[Date]],1)</f>
        <v>5</v>
      </c>
      <c r="D4152" t="s">
        <v>1037</v>
      </c>
      <c r="E4152" t="s">
        <v>1990</v>
      </c>
      <c r="F4152" t="s">
        <v>0</v>
      </c>
      <c r="G4152" t="s">
        <v>273</v>
      </c>
      <c r="H4152" t="str">
        <f>_xlfn.XLOOKUP(Flights[[#This Row],[Destination]], Airports!$A$2:$A$78, Airports!$D$2:$D$78)</f>
        <v>Denver</v>
      </c>
      <c r="I4152" t="str" cm="1">
        <f t="array" ref="I4152">_xlfn.XLOOKUP(Flights[[#This Row],[Destination]],_xlfn._TRO_TRAILING( Airports!A:A),_xlfn._TRO_TRAILING( Airports!E:E), "Not found")</f>
        <v>CO</v>
      </c>
      <c r="J4152" s="1">
        <v>0.54513888888888884</v>
      </c>
      <c r="K4152" s="22">
        <f>HOUR(Flights[[#This Row],[Scheduled Departure]])</f>
        <v>13</v>
      </c>
      <c r="L4152" s="1">
        <v>0.5395833333333333</v>
      </c>
      <c r="M4152">
        <f>(L4152-J4152)*24*60</f>
        <v>-7.9999999999999716</v>
      </c>
      <c r="N4152" s="16">
        <f>Flights[[#This Row],[Length (min)]]/60</f>
        <v>2.1833333333333331</v>
      </c>
      <c r="O4152">
        <v>131</v>
      </c>
      <c r="P4152">
        <v>862</v>
      </c>
      <c r="Q4152" s="18">
        <f>IFERROR(Flights[[#This Row],[Distance]]/Flights[[#This Row],[Length (hr)]], "")</f>
        <v>394.80916030534354</v>
      </c>
      <c r="R4152" s="1">
        <v>0.68333333333333335</v>
      </c>
      <c r="S4152" s="1" t="str">
        <f>IF(Flights[[#This Row],[Length (hr)]]&lt;2, "No meal", IF(Flights[[#This Row],[Length (hr)]]&lt;3.5, "Light meal", "Full meal"))</f>
        <v>Light meal</v>
      </c>
      <c r="T4152" s="1" t="str">
        <f>IF(AND(Flights[[#This Row],[Airline]]="US Airways", Flights[[#This Row],[Meal]]="Full Meal"), "Yes", "No")</f>
        <v>No</v>
      </c>
      <c r="U4152" s="1">
        <v>0.67222222222222228</v>
      </c>
      <c r="V4152">
        <v>-16</v>
      </c>
      <c r="W4152" s="1" t="str">
        <f>IF(Flights[[#This Row],[Arrival Delay]] = "", "Cancelled", IF(Flights[[#This Row],[Arrival Delay]]&gt;15, "Delayed", "On time"))</f>
        <v>On time</v>
      </c>
      <c r="X4152" t="str">
        <f>IF(Flights[[#This Row],[Status]]&lt;&gt;"Delayed","", IF(Flights[[#This Row],[Arrival Delay]]&gt;120, "Severe", IF(Flights[[#This Row],[Arrival Delay]]&gt;60, "Major", "Moderate")))</f>
        <v/>
      </c>
      <c r="Y4152" t="b">
        <v>0</v>
      </c>
      <c r="AA4152" t="str">
        <f>IF(OR(AND(Flights[[#This Row],[Status]]="Cancelled", Flights[[#This Row],[Cancellation Reason]]="Airline/Carrier"), Flights[[#This Row],[Delay Type]]="Severe"), "Yes", "No")</f>
        <v>No</v>
      </c>
    </row>
    <row r="4153" spans="1:27" x14ac:dyDescent="0.3">
      <c r="A4153" s="3">
        <v>42306</v>
      </c>
      <c r="B4153" s="22">
        <f>WEEKNUM(Flights[[#This Row],[Date]], 1)</f>
        <v>44</v>
      </c>
      <c r="C4153" s="22">
        <f>WEEKDAY(Flights[[#This Row],[Date]],1)</f>
        <v>5</v>
      </c>
      <c r="D4153" t="s">
        <v>551</v>
      </c>
      <c r="E4153" t="s">
        <v>1993</v>
      </c>
      <c r="F4153" t="s">
        <v>0</v>
      </c>
      <c r="G4153" t="s">
        <v>15</v>
      </c>
      <c r="H4153" t="str">
        <f>_xlfn.XLOOKUP(Flights[[#This Row],[Destination]], Airports!$A$2:$A$78, Airports!$D$2:$D$78)</f>
        <v>Las Vegas</v>
      </c>
      <c r="I4153" t="str" cm="1">
        <f t="array" ref="I4153">_xlfn.XLOOKUP(Flights[[#This Row],[Destination]],_xlfn._TRO_TRAILING( Airports!A:A),_xlfn._TRO_TRAILING( Airports!E:E), "Not found")</f>
        <v>NV</v>
      </c>
      <c r="J4153" s="1">
        <v>0.64583333333333337</v>
      </c>
      <c r="K4153" s="22">
        <f>HOUR(Flights[[#This Row],[Scheduled Departure]])</f>
        <v>15</v>
      </c>
      <c r="L4153" s="1">
        <v>0.65555555555555556</v>
      </c>
      <c r="M4153">
        <f>(L4153-J4153)*24*60</f>
        <v>13.99999999999995</v>
      </c>
      <c r="N4153" s="16">
        <f>Flights[[#This Row],[Length (min)]]/60</f>
        <v>0.96666666666666667</v>
      </c>
      <c r="O4153">
        <v>58</v>
      </c>
      <c r="P4153">
        <v>236</v>
      </c>
      <c r="Q4153" s="18">
        <f>IFERROR(Flights[[#This Row],[Distance]]/Flights[[#This Row],[Length (hr)]], "")</f>
        <v>244.13793103448276</v>
      </c>
      <c r="R4153" s="1">
        <v>0.69027777777777777</v>
      </c>
      <c r="S4153" s="1" t="str">
        <f>IF(Flights[[#This Row],[Length (hr)]]&lt;2, "No meal", IF(Flights[[#This Row],[Length (hr)]]&lt;3.5, "Light meal", "Full meal"))</f>
        <v>No meal</v>
      </c>
      <c r="T4153" s="1" t="str">
        <f>IF(AND(Flights[[#This Row],[Airline]]="US Airways", Flights[[#This Row],[Meal]]="Full Meal"), "Yes", "No")</f>
        <v>No</v>
      </c>
      <c r="U4153" s="1">
        <v>0.6958333333333333</v>
      </c>
      <c r="V4153">
        <v>8</v>
      </c>
      <c r="W4153" s="1" t="str">
        <f>IF(Flights[[#This Row],[Arrival Delay]] = "", "Cancelled", IF(Flights[[#This Row],[Arrival Delay]]&gt;15, "Delayed", "On time"))</f>
        <v>On time</v>
      </c>
      <c r="X4153" t="str">
        <f>IF(Flights[[#This Row],[Status]]&lt;&gt;"Delayed","", IF(Flights[[#This Row],[Arrival Delay]]&gt;120, "Severe", IF(Flights[[#This Row],[Arrival Delay]]&gt;60, "Major", "Moderate")))</f>
        <v/>
      </c>
      <c r="Y4153" t="b">
        <v>0</v>
      </c>
      <c r="AA4153" t="str">
        <f>IF(OR(AND(Flights[[#This Row],[Status]]="Cancelled", Flights[[#This Row],[Cancellation Reason]]="Airline/Carrier"), Flights[[#This Row],[Delay Type]]="Severe"), "Yes", "No")</f>
        <v>No</v>
      </c>
    </row>
    <row r="4154" spans="1:27" x14ac:dyDescent="0.3">
      <c r="A4154" s="3">
        <v>42306</v>
      </c>
      <c r="B4154" s="22">
        <f>WEEKNUM(Flights[[#This Row],[Date]], 1)</f>
        <v>44</v>
      </c>
      <c r="C4154" s="22">
        <f>WEEKDAY(Flights[[#This Row],[Date]],1)</f>
        <v>5</v>
      </c>
      <c r="D4154" t="s">
        <v>226</v>
      </c>
      <c r="E4154" t="s">
        <v>1987</v>
      </c>
      <c r="F4154" t="s">
        <v>0</v>
      </c>
      <c r="G4154" t="s">
        <v>3</v>
      </c>
      <c r="H4154" t="str">
        <f>_xlfn.XLOOKUP(Flights[[#This Row],[Destination]], Airports!$A$2:$A$78, Airports!$D$2:$D$78)</f>
        <v>Dallas</v>
      </c>
      <c r="I4154" t="str" cm="1">
        <f t="array" ref="I4154">_xlfn.XLOOKUP(Flights[[#This Row],[Destination]],_xlfn._TRO_TRAILING( Airports!A:A),_xlfn._TRO_TRAILING( Airports!E:E), "Not found")</f>
        <v>TX</v>
      </c>
      <c r="J4154" s="1">
        <v>0.64930555555555558</v>
      </c>
      <c r="K4154" s="22">
        <f>HOUR(Flights[[#This Row],[Scheduled Departure]])</f>
        <v>15</v>
      </c>
      <c r="L4154" s="1">
        <v>0.77430555555555558</v>
      </c>
      <c r="M4154">
        <f>(L4154-J4154)*24*60</f>
        <v>180</v>
      </c>
      <c r="N4154" s="16">
        <f>Flights[[#This Row],[Length (min)]]/60</f>
        <v>3.1666666666666665</v>
      </c>
      <c r="O4154">
        <v>190</v>
      </c>
      <c r="P4154">
        <v>1235</v>
      </c>
      <c r="Q4154" s="18">
        <f>IFERROR(Flights[[#This Row],[Distance]]/Flights[[#This Row],[Length (hr)]], "")</f>
        <v>390</v>
      </c>
      <c r="R4154" s="1">
        <v>0.86875000000000002</v>
      </c>
      <c r="S4154" s="1" t="str">
        <f>IF(Flights[[#This Row],[Length (hr)]]&lt;2, "No meal", IF(Flights[[#This Row],[Length (hr)]]&lt;3.5, "Light meal", "Full meal"))</f>
        <v>Light meal</v>
      </c>
      <c r="T4154" s="1" t="str">
        <f>IF(AND(Flights[[#This Row],[Airline]]="US Airways", Flights[[#This Row],[Meal]]="Full Meal"), "Yes", "No")</f>
        <v>No</v>
      </c>
      <c r="U4154" s="1">
        <v>0.98958333333333337</v>
      </c>
      <c r="V4154">
        <v>174</v>
      </c>
      <c r="W4154" s="1" t="str">
        <f>IF(Flights[[#This Row],[Arrival Delay]] = "", "Cancelled", IF(Flights[[#This Row],[Arrival Delay]]&gt;15, "Delayed", "On time"))</f>
        <v>Delayed</v>
      </c>
      <c r="X4154" t="str">
        <f>IF(Flights[[#This Row],[Status]]&lt;&gt;"Delayed","", IF(Flights[[#This Row],[Arrival Delay]]&gt;120, "Severe", IF(Flights[[#This Row],[Arrival Delay]]&gt;60, "Major", "Moderate")))</f>
        <v>Severe</v>
      </c>
      <c r="Y4154" t="b">
        <v>0</v>
      </c>
      <c r="AA4154" t="str">
        <f>IF(OR(AND(Flights[[#This Row],[Status]]="Cancelled", Flights[[#This Row],[Cancellation Reason]]="Airline/Carrier"), Flights[[#This Row],[Delay Type]]="Severe"), "Yes", "No")</f>
        <v>Yes</v>
      </c>
    </row>
    <row r="4155" spans="1:27" x14ac:dyDescent="0.3">
      <c r="A4155" s="3">
        <v>42306</v>
      </c>
      <c r="B4155" s="22">
        <f>WEEKNUM(Flights[[#This Row],[Date]], 1)</f>
        <v>44</v>
      </c>
      <c r="C4155" s="22">
        <f>WEEKDAY(Flights[[#This Row],[Date]],1)</f>
        <v>5</v>
      </c>
      <c r="D4155" t="s">
        <v>1705</v>
      </c>
      <c r="E4155" t="s">
        <v>1995</v>
      </c>
      <c r="F4155" t="s">
        <v>0</v>
      </c>
      <c r="G4155" t="s">
        <v>7</v>
      </c>
      <c r="H4155" t="str">
        <f>_xlfn.XLOOKUP(Flights[[#This Row],[Destination]], Airports!$A$2:$A$78, Airports!$D$2:$D$78)</f>
        <v>Austin</v>
      </c>
      <c r="I4155" t="str" cm="1">
        <f t="array" ref="I4155">_xlfn.XLOOKUP(Flights[[#This Row],[Destination]],_xlfn._TRO_TRAILING( Airports!A:A),_xlfn._TRO_TRAILING( Airports!E:E), "Not found")</f>
        <v>TX</v>
      </c>
      <c r="J4155" s="1">
        <v>0.76041666666666663</v>
      </c>
      <c r="K4155" s="22">
        <f>HOUR(Flights[[#This Row],[Scheduled Departure]])</f>
        <v>18</v>
      </c>
      <c r="L4155" s="1">
        <v>0.75902777777777775</v>
      </c>
      <c r="M4155">
        <f>(L4155-J4155)*24*60</f>
        <v>-1.9999999999999929</v>
      </c>
      <c r="N4155" s="16">
        <f>Flights[[#This Row],[Length (min)]]/60</f>
        <v>2.6666666666666665</v>
      </c>
      <c r="O4155">
        <v>160</v>
      </c>
      <c r="P4155">
        <v>1242</v>
      </c>
      <c r="Q4155" s="18">
        <f>IFERROR(Flights[[#This Row],[Distance]]/Flights[[#This Row],[Length (hr)]], "")</f>
        <v>465.75</v>
      </c>
      <c r="R4155" s="1">
        <v>0.96527777777777779</v>
      </c>
      <c r="S4155" s="1" t="str">
        <f>IF(Flights[[#This Row],[Length (hr)]]&lt;2, "No meal", IF(Flights[[#This Row],[Length (hr)]]&lt;3.5, "Light meal", "Full meal"))</f>
        <v>Light meal</v>
      </c>
      <c r="T4155" s="1" t="str">
        <f>IF(AND(Flights[[#This Row],[Airline]]="US Airways", Flights[[#This Row],[Meal]]="Full Meal"), "Yes", "No")</f>
        <v>No</v>
      </c>
      <c r="U4155" s="1">
        <v>0.95347222222222228</v>
      </c>
      <c r="V4155">
        <v>-17</v>
      </c>
      <c r="W4155" s="1" t="str">
        <f>IF(Flights[[#This Row],[Arrival Delay]] = "", "Cancelled", IF(Flights[[#This Row],[Arrival Delay]]&gt;15, "Delayed", "On time"))</f>
        <v>On time</v>
      </c>
      <c r="X4155" t="str">
        <f>IF(Flights[[#This Row],[Status]]&lt;&gt;"Delayed","", IF(Flights[[#This Row],[Arrival Delay]]&gt;120, "Severe", IF(Flights[[#This Row],[Arrival Delay]]&gt;60, "Major", "Moderate")))</f>
        <v/>
      </c>
      <c r="Y4155" t="b">
        <v>0</v>
      </c>
      <c r="AA4155" t="str">
        <f>IF(OR(AND(Flights[[#This Row],[Status]]="Cancelled", Flights[[#This Row],[Cancellation Reason]]="Airline/Carrier"), Flights[[#This Row],[Delay Type]]="Severe"), "Yes", "No")</f>
        <v>No</v>
      </c>
    </row>
    <row r="4156" spans="1:27" x14ac:dyDescent="0.3">
      <c r="A4156" s="3">
        <v>42306</v>
      </c>
      <c r="B4156" s="22">
        <f>WEEKNUM(Flights[[#This Row],[Date]], 1)</f>
        <v>44</v>
      </c>
      <c r="C4156" s="22">
        <f>WEEKDAY(Flights[[#This Row],[Date]],1)</f>
        <v>5</v>
      </c>
      <c r="D4156" t="s">
        <v>107</v>
      </c>
      <c r="E4156" t="s">
        <v>1987</v>
      </c>
      <c r="F4156" t="s">
        <v>0</v>
      </c>
      <c r="G4156" t="s">
        <v>12</v>
      </c>
      <c r="H4156" t="str">
        <f>_xlfn.XLOOKUP(Flights[[#This Row],[Destination]], Airports!$A$2:$A$78, Airports!$D$2:$D$78)</f>
        <v>New York</v>
      </c>
      <c r="I4156" t="str" cm="1">
        <f t="array" ref="I4156">_xlfn.XLOOKUP(Flights[[#This Row],[Destination]],_xlfn._TRO_TRAILING( Airports!A:A),_xlfn._TRO_TRAILING( Airports!E:E), "Not found")</f>
        <v>NY</v>
      </c>
      <c r="J4156" s="1">
        <v>0.97916666666666663</v>
      </c>
      <c r="K4156" s="22">
        <f>HOUR(Flights[[#This Row],[Scheduled Departure]])</f>
        <v>23</v>
      </c>
      <c r="L4156" s="1">
        <v>0.9770833333333333</v>
      </c>
      <c r="M4156">
        <f>(L4156-J4156)*24*60</f>
        <v>-2.9999999999999893</v>
      </c>
      <c r="N4156" s="16">
        <f>Flights[[#This Row],[Length (min)]]/60</f>
        <v>5.15</v>
      </c>
      <c r="O4156">
        <v>309</v>
      </c>
      <c r="P4156">
        <v>2475</v>
      </c>
      <c r="Q4156" s="18">
        <f>IFERROR(Flights[[#This Row],[Distance]]/Flights[[#This Row],[Length (hr)]], "")</f>
        <v>480.58252427184465</v>
      </c>
      <c r="R4156" s="1">
        <v>0.33263888888888887</v>
      </c>
      <c r="S4156" s="1" t="str">
        <f>IF(Flights[[#This Row],[Length (hr)]]&lt;2, "No meal", IF(Flights[[#This Row],[Length (hr)]]&lt;3.5, "Light meal", "Full meal"))</f>
        <v>Full meal</v>
      </c>
      <c r="T4156" s="1" t="str">
        <f>IF(AND(Flights[[#This Row],[Airline]]="US Airways", Flights[[#This Row],[Meal]]="Full Meal"), "Yes", "No")</f>
        <v>No</v>
      </c>
      <c r="U4156" s="1">
        <v>0.31666666666666665</v>
      </c>
      <c r="V4156">
        <v>-23</v>
      </c>
      <c r="W4156" s="1" t="str">
        <f>IF(Flights[[#This Row],[Arrival Delay]] = "", "Cancelled", IF(Flights[[#This Row],[Arrival Delay]]&gt;15, "Delayed", "On time"))</f>
        <v>On time</v>
      </c>
      <c r="X4156" t="str">
        <f>IF(Flights[[#This Row],[Status]]&lt;&gt;"Delayed","", IF(Flights[[#This Row],[Arrival Delay]]&gt;120, "Severe", IF(Flights[[#This Row],[Arrival Delay]]&gt;60, "Major", "Moderate")))</f>
        <v/>
      </c>
      <c r="Y4156" t="b">
        <v>0</v>
      </c>
      <c r="AA4156" t="str">
        <f>IF(OR(AND(Flights[[#This Row],[Status]]="Cancelled", Flights[[#This Row],[Cancellation Reason]]="Airline/Carrier"), Flights[[#This Row],[Delay Type]]="Severe"), "Yes", "No")</f>
        <v>No</v>
      </c>
    </row>
    <row r="4157" spans="1:27" x14ac:dyDescent="0.3">
      <c r="A4157" s="3">
        <v>42306</v>
      </c>
      <c r="B4157" s="22">
        <f>WEEKNUM(Flights[[#This Row],[Date]], 1)</f>
        <v>44</v>
      </c>
      <c r="C4157" s="22">
        <f>WEEKDAY(Flights[[#This Row],[Date]],1)</f>
        <v>5</v>
      </c>
      <c r="D4157" t="s">
        <v>183</v>
      </c>
      <c r="E4157" t="s">
        <v>1987</v>
      </c>
      <c r="F4157" t="s">
        <v>0</v>
      </c>
      <c r="G4157" t="s">
        <v>2</v>
      </c>
      <c r="H4157" t="str">
        <f>_xlfn.XLOOKUP(Flights[[#This Row],[Destination]], Airports!$A$2:$A$78, Airports!$D$2:$D$78)</f>
        <v>Miami</v>
      </c>
      <c r="I4157" t="str" cm="1">
        <f t="array" ref="I4157">_xlfn.XLOOKUP(Flights[[#This Row],[Destination]],_xlfn._TRO_TRAILING( Airports!A:A),_xlfn._TRO_TRAILING( Airports!E:E), "Not found")</f>
        <v>FL</v>
      </c>
      <c r="J4157" s="1">
        <v>0.98263888888888884</v>
      </c>
      <c r="K4157" s="22">
        <f>HOUR(Flights[[#This Row],[Scheduled Departure]])</f>
        <v>23</v>
      </c>
      <c r="L4157" s="1">
        <v>0.97986111111111107</v>
      </c>
      <c r="M4157">
        <f>(L4157-J4157)*24*60</f>
        <v>-3.9999999999999858</v>
      </c>
      <c r="N4157" s="16">
        <f>Flights[[#This Row],[Length (min)]]/60</f>
        <v>4.95</v>
      </c>
      <c r="O4157">
        <v>297</v>
      </c>
      <c r="P4157">
        <v>2342</v>
      </c>
      <c r="Q4157" s="18">
        <f>IFERROR(Flights[[#This Row],[Distance]]/Flights[[#This Row],[Length (hr)]], "")</f>
        <v>473.13131313131311</v>
      </c>
      <c r="R4157" s="1">
        <v>0.31597222222222221</v>
      </c>
      <c r="S4157" s="1" t="str">
        <f>IF(Flights[[#This Row],[Length (hr)]]&lt;2, "No meal", IF(Flights[[#This Row],[Length (hr)]]&lt;3.5, "Light meal", "Full meal"))</f>
        <v>Full meal</v>
      </c>
      <c r="T4157" s="1" t="str">
        <f>IF(AND(Flights[[#This Row],[Airline]]="US Airways", Flights[[#This Row],[Meal]]="Full Meal"), "Yes", "No")</f>
        <v>No</v>
      </c>
      <c r="U4157" s="1">
        <v>0.31111111111111112</v>
      </c>
      <c r="V4157">
        <v>-7</v>
      </c>
      <c r="W4157" s="1" t="str">
        <f>IF(Flights[[#This Row],[Arrival Delay]] = "", "Cancelled", IF(Flights[[#This Row],[Arrival Delay]]&gt;15, "Delayed", "On time"))</f>
        <v>On time</v>
      </c>
      <c r="X4157" t="str">
        <f>IF(Flights[[#This Row],[Status]]&lt;&gt;"Delayed","", IF(Flights[[#This Row],[Arrival Delay]]&gt;120, "Severe", IF(Flights[[#This Row],[Arrival Delay]]&gt;60, "Major", "Moderate")))</f>
        <v/>
      </c>
      <c r="Y4157" t="b">
        <v>0</v>
      </c>
      <c r="AA4157" t="str">
        <f>IF(OR(AND(Flights[[#This Row],[Status]]="Cancelled", Flights[[#This Row],[Cancellation Reason]]="Airline/Carrier"), Flights[[#This Row],[Delay Type]]="Severe"), "Yes", "No")</f>
        <v>No</v>
      </c>
    </row>
    <row r="4158" spans="1:27" x14ac:dyDescent="0.3">
      <c r="A4158" s="3">
        <v>42306</v>
      </c>
      <c r="B4158" s="22">
        <f>WEEKNUM(Flights[[#This Row],[Date]], 1)</f>
        <v>44</v>
      </c>
      <c r="C4158" s="22">
        <f>WEEKDAY(Flights[[#This Row],[Date]],1)</f>
        <v>5</v>
      </c>
      <c r="D4158" t="s">
        <v>747</v>
      </c>
      <c r="E4158" t="s">
        <v>1989</v>
      </c>
      <c r="F4158" t="s">
        <v>0</v>
      </c>
      <c r="G4158" t="s">
        <v>26</v>
      </c>
      <c r="H4158" t="str">
        <f>_xlfn.XLOOKUP(Flights[[#This Row],[Destination]], Airports!$A$2:$A$78, Airports!$D$2:$D$78)</f>
        <v>Atlanta</v>
      </c>
      <c r="I4158" t="str" cm="1">
        <f t="array" ref="I4158">_xlfn.XLOOKUP(Flights[[#This Row],[Destination]],_xlfn._TRO_TRAILING( Airports!A:A),_xlfn._TRO_TRAILING( Airports!E:E), "Not found")</f>
        <v>GA</v>
      </c>
      <c r="J4158" s="1">
        <v>0.98958333333333337</v>
      </c>
      <c r="K4158" s="22">
        <f>HOUR(Flights[[#This Row],[Scheduled Departure]])</f>
        <v>23</v>
      </c>
      <c r="L4158" s="1">
        <v>0.99027777777777781</v>
      </c>
      <c r="M4158">
        <f>(L4158-J4158)*24*60</f>
        <v>0.99999999999999645</v>
      </c>
      <c r="N4158" s="16">
        <f>Flights[[#This Row],[Length (min)]]/60</f>
        <v>3.9833333333333334</v>
      </c>
      <c r="O4158">
        <v>239</v>
      </c>
      <c r="P4158">
        <v>1947</v>
      </c>
      <c r="Q4158" s="18">
        <f>IFERROR(Flights[[#This Row],[Distance]]/Flights[[#This Row],[Length (hr)]], "")</f>
        <v>488.78661087866107</v>
      </c>
      <c r="R4158" s="1">
        <v>0.28472222222222221</v>
      </c>
      <c r="S4158" s="1" t="str">
        <f>IF(Flights[[#This Row],[Length (hr)]]&lt;2, "No meal", IF(Flights[[#This Row],[Length (hr)]]&lt;3.5, "Light meal", "Full meal"))</f>
        <v>Full meal</v>
      </c>
      <c r="T4158" s="1" t="str">
        <f>IF(AND(Flights[[#This Row],[Airline]]="US Airways", Flights[[#This Row],[Meal]]="Full Meal"), "Yes", "No")</f>
        <v>No</v>
      </c>
      <c r="U4158" s="1">
        <v>0.28125</v>
      </c>
      <c r="V4158">
        <v>-5</v>
      </c>
      <c r="W4158" s="1" t="str">
        <f>IF(Flights[[#This Row],[Arrival Delay]] = "", "Cancelled", IF(Flights[[#This Row],[Arrival Delay]]&gt;15, "Delayed", "On time"))</f>
        <v>On time</v>
      </c>
      <c r="X4158" t="str">
        <f>IF(Flights[[#This Row],[Status]]&lt;&gt;"Delayed","", IF(Flights[[#This Row],[Arrival Delay]]&gt;120, "Severe", IF(Flights[[#This Row],[Arrival Delay]]&gt;60, "Major", "Moderate")))</f>
        <v/>
      </c>
      <c r="Y4158" t="b">
        <v>0</v>
      </c>
      <c r="AA4158" t="str">
        <f>IF(OR(AND(Flights[[#This Row],[Status]]="Cancelled", Flights[[#This Row],[Cancellation Reason]]="Airline/Carrier"), Flights[[#This Row],[Delay Type]]="Severe"), "Yes", "No")</f>
        <v>No</v>
      </c>
    </row>
    <row r="4159" spans="1:27" x14ac:dyDescent="0.3">
      <c r="A4159" s="3">
        <v>42307</v>
      </c>
      <c r="B4159" s="22">
        <f>WEEKNUM(Flights[[#This Row],[Date]], 1)</f>
        <v>44</v>
      </c>
      <c r="C4159" s="22">
        <f>WEEKDAY(Flights[[#This Row],[Date]],1)</f>
        <v>6</v>
      </c>
      <c r="D4159" t="s">
        <v>782</v>
      </c>
      <c r="E4159" t="s">
        <v>1989</v>
      </c>
      <c r="F4159" t="s">
        <v>0</v>
      </c>
      <c r="G4159" t="s">
        <v>314</v>
      </c>
      <c r="H4159" t="str">
        <f>_xlfn.XLOOKUP(Flights[[#This Row],[Destination]], Airports!$A$2:$A$78, Airports!$D$2:$D$78)</f>
        <v>Minneapolis</v>
      </c>
      <c r="I4159" t="str" cm="1">
        <f t="array" ref="I4159">_xlfn.XLOOKUP(Flights[[#This Row],[Destination]],_xlfn._TRO_TRAILING( Airports!A:A),_xlfn._TRO_TRAILING( Airports!E:E), "Not found")</f>
        <v>MN</v>
      </c>
      <c r="J4159" s="1">
        <v>0.28819444444444442</v>
      </c>
      <c r="K4159" s="22">
        <f>HOUR(Flights[[#This Row],[Scheduled Departure]])</f>
        <v>6</v>
      </c>
      <c r="L4159" s="1">
        <v>0.28125</v>
      </c>
      <c r="M4159">
        <f>(L4159-J4159)*24*60</f>
        <v>-9.9999999999999645</v>
      </c>
      <c r="N4159" s="16">
        <f>Flights[[#This Row],[Length (min)]]/60</f>
        <v>3.5166666666666666</v>
      </c>
      <c r="O4159">
        <v>211</v>
      </c>
      <c r="P4159">
        <v>1535</v>
      </c>
      <c r="Q4159" s="18">
        <f>IFERROR(Flights[[#This Row],[Distance]]/Flights[[#This Row],[Length (hr)]], "")</f>
        <v>436.49289099526067</v>
      </c>
      <c r="R4159" s="1">
        <v>0.5180555555555556</v>
      </c>
      <c r="S4159" s="1" t="str">
        <f>IF(Flights[[#This Row],[Length (hr)]]&lt;2, "No meal", IF(Flights[[#This Row],[Length (hr)]]&lt;3.5, "Light meal", "Full meal"))</f>
        <v>Full meal</v>
      </c>
      <c r="T4159" s="1" t="str">
        <f>IF(AND(Flights[[#This Row],[Airline]]="US Airways", Flights[[#This Row],[Meal]]="Full Meal"), "Yes", "No")</f>
        <v>No</v>
      </c>
      <c r="U4159" s="1">
        <v>0.51111111111111107</v>
      </c>
      <c r="V4159">
        <v>-10</v>
      </c>
      <c r="W4159" s="1" t="str">
        <f>IF(Flights[[#This Row],[Arrival Delay]] = "", "Cancelled", IF(Flights[[#This Row],[Arrival Delay]]&gt;15, "Delayed", "On time"))</f>
        <v>On time</v>
      </c>
      <c r="X4159" t="str">
        <f>IF(Flights[[#This Row],[Status]]&lt;&gt;"Delayed","", IF(Flights[[#This Row],[Arrival Delay]]&gt;120, "Severe", IF(Flights[[#This Row],[Arrival Delay]]&gt;60, "Major", "Moderate")))</f>
        <v/>
      </c>
      <c r="Y4159" t="b">
        <v>0</v>
      </c>
      <c r="AA4159" t="str">
        <f>IF(OR(AND(Flights[[#This Row],[Status]]="Cancelled", Flights[[#This Row],[Cancellation Reason]]="Airline/Carrier"), Flights[[#This Row],[Delay Type]]="Severe"), "Yes", "No")</f>
        <v>No</v>
      </c>
    </row>
    <row r="4160" spans="1:27" x14ac:dyDescent="0.3">
      <c r="A4160" s="3">
        <v>42307</v>
      </c>
      <c r="B4160" s="22">
        <f>WEEKNUM(Flights[[#This Row],[Date]], 1)</f>
        <v>44</v>
      </c>
      <c r="C4160" s="22">
        <f>WEEKDAY(Flights[[#This Row],[Date]],1)</f>
        <v>6</v>
      </c>
      <c r="D4160" t="s">
        <v>392</v>
      </c>
      <c r="E4160" t="s">
        <v>1989</v>
      </c>
      <c r="F4160" t="s">
        <v>0</v>
      </c>
      <c r="G4160" t="s">
        <v>276</v>
      </c>
      <c r="H4160" t="str">
        <f>_xlfn.XLOOKUP(Flights[[#This Row],[Destination]], Airports!$A$2:$A$78, Airports!$D$2:$D$78)</f>
        <v>Detroit</v>
      </c>
      <c r="I4160" t="str" cm="1">
        <f t="array" ref="I4160">_xlfn.XLOOKUP(Flights[[#This Row],[Destination]],_xlfn._TRO_TRAILING( Airports!A:A),_xlfn._TRO_TRAILING( Airports!E:E), "Not found")</f>
        <v>MI</v>
      </c>
      <c r="J4160" s="1">
        <v>0.2951388888888889</v>
      </c>
      <c r="K4160" s="22">
        <f>HOUR(Flights[[#This Row],[Scheduled Departure]])</f>
        <v>7</v>
      </c>
      <c r="L4160" s="1">
        <v>0.29305555555555557</v>
      </c>
      <c r="M4160">
        <f>(L4160-J4160)*24*60</f>
        <v>-2.9999999999999893</v>
      </c>
      <c r="N4160" s="16">
        <f>Flights[[#This Row],[Length (min)]]/60</f>
        <v>4.3666666666666663</v>
      </c>
      <c r="O4160">
        <v>262</v>
      </c>
      <c r="P4160">
        <v>1979</v>
      </c>
      <c r="Q4160" s="18">
        <f>IFERROR(Flights[[#This Row],[Distance]]/Flights[[#This Row],[Length (hr)]], "")</f>
        <v>453.20610687022906</v>
      </c>
      <c r="R4160" s="1">
        <v>0.60486111111111107</v>
      </c>
      <c r="S4160" s="1" t="str">
        <f>IF(Flights[[#This Row],[Length (hr)]]&lt;2, "No meal", IF(Flights[[#This Row],[Length (hr)]]&lt;3.5, "Light meal", "Full meal"))</f>
        <v>Full meal</v>
      </c>
      <c r="T4160" s="1" t="str">
        <f>IF(AND(Flights[[#This Row],[Airline]]="US Airways", Flights[[#This Row],[Meal]]="Full Meal"), "Yes", "No")</f>
        <v>No</v>
      </c>
      <c r="U4160" s="1">
        <v>0.6</v>
      </c>
      <c r="V4160">
        <v>-7</v>
      </c>
      <c r="W4160" s="1" t="str">
        <f>IF(Flights[[#This Row],[Arrival Delay]] = "", "Cancelled", IF(Flights[[#This Row],[Arrival Delay]]&gt;15, "Delayed", "On time"))</f>
        <v>On time</v>
      </c>
      <c r="X4160" t="str">
        <f>IF(Flights[[#This Row],[Status]]&lt;&gt;"Delayed","", IF(Flights[[#This Row],[Arrival Delay]]&gt;120, "Severe", IF(Flights[[#This Row],[Arrival Delay]]&gt;60, "Major", "Moderate")))</f>
        <v/>
      </c>
      <c r="Y4160" t="b">
        <v>0</v>
      </c>
      <c r="AA4160" t="str">
        <f>IF(OR(AND(Flights[[#This Row],[Status]]="Cancelled", Flights[[#This Row],[Cancellation Reason]]="Airline/Carrier"), Flights[[#This Row],[Delay Type]]="Severe"), "Yes", "No")</f>
        <v>No</v>
      </c>
    </row>
    <row r="4161" spans="1:27" x14ac:dyDescent="0.3">
      <c r="A4161" s="3">
        <v>42307</v>
      </c>
      <c r="B4161" s="22">
        <f>WEEKNUM(Flights[[#This Row],[Date]], 1)</f>
        <v>44</v>
      </c>
      <c r="C4161" s="22">
        <f>WEEKDAY(Flights[[#This Row],[Date]],1)</f>
        <v>6</v>
      </c>
      <c r="D4161" t="s">
        <v>134</v>
      </c>
      <c r="E4161" t="s">
        <v>1987</v>
      </c>
      <c r="F4161" t="s">
        <v>0</v>
      </c>
      <c r="G4161" t="s">
        <v>3</v>
      </c>
      <c r="H4161" t="str">
        <f>_xlfn.XLOOKUP(Flights[[#This Row],[Destination]], Airports!$A$2:$A$78, Airports!$D$2:$D$78)</f>
        <v>Dallas</v>
      </c>
      <c r="I4161" t="str" cm="1">
        <f t="array" ref="I4161">_xlfn.XLOOKUP(Flights[[#This Row],[Destination]],_xlfn._TRO_TRAILING( Airports!A:A),_xlfn._TRO_TRAILING( Airports!E:E), "Not found")</f>
        <v>TX</v>
      </c>
      <c r="J4161" s="1">
        <v>0.39583333333333331</v>
      </c>
      <c r="K4161" s="22">
        <f>HOUR(Flights[[#This Row],[Scheduled Departure]])</f>
        <v>9</v>
      </c>
      <c r="L4161" s="1">
        <v>0.39166666666666666</v>
      </c>
      <c r="M4161">
        <f>(L4161-J4161)*24*60</f>
        <v>-5.9999999999999787</v>
      </c>
      <c r="N4161" s="16">
        <f>Flights[[#This Row],[Length (min)]]/60</f>
        <v>3.1</v>
      </c>
      <c r="O4161">
        <v>186</v>
      </c>
      <c r="P4161">
        <v>1235</v>
      </c>
      <c r="Q4161" s="18">
        <f>IFERROR(Flights[[#This Row],[Distance]]/Flights[[#This Row],[Length (hr)]], "")</f>
        <v>398.38709677419354</v>
      </c>
      <c r="R4161" s="1">
        <v>0.6118055555555556</v>
      </c>
      <c r="S4161" s="1" t="str">
        <f>IF(Flights[[#This Row],[Length (hr)]]&lt;2, "No meal", IF(Flights[[#This Row],[Length (hr)]]&lt;3.5, "Light meal", "Full meal"))</f>
        <v>Light meal</v>
      </c>
      <c r="T4161" s="1" t="str">
        <f>IF(AND(Flights[[#This Row],[Airline]]="US Airways", Flights[[#This Row],[Meal]]="Full Meal"), "Yes", "No")</f>
        <v>No</v>
      </c>
      <c r="U4161" s="1">
        <v>0.60416666666666663</v>
      </c>
      <c r="V4161">
        <v>-11</v>
      </c>
      <c r="W4161" s="1" t="str">
        <f>IF(Flights[[#This Row],[Arrival Delay]] = "", "Cancelled", IF(Flights[[#This Row],[Arrival Delay]]&gt;15, "Delayed", "On time"))</f>
        <v>On time</v>
      </c>
      <c r="X4161" t="str">
        <f>IF(Flights[[#This Row],[Status]]&lt;&gt;"Delayed","", IF(Flights[[#This Row],[Arrival Delay]]&gt;120, "Severe", IF(Flights[[#This Row],[Arrival Delay]]&gt;60, "Major", "Moderate")))</f>
        <v/>
      </c>
      <c r="Y4161" t="b">
        <v>0</v>
      </c>
      <c r="AA4161" t="str">
        <f>IF(OR(AND(Flights[[#This Row],[Status]]="Cancelled", Flights[[#This Row],[Cancellation Reason]]="Airline/Carrier"), Flights[[#This Row],[Delay Type]]="Severe"), "Yes", "No")</f>
        <v>No</v>
      </c>
    </row>
    <row r="4162" spans="1:27" x14ac:dyDescent="0.3">
      <c r="A4162" s="3">
        <v>42307</v>
      </c>
      <c r="B4162" s="22">
        <f>WEEKNUM(Flights[[#This Row],[Date]], 1)</f>
        <v>44</v>
      </c>
      <c r="C4162" s="22">
        <f>WEEKDAY(Flights[[#This Row],[Date]],1)</f>
        <v>6</v>
      </c>
      <c r="D4162" t="s">
        <v>1484</v>
      </c>
      <c r="E4162" t="s">
        <v>1989</v>
      </c>
      <c r="F4162" t="s">
        <v>0</v>
      </c>
      <c r="G4162" t="s">
        <v>9</v>
      </c>
      <c r="H4162" t="str">
        <f>_xlfn.XLOOKUP(Flights[[#This Row],[Destination]], Airports!$A$2:$A$78, Airports!$D$2:$D$78)</f>
        <v>San Francisco</v>
      </c>
      <c r="I4162" t="str" cm="1">
        <f t="array" ref="I4162">_xlfn.XLOOKUP(Flights[[#This Row],[Destination]],_xlfn._TRO_TRAILING( Airports!A:A),_xlfn._TRO_TRAILING( Airports!E:E), "Not found")</f>
        <v>CA</v>
      </c>
      <c r="J4162" s="1">
        <v>0.45833333333333331</v>
      </c>
      <c r="K4162" s="22">
        <f>HOUR(Flights[[#This Row],[Scheduled Departure]])</f>
        <v>11</v>
      </c>
      <c r="L4162" s="1">
        <v>0.45694444444444443</v>
      </c>
      <c r="M4162">
        <f>(L4162-J4162)*24*60</f>
        <v>-1.9999999999999929</v>
      </c>
      <c r="N4162" s="16">
        <f>Flights[[#This Row],[Length (min)]]/60</f>
        <v>1.3666666666666667</v>
      </c>
      <c r="O4162">
        <v>82</v>
      </c>
      <c r="P4162">
        <v>337</v>
      </c>
      <c r="Q4162" s="18">
        <f>IFERROR(Flights[[#This Row],[Distance]]/Flights[[#This Row],[Length (hr)]], "")</f>
        <v>246.58536585365854</v>
      </c>
      <c r="R4162" s="1">
        <v>0.51388888888888884</v>
      </c>
      <c r="S4162" s="1" t="str">
        <f>IF(Flights[[#This Row],[Length (hr)]]&lt;2, "No meal", IF(Flights[[#This Row],[Length (hr)]]&lt;3.5, "Light meal", "Full meal"))</f>
        <v>No meal</v>
      </c>
      <c r="T4162" s="1" t="str">
        <f>IF(AND(Flights[[#This Row],[Airline]]="US Airways", Flights[[#This Row],[Meal]]="Full Meal"), "Yes", "No")</f>
        <v>No</v>
      </c>
      <c r="U4162" s="1">
        <v>0.51388888888888884</v>
      </c>
      <c r="V4162">
        <v>0</v>
      </c>
      <c r="W4162" s="1" t="str">
        <f>IF(Flights[[#This Row],[Arrival Delay]] = "", "Cancelled", IF(Flights[[#This Row],[Arrival Delay]]&gt;15, "Delayed", "On time"))</f>
        <v>On time</v>
      </c>
      <c r="X4162" t="str">
        <f>IF(Flights[[#This Row],[Status]]&lt;&gt;"Delayed","", IF(Flights[[#This Row],[Arrival Delay]]&gt;120, "Severe", IF(Flights[[#This Row],[Arrival Delay]]&gt;60, "Major", "Moderate")))</f>
        <v/>
      </c>
      <c r="Y4162" t="b">
        <v>0</v>
      </c>
      <c r="AA4162" t="str">
        <f>IF(OR(AND(Flights[[#This Row],[Status]]="Cancelled", Flights[[#This Row],[Cancellation Reason]]="Airline/Carrier"), Flights[[#This Row],[Delay Type]]="Severe"), "Yes", "No")</f>
        <v>No</v>
      </c>
    </row>
    <row r="4163" spans="1:27" x14ac:dyDescent="0.3">
      <c r="A4163" s="3">
        <v>42307</v>
      </c>
      <c r="B4163" s="22">
        <f>WEEKNUM(Flights[[#This Row],[Date]], 1)</f>
        <v>44</v>
      </c>
      <c r="C4163" s="22">
        <f>WEEKDAY(Flights[[#This Row],[Date]],1)</f>
        <v>6</v>
      </c>
      <c r="D4163" t="s">
        <v>785</v>
      </c>
      <c r="E4163" t="s">
        <v>1995</v>
      </c>
      <c r="F4163" t="s">
        <v>0</v>
      </c>
      <c r="G4163" t="s">
        <v>347</v>
      </c>
      <c r="H4163" t="str">
        <f>_xlfn.XLOOKUP(Flights[[#This Row],[Destination]], Airports!$A$2:$A$78, Airports!$D$2:$D$78)</f>
        <v>San Jose</v>
      </c>
      <c r="I4163" t="str" cm="1">
        <f t="array" ref="I4163">_xlfn.XLOOKUP(Flights[[#This Row],[Destination]],_xlfn._TRO_TRAILING( Airports!A:A),_xlfn._TRO_TRAILING( Airports!E:E), "Not found")</f>
        <v>CA</v>
      </c>
      <c r="J4163" s="1">
        <v>0.52083333333333337</v>
      </c>
      <c r="K4163" s="22">
        <f>HOUR(Flights[[#This Row],[Scheduled Departure]])</f>
        <v>12</v>
      </c>
      <c r="L4163" s="1">
        <v>0.53611111111111109</v>
      </c>
      <c r="M4163">
        <f>(L4163-J4163)*24*60</f>
        <v>21.999999999999922</v>
      </c>
      <c r="N4163" s="16">
        <f>Flights[[#This Row],[Length (min)]]/60</f>
        <v>1.0166666666666666</v>
      </c>
      <c r="O4163">
        <v>61</v>
      </c>
      <c r="P4163">
        <v>308</v>
      </c>
      <c r="Q4163" s="18">
        <f>IFERROR(Flights[[#This Row],[Distance]]/Flights[[#This Row],[Length (hr)]], "")</f>
        <v>302.95081967213116</v>
      </c>
      <c r="R4163" s="1">
        <v>0.56597222222222221</v>
      </c>
      <c r="S4163" s="1" t="str">
        <f>IF(Flights[[#This Row],[Length (hr)]]&lt;2, "No meal", IF(Flights[[#This Row],[Length (hr)]]&lt;3.5, "Light meal", "Full meal"))</f>
        <v>No meal</v>
      </c>
      <c r="T4163" s="1" t="str">
        <f>IF(AND(Flights[[#This Row],[Airline]]="US Airways", Flights[[#This Row],[Meal]]="Full Meal"), "Yes", "No")</f>
        <v>No</v>
      </c>
      <c r="U4163" s="1">
        <v>0.57847222222222228</v>
      </c>
      <c r="V4163">
        <v>18</v>
      </c>
      <c r="W4163" s="1" t="str">
        <f>IF(Flights[[#This Row],[Arrival Delay]] = "", "Cancelled", IF(Flights[[#This Row],[Arrival Delay]]&gt;15, "Delayed", "On time"))</f>
        <v>Delayed</v>
      </c>
      <c r="X4163" t="str">
        <f>IF(Flights[[#This Row],[Status]]&lt;&gt;"Delayed","", IF(Flights[[#This Row],[Arrival Delay]]&gt;120, "Severe", IF(Flights[[#This Row],[Arrival Delay]]&gt;60, "Major", "Moderate")))</f>
        <v>Moderate</v>
      </c>
      <c r="Y4163" t="b">
        <v>0</v>
      </c>
      <c r="AA4163" t="str">
        <f>IF(OR(AND(Flights[[#This Row],[Status]]="Cancelled", Flights[[#This Row],[Cancellation Reason]]="Airline/Carrier"), Flights[[#This Row],[Delay Type]]="Severe"), "Yes", "No")</f>
        <v>No</v>
      </c>
    </row>
    <row r="4164" spans="1:27" x14ac:dyDescent="0.3">
      <c r="A4164" s="3">
        <v>42307</v>
      </c>
      <c r="B4164" s="22">
        <f>WEEKNUM(Flights[[#This Row],[Date]], 1)</f>
        <v>44</v>
      </c>
      <c r="C4164" s="22">
        <f>WEEKDAY(Flights[[#This Row],[Date]],1)</f>
        <v>6</v>
      </c>
      <c r="D4164" t="s">
        <v>548</v>
      </c>
      <c r="E4164" t="s">
        <v>1992</v>
      </c>
      <c r="F4164" t="s">
        <v>0</v>
      </c>
      <c r="G4164" t="s">
        <v>285</v>
      </c>
      <c r="H4164" t="str">
        <f>_xlfn.XLOOKUP(Flights[[#This Row],[Destination]], Airports!$A$2:$A$78, Airports!$D$2:$D$78)</f>
        <v>Fort Lauderdale</v>
      </c>
      <c r="I4164" t="str" cm="1">
        <f t="array" ref="I4164">_xlfn.XLOOKUP(Flights[[#This Row],[Destination]],_xlfn._TRO_TRAILING( Airports!A:A),_xlfn._TRO_TRAILING( Airports!E:E), "Not found")</f>
        <v>FL</v>
      </c>
      <c r="J4164" s="1">
        <v>0.54513888888888884</v>
      </c>
      <c r="K4164" s="22">
        <f>HOUR(Flights[[#This Row],[Scheduled Departure]])</f>
        <v>13</v>
      </c>
      <c r="L4164" s="1">
        <v>0.54583333333333328</v>
      </c>
      <c r="M4164">
        <f>(L4164-J4164)*24*60</f>
        <v>0.99999999999999645</v>
      </c>
      <c r="N4164" s="16">
        <f>Flights[[#This Row],[Length (min)]]/60</f>
        <v>4.916666666666667</v>
      </c>
      <c r="O4164">
        <v>295</v>
      </c>
      <c r="P4164">
        <v>2343</v>
      </c>
      <c r="Q4164" s="18">
        <f>IFERROR(Flights[[#This Row],[Distance]]/Flights[[#This Row],[Length (hr)]], "")</f>
        <v>476.5423728813559</v>
      </c>
      <c r="R4164" s="1">
        <v>0.86458333333333337</v>
      </c>
      <c r="S4164" s="1" t="str">
        <f>IF(Flights[[#This Row],[Length (hr)]]&lt;2, "No meal", IF(Flights[[#This Row],[Length (hr)]]&lt;3.5, "Light meal", "Full meal"))</f>
        <v>Full meal</v>
      </c>
      <c r="T4164" s="1" t="str">
        <f>IF(AND(Flights[[#This Row],[Airline]]="US Airways", Flights[[#This Row],[Meal]]="Full Meal"), "Yes", "No")</f>
        <v>No</v>
      </c>
      <c r="U4164" s="1">
        <v>0.87569444444444444</v>
      </c>
      <c r="V4164">
        <v>16</v>
      </c>
      <c r="W4164" s="1" t="str">
        <f>IF(Flights[[#This Row],[Arrival Delay]] = "", "Cancelled", IF(Flights[[#This Row],[Arrival Delay]]&gt;15, "Delayed", "On time"))</f>
        <v>Delayed</v>
      </c>
      <c r="X4164" t="str">
        <f>IF(Flights[[#This Row],[Status]]&lt;&gt;"Delayed","", IF(Flights[[#This Row],[Arrival Delay]]&gt;120, "Severe", IF(Flights[[#This Row],[Arrival Delay]]&gt;60, "Major", "Moderate")))</f>
        <v>Moderate</v>
      </c>
      <c r="Y4164" t="b">
        <v>0</v>
      </c>
      <c r="AA4164" t="str">
        <f>IF(OR(AND(Flights[[#This Row],[Status]]="Cancelled", Flights[[#This Row],[Cancellation Reason]]="Airline/Carrier"), Flights[[#This Row],[Delay Type]]="Severe"), "Yes", "No")</f>
        <v>No</v>
      </c>
    </row>
    <row r="4165" spans="1:27" x14ac:dyDescent="0.3">
      <c r="A4165" s="3">
        <v>42307</v>
      </c>
      <c r="B4165" s="22">
        <f>WEEKNUM(Flights[[#This Row],[Date]], 1)</f>
        <v>44</v>
      </c>
      <c r="C4165" s="22">
        <f>WEEKDAY(Flights[[#This Row],[Date]],1)</f>
        <v>6</v>
      </c>
      <c r="D4165" t="s">
        <v>533</v>
      </c>
      <c r="E4165" t="s">
        <v>1989</v>
      </c>
      <c r="F4165" t="s">
        <v>0</v>
      </c>
      <c r="G4165" t="s">
        <v>12</v>
      </c>
      <c r="H4165" t="str">
        <f>_xlfn.XLOOKUP(Flights[[#This Row],[Destination]], Airports!$A$2:$A$78, Airports!$D$2:$D$78)</f>
        <v>New York</v>
      </c>
      <c r="I4165" t="str" cm="1">
        <f t="array" ref="I4165">_xlfn.XLOOKUP(Flights[[#This Row],[Destination]],_xlfn._TRO_TRAILING( Airports!A:A),_xlfn._TRO_TRAILING( Airports!E:E), "Not found")</f>
        <v>NY</v>
      </c>
      <c r="J4165" s="1">
        <v>0.58333333333333337</v>
      </c>
      <c r="K4165" s="22">
        <f>HOUR(Flights[[#This Row],[Scheduled Departure]])</f>
        <v>14</v>
      </c>
      <c r="L4165" s="1">
        <v>0.5805555555555556</v>
      </c>
      <c r="M4165">
        <f>(L4165-J4165)*24*60</f>
        <v>-3.9999999999999858</v>
      </c>
      <c r="N4165" s="16">
        <f>Flights[[#This Row],[Length (min)]]/60</f>
        <v>5.05</v>
      </c>
      <c r="O4165">
        <v>303</v>
      </c>
      <c r="P4165">
        <v>2475</v>
      </c>
      <c r="Q4165" s="18">
        <f>IFERROR(Flights[[#This Row],[Distance]]/Flights[[#This Row],[Length (hr)]], "")</f>
        <v>490.0990099009901</v>
      </c>
      <c r="R4165" s="1">
        <v>0.93888888888888888</v>
      </c>
      <c r="S4165" s="1" t="str">
        <f>IF(Flights[[#This Row],[Length (hr)]]&lt;2, "No meal", IF(Flights[[#This Row],[Length (hr)]]&lt;3.5, "Light meal", "Full meal"))</f>
        <v>Full meal</v>
      </c>
      <c r="T4165" s="1" t="str">
        <f>IF(AND(Flights[[#This Row],[Airline]]="US Airways", Flights[[#This Row],[Meal]]="Full Meal"), "Yes", "No")</f>
        <v>No</v>
      </c>
      <c r="U4165" s="1">
        <v>0.91597222222222219</v>
      </c>
      <c r="V4165">
        <v>-33</v>
      </c>
      <c r="W4165" s="1" t="str">
        <f>IF(Flights[[#This Row],[Arrival Delay]] = "", "Cancelled", IF(Flights[[#This Row],[Arrival Delay]]&gt;15, "Delayed", "On time"))</f>
        <v>On time</v>
      </c>
      <c r="X4165" t="str">
        <f>IF(Flights[[#This Row],[Status]]&lt;&gt;"Delayed","", IF(Flights[[#This Row],[Arrival Delay]]&gt;120, "Severe", IF(Flights[[#This Row],[Arrival Delay]]&gt;60, "Major", "Moderate")))</f>
        <v/>
      </c>
      <c r="Y4165" t="b">
        <v>0</v>
      </c>
      <c r="AA4165" t="str">
        <f>IF(OR(AND(Flights[[#This Row],[Status]]="Cancelled", Flights[[#This Row],[Cancellation Reason]]="Airline/Carrier"), Flights[[#This Row],[Delay Type]]="Severe"), "Yes", "No")</f>
        <v>No</v>
      </c>
    </row>
    <row r="4166" spans="1:27" x14ac:dyDescent="0.3">
      <c r="A4166" s="3">
        <v>42307</v>
      </c>
      <c r="B4166" s="22">
        <f>WEEKNUM(Flights[[#This Row],[Date]], 1)</f>
        <v>44</v>
      </c>
      <c r="C4166" s="22">
        <f>WEEKDAY(Flights[[#This Row],[Date]],1)</f>
        <v>6</v>
      </c>
      <c r="D4166" t="s">
        <v>1604</v>
      </c>
      <c r="E4166" t="s">
        <v>1989</v>
      </c>
      <c r="F4166" t="s">
        <v>0</v>
      </c>
      <c r="G4166" t="s">
        <v>9</v>
      </c>
      <c r="H4166" t="str">
        <f>_xlfn.XLOOKUP(Flights[[#This Row],[Destination]], Airports!$A$2:$A$78, Airports!$D$2:$D$78)</f>
        <v>San Francisco</v>
      </c>
      <c r="I4166" t="str" cm="1">
        <f t="array" ref="I4166">_xlfn.XLOOKUP(Flights[[#This Row],[Destination]],_xlfn._TRO_TRAILING( Airports!A:A),_xlfn._TRO_TRAILING( Airports!E:E), "Not found")</f>
        <v>CA</v>
      </c>
      <c r="J4166" s="1">
        <v>0.625</v>
      </c>
      <c r="K4166" s="22">
        <f>HOUR(Flights[[#This Row],[Scheduled Departure]])</f>
        <v>15</v>
      </c>
      <c r="L4166" s="1">
        <v>0.62361111111111112</v>
      </c>
      <c r="M4166">
        <f>(L4166-J4166)*24*60</f>
        <v>-1.9999999999999929</v>
      </c>
      <c r="N4166" s="16">
        <f>Flights[[#This Row],[Length (min)]]/60</f>
        <v>1.2666666666666666</v>
      </c>
      <c r="O4166">
        <v>76</v>
      </c>
      <c r="P4166">
        <v>337</v>
      </c>
      <c r="Q4166" s="18">
        <f>IFERROR(Flights[[#This Row],[Distance]]/Flights[[#This Row],[Length (hr)]], "")</f>
        <v>266.0526315789474</v>
      </c>
      <c r="R4166" s="1">
        <v>0.68263888888888891</v>
      </c>
      <c r="S4166" s="1" t="str">
        <f>IF(Flights[[#This Row],[Length (hr)]]&lt;2, "No meal", IF(Flights[[#This Row],[Length (hr)]]&lt;3.5, "Light meal", "Full meal"))</f>
        <v>No meal</v>
      </c>
      <c r="T4166" s="1" t="str">
        <f>IF(AND(Flights[[#This Row],[Airline]]="US Airways", Flights[[#This Row],[Meal]]="Full Meal"), "Yes", "No")</f>
        <v>No</v>
      </c>
      <c r="U4166" s="1">
        <v>0.67638888888888893</v>
      </c>
      <c r="V4166">
        <v>-9</v>
      </c>
      <c r="W4166" s="1" t="str">
        <f>IF(Flights[[#This Row],[Arrival Delay]] = "", "Cancelled", IF(Flights[[#This Row],[Arrival Delay]]&gt;15, "Delayed", "On time"))</f>
        <v>On time</v>
      </c>
      <c r="X4166" t="str">
        <f>IF(Flights[[#This Row],[Status]]&lt;&gt;"Delayed","", IF(Flights[[#This Row],[Arrival Delay]]&gt;120, "Severe", IF(Flights[[#This Row],[Arrival Delay]]&gt;60, "Major", "Moderate")))</f>
        <v/>
      </c>
      <c r="Y4166" t="b">
        <v>0</v>
      </c>
      <c r="AA4166" t="str">
        <f>IF(OR(AND(Flights[[#This Row],[Status]]="Cancelled", Flights[[#This Row],[Cancellation Reason]]="Airline/Carrier"), Flights[[#This Row],[Delay Type]]="Severe"), "Yes", "No")</f>
        <v>No</v>
      </c>
    </row>
    <row r="4167" spans="1:27" x14ac:dyDescent="0.3">
      <c r="A4167" s="3">
        <v>42307</v>
      </c>
      <c r="B4167" s="22">
        <f>WEEKNUM(Flights[[#This Row],[Date]], 1)</f>
        <v>44</v>
      </c>
      <c r="C4167" s="22">
        <f>WEEKDAY(Flights[[#This Row],[Date]],1)</f>
        <v>6</v>
      </c>
      <c r="D4167" t="s">
        <v>227</v>
      </c>
      <c r="E4167" t="s">
        <v>1987</v>
      </c>
      <c r="F4167" t="s">
        <v>0</v>
      </c>
      <c r="G4167" t="s">
        <v>9</v>
      </c>
      <c r="H4167" t="str">
        <f>_xlfn.XLOOKUP(Flights[[#This Row],[Destination]], Airports!$A$2:$A$78, Airports!$D$2:$D$78)</f>
        <v>San Francisco</v>
      </c>
      <c r="I4167" t="str" cm="1">
        <f t="array" ref="I4167">_xlfn.XLOOKUP(Flights[[#This Row],[Destination]],_xlfn._TRO_TRAILING( Airports!A:A),_xlfn._TRO_TRAILING( Airports!E:E), "Not found")</f>
        <v>CA</v>
      </c>
      <c r="J4167" s="1">
        <v>0.76041666666666663</v>
      </c>
      <c r="K4167" s="22">
        <f>HOUR(Flights[[#This Row],[Scheduled Departure]])</f>
        <v>18</v>
      </c>
      <c r="L4167" s="1">
        <v>0.75972222222222219</v>
      </c>
      <c r="M4167">
        <f>(L4167-J4167)*24*60</f>
        <v>-0.99999999999999645</v>
      </c>
      <c r="N4167" s="16">
        <f>Flights[[#This Row],[Length (min)]]/60</f>
        <v>1.45</v>
      </c>
      <c r="O4167">
        <v>87</v>
      </c>
      <c r="P4167">
        <v>337</v>
      </c>
      <c r="Q4167" s="18">
        <f>IFERROR(Flights[[#This Row],[Distance]]/Flights[[#This Row],[Length (hr)]], "")</f>
        <v>232.41379310344828</v>
      </c>
      <c r="R4167" s="1">
        <v>0.81736111111111109</v>
      </c>
      <c r="S4167" s="1" t="str">
        <f>IF(Flights[[#This Row],[Length (hr)]]&lt;2, "No meal", IF(Flights[[#This Row],[Length (hr)]]&lt;3.5, "Light meal", "Full meal"))</f>
        <v>No meal</v>
      </c>
      <c r="T4167" s="1" t="str">
        <f>IF(AND(Flights[[#This Row],[Airline]]="US Airways", Flights[[#This Row],[Meal]]="Full Meal"), "Yes", "No")</f>
        <v>No</v>
      </c>
      <c r="U4167" s="1">
        <v>0.82013888888888886</v>
      </c>
      <c r="V4167">
        <v>4</v>
      </c>
      <c r="W4167" s="1" t="str">
        <f>IF(Flights[[#This Row],[Arrival Delay]] = "", "Cancelled", IF(Flights[[#This Row],[Arrival Delay]]&gt;15, "Delayed", "On time"))</f>
        <v>On time</v>
      </c>
      <c r="X4167" t="str">
        <f>IF(Flights[[#This Row],[Status]]&lt;&gt;"Delayed","", IF(Flights[[#This Row],[Arrival Delay]]&gt;120, "Severe", IF(Flights[[#This Row],[Arrival Delay]]&gt;60, "Major", "Moderate")))</f>
        <v/>
      </c>
      <c r="Y4167" t="b">
        <v>0</v>
      </c>
      <c r="AA4167" t="str">
        <f>IF(OR(AND(Flights[[#This Row],[Status]]="Cancelled", Flights[[#This Row],[Cancellation Reason]]="Airline/Carrier"), Flights[[#This Row],[Delay Type]]="Severe"), "Yes", "No")</f>
        <v>No</v>
      </c>
    </row>
    <row r="4168" spans="1:27" x14ac:dyDescent="0.3">
      <c r="A4168" s="3">
        <v>42307</v>
      </c>
      <c r="B4168" s="22">
        <f>WEEKNUM(Flights[[#This Row],[Date]], 1)</f>
        <v>44</v>
      </c>
      <c r="C4168" s="22">
        <f>WEEKDAY(Flights[[#This Row],[Date]],1)</f>
        <v>6</v>
      </c>
      <c r="D4168" t="s">
        <v>1056</v>
      </c>
      <c r="E4168" t="s">
        <v>1994</v>
      </c>
      <c r="F4168" t="s">
        <v>0</v>
      </c>
      <c r="G4168" t="s">
        <v>343</v>
      </c>
      <c r="H4168" t="str">
        <f>_xlfn.XLOOKUP(Flights[[#This Row],[Destination]], Airports!$A$2:$A$78, Airports!$D$2:$D$78)</f>
        <v>San Luis Obispo</v>
      </c>
      <c r="I4168" t="str" cm="1">
        <f t="array" ref="I4168">_xlfn.XLOOKUP(Flights[[#This Row],[Destination]],_xlfn._TRO_TRAILING( Airports!A:A),_xlfn._TRO_TRAILING( Airports!E:E), "Not found")</f>
        <v>CA</v>
      </c>
      <c r="J4168" s="1">
        <v>0.79166666666666663</v>
      </c>
      <c r="K4168" s="22">
        <f>HOUR(Flights[[#This Row],[Scheduled Departure]])</f>
        <v>19</v>
      </c>
      <c r="L4168" s="1">
        <v>0.81041666666666667</v>
      </c>
      <c r="M4168">
        <f>(L4168-J4168)*24*60</f>
        <v>27.000000000000064</v>
      </c>
      <c r="N4168" s="16">
        <f>Flights[[#This Row],[Length (min)]]/60</f>
        <v>0.95</v>
      </c>
      <c r="O4168">
        <v>57</v>
      </c>
      <c r="P4168">
        <v>156</v>
      </c>
      <c r="Q4168" s="18">
        <f>IFERROR(Flights[[#This Row],[Distance]]/Flights[[#This Row],[Length (hr)]], "")</f>
        <v>164.21052631578948</v>
      </c>
      <c r="R4168" s="1">
        <v>0.83333333333333337</v>
      </c>
      <c r="S4168" s="1" t="str">
        <f>IF(Flights[[#This Row],[Length (hr)]]&lt;2, "No meal", IF(Flights[[#This Row],[Length (hr)]]&lt;3.5, "Light meal", "Full meal"))</f>
        <v>No meal</v>
      </c>
      <c r="T4168" s="1" t="str">
        <f>IF(AND(Flights[[#This Row],[Airline]]="US Airways", Flights[[#This Row],[Meal]]="Full Meal"), "Yes", "No")</f>
        <v>No</v>
      </c>
      <c r="U4168" s="1">
        <v>0.85</v>
      </c>
      <c r="V4168">
        <v>24</v>
      </c>
      <c r="W4168" s="1" t="str">
        <f>IF(Flights[[#This Row],[Arrival Delay]] = "", "Cancelled", IF(Flights[[#This Row],[Arrival Delay]]&gt;15, "Delayed", "On time"))</f>
        <v>Delayed</v>
      </c>
      <c r="X4168" t="str">
        <f>IF(Flights[[#This Row],[Status]]&lt;&gt;"Delayed","", IF(Flights[[#This Row],[Arrival Delay]]&gt;120, "Severe", IF(Flights[[#This Row],[Arrival Delay]]&gt;60, "Major", "Moderate")))</f>
        <v>Moderate</v>
      </c>
      <c r="Y4168" t="b">
        <v>0</v>
      </c>
      <c r="AA4168" t="str">
        <f>IF(OR(AND(Flights[[#This Row],[Status]]="Cancelled", Flights[[#This Row],[Cancellation Reason]]="Airline/Carrier"), Flights[[#This Row],[Delay Type]]="Severe"), "Yes", "No")</f>
        <v>No</v>
      </c>
    </row>
    <row r="4169" spans="1:27" x14ac:dyDescent="0.3">
      <c r="A4169" s="3">
        <v>42307</v>
      </c>
      <c r="B4169" s="22">
        <f>WEEKNUM(Flights[[#This Row],[Date]], 1)</f>
        <v>44</v>
      </c>
      <c r="C4169" s="22">
        <f>WEEKDAY(Flights[[#This Row],[Date]],1)</f>
        <v>6</v>
      </c>
      <c r="D4169" t="s">
        <v>1762</v>
      </c>
      <c r="E4169" t="s">
        <v>1989</v>
      </c>
      <c r="F4169" t="s">
        <v>0</v>
      </c>
      <c r="G4169" t="s">
        <v>9</v>
      </c>
      <c r="H4169" t="str">
        <f>_xlfn.XLOOKUP(Flights[[#This Row],[Destination]], Airports!$A$2:$A$78, Airports!$D$2:$D$78)</f>
        <v>San Francisco</v>
      </c>
      <c r="I4169" t="str" cm="1">
        <f t="array" ref="I4169">_xlfn.XLOOKUP(Flights[[#This Row],[Destination]],_xlfn._TRO_TRAILING( Airports!A:A),_xlfn._TRO_TRAILING( Airports!E:E), "Not found")</f>
        <v>CA</v>
      </c>
      <c r="J4169" s="1">
        <v>0.83333333333333337</v>
      </c>
      <c r="K4169" s="22">
        <f>HOUR(Flights[[#This Row],[Scheduled Departure]])</f>
        <v>20</v>
      </c>
      <c r="L4169" s="1">
        <v>0.83194444444444449</v>
      </c>
      <c r="M4169">
        <f>(L4169-J4169)*24*60</f>
        <v>-1.9999999999999929</v>
      </c>
      <c r="N4169" s="16">
        <f>Flights[[#This Row],[Length (min)]]/60</f>
        <v>1.2833333333333334</v>
      </c>
      <c r="O4169">
        <v>77</v>
      </c>
      <c r="P4169">
        <v>337</v>
      </c>
      <c r="Q4169" s="18">
        <f>IFERROR(Flights[[#This Row],[Distance]]/Flights[[#This Row],[Length (hr)]], "")</f>
        <v>262.59740259740255</v>
      </c>
      <c r="R4169" s="1">
        <v>0.89236111111111116</v>
      </c>
      <c r="S4169" s="1" t="str">
        <f>IF(Flights[[#This Row],[Length (hr)]]&lt;2, "No meal", IF(Flights[[#This Row],[Length (hr)]]&lt;3.5, "Light meal", "Full meal"))</f>
        <v>No meal</v>
      </c>
      <c r="T4169" s="1" t="str">
        <f>IF(AND(Flights[[#This Row],[Airline]]="US Airways", Flights[[#This Row],[Meal]]="Full Meal"), "Yes", "No")</f>
        <v>No</v>
      </c>
      <c r="U4169" s="1">
        <v>0.88541666666666663</v>
      </c>
      <c r="V4169">
        <v>-10</v>
      </c>
      <c r="W4169" s="1" t="str">
        <f>IF(Flights[[#This Row],[Arrival Delay]] = "", "Cancelled", IF(Flights[[#This Row],[Arrival Delay]]&gt;15, "Delayed", "On time"))</f>
        <v>On time</v>
      </c>
      <c r="X4169" t="str">
        <f>IF(Flights[[#This Row],[Status]]&lt;&gt;"Delayed","", IF(Flights[[#This Row],[Arrival Delay]]&gt;120, "Severe", IF(Flights[[#This Row],[Arrival Delay]]&gt;60, "Major", "Moderate")))</f>
        <v/>
      </c>
      <c r="Y4169" t="b">
        <v>0</v>
      </c>
      <c r="AA4169" t="str">
        <f>IF(OR(AND(Flights[[#This Row],[Status]]="Cancelled", Flights[[#This Row],[Cancellation Reason]]="Airline/Carrier"), Flights[[#This Row],[Delay Type]]="Severe"), "Yes", "No")</f>
        <v>No</v>
      </c>
    </row>
    <row r="4170" spans="1:27" x14ac:dyDescent="0.3">
      <c r="A4170" s="3">
        <v>42307</v>
      </c>
      <c r="B4170" s="22">
        <f>WEEKNUM(Flights[[#This Row],[Date]], 1)</f>
        <v>44</v>
      </c>
      <c r="C4170" s="22">
        <f>WEEKDAY(Flights[[#This Row],[Date]],1)</f>
        <v>6</v>
      </c>
      <c r="D4170" t="s">
        <v>1853</v>
      </c>
      <c r="E4170" t="s">
        <v>1990</v>
      </c>
      <c r="F4170" t="s">
        <v>0</v>
      </c>
      <c r="G4170" t="s">
        <v>281</v>
      </c>
      <c r="H4170" t="str">
        <f>_xlfn.XLOOKUP(Flights[[#This Row],[Destination]], Airports!$A$2:$A$78, Airports!$D$2:$D$78)</f>
        <v>Newark</v>
      </c>
      <c r="I4170" t="str" cm="1">
        <f t="array" ref="I4170">_xlfn.XLOOKUP(Flights[[#This Row],[Destination]],_xlfn._TRO_TRAILING( Airports!A:A),_xlfn._TRO_TRAILING( Airports!E:E), "Not found")</f>
        <v>NJ</v>
      </c>
      <c r="J4170" s="1">
        <v>0.95486111111111116</v>
      </c>
      <c r="K4170" s="22">
        <f>HOUR(Flights[[#This Row],[Scheduled Departure]])</f>
        <v>22</v>
      </c>
      <c r="L4170" s="1">
        <v>0.96666666666666667</v>
      </c>
      <c r="M4170">
        <f>(L4170-J4170)*24*60</f>
        <v>16.99999999999994</v>
      </c>
      <c r="N4170" s="16">
        <f>Flights[[#This Row],[Length (min)]]/60</f>
        <v>4.8833333333333337</v>
      </c>
      <c r="O4170">
        <v>293</v>
      </c>
      <c r="P4170">
        <v>2454</v>
      </c>
      <c r="Q4170" s="18">
        <f>IFERROR(Flights[[#This Row],[Distance]]/Flights[[#This Row],[Length (hr)]], "")</f>
        <v>502.52559726962454</v>
      </c>
      <c r="R4170" s="1">
        <v>0.29166666666666669</v>
      </c>
      <c r="S4170" s="1" t="str">
        <f>IF(Flights[[#This Row],[Length (hr)]]&lt;2, "No meal", IF(Flights[[#This Row],[Length (hr)]]&lt;3.5, "Light meal", "Full meal"))</f>
        <v>Full meal</v>
      </c>
      <c r="T4170" s="1" t="str">
        <f>IF(AND(Flights[[#This Row],[Airline]]="US Airways", Flights[[#This Row],[Meal]]="Full Meal"), "Yes", "No")</f>
        <v>No</v>
      </c>
      <c r="U4170" s="1">
        <v>0.2951388888888889</v>
      </c>
      <c r="V4170">
        <v>5</v>
      </c>
      <c r="W4170" s="1" t="str">
        <f>IF(Flights[[#This Row],[Arrival Delay]] = "", "Cancelled", IF(Flights[[#This Row],[Arrival Delay]]&gt;15, "Delayed", "On time"))</f>
        <v>On time</v>
      </c>
      <c r="X4170" t="str">
        <f>IF(Flights[[#This Row],[Status]]&lt;&gt;"Delayed","", IF(Flights[[#This Row],[Arrival Delay]]&gt;120, "Severe", IF(Flights[[#This Row],[Arrival Delay]]&gt;60, "Major", "Moderate")))</f>
        <v/>
      </c>
      <c r="Y4170" t="b">
        <v>0</v>
      </c>
      <c r="AA4170" t="str">
        <f>IF(OR(AND(Flights[[#This Row],[Status]]="Cancelled", Flights[[#This Row],[Cancellation Reason]]="Airline/Carrier"), Flights[[#This Row],[Delay Type]]="Severe"), "Yes", "No")</f>
        <v>No</v>
      </c>
    </row>
    <row r="4171" spans="1:27" x14ac:dyDescent="0.3">
      <c r="A4171" s="3">
        <v>42308</v>
      </c>
      <c r="B4171" s="22">
        <f>WEEKNUM(Flights[[#This Row],[Date]], 1)</f>
        <v>44</v>
      </c>
      <c r="C4171" s="22">
        <f>WEEKDAY(Flights[[#This Row],[Date]],1)</f>
        <v>7</v>
      </c>
      <c r="D4171" t="s">
        <v>782</v>
      </c>
      <c r="E4171" t="s">
        <v>1989</v>
      </c>
      <c r="F4171" t="s">
        <v>0</v>
      </c>
      <c r="G4171" t="s">
        <v>314</v>
      </c>
      <c r="H4171" t="str">
        <f>_xlfn.XLOOKUP(Flights[[#This Row],[Destination]], Airports!$A$2:$A$78, Airports!$D$2:$D$78)</f>
        <v>Minneapolis</v>
      </c>
      <c r="I4171" t="str" cm="1">
        <f t="array" ref="I4171">_xlfn.XLOOKUP(Flights[[#This Row],[Destination]],_xlfn._TRO_TRAILING( Airports!A:A),_xlfn._TRO_TRAILING( Airports!E:E), "Not found")</f>
        <v>MN</v>
      </c>
      <c r="J4171" s="1">
        <v>0.28472222222222221</v>
      </c>
      <c r="K4171" s="22">
        <f>HOUR(Flights[[#This Row],[Scheduled Departure]])</f>
        <v>6</v>
      </c>
      <c r="L4171" s="1">
        <v>0.4152777777777778</v>
      </c>
      <c r="M4171">
        <f>(L4171-J4171)*24*60</f>
        <v>188.00000000000006</v>
      </c>
      <c r="N4171" s="16">
        <f>Flights[[#This Row],[Length (min)]]/60</f>
        <v>3.2833333333333332</v>
      </c>
      <c r="O4171">
        <v>197</v>
      </c>
      <c r="P4171">
        <v>1535</v>
      </c>
      <c r="Q4171" s="18">
        <f>IFERROR(Flights[[#This Row],[Distance]]/Flights[[#This Row],[Length (hr)]], "")</f>
        <v>467.51269035532999</v>
      </c>
      <c r="R4171" s="1">
        <v>0.51388888888888884</v>
      </c>
      <c r="S4171" s="1" t="str">
        <f>IF(Flights[[#This Row],[Length (hr)]]&lt;2, "No meal", IF(Flights[[#This Row],[Length (hr)]]&lt;3.5, "Light meal", "Full meal"))</f>
        <v>Light meal</v>
      </c>
      <c r="T4171" s="1" t="str">
        <f>IF(AND(Flights[[#This Row],[Airline]]="US Airways", Flights[[#This Row],[Meal]]="Full Meal"), "Yes", "No")</f>
        <v>No</v>
      </c>
      <c r="U4171" s="1">
        <v>0.63541666666666663</v>
      </c>
      <c r="V4171">
        <v>175</v>
      </c>
      <c r="W4171" s="1" t="str">
        <f>IF(Flights[[#This Row],[Arrival Delay]] = "", "Cancelled", IF(Flights[[#This Row],[Arrival Delay]]&gt;15, "Delayed", "On time"))</f>
        <v>Delayed</v>
      </c>
      <c r="X4171" t="str">
        <f>IF(Flights[[#This Row],[Status]]&lt;&gt;"Delayed","", IF(Flights[[#This Row],[Arrival Delay]]&gt;120, "Severe", IF(Flights[[#This Row],[Arrival Delay]]&gt;60, "Major", "Moderate")))</f>
        <v>Severe</v>
      </c>
      <c r="Y4171" t="b">
        <v>0</v>
      </c>
      <c r="AA4171" t="str">
        <f>IF(OR(AND(Flights[[#This Row],[Status]]="Cancelled", Flights[[#This Row],[Cancellation Reason]]="Airline/Carrier"), Flights[[#This Row],[Delay Type]]="Severe"), "Yes", "No")</f>
        <v>Yes</v>
      </c>
    </row>
    <row r="4172" spans="1:27" x14ac:dyDescent="0.3">
      <c r="A4172" s="3">
        <v>42308</v>
      </c>
      <c r="B4172" s="22">
        <f>WEEKNUM(Flights[[#This Row],[Date]], 1)</f>
        <v>44</v>
      </c>
      <c r="C4172" s="22">
        <f>WEEKDAY(Flights[[#This Row],[Date]],1)</f>
        <v>7</v>
      </c>
      <c r="D4172" t="s">
        <v>163</v>
      </c>
      <c r="E4172" t="s">
        <v>1987</v>
      </c>
      <c r="F4172" t="s">
        <v>0</v>
      </c>
      <c r="G4172" t="s">
        <v>10</v>
      </c>
      <c r="H4172" t="str">
        <f>_xlfn.XLOOKUP(Flights[[#This Row],[Destination]], Airports!$A$2:$A$78, Airports!$D$2:$D$78)</f>
        <v>Boston</v>
      </c>
      <c r="I4172" t="str" cm="1">
        <f t="array" ref="I4172">_xlfn.XLOOKUP(Flights[[#This Row],[Destination]],_xlfn._TRO_TRAILING( Airports!A:A),_xlfn._TRO_TRAILING( Airports!E:E), "Not found")</f>
        <v>MA</v>
      </c>
      <c r="J4172" s="1">
        <v>0.28819444444444442</v>
      </c>
      <c r="K4172" s="22">
        <f>HOUR(Flights[[#This Row],[Scheduled Departure]])</f>
        <v>6</v>
      </c>
      <c r="L4172" s="1">
        <v>0.28472222222222221</v>
      </c>
      <c r="M4172">
        <f>(L4172-J4172)*24*60</f>
        <v>-4.9999999999999822</v>
      </c>
      <c r="N4172" s="16">
        <f>Flights[[#This Row],[Length (min)]]/60</f>
        <v>5.0333333333333332</v>
      </c>
      <c r="O4172">
        <v>302</v>
      </c>
      <c r="P4172">
        <v>2611</v>
      </c>
      <c r="Q4172" s="18">
        <f>IFERROR(Flights[[#This Row],[Distance]]/Flights[[#This Row],[Length (hr)]], "")</f>
        <v>518.74172185430461</v>
      </c>
      <c r="R4172" s="1">
        <v>0.64444444444444449</v>
      </c>
      <c r="S4172" s="1" t="str">
        <f>IF(Flights[[#This Row],[Length (hr)]]&lt;2, "No meal", IF(Flights[[#This Row],[Length (hr)]]&lt;3.5, "Light meal", "Full meal"))</f>
        <v>Full meal</v>
      </c>
      <c r="T4172" s="1" t="str">
        <f>IF(AND(Flights[[#This Row],[Airline]]="US Airways", Flights[[#This Row],[Meal]]="Full Meal"), "Yes", "No")</f>
        <v>No</v>
      </c>
      <c r="U4172" s="1">
        <v>0.61944444444444446</v>
      </c>
      <c r="V4172">
        <v>-36</v>
      </c>
      <c r="W4172" s="1" t="str">
        <f>IF(Flights[[#This Row],[Arrival Delay]] = "", "Cancelled", IF(Flights[[#This Row],[Arrival Delay]]&gt;15, "Delayed", "On time"))</f>
        <v>On time</v>
      </c>
      <c r="X4172" t="str">
        <f>IF(Flights[[#This Row],[Status]]&lt;&gt;"Delayed","", IF(Flights[[#This Row],[Arrival Delay]]&gt;120, "Severe", IF(Flights[[#This Row],[Arrival Delay]]&gt;60, "Major", "Moderate")))</f>
        <v/>
      </c>
      <c r="Y4172" t="b">
        <v>0</v>
      </c>
      <c r="AA4172" t="str">
        <f>IF(OR(AND(Flights[[#This Row],[Status]]="Cancelled", Flights[[#This Row],[Cancellation Reason]]="Airline/Carrier"), Flights[[#This Row],[Delay Type]]="Severe"), "Yes", "No")</f>
        <v>No</v>
      </c>
    </row>
    <row r="4173" spans="1:27" x14ac:dyDescent="0.3">
      <c r="A4173" s="3">
        <v>42308</v>
      </c>
      <c r="B4173" s="22">
        <f>WEEKNUM(Flights[[#This Row],[Date]], 1)</f>
        <v>44</v>
      </c>
      <c r="C4173" s="22">
        <f>WEEKDAY(Flights[[#This Row],[Date]],1)</f>
        <v>7</v>
      </c>
      <c r="D4173" t="s">
        <v>1859</v>
      </c>
      <c r="E4173" t="s">
        <v>1989</v>
      </c>
      <c r="F4173" t="s">
        <v>0</v>
      </c>
      <c r="G4173" t="s">
        <v>26</v>
      </c>
      <c r="H4173" t="str">
        <f>_xlfn.XLOOKUP(Flights[[#This Row],[Destination]], Airports!$A$2:$A$78, Airports!$D$2:$D$78)</f>
        <v>Atlanta</v>
      </c>
      <c r="I4173" t="str" cm="1">
        <f t="array" ref="I4173">_xlfn.XLOOKUP(Flights[[#This Row],[Destination]],_xlfn._TRO_TRAILING( Airports!A:A),_xlfn._TRO_TRAILING( Airports!E:E), "Not found")</f>
        <v>GA</v>
      </c>
      <c r="J4173" s="1">
        <v>0.29444444444444445</v>
      </c>
      <c r="K4173" s="22">
        <f>HOUR(Flights[[#This Row],[Scheduled Departure]])</f>
        <v>7</v>
      </c>
      <c r="L4173" s="1">
        <v>0.29097222222222224</v>
      </c>
      <c r="M4173">
        <f>(L4173-J4173)*24*60</f>
        <v>-4.9999999999999822</v>
      </c>
      <c r="N4173" s="16">
        <f>Flights[[#This Row],[Length (min)]]/60</f>
        <v>4.166666666666667</v>
      </c>
      <c r="O4173">
        <v>250</v>
      </c>
      <c r="P4173">
        <v>1947</v>
      </c>
      <c r="Q4173" s="18">
        <f>IFERROR(Flights[[#This Row],[Distance]]/Flights[[#This Row],[Length (hr)]], "")</f>
        <v>467.28</v>
      </c>
      <c r="R4173" s="1">
        <v>0.59027777777777779</v>
      </c>
      <c r="S4173" s="1" t="str">
        <f>IF(Flights[[#This Row],[Length (hr)]]&lt;2, "No meal", IF(Flights[[#This Row],[Length (hr)]]&lt;3.5, "Light meal", "Full meal"))</f>
        <v>Full meal</v>
      </c>
      <c r="T4173" s="1" t="str">
        <f>IF(AND(Flights[[#This Row],[Airline]]="US Airways", Flights[[#This Row],[Meal]]="Full Meal"), "Yes", "No")</f>
        <v>No</v>
      </c>
      <c r="U4173" s="1">
        <v>0.58958333333333335</v>
      </c>
      <c r="V4173">
        <v>-1</v>
      </c>
      <c r="W4173" s="1" t="str">
        <f>IF(Flights[[#This Row],[Arrival Delay]] = "", "Cancelled", IF(Flights[[#This Row],[Arrival Delay]]&gt;15, "Delayed", "On time"))</f>
        <v>On time</v>
      </c>
      <c r="X4173" t="str">
        <f>IF(Flights[[#This Row],[Status]]&lt;&gt;"Delayed","", IF(Flights[[#This Row],[Arrival Delay]]&gt;120, "Severe", IF(Flights[[#This Row],[Arrival Delay]]&gt;60, "Major", "Moderate")))</f>
        <v/>
      </c>
      <c r="Y4173" t="b">
        <v>0</v>
      </c>
      <c r="AA4173" t="str">
        <f>IF(OR(AND(Flights[[#This Row],[Status]]="Cancelled", Flights[[#This Row],[Cancellation Reason]]="Airline/Carrier"), Flights[[#This Row],[Delay Type]]="Severe"), "Yes", "No")</f>
        <v>No</v>
      </c>
    </row>
    <row r="4174" spans="1:27" x14ac:dyDescent="0.3">
      <c r="A4174" s="3">
        <v>42308</v>
      </c>
      <c r="B4174" s="22">
        <f>WEEKNUM(Flights[[#This Row],[Date]], 1)</f>
        <v>44</v>
      </c>
      <c r="C4174" s="22">
        <f>WEEKDAY(Flights[[#This Row],[Date]],1)</f>
        <v>7</v>
      </c>
      <c r="D4174" t="s">
        <v>589</v>
      </c>
      <c r="E4174" t="s">
        <v>1990</v>
      </c>
      <c r="F4174" t="s">
        <v>0</v>
      </c>
      <c r="G4174" t="s">
        <v>10</v>
      </c>
      <c r="H4174" t="str">
        <f>_xlfn.XLOOKUP(Flights[[#This Row],[Destination]], Airports!$A$2:$A$78, Airports!$D$2:$D$78)</f>
        <v>Boston</v>
      </c>
      <c r="I4174" t="str" cm="1">
        <f t="array" ref="I4174">_xlfn.XLOOKUP(Flights[[#This Row],[Destination]],_xlfn._TRO_TRAILING( Airports!A:A),_xlfn._TRO_TRAILING( Airports!E:E), "Not found")</f>
        <v>MA</v>
      </c>
      <c r="J4174" s="1">
        <v>0.34375</v>
      </c>
      <c r="K4174" s="22">
        <f>HOUR(Flights[[#This Row],[Scheduled Departure]])</f>
        <v>8</v>
      </c>
      <c r="L4174" s="1">
        <v>0.34097222222222223</v>
      </c>
      <c r="M4174">
        <f>(L4174-J4174)*24*60</f>
        <v>-3.9999999999999858</v>
      </c>
      <c r="N4174" s="16">
        <f>Flights[[#This Row],[Length (min)]]/60</f>
        <v>5.15</v>
      </c>
      <c r="O4174">
        <v>309</v>
      </c>
      <c r="P4174">
        <v>2611</v>
      </c>
      <c r="Q4174" s="18">
        <f>IFERROR(Flights[[#This Row],[Distance]]/Flights[[#This Row],[Length (hr)]], "")</f>
        <v>506.99029126213588</v>
      </c>
      <c r="R4174" s="1">
        <v>0.69652777777777775</v>
      </c>
      <c r="S4174" s="1" t="str">
        <f>IF(Flights[[#This Row],[Length (hr)]]&lt;2, "No meal", IF(Flights[[#This Row],[Length (hr)]]&lt;3.5, "Light meal", "Full meal"))</f>
        <v>Full meal</v>
      </c>
      <c r="T4174" s="1" t="str">
        <f>IF(AND(Flights[[#This Row],[Airline]]="US Airways", Flights[[#This Row],[Meal]]="Full Meal"), "Yes", "No")</f>
        <v>No</v>
      </c>
      <c r="U4174" s="1">
        <v>0.68055555555555558</v>
      </c>
      <c r="V4174">
        <v>-23</v>
      </c>
      <c r="W4174" s="1" t="str">
        <f>IF(Flights[[#This Row],[Arrival Delay]] = "", "Cancelled", IF(Flights[[#This Row],[Arrival Delay]]&gt;15, "Delayed", "On time"))</f>
        <v>On time</v>
      </c>
      <c r="X4174" t="str">
        <f>IF(Flights[[#This Row],[Status]]&lt;&gt;"Delayed","", IF(Flights[[#This Row],[Arrival Delay]]&gt;120, "Severe", IF(Flights[[#This Row],[Arrival Delay]]&gt;60, "Major", "Moderate")))</f>
        <v/>
      </c>
      <c r="Y4174" t="b">
        <v>0</v>
      </c>
      <c r="AA4174" t="str">
        <f>IF(OR(AND(Flights[[#This Row],[Status]]="Cancelled", Flights[[#This Row],[Cancellation Reason]]="Airline/Carrier"), Flights[[#This Row],[Delay Type]]="Severe"), "Yes", "No")</f>
        <v>No</v>
      </c>
    </row>
    <row r="4175" spans="1:27" x14ac:dyDescent="0.3">
      <c r="A4175" s="3">
        <v>42308</v>
      </c>
      <c r="B4175" s="22">
        <f>WEEKNUM(Flights[[#This Row],[Date]], 1)</f>
        <v>44</v>
      </c>
      <c r="C4175" s="22">
        <f>WEEKDAY(Flights[[#This Row],[Date]],1)</f>
        <v>7</v>
      </c>
      <c r="D4175" t="s">
        <v>1752</v>
      </c>
      <c r="E4175" t="s">
        <v>1990</v>
      </c>
      <c r="F4175" t="s">
        <v>0</v>
      </c>
      <c r="G4175" t="s">
        <v>20</v>
      </c>
      <c r="H4175" t="str">
        <f>_xlfn.XLOOKUP(Flights[[#This Row],[Destination]], Airports!$A$2:$A$78, Airports!$D$2:$D$78)</f>
        <v>Kahului</v>
      </c>
      <c r="I4175" t="str" cm="1">
        <f t="array" ref="I4175">_xlfn.XLOOKUP(Flights[[#This Row],[Destination]],_xlfn._TRO_TRAILING( Airports!A:A),_xlfn._TRO_TRAILING( Airports!E:E), "Not found")</f>
        <v>HI</v>
      </c>
      <c r="J4175" s="1">
        <v>0.38541666666666669</v>
      </c>
      <c r="K4175" s="22">
        <f>HOUR(Flights[[#This Row],[Scheduled Departure]])</f>
        <v>9</v>
      </c>
      <c r="L4175" s="1">
        <v>0.38263888888888886</v>
      </c>
      <c r="M4175">
        <f>(L4175-J4175)*24*60</f>
        <v>-4.0000000000000657</v>
      </c>
      <c r="N4175" s="16">
        <f>Flights[[#This Row],[Length (min)]]/60</f>
        <v>5.4</v>
      </c>
      <c r="O4175">
        <v>324</v>
      </c>
      <c r="P4175">
        <v>2486</v>
      </c>
      <c r="Q4175" s="18">
        <f>IFERROR(Flights[[#This Row],[Distance]]/Flights[[#This Row],[Length (hr)]], "")</f>
        <v>460.37037037037032</v>
      </c>
      <c r="R4175" s="1">
        <v>0.50069444444444444</v>
      </c>
      <c r="S4175" s="1" t="str">
        <f>IF(Flights[[#This Row],[Length (hr)]]&lt;2, "No meal", IF(Flights[[#This Row],[Length (hr)]]&lt;3.5, "Light meal", "Full meal"))</f>
        <v>Full meal</v>
      </c>
      <c r="T4175" s="1" t="str">
        <f>IF(AND(Flights[[#This Row],[Airline]]="US Airways", Flights[[#This Row],[Meal]]="Full Meal"), "Yes", "No")</f>
        <v>No</v>
      </c>
      <c r="U4175" s="1">
        <v>0.4826388888888889</v>
      </c>
      <c r="V4175">
        <v>-26</v>
      </c>
      <c r="W4175" s="1" t="str">
        <f>IF(Flights[[#This Row],[Arrival Delay]] = "", "Cancelled", IF(Flights[[#This Row],[Arrival Delay]]&gt;15, "Delayed", "On time"))</f>
        <v>On time</v>
      </c>
      <c r="X4175" t="str">
        <f>IF(Flights[[#This Row],[Status]]&lt;&gt;"Delayed","", IF(Flights[[#This Row],[Arrival Delay]]&gt;120, "Severe", IF(Flights[[#This Row],[Arrival Delay]]&gt;60, "Major", "Moderate")))</f>
        <v/>
      </c>
      <c r="Y4175" t="b">
        <v>0</v>
      </c>
      <c r="AA4175" t="str">
        <f>IF(OR(AND(Flights[[#This Row],[Status]]="Cancelled", Flights[[#This Row],[Cancellation Reason]]="Airline/Carrier"), Flights[[#This Row],[Delay Type]]="Severe"), "Yes", "No")</f>
        <v>No</v>
      </c>
    </row>
    <row r="4176" spans="1:27" x14ac:dyDescent="0.3">
      <c r="A4176" s="3">
        <v>42308</v>
      </c>
      <c r="B4176" s="22">
        <f>WEEKNUM(Flights[[#This Row],[Date]], 1)</f>
        <v>44</v>
      </c>
      <c r="C4176" s="22">
        <f>WEEKDAY(Flights[[#This Row],[Date]],1)</f>
        <v>7</v>
      </c>
      <c r="D4176" t="s">
        <v>508</v>
      </c>
      <c r="E4176" t="s">
        <v>1990</v>
      </c>
      <c r="F4176" t="s">
        <v>0</v>
      </c>
      <c r="G4176" t="s">
        <v>17</v>
      </c>
      <c r="H4176" t="str">
        <f>_xlfn.XLOOKUP(Flights[[#This Row],[Destination]], Airports!$A$2:$A$78, Airports!$D$2:$D$78)</f>
        <v>Honolulu</v>
      </c>
      <c r="I4176" t="str" cm="1">
        <f t="array" ref="I4176">_xlfn.XLOOKUP(Flights[[#This Row],[Destination]],_xlfn._TRO_TRAILING( Airports!A:A),_xlfn._TRO_TRAILING( Airports!E:E), "Not found")</f>
        <v>HI</v>
      </c>
      <c r="J4176" s="1">
        <v>0.53819444444444442</v>
      </c>
      <c r="K4176" s="22">
        <f>HOUR(Flights[[#This Row],[Scheduled Departure]])</f>
        <v>12</v>
      </c>
      <c r="L4176" s="1">
        <v>0.62986111111111109</v>
      </c>
      <c r="M4176">
        <f>(L4176-J4176)*24*60</f>
        <v>132</v>
      </c>
      <c r="N4176" s="16">
        <f>Flights[[#This Row],[Length (min)]]/60</f>
        <v>5.7</v>
      </c>
      <c r="O4176">
        <v>342</v>
      </c>
      <c r="P4176">
        <v>2556</v>
      </c>
      <c r="Q4176" s="18">
        <f>IFERROR(Flights[[#This Row],[Distance]]/Flights[[#This Row],[Length (hr)]], "")</f>
        <v>448.42105263157896</v>
      </c>
      <c r="R4176" s="1">
        <v>0.66527777777777775</v>
      </c>
      <c r="S4176" s="1" t="str">
        <f>IF(Flights[[#This Row],[Length (hr)]]&lt;2, "No meal", IF(Flights[[#This Row],[Length (hr)]]&lt;3.5, "Light meal", "Full meal"))</f>
        <v>Full meal</v>
      </c>
      <c r="T4176" s="1" t="str">
        <f>IF(AND(Flights[[#This Row],[Airline]]="US Airways", Flights[[#This Row],[Meal]]="Full Meal"), "Yes", "No")</f>
        <v>No</v>
      </c>
      <c r="U4176" s="1">
        <v>0.74236111111111114</v>
      </c>
      <c r="V4176">
        <v>111</v>
      </c>
      <c r="W4176" s="1" t="str">
        <f>IF(Flights[[#This Row],[Arrival Delay]] = "", "Cancelled", IF(Flights[[#This Row],[Arrival Delay]]&gt;15, "Delayed", "On time"))</f>
        <v>Delayed</v>
      </c>
      <c r="X4176" t="str">
        <f>IF(Flights[[#This Row],[Status]]&lt;&gt;"Delayed","", IF(Flights[[#This Row],[Arrival Delay]]&gt;120, "Severe", IF(Flights[[#This Row],[Arrival Delay]]&gt;60, "Major", "Moderate")))</f>
        <v>Major</v>
      </c>
      <c r="Y4176" t="b">
        <v>0</v>
      </c>
      <c r="AA4176" t="str">
        <f>IF(OR(AND(Flights[[#This Row],[Status]]="Cancelled", Flights[[#This Row],[Cancellation Reason]]="Airline/Carrier"), Flights[[#This Row],[Delay Type]]="Severe"), "Yes", "No")</f>
        <v>No</v>
      </c>
    </row>
    <row r="4177" spans="1:27" x14ac:dyDescent="0.3">
      <c r="A4177" s="3">
        <v>42308</v>
      </c>
      <c r="B4177" s="22">
        <f>WEEKNUM(Flights[[#This Row],[Date]], 1)</f>
        <v>44</v>
      </c>
      <c r="C4177" s="22">
        <f>WEEKDAY(Flights[[#This Row],[Date]],1)</f>
        <v>7</v>
      </c>
      <c r="D4177" t="s">
        <v>979</v>
      </c>
      <c r="E4177" t="s">
        <v>1990</v>
      </c>
      <c r="F4177" t="s">
        <v>0</v>
      </c>
      <c r="G4177" t="s">
        <v>9</v>
      </c>
      <c r="H4177" t="str">
        <f>_xlfn.XLOOKUP(Flights[[#This Row],[Destination]], Airports!$A$2:$A$78, Airports!$D$2:$D$78)</f>
        <v>San Francisco</v>
      </c>
      <c r="I4177" t="str" cm="1">
        <f t="array" ref="I4177">_xlfn.XLOOKUP(Flights[[#This Row],[Destination]],_xlfn._TRO_TRAILING( Airports!A:A),_xlfn._TRO_TRAILING( Airports!E:E), "Not found")</f>
        <v>CA</v>
      </c>
      <c r="J4177" s="1">
        <v>0.54166666666666663</v>
      </c>
      <c r="K4177" s="22">
        <f>HOUR(Flights[[#This Row],[Scheduled Departure]])</f>
        <v>13</v>
      </c>
      <c r="L4177" s="1">
        <v>0.58125000000000004</v>
      </c>
      <c r="M4177">
        <f>(L4177-J4177)*24*60</f>
        <v>57.000000000000114</v>
      </c>
      <c r="N4177" s="16">
        <f>Flights[[#This Row],[Length (min)]]/60</f>
        <v>1.2166666666666666</v>
      </c>
      <c r="O4177">
        <v>73</v>
      </c>
      <c r="P4177">
        <v>337</v>
      </c>
      <c r="Q4177" s="18">
        <f>IFERROR(Flights[[#This Row],[Distance]]/Flights[[#This Row],[Length (hr)]], "")</f>
        <v>276.98630136986304</v>
      </c>
      <c r="R4177" s="1">
        <v>0.60624999999999996</v>
      </c>
      <c r="S4177" s="1" t="str">
        <f>IF(Flights[[#This Row],[Length (hr)]]&lt;2, "No meal", IF(Flights[[#This Row],[Length (hr)]]&lt;3.5, "Light meal", "Full meal"))</f>
        <v>No meal</v>
      </c>
      <c r="T4177" s="1" t="str">
        <f>IF(AND(Flights[[#This Row],[Airline]]="US Airways", Flights[[#This Row],[Meal]]="Full Meal"), "Yes", "No")</f>
        <v>No</v>
      </c>
      <c r="U4177" s="1">
        <v>0.63194444444444442</v>
      </c>
      <c r="V4177">
        <v>37</v>
      </c>
      <c r="W4177" s="1" t="str">
        <f>IF(Flights[[#This Row],[Arrival Delay]] = "", "Cancelled", IF(Flights[[#This Row],[Arrival Delay]]&gt;15, "Delayed", "On time"))</f>
        <v>Delayed</v>
      </c>
      <c r="X4177" t="str">
        <f>IF(Flights[[#This Row],[Status]]&lt;&gt;"Delayed","", IF(Flights[[#This Row],[Arrival Delay]]&gt;120, "Severe", IF(Flights[[#This Row],[Arrival Delay]]&gt;60, "Major", "Moderate")))</f>
        <v>Moderate</v>
      </c>
      <c r="Y4177" t="b">
        <v>0</v>
      </c>
      <c r="AA4177" t="str">
        <f>IF(OR(AND(Flights[[#This Row],[Status]]="Cancelled", Flights[[#This Row],[Cancellation Reason]]="Airline/Carrier"), Flights[[#This Row],[Delay Type]]="Severe"), "Yes", "No")</f>
        <v>No</v>
      </c>
    </row>
    <row r="4178" spans="1:27" x14ac:dyDescent="0.3">
      <c r="A4178" s="3">
        <v>42308</v>
      </c>
      <c r="B4178" s="22">
        <f>WEEKNUM(Flights[[#This Row],[Date]], 1)</f>
        <v>44</v>
      </c>
      <c r="C4178" s="22">
        <f>WEEKDAY(Flights[[#This Row],[Date]],1)</f>
        <v>7</v>
      </c>
      <c r="D4178" t="s">
        <v>1655</v>
      </c>
      <c r="E4178" t="s">
        <v>1990</v>
      </c>
      <c r="F4178" t="s">
        <v>0</v>
      </c>
      <c r="G4178" t="s">
        <v>9</v>
      </c>
      <c r="H4178" t="str">
        <f>_xlfn.XLOOKUP(Flights[[#This Row],[Destination]], Airports!$A$2:$A$78, Airports!$D$2:$D$78)</f>
        <v>San Francisco</v>
      </c>
      <c r="I4178" t="str" cm="1">
        <f t="array" ref="I4178">_xlfn.XLOOKUP(Flights[[#This Row],[Destination]],_xlfn._TRO_TRAILING( Airports!A:A),_xlfn._TRO_TRAILING( Airports!E:E), "Not found")</f>
        <v>CA</v>
      </c>
      <c r="J4178" s="1">
        <v>0.6</v>
      </c>
      <c r="K4178" s="22">
        <f>HOUR(Flights[[#This Row],[Scheduled Departure]])</f>
        <v>14</v>
      </c>
      <c r="L4178" s="1">
        <v>0.60069444444444442</v>
      </c>
      <c r="M4178">
        <f>(L4178-J4178)*24*60</f>
        <v>0.99999999999999645</v>
      </c>
      <c r="N4178" s="16">
        <f>Flights[[#This Row],[Length (min)]]/60</f>
        <v>1.25</v>
      </c>
      <c r="O4178">
        <v>75</v>
      </c>
      <c r="P4178">
        <v>337</v>
      </c>
      <c r="Q4178" s="18">
        <f>IFERROR(Flights[[#This Row],[Distance]]/Flights[[#This Row],[Length (hr)]], "")</f>
        <v>269.60000000000002</v>
      </c>
      <c r="R4178" s="1">
        <v>0.66249999999999998</v>
      </c>
      <c r="S4178" s="1" t="str">
        <f>IF(Flights[[#This Row],[Length (hr)]]&lt;2, "No meal", IF(Flights[[#This Row],[Length (hr)]]&lt;3.5, "Light meal", "Full meal"))</f>
        <v>No meal</v>
      </c>
      <c r="T4178" s="1" t="str">
        <f>IF(AND(Flights[[#This Row],[Airline]]="US Airways", Flights[[#This Row],[Meal]]="Full Meal"), "Yes", "No")</f>
        <v>No</v>
      </c>
      <c r="U4178" s="1">
        <v>0.65277777777777779</v>
      </c>
      <c r="V4178">
        <v>-14</v>
      </c>
      <c r="W4178" s="1" t="str">
        <f>IF(Flights[[#This Row],[Arrival Delay]] = "", "Cancelled", IF(Flights[[#This Row],[Arrival Delay]]&gt;15, "Delayed", "On time"))</f>
        <v>On time</v>
      </c>
      <c r="X4178" t="str">
        <f>IF(Flights[[#This Row],[Status]]&lt;&gt;"Delayed","", IF(Flights[[#This Row],[Arrival Delay]]&gt;120, "Severe", IF(Flights[[#This Row],[Arrival Delay]]&gt;60, "Major", "Moderate")))</f>
        <v/>
      </c>
      <c r="Y4178" t="b">
        <v>0</v>
      </c>
      <c r="AA4178" t="str">
        <f>IF(OR(AND(Flights[[#This Row],[Status]]="Cancelled", Flights[[#This Row],[Cancellation Reason]]="Airline/Carrier"), Flights[[#This Row],[Delay Type]]="Severe"), "Yes", "No")</f>
        <v>No</v>
      </c>
    </row>
    <row r="4179" spans="1:27" x14ac:dyDescent="0.3">
      <c r="A4179" s="3">
        <v>42308</v>
      </c>
      <c r="B4179" s="22">
        <f>WEEKNUM(Flights[[#This Row],[Date]], 1)</f>
        <v>44</v>
      </c>
      <c r="C4179" s="22">
        <f>WEEKDAY(Flights[[#This Row],[Date]],1)</f>
        <v>7</v>
      </c>
      <c r="D4179" t="s">
        <v>1860</v>
      </c>
      <c r="E4179" t="s">
        <v>1995</v>
      </c>
      <c r="F4179" t="s">
        <v>0</v>
      </c>
      <c r="G4179" t="s">
        <v>273</v>
      </c>
      <c r="H4179" t="str">
        <f>_xlfn.XLOOKUP(Flights[[#This Row],[Destination]], Airports!$A$2:$A$78, Airports!$D$2:$D$78)</f>
        <v>Denver</v>
      </c>
      <c r="I4179" t="str" cm="1">
        <f t="array" ref="I4179">_xlfn.XLOOKUP(Flights[[#This Row],[Destination]],_xlfn._TRO_TRAILING( Airports!A:A),_xlfn._TRO_TRAILING( Airports!E:E), "Not found")</f>
        <v>CO</v>
      </c>
      <c r="J4179" s="1">
        <v>0.64583333333333337</v>
      </c>
      <c r="K4179" s="22">
        <f>HOUR(Flights[[#This Row],[Scheduled Departure]])</f>
        <v>15</v>
      </c>
      <c r="L4179" s="1">
        <v>0.64722222222222225</v>
      </c>
      <c r="M4179">
        <f>(L4179-J4179)*24*60</f>
        <v>1.9999999999999929</v>
      </c>
      <c r="N4179" s="16">
        <f>Flights[[#This Row],[Length (min)]]/60</f>
        <v>2.0166666666666666</v>
      </c>
      <c r="O4179">
        <v>121</v>
      </c>
      <c r="P4179">
        <v>862</v>
      </c>
      <c r="Q4179" s="18">
        <f>IFERROR(Flights[[#This Row],[Distance]]/Flights[[#This Row],[Length (hr)]], "")</f>
        <v>427.43801652892563</v>
      </c>
      <c r="R4179" s="1">
        <v>0.78125</v>
      </c>
      <c r="S4179" s="1" t="str">
        <f>IF(Flights[[#This Row],[Length (hr)]]&lt;2, "No meal", IF(Flights[[#This Row],[Length (hr)]]&lt;3.5, "Light meal", "Full meal"))</f>
        <v>Light meal</v>
      </c>
      <c r="T4179" s="1" t="str">
        <f>IF(AND(Flights[[#This Row],[Airline]]="US Airways", Flights[[#This Row],[Meal]]="Full Meal"), "Yes", "No")</f>
        <v>No</v>
      </c>
      <c r="U4179" s="1">
        <v>0.7729166666666667</v>
      </c>
      <c r="V4179">
        <v>-12</v>
      </c>
      <c r="W4179" s="1" t="str">
        <f>IF(Flights[[#This Row],[Arrival Delay]] = "", "Cancelled", IF(Flights[[#This Row],[Arrival Delay]]&gt;15, "Delayed", "On time"))</f>
        <v>On time</v>
      </c>
      <c r="X4179" t="str">
        <f>IF(Flights[[#This Row],[Status]]&lt;&gt;"Delayed","", IF(Flights[[#This Row],[Arrival Delay]]&gt;120, "Severe", IF(Flights[[#This Row],[Arrival Delay]]&gt;60, "Major", "Moderate")))</f>
        <v/>
      </c>
      <c r="Y4179" t="b">
        <v>0</v>
      </c>
      <c r="AA4179" t="str">
        <f>IF(OR(AND(Flights[[#This Row],[Status]]="Cancelled", Flights[[#This Row],[Cancellation Reason]]="Airline/Carrier"), Flights[[#This Row],[Delay Type]]="Severe"), "Yes", "No")</f>
        <v>No</v>
      </c>
    </row>
    <row r="4180" spans="1:27" x14ac:dyDescent="0.3">
      <c r="A4180" s="3">
        <v>42308</v>
      </c>
      <c r="B4180" s="22">
        <f>WEEKNUM(Flights[[#This Row],[Date]], 1)</f>
        <v>44</v>
      </c>
      <c r="C4180" s="22">
        <f>WEEKDAY(Flights[[#This Row],[Date]],1)</f>
        <v>7</v>
      </c>
      <c r="D4180" t="s">
        <v>603</v>
      </c>
      <c r="E4180" t="s">
        <v>1989</v>
      </c>
      <c r="F4180" t="s">
        <v>0</v>
      </c>
      <c r="G4180" t="s">
        <v>20</v>
      </c>
      <c r="H4180" t="str">
        <f>_xlfn.XLOOKUP(Flights[[#This Row],[Destination]], Airports!$A$2:$A$78, Airports!$D$2:$D$78)</f>
        <v>Kahului</v>
      </c>
      <c r="I4180" t="str" cm="1">
        <f t="array" ref="I4180">_xlfn.XLOOKUP(Flights[[#This Row],[Destination]],_xlfn._TRO_TRAILING( Airports!A:A),_xlfn._TRO_TRAILING( Airports!E:E), "Not found")</f>
        <v>HI</v>
      </c>
      <c r="J4180" s="1">
        <v>0.73958333333333337</v>
      </c>
      <c r="K4180" s="22">
        <f>HOUR(Flights[[#This Row],[Scheduled Departure]])</f>
        <v>17</v>
      </c>
      <c r="L4180" s="1">
        <v>0.7319444444444444</v>
      </c>
      <c r="M4180">
        <f>(L4180-J4180)*24*60</f>
        <v>-11.000000000000121</v>
      </c>
      <c r="N4180" s="16">
        <f>Flights[[#This Row],[Length (min)]]/60</f>
        <v>5.5666666666666664</v>
      </c>
      <c r="O4180">
        <v>334</v>
      </c>
      <c r="P4180">
        <v>2486</v>
      </c>
      <c r="Q4180" s="18">
        <f>IFERROR(Flights[[#This Row],[Distance]]/Flights[[#This Row],[Length (hr)]], "")</f>
        <v>446.58682634730542</v>
      </c>
      <c r="R4180" s="1">
        <v>0.84375</v>
      </c>
      <c r="S4180" s="1" t="str">
        <f>IF(Flights[[#This Row],[Length (hr)]]&lt;2, "No meal", IF(Flights[[#This Row],[Length (hr)]]&lt;3.5, "Light meal", "Full meal"))</f>
        <v>Full meal</v>
      </c>
      <c r="T4180" s="1" t="str">
        <f>IF(AND(Flights[[#This Row],[Airline]]="US Airways", Flights[[#This Row],[Meal]]="Full Meal"), "Yes", "No")</f>
        <v>No</v>
      </c>
      <c r="U4180" s="1">
        <v>0.83888888888888891</v>
      </c>
      <c r="V4180">
        <v>-7</v>
      </c>
      <c r="W4180" s="1" t="str">
        <f>IF(Flights[[#This Row],[Arrival Delay]] = "", "Cancelled", IF(Flights[[#This Row],[Arrival Delay]]&gt;15, "Delayed", "On time"))</f>
        <v>On time</v>
      </c>
      <c r="X4180" t="str">
        <f>IF(Flights[[#This Row],[Status]]&lt;&gt;"Delayed","", IF(Flights[[#This Row],[Arrival Delay]]&gt;120, "Severe", IF(Flights[[#This Row],[Arrival Delay]]&gt;60, "Major", "Moderate")))</f>
        <v/>
      </c>
      <c r="Y4180" t="b">
        <v>0</v>
      </c>
      <c r="AA4180" t="str">
        <f>IF(OR(AND(Flights[[#This Row],[Status]]="Cancelled", Flights[[#This Row],[Cancellation Reason]]="Airline/Carrier"), Flights[[#This Row],[Delay Type]]="Severe"), "Yes", "No")</f>
        <v>No</v>
      </c>
    </row>
    <row r="4181" spans="1:27" x14ac:dyDescent="0.3">
      <c r="A4181" s="3">
        <v>42308</v>
      </c>
      <c r="B4181" s="22">
        <f>WEEKNUM(Flights[[#This Row],[Date]], 1)</f>
        <v>44</v>
      </c>
      <c r="C4181" s="22">
        <f>WEEKDAY(Flights[[#This Row],[Date]],1)</f>
        <v>7</v>
      </c>
      <c r="D4181" t="s">
        <v>587</v>
      </c>
      <c r="E4181" t="s">
        <v>1997</v>
      </c>
      <c r="F4181" t="s">
        <v>0</v>
      </c>
      <c r="G4181" t="s">
        <v>17</v>
      </c>
      <c r="H4181" t="str">
        <f>_xlfn.XLOOKUP(Flights[[#This Row],[Destination]], Airports!$A$2:$A$78, Airports!$D$2:$D$78)</f>
        <v>Honolulu</v>
      </c>
      <c r="I4181" t="str" cm="1">
        <f t="array" ref="I4181">_xlfn.XLOOKUP(Flights[[#This Row],[Destination]],_xlfn._TRO_TRAILING( Airports!A:A),_xlfn._TRO_TRAILING( Airports!E:E), "Not found")</f>
        <v>HI</v>
      </c>
      <c r="J4181" s="1">
        <v>0.75</v>
      </c>
      <c r="K4181" s="22">
        <f>HOUR(Flights[[#This Row],[Scheduled Departure]])</f>
        <v>18</v>
      </c>
      <c r="L4181" s="1">
        <v>0.73958333333333337</v>
      </c>
      <c r="M4181">
        <f>(L4181-J4181)*24*60</f>
        <v>-14.999999999999947</v>
      </c>
      <c r="N4181" s="16">
        <f>Flights[[#This Row],[Length (min)]]/60</f>
        <v>5.65</v>
      </c>
      <c r="O4181">
        <v>339</v>
      </c>
      <c r="P4181">
        <v>2556</v>
      </c>
      <c r="Q4181" s="18">
        <f>IFERROR(Flights[[#This Row],[Distance]]/Flights[[#This Row],[Length (hr)]], "")</f>
        <v>452.38938053097343</v>
      </c>
      <c r="R4181" s="1">
        <v>0.875</v>
      </c>
      <c r="S4181" s="1" t="str">
        <f>IF(Flights[[#This Row],[Length (hr)]]&lt;2, "No meal", IF(Flights[[#This Row],[Length (hr)]]&lt;3.5, "Light meal", "Full meal"))</f>
        <v>Full meal</v>
      </c>
      <c r="T4181" s="1" t="str">
        <f>IF(AND(Flights[[#This Row],[Airline]]="US Airways", Flights[[#This Row],[Meal]]="Full Meal"), "Yes", "No")</f>
        <v>No</v>
      </c>
      <c r="U4181" s="1">
        <v>0.85</v>
      </c>
      <c r="V4181">
        <v>-36</v>
      </c>
      <c r="W4181" s="1" t="str">
        <f>IF(Flights[[#This Row],[Arrival Delay]] = "", "Cancelled", IF(Flights[[#This Row],[Arrival Delay]]&gt;15, "Delayed", "On time"))</f>
        <v>On time</v>
      </c>
      <c r="X4181" t="str">
        <f>IF(Flights[[#This Row],[Status]]&lt;&gt;"Delayed","", IF(Flights[[#This Row],[Arrival Delay]]&gt;120, "Severe", IF(Flights[[#This Row],[Arrival Delay]]&gt;60, "Major", "Moderate")))</f>
        <v/>
      </c>
      <c r="Y4181" t="b">
        <v>0</v>
      </c>
      <c r="AA4181" t="str">
        <f>IF(OR(AND(Flights[[#This Row],[Status]]="Cancelled", Flights[[#This Row],[Cancellation Reason]]="Airline/Carrier"), Flights[[#This Row],[Delay Type]]="Severe"), "Yes", "No")</f>
        <v>No</v>
      </c>
    </row>
    <row r="4182" spans="1:27" x14ac:dyDescent="0.3">
      <c r="A4182" s="3">
        <v>42308</v>
      </c>
      <c r="B4182" s="22">
        <f>WEEKNUM(Flights[[#This Row],[Date]], 1)</f>
        <v>44</v>
      </c>
      <c r="C4182" s="22">
        <f>WEEKDAY(Flights[[#This Row],[Date]],1)</f>
        <v>7</v>
      </c>
      <c r="D4182" t="s">
        <v>586</v>
      </c>
      <c r="E4182" t="s">
        <v>1989</v>
      </c>
      <c r="F4182" t="s">
        <v>0</v>
      </c>
      <c r="G4182" t="s">
        <v>17</v>
      </c>
      <c r="H4182" t="str">
        <f>_xlfn.XLOOKUP(Flights[[#This Row],[Destination]], Airports!$A$2:$A$78, Airports!$D$2:$D$78)</f>
        <v>Honolulu</v>
      </c>
      <c r="I4182" t="str" cm="1">
        <f t="array" ref="I4182">_xlfn.XLOOKUP(Flights[[#This Row],[Destination]],_xlfn._TRO_TRAILING( Airports!A:A),_xlfn._TRO_TRAILING( Airports!E:E), "Not found")</f>
        <v>HI</v>
      </c>
      <c r="J4182" s="1">
        <v>0.76041666666666663</v>
      </c>
      <c r="K4182" s="22">
        <f>HOUR(Flights[[#This Row],[Scheduled Departure]])</f>
        <v>18</v>
      </c>
      <c r="L4182" s="1">
        <v>0.80347222222222225</v>
      </c>
      <c r="M4182">
        <f>(L4182-J4182)*24*60</f>
        <v>62.000000000000099</v>
      </c>
      <c r="N4182" s="16">
        <f>Flights[[#This Row],[Length (min)]]/60</f>
        <v>5.55</v>
      </c>
      <c r="O4182">
        <v>333</v>
      </c>
      <c r="P4182">
        <v>2556</v>
      </c>
      <c r="Q4182" s="18">
        <f>IFERROR(Flights[[#This Row],[Distance]]/Flights[[#This Row],[Length (hr)]], "")</f>
        <v>460.54054054054058</v>
      </c>
      <c r="R4182" s="1">
        <v>0.87083333333333335</v>
      </c>
      <c r="S4182" s="1" t="str">
        <f>IF(Flights[[#This Row],[Length (hr)]]&lt;2, "No meal", IF(Flights[[#This Row],[Length (hr)]]&lt;3.5, "Light meal", "Full meal"))</f>
        <v>Full meal</v>
      </c>
      <c r="T4182" s="1" t="str">
        <f>IF(AND(Flights[[#This Row],[Airline]]="US Airways", Flights[[#This Row],[Meal]]="Full Meal"), "Yes", "No")</f>
        <v>No</v>
      </c>
      <c r="U4182" s="1">
        <v>0.90972222222222221</v>
      </c>
      <c r="V4182">
        <v>56</v>
      </c>
      <c r="W4182" s="1" t="str">
        <f>IF(Flights[[#This Row],[Arrival Delay]] = "", "Cancelled", IF(Flights[[#This Row],[Arrival Delay]]&gt;15, "Delayed", "On time"))</f>
        <v>Delayed</v>
      </c>
      <c r="X4182" t="str">
        <f>IF(Flights[[#This Row],[Status]]&lt;&gt;"Delayed","", IF(Flights[[#This Row],[Arrival Delay]]&gt;120, "Severe", IF(Flights[[#This Row],[Arrival Delay]]&gt;60, "Major", "Moderate")))</f>
        <v>Moderate</v>
      </c>
      <c r="Y4182" t="b">
        <v>0</v>
      </c>
      <c r="AA4182" t="str">
        <f>IF(OR(AND(Flights[[#This Row],[Status]]="Cancelled", Flights[[#This Row],[Cancellation Reason]]="Airline/Carrier"), Flights[[#This Row],[Delay Type]]="Severe"), "Yes", "No")</f>
        <v>No</v>
      </c>
    </row>
    <row r="4183" spans="1:27" x14ac:dyDescent="0.3">
      <c r="A4183" s="3">
        <v>42309</v>
      </c>
      <c r="B4183" s="22">
        <f>WEEKNUM(Flights[[#This Row],[Date]], 1)</f>
        <v>45</v>
      </c>
      <c r="C4183" s="22">
        <f>WEEKDAY(Flights[[#This Row],[Date]],1)</f>
        <v>1</v>
      </c>
      <c r="D4183" t="s">
        <v>1773</v>
      </c>
      <c r="E4183" t="s">
        <v>1989</v>
      </c>
      <c r="F4183" t="s">
        <v>0</v>
      </c>
      <c r="G4183" t="s">
        <v>26</v>
      </c>
      <c r="H4183" t="str">
        <f>_xlfn.XLOOKUP(Flights[[#This Row],[Destination]], Airports!$A$2:$A$78, Airports!$D$2:$D$78)</f>
        <v>Atlanta</v>
      </c>
      <c r="I4183" t="str" cm="1">
        <f t="array" ref="I4183">_xlfn.XLOOKUP(Flights[[#This Row],[Destination]],_xlfn._TRO_TRAILING( Airports!A:A),_xlfn._TRO_TRAILING( Airports!E:E), "Not found")</f>
        <v>GA</v>
      </c>
      <c r="J4183" s="1">
        <v>0.27777777777777779</v>
      </c>
      <c r="K4183" s="22">
        <f>HOUR(Flights[[#This Row],[Scheduled Departure]])</f>
        <v>6</v>
      </c>
      <c r="L4183" s="1">
        <v>0.27777777777777779</v>
      </c>
      <c r="M4183">
        <f>(L4183-J4183)*24*60</f>
        <v>0</v>
      </c>
      <c r="N4183" s="16">
        <f>Flights[[#This Row],[Length (min)]]/60</f>
        <v>4.2666666666666666</v>
      </c>
      <c r="O4183">
        <v>256</v>
      </c>
      <c r="P4183">
        <v>1947</v>
      </c>
      <c r="Q4183" s="18">
        <f>IFERROR(Flights[[#This Row],[Distance]]/Flights[[#This Row],[Length (hr)]], "")</f>
        <v>456.328125</v>
      </c>
      <c r="R4183" s="1">
        <v>0.57499999999999996</v>
      </c>
      <c r="S4183" s="1" t="str">
        <f>IF(Flights[[#This Row],[Length (hr)]]&lt;2, "No meal", IF(Flights[[#This Row],[Length (hr)]]&lt;3.5, "Light meal", "Full meal"))</f>
        <v>Full meal</v>
      </c>
      <c r="T4183" s="1" t="str">
        <f>IF(AND(Flights[[#This Row],[Airline]]="US Airways", Flights[[#This Row],[Meal]]="Full Meal"), "Yes", "No")</f>
        <v>No</v>
      </c>
      <c r="U4183" s="1">
        <v>0.5805555555555556</v>
      </c>
      <c r="V4183">
        <v>8</v>
      </c>
      <c r="W4183" s="1" t="str">
        <f>IF(Flights[[#This Row],[Arrival Delay]] = "", "Cancelled", IF(Flights[[#This Row],[Arrival Delay]]&gt;15, "Delayed", "On time"))</f>
        <v>On time</v>
      </c>
      <c r="X4183" t="str">
        <f>IF(Flights[[#This Row],[Status]]&lt;&gt;"Delayed","", IF(Flights[[#This Row],[Arrival Delay]]&gt;120, "Severe", IF(Flights[[#This Row],[Arrival Delay]]&gt;60, "Major", "Moderate")))</f>
        <v/>
      </c>
      <c r="Y4183" t="b">
        <v>0</v>
      </c>
      <c r="AA4183" t="str">
        <f>IF(OR(AND(Flights[[#This Row],[Status]]="Cancelled", Flights[[#This Row],[Cancellation Reason]]="Airline/Carrier"), Flights[[#This Row],[Delay Type]]="Severe"), "Yes", "No")</f>
        <v>No</v>
      </c>
    </row>
    <row r="4184" spans="1:27" x14ac:dyDescent="0.3">
      <c r="A4184" s="3">
        <v>42309</v>
      </c>
      <c r="B4184" s="22">
        <f>WEEKNUM(Flights[[#This Row],[Date]], 1)</f>
        <v>45</v>
      </c>
      <c r="C4184" s="22">
        <f>WEEKDAY(Flights[[#This Row],[Date]],1)</f>
        <v>1</v>
      </c>
      <c r="D4184" t="s">
        <v>164</v>
      </c>
      <c r="E4184" t="s">
        <v>1987</v>
      </c>
      <c r="F4184" t="s">
        <v>0</v>
      </c>
      <c r="G4184" t="s">
        <v>3</v>
      </c>
      <c r="H4184" t="str">
        <f>_xlfn.XLOOKUP(Flights[[#This Row],[Destination]], Airports!$A$2:$A$78, Airports!$D$2:$D$78)</f>
        <v>Dallas</v>
      </c>
      <c r="I4184" t="str" cm="1">
        <f t="array" ref="I4184">_xlfn.XLOOKUP(Flights[[#This Row],[Destination]],_xlfn._TRO_TRAILING( Airports!A:A),_xlfn._TRO_TRAILING( Airports!E:E), "Not found")</f>
        <v>TX</v>
      </c>
      <c r="J4184" s="1">
        <v>0.3125</v>
      </c>
      <c r="K4184" s="22">
        <f>HOUR(Flights[[#This Row],[Scheduled Departure]])</f>
        <v>7</v>
      </c>
      <c r="L4184" s="1">
        <v>0.30902777777777779</v>
      </c>
      <c r="M4184">
        <f>(L4184-J4184)*24*60</f>
        <v>-4.9999999999999822</v>
      </c>
      <c r="N4184" s="16">
        <f>Flights[[#This Row],[Length (min)]]/60</f>
        <v>3.15</v>
      </c>
      <c r="O4184">
        <v>189</v>
      </c>
      <c r="P4184">
        <v>1235</v>
      </c>
      <c r="Q4184" s="18">
        <f>IFERROR(Flights[[#This Row],[Distance]]/Flights[[#This Row],[Length (hr)]], "")</f>
        <v>392.06349206349205</v>
      </c>
      <c r="R4184" s="1">
        <v>0.53055555555555556</v>
      </c>
      <c r="S4184" s="1" t="str">
        <f>IF(Flights[[#This Row],[Length (hr)]]&lt;2, "No meal", IF(Flights[[#This Row],[Length (hr)]]&lt;3.5, "Light meal", "Full meal"))</f>
        <v>Light meal</v>
      </c>
      <c r="T4184" s="1" t="str">
        <f>IF(AND(Flights[[#This Row],[Airline]]="US Airways", Flights[[#This Row],[Meal]]="Full Meal"), "Yes", "No")</f>
        <v>No</v>
      </c>
      <c r="U4184" s="1">
        <v>0.52361111111111114</v>
      </c>
      <c r="V4184">
        <v>-10</v>
      </c>
      <c r="W4184" s="1" t="str">
        <f>IF(Flights[[#This Row],[Arrival Delay]] = "", "Cancelled", IF(Flights[[#This Row],[Arrival Delay]]&gt;15, "Delayed", "On time"))</f>
        <v>On time</v>
      </c>
      <c r="X4184" t="str">
        <f>IF(Flights[[#This Row],[Status]]&lt;&gt;"Delayed","", IF(Flights[[#This Row],[Arrival Delay]]&gt;120, "Severe", IF(Flights[[#This Row],[Arrival Delay]]&gt;60, "Major", "Moderate")))</f>
        <v/>
      </c>
      <c r="Y4184" t="b">
        <v>0</v>
      </c>
      <c r="AA4184" t="str">
        <f>IF(OR(AND(Flights[[#This Row],[Status]]="Cancelled", Flights[[#This Row],[Cancellation Reason]]="Airline/Carrier"), Flights[[#This Row],[Delay Type]]="Severe"), "Yes", "No")</f>
        <v>No</v>
      </c>
    </row>
    <row r="4185" spans="1:27" x14ac:dyDescent="0.3">
      <c r="A4185" s="3">
        <v>42309</v>
      </c>
      <c r="B4185" s="22">
        <f>WEEKNUM(Flights[[#This Row],[Date]], 1)</f>
        <v>45</v>
      </c>
      <c r="C4185" s="22">
        <f>WEEKDAY(Flights[[#This Row],[Date]],1)</f>
        <v>1</v>
      </c>
      <c r="D4185" t="s">
        <v>1868</v>
      </c>
      <c r="E4185" t="s">
        <v>1995</v>
      </c>
      <c r="F4185" t="s">
        <v>0</v>
      </c>
      <c r="G4185" t="s">
        <v>29</v>
      </c>
      <c r="H4185" t="str">
        <f>_xlfn.XLOOKUP(Flights[[#This Row],[Destination]], Airports!$A$2:$A$78, Airports!$D$2:$D$78)</f>
        <v>Phoenix</v>
      </c>
      <c r="I4185" t="str" cm="1">
        <f t="array" ref="I4185">_xlfn.XLOOKUP(Flights[[#This Row],[Destination]],_xlfn._TRO_TRAILING( Airports!A:A),_xlfn._TRO_TRAILING( Airports!E:E), "Not found")</f>
        <v>AZ</v>
      </c>
      <c r="J4185" s="1">
        <v>0.39583333333333331</v>
      </c>
      <c r="K4185" s="22">
        <f>HOUR(Flights[[#This Row],[Scheduled Departure]])</f>
        <v>9</v>
      </c>
      <c r="L4185" s="1">
        <v>0.39097222222222222</v>
      </c>
      <c r="M4185">
        <f>(L4185-J4185)*24*60</f>
        <v>-6.9999999999999751</v>
      </c>
      <c r="N4185" s="16">
        <f>Flights[[#This Row],[Length (min)]]/60</f>
        <v>1.1666666666666667</v>
      </c>
      <c r="O4185">
        <v>70</v>
      </c>
      <c r="P4185">
        <v>370</v>
      </c>
      <c r="Q4185" s="18">
        <f>IFERROR(Flights[[#This Row],[Distance]]/Flights[[#This Row],[Length (hr)]], "")</f>
        <v>317.14285714285711</v>
      </c>
      <c r="R4185" s="1">
        <v>0.48958333333333331</v>
      </c>
      <c r="S4185" s="1" t="str">
        <f>IF(Flights[[#This Row],[Length (hr)]]&lt;2, "No meal", IF(Flights[[#This Row],[Length (hr)]]&lt;3.5, "Light meal", "Full meal"))</f>
        <v>No meal</v>
      </c>
      <c r="T4185" s="1" t="str">
        <f>IF(AND(Flights[[#This Row],[Airline]]="US Airways", Flights[[#This Row],[Meal]]="Full Meal"), "Yes", "No")</f>
        <v>No</v>
      </c>
      <c r="U4185" s="1">
        <v>0.48125000000000001</v>
      </c>
      <c r="V4185">
        <v>-12</v>
      </c>
      <c r="W4185" s="1" t="str">
        <f>IF(Flights[[#This Row],[Arrival Delay]] = "", "Cancelled", IF(Flights[[#This Row],[Arrival Delay]]&gt;15, "Delayed", "On time"))</f>
        <v>On time</v>
      </c>
      <c r="X4185" t="str">
        <f>IF(Flights[[#This Row],[Status]]&lt;&gt;"Delayed","", IF(Flights[[#This Row],[Arrival Delay]]&gt;120, "Severe", IF(Flights[[#This Row],[Arrival Delay]]&gt;60, "Major", "Moderate")))</f>
        <v/>
      </c>
      <c r="Y4185" t="b">
        <v>0</v>
      </c>
      <c r="AA4185" t="str">
        <f>IF(OR(AND(Flights[[#This Row],[Status]]="Cancelled", Flights[[#This Row],[Cancellation Reason]]="Airline/Carrier"), Flights[[#This Row],[Delay Type]]="Severe"), "Yes", "No")</f>
        <v>No</v>
      </c>
    </row>
    <row r="4186" spans="1:27" x14ac:dyDescent="0.3">
      <c r="A4186" s="3">
        <v>42309</v>
      </c>
      <c r="B4186" s="22">
        <f>WEEKNUM(Flights[[#This Row],[Date]], 1)</f>
        <v>45</v>
      </c>
      <c r="C4186" s="22">
        <f>WEEKDAY(Flights[[#This Row],[Date]],1)</f>
        <v>1</v>
      </c>
      <c r="D4186" t="s">
        <v>230</v>
      </c>
      <c r="E4186" t="s">
        <v>1987</v>
      </c>
      <c r="F4186" t="s">
        <v>0</v>
      </c>
      <c r="G4186" t="s">
        <v>22</v>
      </c>
      <c r="H4186" t="str">
        <f>_xlfn.XLOOKUP(Flights[[#This Row],[Destination]], Airports!$A$2:$A$78, Airports!$D$2:$D$78)</f>
        <v>Columbus</v>
      </c>
      <c r="I4186" t="str" cm="1">
        <f t="array" ref="I4186">_xlfn.XLOOKUP(Flights[[#This Row],[Destination]],_xlfn._TRO_TRAILING( Airports!A:A),_xlfn._TRO_TRAILING( Airports!E:E), "Not found")</f>
        <v>OH</v>
      </c>
      <c r="J4186" s="1">
        <v>0.39930555555555558</v>
      </c>
      <c r="K4186" s="22">
        <f>HOUR(Flights[[#This Row],[Scheduled Departure]])</f>
        <v>9</v>
      </c>
      <c r="L4186" s="1">
        <v>0.39305555555555555</v>
      </c>
      <c r="M4186">
        <f>(L4186-J4186)*24*60</f>
        <v>-9.000000000000048</v>
      </c>
      <c r="N4186" s="16">
        <f>Flights[[#This Row],[Length (min)]]/60</f>
        <v>4.416666666666667</v>
      </c>
      <c r="O4186">
        <v>265</v>
      </c>
      <c r="P4186">
        <v>1995</v>
      </c>
      <c r="Q4186" s="18">
        <f>IFERROR(Flights[[#This Row],[Distance]]/Flights[[#This Row],[Length (hr)]], "")</f>
        <v>451.69811320754712</v>
      </c>
      <c r="R4186" s="1">
        <v>0.7104166666666667</v>
      </c>
      <c r="S4186" s="1" t="str">
        <f>IF(Flights[[#This Row],[Length (hr)]]&lt;2, "No meal", IF(Flights[[#This Row],[Length (hr)]]&lt;3.5, "Light meal", "Full meal"))</f>
        <v>Full meal</v>
      </c>
      <c r="T4186" s="1" t="str">
        <f>IF(AND(Flights[[#This Row],[Airline]]="US Airways", Flights[[#This Row],[Meal]]="Full Meal"), "Yes", "No")</f>
        <v>No</v>
      </c>
      <c r="U4186" s="1">
        <v>0.70208333333333328</v>
      </c>
      <c r="V4186">
        <v>-12</v>
      </c>
      <c r="W4186" s="1" t="str">
        <f>IF(Flights[[#This Row],[Arrival Delay]] = "", "Cancelled", IF(Flights[[#This Row],[Arrival Delay]]&gt;15, "Delayed", "On time"))</f>
        <v>On time</v>
      </c>
      <c r="X4186" t="str">
        <f>IF(Flights[[#This Row],[Status]]&lt;&gt;"Delayed","", IF(Flights[[#This Row],[Arrival Delay]]&gt;120, "Severe", IF(Flights[[#This Row],[Arrival Delay]]&gt;60, "Major", "Moderate")))</f>
        <v/>
      </c>
      <c r="Y4186" t="b">
        <v>0</v>
      </c>
      <c r="AA4186" t="str">
        <f>IF(OR(AND(Flights[[#This Row],[Status]]="Cancelled", Flights[[#This Row],[Cancellation Reason]]="Airline/Carrier"), Flights[[#This Row],[Delay Type]]="Severe"), "Yes", "No")</f>
        <v>No</v>
      </c>
    </row>
    <row r="4187" spans="1:27" x14ac:dyDescent="0.3">
      <c r="A4187" s="3">
        <v>42309</v>
      </c>
      <c r="B4187" s="22">
        <f>WEEKNUM(Flights[[#This Row],[Date]], 1)</f>
        <v>45</v>
      </c>
      <c r="C4187" s="22">
        <f>WEEKDAY(Flights[[#This Row],[Date]],1)</f>
        <v>1</v>
      </c>
      <c r="D4187" t="s">
        <v>1651</v>
      </c>
      <c r="E4187" t="s">
        <v>1994</v>
      </c>
      <c r="F4187" t="s">
        <v>0</v>
      </c>
      <c r="G4187" t="s">
        <v>335</v>
      </c>
      <c r="H4187" t="str">
        <f>_xlfn.XLOOKUP(Flights[[#This Row],[Destination]], Airports!$A$2:$A$78, Airports!$D$2:$D$78)</f>
        <v>Reno</v>
      </c>
      <c r="I4187" t="str" cm="1">
        <f t="array" ref="I4187">_xlfn.XLOOKUP(Flights[[#This Row],[Destination]],_xlfn._TRO_TRAILING( Airports!A:A),_xlfn._TRO_TRAILING( Airports!E:E), "Not found")</f>
        <v>NV</v>
      </c>
      <c r="J4187" s="1">
        <v>0.55555555555555558</v>
      </c>
      <c r="K4187" s="22">
        <f>HOUR(Flights[[#This Row],[Scheduled Departure]])</f>
        <v>13</v>
      </c>
      <c r="L4187" s="1">
        <v>0.55069444444444449</v>
      </c>
      <c r="M4187">
        <f>(L4187-J4187)*24*60</f>
        <v>-6.9999999999999751</v>
      </c>
      <c r="N4187" s="16">
        <f>Flights[[#This Row],[Length (min)]]/60</f>
        <v>1.55</v>
      </c>
      <c r="O4187">
        <v>93</v>
      </c>
      <c r="P4187">
        <v>391</v>
      </c>
      <c r="Q4187" s="18">
        <f>IFERROR(Flights[[#This Row],[Distance]]/Flights[[#This Row],[Length (hr)]], "")</f>
        <v>252.25806451612902</v>
      </c>
      <c r="R4187" s="1">
        <v>0.61944444444444446</v>
      </c>
      <c r="S4187" s="1" t="str">
        <f>IF(Flights[[#This Row],[Length (hr)]]&lt;2, "No meal", IF(Flights[[#This Row],[Length (hr)]]&lt;3.5, "Light meal", "Full meal"))</f>
        <v>No meal</v>
      </c>
      <c r="T4187" s="1" t="str">
        <f>IF(AND(Flights[[#This Row],[Airline]]="US Airways", Flights[[#This Row],[Meal]]="Full Meal"), "Yes", "No")</f>
        <v>No</v>
      </c>
      <c r="U4187" s="1">
        <v>0.61527777777777781</v>
      </c>
      <c r="V4187">
        <v>-6</v>
      </c>
      <c r="W4187" s="1" t="str">
        <f>IF(Flights[[#This Row],[Arrival Delay]] = "", "Cancelled", IF(Flights[[#This Row],[Arrival Delay]]&gt;15, "Delayed", "On time"))</f>
        <v>On time</v>
      </c>
      <c r="X4187" t="str">
        <f>IF(Flights[[#This Row],[Status]]&lt;&gt;"Delayed","", IF(Flights[[#This Row],[Arrival Delay]]&gt;120, "Severe", IF(Flights[[#This Row],[Arrival Delay]]&gt;60, "Major", "Moderate")))</f>
        <v/>
      </c>
      <c r="Y4187" t="b">
        <v>0</v>
      </c>
      <c r="AA4187" t="str">
        <f>IF(OR(AND(Flights[[#This Row],[Status]]="Cancelled", Flights[[#This Row],[Cancellation Reason]]="Airline/Carrier"), Flights[[#This Row],[Delay Type]]="Severe"), "Yes", "No")</f>
        <v>No</v>
      </c>
    </row>
    <row r="4188" spans="1:27" x14ac:dyDescent="0.3">
      <c r="A4188" s="3">
        <v>42309</v>
      </c>
      <c r="B4188" s="22">
        <f>WEEKNUM(Flights[[#This Row],[Date]], 1)</f>
        <v>45</v>
      </c>
      <c r="C4188" s="22">
        <f>WEEKDAY(Flights[[#This Row],[Date]],1)</f>
        <v>1</v>
      </c>
      <c r="D4188" t="s">
        <v>529</v>
      </c>
      <c r="E4188" t="s">
        <v>1996</v>
      </c>
      <c r="F4188" t="s">
        <v>0</v>
      </c>
      <c r="G4188" t="s">
        <v>12</v>
      </c>
      <c r="H4188" t="str">
        <f>_xlfn.XLOOKUP(Flights[[#This Row],[Destination]], Airports!$A$2:$A$78, Airports!$D$2:$D$78)</f>
        <v>New York</v>
      </c>
      <c r="I4188" t="str" cm="1">
        <f t="array" ref="I4188">_xlfn.XLOOKUP(Flights[[#This Row],[Destination]],_xlfn._TRO_TRAILING( Airports!A:A),_xlfn._TRO_TRAILING( Airports!E:E), "Not found")</f>
        <v>NY</v>
      </c>
      <c r="J4188" s="1">
        <v>0.56597222222222221</v>
      </c>
      <c r="K4188" s="22">
        <f>HOUR(Flights[[#This Row],[Scheduled Departure]])</f>
        <v>13</v>
      </c>
      <c r="L4188" s="1">
        <v>0.57708333333333328</v>
      </c>
      <c r="M4188">
        <f>(L4188-J4188)*24*60</f>
        <v>15.999999999999943</v>
      </c>
      <c r="N4188" s="16">
        <f>Flights[[#This Row],[Length (min)]]/60</f>
        <v>5.1333333333333337</v>
      </c>
      <c r="O4188">
        <v>308</v>
      </c>
      <c r="P4188">
        <v>2475</v>
      </c>
      <c r="Q4188" s="18">
        <f>IFERROR(Flights[[#This Row],[Distance]]/Flights[[#This Row],[Length (hr)]], "")</f>
        <v>482.14285714285711</v>
      </c>
      <c r="R4188" s="1">
        <v>0.91666666666666663</v>
      </c>
      <c r="S4188" s="1" t="str">
        <f>IF(Flights[[#This Row],[Length (hr)]]&lt;2, "No meal", IF(Flights[[#This Row],[Length (hr)]]&lt;3.5, "Light meal", "Full meal"))</f>
        <v>Full meal</v>
      </c>
      <c r="T4188" s="1" t="str">
        <f>IF(AND(Flights[[#This Row],[Airline]]="US Airways", Flights[[#This Row],[Meal]]="Full Meal"), "Yes", "No")</f>
        <v>No</v>
      </c>
      <c r="U4188" s="1">
        <v>0.91597222222222219</v>
      </c>
      <c r="V4188">
        <v>-1</v>
      </c>
      <c r="W4188" s="1" t="str">
        <f>IF(Flights[[#This Row],[Arrival Delay]] = "", "Cancelled", IF(Flights[[#This Row],[Arrival Delay]]&gt;15, "Delayed", "On time"))</f>
        <v>On time</v>
      </c>
      <c r="X4188" t="str">
        <f>IF(Flights[[#This Row],[Status]]&lt;&gt;"Delayed","", IF(Flights[[#This Row],[Arrival Delay]]&gt;120, "Severe", IF(Flights[[#This Row],[Arrival Delay]]&gt;60, "Major", "Moderate")))</f>
        <v/>
      </c>
      <c r="Y4188" t="b">
        <v>0</v>
      </c>
      <c r="AA4188" t="str">
        <f>IF(OR(AND(Flights[[#This Row],[Status]]="Cancelled", Flights[[#This Row],[Cancellation Reason]]="Airline/Carrier"), Flights[[#This Row],[Delay Type]]="Severe"), "Yes", "No")</f>
        <v>No</v>
      </c>
    </row>
    <row r="4189" spans="1:27" x14ac:dyDescent="0.3">
      <c r="A4189" s="3">
        <v>42309</v>
      </c>
      <c r="B4189" s="22">
        <f>WEEKNUM(Flights[[#This Row],[Date]], 1)</f>
        <v>45</v>
      </c>
      <c r="C4189" s="22">
        <f>WEEKDAY(Flights[[#This Row],[Date]],1)</f>
        <v>1</v>
      </c>
      <c r="D4189" t="s">
        <v>1595</v>
      </c>
      <c r="E4189" t="s">
        <v>1989</v>
      </c>
      <c r="F4189" t="s">
        <v>0</v>
      </c>
      <c r="G4189" t="s">
        <v>9</v>
      </c>
      <c r="H4189" t="str">
        <f>_xlfn.XLOOKUP(Flights[[#This Row],[Destination]], Airports!$A$2:$A$78, Airports!$D$2:$D$78)</f>
        <v>San Francisco</v>
      </c>
      <c r="I4189" t="str" cm="1">
        <f t="array" ref="I4189">_xlfn.XLOOKUP(Flights[[#This Row],[Destination]],_xlfn._TRO_TRAILING( Airports!A:A),_xlfn._TRO_TRAILING( Airports!E:E), "Not found")</f>
        <v>CA</v>
      </c>
      <c r="J4189" s="1">
        <v>0.58333333333333337</v>
      </c>
      <c r="K4189" s="22">
        <f>HOUR(Flights[[#This Row],[Scheduled Departure]])</f>
        <v>14</v>
      </c>
      <c r="L4189" s="1">
        <v>0.72361111111111109</v>
      </c>
      <c r="M4189">
        <f>(L4189-J4189)*24*60</f>
        <v>201.99999999999991</v>
      </c>
      <c r="N4189" s="16">
        <f>Flights[[#This Row],[Length (min)]]/60</f>
        <v>1.6833333333333333</v>
      </c>
      <c r="O4189">
        <v>101</v>
      </c>
      <c r="P4189">
        <v>337</v>
      </c>
      <c r="Q4189" s="18">
        <f>IFERROR(Flights[[#This Row],[Distance]]/Flights[[#This Row],[Length (hr)]], "")</f>
        <v>200.19801980198019</v>
      </c>
      <c r="R4189" s="1">
        <v>0.63958333333333328</v>
      </c>
      <c r="S4189" s="1" t="str">
        <f>IF(Flights[[#This Row],[Length (hr)]]&lt;2, "No meal", IF(Flights[[#This Row],[Length (hr)]]&lt;3.5, "Light meal", "Full meal"))</f>
        <v>No meal</v>
      </c>
      <c r="T4189" s="1" t="str">
        <f>IF(AND(Flights[[#This Row],[Airline]]="US Airways", Flights[[#This Row],[Meal]]="Full Meal"), "Yes", "No")</f>
        <v>No</v>
      </c>
      <c r="U4189" s="1">
        <v>0.79374999999999996</v>
      </c>
      <c r="V4189">
        <v>222</v>
      </c>
      <c r="W4189" s="1" t="str">
        <f>IF(Flights[[#This Row],[Arrival Delay]] = "", "Cancelled", IF(Flights[[#This Row],[Arrival Delay]]&gt;15, "Delayed", "On time"))</f>
        <v>Delayed</v>
      </c>
      <c r="X4189" t="str">
        <f>IF(Flights[[#This Row],[Status]]&lt;&gt;"Delayed","", IF(Flights[[#This Row],[Arrival Delay]]&gt;120, "Severe", IF(Flights[[#This Row],[Arrival Delay]]&gt;60, "Major", "Moderate")))</f>
        <v>Severe</v>
      </c>
      <c r="Y4189" t="b">
        <v>0</v>
      </c>
      <c r="AA4189" t="str">
        <f>IF(OR(AND(Flights[[#This Row],[Status]]="Cancelled", Flights[[#This Row],[Cancellation Reason]]="Airline/Carrier"), Flights[[#This Row],[Delay Type]]="Severe"), "Yes", "No")</f>
        <v>Yes</v>
      </c>
    </row>
    <row r="4190" spans="1:27" x14ac:dyDescent="0.3">
      <c r="A4190" s="3">
        <v>42309</v>
      </c>
      <c r="B4190" s="22">
        <f>WEEKNUM(Flights[[#This Row],[Date]], 1)</f>
        <v>45</v>
      </c>
      <c r="C4190" s="22">
        <f>WEEKDAY(Flights[[#This Row],[Date]],1)</f>
        <v>1</v>
      </c>
      <c r="D4190" t="s">
        <v>971</v>
      </c>
      <c r="E4190" t="s">
        <v>1996</v>
      </c>
      <c r="F4190" t="s">
        <v>0</v>
      </c>
      <c r="G4190" t="s">
        <v>9</v>
      </c>
      <c r="H4190" t="str">
        <f>_xlfn.XLOOKUP(Flights[[#This Row],[Destination]], Airports!$A$2:$A$78, Airports!$D$2:$D$78)</f>
        <v>San Francisco</v>
      </c>
      <c r="I4190" t="str" cm="1">
        <f t="array" ref="I4190">_xlfn.XLOOKUP(Flights[[#This Row],[Destination]],_xlfn._TRO_TRAILING( Airports!A:A),_xlfn._TRO_TRAILING( Airports!E:E), "Not found")</f>
        <v>CA</v>
      </c>
      <c r="J4190" s="1">
        <v>0.60416666666666663</v>
      </c>
      <c r="K4190" s="22">
        <f>HOUR(Flights[[#This Row],[Scheduled Departure]])</f>
        <v>14</v>
      </c>
      <c r="L4190" s="1">
        <v>0.6020833333333333</v>
      </c>
      <c r="M4190">
        <f>(L4190-J4190)*24*60</f>
        <v>-2.9999999999999893</v>
      </c>
      <c r="N4190" s="16">
        <f>Flights[[#This Row],[Length (min)]]/60</f>
        <v>1.25</v>
      </c>
      <c r="O4190">
        <v>75</v>
      </c>
      <c r="P4190">
        <v>337</v>
      </c>
      <c r="Q4190" s="18">
        <f>IFERROR(Flights[[#This Row],[Distance]]/Flights[[#This Row],[Length (hr)]], "")</f>
        <v>269.60000000000002</v>
      </c>
      <c r="R4190" s="1">
        <v>0.65625</v>
      </c>
      <c r="S4190" s="1" t="str">
        <f>IF(Flights[[#This Row],[Length (hr)]]&lt;2, "No meal", IF(Flights[[#This Row],[Length (hr)]]&lt;3.5, "Light meal", "Full meal"))</f>
        <v>No meal</v>
      </c>
      <c r="T4190" s="1" t="str">
        <f>IF(AND(Flights[[#This Row],[Airline]]="US Airways", Flights[[#This Row],[Meal]]="Full Meal"), "Yes", "No")</f>
        <v>No</v>
      </c>
      <c r="U4190" s="1">
        <v>0.65416666666666667</v>
      </c>
      <c r="V4190">
        <v>-3</v>
      </c>
      <c r="W4190" s="1" t="str">
        <f>IF(Flights[[#This Row],[Arrival Delay]] = "", "Cancelled", IF(Flights[[#This Row],[Arrival Delay]]&gt;15, "Delayed", "On time"))</f>
        <v>On time</v>
      </c>
      <c r="X4190" t="str">
        <f>IF(Flights[[#This Row],[Status]]&lt;&gt;"Delayed","", IF(Flights[[#This Row],[Arrival Delay]]&gt;120, "Severe", IF(Flights[[#This Row],[Arrival Delay]]&gt;60, "Major", "Moderate")))</f>
        <v/>
      </c>
      <c r="Y4190" t="b">
        <v>0</v>
      </c>
      <c r="AA4190" t="str">
        <f>IF(OR(AND(Flights[[#This Row],[Status]]="Cancelled", Flights[[#This Row],[Cancellation Reason]]="Airline/Carrier"), Flights[[#This Row],[Delay Type]]="Severe"), "Yes", "No")</f>
        <v>No</v>
      </c>
    </row>
    <row r="4191" spans="1:27" x14ac:dyDescent="0.3">
      <c r="A4191" s="3">
        <v>42309</v>
      </c>
      <c r="B4191" s="22">
        <f>WEEKNUM(Flights[[#This Row],[Date]], 1)</f>
        <v>45</v>
      </c>
      <c r="C4191" s="22">
        <f>WEEKDAY(Flights[[#This Row],[Date]],1)</f>
        <v>1</v>
      </c>
      <c r="D4191" t="s">
        <v>554</v>
      </c>
      <c r="E4191" t="s">
        <v>1996</v>
      </c>
      <c r="F4191" t="s">
        <v>0</v>
      </c>
      <c r="G4191" t="s">
        <v>9</v>
      </c>
      <c r="H4191" t="str">
        <f>_xlfn.XLOOKUP(Flights[[#This Row],[Destination]], Airports!$A$2:$A$78, Airports!$D$2:$D$78)</f>
        <v>San Francisco</v>
      </c>
      <c r="I4191" t="str" cm="1">
        <f t="array" ref="I4191">_xlfn.XLOOKUP(Flights[[#This Row],[Destination]],_xlfn._TRO_TRAILING( Airports!A:A),_xlfn._TRO_TRAILING( Airports!E:E), "Not found")</f>
        <v>CA</v>
      </c>
      <c r="J4191" s="1">
        <v>0.64583333333333337</v>
      </c>
      <c r="K4191" s="22">
        <f>HOUR(Flights[[#This Row],[Scheduled Departure]])</f>
        <v>15</v>
      </c>
      <c r="L4191" s="1">
        <v>0.64236111111111116</v>
      </c>
      <c r="M4191">
        <f>(L4191-J4191)*24*60</f>
        <v>-4.9999999999999822</v>
      </c>
      <c r="N4191" s="16">
        <f>Flights[[#This Row],[Length (min)]]/60</f>
        <v>1.1499999999999999</v>
      </c>
      <c r="O4191">
        <v>69</v>
      </c>
      <c r="P4191">
        <v>337</v>
      </c>
      <c r="Q4191" s="18">
        <f>IFERROR(Flights[[#This Row],[Distance]]/Flights[[#This Row],[Length (hr)]], "")</f>
        <v>293.04347826086956</v>
      </c>
      <c r="R4191" s="1">
        <v>0.69444444444444442</v>
      </c>
      <c r="S4191" s="1" t="str">
        <f>IF(Flights[[#This Row],[Length (hr)]]&lt;2, "No meal", IF(Flights[[#This Row],[Length (hr)]]&lt;3.5, "Light meal", "Full meal"))</f>
        <v>No meal</v>
      </c>
      <c r="T4191" s="1" t="str">
        <f>IF(AND(Flights[[#This Row],[Airline]]="US Airways", Flights[[#This Row],[Meal]]="Full Meal"), "Yes", "No")</f>
        <v>No</v>
      </c>
      <c r="U4191" s="1">
        <v>0.69027777777777777</v>
      </c>
      <c r="V4191">
        <v>-6</v>
      </c>
      <c r="W4191" s="1" t="str">
        <f>IF(Flights[[#This Row],[Arrival Delay]] = "", "Cancelled", IF(Flights[[#This Row],[Arrival Delay]]&gt;15, "Delayed", "On time"))</f>
        <v>On time</v>
      </c>
      <c r="X4191" t="str">
        <f>IF(Flights[[#This Row],[Status]]&lt;&gt;"Delayed","", IF(Flights[[#This Row],[Arrival Delay]]&gt;120, "Severe", IF(Flights[[#This Row],[Arrival Delay]]&gt;60, "Major", "Moderate")))</f>
        <v/>
      </c>
      <c r="Y4191" t="b">
        <v>0</v>
      </c>
      <c r="AA4191" t="str">
        <f>IF(OR(AND(Flights[[#This Row],[Status]]="Cancelled", Flights[[#This Row],[Cancellation Reason]]="Airline/Carrier"), Flights[[#This Row],[Delay Type]]="Severe"), "Yes", "No")</f>
        <v>No</v>
      </c>
    </row>
    <row r="4192" spans="1:27" x14ac:dyDescent="0.3">
      <c r="A4192" s="3">
        <v>42309</v>
      </c>
      <c r="B4192" s="22">
        <f>WEEKNUM(Flights[[#This Row],[Date]], 1)</f>
        <v>45</v>
      </c>
      <c r="C4192" s="22">
        <f>WEEKDAY(Flights[[#This Row],[Date]],1)</f>
        <v>1</v>
      </c>
      <c r="D4192" t="s">
        <v>1897</v>
      </c>
      <c r="E4192" t="s">
        <v>1995</v>
      </c>
      <c r="F4192" t="s">
        <v>0</v>
      </c>
      <c r="G4192" t="s">
        <v>15</v>
      </c>
      <c r="H4192" t="str">
        <f>_xlfn.XLOOKUP(Flights[[#This Row],[Destination]], Airports!$A$2:$A$78, Airports!$D$2:$D$78)</f>
        <v>Las Vegas</v>
      </c>
      <c r="I4192" t="str" cm="1">
        <f t="array" ref="I4192">_xlfn.XLOOKUP(Flights[[#This Row],[Destination]],_xlfn._TRO_TRAILING( Airports!A:A),_xlfn._TRO_TRAILING( Airports!E:E), "Not found")</f>
        <v>NV</v>
      </c>
      <c r="J4192" s="1">
        <v>0.66319444444444442</v>
      </c>
      <c r="K4192" s="22">
        <f>HOUR(Flights[[#This Row],[Scheduled Departure]])</f>
        <v>15</v>
      </c>
      <c r="L4192" s="1">
        <v>0.66249999999999998</v>
      </c>
      <c r="M4192">
        <f>(L4192-J4192)*24*60</f>
        <v>-0.99999999999999645</v>
      </c>
      <c r="N4192" s="16">
        <f>Flights[[#This Row],[Length (min)]]/60</f>
        <v>0.83333333333333337</v>
      </c>
      <c r="O4192">
        <v>50</v>
      </c>
      <c r="P4192">
        <v>236</v>
      </c>
      <c r="Q4192" s="18">
        <f>IFERROR(Flights[[#This Row],[Distance]]/Flights[[#This Row],[Length (hr)]], "")</f>
        <v>283.2</v>
      </c>
      <c r="R4192" s="1">
        <v>0.70833333333333337</v>
      </c>
      <c r="S4192" s="1" t="str">
        <f>IF(Flights[[#This Row],[Length (hr)]]&lt;2, "No meal", IF(Flights[[#This Row],[Length (hr)]]&lt;3.5, "Light meal", "Full meal"))</f>
        <v>No meal</v>
      </c>
      <c r="T4192" s="1" t="str">
        <f>IF(AND(Flights[[#This Row],[Airline]]="US Airways", Flights[[#This Row],[Meal]]="Full Meal"), "Yes", "No")</f>
        <v>No</v>
      </c>
      <c r="U4192" s="1">
        <v>0.69722222222222219</v>
      </c>
      <c r="V4192">
        <v>-16</v>
      </c>
      <c r="W4192" s="1" t="str">
        <f>IF(Flights[[#This Row],[Arrival Delay]] = "", "Cancelled", IF(Flights[[#This Row],[Arrival Delay]]&gt;15, "Delayed", "On time"))</f>
        <v>On time</v>
      </c>
      <c r="X4192" t="str">
        <f>IF(Flights[[#This Row],[Status]]&lt;&gt;"Delayed","", IF(Flights[[#This Row],[Arrival Delay]]&gt;120, "Severe", IF(Flights[[#This Row],[Arrival Delay]]&gt;60, "Major", "Moderate")))</f>
        <v/>
      </c>
      <c r="Y4192" t="b">
        <v>0</v>
      </c>
      <c r="AA4192" t="str">
        <f>IF(OR(AND(Flights[[#This Row],[Status]]="Cancelled", Flights[[#This Row],[Cancellation Reason]]="Airline/Carrier"), Flights[[#This Row],[Delay Type]]="Severe"), "Yes", "No")</f>
        <v>No</v>
      </c>
    </row>
    <row r="4193" spans="1:27" x14ac:dyDescent="0.3">
      <c r="A4193" s="3">
        <v>42309</v>
      </c>
      <c r="B4193" s="22">
        <f>WEEKNUM(Flights[[#This Row],[Date]], 1)</f>
        <v>45</v>
      </c>
      <c r="C4193" s="22">
        <f>WEEKDAY(Flights[[#This Row],[Date]],1)</f>
        <v>1</v>
      </c>
      <c r="D4193" t="s">
        <v>1304</v>
      </c>
      <c r="E4193" t="s">
        <v>1995</v>
      </c>
      <c r="F4193" t="s">
        <v>0</v>
      </c>
      <c r="G4193" t="s">
        <v>15</v>
      </c>
      <c r="H4193" t="str">
        <f>_xlfn.XLOOKUP(Flights[[#This Row],[Destination]], Airports!$A$2:$A$78, Airports!$D$2:$D$78)</f>
        <v>Las Vegas</v>
      </c>
      <c r="I4193" t="str" cm="1">
        <f t="array" ref="I4193">_xlfn.XLOOKUP(Flights[[#This Row],[Destination]],_xlfn._TRO_TRAILING( Airports!A:A),_xlfn._TRO_TRAILING( Airports!E:E), "Not found")</f>
        <v>NV</v>
      </c>
      <c r="J4193" s="1">
        <v>0.91666666666666663</v>
      </c>
      <c r="K4193" s="22">
        <f>HOUR(Flights[[#This Row],[Scheduled Departure]])</f>
        <v>22</v>
      </c>
      <c r="L4193" s="1">
        <v>0.91319444444444442</v>
      </c>
      <c r="M4193">
        <f>(L4193-J4193)*24*60</f>
        <v>-4.9999999999999822</v>
      </c>
      <c r="N4193" s="16">
        <f>Flights[[#This Row],[Length (min)]]/60</f>
        <v>0.9</v>
      </c>
      <c r="O4193">
        <v>54</v>
      </c>
      <c r="P4193">
        <v>236</v>
      </c>
      <c r="Q4193" s="18">
        <f>IFERROR(Flights[[#This Row],[Distance]]/Flights[[#This Row],[Length (hr)]], "")</f>
        <v>262.22222222222223</v>
      </c>
      <c r="R4193" s="1">
        <v>0.95833333333333337</v>
      </c>
      <c r="S4193" s="1" t="str">
        <f>IF(Flights[[#This Row],[Length (hr)]]&lt;2, "No meal", IF(Flights[[#This Row],[Length (hr)]]&lt;3.5, "Light meal", "Full meal"))</f>
        <v>No meal</v>
      </c>
      <c r="T4193" s="1" t="str">
        <f>IF(AND(Flights[[#This Row],[Airline]]="US Airways", Flights[[#This Row],[Meal]]="Full Meal"), "Yes", "No")</f>
        <v>No</v>
      </c>
      <c r="U4193" s="1">
        <v>0.9506944444444444</v>
      </c>
      <c r="V4193">
        <v>-11</v>
      </c>
      <c r="W4193" s="1" t="str">
        <f>IF(Flights[[#This Row],[Arrival Delay]] = "", "Cancelled", IF(Flights[[#This Row],[Arrival Delay]]&gt;15, "Delayed", "On time"))</f>
        <v>On time</v>
      </c>
      <c r="X4193" t="str">
        <f>IF(Flights[[#This Row],[Status]]&lt;&gt;"Delayed","", IF(Flights[[#This Row],[Arrival Delay]]&gt;120, "Severe", IF(Flights[[#This Row],[Arrival Delay]]&gt;60, "Major", "Moderate")))</f>
        <v/>
      </c>
      <c r="Y4193" t="b">
        <v>0</v>
      </c>
      <c r="AA4193" t="str">
        <f>IF(OR(AND(Flights[[#This Row],[Status]]="Cancelled", Flights[[#This Row],[Cancellation Reason]]="Airline/Carrier"), Flights[[#This Row],[Delay Type]]="Severe"), "Yes", "No")</f>
        <v>No</v>
      </c>
    </row>
    <row r="4194" spans="1:27" x14ac:dyDescent="0.3">
      <c r="A4194" s="3">
        <v>42309</v>
      </c>
      <c r="B4194" s="22">
        <f>WEEKNUM(Flights[[#This Row],[Date]], 1)</f>
        <v>45</v>
      </c>
      <c r="C4194" s="22">
        <f>WEEKDAY(Flights[[#This Row],[Date]],1)</f>
        <v>1</v>
      </c>
      <c r="D4194" t="s">
        <v>1612</v>
      </c>
      <c r="E4194" t="s">
        <v>1989</v>
      </c>
      <c r="F4194" t="s">
        <v>0</v>
      </c>
      <c r="G4194" t="s">
        <v>13</v>
      </c>
      <c r="H4194" t="str">
        <f>_xlfn.XLOOKUP(Flights[[#This Row],[Destination]], Airports!$A$2:$A$78, Airports!$D$2:$D$78)</f>
        <v>Orlando</v>
      </c>
      <c r="I4194" t="str" cm="1">
        <f t="array" ref="I4194">_xlfn.XLOOKUP(Flights[[#This Row],[Destination]],_xlfn._TRO_TRAILING( Airports!A:A),_xlfn._TRO_TRAILING( Airports!E:E), "Not found")</f>
        <v>FL</v>
      </c>
      <c r="J4194" s="1">
        <v>0.92708333333333337</v>
      </c>
      <c r="K4194" s="22">
        <f>HOUR(Flights[[#This Row],[Scheduled Departure]])</f>
        <v>22</v>
      </c>
      <c r="L4194" s="1">
        <v>0.92638888888888893</v>
      </c>
      <c r="M4194">
        <f>(L4194-J4194)*24*60</f>
        <v>-0.99999999999999645</v>
      </c>
      <c r="N4194" s="16">
        <f>Flights[[#This Row],[Length (min)]]/60</f>
        <v>4.5666666666666664</v>
      </c>
      <c r="O4194">
        <v>274</v>
      </c>
      <c r="P4194">
        <v>2218</v>
      </c>
      <c r="Q4194" s="18">
        <f>IFERROR(Flights[[#This Row],[Distance]]/Flights[[#This Row],[Length (hr)]], "")</f>
        <v>485.69343065693431</v>
      </c>
      <c r="R4194" s="1">
        <v>0.24166666666666667</v>
      </c>
      <c r="S4194" s="1" t="str">
        <f>IF(Flights[[#This Row],[Length (hr)]]&lt;2, "No meal", IF(Flights[[#This Row],[Length (hr)]]&lt;3.5, "Light meal", "Full meal"))</f>
        <v>Full meal</v>
      </c>
      <c r="T4194" s="1" t="str">
        <f>IF(AND(Flights[[#This Row],[Airline]]="US Airways", Flights[[#This Row],[Meal]]="Full Meal"), "Yes", "No")</f>
        <v>No</v>
      </c>
      <c r="U4194" s="1">
        <v>0.24166666666666667</v>
      </c>
      <c r="V4194">
        <v>0</v>
      </c>
      <c r="W4194" s="1" t="str">
        <f>IF(Flights[[#This Row],[Arrival Delay]] = "", "Cancelled", IF(Flights[[#This Row],[Arrival Delay]]&gt;15, "Delayed", "On time"))</f>
        <v>On time</v>
      </c>
      <c r="X4194" t="str">
        <f>IF(Flights[[#This Row],[Status]]&lt;&gt;"Delayed","", IF(Flights[[#This Row],[Arrival Delay]]&gt;120, "Severe", IF(Flights[[#This Row],[Arrival Delay]]&gt;60, "Major", "Moderate")))</f>
        <v/>
      </c>
      <c r="Y4194" t="b">
        <v>0</v>
      </c>
      <c r="AA4194" t="str">
        <f>IF(OR(AND(Flights[[#This Row],[Status]]="Cancelled", Flights[[#This Row],[Cancellation Reason]]="Airline/Carrier"), Flights[[#This Row],[Delay Type]]="Severe"), "Yes", "No")</f>
        <v>No</v>
      </c>
    </row>
    <row r="4195" spans="1:27" x14ac:dyDescent="0.3">
      <c r="A4195" s="3">
        <v>42309</v>
      </c>
      <c r="B4195" s="22">
        <f>WEEKNUM(Flights[[#This Row],[Date]], 1)</f>
        <v>45</v>
      </c>
      <c r="C4195" s="22">
        <f>WEEKDAY(Flights[[#This Row],[Date]],1)</f>
        <v>1</v>
      </c>
      <c r="D4195" t="s">
        <v>1855</v>
      </c>
      <c r="E4195" t="s">
        <v>1990</v>
      </c>
      <c r="F4195" t="s">
        <v>0</v>
      </c>
      <c r="G4195" t="s">
        <v>281</v>
      </c>
      <c r="H4195" t="str">
        <f>_xlfn.XLOOKUP(Flights[[#This Row],[Destination]], Airports!$A$2:$A$78, Airports!$D$2:$D$78)</f>
        <v>Newark</v>
      </c>
      <c r="I4195" t="str" cm="1">
        <f t="array" ref="I4195">_xlfn.XLOOKUP(Flights[[#This Row],[Destination]],_xlfn._TRO_TRAILING( Airports!A:A),_xlfn._TRO_TRAILING( Airports!E:E), "Not found")</f>
        <v>NJ</v>
      </c>
      <c r="J4195" s="1">
        <v>0.99305555555555558</v>
      </c>
      <c r="K4195" s="22">
        <f>HOUR(Flights[[#This Row],[Scheduled Departure]])</f>
        <v>23</v>
      </c>
      <c r="L4195" s="1">
        <v>1.3888888888888889E-3</v>
      </c>
      <c r="M4195">
        <f>(L4195-J4195)*24*60</f>
        <v>-1428</v>
      </c>
      <c r="N4195" s="16">
        <f>Flights[[#This Row],[Length (min)]]/60</f>
        <v>4.6500000000000004</v>
      </c>
      <c r="O4195">
        <v>279</v>
      </c>
      <c r="P4195">
        <v>2454</v>
      </c>
      <c r="Q4195" s="18">
        <f>IFERROR(Flights[[#This Row],[Distance]]/Flights[[#This Row],[Length (hr)]], "")</f>
        <v>527.74193548387098</v>
      </c>
      <c r="R4195" s="1">
        <v>0.33333333333333331</v>
      </c>
      <c r="S4195" s="1" t="str">
        <f>IF(Flights[[#This Row],[Length (hr)]]&lt;2, "No meal", IF(Flights[[#This Row],[Length (hr)]]&lt;3.5, "Light meal", "Full meal"))</f>
        <v>Full meal</v>
      </c>
      <c r="T4195" s="1" t="str">
        <f>IF(AND(Flights[[#This Row],[Airline]]="US Airways", Flights[[#This Row],[Meal]]="Full Meal"), "Yes", "No")</f>
        <v>No</v>
      </c>
      <c r="U4195" s="1">
        <v>0.32013888888888886</v>
      </c>
      <c r="V4195">
        <v>-19</v>
      </c>
      <c r="W4195" s="1" t="str">
        <f>IF(Flights[[#This Row],[Arrival Delay]] = "", "Cancelled", IF(Flights[[#This Row],[Arrival Delay]]&gt;15, "Delayed", "On time"))</f>
        <v>On time</v>
      </c>
      <c r="X4195" t="str">
        <f>IF(Flights[[#This Row],[Status]]&lt;&gt;"Delayed","", IF(Flights[[#This Row],[Arrival Delay]]&gt;120, "Severe", IF(Flights[[#This Row],[Arrival Delay]]&gt;60, "Major", "Moderate")))</f>
        <v/>
      </c>
      <c r="Y4195" t="b">
        <v>0</v>
      </c>
      <c r="AA4195" t="str">
        <f>IF(OR(AND(Flights[[#This Row],[Status]]="Cancelled", Flights[[#This Row],[Cancellation Reason]]="Airline/Carrier"), Flights[[#This Row],[Delay Type]]="Severe"), "Yes", "No")</f>
        <v>No</v>
      </c>
    </row>
    <row r="4196" spans="1:27" x14ac:dyDescent="0.3">
      <c r="A4196" s="3">
        <v>42310</v>
      </c>
      <c r="B4196" s="22">
        <f>WEEKNUM(Flights[[#This Row],[Date]], 1)</f>
        <v>45</v>
      </c>
      <c r="C4196" s="22">
        <f>WEEKDAY(Flights[[#This Row],[Date]],1)</f>
        <v>2</v>
      </c>
      <c r="D4196" t="s">
        <v>184</v>
      </c>
      <c r="E4196" t="s">
        <v>1987</v>
      </c>
      <c r="F4196" t="s">
        <v>0</v>
      </c>
      <c r="G4196" t="s">
        <v>4</v>
      </c>
      <c r="H4196" t="str">
        <f>_xlfn.XLOOKUP(Flights[[#This Row],[Destination]], Airports!$A$2:$A$78, Airports!$D$2:$D$78)</f>
        <v>Chicago</v>
      </c>
      <c r="I4196" t="str" cm="1">
        <f t="array" ref="I4196">_xlfn.XLOOKUP(Flights[[#This Row],[Destination]],_xlfn._TRO_TRAILING( Airports!A:A),_xlfn._TRO_TRAILING( Airports!E:E), "Not found")</f>
        <v>IL</v>
      </c>
      <c r="J4196" s="1">
        <v>0.25</v>
      </c>
      <c r="K4196" s="22">
        <f>HOUR(Flights[[#This Row],[Scheduled Departure]])</f>
        <v>6</v>
      </c>
      <c r="L4196" s="1">
        <v>0.25833333333333336</v>
      </c>
      <c r="M4196">
        <f>(L4196-J4196)*24*60</f>
        <v>12.000000000000037</v>
      </c>
      <c r="N4196" s="16">
        <f>Flights[[#This Row],[Length (min)]]/60</f>
        <v>3.8166666666666669</v>
      </c>
      <c r="O4196">
        <v>229</v>
      </c>
      <c r="P4196">
        <v>1744</v>
      </c>
      <c r="Q4196" s="18">
        <f>IFERROR(Flights[[#This Row],[Distance]]/Flights[[#This Row],[Length (hr)]], "")</f>
        <v>456.943231441048</v>
      </c>
      <c r="R4196" s="1">
        <v>0.50555555555555554</v>
      </c>
      <c r="S4196" s="1" t="str">
        <f>IF(Flights[[#This Row],[Length (hr)]]&lt;2, "No meal", IF(Flights[[#This Row],[Length (hr)]]&lt;3.5, "Light meal", "Full meal"))</f>
        <v>Full meal</v>
      </c>
      <c r="T4196" s="1" t="str">
        <f>IF(AND(Flights[[#This Row],[Airline]]="US Airways", Flights[[#This Row],[Meal]]="Full Meal"), "Yes", "No")</f>
        <v>No</v>
      </c>
      <c r="U4196" s="1">
        <v>0.50069444444444444</v>
      </c>
      <c r="V4196">
        <v>-7</v>
      </c>
      <c r="W4196" s="1" t="str">
        <f>IF(Flights[[#This Row],[Arrival Delay]] = "", "Cancelled", IF(Flights[[#This Row],[Arrival Delay]]&gt;15, "Delayed", "On time"))</f>
        <v>On time</v>
      </c>
      <c r="X4196" t="str">
        <f>IF(Flights[[#This Row],[Status]]&lt;&gt;"Delayed","", IF(Flights[[#This Row],[Arrival Delay]]&gt;120, "Severe", IF(Flights[[#This Row],[Arrival Delay]]&gt;60, "Major", "Moderate")))</f>
        <v/>
      </c>
      <c r="Y4196" t="b">
        <v>0</v>
      </c>
      <c r="AA4196" t="str">
        <f>IF(OR(AND(Flights[[#This Row],[Status]]="Cancelled", Flights[[#This Row],[Cancellation Reason]]="Airline/Carrier"), Flights[[#This Row],[Delay Type]]="Severe"), "Yes", "No")</f>
        <v>No</v>
      </c>
    </row>
    <row r="4197" spans="1:27" x14ac:dyDescent="0.3">
      <c r="A4197" s="3">
        <v>42310</v>
      </c>
      <c r="B4197" s="22">
        <f>WEEKNUM(Flights[[#This Row],[Date]], 1)</f>
        <v>45</v>
      </c>
      <c r="C4197" s="22">
        <f>WEEKDAY(Flights[[#This Row],[Date]],1)</f>
        <v>2</v>
      </c>
      <c r="D4197" t="s">
        <v>1861</v>
      </c>
      <c r="E4197" t="s">
        <v>1995</v>
      </c>
      <c r="F4197" t="s">
        <v>0</v>
      </c>
      <c r="G4197" t="s">
        <v>306</v>
      </c>
      <c r="H4197" t="str">
        <f>_xlfn.XLOOKUP(Flights[[#This Row],[Destination]], Airports!$A$2:$A$78, Airports!$D$2:$D$78)</f>
        <v>Chicago</v>
      </c>
      <c r="I4197" t="str" cm="1">
        <f t="array" ref="I4197">_xlfn.XLOOKUP(Flights[[#This Row],[Destination]],_xlfn._TRO_TRAILING( Airports!A:A),_xlfn._TRO_TRAILING( Airports!E:E), "Not found")</f>
        <v>IL</v>
      </c>
      <c r="J4197" s="1">
        <v>0.2638888888888889</v>
      </c>
      <c r="K4197" s="22">
        <f>HOUR(Flights[[#This Row],[Scheduled Departure]])</f>
        <v>6</v>
      </c>
      <c r="L4197" s="1">
        <v>0.26527777777777778</v>
      </c>
      <c r="M4197">
        <f>(L4197-J4197)*24*60</f>
        <v>1.9999999999999929</v>
      </c>
      <c r="N4197" s="16">
        <f>Flights[[#This Row],[Length (min)]]/60</f>
        <v>3.8</v>
      </c>
      <c r="O4197">
        <v>228</v>
      </c>
      <c r="P4197">
        <v>1750</v>
      </c>
      <c r="Q4197" s="18">
        <f>IFERROR(Flights[[#This Row],[Distance]]/Flights[[#This Row],[Length (hr)]], "")</f>
        <v>460.5263157894737</v>
      </c>
      <c r="R4197" s="1">
        <v>0.51388888888888884</v>
      </c>
      <c r="S4197" s="1" t="str">
        <f>IF(Flights[[#This Row],[Length (hr)]]&lt;2, "No meal", IF(Flights[[#This Row],[Length (hr)]]&lt;3.5, "Light meal", "Full meal"))</f>
        <v>Full meal</v>
      </c>
      <c r="T4197" s="1" t="str">
        <f>IF(AND(Flights[[#This Row],[Airline]]="US Airways", Flights[[#This Row],[Meal]]="Full Meal"), "Yes", "No")</f>
        <v>No</v>
      </c>
      <c r="U4197" s="1">
        <v>0.50694444444444442</v>
      </c>
      <c r="V4197">
        <v>-10</v>
      </c>
      <c r="W4197" s="1" t="str">
        <f>IF(Flights[[#This Row],[Arrival Delay]] = "", "Cancelled", IF(Flights[[#This Row],[Arrival Delay]]&gt;15, "Delayed", "On time"))</f>
        <v>On time</v>
      </c>
      <c r="X4197" t="str">
        <f>IF(Flights[[#This Row],[Status]]&lt;&gt;"Delayed","", IF(Flights[[#This Row],[Arrival Delay]]&gt;120, "Severe", IF(Flights[[#This Row],[Arrival Delay]]&gt;60, "Major", "Moderate")))</f>
        <v/>
      </c>
      <c r="Y4197" t="b">
        <v>0</v>
      </c>
      <c r="AA4197" t="str">
        <f>IF(OR(AND(Flights[[#This Row],[Status]]="Cancelled", Flights[[#This Row],[Cancellation Reason]]="Airline/Carrier"), Flights[[#This Row],[Delay Type]]="Severe"), "Yes", "No")</f>
        <v>No</v>
      </c>
    </row>
    <row r="4198" spans="1:27" x14ac:dyDescent="0.3">
      <c r="A4198" s="3">
        <v>42310</v>
      </c>
      <c r="B4198" s="22">
        <f>WEEKNUM(Flights[[#This Row],[Date]], 1)</f>
        <v>45</v>
      </c>
      <c r="C4198" s="22">
        <f>WEEKDAY(Flights[[#This Row],[Date]],1)</f>
        <v>2</v>
      </c>
      <c r="D4198" t="s">
        <v>678</v>
      </c>
      <c r="E4198" t="s">
        <v>1990</v>
      </c>
      <c r="F4198" t="s">
        <v>0</v>
      </c>
      <c r="G4198" t="s">
        <v>4</v>
      </c>
      <c r="H4198" t="str">
        <f>_xlfn.XLOOKUP(Flights[[#This Row],[Destination]], Airports!$A$2:$A$78, Airports!$D$2:$D$78)</f>
        <v>Chicago</v>
      </c>
      <c r="I4198" t="str" cm="1">
        <f t="array" ref="I4198">_xlfn.XLOOKUP(Flights[[#This Row],[Destination]],_xlfn._TRO_TRAILING( Airports!A:A),_xlfn._TRO_TRAILING( Airports!E:E), "Not found")</f>
        <v>IL</v>
      </c>
      <c r="J4198" s="1">
        <v>0.28819444444444442</v>
      </c>
      <c r="K4198" s="22">
        <f>HOUR(Flights[[#This Row],[Scheduled Departure]])</f>
        <v>6</v>
      </c>
      <c r="L4198" s="1">
        <v>0.28541666666666665</v>
      </c>
      <c r="M4198">
        <f>(L4198-J4198)*24*60</f>
        <v>-3.9999999999999858</v>
      </c>
      <c r="N4198" s="16">
        <f>Flights[[#This Row],[Length (min)]]/60</f>
        <v>3.9166666666666665</v>
      </c>
      <c r="O4198">
        <v>235</v>
      </c>
      <c r="P4198">
        <v>1744</v>
      </c>
      <c r="Q4198" s="18">
        <f>IFERROR(Flights[[#This Row],[Distance]]/Flights[[#This Row],[Length (hr)]], "")</f>
        <v>445.27659574468089</v>
      </c>
      <c r="R4198" s="1">
        <v>0.54791666666666672</v>
      </c>
      <c r="S4198" s="1" t="str">
        <f>IF(Flights[[#This Row],[Length (hr)]]&lt;2, "No meal", IF(Flights[[#This Row],[Length (hr)]]&lt;3.5, "Light meal", "Full meal"))</f>
        <v>Full meal</v>
      </c>
      <c r="T4198" s="1" t="str">
        <f>IF(AND(Flights[[#This Row],[Airline]]="US Airways", Flights[[#This Row],[Meal]]="Full Meal"), "Yes", "No")</f>
        <v>No</v>
      </c>
      <c r="U4198" s="1">
        <v>0.53194444444444444</v>
      </c>
      <c r="V4198">
        <v>-23</v>
      </c>
      <c r="W4198" s="1" t="str">
        <f>IF(Flights[[#This Row],[Arrival Delay]] = "", "Cancelled", IF(Flights[[#This Row],[Arrival Delay]]&gt;15, "Delayed", "On time"))</f>
        <v>On time</v>
      </c>
      <c r="X4198" t="str">
        <f>IF(Flights[[#This Row],[Status]]&lt;&gt;"Delayed","", IF(Flights[[#This Row],[Arrival Delay]]&gt;120, "Severe", IF(Flights[[#This Row],[Arrival Delay]]&gt;60, "Major", "Moderate")))</f>
        <v/>
      </c>
      <c r="Y4198" t="b">
        <v>0</v>
      </c>
      <c r="AA4198" t="str">
        <f>IF(OR(AND(Flights[[#This Row],[Status]]="Cancelled", Flights[[#This Row],[Cancellation Reason]]="Airline/Carrier"), Flights[[#This Row],[Delay Type]]="Severe"), "Yes", "No")</f>
        <v>No</v>
      </c>
    </row>
    <row r="4199" spans="1:27" x14ac:dyDescent="0.3">
      <c r="A4199" s="3">
        <v>42310</v>
      </c>
      <c r="B4199" s="22">
        <f>WEEKNUM(Flights[[#This Row],[Date]], 1)</f>
        <v>45</v>
      </c>
      <c r="C4199" s="22">
        <f>WEEKDAY(Flights[[#This Row],[Date]],1)</f>
        <v>2</v>
      </c>
      <c r="D4199" t="s">
        <v>1862</v>
      </c>
      <c r="E4199" t="s">
        <v>1989</v>
      </c>
      <c r="F4199" t="s">
        <v>0</v>
      </c>
      <c r="G4199" t="s">
        <v>12</v>
      </c>
      <c r="H4199" t="str">
        <f>_xlfn.XLOOKUP(Flights[[#This Row],[Destination]], Airports!$A$2:$A$78, Airports!$D$2:$D$78)</f>
        <v>New York</v>
      </c>
      <c r="I4199" t="str" cm="1">
        <f t="array" ref="I4199">_xlfn.XLOOKUP(Flights[[#This Row],[Destination]],_xlfn._TRO_TRAILING( Airports!A:A),_xlfn._TRO_TRAILING( Airports!E:E), "Not found")</f>
        <v>NY</v>
      </c>
      <c r="J4199" s="1">
        <v>0.3125</v>
      </c>
      <c r="K4199" s="22">
        <f>HOUR(Flights[[#This Row],[Scheduled Departure]])</f>
        <v>7</v>
      </c>
      <c r="L4199" s="1">
        <v>0.30902777777777779</v>
      </c>
      <c r="M4199">
        <f>(L4199-J4199)*24*60</f>
        <v>-4.9999999999999822</v>
      </c>
      <c r="N4199" s="16">
        <f>Flights[[#This Row],[Length (min)]]/60</f>
        <v>5.0999999999999996</v>
      </c>
      <c r="O4199">
        <v>306</v>
      </c>
      <c r="P4199">
        <v>2475</v>
      </c>
      <c r="Q4199" s="18">
        <f>IFERROR(Flights[[#This Row],[Distance]]/Flights[[#This Row],[Length (hr)]], "")</f>
        <v>485.29411764705884</v>
      </c>
      <c r="R4199" s="1">
        <v>0.65902777777777777</v>
      </c>
      <c r="S4199" s="1" t="str">
        <f>IF(Flights[[#This Row],[Length (hr)]]&lt;2, "No meal", IF(Flights[[#This Row],[Length (hr)]]&lt;3.5, "Light meal", "Full meal"))</f>
        <v>Full meal</v>
      </c>
      <c r="T4199" s="1" t="str">
        <f>IF(AND(Flights[[#This Row],[Airline]]="US Airways", Flights[[#This Row],[Meal]]="Full Meal"), "Yes", "No")</f>
        <v>No</v>
      </c>
      <c r="U4199" s="1">
        <v>0.64652777777777781</v>
      </c>
      <c r="V4199">
        <v>-18</v>
      </c>
      <c r="W4199" s="1" t="str">
        <f>IF(Flights[[#This Row],[Arrival Delay]] = "", "Cancelled", IF(Flights[[#This Row],[Arrival Delay]]&gt;15, "Delayed", "On time"))</f>
        <v>On time</v>
      </c>
      <c r="X4199" t="str">
        <f>IF(Flights[[#This Row],[Status]]&lt;&gt;"Delayed","", IF(Flights[[#This Row],[Arrival Delay]]&gt;120, "Severe", IF(Flights[[#This Row],[Arrival Delay]]&gt;60, "Major", "Moderate")))</f>
        <v/>
      </c>
      <c r="Y4199" t="b">
        <v>0</v>
      </c>
      <c r="AA4199" t="str">
        <f>IF(OR(AND(Flights[[#This Row],[Status]]="Cancelled", Flights[[#This Row],[Cancellation Reason]]="Airline/Carrier"), Flights[[#This Row],[Delay Type]]="Severe"), "Yes", "No")</f>
        <v>No</v>
      </c>
    </row>
    <row r="4200" spans="1:27" x14ac:dyDescent="0.3">
      <c r="A4200" s="3">
        <v>42310</v>
      </c>
      <c r="B4200" s="22">
        <f>WEEKNUM(Flights[[#This Row],[Date]], 1)</f>
        <v>45</v>
      </c>
      <c r="C4200" s="22">
        <f>WEEKDAY(Flights[[#This Row],[Date]],1)</f>
        <v>2</v>
      </c>
      <c r="D4200" t="s">
        <v>1811</v>
      </c>
      <c r="E4200" t="s">
        <v>1990</v>
      </c>
      <c r="F4200" t="s">
        <v>0</v>
      </c>
      <c r="G4200" t="s">
        <v>293</v>
      </c>
      <c r="H4200" t="str">
        <f>_xlfn.XLOOKUP(Flights[[#This Row],[Destination]], Airports!$A$2:$A$78, Airports!$D$2:$D$78)</f>
        <v>Houston</v>
      </c>
      <c r="I4200" t="str" cm="1">
        <f t="array" ref="I4200">_xlfn.XLOOKUP(Flights[[#This Row],[Destination]],_xlfn._TRO_TRAILING( Airports!A:A),_xlfn._TRO_TRAILING( Airports!E:E), "Not found")</f>
        <v>TX</v>
      </c>
      <c r="J4200" s="1">
        <v>0.3298611111111111</v>
      </c>
      <c r="K4200" s="22">
        <f>HOUR(Flights[[#This Row],[Scheduled Departure]])</f>
        <v>7</v>
      </c>
      <c r="L4200" s="1">
        <v>0.32430555555555557</v>
      </c>
      <c r="M4200">
        <f>(L4200-J4200)*24*60</f>
        <v>-7.9999999999999716</v>
      </c>
      <c r="N4200" s="16">
        <f>Flights[[#This Row],[Length (min)]]/60</f>
        <v>3.2333333333333334</v>
      </c>
      <c r="O4200">
        <v>194</v>
      </c>
      <c r="P4200">
        <v>1379</v>
      </c>
      <c r="Q4200" s="18">
        <f>IFERROR(Flights[[#This Row],[Distance]]/Flights[[#This Row],[Length (hr)]], "")</f>
        <v>426.49484536082474</v>
      </c>
      <c r="R4200" s="1">
        <v>0.54861111111111116</v>
      </c>
      <c r="S4200" s="1" t="str">
        <f>IF(Flights[[#This Row],[Length (hr)]]&lt;2, "No meal", IF(Flights[[#This Row],[Length (hr)]]&lt;3.5, "Light meal", "Full meal"))</f>
        <v>Light meal</v>
      </c>
      <c r="T4200" s="1" t="str">
        <f>IF(AND(Flights[[#This Row],[Airline]]="US Airways", Flights[[#This Row],[Meal]]="Full Meal"), "Yes", "No")</f>
        <v>No</v>
      </c>
      <c r="U4200" s="1">
        <v>0.54236111111111107</v>
      </c>
      <c r="V4200">
        <v>-9</v>
      </c>
      <c r="W4200" s="1" t="str">
        <f>IF(Flights[[#This Row],[Arrival Delay]] = "", "Cancelled", IF(Flights[[#This Row],[Arrival Delay]]&gt;15, "Delayed", "On time"))</f>
        <v>On time</v>
      </c>
      <c r="X4200" t="str">
        <f>IF(Flights[[#This Row],[Status]]&lt;&gt;"Delayed","", IF(Flights[[#This Row],[Arrival Delay]]&gt;120, "Severe", IF(Flights[[#This Row],[Arrival Delay]]&gt;60, "Major", "Moderate")))</f>
        <v/>
      </c>
      <c r="Y4200" t="b">
        <v>0</v>
      </c>
      <c r="AA4200" t="str">
        <f>IF(OR(AND(Flights[[#This Row],[Status]]="Cancelled", Flights[[#This Row],[Cancellation Reason]]="Airline/Carrier"), Flights[[#This Row],[Delay Type]]="Severe"), "Yes", "No")</f>
        <v>No</v>
      </c>
    </row>
    <row r="4201" spans="1:27" x14ac:dyDescent="0.3">
      <c r="A4201" s="3">
        <v>42310</v>
      </c>
      <c r="B4201" s="22">
        <f>WEEKNUM(Flights[[#This Row],[Date]], 1)</f>
        <v>45</v>
      </c>
      <c r="C4201" s="22">
        <f>WEEKDAY(Flights[[#This Row],[Date]],1)</f>
        <v>2</v>
      </c>
      <c r="D4201" t="s">
        <v>1012</v>
      </c>
      <c r="E4201" t="s">
        <v>1989</v>
      </c>
      <c r="F4201" t="s">
        <v>0</v>
      </c>
      <c r="G4201" t="s">
        <v>12</v>
      </c>
      <c r="H4201" t="str">
        <f>_xlfn.XLOOKUP(Flights[[#This Row],[Destination]], Airports!$A$2:$A$78, Airports!$D$2:$D$78)</f>
        <v>New York</v>
      </c>
      <c r="I4201" t="str" cm="1">
        <f t="array" ref="I4201">_xlfn.XLOOKUP(Flights[[#This Row],[Destination]],_xlfn._TRO_TRAILING( Airports!A:A),_xlfn._TRO_TRAILING( Airports!E:E), "Not found")</f>
        <v>NY</v>
      </c>
      <c r="J4201" s="1">
        <v>0.36458333333333331</v>
      </c>
      <c r="K4201" s="22">
        <f>HOUR(Flights[[#This Row],[Scheduled Departure]])</f>
        <v>8</v>
      </c>
      <c r="L4201" s="1">
        <v>0.36249999999999999</v>
      </c>
      <c r="M4201">
        <f>(L4201-J4201)*24*60</f>
        <v>-2.9999999999999893</v>
      </c>
      <c r="N4201" s="16">
        <f>Flights[[#This Row],[Length (min)]]/60</f>
        <v>4.8</v>
      </c>
      <c r="O4201">
        <v>288</v>
      </c>
      <c r="P4201">
        <v>2475</v>
      </c>
      <c r="Q4201" s="18">
        <f>IFERROR(Flights[[#This Row],[Distance]]/Flights[[#This Row],[Length (hr)]], "")</f>
        <v>515.625</v>
      </c>
      <c r="R4201" s="1">
        <v>0.71805555555555556</v>
      </c>
      <c r="S4201" s="1" t="str">
        <f>IF(Flights[[#This Row],[Length (hr)]]&lt;2, "No meal", IF(Flights[[#This Row],[Length (hr)]]&lt;3.5, "Light meal", "Full meal"))</f>
        <v>Full meal</v>
      </c>
      <c r="T4201" s="1" t="str">
        <f>IF(AND(Flights[[#This Row],[Airline]]="US Airways", Flights[[#This Row],[Meal]]="Full Meal"), "Yes", "No")</f>
        <v>No</v>
      </c>
      <c r="U4201" s="1">
        <v>0.6875</v>
      </c>
      <c r="V4201">
        <v>-44</v>
      </c>
      <c r="W4201" s="1" t="str">
        <f>IF(Flights[[#This Row],[Arrival Delay]] = "", "Cancelled", IF(Flights[[#This Row],[Arrival Delay]]&gt;15, "Delayed", "On time"))</f>
        <v>On time</v>
      </c>
      <c r="X4201" t="str">
        <f>IF(Flights[[#This Row],[Status]]&lt;&gt;"Delayed","", IF(Flights[[#This Row],[Arrival Delay]]&gt;120, "Severe", IF(Flights[[#This Row],[Arrival Delay]]&gt;60, "Major", "Moderate")))</f>
        <v/>
      </c>
      <c r="Y4201" t="b">
        <v>0</v>
      </c>
      <c r="AA4201" t="str">
        <f>IF(OR(AND(Flights[[#This Row],[Status]]="Cancelled", Flights[[#This Row],[Cancellation Reason]]="Airline/Carrier"), Flights[[#This Row],[Delay Type]]="Severe"), "Yes", "No")</f>
        <v>No</v>
      </c>
    </row>
    <row r="4202" spans="1:27" x14ac:dyDescent="0.3">
      <c r="A4202" s="3">
        <v>42310</v>
      </c>
      <c r="B4202" s="22">
        <f>WEEKNUM(Flights[[#This Row],[Date]], 1)</f>
        <v>45</v>
      </c>
      <c r="C4202" s="22">
        <f>WEEKDAY(Flights[[#This Row],[Date]],1)</f>
        <v>2</v>
      </c>
      <c r="D4202" t="s">
        <v>1111</v>
      </c>
      <c r="E4202" t="s">
        <v>1995</v>
      </c>
      <c r="F4202" t="s">
        <v>0</v>
      </c>
      <c r="G4202" t="s">
        <v>347</v>
      </c>
      <c r="H4202" t="str">
        <f>_xlfn.XLOOKUP(Flights[[#This Row],[Destination]], Airports!$A$2:$A$78, Airports!$D$2:$D$78)</f>
        <v>San Jose</v>
      </c>
      <c r="I4202" t="str" cm="1">
        <f t="array" ref="I4202">_xlfn.XLOOKUP(Flights[[#This Row],[Destination]],_xlfn._TRO_TRAILING( Airports!A:A),_xlfn._TRO_TRAILING( Airports!E:E), "Not found")</f>
        <v>CA</v>
      </c>
      <c r="J4202" s="1">
        <v>0.36458333333333331</v>
      </c>
      <c r="K4202" s="22">
        <f>HOUR(Flights[[#This Row],[Scheduled Departure]])</f>
        <v>8</v>
      </c>
      <c r="L4202" s="1">
        <v>0.36458333333333331</v>
      </c>
      <c r="M4202">
        <f>(L4202-J4202)*24*60</f>
        <v>0</v>
      </c>
      <c r="N4202" s="16">
        <f>Flights[[#This Row],[Length (min)]]/60</f>
        <v>1.05</v>
      </c>
      <c r="O4202">
        <v>63</v>
      </c>
      <c r="P4202">
        <v>308</v>
      </c>
      <c r="Q4202" s="18">
        <f>IFERROR(Flights[[#This Row],[Distance]]/Flights[[#This Row],[Length (hr)]], "")</f>
        <v>293.33333333333331</v>
      </c>
      <c r="R4202" s="1">
        <v>0.41319444444444442</v>
      </c>
      <c r="S4202" s="1" t="str">
        <f>IF(Flights[[#This Row],[Length (hr)]]&lt;2, "No meal", IF(Flights[[#This Row],[Length (hr)]]&lt;3.5, "Light meal", "Full meal"))</f>
        <v>No meal</v>
      </c>
      <c r="T4202" s="1" t="str">
        <f>IF(AND(Flights[[#This Row],[Airline]]="US Airways", Flights[[#This Row],[Meal]]="Full Meal"), "Yes", "No")</f>
        <v>No</v>
      </c>
      <c r="U4202" s="1">
        <v>0.40833333333333333</v>
      </c>
      <c r="V4202">
        <v>-7</v>
      </c>
      <c r="W4202" s="1" t="str">
        <f>IF(Flights[[#This Row],[Arrival Delay]] = "", "Cancelled", IF(Flights[[#This Row],[Arrival Delay]]&gt;15, "Delayed", "On time"))</f>
        <v>On time</v>
      </c>
      <c r="X4202" t="str">
        <f>IF(Flights[[#This Row],[Status]]&lt;&gt;"Delayed","", IF(Flights[[#This Row],[Arrival Delay]]&gt;120, "Severe", IF(Flights[[#This Row],[Arrival Delay]]&gt;60, "Major", "Moderate")))</f>
        <v/>
      </c>
      <c r="Y4202" t="b">
        <v>0</v>
      </c>
      <c r="AA4202" t="str">
        <f>IF(OR(AND(Flights[[#This Row],[Status]]="Cancelled", Flights[[#This Row],[Cancellation Reason]]="Airline/Carrier"), Flights[[#This Row],[Delay Type]]="Severe"), "Yes", "No")</f>
        <v>No</v>
      </c>
    </row>
    <row r="4203" spans="1:27" x14ac:dyDescent="0.3">
      <c r="A4203" s="3">
        <v>42310</v>
      </c>
      <c r="B4203" s="22">
        <f>WEEKNUM(Flights[[#This Row],[Date]], 1)</f>
        <v>45</v>
      </c>
      <c r="C4203" s="22">
        <f>WEEKDAY(Flights[[#This Row],[Date]],1)</f>
        <v>2</v>
      </c>
      <c r="D4203" t="s">
        <v>755</v>
      </c>
      <c r="E4203" t="s">
        <v>1990</v>
      </c>
      <c r="F4203" t="s">
        <v>0</v>
      </c>
      <c r="G4203" t="s">
        <v>13</v>
      </c>
      <c r="H4203" t="str">
        <f>_xlfn.XLOOKUP(Flights[[#This Row],[Destination]], Airports!$A$2:$A$78, Airports!$D$2:$D$78)</f>
        <v>Orlando</v>
      </c>
      <c r="I4203" t="str" cm="1">
        <f t="array" ref="I4203">_xlfn.XLOOKUP(Flights[[#This Row],[Destination]],_xlfn._TRO_TRAILING( Airports!A:A),_xlfn._TRO_TRAILING( Airports!E:E), "Not found")</f>
        <v>FL</v>
      </c>
      <c r="J4203" s="1">
        <v>0.3923611111111111</v>
      </c>
      <c r="K4203" s="22">
        <f>HOUR(Flights[[#This Row],[Scheduled Departure]])</f>
        <v>9</v>
      </c>
      <c r="L4203" s="1">
        <v>0.39583333333333331</v>
      </c>
      <c r="M4203">
        <f>(L4203-J4203)*24*60</f>
        <v>4.9999999999999822</v>
      </c>
      <c r="N4203" s="16">
        <f>Flights[[#This Row],[Length (min)]]/60</f>
        <v>4.6500000000000004</v>
      </c>
      <c r="O4203">
        <v>279</v>
      </c>
      <c r="P4203">
        <v>2218</v>
      </c>
      <c r="Q4203" s="18">
        <f>IFERROR(Flights[[#This Row],[Distance]]/Flights[[#This Row],[Length (hr)]], "")</f>
        <v>476.98924731182791</v>
      </c>
      <c r="R4203" s="1">
        <v>0.71805555555555556</v>
      </c>
      <c r="S4203" s="1" t="str">
        <f>IF(Flights[[#This Row],[Length (hr)]]&lt;2, "No meal", IF(Flights[[#This Row],[Length (hr)]]&lt;3.5, "Light meal", "Full meal"))</f>
        <v>Full meal</v>
      </c>
      <c r="T4203" s="1" t="str">
        <f>IF(AND(Flights[[#This Row],[Airline]]="US Airways", Flights[[#This Row],[Meal]]="Full Meal"), "Yes", "No")</f>
        <v>No</v>
      </c>
      <c r="U4203" s="1">
        <v>0.71458333333333335</v>
      </c>
      <c r="V4203">
        <v>-5</v>
      </c>
      <c r="W4203" s="1" t="str">
        <f>IF(Flights[[#This Row],[Arrival Delay]] = "", "Cancelled", IF(Flights[[#This Row],[Arrival Delay]]&gt;15, "Delayed", "On time"))</f>
        <v>On time</v>
      </c>
      <c r="X4203" t="str">
        <f>IF(Flights[[#This Row],[Status]]&lt;&gt;"Delayed","", IF(Flights[[#This Row],[Arrival Delay]]&gt;120, "Severe", IF(Flights[[#This Row],[Arrival Delay]]&gt;60, "Major", "Moderate")))</f>
        <v/>
      </c>
      <c r="Y4203" t="b">
        <v>0</v>
      </c>
      <c r="AA4203" t="str">
        <f>IF(OR(AND(Flights[[#This Row],[Status]]="Cancelled", Flights[[#This Row],[Cancellation Reason]]="Airline/Carrier"), Flights[[#This Row],[Delay Type]]="Severe"), "Yes", "No")</f>
        <v>No</v>
      </c>
    </row>
    <row r="4204" spans="1:27" x14ac:dyDescent="0.3">
      <c r="A4204" s="3">
        <v>42310</v>
      </c>
      <c r="B4204" s="22">
        <f>WEEKNUM(Flights[[#This Row],[Date]], 1)</f>
        <v>45</v>
      </c>
      <c r="C4204" s="22">
        <f>WEEKDAY(Flights[[#This Row],[Date]],1)</f>
        <v>2</v>
      </c>
      <c r="D4204" t="s">
        <v>168</v>
      </c>
      <c r="E4204" t="s">
        <v>1987</v>
      </c>
      <c r="F4204" t="s">
        <v>0</v>
      </c>
      <c r="G4204" t="s">
        <v>4</v>
      </c>
      <c r="H4204" t="str">
        <f>_xlfn.XLOOKUP(Flights[[#This Row],[Destination]], Airports!$A$2:$A$78, Airports!$D$2:$D$78)</f>
        <v>Chicago</v>
      </c>
      <c r="I4204" t="str" cm="1">
        <f t="array" ref="I4204">_xlfn.XLOOKUP(Flights[[#This Row],[Destination]],_xlfn._TRO_TRAILING( Airports!A:A),_xlfn._TRO_TRAILING( Airports!E:E), "Not found")</f>
        <v>IL</v>
      </c>
      <c r="J4204" s="1">
        <v>0.39930555555555558</v>
      </c>
      <c r="K4204" s="22">
        <f>HOUR(Flights[[#This Row],[Scheduled Departure]])</f>
        <v>9</v>
      </c>
      <c r="L4204" s="1">
        <v>0.39791666666666664</v>
      </c>
      <c r="M4204">
        <f>(L4204-J4204)*24*60</f>
        <v>-2.0000000000000728</v>
      </c>
      <c r="N4204" s="16">
        <f>Flights[[#This Row],[Length (min)]]/60</f>
        <v>3.8166666666666669</v>
      </c>
      <c r="O4204">
        <v>229</v>
      </c>
      <c r="P4204">
        <v>1744</v>
      </c>
      <c r="Q4204" s="18">
        <f>IFERROR(Flights[[#This Row],[Distance]]/Flights[[#This Row],[Length (hr)]], "")</f>
        <v>456.943231441048</v>
      </c>
      <c r="R4204" s="1">
        <v>0.65972222222222221</v>
      </c>
      <c r="S4204" s="1" t="str">
        <f>IF(Flights[[#This Row],[Length (hr)]]&lt;2, "No meal", IF(Flights[[#This Row],[Length (hr)]]&lt;3.5, "Light meal", "Full meal"))</f>
        <v>Full meal</v>
      </c>
      <c r="T4204" s="1" t="str">
        <f>IF(AND(Flights[[#This Row],[Airline]]="US Airways", Flights[[#This Row],[Meal]]="Full Meal"), "Yes", "No")</f>
        <v>No</v>
      </c>
      <c r="U4204" s="1">
        <v>0.64027777777777772</v>
      </c>
      <c r="V4204">
        <v>-28</v>
      </c>
      <c r="W4204" s="1" t="str">
        <f>IF(Flights[[#This Row],[Arrival Delay]] = "", "Cancelled", IF(Flights[[#This Row],[Arrival Delay]]&gt;15, "Delayed", "On time"))</f>
        <v>On time</v>
      </c>
      <c r="X4204" t="str">
        <f>IF(Flights[[#This Row],[Status]]&lt;&gt;"Delayed","", IF(Flights[[#This Row],[Arrival Delay]]&gt;120, "Severe", IF(Flights[[#This Row],[Arrival Delay]]&gt;60, "Major", "Moderate")))</f>
        <v/>
      </c>
      <c r="Y4204" t="b">
        <v>0</v>
      </c>
      <c r="AA4204" t="str">
        <f>IF(OR(AND(Flights[[#This Row],[Status]]="Cancelled", Flights[[#This Row],[Cancellation Reason]]="Airline/Carrier"), Flights[[#This Row],[Delay Type]]="Severe"), "Yes", "No")</f>
        <v>No</v>
      </c>
    </row>
    <row r="4205" spans="1:27" x14ac:dyDescent="0.3">
      <c r="A4205" s="3">
        <v>42310</v>
      </c>
      <c r="B4205" s="22">
        <f>WEEKNUM(Flights[[#This Row],[Date]], 1)</f>
        <v>45</v>
      </c>
      <c r="C4205" s="22">
        <f>WEEKDAY(Flights[[#This Row],[Date]],1)</f>
        <v>2</v>
      </c>
      <c r="D4205" t="s">
        <v>1701</v>
      </c>
      <c r="E4205" t="s">
        <v>1995</v>
      </c>
      <c r="F4205" t="s">
        <v>0</v>
      </c>
      <c r="G4205" t="s">
        <v>9</v>
      </c>
      <c r="H4205" t="str">
        <f>_xlfn.XLOOKUP(Flights[[#This Row],[Destination]], Airports!$A$2:$A$78, Airports!$D$2:$D$78)</f>
        <v>San Francisco</v>
      </c>
      <c r="I4205" t="str" cm="1">
        <f t="array" ref="I4205">_xlfn.XLOOKUP(Flights[[#This Row],[Destination]],_xlfn._TRO_TRAILING( Airports!A:A),_xlfn._TRO_TRAILING( Airports!E:E), "Not found")</f>
        <v>CA</v>
      </c>
      <c r="J4205" s="1">
        <v>0.40277777777777779</v>
      </c>
      <c r="K4205" s="22">
        <f>HOUR(Flights[[#This Row],[Scheduled Departure]])</f>
        <v>9</v>
      </c>
      <c r="L4205" s="1">
        <v>0</v>
      </c>
      <c r="M4205">
        <f>(L4205-J4205)*24*60</f>
        <v>-580.00000000000011</v>
      </c>
      <c r="N4205" s="16">
        <f>Flights[[#This Row],[Length (min)]]/60</f>
        <v>0</v>
      </c>
      <c r="P4205">
        <v>337</v>
      </c>
      <c r="Q4205" s="18" t="str">
        <f>IFERROR(Flights[[#This Row],[Distance]]/Flights[[#This Row],[Length (hr)]], "")</f>
        <v/>
      </c>
      <c r="R4205" s="1">
        <v>0.45833333333333331</v>
      </c>
      <c r="S4205" s="1" t="str">
        <f>IF(Flights[[#This Row],[Length (hr)]]&lt;2, "No meal", IF(Flights[[#This Row],[Length (hr)]]&lt;3.5, "Light meal", "Full meal"))</f>
        <v>No meal</v>
      </c>
      <c r="T4205" s="1" t="str">
        <f>IF(AND(Flights[[#This Row],[Airline]]="US Airways", Flights[[#This Row],[Meal]]="Full Meal"), "Yes", "No")</f>
        <v>No</v>
      </c>
      <c r="U4205" s="1">
        <v>0</v>
      </c>
      <c r="W4205" s="1" t="str">
        <f>IF(Flights[[#This Row],[Arrival Delay]] = "", "Cancelled", IF(Flights[[#This Row],[Arrival Delay]]&gt;15, "Delayed", "On time"))</f>
        <v>Cancelled</v>
      </c>
      <c r="X4205" t="str">
        <f>IF(Flights[[#This Row],[Status]]&lt;&gt;"Delayed","", IF(Flights[[#This Row],[Arrival Delay]]&gt;120, "Severe", IF(Flights[[#This Row],[Arrival Delay]]&gt;60, "Major", "Moderate")))</f>
        <v/>
      </c>
      <c r="Y4205" t="b">
        <v>1</v>
      </c>
      <c r="Z4205" t="s">
        <v>25</v>
      </c>
      <c r="AA4205" t="str">
        <f>IF(OR(AND(Flights[[#This Row],[Status]]="Cancelled", Flights[[#This Row],[Cancellation Reason]]="Airline/Carrier"), Flights[[#This Row],[Delay Type]]="Severe"), "Yes", "No")</f>
        <v>No</v>
      </c>
    </row>
    <row r="4206" spans="1:27" x14ac:dyDescent="0.3">
      <c r="A4206" s="3">
        <v>42310</v>
      </c>
      <c r="B4206" s="22">
        <f>WEEKNUM(Flights[[#This Row],[Date]], 1)</f>
        <v>45</v>
      </c>
      <c r="C4206" s="22">
        <f>WEEKDAY(Flights[[#This Row],[Date]],1)</f>
        <v>2</v>
      </c>
      <c r="D4206" t="s">
        <v>1931</v>
      </c>
      <c r="E4206" t="s">
        <v>1989</v>
      </c>
      <c r="F4206" t="s">
        <v>0</v>
      </c>
      <c r="G4206" t="s">
        <v>2</v>
      </c>
      <c r="H4206" t="str">
        <f>_xlfn.XLOOKUP(Flights[[#This Row],[Destination]], Airports!$A$2:$A$78, Airports!$D$2:$D$78)</f>
        <v>Miami</v>
      </c>
      <c r="I4206" t="str" cm="1">
        <f t="array" ref="I4206">_xlfn.XLOOKUP(Flights[[#This Row],[Destination]],_xlfn._TRO_TRAILING( Airports!A:A),_xlfn._TRO_TRAILING( Airports!E:E), "Not found")</f>
        <v>FL</v>
      </c>
      <c r="J4206" s="1">
        <v>0.40972222222222221</v>
      </c>
      <c r="K4206" s="22">
        <f>HOUR(Flights[[#This Row],[Scheduled Departure]])</f>
        <v>9</v>
      </c>
      <c r="L4206" s="1">
        <v>0.40902777777777777</v>
      </c>
      <c r="M4206">
        <f>(L4206-J4206)*24*60</f>
        <v>-0.99999999999999645</v>
      </c>
      <c r="N4206" s="16">
        <f>Flights[[#This Row],[Length (min)]]/60</f>
        <v>4.75</v>
      </c>
      <c r="O4206">
        <v>285</v>
      </c>
      <c r="P4206">
        <v>2342</v>
      </c>
      <c r="Q4206" s="18">
        <f>IFERROR(Flights[[#This Row],[Distance]]/Flights[[#This Row],[Length (hr)]], "")</f>
        <v>493.05263157894734</v>
      </c>
      <c r="R4206" s="1">
        <v>0.73472222222222228</v>
      </c>
      <c r="S4206" s="1" t="str">
        <f>IF(Flights[[#This Row],[Length (hr)]]&lt;2, "No meal", IF(Flights[[#This Row],[Length (hr)]]&lt;3.5, "Light meal", "Full meal"))</f>
        <v>Full meal</v>
      </c>
      <c r="T4206" s="1" t="str">
        <f>IF(AND(Flights[[#This Row],[Airline]]="US Airways", Flights[[#This Row],[Meal]]="Full Meal"), "Yes", "No")</f>
        <v>No</v>
      </c>
      <c r="U4206" s="1">
        <v>0.7319444444444444</v>
      </c>
      <c r="V4206">
        <v>-4</v>
      </c>
      <c r="W4206" s="1" t="str">
        <f>IF(Flights[[#This Row],[Arrival Delay]] = "", "Cancelled", IF(Flights[[#This Row],[Arrival Delay]]&gt;15, "Delayed", "On time"))</f>
        <v>On time</v>
      </c>
      <c r="X4206" t="str">
        <f>IF(Flights[[#This Row],[Status]]&lt;&gt;"Delayed","", IF(Flights[[#This Row],[Arrival Delay]]&gt;120, "Severe", IF(Flights[[#This Row],[Arrival Delay]]&gt;60, "Major", "Moderate")))</f>
        <v/>
      </c>
      <c r="Y4206" t="b">
        <v>0</v>
      </c>
      <c r="AA4206" t="str">
        <f>IF(OR(AND(Flights[[#This Row],[Status]]="Cancelled", Flights[[#This Row],[Cancellation Reason]]="Airline/Carrier"), Flights[[#This Row],[Delay Type]]="Severe"), "Yes", "No")</f>
        <v>No</v>
      </c>
    </row>
    <row r="4207" spans="1:27" x14ac:dyDescent="0.3">
      <c r="A4207" s="3">
        <v>42310</v>
      </c>
      <c r="B4207" s="22">
        <f>WEEKNUM(Flights[[#This Row],[Date]], 1)</f>
        <v>45</v>
      </c>
      <c r="C4207" s="22">
        <f>WEEKDAY(Flights[[#This Row],[Date]],1)</f>
        <v>2</v>
      </c>
      <c r="D4207" t="s">
        <v>1113</v>
      </c>
      <c r="E4207" t="s">
        <v>1994</v>
      </c>
      <c r="F4207" t="s">
        <v>0</v>
      </c>
      <c r="G4207" t="s">
        <v>340</v>
      </c>
      <c r="H4207" t="str">
        <f>_xlfn.XLOOKUP(Flights[[#This Row],[Destination]], Airports!$A$2:$A$78, Airports!$D$2:$D$78)</f>
        <v>San Antonio</v>
      </c>
      <c r="I4207" t="str" cm="1">
        <f t="array" ref="I4207">_xlfn.XLOOKUP(Flights[[#This Row],[Destination]],_xlfn._TRO_TRAILING( Airports!A:A),_xlfn._TRO_TRAILING( Airports!E:E), "Not found")</f>
        <v>TX</v>
      </c>
      <c r="J4207" s="1">
        <v>0.4375</v>
      </c>
      <c r="K4207" s="22">
        <f>HOUR(Flights[[#This Row],[Scheduled Departure]])</f>
        <v>10</v>
      </c>
      <c r="L4207" s="1">
        <v>0.43333333333333335</v>
      </c>
      <c r="M4207">
        <f>(L4207-J4207)*24*60</f>
        <v>-5.9999999999999787</v>
      </c>
      <c r="N4207" s="16">
        <f>Flights[[#This Row],[Length (min)]]/60</f>
        <v>2.85</v>
      </c>
      <c r="O4207">
        <v>171</v>
      </c>
      <c r="P4207">
        <v>1211</v>
      </c>
      <c r="Q4207" s="18">
        <f>IFERROR(Flights[[#This Row],[Distance]]/Flights[[#This Row],[Length (hr)]], "")</f>
        <v>424.91228070175436</v>
      </c>
      <c r="R4207" s="1">
        <v>0.64722222222222225</v>
      </c>
      <c r="S4207" s="1" t="str">
        <f>IF(Flights[[#This Row],[Length (hr)]]&lt;2, "No meal", IF(Flights[[#This Row],[Length (hr)]]&lt;3.5, "Light meal", "Full meal"))</f>
        <v>Light meal</v>
      </c>
      <c r="T4207" s="1" t="str">
        <f>IF(AND(Flights[[#This Row],[Airline]]="US Airways", Flights[[#This Row],[Meal]]="Full Meal"), "Yes", "No")</f>
        <v>No</v>
      </c>
      <c r="U4207" s="1">
        <v>0.63541666666666663</v>
      </c>
      <c r="V4207">
        <v>-17</v>
      </c>
      <c r="W4207" s="1" t="str">
        <f>IF(Flights[[#This Row],[Arrival Delay]] = "", "Cancelled", IF(Flights[[#This Row],[Arrival Delay]]&gt;15, "Delayed", "On time"))</f>
        <v>On time</v>
      </c>
      <c r="X4207" t="str">
        <f>IF(Flights[[#This Row],[Status]]&lt;&gt;"Delayed","", IF(Flights[[#This Row],[Arrival Delay]]&gt;120, "Severe", IF(Flights[[#This Row],[Arrival Delay]]&gt;60, "Major", "Moderate")))</f>
        <v/>
      </c>
      <c r="Y4207" t="b">
        <v>0</v>
      </c>
      <c r="AA4207" t="str">
        <f>IF(OR(AND(Flights[[#This Row],[Status]]="Cancelled", Flights[[#This Row],[Cancellation Reason]]="Airline/Carrier"), Flights[[#This Row],[Delay Type]]="Severe"), "Yes", "No")</f>
        <v>No</v>
      </c>
    </row>
    <row r="4208" spans="1:27" x14ac:dyDescent="0.3">
      <c r="A4208" s="3">
        <v>42310</v>
      </c>
      <c r="B4208" s="22">
        <f>WEEKNUM(Flights[[#This Row],[Date]], 1)</f>
        <v>45</v>
      </c>
      <c r="C4208" s="22">
        <f>WEEKDAY(Flights[[#This Row],[Date]],1)</f>
        <v>2</v>
      </c>
      <c r="D4208" t="s">
        <v>1876</v>
      </c>
      <c r="E4208" t="s">
        <v>1995</v>
      </c>
      <c r="F4208" t="s">
        <v>0</v>
      </c>
      <c r="G4208" t="s">
        <v>306</v>
      </c>
      <c r="H4208" t="str">
        <f>_xlfn.XLOOKUP(Flights[[#This Row],[Destination]], Airports!$A$2:$A$78, Airports!$D$2:$D$78)</f>
        <v>Chicago</v>
      </c>
      <c r="I4208" t="str" cm="1">
        <f t="array" ref="I4208">_xlfn.XLOOKUP(Flights[[#This Row],[Destination]],_xlfn._TRO_TRAILING( Airports!A:A),_xlfn._TRO_TRAILING( Airports!E:E), "Not found")</f>
        <v>IL</v>
      </c>
      <c r="J4208" s="1">
        <v>0.47569444444444442</v>
      </c>
      <c r="K4208" s="22">
        <f>HOUR(Flights[[#This Row],[Scheduled Departure]])</f>
        <v>11</v>
      </c>
      <c r="L4208" s="1">
        <v>0.50763888888888886</v>
      </c>
      <c r="M4208">
        <f>(L4208-J4208)*24*60</f>
        <v>46</v>
      </c>
      <c r="N4208" s="16">
        <f>Flights[[#This Row],[Length (min)]]/60</f>
        <v>3.5166666666666666</v>
      </c>
      <c r="O4208">
        <v>211</v>
      </c>
      <c r="P4208">
        <v>1750</v>
      </c>
      <c r="Q4208" s="18">
        <f>IFERROR(Flights[[#This Row],[Distance]]/Flights[[#This Row],[Length (hr)]], "")</f>
        <v>497.63033175355451</v>
      </c>
      <c r="R4208" s="1">
        <v>0.72222222222222221</v>
      </c>
      <c r="S4208" s="1" t="str">
        <f>IF(Flights[[#This Row],[Length (hr)]]&lt;2, "No meal", IF(Flights[[#This Row],[Length (hr)]]&lt;3.5, "Light meal", "Full meal"))</f>
        <v>Full meal</v>
      </c>
      <c r="T4208" s="1" t="str">
        <f>IF(AND(Flights[[#This Row],[Airline]]="US Airways", Flights[[#This Row],[Meal]]="Full Meal"), "Yes", "No")</f>
        <v>No</v>
      </c>
      <c r="U4208" s="1">
        <v>0.73750000000000004</v>
      </c>
      <c r="V4208">
        <v>22</v>
      </c>
      <c r="W4208" s="1" t="str">
        <f>IF(Flights[[#This Row],[Arrival Delay]] = "", "Cancelled", IF(Flights[[#This Row],[Arrival Delay]]&gt;15, "Delayed", "On time"))</f>
        <v>Delayed</v>
      </c>
      <c r="X4208" t="str">
        <f>IF(Flights[[#This Row],[Status]]&lt;&gt;"Delayed","", IF(Flights[[#This Row],[Arrival Delay]]&gt;120, "Severe", IF(Flights[[#This Row],[Arrival Delay]]&gt;60, "Major", "Moderate")))</f>
        <v>Moderate</v>
      </c>
      <c r="Y4208" t="b">
        <v>0</v>
      </c>
      <c r="AA4208" t="str">
        <f>IF(OR(AND(Flights[[#This Row],[Status]]="Cancelled", Flights[[#This Row],[Cancellation Reason]]="Airline/Carrier"), Flights[[#This Row],[Delay Type]]="Severe"), "Yes", "No")</f>
        <v>No</v>
      </c>
    </row>
    <row r="4209" spans="1:27" x14ac:dyDescent="0.3">
      <c r="A4209" s="3">
        <v>42310</v>
      </c>
      <c r="B4209" s="22">
        <f>WEEKNUM(Flights[[#This Row],[Date]], 1)</f>
        <v>45</v>
      </c>
      <c r="C4209" s="22">
        <f>WEEKDAY(Flights[[#This Row],[Date]],1)</f>
        <v>2</v>
      </c>
      <c r="D4209" t="s">
        <v>979</v>
      </c>
      <c r="E4209" t="s">
        <v>1990</v>
      </c>
      <c r="F4209" t="s">
        <v>0</v>
      </c>
      <c r="G4209" t="s">
        <v>9</v>
      </c>
      <c r="H4209" t="str">
        <f>_xlfn.XLOOKUP(Flights[[#This Row],[Destination]], Airports!$A$2:$A$78, Airports!$D$2:$D$78)</f>
        <v>San Francisco</v>
      </c>
      <c r="I4209" t="str" cm="1">
        <f t="array" ref="I4209">_xlfn.XLOOKUP(Flights[[#This Row],[Destination]],_xlfn._TRO_TRAILING( Airports!A:A),_xlfn._TRO_TRAILING( Airports!E:E), "Not found")</f>
        <v>CA</v>
      </c>
      <c r="J4209" s="1">
        <v>0.53194444444444444</v>
      </c>
      <c r="K4209" s="22">
        <f>HOUR(Flights[[#This Row],[Scheduled Departure]])</f>
        <v>12</v>
      </c>
      <c r="L4209" s="1">
        <v>0.53055555555555556</v>
      </c>
      <c r="M4209">
        <f>(L4209-J4209)*24*60</f>
        <v>-1.9999999999999929</v>
      </c>
      <c r="N4209" s="16">
        <f>Flights[[#This Row],[Length (min)]]/60</f>
        <v>2.3666666666666667</v>
      </c>
      <c r="O4209">
        <v>142</v>
      </c>
      <c r="P4209">
        <v>337</v>
      </c>
      <c r="Q4209" s="18">
        <f>IFERROR(Flights[[#This Row],[Distance]]/Flights[[#This Row],[Length (hr)]], "")</f>
        <v>142.3943661971831</v>
      </c>
      <c r="R4209" s="1">
        <v>0.59652777777777777</v>
      </c>
      <c r="S4209" s="1" t="str">
        <f>IF(Flights[[#This Row],[Length (hr)]]&lt;2, "No meal", IF(Flights[[#This Row],[Length (hr)]]&lt;3.5, "Light meal", "Full meal"))</f>
        <v>Light meal</v>
      </c>
      <c r="T4209" s="1" t="str">
        <f>IF(AND(Flights[[#This Row],[Airline]]="US Airways", Flights[[#This Row],[Meal]]="Full Meal"), "Yes", "No")</f>
        <v>No</v>
      </c>
      <c r="U4209" s="1">
        <v>0.62916666666666665</v>
      </c>
      <c r="V4209">
        <v>47</v>
      </c>
      <c r="W4209" s="1" t="str">
        <f>IF(Flights[[#This Row],[Arrival Delay]] = "", "Cancelled", IF(Flights[[#This Row],[Arrival Delay]]&gt;15, "Delayed", "On time"))</f>
        <v>Delayed</v>
      </c>
      <c r="X4209" t="str">
        <f>IF(Flights[[#This Row],[Status]]&lt;&gt;"Delayed","", IF(Flights[[#This Row],[Arrival Delay]]&gt;120, "Severe", IF(Flights[[#This Row],[Arrival Delay]]&gt;60, "Major", "Moderate")))</f>
        <v>Moderate</v>
      </c>
      <c r="Y4209" t="b">
        <v>0</v>
      </c>
      <c r="AA4209" t="str">
        <f>IF(OR(AND(Flights[[#This Row],[Status]]="Cancelled", Flights[[#This Row],[Cancellation Reason]]="Airline/Carrier"), Flights[[#This Row],[Delay Type]]="Severe"), "Yes", "No")</f>
        <v>No</v>
      </c>
    </row>
    <row r="4210" spans="1:27" x14ac:dyDescent="0.3">
      <c r="A4210" s="3">
        <v>42310</v>
      </c>
      <c r="B4210" s="22">
        <f>WEEKNUM(Flights[[#This Row],[Date]], 1)</f>
        <v>45</v>
      </c>
      <c r="C4210" s="22">
        <f>WEEKDAY(Flights[[#This Row],[Date]],1)</f>
        <v>2</v>
      </c>
      <c r="D4210" t="s">
        <v>1890</v>
      </c>
      <c r="E4210" t="s">
        <v>1995</v>
      </c>
      <c r="F4210" t="s">
        <v>0</v>
      </c>
      <c r="G4210" t="s">
        <v>273</v>
      </c>
      <c r="H4210" t="str">
        <f>_xlfn.XLOOKUP(Flights[[#This Row],[Destination]], Airports!$A$2:$A$78, Airports!$D$2:$D$78)</f>
        <v>Denver</v>
      </c>
      <c r="I4210" t="str" cm="1">
        <f t="array" ref="I4210">_xlfn.XLOOKUP(Flights[[#This Row],[Destination]],_xlfn._TRO_TRAILING( Airports!A:A),_xlfn._TRO_TRAILING( Airports!E:E), "Not found")</f>
        <v>CO</v>
      </c>
      <c r="J4210" s="1">
        <v>0.59722222222222221</v>
      </c>
      <c r="K4210" s="22">
        <f>HOUR(Flights[[#This Row],[Scheduled Departure]])</f>
        <v>14</v>
      </c>
      <c r="L4210" s="1">
        <v>0.61875000000000002</v>
      </c>
      <c r="M4210">
        <f>(L4210-J4210)*24*60</f>
        <v>31.00000000000005</v>
      </c>
      <c r="N4210" s="16">
        <f>Flights[[#This Row],[Length (min)]]/60</f>
        <v>2.0166666666666666</v>
      </c>
      <c r="O4210">
        <v>121</v>
      </c>
      <c r="P4210">
        <v>862</v>
      </c>
      <c r="Q4210" s="18">
        <f>IFERROR(Flights[[#This Row],[Distance]]/Flights[[#This Row],[Length (hr)]], "")</f>
        <v>427.43801652892563</v>
      </c>
      <c r="R4210" s="1">
        <v>0.73263888888888884</v>
      </c>
      <c r="S4210" s="1" t="str">
        <f>IF(Flights[[#This Row],[Length (hr)]]&lt;2, "No meal", IF(Flights[[#This Row],[Length (hr)]]&lt;3.5, "Light meal", "Full meal"))</f>
        <v>Light meal</v>
      </c>
      <c r="T4210" s="1" t="str">
        <f>IF(AND(Flights[[#This Row],[Airline]]="US Airways", Flights[[#This Row],[Meal]]="Full Meal"), "Yes", "No")</f>
        <v>No</v>
      </c>
      <c r="U4210" s="1">
        <v>0.74444444444444446</v>
      </c>
      <c r="V4210">
        <v>17</v>
      </c>
      <c r="W4210" s="1" t="str">
        <f>IF(Flights[[#This Row],[Arrival Delay]] = "", "Cancelled", IF(Flights[[#This Row],[Arrival Delay]]&gt;15, "Delayed", "On time"))</f>
        <v>Delayed</v>
      </c>
      <c r="X4210" t="str">
        <f>IF(Flights[[#This Row],[Status]]&lt;&gt;"Delayed","", IF(Flights[[#This Row],[Arrival Delay]]&gt;120, "Severe", IF(Flights[[#This Row],[Arrival Delay]]&gt;60, "Major", "Moderate")))</f>
        <v>Moderate</v>
      </c>
      <c r="Y4210" t="b">
        <v>0</v>
      </c>
      <c r="AA4210" t="str">
        <f>IF(OR(AND(Flights[[#This Row],[Status]]="Cancelled", Flights[[#This Row],[Cancellation Reason]]="Airline/Carrier"), Flights[[#This Row],[Delay Type]]="Severe"), "Yes", "No")</f>
        <v>No</v>
      </c>
    </row>
    <row r="4211" spans="1:27" x14ac:dyDescent="0.3">
      <c r="A4211" s="3">
        <v>42310</v>
      </c>
      <c r="B4211" s="22">
        <f>WEEKNUM(Flights[[#This Row],[Date]], 1)</f>
        <v>45</v>
      </c>
      <c r="C4211" s="22">
        <f>WEEKDAY(Flights[[#This Row],[Date]],1)</f>
        <v>2</v>
      </c>
      <c r="D4211" t="s">
        <v>1934</v>
      </c>
      <c r="E4211" t="s">
        <v>1995</v>
      </c>
      <c r="F4211" t="s">
        <v>0</v>
      </c>
      <c r="G4211" t="s">
        <v>26</v>
      </c>
      <c r="H4211" t="str">
        <f>_xlfn.XLOOKUP(Flights[[#This Row],[Destination]], Airports!$A$2:$A$78, Airports!$D$2:$D$78)</f>
        <v>Atlanta</v>
      </c>
      <c r="I4211" t="str" cm="1">
        <f t="array" ref="I4211">_xlfn.XLOOKUP(Flights[[#This Row],[Destination]],_xlfn._TRO_TRAILING( Airports!A:A),_xlfn._TRO_TRAILING( Airports!E:E), "Not found")</f>
        <v>GA</v>
      </c>
      <c r="J4211" s="1">
        <v>0.61111111111111116</v>
      </c>
      <c r="K4211" s="22">
        <f>HOUR(Flights[[#This Row],[Scheduled Departure]])</f>
        <v>14</v>
      </c>
      <c r="L4211" s="1">
        <v>0.61041666666666672</v>
      </c>
      <c r="M4211">
        <f>(L4211-J4211)*24*60</f>
        <v>-0.99999999999999645</v>
      </c>
      <c r="N4211" s="16">
        <f>Flights[[#This Row],[Length (min)]]/60</f>
        <v>4.1833333333333336</v>
      </c>
      <c r="O4211">
        <v>251</v>
      </c>
      <c r="P4211">
        <v>1947</v>
      </c>
      <c r="Q4211" s="18">
        <f>IFERROR(Flights[[#This Row],[Distance]]/Flights[[#This Row],[Length (hr)]], "")</f>
        <v>465.41832669322707</v>
      </c>
      <c r="R4211" s="1">
        <v>0.90972222222222221</v>
      </c>
      <c r="S4211" s="1" t="str">
        <f>IF(Flights[[#This Row],[Length (hr)]]&lt;2, "No meal", IF(Flights[[#This Row],[Length (hr)]]&lt;3.5, "Light meal", "Full meal"))</f>
        <v>Full meal</v>
      </c>
      <c r="T4211" s="1" t="str">
        <f>IF(AND(Flights[[#This Row],[Airline]]="US Airways", Flights[[#This Row],[Meal]]="Full Meal"), "Yes", "No")</f>
        <v>No</v>
      </c>
      <c r="U4211" s="1">
        <v>0.90972222222222221</v>
      </c>
      <c r="V4211">
        <v>0</v>
      </c>
      <c r="W4211" s="1" t="str">
        <f>IF(Flights[[#This Row],[Arrival Delay]] = "", "Cancelled", IF(Flights[[#This Row],[Arrival Delay]]&gt;15, "Delayed", "On time"))</f>
        <v>On time</v>
      </c>
      <c r="X4211" t="str">
        <f>IF(Flights[[#This Row],[Status]]&lt;&gt;"Delayed","", IF(Flights[[#This Row],[Arrival Delay]]&gt;120, "Severe", IF(Flights[[#This Row],[Arrival Delay]]&gt;60, "Major", "Moderate")))</f>
        <v/>
      </c>
      <c r="Y4211" t="b">
        <v>0</v>
      </c>
      <c r="AA4211" t="str">
        <f>IF(OR(AND(Flights[[#This Row],[Status]]="Cancelled", Flights[[#This Row],[Cancellation Reason]]="Airline/Carrier"), Flights[[#This Row],[Delay Type]]="Severe"), "Yes", "No")</f>
        <v>No</v>
      </c>
    </row>
    <row r="4212" spans="1:27" x14ac:dyDescent="0.3">
      <c r="A4212" s="3">
        <v>42310</v>
      </c>
      <c r="B4212" s="22">
        <f>WEEKNUM(Flights[[#This Row],[Date]], 1)</f>
        <v>45</v>
      </c>
      <c r="C4212" s="22">
        <f>WEEKDAY(Flights[[#This Row],[Date]],1)</f>
        <v>2</v>
      </c>
      <c r="D4212" t="s">
        <v>1912</v>
      </c>
      <c r="E4212" t="s">
        <v>1989</v>
      </c>
      <c r="F4212" t="s">
        <v>0</v>
      </c>
      <c r="G4212" t="s">
        <v>29</v>
      </c>
      <c r="H4212" t="str">
        <f>_xlfn.XLOOKUP(Flights[[#This Row],[Destination]], Airports!$A$2:$A$78, Airports!$D$2:$D$78)</f>
        <v>Phoenix</v>
      </c>
      <c r="I4212" t="str" cm="1">
        <f t="array" ref="I4212">_xlfn.XLOOKUP(Flights[[#This Row],[Destination]],_xlfn._TRO_TRAILING( Airports!A:A),_xlfn._TRO_TRAILING( Airports!E:E), "Not found")</f>
        <v>AZ</v>
      </c>
      <c r="J4212" s="1">
        <v>0.80902777777777779</v>
      </c>
      <c r="K4212" s="22">
        <f>HOUR(Flights[[#This Row],[Scheduled Departure]])</f>
        <v>19</v>
      </c>
      <c r="L4212" s="1">
        <v>0.85763888888888884</v>
      </c>
      <c r="M4212">
        <f>(L4212-J4212)*24*60</f>
        <v>69.999999999999915</v>
      </c>
      <c r="N4212" s="16">
        <f>Flights[[#This Row],[Length (min)]]/60</f>
        <v>1.25</v>
      </c>
      <c r="O4212">
        <v>75</v>
      </c>
      <c r="P4212">
        <v>370</v>
      </c>
      <c r="Q4212" s="18">
        <f>IFERROR(Flights[[#This Row],[Distance]]/Flights[[#This Row],[Length (hr)]], "")</f>
        <v>296</v>
      </c>
      <c r="R4212" s="1">
        <v>0.90833333333333333</v>
      </c>
      <c r="S4212" s="1" t="str">
        <f>IF(Flights[[#This Row],[Length (hr)]]&lt;2, "No meal", IF(Flights[[#This Row],[Length (hr)]]&lt;3.5, "Light meal", "Full meal"))</f>
        <v>No meal</v>
      </c>
      <c r="T4212" s="1" t="str">
        <f>IF(AND(Flights[[#This Row],[Airline]]="US Airways", Flights[[#This Row],[Meal]]="Full Meal"), "Yes", "No")</f>
        <v>No</v>
      </c>
      <c r="U4212" s="1">
        <v>0.95138888888888884</v>
      </c>
      <c r="V4212">
        <v>62</v>
      </c>
      <c r="W4212" s="1" t="str">
        <f>IF(Flights[[#This Row],[Arrival Delay]] = "", "Cancelled", IF(Flights[[#This Row],[Arrival Delay]]&gt;15, "Delayed", "On time"))</f>
        <v>Delayed</v>
      </c>
      <c r="X4212" t="str">
        <f>IF(Flights[[#This Row],[Status]]&lt;&gt;"Delayed","", IF(Flights[[#This Row],[Arrival Delay]]&gt;120, "Severe", IF(Flights[[#This Row],[Arrival Delay]]&gt;60, "Major", "Moderate")))</f>
        <v>Major</v>
      </c>
      <c r="Y4212" t="b">
        <v>0</v>
      </c>
      <c r="AA4212" t="str">
        <f>IF(OR(AND(Flights[[#This Row],[Status]]="Cancelled", Flights[[#This Row],[Cancellation Reason]]="Airline/Carrier"), Flights[[#This Row],[Delay Type]]="Severe"), "Yes", "No")</f>
        <v>No</v>
      </c>
    </row>
    <row r="4213" spans="1:27" x14ac:dyDescent="0.3">
      <c r="A4213" s="3">
        <v>42310</v>
      </c>
      <c r="B4213" s="22">
        <f>WEEKNUM(Flights[[#This Row],[Date]], 1)</f>
        <v>45</v>
      </c>
      <c r="C4213" s="22">
        <f>WEEKDAY(Flights[[#This Row],[Date]],1)</f>
        <v>2</v>
      </c>
      <c r="D4213" t="s">
        <v>865</v>
      </c>
      <c r="E4213" t="s">
        <v>1995</v>
      </c>
      <c r="F4213" t="s">
        <v>0</v>
      </c>
      <c r="G4213" t="s">
        <v>347</v>
      </c>
      <c r="H4213" t="str">
        <f>_xlfn.XLOOKUP(Flights[[#This Row],[Destination]], Airports!$A$2:$A$78, Airports!$D$2:$D$78)</f>
        <v>San Jose</v>
      </c>
      <c r="I4213" t="str" cm="1">
        <f t="array" ref="I4213">_xlfn.XLOOKUP(Flights[[#This Row],[Destination]],_xlfn._TRO_TRAILING( Airports!A:A),_xlfn._TRO_TRAILING( Airports!E:E), "Not found")</f>
        <v>CA</v>
      </c>
      <c r="J4213" s="1">
        <v>0.82638888888888884</v>
      </c>
      <c r="K4213" s="22">
        <f>HOUR(Flights[[#This Row],[Scheduled Departure]])</f>
        <v>19</v>
      </c>
      <c r="L4213" s="1">
        <v>0.8354166666666667</v>
      </c>
      <c r="M4213">
        <f>(L4213-J4213)*24*60</f>
        <v>13.000000000000114</v>
      </c>
      <c r="N4213" s="16">
        <f>Flights[[#This Row],[Length (min)]]/60</f>
        <v>1.1666666666666667</v>
      </c>
      <c r="O4213">
        <v>70</v>
      </c>
      <c r="P4213">
        <v>308</v>
      </c>
      <c r="Q4213" s="18">
        <f>IFERROR(Flights[[#This Row],[Distance]]/Flights[[#This Row],[Length (hr)]], "")</f>
        <v>264</v>
      </c>
      <c r="R4213" s="1">
        <v>0.87152777777777779</v>
      </c>
      <c r="S4213" s="1" t="str">
        <f>IF(Flights[[#This Row],[Length (hr)]]&lt;2, "No meal", IF(Flights[[#This Row],[Length (hr)]]&lt;3.5, "Light meal", "Full meal"))</f>
        <v>No meal</v>
      </c>
      <c r="T4213" s="1" t="str">
        <f>IF(AND(Flights[[#This Row],[Airline]]="US Airways", Flights[[#This Row],[Meal]]="Full Meal"), "Yes", "No")</f>
        <v>No</v>
      </c>
      <c r="U4213" s="1">
        <v>0.88402777777777775</v>
      </c>
      <c r="V4213">
        <v>18</v>
      </c>
      <c r="W4213" s="1" t="str">
        <f>IF(Flights[[#This Row],[Arrival Delay]] = "", "Cancelled", IF(Flights[[#This Row],[Arrival Delay]]&gt;15, "Delayed", "On time"))</f>
        <v>Delayed</v>
      </c>
      <c r="X4213" t="str">
        <f>IF(Flights[[#This Row],[Status]]&lt;&gt;"Delayed","", IF(Flights[[#This Row],[Arrival Delay]]&gt;120, "Severe", IF(Flights[[#This Row],[Arrival Delay]]&gt;60, "Major", "Moderate")))</f>
        <v>Moderate</v>
      </c>
      <c r="Y4213" t="b">
        <v>0</v>
      </c>
      <c r="AA4213" t="str">
        <f>IF(OR(AND(Flights[[#This Row],[Status]]="Cancelled", Flights[[#This Row],[Cancellation Reason]]="Airline/Carrier"), Flights[[#This Row],[Delay Type]]="Severe"), "Yes", "No")</f>
        <v>No</v>
      </c>
    </row>
    <row r="4214" spans="1:27" x14ac:dyDescent="0.3">
      <c r="A4214" s="3">
        <v>42310</v>
      </c>
      <c r="B4214" s="22">
        <f>WEEKNUM(Flights[[#This Row],[Date]], 1)</f>
        <v>45</v>
      </c>
      <c r="C4214" s="22">
        <f>WEEKDAY(Flights[[#This Row],[Date]],1)</f>
        <v>2</v>
      </c>
      <c r="D4214" t="s">
        <v>1762</v>
      </c>
      <c r="E4214" t="s">
        <v>1989</v>
      </c>
      <c r="F4214" t="s">
        <v>0</v>
      </c>
      <c r="G4214" t="s">
        <v>9</v>
      </c>
      <c r="H4214" t="str">
        <f>_xlfn.XLOOKUP(Flights[[#This Row],[Destination]], Airports!$A$2:$A$78, Airports!$D$2:$D$78)</f>
        <v>San Francisco</v>
      </c>
      <c r="I4214" t="str" cm="1">
        <f t="array" ref="I4214">_xlfn.XLOOKUP(Flights[[#This Row],[Destination]],_xlfn._TRO_TRAILING( Airports!A:A),_xlfn._TRO_TRAILING( Airports!E:E), "Not found")</f>
        <v>CA</v>
      </c>
      <c r="J4214" s="1">
        <v>0.83333333333333337</v>
      </c>
      <c r="K4214" s="22">
        <f>HOUR(Flights[[#This Row],[Scheduled Departure]])</f>
        <v>20</v>
      </c>
      <c r="L4214" s="1">
        <v>0.84861111111111109</v>
      </c>
      <c r="M4214">
        <f>(L4214-J4214)*24*60</f>
        <v>21.999999999999922</v>
      </c>
      <c r="N4214" s="16">
        <f>Flights[[#This Row],[Length (min)]]/60</f>
        <v>1.5333333333333334</v>
      </c>
      <c r="O4214">
        <v>92</v>
      </c>
      <c r="P4214">
        <v>337</v>
      </c>
      <c r="Q4214" s="18">
        <f>IFERROR(Flights[[#This Row],[Distance]]/Flights[[#This Row],[Length (hr)]], "")</f>
        <v>219.78260869565216</v>
      </c>
      <c r="R4214" s="1">
        <v>0.89583333333333337</v>
      </c>
      <c r="S4214" s="1" t="str">
        <f>IF(Flights[[#This Row],[Length (hr)]]&lt;2, "No meal", IF(Flights[[#This Row],[Length (hr)]]&lt;3.5, "Light meal", "Full meal"))</f>
        <v>No meal</v>
      </c>
      <c r="T4214" s="1" t="str">
        <f>IF(AND(Flights[[#This Row],[Airline]]="US Airways", Flights[[#This Row],[Meal]]="Full Meal"), "Yes", "No")</f>
        <v>No</v>
      </c>
      <c r="U4214" s="1">
        <v>0.91249999999999998</v>
      </c>
      <c r="V4214">
        <v>24</v>
      </c>
      <c r="W4214" s="1" t="str">
        <f>IF(Flights[[#This Row],[Arrival Delay]] = "", "Cancelled", IF(Flights[[#This Row],[Arrival Delay]]&gt;15, "Delayed", "On time"))</f>
        <v>Delayed</v>
      </c>
      <c r="X4214" t="str">
        <f>IF(Flights[[#This Row],[Status]]&lt;&gt;"Delayed","", IF(Flights[[#This Row],[Arrival Delay]]&gt;120, "Severe", IF(Flights[[#This Row],[Arrival Delay]]&gt;60, "Major", "Moderate")))</f>
        <v>Moderate</v>
      </c>
      <c r="Y4214" t="b">
        <v>0</v>
      </c>
      <c r="AA4214" t="str">
        <f>IF(OR(AND(Flights[[#This Row],[Status]]="Cancelled", Flights[[#This Row],[Cancellation Reason]]="Airline/Carrier"), Flights[[#This Row],[Delay Type]]="Severe"), "Yes", "No")</f>
        <v>No</v>
      </c>
    </row>
    <row r="4215" spans="1:27" x14ac:dyDescent="0.3">
      <c r="A4215" s="3">
        <v>42310</v>
      </c>
      <c r="B4215" s="22">
        <f>WEEKNUM(Flights[[#This Row],[Date]], 1)</f>
        <v>45</v>
      </c>
      <c r="C4215" s="22">
        <f>WEEKDAY(Flights[[#This Row],[Date]],1)</f>
        <v>2</v>
      </c>
      <c r="D4215" t="s">
        <v>215</v>
      </c>
      <c r="E4215" t="s">
        <v>1987</v>
      </c>
      <c r="F4215" t="s">
        <v>0</v>
      </c>
      <c r="G4215" t="s">
        <v>16</v>
      </c>
      <c r="H4215" t="str">
        <f>_xlfn.XLOOKUP(Flights[[#This Row],[Destination]], Airports!$A$2:$A$78, Airports!$D$2:$D$78)</f>
        <v>Dulles</v>
      </c>
      <c r="I4215" t="str" cm="1">
        <f t="array" ref="I4215">_xlfn.XLOOKUP(Flights[[#This Row],[Destination]],_xlfn._TRO_TRAILING( Airports!A:A),_xlfn._TRO_TRAILING( Airports!E:E), "Not found")</f>
        <v>VA</v>
      </c>
      <c r="J4215" s="1">
        <v>0.94444444444444442</v>
      </c>
      <c r="K4215" s="22">
        <f>HOUR(Flights[[#This Row],[Scheduled Departure]])</f>
        <v>22</v>
      </c>
      <c r="L4215" s="1">
        <v>0.95277777777777772</v>
      </c>
      <c r="M4215">
        <f>(L4215-J4215)*24*60</f>
        <v>11.999999999999957</v>
      </c>
      <c r="N4215" s="16">
        <f>Flights[[#This Row],[Length (min)]]/60</f>
        <v>4.5333333333333332</v>
      </c>
      <c r="O4215">
        <v>272</v>
      </c>
      <c r="P4215">
        <v>2288</v>
      </c>
      <c r="Q4215" s="18">
        <f>IFERROR(Flights[[#This Row],[Distance]]/Flights[[#This Row],[Length (hr)]], "")</f>
        <v>504.70588235294122</v>
      </c>
      <c r="R4215" s="1">
        <v>0.27638888888888891</v>
      </c>
      <c r="S4215" s="1" t="str">
        <f>IF(Flights[[#This Row],[Length (hr)]]&lt;2, "No meal", IF(Flights[[#This Row],[Length (hr)]]&lt;3.5, "Light meal", "Full meal"))</f>
        <v>Full meal</v>
      </c>
      <c r="T4215" s="1" t="str">
        <f>IF(AND(Flights[[#This Row],[Airline]]="US Airways", Flights[[#This Row],[Meal]]="Full Meal"), "Yes", "No")</f>
        <v>No</v>
      </c>
      <c r="U4215" s="1">
        <v>0.26666666666666666</v>
      </c>
      <c r="V4215">
        <v>-14</v>
      </c>
      <c r="W4215" s="1" t="str">
        <f>IF(Flights[[#This Row],[Arrival Delay]] = "", "Cancelled", IF(Flights[[#This Row],[Arrival Delay]]&gt;15, "Delayed", "On time"))</f>
        <v>On time</v>
      </c>
      <c r="X4215" t="str">
        <f>IF(Flights[[#This Row],[Status]]&lt;&gt;"Delayed","", IF(Flights[[#This Row],[Arrival Delay]]&gt;120, "Severe", IF(Flights[[#This Row],[Arrival Delay]]&gt;60, "Major", "Moderate")))</f>
        <v/>
      </c>
      <c r="Y4215" t="b">
        <v>0</v>
      </c>
      <c r="AA4215" t="str">
        <f>IF(OR(AND(Flights[[#This Row],[Status]]="Cancelled", Flights[[#This Row],[Cancellation Reason]]="Airline/Carrier"), Flights[[#This Row],[Delay Type]]="Severe"), "Yes", "No")</f>
        <v>No</v>
      </c>
    </row>
    <row r="4216" spans="1:27" x14ac:dyDescent="0.3">
      <c r="A4216" s="3">
        <v>42311</v>
      </c>
      <c r="B4216" s="22">
        <f>WEEKNUM(Flights[[#This Row],[Date]], 1)</f>
        <v>45</v>
      </c>
      <c r="C4216" s="22">
        <f>WEEKDAY(Flights[[#This Row],[Date]],1)</f>
        <v>3</v>
      </c>
      <c r="D4216" t="s">
        <v>383</v>
      </c>
      <c r="E4216" t="s">
        <v>1992</v>
      </c>
      <c r="F4216" t="s">
        <v>0</v>
      </c>
      <c r="G4216" t="s">
        <v>12</v>
      </c>
      <c r="H4216" t="str">
        <f>_xlfn.XLOOKUP(Flights[[#This Row],[Destination]], Airports!$A$2:$A$78, Airports!$D$2:$D$78)</f>
        <v>New York</v>
      </c>
      <c r="I4216" t="str" cm="1">
        <f t="array" ref="I4216">_xlfn.XLOOKUP(Flights[[#This Row],[Destination]],_xlfn._TRO_TRAILING( Airports!A:A),_xlfn._TRO_TRAILING( Airports!E:E), "Not found")</f>
        <v>NY</v>
      </c>
      <c r="J4216" s="1">
        <v>0.27083333333333331</v>
      </c>
      <c r="K4216" s="22">
        <f>HOUR(Flights[[#This Row],[Scheduled Departure]])</f>
        <v>6</v>
      </c>
      <c r="L4216" s="1">
        <v>0.26597222222222222</v>
      </c>
      <c r="M4216">
        <f>(L4216-J4216)*24*60</f>
        <v>-6.9999999999999751</v>
      </c>
      <c r="N4216" s="16">
        <f>Flights[[#This Row],[Length (min)]]/60</f>
        <v>4.9000000000000004</v>
      </c>
      <c r="O4216">
        <v>294</v>
      </c>
      <c r="P4216">
        <v>2475</v>
      </c>
      <c r="Q4216" s="18">
        <f>IFERROR(Flights[[#This Row],[Distance]]/Flights[[#This Row],[Length (hr)]], "")</f>
        <v>505.10204081632651</v>
      </c>
      <c r="R4216" s="1">
        <v>0.61736111111111114</v>
      </c>
      <c r="S4216" s="1" t="str">
        <f>IF(Flights[[#This Row],[Length (hr)]]&lt;2, "No meal", IF(Flights[[#This Row],[Length (hr)]]&lt;3.5, "Light meal", "Full meal"))</f>
        <v>Full meal</v>
      </c>
      <c r="T4216" s="1" t="str">
        <f>IF(AND(Flights[[#This Row],[Airline]]="US Airways", Flights[[#This Row],[Meal]]="Full Meal"), "Yes", "No")</f>
        <v>No</v>
      </c>
      <c r="U4216" s="1">
        <v>0.59513888888888888</v>
      </c>
      <c r="V4216">
        <v>-32</v>
      </c>
      <c r="W4216" s="1" t="str">
        <f>IF(Flights[[#This Row],[Arrival Delay]] = "", "Cancelled", IF(Flights[[#This Row],[Arrival Delay]]&gt;15, "Delayed", "On time"))</f>
        <v>On time</v>
      </c>
      <c r="X4216" t="str">
        <f>IF(Flights[[#This Row],[Status]]&lt;&gt;"Delayed","", IF(Flights[[#This Row],[Arrival Delay]]&gt;120, "Severe", IF(Flights[[#This Row],[Arrival Delay]]&gt;60, "Major", "Moderate")))</f>
        <v/>
      </c>
      <c r="Y4216" t="b">
        <v>0</v>
      </c>
      <c r="AA4216" t="str">
        <f>IF(OR(AND(Flights[[#This Row],[Status]]="Cancelled", Flights[[#This Row],[Cancellation Reason]]="Airline/Carrier"), Flights[[#This Row],[Delay Type]]="Severe"), "Yes", "No")</f>
        <v>No</v>
      </c>
    </row>
    <row r="4217" spans="1:27" x14ac:dyDescent="0.3">
      <c r="A4217" s="3">
        <v>42311</v>
      </c>
      <c r="B4217" s="22">
        <f>WEEKNUM(Flights[[#This Row],[Date]], 1)</f>
        <v>45</v>
      </c>
      <c r="C4217" s="22">
        <f>WEEKDAY(Flights[[#This Row],[Date]],1)</f>
        <v>3</v>
      </c>
      <c r="D4217" t="s">
        <v>390</v>
      </c>
      <c r="E4217" t="s">
        <v>1991</v>
      </c>
      <c r="F4217" t="s">
        <v>0</v>
      </c>
      <c r="G4217" t="s">
        <v>344</v>
      </c>
      <c r="H4217" t="str">
        <f>_xlfn.XLOOKUP(Flights[[#This Row],[Destination]], Airports!$A$2:$A$78, Airports!$D$2:$D$78)</f>
        <v>Seattle</v>
      </c>
      <c r="I4217" t="str" cm="1">
        <f t="array" ref="I4217">_xlfn.XLOOKUP(Flights[[#This Row],[Destination]],_xlfn._TRO_TRAILING( Airports!A:A),_xlfn._TRO_TRAILING( Airports!E:E), "Not found")</f>
        <v>WA</v>
      </c>
      <c r="J4217" s="1">
        <v>0.29166666666666669</v>
      </c>
      <c r="K4217" s="22">
        <f>HOUR(Flights[[#This Row],[Scheduled Departure]])</f>
        <v>7</v>
      </c>
      <c r="L4217" s="1">
        <v>0.28472222222222221</v>
      </c>
      <c r="M4217">
        <f>(L4217-J4217)*24*60</f>
        <v>-10.000000000000044</v>
      </c>
      <c r="N4217" s="16">
        <f>Flights[[#This Row],[Length (min)]]/60</f>
        <v>2.9166666666666665</v>
      </c>
      <c r="O4217">
        <v>175</v>
      </c>
      <c r="P4217">
        <v>954</v>
      </c>
      <c r="Q4217" s="18">
        <f>IFERROR(Flights[[#This Row],[Distance]]/Flights[[#This Row],[Length (hr)]], "")</f>
        <v>327.08571428571429</v>
      </c>
      <c r="R4217" s="1">
        <v>0.41319444444444442</v>
      </c>
      <c r="S4217" s="1" t="str">
        <f>IF(Flights[[#This Row],[Length (hr)]]&lt;2, "No meal", IF(Flights[[#This Row],[Length (hr)]]&lt;3.5, "Light meal", "Full meal"))</f>
        <v>Light meal</v>
      </c>
      <c r="T4217" s="1" t="str">
        <f>IF(AND(Flights[[#This Row],[Airline]]="US Airways", Flights[[#This Row],[Meal]]="Full Meal"), "Yes", "No")</f>
        <v>No</v>
      </c>
      <c r="U4217" s="1">
        <v>0.40625</v>
      </c>
      <c r="V4217">
        <v>-10</v>
      </c>
      <c r="W4217" s="1" t="str">
        <f>IF(Flights[[#This Row],[Arrival Delay]] = "", "Cancelled", IF(Flights[[#This Row],[Arrival Delay]]&gt;15, "Delayed", "On time"))</f>
        <v>On time</v>
      </c>
      <c r="X4217" t="str">
        <f>IF(Flights[[#This Row],[Status]]&lt;&gt;"Delayed","", IF(Flights[[#This Row],[Arrival Delay]]&gt;120, "Severe", IF(Flights[[#This Row],[Arrival Delay]]&gt;60, "Major", "Moderate")))</f>
        <v/>
      </c>
      <c r="Y4217" t="b">
        <v>0</v>
      </c>
      <c r="AA4217" t="str">
        <f>IF(OR(AND(Flights[[#This Row],[Status]]="Cancelled", Flights[[#This Row],[Cancellation Reason]]="Airline/Carrier"), Flights[[#This Row],[Delay Type]]="Severe"), "Yes", "No")</f>
        <v>No</v>
      </c>
    </row>
    <row r="4218" spans="1:27" x14ac:dyDescent="0.3">
      <c r="A4218" s="3">
        <v>42311</v>
      </c>
      <c r="B4218" s="22">
        <f>WEEKNUM(Flights[[#This Row],[Date]], 1)</f>
        <v>45</v>
      </c>
      <c r="C4218" s="22">
        <f>WEEKDAY(Flights[[#This Row],[Date]],1)</f>
        <v>3</v>
      </c>
      <c r="D4218" t="s">
        <v>1480</v>
      </c>
      <c r="E4218" t="s">
        <v>1989</v>
      </c>
      <c r="F4218" t="s">
        <v>0</v>
      </c>
      <c r="G4218" t="s">
        <v>9</v>
      </c>
      <c r="H4218" t="str">
        <f>_xlfn.XLOOKUP(Flights[[#This Row],[Destination]], Airports!$A$2:$A$78, Airports!$D$2:$D$78)</f>
        <v>San Francisco</v>
      </c>
      <c r="I4218" t="str" cm="1">
        <f t="array" ref="I4218">_xlfn.XLOOKUP(Flights[[#This Row],[Destination]],_xlfn._TRO_TRAILING( Airports!A:A),_xlfn._TRO_TRAILING( Airports!E:E), "Not found")</f>
        <v>CA</v>
      </c>
      <c r="J4218" s="1">
        <v>0.29166666666666669</v>
      </c>
      <c r="K4218" s="22">
        <f>HOUR(Flights[[#This Row],[Scheduled Departure]])</f>
        <v>7</v>
      </c>
      <c r="L4218" s="1">
        <v>0.2902777777777778</v>
      </c>
      <c r="M4218">
        <f>(L4218-J4218)*24*60</f>
        <v>-1.9999999999999929</v>
      </c>
      <c r="N4218" s="16">
        <f>Flights[[#This Row],[Length (min)]]/60</f>
        <v>1.3666666666666667</v>
      </c>
      <c r="O4218">
        <v>82</v>
      </c>
      <c r="P4218">
        <v>337</v>
      </c>
      <c r="Q4218" s="18">
        <f>IFERROR(Flights[[#This Row],[Distance]]/Flights[[#This Row],[Length (hr)]], "")</f>
        <v>246.58536585365854</v>
      </c>
      <c r="R4218" s="1">
        <v>0.35069444444444442</v>
      </c>
      <c r="S4218" s="1" t="str">
        <f>IF(Flights[[#This Row],[Length (hr)]]&lt;2, "No meal", IF(Flights[[#This Row],[Length (hr)]]&lt;3.5, "Light meal", "Full meal"))</f>
        <v>No meal</v>
      </c>
      <c r="T4218" s="1" t="str">
        <f>IF(AND(Flights[[#This Row],[Airline]]="US Airways", Flights[[#This Row],[Meal]]="Full Meal"), "Yes", "No")</f>
        <v>No</v>
      </c>
      <c r="U4218" s="1">
        <v>0.34722222222222221</v>
      </c>
      <c r="V4218">
        <v>-5</v>
      </c>
      <c r="W4218" s="1" t="str">
        <f>IF(Flights[[#This Row],[Arrival Delay]] = "", "Cancelled", IF(Flights[[#This Row],[Arrival Delay]]&gt;15, "Delayed", "On time"))</f>
        <v>On time</v>
      </c>
      <c r="X4218" t="str">
        <f>IF(Flights[[#This Row],[Status]]&lt;&gt;"Delayed","", IF(Flights[[#This Row],[Arrival Delay]]&gt;120, "Severe", IF(Flights[[#This Row],[Arrival Delay]]&gt;60, "Major", "Moderate")))</f>
        <v/>
      </c>
      <c r="Y4218" t="b">
        <v>0</v>
      </c>
      <c r="AA4218" t="str">
        <f>IF(OR(AND(Flights[[#This Row],[Status]]="Cancelled", Flights[[#This Row],[Cancellation Reason]]="Airline/Carrier"), Flights[[#This Row],[Delay Type]]="Severe"), "Yes", "No")</f>
        <v>No</v>
      </c>
    </row>
    <row r="4219" spans="1:27" x14ac:dyDescent="0.3">
      <c r="A4219" s="3">
        <v>42311</v>
      </c>
      <c r="B4219" s="22">
        <f>WEEKNUM(Flights[[#This Row],[Date]], 1)</f>
        <v>45</v>
      </c>
      <c r="C4219" s="22">
        <f>WEEKDAY(Flights[[#This Row],[Date]],1)</f>
        <v>3</v>
      </c>
      <c r="D4219" t="s">
        <v>131</v>
      </c>
      <c r="E4219" t="s">
        <v>1987</v>
      </c>
      <c r="F4219" t="s">
        <v>0</v>
      </c>
      <c r="G4219" t="s">
        <v>3</v>
      </c>
      <c r="H4219" t="str">
        <f>_xlfn.XLOOKUP(Flights[[#This Row],[Destination]], Airports!$A$2:$A$78, Airports!$D$2:$D$78)</f>
        <v>Dallas</v>
      </c>
      <c r="I4219" t="str" cm="1">
        <f t="array" ref="I4219">_xlfn.XLOOKUP(Flights[[#This Row],[Destination]],_xlfn._TRO_TRAILING( Airports!A:A),_xlfn._TRO_TRAILING( Airports!E:E), "Not found")</f>
        <v>TX</v>
      </c>
      <c r="J4219" s="1">
        <v>0.2951388888888889</v>
      </c>
      <c r="K4219" s="22">
        <f>HOUR(Flights[[#This Row],[Scheduled Departure]])</f>
        <v>7</v>
      </c>
      <c r="L4219" s="1">
        <v>0.29166666666666669</v>
      </c>
      <c r="M4219">
        <f>(L4219-J4219)*24*60</f>
        <v>-4.9999999999999822</v>
      </c>
      <c r="N4219" s="16">
        <f>Flights[[#This Row],[Length (min)]]/60</f>
        <v>3.1166666666666667</v>
      </c>
      <c r="O4219">
        <v>187</v>
      </c>
      <c r="P4219">
        <v>1235</v>
      </c>
      <c r="Q4219" s="18">
        <f>IFERROR(Flights[[#This Row],[Distance]]/Flights[[#This Row],[Length (hr)]], "")</f>
        <v>396.2566844919786</v>
      </c>
      <c r="R4219" s="1">
        <v>0.5131944444444444</v>
      </c>
      <c r="S4219" s="1" t="str">
        <f>IF(Flights[[#This Row],[Length (hr)]]&lt;2, "No meal", IF(Flights[[#This Row],[Length (hr)]]&lt;3.5, "Light meal", "Full meal"))</f>
        <v>Light meal</v>
      </c>
      <c r="T4219" s="1" t="str">
        <f>IF(AND(Flights[[#This Row],[Airline]]="US Airways", Flights[[#This Row],[Meal]]="Full Meal"), "Yes", "No")</f>
        <v>No</v>
      </c>
      <c r="U4219" s="1">
        <v>0.50486111111111109</v>
      </c>
      <c r="V4219">
        <v>-12</v>
      </c>
      <c r="W4219" s="1" t="str">
        <f>IF(Flights[[#This Row],[Arrival Delay]] = "", "Cancelled", IF(Flights[[#This Row],[Arrival Delay]]&gt;15, "Delayed", "On time"))</f>
        <v>On time</v>
      </c>
      <c r="X4219" t="str">
        <f>IF(Flights[[#This Row],[Status]]&lt;&gt;"Delayed","", IF(Flights[[#This Row],[Arrival Delay]]&gt;120, "Severe", IF(Flights[[#This Row],[Arrival Delay]]&gt;60, "Major", "Moderate")))</f>
        <v/>
      </c>
      <c r="Y4219" t="b">
        <v>0</v>
      </c>
      <c r="AA4219" t="str">
        <f>IF(OR(AND(Flights[[#This Row],[Status]]="Cancelled", Flights[[#This Row],[Cancellation Reason]]="Airline/Carrier"), Flights[[#This Row],[Delay Type]]="Severe"), "Yes", "No")</f>
        <v>No</v>
      </c>
    </row>
    <row r="4220" spans="1:27" x14ac:dyDescent="0.3">
      <c r="A4220" s="3">
        <v>42311</v>
      </c>
      <c r="B4220" s="22">
        <f>WEEKNUM(Flights[[#This Row],[Date]], 1)</f>
        <v>45</v>
      </c>
      <c r="C4220" s="22">
        <f>WEEKDAY(Flights[[#This Row],[Date]],1)</f>
        <v>3</v>
      </c>
      <c r="D4220" t="s">
        <v>477</v>
      </c>
      <c r="E4220" t="s">
        <v>1989</v>
      </c>
      <c r="F4220" t="s">
        <v>0</v>
      </c>
      <c r="G4220" t="s">
        <v>276</v>
      </c>
      <c r="H4220" t="str">
        <f>_xlfn.XLOOKUP(Flights[[#This Row],[Destination]], Airports!$A$2:$A$78, Airports!$D$2:$D$78)</f>
        <v>Detroit</v>
      </c>
      <c r="I4220" t="str" cm="1">
        <f t="array" ref="I4220">_xlfn.XLOOKUP(Flights[[#This Row],[Destination]],_xlfn._TRO_TRAILING( Airports!A:A),_xlfn._TRO_TRAILING( Airports!E:E), "Not found")</f>
        <v>MI</v>
      </c>
      <c r="J4220" s="1">
        <v>0.3888888888888889</v>
      </c>
      <c r="K4220" s="22">
        <f>HOUR(Flights[[#This Row],[Scheduled Departure]])</f>
        <v>9</v>
      </c>
      <c r="L4220" s="1">
        <v>0.38680555555555557</v>
      </c>
      <c r="M4220">
        <f>(L4220-J4220)*24*60</f>
        <v>-2.9999999999999893</v>
      </c>
      <c r="N4220" s="16">
        <f>Flights[[#This Row],[Length (min)]]/60</f>
        <v>4</v>
      </c>
      <c r="O4220">
        <v>240</v>
      </c>
      <c r="P4220">
        <v>1979</v>
      </c>
      <c r="Q4220" s="18">
        <f>IFERROR(Flights[[#This Row],[Distance]]/Flights[[#This Row],[Length (hr)]], "")</f>
        <v>494.75</v>
      </c>
      <c r="R4220" s="1">
        <v>0.6958333333333333</v>
      </c>
      <c r="S4220" s="1" t="str">
        <f>IF(Flights[[#This Row],[Length (hr)]]&lt;2, "No meal", IF(Flights[[#This Row],[Length (hr)]]&lt;3.5, "Light meal", "Full meal"))</f>
        <v>Full meal</v>
      </c>
      <c r="T4220" s="1" t="str">
        <f>IF(AND(Flights[[#This Row],[Airline]]="US Airways", Flights[[#This Row],[Meal]]="Full Meal"), "Yes", "No")</f>
        <v>No</v>
      </c>
      <c r="U4220" s="1">
        <v>0.67847222222222225</v>
      </c>
      <c r="V4220">
        <v>-25</v>
      </c>
      <c r="W4220" s="1" t="str">
        <f>IF(Flights[[#This Row],[Arrival Delay]] = "", "Cancelled", IF(Flights[[#This Row],[Arrival Delay]]&gt;15, "Delayed", "On time"))</f>
        <v>On time</v>
      </c>
      <c r="X4220" t="str">
        <f>IF(Flights[[#This Row],[Status]]&lt;&gt;"Delayed","", IF(Flights[[#This Row],[Arrival Delay]]&gt;120, "Severe", IF(Flights[[#This Row],[Arrival Delay]]&gt;60, "Major", "Moderate")))</f>
        <v/>
      </c>
      <c r="Y4220" t="b">
        <v>0</v>
      </c>
      <c r="AA4220" t="str">
        <f>IF(OR(AND(Flights[[#This Row],[Status]]="Cancelled", Flights[[#This Row],[Cancellation Reason]]="Airline/Carrier"), Flights[[#This Row],[Delay Type]]="Severe"), "Yes", "No")</f>
        <v>No</v>
      </c>
    </row>
    <row r="4221" spans="1:27" x14ac:dyDescent="0.3">
      <c r="A4221" s="3">
        <v>42311</v>
      </c>
      <c r="B4221" s="22">
        <f>WEEKNUM(Flights[[#This Row],[Date]], 1)</f>
        <v>45</v>
      </c>
      <c r="C4221" s="22">
        <f>WEEKDAY(Flights[[#This Row],[Date]],1)</f>
        <v>3</v>
      </c>
      <c r="D4221" t="s">
        <v>659</v>
      </c>
      <c r="E4221" t="s">
        <v>1989</v>
      </c>
      <c r="F4221" t="s">
        <v>0</v>
      </c>
      <c r="G4221" t="s">
        <v>14</v>
      </c>
      <c r="H4221" t="str">
        <f>_xlfn.XLOOKUP(Flights[[#This Row],[Destination]], Airports!$A$2:$A$78, Airports!$D$2:$D$78)</f>
        <v>Tampa</v>
      </c>
      <c r="I4221" t="str" cm="1">
        <f t="array" ref="I4221">_xlfn.XLOOKUP(Flights[[#This Row],[Destination]],_xlfn._TRO_TRAILING( Airports!A:A),_xlfn._TRO_TRAILING( Airports!E:E), "Not found")</f>
        <v>FL</v>
      </c>
      <c r="J4221" s="1">
        <v>0.42708333333333331</v>
      </c>
      <c r="K4221" s="22">
        <f>HOUR(Flights[[#This Row],[Scheduled Departure]])</f>
        <v>10</v>
      </c>
      <c r="L4221" s="1">
        <v>0.4236111111111111</v>
      </c>
      <c r="M4221">
        <f>(L4221-J4221)*24*60</f>
        <v>-4.9999999999999822</v>
      </c>
      <c r="N4221" s="16">
        <f>Flights[[#This Row],[Length (min)]]/60</f>
        <v>4.4666666666666668</v>
      </c>
      <c r="O4221">
        <v>268</v>
      </c>
      <c r="P4221">
        <v>2158</v>
      </c>
      <c r="Q4221" s="18">
        <f>IFERROR(Flights[[#This Row],[Distance]]/Flights[[#This Row],[Length (hr)]], "")</f>
        <v>483.13432835820896</v>
      </c>
      <c r="R4221" s="1">
        <v>0.73888888888888893</v>
      </c>
      <c r="S4221" s="1" t="str">
        <f>IF(Flights[[#This Row],[Length (hr)]]&lt;2, "No meal", IF(Flights[[#This Row],[Length (hr)]]&lt;3.5, "Light meal", "Full meal"))</f>
        <v>Full meal</v>
      </c>
      <c r="T4221" s="1" t="str">
        <f>IF(AND(Flights[[#This Row],[Airline]]="US Airways", Flights[[#This Row],[Meal]]="Full Meal"), "Yes", "No")</f>
        <v>No</v>
      </c>
      <c r="U4221" s="1">
        <v>0.73472222222222228</v>
      </c>
      <c r="V4221">
        <v>-6</v>
      </c>
      <c r="W4221" s="1" t="str">
        <f>IF(Flights[[#This Row],[Arrival Delay]] = "", "Cancelled", IF(Flights[[#This Row],[Arrival Delay]]&gt;15, "Delayed", "On time"))</f>
        <v>On time</v>
      </c>
      <c r="X4221" t="str">
        <f>IF(Flights[[#This Row],[Status]]&lt;&gt;"Delayed","", IF(Flights[[#This Row],[Arrival Delay]]&gt;120, "Severe", IF(Flights[[#This Row],[Arrival Delay]]&gt;60, "Major", "Moderate")))</f>
        <v/>
      </c>
      <c r="Y4221" t="b">
        <v>0</v>
      </c>
      <c r="AA4221" t="str">
        <f>IF(OR(AND(Flights[[#This Row],[Status]]="Cancelled", Flights[[#This Row],[Cancellation Reason]]="Airline/Carrier"), Flights[[#This Row],[Delay Type]]="Severe"), "Yes", "No")</f>
        <v>No</v>
      </c>
    </row>
    <row r="4222" spans="1:27" x14ac:dyDescent="0.3">
      <c r="A4222" s="3">
        <v>42311</v>
      </c>
      <c r="B4222" s="22">
        <f>WEEKNUM(Flights[[#This Row],[Date]], 1)</f>
        <v>45</v>
      </c>
      <c r="C4222" s="22">
        <f>WEEKDAY(Flights[[#This Row],[Date]],1)</f>
        <v>3</v>
      </c>
      <c r="D4222" t="s">
        <v>1772</v>
      </c>
      <c r="E4222" t="s">
        <v>1990</v>
      </c>
      <c r="F4222" t="s">
        <v>0</v>
      </c>
      <c r="G4222" t="s">
        <v>273</v>
      </c>
      <c r="H4222" t="str">
        <f>_xlfn.XLOOKUP(Flights[[#This Row],[Destination]], Airports!$A$2:$A$78, Airports!$D$2:$D$78)</f>
        <v>Denver</v>
      </c>
      <c r="I4222" t="str" cm="1">
        <f t="array" ref="I4222">_xlfn.XLOOKUP(Flights[[#This Row],[Destination]],_xlfn._TRO_TRAILING( Airports!A:A),_xlfn._TRO_TRAILING( Airports!E:E), "Not found")</f>
        <v>CO</v>
      </c>
      <c r="J4222" s="1">
        <v>0.65972222222222221</v>
      </c>
      <c r="K4222" s="22">
        <f>HOUR(Flights[[#This Row],[Scheduled Departure]])</f>
        <v>15</v>
      </c>
      <c r="L4222" s="1">
        <v>0.67152777777777772</v>
      </c>
      <c r="M4222">
        <f>(L4222-J4222)*24*60</f>
        <v>16.99999999999994</v>
      </c>
      <c r="N4222" s="16">
        <f>Flights[[#This Row],[Length (min)]]/60</f>
        <v>2.0666666666666669</v>
      </c>
      <c r="O4222">
        <v>124</v>
      </c>
      <c r="P4222">
        <v>862</v>
      </c>
      <c r="Q4222" s="18">
        <f>IFERROR(Flights[[#This Row],[Distance]]/Flights[[#This Row],[Length (hr)]], "")</f>
        <v>417.09677419354836</v>
      </c>
      <c r="R4222" s="1">
        <v>0.79861111111111116</v>
      </c>
      <c r="S4222" s="1" t="str">
        <f>IF(Flights[[#This Row],[Length (hr)]]&lt;2, "No meal", IF(Flights[[#This Row],[Length (hr)]]&lt;3.5, "Light meal", "Full meal"))</f>
        <v>Light meal</v>
      </c>
      <c r="T4222" s="1" t="str">
        <f>IF(AND(Flights[[#This Row],[Airline]]="US Airways", Flights[[#This Row],[Meal]]="Full Meal"), "Yes", "No")</f>
        <v>No</v>
      </c>
      <c r="U4222" s="1">
        <v>0.7993055555555556</v>
      </c>
      <c r="V4222">
        <v>1</v>
      </c>
      <c r="W4222" s="1" t="str">
        <f>IF(Flights[[#This Row],[Arrival Delay]] = "", "Cancelled", IF(Flights[[#This Row],[Arrival Delay]]&gt;15, "Delayed", "On time"))</f>
        <v>On time</v>
      </c>
      <c r="X4222" t="str">
        <f>IF(Flights[[#This Row],[Status]]&lt;&gt;"Delayed","", IF(Flights[[#This Row],[Arrival Delay]]&gt;120, "Severe", IF(Flights[[#This Row],[Arrival Delay]]&gt;60, "Major", "Moderate")))</f>
        <v/>
      </c>
      <c r="Y4222" t="b">
        <v>0</v>
      </c>
      <c r="AA4222" t="str">
        <f>IF(OR(AND(Flights[[#This Row],[Status]]="Cancelled", Flights[[#This Row],[Cancellation Reason]]="Airline/Carrier"), Flights[[#This Row],[Delay Type]]="Severe"), "Yes", "No")</f>
        <v>No</v>
      </c>
    </row>
    <row r="4223" spans="1:27" x14ac:dyDescent="0.3">
      <c r="A4223" s="3">
        <v>42311</v>
      </c>
      <c r="B4223" s="22">
        <f>WEEKNUM(Flights[[#This Row],[Date]], 1)</f>
        <v>45</v>
      </c>
      <c r="C4223" s="22">
        <f>WEEKDAY(Flights[[#This Row],[Date]],1)</f>
        <v>3</v>
      </c>
      <c r="D4223" t="s">
        <v>547</v>
      </c>
      <c r="E4223" t="s">
        <v>1991</v>
      </c>
      <c r="F4223" t="s">
        <v>0</v>
      </c>
      <c r="G4223" t="s">
        <v>344</v>
      </c>
      <c r="H4223" t="str">
        <f>_xlfn.XLOOKUP(Flights[[#This Row],[Destination]], Airports!$A$2:$A$78, Airports!$D$2:$D$78)</f>
        <v>Seattle</v>
      </c>
      <c r="I4223" t="str" cm="1">
        <f t="array" ref="I4223">_xlfn.XLOOKUP(Flights[[#This Row],[Destination]],_xlfn._TRO_TRAILING( Airports!A:A),_xlfn._TRO_TRAILING( Airports!E:E), "Not found")</f>
        <v>WA</v>
      </c>
      <c r="J4223" s="1">
        <v>0.66666666666666663</v>
      </c>
      <c r="K4223" s="22">
        <f>HOUR(Flights[[#This Row],[Scheduled Departure]])</f>
        <v>16</v>
      </c>
      <c r="L4223" s="1">
        <v>0.66388888888888886</v>
      </c>
      <c r="M4223">
        <f>(L4223-J4223)*24*60</f>
        <v>-3.9999999999999858</v>
      </c>
      <c r="N4223" s="16">
        <f>Flights[[#This Row],[Length (min)]]/60</f>
        <v>3</v>
      </c>
      <c r="O4223">
        <v>180</v>
      </c>
      <c r="P4223">
        <v>954</v>
      </c>
      <c r="Q4223" s="18">
        <f>IFERROR(Flights[[#This Row],[Distance]]/Flights[[#This Row],[Length (hr)]], "")</f>
        <v>318</v>
      </c>
      <c r="R4223" s="1">
        <v>0.77777777777777779</v>
      </c>
      <c r="S4223" s="1" t="str">
        <f>IF(Flights[[#This Row],[Length (hr)]]&lt;2, "No meal", IF(Flights[[#This Row],[Length (hr)]]&lt;3.5, "Light meal", "Full meal"))</f>
        <v>Light meal</v>
      </c>
      <c r="T4223" s="1" t="str">
        <f>IF(AND(Flights[[#This Row],[Airline]]="US Airways", Flights[[#This Row],[Meal]]="Full Meal"), "Yes", "No")</f>
        <v>No</v>
      </c>
      <c r="U4223" s="1">
        <v>0.78888888888888886</v>
      </c>
      <c r="V4223">
        <v>16</v>
      </c>
      <c r="W4223" s="1" t="str">
        <f>IF(Flights[[#This Row],[Arrival Delay]] = "", "Cancelled", IF(Flights[[#This Row],[Arrival Delay]]&gt;15, "Delayed", "On time"))</f>
        <v>Delayed</v>
      </c>
      <c r="X4223" t="str">
        <f>IF(Flights[[#This Row],[Status]]&lt;&gt;"Delayed","", IF(Flights[[#This Row],[Arrival Delay]]&gt;120, "Severe", IF(Flights[[#This Row],[Arrival Delay]]&gt;60, "Major", "Moderate")))</f>
        <v>Moderate</v>
      </c>
      <c r="Y4223" t="b">
        <v>0</v>
      </c>
      <c r="AA4223" t="str">
        <f>IF(OR(AND(Flights[[#This Row],[Status]]="Cancelled", Flights[[#This Row],[Cancellation Reason]]="Airline/Carrier"), Flights[[#This Row],[Delay Type]]="Severe"), "Yes", "No")</f>
        <v>No</v>
      </c>
    </row>
    <row r="4224" spans="1:27" x14ac:dyDescent="0.3">
      <c r="A4224" s="3">
        <v>42311</v>
      </c>
      <c r="B4224" s="22">
        <f>WEEKNUM(Flights[[#This Row],[Date]], 1)</f>
        <v>45</v>
      </c>
      <c r="C4224" s="22">
        <f>WEEKDAY(Flights[[#This Row],[Date]],1)</f>
        <v>3</v>
      </c>
      <c r="D4224" t="s">
        <v>102</v>
      </c>
      <c r="E4224" t="s">
        <v>1987</v>
      </c>
      <c r="F4224" t="s">
        <v>0</v>
      </c>
      <c r="G4224" t="s">
        <v>10</v>
      </c>
      <c r="H4224" t="str">
        <f>_xlfn.XLOOKUP(Flights[[#This Row],[Destination]], Airports!$A$2:$A$78, Airports!$D$2:$D$78)</f>
        <v>Boston</v>
      </c>
      <c r="I4224" t="str" cm="1">
        <f t="array" ref="I4224">_xlfn.XLOOKUP(Flights[[#This Row],[Destination]],_xlfn._TRO_TRAILING( Airports!A:A),_xlfn._TRO_TRAILING( Airports!E:E), "Not found")</f>
        <v>MA</v>
      </c>
      <c r="J4224" s="1">
        <v>0.89930555555555558</v>
      </c>
      <c r="K4224" s="22">
        <f>HOUR(Flights[[#This Row],[Scheduled Departure]])</f>
        <v>21</v>
      </c>
      <c r="L4224" s="1">
        <v>0.89513888888888893</v>
      </c>
      <c r="M4224">
        <f>(L4224-J4224)*24*60</f>
        <v>-5.9999999999999787</v>
      </c>
      <c r="N4224" s="16">
        <f>Flights[[#This Row],[Length (min)]]/60</f>
        <v>5.25</v>
      </c>
      <c r="O4224">
        <v>315</v>
      </c>
      <c r="P4224">
        <v>2611</v>
      </c>
      <c r="Q4224" s="18">
        <f>IFERROR(Flights[[#This Row],[Distance]]/Flights[[#This Row],[Length (hr)]], "")</f>
        <v>497.33333333333331</v>
      </c>
      <c r="R4224" s="1">
        <v>0.25416666666666665</v>
      </c>
      <c r="S4224" s="1" t="str">
        <f>IF(Flights[[#This Row],[Length (hr)]]&lt;2, "No meal", IF(Flights[[#This Row],[Length (hr)]]&lt;3.5, "Light meal", "Full meal"))</f>
        <v>Full meal</v>
      </c>
      <c r="T4224" s="1" t="str">
        <f>IF(AND(Flights[[#This Row],[Airline]]="US Airways", Flights[[#This Row],[Meal]]="Full Meal"), "Yes", "No")</f>
        <v>No</v>
      </c>
      <c r="U4224" s="1">
        <v>0.2388888888888889</v>
      </c>
      <c r="V4224">
        <v>-22</v>
      </c>
      <c r="W4224" s="1" t="str">
        <f>IF(Flights[[#This Row],[Arrival Delay]] = "", "Cancelled", IF(Flights[[#This Row],[Arrival Delay]]&gt;15, "Delayed", "On time"))</f>
        <v>On time</v>
      </c>
      <c r="X4224" t="str">
        <f>IF(Flights[[#This Row],[Status]]&lt;&gt;"Delayed","", IF(Flights[[#This Row],[Arrival Delay]]&gt;120, "Severe", IF(Flights[[#This Row],[Arrival Delay]]&gt;60, "Major", "Moderate")))</f>
        <v/>
      </c>
      <c r="Y4224" t="b">
        <v>0</v>
      </c>
      <c r="AA4224" t="str">
        <f>IF(OR(AND(Flights[[#This Row],[Status]]="Cancelled", Flights[[#This Row],[Cancellation Reason]]="Airline/Carrier"), Flights[[#This Row],[Delay Type]]="Severe"), "Yes", "No")</f>
        <v>No</v>
      </c>
    </row>
    <row r="4225" spans="1:27" x14ac:dyDescent="0.3">
      <c r="A4225" s="3">
        <v>42311</v>
      </c>
      <c r="B4225" s="22">
        <f>WEEKNUM(Flights[[#This Row],[Date]], 1)</f>
        <v>45</v>
      </c>
      <c r="C4225" s="22">
        <f>WEEKDAY(Flights[[#This Row],[Date]],1)</f>
        <v>3</v>
      </c>
      <c r="D4225" t="s">
        <v>101</v>
      </c>
      <c r="E4225" t="s">
        <v>1987</v>
      </c>
      <c r="F4225" t="s">
        <v>0</v>
      </c>
      <c r="G4225" t="s">
        <v>12</v>
      </c>
      <c r="H4225" t="str">
        <f>_xlfn.XLOOKUP(Flights[[#This Row],[Destination]], Airports!$A$2:$A$78, Airports!$D$2:$D$78)</f>
        <v>New York</v>
      </c>
      <c r="I4225" t="str" cm="1">
        <f t="array" ref="I4225">_xlfn.XLOOKUP(Flights[[#This Row],[Destination]],_xlfn._TRO_TRAILING( Airports!A:A),_xlfn._TRO_TRAILING( Airports!E:E), "Not found")</f>
        <v>NY</v>
      </c>
      <c r="J4225" s="1">
        <v>0.90625</v>
      </c>
      <c r="K4225" s="22">
        <f>HOUR(Flights[[#This Row],[Scheduled Departure]])</f>
        <v>21</v>
      </c>
      <c r="L4225" s="1">
        <v>0.90416666666666667</v>
      </c>
      <c r="M4225">
        <f>(L4225-J4225)*24*60</f>
        <v>-2.9999999999999893</v>
      </c>
      <c r="N4225" s="16">
        <f>Flights[[#This Row],[Length (min)]]/60</f>
        <v>5</v>
      </c>
      <c r="O4225">
        <v>300</v>
      </c>
      <c r="P4225">
        <v>2475</v>
      </c>
      <c r="Q4225" s="18">
        <f>IFERROR(Flights[[#This Row],[Distance]]/Flights[[#This Row],[Length (hr)]], "")</f>
        <v>495</v>
      </c>
      <c r="R4225" s="1">
        <v>0.26111111111111113</v>
      </c>
      <c r="S4225" s="1" t="str">
        <f>IF(Flights[[#This Row],[Length (hr)]]&lt;2, "No meal", IF(Flights[[#This Row],[Length (hr)]]&lt;3.5, "Light meal", "Full meal"))</f>
        <v>Full meal</v>
      </c>
      <c r="T4225" s="1" t="str">
        <f>IF(AND(Flights[[#This Row],[Airline]]="US Airways", Flights[[#This Row],[Meal]]="Full Meal"), "Yes", "No")</f>
        <v>No</v>
      </c>
      <c r="U4225" s="1">
        <v>0.23749999999999999</v>
      </c>
      <c r="V4225">
        <v>-34</v>
      </c>
      <c r="W4225" s="1" t="str">
        <f>IF(Flights[[#This Row],[Arrival Delay]] = "", "Cancelled", IF(Flights[[#This Row],[Arrival Delay]]&gt;15, "Delayed", "On time"))</f>
        <v>On time</v>
      </c>
      <c r="X4225" t="str">
        <f>IF(Flights[[#This Row],[Status]]&lt;&gt;"Delayed","", IF(Flights[[#This Row],[Arrival Delay]]&gt;120, "Severe", IF(Flights[[#This Row],[Arrival Delay]]&gt;60, "Major", "Moderate")))</f>
        <v/>
      </c>
      <c r="Y4225" t="b">
        <v>0</v>
      </c>
      <c r="AA4225" t="str">
        <f>IF(OR(AND(Flights[[#This Row],[Status]]="Cancelled", Flights[[#This Row],[Cancellation Reason]]="Airline/Carrier"), Flights[[#This Row],[Delay Type]]="Severe"), "Yes", "No")</f>
        <v>No</v>
      </c>
    </row>
    <row r="4226" spans="1:27" x14ac:dyDescent="0.3">
      <c r="A4226" s="3">
        <v>42311</v>
      </c>
      <c r="B4226" s="22">
        <f>WEEKNUM(Flights[[#This Row],[Date]], 1)</f>
        <v>45</v>
      </c>
      <c r="C4226" s="22">
        <f>WEEKDAY(Flights[[#This Row],[Date]],1)</f>
        <v>3</v>
      </c>
      <c r="D4226" t="s">
        <v>664</v>
      </c>
      <c r="E4226" t="s">
        <v>1989</v>
      </c>
      <c r="F4226" t="s">
        <v>0</v>
      </c>
      <c r="G4226" t="s">
        <v>10</v>
      </c>
      <c r="H4226" t="str">
        <f>_xlfn.XLOOKUP(Flights[[#This Row],[Destination]], Airports!$A$2:$A$78, Airports!$D$2:$D$78)</f>
        <v>Boston</v>
      </c>
      <c r="I4226" t="str" cm="1">
        <f t="array" ref="I4226">_xlfn.XLOOKUP(Flights[[#This Row],[Destination]],_xlfn._TRO_TRAILING( Airports!A:A),_xlfn._TRO_TRAILING( Airports!E:E), "Not found")</f>
        <v>MA</v>
      </c>
      <c r="J4226" s="1">
        <v>0.91319444444444442</v>
      </c>
      <c r="K4226" s="22">
        <f>HOUR(Flights[[#This Row],[Scheduled Departure]])</f>
        <v>21</v>
      </c>
      <c r="L4226" s="1">
        <v>0.90902777777777777</v>
      </c>
      <c r="M4226">
        <f>(L4226-J4226)*24*60</f>
        <v>-5.9999999999999787</v>
      </c>
      <c r="N4226" s="16">
        <f>Flights[[#This Row],[Length (min)]]/60</f>
        <v>5.2833333333333332</v>
      </c>
      <c r="O4226">
        <v>317</v>
      </c>
      <c r="P4226">
        <v>2611</v>
      </c>
      <c r="Q4226" s="18">
        <f>IFERROR(Flights[[#This Row],[Distance]]/Flights[[#This Row],[Length (hr)]], "")</f>
        <v>494.19558359621453</v>
      </c>
      <c r="R4226" s="1">
        <v>0.26041666666666669</v>
      </c>
      <c r="S4226" s="1" t="str">
        <f>IF(Flights[[#This Row],[Length (hr)]]&lt;2, "No meal", IF(Flights[[#This Row],[Length (hr)]]&lt;3.5, "Light meal", "Full meal"))</f>
        <v>Full meal</v>
      </c>
      <c r="T4226" s="1" t="str">
        <f>IF(AND(Flights[[#This Row],[Airline]]="US Airways", Flights[[#This Row],[Meal]]="Full Meal"), "Yes", "No")</f>
        <v>No</v>
      </c>
      <c r="U4226" s="1">
        <v>0.25416666666666665</v>
      </c>
      <c r="V4226">
        <v>-9</v>
      </c>
      <c r="W4226" s="1" t="str">
        <f>IF(Flights[[#This Row],[Arrival Delay]] = "", "Cancelled", IF(Flights[[#This Row],[Arrival Delay]]&gt;15, "Delayed", "On time"))</f>
        <v>On time</v>
      </c>
      <c r="X4226" t="str">
        <f>IF(Flights[[#This Row],[Status]]&lt;&gt;"Delayed","", IF(Flights[[#This Row],[Arrival Delay]]&gt;120, "Severe", IF(Flights[[#This Row],[Arrival Delay]]&gt;60, "Major", "Moderate")))</f>
        <v/>
      </c>
      <c r="Y4226" t="b">
        <v>0</v>
      </c>
      <c r="AA4226" t="str">
        <f>IF(OR(AND(Flights[[#This Row],[Status]]="Cancelled", Flights[[#This Row],[Cancellation Reason]]="Airline/Carrier"), Flights[[#This Row],[Delay Type]]="Severe"), "Yes", "No")</f>
        <v>No</v>
      </c>
    </row>
    <row r="4227" spans="1:27" x14ac:dyDescent="0.3">
      <c r="A4227" s="3">
        <v>42311</v>
      </c>
      <c r="B4227" s="22">
        <f>WEEKNUM(Flights[[#This Row],[Date]], 1)</f>
        <v>45</v>
      </c>
      <c r="C4227" s="22">
        <f>WEEKDAY(Flights[[#This Row],[Date]],1)</f>
        <v>3</v>
      </c>
      <c r="D4227" t="s">
        <v>682</v>
      </c>
      <c r="E4227" t="s">
        <v>1992</v>
      </c>
      <c r="F4227" t="s">
        <v>0</v>
      </c>
      <c r="G4227" t="s">
        <v>10</v>
      </c>
      <c r="H4227" t="str">
        <f>_xlfn.XLOOKUP(Flights[[#This Row],[Destination]], Airports!$A$2:$A$78, Airports!$D$2:$D$78)</f>
        <v>Boston</v>
      </c>
      <c r="I4227" t="str" cm="1">
        <f t="array" ref="I4227">_xlfn.XLOOKUP(Flights[[#This Row],[Destination]],_xlfn._TRO_TRAILING( Airports!A:A),_xlfn._TRO_TRAILING( Airports!E:E), "Not found")</f>
        <v>MA</v>
      </c>
      <c r="J4227" s="1">
        <v>0.99930555555555556</v>
      </c>
      <c r="K4227" s="22">
        <f>HOUR(Flights[[#This Row],[Scheduled Departure]])</f>
        <v>23</v>
      </c>
      <c r="L4227" s="1">
        <v>0.99722222222222223</v>
      </c>
      <c r="M4227">
        <f>(L4227-J4227)*24*60</f>
        <v>-2.9999999999999893</v>
      </c>
      <c r="N4227" s="16">
        <f>Flights[[#This Row],[Length (min)]]/60</f>
        <v>5.1833333333333336</v>
      </c>
      <c r="O4227">
        <v>311</v>
      </c>
      <c r="P4227">
        <v>2611</v>
      </c>
      <c r="Q4227" s="18">
        <f>IFERROR(Flights[[#This Row],[Distance]]/Flights[[#This Row],[Length (hr)]], "")</f>
        <v>503.72990353697747</v>
      </c>
      <c r="R4227" s="1">
        <v>0.34444444444444444</v>
      </c>
      <c r="S4227" s="1" t="str">
        <f>IF(Flights[[#This Row],[Length (hr)]]&lt;2, "No meal", IF(Flights[[#This Row],[Length (hr)]]&lt;3.5, "Light meal", "Full meal"))</f>
        <v>Full meal</v>
      </c>
      <c r="T4227" s="1" t="str">
        <f>IF(AND(Flights[[#This Row],[Airline]]="US Airways", Flights[[#This Row],[Meal]]="Full Meal"), "Yes", "No")</f>
        <v>No</v>
      </c>
      <c r="U4227" s="1">
        <v>0.33819444444444446</v>
      </c>
      <c r="V4227">
        <v>-9</v>
      </c>
      <c r="W4227" s="1" t="str">
        <f>IF(Flights[[#This Row],[Arrival Delay]] = "", "Cancelled", IF(Flights[[#This Row],[Arrival Delay]]&gt;15, "Delayed", "On time"))</f>
        <v>On time</v>
      </c>
      <c r="X4227" t="str">
        <f>IF(Flights[[#This Row],[Status]]&lt;&gt;"Delayed","", IF(Flights[[#This Row],[Arrival Delay]]&gt;120, "Severe", IF(Flights[[#This Row],[Arrival Delay]]&gt;60, "Major", "Moderate")))</f>
        <v/>
      </c>
      <c r="Y4227" t="b">
        <v>0</v>
      </c>
      <c r="AA4227" t="str">
        <f>IF(OR(AND(Flights[[#This Row],[Status]]="Cancelled", Flights[[#This Row],[Cancellation Reason]]="Airline/Carrier"), Flights[[#This Row],[Delay Type]]="Severe"), "Yes", "No")</f>
        <v>No</v>
      </c>
    </row>
    <row r="4228" spans="1:27" x14ac:dyDescent="0.3">
      <c r="A4228" s="3">
        <v>42312</v>
      </c>
      <c r="B4228" s="22">
        <f>WEEKNUM(Flights[[#This Row],[Date]], 1)</f>
        <v>45</v>
      </c>
      <c r="C4228" s="22">
        <f>WEEKDAY(Flights[[#This Row],[Date]],1)</f>
        <v>4</v>
      </c>
      <c r="D4228" t="s">
        <v>228</v>
      </c>
      <c r="E4228" t="s">
        <v>1987</v>
      </c>
      <c r="F4228" t="s">
        <v>0</v>
      </c>
      <c r="G4228" t="s">
        <v>6</v>
      </c>
      <c r="H4228" t="str">
        <f>_xlfn.XLOOKUP(Flights[[#This Row],[Destination]], Airports!$A$2:$A$78, Airports!$D$2:$D$78)</f>
        <v>Nashville</v>
      </c>
      <c r="I4228" t="str" cm="1">
        <f t="array" ref="I4228">_xlfn.XLOOKUP(Flights[[#This Row],[Destination]],_xlfn._TRO_TRAILING( Airports!A:A),_xlfn._TRO_TRAILING( Airports!E:E), "Not found")</f>
        <v>TN</v>
      </c>
      <c r="J4228" s="1">
        <v>2.4305555555555556E-2</v>
      </c>
      <c r="K4228" s="22">
        <f>HOUR(Flights[[#This Row],[Scheduled Departure]])</f>
        <v>0</v>
      </c>
      <c r="L4228" s="1">
        <v>1.9444444444444445E-2</v>
      </c>
      <c r="M4228">
        <f>(L4228-J4228)*24*60</f>
        <v>-7</v>
      </c>
      <c r="N4228" s="16">
        <f>Flights[[#This Row],[Length (min)]]/60</f>
        <v>3.9666666666666668</v>
      </c>
      <c r="O4228">
        <v>238</v>
      </c>
      <c r="P4228">
        <v>1797</v>
      </c>
      <c r="Q4228" s="18">
        <f>IFERROR(Flights[[#This Row],[Distance]]/Flights[[#This Row],[Length (hr)]], "")</f>
        <v>453.02521008403357</v>
      </c>
      <c r="R4228" s="1">
        <v>0.27500000000000002</v>
      </c>
      <c r="S4228" s="1" t="str">
        <f>IF(Flights[[#This Row],[Length (hr)]]&lt;2, "No meal", IF(Flights[[#This Row],[Length (hr)]]&lt;3.5, "Light meal", "Full meal"))</f>
        <v>Full meal</v>
      </c>
      <c r="T4228" s="1" t="str">
        <f>IF(AND(Flights[[#This Row],[Airline]]="US Airways", Flights[[#This Row],[Meal]]="Full Meal"), "Yes", "No")</f>
        <v>No</v>
      </c>
      <c r="U4228" s="1">
        <v>0.26805555555555555</v>
      </c>
      <c r="V4228">
        <v>-10</v>
      </c>
      <c r="W4228" s="1" t="str">
        <f>IF(Flights[[#This Row],[Arrival Delay]] = "", "Cancelled", IF(Flights[[#This Row],[Arrival Delay]]&gt;15, "Delayed", "On time"))</f>
        <v>On time</v>
      </c>
      <c r="X4228" t="str">
        <f>IF(Flights[[#This Row],[Status]]&lt;&gt;"Delayed","", IF(Flights[[#This Row],[Arrival Delay]]&gt;120, "Severe", IF(Flights[[#This Row],[Arrival Delay]]&gt;60, "Major", "Moderate")))</f>
        <v/>
      </c>
      <c r="Y4228" t="b">
        <v>0</v>
      </c>
      <c r="AA4228" t="str">
        <f>IF(OR(AND(Flights[[#This Row],[Status]]="Cancelled", Flights[[#This Row],[Cancellation Reason]]="Airline/Carrier"), Flights[[#This Row],[Delay Type]]="Severe"), "Yes", "No")</f>
        <v>No</v>
      </c>
    </row>
    <row r="4229" spans="1:27" x14ac:dyDescent="0.3">
      <c r="A4229" s="3">
        <v>42312</v>
      </c>
      <c r="B4229" s="22">
        <f>WEEKNUM(Flights[[#This Row],[Date]], 1)</f>
        <v>45</v>
      </c>
      <c r="C4229" s="22">
        <f>WEEKDAY(Flights[[#This Row],[Date]],1)</f>
        <v>4</v>
      </c>
      <c r="D4229" t="s">
        <v>1929</v>
      </c>
      <c r="E4229" t="s">
        <v>1995</v>
      </c>
      <c r="F4229" t="s">
        <v>0</v>
      </c>
      <c r="G4229" t="s">
        <v>351</v>
      </c>
      <c r="H4229" t="str">
        <f>_xlfn.XLOOKUP(Flights[[#This Row],[Destination]], Airports!$A$2:$A$78, Airports!$D$2:$D$78)</f>
        <v>Sacramento</v>
      </c>
      <c r="I4229" t="str" cm="1">
        <f t="array" ref="I4229">_xlfn.XLOOKUP(Flights[[#This Row],[Destination]],_xlfn._TRO_TRAILING( Airports!A:A),_xlfn._TRO_TRAILING( Airports!E:E), "Not found")</f>
        <v>CA</v>
      </c>
      <c r="J4229" s="1">
        <v>0.30902777777777779</v>
      </c>
      <c r="K4229" s="22">
        <f>HOUR(Flights[[#This Row],[Scheduled Departure]])</f>
        <v>7</v>
      </c>
      <c r="L4229" s="1">
        <v>0.30833333333333335</v>
      </c>
      <c r="M4229">
        <f>(L4229-J4229)*24*60</f>
        <v>-0.99999999999999645</v>
      </c>
      <c r="N4229" s="16">
        <f>Flights[[#This Row],[Length (min)]]/60</f>
        <v>1.2666666666666666</v>
      </c>
      <c r="O4229">
        <v>76</v>
      </c>
      <c r="P4229">
        <v>373</v>
      </c>
      <c r="Q4229" s="18">
        <f>IFERROR(Flights[[#This Row],[Distance]]/Flights[[#This Row],[Length (hr)]], "")</f>
        <v>294.47368421052636</v>
      </c>
      <c r="R4229" s="1">
        <v>0.36458333333333331</v>
      </c>
      <c r="S4229" s="1" t="str">
        <f>IF(Flights[[#This Row],[Length (hr)]]&lt;2, "No meal", IF(Flights[[#This Row],[Length (hr)]]&lt;3.5, "Light meal", "Full meal"))</f>
        <v>No meal</v>
      </c>
      <c r="T4229" s="1" t="str">
        <f>IF(AND(Flights[[#This Row],[Airline]]="US Airways", Flights[[#This Row],[Meal]]="Full Meal"), "Yes", "No")</f>
        <v>No</v>
      </c>
      <c r="U4229" s="1">
        <v>0.3611111111111111</v>
      </c>
      <c r="V4229">
        <v>-5</v>
      </c>
      <c r="W4229" s="1" t="str">
        <f>IF(Flights[[#This Row],[Arrival Delay]] = "", "Cancelled", IF(Flights[[#This Row],[Arrival Delay]]&gt;15, "Delayed", "On time"))</f>
        <v>On time</v>
      </c>
      <c r="X4229" t="str">
        <f>IF(Flights[[#This Row],[Status]]&lt;&gt;"Delayed","", IF(Flights[[#This Row],[Arrival Delay]]&gt;120, "Severe", IF(Flights[[#This Row],[Arrival Delay]]&gt;60, "Major", "Moderate")))</f>
        <v/>
      </c>
      <c r="Y4229" t="b">
        <v>0</v>
      </c>
      <c r="AA4229" t="str">
        <f>IF(OR(AND(Flights[[#This Row],[Status]]="Cancelled", Flights[[#This Row],[Cancellation Reason]]="Airline/Carrier"), Flights[[#This Row],[Delay Type]]="Severe"), "Yes", "No")</f>
        <v>No</v>
      </c>
    </row>
    <row r="4230" spans="1:27" x14ac:dyDescent="0.3">
      <c r="A4230" s="3">
        <v>42312</v>
      </c>
      <c r="B4230" s="22">
        <f>WEEKNUM(Flights[[#This Row],[Date]], 1)</f>
        <v>45</v>
      </c>
      <c r="C4230" s="22">
        <f>WEEKDAY(Flights[[#This Row],[Date]],1)</f>
        <v>4</v>
      </c>
      <c r="D4230" t="s">
        <v>431</v>
      </c>
      <c r="E4230" t="s">
        <v>1994</v>
      </c>
      <c r="F4230" t="s">
        <v>0</v>
      </c>
      <c r="G4230" t="s">
        <v>266</v>
      </c>
      <c r="H4230" t="str">
        <f>_xlfn.XLOOKUP(Flights[[#This Row],[Destination]], Airports!$A$2:$A$78, Airports!$D$2:$D$78)</f>
        <v>Colorado Springs</v>
      </c>
      <c r="I4230" t="str" cm="1">
        <f t="array" ref="I4230">_xlfn.XLOOKUP(Flights[[#This Row],[Destination]],_xlfn._TRO_TRAILING( Airports!A:A),_xlfn._TRO_TRAILING( Airports!E:E), "Not found")</f>
        <v>CO</v>
      </c>
      <c r="J4230" s="1">
        <v>0.34791666666666665</v>
      </c>
      <c r="K4230" s="22">
        <f>HOUR(Flights[[#This Row],[Scheduled Departure]])</f>
        <v>8</v>
      </c>
      <c r="L4230" s="1">
        <v>0.34236111111111112</v>
      </c>
      <c r="M4230">
        <f>(L4230-J4230)*24*60</f>
        <v>-7.9999999999999716</v>
      </c>
      <c r="N4230" s="16">
        <f>Flights[[#This Row],[Length (min)]]/60</f>
        <v>2.2333333333333334</v>
      </c>
      <c r="O4230">
        <v>134</v>
      </c>
      <c r="P4230">
        <v>833</v>
      </c>
      <c r="Q4230" s="18">
        <f>IFERROR(Flights[[#This Row],[Distance]]/Flights[[#This Row],[Length (hr)]], "")</f>
        <v>372.98507462686564</v>
      </c>
      <c r="R4230" s="1">
        <v>0.48958333333333331</v>
      </c>
      <c r="S4230" s="1" t="str">
        <f>IF(Flights[[#This Row],[Length (hr)]]&lt;2, "No meal", IF(Flights[[#This Row],[Length (hr)]]&lt;3.5, "Light meal", "Full meal"))</f>
        <v>Light meal</v>
      </c>
      <c r="T4230" s="1" t="str">
        <f>IF(AND(Flights[[#This Row],[Airline]]="US Airways", Flights[[#This Row],[Meal]]="Full Meal"), "Yes", "No")</f>
        <v>No</v>
      </c>
      <c r="U4230" s="1">
        <v>0.47708333333333336</v>
      </c>
      <c r="V4230">
        <v>-18</v>
      </c>
      <c r="W4230" s="1" t="str">
        <f>IF(Flights[[#This Row],[Arrival Delay]] = "", "Cancelled", IF(Flights[[#This Row],[Arrival Delay]]&gt;15, "Delayed", "On time"))</f>
        <v>On time</v>
      </c>
      <c r="X4230" t="str">
        <f>IF(Flights[[#This Row],[Status]]&lt;&gt;"Delayed","", IF(Flights[[#This Row],[Arrival Delay]]&gt;120, "Severe", IF(Flights[[#This Row],[Arrival Delay]]&gt;60, "Major", "Moderate")))</f>
        <v/>
      </c>
      <c r="Y4230" t="b">
        <v>0</v>
      </c>
      <c r="AA4230" t="str">
        <f>IF(OR(AND(Flights[[#This Row],[Status]]="Cancelled", Flights[[#This Row],[Cancellation Reason]]="Airline/Carrier"), Flights[[#This Row],[Delay Type]]="Severe"), "Yes", "No")</f>
        <v>No</v>
      </c>
    </row>
    <row r="4231" spans="1:27" x14ac:dyDescent="0.3">
      <c r="A4231" s="3">
        <v>42312</v>
      </c>
      <c r="B4231" s="22">
        <f>WEEKNUM(Flights[[#This Row],[Date]], 1)</f>
        <v>45</v>
      </c>
      <c r="C4231" s="22">
        <f>WEEKDAY(Flights[[#This Row],[Date]],1)</f>
        <v>4</v>
      </c>
      <c r="D4231" t="s">
        <v>406</v>
      </c>
      <c r="E4231" t="s">
        <v>1996</v>
      </c>
      <c r="F4231" t="s">
        <v>0</v>
      </c>
      <c r="G4231" t="s">
        <v>281</v>
      </c>
      <c r="H4231" t="str">
        <f>_xlfn.XLOOKUP(Flights[[#This Row],[Destination]], Airports!$A$2:$A$78, Airports!$D$2:$D$78)</f>
        <v>Newark</v>
      </c>
      <c r="I4231" t="str" cm="1">
        <f t="array" ref="I4231">_xlfn.XLOOKUP(Flights[[#This Row],[Destination]],_xlfn._TRO_TRAILING( Airports!A:A),_xlfn._TRO_TRAILING( Airports!E:E), "Not found")</f>
        <v>NJ</v>
      </c>
      <c r="J4231" s="1">
        <v>0.35069444444444442</v>
      </c>
      <c r="K4231" s="22">
        <f>HOUR(Flights[[#This Row],[Scheduled Departure]])</f>
        <v>8</v>
      </c>
      <c r="L4231" s="1">
        <v>0.34861111111111109</v>
      </c>
      <c r="M4231">
        <f>(L4231-J4231)*24*60</f>
        <v>-2.9999999999999893</v>
      </c>
      <c r="N4231" s="16">
        <f>Flights[[#This Row],[Length (min)]]/60</f>
        <v>5</v>
      </c>
      <c r="O4231">
        <v>300</v>
      </c>
      <c r="P4231">
        <v>2454</v>
      </c>
      <c r="Q4231" s="18">
        <f>IFERROR(Flights[[#This Row],[Distance]]/Flights[[#This Row],[Length (hr)]], "")</f>
        <v>490.8</v>
      </c>
      <c r="R4231" s="1">
        <v>0.6875</v>
      </c>
      <c r="S4231" s="1" t="str">
        <f>IF(Flights[[#This Row],[Length (hr)]]&lt;2, "No meal", IF(Flights[[#This Row],[Length (hr)]]&lt;3.5, "Light meal", "Full meal"))</f>
        <v>Full meal</v>
      </c>
      <c r="T4231" s="1" t="str">
        <f>IF(AND(Flights[[#This Row],[Airline]]="US Airways", Flights[[#This Row],[Meal]]="Full Meal"), "Yes", "No")</f>
        <v>No</v>
      </c>
      <c r="U4231" s="1">
        <v>0.68194444444444446</v>
      </c>
      <c r="V4231">
        <v>-8</v>
      </c>
      <c r="W4231" s="1" t="str">
        <f>IF(Flights[[#This Row],[Arrival Delay]] = "", "Cancelled", IF(Flights[[#This Row],[Arrival Delay]]&gt;15, "Delayed", "On time"))</f>
        <v>On time</v>
      </c>
      <c r="X4231" t="str">
        <f>IF(Flights[[#This Row],[Status]]&lt;&gt;"Delayed","", IF(Flights[[#This Row],[Arrival Delay]]&gt;120, "Severe", IF(Flights[[#This Row],[Arrival Delay]]&gt;60, "Major", "Moderate")))</f>
        <v/>
      </c>
      <c r="Y4231" t="b">
        <v>0</v>
      </c>
      <c r="AA4231" t="str">
        <f>IF(OR(AND(Flights[[#This Row],[Status]]="Cancelled", Flights[[#This Row],[Cancellation Reason]]="Airline/Carrier"), Flights[[#This Row],[Delay Type]]="Severe"), "Yes", "No")</f>
        <v>No</v>
      </c>
    </row>
    <row r="4232" spans="1:27" x14ac:dyDescent="0.3">
      <c r="A4232" s="3">
        <v>42312</v>
      </c>
      <c r="B4232" s="22">
        <f>WEEKNUM(Flights[[#This Row],[Date]], 1)</f>
        <v>45</v>
      </c>
      <c r="C4232" s="22">
        <f>WEEKDAY(Flights[[#This Row],[Date]],1)</f>
        <v>4</v>
      </c>
      <c r="D4232" t="s">
        <v>137</v>
      </c>
      <c r="E4232" t="s">
        <v>1987</v>
      </c>
      <c r="F4232" t="s">
        <v>0</v>
      </c>
      <c r="G4232" t="s">
        <v>7</v>
      </c>
      <c r="H4232" t="str">
        <f>_xlfn.XLOOKUP(Flights[[#This Row],[Destination]], Airports!$A$2:$A$78, Airports!$D$2:$D$78)</f>
        <v>Austin</v>
      </c>
      <c r="I4232" t="str" cm="1">
        <f t="array" ref="I4232">_xlfn.XLOOKUP(Flights[[#This Row],[Destination]],_xlfn._TRO_TRAILING( Airports!A:A),_xlfn._TRO_TRAILING( Airports!E:E), "Not found")</f>
        <v>TX</v>
      </c>
      <c r="J4232" s="1">
        <v>0.49305555555555558</v>
      </c>
      <c r="K4232" s="22">
        <f>HOUR(Flights[[#This Row],[Scheduled Departure]])</f>
        <v>11</v>
      </c>
      <c r="L4232" s="1">
        <v>0.49930555555555556</v>
      </c>
      <c r="M4232">
        <f>(L4232-J4232)*24*60</f>
        <v>8.999999999999968</v>
      </c>
      <c r="N4232" s="16">
        <f>Flights[[#This Row],[Length (min)]]/60</f>
        <v>3.2833333333333332</v>
      </c>
      <c r="O4232">
        <v>197</v>
      </c>
      <c r="P4232">
        <v>1242</v>
      </c>
      <c r="Q4232" s="18">
        <f>IFERROR(Flights[[#This Row],[Distance]]/Flights[[#This Row],[Length (hr)]], "")</f>
        <v>378.2741116751269</v>
      </c>
      <c r="R4232" s="1">
        <v>0.7006944444444444</v>
      </c>
      <c r="S4232" s="1" t="str">
        <f>IF(Flights[[#This Row],[Length (hr)]]&lt;2, "No meal", IF(Flights[[#This Row],[Length (hr)]]&lt;3.5, "Light meal", "Full meal"))</f>
        <v>Light meal</v>
      </c>
      <c r="T4232" s="1" t="str">
        <f>IF(AND(Flights[[#This Row],[Airline]]="US Airways", Flights[[#This Row],[Meal]]="Full Meal"), "Yes", "No")</f>
        <v>No</v>
      </c>
      <c r="U4232" s="1">
        <v>0.71944444444444444</v>
      </c>
      <c r="V4232">
        <v>27</v>
      </c>
      <c r="W4232" s="1" t="str">
        <f>IF(Flights[[#This Row],[Arrival Delay]] = "", "Cancelled", IF(Flights[[#This Row],[Arrival Delay]]&gt;15, "Delayed", "On time"))</f>
        <v>Delayed</v>
      </c>
      <c r="X4232" t="str">
        <f>IF(Flights[[#This Row],[Status]]&lt;&gt;"Delayed","", IF(Flights[[#This Row],[Arrival Delay]]&gt;120, "Severe", IF(Flights[[#This Row],[Arrival Delay]]&gt;60, "Major", "Moderate")))</f>
        <v>Moderate</v>
      </c>
      <c r="Y4232" t="b">
        <v>0</v>
      </c>
      <c r="AA4232" t="str">
        <f>IF(OR(AND(Flights[[#This Row],[Status]]="Cancelled", Flights[[#This Row],[Cancellation Reason]]="Airline/Carrier"), Flights[[#This Row],[Delay Type]]="Severe"), "Yes", "No")</f>
        <v>No</v>
      </c>
    </row>
    <row r="4233" spans="1:27" x14ac:dyDescent="0.3">
      <c r="A4233" s="3">
        <v>42312</v>
      </c>
      <c r="B4233" s="22">
        <f>WEEKNUM(Flights[[#This Row],[Date]], 1)</f>
        <v>45</v>
      </c>
      <c r="C4233" s="22">
        <f>WEEKDAY(Flights[[#This Row],[Date]],1)</f>
        <v>4</v>
      </c>
      <c r="D4233" t="s">
        <v>1888</v>
      </c>
      <c r="E4233" t="s">
        <v>1995</v>
      </c>
      <c r="F4233" t="s">
        <v>0</v>
      </c>
      <c r="G4233" t="s">
        <v>347</v>
      </c>
      <c r="H4233" t="str">
        <f>_xlfn.XLOOKUP(Flights[[#This Row],[Destination]], Airports!$A$2:$A$78, Airports!$D$2:$D$78)</f>
        <v>San Jose</v>
      </c>
      <c r="I4233" t="str" cm="1">
        <f t="array" ref="I4233">_xlfn.XLOOKUP(Flights[[#This Row],[Destination]],_xlfn._TRO_TRAILING( Airports!A:A),_xlfn._TRO_TRAILING( Airports!E:E), "Not found")</f>
        <v>CA</v>
      </c>
      <c r="J4233" s="1">
        <v>0.57986111111111116</v>
      </c>
      <c r="K4233" s="22">
        <f>HOUR(Flights[[#This Row],[Scheduled Departure]])</f>
        <v>13</v>
      </c>
      <c r="L4233" s="1">
        <v>0.57777777777777772</v>
      </c>
      <c r="M4233">
        <f>(L4233-J4233)*24*60</f>
        <v>-3.0000000000001492</v>
      </c>
      <c r="N4233" s="16">
        <f>Flights[[#This Row],[Length (min)]]/60</f>
        <v>1.1166666666666667</v>
      </c>
      <c r="O4233">
        <v>67</v>
      </c>
      <c r="P4233">
        <v>308</v>
      </c>
      <c r="Q4233" s="18">
        <f>IFERROR(Flights[[#This Row],[Distance]]/Flights[[#This Row],[Length (hr)]], "")</f>
        <v>275.82089552238807</v>
      </c>
      <c r="R4233" s="1">
        <v>0.62847222222222221</v>
      </c>
      <c r="S4233" s="1" t="str">
        <f>IF(Flights[[#This Row],[Length (hr)]]&lt;2, "No meal", IF(Flights[[#This Row],[Length (hr)]]&lt;3.5, "Light meal", "Full meal"))</f>
        <v>No meal</v>
      </c>
      <c r="T4233" s="1" t="str">
        <f>IF(AND(Flights[[#This Row],[Airline]]="US Airways", Flights[[#This Row],[Meal]]="Full Meal"), "Yes", "No")</f>
        <v>No</v>
      </c>
      <c r="U4233" s="1">
        <v>0.62430555555555556</v>
      </c>
      <c r="V4233">
        <v>-6</v>
      </c>
      <c r="W4233" s="1" t="str">
        <f>IF(Flights[[#This Row],[Arrival Delay]] = "", "Cancelled", IF(Flights[[#This Row],[Arrival Delay]]&gt;15, "Delayed", "On time"))</f>
        <v>On time</v>
      </c>
      <c r="X4233" t="str">
        <f>IF(Flights[[#This Row],[Status]]&lt;&gt;"Delayed","", IF(Flights[[#This Row],[Arrival Delay]]&gt;120, "Severe", IF(Flights[[#This Row],[Arrival Delay]]&gt;60, "Major", "Moderate")))</f>
        <v/>
      </c>
      <c r="Y4233" t="b">
        <v>0</v>
      </c>
      <c r="AA4233" t="str">
        <f>IF(OR(AND(Flights[[#This Row],[Status]]="Cancelled", Flights[[#This Row],[Cancellation Reason]]="Airline/Carrier"), Flights[[#This Row],[Delay Type]]="Severe"), "Yes", "No")</f>
        <v>No</v>
      </c>
    </row>
    <row r="4234" spans="1:27" x14ac:dyDescent="0.3">
      <c r="A4234" s="3">
        <v>42312</v>
      </c>
      <c r="B4234" s="22">
        <f>WEEKNUM(Flights[[#This Row],[Date]], 1)</f>
        <v>45</v>
      </c>
      <c r="C4234" s="22">
        <f>WEEKDAY(Flights[[#This Row],[Date]],1)</f>
        <v>4</v>
      </c>
      <c r="D4234" t="s">
        <v>585</v>
      </c>
      <c r="E4234" t="s">
        <v>1996</v>
      </c>
      <c r="F4234" t="s">
        <v>0</v>
      </c>
      <c r="G4234" t="s">
        <v>344</v>
      </c>
      <c r="H4234" t="str">
        <f>_xlfn.XLOOKUP(Flights[[#This Row],[Destination]], Airports!$A$2:$A$78, Airports!$D$2:$D$78)</f>
        <v>Seattle</v>
      </c>
      <c r="I4234" t="str" cm="1">
        <f t="array" ref="I4234">_xlfn.XLOOKUP(Flights[[#This Row],[Destination]],_xlfn._TRO_TRAILING( Airports!A:A),_xlfn._TRO_TRAILING( Airports!E:E), "Not found")</f>
        <v>WA</v>
      </c>
      <c r="J4234" s="1">
        <v>0.60416666666666663</v>
      </c>
      <c r="K4234" s="22">
        <f>HOUR(Flights[[#This Row],[Scheduled Departure]])</f>
        <v>14</v>
      </c>
      <c r="L4234" s="1">
        <v>0.60763888888888884</v>
      </c>
      <c r="M4234">
        <f>(L4234-J4234)*24*60</f>
        <v>4.9999999999999822</v>
      </c>
      <c r="N4234" s="16">
        <f>Flights[[#This Row],[Length (min)]]/60</f>
        <v>2.9166666666666665</v>
      </c>
      <c r="O4234">
        <v>175</v>
      </c>
      <c r="P4234">
        <v>954</v>
      </c>
      <c r="Q4234" s="18">
        <f>IFERROR(Flights[[#This Row],[Distance]]/Flights[[#This Row],[Length (hr)]], "")</f>
        <v>327.08571428571429</v>
      </c>
      <c r="R4234" s="1">
        <v>0.71180555555555558</v>
      </c>
      <c r="S4234" s="1" t="str">
        <f>IF(Flights[[#This Row],[Length (hr)]]&lt;2, "No meal", IF(Flights[[#This Row],[Length (hr)]]&lt;3.5, "Light meal", "Full meal"))</f>
        <v>Light meal</v>
      </c>
      <c r="T4234" s="1" t="str">
        <f>IF(AND(Flights[[#This Row],[Airline]]="US Airways", Flights[[#This Row],[Meal]]="Full Meal"), "Yes", "No")</f>
        <v>No</v>
      </c>
      <c r="U4234" s="1">
        <v>0.72916666666666663</v>
      </c>
      <c r="V4234">
        <v>25</v>
      </c>
      <c r="W4234" s="1" t="str">
        <f>IF(Flights[[#This Row],[Arrival Delay]] = "", "Cancelled", IF(Flights[[#This Row],[Arrival Delay]]&gt;15, "Delayed", "On time"))</f>
        <v>Delayed</v>
      </c>
      <c r="X4234" t="str">
        <f>IF(Flights[[#This Row],[Status]]&lt;&gt;"Delayed","", IF(Flights[[#This Row],[Arrival Delay]]&gt;120, "Severe", IF(Flights[[#This Row],[Arrival Delay]]&gt;60, "Major", "Moderate")))</f>
        <v>Moderate</v>
      </c>
      <c r="Y4234" t="b">
        <v>0</v>
      </c>
      <c r="AA4234" t="str">
        <f>IF(OR(AND(Flights[[#This Row],[Status]]="Cancelled", Flights[[#This Row],[Cancellation Reason]]="Airline/Carrier"), Flights[[#This Row],[Delay Type]]="Severe"), "Yes", "No")</f>
        <v>No</v>
      </c>
    </row>
    <row r="4235" spans="1:27" x14ac:dyDescent="0.3">
      <c r="A4235" s="3">
        <v>42312</v>
      </c>
      <c r="B4235" s="22">
        <f>WEEKNUM(Flights[[#This Row],[Date]], 1)</f>
        <v>45</v>
      </c>
      <c r="C4235" s="22">
        <f>WEEKDAY(Flights[[#This Row],[Date]],1)</f>
        <v>4</v>
      </c>
      <c r="D4235" t="s">
        <v>178</v>
      </c>
      <c r="E4235" t="s">
        <v>1987</v>
      </c>
      <c r="F4235" t="s">
        <v>0</v>
      </c>
      <c r="G4235" t="s">
        <v>4</v>
      </c>
      <c r="H4235" t="str">
        <f>_xlfn.XLOOKUP(Flights[[#This Row],[Destination]], Airports!$A$2:$A$78, Airports!$D$2:$D$78)</f>
        <v>Chicago</v>
      </c>
      <c r="I4235" t="str" cm="1">
        <f t="array" ref="I4235">_xlfn.XLOOKUP(Flights[[#This Row],[Destination]],_xlfn._TRO_TRAILING( Airports!A:A),_xlfn._TRO_TRAILING( Airports!E:E), "Not found")</f>
        <v>IL</v>
      </c>
      <c r="J4235" s="1">
        <v>0.60763888888888884</v>
      </c>
      <c r="K4235" s="22">
        <f>HOUR(Flights[[#This Row],[Scheduled Departure]])</f>
        <v>14</v>
      </c>
      <c r="L4235" s="1">
        <v>0.61319444444444449</v>
      </c>
      <c r="M4235">
        <f>(L4235-J4235)*24*60</f>
        <v>8.0000000000001315</v>
      </c>
      <c r="N4235" s="16">
        <f>Flights[[#This Row],[Length (min)]]/60</f>
        <v>3.7833333333333332</v>
      </c>
      <c r="O4235">
        <v>227</v>
      </c>
      <c r="P4235">
        <v>1744</v>
      </c>
      <c r="Q4235" s="18">
        <f>IFERROR(Flights[[#This Row],[Distance]]/Flights[[#This Row],[Length (hr)]], "")</f>
        <v>460.96916299559473</v>
      </c>
      <c r="R4235" s="1">
        <v>0.86319444444444449</v>
      </c>
      <c r="S4235" s="1" t="str">
        <f>IF(Flights[[#This Row],[Length (hr)]]&lt;2, "No meal", IF(Flights[[#This Row],[Length (hr)]]&lt;3.5, "Light meal", "Full meal"))</f>
        <v>Full meal</v>
      </c>
      <c r="T4235" s="1" t="str">
        <f>IF(AND(Flights[[#This Row],[Airline]]="US Airways", Flights[[#This Row],[Meal]]="Full Meal"), "Yes", "No")</f>
        <v>No</v>
      </c>
      <c r="U4235" s="1">
        <v>0.85416666666666663</v>
      </c>
      <c r="V4235">
        <v>-13</v>
      </c>
      <c r="W4235" s="1" t="str">
        <f>IF(Flights[[#This Row],[Arrival Delay]] = "", "Cancelled", IF(Flights[[#This Row],[Arrival Delay]]&gt;15, "Delayed", "On time"))</f>
        <v>On time</v>
      </c>
      <c r="X4235" t="str">
        <f>IF(Flights[[#This Row],[Status]]&lt;&gt;"Delayed","", IF(Flights[[#This Row],[Arrival Delay]]&gt;120, "Severe", IF(Flights[[#This Row],[Arrival Delay]]&gt;60, "Major", "Moderate")))</f>
        <v/>
      </c>
      <c r="Y4235" t="b">
        <v>0</v>
      </c>
      <c r="AA4235" t="str">
        <f>IF(OR(AND(Flights[[#This Row],[Status]]="Cancelled", Flights[[#This Row],[Cancellation Reason]]="Airline/Carrier"), Flights[[#This Row],[Delay Type]]="Severe"), "Yes", "No")</f>
        <v>No</v>
      </c>
    </row>
    <row r="4236" spans="1:27" x14ac:dyDescent="0.3">
      <c r="A4236" s="3">
        <v>42312</v>
      </c>
      <c r="B4236" s="22">
        <f>WEEKNUM(Flights[[#This Row],[Date]], 1)</f>
        <v>45</v>
      </c>
      <c r="C4236" s="22">
        <f>WEEKDAY(Flights[[#This Row],[Date]],1)</f>
        <v>4</v>
      </c>
      <c r="D4236" t="s">
        <v>1305</v>
      </c>
      <c r="E4236" t="s">
        <v>1995</v>
      </c>
      <c r="F4236" t="s">
        <v>0</v>
      </c>
      <c r="G4236" t="s">
        <v>29</v>
      </c>
      <c r="H4236" t="str">
        <f>_xlfn.XLOOKUP(Flights[[#This Row],[Destination]], Airports!$A$2:$A$78, Airports!$D$2:$D$78)</f>
        <v>Phoenix</v>
      </c>
      <c r="I4236" t="str" cm="1">
        <f t="array" ref="I4236">_xlfn.XLOOKUP(Flights[[#This Row],[Destination]],_xlfn._TRO_TRAILING( Airports!A:A),_xlfn._TRO_TRAILING( Airports!E:E), "Not found")</f>
        <v>AZ</v>
      </c>
      <c r="J4236" s="1">
        <v>0.65972222222222221</v>
      </c>
      <c r="K4236" s="22">
        <f>HOUR(Flights[[#This Row],[Scheduled Departure]])</f>
        <v>15</v>
      </c>
      <c r="L4236" s="1">
        <v>0.67986111111111114</v>
      </c>
      <c r="M4236">
        <f>(L4236-J4236)*24*60</f>
        <v>29.000000000000057</v>
      </c>
      <c r="N4236" s="16">
        <f>Flights[[#This Row],[Length (min)]]/60</f>
        <v>1.2166666666666666</v>
      </c>
      <c r="O4236">
        <v>73</v>
      </c>
      <c r="P4236">
        <v>370</v>
      </c>
      <c r="Q4236" s="18">
        <f>IFERROR(Flights[[#This Row],[Distance]]/Flights[[#This Row],[Length (hr)]], "")</f>
        <v>304.10958904109594</v>
      </c>
      <c r="R4236" s="1">
        <v>0.75347222222222221</v>
      </c>
      <c r="S4236" s="1" t="str">
        <f>IF(Flights[[#This Row],[Length (hr)]]&lt;2, "No meal", IF(Flights[[#This Row],[Length (hr)]]&lt;3.5, "Light meal", "Full meal"))</f>
        <v>No meal</v>
      </c>
      <c r="T4236" s="1" t="str">
        <f>IF(AND(Flights[[#This Row],[Airline]]="US Airways", Flights[[#This Row],[Meal]]="Full Meal"), "Yes", "No")</f>
        <v>No</v>
      </c>
      <c r="U4236" s="1">
        <v>0.77222222222222225</v>
      </c>
      <c r="V4236">
        <v>27</v>
      </c>
      <c r="W4236" s="1" t="str">
        <f>IF(Flights[[#This Row],[Arrival Delay]] = "", "Cancelled", IF(Flights[[#This Row],[Arrival Delay]]&gt;15, "Delayed", "On time"))</f>
        <v>Delayed</v>
      </c>
      <c r="X4236" t="str">
        <f>IF(Flights[[#This Row],[Status]]&lt;&gt;"Delayed","", IF(Flights[[#This Row],[Arrival Delay]]&gt;120, "Severe", IF(Flights[[#This Row],[Arrival Delay]]&gt;60, "Major", "Moderate")))</f>
        <v>Moderate</v>
      </c>
      <c r="Y4236" t="b">
        <v>0</v>
      </c>
      <c r="AA4236" t="str">
        <f>IF(OR(AND(Flights[[#This Row],[Status]]="Cancelled", Flights[[#This Row],[Cancellation Reason]]="Airline/Carrier"), Flights[[#This Row],[Delay Type]]="Severe"), "Yes", "No")</f>
        <v>No</v>
      </c>
    </row>
    <row r="4237" spans="1:27" x14ac:dyDescent="0.3">
      <c r="A4237" s="3">
        <v>42312</v>
      </c>
      <c r="B4237" s="22">
        <f>WEEKNUM(Flights[[#This Row],[Date]], 1)</f>
        <v>45</v>
      </c>
      <c r="C4237" s="22">
        <f>WEEKDAY(Flights[[#This Row],[Date]],1)</f>
        <v>4</v>
      </c>
      <c r="D4237" t="s">
        <v>562</v>
      </c>
      <c r="E4237" t="s">
        <v>1989</v>
      </c>
      <c r="F4237" t="s">
        <v>0</v>
      </c>
      <c r="G4237" t="s">
        <v>12</v>
      </c>
      <c r="H4237" t="str">
        <f>_xlfn.XLOOKUP(Flights[[#This Row],[Destination]], Airports!$A$2:$A$78, Airports!$D$2:$D$78)</f>
        <v>New York</v>
      </c>
      <c r="I4237" t="str" cm="1">
        <f t="array" ref="I4237">_xlfn.XLOOKUP(Flights[[#This Row],[Destination]],_xlfn._TRO_TRAILING( Airports!A:A),_xlfn._TRO_TRAILING( Airports!E:E), "Not found")</f>
        <v>NY</v>
      </c>
      <c r="J4237" s="1">
        <v>0.67708333333333337</v>
      </c>
      <c r="K4237" s="22">
        <f>HOUR(Flights[[#This Row],[Scheduled Departure]])</f>
        <v>16</v>
      </c>
      <c r="L4237" s="1">
        <v>0.70138888888888884</v>
      </c>
      <c r="M4237">
        <f>(L4237-J4237)*24*60</f>
        <v>34.999999999999872</v>
      </c>
      <c r="N4237" s="16">
        <f>Flights[[#This Row],[Length (min)]]/60</f>
        <v>4.8833333333333337</v>
      </c>
      <c r="O4237">
        <v>293</v>
      </c>
      <c r="P4237">
        <v>2475</v>
      </c>
      <c r="Q4237" s="18">
        <f>IFERROR(Flights[[#This Row],[Distance]]/Flights[[#This Row],[Length (hr)]], "")</f>
        <v>506.82593856655285</v>
      </c>
      <c r="R4237" s="1">
        <v>1.8749999999999999E-2</v>
      </c>
      <c r="S4237" s="1" t="str">
        <f>IF(Flights[[#This Row],[Length (hr)]]&lt;2, "No meal", IF(Flights[[#This Row],[Length (hr)]]&lt;3.5, "Light meal", "Full meal"))</f>
        <v>Full meal</v>
      </c>
      <c r="T4237" s="1" t="str">
        <f>IF(AND(Flights[[#This Row],[Airline]]="US Airways", Flights[[#This Row],[Meal]]="Full Meal"), "Yes", "No")</f>
        <v>No</v>
      </c>
      <c r="U4237" s="1">
        <v>2.9861111111111113E-2</v>
      </c>
      <c r="V4237">
        <v>16</v>
      </c>
      <c r="W4237" s="1" t="str">
        <f>IF(Flights[[#This Row],[Arrival Delay]] = "", "Cancelled", IF(Flights[[#This Row],[Arrival Delay]]&gt;15, "Delayed", "On time"))</f>
        <v>Delayed</v>
      </c>
      <c r="X4237" t="str">
        <f>IF(Flights[[#This Row],[Status]]&lt;&gt;"Delayed","", IF(Flights[[#This Row],[Arrival Delay]]&gt;120, "Severe", IF(Flights[[#This Row],[Arrival Delay]]&gt;60, "Major", "Moderate")))</f>
        <v>Moderate</v>
      </c>
      <c r="Y4237" t="b">
        <v>0</v>
      </c>
      <c r="AA4237" t="str">
        <f>IF(OR(AND(Flights[[#This Row],[Status]]="Cancelled", Flights[[#This Row],[Cancellation Reason]]="Airline/Carrier"), Flights[[#This Row],[Delay Type]]="Severe"), "Yes", "No")</f>
        <v>No</v>
      </c>
    </row>
    <row r="4238" spans="1:27" x14ac:dyDescent="0.3">
      <c r="A4238" s="3">
        <v>42312</v>
      </c>
      <c r="B4238" s="22">
        <f>WEEKNUM(Flights[[#This Row],[Date]], 1)</f>
        <v>45</v>
      </c>
      <c r="C4238" s="22">
        <f>WEEKDAY(Flights[[#This Row],[Date]],1)</f>
        <v>4</v>
      </c>
      <c r="D4238" t="s">
        <v>555</v>
      </c>
      <c r="E4238" t="s">
        <v>1994</v>
      </c>
      <c r="F4238" t="s">
        <v>0</v>
      </c>
      <c r="G4238" t="s">
        <v>266</v>
      </c>
      <c r="H4238" t="str">
        <f>_xlfn.XLOOKUP(Flights[[#This Row],[Destination]], Airports!$A$2:$A$78, Airports!$D$2:$D$78)</f>
        <v>Colorado Springs</v>
      </c>
      <c r="I4238" t="str" cm="1">
        <f t="array" ref="I4238">_xlfn.XLOOKUP(Flights[[#This Row],[Destination]],_xlfn._TRO_TRAILING( Airports!A:A),_xlfn._TRO_TRAILING( Airports!E:E), "Not found")</f>
        <v>CO</v>
      </c>
      <c r="J4238" s="1">
        <v>0.73472222222222228</v>
      </c>
      <c r="K4238" s="22">
        <f>HOUR(Flights[[#This Row],[Scheduled Departure]])</f>
        <v>17</v>
      </c>
      <c r="L4238" s="1">
        <v>0.73750000000000004</v>
      </c>
      <c r="M4238">
        <f>(L4238-J4238)*24*60</f>
        <v>3.9999999999999858</v>
      </c>
      <c r="N4238" s="16">
        <f>Flights[[#This Row],[Length (min)]]/60</f>
        <v>2.6333333333333333</v>
      </c>
      <c r="O4238">
        <v>158</v>
      </c>
      <c r="P4238">
        <v>833</v>
      </c>
      <c r="Q4238" s="18">
        <f>IFERROR(Flights[[#This Row],[Distance]]/Flights[[#This Row],[Length (hr)]], "")</f>
        <v>316.32911392405066</v>
      </c>
      <c r="R4238" s="1">
        <v>0.87291666666666667</v>
      </c>
      <c r="S4238" s="1" t="str">
        <f>IF(Flights[[#This Row],[Length (hr)]]&lt;2, "No meal", IF(Flights[[#This Row],[Length (hr)]]&lt;3.5, "Light meal", "Full meal"))</f>
        <v>Light meal</v>
      </c>
      <c r="T4238" s="1" t="str">
        <f>IF(AND(Flights[[#This Row],[Airline]]="US Airways", Flights[[#This Row],[Meal]]="Full Meal"), "Yes", "No")</f>
        <v>No</v>
      </c>
      <c r="U4238" s="1">
        <v>0.88888888888888884</v>
      </c>
      <c r="V4238">
        <v>23</v>
      </c>
      <c r="W4238" s="1" t="str">
        <f>IF(Flights[[#This Row],[Arrival Delay]] = "", "Cancelled", IF(Flights[[#This Row],[Arrival Delay]]&gt;15, "Delayed", "On time"))</f>
        <v>Delayed</v>
      </c>
      <c r="X4238" t="str">
        <f>IF(Flights[[#This Row],[Status]]&lt;&gt;"Delayed","", IF(Flights[[#This Row],[Arrival Delay]]&gt;120, "Severe", IF(Flights[[#This Row],[Arrival Delay]]&gt;60, "Major", "Moderate")))</f>
        <v>Moderate</v>
      </c>
      <c r="Y4238" t="b">
        <v>0</v>
      </c>
      <c r="AA4238" t="str">
        <f>IF(OR(AND(Flights[[#This Row],[Status]]="Cancelled", Flights[[#This Row],[Cancellation Reason]]="Airline/Carrier"), Flights[[#This Row],[Delay Type]]="Severe"), "Yes", "No")</f>
        <v>No</v>
      </c>
    </row>
    <row r="4239" spans="1:27" x14ac:dyDescent="0.3">
      <c r="A4239" s="3">
        <v>42312</v>
      </c>
      <c r="B4239" s="22">
        <f>WEEKNUM(Flights[[#This Row],[Date]], 1)</f>
        <v>45</v>
      </c>
      <c r="C4239" s="22">
        <f>WEEKDAY(Flights[[#This Row],[Date]],1)</f>
        <v>4</v>
      </c>
      <c r="D4239" t="s">
        <v>768</v>
      </c>
      <c r="E4239" t="s">
        <v>1990</v>
      </c>
      <c r="F4239" t="s">
        <v>0</v>
      </c>
      <c r="G4239" t="s">
        <v>273</v>
      </c>
      <c r="H4239" t="str">
        <f>_xlfn.XLOOKUP(Flights[[#This Row],[Destination]], Airports!$A$2:$A$78, Airports!$D$2:$D$78)</f>
        <v>Denver</v>
      </c>
      <c r="I4239" t="str" cm="1">
        <f t="array" ref="I4239">_xlfn.XLOOKUP(Flights[[#This Row],[Destination]],_xlfn._TRO_TRAILING( Airports!A:A),_xlfn._TRO_TRAILING( Airports!E:E), "Not found")</f>
        <v>CO</v>
      </c>
      <c r="J4239" s="1">
        <v>0.75</v>
      </c>
      <c r="K4239" s="22">
        <f>HOUR(Flights[[#This Row],[Scheduled Departure]])</f>
        <v>18</v>
      </c>
      <c r="L4239" s="1">
        <v>0.74444444444444446</v>
      </c>
      <c r="M4239">
        <f>(L4239-J4239)*24*60</f>
        <v>-7.9999999999999716</v>
      </c>
      <c r="N4239" s="16">
        <f>Flights[[#This Row],[Length (min)]]/60</f>
        <v>2.15</v>
      </c>
      <c r="O4239">
        <v>129</v>
      </c>
      <c r="P4239">
        <v>862</v>
      </c>
      <c r="Q4239" s="18">
        <f>IFERROR(Flights[[#This Row],[Distance]]/Flights[[#This Row],[Length (hr)]], "")</f>
        <v>400.93023255813955</v>
      </c>
      <c r="R4239" s="1">
        <v>0.88888888888888884</v>
      </c>
      <c r="S4239" s="1" t="str">
        <f>IF(Flights[[#This Row],[Length (hr)]]&lt;2, "No meal", IF(Flights[[#This Row],[Length (hr)]]&lt;3.5, "Light meal", "Full meal"))</f>
        <v>Light meal</v>
      </c>
      <c r="T4239" s="1" t="str">
        <f>IF(AND(Flights[[#This Row],[Airline]]="US Airways", Flights[[#This Row],[Meal]]="Full Meal"), "Yes", "No")</f>
        <v>No</v>
      </c>
      <c r="U4239" s="1">
        <v>0.87569444444444444</v>
      </c>
      <c r="V4239">
        <v>-19</v>
      </c>
      <c r="W4239" s="1" t="str">
        <f>IF(Flights[[#This Row],[Arrival Delay]] = "", "Cancelled", IF(Flights[[#This Row],[Arrival Delay]]&gt;15, "Delayed", "On time"))</f>
        <v>On time</v>
      </c>
      <c r="X4239" t="str">
        <f>IF(Flights[[#This Row],[Status]]&lt;&gt;"Delayed","", IF(Flights[[#This Row],[Arrival Delay]]&gt;120, "Severe", IF(Flights[[#This Row],[Arrival Delay]]&gt;60, "Major", "Moderate")))</f>
        <v/>
      </c>
      <c r="Y4239" t="b">
        <v>0</v>
      </c>
      <c r="AA4239" t="str">
        <f>IF(OR(AND(Flights[[#This Row],[Status]]="Cancelled", Flights[[#This Row],[Cancellation Reason]]="Airline/Carrier"), Flights[[#This Row],[Delay Type]]="Severe"), "Yes", "No")</f>
        <v>No</v>
      </c>
    </row>
    <row r="4240" spans="1:27" x14ac:dyDescent="0.3">
      <c r="A4240" s="3">
        <v>42312</v>
      </c>
      <c r="B4240" s="22">
        <f>WEEKNUM(Flights[[#This Row],[Date]], 1)</f>
        <v>45</v>
      </c>
      <c r="C4240" s="22">
        <f>WEEKDAY(Flights[[#This Row],[Date]],1)</f>
        <v>4</v>
      </c>
      <c r="D4240" t="s">
        <v>617</v>
      </c>
      <c r="E4240" t="s">
        <v>1990</v>
      </c>
      <c r="F4240" t="s">
        <v>0</v>
      </c>
      <c r="G4240" t="s">
        <v>20</v>
      </c>
      <c r="H4240" t="str">
        <f>_xlfn.XLOOKUP(Flights[[#This Row],[Destination]], Airports!$A$2:$A$78, Airports!$D$2:$D$78)</f>
        <v>Kahului</v>
      </c>
      <c r="I4240" t="str" cm="1">
        <f t="array" ref="I4240">_xlfn.XLOOKUP(Flights[[#This Row],[Destination]],_xlfn._TRO_TRAILING( Airports!A:A),_xlfn._TRO_TRAILING( Airports!E:E), "Not found")</f>
        <v>HI</v>
      </c>
      <c r="J4240" s="1">
        <v>0.75</v>
      </c>
      <c r="K4240" s="22">
        <f>HOUR(Flights[[#This Row],[Scheduled Departure]])</f>
        <v>18</v>
      </c>
      <c r="L4240" s="1">
        <v>0.81319444444444444</v>
      </c>
      <c r="M4240">
        <f>(L4240-J4240)*24*60</f>
        <v>91</v>
      </c>
      <c r="N4240" s="16">
        <f>Flights[[#This Row],[Length (min)]]/60</f>
        <v>5.5666666666666664</v>
      </c>
      <c r="O4240">
        <v>334</v>
      </c>
      <c r="P4240">
        <v>2486</v>
      </c>
      <c r="Q4240" s="18">
        <f>IFERROR(Flights[[#This Row],[Distance]]/Flights[[#This Row],[Length (hr)]], "")</f>
        <v>446.58682634730542</v>
      </c>
      <c r="R4240" s="1">
        <v>0.91180555555555554</v>
      </c>
      <c r="S4240" s="1" t="str">
        <f>IF(Flights[[#This Row],[Length (hr)]]&lt;2, "No meal", IF(Flights[[#This Row],[Length (hr)]]&lt;3.5, "Light meal", "Full meal"))</f>
        <v>Full meal</v>
      </c>
      <c r="T4240" s="1" t="str">
        <f>IF(AND(Flights[[#This Row],[Airline]]="US Airways", Flights[[#This Row],[Meal]]="Full Meal"), "Yes", "No")</f>
        <v>No</v>
      </c>
      <c r="U4240" s="1">
        <v>0.96180555555555558</v>
      </c>
      <c r="V4240">
        <v>72</v>
      </c>
      <c r="W4240" s="1" t="str">
        <f>IF(Flights[[#This Row],[Arrival Delay]] = "", "Cancelled", IF(Flights[[#This Row],[Arrival Delay]]&gt;15, "Delayed", "On time"))</f>
        <v>Delayed</v>
      </c>
      <c r="X4240" t="str">
        <f>IF(Flights[[#This Row],[Status]]&lt;&gt;"Delayed","", IF(Flights[[#This Row],[Arrival Delay]]&gt;120, "Severe", IF(Flights[[#This Row],[Arrival Delay]]&gt;60, "Major", "Moderate")))</f>
        <v>Major</v>
      </c>
      <c r="Y4240" t="b">
        <v>0</v>
      </c>
      <c r="AA4240" t="str">
        <f>IF(OR(AND(Flights[[#This Row],[Status]]="Cancelled", Flights[[#This Row],[Cancellation Reason]]="Airline/Carrier"), Flights[[#This Row],[Delay Type]]="Severe"), "Yes", "No")</f>
        <v>No</v>
      </c>
    </row>
    <row r="4241" spans="1:27" x14ac:dyDescent="0.3">
      <c r="A4241" s="3">
        <v>42312</v>
      </c>
      <c r="B4241" s="22">
        <f>WEEKNUM(Flights[[#This Row],[Date]], 1)</f>
        <v>45</v>
      </c>
      <c r="C4241" s="22">
        <f>WEEKDAY(Flights[[#This Row],[Date]],1)</f>
        <v>4</v>
      </c>
      <c r="D4241" t="s">
        <v>1304</v>
      </c>
      <c r="E4241" t="s">
        <v>1995</v>
      </c>
      <c r="F4241" t="s">
        <v>0</v>
      </c>
      <c r="G4241" t="s">
        <v>15</v>
      </c>
      <c r="H4241" t="str">
        <f>_xlfn.XLOOKUP(Flights[[#This Row],[Destination]], Airports!$A$2:$A$78, Airports!$D$2:$D$78)</f>
        <v>Las Vegas</v>
      </c>
      <c r="I4241" t="str" cm="1">
        <f t="array" ref="I4241">_xlfn.XLOOKUP(Flights[[#This Row],[Destination]],_xlfn._TRO_TRAILING( Airports!A:A),_xlfn._TRO_TRAILING( Airports!E:E), "Not found")</f>
        <v>NV</v>
      </c>
      <c r="J4241" s="1">
        <v>0.91666666666666663</v>
      </c>
      <c r="K4241" s="22">
        <f>HOUR(Flights[[#This Row],[Scheduled Departure]])</f>
        <v>22</v>
      </c>
      <c r="L4241" s="1">
        <v>0.91666666666666663</v>
      </c>
      <c r="M4241">
        <f>(L4241-J4241)*24*60</f>
        <v>0</v>
      </c>
      <c r="N4241" s="16">
        <f>Flights[[#This Row],[Length (min)]]/60</f>
        <v>1.0166666666666666</v>
      </c>
      <c r="O4241">
        <v>61</v>
      </c>
      <c r="P4241">
        <v>236</v>
      </c>
      <c r="Q4241" s="18">
        <f>IFERROR(Flights[[#This Row],[Distance]]/Flights[[#This Row],[Length (hr)]], "")</f>
        <v>232.13114754098362</v>
      </c>
      <c r="R4241" s="1">
        <v>0.95833333333333337</v>
      </c>
      <c r="S4241" s="1" t="str">
        <f>IF(Flights[[#This Row],[Length (hr)]]&lt;2, "No meal", IF(Flights[[#This Row],[Length (hr)]]&lt;3.5, "Light meal", "Full meal"))</f>
        <v>No meal</v>
      </c>
      <c r="T4241" s="1" t="str">
        <f>IF(AND(Flights[[#This Row],[Airline]]="US Airways", Flights[[#This Row],[Meal]]="Full Meal"), "Yes", "No")</f>
        <v>No</v>
      </c>
      <c r="U4241" s="1">
        <v>0.95902777777777781</v>
      </c>
      <c r="V4241">
        <v>1</v>
      </c>
      <c r="W4241" s="1" t="str">
        <f>IF(Flights[[#This Row],[Arrival Delay]] = "", "Cancelled", IF(Flights[[#This Row],[Arrival Delay]]&gt;15, "Delayed", "On time"))</f>
        <v>On time</v>
      </c>
      <c r="X4241" t="str">
        <f>IF(Flights[[#This Row],[Status]]&lt;&gt;"Delayed","", IF(Flights[[#This Row],[Arrival Delay]]&gt;120, "Severe", IF(Flights[[#This Row],[Arrival Delay]]&gt;60, "Major", "Moderate")))</f>
        <v/>
      </c>
      <c r="Y4241" t="b">
        <v>0</v>
      </c>
      <c r="AA4241" t="str">
        <f>IF(OR(AND(Flights[[#This Row],[Status]]="Cancelled", Flights[[#This Row],[Cancellation Reason]]="Airline/Carrier"), Flights[[#This Row],[Delay Type]]="Severe"), "Yes", "No")</f>
        <v>No</v>
      </c>
    </row>
    <row r="4242" spans="1:27" x14ac:dyDescent="0.3">
      <c r="A4242" s="3">
        <v>42312</v>
      </c>
      <c r="B4242" s="22">
        <f>WEEKNUM(Flights[[#This Row],[Date]], 1)</f>
        <v>45</v>
      </c>
      <c r="C4242" s="22">
        <f>WEEKDAY(Flights[[#This Row],[Date]],1)</f>
        <v>4</v>
      </c>
      <c r="D4242" t="s">
        <v>1919</v>
      </c>
      <c r="E4242" t="s">
        <v>1995</v>
      </c>
      <c r="F4242" t="s">
        <v>0</v>
      </c>
      <c r="G4242" t="s">
        <v>351</v>
      </c>
      <c r="H4242" t="str">
        <f>_xlfn.XLOOKUP(Flights[[#This Row],[Destination]], Airports!$A$2:$A$78, Airports!$D$2:$D$78)</f>
        <v>Sacramento</v>
      </c>
      <c r="I4242" t="str" cm="1">
        <f t="array" ref="I4242">_xlfn.XLOOKUP(Flights[[#This Row],[Destination]],_xlfn._TRO_TRAILING( Airports!A:A),_xlfn._TRO_TRAILING( Airports!E:E), "Not found")</f>
        <v>CA</v>
      </c>
      <c r="J4242" s="1">
        <v>0.91666666666666663</v>
      </c>
      <c r="K4242" s="22">
        <f>HOUR(Flights[[#This Row],[Scheduled Departure]])</f>
        <v>22</v>
      </c>
      <c r="L4242" s="1">
        <v>0.9868055555555556</v>
      </c>
      <c r="M4242">
        <f>(L4242-J4242)*24*60</f>
        <v>101.00000000000011</v>
      </c>
      <c r="N4242" s="16">
        <f>Flights[[#This Row],[Length (min)]]/60</f>
        <v>1.35</v>
      </c>
      <c r="O4242">
        <v>81</v>
      </c>
      <c r="P4242">
        <v>373</v>
      </c>
      <c r="Q4242" s="18">
        <f>IFERROR(Flights[[#This Row],[Distance]]/Flights[[#This Row],[Length (hr)]], "")</f>
        <v>276.2962962962963</v>
      </c>
      <c r="R4242" s="1">
        <v>0.97222222222222221</v>
      </c>
      <c r="S4242" s="1" t="str">
        <f>IF(Flights[[#This Row],[Length (hr)]]&lt;2, "No meal", IF(Flights[[#This Row],[Length (hr)]]&lt;3.5, "Light meal", "Full meal"))</f>
        <v>No meal</v>
      </c>
      <c r="T4242" s="1" t="str">
        <f>IF(AND(Flights[[#This Row],[Airline]]="US Airways", Flights[[#This Row],[Meal]]="Full Meal"), "Yes", "No")</f>
        <v>No</v>
      </c>
      <c r="U4242" s="1">
        <v>4.3055555555555555E-2</v>
      </c>
      <c r="V4242">
        <v>102</v>
      </c>
      <c r="W4242" s="1" t="str">
        <f>IF(Flights[[#This Row],[Arrival Delay]] = "", "Cancelled", IF(Flights[[#This Row],[Arrival Delay]]&gt;15, "Delayed", "On time"))</f>
        <v>Delayed</v>
      </c>
      <c r="X4242" t="str">
        <f>IF(Flights[[#This Row],[Status]]&lt;&gt;"Delayed","", IF(Flights[[#This Row],[Arrival Delay]]&gt;120, "Severe", IF(Flights[[#This Row],[Arrival Delay]]&gt;60, "Major", "Moderate")))</f>
        <v>Major</v>
      </c>
      <c r="Y4242" t="b">
        <v>0</v>
      </c>
      <c r="AA4242" t="str">
        <f>IF(OR(AND(Flights[[#This Row],[Status]]="Cancelled", Flights[[#This Row],[Cancellation Reason]]="Airline/Carrier"), Flights[[#This Row],[Delay Type]]="Severe"), "Yes", "No")</f>
        <v>No</v>
      </c>
    </row>
    <row r="4243" spans="1:27" x14ac:dyDescent="0.3">
      <c r="A4243" s="3">
        <v>42313</v>
      </c>
      <c r="B4243" s="22">
        <f>WEEKNUM(Flights[[#This Row],[Date]], 1)</f>
        <v>45</v>
      </c>
      <c r="C4243" s="22">
        <f>WEEKDAY(Flights[[#This Row],[Date]],1)</f>
        <v>5</v>
      </c>
      <c r="D4243" t="s">
        <v>110</v>
      </c>
      <c r="E4243" t="s">
        <v>1987</v>
      </c>
      <c r="F4243" t="s">
        <v>0</v>
      </c>
      <c r="G4243" t="s">
        <v>3</v>
      </c>
      <c r="H4243" t="str">
        <f>_xlfn.XLOOKUP(Flights[[#This Row],[Destination]], Airports!$A$2:$A$78, Airports!$D$2:$D$78)</f>
        <v>Dallas</v>
      </c>
      <c r="I4243" t="str" cm="1">
        <f t="array" ref="I4243">_xlfn.XLOOKUP(Flights[[#This Row],[Destination]],_xlfn._TRO_TRAILING( Airports!A:A),_xlfn._TRO_TRAILING( Airports!E:E), "Not found")</f>
        <v>TX</v>
      </c>
      <c r="J4243" s="1">
        <v>6.9444444444444441E-3</v>
      </c>
      <c r="K4243" s="22">
        <f>HOUR(Flights[[#This Row],[Scheduled Departure]])</f>
        <v>0</v>
      </c>
      <c r="L4243" s="1">
        <v>4.1666666666666666E-3</v>
      </c>
      <c r="M4243">
        <f>(L4243-J4243)*24*60</f>
        <v>-3.9999999999999991</v>
      </c>
      <c r="N4243" s="16">
        <f>Flights[[#This Row],[Length (min)]]/60</f>
        <v>2.8666666666666667</v>
      </c>
      <c r="O4243">
        <v>172</v>
      </c>
      <c r="P4243">
        <v>1235</v>
      </c>
      <c r="Q4243" s="18">
        <f>IFERROR(Flights[[#This Row],[Distance]]/Flights[[#This Row],[Length (hr)]], "")</f>
        <v>430.81395348837208</v>
      </c>
      <c r="R4243" s="1">
        <v>0.20902777777777778</v>
      </c>
      <c r="S4243" s="1" t="str">
        <f>IF(Flights[[#This Row],[Length (hr)]]&lt;2, "No meal", IF(Flights[[#This Row],[Length (hr)]]&lt;3.5, "Light meal", "Full meal"))</f>
        <v>Light meal</v>
      </c>
      <c r="T4243" s="1" t="str">
        <f>IF(AND(Flights[[#This Row],[Airline]]="US Airways", Flights[[#This Row],[Meal]]="Full Meal"), "Yes", "No")</f>
        <v>No</v>
      </c>
      <c r="U4243" s="1">
        <v>0.20694444444444443</v>
      </c>
      <c r="V4243">
        <v>-3</v>
      </c>
      <c r="W4243" s="1" t="str">
        <f>IF(Flights[[#This Row],[Arrival Delay]] = "", "Cancelled", IF(Flights[[#This Row],[Arrival Delay]]&gt;15, "Delayed", "On time"))</f>
        <v>On time</v>
      </c>
      <c r="X4243" t="str">
        <f>IF(Flights[[#This Row],[Status]]&lt;&gt;"Delayed","", IF(Flights[[#This Row],[Arrival Delay]]&gt;120, "Severe", IF(Flights[[#This Row],[Arrival Delay]]&gt;60, "Major", "Moderate")))</f>
        <v/>
      </c>
      <c r="Y4243" t="b">
        <v>0</v>
      </c>
      <c r="AA4243" t="str">
        <f>IF(OR(AND(Flights[[#This Row],[Status]]="Cancelled", Flights[[#This Row],[Cancellation Reason]]="Airline/Carrier"), Flights[[#This Row],[Delay Type]]="Severe"), "Yes", "No")</f>
        <v>No</v>
      </c>
    </row>
    <row r="4244" spans="1:27" x14ac:dyDescent="0.3">
      <c r="A4244" s="3">
        <v>42313</v>
      </c>
      <c r="B4244" s="22">
        <f>WEEKNUM(Flights[[#This Row],[Date]], 1)</f>
        <v>45</v>
      </c>
      <c r="C4244" s="22">
        <f>WEEKDAY(Flights[[#This Row],[Date]],1)</f>
        <v>5</v>
      </c>
      <c r="D4244" t="s">
        <v>1253</v>
      </c>
      <c r="E4244" t="s">
        <v>1989</v>
      </c>
      <c r="F4244" t="s">
        <v>0</v>
      </c>
      <c r="G4244" t="s">
        <v>12</v>
      </c>
      <c r="H4244" t="str">
        <f>_xlfn.XLOOKUP(Flights[[#This Row],[Destination]], Airports!$A$2:$A$78, Airports!$D$2:$D$78)</f>
        <v>New York</v>
      </c>
      <c r="I4244" t="str" cm="1">
        <f t="array" ref="I4244">_xlfn.XLOOKUP(Flights[[#This Row],[Destination]],_xlfn._TRO_TRAILING( Airports!A:A),_xlfn._TRO_TRAILING( Airports!E:E), "Not found")</f>
        <v>NY</v>
      </c>
      <c r="J4244" s="1">
        <v>0.26041666666666669</v>
      </c>
      <c r="K4244" s="22">
        <f>HOUR(Flights[[#This Row],[Scheduled Departure]])</f>
        <v>6</v>
      </c>
      <c r="L4244" s="1">
        <v>0.25833333333333336</v>
      </c>
      <c r="M4244">
        <f>(L4244-J4244)*24*60</f>
        <v>-2.9999999999999893</v>
      </c>
      <c r="N4244" s="16">
        <f>Flights[[#This Row],[Length (min)]]/60</f>
        <v>5.35</v>
      </c>
      <c r="O4244">
        <v>321</v>
      </c>
      <c r="P4244">
        <v>2475</v>
      </c>
      <c r="Q4244" s="18">
        <f>IFERROR(Flights[[#This Row],[Distance]]/Flights[[#This Row],[Length (hr)]], "")</f>
        <v>462.61682242990656</v>
      </c>
      <c r="R4244" s="1">
        <v>0.60833333333333328</v>
      </c>
      <c r="S4244" s="1" t="str">
        <f>IF(Flights[[#This Row],[Length (hr)]]&lt;2, "No meal", IF(Flights[[#This Row],[Length (hr)]]&lt;3.5, "Light meal", "Full meal"))</f>
        <v>Full meal</v>
      </c>
      <c r="T4244" s="1" t="str">
        <f>IF(AND(Flights[[#This Row],[Airline]]="US Airways", Flights[[#This Row],[Meal]]="Full Meal"), "Yes", "No")</f>
        <v>No</v>
      </c>
      <c r="U4244" s="1">
        <v>0.60624999999999996</v>
      </c>
      <c r="V4244">
        <v>-3</v>
      </c>
      <c r="W4244" s="1" t="str">
        <f>IF(Flights[[#This Row],[Arrival Delay]] = "", "Cancelled", IF(Flights[[#This Row],[Arrival Delay]]&gt;15, "Delayed", "On time"))</f>
        <v>On time</v>
      </c>
      <c r="X4244" t="str">
        <f>IF(Flights[[#This Row],[Status]]&lt;&gt;"Delayed","", IF(Flights[[#This Row],[Arrival Delay]]&gt;120, "Severe", IF(Flights[[#This Row],[Arrival Delay]]&gt;60, "Major", "Moderate")))</f>
        <v/>
      </c>
      <c r="Y4244" t="b">
        <v>0</v>
      </c>
      <c r="AA4244" t="str">
        <f>IF(OR(AND(Flights[[#This Row],[Status]]="Cancelled", Flights[[#This Row],[Cancellation Reason]]="Airline/Carrier"), Flights[[#This Row],[Delay Type]]="Severe"), "Yes", "No")</f>
        <v>No</v>
      </c>
    </row>
    <row r="4245" spans="1:27" x14ac:dyDescent="0.3">
      <c r="A4245" s="3">
        <v>42313</v>
      </c>
      <c r="B4245" s="22">
        <f>WEEKNUM(Flights[[#This Row],[Date]], 1)</f>
        <v>45</v>
      </c>
      <c r="C4245" s="22">
        <f>WEEKDAY(Flights[[#This Row],[Date]],1)</f>
        <v>5</v>
      </c>
      <c r="D4245" t="s">
        <v>387</v>
      </c>
      <c r="E4245" t="s">
        <v>1991</v>
      </c>
      <c r="F4245" t="s">
        <v>0</v>
      </c>
      <c r="G4245" t="s">
        <v>24</v>
      </c>
      <c r="H4245" t="str">
        <f>_xlfn.XLOOKUP(Flights[[#This Row],[Destination]], Airports!$A$2:$A$78, Airports!$D$2:$D$78)</f>
        <v>Portland</v>
      </c>
      <c r="I4245" t="str" cm="1">
        <f t="array" ref="I4245">_xlfn.XLOOKUP(Flights[[#This Row],[Destination]],_xlfn._TRO_TRAILING( Airports!A:A),_xlfn._TRO_TRAILING( Airports!E:E), "Not found")</f>
        <v>OR</v>
      </c>
      <c r="J4245" s="1">
        <v>0.29166666666666669</v>
      </c>
      <c r="K4245" s="22">
        <f>HOUR(Flights[[#This Row],[Scheduled Departure]])</f>
        <v>7</v>
      </c>
      <c r="L4245" s="1">
        <v>0.28472222222222221</v>
      </c>
      <c r="M4245">
        <f>(L4245-J4245)*24*60</f>
        <v>-10.000000000000044</v>
      </c>
      <c r="N4245" s="16">
        <f>Flights[[#This Row],[Length (min)]]/60</f>
        <v>3.0666666666666669</v>
      </c>
      <c r="O4245">
        <v>184</v>
      </c>
      <c r="P4245">
        <v>834</v>
      </c>
      <c r="Q4245" s="18">
        <f>IFERROR(Flights[[#This Row],[Distance]]/Flights[[#This Row],[Length (hr)]], "")</f>
        <v>271.95652173913044</v>
      </c>
      <c r="R4245" s="1">
        <v>0.39513888888888887</v>
      </c>
      <c r="S4245" s="1" t="str">
        <f>IF(Flights[[#This Row],[Length (hr)]]&lt;2, "No meal", IF(Flights[[#This Row],[Length (hr)]]&lt;3.5, "Light meal", "Full meal"))</f>
        <v>Light meal</v>
      </c>
      <c r="T4245" s="1" t="str">
        <f>IF(AND(Flights[[#This Row],[Airline]]="US Airways", Flights[[#This Row],[Meal]]="Full Meal"), "Yes", "No")</f>
        <v>No</v>
      </c>
      <c r="U4245" s="1">
        <v>0.41249999999999998</v>
      </c>
      <c r="V4245">
        <v>25</v>
      </c>
      <c r="W4245" s="1" t="str">
        <f>IF(Flights[[#This Row],[Arrival Delay]] = "", "Cancelled", IF(Flights[[#This Row],[Arrival Delay]]&gt;15, "Delayed", "On time"))</f>
        <v>Delayed</v>
      </c>
      <c r="X4245" t="str">
        <f>IF(Flights[[#This Row],[Status]]&lt;&gt;"Delayed","", IF(Flights[[#This Row],[Arrival Delay]]&gt;120, "Severe", IF(Flights[[#This Row],[Arrival Delay]]&gt;60, "Major", "Moderate")))</f>
        <v>Moderate</v>
      </c>
      <c r="Y4245" t="b">
        <v>0</v>
      </c>
      <c r="AA4245" t="str">
        <f>IF(OR(AND(Flights[[#This Row],[Status]]="Cancelled", Flights[[#This Row],[Cancellation Reason]]="Airline/Carrier"), Flights[[#This Row],[Delay Type]]="Severe"), "Yes", "No")</f>
        <v>No</v>
      </c>
    </row>
    <row r="4246" spans="1:27" x14ac:dyDescent="0.3">
      <c r="A4246" s="3">
        <v>42313</v>
      </c>
      <c r="B4246" s="22">
        <f>WEEKNUM(Flights[[#This Row],[Date]], 1)</f>
        <v>45</v>
      </c>
      <c r="C4246" s="22">
        <f>WEEKDAY(Flights[[#This Row],[Date]],1)</f>
        <v>5</v>
      </c>
      <c r="D4246" t="s">
        <v>1377</v>
      </c>
      <c r="E4246" t="s">
        <v>1996</v>
      </c>
      <c r="F4246" t="s">
        <v>0</v>
      </c>
      <c r="G4246" t="s">
        <v>270</v>
      </c>
      <c r="H4246" t="str">
        <f>_xlfn.XLOOKUP(Flights[[#This Row],[Destination]], Airports!$A$2:$A$78, Airports!$D$2:$D$78)</f>
        <v>Dallas</v>
      </c>
      <c r="I4246" t="str" cm="1">
        <f t="array" ref="I4246">_xlfn.XLOOKUP(Flights[[#This Row],[Destination]],_xlfn._TRO_TRAILING( Airports!A:A),_xlfn._TRO_TRAILING( Airports!E:E), "Not found")</f>
        <v>TX</v>
      </c>
      <c r="J4246" s="1">
        <v>0.29166666666666669</v>
      </c>
      <c r="K4246" s="22">
        <f>HOUR(Flights[[#This Row],[Scheduled Departure]])</f>
        <v>7</v>
      </c>
      <c r="L4246" s="1">
        <v>0.28958333333333336</v>
      </c>
      <c r="M4246">
        <f>(L4246-J4246)*24*60</f>
        <v>-2.9999999999999893</v>
      </c>
      <c r="N4246" s="16">
        <f>Flights[[#This Row],[Length (min)]]/60</f>
        <v>3.1333333333333333</v>
      </c>
      <c r="O4246">
        <v>188</v>
      </c>
      <c r="P4246">
        <v>1246</v>
      </c>
      <c r="Q4246" s="18">
        <f>IFERROR(Flights[[#This Row],[Distance]]/Flights[[#This Row],[Length (hr)]], "")</f>
        <v>397.65957446808511</v>
      </c>
      <c r="R4246" s="1">
        <v>0.5</v>
      </c>
      <c r="S4246" s="1" t="str">
        <f>IF(Flights[[#This Row],[Length (hr)]]&lt;2, "No meal", IF(Flights[[#This Row],[Length (hr)]]&lt;3.5, "Light meal", "Full meal"))</f>
        <v>Light meal</v>
      </c>
      <c r="T4246" s="1" t="str">
        <f>IF(AND(Flights[[#This Row],[Airline]]="US Airways", Flights[[#This Row],[Meal]]="Full Meal"), "Yes", "No")</f>
        <v>No</v>
      </c>
      <c r="U4246" s="1">
        <v>0.50347222222222221</v>
      </c>
      <c r="V4246">
        <v>5</v>
      </c>
      <c r="W4246" s="1" t="str">
        <f>IF(Flights[[#This Row],[Arrival Delay]] = "", "Cancelled", IF(Flights[[#This Row],[Arrival Delay]]&gt;15, "Delayed", "On time"))</f>
        <v>On time</v>
      </c>
      <c r="X4246" t="str">
        <f>IF(Flights[[#This Row],[Status]]&lt;&gt;"Delayed","", IF(Flights[[#This Row],[Arrival Delay]]&gt;120, "Severe", IF(Flights[[#This Row],[Arrival Delay]]&gt;60, "Major", "Moderate")))</f>
        <v/>
      </c>
      <c r="Y4246" t="b">
        <v>0</v>
      </c>
      <c r="AA4246" t="str">
        <f>IF(OR(AND(Flights[[#This Row],[Status]]="Cancelled", Flights[[#This Row],[Cancellation Reason]]="Airline/Carrier"), Flights[[#This Row],[Delay Type]]="Severe"), "Yes", "No")</f>
        <v>No</v>
      </c>
    </row>
    <row r="4247" spans="1:27" x14ac:dyDescent="0.3">
      <c r="A4247" s="3">
        <v>42313</v>
      </c>
      <c r="B4247" s="22">
        <f>WEEKNUM(Flights[[#This Row],[Date]], 1)</f>
        <v>45</v>
      </c>
      <c r="C4247" s="22">
        <f>WEEKDAY(Flights[[#This Row],[Date]],1)</f>
        <v>5</v>
      </c>
      <c r="D4247" t="s">
        <v>1846</v>
      </c>
      <c r="E4247" t="s">
        <v>1990</v>
      </c>
      <c r="F4247" t="s">
        <v>0</v>
      </c>
      <c r="G4247" t="s">
        <v>273</v>
      </c>
      <c r="H4247" t="str">
        <f>_xlfn.XLOOKUP(Flights[[#This Row],[Destination]], Airports!$A$2:$A$78, Airports!$D$2:$D$78)</f>
        <v>Denver</v>
      </c>
      <c r="I4247" t="str" cm="1">
        <f t="array" ref="I4247">_xlfn.XLOOKUP(Flights[[#This Row],[Destination]],_xlfn._TRO_TRAILING( Airports!A:A),_xlfn._TRO_TRAILING( Airports!E:E), "Not found")</f>
        <v>CO</v>
      </c>
      <c r="J4247" s="1">
        <v>0.35486111111111113</v>
      </c>
      <c r="K4247" s="22">
        <f>HOUR(Flights[[#This Row],[Scheduled Departure]])</f>
        <v>8</v>
      </c>
      <c r="L4247" s="1">
        <v>0.35486111111111113</v>
      </c>
      <c r="M4247">
        <f>(L4247-J4247)*24*60</f>
        <v>0</v>
      </c>
      <c r="N4247" s="16">
        <f>Flights[[#This Row],[Length (min)]]/60</f>
        <v>2.1833333333333331</v>
      </c>
      <c r="O4247">
        <v>131</v>
      </c>
      <c r="P4247">
        <v>862</v>
      </c>
      <c r="Q4247" s="18">
        <f>IFERROR(Flights[[#This Row],[Distance]]/Flights[[#This Row],[Length (hr)]], "")</f>
        <v>394.80916030534354</v>
      </c>
      <c r="R4247" s="1">
        <v>0.5</v>
      </c>
      <c r="S4247" s="1" t="str">
        <f>IF(Flights[[#This Row],[Length (hr)]]&lt;2, "No meal", IF(Flights[[#This Row],[Length (hr)]]&lt;3.5, "Light meal", "Full meal"))</f>
        <v>Light meal</v>
      </c>
      <c r="T4247" s="1" t="str">
        <f>IF(AND(Flights[[#This Row],[Airline]]="US Airways", Flights[[#This Row],[Meal]]="Full Meal"), "Yes", "No")</f>
        <v>No</v>
      </c>
      <c r="U4247" s="1">
        <v>0.48749999999999999</v>
      </c>
      <c r="V4247">
        <v>-18</v>
      </c>
      <c r="W4247" s="1" t="str">
        <f>IF(Flights[[#This Row],[Arrival Delay]] = "", "Cancelled", IF(Flights[[#This Row],[Arrival Delay]]&gt;15, "Delayed", "On time"))</f>
        <v>On time</v>
      </c>
      <c r="X4247" t="str">
        <f>IF(Flights[[#This Row],[Status]]&lt;&gt;"Delayed","", IF(Flights[[#This Row],[Arrival Delay]]&gt;120, "Severe", IF(Flights[[#This Row],[Arrival Delay]]&gt;60, "Major", "Moderate")))</f>
        <v/>
      </c>
      <c r="Y4247" t="b">
        <v>0</v>
      </c>
      <c r="AA4247" t="str">
        <f>IF(OR(AND(Flights[[#This Row],[Status]]="Cancelled", Flights[[#This Row],[Cancellation Reason]]="Airline/Carrier"), Flights[[#This Row],[Delay Type]]="Severe"), "Yes", "No")</f>
        <v>No</v>
      </c>
    </row>
    <row r="4248" spans="1:27" x14ac:dyDescent="0.3">
      <c r="A4248" s="3">
        <v>42313</v>
      </c>
      <c r="B4248" s="22">
        <f>WEEKNUM(Flights[[#This Row],[Date]], 1)</f>
        <v>45</v>
      </c>
      <c r="C4248" s="22">
        <f>WEEKDAY(Flights[[#This Row],[Date]],1)</f>
        <v>5</v>
      </c>
      <c r="D4248" t="s">
        <v>1012</v>
      </c>
      <c r="E4248" t="s">
        <v>1989</v>
      </c>
      <c r="F4248" t="s">
        <v>0</v>
      </c>
      <c r="G4248" t="s">
        <v>12</v>
      </c>
      <c r="H4248" t="str">
        <f>_xlfn.XLOOKUP(Flights[[#This Row],[Destination]], Airports!$A$2:$A$78, Airports!$D$2:$D$78)</f>
        <v>New York</v>
      </c>
      <c r="I4248" t="str" cm="1">
        <f t="array" ref="I4248">_xlfn.XLOOKUP(Flights[[#This Row],[Destination]],_xlfn._TRO_TRAILING( Airports!A:A),_xlfn._TRO_TRAILING( Airports!E:E), "Not found")</f>
        <v>NY</v>
      </c>
      <c r="J4248" s="1">
        <v>0.36458333333333331</v>
      </c>
      <c r="K4248" s="22">
        <f>HOUR(Flights[[#This Row],[Scheduled Departure]])</f>
        <v>8</v>
      </c>
      <c r="L4248" s="1">
        <v>0.36736111111111114</v>
      </c>
      <c r="M4248">
        <f>(L4248-J4248)*24*60</f>
        <v>4.0000000000000657</v>
      </c>
      <c r="N4248" s="16">
        <f>Flights[[#This Row],[Length (min)]]/60</f>
        <v>5.2</v>
      </c>
      <c r="O4248">
        <v>312</v>
      </c>
      <c r="P4248">
        <v>2475</v>
      </c>
      <c r="Q4248" s="18">
        <f>IFERROR(Flights[[#This Row],[Distance]]/Flights[[#This Row],[Length (hr)]], "")</f>
        <v>475.96153846153845</v>
      </c>
      <c r="R4248" s="1">
        <v>0.71805555555555556</v>
      </c>
      <c r="S4248" s="1" t="str">
        <f>IF(Flights[[#This Row],[Length (hr)]]&lt;2, "No meal", IF(Flights[[#This Row],[Length (hr)]]&lt;3.5, "Light meal", "Full meal"))</f>
        <v>Full meal</v>
      </c>
      <c r="T4248" s="1" t="str">
        <f>IF(AND(Flights[[#This Row],[Airline]]="US Airways", Flights[[#This Row],[Meal]]="Full Meal"), "Yes", "No")</f>
        <v>No</v>
      </c>
      <c r="U4248" s="1">
        <v>0.70902777777777781</v>
      </c>
      <c r="V4248">
        <v>-13</v>
      </c>
      <c r="W4248" s="1" t="str">
        <f>IF(Flights[[#This Row],[Arrival Delay]] = "", "Cancelled", IF(Flights[[#This Row],[Arrival Delay]]&gt;15, "Delayed", "On time"))</f>
        <v>On time</v>
      </c>
      <c r="X4248" t="str">
        <f>IF(Flights[[#This Row],[Status]]&lt;&gt;"Delayed","", IF(Flights[[#This Row],[Arrival Delay]]&gt;120, "Severe", IF(Flights[[#This Row],[Arrival Delay]]&gt;60, "Major", "Moderate")))</f>
        <v/>
      </c>
      <c r="Y4248" t="b">
        <v>0</v>
      </c>
      <c r="AA4248" t="str">
        <f>IF(OR(AND(Flights[[#This Row],[Status]]="Cancelled", Flights[[#This Row],[Cancellation Reason]]="Airline/Carrier"), Flights[[#This Row],[Delay Type]]="Severe"), "Yes", "No")</f>
        <v>No</v>
      </c>
    </row>
    <row r="4249" spans="1:27" x14ac:dyDescent="0.3">
      <c r="A4249" s="3">
        <v>42313</v>
      </c>
      <c r="B4249" s="22">
        <f>WEEKNUM(Flights[[#This Row],[Date]], 1)</f>
        <v>45</v>
      </c>
      <c r="C4249" s="22">
        <f>WEEKDAY(Flights[[#This Row],[Date]],1)</f>
        <v>5</v>
      </c>
      <c r="D4249" t="s">
        <v>1867</v>
      </c>
      <c r="E4249" t="s">
        <v>1995</v>
      </c>
      <c r="F4249" t="s">
        <v>0</v>
      </c>
      <c r="G4249" t="s">
        <v>318</v>
      </c>
      <c r="H4249" t="str">
        <f>_xlfn.XLOOKUP(Flights[[#This Row],[Destination]], Airports!$A$2:$A$78, Airports!$D$2:$D$78)</f>
        <v>Oakland</v>
      </c>
      <c r="I4249" t="str" cm="1">
        <f t="array" ref="I4249">_xlfn.XLOOKUP(Flights[[#This Row],[Destination]],_xlfn._TRO_TRAILING( Airports!A:A),_xlfn._TRO_TRAILING( Airports!E:E), "Not found")</f>
        <v>CA</v>
      </c>
      <c r="J4249" s="1">
        <v>0.38541666666666669</v>
      </c>
      <c r="K4249" s="22">
        <f>HOUR(Flights[[#This Row],[Scheduled Departure]])</f>
        <v>9</v>
      </c>
      <c r="L4249" s="1">
        <v>0.3840277777777778</v>
      </c>
      <c r="M4249">
        <f>(L4249-J4249)*24*60</f>
        <v>-1.9999999999999929</v>
      </c>
      <c r="N4249" s="16">
        <f>Flights[[#This Row],[Length (min)]]/60</f>
        <v>1.1499999999999999</v>
      </c>
      <c r="O4249">
        <v>69</v>
      </c>
      <c r="P4249">
        <v>337</v>
      </c>
      <c r="Q4249" s="18">
        <f>IFERROR(Flights[[#This Row],[Distance]]/Flights[[#This Row],[Length (hr)]], "")</f>
        <v>293.04347826086956</v>
      </c>
      <c r="R4249" s="1">
        <v>0.4375</v>
      </c>
      <c r="S4249" s="1" t="str">
        <f>IF(Flights[[#This Row],[Length (hr)]]&lt;2, "No meal", IF(Flights[[#This Row],[Length (hr)]]&lt;3.5, "Light meal", "Full meal"))</f>
        <v>No meal</v>
      </c>
      <c r="T4249" s="1" t="str">
        <f>IF(AND(Flights[[#This Row],[Airline]]="US Airways", Flights[[#This Row],[Meal]]="Full Meal"), "Yes", "No")</f>
        <v>No</v>
      </c>
      <c r="U4249" s="1">
        <v>0.43194444444444446</v>
      </c>
      <c r="V4249">
        <v>-8</v>
      </c>
      <c r="W4249" s="1" t="str">
        <f>IF(Flights[[#This Row],[Arrival Delay]] = "", "Cancelled", IF(Flights[[#This Row],[Arrival Delay]]&gt;15, "Delayed", "On time"))</f>
        <v>On time</v>
      </c>
      <c r="X4249" t="str">
        <f>IF(Flights[[#This Row],[Status]]&lt;&gt;"Delayed","", IF(Flights[[#This Row],[Arrival Delay]]&gt;120, "Severe", IF(Flights[[#This Row],[Arrival Delay]]&gt;60, "Major", "Moderate")))</f>
        <v/>
      </c>
      <c r="Y4249" t="b">
        <v>0</v>
      </c>
      <c r="AA4249" t="str">
        <f>IF(OR(AND(Flights[[#This Row],[Status]]="Cancelled", Flights[[#This Row],[Cancellation Reason]]="Airline/Carrier"), Flights[[#This Row],[Delay Type]]="Severe"), "Yes", "No")</f>
        <v>No</v>
      </c>
    </row>
    <row r="4250" spans="1:27" x14ac:dyDescent="0.3">
      <c r="A4250" s="3">
        <v>42313</v>
      </c>
      <c r="B4250" s="22">
        <f>WEEKNUM(Flights[[#This Row],[Date]], 1)</f>
        <v>45</v>
      </c>
      <c r="C4250" s="22">
        <f>WEEKDAY(Flights[[#This Row],[Date]],1)</f>
        <v>5</v>
      </c>
      <c r="D4250" t="s">
        <v>712</v>
      </c>
      <c r="E4250" t="s">
        <v>1994</v>
      </c>
      <c r="F4250" t="s">
        <v>0</v>
      </c>
      <c r="G4250" t="s">
        <v>342</v>
      </c>
      <c r="H4250" t="str">
        <f>_xlfn.XLOOKUP(Flights[[#This Row],[Destination]], Airports!$A$2:$A$78, Airports!$D$2:$D$78)</f>
        <v>Santa Barbara</v>
      </c>
      <c r="I4250" t="str" cm="1">
        <f t="array" ref="I4250">_xlfn.XLOOKUP(Flights[[#This Row],[Destination]],_xlfn._TRO_TRAILING( Airports!A:A),_xlfn._TRO_TRAILING( Airports!E:E), "Not found")</f>
        <v>CA</v>
      </c>
      <c r="J4250" s="1">
        <v>0.42430555555555555</v>
      </c>
      <c r="K4250" s="22">
        <f>HOUR(Flights[[#This Row],[Scheduled Departure]])</f>
        <v>10</v>
      </c>
      <c r="L4250" s="1">
        <v>0.41736111111111113</v>
      </c>
      <c r="M4250">
        <f>(L4250-J4250)*24*60</f>
        <v>-9.9999999999999645</v>
      </c>
      <c r="N4250" s="16">
        <f>Flights[[#This Row],[Length (min)]]/60</f>
        <v>0.9</v>
      </c>
      <c r="O4250">
        <v>54</v>
      </c>
      <c r="P4250">
        <v>89</v>
      </c>
      <c r="Q4250" s="18">
        <f>IFERROR(Flights[[#This Row],[Distance]]/Flights[[#This Row],[Length (hr)]], "")</f>
        <v>98.888888888888886</v>
      </c>
      <c r="R4250" s="1">
        <v>0.46041666666666664</v>
      </c>
      <c r="S4250" s="1" t="str">
        <f>IF(Flights[[#This Row],[Length (hr)]]&lt;2, "No meal", IF(Flights[[#This Row],[Length (hr)]]&lt;3.5, "Light meal", "Full meal"))</f>
        <v>No meal</v>
      </c>
      <c r="T4250" s="1" t="str">
        <f>IF(AND(Flights[[#This Row],[Airline]]="US Airways", Flights[[#This Row],[Meal]]="Full Meal"), "Yes", "No")</f>
        <v>No</v>
      </c>
      <c r="U4250" s="1">
        <v>0.4548611111111111</v>
      </c>
      <c r="V4250">
        <v>-8</v>
      </c>
      <c r="W4250" s="1" t="str">
        <f>IF(Flights[[#This Row],[Arrival Delay]] = "", "Cancelled", IF(Flights[[#This Row],[Arrival Delay]]&gt;15, "Delayed", "On time"))</f>
        <v>On time</v>
      </c>
      <c r="X4250" t="str">
        <f>IF(Flights[[#This Row],[Status]]&lt;&gt;"Delayed","", IF(Flights[[#This Row],[Arrival Delay]]&gt;120, "Severe", IF(Flights[[#This Row],[Arrival Delay]]&gt;60, "Major", "Moderate")))</f>
        <v/>
      </c>
      <c r="Y4250" t="b">
        <v>0</v>
      </c>
      <c r="AA4250" t="str">
        <f>IF(OR(AND(Flights[[#This Row],[Status]]="Cancelled", Flights[[#This Row],[Cancellation Reason]]="Airline/Carrier"), Flights[[#This Row],[Delay Type]]="Severe"), "Yes", "No")</f>
        <v>No</v>
      </c>
    </row>
    <row r="4251" spans="1:27" x14ac:dyDescent="0.3">
      <c r="A4251" s="3">
        <v>42313</v>
      </c>
      <c r="B4251" s="22">
        <f>WEEKNUM(Flights[[#This Row],[Date]], 1)</f>
        <v>45</v>
      </c>
      <c r="C4251" s="22">
        <f>WEEKDAY(Flights[[#This Row],[Date]],1)</f>
        <v>5</v>
      </c>
      <c r="D4251" t="s">
        <v>1874</v>
      </c>
      <c r="E4251" t="s">
        <v>1994</v>
      </c>
      <c r="F4251" t="s">
        <v>0</v>
      </c>
      <c r="G4251" t="s">
        <v>347</v>
      </c>
      <c r="H4251" t="str">
        <f>_xlfn.XLOOKUP(Flights[[#This Row],[Destination]], Airports!$A$2:$A$78, Airports!$D$2:$D$78)</f>
        <v>San Jose</v>
      </c>
      <c r="I4251" t="str" cm="1">
        <f t="array" ref="I4251">_xlfn.XLOOKUP(Flights[[#This Row],[Destination]],_xlfn._TRO_TRAILING( Airports!A:A),_xlfn._TRO_TRAILING( Airports!E:E), "Not found")</f>
        <v>CA</v>
      </c>
      <c r="J4251" s="1">
        <v>0.43055555555555558</v>
      </c>
      <c r="K4251" s="22">
        <f>HOUR(Flights[[#This Row],[Scheduled Departure]])</f>
        <v>10</v>
      </c>
      <c r="L4251" s="1">
        <v>0.42499999999999999</v>
      </c>
      <c r="M4251">
        <f>(L4251-J4251)*24*60</f>
        <v>-8.0000000000000515</v>
      </c>
      <c r="N4251" s="16">
        <f>Flights[[#This Row],[Length (min)]]/60</f>
        <v>1.1833333333333333</v>
      </c>
      <c r="O4251">
        <v>71</v>
      </c>
      <c r="P4251">
        <v>308</v>
      </c>
      <c r="Q4251" s="18">
        <f>IFERROR(Flights[[#This Row],[Distance]]/Flights[[#This Row],[Length (hr)]], "")</f>
        <v>260.28169014084506</v>
      </c>
      <c r="R4251" s="1">
        <v>0.48749999999999999</v>
      </c>
      <c r="S4251" s="1" t="str">
        <f>IF(Flights[[#This Row],[Length (hr)]]&lt;2, "No meal", IF(Flights[[#This Row],[Length (hr)]]&lt;3.5, "Light meal", "Full meal"))</f>
        <v>No meal</v>
      </c>
      <c r="T4251" s="1" t="str">
        <f>IF(AND(Flights[[#This Row],[Airline]]="US Airways", Flights[[#This Row],[Meal]]="Full Meal"), "Yes", "No")</f>
        <v>No</v>
      </c>
      <c r="U4251" s="1">
        <v>0.47430555555555554</v>
      </c>
      <c r="V4251">
        <v>-19</v>
      </c>
      <c r="W4251" s="1" t="str">
        <f>IF(Flights[[#This Row],[Arrival Delay]] = "", "Cancelled", IF(Flights[[#This Row],[Arrival Delay]]&gt;15, "Delayed", "On time"))</f>
        <v>On time</v>
      </c>
      <c r="X4251" t="str">
        <f>IF(Flights[[#This Row],[Status]]&lt;&gt;"Delayed","", IF(Flights[[#This Row],[Arrival Delay]]&gt;120, "Severe", IF(Flights[[#This Row],[Arrival Delay]]&gt;60, "Major", "Moderate")))</f>
        <v/>
      </c>
      <c r="Y4251" t="b">
        <v>0</v>
      </c>
      <c r="AA4251" t="str">
        <f>IF(OR(AND(Flights[[#This Row],[Status]]="Cancelled", Flights[[#This Row],[Cancellation Reason]]="Airline/Carrier"), Flights[[#This Row],[Delay Type]]="Severe"), "Yes", "No")</f>
        <v>No</v>
      </c>
    </row>
    <row r="4252" spans="1:27" x14ac:dyDescent="0.3">
      <c r="A4252" s="3">
        <v>42313</v>
      </c>
      <c r="B4252" s="22">
        <f>WEEKNUM(Flights[[#This Row],[Date]], 1)</f>
        <v>45</v>
      </c>
      <c r="C4252" s="22">
        <f>WEEKDAY(Flights[[#This Row],[Date]],1)</f>
        <v>5</v>
      </c>
      <c r="D4252" t="s">
        <v>1477</v>
      </c>
      <c r="E4252" t="s">
        <v>1989</v>
      </c>
      <c r="F4252" t="s">
        <v>0</v>
      </c>
      <c r="G4252" t="s">
        <v>314</v>
      </c>
      <c r="H4252" t="str">
        <f>_xlfn.XLOOKUP(Flights[[#This Row],[Destination]], Airports!$A$2:$A$78, Airports!$D$2:$D$78)</f>
        <v>Minneapolis</v>
      </c>
      <c r="I4252" t="str" cm="1">
        <f t="array" ref="I4252">_xlfn.XLOOKUP(Flights[[#This Row],[Destination]],_xlfn._TRO_TRAILING( Airports!A:A),_xlfn._TRO_TRAILING( Airports!E:E), "Not found")</f>
        <v>MN</v>
      </c>
      <c r="J4252" s="1">
        <v>0.46875</v>
      </c>
      <c r="K4252" s="22">
        <f>HOUR(Flights[[#This Row],[Scheduled Departure]])</f>
        <v>11</v>
      </c>
      <c r="L4252" s="1">
        <v>0.47013888888888888</v>
      </c>
      <c r="M4252">
        <f>(L4252-J4252)*24*60</f>
        <v>1.9999999999999929</v>
      </c>
      <c r="N4252" s="16">
        <f>Flights[[#This Row],[Length (min)]]/60</f>
        <v>3.35</v>
      </c>
      <c r="O4252">
        <v>201</v>
      </c>
      <c r="P4252">
        <v>1535</v>
      </c>
      <c r="Q4252" s="18">
        <f>IFERROR(Flights[[#This Row],[Distance]]/Flights[[#This Row],[Length (hr)]], "")</f>
        <v>458.20895522388059</v>
      </c>
      <c r="R4252" s="1">
        <v>0.69791666666666663</v>
      </c>
      <c r="S4252" s="1" t="str">
        <f>IF(Flights[[#This Row],[Length (hr)]]&lt;2, "No meal", IF(Flights[[#This Row],[Length (hr)]]&lt;3.5, "Light meal", "Full meal"))</f>
        <v>Light meal</v>
      </c>
      <c r="T4252" s="1" t="str">
        <f>IF(AND(Flights[[#This Row],[Airline]]="US Airways", Flights[[#This Row],[Meal]]="Full Meal"), "Yes", "No")</f>
        <v>No</v>
      </c>
      <c r="U4252" s="1">
        <v>0.69305555555555554</v>
      </c>
      <c r="V4252">
        <v>-7</v>
      </c>
      <c r="W4252" s="1" t="str">
        <f>IF(Flights[[#This Row],[Arrival Delay]] = "", "Cancelled", IF(Flights[[#This Row],[Arrival Delay]]&gt;15, "Delayed", "On time"))</f>
        <v>On time</v>
      </c>
      <c r="X4252" t="str">
        <f>IF(Flights[[#This Row],[Status]]&lt;&gt;"Delayed","", IF(Flights[[#This Row],[Arrival Delay]]&gt;120, "Severe", IF(Flights[[#This Row],[Arrival Delay]]&gt;60, "Major", "Moderate")))</f>
        <v/>
      </c>
      <c r="Y4252" t="b">
        <v>0</v>
      </c>
      <c r="AA4252" t="str">
        <f>IF(OR(AND(Flights[[#This Row],[Status]]="Cancelled", Flights[[#This Row],[Cancellation Reason]]="Airline/Carrier"), Flights[[#This Row],[Delay Type]]="Severe"), "Yes", "No")</f>
        <v>No</v>
      </c>
    </row>
    <row r="4253" spans="1:27" x14ac:dyDescent="0.3">
      <c r="A4253" s="3">
        <v>42313</v>
      </c>
      <c r="B4253" s="22">
        <f>WEEKNUM(Flights[[#This Row],[Date]], 1)</f>
        <v>45</v>
      </c>
      <c r="C4253" s="22">
        <f>WEEKDAY(Flights[[#This Row],[Date]],1)</f>
        <v>5</v>
      </c>
      <c r="D4253" t="s">
        <v>1878</v>
      </c>
      <c r="E4253" t="s">
        <v>1989</v>
      </c>
      <c r="F4253" t="s">
        <v>0</v>
      </c>
      <c r="G4253" t="s">
        <v>349</v>
      </c>
      <c r="H4253" t="str">
        <f>_xlfn.XLOOKUP(Flights[[#This Row],[Destination]], Airports!$A$2:$A$78, Airports!$D$2:$D$78)</f>
        <v>Salt Lake City</v>
      </c>
      <c r="I4253" t="str" cm="1">
        <f t="array" ref="I4253">_xlfn.XLOOKUP(Flights[[#This Row],[Destination]],_xlfn._TRO_TRAILING( Airports!A:A),_xlfn._TRO_TRAILING( Airports!E:E), "Not found")</f>
        <v>UT</v>
      </c>
      <c r="J4253" s="1">
        <v>0.47916666666666669</v>
      </c>
      <c r="K4253" s="22">
        <f>HOUR(Flights[[#This Row],[Scheduled Departure]])</f>
        <v>11</v>
      </c>
      <c r="L4253" s="1">
        <v>0.47847222222222224</v>
      </c>
      <c r="M4253">
        <f>(L4253-J4253)*24*60</f>
        <v>-0.99999999999999645</v>
      </c>
      <c r="N4253" s="16">
        <f>Flights[[#This Row],[Length (min)]]/60</f>
        <v>1.6833333333333333</v>
      </c>
      <c r="O4253">
        <v>101</v>
      </c>
      <c r="P4253">
        <v>590</v>
      </c>
      <c r="Q4253" s="18">
        <f>IFERROR(Flights[[#This Row],[Distance]]/Flights[[#This Row],[Length (hr)]], "")</f>
        <v>350.49504950495049</v>
      </c>
      <c r="R4253" s="1">
        <v>0.59513888888888888</v>
      </c>
      <c r="S4253" s="1" t="str">
        <f>IF(Flights[[#This Row],[Length (hr)]]&lt;2, "No meal", IF(Flights[[#This Row],[Length (hr)]]&lt;3.5, "Light meal", "Full meal"))</f>
        <v>No meal</v>
      </c>
      <c r="T4253" s="1" t="str">
        <f>IF(AND(Flights[[#This Row],[Airline]]="US Airways", Flights[[#This Row],[Meal]]="Full Meal"), "Yes", "No")</f>
        <v>No</v>
      </c>
      <c r="U4253" s="1">
        <v>0.59027777777777779</v>
      </c>
      <c r="V4253">
        <v>-7</v>
      </c>
      <c r="W4253" s="1" t="str">
        <f>IF(Flights[[#This Row],[Arrival Delay]] = "", "Cancelled", IF(Flights[[#This Row],[Arrival Delay]]&gt;15, "Delayed", "On time"))</f>
        <v>On time</v>
      </c>
      <c r="X4253" t="str">
        <f>IF(Flights[[#This Row],[Status]]&lt;&gt;"Delayed","", IF(Flights[[#This Row],[Arrival Delay]]&gt;120, "Severe", IF(Flights[[#This Row],[Arrival Delay]]&gt;60, "Major", "Moderate")))</f>
        <v/>
      </c>
      <c r="Y4253" t="b">
        <v>0</v>
      </c>
      <c r="AA4253" t="str">
        <f>IF(OR(AND(Flights[[#This Row],[Status]]="Cancelled", Flights[[#This Row],[Cancellation Reason]]="Airline/Carrier"), Flights[[#This Row],[Delay Type]]="Severe"), "Yes", "No")</f>
        <v>No</v>
      </c>
    </row>
    <row r="4254" spans="1:27" x14ac:dyDescent="0.3">
      <c r="A4254" s="3">
        <v>42313</v>
      </c>
      <c r="B4254" s="22">
        <f>WEEKNUM(Flights[[#This Row],[Date]], 1)</f>
        <v>45</v>
      </c>
      <c r="C4254" s="22">
        <f>WEEKDAY(Flights[[#This Row],[Date]],1)</f>
        <v>5</v>
      </c>
      <c r="D4254" t="s">
        <v>1756</v>
      </c>
      <c r="E4254" t="s">
        <v>1989</v>
      </c>
      <c r="F4254" t="s">
        <v>0</v>
      </c>
      <c r="G4254" t="s">
        <v>9</v>
      </c>
      <c r="H4254" t="str">
        <f>_xlfn.XLOOKUP(Flights[[#This Row],[Destination]], Airports!$A$2:$A$78, Airports!$D$2:$D$78)</f>
        <v>San Francisco</v>
      </c>
      <c r="I4254" t="str" cm="1">
        <f t="array" ref="I4254">_xlfn.XLOOKUP(Flights[[#This Row],[Destination]],_xlfn._TRO_TRAILING( Airports!A:A),_xlfn._TRO_TRAILING( Airports!E:E), "Not found")</f>
        <v>CA</v>
      </c>
      <c r="J4254" s="1">
        <v>0.54166666666666663</v>
      </c>
      <c r="K4254" s="22">
        <f>HOUR(Flights[[#This Row],[Scheduled Departure]])</f>
        <v>13</v>
      </c>
      <c r="L4254" s="1">
        <v>0.53819444444444442</v>
      </c>
      <c r="M4254">
        <f>(L4254-J4254)*24*60</f>
        <v>-4.9999999999999822</v>
      </c>
      <c r="N4254" s="16">
        <f>Flights[[#This Row],[Length (min)]]/60</f>
        <v>1.5833333333333333</v>
      </c>
      <c r="O4254">
        <v>95</v>
      </c>
      <c r="P4254">
        <v>337</v>
      </c>
      <c r="Q4254" s="18">
        <f>IFERROR(Flights[[#This Row],[Distance]]/Flights[[#This Row],[Length (hr)]], "")</f>
        <v>212.84210526315792</v>
      </c>
      <c r="R4254" s="1">
        <v>0.6</v>
      </c>
      <c r="S4254" s="1" t="str">
        <f>IF(Flights[[#This Row],[Length (hr)]]&lt;2, "No meal", IF(Flights[[#This Row],[Length (hr)]]&lt;3.5, "Light meal", "Full meal"))</f>
        <v>No meal</v>
      </c>
      <c r="T4254" s="1" t="str">
        <f>IF(AND(Flights[[#This Row],[Airline]]="US Airways", Flights[[#This Row],[Meal]]="Full Meal"), "Yes", "No")</f>
        <v>No</v>
      </c>
      <c r="U4254" s="1">
        <v>0.60416666666666663</v>
      </c>
      <c r="V4254">
        <v>6</v>
      </c>
      <c r="W4254" s="1" t="str">
        <f>IF(Flights[[#This Row],[Arrival Delay]] = "", "Cancelled", IF(Flights[[#This Row],[Arrival Delay]]&gt;15, "Delayed", "On time"))</f>
        <v>On time</v>
      </c>
      <c r="X4254" t="str">
        <f>IF(Flights[[#This Row],[Status]]&lt;&gt;"Delayed","", IF(Flights[[#This Row],[Arrival Delay]]&gt;120, "Severe", IF(Flights[[#This Row],[Arrival Delay]]&gt;60, "Major", "Moderate")))</f>
        <v/>
      </c>
      <c r="Y4254" t="b">
        <v>0</v>
      </c>
      <c r="AA4254" t="str">
        <f>IF(OR(AND(Flights[[#This Row],[Status]]="Cancelled", Flights[[#This Row],[Cancellation Reason]]="Airline/Carrier"), Flights[[#This Row],[Delay Type]]="Severe"), "Yes", "No")</f>
        <v>No</v>
      </c>
    </row>
    <row r="4255" spans="1:27" x14ac:dyDescent="0.3">
      <c r="A4255" s="3">
        <v>42313</v>
      </c>
      <c r="B4255" s="22">
        <f>WEEKNUM(Flights[[#This Row],[Date]], 1)</f>
        <v>45</v>
      </c>
      <c r="C4255" s="22">
        <f>WEEKDAY(Flights[[#This Row],[Date]],1)</f>
        <v>5</v>
      </c>
      <c r="D4255" t="s">
        <v>70</v>
      </c>
      <c r="E4255" t="s">
        <v>1987</v>
      </c>
      <c r="F4255" t="s">
        <v>0</v>
      </c>
      <c r="G4255" t="s">
        <v>18</v>
      </c>
      <c r="H4255" t="str">
        <f>_xlfn.XLOOKUP(Flights[[#This Row],[Destination]], Airports!$A$2:$A$78, Airports!$D$2:$D$78)</f>
        <v>Arlington</v>
      </c>
      <c r="I4255" t="str" cm="1">
        <f t="array" ref="I4255">_xlfn.XLOOKUP(Flights[[#This Row],[Destination]],_xlfn._TRO_TRAILING( Airports!A:A),_xlfn._TRO_TRAILING( Airports!E:E), "Not found")</f>
        <v>VA</v>
      </c>
      <c r="J4255" s="1">
        <v>0.55555555555555558</v>
      </c>
      <c r="K4255" s="22">
        <f>HOUR(Flights[[#This Row],[Scheduled Departure]])</f>
        <v>13</v>
      </c>
      <c r="L4255" s="1">
        <v>0.55069444444444449</v>
      </c>
      <c r="M4255">
        <f>(L4255-J4255)*24*60</f>
        <v>-6.9999999999999751</v>
      </c>
      <c r="N4255" s="16">
        <f>Flights[[#This Row],[Length (min)]]/60</f>
        <v>4.6500000000000004</v>
      </c>
      <c r="O4255">
        <v>279</v>
      </c>
      <c r="P4255">
        <v>2311</v>
      </c>
      <c r="Q4255" s="18">
        <f>IFERROR(Flights[[#This Row],[Distance]]/Flights[[#This Row],[Length (hr)]], "")</f>
        <v>496.98924731182791</v>
      </c>
      <c r="R4255" s="1">
        <v>0.88541666666666663</v>
      </c>
      <c r="S4255" s="1" t="str">
        <f>IF(Flights[[#This Row],[Length (hr)]]&lt;2, "No meal", IF(Flights[[#This Row],[Length (hr)]]&lt;3.5, "Light meal", "Full meal"))</f>
        <v>Full meal</v>
      </c>
      <c r="T4255" s="1" t="str">
        <f>IF(AND(Flights[[#This Row],[Airline]]="US Airways", Flights[[#This Row],[Meal]]="Full Meal"), "Yes", "No")</f>
        <v>No</v>
      </c>
      <c r="U4255" s="1">
        <v>0.86944444444444446</v>
      </c>
      <c r="V4255">
        <v>-23</v>
      </c>
      <c r="W4255" s="1" t="str">
        <f>IF(Flights[[#This Row],[Arrival Delay]] = "", "Cancelled", IF(Flights[[#This Row],[Arrival Delay]]&gt;15, "Delayed", "On time"))</f>
        <v>On time</v>
      </c>
      <c r="X4255" t="str">
        <f>IF(Flights[[#This Row],[Status]]&lt;&gt;"Delayed","", IF(Flights[[#This Row],[Arrival Delay]]&gt;120, "Severe", IF(Flights[[#This Row],[Arrival Delay]]&gt;60, "Major", "Moderate")))</f>
        <v/>
      </c>
      <c r="Y4255" t="b">
        <v>0</v>
      </c>
      <c r="AA4255" t="str">
        <f>IF(OR(AND(Flights[[#This Row],[Status]]="Cancelled", Flights[[#This Row],[Cancellation Reason]]="Airline/Carrier"), Flights[[#This Row],[Delay Type]]="Severe"), "Yes", "No")</f>
        <v>No</v>
      </c>
    </row>
    <row r="4256" spans="1:27" x14ac:dyDescent="0.3">
      <c r="A4256" s="3">
        <v>42313</v>
      </c>
      <c r="B4256" s="22">
        <f>WEEKNUM(Flights[[#This Row],[Date]], 1)</f>
        <v>45</v>
      </c>
      <c r="C4256" s="22">
        <f>WEEKDAY(Flights[[#This Row],[Date]],1)</f>
        <v>5</v>
      </c>
      <c r="D4256" t="s">
        <v>178</v>
      </c>
      <c r="E4256" t="s">
        <v>1987</v>
      </c>
      <c r="F4256" t="s">
        <v>0</v>
      </c>
      <c r="G4256" t="s">
        <v>4</v>
      </c>
      <c r="H4256" t="str">
        <f>_xlfn.XLOOKUP(Flights[[#This Row],[Destination]], Airports!$A$2:$A$78, Airports!$D$2:$D$78)</f>
        <v>Chicago</v>
      </c>
      <c r="I4256" t="str" cm="1">
        <f t="array" ref="I4256">_xlfn.XLOOKUP(Flights[[#This Row],[Destination]],_xlfn._TRO_TRAILING( Airports!A:A),_xlfn._TRO_TRAILING( Airports!E:E), "Not found")</f>
        <v>IL</v>
      </c>
      <c r="J4256" s="1">
        <v>0.60763888888888884</v>
      </c>
      <c r="K4256" s="22">
        <f>HOUR(Flights[[#This Row],[Scheduled Departure]])</f>
        <v>14</v>
      </c>
      <c r="L4256" s="1">
        <v>0.62083333333333335</v>
      </c>
      <c r="M4256">
        <f>(L4256-J4256)*24*60</f>
        <v>19.000000000000092</v>
      </c>
      <c r="N4256" s="16">
        <f>Flights[[#This Row],[Length (min)]]/60</f>
        <v>3.9</v>
      </c>
      <c r="O4256">
        <v>234</v>
      </c>
      <c r="P4256">
        <v>1744</v>
      </c>
      <c r="Q4256" s="18">
        <f>IFERROR(Flights[[#This Row],[Distance]]/Flights[[#This Row],[Length (hr)]], "")</f>
        <v>447.17948717948718</v>
      </c>
      <c r="R4256" s="1">
        <v>0.86597222222222225</v>
      </c>
      <c r="S4256" s="1" t="str">
        <f>IF(Flights[[#This Row],[Length (hr)]]&lt;2, "No meal", IF(Flights[[#This Row],[Length (hr)]]&lt;3.5, "Light meal", "Full meal"))</f>
        <v>Full meal</v>
      </c>
      <c r="T4256" s="1" t="str">
        <f>IF(AND(Flights[[#This Row],[Airline]]="US Airways", Flights[[#This Row],[Meal]]="Full Meal"), "Yes", "No")</f>
        <v>No</v>
      </c>
      <c r="U4256" s="1">
        <v>0.8666666666666667</v>
      </c>
      <c r="V4256">
        <v>1</v>
      </c>
      <c r="W4256" s="1" t="str">
        <f>IF(Flights[[#This Row],[Arrival Delay]] = "", "Cancelled", IF(Flights[[#This Row],[Arrival Delay]]&gt;15, "Delayed", "On time"))</f>
        <v>On time</v>
      </c>
      <c r="X4256" t="str">
        <f>IF(Flights[[#This Row],[Status]]&lt;&gt;"Delayed","", IF(Flights[[#This Row],[Arrival Delay]]&gt;120, "Severe", IF(Flights[[#This Row],[Arrival Delay]]&gt;60, "Major", "Moderate")))</f>
        <v/>
      </c>
      <c r="Y4256" t="b">
        <v>0</v>
      </c>
      <c r="AA4256" t="str">
        <f>IF(OR(AND(Flights[[#This Row],[Status]]="Cancelled", Flights[[#This Row],[Cancellation Reason]]="Airline/Carrier"), Flights[[#This Row],[Delay Type]]="Severe"), "Yes", "No")</f>
        <v>No</v>
      </c>
    </row>
    <row r="4257" spans="1:27" x14ac:dyDescent="0.3">
      <c r="A4257" s="3">
        <v>42313</v>
      </c>
      <c r="B4257" s="22">
        <f>WEEKNUM(Flights[[#This Row],[Date]], 1)</f>
        <v>45</v>
      </c>
      <c r="C4257" s="22">
        <f>WEEKDAY(Flights[[#This Row],[Date]],1)</f>
        <v>5</v>
      </c>
      <c r="D4257" t="s">
        <v>1897</v>
      </c>
      <c r="E4257" t="s">
        <v>1995</v>
      </c>
      <c r="F4257" t="s">
        <v>0</v>
      </c>
      <c r="G4257" t="s">
        <v>15</v>
      </c>
      <c r="H4257" t="str">
        <f>_xlfn.XLOOKUP(Flights[[#This Row],[Destination]], Airports!$A$2:$A$78, Airports!$D$2:$D$78)</f>
        <v>Las Vegas</v>
      </c>
      <c r="I4257" t="str" cm="1">
        <f t="array" ref="I4257">_xlfn.XLOOKUP(Flights[[#This Row],[Destination]],_xlfn._TRO_TRAILING( Airports!A:A),_xlfn._TRO_TRAILING( Airports!E:E), "Not found")</f>
        <v>NV</v>
      </c>
      <c r="J4257" s="1">
        <v>0.66319444444444442</v>
      </c>
      <c r="K4257" s="22">
        <f>HOUR(Flights[[#This Row],[Scheduled Departure]])</f>
        <v>15</v>
      </c>
      <c r="L4257" s="1">
        <v>0.6694444444444444</v>
      </c>
      <c r="M4257">
        <f>(L4257-J4257)*24*60</f>
        <v>8.999999999999968</v>
      </c>
      <c r="N4257" s="16">
        <f>Flights[[#This Row],[Length (min)]]/60</f>
        <v>0.95</v>
      </c>
      <c r="O4257">
        <v>57</v>
      </c>
      <c r="P4257">
        <v>236</v>
      </c>
      <c r="Q4257" s="18">
        <f>IFERROR(Flights[[#This Row],[Distance]]/Flights[[#This Row],[Length (hr)]], "")</f>
        <v>248.42105263157896</v>
      </c>
      <c r="R4257" s="1">
        <v>0.70833333333333337</v>
      </c>
      <c r="S4257" s="1" t="str">
        <f>IF(Flights[[#This Row],[Length (hr)]]&lt;2, "No meal", IF(Flights[[#This Row],[Length (hr)]]&lt;3.5, "Light meal", "Full meal"))</f>
        <v>No meal</v>
      </c>
      <c r="T4257" s="1" t="str">
        <f>IF(AND(Flights[[#This Row],[Airline]]="US Airways", Flights[[#This Row],[Meal]]="Full Meal"), "Yes", "No")</f>
        <v>No</v>
      </c>
      <c r="U4257" s="1">
        <v>0.70902777777777781</v>
      </c>
      <c r="V4257">
        <v>1</v>
      </c>
      <c r="W4257" s="1" t="str">
        <f>IF(Flights[[#This Row],[Arrival Delay]] = "", "Cancelled", IF(Flights[[#This Row],[Arrival Delay]]&gt;15, "Delayed", "On time"))</f>
        <v>On time</v>
      </c>
      <c r="X4257" t="str">
        <f>IF(Flights[[#This Row],[Status]]&lt;&gt;"Delayed","", IF(Flights[[#This Row],[Arrival Delay]]&gt;120, "Severe", IF(Flights[[#This Row],[Arrival Delay]]&gt;60, "Major", "Moderate")))</f>
        <v/>
      </c>
      <c r="Y4257" t="b">
        <v>0</v>
      </c>
      <c r="AA4257" t="str">
        <f>IF(OR(AND(Flights[[#This Row],[Status]]="Cancelled", Flights[[#This Row],[Cancellation Reason]]="Airline/Carrier"), Flights[[#This Row],[Delay Type]]="Severe"), "Yes", "No")</f>
        <v>No</v>
      </c>
    </row>
    <row r="4258" spans="1:27" x14ac:dyDescent="0.3">
      <c r="A4258" s="3">
        <v>42313</v>
      </c>
      <c r="B4258" s="22">
        <f>WEEKNUM(Flights[[#This Row],[Date]], 1)</f>
        <v>45</v>
      </c>
      <c r="C4258" s="22">
        <f>WEEKDAY(Flights[[#This Row],[Date]],1)</f>
        <v>5</v>
      </c>
      <c r="D4258" t="s">
        <v>595</v>
      </c>
      <c r="E4258" t="s">
        <v>1991</v>
      </c>
      <c r="F4258" t="s">
        <v>0</v>
      </c>
      <c r="G4258" t="s">
        <v>344</v>
      </c>
      <c r="H4258" t="str">
        <f>_xlfn.XLOOKUP(Flights[[#This Row],[Destination]], Airports!$A$2:$A$78, Airports!$D$2:$D$78)</f>
        <v>Seattle</v>
      </c>
      <c r="I4258" t="str" cm="1">
        <f t="array" ref="I4258">_xlfn.XLOOKUP(Flights[[#This Row],[Destination]],_xlfn._TRO_TRAILING( Airports!A:A),_xlfn._TRO_TRAILING( Airports!E:E), "Not found")</f>
        <v>WA</v>
      </c>
      <c r="J4258" s="1">
        <v>0.73611111111111116</v>
      </c>
      <c r="K4258" s="22">
        <f>HOUR(Flights[[#This Row],[Scheduled Departure]])</f>
        <v>17</v>
      </c>
      <c r="L4258" s="1">
        <v>0.72777777777777775</v>
      </c>
      <c r="M4258">
        <f>(L4258-J4258)*24*60</f>
        <v>-12.000000000000117</v>
      </c>
      <c r="N4258" s="16">
        <f>Flights[[#This Row],[Length (min)]]/60</f>
        <v>2.7166666666666668</v>
      </c>
      <c r="O4258">
        <v>163</v>
      </c>
      <c r="P4258">
        <v>954</v>
      </c>
      <c r="Q4258" s="18">
        <f>IFERROR(Flights[[#This Row],[Distance]]/Flights[[#This Row],[Length (hr)]], "")</f>
        <v>351.16564417177915</v>
      </c>
      <c r="R4258" s="1">
        <v>0.85069444444444442</v>
      </c>
      <c r="S4258" s="1" t="str">
        <f>IF(Flights[[#This Row],[Length (hr)]]&lt;2, "No meal", IF(Flights[[#This Row],[Length (hr)]]&lt;3.5, "Light meal", "Full meal"))</f>
        <v>Light meal</v>
      </c>
      <c r="T4258" s="1" t="str">
        <f>IF(AND(Flights[[#This Row],[Airline]]="US Airways", Flights[[#This Row],[Meal]]="Full Meal"), "Yes", "No")</f>
        <v>No</v>
      </c>
      <c r="U4258" s="1">
        <v>0.84097222222222223</v>
      </c>
      <c r="V4258">
        <v>-14</v>
      </c>
      <c r="W4258" s="1" t="str">
        <f>IF(Flights[[#This Row],[Arrival Delay]] = "", "Cancelled", IF(Flights[[#This Row],[Arrival Delay]]&gt;15, "Delayed", "On time"))</f>
        <v>On time</v>
      </c>
      <c r="X4258" t="str">
        <f>IF(Flights[[#This Row],[Status]]&lt;&gt;"Delayed","", IF(Flights[[#This Row],[Arrival Delay]]&gt;120, "Severe", IF(Flights[[#This Row],[Arrival Delay]]&gt;60, "Major", "Moderate")))</f>
        <v/>
      </c>
      <c r="Y4258" t="b">
        <v>0</v>
      </c>
      <c r="AA4258" t="str">
        <f>IF(OR(AND(Flights[[#This Row],[Status]]="Cancelled", Flights[[#This Row],[Cancellation Reason]]="Airline/Carrier"), Flights[[#This Row],[Delay Type]]="Severe"), "Yes", "No")</f>
        <v>No</v>
      </c>
    </row>
    <row r="4259" spans="1:27" x14ac:dyDescent="0.3">
      <c r="A4259" s="3">
        <v>42313</v>
      </c>
      <c r="B4259" s="22">
        <f>WEEKNUM(Flights[[#This Row],[Date]], 1)</f>
        <v>45</v>
      </c>
      <c r="C4259" s="22">
        <f>WEEKDAY(Flights[[#This Row],[Date]],1)</f>
        <v>5</v>
      </c>
      <c r="D4259" t="s">
        <v>768</v>
      </c>
      <c r="E4259" t="s">
        <v>1990</v>
      </c>
      <c r="F4259" t="s">
        <v>0</v>
      </c>
      <c r="G4259" t="s">
        <v>273</v>
      </c>
      <c r="H4259" t="str">
        <f>_xlfn.XLOOKUP(Flights[[#This Row],[Destination]], Airports!$A$2:$A$78, Airports!$D$2:$D$78)</f>
        <v>Denver</v>
      </c>
      <c r="I4259" t="str" cm="1">
        <f t="array" ref="I4259">_xlfn.XLOOKUP(Flights[[#This Row],[Destination]],_xlfn._TRO_TRAILING( Airports!A:A),_xlfn._TRO_TRAILING( Airports!E:E), "Not found")</f>
        <v>CO</v>
      </c>
      <c r="J4259" s="1">
        <v>0.75</v>
      </c>
      <c r="K4259" s="22">
        <f>HOUR(Flights[[#This Row],[Scheduled Departure]])</f>
        <v>18</v>
      </c>
      <c r="L4259" s="1">
        <v>0.74444444444444446</v>
      </c>
      <c r="M4259">
        <f>(L4259-J4259)*24*60</f>
        <v>-7.9999999999999716</v>
      </c>
      <c r="N4259" s="16">
        <f>Flights[[#This Row],[Length (min)]]/60</f>
        <v>2.25</v>
      </c>
      <c r="O4259">
        <v>135</v>
      </c>
      <c r="P4259">
        <v>862</v>
      </c>
      <c r="Q4259" s="18">
        <f>IFERROR(Flights[[#This Row],[Distance]]/Flights[[#This Row],[Length (hr)]], "")</f>
        <v>383.11111111111109</v>
      </c>
      <c r="R4259" s="1">
        <v>0.88888888888888884</v>
      </c>
      <c r="S4259" s="1" t="str">
        <f>IF(Flights[[#This Row],[Length (hr)]]&lt;2, "No meal", IF(Flights[[#This Row],[Length (hr)]]&lt;3.5, "Light meal", "Full meal"))</f>
        <v>Light meal</v>
      </c>
      <c r="T4259" s="1" t="str">
        <f>IF(AND(Flights[[#This Row],[Airline]]="US Airways", Flights[[#This Row],[Meal]]="Full Meal"), "Yes", "No")</f>
        <v>No</v>
      </c>
      <c r="U4259" s="1">
        <v>0.87986111111111109</v>
      </c>
      <c r="V4259">
        <v>-13</v>
      </c>
      <c r="W4259" s="1" t="str">
        <f>IF(Flights[[#This Row],[Arrival Delay]] = "", "Cancelled", IF(Flights[[#This Row],[Arrival Delay]]&gt;15, "Delayed", "On time"))</f>
        <v>On time</v>
      </c>
      <c r="X4259" t="str">
        <f>IF(Flights[[#This Row],[Status]]&lt;&gt;"Delayed","", IF(Flights[[#This Row],[Arrival Delay]]&gt;120, "Severe", IF(Flights[[#This Row],[Arrival Delay]]&gt;60, "Major", "Moderate")))</f>
        <v/>
      </c>
      <c r="Y4259" t="b">
        <v>0</v>
      </c>
      <c r="AA4259" t="str">
        <f>IF(OR(AND(Flights[[#This Row],[Status]]="Cancelled", Flights[[#This Row],[Cancellation Reason]]="Airline/Carrier"), Flights[[#This Row],[Delay Type]]="Severe"), "Yes", "No")</f>
        <v>No</v>
      </c>
    </row>
    <row r="4260" spans="1:27" x14ac:dyDescent="0.3">
      <c r="A4260" s="3">
        <v>42313</v>
      </c>
      <c r="B4260" s="22">
        <f>WEEKNUM(Flights[[#This Row],[Date]], 1)</f>
        <v>45</v>
      </c>
      <c r="C4260" s="22">
        <f>WEEKDAY(Flights[[#This Row],[Date]],1)</f>
        <v>5</v>
      </c>
      <c r="D4260" t="s">
        <v>610</v>
      </c>
      <c r="E4260" t="s">
        <v>1996</v>
      </c>
      <c r="F4260" t="s">
        <v>0</v>
      </c>
      <c r="G4260" t="s">
        <v>9</v>
      </c>
      <c r="H4260" t="str">
        <f>_xlfn.XLOOKUP(Flights[[#This Row],[Destination]], Airports!$A$2:$A$78, Airports!$D$2:$D$78)</f>
        <v>San Francisco</v>
      </c>
      <c r="I4260" t="str" cm="1">
        <f t="array" ref="I4260">_xlfn.XLOOKUP(Flights[[#This Row],[Destination]],_xlfn._TRO_TRAILING( Airports!A:A),_xlfn._TRO_TRAILING( Airports!E:E), "Not found")</f>
        <v>CA</v>
      </c>
      <c r="J4260" s="1">
        <v>0.77777777777777779</v>
      </c>
      <c r="K4260" s="22">
        <f>HOUR(Flights[[#This Row],[Scheduled Departure]])</f>
        <v>18</v>
      </c>
      <c r="L4260" s="1">
        <v>0.79652777777777772</v>
      </c>
      <c r="M4260">
        <f>(L4260-J4260)*24*60</f>
        <v>26.999999999999904</v>
      </c>
      <c r="N4260" s="16">
        <f>Flights[[#This Row],[Length (min)]]/60</f>
        <v>1.1833333333333333</v>
      </c>
      <c r="O4260">
        <v>71</v>
      </c>
      <c r="P4260">
        <v>337</v>
      </c>
      <c r="Q4260" s="18">
        <f>IFERROR(Flights[[#This Row],[Distance]]/Flights[[#This Row],[Length (hr)]], "")</f>
        <v>284.78873239436621</v>
      </c>
      <c r="R4260" s="1">
        <v>0.82986111111111116</v>
      </c>
      <c r="S4260" s="1" t="str">
        <f>IF(Flights[[#This Row],[Length (hr)]]&lt;2, "No meal", IF(Flights[[#This Row],[Length (hr)]]&lt;3.5, "Light meal", "Full meal"))</f>
        <v>No meal</v>
      </c>
      <c r="T4260" s="1" t="str">
        <f>IF(AND(Flights[[#This Row],[Airline]]="US Airways", Flights[[#This Row],[Meal]]="Full Meal"), "Yes", "No")</f>
        <v>No</v>
      </c>
      <c r="U4260" s="1">
        <v>0.84583333333333333</v>
      </c>
      <c r="V4260">
        <v>23</v>
      </c>
      <c r="W4260" s="1" t="str">
        <f>IF(Flights[[#This Row],[Arrival Delay]] = "", "Cancelled", IF(Flights[[#This Row],[Arrival Delay]]&gt;15, "Delayed", "On time"))</f>
        <v>Delayed</v>
      </c>
      <c r="X4260" t="str">
        <f>IF(Flights[[#This Row],[Status]]&lt;&gt;"Delayed","", IF(Flights[[#This Row],[Arrival Delay]]&gt;120, "Severe", IF(Flights[[#This Row],[Arrival Delay]]&gt;60, "Major", "Moderate")))</f>
        <v>Moderate</v>
      </c>
      <c r="Y4260" t="b">
        <v>0</v>
      </c>
      <c r="AA4260" t="str">
        <f>IF(OR(AND(Flights[[#This Row],[Status]]="Cancelled", Flights[[#This Row],[Cancellation Reason]]="Airline/Carrier"), Flights[[#This Row],[Delay Type]]="Severe"), "Yes", "No")</f>
        <v>No</v>
      </c>
    </row>
    <row r="4261" spans="1:27" x14ac:dyDescent="0.3">
      <c r="A4261" s="3">
        <v>42313</v>
      </c>
      <c r="B4261" s="22">
        <f>WEEKNUM(Flights[[#This Row],[Date]], 1)</f>
        <v>45</v>
      </c>
      <c r="C4261" s="22">
        <f>WEEKDAY(Flights[[#This Row],[Date]],1)</f>
        <v>5</v>
      </c>
      <c r="D4261" t="s">
        <v>1272</v>
      </c>
      <c r="E4261" t="s">
        <v>1994</v>
      </c>
      <c r="F4261" t="s">
        <v>0</v>
      </c>
      <c r="G4261" t="s">
        <v>313</v>
      </c>
      <c r="H4261" t="str">
        <f>_xlfn.XLOOKUP(Flights[[#This Row],[Destination]], Airports!$A$2:$A$78, Airports!$D$2:$D$78)</f>
        <v>Monterey</v>
      </c>
      <c r="I4261" t="str" cm="1">
        <f t="array" ref="I4261">_xlfn.XLOOKUP(Flights[[#This Row],[Destination]],_xlfn._TRO_TRAILING( Airports!A:A),_xlfn._TRO_TRAILING( Airports!E:E), "Not found")</f>
        <v>CA</v>
      </c>
      <c r="J4261" s="1">
        <v>0.90972222222222221</v>
      </c>
      <c r="K4261" s="22">
        <f>HOUR(Flights[[#This Row],[Scheduled Departure]])</f>
        <v>21</v>
      </c>
      <c r="L4261" s="1">
        <v>0.90833333333333333</v>
      </c>
      <c r="M4261">
        <f>(L4261-J4261)*24*60</f>
        <v>-1.9999999999999929</v>
      </c>
      <c r="N4261" s="16">
        <f>Flights[[#This Row],[Length (min)]]/60</f>
        <v>1.1666666666666667</v>
      </c>
      <c r="O4261">
        <v>70</v>
      </c>
      <c r="P4261">
        <v>266</v>
      </c>
      <c r="Q4261" s="18">
        <f>IFERROR(Flights[[#This Row],[Distance]]/Flights[[#This Row],[Length (hr)]], "")</f>
        <v>227.99999999999997</v>
      </c>
      <c r="R4261" s="1">
        <v>0.95694444444444449</v>
      </c>
      <c r="S4261" s="1" t="str">
        <f>IF(Flights[[#This Row],[Length (hr)]]&lt;2, "No meal", IF(Flights[[#This Row],[Length (hr)]]&lt;3.5, "Light meal", "Full meal"))</f>
        <v>No meal</v>
      </c>
      <c r="T4261" s="1" t="str">
        <f>IF(AND(Flights[[#This Row],[Airline]]="US Airways", Flights[[#This Row],[Meal]]="Full Meal"), "Yes", "No")</f>
        <v>No</v>
      </c>
      <c r="U4261" s="1">
        <v>0.95694444444444449</v>
      </c>
      <c r="V4261">
        <v>0</v>
      </c>
      <c r="W4261" s="1" t="str">
        <f>IF(Flights[[#This Row],[Arrival Delay]] = "", "Cancelled", IF(Flights[[#This Row],[Arrival Delay]]&gt;15, "Delayed", "On time"))</f>
        <v>On time</v>
      </c>
      <c r="X4261" t="str">
        <f>IF(Flights[[#This Row],[Status]]&lt;&gt;"Delayed","", IF(Flights[[#This Row],[Arrival Delay]]&gt;120, "Severe", IF(Flights[[#This Row],[Arrival Delay]]&gt;60, "Major", "Moderate")))</f>
        <v/>
      </c>
      <c r="Y4261" t="b">
        <v>0</v>
      </c>
      <c r="AA4261" t="str">
        <f>IF(OR(AND(Flights[[#This Row],[Status]]="Cancelled", Flights[[#This Row],[Cancellation Reason]]="Airline/Carrier"), Flights[[#This Row],[Delay Type]]="Severe"), "Yes", "No")</f>
        <v>No</v>
      </c>
    </row>
    <row r="4262" spans="1:27" x14ac:dyDescent="0.3">
      <c r="A4262" s="3">
        <v>42313</v>
      </c>
      <c r="B4262" s="22">
        <f>WEEKNUM(Flights[[#This Row],[Date]], 1)</f>
        <v>45</v>
      </c>
      <c r="C4262" s="22">
        <f>WEEKDAY(Flights[[#This Row],[Date]],1)</f>
        <v>5</v>
      </c>
      <c r="D4262" t="s">
        <v>781</v>
      </c>
      <c r="E4262" t="s">
        <v>1990</v>
      </c>
      <c r="F4262" t="s">
        <v>0</v>
      </c>
      <c r="G4262" t="s">
        <v>16</v>
      </c>
      <c r="H4262" t="str">
        <f>_xlfn.XLOOKUP(Flights[[#This Row],[Destination]], Airports!$A$2:$A$78, Airports!$D$2:$D$78)</f>
        <v>Dulles</v>
      </c>
      <c r="I4262" t="str" cm="1">
        <f t="array" ref="I4262">_xlfn.XLOOKUP(Flights[[#This Row],[Destination]],_xlfn._TRO_TRAILING( Airports!A:A),_xlfn._TRO_TRAILING( Airports!E:E), "Not found")</f>
        <v>VA</v>
      </c>
      <c r="J4262" s="1">
        <v>0.96875</v>
      </c>
      <c r="K4262" s="22">
        <f>HOUR(Flights[[#This Row],[Scheduled Departure]])</f>
        <v>23</v>
      </c>
      <c r="L4262" s="1">
        <v>0.97291666666666665</v>
      </c>
      <c r="M4262">
        <f>(L4262-J4262)*24*60</f>
        <v>5.9999999999999787</v>
      </c>
      <c r="N4262" s="16">
        <f>Flights[[#This Row],[Length (min)]]/60</f>
        <v>4.55</v>
      </c>
      <c r="O4262">
        <v>273</v>
      </c>
      <c r="P4262">
        <v>2288</v>
      </c>
      <c r="Q4262" s="18">
        <f>IFERROR(Flights[[#This Row],[Distance]]/Flights[[#This Row],[Length (hr)]], "")</f>
        <v>502.85714285714289</v>
      </c>
      <c r="R4262" s="1">
        <v>0.29652777777777778</v>
      </c>
      <c r="S4262" s="1" t="str">
        <f>IF(Flights[[#This Row],[Length (hr)]]&lt;2, "No meal", IF(Flights[[#This Row],[Length (hr)]]&lt;3.5, "Light meal", "Full meal"))</f>
        <v>Full meal</v>
      </c>
      <c r="T4262" s="1" t="str">
        <f>IF(AND(Flights[[#This Row],[Airline]]="US Airways", Flights[[#This Row],[Meal]]="Full Meal"), "Yes", "No")</f>
        <v>No</v>
      </c>
      <c r="U4262" s="1">
        <v>0.28749999999999998</v>
      </c>
      <c r="V4262">
        <v>-13</v>
      </c>
      <c r="W4262" s="1" t="str">
        <f>IF(Flights[[#This Row],[Arrival Delay]] = "", "Cancelled", IF(Flights[[#This Row],[Arrival Delay]]&gt;15, "Delayed", "On time"))</f>
        <v>On time</v>
      </c>
      <c r="X4262" t="str">
        <f>IF(Flights[[#This Row],[Status]]&lt;&gt;"Delayed","", IF(Flights[[#This Row],[Arrival Delay]]&gt;120, "Severe", IF(Flights[[#This Row],[Arrival Delay]]&gt;60, "Major", "Moderate")))</f>
        <v/>
      </c>
      <c r="Y4262" t="b">
        <v>0</v>
      </c>
      <c r="AA4262" t="str">
        <f>IF(OR(AND(Flights[[#This Row],[Status]]="Cancelled", Flights[[#This Row],[Cancellation Reason]]="Airline/Carrier"), Flights[[#This Row],[Delay Type]]="Severe"), "Yes", "No")</f>
        <v>No</v>
      </c>
    </row>
    <row r="4263" spans="1:27" x14ac:dyDescent="0.3">
      <c r="A4263" s="3">
        <v>42314</v>
      </c>
      <c r="B4263" s="22">
        <f>WEEKNUM(Flights[[#This Row],[Date]], 1)</f>
        <v>45</v>
      </c>
      <c r="C4263" s="22">
        <f>WEEKDAY(Flights[[#This Row],[Date]],1)</f>
        <v>6</v>
      </c>
      <c r="D4263" t="s">
        <v>42</v>
      </c>
      <c r="E4263" t="s">
        <v>1987</v>
      </c>
      <c r="F4263" t="s">
        <v>0</v>
      </c>
      <c r="G4263" t="s">
        <v>12</v>
      </c>
      <c r="H4263" t="str">
        <f>_xlfn.XLOOKUP(Flights[[#This Row],[Destination]], Airports!$A$2:$A$78, Airports!$D$2:$D$78)</f>
        <v>New York</v>
      </c>
      <c r="I4263" t="str" cm="1">
        <f t="array" ref="I4263">_xlfn.XLOOKUP(Flights[[#This Row],[Destination]],_xlfn._TRO_TRAILING( Airports!A:A),_xlfn._TRO_TRAILING( Airports!E:E), "Not found")</f>
        <v>NY</v>
      </c>
      <c r="J4263" s="1">
        <v>0.29166666666666669</v>
      </c>
      <c r="K4263" s="22">
        <f>HOUR(Flights[[#This Row],[Scheduled Departure]])</f>
        <v>7</v>
      </c>
      <c r="L4263" s="1">
        <v>0.28888888888888886</v>
      </c>
      <c r="M4263">
        <f>(L4263-J4263)*24*60</f>
        <v>-4.0000000000000657</v>
      </c>
      <c r="N4263" s="16">
        <f>Flights[[#This Row],[Length (min)]]/60</f>
        <v>4.8833333333333337</v>
      </c>
      <c r="O4263">
        <v>293</v>
      </c>
      <c r="P4263">
        <v>2475</v>
      </c>
      <c r="Q4263" s="18">
        <f>IFERROR(Flights[[#This Row],[Distance]]/Flights[[#This Row],[Length (hr)]], "")</f>
        <v>506.82593856655285</v>
      </c>
      <c r="R4263" s="1">
        <v>0.64097222222222228</v>
      </c>
      <c r="S4263" s="1" t="str">
        <f>IF(Flights[[#This Row],[Length (hr)]]&lt;2, "No meal", IF(Flights[[#This Row],[Length (hr)]]&lt;3.5, "Light meal", "Full meal"))</f>
        <v>Full meal</v>
      </c>
      <c r="T4263" s="1" t="str">
        <f>IF(AND(Flights[[#This Row],[Airline]]="US Airways", Flights[[#This Row],[Meal]]="Full Meal"), "Yes", "No")</f>
        <v>No</v>
      </c>
      <c r="U4263" s="1">
        <v>0.61736111111111114</v>
      </c>
      <c r="V4263">
        <v>-34</v>
      </c>
      <c r="W4263" s="1" t="str">
        <f>IF(Flights[[#This Row],[Arrival Delay]] = "", "Cancelled", IF(Flights[[#This Row],[Arrival Delay]]&gt;15, "Delayed", "On time"))</f>
        <v>On time</v>
      </c>
      <c r="X4263" t="str">
        <f>IF(Flights[[#This Row],[Status]]&lt;&gt;"Delayed","", IF(Flights[[#This Row],[Arrival Delay]]&gt;120, "Severe", IF(Flights[[#This Row],[Arrival Delay]]&gt;60, "Major", "Moderate")))</f>
        <v/>
      </c>
      <c r="Y4263" t="b">
        <v>0</v>
      </c>
      <c r="AA4263" t="str">
        <f>IF(OR(AND(Flights[[#This Row],[Status]]="Cancelled", Flights[[#This Row],[Cancellation Reason]]="Airline/Carrier"), Flights[[#This Row],[Delay Type]]="Severe"), "Yes", "No")</f>
        <v>No</v>
      </c>
    </row>
    <row r="4264" spans="1:27" x14ac:dyDescent="0.3">
      <c r="A4264" s="3">
        <v>42314</v>
      </c>
      <c r="B4264" s="22">
        <f>WEEKNUM(Flights[[#This Row],[Date]], 1)</f>
        <v>45</v>
      </c>
      <c r="C4264" s="22">
        <f>WEEKDAY(Flights[[#This Row],[Date]],1)</f>
        <v>6</v>
      </c>
      <c r="D4264" t="s">
        <v>1423</v>
      </c>
      <c r="E4264" t="s">
        <v>1994</v>
      </c>
      <c r="F4264" t="s">
        <v>0</v>
      </c>
      <c r="G4264" t="s">
        <v>7</v>
      </c>
      <c r="H4264" t="str">
        <f>_xlfn.XLOOKUP(Flights[[#This Row],[Destination]], Airports!$A$2:$A$78, Airports!$D$2:$D$78)</f>
        <v>Austin</v>
      </c>
      <c r="I4264" t="str" cm="1">
        <f t="array" ref="I4264">_xlfn.XLOOKUP(Flights[[#This Row],[Destination]],_xlfn._TRO_TRAILING( Airports!A:A),_xlfn._TRO_TRAILING( Airports!E:E), "Not found")</f>
        <v>TX</v>
      </c>
      <c r="J4264" s="1">
        <v>0.34861111111111109</v>
      </c>
      <c r="K4264" s="22">
        <f>HOUR(Flights[[#This Row],[Scheduled Departure]])</f>
        <v>8</v>
      </c>
      <c r="L4264" s="1">
        <v>0.45833333333333331</v>
      </c>
      <c r="M4264">
        <f>(L4264-J4264)*24*60</f>
        <v>158</v>
      </c>
      <c r="N4264" s="16">
        <f>Flights[[#This Row],[Length (min)]]/60</f>
        <v>3.15</v>
      </c>
      <c r="O4264">
        <v>189</v>
      </c>
      <c r="P4264">
        <v>1242</v>
      </c>
      <c r="Q4264" s="18">
        <f>IFERROR(Flights[[#This Row],[Distance]]/Flights[[#This Row],[Length (hr)]], "")</f>
        <v>394.28571428571428</v>
      </c>
      <c r="R4264" s="1">
        <v>0.55833333333333335</v>
      </c>
      <c r="S4264" s="1" t="str">
        <f>IF(Flights[[#This Row],[Length (hr)]]&lt;2, "No meal", IF(Flights[[#This Row],[Length (hr)]]&lt;3.5, "Light meal", "Full meal"))</f>
        <v>Light meal</v>
      </c>
      <c r="T4264" s="1" t="str">
        <f>IF(AND(Flights[[#This Row],[Airline]]="US Airways", Flights[[#This Row],[Meal]]="Full Meal"), "Yes", "No")</f>
        <v>No</v>
      </c>
      <c r="U4264" s="1">
        <v>0.67291666666666672</v>
      </c>
      <c r="V4264">
        <v>165</v>
      </c>
      <c r="W4264" s="1" t="str">
        <f>IF(Flights[[#This Row],[Arrival Delay]] = "", "Cancelled", IF(Flights[[#This Row],[Arrival Delay]]&gt;15, "Delayed", "On time"))</f>
        <v>Delayed</v>
      </c>
      <c r="X4264" t="str">
        <f>IF(Flights[[#This Row],[Status]]&lt;&gt;"Delayed","", IF(Flights[[#This Row],[Arrival Delay]]&gt;120, "Severe", IF(Flights[[#This Row],[Arrival Delay]]&gt;60, "Major", "Moderate")))</f>
        <v>Severe</v>
      </c>
      <c r="Y4264" t="b">
        <v>0</v>
      </c>
      <c r="AA4264" t="str">
        <f>IF(OR(AND(Flights[[#This Row],[Status]]="Cancelled", Flights[[#This Row],[Cancellation Reason]]="Airline/Carrier"), Flights[[#This Row],[Delay Type]]="Severe"), "Yes", "No")</f>
        <v>Yes</v>
      </c>
    </row>
    <row r="4265" spans="1:27" x14ac:dyDescent="0.3">
      <c r="A4265" s="3">
        <v>42314</v>
      </c>
      <c r="B4265" s="22">
        <f>WEEKNUM(Flights[[#This Row],[Date]], 1)</f>
        <v>45</v>
      </c>
      <c r="C4265" s="22">
        <f>WEEKDAY(Flights[[#This Row],[Date]],1)</f>
        <v>6</v>
      </c>
      <c r="D4265" t="s">
        <v>718</v>
      </c>
      <c r="E4265" t="s">
        <v>1994</v>
      </c>
      <c r="F4265" t="s">
        <v>0</v>
      </c>
      <c r="G4265" t="s">
        <v>313</v>
      </c>
      <c r="H4265" t="str">
        <f>_xlfn.XLOOKUP(Flights[[#This Row],[Destination]], Airports!$A$2:$A$78, Airports!$D$2:$D$78)</f>
        <v>Monterey</v>
      </c>
      <c r="I4265" t="str" cm="1">
        <f t="array" ref="I4265">_xlfn.XLOOKUP(Flights[[#This Row],[Destination]],_xlfn._TRO_TRAILING( Airports!A:A),_xlfn._TRO_TRAILING( Airports!E:E), "Not found")</f>
        <v>CA</v>
      </c>
      <c r="J4265" s="1">
        <v>0.375</v>
      </c>
      <c r="K4265" s="22">
        <f>HOUR(Flights[[#This Row],[Scheduled Departure]])</f>
        <v>9</v>
      </c>
      <c r="L4265" s="1">
        <v>0.375</v>
      </c>
      <c r="M4265">
        <f>(L4265-J4265)*24*60</f>
        <v>0</v>
      </c>
      <c r="N4265" s="16">
        <f>Flights[[#This Row],[Length (min)]]/60</f>
        <v>1.1499999999999999</v>
      </c>
      <c r="O4265">
        <v>69</v>
      </c>
      <c r="P4265">
        <v>266</v>
      </c>
      <c r="Q4265" s="18">
        <f>IFERROR(Flights[[#This Row],[Distance]]/Flights[[#This Row],[Length (hr)]], "")</f>
        <v>231.30434782608697</v>
      </c>
      <c r="R4265" s="1">
        <v>0.4284722222222222</v>
      </c>
      <c r="S4265" s="1" t="str">
        <f>IF(Flights[[#This Row],[Length (hr)]]&lt;2, "No meal", IF(Flights[[#This Row],[Length (hr)]]&lt;3.5, "Light meal", "Full meal"))</f>
        <v>No meal</v>
      </c>
      <c r="T4265" s="1" t="str">
        <f>IF(AND(Flights[[#This Row],[Airline]]="US Airways", Flights[[#This Row],[Meal]]="Full Meal"), "Yes", "No")</f>
        <v>No</v>
      </c>
      <c r="U4265" s="1">
        <v>0.42291666666666666</v>
      </c>
      <c r="V4265">
        <v>-8</v>
      </c>
      <c r="W4265" s="1" t="str">
        <f>IF(Flights[[#This Row],[Arrival Delay]] = "", "Cancelled", IF(Flights[[#This Row],[Arrival Delay]]&gt;15, "Delayed", "On time"))</f>
        <v>On time</v>
      </c>
      <c r="X4265" t="str">
        <f>IF(Flights[[#This Row],[Status]]&lt;&gt;"Delayed","", IF(Flights[[#This Row],[Arrival Delay]]&gt;120, "Severe", IF(Flights[[#This Row],[Arrival Delay]]&gt;60, "Major", "Moderate")))</f>
        <v/>
      </c>
      <c r="Y4265" t="b">
        <v>0</v>
      </c>
      <c r="AA4265" t="str">
        <f>IF(OR(AND(Flights[[#This Row],[Status]]="Cancelled", Flights[[#This Row],[Cancellation Reason]]="Airline/Carrier"), Flights[[#This Row],[Delay Type]]="Severe"), "Yes", "No")</f>
        <v>No</v>
      </c>
    </row>
    <row r="4266" spans="1:27" x14ac:dyDescent="0.3">
      <c r="A4266" s="3">
        <v>42314</v>
      </c>
      <c r="B4266" s="22">
        <f>WEEKNUM(Flights[[#This Row],[Date]], 1)</f>
        <v>45</v>
      </c>
      <c r="C4266" s="22">
        <f>WEEKDAY(Flights[[#This Row],[Date]],1)</f>
        <v>6</v>
      </c>
      <c r="D4266" t="s">
        <v>134</v>
      </c>
      <c r="E4266" t="s">
        <v>1987</v>
      </c>
      <c r="F4266" t="s">
        <v>0</v>
      </c>
      <c r="G4266" t="s">
        <v>3</v>
      </c>
      <c r="H4266" t="str">
        <f>_xlfn.XLOOKUP(Flights[[#This Row],[Destination]], Airports!$A$2:$A$78, Airports!$D$2:$D$78)</f>
        <v>Dallas</v>
      </c>
      <c r="I4266" t="str" cm="1">
        <f t="array" ref="I4266">_xlfn.XLOOKUP(Flights[[#This Row],[Destination]],_xlfn._TRO_TRAILING( Airports!A:A),_xlfn._TRO_TRAILING( Airports!E:E), "Not found")</f>
        <v>TX</v>
      </c>
      <c r="J4266" s="1">
        <v>0.39930555555555558</v>
      </c>
      <c r="K4266" s="22">
        <f>HOUR(Flights[[#This Row],[Scheduled Departure]])</f>
        <v>9</v>
      </c>
      <c r="L4266" s="1">
        <v>0.40416666666666667</v>
      </c>
      <c r="M4266">
        <f>(L4266-J4266)*24*60</f>
        <v>6.9999999999999751</v>
      </c>
      <c r="N4266" s="16">
        <f>Flights[[#This Row],[Length (min)]]/60</f>
        <v>2.9666666666666668</v>
      </c>
      <c r="O4266">
        <v>178</v>
      </c>
      <c r="P4266">
        <v>1235</v>
      </c>
      <c r="Q4266" s="18">
        <f>IFERROR(Flights[[#This Row],[Distance]]/Flights[[#This Row],[Length (hr)]], "")</f>
        <v>416.29213483146066</v>
      </c>
      <c r="R4266" s="1">
        <v>0.61111111111111116</v>
      </c>
      <c r="S4266" s="1" t="str">
        <f>IF(Flights[[#This Row],[Length (hr)]]&lt;2, "No meal", IF(Flights[[#This Row],[Length (hr)]]&lt;3.5, "Light meal", "Full meal"))</f>
        <v>Light meal</v>
      </c>
      <c r="T4266" s="1" t="str">
        <f>IF(AND(Flights[[#This Row],[Airline]]="US Airways", Flights[[#This Row],[Meal]]="Full Meal"), "Yes", "No")</f>
        <v>No</v>
      </c>
      <c r="U4266" s="1">
        <v>0.61111111111111116</v>
      </c>
      <c r="V4266">
        <v>0</v>
      </c>
      <c r="W4266" s="1" t="str">
        <f>IF(Flights[[#This Row],[Arrival Delay]] = "", "Cancelled", IF(Flights[[#This Row],[Arrival Delay]]&gt;15, "Delayed", "On time"))</f>
        <v>On time</v>
      </c>
      <c r="X4266" t="str">
        <f>IF(Flights[[#This Row],[Status]]&lt;&gt;"Delayed","", IF(Flights[[#This Row],[Arrival Delay]]&gt;120, "Severe", IF(Flights[[#This Row],[Arrival Delay]]&gt;60, "Major", "Moderate")))</f>
        <v/>
      </c>
      <c r="Y4266" t="b">
        <v>0</v>
      </c>
      <c r="AA4266" t="str">
        <f>IF(OR(AND(Flights[[#This Row],[Status]]="Cancelled", Flights[[#This Row],[Cancellation Reason]]="Airline/Carrier"), Flights[[#This Row],[Delay Type]]="Severe"), "Yes", "No")</f>
        <v>No</v>
      </c>
    </row>
    <row r="4267" spans="1:27" x14ac:dyDescent="0.3">
      <c r="A4267" s="3">
        <v>42314</v>
      </c>
      <c r="B4267" s="22">
        <f>WEEKNUM(Flights[[#This Row],[Date]], 1)</f>
        <v>45</v>
      </c>
      <c r="C4267" s="22">
        <f>WEEKDAY(Flights[[#This Row],[Date]],1)</f>
        <v>6</v>
      </c>
      <c r="D4267" t="s">
        <v>230</v>
      </c>
      <c r="E4267" t="s">
        <v>1987</v>
      </c>
      <c r="F4267" t="s">
        <v>0</v>
      </c>
      <c r="G4267" t="s">
        <v>22</v>
      </c>
      <c r="H4267" t="str">
        <f>_xlfn.XLOOKUP(Flights[[#This Row],[Destination]], Airports!$A$2:$A$78, Airports!$D$2:$D$78)</f>
        <v>Columbus</v>
      </c>
      <c r="I4267" t="str" cm="1">
        <f t="array" ref="I4267">_xlfn.XLOOKUP(Flights[[#This Row],[Destination]],_xlfn._TRO_TRAILING( Airports!A:A),_xlfn._TRO_TRAILING( Airports!E:E), "Not found")</f>
        <v>OH</v>
      </c>
      <c r="J4267" s="1">
        <v>0.39930555555555558</v>
      </c>
      <c r="K4267" s="22">
        <f>HOUR(Flights[[#This Row],[Scheduled Departure]])</f>
        <v>9</v>
      </c>
      <c r="L4267" s="1">
        <v>0.39791666666666664</v>
      </c>
      <c r="M4267">
        <f>(L4267-J4267)*24*60</f>
        <v>-2.0000000000000728</v>
      </c>
      <c r="N4267" s="16">
        <f>Flights[[#This Row],[Length (min)]]/60</f>
        <v>4.3499999999999996</v>
      </c>
      <c r="O4267">
        <v>261</v>
      </c>
      <c r="P4267">
        <v>1995</v>
      </c>
      <c r="Q4267" s="18">
        <f>IFERROR(Flights[[#This Row],[Distance]]/Flights[[#This Row],[Length (hr)]], "")</f>
        <v>458.62068965517244</v>
      </c>
      <c r="R4267" s="1">
        <v>0.70972222222222225</v>
      </c>
      <c r="S4267" s="1" t="str">
        <f>IF(Flights[[#This Row],[Length (hr)]]&lt;2, "No meal", IF(Flights[[#This Row],[Length (hr)]]&lt;3.5, "Light meal", "Full meal"))</f>
        <v>Full meal</v>
      </c>
      <c r="T4267" s="1" t="str">
        <f>IF(AND(Flights[[#This Row],[Airline]]="US Airways", Flights[[#This Row],[Meal]]="Full Meal"), "Yes", "No")</f>
        <v>No</v>
      </c>
      <c r="U4267" s="1">
        <v>0.70416666666666672</v>
      </c>
      <c r="V4267">
        <v>-8</v>
      </c>
      <c r="W4267" s="1" t="str">
        <f>IF(Flights[[#This Row],[Arrival Delay]] = "", "Cancelled", IF(Flights[[#This Row],[Arrival Delay]]&gt;15, "Delayed", "On time"))</f>
        <v>On time</v>
      </c>
      <c r="X4267" t="str">
        <f>IF(Flights[[#This Row],[Status]]&lt;&gt;"Delayed","", IF(Flights[[#This Row],[Arrival Delay]]&gt;120, "Severe", IF(Flights[[#This Row],[Arrival Delay]]&gt;60, "Major", "Moderate")))</f>
        <v/>
      </c>
      <c r="Y4267" t="b">
        <v>0</v>
      </c>
      <c r="AA4267" t="str">
        <f>IF(OR(AND(Flights[[#This Row],[Status]]="Cancelled", Flights[[#This Row],[Cancellation Reason]]="Airline/Carrier"), Flights[[#This Row],[Delay Type]]="Severe"), "Yes", "No")</f>
        <v>No</v>
      </c>
    </row>
    <row r="4268" spans="1:27" x14ac:dyDescent="0.3">
      <c r="A4268" s="3">
        <v>42314</v>
      </c>
      <c r="B4268" s="22">
        <f>WEEKNUM(Flights[[#This Row],[Date]], 1)</f>
        <v>45</v>
      </c>
      <c r="C4268" s="22">
        <f>WEEKDAY(Flights[[#This Row],[Date]],1)</f>
        <v>6</v>
      </c>
      <c r="D4268" t="s">
        <v>1354</v>
      </c>
      <c r="E4268" t="s">
        <v>1995</v>
      </c>
      <c r="F4268" t="s">
        <v>0</v>
      </c>
      <c r="G4268" t="s">
        <v>340</v>
      </c>
      <c r="H4268" t="str">
        <f>_xlfn.XLOOKUP(Flights[[#This Row],[Destination]], Airports!$A$2:$A$78, Airports!$D$2:$D$78)</f>
        <v>San Antonio</v>
      </c>
      <c r="I4268" t="str" cm="1">
        <f t="array" ref="I4268">_xlfn.XLOOKUP(Flights[[#This Row],[Destination]],_xlfn._TRO_TRAILING( Airports!A:A),_xlfn._TRO_TRAILING( Airports!E:E), "Not found")</f>
        <v>TX</v>
      </c>
      <c r="J4268" s="1">
        <v>0.40277777777777779</v>
      </c>
      <c r="K4268" s="22">
        <f>HOUR(Flights[[#This Row],[Scheduled Departure]])</f>
        <v>9</v>
      </c>
      <c r="L4268" s="1">
        <v>0.40277777777777779</v>
      </c>
      <c r="M4268">
        <f>(L4268-J4268)*24*60</f>
        <v>0</v>
      </c>
      <c r="N4268" s="16">
        <f>Flights[[#This Row],[Length (min)]]/60</f>
        <v>2.8</v>
      </c>
      <c r="O4268">
        <v>168</v>
      </c>
      <c r="P4268">
        <v>1211</v>
      </c>
      <c r="Q4268" s="18">
        <f>IFERROR(Flights[[#This Row],[Distance]]/Flights[[#This Row],[Length (hr)]], "")</f>
        <v>432.5</v>
      </c>
      <c r="R4268" s="1">
        <v>0.60069444444444442</v>
      </c>
      <c r="S4268" s="1" t="str">
        <f>IF(Flights[[#This Row],[Length (hr)]]&lt;2, "No meal", IF(Flights[[#This Row],[Length (hr)]]&lt;3.5, "Light meal", "Full meal"))</f>
        <v>Light meal</v>
      </c>
      <c r="T4268" s="1" t="str">
        <f>IF(AND(Flights[[#This Row],[Airline]]="US Airways", Flights[[#This Row],[Meal]]="Full Meal"), "Yes", "No")</f>
        <v>No</v>
      </c>
      <c r="U4268" s="1">
        <v>0.60277777777777775</v>
      </c>
      <c r="V4268">
        <v>3</v>
      </c>
      <c r="W4268" s="1" t="str">
        <f>IF(Flights[[#This Row],[Arrival Delay]] = "", "Cancelled", IF(Flights[[#This Row],[Arrival Delay]]&gt;15, "Delayed", "On time"))</f>
        <v>On time</v>
      </c>
      <c r="X4268" t="str">
        <f>IF(Flights[[#This Row],[Status]]&lt;&gt;"Delayed","", IF(Flights[[#This Row],[Arrival Delay]]&gt;120, "Severe", IF(Flights[[#This Row],[Arrival Delay]]&gt;60, "Major", "Moderate")))</f>
        <v/>
      </c>
      <c r="Y4268" t="b">
        <v>0</v>
      </c>
      <c r="AA4268" t="str">
        <f>IF(OR(AND(Flights[[#This Row],[Status]]="Cancelled", Flights[[#This Row],[Cancellation Reason]]="Airline/Carrier"), Flights[[#This Row],[Delay Type]]="Severe"), "Yes", "No")</f>
        <v>No</v>
      </c>
    </row>
    <row r="4269" spans="1:27" x14ac:dyDescent="0.3">
      <c r="A4269" s="3">
        <v>42314</v>
      </c>
      <c r="B4269" s="22">
        <f>WEEKNUM(Flights[[#This Row],[Date]], 1)</f>
        <v>45</v>
      </c>
      <c r="C4269" s="22">
        <f>WEEKDAY(Flights[[#This Row],[Date]],1)</f>
        <v>6</v>
      </c>
      <c r="D4269" t="s">
        <v>498</v>
      </c>
      <c r="E4269" t="s">
        <v>1989</v>
      </c>
      <c r="F4269" t="s">
        <v>0</v>
      </c>
      <c r="G4269" t="s">
        <v>268</v>
      </c>
      <c r="H4269" t="str">
        <f>_xlfn.XLOOKUP(Flights[[#This Row],[Destination]], Airports!$A$2:$A$78, Airports!$D$2:$D$78)</f>
        <v>Convington</v>
      </c>
      <c r="I4269" t="str" cm="1">
        <f t="array" ref="I4269">_xlfn.XLOOKUP(Flights[[#This Row],[Destination]],_xlfn._TRO_TRAILING( Airports!A:A),_xlfn._TRO_TRAILING( Airports!E:E), "Not found")</f>
        <v>KY</v>
      </c>
      <c r="J4269" s="1">
        <v>0.51041666666666663</v>
      </c>
      <c r="K4269" s="22">
        <f>HOUR(Flights[[#This Row],[Scheduled Departure]])</f>
        <v>12</v>
      </c>
      <c r="L4269" s="1">
        <v>0.51041666666666663</v>
      </c>
      <c r="M4269">
        <f>(L4269-J4269)*24*60</f>
        <v>0</v>
      </c>
      <c r="N4269" s="16">
        <f>Flights[[#This Row],[Length (min)]]/60</f>
        <v>3.7166666666666668</v>
      </c>
      <c r="O4269">
        <v>223</v>
      </c>
      <c r="P4269">
        <v>1900</v>
      </c>
      <c r="Q4269" s="18">
        <f>IFERROR(Flights[[#This Row],[Distance]]/Flights[[#This Row],[Length (hr)]], "")</f>
        <v>511.21076233183857</v>
      </c>
      <c r="R4269" s="1">
        <v>0.80555555555555558</v>
      </c>
      <c r="S4269" s="1" t="str">
        <f>IF(Flights[[#This Row],[Length (hr)]]&lt;2, "No meal", IF(Flights[[#This Row],[Length (hr)]]&lt;3.5, "Light meal", "Full meal"))</f>
        <v>Full meal</v>
      </c>
      <c r="T4269" s="1" t="str">
        <f>IF(AND(Flights[[#This Row],[Airline]]="US Airways", Flights[[#This Row],[Meal]]="Full Meal"), "Yes", "No")</f>
        <v>No</v>
      </c>
      <c r="U4269" s="1">
        <v>0.79027777777777775</v>
      </c>
      <c r="V4269">
        <v>-22</v>
      </c>
      <c r="W4269" s="1" t="str">
        <f>IF(Flights[[#This Row],[Arrival Delay]] = "", "Cancelled", IF(Flights[[#This Row],[Arrival Delay]]&gt;15, "Delayed", "On time"))</f>
        <v>On time</v>
      </c>
      <c r="X4269" t="str">
        <f>IF(Flights[[#This Row],[Status]]&lt;&gt;"Delayed","", IF(Flights[[#This Row],[Arrival Delay]]&gt;120, "Severe", IF(Flights[[#This Row],[Arrival Delay]]&gt;60, "Major", "Moderate")))</f>
        <v/>
      </c>
      <c r="Y4269" t="b">
        <v>0</v>
      </c>
      <c r="AA4269" t="str">
        <f>IF(OR(AND(Flights[[#This Row],[Status]]="Cancelled", Flights[[#This Row],[Cancellation Reason]]="Airline/Carrier"), Flights[[#This Row],[Delay Type]]="Severe"), "Yes", "No")</f>
        <v>No</v>
      </c>
    </row>
    <row r="4270" spans="1:27" x14ac:dyDescent="0.3">
      <c r="A4270" s="3">
        <v>42314</v>
      </c>
      <c r="B4270" s="22">
        <f>WEEKNUM(Flights[[#This Row],[Date]], 1)</f>
        <v>45</v>
      </c>
      <c r="C4270" s="22">
        <f>WEEKDAY(Flights[[#This Row],[Date]],1)</f>
        <v>6</v>
      </c>
      <c r="D4270" t="s">
        <v>1882</v>
      </c>
      <c r="E4270" t="s">
        <v>1995</v>
      </c>
      <c r="F4270" t="s">
        <v>0</v>
      </c>
      <c r="G4270" t="s">
        <v>347</v>
      </c>
      <c r="H4270" t="str">
        <f>_xlfn.XLOOKUP(Flights[[#This Row],[Destination]], Airports!$A$2:$A$78, Airports!$D$2:$D$78)</f>
        <v>San Jose</v>
      </c>
      <c r="I4270" t="str" cm="1">
        <f t="array" ref="I4270">_xlfn.XLOOKUP(Flights[[#This Row],[Destination]],_xlfn._TRO_TRAILING( Airports!A:A),_xlfn._TRO_TRAILING( Airports!E:E), "Not found")</f>
        <v>CA</v>
      </c>
      <c r="J4270" s="1">
        <v>0.51388888888888884</v>
      </c>
      <c r="K4270" s="22">
        <f>HOUR(Flights[[#This Row],[Scheduled Departure]])</f>
        <v>12</v>
      </c>
      <c r="L4270" s="1">
        <v>0.53125</v>
      </c>
      <c r="M4270">
        <f>(L4270-J4270)*24*60</f>
        <v>25.000000000000071</v>
      </c>
      <c r="N4270" s="16">
        <f>Flights[[#This Row],[Length (min)]]/60</f>
        <v>1.05</v>
      </c>
      <c r="O4270">
        <v>63</v>
      </c>
      <c r="P4270">
        <v>308</v>
      </c>
      <c r="Q4270" s="18">
        <f>IFERROR(Flights[[#This Row],[Distance]]/Flights[[#This Row],[Length (hr)]], "")</f>
        <v>293.33333333333331</v>
      </c>
      <c r="R4270" s="1">
        <v>0.5625</v>
      </c>
      <c r="S4270" s="1" t="str">
        <f>IF(Flights[[#This Row],[Length (hr)]]&lt;2, "No meal", IF(Flights[[#This Row],[Length (hr)]]&lt;3.5, "Light meal", "Full meal"))</f>
        <v>No meal</v>
      </c>
      <c r="T4270" s="1" t="str">
        <f>IF(AND(Flights[[#This Row],[Airline]]="US Airways", Flights[[#This Row],[Meal]]="Full Meal"), "Yes", "No")</f>
        <v>No</v>
      </c>
      <c r="U4270" s="1">
        <v>0.57499999999999996</v>
      </c>
      <c r="V4270">
        <v>18</v>
      </c>
      <c r="W4270" s="1" t="str">
        <f>IF(Flights[[#This Row],[Arrival Delay]] = "", "Cancelled", IF(Flights[[#This Row],[Arrival Delay]]&gt;15, "Delayed", "On time"))</f>
        <v>Delayed</v>
      </c>
      <c r="X4270" t="str">
        <f>IF(Flights[[#This Row],[Status]]&lt;&gt;"Delayed","", IF(Flights[[#This Row],[Arrival Delay]]&gt;120, "Severe", IF(Flights[[#This Row],[Arrival Delay]]&gt;60, "Major", "Moderate")))</f>
        <v>Moderate</v>
      </c>
      <c r="Y4270" t="b">
        <v>0</v>
      </c>
      <c r="AA4270" t="str">
        <f>IF(OR(AND(Flights[[#This Row],[Status]]="Cancelled", Flights[[#This Row],[Cancellation Reason]]="Airline/Carrier"), Flights[[#This Row],[Delay Type]]="Severe"), "Yes", "No")</f>
        <v>No</v>
      </c>
    </row>
    <row r="4271" spans="1:27" x14ac:dyDescent="0.3">
      <c r="A4271" s="3">
        <v>42314</v>
      </c>
      <c r="B4271" s="22">
        <f>WEEKNUM(Flights[[#This Row],[Date]], 1)</f>
        <v>45</v>
      </c>
      <c r="C4271" s="22">
        <f>WEEKDAY(Flights[[#This Row],[Date]],1)</f>
        <v>6</v>
      </c>
      <c r="D4271" t="s">
        <v>71</v>
      </c>
      <c r="E4271" t="s">
        <v>1987</v>
      </c>
      <c r="F4271" t="s">
        <v>0</v>
      </c>
      <c r="G4271" t="s">
        <v>15</v>
      </c>
      <c r="H4271" t="str">
        <f>_xlfn.XLOOKUP(Flights[[#This Row],[Destination]], Airports!$A$2:$A$78, Airports!$D$2:$D$78)</f>
        <v>Las Vegas</v>
      </c>
      <c r="I4271" t="str" cm="1">
        <f t="array" ref="I4271">_xlfn.XLOOKUP(Flights[[#This Row],[Destination]],_xlfn._TRO_TRAILING( Airports!A:A),_xlfn._TRO_TRAILING( Airports!E:E), "Not found")</f>
        <v>NV</v>
      </c>
      <c r="J4271" s="1">
        <v>0.52083333333333337</v>
      </c>
      <c r="K4271" s="22">
        <f>HOUR(Flights[[#This Row],[Scheduled Departure]])</f>
        <v>12</v>
      </c>
      <c r="L4271" s="1">
        <v>0.51944444444444449</v>
      </c>
      <c r="M4271">
        <f>(L4271-J4271)*24*60</f>
        <v>-1.9999999999999929</v>
      </c>
      <c r="N4271" s="16">
        <f>Flights[[#This Row],[Length (min)]]/60</f>
        <v>1.1166666666666667</v>
      </c>
      <c r="O4271">
        <v>67</v>
      </c>
      <c r="P4271">
        <v>236</v>
      </c>
      <c r="Q4271" s="18">
        <f>IFERROR(Flights[[#This Row],[Distance]]/Flights[[#This Row],[Length (hr)]], "")</f>
        <v>211.34328358208955</v>
      </c>
      <c r="R4271" s="1">
        <v>0.57222222222222219</v>
      </c>
      <c r="S4271" s="1" t="str">
        <f>IF(Flights[[#This Row],[Length (hr)]]&lt;2, "No meal", IF(Flights[[#This Row],[Length (hr)]]&lt;3.5, "Light meal", "Full meal"))</f>
        <v>No meal</v>
      </c>
      <c r="T4271" s="1" t="str">
        <f>IF(AND(Flights[[#This Row],[Airline]]="US Airways", Flights[[#This Row],[Meal]]="Full Meal"), "Yes", "No")</f>
        <v>No</v>
      </c>
      <c r="U4271" s="1">
        <v>0.56597222222222221</v>
      </c>
      <c r="V4271">
        <v>-9</v>
      </c>
      <c r="W4271" s="1" t="str">
        <f>IF(Flights[[#This Row],[Arrival Delay]] = "", "Cancelled", IF(Flights[[#This Row],[Arrival Delay]]&gt;15, "Delayed", "On time"))</f>
        <v>On time</v>
      </c>
      <c r="X4271" t="str">
        <f>IF(Flights[[#This Row],[Status]]&lt;&gt;"Delayed","", IF(Flights[[#This Row],[Arrival Delay]]&gt;120, "Severe", IF(Flights[[#This Row],[Arrival Delay]]&gt;60, "Major", "Moderate")))</f>
        <v/>
      </c>
      <c r="Y4271" t="b">
        <v>0</v>
      </c>
      <c r="AA4271" t="str">
        <f>IF(OR(AND(Flights[[#This Row],[Status]]="Cancelled", Flights[[#This Row],[Cancellation Reason]]="Airline/Carrier"), Flights[[#This Row],[Delay Type]]="Severe"), "Yes", "No")</f>
        <v>No</v>
      </c>
    </row>
    <row r="4272" spans="1:27" x14ac:dyDescent="0.3">
      <c r="A4272" s="3">
        <v>42314</v>
      </c>
      <c r="B4272" s="22">
        <f>WEEKNUM(Flights[[#This Row],[Date]], 1)</f>
        <v>45</v>
      </c>
      <c r="C4272" s="22">
        <f>WEEKDAY(Flights[[#This Row],[Date]],1)</f>
        <v>6</v>
      </c>
      <c r="D4272" t="s">
        <v>508</v>
      </c>
      <c r="E4272" t="s">
        <v>1990</v>
      </c>
      <c r="F4272" t="s">
        <v>0</v>
      </c>
      <c r="G4272" t="s">
        <v>17</v>
      </c>
      <c r="H4272" t="str">
        <f>_xlfn.XLOOKUP(Flights[[#This Row],[Destination]], Airports!$A$2:$A$78, Airports!$D$2:$D$78)</f>
        <v>Honolulu</v>
      </c>
      <c r="I4272" t="str" cm="1">
        <f t="array" ref="I4272">_xlfn.XLOOKUP(Flights[[#This Row],[Destination]],_xlfn._TRO_TRAILING( Airports!A:A),_xlfn._TRO_TRAILING( Airports!E:E), "Not found")</f>
        <v>HI</v>
      </c>
      <c r="J4272" s="1">
        <v>0.53819444444444442</v>
      </c>
      <c r="K4272" s="22">
        <f>HOUR(Flights[[#This Row],[Scheduled Departure]])</f>
        <v>12</v>
      </c>
      <c r="L4272" s="1">
        <v>0.53819444444444442</v>
      </c>
      <c r="M4272">
        <f>(L4272-J4272)*24*60</f>
        <v>0</v>
      </c>
      <c r="N4272" s="16">
        <f>Flights[[#This Row],[Length (min)]]/60</f>
        <v>5.75</v>
      </c>
      <c r="O4272">
        <v>345</v>
      </c>
      <c r="P4272">
        <v>2556</v>
      </c>
      <c r="Q4272" s="18">
        <f>IFERROR(Flights[[#This Row],[Distance]]/Flights[[#This Row],[Length (hr)]], "")</f>
        <v>444.52173913043481</v>
      </c>
      <c r="R4272" s="1">
        <v>0.70694444444444449</v>
      </c>
      <c r="S4272" s="1" t="str">
        <f>IF(Flights[[#This Row],[Length (hr)]]&lt;2, "No meal", IF(Flights[[#This Row],[Length (hr)]]&lt;3.5, "Light meal", "Full meal"))</f>
        <v>Full meal</v>
      </c>
      <c r="T4272" s="1" t="str">
        <f>IF(AND(Flights[[#This Row],[Airline]]="US Airways", Flights[[#This Row],[Meal]]="Full Meal"), "Yes", "No")</f>
        <v>No</v>
      </c>
      <c r="U4272" s="1">
        <v>0.69444444444444442</v>
      </c>
      <c r="V4272">
        <v>-18</v>
      </c>
      <c r="W4272" s="1" t="str">
        <f>IF(Flights[[#This Row],[Arrival Delay]] = "", "Cancelled", IF(Flights[[#This Row],[Arrival Delay]]&gt;15, "Delayed", "On time"))</f>
        <v>On time</v>
      </c>
      <c r="X4272" t="str">
        <f>IF(Flights[[#This Row],[Status]]&lt;&gt;"Delayed","", IF(Flights[[#This Row],[Arrival Delay]]&gt;120, "Severe", IF(Flights[[#This Row],[Arrival Delay]]&gt;60, "Major", "Moderate")))</f>
        <v/>
      </c>
      <c r="Y4272" t="b">
        <v>0</v>
      </c>
      <c r="AA4272" t="str">
        <f>IF(OR(AND(Flights[[#This Row],[Status]]="Cancelled", Flights[[#This Row],[Cancellation Reason]]="Airline/Carrier"), Flights[[#This Row],[Delay Type]]="Severe"), "Yes", "No")</f>
        <v>No</v>
      </c>
    </row>
    <row r="4273" spans="1:27" x14ac:dyDescent="0.3">
      <c r="A4273" s="3">
        <v>42314</v>
      </c>
      <c r="B4273" s="22">
        <f>WEEKNUM(Flights[[#This Row],[Date]], 1)</f>
        <v>45</v>
      </c>
      <c r="C4273" s="22">
        <f>WEEKDAY(Flights[[#This Row],[Date]],1)</f>
        <v>6</v>
      </c>
      <c r="D4273" t="s">
        <v>1807</v>
      </c>
      <c r="E4273" t="s">
        <v>1990</v>
      </c>
      <c r="F4273" t="s">
        <v>0</v>
      </c>
      <c r="G4273" t="s">
        <v>9</v>
      </c>
      <c r="H4273" t="str">
        <f>_xlfn.XLOOKUP(Flights[[#This Row],[Destination]], Airports!$A$2:$A$78, Airports!$D$2:$D$78)</f>
        <v>San Francisco</v>
      </c>
      <c r="I4273" t="str" cm="1">
        <f t="array" ref="I4273">_xlfn.XLOOKUP(Flights[[#This Row],[Destination]],_xlfn._TRO_TRAILING( Airports!A:A),_xlfn._TRO_TRAILING( Airports!E:E), "Not found")</f>
        <v>CA</v>
      </c>
      <c r="J4273" s="1">
        <v>0.57986111111111116</v>
      </c>
      <c r="K4273" s="22">
        <f>HOUR(Flights[[#This Row],[Scheduled Departure]])</f>
        <v>13</v>
      </c>
      <c r="L4273" s="1">
        <v>0.61388888888888893</v>
      </c>
      <c r="M4273">
        <f>(L4273-J4273)*24*60</f>
        <v>48.999999999999986</v>
      </c>
      <c r="N4273" s="16">
        <f>Flights[[#This Row],[Length (min)]]/60</f>
        <v>1.1166666666666667</v>
      </c>
      <c r="O4273">
        <v>67</v>
      </c>
      <c r="P4273">
        <v>337</v>
      </c>
      <c r="Q4273" s="18">
        <f>IFERROR(Flights[[#This Row],[Distance]]/Flights[[#This Row],[Length (hr)]], "")</f>
        <v>301.79104477611941</v>
      </c>
      <c r="R4273" s="1">
        <v>0.64513888888888893</v>
      </c>
      <c r="S4273" s="1" t="str">
        <f>IF(Flights[[#This Row],[Length (hr)]]&lt;2, "No meal", IF(Flights[[#This Row],[Length (hr)]]&lt;3.5, "Light meal", "Full meal"))</f>
        <v>No meal</v>
      </c>
      <c r="T4273" s="1" t="str">
        <f>IF(AND(Flights[[#This Row],[Airline]]="US Airways", Flights[[#This Row],[Meal]]="Full Meal"), "Yes", "No")</f>
        <v>No</v>
      </c>
      <c r="U4273" s="1">
        <v>0.66041666666666665</v>
      </c>
      <c r="V4273">
        <v>22</v>
      </c>
      <c r="W4273" s="1" t="str">
        <f>IF(Flights[[#This Row],[Arrival Delay]] = "", "Cancelled", IF(Flights[[#This Row],[Arrival Delay]]&gt;15, "Delayed", "On time"))</f>
        <v>Delayed</v>
      </c>
      <c r="X4273" t="str">
        <f>IF(Flights[[#This Row],[Status]]&lt;&gt;"Delayed","", IF(Flights[[#This Row],[Arrival Delay]]&gt;120, "Severe", IF(Flights[[#This Row],[Arrival Delay]]&gt;60, "Major", "Moderate")))</f>
        <v>Moderate</v>
      </c>
      <c r="Y4273" t="b">
        <v>0</v>
      </c>
      <c r="AA4273" t="str">
        <f>IF(OR(AND(Flights[[#This Row],[Status]]="Cancelled", Flights[[#This Row],[Cancellation Reason]]="Airline/Carrier"), Flights[[#This Row],[Delay Type]]="Severe"), "Yes", "No")</f>
        <v>No</v>
      </c>
    </row>
    <row r="4274" spans="1:27" x14ac:dyDescent="0.3">
      <c r="A4274" s="3">
        <v>42314</v>
      </c>
      <c r="B4274" s="22">
        <f>WEEKNUM(Flights[[#This Row],[Date]], 1)</f>
        <v>45</v>
      </c>
      <c r="C4274" s="22">
        <f>WEEKDAY(Flights[[#This Row],[Date]],1)</f>
        <v>6</v>
      </c>
      <c r="D4274" t="s">
        <v>1934</v>
      </c>
      <c r="E4274" t="s">
        <v>1995</v>
      </c>
      <c r="F4274" t="s">
        <v>0</v>
      </c>
      <c r="G4274" t="s">
        <v>26</v>
      </c>
      <c r="H4274" t="str">
        <f>_xlfn.XLOOKUP(Flights[[#This Row],[Destination]], Airports!$A$2:$A$78, Airports!$D$2:$D$78)</f>
        <v>Atlanta</v>
      </c>
      <c r="I4274" t="str" cm="1">
        <f t="array" ref="I4274">_xlfn.XLOOKUP(Flights[[#This Row],[Destination]],_xlfn._TRO_TRAILING( Airports!A:A),_xlfn._TRO_TRAILING( Airports!E:E), "Not found")</f>
        <v>GA</v>
      </c>
      <c r="J4274" s="1">
        <v>0.61111111111111116</v>
      </c>
      <c r="K4274" s="22">
        <f>HOUR(Flights[[#This Row],[Scheduled Departure]])</f>
        <v>14</v>
      </c>
      <c r="L4274" s="1">
        <v>0.61388888888888893</v>
      </c>
      <c r="M4274">
        <f>(L4274-J4274)*24*60</f>
        <v>3.9999999999999858</v>
      </c>
      <c r="N4274" s="16">
        <f>Flights[[#This Row],[Length (min)]]/60</f>
        <v>3.9333333333333331</v>
      </c>
      <c r="O4274">
        <v>236</v>
      </c>
      <c r="P4274">
        <v>1947</v>
      </c>
      <c r="Q4274" s="18">
        <f>IFERROR(Flights[[#This Row],[Distance]]/Flights[[#This Row],[Length (hr)]], "")</f>
        <v>495</v>
      </c>
      <c r="R4274" s="1">
        <v>0.90972222222222221</v>
      </c>
      <c r="S4274" s="1" t="str">
        <f>IF(Flights[[#This Row],[Length (hr)]]&lt;2, "No meal", IF(Flights[[#This Row],[Length (hr)]]&lt;3.5, "Light meal", "Full meal"))</f>
        <v>Full meal</v>
      </c>
      <c r="T4274" s="1" t="str">
        <f>IF(AND(Flights[[#This Row],[Airline]]="US Airways", Flights[[#This Row],[Meal]]="Full Meal"), "Yes", "No")</f>
        <v>No</v>
      </c>
      <c r="U4274" s="1">
        <v>0.90277777777777779</v>
      </c>
      <c r="V4274">
        <v>-10</v>
      </c>
      <c r="W4274" s="1" t="str">
        <f>IF(Flights[[#This Row],[Arrival Delay]] = "", "Cancelled", IF(Flights[[#This Row],[Arrival Delay]]&gt;15, "Delayed", "On time"))</f>
        <v>On time</v>
      </c>
      <c r="X4274" t="str">
        <f>IF(Flights[[#This Row],[Status]]&lt;&gt;"Delayed","", IF(Flights[[#This Row],[Arrival Delay]]&gt;120, "Severe", IF(Flights[[#This Row],[Arrival Delay]]&gt;60, "Major", "Moderate")))</f>
        <v/>
      </c>
      <c r="Y4274" t="b">
        <v>0</v>
      </c>
      <c r="AA4274" t="str">
        <f>IF(OR(AND(Flights[[#This Row],[Status]]="Cancelled", Flights[[#This Row],[Cancellation Reason]]="Airline/Carrier"), Flights[[#This Row],[Delay Type]]="Severe"), "Yes", "No")</f>
        <v>No</v>
      </c>
    </row>
    <row r="4275" spans="1:27" x14ac:dyDescent="0.3">
      <c r="A4275" s="3">
        <v>42314</v>
      </c>
      <c r="B4275" s="22">
        <f>WEEKNUM(Flights[[#This Row],[Date]], 1)</f>
        <v>45</v>
      </c>
      <c r="C4275" s="22">
        <f>WEEKDAY(Flights[[#This Row],[Date]],1)</f>
        <v>6</v>
      </c>
      <c r="D4275" t="s">
        <v>86</v>
      </c>
      <c r="E4275" t="s">
        <v>1987</v>
      </c>
      <c r="F4275" t="s">
        <v>0</v>
      </c>
      <c r="G4275" t="s">
        <v>17</v>
      </c>
      <c r="H4275" t="str">
        <f>_xlfn.XLOOKUP(Flights[[#This Row],[Destination]], Airports!$A$2:$A$78, Airports!$D$2:$D$78)</f>
        <v>Honolulu</v>
      </c>
      <c r="I4275" t="str" cm="1">
        <f t="array" ref="I4275">_xlfn.XLOOKUP(Flights[[#This Row],[Destination]],_xlfn._TRO_TRAILING( Airports!A:A),_xlfn._TRO_TRAILING( Airports!E:E), "Not found")</f>
        <v>HI</v>
      </c>
      <c r="J4275" s="1">
        <v>0.70208333333333328</v>
      </c>
      <c r="K4275" s="22">
        <f>HOUR(Flights[[#This Row],[Scheduled Departure]])</f>
        <v>16</v>
      </c>
      <c r="L4275" s="1">
        <v>0.72083333333333333</v>
      </c>
      <c r="M4275">
        <f>(L4275-J4275)*24*60</f>
        <v>27.000000000000064</v>
      </c>
      <c r="N4275" s="16">
        <f>Flights[[#This Row],[Length (min)]]/60</f>
        <v>5.4333333333333336</v>
      </c>
      <c r="O4275">
        <v>326</v>
      </c>
      <c r="P4275">
        <v>2556</v>
      </c>
      <c r="Q4275" s="18">
        <f>IFERROR(Flights[[#This Row],[Distance]]/Flights[[#This Row],[Length (hr)]], "")</f>
        <v>470.42944785276069</v>
      </c>
      <c r="R4275" s="1">
        <v>0.87152777777777779</v>
      </c>
      <c r="S4275" s="1" t="str">
        <f>IF(Flights[[#This Row],[Length (hr)]]&lt;2, "No meal", IF(Flights[[#This Row],[Length (hr)]]&lt;3.5, "Light meal", "Full meal"))</f>
        <v>Full meal</v>
      </c>
      <c r="T4275" s="1" t="str">
        <f>IF(AND(Flights[[#This Row],[Airline]]="US Airways", Flights[[#This Row],[Meal]]="Full Meal"), "Yes", "No")</f>
        <v>No</v>
      </c>
      <c r="U4275" s="1">
        <v>0.86388888888888893</v>
      </c>
      <c r="V4275">
        <v>-11</v>
      </c>
      <c r="W4275" s="1" t="str">
        <f>IF(Flights[[#This Row],[Arrival Delay]] = "", "Cancelled", IF(Flights[[#This Row],[Arrival Delay]]&gt;15, "Delayed", "On time"))</f>
        <v>On time</v>
      </c>
      <c r="X4275" t="str">
        <f>IF(Flights[[#This Row],[Status]]&lt;&gt;"Delayed","", IF(Flights[[#This Row],[Arrival Delay]]&gt;120, "Severe", IF(Flights[[#This Row],[Arrival Delay]]&gt;60, "Major", "Moderate")))</f>
        <v/>
      </c>
      <c r="Y4275" t="b">
        <v>0</v>
      </c>
      <c r="AA4275" t="str">
        <f>IF(OR(AND(Flights[[#This Row],[Status]]="Cancelled", Flights[[#This Row],[Cancellation Reason]]="Airline/Carrier"), Flights[[#This Row],[Delay Type]]="Severe"), "Yes", "No")</f>
        <v>No</v>
      </c>
    </row>
    <row r="4276" spans="1:27" x14ac:dyDescent="0.3">
      <c r="A4276" s="3">
        <v>42314</v>
      </c>
      <c r="B4276" s="22">
        <f>WEEKNUM(Flights[[#This Row],[Date]], 1)</f>
        <v>45</v>
      </c>
      <c r="C4276" s="22">
        <f>WEEKDAY(Flights[[#This Row],[Date]],1)</f>
        <v>6</v>
      </c>
      <c r="D4276" t="s">
        <v>1903</v>
      </c>
      <c r="E4276" t="s">
        <v>1995</v>
      </c>
      <c r="F4276" t="s">
        <v>0</v>
      </c>
      <c r="G4276" t="s">
        <v>356</v>
      </c>
      <c r="H4276" t="str">
        <f>_xlfn.XLOOKUP(Flights[[#This Row],[Destination]], Airports!$A$2:$A$78, Airports!$D$2:$D$78)</f>
        <v>Tucson</v>
      </c>
      <c r="I4276" t="str" cm="1">
        <f t="array" ref="I4276">_xlfn.XLOOKUP(Flights[[#This Row],[Destination]],_xlfn._TRO_TRAILING( Airports!A:A),_xlfn._TRO_TRAILING( Airports!E:E), "Not found")</f>
        <v>AZ</v>
      </c>
      <c r="J4276" s="1">
        <v>0.71527777777777779</v>
      </c>
      <c r="K4276" s="22">
        <f>HOUR(Flights[[#This Row],[Scheduled Departure]])</f>
        <v>17</v>
      </c>
      <c r="L4276" s="1">
        <v>0.73402777777777772</v>
      </c>
      <c r="M4276">
        <f>(L4276-J4276)*24*60</f>
        <v>26.999999999999904</v>
      </c>
      <c r="N4276" s="16">
        <f>Flights[[#This Row],[Length (min)]]/60</f>
        <v>1.3333333333333333</v>
      </c>
      <c r="O4276">
        <v>80</v>
      </c>
      <c r="P4276">
        <v>451</v>
      </c>
      <c r="Q4276" s="18">
        <f>IFERROR(Flights[[#This Row],[Distance]]/Flights[[#This Row],[Length (hr)]], "")</f>
        <v>338.25</v>
      </c>
      <c r="R4276" s="1">
        <v>0.8125</v>
      </c>
      <c r="S4276" s="1" t="str">
        <f>IF(Flights[[#This Row],[Length (hr)]]&lt;2, "No meal", IF(Flights[[#This Row],[Length (hr)]]&lt;3.5, "Light meal", "Full meal"))</f>
        <v>No meal</v>
      </c>
      <c r="T4276" s="1" t="str">
        <f>IF(AND(Flights[[#This Row],[Airline]]="US Airways", Flights[[#This Row],[Meal]]="Full Meal"), "Yes", "No")</f>
        <v>No</v>
      </c>
      <c r="U4276" s="1">
        <v>0.83125000000000004</v>
      </c>
      <c r="V4276">
        <v>27</v>
      </c>
      <c r="W4276" s="1" t="str">
        <f>IF(Flights[[#This Row],[Arrival Delay]] = "", "Cancelled", IF(Flights[[#This Row],[Arrival Delay]]&gt;15, "Delayed", "On time"))</f>
        <v>Delayed</v>
      </c>
      <c r="X4276" t="str">
        <f>IF(Flights[[#This Row],[Status]]&lt;&gt;"Delayed","", IF(Flights[[#This Row],[Arrival Delay]]&gt;120, "Severe", IF(Flights[[#This Row],[Arrival Delay]]&gt;60, "Major", "Moderate")))</f>
        <v>Moderate</v>
      </c>
      <c r="Y4276" t="b">
        <v>0</v>
      </c>
      <c r="AA4276" t="str">
        <f>IF(OR(AND(Flights[[#This Row],[Status]]="Cancelled", Flights[[#This Row],[Cancellation Reason]]="Airline/Carrier"), Flights[[#This Row],[Delay Type]]="Severe"), "Yes", "No")</f>
        <v>No</v>
      </c>
    </row>
    <row r="4277" spans="1:27" x14ac:dyDescent="0.3">
      <c r="A4277" s="3">
        <v>42314</v>
      </c>
      <c r="B4277" s="22">
        <f>WEEKNUM(Flights[[#This Row],[Date]], 1)</f>
        <v>45</v>
      </c>
      <c r="C4277" s="22">
        <f>WEEKDAY(Flights[[#This Row],[Date]],1)</f>
        <v>6</v>
      </c>
      <c r="D4277" t="s">
        <v>1906</v>
      </c>
      <c r="E4277" t="s">
        <v>1995</v>
      </c>
      <c r="F4277" t="s">
        <v>0</v>
      </c>
      <c r="G4277" t="s">
        <v>15</v>
      </c>
      <c r="H4277" t="str">
        <f>_xlfn.XLOOKUP(Flights[[#This Row],[Destination]], Airports!$A$2:$A$78, Airports!$D$2:$D$78)</f>
        <v>Las Vegas</v>
      </c>
      <c r="I4277" t="str" cm="1">
        <f t="array" ref="I4277">_xlfn.XLOOKUP(Flights[[#This Row],[Destination]],_xlfn._TRO_TRAILING( Airports!A:A),_xlfn._TRO_TRAILING( Airports!E:E), "Not found")</f>
        <v>NV</v>
      </c>
      <c r="J4277" s="1">
        <v>0.77430555555555558</v>
      </c>
      <c r="K4277" s="22">
        <f>HOUR(Flights[[#This Row],[Scheduled Departure]])</f>
        <v>18</v>
      </c>
      <c r="L4277" s="1">
        <v>0.79583333333333328</v>
      </c>
      <c r="M4277">
        <f>(L4277-J4277)*24*60</f>
        <v>30.99999999999989</v>
      </c>
      <c r="N4277" s="16">
        <f>Flights[[#This Row],[Length (min)]]/60</f>
        <v>0.9</v>
      </c>
      <c r="O4277">
        <v>54</v>
      </c>
      <c r="P4277">
        <v>236</v>
      </c>
      <c r="Q4277" s="18">
        <f>IFERROR(Flights[[#This Row],[Distance]]/Flights[[#This Row],[Length (hr)]], "")</f>
        <v>262.22222222222223</v>
      </c>
      <c r="R4277" s="1">
        <v>0.81597222222222221</v>
      </c>
      <c r="S4277" s="1" t="str">
        <f>IF(Flights[[#This Row],[Length (hr)]]&lt;2, "No meal", IF(Flights[[#This Row],[Length (hr)]]&lt;3.5, "Light meal", "Full meal"))</f>
        <v>No meal</v>
      </c>
      <c r="T4277" s="1" t="str">
        <f>IF(AND(Flights[[#This Row],[Airline]]="US Airways", Flights[[#This Row],[Meal]]="Full Meal"), "Yes", "No")</f>
        <v>No</v>
      </c>
      <c r="U4277" s="1">
        <v>0.83333333333333337</v>
      </c>
      <c r="V4277">
        <v>25</v>
      </c>
      <c r="W4277" s="1" t="str">
        <f>IF(Flights[[#This Row],[Arrival Delay]] = "", "Cancelled", IF(Flights[[#This Row],[Arrival Delay]]&gt;15, "Delayed", "On time"))</f>
        <v>Delayed</v>
      </c>
      <c r="X4277" t="str">
        <f>IF(Flights[[#This Row],[Status]]&lt;&gt;"Delayed","", IF(Flights[[#This Row],[Arrival Delay]]&gt;120, "Severe", IF(Flights[[#This Row],[Arrival Delay]]&gt;60, "Major", "Moderate")))</f>
        <v>Moderate</v>
      </c>
      <c r="Y4277" t="b">
        <v>0</v>
      </c>
      <c r="AA4277" t="str">
        <f>IF(OR(AND(Flights[[#This Row],[Status]]="Cancelled", Flights[[#This Row],[Cancellation Reason]]="Airline/Carrier"), Flights[[#This Row],[Delay Type]]="Severe"), "Yes", "No")</f>
        <v>No</v>
      </c>
    </row>
    <row r="4278" spans="1:27" x14ac:dyDescent="0.3">
      <c r="A4278" s="3">
        <v>42314</v>
      </c>
      <c r="B4278" s="22">
        <f>WEEKNUM(Flights[[#This Row],[Date]], 1)</f>
        <v>45</v>
      </c>
      <c r="C4278" s="22">
        <f>WEEKDAY(Flights[[#This Row],[Date]],1)</f>
        <v>6</v>
      </c>
      <c r="D4278" t="s">
        <v>1920</v>
      </c>
      <c r="E4278" t="s">
        <v>1995</v>
      </c>
      <c r="F4278" t="s">
        <v>0</v>
      </c>
      <c r="G4278" t="s">
        <v>246</v>
      </c>
      <c r="H4278" t="str">
        <f>_xlfn.XLOOKUP(Flights[[#This Row],[Destination]], Airports!$A$2:$A$78, Airports!$D$2:$D$78)</f>
        <v>Albuquerque</v>
      </c>
      <c r="I4278" t="str" cm="1">
        <f t="array" ref="I4278">_xlfn.XLOOKUP(Flights[[#This Row],[Destination]],_xlfn._TRO_TRAILING( Airports!A:A),_xlfn._TRO_TRAILING( Airports!E:E), "Not found")</f>
        <v>NM</v>
      </c>
      <c r="J4278" s="1">
        <v>0.92361111111111116</v>
      </c>
      <c r="K4278" s="22">
        <f>HOUR(Flights[[#This Row],[Scheduled Departure]])</f>
        <v>22</v>
      </c>
      <c r="L4278" s="1">
        <v>0.92361111111111116</v>
      </c>
      <c r="M4278">
        <f>(L4278-J4278)*24*60</f>
        <v>0</v>
      </c>
      <c r="N4278" s="16">
        <f>Flights[[#This Row],[Length (min)]]/60</f>
        <v>1.65</v>
      </c>
      <c r="O4278">
        <v>99</v>
      </c>
      <c r="P4278">
        <v>677</v>
      </c>
      <c r="Q4278" s="18">
        <f>IFERROR(Flights[[#This Row],[Distance]]/Flights[[#This Row],[Length (hr)]], "")</f>
        <v>410.30303030303031</v>
      </c>
      <c r="R4278" s="1">
        <v>3.8194444444444448E-2</v>
      </c>
      <c r="S4278" s="1" t="str">
        <f>IF(Flights[[#This Row],[Length (hr)]]&lt;2, "No meal", IF(Flights[[#This Row],[Length (hr)]]&lt;3.5, "Light meal", "Full meal"))</f>
        <v>No meal</v>
      </c>
      <c r="T4278" s="1" t="str">
        <f>IF(AND(Flights[[#This Row],[Airline]]="US Airways", Flights[[#This Row],[Meal]]="Full Meal"), "Yes", "No")</f>
        <v>No</v>
      </c>
      <c r="U4278" s="1">
        <v>3.4027777777777775E-2</v>
      </c>
      <c r="V4278">
        <v>-6</v>
      </c>
      <c r="W4278" s="1" t="str">
        <f>IF(Flights[[#This Row],[Arrival Delay]] = "", "Cancelled", IF(Flights[[#This Row],[Arrival Delay]]&gt;15, "Delayed", "On time"))</f>
        <v>On time</v>
      </c>
      <c r="X4278" t="str">
        <f>IF(Flights[[#This Row],[Status]]&lt;&gt;"Delayed","", IF(Flights[[#This Row],[Arrival Delay]]&gt;120, "Severe", IF(Flights[[#This Row],[Arrival Delay]]&gt;60, "Major", "Moderate")))</f>
        <v/>
      </c>
      <c r="Y4278" t="b">
        <v>0</v>
      </c>
      <c r="AA4278" t="str">
        <f>IF(OR(AND(Flights[[#This Row],[Status]]="Cancelled", Flights[[#This Row],[Cancellation Reason]]="Airline/Carrier"), Flights[[#This Row],[Delay Type]]="Severe"), "Yes", "No")</f>
        <v>No</v>
      </c>
    </row>
    <row r="4279" spans="1:27" x14ac:dyDescent="0.3">
      <c r="A4279" s="3">
        <v>42315</v>
      </c>
      <c r="B4279" s="22">
        <f>WEEKNUM(Flights[[#This Row],[Date]], 1)</f>
        <v>45</v>
      </c>
      <c r="C4279" s="22">
        <f>WEEKDAY(Flights[[#This Row],[Date]],1)</f>
        <v>7</v>
      </c>
      <c r="D4279" t="s">
        <v>162</v>
      </c>
      <c r="E4279" t="s">
        <v>1987</v>
      </c>
      <c r="F4279" t="s">
        <v>0</v>
      </c>
      <c r="G4279" t="s">
        <v>2</v>
      </c>
      <c r="H4279" t="str">
        <f>_xlfn.XLOOKUP(Flights[[#This Row],[Destination]], Airports!$A$2:$A$78, Airports!$D$2:$D$78)</f>
        <v>Miami</v>
      </c>
      <c r="I4279" t="str" cm="1">
        <f t="array" ref="I4279">_xlfn.XLOOKUP(Flights[[#This Row],[Destination]],_xlfn._TRO_TRAILING( Airports!A:A),_xlfn._TRO_TRAILING( Airports!E:E), "Not found")</f>
        <v>FL</v>
      </c>
      <c r="J4279" s="1">
        <v>2.0833333333333332E-2</v>
      </c>
      <c r="K4279" s="22">
        <f>HOUR(Flights[[#This Row],[Scheduled Departure]])</f>
        <v>0</v>
      </c>
      <c r="L4279" s="1">
        <v>1.8749999999999999E-2</v>
      </c>
      <c r="M4279">
        <f>(L4279-J4279)*24*60</f>
        <v>-2.9999999999999991</v>
      </c>
      <c r="N4279" s="16">
        <f>Flights[[#This Row],[Length (min)]]/60</f>
        <v>4.833333333333333</v>
      </c>
      <c r="O4279">
        <v>290</v>
      </c>
      <c r="P4279">
        <v>2342</v>
      </c>
      <c r="Q4279" s="18">
        <f>IFERROR(Flights[[#This Row],[Distance]]/Flights[[#This Row],[Length (hr)]], "")</f>
        <v>484.55172413793105</v>
      </c>
      <c r="R4279" s="1">
        <v>0.34930555555555554</v>
      </c>
      <c r="S4279" s="1" t="str">
        <f>IF(Flights[[#This Row],[Length (hr)]]&lt;2, "No meal", IF(Flights[[#This Row],[Length (hr)]]&lt;3.5, "Light meal", "Full meal"))</f>
        <v>Full meal</v>
      </c>
      <c r="T4279" s="1" t="str">
        <f>IF(AND(Flights[[#This Row],[Airline]]="US Airways", Flights[[#This Row],[Meal]]="Full Meal"), "Yes", "No")</f>
        <v>No</v>
      </c>
      <c r="U4279" s="1">
        <v>0.34513888888888888</v>
      </c>
      <c r="V4279">
        <v>-6</v>
      </c>
      <c r="W4279" s="1" t="str">
        <f>IF(Flights[[#This Row],[Arrival Delay]] = "", "Cancelled", IF(Flights[[#This Row],[Arrival Delay]]&gt;15, "Delayed", "On time"))</f>
        <v>On time</v>
      </c>
      <c r="X4279" t="str">
        <f>IF(Flights[[#This Row],[Status]]&lt;&gt;"Delayed","", IF(Flights[[#This Row],[Arrival Delay]]&gt;120, "Severe", IF(Flights[[#This Row],[Arrival Delay]]&gt;60, "Major", "Moderate")))</f>
        <v/>
      </c>
      <c r="Y4279" t="b">
        <v>0</v>
      </c>
      <c r="AA4279" t="str">
        <f>IF(OR(AND(Flights[[#This Row],[Status]]="Cancelled", Flights[[#This Row],[Cancellation Reason]]="Airline/Carrier"), Flights[[#This Row],[Delay Type]]="Severe"), "Yes", "No")</f>
        <v>No</v>
      </c>
    </row>
    <row r="4280" spans="1:27" x14ac:dyDescent="0.3">
      <c r="A4280" s="3">
        <v>42315</v>
      </c>
      <c r="B4280" s="22">
        <f>WEEKNUM(Flights[[#This Row],[Date]], 1)</f>
        <v>45</v>
      </c>
      <c r="C4280" s="22">
        <f>WEEKDAY(Flights[[#This Row],[Date]],1)</f>
        <v>7</v>
      </c>
      <c r="D4280" t="s">
        <v>233</v>
      </c>
      <c r="E4280" t="s">
        <v>1987</v>
      </c>
      <c r="F4280" t="s">
        <v>0</v>
      </c>
      <c r="G4280" t="s">
        <v>29</v>
      </c>
      <c r="H4280" t="str">
        <f>_xlfn.XLOOKUP(Flights[[#This Row],[Destination]], Airports!$A$2:$A$78, Airports!$D$2:$D$78)</f>
        <v>Phoenix</v>
      </c>
      <c r="I4280" t="str" cm="1">
        <f t="array" ref="I4280">_xlfn.XLOOKUP(Flights[[#This Row],[Destination]],_xlfn._TRO_TRAILING( Airports!A:A),_xlfn._TRO_TRAILING( Airports!E:E), "Not found")</f>
        <v>AZ</v>
      </c>
      <c r="J4280" s="1">
        <v>0.26041666666666669</v>
      </c>
      <c r="K4280" s="22">
        <f>HOUR(Flights[[#This Row],[Scheduled Departure]])</f>
        <v>6</v>
      </c>
      <c r="L4280" s="1">
        <v>0.25624999999999998</v>
      </c>
      <c r="M4280">
        <f>(L4280-J4280)*24*60</f>
        <v>-6.0000000000000586</v>
      </c>
      <c r="N4280" s="16">
        <f>Flights[[#This Row],[Length (min)]]/60</f>
        <v>1.2833333333333334</v>
      </c>
      <c r="O4280">
        <v>77</v>
      </c>
      <c r="P4280">
        <v>370</v>
      </c>
      <c r="Q4280" s="18">
        <f>IFERROR(Flights[[#This Row],[Distance]]/Flights[[#This Row],[Length (hr)]], "")</f>
        <v>288.31168831168827</v>
      </c>
      <c r="R4280" s="1">
        <v>0.36527777777777776</v>
      </c>
      <c r="S4280" s="1" t="str">
        <f>IF(Flights[[#This Row],[Length (hr)]]&lt;2, "No meal", IF(Flights[[#This Row],[Length (hr)]]&lt;3.5, "Light meal", "Full meal"))</f>
        <v>No meal</v>
      </c>
      <c r="T4280" s="1" t="str">
        <f>IF(AND(Flights[[#This Row],[Airline]]="US Airways", Flights[[#This Row],[Meal]]="Full Meal"), "Yes", "No")</f>
        <v>No</v>
      </c>
      <c r="U4280" s="1">
        <v>0.35138888888888886</v>
      </c>
      <c r="V4280">
        <v>-20</v>
      </c>
      <c r="W4280" s="1" t="str">
        <f>IF(Flights[[#This Row],[Arrival Delay]] = "", "Cancelled", IF(Flights[[#This Row],[Arrival Delay]]&gt;15, "Delayed", "On time"))</f>
        <v>On time</v>
      </c>
      <c r="X4280" t="str">
        <f>IF(Flights[[#This Row],[Status]]&lt;&gt;"Delayed","", IF(Flights[[#This Row],[Arrival Delay]]&gt;120, "Severe", IF(Flights[[#This Row],[Arrival Delay]]&gt;60, "Major", "Moderate")))</f>
        <v/>
      </c>
      <c r="Y4280" t="b">
        <v>0</v>
      </c>
      <c r="AA4280" t="str">
        <f>IF(OR(AND(Flights[[#This Row],[Status]]="Cancelled", Flights[[#This Row],[Cancellation Reason]]="Airline/Carrier"), Flights[[#This Row],[Delay Type]]="Severe"), "Yes", "No")</f>
        <v>No</v>
      </c>
    </row>
    <row r="4281" spans="1:27" x14ac:dyDescent="0.3">
      <c r="A4281" s="3">
        <v>42315</v>
      </c>
      <c r="B4281" s="22">
        <f>WEEKNUM(Flights[[#This Row],[Date]], 1)</f>
        <v>45</v>
      </c>
      <c r="C4281" s="22">
        <f>WEEKDAY(Flights[[#This Row],[Date]],1)</f>
        <v>7</v>
      </c>
      <c r="D4281" t="s">
        <v>429</v>
      </c>
      <c r="E4281" t="s">
        <v>1994</v>
      </c>
      <c r="F4281" t="s">
        <v>0</v>
      </c>
      <c r="G4281" t="s">
        <v>335</v>
      </c>
      <c r="H4281" t="str">
        <f>_xlfn.XLOOKUP(Flights[[#This Row],[Destination]], Airports!$A$2:$A$78, Airports!$D$2:$D$78)</f>
        <v>Reno</v>
      </c>
      <c r="I4281" t="str" cm="1">
        <f t="array" ref="I4281">_xlfn.XLOOKUP(Flights[[#This Row],[Destination]],_xlfn._TRO_TRAILING( Airports!A:A),_xlfn._TRO_TRAILING( Airports!E:E), "Not found")</f>
        <v>NV</v>
      </c>
      <c r="J4281" s="1">
        <v>0.34583333333333333</v>
      </c>
      <c r="K4281" s="22">
        <f>HOUR(Flights[[#This Row],[Scheduled Departure]])</f>
        <v>8</v>
      </c>
      <c r="L4281" s="1">
        <v>0.34513888888888888</v>
      </c>
      <c r="M4281">
        <f>(L4281-J4281)*24*60</f>
        <v>-0.99999999999999645</v>
      </c>
      <c r="N4281" s="16">
        <f>Flights[[#This Row],[Length (min)]]/60</f>
        <v>1.4333333333333333</v>
      </c>
      <c r="O4281">
        <v>86</v>
      </c>
      <c r="P4281">
        <v>391</v>
      </c>
      <c r="Q4281" s="18">
        <f>IFERROR(Flights[[#This Row],[Distance]]/Flights[[#This Row],[Length (hr)]], "")</f>
        <v>272.7906976744186</v>
      </c>
      <c r="R4281" s="1">
        <v>0.40902777777777777</v>
      </c>
      <c r="S4281" s="1" t="str">
        <f>IF(Flights[[#This Row],[Length (hr)]]&lt;2, "No meal", IF(Flights[[#This Row],[Length (hr)]]&lt;3.5, "Light meal", "Full meal"))</f>
        <v>No meal</v>
      </c>
      <c r="T4281" s="1" t="str">
        <f>IF(AND(Flights[[#This Row],[Airline]]="US Airways", Flights[[#This Row],[Meal]]="Full Meal"), "Yes", "No")</f>
        <v>No</v>
      </c>
      <c r="U4281" s="1">
        <v>0.40486111111111112</v>
      </c>
      <c r="V4281">
        <v>-6</v>
      </c>
      <c r="W4281" s="1" t="str">
        <f>IF(Flights[[#This Row],[Arrival Delay]] = "", "Cancelled", IF(Flights[[#This Row],[Arrival Delay]]&gt;15, "Delayed", "On time"))</f>
        <v>On time</v>
      </c>
      <c r="X4281" t="str">
        <f>IF(Flights[[#This Row],[Status]]&lt;&gt;"Delayed","", IF(Flights[[#This Row],[Arrival Delay]]&gt;120, "Severe", IF(Flights[[#This Row],[Arrival Delay]]&gt;60, "Major", "Moderate")))</f>
        <v/>
      </c>
      <c r="Y4281" t="b">
        <v>0</v>
      </c>
      <c r="AA4281" t="str">
        <f>IF(OR(AND(Flights[[#This Row],[Status]]="Cancelled", Flights[[#This Row],[Cancellation Reason]]="Airline/Carrier"), Flights[[#This Row],[Delay Type]]="Severe"), "Yes", "No")</f>
        <v>No</v>
      </c>
    </row>
    <row r="4282" spans="1:27" x14ac:dyDescent="0.3">
      <c r="A4282" s="3">
        <v>42315</v>
      </c>
      <c r="B4282" s="22">
        <f>WEEKNUM(Flights[[#This Row],[Date]], 1)</f>
        <v>45</v>
      </c>
      <c r="C4282" s="22">
        <f>WEEKDAY(Flights[[#This Row],[Date]],1)</f>
        <v>7</v>
      </c>
      <c r="D4282" t="s">
        <v>563</v>
      </c>
      <c r="E4282" t="s">
        <v>1990</v>
      </c>
      <c r="F4282" t="s">
        <v>0</v>
      </c>
      <c r="G4282" t="s">
        <v>4</v>
      </c>
      <c r="H4282" t="str">
        <f>_xlfn.XLOOKUP(Flights[[#This Row],[Destination]], Airports!$A$2:$A$78, Airports!$D$2:$D$78)</f>
        <v>Chicago</v>
      </c>
      <c r="I4282" t="str" cm="1">
        <f t="array" ref="I4282">_xlfn.XLOOKUP(Flights[[#This Row],[Destination]],_xlfn._TRO_TRAILING( Airports!A:A),_xlfn._TRO_TRAILING( Airports!E:E), "Not found")</f>
        <v>IL</v>
      </c>
      <c r="J4282" s="1">
        <v>0.36458333333333331</v>
      </c>
      <c r="K4282" s="22">
        <f>HOUR(Flights[[#This Row],[Scheduled Departure]])</f>
        <v>8</v>
      </c>
      <c r="L4282" s="1">
        <v>0.36388888888888887</v>
      </c>
      <c r="M4282">
        <f>(L4282-J4282)*24*60</f>
        <v>-0.99999999999999645</v>
      </c>
      <c r="N4282" s="16">
        <f>Flights[[#This Row],[Length (min)]]/60</f>
        <v>4.0666666666666664</v>
      </c>
      <c r="O4282">
        <v>244</v>
      </c>
      <c r="P4282">
        <v>1744</v>
      </c>
      <c r="Q4282" s="18">
        <f>IFERROR(Flights[[#This Row],[Distance]]/Flights[[#This Row],[Length (hr)]], "")</f>
        <v>428.85245901639348</v>
      </c>
      <c r="R4282" s="1">
        <v>0.6166666666666667</v>
      </c>
      <c r="S4282" s="1" t="str">
        <f>IF(Flights[[#This Row],[Length (hr)]]&lt;2, "No meal", IF(Flights[[#This Row],[Length (hr)]]&lt;3.5, "Light meal", "Full meal"))</f>
        <v>Full meal</v>
      </c>
      <c r="T4282" s="1" t="str">
        <f>IF(AND(Flights[[#This Row],[Airline]]="US Airways", Flights[[#This Row],[Meal]]="Full Meal"), "Yes", "No")</f>
        <v>No</v>
      </c>
      <c r="U4282" s="1">
        <v>0.6166666666666667</v>
      </c>
      <c r="V4282">
        <v>0</v>
      </c>
      <c r="W4282" s="1" t="str">
        <f>IF(Flights[[#This Row],[Arrival Delay]] = "", "Cancelled", IF(Flights[[#This Row],[Arrival Delay]]&gt;15, "Delayed", "On time"))</f>
        <v>On time</v>
      </c>
      <c r="X4282" t="str">
        <f>IF(Flights[[#This Row],[Status]]&lt;&gt;"Delayed","", IF(Flights[[#This Row],[Arrival Delay]]&gt;120, "Severe", IF(Flights[[#This Row],[Arrival Delay]]&gt;60, "Major", "Moderate")))</f>
        <v/>
      </c>
      <c r="Y4282" t="b">
        <v>0</v>
      </c>
      <c r="AA4282" t="str">
        <f>IF(OR(AND(Flights[[#This Row],[Status]]="Cancelled", Flights[[#This Row],[Cancellation Reason]]="Airline/Carrier"), Flights[[#This Row],[Delay Type]]="Severe"), "Yes", "No")</f>
        <v>No</v>
      </c>
    </row>
    <row r="4283" spans="1:27" x14ac:dyDescent="0.3">
      <c r="A4283" s="3">
        <v>42315</v>
      </c>
      <c r="B4283" s="22">
        <f>WEEKNUM(Flights[[#This Row],[Date]], 1)</f>
        <v>45</v>
      </c>
      <c r="C4283" s="22">
        <f>WEEKDAY(Flights[[#This Row],[Date]],1)</f>
        <v>7</v>
      </c>
      <c r="D4283" t="s">
        <v>421</v>
      </c>
      <c r="E4283" t="s">
        <v>1996</v>
      </c>
      <c r="F4283" t="s">
        <v>0</v>
      </c>
      <c r="G4283" t="s">
        <v>13</v>
      </c>
      <c r="H4283" t="str">
        <f>_xlfn.XLOOKUP(Flights[[#This Row],[Destination]], Airports!$A$2:$A$78, Airports!$D$2:$D$78)</f>
        <v>Orlando</v>
      </c>
      <c r="I4283" t="str" cm="1">
        <f t="array" ref="I4283">_xlfn.XLOOKUP(Flights[[#This Row],[Destination]],_xlfn._TRO_TRAILING( Airports!A:A),_xlfn._TRO_TRAILING( Airports!E:E), "Not found")</f>
        <v>FL</v>
      </c>
      <c r="J4283" s="1">
        <v>0.37152777777777779</v>
      </c>
      <c r="K4283" s="22">
        <f>HOUR(Flights[[#This Row],[Scheduled Departure]])</f>
        <v>8</v>
      </c>
      <c r="L4283" s="1">
        <v>0.36944444444444446</v>
      </c>
      <c r="M4283">
        <f>(L4283-J4283)*24*60</f>
        <v>-2.9999999999999893</v>
      </c>
      <c r="N4283" s="16">
        <f>Flights[[#This Row],[Length (min)]]/60</f>
        <v>4.8499999999999996</v>
      </c>
      <c r="O4283">
        <v>291</v>
      </c>
      <c r="P4283">
        <v>2218</v>
      </c>
      <c r="Q4283" s="18">
        <f>IFERROR(Flights[[#This Row],[Distance]]/Flights[[#This Row],[Length (hr)]], "")</f>
        <v>457.31958762886603</v>
      </c>
      <c r="R4283" s="1">
        <v>0.69444444444444442</v>
      </c>
      <c r="S4283" s="1" t="str">
        <f>IF(Flights[[#This Row],[Length (hr)]]&lt;2, "No meal", IF(Flights[[#This Row],[Length (hr)]]&lt;3.5, "Light meal", "Full meal"))</f>
        <v>Full meal</v>
      </c>
      <c r="T4283" s="1" t="str">
        <f>IF(AND(Flights[[#This Row],[Airline]]="US Airways", Flights[[#This Row],[Meal]]="Full Meal"), "Yes", "No")</f>
        <v>No</v>
      </c>
      <c r="U4283" s="1">
        <v>0.69652777777777775</v>
      </c>
      <c r="V4283">
        <v>3</v>
      </c>
      <c r="W4283" s="1" t="str">
        <f>IF(Flights[[#This Row],[Arrival Delay]] = "", "Cancelled", IF(Flights[[#This Row],[Arrival Delay]]&gt;15, "Delayed", "On time"))</f>
        <v>On time</v>
      </c>
      <c r="X4283" t="str">
        <f>IF(Flights[[#This Row],[Status]]&lt;&gt;"Delayed","", IF(Flights[[#This Row],[Arrival Delay]]&gt;120, "Severe", IF(Flights[[#This Row],[Arrival Delay]]&gt;60, "Major", "Moderate")))</f>
        <v/>
      </c>
      <c r="Y4283" t="b">
        <v>0</v>
      </c>
      <c r="AA4283" t="str">
        <f>IF(OR(AND(Flights[[#This Row],[Status]]="Cancelled", Flights[[#This Row],[Cancellation Reason]]="Airline/Carrier"), Flights[[#This Row],[Delay Type]]="Severe"), "Yes", "No")</f>
        <v>No</v>
      </c>
    </row>
    <row r="4284" spans="1:27" x14ac:dyDescent="0.3">
      <c r="A4284" s="3">
        <v>42315</v>
      </c>
      <c r="B4284" s="22">
        <f>WEEKNUM(Flights[[#This Row],[Date]], 1)</f>
        <v>45</v>
      </c>
      <c r="C4284" s="22">
        <f>WEEKDAY(Flights[[#This Row],[Date]],1)</f>
        <v>7</v>
      </c>
      <c r="D4284" t="s">
        <v>539</v>
      </c>
      <c r="E4284" t="s">
        <v>1994</v>
      </c>
      <c r="F4284" t="s">
        <v>0</v>
      </c>
      <c r="G4284" t="s">
        <v>29</v>
      </c>
      <c r="H4284" t="str">
        <f>_xlfn.XLOOKUP(Flights[[#This Row],[Destination]], Airports!$A$2:$A$78, Airports!$D$2:$D$78)</f>
        <v>Phoenix</v>
      </c>
      <c r="I4284" t="str" cm="1">
        <f t="array" ref="I4284">_xlfn.XLOOKUP(Flights[[#This Row],[Destination]],_xlfn._TRO_TRAILING( Airports!A:A),_xlfn._TRO_TRAILING( Airports!E:E), "Not found")</f>
        <v>AZ</v>
      </c>
      <c r="J4284" s="1">
        <v>0.60416666666666663</v>
      </c>
      <c r="K4284" s="22">
        <f>HOUR(Flights[[#This Row],[Scheduled Departure]])</f>
        <v>14</v>
      </c>
      <c r="L4284" s="1">
        <v>0.60277777777777775</v>
      </c>
      <c r="M4284">
        <f>(L4284-J4284)*24*60</f>
        <v>-1.9999999999999929</v>
      </c>
      <c r="N4284" s="16">
        <f>Flights[[#This Row],[Length (min)]]/60</f>
        <v>1.5</v>
      </c>
      <c r="O4284">
        <v>90</v>
      </c>
      <c r="P4284">
        <v>370</v>
      </c>
      <c r="Q4284" s="18">
        <f>IFERROR(Flights[[#This Row],[Distance]]/Flights[[#This Row],[Length (hr)]], "")</f>
        <v>246.66666666666666</v>
      </c>
      <c r="R4284" s="1">
        <v>0.7055555555555556</v>
      </c>
      <c r="S4284" s="1" t="str">
        <f>IF(Flights[[#This Row],[Length (hr)]]&lt;2, "No meal", IF(Flights[[#This Row],[Length (hr)]]&lt;3.5, "Light meal", "Full meal"))</f>
        <v>No meal</v>
      </c>
      <c r="T4284" s="1" t="str">
        <f>IF(AND(Flights[[#This Row],[Airline]]="US Airways", Flights[[#This Row],[Meal]]="Full Meal"), "Yes", "No")</f>
        <v>No</v>
      </c>
      <c r="U4284" s="1">
        <v>0.70694444444444449</v>
      </c>
      <c r="V4284">
        <v>2</v>
      </c>
      <c r="W4284" s="1" t="str">
        <f>IF(Flights[[#This Row],[Arrival Delay]] = "", "Cancelled", IF(Flights[[#This Row],[Arrival Delay]]&gt;15, "Delayed", "On time"))</f>
        <v>On time</v>
      </c>
      <c r="X4284" t="str">
        <f>IF(Flights[[#This Row],[Status]]&lt;&gt;"Delayed","", IF(Flights[[#This Row],[Arrival Delay]]&gt;120, "Severe", IF(Flights[[#This Row],[Arrival Delay]]&gt;60, "Major", "Moderate")))</f>
        <v/>
      </c>
      <c r="Y4284" t="b">
        <v>0</v>
      </c>
      <c r="AA4284" t="str">
        <f>IF(OR(AND(Flights[[#This Row],[Status]]="Cancelled", Flights[[#This Row],[Cancellation Reason]]="Airline/Carrier"), Flights[[#This Row],[Delay Type]]="Severe"), "Yes", "No")</f>
        <v>No</v>
      </c>
    </row>
    <row r="4285" spans="1:27" x14ac:dyDescent="0.3">
      <c r="A4285" s="3">
        <v>42315</v>
      </c>
      <c r="B4285" s="22">
        <f>WEEKNUM(Flights[[#This Row],[Date]], 1)</f>
        <v>45</v>
      </c>
      <c r="C4285" s="22">
        <f>WEEKDAY(Flights[[#This Row],[Date]],1)</f>
        <v>7</v>
      </c>
      <c r="D4285" t="s">
        <v>488</v>
      </c>
      <c r="E4285" t="s">
        <v>1994</v>
      </c>
      <c r="F4285" t="s">
        <v>0</v>
      </c>
      <c r="G4285" t="s">
        <v>339</v>
      </c>
      <c r="H4285" t="str">
        <f>_xlfn.XLOOKUP(Flights[[#This Row],[Destination]], Airports!$A$2:$A$78, Airports!$D$2:$D$78)</f>
        <v>San Diego</v>
      </c>
      <c r="I4285" t="str" cm="1">
        <f t="array" ref="I4285">_xlfn.XLOOKUP(Flights[[#This Row],[Destination]],_xlfn._TRO_TRAILING( Airports!A:A),_xlfn._TRO_TRAILING( Airports!E:E), "Not found")</f>
        <v>CA</v>
      </c>
      <c r="J4285" s="1">
        <v>0.67291666666666672</v>
      </c>
      <c r="K4285" s="22">
        <f>HOUR(Flights[[#This Row],[Scheduled Departure]])</f>
        <v>16</v>
      </c>
      <c r="L4285" s="1">
        <v>0.67083333333333328</v>
      </c>
      <c r="M4285">
        <f>(L4285-J4285)*24*60</f>
        <v>-3.0000000000001492</v>
      </c>
      <c r="N4285" s="16">
        <f>Flights[[#This Row],[Length (min)]]/60</f>
        <v>0.8</v>
      </c>
      <c r="O4285">
        <v>48</v>
      </c>
      <c r="P4285">
        <v>109</v>
      </c>
      <c r="Q4285" s="18">
        <f>IFERROR(Flights[[#This Row],[Distance]]/Flights[[#This Row],[Length (hr)]], "")</f>
        <v>136.25</v>
      </c>
      <c r="R4285" s="1">
        <v>0.7104166666666667</v>
      </c>
      <c r="S4285" s="1" t="str">
        <f>IF(Flights[[#This Row],[Length (hr)]]&lt;2, "No meal", IF(Flights[[#This Row],[Length (hr)]]&lt;3.5, "Light meal", "Full meal"))</f>
        <v>No meal</v>
      </c>
      <c r="T4285" s="1" t="str">
        <f>IF(AND(Flights[[#This Row],[Airline]]="US Airways", Flights[[#This Row],[Meal]]="Full Meal"), "Yes", "No")</f>
        <v>No</v>
      </c>
      <c r="U4285" s="1">
        <v>0.70416666666666672</v>
      </c>
      <c r="V4285">
        <v>-9</v>
      </c>
      <c r="W4285" s="1" t="str">
        <f>IF(Flights[[#This Row],[Arrival Delay]] = "", "Cancelled", IF(Flights[[#This Row],[Arrival Delay]]&gt;15, "Delayed", "On time"))</f>
        <v>On time</v>
      </c>
      <c r="X4285" t="str">
        <f>IF(Flights[[#This Row],[Status]]&lt;&gt;"Delayed","", IF(Flights[[#This Row],[Arrival Delay]]&gt;120, "Severe", IF(Flights[[#This Row],[Arrival Delay]]&gt;60, "Major", "Moderate")))</f>
        <v/>
      </c>
      <c r="Y4285" t="b">
        <v>0</v>
      </c>
      <c r="AA4285" t="str">
        <f>IF(OR(AND(Flights[[#This Row],[Status]]="Cancelled", Flights[[#This Row],[Cancellation Reason]]="Airline/Carrier"), Flights[[#This Row],[Delay Type]]="Severe"), "Yes", "No")</f>
        <v>No</v>
      </c>
    </row>
    <row r="4286" spans="1:27" x14ac:dyDescent="0.3">
      <c r="A4286" s="3">
        <v>42315</v>
      </c>
      <c r="B4286" s="22">
        <f>WEEKNUM(Flights[[#This Row],[Date]], 1)</f>
        <v>45</v>
      </c>
      <c r="C4286" s="22">
        <f>WEEKDAY(Flights[[#This Row],[Date]],1)</f>
        <v>7</v>
      </c>
      <c r="D4286" t="s">
        <v>1395</v>
      </c>
      <c r="E4286" t="s">
        <v>1989</v>
      </c>
      <c r="F4286" t="s">
        <v>0</v>
      </c>
      <c r="G4286" t="s">
        <v>24</v>
      </c>
      <c r="H4286" t="str">
        <f>_xlfn.XLOOKUP(Flights[[#This Row],[Destination]], Airports!$A$2:$A$78, Airports!$D$2:$D$78)</f>
        <v>Portland</v>
      </c>
      <c r="I4286" t="str" cm="1">
        <f t="array" ref="I4286">_xlfn.XLOOKUP(Flights[[#This Row],[Destination]],_xlfn._TRO_TRAILING( Airports!A:A),_xlfn._TRO_TRAILING( Airports!E:E), "Not found")</f>
        <v>OR</v>
      </c>
      <c r="J4286" s="1">
        <v>0.67708333333333337</v>
      </c>
      <c r="K4286" s="22">
        <f>HOUR(Flights[[#This Row],[Scheduled Departure]])</f>
        <v>16</v>
      </c>
      <c r="L4286" s="1">
        <v>0.67361111111111116</v>
      </c>
      <c r="M4286">
        <f>(L4286-J4286)*24*60</f>
        <v>-4.9999999999999822</v>
      </c>
      <c r="N4286" s="16">
        <f>Flights[[#This Row],[Length (min)]]/60</f>
        <v>2.25</v>
      </c>
      <c r="O4286">
        <v>135</v>
      </c>
      <c r="P4286">
        <v>834</v>
      </c>
      <c r="Q4286" s="18">
        <f>IFERROR(Flights[[#This Row],[Distance]]/Flights[[#This Row],[Length (hr)]], "")</f>
        <v>370.66666666666669</v>
      </c>
      <c r="R4286" s="1">
        <v>0.77500000000000002</v>
      </c>
      <c r="S4286" s="1" t="str">
        <f>IF(Flights[[#This Row],[Length (hr)]]&lt;2, "No meal", IF(Flights[[#This Row],[Length (hr)]]&lt;3.5, "Light meal", "Full meal"))</f>
        <v>Light meal</v>
      </c>
      <c r="T4286" s="1" t="str">
        <f>IF(AND(Flights[[#This Row],[Airline]]="US Airways", Flights[[#This Row],[Meal]]="Full Meal"), "Yes", "No")</f>
        <v>No</v>
      </c>
      <c r="U4286" s="1">
        <v>0.76736111111111116</v>
      </c>
      <c r="V4286">
        <v>-11</v>
      </c>
      <c r="W4286" s="1" t="str">
        <f>IF(Flights[[#This Row],[Arrival Delay]] = "", "Cancelled", IF(Flights[[#This Row],[Arrival Delay]]&gt;15, "Delayed", "On time"))</f>
        <v>On time</v>
      </c>
      <c r="X4286" t="str">
        <f>IF(Flights[[#This Row],[Status]]&lt;&gt;"Delayed","", IF(Flights[[#This Row],[Arrival Delay]]&gt;120, "Severe", IF(Flights[[#This Row],[Arrival Delay]]&gt;60, "Major", "Moderate")))</f>
        <v/>
      </c>
      <c r="Y4286" t="b">
        <v>0</v>
      </c>
      <c r="AA4286" t="str">
        <f>IF(OR(AND(Flights[[#This Row],[Status]]="Cancelled", Flights[[#This Row],[Cancellation Reason]]="Airline/Carrier"), Flights[[#This Row],[Delay Type]]="Severe"), "Yes", "No")</f>
        <v>No</v>
      </c>
    </row>
    <row r="4287" spans="1:27" x14ac:dyDescent="0.3">
      <c r="A4287" s="3">
        <v>42315</v>
      </c>
      <c r="B4287" s="22">
        <f>WEEKNUM(Flights[[#This Row],[Date]], 1)</f>
        <v>45</v>
      </c>
      <c r="C4287" s="22">
        <f>WEEKDAY(Flights[[#This Row],[Date]],1)</f>
        <v>7</v>
      </c>
      <c r="D4287" t="s">
        <v>1074</v>
      </c>
      <c r="E4287" t="s">
        <v>1994</v>
      </c>
      <c r="F4287" t="s">
        <v>0</v>
      </c>
      <c r="G4287" t="s">
        <v>349</v>
      </c>
      <c r="H4287" t="str">
        <f>_xlfn.XLOOKUP(Flights[[#This Row],[Destination]], Airports!$A$2:$A$78, Airports!$D$2:$D$78)</f>
        <v>Salt Lake City</v>
      </c>
      <c r="I4287" t="str" cm="1">
        <f t="array" ref="I4287">_xlfn.XLOOKUP(Flights[[#This Row],[Destination]],_xlfn._TRO_TRAILING( Airports!A:A),_xlfn._TRO_TRAILING( Airports!E:E), "Not found")</f>
        <v>UT</v>
      </c>
      <c r="J4287" s="1">
        <v>0.78125</v>
      </c>
      <c r="K4287" s="22">
        <f>HOUR(Flights[[#This Row],[Scheduled Departure]])</f>
        <v>18</v>
      </c>
      <c r="L4287" s="1">
        <v>0.78402777777777777</v>
      </c>
      <c r="M4287">
        <f>(L4287-J4287)*24*60</f>
        <v>3.9999999999999858</v>
      </c>
      <c r="N4287" s="16">
        <f>Flights[[#This Row],[Length (min)]]/60</f>
        <v>1.6333333333333333</v>
      </c>
      <c r="O4287">
        <v>98</v>
      </c>
      <c r="P4287">
        <v>590</v>
      </c>
      <c r="Q4287" s="18">
        <f>IFERROR(Flights[[#This Row],[Distance]]/Flights[[#This Row],[Length (hr)]], "")</f>
        <v>361.22448979591837</v>
      </c>
      <c r="R4287" s="1">
        <v>0.90138888888888891</v>
      </c>
      <c r="S4287" s="1" t="str">
        <f>IF(Flights[[#This Row],[Length (hr)]]&lt;2, "No meal", IF(Flights[[#This Row],[Length (hr)]]&lt;3.5, "Light meal", "Full meal"))</f>
        <v>No meal</v>
      </c>
      <c r="T4287" s="1" t="str">
        <f>IF(AND(Flights[[#This Row],[Airline]]="US Airways", Flights[[#This Row],[Meal]]="Full Meal"), "Yes", "No")</f>
        <v>No</v>
      </c>
      <c r="U4287" s="1">
        <v>0.89375000000000004</v>
      </c>
      <c r="V4287">
        <v>-11</v>
      </c>
      <c r="W4287" s="1" t="str">
        <f>IF(Flights[[#This Row],[Arrival Delay]] = "", "Cancelled", IF(Flights[[#This Row],[Arrival Delay]]&gt;15, "Delayed", "On time"))</f>
        <v>On time</v>
      </c>
      <c r="X4287" t="str">
        <f>IF(Flights[[#This Row],[Status]]&lt;&gt;"Delayed","", IF(Flights[[#This Row],[Arrival Delay]]&gt;120, "Severe", IF(Flights[[#This Row],[Arrival Delay]]&gt;60, "Major", "Moderate")))</f>
        <v/>
      </c>
      <c r="Y4287" t="b">
        <v>0</v>
      </c>
      <c r="AA4287" t="str">
        <f>IF(OR(AND(Flights[[#This Row],[Status]]="Cancelled", Flights[[#This Row],[Cancellation Reason]]="Airline/Carrier"), Flights[[#This Row],[Delay Type]]="Severe"), "Yes", "No")</f>
        <v>No</v>
      </c>
    </row>
    <row r="4288" spans="1:27" x14ac:dyDescent="0.3">
      <c r="A4288" s="3">
        <v>42315</v>
      </c>
      <c r="B4288" s="22">
        <f>WEEKNUM(Flights[[#This Row],[Date]], 1)</f>
        <v>45</v>
      </c>
      <c r="C4288" s="22">
        <f>WEEKDAY(Flights[[#This Row],[Date]],1)</f>
        <v>7</v>
      </c>
      <c r="D4288" t="s">
        <v>598</v>
      </c>
      <c r="E4288" t="s">
        <v>1991</v>
      </c>
      <c r="F4288" t="s">
        <v>0</v>
      </c>
      <c r="G4288" t="s">
        <v>349</v>
      </c>
      <c r="H4288" t="str">
        <f>_xlfn.XLOOKUP(Flights[[#This Row],[Destination]], Airports!$A$2:$A$78, Airports!$D$2:$D$78)</f>
        <v>Salt Lake City</v>
      </c>
      <c r="I4288" t="str" cm="1">
        <f t="array" ref="I4288">_xlfn.XLOOKUP(Flights[[#This Row],[Destination]],_xlfn._TRO_TRAILING( Airports!A:A),_xlfn._TRO_TRAILING( Airports!E:E), "Not found")</f>
        <v>UT</v>
      </c>
      <c r="J4288" s="1">
        <v>0.79166666666666663</v>
      </c>
      <c r="K4288" s="22">
        <f>HOUR(Flights[[#This Row],[Scheduled Departure]])</f>
        <v>19</v>
      </c>
      <c r="L4288" s="1">
        <v>0.78749999999999998</v>
      </c>
      <c r="M4288">
        <f>(L4288-J4288)*24*60</f>
        <v>-5.9999999999999787</v>
      </c>
      <c r="N4288" s="16">
        <f>Flights[[#This Row],[Length (min)]]/60</f>
        <v>1.6666666666666667</v>
      </c>
      <c r="O4288">
        <v>100</v>
      </c>
      <c r="P4288">
        <v>590</v>
      </c>
      <c r="Q4288" s="18">
        <f>IFERROR(Flights[[#This Row],[Distance]]/Flights[[#This Row],[Length (hr)]], "")</f>
        <v>354</v>
      </c>
      <c r="R4288" s="1">
        <v>0.91319444444444442</v>
      </c>
      <c r="S4288" s="1" t="str">
        <f>IF(Flights[[#This Row],[Length (hr)]]&lt;2, "No meal", IF(Flights[[#This Row],[Length (hr)]]&lt;3.5, "Light meal", "Full meal"))</f>
        <v>No meal</v>
      </c>
      <c r="T4288" s="1" t="str">
        <f>IF(AND(Flights[[#This Row],[Airline]]="US Airways", Flights[[#This Row],[Meal]]="Full Meal"), "Yes", "No")</f>
        <v>No</v>
      </c>
      <c r="U4288" s="1">
        <v>0.89861111111111114</v>
      </c>
      <c r="V4288">
        <v>-21</v>
      </c>
      <c r="W4288" s="1" t="str">
        <f>IF(Flights[[#This Row],[Arrival Delay]] = "", "Cancelled", IF(Flights[[#This Row],[Arrival Delay]]&gt;15, "Delayed", "On time"))</f>
        <v>On time</v>
      </c>
      <c r="X4288" t="str">
        <f>IF(Flights[[#This Row],[Status]]&lt;&gt;"Delayed","", IF(Flights[[#This Row],[Arrival Delay]]&gt;120, "Severe", IF(Flights[[#This Row],[Arrival Delay]]&gt;60, "Major", "Moderate")))</f>
        <v/>
      </c>
      <c r="Y4288" t="b">
        <v>0</v>
      </c>
      <c r="AA4288" t="str">
        <f>IF(OR(AND(Flights[[#This Row],[Status]]="Cancelled", Flights[[#This Row],[Cancellation Reason]]="Airline/Carrier"), Flights[[#This Row],[Delay Type]]="Severe"), "Yes", "No")</f>
        <v>No</v>
      </c>
    </row>
    <row r="4289" spans="1:27" x14ac:dyDescent="0.3">
      <c r="A4289" s="3">
        <v>42316</v>
      </c>
      <c r="B4289" s="22">
        <f>WEEKNUM(Flights[[#This Row],[Date]], 1)</f>
        <v>46</v>
      </c>
      <c r="C4289" s="22">
        <f>WEEKDAY(Flights[[#This Row],[Date]],1)</f>
        <v>1</v>
      </c>
      <c r="D4289" t="s">
        <v>219</v>
      </c>
      <c r="E4289" t="s">
        <v>1987</v>
      </c>
      <c r="F4289" t="s">
        <v>0</v>
      </c>
      <c r="G4289" t="s">
        <v>3</v>
      </c>
      <c r="H4289" t="str">
        <f>_xlfn.XLOOKUP(Flights[[#This Row],[Destination]], Airports!$A$2:$A$78, Airports!$D$2:$D$78)</f>
        <v>Dallas</v>
      </c>
      <c r="I4289" t="str" cm="1">
        <f t="array" ref="I4289">_xlfn.XLOOKUP(Flights[[#This Row],[Destination]],_xlfn._TRO_TRAILING( Airports!A:A),_xlfn._TRO_TRAILING( Airports!E:E), "Not found")</f>
        <v>TX</v>
      </c>
      <c r="J4289" s="1">
        <v>5.5555555555555552E-2</v>
      </c>
      <c r="K4289" s="22">
        <f>HOUR(Flights[[#This Row],[Scheduled Departure]])</f>
        <v>1</v>
      </c>
      <c r="L4289" s="1">
        <v>4.9305555555555554E-2</v>
      </c>
      <c r="M4289">
        <f>(L4289-J4289)*24*60</f>
        <v>-8.9999999999999982</v>
      </c>
      <c r="N4289" s="16">
        <f>Flights[[#This Row],[Length (min)]]/60</f>
        <v>2.8</v>
      </c>
      <c r="O4289">
        <v>168</v>
      </c>
      <c r="P4289">
        <v>1235</v>
      </c>
      <c r="Q4289" s="18">
        <f>IFERROR(Flights[[#This Row],[Distance]]/Flights[[#This Row],[Length (hr)]], "")</f>
        <v>441.07142857142861</v>
      </c>
      <c r="R4289" s="1">
        <v>0.25833333333333336</v>
      </c>
      <c r="S4289" s="1" t="str">
        <f>IF(Flights[[#This Row],[Length (hr)]]&lt;2, "No meal", IF(Flights[[#This Row],[Length (hr)]]&lt;3.5, "Light meal", "Full meal"))</f>
        <v>Light meal</v>
      </c>
      <c r="T4289" s="1" t="str">
        <f>IF(AND(Flights[[#This Row],[Airline]]="US Airways", Flights[[#This Row],[Meal]]="Full Meal"), "Yes", "No")</f>
        <v>No</v>
      </c>
      <c r="U4289" s="1">
        <v>0.24930555555555556</v>
      </c>
      <c r="V4289">
        <v>-13</v>
      </c>
      <c r="W4289" s="1" t="str">
        <f>IF(Flights[[#This Row],[Arrival Delay]] = "", "Cancelled", IF(Flights[[#This Row],[Arrival Delay]]&gt;15, "Delayed", "On time"))</f>
        <v>On time</v>
      </c>
      <c r="X4289" t="str">
        <f>IF(Flights[[#This Row],[Status]]&lt;&gt;"Delayed","", IF(Flights[[#This Row],[Arrival Delay]]&gt;120, "Severe", IF(Flights[[#This Row],[Arrival Delay]]&gt;60, "Major", "Moderate")))</f>
        <v/>
      </c>
      <c r="Y4289" t="b">
        <v>0</v>
      </c>
      <c r="AA4289" t="str">
        <f>IF(OR(AND(Flights[[#This Row],[Status]]="Cancelled", Flights[[#This Row],[Cancellation Reason]]="Airline/Carrier"), Flights[[#This Row],[Delay Type]]="Severe"), "Yes", "No")</f>
        <v>No</v>
      </c>
    </row>
    <row r="4290" spans="1:27" x14ac:dyDescent="0.3">
      <c r="A4290" s="3">
        <v>42316</v>
      </c>
      <c r="B4290" s="22">
        <f>WEEKNUM(Flights[[#This Row],[Date]], 1)</f>
        <v>46</v>
      </c>
      <c r="C4290" s="22">
        <f>WEEKDAY(Flights[[#This Row],[Date]],1)</f>
        <v>1</v>
      </c>
      <c r="D4290" t="s">
        <v>678</v>
      </c>
      <c r="E4290" t="s">
        <v>1990</v>
      </c>
      <c r="F4290" t="s">
        <v>0</v>
      </c>
      <c r="G4290" t="s">
        <v>4</v>
      </c>
      <c r="H4290" t="str">
        <f>_xlfn.XLOOKUP(Flights[[#This Row],[Destination]], Airports!$A$2:$A$78, Airports!$D$2:$D$78)</f>
        <v>Chicago</v>
      </c>
      <c r="I4290" t="str" cm="1">
        <f t="array" ref="I4290">_xlfn.XLOOKUP(Flights[[#This Row],[Destination]],_xlfn._TRO_TRAILING( Airports!A:A),_xlfn._TRO_TRAILING( Airports!E:E), "Not found")</f>
        <v>IL</v>
      </c>
      <c r="J4290" s="1">
        <v>0.28749999999999998</v>
      </c>
      <c r="K4290" s="22">
        <f>HOUR(Flights[[#This Row],[Scheduled Departure]])</f>
        <v>6</v>
      </c>
      <c r="L4290" s="1">
        <v>0.28263888888888888</v>
      </c>
      <c r="M4290">
        <f>(L4290-J4290)*24*60</f>
        <v>-6.9999999999999751</v>
      </c>
      <c r="N4290" s="16">
        <f>Flights[[#This Row],[Length (min)]]/60</f>
        <v>3.9333333333333331</v>
      </c>
      <c r="O4290">
        <v>236</v>
      </c>
      <c r="P4290">
        <v>1744</v>
      </c>
      <c r="Q4290" s="18">
        <f>IFERROR(Flights[[#This Row],[Distance]]/Flights[[#This Row],[Length (hr)]], "")</f>
        <v>443.38983050847457</v>
      </c>
      <c r="R4290" s="1">
        <v>0.54097222222222219</v>
      </c>
      <c r="S4290" s="1" t="str">
        <f>IF(Flights[[#This Row],[Length (hr)]]&lt;2, "No meal", IF(Flights[[#This Row],[Length (hr)]]&lt;3.5, "Light meal", "Full meal"))</f>
        <v>Full meal</v>
      </c>
      <c r="T4290" s="1" t="str">
        <f>IF(AND(Flights[[#This Row],[Airline]]="US Airways", Flights[[#This Row],[Meal]]="Full Meal"), "Yes", "No")</f>
        <v>No</v>
      </c>
      <c r="U4290" s="1">
        <v>0.52986111111111112</v>
      </c>
      <c r="V4290">
        <v>-16</v>
      </c>
      <c r="W4290" s="1" t="str">
        <f>IF(Flights[[#This Row],[Arrival Delay]] = "", "Cancelled", IF(Flights[[#This Row],[Arrival Delay]]&gt;15, "Delayed", "On time"))</f>
        <v>On time</v>
      </c>
      <c r="X4290" t="str">
        <f>IF(Flights[[#This Row],[Status]]&lt;&gt;"Delayed","", IF(Flights[[#This Row],[Arrival Delay]]&gt;120, "Severe", IF(Flights[[#This Row],[Arrival Delay]]&gt;60, "Major", "Moderate")))</f>
        <v/>
      </c>
      <c r="Y4290" t="b">
        <v>0</v>
      </c>
      <c r="AA4290" t="str">
        <f>IF(OR(AND(Flights[[#This Row],[Status]]="Cancelled", Flights[[#This Row],[Cancellation Reason]]="Airline/Carrier"), Flights[[#This Row],[Delay Type]]="Severe"), "Yes", "No")</f>
        <v>No</v>
      </c>
    </row>
    <row r="4291" spans="1:27" x14ac:dyDescent="0.3">
      <c r="A4291" s="3">
        <v>42316</v>
      </c>
      <c r="B4291" s="22">
        <f>WEEKNUM(Flights[[#This Row],[Date]], 1)</f>
        <v>46</v>
      </c>
      <c r="C4291" s="22">
        <f>WEEKDAY(Flights[[#This Row],[Date]],1)</f>
        <v>1</v>
      </c>
      <c r="D4291" t="s">
        <v>1662</v>
      </c>
      <c r="E4291" t="s">
        <v>1990</v>
      </c>
      <c r="F4291" t="s">
        <v>0</v>
      </c>
      <c r="G4291" t="s">
        <v>273</v>
      </c>
      <c r="H4291" t="str">
        <f>_xlfn.XLOOKUP(Flights[[#This Row],[Destination]], Airports!$A$2:$A$78, Airports!$D$2:$D$78)</f>
        <v>Denver</v>
      </c>
      <c r="I4291" t="str" cm="1">
        <f t="array" ref="I4291">_xlfn.XLOOKUP(Flights[[#This Row],[Destination]],_xlfn._TRO_TRAILING( Airports!A:A),_xlfn._TRO_TRAILING( Airports!E:E), "Not found")</f>
        <v>CO</v>
      </c>
      <c r="J4291" s="1">
        <v>0.29305555555555557</v>
      </c>
      <c r="K4291" s="22">
        <f>HOUR(Flights[[#This Row],[Scheduled Departure]])</f>
        <v>7</v>
      </c>
      <c r="L4291" s="1">
        <v>0.28819444444444442</v>
      </c>
      <c r="M4291">
        <f>(L4291-J4291)*24*60</f>
        <v>-7.0000000000000551</v>
      </c>
      <c r="N4291" s="16">
        <f>Flights[[#This Row],[Length (min)]]/60</f>
        <v>2.4333333333333331</v>
      </c>
      <c r="O4291">
        <v>146</v>
      </c>
      <c r="P4291">
        <v>862</v>
      </c>
      <c r="Q4291" s="18">
        <f>IFERROR(Flights[[#This Row],[Distance]]/Flights[[#This Row],[Length (hr)]], "")</f>
        <v>354.2465753424658</v>
      </c>
      <c r="R4291" s="1">
        <v>0.43263888888888891</v>
      </c>
      <c r="S4291" s="1" t="str">
        <f>IF(Flights[[#This Row],[Length (hr)]]&lt;2, "No meal", IF(Flights[[#This Row],[Length (hr)]]&lt;3.5, "Light meal", "Full meal"))</f>
        <v>Light meal</v>
      </c>
      <c r="T4291" s="1" t="str">
        <f>IF(AND(Flights[[#This Row],[Airline]]="US Airways", Flights[[#This Row],[Meal]]="Full Meal"), "Yes", "No")</f>
        <v>No</v>
      </c>
      <c r="U4291" s="1">
        <v>0.43125000000000002</v>
      </c>
      <c r="V4291">
        <v>-2</v>
      </c>
      <c r="W4291" s="1" t="str">
        <f>IF(Flights[[#This Row],[Arrival Delay]] = "", "Cancelled", IF(Flights[[#This Row],[Arrival Delay]]&gt;15, "Delayed", "On time"))</f>
        <v>On time</v>
      </c>
      <c r="X4291" t="str">
        <f>IF(Flights[[#This Row],[Status]]&lt;&gt;"Delayed","", IF(Flights[[#This Row],[Arrival Delay]]&gt;120, "Severe", IF(Flights[[#This Row],[Arrival Delay]]&gt;60, "Major", "Moderate")))</f>
        <v/>
      </c>
      <c r="Y4291" t="b">
        <v>0</v>
      </c>
      <c r="AA4291" t="str">
        <f>IF(OR(AND(Flights[[#This Row],[Status]]="Cancelled", Flights[[#This Row],[Cancellation Reason]]="Airline/Carrier"), Flights[[#This Row],[Delay Type]]="Severe"), "Yes", "No")</f>
        <v>No</v>
      </c>
    </row>
    <row r="4292" spans="1:27" x14ac:dyDescent="0.3">
      <c r="A4292" s="3">
        <v>42316</v>
      </c>
      <c r="B4292" s="22">
        <f>WEEKNUM(Flights[[#This Row],[Date]], 1)</f>
        <v>46</v>
      </c>
      <c r="C4292" s="22">
        <f>WEEKDAY(Flights[[#This Row],[Date]],1)</f>
        <v>1</v>
      </c>
      <c r="D4292" t="s">
        <v>1864</v>
      </c>
      <c r="E4292" t="s">
        <v>1989</v>
      </c>
      <c r="F4292" t="s">
        <v>0</v>
      </c>
      <c r="G4292" t="s">
        <v>344</v>
      </c>
      <c r="H4292" t="str">
        <f>_xlfn.XLOOKUP(Flights[[#This Row],[Destination]], Airports!$A$2:$A$78, Airports!$D$2:$D$78)</f>
        <v>Seattle</v>
      </c>
      <c r="I4292" t="str" cm="1">
        <f t="array" ref="I4292">_xlfn.XLOOKUP(Flights[[#This Row],[Destination]],_xlfn._TRO_TRAILING( Airports!A:A),_xlfn._TRO_TRAILING( Airports!E:E), "Not found")</f>
        <v>WA</v>
      </c>
      <c r="J4292" s="1">
        <v>0.3611111111111111</v>
      </c>
      <c r="K4292" s="22">
        <f>HOUR(Flights[[#This Row],[Scheduled Departure]])</f>
        <v>8</v>
      </c>
      <c r="L4292" s="1">
        <v>0.35833333333333334</v>
      </c>
      <c r="M4292">
        <f>(L4292-J4292)*24*60</f>
        <v>-3.9999999999999858</v>
      </c>
      <c r="N4292" s="16">
        <f>Flights[[#This Row],[Length (min)]]/60</f>
        <v>2.5333333333333332</v>
      </c>
      <c r="O4292">
        <v>152</v>
      </c>
      <c r="P4292">
        <v>954</v>
      </c>
      <c r="Q4292" s="18">
        <f>IFERROR(Flights[[#This Row],[Distance]]/Flights[[#This Row],[Length (hr)]], "")</f>
        <v>376.5789473684211</v>
      </c>
      <c r="R4292" s="1">
        <v>0.47916666666666669</v>
      </c>
      <c r="S4292" s="1" t="str">
        <f>IF(Flights[[#This Row],[Length (hr)]]&lt;2, "No meal", IF(Flights[[#This Row],[Length (hr)]]&lt;3.5, "Light meal", "Full meal"))</f>
        <v>Light meal</v>
      </c>
      <c r="T4292" s="1" t="str">
        <f>IF(AND(Flights[[#This Row],[Airline]]="US Airways", Flights[[#This Row],[Meal]]="Full Meal"), "Yes", "No")</f>
        <v>No</v>
      </c>
      <c r="U4292" s="1">
        <v>0.46388888888888891</v>
      </c>
      <c r="V4292">
        <v>-22</v>
      </c>
      <c r="W4292" s="1" t="str">
        <f>IF(Flights[[#This Row],[Arrival Delay]] = "", "Cancelled", IF(Flights[[#This Row],[Arrival Delay]]&gt;15, "Delayed", "On time"))</f>
        <v>On time</v>
      </c>
      <c r="X4292" t="str">
        <f>IF(Flights[[#This Row],[Status]]&lt;&gt;"Delayed","", IF(Flights[[#This Row],[Arrival Delay]]&gt;120, "Severe", IF(Flights[[#This Row],[Arrival Delay]]&gt;60, "Major", "Moderate")))</f>
        <v/>
      </c>
      <c r="Y4292" t="b">
        <v>0</v>
      </c>
      <c r="AA4292" t="str">
        <f>IF(OR(AND(Flights[[#This Row],[Status]]="Cancelled", Flights[[#This Row],[Cancellation Reason]]="Airline/Carrier"), Flights[[#This Row],[Delay Type]]="Severe"), "Yes", "No")</f>
        <v>No</v>
      </c>
    </row>
    <row r="4293" spans="1:27" x14ac:dyDescent="0.3">
      <c r="A4293" s="3">
        <v>42316</v>
      </c>
      <c r="B4293" s="22">
        <f>WEEKNUM(Flights[[#This Row],[Date]], 1)</f>
        <v>46</v>
      </c>
      <c r="C4293" s="22">
        <f>WEEKDAY(Flights[[#This Row],[Date]],1)</f>
        <v>1</v>
      </c>
      <c r="D4293" t="s">
        <v>410</v>
      </c>
      <c r="E4293" t="s">
        <v>1992</v>
      </c>
      <c r="F4293" t="s">
        <v>0</v>
      </c>
      <c r="G4293" t="s">
        <v>12</v>
      </c>
      <c r="H4293" t="str">
        <f>_xlfn.XLOOKUP(Flights[[#This Row],[Destination]], Airports!$A$2:$A$78, Airports!$D$2:$D$78)</f>
        <v>New York</v>
      </c>
      <c r="I4293" t="str" cm="1">
        <f t="array" ref="I4293">_xlfn.XLOOKUP(Flights[[#This Row],[Destination]],_xlfn._TRO_TRAILING( Airports!A:A),_xlfn._TRO_TRAILING( Airports!E:E), "Not found")</f>
        <v>NY</v>
      </c>
      <c r="J4293" s="1">
        <v>0.37152777777777779</v>
      </c>
      <c r="K4293" s="22">
        <f>HOUR(Flights[[#This Row],[Scheduled Departure]])</f>
        <v>8</v>
      </c>
      <c r="L4293" s="1">
        <v>0.36875000000000002</v>
      </c>
      <c r="M4293">
        <f>(L4293-J4293)*24*60</f>
        <v>-3.9999999999999858</v>
      </c>
      <c r="N4293" s="16">
        <f>Flights[[#This Row],[Length (min)]]/60</f>
        <v>5.2</v>
      </c>
      <c r="O4293">
        <v>312</v>
      </c>
      <c r="P4293">
        <v>2475</v>
      </c>
      <c r="Q4293" s="18">
        <f>IFERROR(Flights[[#This Row],[Distance]]/Flights[[#This Row],[Length (hr)]], "")</f>
        <v>475.96153846153845</v>
      </c>
      <c r="R4293" s="1">
        <v>0.71736111111111112</v>
      </c>
      <c r="S4293" s="1" t="str">
        <f>IF(Flights[[#This Row],[Length (hr)]]&lt;2, "No meal", IF(Flights[[#This Row],[Length (hr)]]&lt;3.5, "Light meal", "Full meal"))</f>
        <v>Full meal</v>
      </c>
      <c r="T4293" s="1" t="str">
        <f>IF(AND(Flights[[#This Row],[Airline]]="US Airways", Flights[[#This Row],[Meal]]="Full Meal"), "Yes", "No")</f>
        <v>No</v>
      </c>
      <c r="U4293" s="1">
        <v>0.7104166666666667</v>
      </c>
      <c r="V4293">
        <v>-10</v>
      </c>
      <c r="W4293" s="1" t="str">
        <f>IF(Flights[[#This Row],[Arrival Delay]] = "", "Cancelled", IF(Flights[[#This Row],[Arrival Delay]]&gt;15, "Delayed", "On time"))</f>
        <v>On time</v>
      </c>
      <c r="X4293" t="str">
        <f>IF(Flights[[#This Row],[Status]]&lt;&gt;"Delayed","", IF(Flights[[#This Row],[Arrival Delay]]&gt;120, "Severe", IF(Flights[[#This Row],[Arrival Delay]]&gt;60, "Major", "Moderate")))</f>
        <v/>
      </c>
      <c r="Y4293" t="b">
        <v>0</v>
      </c>
      <c r="AA4293" t="str">
        <f>IF(OR(AND(Flights[[#This Row],[Status]]="Cancelled", Flights[[#This Row],[Cancellation Reason]]="Airline/Carrier"), Flights[[#This Row],[Delay Type]]="Severe"), "Yes", "No")</f>
        <v>No</v>
      </c>
    </row>
    <row r="4294" spans="1:27" x14ac:dyDescent="0.3">
      <c r="A4294" s="3">
        <v>42316</v>
      </c>
      <c r="B4294" s="22">
        <f>WEEKNUM(Flights[[#This Row],[Date]], 1)</f>
        <v>46</v>
      </c>
      <c r="C4294" s="22">
        <f>WEEKDAY(Flights[[#This Row],[Date]],1)</f>
        <v>1</v>
      </c>
      <c r="D4294" t="s">
        <v>1867</v>
      </c>
      <c r="E4294" t="s">
        <v>1995</v>
      </c>
      <c r="F4294" t="s">
        <v>0</v>
      </c>
      <c r="G4294" t="s">
        <v>318</v>
      </c>
      <c r="H4294" t="str">
        <f>_xlfn.XLOOKUP(Flights[[#This Row],[Destination]], Airports!$A$2:$A$78, Airports!$D$2:$D$78)</f>
        <v>Oakland</v>
      </c>
      <c r="I4294" t="str" cm="1">
        <f t="array" ref="I4294">_xlfn.XLOOKUP(Flights[[#This Row],[Destination]],_xlfn._TRO_TRAILING( Airports!A:A),_xlfn._TRO_TRAILING( Airports!E:E), "Not found")</f>
        <v>CA</v>
      </c>
      <c r="J4294" s="1">
        <v>0.38541666666666669</v>
      </c>
      <c r="K4294" s="22">
        <f>HOUR(Flights[[#This Row],[Scheduled Departure]])</f>
        <v>9</v>
      </c>
      <c r="L4294" s="1">
        <v>0.40347222222222223</v>
      </c>
      <c r="M4294">
        <f>(L4294-J4294)*24*60</f>
        <v>25.999999999999986</v>
      </c>
      <c r="N4294" s="16">
        <f>Flights[[#This Row],[Length (min)]]/60</f>
        <v>1.2</v>
      </c>
      <c r="O4294">
        <v>72</v>
      </c>
      <c r="P4294">
        <v>337</v>
      </c>
      <c r="Q4294" s="18">
        <f>IFERROR(Flights[[#This Row],[Distance]]/Flights[[#This Row],[Length (hr)]], "")</f>
        <v>280.83333333333337</v>
      </c>
      <c r="R4294" s="1">
        <v>0.4375</v>
      </c>
      <c r="S4294" s="1" t="str">
        <f>IF(Flights[[#This Row],[Length (hr)]]&lt;2, "No meal", IF(Flights[[#This Row],[Length (hr)]]&lt;3.5, "Light meal", "Full meal"))</f>
        <v>No meal</v>
      </c>
      <c r="T4294" s="1" t="str">
        <f>IF(AND(Flights[[#This Row],[Airline]]="US Airways", Flights[[#This Row],[Meal]]="Full Meal"), "Yes", "No")</f>
        <v>No</v>
      </c>
      <c r="U4294" s="1">
        <v>0.45347222222222222</v>
      </c>
      <c r="V4294">
        <v>23</v>
      </c>
      <c r="W4294" s="1" t="str">
        <f>IF(Flights[[#This Row],[Arrival Delay]] = "", "Cancelled", IF(Flights[[#This Row],[Arrival Delay]]&gt;15, "Delayed", "On time"))</f>
        <v>Delayed</v>
      </c>
      <c r="X4294" t="str">
        <f>IF(Flights[[#This Row],[Status]]&lt;&gt;"Delayed","", IF(Flights[[#This Row],[Arrival Delay]]&gt;120, "Severe", IF(Flights[[#This Row],[Arrival Delay]]&gt;60, "Major", "Moderate")))</f>
        <v>Moderate</v>
      </c>
      <c r="Y4294" t="b">
        <v>0</v>
      </c>
      <c r="AA4294" t="str">
        <f>IF(OR(AND(Flights[[#This Row],[Status]]="Cancelled", Flights[[#This Row],[Cancellation Reason]]="Airline/Carrier"), Flights[[#This Row],[Delay Type]]="Severe"), "Yes", "No")</f>
        <v>No</v>
      </c>
    </row>
    <row r="4295" spans="1:27" x14ac:dyDescent="0.3">
      <c r="A4295" s="3">
        <v>42316</v>
      </c>
      <c r="B4295" s="22">
        <f>WEEKNUM(Flights[[#This Row],[Date]], 1)</f>
        <v>46</v>
      </c>
      <c r="C4295" s="22">
        <f>WEEKDAY(Flights[[#This Row],[Date]],1)</f>
        <v>1</v>
      </c>
      <c r="D4295" t="s">
        <v>1881</v>
      </c>
      <c r="E4295" t="s">
        <v>1995</v>
      </c>
      <c r="F4295" t="s">
        <v>0</v>
      </c>
      <c r="G4295" t="s">
        <v>290</v>
      </c>
      <c r="H4295" t="str">
        <f>_xlfn.XLOOKUP(Flights[[#This Row],[Destination]], Airports!$A$2:$A$78, Airports!$D$2:$D$78)</f>
        <v>Houston</v>
      </c>
      <c r="I4295" t="str" cm="1">
        <f t="array" ref="I4295">_xlfn.XLOOKUP(Flights[[#This Row],[Destination]],_xlfn._TRO_TRAILING( Airports!A:A),_xlfn._TRO_TRAILING( Airports!E:E), "Not found")</f>
        <v>TX</v>
      </c>
      <c r="J4295" s="1">
        <v>0.51041666666666663</v>
      </c>
      <c r="K4295" s="22">
        <f>HOUR(Flights[[#This Row],[Scheduled Departure]])</f>
        <v>12</v>
      </c>
      <c r="L4295" s="1">
        <v>0.51388888888888884</v>
      </c>
      <c r="M4295">
        <f>(L4295-J4295)*24*60</f>
        <v>4.9999999999999822</v>
      </c>
      <c r="N4295" s="16">
        <f>Flights[[#This Row],[Length (min)]]/60</f>
        <v>3.0333333333333332</v>
      </c>
      <c r="O4295">
        <v>182</v>
      </c>
      <c r="P4295">
        <v>1390</v>
      </c>
      <c r="Q4295" s="18">
        <f>IFERROR(Flights[[#This Row],[Distance]]/Flights[[#This Row],[Length (hr)]], "")</f>
        <v>458.24175824175825</v>
      </c>
      <c r="R4295" s="1">
        <v>0.72222222222222221</v>
      </c>
      <c r="S4295" s="1" t="str">
        <f>IF(Flights[[#This Row],[Length (hr)]]&lt;2, "No meal", IF(Flights[[#This Row],[Length (hr)]]&lt;3.5, "Light meal", "Full meal"))</f>
        <v>Light meal</v>
      </c>
      <c r="T4295" s="1" t="str">
        <f>IF(AND(Flights[[#This Row],[Airline]]="US Airways", Flights[[#This Row],[Meal]]="Full Meal"), "Yes", "No")</f>
        <v>No</v>
      </c>
      <c r="U4295" s="1">
        <v>0.72361111111111109</v>
      </c>
      <c r="V4295">
        <v>2</v>
      </c>
      <c r="W4295" s="1" t="str">
        <f>IF(Flights[[#This Row],[Arrival Delay]] = "", "Cancelled", IF(Flights[[#This Row],[Arrival Delay]]&gt;15, "Delayed", "On time"))</f>
        <v>On time</v>
      </c>
      <c r="X4295" t="str">
        <f>IF(Flights[[#This Row],[Status]]&lt;&gt;"Delayed","", IF(Flights[[#This Row],[Arrival Delay]]&gt;120, "Severe", IF(Flights[[#This Row],[Arrival Delay]]&gt;60, "Major", "Moderate")))</f>
        <v/>
      </c>
      <c r="Y4295" t="b">
        <v>0</v>
      </c>
      <c r="AA4295" t="str">
        <f>IF(OR(AND(Flights[[#This Row],[Status]]="Cancelled", Flights[[#This Row],[Cancellation Reason]]="Airline/Carrier"), Flights[[#This Row],[Delay Type]]="Severe"), "Yes", "No")</f>
        <v>No</v>
      </c>
    </row>
    <row r="4296" spans="1:27" x14ac:dyDescent="0.3">
      <c r="A4296" s="3">
        <v>42316</v>
      </c>
      <c r="B4296" s="22">
        <f>WEEKNUM(Flights[[#This Row],[Date]], 1)</f>
        <v>46</v>
      </c>
      <c r="C4296" s="22">
        <f>WEEKDAY(Flights[[#This Row],[Date]],1)</f>
        <v>1</v>
      </c>
      <c r="D4296" t="s">
        <v>505</v>
      </c>
      <c r="E4296" t="s">
        <v>1994</v>
      </c>
      <c r="F4296" t="s">
        <v>0</v>
      </c>
      <c r="G4296" t="s">
        <v>246</v>
      </c>
      <c r="H4296" t="str">
        <f>_xlfn.XLOOKUP(Flights[[#This Row],[Destination]], Airports!$A$2:$A$78, Airports!$D$2:$D$78)</f>
        <v>Albuquerque</v>
      </c>
      <c r="I4296" t="str" cm="1">
        <f t="array" ref="I4296">_xlfn.XLOOKUP(Flights[[#This Row],[Destination]],_xlfn._TRO_TRAILING( Airports!A:A),_xlfn._TRO_TRAILING( Airports!E:E), "Not found")</f>
        <v>NM</v>
      </c>
      <c r="J4296" s="1">
        <v>0.51666666666666672</v>
      </c>
      <c r="K4296" s="22">
        <f>HOUR(Flights[[#This Row],[Scheduled Departure]])</f>
        <v>12</v>
      </c>
      <c r="L4296" s="1">
        <v>0.50902777777777775</v>
      </c>
      <c r="M4296">
        <f>(L4296-J4296)*24*60</f>
        <v>-11.000000000000121</v>
      </c>
      <c r="N4296" s="16">
        <f>Flights[[#This Row],[Length (min)]]/60</f>
        <v>1.9333333333333333</v>
      </c>
      <c r="O4296">
        <v>116</v>
      </c>
      <c r="P4296">
        <v>677</v>
      </c>
      <c r="Q4296" s="18">
        <f>IFERROR(Flights[[#This Row],[Distance]]/Flights[[#This Row],[Length (hr)]], "")</f>
        <v>350.17241379310343</v>
      </c>
      <c r="R4296" s="1">
        <v>0.64097222222222228</v>
      </c>
      <c r="S4296" s="1" t="str">
        <f>IF(Flights[[#This Row],[Length (hr)]]&lt;2, "No meal", IF(Flights[[#This Row],[Length (hr)]]&lt;3.5, "Light meal", "Full meal"))</f>
        <v>No meal</v>
      </c>
      <c r="T4296" s="1" t="str">
        <f>IF(AND(Flights[[#This Row],[Airline]]="US Airways", Flights[[#This Row],[Meal]]="Full Meal"), "Yes", "No")</f>
        <v>No</v>
      </c>
      <c r="U4296" s="1">
        <v>0.63124999999999998</v>
      </c>
      <c r="V4296">
        <v>-14</v>
      </c>
      <c r="W4296" s="1" t="str">
        <f>IF(Flights[[#This Row],[Arrival Delay]] = "", "Cancelled", IF(Flights[[#This Row],[Arrival Delay]]&gt;15, "Delayed", "On time"))</f>
        <v>On time</v>
      </c>
      <c r="X4296" t="str">
        <f>IF(Flights[[#This Row],[Status]]&lt;&gt;"Delayed","", IF(Flights[[#This Row],[Arrival Delay]]&gt;120, "Severe", IF(Flights[[#This Row],[Arrival Delay]]&gt;60, "Major", "Moderate")))</f>
        <v/>
      </c>
      <c r="Y4296" t="b">
        <v>0</v>
      </c>
      <c r="AA4296" t="str">
        <f>IF(OR(AND(Flights[[#This Row],[Status]]="Cancelled", Flights[[#This Row],[Cancellation Reason]]="Airline/Carrier"), Flights[[#This Row],[Delay Type]]="Severe"), "Yes", "No")</f>
        <v>No</v>
      </c>
    </row>
    <row r="4297" spans="1:27" x14ac:dyDescent="0.3">
      <c r="A4297" s="3">
        <v>42316</v>
      </c>
      <c r="B4297" s="22">
        <f>WEEKNUM(Flights[[#This Row],[Date]], 1)</f>
        <v>46</v>
      </c>
      <c r="C4297" s="22">
        <f>WEEKDAY(Flights[[#This Row],[Date]],1)</f>
        <v>1</v>
      </c>
      <c r="D4297" t="s">
        <v>1379</v>
      </c>
      <c r="E4297" t="s">
        <v>1996</v>
      </c>
      <c r="F4297" t="s">
        <v>0</v>
      </c>
      <c r="G4297" t="s">
        <v>15</v>
      </c>
      <c r="H4297" t="str">
        <f>_xlfn.XLOOKUP(Flights[[#This Row],[Destination]], Airports!$A$2:$A$78, Airports!$D$2:$D$78)</f>
        <v>Las Vegas</v>
      </c>
      <c r="I4297" t="str" cm="1">
        <f t="array" ref="I4297">_xlfn.XLOOKUP(Flights[[#This Row],[Destination]],_xlfn._TRO_TRAILING( Airports!A:A),_xlfn._TRO_TRAILING( Airports!E:E), "Not found")</f>
        <v>NV</v>
      </c>
      <c r="J4297" s="1">
        <v>0.52083333333333337</v>
      </c>
      <c r="K4297" s="22">
        <f>HOUR(Flights[[#This Row],[Scheduled Departure]])</f>
        <v>12</v>
      </c>
      <c r="L4297" s="1">
        <v>0.52083333333333337</v>
      </c>
      <c r="M4297">
        <f>(L4297-J4297)*24*60</f>
        <v>0</v>
      </c>
      <c r="N4297" s="16">
        <f>Flights[[#This Row],[Length (min)]]/60</f>
        <v>1.2166666666666666</v>
      </c>
      <c r="O4297">
        <v>73</v>
      </c>
      <c r="P4297">
        <v>236</v>
      </c>
      <c r="Q4297" s="18">
        <f>IFERROR(Flights[[#This Row],[Distance]]/Flights[[#This Row],[Length (hr)]], "")</f>
        <v>193.97260273972606</v>
      </c>
      <c r="R4297" s="1">
        <v>0.56597222222222221</v>
      </c>
      <c r="S4297" s="1" t="str">
        <f>IF(Flights[[#This Row],[Length (hr)]]&lt;2, "No meal", IF(Flights[[#This Row],[Length (hr)]]&lt;3.5, "Light meal", "Full meal"))</f>
        <v>No meal</v>
      </c>
      <c r="T4297" s="1" t="str">
        <f>IF(AND(Flights[[#This Row],[Airline]]="US Airways", Flights[[#This Row],[Meal]]="Full Meal"), "Yes", "No")</f>
        <v>No</v>
      </c>
      <c r="U4297" s="1">
        <v>0.57152777777777775</v>
      </c>
      <c r="V4297">
        <v>8</v>
      </c>
      <c r="W4297" s="1" t="str">
        <f>IF(Flights[[#This Row],[Arrival Delay]] = "", "Cancelled", IF(Flights[[#This Row],[Arrival Delay]]&gt;15, "Delayed", "On time"))</f>
        <v>On time</v>
      </c>
      <c r="X4297" t="str">
        <f>IF(Flights[[#This Row],[Status]]&lt;&gt;"Delayed","", IF(Flights[[#This Row],[Arrival Delay]]&gt;120, "Severe", IF(Flights[[#This Row],[Arrival Delay]]&gt;60, "Major", "Moderate")))</f>
        <v/>
      </c>
      <c r="Y4297" t="b">
        <v>0</v>
      </c>
      <c r="AA4297" t="str">
        <f>IF(OR(AND(Flights[[#This Row],[Status]]="Cancelled", Flights[[#This Row],[Cancellation Reason]]="Airline/Carrier"), Flights[[#This Row],[Delay Type]]="Severe"), "Yes", "No")</f>
        <v>No</v>
      </c>
    </row>
    <row r="4298" spans="1:27" x14ac:dyDescent="0.3">
      <c r="A4298" s="3">
        <v>42316</v>
      </c>
      <c r="B4298" s="22">
        <f>WEEKNUM(Flights[[#This Row],[Date]], 1)</f>
        <v>46</v>
      </c>
      <c r="C4298" s="22">
        <f>WEEKDAY(Flights[[#This Row],[Date]],1)</f>
        <v>1</v>
      </c>
      <c r="D4298" t="s">
        <v>1901</v>
      </c>
      <c r="E4298" t="s">
        <v>1989</v>
      </c>
      <c r="F4298" t="s">
        <v>0</v>
      </c>
      <c r="G4298" t="s">
        <v>344</v>
      </c>
      <c r="H4298" t="str">
        <f>_xlfn.XLOOKUP(Flights[[#This Row],[Destination]], Airports!$A$2:$A$78, Airports!$D$2:$D$78)</f>
        <v>Seattle</v>
      </c>
      <c r="I4298" t="str" cm="1">
        <f t="array" ref="I4298">_xlfn.XLOOKUP(Flights[[#This Row],[Destination]],_xlfn._TRO_TRAILING( Airports!A:A),_xlfn._TRO_TRAILING( Airports!E:E), "Not found")</f>
        <v>WA</v>
      </c>
      <c r="J4298" s="1">
        <v>0.69097222222222221</v>
      </c>
      <c r="K4298" s="22">
        <f>HOUR(Flights[[#This Row],[Scheduled Departure]])</f>
        <v>16</v>
      </c>
      <c r="L4298" s="1">
        <v>0.80694444444444446</v>
      </c>
      <c r="M4298">
        <f>(L4298-J4298)*24*60</f>
        <v>167.00000000000006</v>
      </c>
      <c r="N4298" s="16">
        <f>Flights[[#This Row],[Length (min)]]/60</f>
        <v>2.35</v>
      </c>
      <c r="O4298">
        <v>141</v>
      </c>
      <c r="P4298">
        <v>954</v>
      </c>
      <c r="Q4298" s="18">
        <f>IFERROR(Flights[[#This Row],[Distance]]/Flights[[#This Row],[Length (hr)]], "")</f>
        <v>405.95744680851061</v>
      </c>
      <c r="R4298" s="1">
        <v>0.80902777777777779</v>
      </c>
      <c r="S4298" s="1" t="str">
        <f>IF(Flights[[#This Row],[Length (hr)]]&lt;2, "No meal", IF(Flights[[#This Row],[Length (hr)]]&lt;3.5, "Light meal", "Full meal"))</f>
        <v>Light meal</v>
      </c>
      <c r="T4298" s="1" t="str">
        <f>IF(AND(Flights[[#This Row],[Airline]]="US Airways", Flights[[#This Row],[Meal]]="Full Meal"), "Yes", "No")</f>
        <v>No</v>
      </c>
      <c r="U4298" s="1">
        <v>0.90486111111111112</v>
      </c>
      <c r="V4298">
        <v>138</v>
      </c>
      <c r="W4298" s="1" t="str">
        <f>IF(Flights[[#This Row],[Arrival Delay]] = "", "Cancelled", IF(Flights[[#This Row],[Arrival Delay]]&gt;15, "Delayed", "On time"))</f>
        <v>Delayed</v>
      </c>
      <c r="X4298" t="str">
        <f>IF(Flights[[#This Row],[Status]]&lt;&gt;"Delayed","", IF(Flights[[#This Row],[Arrival Delay]]&gt;120, "Severe", IF(Flights[[#This Row],[Arrival Delay]]&gt;60, "Major", "Moderate")))</f>
        <v>Severe</v>
      </c>
      <c r="Y4298" t="b">
        <v>0</v>
      </c>
      <c r="AA4298" t="str">
        <f>IF(OR(AND(Flights[[#This Row],[Status]]="Cancelled", Flights[[#This Row],[Cancellation Reason]]="Airline/Carrier"), Flights[[#This Row],[Delay Type]]="Severe"), "Yes", "No")</f>
        <v>Yes</v>
      </c>
    </row>
    <row r="4299" spans="1:27" x14ac:dyDescent="0.3">
      <c r="A4299" s="3">
        <v>42316</v>
      </c>
      <c r="B4299" s="22">
        <f>WEEKNUM(Flights[[#This Row],[Date]], 1)</f>
        <v>46</v>
      </c>
      <c r="C4299" s="22">
        <f>WEEKDAY(Flights[[#This Row],[Date]],1)</f>
        <v>1</v>
      </c>
      <c r="D4299" t="s">
        <v>1903</v>
      </c>
      <c r="E4299" t="s">
        <v>1995</v>
      </c>
      <c r="F4299" t="s">
        <v>0</v>
      </c>
      <c r="G4299" t="s">
        <v>356</v>
      </c>
      <c r="H4299" t="str">
        <f>_xlfn.XLOOKUP(Flights[[#This Row],[Destination]], Airports!$A$2:$A$78, Airports!$D$2:$D$78)</f>
        <v>Tucson</v>
      </c>
      <c r="I4299" t="str" cm="1">
        <f t="array" ref="I4299">_xlfn.XLOOKUP(Flights[[#This Row],[Destination]],_xlfn._TRO_TRAILING( Airports!A:A),_xlfn._TRO_TRAILING( Airports!E:E), "Not found")</f>
        <v>AZ</v>
      </c>
      <c r="J4299" s="1">
        <v>0.71527777777777779</v>
      </c>
      <c r="K4299" s="22">
        <f>HOUR(Flights[[#This Row],[Scheduled Departure]])</f>
        <v>17</v>
      </c>
      <c r="L4299" s="1">
        <v>0.72013888888888888</v>
      </c>
      <c r="M4299">
        <f>(L4299-J4299)*24*60</f>
        <v>6.9999999999999751</v>
      </c>
      <c r="N4299" s="16">
        <f>Flights[[#This Row],[Length (min)]]/60</f>
        <v>1.1833333333333333</v>
      </c>
      <c r="O4299">
        <v>71</v>
      </c>
      <c r="P4299">
        <v>451</v>
      </c>
      <c r="Q4299" s="18">
        <f>IFERROR(Flights[[#This Row],[Distance]]/Flights[[#This Row],[Length (hr)]], "")</f>
        <v>381.12676056338029</v>
      </c>
      <c r="R4299" s="1">
        <v>0.8125</v>
      </c>
      <c r="S4299" s="1" t="str">
        <f>IF(Flights[[#This Row],[Length (hr)]]&lt;2, "No meal", IF(Flights[[#This Row],[Length (hr)]]&lt;3.5, "Light meal", "Full meal"))</f>
        <v>No meal</v>
      </c>
      <c r="T4299" s="1" t="str">
        <f>IF(AND(Flights[[#This Row],[Airline]]="US Airways", Flights[[#This Row],[Meal]]="Full Meal"), "Yes", "No")</f>
        <v>No</v>
      </c>
      <c r="U4299" s="1">
        <v>0.81111111111111112</v>
      </c>
      <c r="V4299">
        <v>-2</v>
      </c>
      <c r="W4299" s="1" t="str">
        <f>IF(Flights[[#This Row],[Arrival Delay]] = "", "Cancelled", IF(Flights[[#This Row],[Arrival Delay]]&gt;15, "Delayed", "On time"))</f>
        <v>On time</v>
      </c>
      <c r="X4299" t="str">
        <f>IF(Flights[[#This Row],[Status]]&lt;&gt;"Delayed","", IF(Flights[[#This Row],[Arrival Delay]]&gt;120, "Severe", IF(Flights[[#This Row],[Arrival Delay]]&gt;60, "Major", "Moderate")))</f>
        <v/>
      </c>
      <c r="Y4299" t="b">
        <v>0</v>
      </c>
      <c r="AA4299" t="str">
        <f>IF(OR(AND(Flights[[#This Row],[Status]]="Cancelled", Flights[[#This Row],[Cancellation Reason]]="Airline/Carrier"), Flights[[#This Row],[Delay Type]]="Severe"), "Yes", "No")</f>
        <v>No</v>
      </c>
    </row>
    <row r="4300" spans="1:27" x14ac:dyDescent="0.3">
      <c r="A4300" s="3">
        <v>42316</v>
      </c>
      <c r="B4300" s="22">
        <f>WEEKNUM(Flights[[#This Row],[Date]], 1)</f>
        <v>46</v>
      </c>
      <c r="C4300" s="22">
        <f>WEEKDAY(Flights[[#This Row],[Date]],1)</f>
        <v>1</v>
      </c>
      <c r="D4300" t="s">
        <v>1195</v>
      </c>
      <c r="E4300" t="s">
        <v>1989</v>
      </c>
      <c r="F4300" t="s">
        <v>0</v>
      </c>
      <c r="G4300" t="s">
        <v>344</v>
      </c>
      <c r="H4300" t="str">
        <f>_xlfn.XLOOKUP(Flights[[#This Row],[Destination]], Airports!$A$2:$A$78, Airports!$D$2:$D$78)</f>
        <v>Seattle</v>
      </c>
      <c r="I4300" t="str" cm="1">
        <f t="array" ref="I4300">_xlfn.XLOOKUP(Flights[[#This Row],[Destination]],_xlfn._TRO_TRAILING( Airports!A:A),_xlfn._TRO_TRAILING( Airports!E:E), "Not found")</f>
        <v>WA</v>
      </c>
      <c r="J4300" s="1">
        <v>0.76041666666666663</v>
      </c>
      <c r="K4300" s="22">
        <f>HOUR(Flights[[#This Row],[Scheduled Departure]])</f>
        <v>18</v>
      </c>
      <c r="L4300" s="1">
        <v>0.77152777777777781</v>
      </c>
      <c r="M4300">
        <f>(L4300-J4300)*24*60</f>
        <v>16.000000000000103</v>
      </c>
      <c r="N4300" s="16">
        <f>Flights[[#This Row],[Length (min)]]/60</f>
        <v>2.9</v>
      </c>
      <c r="O4300">
        <v>174</v>
      </c>
      <c r="P4300">
        <v>954</v>
      </c>
      <c r="Q4300" s="18">
        <f>IFERROR(Flights[[#This Row],[Distance]]/Flights[[#This Row],[Length (hr)]], "")</f>
        <v>328.9655172413793</v>
      </c>
      <c r="R4300" s="1">
        <v>0.875</v>
      </c>
      <c r="S4300" s="1" t="str">
        <f>IF(Flights[[#This Row],[Length (hr)]]&lt;2, "No meal", IF(Flights[[#This Row],[Length (hr)]]&lt;3.5, "Light meal", "Full meal"))</f>
        <v>Light meal</v>
      </c>
      <c r="T4300" s="1" t="str">
        <f>IF(AND(Flights[[#This Row],[Airline]]="US Airways", Flights[[#This Row],[Meal]]="Full Meal"), "Yes", "No")</f>
        <v>No</v>
      </c>
      <c r="U4300" s="1">
        <v>0.89236111111111116</v>
      </c>
      <c r="V4300">
        <v>25</v>
      </c>
      <c r="W4300" s="1" t="str">
        <f>IF(Flights[[#This Row],[Arrival Delay]] = "", "Cancelled", IF(Flights[[#This Row],[Arrival Delay]]&gt;15, "Delayed", "On time"))</f>
        <v>Delayed</v>
      </c>
      <c r="X4300" t="str">
        <f>IF(Flights[[#This Row],[Status]]&lt;&gt;"Delayed","", IF(Flights[[#This Row],[Arrival Delay]]&gt;120, "Severe", IF(Flights[[#This Row],[Arrival Delay]]&gt;60, "Major", "Moderate")))</f>
        <v>Moderate</v>
      </c>
      <c r="Y4300" t="b">
        <v>0</v>
      </c>
      <c r="AA4300" t="str">
        <f>IF(OR(AND(Flights[[#This Row],[Status]]="Cancelled", Flights[[#This Row],[Cancellation Reason]]="Airline/Carrier"), Flights[[#This Row],[Delay Type]]="Severe"), "Yes", "No")</f>
        <v>No</v>
      </c>
    </row>
    <row r="4301" spans="1:27" x14ac:dyDescent="0.3">
      <c r="A4301" s="3">
        <v>42316</v>
      </c>
      <c r="B4301" s="22">
        <f>WEEKNUM(Flights[[#This Row],[Date]], 1)</f>
        <v>46</v>
      </c>
      <c r="C4301" s="22">
        <f>WEEKDAY(Flights[[#This Row],[Date]],1)</f>
        <v>1</v>
      </c>
      <c r="D4301" t="s">
        <v>1916</v>
      </c>
      <c r="E4301" t="s">
        <v>1995</v>
      </c>
      <c r="F4301" t="s">
        <v>0</v>
      </c>
      <c r="G4301" t="s">
        <v>278</v>
      </c>
      <c r="H4301" t="str">
        <f>_xlfn.XLOOKUP(Flights[[#This Row],[Destination]], Airports!$A$2:$A$78, Airports!$D$2:$D$78)</f>
        <v>El Paso</v>
      </c>
      <c r="I4301" t="str" cm="1">
        <f t="array" ref="I4301">_xlfn.XLOOKUP(Flights[[#This Row],[Destination]],_xlfn._TRO_TRAILING( Airports!A:A),_xlfn._TRO_TRAILING( Airports!E:E), "Not found")</f>
        <v>TX</v>
      </c>
      <c r="J4301" s="1">
        <v>0.89583333333333337</v>
      </c>
      <c r="K4301" s="22">
        <f>HOUR(Flights[[#This Row],[Scheduled Departure]])</f>
        <v>21</v>
      </c>
      <c r="L4301" s="1">
        <v>0.90763888888888888</v>
      </c>
      <c r="M4301">
        <f>(L4301-J4301)*24*60</f>
        <v>16.99999999999994</v>
      </c>
      <c r="N4301" s="16">
        <f>Flights[[#This Row],[Length (min)]]/60</f>
        <v>1.55</v>
      </c>
      <c r="O4301">
        <v>93</v>
      </c>
      <c r="P4301">
        <v>715</v>
      </c>
      <c r="Q4301" s="18">
        <f>IFERROR(Flights[[#This Row],[Distance]]/Flights[[#This Row],[Length (hr)]], "")</f>
        <v>461.29032258064512</v>
      </c>
      <c r="R4301" s="1">
        <v>1.0416666666666666E-2</v>
      </c>
      <c r="S4301" s="1" t="str">
        <f>IF(Flights[[#This Row],[Length (hr)]]&lt;2, "No meal", IF(Flights[[#This Row],[Length (hr)]]&lt;3.5, "Light meal", "Full meal"))</f>
        <v>No meal</v>
      </c>
      <c r="T4301" s="1" t="str">
        <f>IF(AND(Flights[[#This Row],[Airline]]="US Airways", Flights[[#This Row],[Meal]]="Full Meal"), "Yes", "No")</f>
        <v>No</v>
      </c>
      <c r="U4301" s="1">
        <v>1.3888888888888888E-2</v>
      </c>
      <c r="V4301">
        <v>5</v>
      </c>
      <c r="W4301" s="1" t="str">
        <f>IF(Flights[[#This Row],[Arrival Delay]] = "", "Cancelled", IF(Flights[[#This Row],[Arrival Delay]]&gt;15, "Delayed", "On time"))</f>
        <v>On time</v>
      </c>
      <c r="X4301" t="str">
        <f>IF(Flights[[#This Row],[Status]]&lt;&gt;"Delayed","", IF(Flights[[#This Row],[Arrival Delay]]&gt;120, "Severe", IF(Flights[[#This Row],[Arrival Delay]]&gt;60, "Major", "Moderate")))</f>
        <v/>
      </c>
      <c r="Y4301" t="b">
        <v>0</v>
      </c>
      <c r="AA4301" t="str">
        <f>IF(OR(AND(Flights[[#This Row],[Status]]="Cancelled", Flights[[#This Row],[Cancellation Reason]]="Airline/Carrier"), Flights[[#This Row],[Delay Type]]="Severe"), "Yes", "No")</f>
        <v>No</v>
      </c>
    </row>
    <row r="4302" spans="1:27" x14ac:dyDescent="0.3">
      <c r="A4302" s="3">
        <v>42316</v>
      </c>
      <c r="B4302" s="22">
        <f>WEEKNUM(Flights[[#This Row],[Date]], 1)</f>
        <v>46</v>
      </c>
      <c r="C4302" s="22">
        <f>WEEKDAY(Flights[[#This Row],[Date]],1)</f>
        <v>1</v>
      </c>
      <c r="D4302" t="s">
        <v>1917</v>
      </c>
      <c r="E4302" t="s">
        <v>1995</v>
      </c>
      <c r="F4302" t="s">
        <v>0</v>
      </c>
      <c r="G4302" t="s">
        <v>273</v>
      </c>
      <c r="H4302" t="str">
        <f>_xlfn.XLOOKUP(Flights[[#This Row],[Destination]], Airports!$A$2:$A$78, Airports!$D$2:$D$78)</f>
        <v>Denver</v>
      </c>
      <c r="I4302" t="str" cm="1">
        <f t="array" ref="I4302">_xlfn.XLOOKUP(Flights[[#This Row],[Destination]],_xlfn._TRO_TRAILING( Airports!A:A),_xlfn._TRO_TRAILING( Airports!E:E), "Not found")</f>
        <v>CO</v>
      </c>
      <c r="J4302" s="1">
        <v>0.90625</v>
      </c>
      <c r="K4302" s="22">
        <f>HOUR(Flights[[#This Row],[Scheduled Departure]])</f>
        <v>21</v>
      </c>
      <c r="L4302" s="1">
        <v>0.91041666666666665</v>
      </c>
      <c r="M4302">
        <f>(L4302-J4302)*24*60</f>
        <v>5.9999999999999787</v>
      </c>
      <c r="N4302" s="16">
        <f>Flights[[#This Row],[Length (min)]]/60</f>
        <v>1.9333333333333333</v>
      </c>
      <c r="O4302">
        <v>116</v>
      </c>
      <c r="P4302">
        <v>862</v>
      </c>
      <c r="Q4302" s="18">
        <f>IFERROR(Flights[[#This Row],[Distance]]/Flights[[#This Row],[Length (hr)]], "")</f>
        <v>445.86206896551721</v>
      </c>
      <c r="R4302" s="1">
        <v>4.1666666666666664E-2</v>
      </c>
      <c r="S4302" s="1" t="str">
        <f>IF(Flights[[#This Row],[Length (hr)]]&lt;2, "No meal", IF(Flights[[#This Row],[Length (hr)]]&lt;3.5, "Light meal", "Full meal"))</f>
        <v>No meal</v>
      </c>
      <c r="T4302" s="1" t="str">
        <f>IF(AND(Flights[[#This Row],[Airline]]="US Airways", Flights[[#This Row],[Meal]]="Full Meal"), "Yes", "No")</f>
        <v>No</v>
      </c>
      <c r="U4302" s="1">
        <v>3.2638888888888891E-2</v>
      </c>
      <c r="V4302">
        <v>-13</v>
      </c>
      <c r="W4302" s="1" t="str">
        <f>IF(Flights[[#This Row],[Arrival Delay]] = "", "Cancelled", IF(Flights[[#This Row],[Arrival Delay]]&gt;15, "Delayed", "On time"))</f>
        <v>On time</v>
      </c>
      <c r="X4302" t="str">
        <f>IF(Flights[[#This Row],[Status]]&lt;&gt;"Delayed","", IF(Flights[[#This Row],[Arrival Delay]]&gt;120, "Severe", IF(Flights[[#This Row],[Arrival Delay]]&gt;60, "Major", "Moderate")))</f>
        <v/>
      </c>
      <c r="Y4302" t="b">
        <v>0</v>
      </c>
      <c r="AA4302" t="str">
        <f>IF(OR(AND(Flights[[#This Row],[Status]]="Cancelled", Flights[[#This Row],[Cancellation Reason]]="Airline/Carrier"), Flights[[#This Row],[Delay Type]]="Severe"), "Yes", "No")</f>
        <v>No</v>
      </c>
    </row>
    <row r="4303" spans="1:27" x14ac:dyDescent="0.3">
      <c r="A4303" s="3">
        <v>42316</v>
      </c>
      <c r="B4303" s="22">
        <f>WEEKNUM(Flights[[#This Row],[Date]], 1)</f>
        <v>46</v>
      </c>
      <c r="C4303" s="22">
        <f>WEEKDAY(Flights[[#This Row],[Date]],1)</f>
        <v>1</v>
      </c>
      <c r="D4303" t="s">
        <v>1921</v>
      </c>
      <c r="E4303" t="s">
        <v>1989</v>
      </c>
      <c r="F4303" t="s">
        <v>0</v>
      </c>
      <c r="G4303" t="s">
        <v>268</v>
      </c>
      <c r="H4303" t="str">
        <f>_xlfn.XLOOKUP(Flights[[#This Row],[Destination]], Airports!$A$2:$A$78, Airports!$D$2:$D$78)</f>
        <v>Convington</v>
      </c>
      <c r="I4303" t="str" cm="1">
        <f t="array" ref="I4303">_xlfn.XLOOKUP(Flights[[#This Row],[Destination]],_xlfn._TRO_TRAILING( Airports!A:A),_xlfn._TRO_TRAILING( Airports!E:E), "Not found")</f>
        <v>KY</v>
      </c>
      <c r="J4303" s="1">
        <v>0.95486111111111116</v>
      </c>
      <c r="K4303" s="22">
        <f>HOUR(Flights[[#This Row],[Scheduled Departure]])</f>
        <v>22</v>
      </c>
      <c r="L4303" s="1">
        <v>0.95208333333333328</v>
      </c>
      <c r="M4303">
        <f>(L4303-J4303)*24*60</f>
        <v>-4.0000000000001457</v>
      </c>
      <c r="N4303" s="16">
        <f>Flights[[#This Row],[Length (min)]]/60</f>
        <v>4.166666666666667</v>
      </c>
      <c r="O4303">
        <v>250</v>
      </c>
      <c r="P4303">
        <v>1900</v>
      </c>
      <c r="Q4303" s="18">
        <f>IFERROR(Flights[[#This Row],[Distance]]/Flights[[#This Row],[Length (hr)]], "")</f>
        <v>455.99999999999994</v>
      </c>
      <c r="R4303" s="1">
        <v>0.25208333333333333</v>
      </c>
      <c r="S4303" s="1" t="str">
        <f>IF(Flights[[#This Row],[Length (hr)]]&lt;2, "No meal", IF(Flights[[#This Row],[Length (hr)]]&lt;3.5, "Light meal", "Full meal"))</f>
        <v>Full meal</v>
      </c>
      <c r="T4303" s="1" t="str">
        <f>IF(AND(Flights[[#This Row],[Airline]]="US Airways", Flights[[#This Row],[Meal]]="Full Meal"), "Yes", "No")</f>
        <v>No</v>
      </c>
      <c r="U4303" s="1">
        <v>0.25069444444444444</v>
      </c>
      <c r="V4303">
        <v>-2</v>
      </c>
      <c r="W4303" s="1" t="str">
        <f>IF(Flights[[#This Row],[Arrival Delay]] = "", "Cancelled", IF(Flights[[#This Row],[Arrival Delay]]&gt;15, "Delayed", "On time"))</f>
        <v>On time</v>
      </c>
      <c r="X4303" t="str">
        <f>IF(Flights[[#This Row],[Status]]&lt;&gt;"Delayed","", IF(Flights[[#This Row],[Arrival Delay]]&gt;120, "Severe", IF(Flights[[#This Row],[Arrival Delay]]&gt;60, "Major", "Moderate")))</f>
        <v/>
      </c>
      <c r="Y4303" t="b">
        <v>0</v>
      </c>
      <c r="AA4303" t="str">
        <f>IF(OR(AND(Flights[[#This Row],[Status]]="Cancelled", Flights[[#This Row],[Cancellation Reason]]="Airline/Carrier"), Flights[[#This Row],[Delay Type]]="Severe"), "Yes", "No")</f>
        <v>No</v>
      </c>
    </row>
    <row r="4304" spans="1:27" x14ac:dyDescent="0.3">
      <c r="A4304" s="3">
        <v>42316</v>
      </c>
      <c r="B4304" s="22">
        <f>WEEKNUM(Flights[[#This Row],[Date]], 1)</f>
        <v>46</v>
      </c>
      <c r="C4304" s="22">
        <f>WEEKDAY(Flights[[#This Row],[Date]],1)</f>
        <v>1</v>
      </c>
      <c r="D4304" t="s">
        <v>747</v>
      </c>
      <c r="E4304" t="s">
        <v>1989</v>
      </c>
      <c r="F4304" t="s">
        <v>0</v>
      </c>
      <c r="G4304" t="s">
        <v>26</v>
      </c>
      <c r="H4304" t="str">
        <f>_xlfn.XLOOKUP(Flights[[#This Row],[Destination]], Airports!$A$2:$A$78, Airports!$D$2:$D$78)</f>
        <v>Atlanta</v>
      </c>
      <c r="I4304" t="str" cm="1">
        <f t="array" ref="I4304">_xlfn.XLOOKUP(Flights[[#This Row],[Destination]],_xlfn._TRO_TRAILING( Airports!A:A),_xlfn._TRO_TRAILING( Airports!E:E), "Not found")</f>
        <v>GA</v>
      </c>
      <c r="J4304" s="1">
        <v>0.98611111111111116</v>
      </c>
      <c r="K4304" s="22">
        <f>HOUR(Flights[[#This Row],[Scheduled Departure]])</f>
        <v>23</v>
      </c>
      <c r="L4304" s="1">
        <v>0.99861111111111112</v>
      </c>
      <c r="M4304">
        <f>(L4304-J4304)*24*60</f>
        <v>17.999999999999936</v>
      </c>
      <c r="N4304" s="16">
        <f>Flights[[#This Row],[Length (min)]]/60</f>
        <v>3.9666666666666668</v>
      </c>
      <c r="O4304">
        <v>238</v>
      </c>
      <c r="P4304">
        <v>1947</v>
      </c>
      <c r="Q4304" s="18">
        <f>IFERROR(Flights[[#This Row],[Distance]]/Flights[[#This Row],[Length (hr)]], "")</f>
        <v>490.84033613445376</v>
      </c>
      <c r="R4304" s="1">
        <v>0.28402777777777777</v>
      </c>
      <c r="S4304" s="1" t="str">
        <f>IF(Flights[[#This Row],[Length (hr)]]&lt;2, "No meal", IF(Flights[[#This Row],[Length (hr)]]&lt;3.5, "Light meal", "Full meal"))</f>
        <v>Full meal</v>
      </c>
      <c r="T4304" s="1" t="str">
        <f>IF(AND(Flights[[#This Row],[Airline]]="US Airways", Flights[[#This Row],[Meal]]="Full Meal"), "Yes", "No")</f>
        <v>No</v>
      </c>
      <c r="U4304" s="1">
        <v>0.28888888888888886</v>
      </c>
      <c r="V4304">
        <v>7</v>
      </c>
      <c r="W4304" s="1" t="str">
        <f>IF(Flights[[#This Row],[Arrival Delay]] = "", "Cancelled", IF(Flights[[#This Row],[Arrival Delay]]&gt;15, "Delayed", "On time"))</f>
        <v>On time</v>
      </c>
      <c r="X4304" t="str">
        <f>IF(Flights[[#This Row],[Status]]&lt;&gt;"Delayed","", IF(Flights[[#This Row],[Arrival Delay]]&gt;120, "Severe", IF(Flights[[#This Row],[Arrival Delay]]&gt;60, "Major", "Moderate")))</f>
        <v/>
      </c>
      <c r="Y4304" t="b">
        <v>0</v>
      </c>
      <c r="AA4304" t="str">
        <f>IF(OR(AND(Flights[[#This Row],[Status]]="Cancelled", Flights[[#This Row],[Cancellation Reason]]="Airline/Carrier"), Flights[[#This Row],[Delay Type]]="Severe"), "Yes", "No")</f>
        <v>No</v>
      </c>
    </row>
    <row r="4305" spans="1:27" x14ac:dyDescent="0.3">
      <c r="A4305" s="3">
        <v>42316</v>
      </c>
      <c r="B4305" s="22">
        <f>WEEKNUM(Flights[[#This Row],[Date]], 1)</f>
        <v>46</v>
      </c>
      <c r="C4305" s="22">
        <f>WEEKDAY(Flights[[#This Row],[Date]],1)</f>
        <v>1</v>
      </c>
      <c r="D4305" t="s">
        <v>681</v>
      </c>
      <c r="E4305" t="s">
        <v>1996</v>
      </c>
      <c r="F4305" t="s">
        <v>0</v>
      </c>
      <c r="G4305" t="s">
        <v>16</v>
      </c>
      <c r="H4305" t="str">
        <f>_xlfn.XLOOKUP(Flights[[#This Row],[Destination]], Airports!$A$2:$A$78, Airports!$D$2:$D$78)</f>
        <v>Dulles</v>
      </c>
      <c r="I4305" t="str" cm="1">
        <f t="array" ref="I4305">_xlfn.XLOOKUP(Flights[[#This Row],[Destination]],_xlfn._TRO_TRAILING( Airports!A:A),_xlfn._TRO_TRAILING( Airports!E:E), "Not found")</f>
        <v>VA</v>
      </c>
      <c r="J4305" s="1">
        <v>0.99652777777777779</v>
      </c>
      <c r="K4305" s="22">
        <f>HOUR(Flights[[#This Row],[Scheduled Departure]])</f>
        <v>23</v>
      </c>
      <c r="L4305" s="1">
        <v>0.9916666666666667</v>
      </c>
      <c r="M4305">
        <f>(L4305-J4305)*24*60</f>
        <v>-6.9999999999999751</v>
      </c>
      <c r="N4305" s="16">
        <f>Flights[[#This Row],[Length (min)]]/60</f>
        <v>4.5666666666666664</v>
      </c>
      <c r="O4305">
        <v>274</v>
      </c>
      <c r="P4305">
        <v>2288</v>
      </c>
      <c r="Q4305" s="18">
        <f>IFERROR(Flights[[#This Row],[Distance]]/Flights[[#This Row],[Length (hr)]], "")</f>
        <v>501.021897810219</v>
      </c>
      <c r="R4305" s="1">
        <v>0.32291666666666669</v>
      </c>
      <c r="S4305" s="1" t="str">
        <f>IF(Flights[[#This Row],[Length (hr)]]&lt;2, "No meal", IF(Flights[[#This Row],[Length (hr)]]&lt;3.5, "Light meal", "Full meal"))</f>
        <v>Full meal</v>
      </c>
      <c r="T4305" s="1" t="str">
        <f>IF(AND(Flights[[#This Row],[Airline]]="US Airways", Flights[[#This Row],[Meal]]="Full Meal"), "Yes", "No")</f>
        <v>No</v>
      </c>
      <c r="U4305" s="1">
        <v>0.30694444444444446</v>
      </c>
      <c r="V4305">
        <v>-23</v>
      </c>
      <c r="W4305" s="1" t="str">
        <f>IF(Flights[[#This Row],[Arrival Delay]] = "", "Cancelled", IF(Flights[[#This Row],[Arrival Delay]]&gt;15, "Delayed", "On time"))</f>
        <v>On time</v>
      </c>
      <c r="X4305" t="str">
        <f>IF(Flights[[#This Row],[Status]]&lt;&gt;"Delayed","", IF(Flights[[#This Row],[Arrival Delay]]&gt;120, "Severe", IF(Flights[[#This Row],[Arrival Delay]]&gt;60, "Major", "Moderate")))</f>
        <v/>
      </c>
      <c r="Y4305" t="b">
        <v>0</v>
      </c>
      <c r="AA4305" t="str">
        <f>IF(OR(AND(Flights[[#This Row],[Status]]="Cancelled", Flights[[#This Row],[Cancellation Reason]]="Airline/Carrier"), Flights[[#This Row],[Delay Type]]="Severe"), "Yes", "No")</f>
        <v>No</v>
      </c>
    </row>
    <row r="4306" spans="1:27" x14ac:dyDescent="0.3">
      <c r="A4306" s="3">
        <v>42317</v>
      </c>
      <c r="B4306" s="22">
        <f>WEEKNUM(Flights[[#This Row],[Date]], 1)</f>
        <v>46</v>
      </c>
      <c r="C4306" s="22">
        <f>WEEKDAY(Flights[[#This Row],[Date]],1)</f>
        <v>2</v>
      </c>
      <c r="D4306" t="s">
        <v>1924</v>
      </c>
      <c r="E4306" t="s">
        <v>1995</v>
      </c>
      <c r="F4306" t="s">
        <v>0</v>
      </c>
      <c r="G4306" t="s">
        <v>318</v>
      </c>
      <c r="H4306" t="str">
        <f>_xlfn.XLOOKUP(Flights[[#This Row],[Destination]], Airports!$A$2:$A$78, Airports!$D$2:$D$78)</f>
        <v>Oakland</v>
      </c>
      <c r="I4306" t="str" cm="1">
        <f t="array" ref="I4306">_xlfn.XLOOKUP(Flights[[#This Row],[Destination]],_xlfn._TRO_TRAILING( Airports!A:A),_xlfn._TRO_TRAILING( Airports!E:E), "Not found")</f>
        <v>CA</v>
      </c>
      <c r="J4306" s="1">
        <v>0.24305555555555555</v>
      </c>
      <c r="K4306" s="22">
        <f>HOUR(Flights[[#This Row],[Scheduled Departure]])</f>
        <v>5</v>
      </c>
      <c r="L4306" s="1">
        <v>0.23958333333333334</v>
      </c>
      <c r="M4306">
        <f>(L4306-J4306)*24*60</f>
        <v>-4.9999999999999822</v>
      </c>
      <c r="N4306" s="16">
        <f>Flights[[#This Row],[Length (min)]]/60</f>
        <v>1.2166666666666666</v>
      </c>
      <c r="O4306">
        <v>73</v>
      </c>
      <c r="P4306">
        <v>337</v>
      </c>
      <c r="Q4306" s="18">
        <f>IFERROR(Flights[[#This Row],[Distance]]/Flights[[#This Row],[Length (hr)]], "")</f>
        <v>276.98630136986304</v>
      </c>
      <c r="R4306" s="1">
        <v>0.30208333333333331</v>
      </c>
      <c r="S4306" s="1" t="str">
        <f>IF(Flights[[#This Row],[Length (hr)]]&lt;2, "No meal", IF(Flights[[#This Row],[Length (hr)]]&lt;3.5, "Light meal", "Full meal"))</f>
        <v>No meal</v>
      </c>
      <c r="T4306" s="1" t="str">
        <f>IF(AND(Flights[[#This Row],[Airline]]="US Airways", Flights[[#This Row],[Meal]]="Full Meal"), "Yes", "No")</f>
        <v>No</v>
      </c>
      <c r="U4306" s="1">
        <v>0.2902777777777778</v>
      </c>
      <c r="V4306">
        <v>-17</v>
      </c>
      <c r="W4306" s="1" t="str">
        <f>IF(Flights[[#This Row],[Arrival Delay]] = "", "Cancelled", IF(Flights[[#This Row],[Arrival Delay]]&gt;15, "Delayed", "On time"))</f>
        <v>On time</v>
      </c>
      <c r="X4306" t="str">
        <f>IF(Flights[[#This Row],[Status]]&lt;&gt;"Delayed","", IF(Flights[[#This Row],[Arrival Delay]]&gt;120, "Severe", IF(Flights[[#This Row],[Arrival Delay]]&gt;60, "Major", "Moderate")))</f>
        <v/>
      </c>
      <c r="Y4306" t="b">
        <v>0</v>
      </c>
      <c r="AA4306" t="str">
        <f>IF(OR(AND(Flights[[#This Row],[Status]]="Cancelled", Flights[[#This Row],[Cancellation Reason]]="Airline/Carrier"), Flights[[#This Row],[Delay Type]]="Severe"), "Yes", "No")</f>
        <v>No</v>
      </c>
    </row>
    <row r="4307" spans="1:27" x14ac:dyDescent="0.3">
      <c r="A4307" s="3">
        <v>42317</v>
      </c>
      <c r="B4307" s="22">
        <f>WEEKNUM(Flights[[#This Row],[Date]], 1)</f>
        <v>46</v>
      </c>
      <c r="C4307" s="22">
        <f>WEEKDAY(Flights[[#This Row],[Date]],1)</f>
        <v>2</v>
      </c>
      <c r="D4307" t="s">
        <v>165</v>
      </c>
      <c r="E4307" t="s">
        <v>1987</v>
      </c>
      <c r="F4307" t="s">
        <v>0</v>
      </c>
      <c r="G4307" t="s">
        <v>2</v>
      </c>
      <c r="H4307" t="str">
        <f>_xlfn.XLOOKUP(Flights[[#This Row],[Destination]], Airports!$A$2:$A$78, Airports!$D$2:$D$78)</f>
        <v>Miami</v>
      </c>
      <c r="I4307" t="str" cm="1">
        <f t="array" ref="I4307">_xlfn.XLOOKUP(Flights[[#This Row],[Destination]],_xlfn._TRO_TRAILING( Airports!A:A),_xlfn._TRO_TRAILING( Airports!E:E), "Not found")</f>
        <v>FL</v>
      </c>
      <c r="J4307" s="1">
        <v>0.31597222222222221</v>
      </c>
      <c r="K4307" s="22">
        <f>HOUR(Flights[[#This Row],[Scheduled Departure]])</f>
        <v>7</v>
      </c>
      <c r="L4307" s="1">
        <v>0.3125</v>
      </c>
      <c r="M4307">
        <f>(L4307-J4307)*24*60</f>
        <v>-4.9999999999999822</v>
      </c>
      <c r="N4307" s="16">
        <f>Flights[[#This Row],[Length (min)]]/60</f>
        <v>4.6333333333333337</v>
      </c>
      <c r="O4307">
        <v>278</v>
      </c>
      <c r="P4307">
        <v>2342</v>
      </c>
      <c r="Q4307" s="18">
        <f>IFERROR(Flights[[#This Row],[Distance]]/Flights[[#This Row],[Length (hr)]], "")</f>
        <v>505.46762589928051</v>
      </c>
      <c r="R4307" s="1">
        <v>0.64166666666666672</v>
      </c>
      <c r="S4307" s="1" t="str">
        <f>IF(Flights[[#This Row],[Length (hr)]]&lt;2, "No meal", IF(Flights[[#This Row],[Length (hr)]]&lt;3.5, "Light meal", "Full meal"))</f>
        <v>Full meal</v>
      </c>
      <c r="T4307" s="1" t="str">
        <f>IF(AND(Flights[[#This Row],[Airline]]="US Airways", Flights[[#This Row],[Meal]]="Full Meal"), "Yes", "No")</f>
        <v>No</v>
      </c>
      <c r="U4307" s="1">
        <v>0.63055555555555554</v>
      </c>
      <c r="V4307">
        <v>-16</v>
      </c>
      <c r="W4307" s="1" t="str">
        <f>IF(Flights[[#This Row],[Arrival Delay]] = "", "Cancelled", IF(Flights[[#This Row],[Arrival Delay]]&gt;15, "Delayed", "On time"))</f>
        <v>On time</v>
      </c>
      <c r="X4307" t="str">
        <f>IF(Flights[[#This Row],[Status]]&lt;&gt;"Delayed","", IF(Flights[[#This Row],[Arrival Delay]]&gt;120, "Severe", IF(Flights[[#This Row],[Arrival Delay]]&gt;60, "Major", "Moderate")))</f>
        <v/>
      </c>
      <c r="Y4307" t="b">
        <v>0</v>
      </c>
      <c r="AA4307" t="str">
        <f>IF(OR(AND(Flights[[#This Row],[Status]]="Cancelled", Flights[[#This Row],[Cancellation Reason]]="Airline/Carrier"), Flights[[#This Row],[Delay Type]]="Severe"), "Yes", "No")</f>
        <v>No</v>
      </c>
    </row>
    <row r="4308" spans="1:27" x14ac:dyDescent="0.3">
      <c r="A4308" s="3">
        <v>42317</v>
      </c>
      <c r="B4308" s="22">
        <f>WEEKNUM(Flights[[#This Row],[Date]], 1)</f>
        <v>46</v>
      </c>
      <c r="C4308" s="22">
        <f>WEEKDAY(Flights[[#This Row],[Date]],1)</f>
        <v>2</v>
      </c>
      <c r="D4308" t="s">
        <v>1856</v>
      </c>
      <c r="E4308" t="s">
        <v>1994</v>
      </c>
      <c r="F4308" t="s">
        <v>0</v>
      </c>
      <c r="G4308" t="s">
        <v>349</v>
      </c>
      <c r="H4308" t="str">
        <f>_xlfn.XLOOKUP(Flights[[#This Row],[Destination]], Airports!$A$2:$A$78, Airports!$D$2:$D$78)</f>
        <v>Salt Lake City</v>
      </c>
      <c r="I4308" t="str" cm="1">
        <f t="array" ref="I4308">_xlfn.XLOOKUP(Flights[[#This Row],[Destination]],_xlfn._TRO_TRAILING( Airports!A:A),_xlfn._TRO_TRAILING( Airports!E:E), "Not found")</f>
        <v>UT</v>
      </c>
      <c r="J4308" s="1">
        <v>0.39583333333333331</v>
      </c>
      <c r="K4308" s="22">
        <f>HOUR(Flights[[#This Row],[Scheduled Departure]])</f>
        <v>9</v>
      </c>
      <c r="L4308" s="1">
        <v>0.39513888888888887</v>
      </c>
      <c r="M4308">
        <f>(L4308-J4308)*24*60</f>
        <v>-0.99999999999999645</v>
      </c>
      <c r="N4308" s="16">
        <f>Flights[[#This Row],[Length (min)]]/60</f>
        <v>1.7166666666666666</v>
      </c>
      <c r="O4308">
        <v>103</v>
      </c>
      <c r="P4308">
        <v>590</v>
      </c>
      <c r="Q4308" s="18">
        <f>IFERROR(Flights[[#This Row],[Distance]]/Flights[[#This Row],[Length (hr)]], "")</f>
        <v>343.68932038834953</v>
      </c>
      <c r="R4308" s="1">
        <v>0.51736111111111116</v>
      </c>
      <c r="S4308" s="1" t="str">
        <f>IF(Flights[[#This Row],[Length (hr)]]&lt;2, "No meal", IF(Flights[[#This Row],[Length (hr)]]&lt;3.5, "Light meal", "Full meal"))</f>
        <v>No meal</v>
      </c>
      <c r="T4308" s="1" t="str">
        <f>IF(AND(Flights[[#This Row],[Airline]]="US Airways", Flights[[#This Row],[Meal]]="Full Meal"), "Yes", "No")</f>
        <v>No</v>
      </c>
      <c r="U4308" s="1">
        <v>0.5083333333333333</v>
      </c>
      <c r="V4308">
        <v>-13</v>
      </c>
      <c r="W4308" s="1" t="str">
        <f>IF(Flights[[#This Row],[Arrival Delay]] = "", "Cancelled", IF(Flights[[#This Row],[Arrival Delay]]&gt;15, "Delayed", "On time"))</f>
        <v>On time</v>
      </c>
      <c r="X4308" t="str">
        <f>IF(Flights[[#This Row],[Status]]&lt;&gt;"Delayed","", IF(Flights[[#This Row],[Arrival Delay]]&gt;120, "Severe", IF(Flights[[#This Row],[Arrival Delay]]&gt;60, "Major", "Moderate")))</f>
        <v/>
      </c>
      <c r="Y4308" t="b">
        <v>0</v>
      </c>
      <c r="AA4308" t="str">
        <f>IF(OR(AND(Flights[[#This Row],[Status]]="Cancelled", Flights[[#This Row],[Cancellation Reason]]="Airline/Carrier"), Flights[[#This Row],[Delay Type]]="Severe"), "Yes", "No")</f>
        <v>No</v>
      </c>
    </row>
    <row r="4309" spans="1:27" x14ac:dyDescent="0.3">
      <c r="A4309" s="3">
        <v>42317</v>
      </c>
      <c r="B4309" s="22">
        <f>WEEKNUM(Flights[[#This Row],[Date]], 1)</f>
        <v>46</v>
      </c>
      <c r="C4309" s="22">
        <f>WEEKDAY(Flights[[#This Row],[Date]],1)</f>
        <v>2</v>
      </c>
      <c r="D4309" t="s">
        <v>1371</v>
      </c>
      <c r="E4309" t="s">
        <v>1994</v>
      </c>
      <c r="F4309" t="s">
        <v>0</v>
      </c>
      <c r="G4309" t="s">
        <v>339</v>
      </c>
      <c r="H4309" t="str">
        <f>_xlfn.XLOOKUP(Flights[[#This Row],[Destination]], Airports!$A$2:$A$78, Airports!$D$2:$D$78)</f>
        <v>San Diego</v>
      </c>
      <c r="I4309" t="str" cm="1">
        <f t="array" ref="I4309">_xlfn.XLOOKUP(Flights[[#This Row],[Destination]],_xlfn._TRO_TRAILING( Airports!A:A),_xlfn._TRO_TRAILING( Airports!E:E), "Not found")</f>
        <v>CA</v>
      </c>
      <c r="J4309" s="1">
        <v>0.41666666666666669</v>
      </c>
      <c r="K4309" s="22">
        <f>HOUR(Flights[[#This Row],[Scheduled Departure]])</f>
        <v>10</v>
      </c>
      <c r="L4309" s="1">
        <v>0.41597222222222224</v>
      </c>
      <c r="M4309">
        <f>(L4309-J4309)*24*60</f>
        <v>-0.99999999999999645</v>
      </c>
      <c r="N4309" s="16">
        <f>Flights[[#This Row],[Length (min)]]/60</f>
        <v>0.95</v>
      </c>
      <c r="O4309">
        <v>57</v>
      </c>
      <c r="P4309">
        <v>109</v>
      </c>
      <c r="Q4309" s="18">
        <f>IFERROR(Flights[[#This Row],[Distance]]/Flights[[#This Row],[Length (hr)]], "")</f>
        <v>114.73684210526316</v>
      </c>
      <c r="R4309" s="1">
        <v>0.45763888888888887</v>
      </c>
      <c r="S4309" s="1" t="str">
        <f>IF(Flights[[#This Row],[Length (hr)]]&lt;2, "No meal", IF(Flights[[#This Row],[Length (hr)]]&lt;3.5, "Light meal", "Full meal"))</f>
        <v>No meal</v>
      </c>
      <c r="T4309" s="1" t="str">
        <f>IF(AND(Flights[[#This Row],[Airline]]="US Airways", Flights[[#This Row],[Meal]]="Full Meal"), "Yes", "No")</f>
        <v>No</v>
      </c>
      <c r="U4309" s="1">
        <v>0.45555555555555555</v>
      </c>
      <c r="V4309">
        <v>-3</v>
      </c>
      <c r="W4309" s="1" t="str">
        <f>IF(Flights[[#This Row],[Arrival Delay]] = "", "Cancelled", IF(Flights[[#This Row],[Arrival Delay]]&gt;15, "Delayed", "On time"))</f>
        <v>On time</v>
      </c>
      <c r="X4309" t="str">
        <f>IF(Flights[[#This Row],[Status]]&lt;&gt;"Delayed","", IF(Flights[[#This Row],[Arrival Delay]]&gt;120, "Severe", IF(Flights[[#This Row],[Arrival Delay]]&gt;60, "Major", "Moderate")))</f>
        <v/>
      </c>
      <c r="Y4309" t="b">
        <v>0</v>
      </c>
      <c r="AA4309" t="str">
        <f>IF(OR(AND(Flights[[#This Row],[Status]]="Cancelled", Flights[[#This Row],[Cancellation Reason]]="Airline/Carrier"), Flights[[#This Row],[Delay Type]]="Severe"), "Yes", "No")</f>
        <v>No</v>
      </c>
    </row>
    <row r="4310" spans="1:27" x14ac:dyDescent="0.3">
      <c r="A4310" s="3">
        <v>42317</v>
      </c>
      <c r="B4310" s="22">
        <f>WEEKNUM(Flights[[#This Row],[Date]], 1)</f>
        <v>46</v>
      </c>
      <c r="C4310" s="22">
        <f>WEEKDAY(Flights[[#This Row],[Date]],1)</f>
        <v>2</v>
      </c>
      <c r="D4310" t="s">
        <v>712</v>
      </c>
      <c r="E4310" t="s">
        <v>1994</v>
      </c>
      <c r="F4310" t="s">
        <v>0</v>
      </c>
      <c r="G4310" t="s">
        <v>342</v>
      </c>
      <c r="H4310" t="str">
        <f>_xlfn.XLOOKUP(Flights[[#This Row],[Destination]], Airports!$A$2:$A$78, Airports!$D$2:$D$78)</f>
        <v>Santa Barbara</v>
      </c>
      <c r="I4310" t="str" cm="1">
        <f t="array" ref="I4310">_xlfn.XLOOKUP(Flights[[#This Row],[Destination]],_xlfn._TRO_TRAILING( Airports!A:A),_xlfn._TRO_TRAILING( Airports!E:E), "Not found")</f>
        <v>CA</v>
      </c>
      <c r="J4310" s="1">
        <v>0.42430555555555555</v>
      </c>
      <c r="K4310" s="22">
        <f>HOUR(Flights[[#This Row],[Scheduled Departure]])</f>
        <v>10</v>
      </c>
      <c r="L4310" s="1">
        <v>0.4201388888888889</v>
      </c>
      <c r="M4310">
        <f>(L4310-J4310)*24*60</f>
        <v>-5.9999999999999787</v>
      </c>
      <c r="N4310" s="16">
        <f>Flights[[#This Row],[Length (min)]]/60</f>
        <v>0.93333333333333335</v>
      </c>
      <c r="O4310">
        <v>56</v>
      </c>
      <c r="P4310">
        <v>89</v>
      </c>
      <c r="Q4310" s="18">
        <f>IFERROR(Flights[[#This Row],[Distance]]/Flights[[#This Row],[Length (hr)]], "")</f>
        <v>95.357142857142861</v>
      </c>
      <c r="R4310" s="1">
        <v>0.46041666666666664</v>
      </c>
      <c r="S4310" s="1" t="str">
        <f>IF(Flights[[#This Row],[Length (hr)]]&lt;2, "No meal", IF(Flights[[#This Row],[Length (hr)]]&lt;3.5, "Light meal", "Full meal"))</f>
        <v>No meal</v>
      </c>
      <c r="T4310" s="1" t="str">
        <f>IF(AND(Flights[[#This Row],[Airline]]="US Airways", Flights[[#This Row],[Meal]]="Full Meal"), "Yes", "No")</f>
        <v>No</v>
      </c>
      <c r="U4310" s="1">
        <v>0.45902777777777776</v>
      </c>
      <c r="V4310">
        <v>-2</v>
      </c>
      <c r="W4310" s="1" t="str">
        <f>IF(Flights[[#This Row],[Arrival Delay]] = "", "Cancelled", IF(Flights[[#This Row],[Arrival Delay]]&gt;15, "Delayed", "On time"))</f>
        <v>On time</v>
      </c>
      <c r="X4310" t="str">
        <f>IF(Flights[[#This Row],[Status]]&lt;&gt;"Delayed","", IF(Flights[[#This Row],[Arrival Delay]]&gt;120, "Severe", IF(Flights[[#This Row],[Arrival Delay]]&gt;60, "Major", "Moderate")))</f>
        <v/>
      </c>
      <c r="Y4310" t="b">
        <v>0</v>
      </c>
      <c r="AA4310" t="str">
        <f>IF(OR(AND(Flights[[#This Row],[Status]]="Cancelled", Flights[[#This Row],[Cancellation Reason]]="Airline/Carrier"), Flights[[#This Row],[Delay Type]]="Severe"), "Yes", "No")</f>
        <v>No</v>
      </c>
    </row>
    <row r="4311" spans="1:27" x14ac:dyDescent="0.3">
      <c r="A4311" s="3">
        <v>42317</v>
      </c>
      <c r="B4311" s="22">
        <f>WEEKNUM(Flights[[#This Row],[Date]], 1)</f>
        <v>46</v>
      </c>
      <c r="C4311" s="22">
        <f>WEEKDAY(Flights[[#This Row],[Date]],1)</f>
        <v>2</v>
      </c>
      <c r="D4311" t="s">
        <v>82</v>
      </c>
      <c r="E4311" t="s">
        <v>1987</v>
      </c>
      <c r="F4311" t="s">
        <v>0</v>
      </c>
      <c r="G4311" t="s">
        <v>12</v>
      </c>
      <c r="H4311" t="str">
        <f>_xlfn.XLOOKUP(Flights[[#This Row],[Destination]], Airports!$A$2:$A$78, Airports!$D$2:$D$78)</f>
        <v>New York</v>
      </c>
      <c r="I4311" t="str" cm="1">
        <f t="array" ref="I4311">_xlfn.XLOOKUP(Flights[[#This Row],[Destination]],_xlfn._TRO_TRAILING( Airports!A:A),_xlfn._TRO_TRAILING( Airports!E:E), "Not found")</f>
        <v>NY</v>
      </c>
      <c r="J4311" s="1">
        <v>0.63541666666666663</v>
      </c>
      <c r="K4311" s="22">
        <f>HOUR(Flights[[#This Row],[Scheduled Departure]])</f>
        <v>15</v>
      </c>
      <c r="L4311" s="1">
        <v>0.63611111111111107</v>
      </c>
      <c r="M4311">
        <f>(L4311-J4311)*24*60</f>
        <v>0.99999999999999645</v>
      </c>
      <c r="N4311" s="16">
        <f>Flights[[#This Row],[Length (min)]]/60</f>
        <v>4.95</v>
      </c>
      <c r="O4311">
        <v>297</v>
      </c>
      <c r="P4311">
        <v>2475</v>
      </c>
      <c r="Q4311" s="18">
        <f>IFERROR(Flights[[#This Row],[Distance]]/Flights[[#This Row],[Length (hr)]], "")</f>
        <v>500</v>
      </c>
      <c r="R4311" s="1">
        <v>0.98055555555555551</v>
      </c>
      <c r="S4311" s="1" t="str">
        <f>IF(Flights[[#This Row],[Length (hr)]]&lt;2, "No meal", IF(Flights[[#This Row],[Length (hr)]]&lt;3.5, "Light meal", "Full meal"))</f>
        <v>Full meal</v>
      </c>
      <c r="T4311" s="1" t="str">
        <f>IF(AND(Flights[[#This Row],[Airline]]="US Airways", Flights[[#This Row],[Meal]]="Full Meal"), "Yes", "No")</f>
        <v>No</v>
      </c>
      <c r="U4311" s="1">
        <v>0.96736111111111112</v>
      </c>
      <c r="V4311">
        <v>-19</v>
      </c>
      <c r="W4311" s="1" t="str">
        <f>IF(Flights[[#This Row],[Arrival Delay]] = "", "Cancelled", IF(Flights[[#This Row],[Arrival Delay]]&gt;15, "Delayed", "On time"))</f>
        <v>On time</v>
      </c>
      <c r="X4311" t="str">
        <f>IF(Flights[[#This Row],[Status]]&lt;&gt;"Delayed","", IF(Flights[[#This Row],[Arrival Delay]]&gt;120, "Severe", IF(Flights[[#This Row],[Arrival Delay]]&gt;60, "Major", "Moderate")))</f>
        <v/>
      </c>
      <c r="Y4311" t="b">
        <v>0</v>
      </c>
      <c r="AA4311" t="str">
        <f>IF(OR(AND(Flights[[#This Row],[Status]]="Cancelled", Flights[[#This Row],[Cancellation Reason]]="Airline/Carrier"), Flights[[#This Row],[Delay Type]]="Severe"), "Yes", "No")</f>
        <v>No</v>
      </c>
    </row>
    <row r="4312" spans="1:27" x14ac:dyDescent="0.3">
      <c r="A4312" s="3">
        <v>42317</v>
      </c>
      <c r="B4312" s="22">
        <f>WEEKNUM(Flights[[#This Row],[Date]], 1)</f>
        <v>46</v>
      </c>
      <c r="C4312" s="22">
        <f>WEEKDAY(Flights[[#This Row],[Date]],1)</f>
        <v>2</v>
      </c>
      <c r="D4312" t="s">
        <v>201</v>
      </c>
      <c r="E4312" t="s">
        <v>1987</v>
      </c>
      <c r="F4312" t="s">
        <v>0</v>
      </c>
      <c r="G4312" t="s">
        <v>29</v>
      </c>
      <c r="H4312" t="str">
        <f>_xlfn.XLOOKUP(Flights[[#This Row],[Destination]], Airports!$A$2:$A$78, Airports!$D$2:$D$78)</f>
        <v>Phoenix</v>
      </c>
      <c r="I4312" t="str" cm="1">
        <f t="array" ref="I4312">_xlfn.XLOOKUP(Flights[[#This Row],[Destination]],_xlfn._TRO_TRAILING( Airports!A:A),_xlfn._TRO_TRAILING( Airports!E:E), "Not found")</f>
        <v>AZ</v>
      </c>
      <c r="J4312" s="1">
        <v>0.68055555555555558</v>
      </c>
      <c r="K4312" s="22">
        <f>HOUR(Flights[[#This Row],[Scheduled Departure]])</f>
        <v>16</v>
      </c>
      <c r="L4312" s="1">
        <v>0.68125000000000002</v>
      </c>
      <c r="M4312">
        <f>(L4312-J4312)*24*60</f>
        <v>0.99999999999999645</v>
      </c>
      <c r="N4312" s="16">
        <f>Flights[[#This Row],[Length (min)]]/60</f>
        <v>1.4833333333333334</v>
      </c>
      <c r="O4312">
        <v>89</v>
      </c>
      <c r="P4312">
        <v>370</v>
      </c>
      <c r="Q4312" s="18">
        <f>IFERROR(Flights[[#This Row],[Distance]]/Flights[[#This Row],[Length (hr)]], "")</f>
        <v>249.43820224719101</v>
      </c>
      <c r="R4312" s="1">
        <v>0.78541666666666665</v>
      </c>
      <c r="S4312" s="1" t="str">
        <f>IF(Flights[[#This Row],[Length (hr)]]&lt;2, "No meal", IF(Flights[[#This Row],[Length (hr)]]&lt;3.5, "Light meal", "Full meal"))</f>
        <v>No meal</v>
      </c>
      <c r="T4312" s="1" t="str">
        <f>IF(AND(Flights[[#This Row],[Airline]]="US Airways", Flights[[#This Row],[Meal]]="Full Meal"), "Yes", "No")</f>
        <v>No</v>
      </c>
      <c r="U4312" s="1">
        <v>0.78472222222222221</v>
      </c>
      <c r="V4312">
        <v>-1</v>
      </c>
      <c r="W4312" s="1" t="str">
        <f>IF(Flights[[#This Row],[Arrival Delay]] = "", "Cancelled", IF(Flights[[#This Row],[Arrival Delay]]&gt;15, "Delayed", "On time"))</f>
        <v>On time</v>
      </c>
      <c r="X4312" t="str">
        <f>IF(Flights[[#This Row],[Status]]&lt;&gt;"Delayed","", IF(Flights[[#This Row],[Arrival Delay]]&gt;120, "Severe", IF(Flights[[#This Row],[Arrival Delay]]&gt;60, "Major", "Moderate")))</f>
        <v/>
      </c>
      <c r="Y4312" t="b">
        <v>0</v>
      </c>
      <c r="AA4312" t="str">
        <f>IF(OR(AND(Flights[[#This Row],[Status]]="Cancelled", Flights[[#This Row],[Cancellation Reason]]="Airline/Carrier"), Flights[[#This Row],[Delay Type]]="Severe"), "Yes", "No")</f>
        <v>No</v>
      </c>
    </row>
    <row r="4313" spans="1:27" x14ac:dyDescent="0.3">
      <c r="A4313" s="3">
        <v>42317</v>
      </c>
      <c r="B4313" s="22">
        <f>WEEKNUM(Flights[[#This Row],[Date]], 1)</f>
        <v>46</v>
      </c>
      <c r="C4313" s="22">
        <f>WEEKDAY(Flights[[#This Row],[Date]],1)</f>
        <v>2</v>
      </c>
      <c r="D4313" t="s">
        <v>1913</v>
      </c>
      <c r="E4313" t="s">
        <v>1995</v>
      </c>
      <c r="F4313" t="s">
        <v>0</v>
      </c>
      <c r="G4313" t="s">
        <v>273</v>
      </c>
      <c r="H4313" t="str">
        <f>_xlfn.XLOOKUP(Flights[[#This Row],[Destination]], Airports!$A$2:$A$78, Airports!$D$2:$D$78)</f>
        <v>Denver</v>
      </c>
      <c r="I4313" t="str" cm="1">
        <f t="array" ref="I4313">_xlfn.XLOOKUP(Flights[[#This Row],[Destination]],_xlfn._TRO_TRAILING( Airports!A:A),_xlfn._TRO_TRAILING( Airports!E:E), "Not found")</f>
        <v>CO</v>
      </c>
      <c r="J4313" s="1">
        <v>0.8125</v>
      </c>
      <c r="K4313" s="22">
        <f>HOUR(Flights[[#This Row],[Scheduled Departure]])</f>
        <v>19</v>
      </c>
      <c r="L4313" s="1">
        <v>0.87708333333333333</v>
      </c>
      <c r="M4313">
        <f>(L4313-J4313)*24*60</f>
        <v>92.999999999999986</v>
      </c>
      <c r="N4313" s="16">
        <f>Flights[[#This Row],[Length (min)]]/60</f>
        <v>1.8833333333333333</v>
      </c>
      <c r="O4313">
        <v>113</v>
      </c>
      <c r="P4313">
        <v>862</v>
      </c>
      <c r="Q4313" s="18">
        <f>IFERROR(Flights[[#This Row],[Distance]]/Flights[[#This Row],[Length (hr)]], "")</f>
        <v>457.69911504424778</v>
      </c>
      <c r="R4313" s="1">
        <v>0.94791666666666663</v>
      </c>
      <c r="S4313" s="1" t="str">
        <f>IF(Flights[[#This Row],[Length (hr)]]&lt;2, "No meal", IF(Flights[[#This Row],[Length (hr)]]&lt;3.5, "Light meal", "Full meal"))</f>
        <v>No meal</v>
      </c>
      <c r="T4313" s="1" t="str">
        <f>IF(AND(Flights[[#This Row],[Airline]]="US Airways", Flights[[#This Row],[Meal]]="Full Meal"), "Yes", "No")</f>
        <v>No</v>
      </c>
      <c r="U4313" s="1">
        <v>0.99722222222222223</v>
      </c>
      <c r="V4313">
        <v>71</v>
      </c>
      <c r="W4313" s="1" t="str">
        <f>IF(Flights[[#This Row],[Arrival Delay]] = "", "Cancelled", IF(Flights[[#This Row],[Arrival Delay]]&gt;15, "Delayed", "On time"))</f>
        <v>Delayed</v>
      </c>
      <c r="X4313" t="str">
        <f>IF(Flights[[#This Row],[Status]]&lt;&gt;"Delayed","", IF(Flights[[#This Row],[Arrival Delay]]&gt;120, "Severe", IF(Flights[[#This Row],[Arrival Delay]]&gt;60, "Major", "Moderate")))</f>
        <v>Major</v>
      </c>
      <c r="Y4313" t="b">
        <v>0</v>
      </c>
      <c r="AA4313" t="str">
        <f>IF(OR(AND(Flights[[#This Row],[Status]]="Cancelled", Flights[[#This Row],[Cancellation Reason]]="Airline/Carrier"), Flights[[#This Row],[Delay Type]]="Severe"), "Yes", "No")</f>
        <v>No</v>
      </c>
    </row>
    <row r="4314" spans="1:27" x14ac:dyDescent="0.3">
      <c r="A4314" s="3">
        <v>42317</v>
      </c>
      <c r="B4314" s="22">
        <f>WEEKNUM(Flights[[#This Row],[Date]], 1)</f>
        <v>46</v>
      </c>
      <c r="C4314" s="22">
        <f>WEEKDAY(Flights[[#This Row],[Date]],1)</f>
        <v>2</v>
      </c>
      <c r="D4314" t="s">
        <v>644</v>
      </c>
      <c r="E4314" t="s">
        <v>1994</v>
      </c>
      <c r="F4314" t="s">
        <v>0</v>
      </c>
      <c r="G4314" t="s">
        <v>283</v>
      </c>
      <c r="H4314" t="str">
        <f>_xlfn.XLOOKUP(Flights[[#This Row],[Destination]], Airports!$A$2:$A$78, Airports!$D$2:$D$78)</f>
        <v>Fresno</v>
      </c>
      <c r="I4314" t="str" cm="1">
        <f t="array" ref="I4314">_xlfn.XLOOKUP(Flights[[#This Row],[Destination]],_xlfn._TRO_TRAILING( Airports!A:A),_xlfn._TRO_TRAILING( Airports!E:E), "Not found")</f>
        <v>CA</v>
      </c>
      <c r="J4314" s="1">
        <v>0.81319444444444444</v>
      </c>
      <c r="K4314" s="22">
        <f>HOUR(Flights[[#This Row],[Scheduled Departure]])</f>
        <v>19</v>
      </c>
      <c r="L4314" s="1">
        <v>0.80555555555555558</v>
      </c>
      <c r="M4314">
        <f>(L4314-J4314)*24*60</f>
        <v>-10.999999999999961</v>
      </c>
      <c r="N4314" s="16">
        <f>Flights[[#This Row],[Length (min)]]/60</f>
        <v>1.0166666666666666</v>
      </c>
      <c r="O4314">
        <v>61</v>
      </c>
      <c r="P4314">
        <v>209</v>
      </c>
      <c r="Q4314" s="18">
        <f>IFERROR(Flights[[#This Row],[Distance]]/Flights[[#This Row],[Length (hr)]], "")</f>
        <v>205.57377049180329</v>
      </c>
      <c r="R4314" s="1">
        <v>0.85902777777777772</v>
      </c>
      <c r="S4314" s="1" t="str">
        <f>IF(Flights[[#This Row],[Length (hr)]]&lt;2, "No meal", IF(Flights[[#This Row],[Length (hr)]]&lt;3.5, "Light meal", "Full meal"))</f>
        <v>No meal</v>
      </c>
      <c r="T4314" s="1" t="str">
        <f>IF(AND(Flights[[#This Row],[Airline]]="US Airways", Flights[[#This Row],[Meal]]="Full Meal"), "Yes", "No")</f>
        <v>No</v>
      </c>
      <c r="U4314" s="1">
        <v>0.84791666666666665</v>
      </c>
      <c r="V4314">
        <v>-16</v>
      </c>
      <c r="W4314" s="1" t="str">
        <f>IF(Flights[[#This Row],[Arrival Delay]] = "", "Cancelled", IF(Flights[[#This Row],[Arrival Delay]]&gt;15, "Delayed", "On time"))</f>
        <v>On time</v>
      </c>
      <c r="X4314" t="str">
        <f>IF(Flights[[#This Row],[Status]]&lt;&gt;"Delayed","", IF(Flights[[#This Row],[Arrival Delay]]&gt;120, "Severe", IF(Flights[[#This Row],[Arrival Delay]]&gt;60, "Major", "Moderate")))</f>
        <v/>
      </c>
      <c r="Y4314" t="b">
        <v>0</v>
      </c>
      <c r="AA4314" t="str">
        <f>IF(OR(AND(Flights[[#This Row],[Status]]="Cancelled", Flights[[#This Row],[Cancellation Reason]]="Airline/Carrier"), Flights[[#This Row],[Delay Type]]="Severe"), "Yes", "No")</f>
        <v>No</v>
      </c>
    </row>
    <row r="4315" spans="1:27" x14ac:dyDescent="0.3">
      <c r="A4315" s="3">
        <v>42317</v>
      </c>
      <c r="B4315" s="22">
        <f>WEEKNUM(Flights[[#This Row],[Date]], 1)</f>
        <v>46</v>
      </c>
      <c r="C4315" s="22">
        <f>WEEKDAY(Flights[[#This Row],[Date]],1)</f>
        <v>2</v>
      </c>
      <c r="D4315" t="s">
        <v>1783</v>
      </c>
      <c r="E4315" t="s">
        <v>1989</v>
      </c>
      <c r="F4315" t="s">
        <v>0</v>
      </c>
      <c r="G4315" t="s">
        <v>24</v>
      </c>
      <c r="H4315" t="str">
        <f>_xlfn.XLOOKUP(Flights[[#This Row],[Destination]], Airports!$A$2:$A$78, Airports!$D$2:$D$78)</f>
        <v>Portland</v>
      </c>
      <c r="I4315" t="str" cm="1">
        <f t="array" ref="I4315">_xlfn.XLOOKUP(Flights[[#This Row],[Destination]],_xlfn._TRO_TRAILING( Airports!A:A),_xlfn._TRO_TRAILING( Airports!E:E), "Not found")</f>
        <v>OR</v>
      </c>
      <c r="J4315" s="1">
        <v>0.83680555555555558</v>
      </c>
      <c r="K4315" s="22">
        <f>HOUR(Flights[[#This Row],[Scheduled Departure]])</f>
        <v>20</v>
      </c>
      <c r="L4315" s="1">
        <v>0.83750000000000002</v>
      </c>
      <c r="M4315">
        <f>(L4315-J4315)*24*60</f>
        <v>0.99999999999999645</v>
      </c>
      <c r="N4315" s="16">
        <f>Flights[[#This Row],[Length (min)]]/60</f>
        <v>2.25</v>
      </c>
      <c r="O4315">
        <v>135</v>
      </c>
      <c r="P4315">
        <v>834</v>
      </c>
      <c r="Q4315" s="18">
        <f>IFERROR(Flights[[#This Row],[Distance]]/Flights[[#This Row],[Length (hr)]], "")</f>
        <v>370.66666666666669</v>
      </c>
      <c r="R4315" s="1">
        <v>0.94027777777777777</v>
      </c>
      <c r="S4315" s="1" t="str">
        <f>IF(Flights[[#This Row],[Length (hr)]]&lt;2, "No meal", IF(Flights[[#This Row],[Length (hr)]]&lt;3.5, "Light meal", "Full meal"))</f>
        <v>Light meal</v>
      </c>
      <c r="T4315" s="1" t="str">
        <f>IF(AND(Flights[[#This Row],[Airline]]="US Airways", Flights[[#This Row],[Meal]]="Full Meal"), "Yes", "No")</f>
        <v>No</v>
      </c>
      <c r="U4315" s="1">
        <v>0.93125000000000002</v>
      </c>
      <c r="V4315">
        <v>-13</v>
      </c>
      <c r="W4315" s="1" t="str">
        <f>IF(Flights[[#This Row],[Arrival Delay]] = "", "Cancelled", IF(Flights[[#This Row],[Arrival Delay]]&gt;15, "Delayed", "On time"))</f>
        <v>On time</v>
      </c>
      <c r="X4315" t="str">
        <f>IF(Flights[[#This Row],[Status]]&lt;&gt;"Delayed","", IF(Flights[[#This Row],[Arrival Delay]]&gt;120, "Severe", IF(Flights[[#This Row],[Arrival Delay]]&gt;60, "Major", "Moderate")))</f>
        <v/>
      </c>
      <c r="Y4315" t="b">
        <v>0</v>
      </c>
      <c r="AA4315" t="str">
        <f>IF(OR(AND(Flights[[#This Row],[Status]]="Cancelled", Flights[[#This Row],[Cancellation Reason]]="Airline/Carrier"), Flights[[#This Row],[Delay Type]]="Severe"), "Yes", "No")</f>
        <v>No</v>
      </c>
    </row>
    <row r="4316" spans="1:27" x14ac:dyDescent="0.3">
      <c r="A4316" s="3">
        <v>42317</v>
      </c>
      <c r="B4316" s="22">
        <f>WEEKNUM(Flights[[#This Row],[Date]], 1)</f>
        <v>46</v>
      </c>
      <c r="C4316" s="22">
        <f>WEEKDAY(Flights[[#This Row],[Date]],1)</f>
        <v>2</v>
      </c>
      <c r="D4316" t="s">
        <v>102</v>
      </c>
      <c r="E4316" t="s">
        <v>1987</v>
      </c>
      <c r="F4316" t="s">
        <v>0</v>
      </c>
      <c r="G4316" t="s">
        <v>10</v>
      </c>
      <c r="H4316" t="str">
        <f>_xlfn.XLOOKUP(Flights[[#This Row],[Destination]], Airports!$A$2:$A$78, Airports!$D$2:$D$78)</f>
        <v>Boston</v>
      </c>
      <c r="I4316" t="str" cm="1">
        <f t="array" ref="I4316">_xlfn.XLOOKUP(Flights[[#This Row],[Destination]],_xlfn._TRO_TRAILING( Airports!A:A),_xlfn._TRO_TRAILING( Airports!E:E), "Not found")</f>
        <v>MA</v>
      </c>
      <c r="J4316" s="1">
        <v>0.90277777777777779</v>
      </c>
      <c r="K4316" s="22">
        <f>HOUR(Flights[[#This Row],[Scheduled Departure]])</f>
        <v>21</v>
      </c>
      <c r="L4316" s="1">
        <v>0.89861111111111114</v>
      </c>
      <c r="M4316">
        <f>(L4316-J4316)*24*60</f>
        <v>-5.9999999999999787</v>
      </c>
      <c r="N4316" s="16">
        <f>Flights[[#This Row],[Length (min)]]/60</f>
        <v>5.0166666666666666</v>
      </c>
      <c r="O4316">
        <v>301</v>
      </c>
      <c r="P4316">
        <v>2611</v>
      </c>
      <c r="Q4316" s="18">
        <f>IFERROR(Flights[[#This Row],[Distance]]/Flights[[#This Row],[Length (hr)]], "")</f>
        <v>520.46511627906978</v>
      </c>
      <c r="R4316" s="1">
        <v>0.25</v>
      </c>
      <c r="S4316" s="1" t="str">
        <f>IF(Flights[[#This Row],[Length (hr)]]&lt;2, "No meal", IF(Flights[[#This Row],[Length (hr)]]&lt;3.5, "Light meal", "Full meal"))</f>
        <v>Full meal</v>
      </c>
      <c r="T4316" s="1" t="str">
        <f>IF(AND(Flights[[#This Row],[Airline]]="US Airways", Flights[[#This Row],[Meal]]="Full Meal"), "Yes", "No")</f>
        <v>No</v>
      </c>
      <c r="U4316" s="1">
        <v>0.2326388888888889</v>
      </c>
      <c r="V4316">
        <v>-25</v>
      </c>
      <c r="W4316" s="1" t="str">
        <f>IF(Flights[[#This Row],[Arrival Delay]] = "", "Cancelled", IF(Flights[[#This Row],[Arrival Delay]]&gt;15, "Delayed", "On time"))</f>
        <v>On time</v>
      </c>
      <c r="X4316" t="str">
        <f>IF(Flights[[#This Row],[Status]]&lt;&gt;"Delayed","", IF(Flights[[#This Row],[Arrival Delay]]&gt;120, "Severe", IF(Flights[[#This Row],[Arrival Delay]]&gt;60, "Major", "Moderate")))</f>
        <v/>
      </c>
      <c r="Y4316" t="b">
        <v>0</v>
      </c>
      <c r="AA4316" t="str">
        <f>IF(OR(AND(Flights[[#This Row],[Status]]="Cancelled", Flights[[#This Row],[Cancellation Reason]]="Airline/Carrier"), Flights[[#This Row],[Delay Type]]="Severe"), "Yes", "No")</f>
        <v>No</v>
      </c>
    </row>
    <row r="4317" spans="1:27" x14ac:dyDescent="0.3">
      <c r="A4317" s="3">
        <v>42317</v>
      </c>
      <c r="B4317" s="22">
        <f>WEEKNUM(Flights[[#This Row],[Date]], 1)</f>
        <v>46</v>
      </c>
      <c r="C4317" s="22">
        <f>WEEKDAY(Flights[[#This Row],[Date]],1)</f>
        <v>2</v>
      </c>
      <c r="D4317" t="s">
        <v>720</v>
      </c>
      <c r="E4317" t="s">
        <v>1989</v>
      </c>
      <c r="F4317" t="s">
        <v>0</v>
      </c>
      <c r="G4317" t="s">
        <v>22</v>
      </c>
      <c r="H4317" t="str">
        <f>_xlfn.XLOOKUP(Flights[[#This Row],[Destination]], Airports!$A$2:$A$78, Airports!$D$2:$D$78)</f>
        <v>Columbus</v>
      </c>
      <c r="I4317" t="str" cm="1">
        <f t="array" ref="I4317">_xlfn.XLOOKUP(Flights[[#This Row],[Destination]],_xlfn._TRO_TRAILING( Airports!A:A),_xlfn._TRO_TRAILING( Airports!E:E), "Not found")</f>
        <v>OH</v>
      </c>
      <c r="J4317" s="1">
        <v>0.92361111111111116</v>
      </c>
      <c r="K4317" s="22">
        <f>HOUR(Flights[[#This Row],[Scheduled Departure]])</f>
        <v>22</v>
      </c>
      <c r="L4317" s="1">
        <v>0.92083333333333328</v>
      </c>
      <c r="M4317">
        <f>(L4317-J4317)*24*60</f>
        <v>-4.0000000000001457</v>
      </c>
      <c r="N4317" s="16">
        <f>Flights[[#This Row],[Length (min)]]/60</f>
        <v>3.6666666666666665</v>
      </c>
      <c r="O4317">
        <v>220</v>
      </c>
      <c r="P4317">
        <v>1995</v>
      </c>
      <c r="Q4317" s="18">
        <f>IFERROR(Flights[[#This Row],[Distance]]/Flights[[#This Row],[Length (hr)]], "")</f>
        <v>544.09090909090912</v>
      </c>
      <c r="R4317" s="1">
        <v>0.22361111111111112</v>
      </c>
      <c r="S4317" s="1" t="str">
        <f>IF(Flights[[#This Row],[Length (hr)]]&lt;2, "No meal", IF(Flights[[#This Row],[Length (hr)]]&lt;3.5, "Light meal", "Full meal"))</f>
        <v>Full meal</v>
      </c>
      <c r="T4317" s="1" t="str">
        <f>IF(AND(Flights[[#This Row],[Airline]]="US Airways", Flights[[#This Row],[Meal]]="Full Meal"), "Yes", "No")</f>
        <v>No</v>
      </c>
      <c r="U4317" s="1">
        <v>0.1986111111111111</v>
      </c>
      <c r="V4317">
        <v>-36</v>
      </c>
      <c r="W4317" s="1" t="str">
        <f>IF(Flights[[#This Row],[Arrival Delay]] = "", "Cancelled", IF(Flights[[#This Row],[Arrival Delay]]&gt;15, "Delayed", "On time"))</f>
        <v>On time</v>
      </c>
      <c r="X4317" t="str">
        <f>IF(Flights[[#This Row],[Status]]&lt;&gt;"Delayed","", IF(Flights[[#This Row],[Arrival Delay]]&gt;120, "Severe", IF(Flights[[#This Row],[Arrival Delay]]&gt;60, "Major", "Moderate")))</f>
        <v/>
      </c>
      <c r="Y4317" t="b">
        <v>0</v>
      </c>
      <c r="AA4317" t="str">
        <f>IF(OR(AND(Flights[[#This Row],[Status]]="Cancelled", Flights[[#This Row],[Cancellation Reason]]="Airline/Carrier"), Flights[[#This Row],[Delay Type]]="Severe"), "Yes", "No")</f>
        <v>No</v>
      </c>
    </row>
    <row r="4318" spans="1:27" x14ac:dyDescent="0.3">
      <c r="A4318" s="3">
        <v>42317</v>
      </c>
      <c r="B4318" s="22">
        <f>WEEKNUM(Flights[[#This Row],[Date]], 1)</f>
        <v>46</v>
      </c>
      <c r="C4318" s="22">
        <f>WEEKDAY(Flights[[#This Row],[Date]],1)</f>
        <v>2</v>
      </c>
      <c r="D4318" t="s">
        <v>1659</v>
      </c>
      <c r="E4318" t="s">
        <v>1990</v>
      </c>
      <c r="F4318" t="s">
        <v>0</v>
      </c>
      <c r="G4318" t="s">
        <v>9</v>
      </c>
      <c r="H4318" t="str">
        <f>_xlfn.XLOOKUP(Flights[[#This Row],[Destination]], Airports!$A$2:$A$78, Airports!$D$2:$D$78)</f>
        <v>San Francisco</v>
      </c>
      <c r="I4318" t="str" cm="1">
        <f t="array" ref="I4318">_xlfn.XLOOKUP(Flights[[#This Row],[Destination]],_xlfn._TRO_TRAILING( Airports!A:A),_xlfn._TRO_TRAILING( Airports!E:E), "Not found")</f>
        <v>CA</v>
      </c>
      <c r="J4318" s="1">
        <v>0.94861111111111107</v>
      </c>
      <c r="K4318" s="22">
        <f>HOUR(Flights[[#This Row],[Scheduled Departure]])</f>
        <v>22</v>
      </c>
      <c r="L4318" s="1">
        <v>0.95138888888888884</v>
      </c>
      <c r="M4318">
        <f>(L4318-J4318)*24*60</f>
        <v>3.9999999999999858</v>
      </c>
      <c r="N4318" s="16">
        <f>Flights[[#This Row],[Length (min)]]/60</f>
        <v>1.2333333333333334</v>
      </c>
      <c r="O4318">
        <v>74</v>
      </c>
      <c r="P4318">
        <v>337</v>
      </c>
      <c r="Q4318" s="18">
        <f>IFERROR(Flights[[#This Row],[Distance]]/Flights[[#This Row],[Length (hr)]], "")</f>
        <v>273.24324324324323</v>
      </c>
      <c r="R4318" s="1">
        <v>1.0416666666666666E-2</v>
      </c>
      <c r="S4318" s="1" t="str">
        <f>IF(Flights[[#This Row],[Length (hr)]]&lt;2, "No meal", IF(Flights[[#This Row],[Length (hr)]]&lt;3.5, "Light meal", "Full meal"))</f>
        <v>No meal</v>
      </c>
      <c r="T4318" s="1" t="str">
        <f>IF(AND(Flights[[#This Row],[Airline]]="US Airways", Flights[[#This Row],[Meal]]="Full Meal"), "Yes", "No")</f>
        <v>No</v>
      </c>
      <c r="U4318" s="1">
        <v>2.7777777777777779E-3</v>
      </c>
      <c r="V4318">
        <v>-11</v>
      </c>
      <c r="W4318" s="1" t="str">
        <f>IF(Flights[[#This Row],[Arrival Delay]] = "", "Cancelled", IF(Flights[[#This Row],[Arrival Delay]]&gt;15, "Delayed", "On time"))</f>
        <v>On time</v>
      </c>
      <c r="X4318" t="str">
        <f>IF(Flights[[#This Row],[Status]]&lt;&gt;"Delayed","", IF(Flights[[#This Row],[Arrival Delay]]&gt;120, "Severe", IF(Flights[[#This Row],[Arrival Delay]]&gt;60, "Major", "Moderate")))</f>
        <v/>
      </c>
      <c r="Y4318" t="b">
        <v>0</v>
      </c>
      <c r="AA4318" t="str">
        <f>IF(OR(AND(Flights[[#This Row],[Status]]="Cancelled", Flights[[#This Row],[Cancellation Reason]]="Airline/Carrier"), Flights[[#This Row],[Delay Type]]="Severe"), "Yes", "No")</f>
        <v>No</v>
      </c>
    </row>
    <row r="4319" spans="1:27" x14ac:dyDescent="0.3">
      <c r="A4319" s="3">
        <v>42317</v>
      </c>
      <c r="B4319" s="22">
        <f>WEEKNUM(Flights[[#This Row],[Date]], 1)</f>
        <v>46</v>
      </c>
      <c r="C4319" s="22">
        <f>WEEKDAY(Flights[[#This Row],[Date]],1)</f>
        <v>2</v>
      </c>
      <c r="D4319" t="s">
        <v>676</v>
      </c>
      <c r="E4319" t="s">
        <v>1996</v>
      </c>
      <c r="F4319" t="s">
        <v>0</v>
      </c>
      <c r="G4319" t="s">
        <v>12</v>
      </c>
      <c r="H4319" t="str">
        <f>_xlfn.XLOOKUP(Flights[[#This Row],[Destination]], Airports!$A$2:$A$78, Airports!$D$2:$D$78)</f>
        <v>New York</v>
      </c>
      <c r="I4319" t="str" cm="1">
        <f t="array" ref="I4319">_xlfn.XLOOKUP(Flights[[#This Row],[Destination]],_xlfn._TRO_TRAILING( Airports!A:A),_xlfn._TRO_TRAILING( Airports!E:E), "Not found")</f>
        <v>NY</v>
      </c>
      <c r="J4319" s="1">
        <v>0.96875</v>
      </c>
      <c r="K4319" s="22">
        <f>HOUR(Flights[[#This Row],[Scheduled Departure]])</f>
        <v>23</v>
      </c>
      <c r="L4319" s="1">
        <v>0.96666666666666667</v>
      </c>
      <c r="M4319">
        <f>(L4319-J4319)*24*60</f>
        <v>-2.9999999999999893</v>
      </c>
      <c r="N4319" s="16">
        <f>Flights[[#This Row],[Length (min)]]/60</f>
        <v>4.9000000000000004</v>
      </c>
      <c r="O4319">
        <v>294</v>
      </c>
      <c r="P4319">
        <v>2475</v>
      </c>
      <c r="Q4319" s="18">
        <f>IFERROR(Flights[[#This Row],[Distance]]/Flights[[#This Row],[Length (hr)]], "")</f>
        <v>505.10204081632651</v>
      </c>
      <c r="R4319" s="1">
        <v>0.3125</v>
      </c>
      <c r="S4319" s="1" t="str">
        <f>IF(Flights[[#This Row],[Length (hr)]]&lt;2, "No meal", IF(Flights[[#This Row],[Length (hr)]]&lt;3.5, "Light meal", "Full meal"))</f>
        <v>Full meal</v>
      </c>
      <c r="T4319" s="1" t="str">
        <f>IF(AND(Flights[[#This Row],[Airline]]="US Airways", Flights[[#This Row],[Meal]]="Full Meal"), "Yes", "No")</f>
        <v>No</v>
      </c>
      <c r="U4319" s="1">
        <v>0.29583333333333334</v>
      </c>
      <c r="V4319">
        <v>-24</v>
      </c>
      <c r="W4319" s="1" t="str">
        <f>IF(Flights[[#This Row],[Arrival Delay]] = "", "Cancelled", IF(Flights[[#This Row],[Arrival Delay]]&gt;15, "Delayed", "On time"))</f>
        <v>On time</v>
      </c>
      <c r="X4319" t="str">
        <f>IF(Flights[[#This Row],[Status]]&lt;&gt;"Delayed","", IF(Flights[[#This Row],[Arrival Delay]]&gt;120, "Severe", IF(Flights[[#This Row],[Arrival Delay]]&gt;60, "Major", "Moderate")))</f>
        <v/>
      </c>
      <c r="Y4319" t="b">
        <v>0</v>
      </c>
      <c r="AA4319" t="str">
        <f>IF(OR(AND(Flights[[#This Row],[Status]]="Cancelled", Flights[[#This Row],[Cancellation Reason]]="Airline/Carrier"), Flights[[#This Row],[Delay Type]]="Severe"), "Yes", "No")</f>
        <v>No</v>
      </c>
    </row>
    <row r="4320" spans="1:27" x14ac:dyDescent="0.3">
      <c r="A4320" s="3">
        <v>42318</v>
      </c>
      <c r="B4320" s="22">
        <f>WEEKNUM(Flights[[#This Row],[Date]], 1)</f>
        <v>46</v>
      </c>
      <c r="C4320" s="22">
        <f>WEEKDAY(Flights[[#This Row],[Date]],1)</f>
        <v>3</v>
      </c>
      <c r="D4320" t="s">
        <v>234</v>
      </c>
      <c r="E4320" t="s">
        <v>1987</v>
      </c>
      <c r="F4320" t="s">
        <v>0</v>
      </c>
      <c r="G4320" t="s">
        <v>28</v>
      </c>
      <c r="H4320" t="str">
        <f>_xlfn.XLOOKUP(Flights[[#This Row],[Destination]], Airports!$A$2:$A$78, Airports!$D$2:$D$78)</f>
        <v>Philadelphia</v>
      </c>
      <c r="I4320" t="str" cm="1">
        <f t="array" ref="I4320">_xlfn.XLOOKUP(Flights[[#This Row],[Destination]],_xlfn._TRO_TRAILING( Airports!A:A),_xlfn._TRO_TRAILING( Airports!E:E), "Not found")</f>
        <v>PA</v>
      </c>
      <c r="J4320" s="1">
        <v>0.2673611111111111</v>
      </c>
      <c r="K4320" s="22">
        <f>HOUR(Flights[[#This Row],[Scheduled Departure]])</f>
        <v>6</v>
      </c>
      <c r="L4320" s="1">
        <v>0.2673611111111111</v>
      </c>
      <c r="M4320">
        <f>(L4320-J4320)*24*60</f>
        <v>0</v>
      </c>
      <c r="N4320" s="16">
        <f>Flights[[#This Row],[Length (min)]]/60</f>
        <v>4.7666666666666666</v>
      </c>
      <c r="O4320">
        <v>286</v>
      </c>
      <c r="P4320">
        <v>2402</v>
      </c>
      <c r="Q4320" s="18">
        <f>IFERROR(Flights[[#This Row],[Distance]]/Flights[[#This Row],[Length (hr)]], "")</f>
        <v>503.91608391608395</v>
      </c>
      <c r="R4320" s="1">
        <v>0.60833333333333328</v>
      </c>
      <c r="S4320" s="1" t="str">
        <f>IF(Flights[[#This Row],[Length (hr)]]&lt;2, "No meal", IF(Flights[[#This Row],[Length (hr)]]&lt;3.5, "Light meal", "Full meal"))</f>
        <v>Full meal</v>
      </c>
      <c r="T4320" s="1" t="str">
        <f>IF(AND(Flights[[#This Row],[Airline]]="US Airways", Flights[[#This Row],[Meal]]="Full Meal"), "Yes", "No")</f>
        <v>No</v>
      </c>
      <c r="U4320" s="1">
        <v>0.59097222222222223</v>
      </c>
      <c r="V4320">
        <v>-25</v>
      </c>
      <c r="W4320" s="1" t="str">
        <f>IF(Flights[[#This Row],[Arrival Delay]] = "", "Cancelled", IF(Flights[[#This Row],[Arrival Delay]]&gt;15, "Delayed", "On time"))</f>
        <v>On time</v>
      </c>
      <c r="X4320" t="str">
        <f>IF(Flights[[#This Row],[Status]]&lt;&gt;"Delayed","", IF(Flights[[#This Row],[Arrival Delay]]&gt;120, "Severe", IF(Flights[[#This Row],[Arrival Delay]]&gt;60, "Major", "Moderate")))</f>
        <v/>
      </c>
      <c r="Y4320" t="b">
        <v>0</v>
      </c>
      <c r="AA4320" t="str">
        <f>IF(OR(AND(Flights[[#This Row],[Status]]="Cancelled", Flights[[#This Row],[Cancellation Reason]]="Airline/Carrier"), Flights[[#This Row],[Delay Type]]="Severe"), "Yes", "No")</f>
        <v>No</v>
      </c>
    </row>
    <row r="4321" spans="1:27" x14ac:dyDescent="0.3">
      <c r="A4321" s="3">
        <v>42318</v>
      </c>
      <c r="B4321" s="22">
        <f>WEEKNUM(Flights[[#This Row],[Date]], 1)</f>
        <v>46</v>
      </c>
      <c r="C4321" s="22">
        <f>WEEKDAY(Flights[[#This Row],[Date]],1)</f>
        <v>3</v>
      </c>
      <c r="D4321" t="s">
        <v>1928</v>
      </c>
      <c r="E4321" t="s">
        <v>1995</v>
      </c>
      <c r="F4321" t="s">
        <v>0</v>
      </c>
      <c r="G4321" t="s">
        <v>5</v>
      </c>
      <c r="H4321" t="str">
        <f>_xlfn.XLOOKUP(Flights[[#This Row],[Destination]], Airports!$A$2:$A$78, Airports!$D$2:$D$78)</f>
        <v>St. Louis</v>
      </c>
      <c r="I4321" t="str" cm="1">
        <f t="array" ref="I4321">_xlfn.XLOOKUP(Flights[[#This Row],[Destination]],_xlfn._TRO_TRAILING( Airports!A:A),_xlfn._TRO_TRAILING( Airports!E:E), "Not found")</f>
        <v>MO</v>
      </c>
      <c r="J4321" s="1">
        <v>0.30555555555555558</v>
      </c>
      <c r="K4321" s="22">
        <f>HOUR(Flights[[#This Row],[Scheduled Departure]])</f>
        <v>7</v>
      </c>
      <c r="L4321" s="1">
        <v>0.3</v>
      </c>
      <c r="M4321">
        <f>(L4321-J4321)*24*60</f>
        <v>-8.0000000000000515</v>
      </c>
      <c r="N4321" s="16">
        <f>Flights[[#This Row],[Length (min)]]/60</f>
        <v>3.1</v>
      </c>
      <c r="O4321">
        <v>186</v>
      </c>
      <c r="P4321">
        <v>1592</v>
      </c>
      <c r="Q4321" s="18">
        <f>IFERROR(Flights[[#This Row],[Distance]]/Flights[[#This Row],[Length (hr)]], "")</f>
        <v>513.54838709677415</v>
      </c>
      <c r="R4321" s="1">
        <v>0.53472222222222221</v>
      </c>
      <c r="S4321" s="1" t="str">
        <f>IF(Flights[[#This Row],[Length (hr)]]&lt;2, "No meal", IF(Flights[[#This Row],[Length (hr)]]&lt;3.5, "Light meal", "Full meal"))</f>
        <v>Light meal</v>
      </c>
      <c r="T4321" s="1" t="str">
        <f>IF(AND(Flights[[#This Row],[Airline]]="US Airways", Flights[[#This Row],[Meal]]="Full Meal"), "Yes", "No")</f>
        <v>No</v>
      </c>
      <c r="U4321" s="1">
        <v>0.51249999999999996</v>
      </c>
      <c r="V4321">
        <v>-32</v>
      </c>
      <c r="W4321" s="1" t="str">
        <f>IF(Flights[[#This Row],[Arrival Delay]] = "", "Cancelled", IF(Flights[[#This Row],[Arrival Delay]]&gt;15, "Delayed", "On time"))</f>
        <v>On time</v>
      </c>
      <c r="X4321" t="str">
        <f>IF(Flights[[#This Row],[Status]]&lt;&gt;"Delayed","", IF(Flights[[#This Row],[Arrival Delay]]&gt;120, "Severe", IF(Flights[[#This Row],[Arrival Delay]]&gt;60, "Major", "Moderate")))</f>
        <v/>
      </c>
      <c r="Y4321" t="b">
        <v>0</v>
      </c>
      <c r="AA4321" t="str">
        <f>IF(OR(AND(Flights[[#This Row],[Status]]="Cancelled", Flights[[#This Row],[Cancellation Reason]]="Airline/Carrier"), Flights[[#This Row],[Delay Type]]="Severe"), "Yes", "No")</f>
        <v>No</v>
      </c>
    </row>
    <row r="4322" spans="1:27" x14ac:dyDescent="0.3">
      <c r="A4322" s="3">
        <v>42318</v>
      </c>
      <c r="B4322" s="22">
        <f>WEEKNUM(Flights[[#This Row],[Date]], 1)</f>
        <v>46</v>
      </c>
      <c r="C4322" s="22">
        <f>WEEKDAY(Flights[[#This Row],[Date]],1)</f>
        <v>3</v>
      </c>
      <c r="D4322" t="s">
        <v>391</v>
      </c>
      <c r="E4322" t="s">
        <v>1992</v>
      </c>
      <c r="F4322" t="s">
        <v>0</v>
      </c>
      <c r="G4322" t="s">
        <v>10</v>
      </c>
      <c r="H4322" t="str">
        <f>_xlfn.XLOOKUP(Flights[[#This Row],[Destination]], Airports!$A$2:$A$78, Airports!$D$2:$D$78)</f>
        <v>Boston</v>
      </c>
      <c r="I4322" t="str" cm="1">
        <f t="array" ref="I4322">_xlfn.XLOOKUP(Flights[[#This Row],[Destination]],_xlfn._TRO_TRAILING( Airports!A:A),_xlfn._TRO_TRAILING( Airports!E:E), "Not found")</f>
        <v>MA</v>
      </c>
      <c r="J4322" s="1">
        <v>0.3125</v>
      </c>
      <c r="K4322" s="22">
        <f>HOUR(Flights[[#This Row],[Scheduled Departure]])</f>
        <v>7</v>
      </c>
      <c r="L4322" s="1">
        <v>0.30486111111111114</v>
      </c>
      <c r="M4322">
        <f>(L4322-J4322)*24*60</f>
        <v>-10.999999999999961</v>
      </c>
      <c r="N4322" s="16">
        <f>Flights[[#This Row],[Length (min)]]/60</f>
        <v>4.833333333333333</v>
      </c>
      <c r="O4322">
        <v>290</v>
      </c>
      <c r="P4322">
        <v>2611</v>
      </c>
      <c r="Q4322" s="18">
        <f>IFERROR(Flights[[#This Row],[Distance]]/Flights[[#This Row],[Length (hr)]], "")</f>
        <v>540.20689655172418</v>
      </c>
      <c r="R4322" s="1">
        <v>0.65555555555555556</v>
      </c>
      <c r="S4322" s="1" t="str">
        <f>IF(Flights[[#This Row],[Length (hr)]]&lt;2, "No meal", IF(Flights[[#This Row],[Length (hr)]]&lt;3.5, "Light meal", "Full meal"))</f>
        <v>Full meal</v>
      </c>
      <c r="T4322" s="1" t="str">
        <f>IF(AND(Flights[[#This Row],[Airline]]="US Airways", Flights[[#This Row],[Meal]]="Full Meal"), "Yes", "No")</f>
        <v>No</v>
      </c>
      <c r="U4322" s="1">
        <v>0.63124999999999998</v>
      </c>
      <c r="V4322">
        <v>-35</v>
      </c>
      <c r="W4322" s="1" t="str">
        <f>IF(Flights[[#This Row],[Arrival Delay]] = "", "Cancelled", IF(Flights[[#This Row],[Arrival Delay]]&gt;15, "Delayed", "On time"))</f>
        <v>On time</v>
      </c>
      <c r="X4322" t="str">
        <f>IF(Flights[[#This Row],[Status]]&lt;&gt;"Delayed","", IF(Flights[[#This Row],[Arrival Delay]]&gt;120, "Severe", IF(Flights[[#This Row],[Arrival Delay]]&gt;60, "Major", "Moderate")))</f>
        <v/>
      </c>
      <c r="Y4322" t="b">
        <v>0</v>
      </c>
      <c r="AA4322" t="str">
        <f>IF(OR(AND(Flights[[#This Row],[Status]]="Cancelled", Flights[[#This Row],[Cancellation Reason]]="Airline/Carrier"), Flights[[#This Row],[Delay Type]]="Severe"), "Yes", "No")</f>
        <v>No</v>
      </c>
    </row>
    <row r="4323" spans="1:27" x14ac:dyDescent="0.3">
      <c r="A4323" s="3">
        <v>42318</v>
      </c>
      <c r="B4323" s="22">
        <f>WEEKNUM(Flights[[#This Row],[Date]], 1)</f>
        <v>46</v>
      </c>
      <c r="C4323" s="22">
        <f>WEEKDAY(Flights[[#This Row],[Date]],1)</f>
        <v>3</v>
      </c>
      <c r="D4323" t="s">
        <v>395</v>
      </c>
      <c r="E4323" t="s">
        <v>1996</v>
      </c>
      <c r="F4323" t="s">
        <v>0</v>
      </c>
      <c r="G4323" t="s">
        <v>12</v>
      </c>
      <c r="H4323" t="str">
        <f>_xlfn.XLOOKUP(Flights[[#This Row],[Destination]], Airports!$A$2:$A$78, Airports!$D$2:$D$78)</f>
        <v>New York</v>
      </c>
      <c r="I4323" t="str" cm="1">
        <f t="array" ref="I4323">_xlfn.XLOOKUP(Flights[[#This Row],[Destination]],_xlfn._TRO_TRAILING( Airports!A:A),_xlfn._TRO_TRAILING( Airports!E:E), "Not found")</f>
        <v>NY</v>
      </c>
      <c r="J4323" s="1">
        <v>0.31597222222222221</v>
      </c>
      <c r="K4323" s="22">
        <f>HOUR(Flights[[#This Row],[Scheduled Departure]])</f>
        <v>7</v>
      </c>
      <c r="L4323" s="1">
        <v>0.30972222222222223</v>
      </c>
      <c r="M4323">
        <f>(L4323-J4323)*24*60</f>
        <v>-8.999999999999968</v>
      </c>
      <c r="N4323" s="16">
        <f>Flights[[#This Row],[Length (min)]]/60</f>
        <v>4.8166666666666664</v>
      </c>
      <c r="O4323">
        <v>289</v>
      </c>
      <c r="P4323">
        <v>2475</v>
      </c>
      <c r="Q4323" s="18">
        <f>IFERROR(Flights[[#This Row],[Distance]]/Flights[[#This Row],[Length (hr)]], "")</f>
        <v>513.84083044982697</v>
      </c>
      <c r="R4323" s="1">
        <v>0.66319444444444442</v>
      </c>
      <c r="S4323" s="1" t="str">
        <f>IF(Flights[[#This Row],[Length (hr)]]&lt;2, "No meal", IF(Flights[[#This Row],[Length (hr)]]&lt;3.5, "Light meal", "Full meal"))</f>
        <v>Full meal</v>
      </c>
      <c r="T4323" s="1" t="str">
        <f>IF(AND(Flights[[#This Row],[Airline]]="US Airways", Flights[[#This Row],[Meal]]="Full Meal"), "Yes", "No")</f>
        <v>No</v>
      </c>
      <c r="U4323" s="1">
        <v>0.63541666666666663</v>
      </c>
      <c r="V4323">
        <v>-40</v>
      </c>
      <c r="W4323" s="1" t="str">
        <f>IF(Flights[[#This Row],[Arrival Delay]] = "", "Cancelled", IF(Flights[[#This Row],[Arrival Delay]]&gt;15, "Delayed", "On time"))</f>
        <v>On time</v>
      </c>
      <c r="X4323" t="str">
        <f>IF(Flights[[#This Row],[Status]]&lt;&gt;"Delayed","", IF(Flights[[#This Row],[Arrival Delay]]&gt;120, "Severe", IF(Flights[[#This Row],[Arrival Delay]]&gt;60, "Major", "Moderate")))</f>
        <v/>
      </c>
      <c r="Y4323" t="b">
        <v>0</v>
      </c>
      <c r="AA4323" t="str">
        <f>IF(OR(AND(Flights[[#This Row],[Status]]="Cancelled", Flights[[#This Row],[Cancellation Reason]]="Airline/Carrier"), Flights[[#This Row],[Delay Type]]="Severe"), "Yes", "No")</f>
        <v>No</v>
      </c>
    </row>
    <row r="4324" spans="1:27" x14ac:dyDescent="0.3">
      <c r="A4324" s="3">
        <v>42318</v>
      </c>
      <c r="B4324" s="22">
        <f>WEEKNUM(Flights[[#This Row],[Date]], 1)</f>
        <v>46</v>
      </c>
      <c r="C4324" s="22">
        <f>WEEKDAY(Flights[[#This Row],[Date]],1)</f>
        <v>3</v>
      </c>
      <c r="D4324" t="s">
        <v>1423</v>
      </c>
      <c r="E4324" t="s">
        <v>1994</v>
      </c>
      <c r="F4324" t="s">
        <v>0</v>
      </c>
      <c r="G4324" t="s">
        <v>7</v>
      </c>
      <c r="H4324" t="str">
        <f>_xlfn.XLOOKUP(Flights[[#This Row],[Destination]], Airports!$A$2:$A$78, Airports!$D$2:$D$78)</f>
        <v>Austin</v>
      </c>
      <c r="I4324" t="str" cm="1">
        <f t="array" ref="I4324">_xlfn.XLOOKUP(Flights[[#This Row],[Destination]],_xlfn._TRO_TRAILING( Airports!A:A),_xlfn._TRO_TRAILING( Airports!E:E), "Not found")</f>
        <v>TX</v>
      </c>
      <c r="J4324" s="1">
        <v>0.34861111111111109</v>
      </c>
      <c r="K4324" s="22">
        <f>HOUR(Flights[[#This Row],[Scheduled Departure]])</f>
        <v>8</v>
      </c>
      <c r="L4324" s="1">
        <v>0.34722222222222221</v>
      </c>
      <c r="M4324">
        <f>(L4324-J4324)*24*60</f>
        <v>-1.9999999999999929</v>
      </c>
      <c r="N4324" s="16">
        <f>Flights[[#This Row],[Length (min)]]/60</f>
        <v>2.9666666666666668</v>
      </c>
      <c r="O4324">
        <v>178</v>
      </c>
      <c r="P4324">
        <v>1242</v>
      </c>
      <c r="Q4324" s="18">
        <f>IFERROR(Flights[[#This Row],[Distance]]/Flights[[#This Row],[Length (hr)]], "")</f>
        <v>418.65168539325839</v>
      </c>
      <c r="R4324" s="1">
        <v>0.55833333333333335</v>
      </c>
      <c r="S4324" s="1" t="str">
        <f>IF(Flights[[#This Row],[Length (hr)]]&lt;2, "No meal", IF(Flights[[#This Row],[Length (hr)]]&lt;3.5, "Light meal", "Full meal"))</f>
        <v>Light meal</v>
      </c>
      <c r="T4324" s="1" t="str">
        <f>IF(AND(Flights[[#This Row],[Airline]]="US Airways", Flights[[#This Row],[Meal]]="Full Meal"), "Yes", "No")</f>
        <v>No</v>
      </c>
      <c r="U4324" s="1">
        <v>0.5541666666666667</v>
      </c>
      <c r="V4324">
        <v>-6</v>
      </c>
      <c r="W4324" s="1" t="str">
        <f>IF(Flights[[#This Row],[Arrival Delay]] = "", "Cancelled", IF(Flights[[#This Row],[Arrival Delay]]&gt;15, "Delayed", "On time"))</f>
        <v>On time</v>
      </c>
      <c r="X4324" t="str">
        <f>IF(Flights[[#This Row],[Status]]&lt;&gt;"Delayed","", IF(Flights[[#This Row],[Arrival Delay]]&gt;120, "Severe", IF(Flights[[#This Row],[Arrival Delay]]&gt;60, "Major", "Moderate")))</f>
        <v/>
      </c>
      <c r="Y4324" t="b">
        <v>0</v>
      </c>
      <c r="AA4324" t="str">
        <f>IF(OR(AND(Flights[[#This Row],[Status]]="Cancelled", Flights[[#This Row],[Cancellation Reason]]="Airline/Carrier"), Flights[[#This Row],[Delay Type]]="Severe"), "Yes", "No")</f>
        <v>No</v>
      </c>
    </row>
    <row r="4325" spans="1:27" x14ac:dyDescent="0.3">
      <c r="A4325" s="3">
        <v>42318</v>
      </c>
      <c r="B4325" s="22">
        <f>WEEKNUM(Flights[[#This Row],[Date]], 1)</f>
        <v>46</v>
      </c>
      <c r="C4325" s="22">
        <f>WEEKDAY(Flights[[#This Row],[Date]],1)</f>
        <v>3</v>
      </c>
      <c r="D4325" t="s">
        <v>1833</v>
      </c>
      <c r="E4325" t="s">
        <v>1989</v>
      </c>
      <c r="F4325" t="s">
        <v>0</v>
      </c>
      <c r="G4325" t="s">
        <v>347</v>
      </c>
      <c r="H4325" t="str">
        <f>_xlfn.XLOOKUP(Flights[[#This Row],[Destination]], Airports!$A$2:$A$78, Airports!$D$2:$D$78)</f>
        <v>San Jose</v>
      </c>
      <c r="I4325" t="str" cm="1">
        <f t="array" ref="I4325">_xlfn.XLOOKUP(Flights[[#This Row],[Destination]],_xlfn._TRO_TRAILING( Airports!A:A),_xlfn._TRO_TRAILING( Airports!E:E), "Not found")</f>
        <v>CA</v>
      </c>
      <c r="J4325" s="1">
        <v>0.52638888888888891</v>
      </c>
      <c r="K4325" s="22">
        <f>HOUR(Flights[[#This Row],[Scheduled Departure]])</f>
        <v>12</v>
      </c>
      <c r="L4325" s="1">
        <v>0.52500000000000002</v>
      </c>
      <c r="M4325">
        <f>(L4325-J4325)*24*60</f>
        <v>-1.9999999999999929</v>
      </c>
      <c r="N4325" s="16">
        <f>Flights[[#This Row],[Length (min)]]/60</f>
        <v>1.3333333333333333</v>
      </c>
      <c r="O4325">
        <v>80</v>
      </c>
      <c r="P4325">
        <v>308</v>
      </c>
      <c r="Q4325" s="18">
        <f>IFERROR(Flights[[#This Row],[Distance]]/Flights[[#This Row],[Length (hr)]], "")</f>
        <v>231</v>
      </c>
      <c r="R4325" s="1">
        <v>0.5805555555555556</v>
      </c>
      <c r="S4325" s="1" t="str">
        <f>IF(Flights[[#This Row],[Length (hr)]]&lt;2, "No meal", IF(Flights[[#This Row],[Length (hr)]]&lt;3.5, "Light meal", "Full meal"))</f>
        <v>No meal</v>
      </c>
      <c r="T4325" s="1" t="str">
        <f>IF(AND(Flights[[#This Row],[Airline]]="US Airways", Flights[[#This Row],[Meal]]="Full Meal"), "Yes", "No")</f>
        <v>No</v>
      </c>
      <c r="U4325" s="1">
        <v>0.5805555555555556</v>
      </c>
      <c r="V4325">
        <v>0</v>
      </c>
      <c r="W4325" s="1" t="str">
        <f>IF(Flights[[#This Row],[Arrival Delay]] = "", "Cancelled", IF(Flights[[#This Row],[Arrival Delay]]&gt;15, "Delayed", "On time"))</f>
        <v>On time</v>
      </c>
      <c r="X4325" t="str">
        <f>IF(Flights[[#This Row],[Status]]&lt;&gt;"Delayed","", IF(Flights[[#This Row],[Arrival Delay]]&gt;120, "Severe", IF(Flights[[#This Row],[Arrival Delay]]&gt;60, "Major", "Moderate")))</f>
        <v/>
      </c>
      <c r="Y4325" t="b">
        <v>0</v>
      </c>
      <c r="AA4325" t="str">
        <f>IF(OR(AND(Flights[[#This Row],[Status]]="Cancelled", Flights[[#This Row],[Cancellation Reason]]="Airline/Carrier"), Flights[[#This Row],[Delay Type]]="Severe"), "Yes", "No")</f>
        <v>No</v>
      </c>
    </row>
    <row r="4326" spans="1:27" x14ac:dyDescent="0.3">
      <c r="A4326" s="3">
        <v>42318</v>
      </c>
      <c r="B4326" s="22">
        <f>WEEKNUM(Flights[[#This Row],[Date]], 1)</f>
        <v>46</v>
      </c>
      <c r="C4326" s="22">
        <f>WEEKDAY(Flights[[#This Row],[Date]],1)</f>
        <v>3</v>
      </c>
      <c r="D4326" t="s">
        <v>510</v>
      </c>
      <c r="E4326" t="s">
        <v>1996</v>
      </c>
      <c r="F4326" t="s">
        <v>0</v>
      </c>
      <c r="G4326" t="s">
        <v>281</v>
      </c>
      <c r="H4326" t="str">
        <f>_xlfn.XLOOKUP(Flights[[#This Row],[Destination]], Airports!$A$2:$A$78, Airports!$D$2:$D$78)</f>
        <v>Newark</v>
      </c>
      <c r="I4326" t="str" cm="1">
        <f t="array" ref="I4326">_xlfn.XLOOKUP(Flights[[#This Row],[Destination]],_xlfn._TRO_TRAILING( Airports!A:A),_xlfn._TRO_TRAILING( Airports!E:E), "Not found")</f>
        <v>NJ</v>
      </c>
      <c r="J4326" s="1">
        <v>0.54166666666666663</v>
      </c>
      <c r="K4326" s="22">
        <f>HOUR(Flights[[#This Row],[Scheduled Departure]])</f>
        <v>13</v>
      </c>
      <c r="L4326" s="1">
        <v>0.56319444444444444</v>
      </c>
      <c r="M4326">
        <f>(L4326-J4326)*24*60</f>
        <v>31.00000000000005</v>
      </c>
      <c r="N4326" s="16">
        <f>Flights[[#This Row],[Length (min)]]/60</f>
        <v>4.9666666666666668</v>
      </c>
      <c r="O4326">
        <v>298</v>
      </c>
      <c r="P4326">
        <v>2454</v>
      </c>
      <c r="Q4326" s="18">
        <f>IFERROR(Flights[[#This Row],[Distance]]/Flights[[#This Row],[Length (hr)]], "")</f>
        <v>494.09395973154363</v>
      </c>
      <c r="R4326" s="1">
        <v>0.87847222222222221</v>
      </c>
      <c r="S4326" s="1" t="str">
        <f>IF(Flights[[#This Row],[Length (hr)]]&lt;2, "No meal", IF(Flights[[#This Row],[Length (hr)]]&lt;3.5, "Light meal", "Full meal"))</f>
        <v>Full meal</v>
      </c>
      <c r="T4326" s="1" t="str">
        <f>IF(AND(Flights[[#This Row],[Airline]]="US Airways", Flights[[#This Row],[Meal]]="Full Meal"), "Yes", "No")</f>
        <v>No</v>
      </c>
      <c r="U4326" s="1">
        <v>0.89513888888888893</v>
      </c>
      <c r="V4326">
        <v>24</v>
      </c>
      <c r="W4326" s="1" t="str">
        <f>IF(Flights[[#This Row],[Arrival Delay]] = "", "Cancelled", IF(Flights[[#This Row],[Arrival Delay]]&gt;15, "Delayed", "On time"))</f>
        <v>Delayed</v>
      </c>
      <c r="X4326" t="str">
        <f>IF(Flights[[#This Row],[Status]]&lt;&gt;"Delayed","", IF(Flights[[#This Row],[Arrival Delay]]&gt;120, "Severe", IF(Flights[[#This Row],[Arrival Delay]]&gt;60, "Major", "Moderate")))</f>
        <v>Moderate</v>
      </c>
      <c r="Y4326" t="b">
        <v>0</v>
      </c>
      <c r="AA4326" t="str">
        <f>IF(OR(AND(Flights[[#This Row],[Status]]="Cancelled", Flights[[#This Row],[Cancellation Reason]]="Airline/Carrier"), Flights[[#This Row],[Delay Type]]="Severe"), "Yes", "No")</f>
        <v>No</v>
      </c>
    </row>
    <row r="4327" spans="1:27" x14ac:dyDescent="0.3">
      <c r="A4327" s="3">
        <v>42318</v>
      </c>
      <c r="B4327" s="22">
        <f>WEEKNUM(Flights[[#This Row],[Date]], 1)</f>
        <v>46</v>
      </c>
      <c r="C4327" s="22">
        <f>WEEKDAY(Flights[[#This Row],[Date]],1)</f>
        <v>3</v>
      </c>
      <c r="D4327" t="s">
        <v>531</v>
      </c>
      <c r="E4327" t="s">
        <v>1995</v>
      </c>
      <c r="F4327" t="s">
        <v>0</v>
      </c>
      <c r="G4327" t="s">
        <v>5</v>
      </c>
      <c r="H4327" t="str">
        <f>_xlfn.XLOOKUP(Flights[[#This Row],[Destination]], Airports!$A$2:$A$78, Airports!$D$2:$D$78)</f>
        <v>St. Louis</v>
      </c>
      <c r="I4327" t="str" cm="1">
        <f t="array" ref="I4327">_xlfn.XLOOKUP(Flights[[#This Row],[Destination]],_xlfn._TRO_TRAILING( Airports!A:A),_xlfn._TRO_TRAILING( Airports!E:E), "Not found")</f>
        <v>MO</v>
      </c>
      <c r="J4327" s="1">
        <v>0.55902777777777779</v>
      </c>
      <c r="K4327" s="22">
        <f>HOUR(Flights[[#This Row],[Scheduled Departure]])</f>
        <v>13</v>
      </c>
      <c r="L4327" s="1">
        <v>0.58611111111111114</v>
      </c>
      <c r="M4327">
        <f>(L4327-J4327)*24*60</f>
        <v>39.000000000000021</v>
      </c>
      <c r="N4327" s="16">
        <f>Flights[[#This Row],[Length (min)]]/60</f>
        <v>2.95</v>
      </c>
      <c r="O4327">
        <v>177</v>
      </c>
      <c r="P4327">
        <v>1592</v>
      </c>
      <c r="Q4327" s="18">
        <f>IFERROR(Flights[[#This Row],[Distance]]/Flights[[#This Row],[Length (hr)]], "")</f>
        <v>539.66101694915255</v>
      </c>
      <c r="R4327" s="1">
        <v>0.78819444444444442</v>
      </c>
      <c r="S4327" s="1" t="str">
        <f>IF(Flights[[#This Row],[Length (hr)]]&lt;2, "No meal", IF(Flights[[#This Row],[Length (hr)]]&lt;3.5, "Light meal", "Full meal"))</f>
        <v>Light meal</v>
      </c>
      <c r="T4327" s="1" t="str">
        <f>IF(AND(Flights[[#This Row],[Airline]]="US Airways", Flights[[#This Row],[Meal]]="Full Meal"), "Yes", "No")</f>
        <v>No</v>
      </c>
      <c r="U4327" s="1">
        <v>0.79236111111111107</v>
      </c>
      <c r="V4327">
        <v>6</v>
      </c>
      <c r="W4327" s="1" t="str">
        <f>IF(Flights[[#This Row],[Arrival Delay]] = "", "Cancelled", IF(Flights[[#This Row],[Arrival Delay]]&gt;15, "Delayed", "On time"))</f>
        <v>On time</v>
      </c>
      <c r="X4327" t="str">
        <f>IF(Flights[[#This Row],[Status]]&lt;&gt;"Delayed","", IF(Flights[[#This Row],[Arrival Delay]]&gt;120, "Severe", IF(Flights[[#This Row],[Arrival Delay]]&gt;60, "Major", "Moderate")))</f>
        <v/>
      </c>
      <c r="Y4327" t="b">
        <v>0</v>
      </c>
      <c r="AA4327" t="str">
        <f>IF(OR(AND(Flights[[#This Row],[Status]]="Cancelled", Flights[[#This Row],[Cancellation Reason]]="Airline/Carrier"), Flights[[#This Row],[Delay Type]]="Severe"), "Yes", "No")</f>
        <v>No</v>
      </c>
    </row>
    <row r="4328" spans="1:27" x14ac:dyDescent="0.3">
      <c r="A4328" s="3">
        <v>42318</v>
      </c>
      <c r="B4328" s="22">
        <f>WEEKNUM(Flights[[#This Row],[Date]], 1)</f>
        <v>46</v>
      </c>
      <c r="C4328" s="22">
        <f>WEEKDAY(Flights[[#This Row],[Date]],1)</f>
        <v>3</v>
      </c>
      <c r="D4328" t="s">
        <v>1893</v>
      </c>
      <c r="E4328" t="s">
        <v>1989</v>
      </c>
      <c r="F4328" t="s">
        <v>0</v>
      </c>
      <c r="G4328" t="s">
        <v>351</v>
      </c>
      <c r="H4328" t="str">
        <f>_xlfn.XLOOKUP(Flights[[#This Row],[Destination]], Airports!$A$2:$A$78, Airports!$D$2:$D$78)</f>
        <v>Sacramento</v>
      </c>
      <c r="I4328" t="str" cm="1">
        <f t="array" ref="I4328">_xlfn.XLOOKUP(Flights[[#This Row],[Destination]],_xlfn._TRO_TRAILING( Airports!A:A),_xlfn._TRO_TRAILING( Airports!E:E), "Not found")</f>
        <v>CA</v>
      </c>
      <c r="J4328" s="1">
        <v>0.63194444444444442</v>
      </c>
      <c r="K4328" s="22">
        <f>HOUR(Flights[[#This Row],[Scheduled Departure]])</f>
        <v>15</v>
      </c>
      <c r="L4328" s="1">
        <v>0.62847222222222221</v>
      </c>
      <c r="M4328">
        <f>(L4328-J4328)*24*60</f>
        <v>-4.9999999999999822</v>
      </c>
      <c r="N4328" s="16">
        <f>Flights[[#This Row],[Length (min)]]/60</f>
        <v>1.3333333333333333</v>
      </c>
      <c r="O4328">
        <v>80</v>
      </c>
      <c r="P4328">
        <v>373</v>
      </c>
      <c r="Q4328" s="18">
        <f>IFERROR(Flights[[#This Row],[Distance]]/Flights[[#This Row],[Length (hr)]], "")</f>
        <v>279.75</v>
      </c>
      <c r="R4328" s="1">
        <v>0.69027777777777777</v>
      </c>
      <c r="S4328" s="1" t="str">
        <f>IF(Flights[[#This Row],[Length (hr)]]&lt;2, "No meal", IF(Flights[[#This Row],[Length (hr)]]&lt;3.5, "Light meal", "Full meal"))</f>
        <v>No meal</v>
      </c>
      <c r="T4328" s="1" t="str">
        <f>IF(AND(Flights[[#This Row],[Airline]]="US Airways", Flights[[#This Row],[Meal]]="Full Meal"), "Yes", "No")</f>
        <v>No</v>
      </c>
      <c r="U4328" s="1">
        <v>0.68402777777777779</v>
      </c>
      <c r="V4328">
        <v>-9</v>
      </c>
      <c r="W4328" s="1" t="str">
        <f>IF(Flights[[#This Row],[Arrival Delay]] = "", "Cancelled", IF(Flights[[#This Row],[Arrival Delay]]&gt;15, "Delayed", "On time"))</f>
        <v>On time</v>
      </c>
      <c r="X4328" t="str">
        <f>IF(Flights[[#This Row],[Status]]&lt;&gt;"Delayed","", IF(Flights[[#This Row],[Arrival Delay]]&gt;120, "Severe", IF(Flights[[#This Row],[Arrival Delay]]&gt;60, "Major", "Moderate")))</f>
        <v/>
      </c>
      <c r="Y4328" t="b">
        <v>0</v>
      </c>
      <c r="AA4328" t="str">
        <f>IF(OR(AND(Flights[[#This Row],[Status]]="Cancelled", Flights[[#This Row],[Cancellation Reason]]="Airline/Carrier"), Flights[[#This Row],[Delay Type]]="Severe"), "Yes", "No")</f>
        <v>No</v>
      </c>
    </row>
    <row r="4329" spans="1:27" x14ac:dyDescent="0.3">
      <c r="A4329" s="3">
        <v>42318</v>
      </c>
      <c r="B4329" s="22">
        <f>WEEKNUM(Flights[[#This Row],[Date]], 1)</f>
        <v>46</v>
      </c>
      <c r="C4329" s="22">
        <f>WEEKDAY(Flights[[#This Row],[Date]],1)</f>
        <v>3</v>
      </c>
      <c r="D4329" t="s">
        <v>88</v>
      </c>
      <c r="E4329" t="s">
        <v>1987</v>
      </c>
      <c r="F4329" t="s">
        <v>0</v>
      </c>
      <c r="G4329" t="s">
        <v>15</v>
      </c>
      <c r="H4329" t="str">
        <f>_xlfn.XLOOKUP(Flights[[#This Row],[Destination]], Airports!$A$2:$A$78, Airports!$D$2:$D$78)</f>
        <v>Las Vegas</v>
      </c>
      <c r="I4329" t="str" cm="1">
        <f t="array" ref="I4329">_xlfn.XLOOKUP(Flights[[#This Row],[Destination]],_xlfn._TRO_TRAILING( Airports!A:A),_xlfn._TRO_TRAILING( Airports!E:E), "Not found")</f>
        <v>NV</v>
      </c>
      <c r="J4329" s="1">
        <v>0.77777777777777779</v>
      </c>
      <c r="K4329" s="22">
        <f>HOUR(Flights[[#This Row],[Scheduled Departure]])</f>
        <v>18</v>
      </c>
      <c r="L4329" s="1">
        <v>0.79166666666666663</v>
      </c>
      <c r="M4329">
        <f>(L4329-J4329)*24*60</f>
        <v>19.999999999999929</v>
      </c>
      <c r="N4329" s="16">
        <f>Flights[[#This Row],[Length (min)]]/60</f>
        <v>1.1166666666666667</v>
      </c>
      <c r="O4329">
        <v>67</v>
      </c>
      <c r="P4329">
        <v>236</v>
      </c>
      <c r="Q4329" s="18">
        <f>IFERROR(Flights[[#This Row],[Distance]]/Flights[[#This Row],[Length (hr)]], "")</f>
        <v>211.34328358208955</v>
      </c>
      <c r="R4329" s="1">
        <v>0.82916666666666672</v>
      </c>
      <c r="S4329" s="1" t="str">
        <f>IF(Flights[[#This Row],[Length (hr)]]&lt;2, "No meal", IF(Flights[[#This Row],[Length (hr)]]&lt;3.5, "Light meal", "Full meal"))</f>
        <v>No meal</v>
      </c>
      <c r="T4329" s="1" t="str">
        <f>IF(AND(Flights[[#This Row],[Airline]]="US Airways", Flights[[#This Row],[Meal]]="Full Meal"), "Yes", "No")</f>
        <v>No</v>
      </c>
      <c r="U4329" s="1">
        <v>0.83819444444444446</v>
      </c>
      <c r="V4329">
        <v>13</v>
      </c>
      <c r="W4329" s="1" t="str">
        <f>IF(Flights[[#This Row],[Arrival Delay]] = "", "Cancelled", IF(Flights[[#This Row],[Arrival Delay]]&gt;15, "Delayed", "On time"))</f>
        <v>On time</v>
      </c>
      <c r="X4329" t="str">
        <f>IF(Flights[[#This Row],[Status]]&lt;&gt;"Delayed","", IF(Flights[[#This Row],[Arrival Delay]]&gt;120, "Severe", IF(Flights[[#This Row],[Arrival Delay]]&gt;60, "Major", "Moderate")))</f>
        <v/>
      </c>
      <c r="Y4329" t="b">
        <v>0</v>
      </c>
      <c r="AA4329" t="str">
        <f>IF(OR(AND(Flights[[#This Row],[Status]]="Cancelled", Flights[[#This Row],[Cancellation Reason]]="Airline/Carrier"), Flights[[#This Row],[Delay Type]]="Severe"), "Yes", "No")</f>
        <v>No</v>
      </c>
    </row>
    <row r="4330" spans="1:27" x14ac:dyDescent="0.3">
      <c r="A4330" s="3">
        <v>42318</v>
      </c>
      <c r="B4330" s="22">
        <f>WEEKNUM(Flights[[#This Row],[Date]], 1)</f>
        <v>46</v>
      </c>
      <c r="C4330" s="22">
        <f>WEEKDAY(Flights[[#This Row],[Date]],1)</f>
        <v>3</v>
      </c>
      <c r="D4330" t="s">
        <v>1023</v>
      </c>
      <c r="E4330" t="s">
        <v>1994</v>
      </c>
      <c r="F4330" t="s">
        <v>0</v>
      </c>
      <c r="G4330" t="s">
        <v>29</v>
      </c>
      <c r="H4330" t="str">
        <f>_xlfn.XLOOKUP(Flights[[#This Row],[Destination]], Airports!$A$2:$A$78, Airports!$D$2:$D$78)</f>
        <v>Phoenix</v>
      </c>
      <c r="I4330" t="str" cm="1">
        <f t="array" ref="I4330">_xlfn.XLOOKUP(Flights[[#This Row],[Destination]],_xlfn._TRO_TRAILING( Airports!A:A),_xlfn._TRO_TRAILING( Airports!E:E), "Not found")</f>
        <v>AZ</v>
      </c>
      <c r="J4330" s="1">
        <v>0.8618055555555556</v>
      </c>
      <c r="K4330" s="22">
        <f>HOUR(Flights[[#This Row],[Scheduled Departure]])</f>
        <v>20</v>
      </c>
      <c r="L4330" s="1">
        <v>0.86041666666666672</v>
      </c>
      <c r="M4330">
        <f>(L4330-J4330)*24*60</f>
        <v>-1.9999999999999929</v>
      </c>
      <c r="N4330" s="16">
        <f>Flights[[#This Row],[Length (min)]]/60</f>
        <v>1.2</v>
      </c>
      <c r="O4330">
        <v>72</v>
      </c>
      <c r="P4330">
        <v>370</v>
      </c>
      <c r="Q4330" s="18">
        <f>IFERROR(Flights[[#This Row],[Distance]]/Flights[[#This Row],[Length (hr)]], "")</f>
        <v>308.33333333333337</v>
      </c>
      <c r="R4330" s="1">
        <v>0.95763888888888893</v>
      </c>
      <c r="S4330" s="1" t="str">
        <f>IF(Flights[[#This Row],[Length (hr)]]&lt;2, "No meal", IF(Flights[[#This Row],[Length (hr)]]&lt;3.5, "Light meal", "Full meal"))</f>
        <v>No meal</v>
      </c>
      <c r="T4330" s="1" t="str">
        <f>IF(AND(Flights[[#This Row],[Airline]]="US Airways", Flights[[#This Row],[Meal]]="Full Meal"), "Yes", "No")</f>
        <v>No</v>
      </c>
      <c r="U4330" s="1">
        <v>0.95208333333333328</v>
      </c>
      <c r="V4330">
        <v>-8</v>
      </c>
      <c r="W4330" s="1" t="str">
        <f>IF(Flights[[#This Row],[Arrival Delay]] = "", "Cancelled", IF(Flights[[#This Row],[Arrival Delay]]&gt;15, "Delayed", "On time"))</f>
        <v>On time</v>
      </c>
      <c r="X4330" t="str">
        <f>IF(Flights[[#This Row],[Status]]&lt;&gt;"Delayed","", IF(Flights[[#This Row],[Arrival Delay]]&gt;120, "Severe", IF(Flights[[#This Row],[Arrival Delay]]&gt;60, "Major", "Moderate")))</f>
        <v/>
      </c>
      <c r="Y4330" t="b">
        <v>0</v>
      </c>
      <c r="AA4330" t="str">
        <f>IF(OR(AND(Flights[[#This Row],[Status]]="Cancelled", Flights[[#This Row],[Cancellation Reason]]="Airline/Carrier"), Flights[[#This Row],[Delay Type]]="Severe"), "Yes", "No")</f>
        <v>No</v>
      </c>
    </row>
    <row r="4331" spans="1:27" x14ac:dyDescent="0.3">
      <c r="A4331" s="3">
        <v>42318</v>
      </c>
      <c r="B4331" s="22">
        <f>WEEKNUM(Flights[[#This Row],[Date]], 1)</f>
        <v>46</v>
      </c>
      <c r="C4331" s="22">
        <f>WEEKDAY(Flights[[#This Row],[Date]],1)</f>
        <v>3</v>
      </c>
      <c r="D4331" t="s">
        <v>517</v>
      </c>
      <c r="E4331" t="s">
        <v>1990</v>
      </c>
      <c r="F4331" t="s">
        <v>0</v>
      </c>
      <c r="G4331" t="s">
        <v>281</v>
      </c>
      <c r="H4331" t="str">
        <f>_xlfn.XLOOKUP(Flights[[#This Row],[Destination]], Airports!$A$2:$A$78, Airports!$D$2:$D$78)</f>
        <v>Newark</v>
      </c>
      <c r="I4331" t="str" cm="1">
        <f t="array" ref="I4331">_xlfn.XLOOKUP(Flights[[#This Row],[Destination]],_xlfn._TRO_TRAILING( Airports!A:A),_xlfn._TRO_TRAILING( Airports!E:E), "Not found")</f>
        <v>NJ</v>
      </c>
      <c r="J4331" s="1">
        <v>0.99652777777777779</v>
      </c>
      <c r="K4331" s="22">
        <f>HOUR(Flights[[#This Row],[Scheduled Departure]])</f>
        <v>23</v>
      </c>
      <c r="L4331" s="1">
        <v>6.2500000000000003E-3</v>
      </c>
      <c r="M4331">
        <f>(L4331-J4331)*24*60</f>
        <v>-1426</v>
      </c>
      <c r="N4331" s="16">
        <f>Flights[[#This Row],[Length (min)]]/60</f>
        <v>4.7166666666666668</v>
      </c>
      <c r="O4331">
        <v>283</v>
      </c>
      <c r="P4331">
        <v>2454</v>
      </c>
      <c r="Q4331" s="18">
        <f>IFERROR(Flights[[#This Row],[Distance]]/Flights[[#This Row],[Length (hr)]], "")</f>
        <v>520.28268551236749</v>
      </c>
      <c r="R4331" s="1">
        <v>0.34097222222222223</v>
      </c>
      <c r="S4331" s="1" t="str">
        <f>IF(Flights[[#This Row],[Length (hr)]]&lt;2, "No meal", IF(Flights[[#This Row],[Length (hr)]]&lt;3.5, "Light meal", "Full meal"))</f>
        <v>Full meal</v>
      </c>
      <c r="T4331" s="1" t="str">
        <f>IF(AND(Flights[[#This Row],[Airline]]="US Airways", Flights[[#This Row],[Meal]]="Full Meal"), "Yes", "No")</f>
        <v>No</v>
      </c>
      <c r="U4331" s="1">
        <v>0.32777777777777778</v>
      </c>
      <c r="V4331">
        <v>-19</v>
      </c>
      <c r="W4331" s="1" t="str">
        <f>IF(Flights[[#This Row],[Arrival Delay]] = "", "Cancelled", IF(Flights[[#This Row],[Arrival Delay]]&gt;15, "Delayed", "On time"))</f>
        <v>On time</v>
      </c>
      <c r="X4331" t="str">
        <f>IF(Flights[[#This Row],[Status]]&lt;&gt;"Delayed","", IF(Flights[[#This Row],[Arrival Delay]]&gt;120, "Severe", IF(Flights[[#This Row],[Arrival Delay]]&gt;60, "Major", "Moderate")))</f>
        <v/>
      </c>
      <c r="Y4331" t="b">
        <v>0</v>
      </c>
      <c r="AA4331" t="str">
        <f>IF(OR(AND(Flights[[#This Row],[Status]]="Cancelled", Flights[[#This Row],[Cancellation Reason]]="Airline/Carrier"), Flights[[#This Row],[Delay Type]]="Severe"), "Yes", "No")</f>
        <v>No</v>
      </c>
    </row>
    <row r="4332" spans="1:27" x14ac:dyDescent="0.3">
      <c r="A4332" s="3">
        <v>42319</v>
      </c>
      <c r="B4332" s="22">
        <f>WEEKNUM(Flights[[#This Row],[Date]], 1)</f>
        <v>46</v>
      </c>
      <c r="C4332" s="22">
        <f>WEEKDAY(Flights[[#This Row],[Date]],1)</f>
        <v>4</v>
      </c>
      <c r="D4332" t="s">
        <v>1430</v>
      </c>
      <c r="E4332" t="s">
        <v>1990</v>
      </c>
      <c r="F4332" t="s">
        <v>0</v>
      </c>
      <c r="G4332" t="s">
        <v>4</v>
      </c>
      <c r="H4332" t="str">
        <f>_xlfn.XLOOKUP(Flights[[#This Row],[Destination]], Airports!$A$2:$A$78, Airports!$D$2:$D$78)</f>
        <v>Chicago</v>
      </c>
      <c r="I4332" t="str" cm="1">
        <f t="array" ref="I4332">_xlfn.XLOOKUP(Flights[[#This Row],[Destination]],_xlfn._TRO_TRAILING( Airports!A:A),_xlfn._TRO_TRAILING( Airports!E:E), "Not found")</f>
        <v>IL</v>
      </c>
      <c r="J4332" s="1">
        <v>2.1527777777777778E-2</v>
      </c>
      <c r="K4332" s="22">
        <f>HOUR(Flights[[#This Row],[Scheduled Departure]])</f>
        <v>0</v>
      </c>
      <c r="L4332" s="1">
        <v>1.9444444444444445E-2</v>
      </c>
      <c r="M4332">
        <f>(L4332-J4332)*24*60</f>
        <v>-2.9999999999999991</v>
      </c>
      <c r="N4332" s="16">
        <f>Flights[[#This Row],[Length (min)]]/60</f>
        <v>3.3166666666666669</v>
      </c>
      <c r="O4332">
        <v>199</v>
      </c>
      <c r="P4332">
        <v>1744</v>
      </c>
      <c r="Q4332" s="18">
        <f>IFERROR(Flights[[#This Row],[Distance]]/Flights[[#This Row],[Length (hr)]], "")</f>
        <v>525.8291457286432</v>
      </c>
      <c r="R4332" s="1">
        <v>0.27569444444444446</v>
      </c>
      <c r="S4332" s="1" t="str">
        <f>IF(Flights[[#This Row],[Length (hr)]]&lt;2, "No meal", IF(Flights[[#This Row],[Length (hr)]]&lt;3.5, "Light meal", "Full meal"))</f>
        <v>Light meal</v>
      </c>
      <c r="T4332" s="1" t="str">
        <f>IF(AND(Flights[[#This Row],[Airline]]="US Airways", Flights[[#This Row],[Meal]]="Full Meal"), "Yes", "No")</f>
        <v>No</v>
      </c>
      <c r="U4332" s="1">
        <v>0.24097222222222223</v>
      </c>
      <c r="V4332">
        <v>-50</v>
      </c>
      <c r="W4332" s="1" t="str">
        <f>IF(Flights[[#This Row],[Arrival Delay]] = "", "Cancelled", IF(Flights[[#This Row],[Arrival Delay]]&gt;15, "Delayed", "On time"))</f>
        <v>On time</v>
      </c>
      <c r="X4332" t="str">
        <f>IF(Flights[[#This Row],[Status]]&lt;&gt;"Delayed","", IF(Flights[[#This Row],[Arrival Delay]]&gt;120, "Severe", IF(Flights[[#This Row],[Arrival Delay]]&gt;60, "Major", "Moderate")))</f>
        <v/>
      </c>
      <c r="Y4332" t="b">
        <v>0</v>
      </c>
      <c r="AA4332" t="str">
        <f>IF(OR(AND(Flights[[#This Row],[Status]]="Cancelled", Flights[[#This Row],[Cancellation Reason]]="Airline/Carrier"), Flights[[#This Row],[Delay Type]]="Severe"), "Yes", "No")</f>
        <v>No</v>
      </c>
    </row>
    <row r="4333" spans="1:27" x14ac:dyDescent="0.3">
      <c r="A4333" s="3">
        <v>42319</v>
      </c>
      <c r="B4333" s="22">
        <f>WEEKNUM(Flights[[#This Row],[Date]], 1)</f>
        <v>46</v>
      </c>
      <c r="C4333" s="22">
        <f>WEEKDAY(Flights[[#This Row],[Date]],1)</f>
        <v>4</v>
      </c>
      <c r="D4333" t="s">
        <v>1642</v>
      </c>
      <c r="E4333" t="s">
        <v>1990</v>
      </c>
      <c r="F4333" t="s">
        <v>0</v>
      </c>
      <c r="G4333" t="s">
        <v>281</v>
      </c>
      <c r="H4333" t="str">
        <f>_xlfn.XLOOKUP(Flights[[#This Row],[Destination]], Airports!$A$2:$A$78, Airports!$D$2:$D$78)</f>
        <v>Newark</v>
      </c>
      <c r="I4333" t="str" cm="1">
        <f t="array" ref="I4333">_xlfn.XLOOKUP(Flights[[#This Row],[Destination]],_xlfn._TRO_TRAILING( Airports!A:A),_xlfn._TRO_TRAILING( Airports!E:E), "Not found")</f>
        <v>NJ</v>
      </c>
      <c r="J4333" s="1">
        <v>0.29166666666666669</v>
      </c>
      <c r="K4333" s="22">
        <f>HOUR(Flights[[#This Row],[Scheduled Departure]])</f>
        <v>7</v>
      </c>
      <c r="L4333" s="1">
        <v>0.28958333333333336</v>
      </c>
      <c r="M4333">
        <f>(L4333-J4333)*24*60</f>
        <v>-2.9999999999999893</v>
      </c>
      <c r="N4333" s="16">
        <f>Flights[[#This Row],[Length (min)]]/60</f>
        <v>4.7666666666666666</v>
      </c>
      <c r="O4333">
        <v>286</v>
      </c>
      <c r="P4333">
        <v>2454</v>
      </c>
      <c r="Q4333" s="18">
        <f>IFERROR(Flights[[#This Row],[Distance]]/Flights[[#This Row],[Length (hr)]], "")</f>
        <v>514.82517482517483</v>
      </c>
      <c r="R4333" s="1">
        <v>0.64166666666666672</v>
      </c>
      <c r="S4333" s="1" t="str">
        <f>IF(Flights[[#This Row],[Length (hr)]]&lt;2, "No meal", IF(Flights[[#This Row],[Length (hr)]]&lt;3.5, "Light meal", "Full meal"))</f>
        <v>Full meal</v>
      </c>
      <c r="T4333" s="1" t="str">
        <f>IF(AND(Flights[[#This Row],[Airline]]="US Airways", Flights[[#This Row],[Meal]]="Full Meal"), "Yes", "No")</f>
        <v>No</v>
      </c>
      <c r="U4333" s="1">
        <v>0.61319444444444449</v>
      </c>
      <c r="V4333">
        <v>-41</v>
      </c>
      <c r="W4333" s="1" t="str">
        <f>IF(Flights[[#This Row],[Arrival Delay]] = "", "Cancelled", IF(Flights[[#This Row],[Arrival Delay]]&gt;15, "Delayed", "On time"))</f>
        <v>On time</v>
      </c>
      <c r="X4333" t="str">
        <f>IF(Flights[[#This Row],[Status]]&lt;&gt;"Delayed","", IF(Flights[[#This Row],[Arrival Delay]]&gt;120, "Severe", IF(Flights[[#This Row],[Arrival Delay]]&gt;60, "Major", "Moderate")))</f>
        <v/>
      </c>
      <c r="Y4333" t="b">
        <v>0</v>
      </c>
      <c r="AA4333" t="str">
        <f>IF(OR(AND(Flights[[#This Row],[Status]]="Cancelled", Flights[[#This Row],[Cancellation Reason]]="Airline/Carrier"), Flights[[#This Row],[Delay Type]]="Severe"), "Yes", "No")</f>
        <v>No</v>
      </c>
    </row>
    <row r="4334" spans="1:27" x14ac:dyDescent="0.3">
      <c r="A4334" s="3">
        <v>42319</v>
      </c>
      <c r="B4334" s="22">
        <f>WEEKNUM(Flights[[#This Row],[Date]], 1)</f>
        <v>46</v>
      </c>
      <c r="C4334" s="22">
        <f>WEEKDAY(Flights[[#This Row],[Date]],1)</f>
        <v>4</v>
      </c>
      <c r="D4334" t="s">
        <v>1217</v>
      </c>
      <c r="E4334" t="s">
        <v>1990</v>
      </c>
      <c r="F4334" t="s">
        <v>0</v>
      </c>
      <c r="G4334" t="s">
        <v>293</v>
      </c>
      <c r="H4334" t="str">
        <f>_xlfn.XLOOKUP(Flights[[#This Row],[Destination]], Airports!$A$2:$A$78, Airports!$D$2:$D$78)</f>
        <v>Houston</v>
      </c>
      <c r="I4334" t="str" cm="1">
        <f t="array" ref="I4334">_xlfn.XLOOKUP(Flights[[#This Row],[Destination]],_xlfn._TRO_TRAILING( Airports!A:A),_xlfn._TRO_TRAILING( Airports!E:E), "Not found")</f>
        <v>TX</v>
      </c>
      <c r="J4334" s="1">
        <v>0.38333333333333336</v>
      </c>
      <c r="K4334" s="22">
        <f>HOUR(Flights[[#This Row],[Scheduled Departure]])</f>
        <v>9</v>
      </c>
      <c r="L4334" s="1">
        <v>0.38611111111111113</v>
      </c>
      <c r="M4334">
        <f>(L4334-J4334)*24*60</f>
        <v>3.9999999999999858</v>
      </c>
      <c r="N4334" s="16">
        <f>Flights[[#This Row],[Length (min)]]/60</f>
        <v>2.9166666666666665</v>
      </c>
      <c r="O4334">
        <v>175</v>
      </c>
      <c r="P4334">
        <v>1379</v>
      </c>
      <c r="Q4334" s="18">
        <f>IFERROR(Flights[[#This Row],[Distance]]/Flights[[#This Row],[Length (hr)]], "")</f>
        <v>472.8</v>
      </c>
      <c r="R4334" s="1">
        <v>0.60624999999999996</v>
      </c>
      <c r="S4334" s="1" t="str">
        <f>IF(Flights[[#This Row],[Length (hr)]]&lt;2, "No meal", IF(Flights[[#This Row],[Length (hr)]]&lt;3.5, "Light meal", "Full meal"))</f>
        <v>Light meal</v>
      </c>
      <c r="T4334" s="1" t="str">
        <f>IF(AND(Flights[[#This Row],[Airline]]="US Airways", Flights[[#This Row],[Meal]]="Full Meal"), "Yes", "No")</f>
        <v>No</v>
      </c>
      <c r="U4334" s="1">
        <v>0.59097222222222223</v>
      </c>
      <c r="V4334">
        <v>-22</v>
      </c>
      <c r="W4334" s="1" t="str">
        <f>IF(Flights[[#This Row],[Arrival Delay]] = "", "Cancelled", IF(Flights[[#This Row],[Arrival Delay]]&gt;15, "Delayed", "On time"))</f>
        <v>On time</v>
      </c>
      <c r="X4334" t="str">
        <f>IF(Flights[[#This Row],[Status]]&lt;&gt;"Delayed","", IF(Flights[[#This Row],[Arrival Delay]]&gt;120, "Severe", IF(Flights[[#This Row],[Arrival Delay]]&gt;60, "Major", "Moderate")))</f>
        <v/>
      </c>
      <c r="Y4334" t="b">
        <v>0</v>
      </c>
      <c r="AA4334" t="str">
        <f>IF(OR(AND(Flights[[#This Row],[Status]]="Cancelled", Flights[[#This Row],[Cancellation Reason]]="Airline/Carrier"), Flights[[#This Row],[Delay Type]]="Severe"), "Yes", "No")</f>
        <v>No</v>
      </c>
    </row>
    <row r="4335" spans="1:27" x14ac:dyDescent="0.3">
      <c r="A4335" s="3">
        <v>42319</v>
      </c>
      <c r="B4335" s="22">
        <f>WEEKNUM(Flights[[#This Row],[Date]], 1)</f>
        <v>46</v>
      </c>
      <c r="C4335" s="22">
        <f>WEEKDAY(Flights[[#This Row],[Date]],1)</f>
        <v>4</v>
      </c>
      <c r="D4335" t="s">
        <v>35</v>
      </c>
      <c r="E4335" t="s">
        <v>1987</v>
      </c>
      <c r="F4335" t="s">
        <v>0</v>
      </c>
      <c r="G4335" t="s">
        <v>3</v>
      </c>
      <c r="H4335" t="str">
        <f>_xlfn.XLOOKUP(Flights[[#This Row],[Destination]], Airports!$A$2:$A$78, Airports!$D$2:$D$78)</f>
        <v>Dallas</v>
      </c>
      <c r="I4335" t="str" cm="1">
        <f t="array" ref="I4335">_xlfn.XLOOKUP(Flights[[#This Row],[Destination]],_xlfn._TRO_TRAILING( Airports!A:A),_xlfn._TRO_TRAILING( Airports!E:E), "Not found")</f>
        <v>TX</v>
      </c>
      <c r="J4335" s="1">
        <v>0.47430555555555554</v>
      </c>
      <c r="K4335" s="22">
        <f>HOUR(Flights[[#This Row],[Scheduled Departure]])</f>
        <v>11</v>
      </c>
      <c r="L4335" s="1">
        <v>0.47222222222222221</v>
      </c>
      <c r="M4335">
        <f>(L4335-J4335)*24*60</f>
        <v>-2.9999999999999893</v>
      </c>
      <c r="N4335" s="16">
        <f>Flights[[#This Row],[Length (min)]]/60</f>
        <v>3.1</v>
      </c>
      <c r="O4335">
        <v>186</v>
      </c>
      <c r="P4335">
        <v>1235</v>
      </c>
      <c r="Q4335" s="18">
        <f>IFERROR(Flights[[#This Row],[Distance]]/Flights[[#This Row],[Length (hr)]], "")</f>
        <v>398.38709677419354</v>
      </c>
      <c r="R4335" s="1">
        <v>0.6875</v>
      </c>
      <c r="S4335" s="1" t="str">
        <f>IF(Flights[[#This Row],[Length (hr)]]&lt;2, "No meal", IF(Flights[[#This Row],[Length (hr)]]&lt;3.5, "Light meal", "Full meal"))</f>
        <v>Light meal</v>
      </c>
      <c r="T4335" s="1" t="str">
        <f>IF(AND(Flights[[#This Row],[Airline]]="US Airways", Flights[[#This Row],[Meal]]="Full Meal"), "Yes", "No")</f>
        <v>No</v>
      </c>
      <c r="U4335" s="1">
        <v>0.68472222222222223</v>
      </c>
      <c r="V4335">
        <v>-4</v>
      </c>
      <c r="W4335" s="1" t="str">
        <f>IF(Flights[[#This Row],[Arrival Delay]] = "", "Cancelled", IF(Flights[[#This Row],[Arrival Delay]]&gt;15, "Delayed", "On time"))</f>
        <v>On time</v>
      </c>
      <c r="X4335" t="str">
        <f>IF(Flights[[#This Row],[Status]]&lt;&gt;"Delayed","", IF(Flights[[#This Row],[Arrival Delay]]&gt;120, "Severe", IF(Flights[[#This Row],[Arrival Delay]]&gt;60, "Major", "Moderate")))</f>
        <v/>
      </c>
      <c r="Y4335" t="b">
        <v>0</v>
      </c>
      <c r="AA4335" t="str">
        <f>IF(OR(AND(Flights[[#This Row],[Status]]="Cancelled", Flights[[#This Row],[Cancellation Reason]]="Airline/Carrier"), Flights[[#This Row],[Delay Type]]="Severe"), "Yes", "No")</f>
        <v>No</v>
      </c>
    </row>
    <row r="4336" spans="1:27" x14ac:dyDescent="0.3">
      <c r="A4336" s="3">
        <v>42319</v>
      </c>
      <c r="B4336" s="22">
        <f>WEEKNUM(Flights[[#This Row],[Date]], 1)</f>
        <v>46</v>
      </c>
      <c r="C4336" s="22">
        <f>WEEKDAY(Flights[[#This Row],[Date]],1)</f>
        <v>4</v>
      </c>
      <c r="D4336" t="s">
        <v>1885</v>
      </c>
      <c r="E4336" t="s">
        <v>1989</v>
      </c>
      <c r="F4336" t="s">
        <v>0</v>
      </c>
      <c r="G4336" t="s">
        <v>344</v>
      </c>
      <c r="H4336" t="str">
        <f>_xlfn.XLOOKUP(Flights[[#This Row],[Destination]], Airports!$A$2:$A$78, Airports!$D$2:$D$78)</f>
        <v>Seattle</v>
      </c>
      <c r="I4336" t="str" cm="1">
        <f t="array" ref="I4336">_xlfn.XLOOKUP(Flights[[#This Row],[Destination]],_xlfn._TRO_TRAILING( Airports!A:A),_xlfn._TRO_TRAILING( Airports!E:E), "Not found")</f>
        <v>WA</v>
      </c>
      <c r="J4336" s="1">
        <v>0.54861111111111116</v>
      </c>
      <c r="K4336" s="22">
        <f>HOUR(Flights[[#This Row],[Scheduled Departure]])</f>
        <v>13</v>
      </c>
      <c r="L4336" s="1">
        <v>0.54513888888888884</v>
      </c>
      <c r="M4336">
        <f>(L4336-J4336)*24*60</f>
        <v>-5.0000000000001421</v>
      </c>
      <c r="N4336" s="16">
        <f>Flights[[#This Row],[Length (min)]]/60</f>
        <v>2.9333333333333331</v>
      </c>
      <c r="O4336">
        <v>176</v>
      </c>
      <c r="P4336">
        <v>954</v>
      </c>
      <c r="Q4336" s="18">
        <f>IFERROR(Flights[[#This Row],[Distance]]/Flights[[#This Row],[Length (hr)]], "")</f>
        <v>325.22727272727275</v>
      </c>
      <c r="R4336" s="1">
        <v>0.66666666666666663</v>
      </c>
      <c r="S4336" s="1" t="str">
        <f>IF(Flights[[#This Row],[Length (hr)]]&lt;2, "No meal", IF(Flights[[#This Row],[Length (hr)]]&lt;3.5, "Light meal", "Full meal"))</f>
        <v>Light meal</v>
      </c>
      <c r="T4336" s="1" t="str">
        <f>IF(AND(Flights[[#This Row],[Airline]]="US Airways", Flights[[#This Row],[Meal]]="Full Meal"), "Yes", "No")</f>
        <v>No</v>
      </c>
      <c r="U4336" s="1">
        <v>0.66736111111111107</v>
      </c>
      <c r="V4336">
        <v>1</v>
      </c>
      <c r="W4336" s="1" t="str">
        <f>IF(Flights[[#This Row],[Arrival Delay]] = "", "Cancelled", IF(Flights[[#This Row],[Arrival Delay]]&gt;15, "Delayed", "On time"))</f>
        <v>On time</v>
      </c>
      <c r="X4336" t="str">
        <f>IF(Flights[[#This Row],[Status]]&lt;&gt;"Delayed","", IF(Flights[[#This Row],[Arrival Delay]]&gt;120, "Severe", IF(Flights[[#This Row],[Arrival Delay]]&gt;60, "Major", "Moderate")))</f>
        <v/>
      </c>
      <c r="Y4336" t="b">
        <v>0</v>
      </c>
      <c r="AA4336" t="str">
        <f>IF(OR(AND(Flights[[#This Row],[Status]]="Cancelled", Flights[[#This Row],[Cancellation Reason]]="Airline/Carrier"), Flights[[#This Row],[Delay Type]]="Severe"), "Yes", "No")</f>
        <v>No</v>
      </c>
    </row>
    <row r="4337" spans="1:27" x14ac:dyDescent="0.3">
      <c r="A4337" s="3">
        <v>42319</v>
      </c>
      <c r="B4337" s="22">
        <f>WEEKNUM(Flights[[#This Row],[Date]], 1)</f>
        <v>46</v>
      </c>
      <c r="C4337" s="22">
        <f>WEEKDAY(Flights[[#This Row],[Date]],1)</f>
        <v>4</v>
      </c>
      <c r="D4337" t="s">
        <v>238</v>
      </c>
      <c r="E4337" t="s">
        <v>1987</v>
      </c>
      <c r="F4337" t="s">
        <v>0</v>
      </c>
      <c r="G4337" t="s">
        <v>15</v>
      </c>
      <c r="H4337" t="str">
        <f>_xlfn.XLOOKUP(Flights[[#This Row],[Destination]], Airports!$A$2:$A$78, Airports!$D$2:$D$78)</f>
        <v>Las Vegas</v>
      </c>
      <c r="I4337" t="str" cm="1">
        <f t="array" ref="I4337">_xlfn.XLOOKUP(Flights[[#This Row],[Destination]],_xlfn._TRO_TRAILING( Airports!A:A),_xlfn._TRO_TRAILING( Airports!E:E), "Not found")</f>
        <v>NV</v>
      </c>
      <c r="J4337" s="1">
        <v>0.6875</v>
      </c>
      <c r="K4337" s="22">
        <f>HOUR(Flights[[#This Row],[Scheduled Departure]])</f>
        <v>16</v>
      </c>
      <c r="L4337" s="1">
        <v>0.68472222222222223</v>
      </c>
      <c r="M4337">
        <f>(L4337-J4337)*24*60</f>
        <v>-3.9999999999999858</v>
      </c>
      <c r="N4337" s="16">
        <f>Flights[[#This Row],[Length (min)]]/60</f>
        <v>1.2166666666666666</v>
      </c>
      <c r="O4337">
        <v>73</v>
      </c>
      <c r="P4337">
        <v>236</v>
      </c>
      <c r="Q4337" s="18">
        <f>IFERROR(Flights[[#This Row],[Distance]]/Flights[[#This Row],[Length (hr)]], "")</f>
        <v>193.97260273972606</v>
      </c>
      <c r="R4337" s="1">
        <v>0.74097222222222225</v>
      </c>
      <c r="S4337" s="1" t="str">
        <f>IF(Flights[[#This Row],[Length (hr)]]&lt;2, "No meal", IF(Flights[[#This Row],[Length (hr)]]&lt;3.5, "Light meal", "Full meal"))</f>
        <v>No meal</v>
      </c>
      <c r="T4337" s="1" t="str">
        <f>IF(AND(Flights[[#This Row],[Airline]]="US Airways", Flights[[#This Row],[Meal]]="Full Meal"), "Yes", "No")</f>
        <v>No</v>
      </c>
      <c r="U4337" s="1">
        <v>0.73541666666666672</v>
      </c>
      <c r="V4337">
        <v>-8</v>
      </c>
      <c r="W4337" s="1" t="str">
        <f>IF(Flights[[#This Row],[Arrival Delay]] = "", "Cancelled", IF(Flights[[#This Row],[Arrival Delay]]&gt;15, "Delayed", "On time"))</f>
        <v>On time</v>
      </c>
      <c r="X4337" t="str">
        <f>IF(Flights[[#This Row],[Status]]&lt;&gt;"Delayed","", IF(Flights[[#This Row],[Arrival Delay]]&gt;120, "Severe", IF(Flights[[#This Row],[Arrival Delay]]&gt;60, "Major", "Moderate")))</f>
        <v/>
      </c>
      <c r="Y4337" t="b">
        <v>0</v>
      </c>
      <c r="AA4337" t="str">
        <f>IF(OR(AND(Flights[[#This Row],[Status]]="Cancelled", Flights[[#This Row],[Cancellation Reason]]="Airline/Carrier"), Flights[[#This Row],[Delay Type]]="Severe"), "Yes", "No")</f>
        <v>No</v>
      </c>
    </row>
    <row r="4338" spans="1:27" x14ac:dyDescent="0.3">
      <c r="A4338" s="3">
        <v>42319</v>
      </c>
      <c r="B4338" s="22">
        <f>WEEKNUM(Flights[[#This Row],[Date]], 1)</f>
        <v>46</v>
      </c>
      <c r="C4338" s="22">
        <f>WEEKDAY(Flights[[#This Row],[Date]],1)</f>
        <v>4</v>
      </c>
      <c r="D4338" t="s">
        <v>557</v>
      </c>
      <c r="E4338" t="s">
        <v>1992</v>
      </c>
      <c r="F4338" t="s">
        <v>0</v>
      </c>
      <c r="G4338" t="s">
        <v>12</v>
      </c>
      <c r="H4338" t="str">
        <f>_xlfn.XLOOKUP(Flights[[#This Row],[Destination]], Airports!$A$2:$A$78, Airports!$D$2:$D$78)</f>
        <v>New York</v>
      </c>
      <c r="I4338" t="str" cm="1">
        <f t="array" ref="I4338">_xlfn.XLOOKUP(Flights[[#This Row],[Destination]],_xlfn._TRO_TRAILING( Airports!A:A),_xlfn._TRO_TRAILING( Airports!E:E), "Not found")</f>
        <v>NY</v>
      </c>
      <c r="J4338" s="1">
        <v>0.70138888888888884</v>
      </c>
      <c r="K4338" s="22">
        <f>HOUR(Flights[[#This Row],[Scheduled Departure]])</f>
        <v>16</v>
      </c>
      <c r="L4338" s="1">
        <v>0.71458333333333335</v>
      </c>
      <c r="M4338">
        <f>(L4338-J4338)*24*60</f>
        <v>19.000000000000092</v>
      </c>
      <c r="N4338" s="16">
        <f>Flights[[#This Row],[Length (min)]]/60</f>
        <v>4.5166666666666666</v>
      </c>
      <c r="O4338">
        <v>271</v>
      </c>
      <c r="P4338">
        <v>2475</v>
      </c>
      <c r="Q4338" s="18">
        <f>IFERROR(Flights[[#This Row],[Distance]]/Flights[[#This Row],[Length (hr)]], "")</f>
        <v>547.97047970479707</v>
      </c>
      <c r="R4338" s="1">
        <v>3.888888888888889E-2</v>
      </c>
      <c r="S4338" s="1" t="str">
        <f>IF(Flights[[#This Row],[Length (hr)]]&lt;2, "No meal", IF(Flights[[#This Row],[Length (hr)]]&lt;3.5, "Light meal", "Full meal"))</f>
        <v>Full meal</v>
      </c>
      <c r="T4338" s="1" t="str">
        <f>IF(AND(Flights[[#This Row],[Airline]]="US Airways", Flights[[#This Row],[Meal]]="Full Meal"), "Yes", "No")</f>
        <v>No</v>
      </c>
      <c r="U4338" s="1">
        <v>2.7777777777777776E-2</v>
      </c>
      <c r="V4338">
        <v>-16</v>
      </c>
      <c r="W4338" s="1" t="str">
        <f>IF(Flights[[#This Row],[Arrival Delay]] = "", "Cancelled", IF(Flights[[#This Row],[Arrival Delay]]&gt;15, "Delayed", "On time"))</f>
        <v>On time</v>
      </c>
      <c r="X4338" t="str">
        <f>IF(Flights[[#This Row],[Status]]&lt;&gt;"Delayed","", IF(Flights[[#This Row],[Arrival Delay]]&gt;120, "Severe", IF(Flights[[#This Row],[Arrival Delay]]&gt;60, "Major", "Moderate")))</f>
        <v/>
      </c>
      <c r="Y4338" t="b">
        <v>0</v>
      </c>
      <c r="AA4338" t="str">
        <f>IF(OR(AND(Flights[[#This Row],[Status]]="Cancelled", Flights[[#This Row],[Cancellation Reason]]="Airline/Carrier"), Flights[[#This Row],[Delay Type]]="Severe"), "Yes", "No")</f>
        <v>No</v>
      </c>
    </row>
    <row r="4339" spans="1:27" x14ac:dyDescent="0.3">
      <c r="A4339" s="3">
        <v>42319</v>
      </c>
      <c r="B4339" s="22">
        <f>WEEKNUM(Flights[[#This Row],[Date]], 1)</f>
        <v>46</v>
      </c>
      <c r="C4339" s="22">
        <f>WEEKDAY(Flights[[#This Row],[Date]],1)</f>
        <v>4</v>
      </c>
      <c r="D4339" t="s">
        <v>1551</v>
      </c>
      <c r="E4339" t="s">
        <v>1991</v>
      </c>
      <c r="F4339" t="s">
        <v>0</v>
      </c>
      <c r="G4339" t="s">
        <v>24</v>
      </c>
      <c r="H4339" t="str">
        <f>_xlfn.XLOOKUP(Flights[[#This Row],[Destination]], Airports!$A$2:$A$78, Airports!$D$2:$D$78)</f>
        <v>Portland</v>
      </c>
      <c r="I4339" t="str" cm="1">
        <f t="array" ref="I4339">_xlfn.XLOOKUP(Flights[[#This Row],[Destination]],_xlfn._TRO_TRAILING( Airports!A:A),_xlfn._TRO_TRAILING( Airports!E:E), "Not found")</f>
        <v>OR</v>
      </c>
      <c r="J4339" s="1">
        <v>0.81944444444444442</v>
      </c>
      <c r="K4339" s="22">
        <f>HOUR(Flights[[#This Row],[Scheduled Departure]])</f>
        <v>19</v>
      </c>
      <c r="L4339" s="1">
        <v>0.81666666666666665</v>
      </c>
      <c r="M4339">
        <f>(L4339-J4339)*24*60</f>
        <v>-3.9999999999999858</v>
      </c>
      <c r="N4339" s="16">
        <f>Flights[[#This Row],[Length (min)]]/60</f>
        <v>2.35</v>
      </c>
      <c r="O4339">
        <v>141</v>
      </c>
      <c r="P4339">
        <v>834</v>
      </c>
      <c r="Q4339" s="18">
        <f>IFERROR(Flights[[#This Row],[Distance]]/Flights[[#This Row],[Length (hr)]], "")</f>
        <v>354.89361702127655</v>
      </c>
      <c r="R4339" s="1">
        <v>0.92291666666666672</v>
      </c>
      <c r="S4339" s="1" t="str">
        <f>IF(Flights[[#This Row],[Length (hr)]]&lt;2, "No meal", IF(Flights[[#This Row],[Length (hr)]]&lt;3.5, "Light meal", "Full meal"))</f>
        <v>Light meal</v>
      </c>
      <c r="T4339" s="1" t="str">
        <f>IF(AND(Flights[[#This Row],[Airline]]="US Airways", Flights[[#This Row],[Meal]]="Full Meal"), "Yes", "No")</f>
        <v>No</v>
      </c>
      <c r="U4339" s="1">
        <v>0.9145833333333333</v>
      </c>
      <c r="V4339">
        <v>-12</v>
      </c>
      <c r="W4339" s="1" t="str">
        <f>IF(Flights[[#This Row],[Arrival Delay]] = "", "Cancelled", IF(Flights[[#This Row],[Arrival Delay]]&gt;15, "Delayed", "On time"))</f>
        <v>On time</v>
      </c>
      <c r="X4339" t="str">
        <f>IF(Flights[[#This Row],[Status]]&lt;&gt;"Delayed","", IF(Flights[[#This Row],[Arrival Delay]]&gt;120, "Severe", IF(Flights[[#This Row],[Arrival Delay]]&gt;60, "Major", "Moderate")))</f>
        <v/>
      </c>
      <c r="Y4339" t="b">
        <v>0</v>
      </c>
      <c r="AA4339" t="str">
        <f>IF(OR(AND(Flights[[#This Row],[Status]]="Cancelled", Flights[[#This Row],[Cancellation Reason]]="Airline/Carrier"), Flights[[#This Row],[Delay Type]]="Severe"), "Yes", "No")</f>
        <v>No</v>
      </c>
    </row>
    <row r="4340" spans="1:27" x14ac:dyDescent="0.3">
      <c r="A4340" s="3">
        <v>42319</v>
      </c>
      <c r="B4340" s="22">
        <f>WEEKNUM(Flights[[#This Row],[Date]], 1)</f>
        <v>46</v>
      </c>
      <c r="C4340" s="22">
        <f>WEEKDAY(Flights[[#This Row],[Date]],1)</f>
        <v>4</v>
      </c>
      <c r="D4340" t="s">
        <v>1914</v>
      </c>
      <c r="E4340" t="s">
        <v>1995</v>
      </c>
      <c r="F4340" t="s">
        <v>0</v>
      </c>
      <c r="G4340" t="s">
        <v>15</v>
      </c>
      <c r="H4340" t="str">
        <f>_xlfn.XLOOKUP(Flights[[#This Row],[Destination]], Airports!$A$2:$A$78, Airports!$D$2:$D$78)</f>
        <v>Las Vegas</v>
      </c>
      <c r="I4340" t="str" cm="1">
        <f t="array" ref="I4340">_xlfn.XLOOKUP(Flights[[#This Row],[Destination]],_xlfn._TRO_TRAILING( Airports!A:A),_xlfn._TRO_TRAILING( Airports!E:E), "Not found")</f>
        <v>NV</v>
      </c>
      <c r="J4340" s="1">
        <v>0.83333333333333337</v>
      </c>
      <c r="K4340" s="22">
        <f>HOUR(Flights[[#This Row],[Scheduled Departure]])</f>
        <v>20</v>
      </c>
      <c r="L4340" s="1">
        <v>0.84444444444444444</v>
      </c>
      <c r="M4340">
        <f>(L4340-J4340)*24*60</f>
        <v>15.999999999999943</v>
      </c>
      <c r="N4340" s="16">
        <f>Flights[[#This Row],[Length (min)]]/60</f>
        <v>0.91666666666666663</v>
      </c>
      <c r="O4340">
        <v>55</v>
      </c>
      <c r="P4340">
        <v>236</v>
      </c>
      <c r="Q4340" s="18">
        <f>IFERROR(Flights[[#This Row],[Distance]]/Flights[[#This Row],[Length (hr)]], "")</f>
        <v>257.45454545454544</v>
      </c>
      <c r="R4340" s="1">
        <v>0.875</v>
      </c>
      <c r="S4340" s="1" t="str">
        <f>IF(Flights[[#This Row],[Length (hr)]]&lt;2, "No meal", IF(Flights[[#This Row],[Length (hr)]]&lt;3.5, "Light meal", "Full meal"))</f>
        <v>No meal</v>
      </c>
      <c r="T4340" s="1" t="str">
        <f>IF(AND(Flights[[#This Row],[Airline]]="US Airways", Flights[[#This Row],[Meal]]="Full Meal"), "Yes", "No")</f>
        <v>No</v>
      </c>
      <c r="U4340" s="1">
        <v>0.88263888888888886</v>
      </c>
      <c r="V4340">
        <v>11</v>
      </c>
      <c r="W4340" s="1" t="str">
        <f>IF(Flights[[#This Row],[Arrival Delay]] = "", "Cancelled", IF(Flights[[#This Row],[Arrival Delay]]&gt;15, "Delayed", "On time"))</f>
        <v>On time</v>
      </c>
      <c r="X4340" t="str">
        <f>IF(Flights[[#This Row],[Status]]&lt;&gt;"Delayed","", IF(Flights[[#This Row],[Arrival Delay]]&gt;120, "Severe", IF(Flights[[#This Row],[Arrival Delay]]&gt;60, "Major", "Moderate")))</f>
        <v/>
      </c>
      <c r="Y4340" t="b">
        <v>0</v>
      </c>
      <c r="AA4340" t="str">
        <f>IF(OR(AND(Flights[[#This Row],[Status]]="Cancelled", Flights[[#This Row],[Cancellation Reason]]="Airline/Carrier"), Flights[[#This Row],[Delay Type]]="Severe"), "Yes", "No")</f>
        <v>No</v>
      </c>
    </row>
    <row r="4341" spans="1:27" x14ac:dyDescent="0.3">
      <c r="A4341" s="3">
        <v>42319</v>
      </c>
      <c r="B4341" s="22">
        <f>WEEKNUM(Flights[[#This Row],[Date]], 1)</f>
        <v>46</v>
      </c>
      <c r="C4341" s="22">
        <f>WEEKDAY(Flights[[#This Row],[Date]],1)</f>
        <v>4</v>
      </c>
      <c r="D4341" t="s">
        <v>682</v>
      </c>
      <c r="E4341" t="s">
        <v>1992</v>
      </c>
      <c r="F4341" t="s">
        <v>0</v>
      </c>
      <c r="G4341" t="s">
        <v>10</v>
      </c>
      <c r="H4341" t="str">
        <f>_xlfn.XLOOKUP(Flights[[#This Row],[Destination]], Airports!$A$2:$A$78, Airports!$D$2:$D$78)</f>
        <v>Boston</v>
      </c>
      <c r="I4341" t="str" cm="1">
        <f t="array" ref="I4341">_xlfn.XLOOKUP(Flights[[#This Row],[Destination]],_xlfn._TRO_TRAILING( Airports!A:A),_xlfn._TRO_TRAILING( Airports!E:E), "Not found")</f>
        <v>MA</v>
      </c>
      <c r="J4341" s="1">
        <v>0.99930555555555556</v>
      </c>
      <c r="K4341" s="22">
        <f>HOUR(Flights[[#This Row],[Scheduled Departure]])</f>
        <v>23</v>
      </c>
      <c r="L4341" s="1">
        <v>0.99722222222222223</v>
      </c>
      <c r="M4341">
        <f>(L4341-J4341)*24*60</f>
        <v>-2.9999999999999893</v>
      </c>
      <c r="N4341" s="16">
        <f>Flights[[#This Row],[Length (min)]]/60</f>
        <v>4.666666666666667</v>
      </c>
      <c r="O4341">
        <v>280</v>
      </c>
      <c r="P4341">
        <v>2611</v>
      </c>
      <c r="Q4341" s="18">
        <f>IFERROR(Flights[[#This Row],[Distance]]/Flights[[#This Row],[Length (hr)]], "")</f>
        <v>559.5</v>
      </c>
      <c r="R4341" s="1">
        <v>0.34444444444444444</v>
      </c>
      <c r="S4341" s="1" t="str">
        <f>IF(Flights[[#This Row],[Length (hr)]]&lt;2, "No meal", IF(Flights[[#This Row],[Length (hr)]]&lt;3.5, "Light meal", "Full meal"))</f>
        <v>Full meal</v>
      </c>
      <c r="T4341" s="1" t="str">
        <f>IF(AND(Flights[[#This Row],[Airline]]="US Airways", Flights[[#This Row],[Meal]]="Full Meal"), "Yes", "No")</f>
        <v>No</v>
      </c>
      <c r="U4341" s="1">
        <v>0.31666666666666665</v>
      </c>
      <c r="V4341">
        <v>-40</v>
      </c>
      <c r="W4341" s="1" t="str">
        <f>IF(Flights[[#This Row],[Arrival Delay]] = "", "Cancelled", IF(Flights[[#This Row],[Arrival Delay]]&gt;15, "Delayed", "On time"))</f>
        <v>On time</v>
      </c>
      <c r="X4341" t="str">
        <f>IF(Flights[[#This Row],[Status]]&lt;&gt;"Delayed","", IF(Flights[[#This Row],[Arrival Delay]]&gt;120, "Severe", IF(Flights[[#This Row],[Arrival Delay]]&gt;60, "Major", "Moderate")))</f>
        <v/>
      </c>
      <c r="Y4341" t="b">
        <v>0</v>
      </c>
      <c r="AA4341" t="str">
        <f>IF(OR(AND(Flights[[#This Row],[Status]]="Cancelled", Flights[[#This Row],[Cancellation Reason]]="Airline/Carrier"), Flights[[#This Row],[Delay Type]]="Severe"), "Yes", "No")</f>
        <v>No</v>
      </c>
    </row>
    <row r="4342" spans="1:27" x14ac:dyDescent="0.3">
      <c r="A4342" s="3">
        <v>42320</v>
      </c>
      <c r="B4342" s="22">
        <f>WEEKNUM(Flights[[#This Row],[Date]], 1)</f>
        <v>46</v>
      </c>
      <c r="C4342" s="22">
        <f>WEEKDAY(Flights[[#This Row],[Date]],1)</f>
        <v>5</v>
      </c>
      <c r="D4342" t="s">
        <v>1926</v>
      </c>
      <c r="E4342" t="s">
        <v>1995</v>
      </c>
      <c r="F4342" t="s">
        <v>0</v>
      </c>
      <c r="G4342" t="s">
        <v>9</v>
      </c>
      <c r="H4342" t="str">
        <f>_xlfn.XLOOKUP(Flights[[#This Row],[Destination]], Airports!$A$2:$A$78, Airports!$D$2:$D$78)</f>
        <v>San Francisco</v>
      </c>
      <c r="I4342" t="str" cm="1">
        <f t="array" ref="I4342">_xlfn.XLOOKUP(Flights[[#This Row],[Destination]],_xlfn._TRO_TRAILING( Airports!A:A),_xlfn._TRO_TRAILING( Airports!E:E), "Not found")</f>
        <v>CA</v>
      </c>
      <c r="J4342" s="1">
        <v>0.25694444444444442</v>
      </c>
      <c r="K4342" s="22">
        <f>HOUR(Flights[[#This Row],[Scheduled Departure]])</f>
        <v>6</v>
      </c>
      <c r="L4342" s="1">
        <v>0.25624999999999998</v>
      </c>
      <c r="M4342">
        <f>(L4342-J4342)*24*60</f>
        <v>-0.99999999999999645</v>
      </c>
      <c r="N4342" s="16">
        <f>Flights[[#This Row],[Length (min)]]/60</f>
        <v>1.1666666666666667</v>
      </c>
      <c r="O4342">
        <v>70</v>
      </c>
      <c r="P4342">
        <v>337</v>
      </c>
      <c r="Q4342" s="18">
        <f>IFERROR(Flights[[#This Row],[Distance]]/Flights[[#This Row],[Length (hr)]], "")</f>
        <v>288.85714285714283</v>
      </c>
      <c r="R4342" s="1">
        <v>0.31597222222222221</v>
      </c>
      <c r="S4342" s="1" t="str">
        <f>IF(Flights[[#This Row],[Length (hr)]]&lt;2, "No meal", IF(Flights[[#This Row],[Length (hr)]]&lt;3.5, "Light meal", "Full meal"))</f>
        <v>No meal</v>
      </c>
      <c r="T4342" s="1" t="str">
        <f>IF(AND(Flights[[#This Row],[Airline]]="US Airways", Flights[[#This Row],[Meal]]="Full Meal"), "Yes", "No")</f>
        <v>No</v>
      </c>
      <c r="U4342" s="1">
        <v>0.30486111111111114</v>
      </c>
      <c r="V4342">
        <v>-16</v>
      </c>
      <c r="W4342" s="1" t="str">
        <f>IF(Flights[[#This Row],[Arrival Delay]] = "", "Cancelled", IF(Flights[[#This Row],[Arrival Delay]]&gt;15, "Delayed", "On time"))</f>
        <v>On time</v>
      </c>
      <c r="X4342" t="str">
        <f>IF(Flights[[#This Row],[Status]]&lt;&gt;"Delayed","", IF(Flights[[#This Row],[Arrival Delay]]&gt;120, "Severe", IF(Flights[[#This Row],[Arrival Delay]]&gt;60, "Major", "Moderate")))</f>
        <v/>
      </c>
      <c r="Y4342" t="b">
        <v>0</v>
      </c>
      <c r="AA4342" t="str">
        <f>IF(OR(AND(Flights[[#This Row],[Status]]="Cancelled", Flights[[#This Row],[Cancellation Reason]]="Airline/Carrier"), Flights[[#This Row],[Delay Type]]="Severe"), "Yes", "No")</f>
        <v>No</v>
      </c>
    </row>
    <row r="4343" spans="1:27" x14ac:dyDescent="0.3">
      <c r="A4343" s="3">
        <v>42320</v>
      </c>
      <c r="B4343" s="22">
        <f>WEEKNUM(Flights[[#This Row],[Date]], 1)</f>
        <v>46</v>
      </c>
      <c r="C4343" s="22">
        <f>WEEKDAY(Flights[[#This Row],[Date]],1)</f>
        <v>5</v>
      </c>
      <c r="D4343" t="s">
        <v>1862</v>
      </c>
      <c r="E4343" t="s">
        <v>1989</v>
      </c>
      <c r="F4343" t="s">
        <v>0</v>
      </c>
      <c r="G4343" t="s">
        <v>12</v>
      </c>
      <c r="H4343" t="str">
        <f>_xlfn.XLOOKUP(Flights[[#This Row],[Destination]], Airports!$A$2:$A$78, Airports!$D$2:$D$78)</f>
        <v>New York</v>
      </c>
      <c r="I4343" t="str" cm="1">
        <f t="array" ref="I4343">_xlfn.XLOOKUP(Flights[[#This Row],[Destination]],_xlfn._TRO_TRAILING( Airports!A:A),_xlfn._TRO_TRAILING( Airports!E:E), "Not found")</f>
        <v>NY</v>
      </c>
      <c r="J4343" s="1">
        <v>0.3125</v>
      </c>
      <c r="K4343" s="22">
        <f>HOUR(Flights[[#This Row],[Scheduled Departure]])</f>
        <v>7</v>
      </c>
      <c r="L4343" s="1">
        <v>0.33333333333333331</v>
      </c>
      <c r="M4343">
        <f>(L4343-J4343)*24*60</f>
        <v>29.999999999999972</v>
      </c>
      <c r="N4343" s="16">
        <f>Flights[[#This Row],[Length (min)]]/60</f>
        <v>5.0333333333333332</v>
      </c>
      <c r="O4343">
        <v>302</v>
      </c>
      <c r="P4343">
        <v>2475</v>
      </c>
      <c r="Q4343" s="18">
        <f>IFERROR(Flights[[#This Row],[Distance]]/Flights[[#This Row],[Length (hr)]], "")</f>
        <v>491.72185430463577</v>
      </c>
      <c r="R4343" s="1">
        <v>0.65902777777777777</v>
      </c>
      <c r="S4343" s="1" t="str">
        <f>IF(Flights[[#This Row],[Length (hr)]]&lt;2, "No meal", IF(Flights[[#This Row],[Length (hr)]]&lt;3.5, "Light meal", "Full meal"))</f>
        <v>Full meal</v>
      </c>
      <c r="T4343" s="1" t="str">
        <f>IF(AND(Flights[[#This Row],[Airline]]="US Airways", Flights[[#This Row],[Meal]]="Full Meal"), "Yes", "No")</f>
        <v>No</v>
      </c>
      <c r="U4343" s="1">
        <v>0.66805555555555551</v>
      </c>
      <c r="V4343">
        <v>13</v>
      </c>
      <c r="W4343" s="1" t="str">
        <f>IF(Flights[[#This Row],[Arrival Delay]] = "", "Cancelled", IF(Flights[[#This Row],[Arrival Delay]]&gt;15, "Delayed", "On time"))</f>
        <v>On time</v>
      </c>
      <c r="X4343" t="str">
        <f>IF(Flights[[#This Row],[Status]]&lt;&gt;"Delayed","", IF(Flights[[#This Row],[Arrival Delay]]&gt;120, "Severe", IF(Flights[[#This Row],[Arrival Delay]]&gt;60, "Major", "Moderate")))</f>
        <v/>
      </c>
      <c r="Y4343" t="b">
        <v>0</v>
      </c>
      <c r="AA4343" t="str">
        <f>IF(OR(AND(Flights[[#This Row],[Status]]="Cancelled", Flights[[#This Row],[Cancellation Reason]]="Airline/Carrier"), Flights[[#This Row],[Delay Type]]="Severe"), "Yes", "No")</f>
        <v>No</v>
      </c>
    </row>
    <row r="4344" spans="1:27" x14ac:dyDescent="0.3">
      <c r="A4344" s="3">
        <v>42320</v>
      </c>
      <c r="B4344" s="22">
        <f>WEEKNUM(Flights[[#This Row],[Date]], 1)</f>
        <v>46</v>
      </c>
      <c r="C4344" s="22">
        <f>WEEKDAY(Flights[[#This Row],[Date]],1)</f>
        <v>5</v>
      </c>
      <c r="D4344" t="s">
        <v>1503</v>
      </c>
      <c r="E4344" t="s">
        <v>1995</v>
      </c>
      <c r="F4344" t="s">
        <v>0</v>
      </c>
      <c r="G4344" t="s">
        <v>270</v>
      </c>
      <c r="H4344" t="str">
        <f>_xlfn.XLOOKUP(Flights[[#This Row],[Destination]], Airports!$A$2:$A$78, Airports!$D$2:$D$78)</f>
        <v>Dallas</v>
      </c>
      <c r="I4344" t="str" cm="1">
        <f t="array" ref="I4344">_xlfn.XLOOKUP(Flights[[#This Row],[Destination]],_xlfn._TRO_TRAILING( Airports!A:A),_xlfn._TRO_TRAILING( Airports!E:E), "Not found")</f>
        <v>TX</v>
      </c>
      <c r="J4344" s="1">
        <v>0.31944444444444442</v>
      </c>
      <c r="K4344" s="22">
        <f>HOUR(Flights[[#This Row],[Scheduled Departure]])</f>
        <v>7</v>
      </c>
      <c r="L4344" s="1">
        <v>0.32500000000000001</v>
      </c>
      <c r="M4344">
        <f>(L4344-J4344)*24*60</f>
        <v>8.0000000000000515</v>
      </c>
      <c r="N4344" s="16">
        <f>Flights[[#This Row],[Length (min)]]/60</f>
        <v>2.6666666666666665</v>
      </c>
      <c r="O4344">
        <v>160</v>
      </c>
      <c r="P4344">
        <v>1246</v>
      </c>
      <c r="Q4344" s="18">
        <f>IFERROR(Flights[[#This Row],[Distance]]/Flights[[#This Row],[Length (hr)]], "")</f>
        <v>467.25</v>
      </c>
      <c r="R4344" s="1">
        <v>0.52430555555555558</v>
      </c>
      <c r="S4344" s="1" t="str">
        <f>IF(Flights[[#This Row],[Length (hr)]]&lt;2, "No meal", IF(Flights[[#This Row],[Length (hr)]]&lt;3.5, "Light meal", "Full meal"))</f>
        <v>Light meal</v>
      </c>
      <c r="T4344" s="1" t="str">
        <f>IF(AND(Flights[[#This Row],[Airline]]="US Airways", Flights[[#This Row],[Meal]]="Full Meal"), "Yes", "No")</f>
        <v>No</v>
      </c>
      <c r="U4344" s="1">
        <v>0.51944444444444449</v>
      </c>
      <c r="V4344">
        <v>-7</v>
      </c>
      <c r="W4344" s="1" t="str">
        <f>IF(Flights[[#This Row],[Arrival Delay]] = "", "Cancelled", IF(Flights[[#This Row],[Arrival Delay]]&gt;15, "Delayed", "On time"))</f>
        <v>On time</v>
      </c>
      <c r="X4344" t="str">
        <f>IF(Flights[[#This Row],[Status]]&lt;&gt;"Delayed","", IF(Flights[[#This Row],[Arrival Delay]]&gt;120, "Severe", IF(Flights[[#This Row],[Arrival Delay]]&gt;60, "Major", "Moderate")))</f>
        <v/>
      </c>
      <c r="Y4344" t="b">
        <v>0</v>
      </c>
      <c r="AA4344" t="str">
        <f>IF(OR(AND(Flights[[#This Row],[Status]]="Cancelled", Flights[[#This Row],[Cancellation Reason]]="Airline/Carrier"), Flights[[#This Row],[Delay Type]]="Severe"), "Yes", "No")</f>
        <v>No</v>
      </c>
    </row>
    <row r="4345" spans="1:27" x14ac:dyDescent="0.3">
      <c r="A4345" s="3">
        <v>42320</v>
      </c>
      <c r="B4345" s="22">
        <f>WEEKNUM(Flights[[#This Row],[Date]], 1)</f>
        <v>46</v>
      </c>
      <c r="C4345" s="22">
        <f>WEEKDAY(Flights[[#This Row],[Date]],1)</f>
        <v>5</v>
      </c>
      <c r="D4345" t="s">
        <v>423</v>
      </c>
      <c r="E4345" t="s">
        <v>1997</v>
      </c>
      <c r="F4345" t="s">
        <v>0</v>
      </c>
      <c r="G4345" t="s">
        <v>17</v>
      </c>
      <c r="H4345" t="str">
        <f>_xlfn.XLOOKUP(Flights[[#This Row],[Destination]], Airports!$A$2:$A$78, Airports!$D$2:$D$78)</f>
        <v>Honolulu</v>
      </c>
      <c r="I4345" t="str" cm="1">
        <f t="array" ref="I4345">_xlfn.XLOOKUP(Flights[[#This Row],[Destination]],_xlfn._TRO_TRAILING( Airports!A:A),_xlfn._TRO_TRAILING( Airports!E:E), "Not found")</f>
        <v>HI</v>
      </c>
      <c r="J4345" s="1">
        <v>0.3576388888888889</v>
      </c>
      <c r="K4345" s="22">
        <f>HOUR(Flights[[#This Row],[Scheduled Departure]])</f>
        <v>8</v>
      </c>
      <c r="L4345" s="1">
        <v>0.35625000000000001</v>
      </c>
      <c r="M4345">
        <f>(L4345-J4345)*24*60</f>
        <v>-1.9999999999999929</v>
      </c>
      <c r="N4345" s="16">
        <f>Flights[[#This Row],[Length (min)]]/60</f>
        <v>5.9</v>
      </c>
      <c r="O4345">
        <v>354</v>
      </c>
      <c r="P4345">
        <v>2556</v>
      </c>
      <c r="Q4345" s="18">
        <f>IFERROR(Flights[[#This Row],[Distance]]/Flights[[#This Row],[Length (hr)]], "")</f>
        <v>433.22033898305079</v>
      </c>
      <c r="R4345" s="1">
        <v>0.52430555555555558</v>
      </c>
      <c r="S4345" s="1" t="str">
        <f>IF(Flights[[#This Row],[Length (hr)]]&lt;2, "No meal", IF(Flights[[#This Row],[Length (hr)]]&lt;3.5, "Light meal", "Full meal"))</f>
        <v>Full meal</v>
      </c>
      <c r="T4345" s="1" t="str">
        <f>IF(AND(Flights[[#This Row],[Airline]]="US Airways", Flights[[#This Row],[Meal]]="Full Meal"), "Yes", "No")</f>
        <v>No</v>
      </c>
      <c r="U4345" s="1">
        <v>0.51875000000000004</v>
      </c>
      <c r="V4345">
        <v>-8</v>
      </c>
      <c r="W4345" s="1" t="str">
        <f>IF(Flights[[#This Row],[Arrival Delay]] = "", "Cancelled", IF(Flights[[#This Row],[Arrival Delay]]&gt;15, "Delayed", "On time"))</f>
        <v>On time</v>
      </c>
      <c r="X4345" t="str">
        <f>IF(Flights[[#This Row],[Status]]&lt;&gt;"Delayed","", IF(Flights[[#This Row],[Arrival Delay]]&gt;120, "Severe", IF(Flights[[#This Row],[Arrival Delay]]&gt;60, "Major", "Moderate")))</f>
        <v/>
      </c>
      <c r="Y4345" t="b">
        <v>0</v>
      </c>
      <c r="AA4345" t="str">
        <f>IF(OR(AND(Flights[[#This Row],[Status]]="Cancelled", Flights[[#This Row],[Cancellation Reason]]="Airline/Carrier"), Flights[[#This Row],[Delay Type]]="Severe"), "Yes", "No")</f>
        <v>No</v>
      </c>
    </row>
    <row r="4346" spans="1:27" x14ac:dyDescent="0.3">
      <c r="A4346" s="3">
        <v>42320</v>
      </c>
      <c r="B4346" s="22">
        <f>WEEKNUM(Flights[[#This Row],[Date]], 1)</f>
        <v>46</v>
      </c>
      <c r="C4346" s="22">
        <f>WEEKDAY(Flights[[#This Row],[Date]],1)</f>
        <v>5</v>
      </c>
      <c r="D4346" t="s">
        <v>1751</v>
      </c>
      <c r="E4346" t="s">
        <v>1989</v>
      </c>
      <c r="F4346" t="s">
        <v>0</v>
      </c>
      <c r="G4346" t="s">
        <v>9</v>
      </c>
      <c r="H4346" t="str">
        <f>_xlfn.XLOOKUP(Flights[[#This Row],[Destination]], Airports!$A$2:$A$78, Airports!$D$2:$D$78)</f>
        <v>San Francisco</v>
      </c>
      <c r="I4346" t="str" cm="1">
        <f t="array" ref="I4346">_xlfn.XLOOKUP(Flights[[#This Row],[Destination]],_xlfn._TRO_TRAILING( Airports!A:A),_xlfn._TRO_TRAILING( Airports!E:E), "Not found")</f>
        <v>CA</v>
      </c>
      <c r="J4346" s="1">
        <v>0.375</v>
      </c>
      <c r="K4346" s="22">
        <f>HOUR(Flights[[#This Row],[Scheduled Departure]])</f>
        <v>9</v>
      </c>
      <c r="L4346" s="1">
        <v>0.37708333333333333</v>
      </c>
      <c r="M4346">
        <f>(L4346-J4346)*24*60</f>
        <v>2.9999999999999893</v>
      </c>
      <c r="N4346" s="16">
        <f>Flights[[#This Row],[Length (min)]]/60</f>
        <v>1.2833333333333334</v>
      </c>
      <c r="O4346">
        <v>77</v>
      </c>
      <c r="P4346">
        <v>337</v>
      </c>
      <c r="Q4346" s="18">
        <f>IFERROR(Flights[[#This Row],[Distance]]/Flights[[#This Row],[Length (hr)]], "")</f>
        <v>262.59740259740255</v>
      </c>
      <c r="R4346" s="1">
        <v>0.43402777777777779</v>
      </c>
      <c r="S4346" s="1" t="str">
        <f>IF(Flights[[#This Row],[Length (hr)]]&lt;2, "No meal", IF(Flights[[#This Row],[Length (hr)]]&lt;3.5, "Light meal", "Full meal"))</f>
        <v>No meal</v>
      </c>
      <c r="T4346" s="1" t="str">
        <f>IF(AND(Flights[[#This Row],[Airline]]="US Airways", Flights[[#This Row],[Meal]]="Full Meal"), "Yes", "No")</f>
        <v>No</v>
      </c>
      <c r="U4346" s="1">
        <v>0.43055555555555558</v>
      </c>
      <c r="V4346">
        <v>-5</v>
      </c>
      <c r="W4346" s="1" t="str">
        <f>IF(Flights[[#This Row],[Arrival Delay]] = "", "Cancelled", IF(Flights[[#This Row],[Arrival Delay]]&gt;15, "Delayed", "On time"))</f>
        <v>On time</v>
      </c>
      <c r="X4346" t="str">
        <f>IF(Flights[[#This Row],[Status]]&lt;&gt;"Delayed","", IF(Flights[[#This Row],[Arrival Delay]]&gt;120, "Severe", IF(Flights[[#This Row],[Arrival Delay]]&gt;60, "Major", "Moderate")))</f>
        <v/>
      </c>
      <c r="Y4346" t="b">
        <v>0</v>
      </c>
      <c r="AA4346" t="str">
        <f>IF(OR(AND(Flights[[#This Row],[Status]]="Cancelled", Flights[[#This Row],[Cancellation Reason]]="Airline/Carrier"), Flights[[#This Row],[Delay Type]]="Severe"), "Yes", "No")</f>
        <v>No</v>
      </c>
    </row>
    <row r="4347" spans="1:27" x14ac:dyDescent="0.3">
      <c r="A4347" s="3">
        <v>42320</v>
      </c>
      <c r="B4347" s="22">
        <f>WEEKNUM(Flights[[#This Row],[Date]], 1)</f>
        <v>46</v>
      </c>
      <c r="C4347" s="22">
        <f>WEEKDAY(Flights[[#This Row],[Date]],1)</f>
        <v>5</v>
      </c>
      <c r="D4347" t="s">
        <v>1865</v>
      </c>
      <c r="E4347" t="s">
        <v>1995</v>
      </c>
      <c r="F4347" t="s">
        <v>0</v>
      </c>
      <c r="G4347" t="s">
        <v>15</v>
      </c>
      <c r="H4347" t="str">
        <f>_xlfn.XLOOKUP(Flights[[#This Row],[Destination]], Airports!$A$2:$A$78, Airports!$D$2:$D$78)</f>
        <v>Las Vegas</v>
      </c>
      <c r="I4347" t="str" cm="1">
        <f t="array" ref="I4347">_xlfn.XLOOKUP(Flights[[#This Row],[Destination]],_xlfn._TRO_TRAILING( Airports!A:A),_xlfn._TRO_TRAILING( Airports!E:E), "Not found")</f>
        <v>NV</v>
      </c>
      <c r="J4347" s="1">
        <v>0.375</v>
      </c>
      <c r="K4347" s="22">
        <f>HOUR(Flights[[#This Row],[Scheduled Departure]])</f>
        <v>9</v>
      </c>
      <c r="L4347" s="1">
        <v>0.37708333333333333</v>
      </c>
      <c r="M4347">
        <f>(L4347-J4347)*24*60</f>
        <v>2.9999999999999893</v>
      </c>
      <c r="N4347" s="16">
        <f>Flights[[#This Row],[Length (min)]]/60</f>
        <v>1.05</v>
      </c>
      <c r="O4347">
        <v>63</v>
      </c>
      <c r="P4347">
        <v>236</v>
      </c>
      <c r="Q4347" s="18">
        <f>IFERROR(Flights[[#This Row],[Distance]]/Flights[[#This Row],[Length (hr)]], "")</f>
        <v>224.76190476190476</v>
      </c>
      <c r="R4347" s="1">
        <v>0.4201388888888889</v>
      </c>
      <c r="S4347" s="1" t="str">
        <f>IF(Flights[[#This Row],[Length (hr)]]&lt;2, "No meal", IF(Flights[[#This Row],[Length (hr)]]&lt;3.5, "Light meal", "Full meal"))</f>
        <v>No meal</v>
      </c>
      <c r="T4347" s="1" t="str">
        <f>IF(AND(Flights[[#This Row],[Airline]]="US Airways", Flights[[#This Row],[Meal]]="Full Meal"), "Yes", "No")</f>
        <v>No</v>
      </c>
      <c r="U4347" s="1">
        <v>0.42083333333333334</v>
      </c>
      <c r="V4347">
        <v>1</v>
      </c>
      <c r="W4347" s="1" t="str">
        <f>IF(Flights[[#This Row],[Arrival Delay]] = "", "Cancelled", IF(Flights[[#This Row],[Arrival Delay]]&gt;15, "Delayed", "On time"))</f>
        <v>On time</v>
      </c>
      <c r="X4347" t="str">
        <f>IF(Flights[[#This Row],[Status]]&lt;&gt;"Delayed","", IF(Flights[[#This Row],[Arrival Delay]]&gt;120, "Severe", IF(Flights[[#This Row],[Arrival Delay]]&gt;60, "Major", "Moderate")))</f>
        <v/>
      </c>
      <c r="Y4347" t="b">
        <v>0</v>
      </c>
      <c r="AA4347" t="str">
        <f>IF(OR(AND(Flights[[#This Row],[Status]]="Cancelled", Flights[[#This Row],[Cancellation Reason]]="Airline/Carrier"), Flights[[#This Row],[Delay Type]]="Severe"), "Yes", "No")</f>
        <v>No</v>
      </c>
    </row>
    <row r="4348" spans="1:27" x14ac:dyDescent="0.3">
      <c r="A4348" s="3">
        <v>42320</v>
      </c>
      <c r="B4348" s="22">
        <f>WEEKNUM(Flights[[#This Row],[Date]], 1)</f>
        <v>46</v>
      </c>
      <c r="C4348" s="22">
        <f>WEEKDAY(Flights[[#This Row],[Date]],1)</f>
        <v>5</v>
      </c>
      <c r="D4348" t="s">
        <v>718</v>
      </c>
      <c r="E4348" t="s">
        <v>1994</v>
      </c>
      <c r="F4348" t="s">
        <v>0</v>
      </c>
      <c r="G4348" t="s">
        <v>313</v>
      </c>
      <c r="H4348" t="str">
        <f>_xlfn.XLOOKUP(Flights[[#This Row],[Destination]], Airports!$A$2:$A$78, Airports!$D$2:$D$78)</f>
        <v>Monterey</v>
      </c>
      <c r="I4348" t="str" cm="1">
        <f t="array" ref="I4348">_xlfn.XLOOKUP(Flights[[#This Row],[Destination]],_xlfn._TRO_TRAILING( Airports!A:A),_xlfn._TRO_TRAILING( Airports!E:E), "Not found")</f>
        <v>CA</v>
      </c>
      <c r="J4348" s="1">
        <v>0.375</v>
      </c>
      <c r="K4348" s="22">
        <f>HOUR(Flights[[#This Row],[Scheduled Departure]])</f>
        <v>9</v>
      </c>
      <c r="L4348" s="1">
        <v>0.37083333333333335</v>
      </c>
      <c r="M4348">
        <f>(L4348-J4348)*24*60</f>
        <v>-5.9999999999999787</v>
      </c>
      <c r="N4348" s="16">
        <f>Flights[[#This Row],[Length (min)]]/60</f>
        <v>1.35</v>
      </c>
      <c r="O4348">
        <v>81</v>
      </c>
      <c r="P4348">
        <v>266</v>
      </c>
      <c r="Q4348" s="18">
        <f>IFERROR(Flights[[#This Row],[Distance]]/Flights[[#This Row],[Length (hr)]], "")</f>
        <v>197.03703703703704</v>
      </c>
      <c r="R4348" s="1">
        <v>0.4284722222222222</v>
      </c>
      <c r="S4348" s="1" t="str">
        <f>IF(Flights[[#This Row],[Length (hr)]]&lt;2, "No meal", IF(Flights[[#This Row],[Length (hr)]]&lt;3.5, "Light meal", "Full meal"))</f>
        <v>No meal</v>
      </c>
      <c r="T4348" s="1" t="str">
        <f>IF(AND(Flights[[#This Row],[Airline]]="US Airways", Flights[[#This Row],[Meal]]="Full Meal"), "Yes", "No")</f>
        <v>No</v>
      </c>
      <c r="U4348" s="1">
        <v>0.42708333333333331</v>
      </c>
      <c r="V4348">
        <v>-2</v>
      </c>
      <c r="W4348" s="1" t="str">
        <f>IF(Flights[[#This Row],[Arrival Delay]] = "", "Cancelled", IF(Flights[[#This Row],[Arrival Delay]]&gt;15, "Delayed", "On time"))</f>
        <v>On time</v>
      </c>
      <c r="X4348" t="str">
        <f>IF(Flights[[#This Row],[Status]]&lt;&gt;"Delayed","", IF(Flights[[#This Row],[Arrival Delay]]&gt;120, "Severe", IF(Flights[[#This Row],[Arrival Delay]]&gt;60, "Major", "Moderate")))</f>
        <v/>
      </c>
      <c r="Y4348" t="b">
        <v>0</v>
      </c>
      <c r="AA4348" t="str">
        <f>IF(OR(AND(Flights[[#This Row],[Status]]="Cancelled", Flights[[#This Row],[Cancellation Reason]]="Airline/Carrier"), Flights[[#This Row],[Delay Type]]="Severe"), "Yes", "No")</f>
        <v>No</v>
      </c>
    </row>
    <row r="4349" spans="1:27" x14ac:dyDescent="0.3">
      <c r="A4349" s="3">
        <v>42320</v>
      </c>
      <c r="B4349" s="22">
        <f>WEEKNUM(Flights[[#This Row],[Date]], 1)</f>
        <v>46</v>
      </c>
      <c r="C4349" s="22">
        <f>WEEKDAY(Flights[[#This Row],[Date]],1)</f>
        <v>5</v>
      </c>
      <c r="D4349" t="s">
        <v>1004</v>
      </c>
      <c r="E4349" t="s">
        <v>1990</v>
      </c>
      <c r="F4349" t="s">
        <v>0</v>
      </c>
      <c r="G4349" t="s">
        <v>9</v>
      </c>
      <c r="H4349" t="str">
        <f>_xlfn.XLOOKUP(Flights[[#This Row],[Destination]], Airports!$A$2:$A$78, Airports!$D$2:$D$78)</f>
        <v>San Francisco</v>
      </c>
      <c r="I4349" t="str" cm="1">
        <f t="array" ref="I4349">_xlfn.XLOOKUP(Flights[[#This Row],[Destination]],_xlfn._TRO_TRAILING( Airports!A:A),_xlfn._TRO_TRAILING( Airports!E:E), "Not found")</f>
        <v>CA</v>
      </c>
      <c r="J4349" s="1">
        <v>0.43402777777777779</v>
      </c>
      <c r="K4349" s="22">
        <f>HOUR(Flights[[#This Row],[Scheduled Departure]])</f>
        <v>10</v>
      </c>
      <c r="L4349" s="1">
        <v>0.42986111111111114</v>
      </c>
      <c r="M4349">
        <f>(L4349-J4349)*24*60</f>
        <v>-5.9999999999999787</v>
      </c>
      <c r="N4349" s="16">
        <f>Flights[[#This Row],[Length (min)]]/60</f>
        <v>1.1666666666666667</v>
      </c>
      <c r="O4349">
        <v>70</v>
      </c>
      <c r="P4349">
        <v>337</v>
      </c>
      <c r="Q4349" s="18">
        <f>IFERROR(Flights[[#This Row],[Distance]]/Flights[[#This Row],[Length (hr)]], "")</f>
        <v>288.85714285714283</v>
      </c>
      <c r="R4349" s="1">
        <v>0.51041666666666663</v>
      </c>
      <c r="S4349" s="1" t="str">
        <f>IF(Flights[[#This Row],[Length (hr)]]&lt;2, "No meal", IF(Flights[[#This Row],[Length (hr)]]&lt;3.5, "Light meal", "Full meal"))</f>
        <v>No meal</v>
      </c>
      <c r="T4349" s="1" t="str">
        <f>IF(AND(Flights[[#This Row],[Airline]]="US Airways", Flights[[#This Row],[Meal]]="Full Meal"), "Yes", "No")</f>
        <v>No</v>
      </c>
      <c r="U4349" s="1">
        <v>0.47847222222222224</v>
      </c>
      <c r="V4349">
        <v>-46</v>
      </c>
      <c r="W4349" s="1" t="str">
        <f>IF(Flights[[#This Row],[Arrival Delay]] = "", "Cancelled", IF(Flights[[#This Row],[Arrival Delay]]&gt;15, "Delayed", "On time"))</f>
        <v>On time</v>
      </c>
      <c r="X4349" t="str">
        <f>IF(Flights[[#This Row],[Status]]&lt;&gt;"Delayed","", IF(Flights[[#This Row],[Arrival Delay]]&gt;120, "Severe", IF(Flights[[#This Row],[Arrival Delay]]&gt;60, "Major", "Moderate")))</f>
        <v/>
      </c>
      <c r="Y4349" t="b">
        <v>0</v>
      </c>
      <c r="AA4349" t="str">
        <f>IF(OR(AND(Flights[[#This Row],[Status]]="Cancelled", Flights[[#This Row],[Cancellation Reason]]="Airline/Carrier"), Flights[[#This Row],[Delay Type]]="Severe"), "Yes", "No")</f>
        <v>No</v>
      </c>
    </row>
    <row r="4350" spans="1:27" x14ac:dyDescent="0.3">
      <c r="A4350" s="3">
        <v>42320</v>
      </c>
      <c r="B4350" s="22">
        <f>WEEKNUM(Flights[[#This Row],[Date]], 1)</f>
        <v>46</v>
      </c>
      <c r="C4350" s="22">
        <f>WEEKDAY(Flights[[#This Row],[Date]],1)</f>
        <v>5</v>
      </c>
      <c r="D4350" t="s">
        <v>1841</v>
      </c>
      <c r="E4350" t="s">
        <v>1995</v>
      </c>
      <c r="F4350" t="s">
        <v>0</v>
      </c>
      <c r="G4350" t="s">
        <v>15</v>
      </c>
      <c r="H4350" t="str">
        <f>_xlfn.XLOOKUP(Flights[[#This Row],[Destination]], Airports!$A$2:$A$78, Airports!$D$2:$D$78)</f>
        <v>Las Vegas</v>
      </c>
      <c r="I4350" t="str" cm="1">
        <f t="array" ref="I4350">_xlfn.XLOOKUP(Flights[[#This Row],[Destination]],_xlfn._TRO_TRAILING( Airports!A:A),_xlfn._TRO_TRAILING( Airports!E:E), "Not found")</f>
        <v>NV</v>
      </c>
      <c r="J4350" s="1">
        <v>0.53472222222222221</v>
      </c>
      <c r="K4350" s="22">
        <f>HOUR(Flights[[#This Row],[Scheduled Departure]])</f>
        <v>12</v>
      </c>
      <c r="L4350" s="1">
        <v>0.53541666666666665</v>
      </c>
      <c r="M4350">
        <f>(L4350-J4350)*24*60</f>
        <v>0.99999999999999645</v>
      </c>
      <c r="N4350" s="16">
        <f>Flights[[#This Row],[Length (min)]]/60</f>
        <v>1.0666666666666667</v>
      </c>
      <c r="O4350">
        <v>64</v>
      </c>
      <c r="P4350">
        <v>236</v>
      </c>
      <c r="Q4350" s="18">
        <f>IFERROR(Flights[[#This Row],[Distance]]/Flights[[#This Row],[Length (hr)]], "")</f>
        <v>221.25</v>
      </c>
      <c r="R4350" s="1">
        <v>0.57638888888888884</v>
      </c>
      <c r="S4350" s="1" t="str">
        <f>IF(Flights[[#This Row],[Length (hr)]]&lt;2, "No meal", IF(Flights[[#This Row],[Length (hr)]]&lt;3.5, "Light meal", "Full meal"))</f>
        <v>No meal</v>
      </c>
      <c r="T4350" s="1" t="str">
        <f>IF(AND(Flights[[#This Row],[Airline]]="US Airways", Flights[[#This Row],[Meal]]="Full Meal"), "Yes", "No")</f>
        <v>No</v>
      </c>
      <c r="U4350" s="1">
        <v>0.57986111111111116</v>
      </c>
      <c r="V4350">
        <v>5</v>
      </c>
      <c r="W4350" s="1" t="str">
        <f>IF(Flights[[#This Row],[Arrival Delay]] = "", "Cancelled", IF(Flights[[#This Row],[Arrival Delay]]&gt;15, "Delayed", "On time"))</f>
        <v>On time</v>
      </c>
      <c r="X4350" t="str">
        <f>IF(Flights[[#This Row],[Status]]&lt;&gt;"Delayed","", IF(Flights[[#This Row],[Arrival Delay]]&gt;120, "Severe", IF(Flights[[#This Row],[Arrival Delay]]&gt;60, "Major", "Moderate")))</f>
        <v/>
      </c>
      <c r="Y4350" t="b">
        <v>0</v>
      </c>
      <c r="AA4350" t="str">
        <f>IF(OR(AND(Flights[[#This Row],[Status]]="Cancelled", Flights[[#This Row],[Cancellation Reason]]="Airline/Carrier"), Flights[[#This Row],[Delay Type]]="Severe"), "Yes", "No")</f>
        <v>No</v>
      </c>
    </row>
    <row r="4351" spans="1:27" x14ac:dyDescent="0.3">
      <c r="A4351" s="3">
        <v>42320</v>
      </c>
      <c r="B4351" s="22">
        <f>WEEKNUM(Flights[[#This Row],[Date]], 1)</f>
        <v>46</v>
      </c>
      <c r="C4351" s="22">
        <f>WEEKDAY(Flights[[#This Row],[Date]],1)</f>
        <v>5</v>
      </c>
      <c r="D4351" t="s">
        <v>67</v>
      </c>
      <c r="E4351" t="s">
        <v>1987</v>
      </c>
      <c r="F4351" t="s">
        <v>0</v>
      </c>
      <c r="G4351" t="s">
        <v>4</v>
      </c>
      <c r="H4351" t="str">
        <f>_xlfn.XLOOKUP(Flights[[#This Row],[Destination]], Airports!$A$2:$A$78, Airports!$D$2:$D$78)</f>
        <v>Chicago</v>
      </c>
      <c r="I4351" t="str" cm="1">
        <f t="array" ref="I4351">_xlfn.XLOOKUP(Flights[[#This Row],[Destination]],_xlfn._TRO_TRAILING( Airports!A:A),_xlfn._TRO_TRAILING( Airports!E:E), "Not found")</f>
        <v>IL</v>
      </c>
      <c r="J4351" s="1">
        <v>0.54166666666666663</v>
      </c>
      <c r="K4351" s="22">
        <f>HOUR(Flights[[#This Row],[Scheduled Departure]])</f>
        <v>13</v>
      </c>
      <c r="L4351" s="1">
        <v>0.5395833333333333</v>
      </c>
      <c r="M4351">
        <f>(L4351-J4351)*24*60</f>
        <v>-2.9999999999999893</v>
      </c>
      <c r="N4351" s="16">
        <f>Flights[[#This Row],[Length (min)]]/60</f>
        <v>3.8166666666666669</v>
      </c>
      <c r="O4351">
        <v>229</v>
      </c>
      <c r="P4351">
        <v>1744</v>
      </c>
      <c r="Q4351" s="18">
        <f>IFERROR(Flights[[#This Row],[Distance]]/Flights[[#This Row],[Length (hr)]], "")</f>
        <v>456.943231441048</v>
      </c>
      <c r="R4351" s="1">
        <v>0.80069444444444449</v>
      </c>
      <c r="S4351" s="1" t="str">
        <f>IF(Flights[[#This Row],[Length (hr)]]&lt;2, "No meal", IF(Flights[[#This Row],[Length (hr)]]&lt;3.5, "Light meal", "Full meal"))</f>
        <v>Full meal</v>
      </c>
      <c r="T4351" s="1" t="str">
        <f>IF(AND(Flights[[#This Row],[Airline]]="US Airways", Flights[[#This Row],[Meal]]="Full Meal"), "Yes", "No")</f>
        <v>No</v>
      </c>
      <c r="U4351" s="1">
        <v>0.78194444444444444</v>
      </c>
      <c r="V4351">
        <v>-27</v>
      </c>
      <c r="W4351" s="1" t="str">
        <f>IF(Flights[[#This Row],[Arrival Delay]] = "", "Cancelled", IF(Flights[[#This Row],[Arrival Delay]]&gt;15, "Delayed", "On time"))</f>
        <v>On time</v>
      </c>
      <c r="X4351" t="str">
        <f>IF(Flights[[#This Row],[Status]]&lt;&gt;"Delayed","", IF(Flights[[#This Row],[Arrival Delay]]&gt;120, "Severe", IF(Flights[[#This Row],[Arrival Delay]]&gt;60, "Major", "Moderate")))</f>
        <v/>
      </c>
      <c r="Y4351" t="b">
        <v>0</v>
      </c>
      <c r="AA4351" t="str">
        <f>IF(OR(AND(Flights[[#This Row],[Status]]="Cancelled", Flights[[#This Row],[Cancellation Reason]]="Airline/Carrier"), Flights[[#This Row],[Delay Type]]="Severe"), "Yes", "No")</f>
        <v>No</v>
      </c>
    </row>
    <row r="4352" spans="1:27" x14ac:dyDescent="0.3">
      <c r="A4352" s="3">
        <v>42320</v>
      </c>
      <c r="B4352" s="22">
        <f>WEEKNUM(Flights[[#This Row],[Date]], 1)</f>
        <v>46</v>
      </c>
      <c r="C4352" s="22">
        <f>WEEKDAY(Flights[[#This Row],[Date]],1)</f>
        <v>5</v>
      </c>
      <c r="D4352" t="s">
        <v>488</v>
      </c>
      <c r="E4352" t="s">
        <v>1994</v>
      </c>
      <c r="F4352" t="s">
        <v>0</v>
      </c>
      <c r="G4352" t="s">
        <v>339</v>
      </c>
      <c r="H4352" t="str">
        <f>_xlfn.XLOOKUP(Flights[[#This Row],[Destination]], Airports!$A$2:$A$78, Airports!$D$2:$D$78)</f>
        <v>San Diego</v>
      </c>
      <c r="I4352" t="str" cm="1">
        <f t="array" ref="I4352">_xlfn.XLOOKUP(Flights[[#This Row],[Destination]],_xlfn._TRO_TRAILING( Airports!A:A),_xlfn._TRO_TRAILING( Airports!E:E), "Not found")</f>
        <v>CA</v>
      </c>
      <c r="J4352" s="1">
        <v>0.67291666666666672</v>
      </c>
      <c r="K4352" s="22">
        <f>HOUR(Flights[[#This Row],[Scheduled Departure]])</f>
        <v>16</v>
      </c>
      <c r="L4352" s="1">
        <v>0.66666666666666663</v>
      </c>
      <c r="M4352">
        <f>(L4352-J4352)*24*60</f>
        <v>-9.0000000000001279</v>
      </c>
      <c r="N4352" s="16">
        <f>Flights[[#This Row],[Length (min)]]/60</f>
        <v>0.96666666666666667</v>
      </c>
      <c r="O4352">
        <v>58</v>
      </c>
      <c r="P4352">
        <v>109</v>
      </c>
      <c r="Q4352" s="18">
        <f>IFERROR(Flights[[#This Row],[Distance]]/Flights[[#This Row],[Length (hr)]], "")</f>
        <v>112.75862068965517</v>
      </c>
      <c r="R4352" s="1">
        <v>0.7104166666666667</v>
      </c>
      <c r="S4352" s="1" t="str">
        <f>IF(Flights[[#This Row],[Length (hr)]]&lt;2, "No meal", IF(Flights[[#This Row],[Length (hr)]]&lt;3.5, "Light meal", "Full meal"))</f>
        <v>No meal</v>
      </c>
      <c r="T4352" s="1" t="str">
        <f>IF(AND(Flights[[#This Row],[Airline]]="US Airways", Flights[[#This Row],[Meal]]="Full Meal"), "Yes", "No")</f>
        <v>No</v>
      </c>
      <c r="U4352" s="1">
        <v>0.70694444444444449</v>
      </c>
      <c r="V4352">
        <v>-5</v>
      </c>
      <c r="W4352" s="1" t="str">
        <f>IF(Flights[[#This Row],[Arrival Delay]] = "", "Cancelled", IF(Flights[[#This Row],[Arrival Delay]]&gt;15, "Delayed", "On time"))</f>
        <v>On time</v>
      </c>
      <c r="X4352" t="str">
        <f>IF(Flights[[#This Row],[Status]]&lt;&gt;"Delayed","", IF(Flights[[#This Row],[Arrival Delay]]&gt;120, "Severe", IF(Flights[[#This Row],[Arrival Delay]]&gt;60, "Major", "Moderate")))</f>
        <v/>
      </c>
      <c r="Y4352" t="b">
        <v>0</v>
      </c>
      <c r="AA4352" t="str">
        <f>IF(OR(AND(Flights[[#This Row],[Status]]="Cancelled", Flights[[#This Row],[Cancellation Reason]]="Airline/Carrier"), Flights[[#This Row],[Delay Type]]="Severe"), "Yes", "No")</f>
        <v>No</v>
      </c>
    </row>
    <row r="4353" spans="1:27" x14ac:dyDescent="0.3">
      <c r="A4353" s="3">
        <v>42320</v>
      </c>
      <c r="B4353" s="22">
        <f>WEEKNUM(Flights[[#This Row],[Date]], 1)</f>
        <v>46</v>
      </c>
      <c r="C4353" s="22">
        <f>WEEKDAY(Flights[[#This Row],[Date]],1)</f>
        <v>5</v>
      </c>
      <c r="D4353" t="s">
        <v>154</v>
      </c>
      <c r="E4353" t="s">
        <v>1987</v>
      </c>
      <c r="F4353" t="s">
        <v>0</v>
      </c>
      <c r="G4353" t="s">
        <v>7</v>
      </c>
      <c r="H4353" t="str">
        <f>_xlfn.XLOOKUP(Flights[[#This Row],[Destination]], Airports!$A$2:$A$78, Airports!$D$2:$D$78)</f>
        <v>Austin</v>
      </c>
      <c r="I4353" t="str" cm="1">
        <f t="array" ref="I4353">_xlfn.XLOOKUP(Flights[[#This Row],[Destination]],_xlfn._TRO_TRAILING( Airports!A:A),_xlfn._TRO_TRAILING( Airports!E:E), "Not found")</f>
        <v>TX</v>
      </c>
      <c r="J4353" s="1">
        <v>0.78472222222222221</v>
      </c>
      <c r="K4353" s="22">
        <f>HOUR(Flights[[#This Row],[Scheduled Departure]])</f>
        <v>18</v>
      </c>
      <c r="L4353" s="1">
        <v>0.78125</v>
      </c>
      <c r="M4353">
        <f>(L4353-J4353)*24*60</f>
        <v>-4.9999999999999822</v>
      </c>
      <c r="N4353" s="16">
        <f>Flights[[#This Row],[Length (min)]]/60</f>
        <v>2.95</v>
      </c>
      <c r="O4353">
        <v>177</v>
      </c>
      <c r="P4353">
        <v>1242</v>
      </c>
      <c r="Q4353" s="18">
        <f>IFERROR(Flights[[#This Row],[Distance]]/Flights[[#This Row],[Length (hr)]], "")</f>
        <v>421.01694915254234</v>
      </c>
      <c r="R4353" s="1">
        <v>0.98611111111111116</v>
      </c>
      <c r="S4353" s="1" t="str">
        <f>IF(Flights[[#This Row],[Length (hr)]]&lt;2, "No meal", IF(Flights[[#This Row],[Length (hr)]]&lt;3.5, "Light meal", "Full meal"))</f>
        <v>Light meal</v>
      </c>
      <c r="T4353" s="1" t="str">
        <f>IF(AND(Flights[[#This Row],[Airline]]="US Airways", Flights[[#This Row],[Meal]]="Full Meal"), "Yes", "No")</f>
        <v>No</v>
      </c>
      <c r="U4353" s="1">
        <v>0.98750000000000004</v>
      </c>
      <c r="V4353">
        <v>2</v>
      </c>
      <c r="W4353" s="1" t="str">
        <f>IF(Flights[[#This Row],[Arrival Delay]] = "", "Cancelled", IF(Flights[[#This Row],[Arrival Delay]]&gt;15, "Delayed", "On time"))</f>
        <v>On time</v>
      </c>
      <c r="X4353" t="str">
        <f>IF(Flights[[#This Row],[Status]]&lt;&gt;"Delayed","", IF(Flights[[#This Row],[Arrival Delay]]&gt;120, "Severe", IF(Flights[[#This Row],[Arrival Delay]]&gt;60, "Major", "Moderate")))</f>
        <v/>
      </c>
      <c r="Y4353" t="b">
        <v>0</v>
      </c>
      <c r="AA4353" t="str">
        <f>IF(OR(AND(Flights[[#This Row],[Status]]="Cancelled", Flights[[#This Row],[Cancellation Reason]]="Airline/Carrier"), Flights[[#This Row],[Delay Type]]="Severe"), "Yes", "No")</f>
        <v>No</v>
      </c>
    </row>
    <row r="4354" spans="1:27" x14ac:dyDescent="0.3">
      <c r="A4354" s="3">
        <v>42320</v>
      </c>
      <c r="B4354" s="22">
        <f>WEEKNUM(Flights[[#This Row],[Date]], 1)</f>
        <v>46</v>
      </c>
      <c r="C4354" s="22">
        <f>WEEKDAY(Flights[[#This Row],[Date]],1)</f>
        <v>5</v>
      </c>
      <c r="D4354" t="s">
        <v>102</v>
      </c>
      <c r="E4354" t="s">
        <v>1987</v>
      </c>
      <c r="F4354" t="s">
        <v>0</v>
      </c>
      <c r="G4354" t="s">
        <v>10</v>
      </c>
      <c r="H4354" t="str">
        <f>_xlfn.XLOOKUP(Flights[[#This Row],[Destination]], Airports!$A$2:$A$78, Airports!$D$2:$D$78)</f>
        <v>Boston</v>
      </c>
      <c r="I4354" t="str" cm="1">
        <f t="array" ref="I4354">_xlfn.XLOOKUP(Flights[[#This Row],[Destination]],_xlfn._TRO_TRAILING( Airports!A:A),_xlfn._TRO_TRAILING( Airports!E:E), "Not found")</f>
        <v>MA</v>
      </c>
      <c r="J4354" s="1">
        <v>0.90277777777777779</v>
      </c>
      <c r="K4354" s="22">
        <f>HOUR(Flights[[#This Row],[Scheduled Departure]])</f>
        <v>21</v>
      </c>
      <c r="L4354" s="1">
        <v>0.89861111111111114</v>
      </c>
      <c r="M4354">
        <f>(L4354-J4354)*24*60</f>
        <v>-5.9999999999999787</v>
      </c>
      <c r="N4354" s="16">
        <f>Flights[[#This Row],[Length (min)]]/60</f>
        <v>4.8833333333333337</v>
      </c>
      <c r="O4354">
        <v>293</v>
      </c>
      <c r="P4354">
        <v>2611</v>
      </c>
      <c r="Q4354" s="18">
        <f>IFERROR(Flights[[#This Row],[Distance]]/Flights[[#This Row],[Length (hr)]], "")</f>
        <v>534.6757679180887</v>
      </c>
      <c r="R4354" s="1">
        <v>0.25</v>
      </c>
      <c r="S4354" s="1" t="str">
        <f>IF(Flights[[#This Row],[Length (hr)]]&lt;2, "No meal", IF(Flights[[#This Row],[Length (hr)]]&lt;3.5, "Light meal", "Full meal"))</f>
        <v>Full meal</v>
      </c>
      <c r="T4354" s="1" t="str">
        <f>IF(AND(Flights[[#This Row],[Airline]]="US Airways", Flights[[#This Row],[Meal]]="Full Meal"), "Yes", "No")</f>
        <v>No</v>
      </c>
      <c r="U4354" s="1">
        <v>0.22708333333333333</v>
      </c>
      <c r="V4354">
        <v>-33</v>
      </c>
      <c r="W4354" s="1" t="str">
        <f>IF(Flights[[#This Row],[Arrival Delay]] = "", "Cancelled", IF(Flights[[#This Row],[Arrival Delay]]&gt;15, "Delayed", "On time"))</f>
        <v>On time</v>
      </c>
      <c r="X4354" t="str">
        <f>IF(Flights[[#This Row],[Status]]&lt;&gt;"Delayed","", IF(Flights[[#This Row],[Arrival Delay]]&gt;120, "Severe", IF(Flights[[#This Row],[Arrival Delay]]&gt;60, "Major", "Moderate")))</f>
        <v/>
      </c>
      <c r="Y4354" t="b">
        <v>0</v>
      </c>
      <c r="AA4354" t="str">
        <f>IF(OR(AND(Flights[[#This Row],[Status]]="Cancelled", Flights[[#This Row],[Cancellation Reason]]="Airline/Carrier"), Flights[[#This Row],[Delay Type]]="Severe"), "Yes", "No")</f>
        <v>No</v>
      </c>
    </row>
    <row r="4355" spans="1:27" x14ac:dyDescent="0.3">
      <c r="A4355" s="3">
        <v>42320</v>
      </c>
      <c r="B4355" s="22">
        <f>WEEKNUM(Flights[[#This Row],[Date]], 1)</f>
        <v>46</v>
      </c>
      <c r="C4355" s="22">
        <f>WEEKDAY(Flights[[#This Row],[Date]],1)</f>
        <v>5</v>
      </c>
      <c r="D4355" t="s">
        <v>1798</v>
      </c>
      <c r="E4355" t="s">
        <v>1991</v>
      </c>
      <c r="F4355" t="s">
        <v>0</v>
      </c>
      <c r="G4355" t="s">
        <v>344</v>
      </c>
      <c r="H4355" t="str">
        <f>_xlfn.XLOOKUP(Flights[[#This Row],[Destination]], Airports!$A$2:$A$78, Airports!$D$2:$D$78)</f>
        <v>Seattle</v>
      </c>
      <c r="I4355" t="str" cm="1">
        <f t="array" ref="I4355">_xlfn.XLOOKUP(Flights[[#This Row],[Destination]],_xlfn._TRO_TRAILING( Airports!A:A),_xlfn._TRO_TRAILING( Airports!E:E), "Not found")</f>
        <v>WA</v>
      </c>
      <c r="J4355" s="1">
        <v>0.91319444444444442</v>
      </c>
      <c r="K4355" s="22">
        <f>HOUR(Flights[[#This Row],[Scheduled Departure]])</f>
        <v>21</v>
      </c>
      <c r="L4355" s="1">
        <v>0.9145833333333333</v>
      </c>
      <c r="M4355">
        <f>(L4355-J4355)*24*60</f>
        <v>1.9999999999999929</v>
      </c>
      <c r="N4355" s="16">
        <f>Flights[[#This Row],[Length (min)]]/60</f>
        <v>2.5499999999999998</v>
      </c>
      <c r="O4355">
        <v>153</v>
      </c>
      <c r="P4355">
        <v>954</v>
      </c>
      <c r="Q4355" s="18">
        <f>IFERROR(Flights[[#This Row],[Distance]]/Flights[[#This Row],[Length (hr)]], "")</f>
        <v>374.11764705882354</v>
      </c>
      <c r="R4355" s="1">
        <v>2.5694444444444443E-2</v>
      </c>
      <c r="S4355" s="1" t="str">
        <f>IF(Flights[[#This Row],[Length (hr)]]&lt;2, "No meal", IF(Flights[[#This Row],[Length (hr)]]&lt;3.5, "Light meal", "Full meal"))</f>
        <v>Light meal</v>
      </c>
      <c r="T4355" s="1" t="str">
        <f>IF(AND(Flights[[#This Row],[Airline]]="US Airways", Flights[[#This Row],[Meal]]="Full Meal"), "Yes", "No")</f>
        <v>No</v>
      </c>
      <c r="U4355" s="1">
        <v>2.0833333333333332E-2</v>
      </c>
      <c r="V4355">
        <v>-7</v>
      </c>
      <c r="W4355" s="1" t="str">
        <f>IF(Flights[[#This Row],[Arrival Delay]] = "", "Cancelled", IF(Flights[[#This Row],[Arrival Delay]]&gt;15, "Delayed", "On time"))</f>
        <v>On time</v>
      </c>
      <c r="X4355" t="str">
        <f>IF(Flights[[#This Row],[Status]]&lt;&gt;"Delayed","", IF(Flights[[#This Row],[Arrival Delay]]&gt;120, "Severe", IF(Flights[[#This Row],[Arrival Delay]]&gt;60, "Major", "Moderate")))</f>
        <v/>
      </c>
      <c r="Y4355" t="b">
        <v>0</v>
      </c>
      <c r="AA4355" t="str">
        <f>IF(OR(AND(Flights[[#This Row],[Status]]="Cancelled", Flights[[#This Row],[Cancellation Reason]]="Airline/Carrier"), Flights[[#This Row],[Delay Type]]="Severe"), "Yes", "No")</f>
        <v>No</v>
      </c>
    </row>
    <row r="4356" spans="1:27" x14ac:dyDescent="0.3">
      <c r="A4356" s="3">
        <v>42321</v>
      </c>
      <c r="B4356" s="22">
        <f>WEEKNUM(Flights[[#This Row],[Date]], 1)</f>
        <v>46</v>
      </c>
      <c r="C4356" s="22">
        <f>WEEKDAY(Flights[[#This Row],[Date]],1)</f>
        <v>6</v>
      </c>
      <c r="D4356" t="s">
        <v>68</v>
      </c>
      <c r="E4356" t="s">
        <v>1987</v>
      </c>
      <c r="F4356" t="s">
        <v>0</v>
      </c>
      <c r="G4356" t="s">
        <v>3</v>
      </c>
      <c r="H4356" t="str">
        <f>_xlfn.XLOOKUP(Flights[[#This Row],[Destination]], Airports!$A$2:$A$78, Airports!$D$2:$D$78)</f>
        <v>Dallas</v>
      </c>
      <c r="I4356" t="str" cm="1">
        <f t="array" ref="I4356">_xlfn.XLOOKUP(Flights[[#This Row],[Destination]],_xlfn._TRO_TRAILING( Airports!A:A),_xlfn._TRO_TRAILING( Airports!E:E), "Not found")</f>
        <v>TX</v>
      </c>
      <c r="J4356" s="1">
        <v>0.26041666666666669</v>
      </c>
      <c r="K4356" s="22">
        <f>HOUR(Flights[[#This Row],[Scheduled Departure]])</f>
        <v>6</v>
      </c>
      <c r="L4356" s="1">
        <v>0.26111111111111113</v>
      </c>
      <c r="M4356">
        <f>(L4356-J4356)*24*60</f>
        <v>0.99999999999999645</v>
      </c>
      <c r="N4356" s="16">
        <f>Flights[[#This Row],[Length (min)]]/60</f>
        <v>3.0666666666666669</v>
      </c>
      <c r="O4356">
        <v>184</v>
      </c>
      <c r="P4356">
        <v>1235</v>
      </c>
      <c r="Q4356" s="18">
        <f>IFERROR(Flights[[#This Row],[Distance]]/Flights[[#This Row],[Length (hr)]], "")</f>
        <v>402.71739130434781</v>
      </c>
      <c r="R4356" s="1">
        <v>0.47083333333333333</v>
      </c>
      <c r="S4356" s="1" t="str">
        <f>IF(Flights[[#This Row],[Length (hr)]]&lt;2, "No meal", IF(Flights[[#This Row],[Length (hr)]]&lt;3.5, "Light meal", "Full meal"))</f>
        <v>Light meal</v>
      </c>
      <c r="T4356" s="1" t="str">
        <f>IF(AND(Flights[[#This Row],[Airline]]="US Airways", Flights[[#This Row],[Meal]]="Full Meal"), "Yes", "No")</f>
        <v>No</v>
      </c>
      <c r="U4356" s="1">
        <v>0.47222222222222221</v>
      </c>
      <c r="V4356">
        <v>2</v>
      </c>
      <c r="W4356" s="1" t="str">
        <f>IF(Flights[[#This Row],[Arrival Delay]] = "", "Cancelled", IF(Flights[[#This Row],[Arrival Delay]]&gt;15, "Delayed", "On time"))</f>
        <v>On time</v>
      </c>
      <c r="X4356" t="str">
        <f>IF(Flights[[#This Row],[Status]]&lt;&gt;"Delayed","", IF(Flights[[#This Row],[Arrival Delay]]&gt;120, "Severe", IF(Flights[[#This Row],[Arrival Delay]]&gt;60, "Major", "Moderate")))</f>
        <v/>
      </c>
      <c r="Y4356" t="b">
        <v>0</v>
      </c>
      <c r="AA4356" t="str">
        <f>IF(OR(AND(Flights[[#This Row],[Status]]="Cancelled", Flights[[#This Row],[Cancellation Reason]]="Airline/Carrier"), Flights[[#This Row],[Delay Type]]="Severe"), "Yes", "No")</f>
        <v>No</v>
      </c>
    </row>
    <row r="4357" spans="1:27" x14ac:dyDescent="0.3">
      <c r="A4357" s="3">
        <v>42321</v>
      </c>
      <c r="B4357" s="22">
        <f>WEEKNUM(Flights[[#This Row],[Date]], 1)</f>
        <v>46</v>
      </c>
      <c r="C4357" s="22">
        <f>WEEKDAY(Flights[[#This Row],[Date]],1)</f>
        <v>6</v>
      </c>
      <c r="D4357" t="s">
        <v>949</v>
      </c>
      <c r="E4357" t="s">
        <v>1990</v>
      </c>
      <c r="F4357" t="s">
        <v>0</v>
      </c>
      <c r="G4357" t="s">
        <v>16</v>
      </c>
      <c r="H4357" t="str">
        <f>_xlfn.XLOOKUP(Flights[[#This Row],[Destination]], Airports!$A$2:$A$78, Airports!$D$2:$D$78)</f>
        <v>Dulles</v>
      </c>
      <c r="I4357" t="str" cm="1">
        <f t="array" ref="I4357">_xlfn.XLOOKUP(Flights[[#This Row],[Destination]],_xlfn._TRO_TRAILING( Airports!A:A),_xlfn._TRO_TRAILING( Airports!E:E), "Not found")</f>
        <v>VA</v>
      </c>
      <c r="J4357" s="1">
        <v>0.3125</v>
      </c>
      <c r="K4357" s="22">
        <f>HOUR(Flights[[#This Row],[Scheduled Departure]])</f>
        <v>7</v>
      </c>
      <c r="L4357" s="1">
        <v>0.30694444444444446</v>
      </c>
      <c r="M4357">
        <f>(L4357-J4357)*24*60</f>
        <v>-7.9999999999999716</v>
      </c>
      <c r="N4357" s="16">
        <f>Flights[[#This Row],[Length (min)]]/60</f>
        <v>4.416666666666667</v>
      </c>
      <c r="O4357">
        <v>265</v>
      </c>
      <c r="P4357">
        <v>2288</v>
      </c>
      <c r="Q4357" s="18">
        <f>IFERROR(Flights[[#This Row],[Distance]]/Flights[[#This Row],[Length (hr)]], "")</f>
        <v>518.03773584905662</v>
      </c>
      <c r="R4357" s="1">
        <v>0.64722222222222225</v>
      </c>
      <c r="S4357" s="1" t="str">
        <f>IF(Flights[[#This Row],[Length (hr)]]&lt;2, "No meal", IF(Flights[[#This Row],[Length (hr)]]&lt;3.5, "Light meal", "Full meal"))</f>
        <v>Full meal</v>
      </c>
      <c r="T4357" s="1" t="str">
        <f>IF(AND(Flights[[#This Row],[Airline]]="US Airways", Flights[[#This Row],[Meal]]="Full Meal"), "Yes", "No")</f>
        <v>No</v>
      </c>
      <c r="U4357" s="1">
        <v>0.61597222222222225</v>
      </c>
      <c r="V4357">
        <v>-45</v>
      </c>
      <c r="W4357" s="1" t="str">
        <f>IF(Flights[[#This Row],[Arrival Delay]] = "", "Cancelled", IF(Flights[[#This Row],[Arrival Delay]]&gt;15, "Delayed", "On time"))</f>
        <v>On time</v>
      </c>
      <c r="X4357" t="str">
        <f>IF(Flights[[#This Row],[Status]]&lt;&gt;"Delayed","", IF(Flights[[#This Row],[Arrival Delay]]&gt;120, "Severe", IF(Flights[[#This Row],[Arrival Delay]]&gt;60, "Major", "Moderate")))</f>
        <v/>
      </c>
      <c r="Y4357" t="b">
        <v>0</v>
      </c>
      <c r="AA4357" t="str">
        <f>IF(OR(AND(Flights[[#This Row],[Status]]="Cancelled", Flights[[#This Row],[Cancellation Reason]]="Airline/Carrier"), Flights[[#This Row],[Delay Type]]="Severe"), "Yes", "No")</f>
        <v>No</v>
      </c>
    </row>
    <row r="4358" spans="1:27" x14ac:dyDescent="0.3">
      <c r="A4358" s="3">
        <v>42321</v>
      </c>
      <c r="B4358" s="22">
        <f>WEEKNUM(Flights[[#This Row],[Date]], 1)</f>
        <v>46</v>
      </c>
      <c r="C4358" s="22">
        <f>WEEKDAY(Flights[[#This Row],[Date]],1)</f>
        <v>6</v>
      </c>
      <c r="D4358" t="s">
        <v>1829</v>
      </c>
      <c r="E4358" t="s">
        <v>1989</v>
      </c>
      <c r="F4358" t="s">
        <v>0</v>
      </c>
      <c r="G4358" t="s">
        <v>347</v>
      </c>
      <c r="H4358" t="str">
        <f>_xlfn.XLOOKUP(Flights[[#This Row],[Destination]], Airports!$A$2:$A$78, Airports!$D$2:$D$78)</f>
        <v>San Jose</v>
      </c>
      <c r="I4358" t="str" cm="1">
        <f t="array" ref="I4358">_xlfn.XLOOKUP(Flights[[#This Row],[Destination]],_xlfn._TRO_TRAILING( Airports!A:A),_xlfn._TRO_TRAILING( Airports!E:E), "Not found")</f>
        <v>CA</v>
      </c>
      <c r="J4358" s="1">
        <v>0.35069444444444442</v>
      </c>
      <c r="K4358" s="22">
        <f>HOUR(Flights[[#This Row],[Scheduled Departure]])</f>
        <v>8</v>
      </c>
      <c r="L4358" s="1">
        <v>0.34861111111111109</v>
      </c>
      <c r="M4358">
        <f>(L4358-J4358)*24*60</f>
        <v>-2.9999999999999893</v>
      </c>
      <c r="N4358" s="16">
        <f>Flights[[#This Row],[Length (min)]]/60</f>
        <v>1</v>
      </c>
      <c r="O4358">
        <v>60</v>
      </c>
      <c r="P4358">
        <v>308</v>
      </c>
      <c r="Q4358" s="18">
        <f>IFERROR(Flights[[#This Row],[Distance]]/Flights[[#This Row],[Length (hr)]], "")</f>
        <v>308</v>
      </c>
      <c r="R4358" s="1">
        <v>0.40625</v>
      </c>
      <c r="S4358" s="1" t="str">
        <f>IF(Flights[[#This Row],[Length (hr)]]&lt;2, "No meal", IF(Flights[[#This Row],[Length (hr)]]&lt;3.5, "Light meal", "Full meal"))</f>
        <v>No meal</v>
      </c>
      <c r="T4358" s="1" t="str">
        <f>IF(AND(Flights[[#This Row],[Airline]]="US Airways", Flights[[#This Row],[Meal]]="Full Meal"), "Yes", "No")</f>
        <v>No</v>
      </c>
      <c r="U4358" s="1">
        <v>0.39027777777777778</v>
      </c>
      <c r="V4358">
        <v>-23</v>
      </c>
      <c r="W4358" s="1" t="str">
        <f>IF(Flights[[#This Row],[Arrival Delay]] = "", "Cancelled", IF(Flights[[#This Row],[Arrival Delay]]&gt;15, "Delayed", "On time"))</f>
        <v>On time</v>
      </c>
      <c r="X4358" t="str">
        <f>IF(Flights[[#This Row],[Status]]&lt;&gt;"Delayed","", IF(Flights[[#This Row],[Arrival Delay]]&gt;120, "Severe", IF(Flights[[#This Row],[Arrival Delay]]&gt;60, "Major", "Moderate")))</f>
        <v/>
      </c>
      <c r="Y4358" t="b">
        <v>0</v>
      </c>
      <c r="AA4358" t="str">
        <f>IF(OR(AND(Flights[[#This Row],[Status]]="Cancelled", Flights[[#This Row],[Cancellation Reason]]="Airline/Carrier"), Flights[[#This Row],[Delay Type]]="Severe"), "Yes", "No")</f>
        <v>No</v>
      </c>
    </row>
    <row r="4359" spans="1:27" x14ac:dyDescent="0.3">
      <c r="A4359" s="3">
        <v>42321</v>
      </c>
      <c r="B4359" s="22">
        <f>WEEKNUM(Flights[[#This Row],[Date]], 1)</f>
        <v>46</v>
      </c>
      <c r="C4359" s="22">
        <f>WEEKDAY(Flights[[#This Row],[Date]],1)</f>
        <v>6</v>
      </c>
      <c r="D4359" t="s">
        <v>1871</v>
      </c>
      <c r="E4359" t="s">
        <v>1989</v>
      </c>
      <c r="F4359" t="s">
        <v>0</v>
      </c>
      <c r="G4359" t="s">
        <v>24</v>
      </c>
      <c r="H4359" t="str">
        <f>_xlfn.XLOOKUP(Flights[[#This Row],[Destination]], Airports!$A$2:$A$78, Airports!$D$2:$D$78)</f>
        <v>Portland</v>
      </c>
      <c r="I4359" t="str" cm="1">
        <f t="array" ref="I4359">_xlfn.XLOOKUP(Flights[[#This Row],[Destination]],_xlfn._TRO_TRAILING( Airports!A:A),_xlfn._TRO_TRAILING( Airports!E:E), "Not found")</f>
        <v>OR</v>
      </c>
      <c r="J4359" s="1">
        <v>0.41666666666666669</v>
      </c>
      <c r="K4359" s="22">
        <f>HOUR(Flights[[#This Row],[Scheduled Departure]])</f>
        <v>10</v>
      </c>
      <c r="L4359" s="1">
        <v>0.41805555555555557</v>
      </c>
      <c r="M4359">
        <f>(L4359-J4359)*24*60</f>
        <v>1.9999999999999929</v>
      </c>
      <c r="N4359" s="16">
        <f>Flights[[#This Row],[Length (min)]]/60</f>
        <v>2.2833333333333332</v>
      </c>
      <c r="O4359">
        <v>137</v>
      </c>
      <c r="P4359">
        <v>834</v>
      </c>
      <c r="Q4359" s="18">
        <f>IFERROR(Flights[[#This Row],[Distance]]/Flights[[#This Row],[Length (hr)]], "")</f>
        <v>365.25547445255478</v>
      </c>
      <c r="R4359" s="1">
        <v>0.52152777777777781</v>
      </c>
      <c r="S4359" s="1" t="str">
        <f>IF(Flights[[#This Row],[Length (hr)]]&lt;2, "No meal", IF(Flights[[#This Row],[Length (hr)]]&lt;3.5, "Light meal", "Full meal"))</f>
        <v>Light meal</v>
      </c>
      <c r="T4359" s="1" t="str">
        <f>IF(AND(Flights[[#This Row],[Airline]]="US Airways", Flights[[#This Row],[Meal]]="Full Meal"), "Yes", "No")</f>
        <v>No</v>
      </c>
      <c r="U4359" s="1">
        <v>0.5131944444444444</v>
      </c>
      <c r="V4359">
        <v>-12</v>
      </c>
      <c r="W4359" s="1" t="str">
        <f>IF(Flights[[#This Row],[Arrival Delay]] = "", "Cancelled", IF(Flights[[#This Row],[Arrival Delay]]&gt;15, "Delayed", "On time"))</f>
        <v>On time</v>
      </c>
      <c r="X4359" t="str">
        <f>IF(Flights[[#This Row],[Status]]&lt;&gt;"Delayed","", IF(Flights[[#This Row],[Arrival Delay]]&gt;120, "Severe", IF(Flights[[#This Row],[Arrival Delay]]&gt;60, "Major", "Moderate")))</f>
        <v/>
      </c>
      <c r="Y4359" t="b">
        <v>0</v>
      </c>
      <c r="AA4359" t="str">
        <f>IF(OR(AND(Flights[[#This Row],[Status]]="Cancelled", Flights[[#This Row],[Cancellation Reason]]="Airline/Carrier"), Flights[[#This Row],[Delay Type]]="Severe"), "Yes", "No")</f>
        <v>No</v>
      </c>
    </row>
    <row r="4360" spans="1:27" x14ac:dyDescent="0.3">
      <c r="A4360" s="3">
        <v>42321</v>
      </c>
      <c r="B4360" s="22">
        <f>WEEKNUM(Flights[[#This Row],[Date]], 1)</f>
        <v>46</v>
      </c>
      <c r="C4360" s="22">
        <f>WEEKDAY(Flights[[#This Row],[Date]],1)</f>
        <v>6</v>
      </c>
      <c r="D4360" t="s">
        <v>659</v>
      </c>
      <c r="E4360" t="s">
        <v>1989</v>
      </c>
      <c r="F4360" t="s">
        <v>0</v>
      </c>
      <c r="G4360" t="s">
        <v>14</v>
      </c>
      <c r="H4360" t="str">
        <f>_xlfn.XLOOKUP(Flights[[#This Row],[Destination]], Airports!$A$2:$A$78, Airports!$D$2:$D$78)</f>
        <v>Tampa</v>
      </c>
      <c r="I4360" t="str" cm="1">
        <f t="array" ref="I4360">_xlfn.XLOOKUP(Flights[[#This Row],[Destination]],_xlfn._TRO_TRAILING( Airports!A:A),_xlfn._TRO_TRAILING( Airports!E:E), "Not found")</f>
        <v>FL</v>
      </c>
      <c r="J4360" s="1">
        <v>0.42708333333333331</v>
      </c>
      <c r="K4360" s="22">
        <f>HOUR(Flights[[#This Row],[Scheduled Departure]])</f>
        <v>10</v>
      </c>
      <c r="L4360" s="1">
        <v>0.42569444444444443</v>
      </c>
      <c r="M4360">
        <f>(L4360-J4360)*24*60</f>
        <v>-1.9999999999999929</v>
      </c>
      <c r="N4360" s="16">
        <f>Flights[[#This Row],[Length (min)]]/60</f>
        <v>4.3833333333333337</v>
      </c>
      <c r="O4360">
        <v>263</v>
      </c>
      <c r="P4360">
        <v>2158</v>
      </c>
      <c r="Q4360" s="18">
        <f>IFERROR(Flights[[#This Row],[Distance]]/Flights[[#This Row],[Length (hr)]], "")</f>
        <v>492.31939163498095</v>
      </c>
      <c r="R4360" s="1">
        <v>0.73888888888888893</v>
      </c>
      <c r="S4360" s="1" t="str">
        <f>IF(Flights[[#This Row],[Length (hr)]]&lt;2, "No meal", IF(Flights[[#This Row],[Length (hr)]]&lt;3.5, "Light meal", "Full meal"))</f>
        <v>Full meal</v>
      </c>
      <c r="T4360" s="1" t="str">
        <f>IF(AND(Flights[[#This Row],[Airline]]="US Airways", Flights[[#This Row],[Meal]]="Full Meal"), "Yes", "No")</f>
        <v>No</v>
      </c>
      <c r="U4360" s="1">
        <v>0.73333333333333328</v>
      </c>
      <c r="V4360">
        <v>-8</v>
      </c>
      <c r="W4360" s="1" t="str">
        <f>IF(Flights[[#This Row],[Arrival Delay]] = "", "Cancelled", IF(Flights[[#This Row],[Arrival Delay]]&gt;15, "Delayed", "On time"))</f>
        <v>On time</v>
      </c>
      <c r="X4360" t="str">
        <f>IF(Flights[[#This Row],[Status]]&lt;&gt;"Delayed","", IF(Flights[[#This Row],[Arrival Delay]]&gt;120, "Severe", IF(Flights[[#This Row],[Arrival Delay]]&gt;60, "Major", "Moderate")))</f>
        <v/>
      </c>
      <c r="Y4360" t="b">
        <v>0</v>
      </c>
      <c r="AA4360" t="str">
        <f>IF(OR(AND(Flights[[#This Row],[Status]]="Cancelled", Flights[[#This Row],[Cancellation Reason]]="Airline/Carrier"), Flights[[#This Row],[Delay Type]]="Severe"), "Yes", "No")</f>
        <v>No</v>
      </c>
    </row>
    <row r="4361" spans="1:27" x14ac:dyDescent="0.3">
      <c r="A4361" s="3">
        <v>42321</v>
      </c>
      <c r="B4361" s="22">
        <f>WEEKNUM(Flights[[#This Row],[Date]], 1)</f>
        <v>46</v>
      </c>
      <c r="C4361" s="22">
        <f>WEEKDAY(Flights[[#This Row],[Date]],1)</f>
        <v>6</v>
      </c>
      <c r="D4361" t="s">
        <v>1888</v>
      </c>
      <c r="E4361" t="s">
        <v>1995</v>
      </c>
      <c r="F4361" t="s">
        <v>0</v>
      </c>
      <c r="G4361" t="s">
        <v>347</v>
      </c>
      <c r="H4361" t="str">
        <f>_xlfn.XLOOKUP(Flights[[#This Row],[Destination]], Airports!$A$2:$A$78, Airports!$D$2:$D$78)</f>
        <v>San Jose</v>
      </c>
      <c r="I4361" t="str" cm="1">
        <f t="array" ref="I4361">_xlfn.XLOOKUP(Flights[[#This Row],[Destination]],_xlfn._TRO_TRAILING( Airports!A:A),_xlfn._TRO_TRAILING( Airports!E:E), "Not found")</f>
        <v>CA</v>
      </c>
      <c r="J4361" s="1">
        <v>0.57986111111111116</v>
      </c>
      <c r="K4361" s="22">
        <f>HOUR(Flights[[#This Row],[Scheduled Departure]])</f>
        <v>13</v>
      </c>
      <c r="L4361" s="1">
        <v>0.57777777777777772</v>
      </c>
      <c r="M4361">
        <f>(L4361-J4361)*24*60</f>
        <v>-3.0000000000001492</v>
      </c>
      <c r="N4361" s="16">
        <f>Flights[[#This Row],[Length (min)]]/60</f>
        <v>1.1499999999999999</v>
      </c>
      <c r="O4361">
        <v>69</v>
      </c>
      <c r="P4361">
        <v>308</v>
      </c>
      <c r="Q4361" s="18">
        <f>IFERROR(Flights[[#This Row],[Distance]]/Flights[[#This Row],[Length (hr)]], "")</f>
        <v>267.82608695652175</v>
      </c>
      <c r="R4361" s="1">
        <v>0.62847222222222221</v>
      </c>
      <c r="S4361" s="1" t="str">
        <f>IF(Flights[[#This Row],[Length (hr)]]&lt;2, "No meal", IF(Flights[[#This Row],[Length (hr)]]&lt;3.5, "Light meal", "Full meal"))</f>
        <v>No meal</v>
      </c>
      <c r="T4361" s="1" t="str">
        <f>IF(AND(Flights[[#This Row],[Airline]]="US Airways", Flights[[#This Row],[Meal]]="Full Meal"), "Yes", "No")</f>
        <v>No</v>
      </c>
      <c r="U4361" s="1">
        <v>0.62569444444444444</v>
      </c>
      <c r="V4361">
        <v>-4</v>
      </c>
      <c r="W4361" s="1" t="str">
        <f>IF(Flights[[#This Row],[Arrival Delay]] = "", "Cancelled", IF(Flights[[#This Row],[Arrival Delay]]&gt;15, "Delayed", "On time"))</f>
        <v>On time</v>
      </c>
      <c r="X4361" t="str">
        <f>IF(Flights[[#This Row],[Status]]&lt;&gt;"Delayed","", IF(Flights[[#This Row],[Arrival Delay]]&gt;120, "Severe", IF(Flights[[#This Row],[Arrival Delay]]&gt;60, "Major", "Moderate")))</f>
        <v/>
      </c>
      <c r="Y4361" t="b">
        <v>0</v>
      </c>
      <c r="AA4361" t="str">
        <f>IF(OR(AND(Flights[[#This Row],[Status]]="Cancelled", Flights[[#This Row],[Cancellation Reason]]="Airline/Carrier"), Flights[[#This Row],[Delay Type]]="Severe"), "Yes", "No")</f>
        <v>No</v>
      </c>
    </row>
    <row r="4362" spans="1:27" x14ac:dyDescent="0.3">
      <c r="A4362" s="3">
        <v>42321</v>
      </c>
      <c r="B4362" s="22">
        <f>WEEKNUM(Flights[[#This Row],[Date]], 1)</f>
        <v>46</v>
      </c>
      <c r="C4362" s="22">
        <f>WEEKDAY(Flights[[#This Row],[Date]],1)</f>
        <v>6</v>
      </c>
      <c r="D4362" t="s">
        <v>585</v>
      </c>
      <c r="E4362" t="s">
        <v>1996</v>
      </c>
      <c r="F4362" t="s">
        <v>0</v>
      </c>
      <c r="G4362" t="s">
        <v>344</v>
      </c>
      <c r="H4362" t="str">
        <f>_xlfn.XLOOKUP(Flights[[#This Row],[Destination]], Airports!$A$2:$A$78, Airports!$D$2:$D$78)</f>
        <v>Seattle</v>
      </c>
      <c r="I4362" t="str" cm="1">
        <f t="array" ref="I4362">_xlfn.XLOOKUP(Flights[[#This Row],[Destination]],_xlfn._TRO_TRAILING( Airports!A:A),_xlfn._TRO_TRAILING( Airports!E:E), "Not found")</f>
        <v>WA</v>
      </c>
      <c r="J4362" s="1">
        <v>0.60416666666666663</v>
      </c>
      <c r="K4362" s="22">
        <f>HOUR(Flights[[#This Row],[Scheduled Departure]])</f>
        <v>14</v>
      </c>
      <c r="L4362" s="1">
        <v>0.60069444444444442</v>
      </c>
      <c r="M4362">
        <f>(L4362-J4362)*24*60</f>
        <v>-4.9999999999999822</v>
      </c>
      <c r="N4362" s="16">
        <f>Flights[[#This Row],[Length (min)]]/60</f>
        <v>2.5</v>
      </c>
      <c r="O4362">
        <v>150</v>
      </c>
      <c r="P4362">
        <v>954</v>
      </c>
      <c r="Q4362" s="18">
        <f>IFERROR(Flights[[#This Row],[Distance]]/Flights[[#This Row],[Length (hr)]], "")</f>
        <v>381.6</v>
      </c>
      <c r="R4362" s="1">
        <v>0.71180555555555558</v>
      </c>
      <c r="S4362" s="1" t="str">
        <f>IF(Flights[[#This Row],[Length (hr)]]&lt;2, "No meal", IF(Flights[[#This Row],[Length (hr)]]&lt;3.5, "Light meal", "Full meal"))</f>
        <v>Light meal</v>
      </c>
      <c r="T4362" s="1" t="str">
        <f>IF(AND(Flights[[#This Row],[Airline]]="US Airways", Flights[[#This Row],[Meal]]="Full Meal"), "Yes", "No")</f>
        <v>No</v>
      </c>
      <c r="U4362" s="1">
        <v>0.70486111111111116</v>
      </c>
      <c r="V4362">
        <v>-10</v>
      </c>
      <c r="W4362" s="1" t="str">
        <f>IF(Flights[[#This Row],[Arrival Delay]] = "", "Cancelled", IF(Flights[[#This Row],[Arrival Delay]]&gt;15, "Delayed", "On time"))</f>
        <v>On time</v>
      </c>
      <c r="X4362" t="str">
        <f>IF(Flights[[#This Row],[Status]]&lt;&gt;"Delayed","", IF(Flights[[#This Row],[Arrival Delay]]&gt;120, "Severe", IF(Flights[[#This Row],[Arrival Delay]]&gt;60, "Major", "Moderate")))</f>
        <v/>
      </c>
      <c r="Y4362" t="b">
        <v>0</v>
      </c>
      <c r="AA4362" t="str">
        <f>IF(OR(AND(Flights[[#This Row],[Status]]="Cancelled", Flights[[#This Row],[Cancellation Reason]]="Airline/Carrier"), Flights[[#This Row],[Delay Type]]="Severe"), "Yes", "No")</f>
        <v>No</v>
      </c>
    </row>
    <row r="4363" spans="1:27" x14ac:dyDescent="0.3">
      <c r="A4363" s="3">
        <v>42321</v>
      </c>
      <c r="B4363" s="22">
        <f>WEEKNUM(Flights[[#This Row],[Date]], 1)</f>
        <v>46</v>
      </c>
      <c r="C4363" s="22">
        <f>WEEKDAY(Flights[[#This Row],[Date]],1)</f>
        <v>6</v>
      </c>
      <c r="D4363" t="s">
        <v>1395</v>
      </c>
      <c r="E4363" t="s">
        <v>1989</v>
      </c>
      <c r="F4363" t="s">
        <v>0</v>
      </c>
      <c r="G4363" t="s">
        <v>24</v>
      </c>
      <c r="H4363" t="str">
        <f>_xlfn.XLOOKUP(Flights[[#This Row],[Destination]], Airports!$A$2:$A$78, Airports!$D$2:$D$78)</f>
        <v>Portland</v>
      </c>
      <c r="I4363" t="str" cm="1">
        <f t="array" ref="I4363">_xlfn.XLOOKUP(Flights[[#This Row],[Destination]],_xlfn._TRO_TRAILING( Airports!A:A),_xlfn._TRO_TRAILING( Airports!E:E), "Not found")</f>
        <v>OR</v>
      </c>
      <c r="J4363" s="1">
        <v>0.67013888888888884</v>
      </c>
      <c r="K4363" s="22">
        <f>HOUR(Flights[[#This Row],[Scheduled Departure]])</f>
        <v>16</v>
      </c>
      <c r="L4363" s="1">
        <v>0.66736111111111107</v>
      </c>
      <c r="M4363">
        <f>(L4363-J4363)*24*60</f>
        <v>-3.9999999999999858</v>
      </c>
      <c r="N4363" s="16">
        <f>Flights[[#This Row],[Length (min)]]/60</f>
        <v>2.2833333333333332</v>
      </c>
      <c r="O4363">
        <v>137</v>
      </c>
      <c r="P4363">
        <v>834</v>
      </c>
      <c r="Q4363" s="18">
        <f>IFERROR(Flights[[#This Row],[Distance]]/Flights[[#This Row],[Length (hr)]], "")</f>
        <v>365.25547445255478</v>
      </c>
      <c r="R4363" s="1">
        <v>0.77013888888888893</v>
      </c>
      <c r="S4363" s="1" t="str">
        <f>IF(Flights[[#This Row],[Length (hr)]]&lt;2, "No meal", IF(Flights[[#This Row],[Length (hr)]]&lt;3.5, "Light meal", "Full meal"))</f>
        <v>Light meal</v>
      </c>
      <c r="T4363" s="1" t="str">
        <f>IF(AND(Flights[[#This Row],[Airline]]="US Airways", Flights[[#This Row],[Meal]]="Full Meal"), "Yes", "No")</f>
        <v>No</v>
      </c>
      <c r="U4363" s="1">
        <v>0.76249999999999996</v>
      </c>
      <c r="V4363">
        <v>-11</v>
      </c>
      <c r="W4363" s="1" t="str">
        <f>IF(Flights[[#This Row],[Arrival Delay]] = "", "Cancelled", IF(Flights[[#This Row],[Arrival Delay]]&gt;15, "Delayed", "On time"))</f>
        <v>On time</v>
      </c>
      <c r="X4363" t="str">
        <f>IF(Flights[[#This Row],[Status]]&lt;&gt;"Delayed","", IF(Flights[[#This Row],[Arrival Delay]]&gt;120, "Severe", IF(Flights[[#This Row],[Arrival Delay]]&gt;60, "Major", "Moderate")))</f>
        <v/>
      </c>
      <c r="Y4363" t="b">
        <v>0</v>
      </c>
      <c r="AA4363" t="str">
        <f>IF(OR(AND(Flights[[#This Row],[Status]]="Cancelled", Flights[[#This Row],[Cancellation Reason]]="Airline/Carrier"), Flights[[#This Row],[Delay Type]]="Severe"), "Yes", "No")</f>
        <v>No</v>
      </c>
    </row>
    <row r="4364" spans="1:27" x14ac:dyDescent="0.3">
      <c r="A4364" s="3">
        <v>42321</v>
      </c>
      <c r="B4364" s="22">
        <f>WEEKNUM(Flights[[#This Row],[Date]], 1)</f>
        <v>46</v>
      </c>
      <c r="C4364" s="22">
        <f>WEEKDAY(Flights[[#This Row],[Date]],1)</f>
        <v>6</v>
      </c>
      <c r="D4364" t="s">
        <v>1904</v>
      </c>
      <c r="E4364" t="s">
        <v>1995</v>
      </c>
      <c r="F4364" t="s">
        <v>0</v>
      </c>
      <c r="G4364" t="s">
        <v>15</v>
      </c>
      <c r="H4364" t="str">
        <f>_xlfn.XLOOKUP(Flights[[#This Row],[Destination]], Airports!$A$2:$A$78, Airports!$D$2:$D$78)</f>
        <v>Las Vegas</v>
      </c>
      <c r="I4364" t="str" cm="1">
        <f t="array" ref="I4364">_xlfn.XLOOKUP(Flights[[#This Row],[Destination]],_xlfn._TRO_TRAILING( Airports!A:A),_xlfn._TRO_TRAILING( Airports!E:E), "Not found")</f>
        <v>NV</v>
      </c>
      <c r="J4364" s="1">
        <v>0.72569444444444442</v>
      </c>
      <c r="K4364" s="22">
        <f>HOUR(Flights[[#This Row],[Scheduled Departure]])</f>
        <v>17</v>
      </c>
      <c r="L4364" s="1">
        <v>0.73263888888888884</v>
      </c>
      <c r="M4364">
        <f>(L4364-J4364)*24*60</f>
        <v>9.9999999999999645</v>
      </c>
      <c r="N4364" s="16">
        <f>Flights[[#This Row],[Length (min)]]/60</f>
        <v>0.91666666666666663</v>
      </c>
      <c r="O4364">
        <v>55</v>
      </c>
      <c r="P4364">
        <v>236</v>
      </c>
      <c r="Q4364" s="18">
        <f>IFERROR(Flights[[#This Row],[Distance]]/Flights[[#This Row],[Length (hr)]], "")</f>
        <v>257.45454545454544</v>
      </c>
      <c r="R4364" s="1">
        <v>0.76736111111111116</v>
      </c>
      <c r="S4364" s="1" t="str">
        <f>IF(Flights[[#This Row],[Length (hr)]]&lt;2, "No meal", IF(Flights[[#This Row],[Length (hr)]]&lt;3.5, "Light meal", "Full meal"))</f>
        <v>No meal</v>
      </c>
      <c r="T4364" s="1" t="str">
        <f>IF(AND(Flights[[#This Row],[Airline]]="US Airways", Flights[[#This Row],[Meal]]="Full Meal"), "Yes", "No")</f>
        <v>No</v>
      </c>
      <c r="U4364" s="1">
        <v>0.77083333333333337</v>
      </c>
      <c r="V4364">
        <v>5</v>
      </c>
      <c r="W4364" s="1" t="str">
        <f>IF(Flights[[#This Row],[Arrival Delay]] = "", "Cancelled", IF(Flights[[#This Row],[Arrival Delay]]&gt;15, "Delayed", "On time"))</f>
        <v>On time</v>
      </c>
      <c r="X4364" t="str">
        <f>IF(Flights[[#This Row],[Status]]&lt;&gt;"Delayed","", IF(Flights[[#This Row],[Arrival Delay]]&gt;120, "Severe", IF(Flights[[#This Row],[Arrival Delay]]&gt;60, "Major", "Moderate")))</f>
        <v/>
      </c>
      <c r="Y4364" t="b">
        <v>0</v>
      </c>
      <c r="AA4364" t="str">
        <f>IF(OR(AND(Flights[[#This Row],[Status]]="Cancelled", Flights[[#This Row],[Cancellation Reason]]="Airline/Carrier"), Flights[[#This Row],[Delay Type]]="Severe"), "Yes", "No")</f>
        <v>No</v>
      </c>
    </row>
    <row r="4365" spans="1:27" x14ac:dyDescent="0.3">
      <c r="A4365" s="3">
        <v>42321</v>
      </c>
      <c r="B4365" s="22">
        <f>WEEKNUM(Flights[[#This Row],[Date]], 1)</f>
        <v>46</v>
      </c>
      <c r="C4365" s="22">
        <f>WEEKDAY(Flights[[#This Row],[Date]],1)</f>
        <v>6</v>
      </c>
      <c r="D4365" t="s">
        <v>1907</v>
      </c>
      <c r="E4365" t="s">
        <v>1991</v>
      </c>
      <c r="F4365" t="s">
        <v>0</v>
      </c>
      <c r="G4365" t="s">
        <v>344</v>
      </c>
      <c r="H4365" t="str">
        <f>_xlfn.XLOOKUP(Flights[[#This Row],[Destination]], Airports!$A$2:$A$78, Airports!$D$2:$D$78)</f>
        <v>Seattle</v>
      </c>
      <c r="I4365" t="str" cm="1">
        <f t="array" ref="I4365">_xlfn.XLOOKUP(Flights[[#This Row],[Destination]],_xlfn._TRO_TRAILING( Airports!A:A),_xlfn._TRO_TRAILING( Airports!E:E), "Not found")</f>
        <v>WA</v>
      </c>
      <c r="J4365" s="1">
        <v>0.77777777777777779</v>
      </c>
      <c r="K4365" s="22">
        <f>HOUR(Flights[[#This Row],[Scheduled Departure]])</f>
        <v>18</v>
      </c>
      <c r="L4365" s="1">
        <v>0.77430555555555558</v>
      </c>
      <c r="M4365">
        <f>(L4365-J4365)*24*60</f>
        <v>-4.9999999999999822</v>
      </c>
      <c r="N4365" s="16">
        <f>Flights[[#This Row],[Length (min)]]/60</f>
        <v>2.8166666666666669</v>
      </c>
      <c r="O4365">
        <v>169</v>
      </c>
      <c r="P4365">
        <v>954</v>
      </c>
      <c r="Q4365" s="18">
        <f>IFERROR(Flights[[#This Row],[Distance]]/Flights[[#This Row],[Length (hr)]], "")</f>
        <v>338.69822485207101</v>
      </c>
      <c r="R4365" s="1">
        <v>0.89583333333333337</v>
      </c>
      <c r="S4365" s="1" t="str">
        <f>IF(Flights[[#This Row],[Length (hr)]]&lt;2, "No meal", IF(Flights[[#This Row],[Length (hr)]]&lt;3.5, "Light meal", "Full meal"))</f>
        <v>Light meal</v>
      </c>
      <c r="T4365" s="1" t="str">
        <f>IF(AND(Flights[[#This Row],[Airline]]="US Airways", Flights[[#This Row],[Meal]]="Full Meal"), "Yes", "No")</f>
        <v>No</v>
      </c>
      <c r="U4365" s="1">
        <v>0.89166666666666672</v>
      </c>
      <c r="V4365">
        <v>-6</v>
      </c>
      <c r="W4365" s="1" t="str">
        <f>IF(Flights[[#This Row],[Arrival Delay]] = "", "Cancelled", IF(Flights[[#This Row],[Arrival Delay]]&gt;15, "Delayed", "On time"))</f>
        <v>On time</v>
      </c>
      <c r="X4365" t="str">
        <f>IF(Flights[[#This Row],[Status]]&lt;&gt;"Delayed","", IF(Flights[[#This Row],[Arrival Delay]]&gt;120, "Severe", IF(Flights[[#This Row],[Arrival Delay]]&gt;60, "Major", "Moderate")))</f>
        <v/>
      </c>
      <c r="Y4365" t="b">
        <v>0</v>
      </c>
      <c r="AA4365" t="str">
        <f>IF(OR(AND(Flights[[#This Row],[Status]]="Cancelled", Flights[[#This Row],[Cancellation Reason]]="Airline/Carrier"), Flights[[#This Row],[Delay Type]]="Severe"), "Yes", "No")</f>
        <v>No</v>
      </c>
    </row>
    <row r="4366" spans="1:27" x14ac:dyDescent="0.3">
      <c r="A4366" s="3">
        <v>42321</v>
      </c>
      <c r="B4366" s="22">
        <f>WEEKNUM(Flights[[#This Row],[Date]], 1)</f>
        <v>46</v>
      </c>
      <c r="C4366" s="22">
        <f>WEEKDAY(Flights[[#This Row],[Date]],1)</f>
        <v>6</v>
      </c>
      <c r="D4366" t="s">
        <v>623</v>
      </c>
      <c r="E4366" t="s">
        <v>1994</v>
      </c>
      <c r="F4366" t="s">
        <v>0</v>
      </c>
      <c r="G4366" t="s">
        <v>287</v>
      </c>
      <c r="H4366" t="str">
        <f>_xlfn.XLOOKUP(Flights[[#This Row],[Destination]], Airports!$A$2:$A$78, Airports!$D$2:$D$78)</f>
        <v>Spokane</v>
      </c>
      <c r="I4366" t="str" cm="1">
        <f t="array" ref="I4366">_xlfn.XLOOKUP(Flights[[#This Row],[Destination]],_xlfn._TRO_TRAILING( Airports!A:A),_xlfn._TRO_TRAILING( Airports!E:E), "Not found")</f>
        <v>WA</v>
      </c>
      <c r="J4366" s="1">
        <v>0.77777777777777779</v>
      </c>
      <c r="K4366" s="22">
        <f>HOUR(Flights[[#This Row],[Scheduled Departure]])</f>
        <v>18</v>
      </c>
      <c r="L4366" s="1">
        <v>0.77569444444444446</v>
      </c>
      <c r="M4366">
        <f>(L4366-J4366)*24*60</f>
        <v>-2.9999999999999893</v>
      </c>
      <c r="N4366" s="16">
        <f>Flights[[#This Row],[Length (min)]]/60</f>
        <v>2.5499999999999998</v>
      </c>
      <c r="O4366">
        <v>153</v>
      </c>
      <c r="P4366">
        <v>945</v>
      </c>
      <c r="Q4366" s="18">
        <f>IFERROR(Flights[[#This Row],[Distance]]/Flights[[#This Row],[Length (hr)]], "")</f>
        <v>370.58823529411768</v>
      </c>
      <c r="R4366" s="1">
        <v>0.89375000000000004</v>
      </c>
      <c r="S4366" s="1" t="str">
        <f>IF(Flights[[#This Row],[Length (hr)]]&lt;2, "No meal", IF(Flights[[#This Row],[Length (hr)]]&lt;3.5, "Light meal", "Full meal"))</f>
        <v>Light meal</v>
      </c>
      <c r="T4366" s="1" t="str">
        <f>IF(AND(Flights[[#This Row],[Airline]]="US Airways", Flights[[#This Row],[Meal]]="Full Meal"), "Yes", "No")</f>
        <v>No</v>
      </c>
      <c r="U4366" s="1">
        <v>0.88194444444444442</v>
      </c>
      <c r="V4366">
        <v>-17</v>
      </c>
      <c r="W4366" s="1" t="str">
        <f>IF(Flights[[#This Row],[Arrival Delay]] = "", "Cancelled", IF(Flights[[#This Row],[Arrival Delay]]&gt;15, "Delayed", "On time"))</f>
        <v>On time</v>
      </c>
      <c r="X4366" t="str">
        <f>IF(Flights[[#This Row],[Status]]&lt;&gt;"Delayed","", IF(Flights[[#This Row],[Arrival Delay]]&gt;120, "Severe", IF(Flights[[#This Row],[Arrival Delay]]&gt;60, "Major", "Moderate")))</f>
        <v/>
      </c>
      <c r="Y4366" t="b">
        <v>0</v>
      </c>
      <c r="AA4366" t="str">
        <f>IF(OR(AND(Flights[[#This Row],[Status]]="Cancelled", Flights[[#This Row],[Cancellation Reason]]="Airline/Carrier"), Flights[[#This Row],[Delay Type]]="Severe"), "Yes", "No")</f>
        <v>No</v>
      </c>
    </row>
    <row r="4367" spans="1:27" x14ac:dyDescent="0.3">
      <c r="A4367" s="3">
        <v>42321</v>
      </c>
      <c r="B4367" s="22">
        <f>WEEKNUM(Flights[[#This Row],[Date]], 1)</f>
        <v>46</v>
      </c>
      <c r="C4367" s="22">
        <f>WEEKDAY(Flights[[#This Row],[Date]],1)</f>
        <v>6</v>
      </c>
      <c r="D4367" t="s">
        <v>671</v>
      </c>
      <c r="E4367" t="s">
        <v>1989</v>
      </c>
      <c r="F4367" t="s">
        <v>0</v>
      </c>
      <c r="G4367" t="s">
        <v>26</v>
      </c>
      <c r="H4367" t="str">
        <f>_xlfn.XLOOKUP(Flights[[#This Row],[Destination]], Airports!$A$2:$A$78, Airports!$D$2:$D$78)</f>
        <v>Atlanta</v>
      </c>
      <c r="I4367" t="str" cm="1">
        <f t="array" ref="I4367">_xlfn.XLOOKUP(Flights[[#This Row],[Destination]],_xlfn._TRO_TRAILING( Airports!A:A),_xlfn._TRO_TRAILING( Airports!E:E), "Not found")</f>
        <v>GA</v>
      </c>
      <c r="J4367" s="1">
        <v>0.94444444444444442</v>
      </c>
      <c r="K4367" s="22">
        <f>HOUR(Flights[[#This Row],[Scheduled Departure]])</f>
        <v>22</v>
      </c>
      <c r="L4367" s="1">
        <v>0.94930555555555551</v>
      </c>
      <c r="M4367">
        <f>(L4367-J4367)*24*60</f>
        <v>6.9999999999999751</v>
      </c>
      <c r="N4367" s="16">
        <f>Flights[[#This Row],[Length (min)]]/60</f>
        <v>4.1333333333333337</v>
      </c>
      <c r="O4367">
        <v>248</v>
      </c>
      <c r="P4367">
        <v>1947</v>
      </c>
      <c r="Q4367" s="18">
        <f>IFERROR(Flights[[#This Row],[Distance]]/Flights[[#This Row],[Length (hr)]], "")</f>
        <v>471.04838709677415</v>
      </c>
      <c r="R4367" s="1">
        <v>0.24374999999999999</v>
      </c>
      <c r="S4367" s="1" t="str">
        <f>IF(Flights[[#This Row],[Length (hr)]]&lt;2, "No meal", IF(Flights[[#This Row],[Length (hr)]]&lt;3.5, "Light meal", "Full meal"))</f>
        <v>Full meal</v>
      </c>
      <c r="T4367" s="1" t="str">
        <f>IF(AND(Flights[[#This Row],[Airline]]="US Airways", Flights[[#This Row],[Meal]]="Full Meal"), "Yes", "No")</f>
        <v>No</v>
      </c>
      <c r="U4367" s="1">
        <v>0.24652777777777779</v>
      </c>
      <c r="V4367">
        <v>4</v>
      </c>
      <c r="W4367" s="1" t="str">
        <f>IF(Flights[[#This Row],[Arrival Delay]] = "", "Cancelled", IF(Flights[[#This Row],[Arrival Delay]]&gt;15, "Delayed", "On time"))</f>
        <v>On time</v>
      </c>
      <c r="X4367" t="str">
        <f>IF(Flights[[#This Row],[Status]]&lt;&gt;"Delayed","", IF(Flights[[#This Row],[Arrival Delay]]&gt;120, "Severe", IF(Flights[[#This Row],[Arrival Delay]]&gt;60, "Major", "Moderate")))</f>
        <v/>
      </c>
      <c r="Y4367" t="b">
        <v>0</v>
      </c>
      <c r="AA4367" t="str">
        <f>IF(OR(AND(Flights[[#This Row],[Status]]="Cancelled", Flights[[#This Row],[Cancellation Reason]]="Airline/Carrier"), Flights[[#This Row],[Delay Type]]="Severe"), "Yes", "No")</f>
        <v>No</v>
      </c>
    </row>
    <row r="4368" spans="1:27" x14ac:dyDescent="0.3">
      <c r="A4368" s="3">
        <v>42322</v>
      </c>
      <c r="B4368" s="22">
        <f>WEEKNUM(Flights[[#This Row],[Date]], 1)</f>
        <v>46</v>
      </c>
      <c r="C4368" s="22">
        <f>WEEKDAY(Flights[[#This Row],[Date]],1)</f>
        <v>7</v>
      </c>
      <c r="D4368" t="s">
        <v>1856</v>
      </c>
      <c r="E4368" t="s">
        <v>1994</v>
      </c>
      <c r="F4368" t="s">
        <v>0</v>
      </c>
      <c r="G4368" t="s">
        <v>349</v>
      </c>
      <c r="H4368" t="str">
        <f>_xlfn.XLOOKUP(Flights[[#This Row],[Destination]], Airports!$A$2:$A$78, Airports!$D$2:$D$78)</f>
        <v>Salt Lake City</v>
      </c>
      <c r="I4368" t="str" cm="1">
        <f t="array" ref="I4368">_xlfn.XLOOKUP(Flights[[#This Row],[Destination]],_xlfn._TRO_TRAILING( Airports!A:A),_xlfn._TRO_TRAILING( Airports!E:E), "Not found")</f>
        <v>UT</v>
      </c>
      <c r="J4368" s="1">
        <v>0.39930555555555558</v>
      </c>
      <c r="K4368" s="22">
        <f>HOUR(Flights[[#This Row],[Scheduled Departure]])</f>
        <v>9</v>
      </c>
      <c r="L4368" s="1">
        <v>0.39444444444444443</v>
      </c>
      <c r="M4368">
        <f>(L4368-J4368)*24*60</f>
        <v>-7.0000000000000551</v>
      </c>
      <c r="N4368" s="16">
        <f>Flights[[#This Row],[Length (min)]]/60</f>
        <v>1.9166666666666667</v>
      </c>
      <c r="O4368">
        <v>115</v>
      </c>
      <c r="P4368">
        <v>590</v>
      </c>
      <c r="Q4368" s="18">
        <f>IFERROR(Flights[[#This Row],[Distance]]/Flights[[#This Row],[Length (hr)]], "")</f>
        <v>307.82608695652175</v>
      </c>
      <c r="R4368" s="1">
        <v>0.52083333333333337</v>
      </c>
      <c r="S4368" s="1" t="str">
        <f>IF(Flights[[#This Row],[Length (hr)]]&lt;2, "No meal", IF(Flights[[#This Row],[Length (hr)]]&lt;3.5, "Light meal", "Full meal"))</f>
        <v>No meal</v>
      </c>
      <c r="T4368" s="1" t="str">
        <f>IF(AND(Flights[[#This Row],[Airline]]="US Airways", Flights[[#This Row],[Meal]]="Full Meal"), "Yes", "No")</f>
        <v>No</v>
      </c>
      <c r="U4368" s="1">
        <v>0.51597222222222228</v>
      </c>
      <c r="V4368">
        <v>-7</v>
      </c>
      <c r="W4368" s="1" t="str">
        <f>IF(Flights[[#This Row],[Arrival Delay]] = "", "Cancelled", IF(Flights[[#This Row],[Arrival Delay]]&gt;15, "Delayed", "On time"))</f>
        <v>On time</v>
      </c>
      <c r="X4368" t="str">
        <f>IF(Flights[[#This Row],[Status]]&lt;&gt;"Delayed","", IF(Flights[[#This Row],[Arrival Delay]]&gt;120, "Severe", IF(Flights[[#This Row],[Arrival Delay]]&gt;60, "Major", "Moderate")))</f>
        <v/>
      </c>
      <c r="Y4368" t="b">
        <v>0</v>
      </c>
      <c r="AA4368" t="str">
        <f>IF(OR(AND(Flights[[#This Row],[Status]]="Cancelled", Flights[[#This Row],[Cancellation Reason]]="Airline/Carrier"), Flights[[#This Row],[Delay Type]]="Severe"), "Yes", "No")</f>
        <v>No</v>
      </c>
    </row>
    <row r="4369" spans="1:27" x14ac:dyDescent="0.3">
      <c r="A4369" s="3">
        <v>42322</v>
      </c>
      <c r="B4369" s="22">
        <f>WEEKNUM(Flights[[#This Row],[Date]], 1)</f>
        <v>46</v>
      </c>
      <c r="C4369" s="22">
        <f>WEEKDAY(Flights[[#This Row],[Date]],1)</f>
        <v>7</v>
      </c>
      <c r="D4369" t="s">
        <v>166</v>
      </c>
      <c r="E4369" t="s">
        <v>1987</v>
      </c>
      <c r="F4369" t="s">
        <v>0</v>
      </c>
      <c r="G4369" t="s">
        <v>15</v>
      </c>
      <c r="H4369" t="str">
        <f>_xlfn.XLOOKUP(Flights[[#This Row],[Destination]], Airports!$A$2:$A$78, Airports!$D$2:$D$78)</f>
        <v>Las Vegas</v>
      </c>
      <c r="I4369" t="str" cm="1">
        <f t="array" ref="I4369">_xlfn.XLOOKUP(Flights[[#This Row],[Destination]],_xlfn._TRO_TRAILING( Airports!A:A),_xlfn._TRO_TRAILING( Airports!E:E), "Not found")</f>
        <v>NV</v>
      </c>
      <c r="J4369" s="1">
        <v>0.44791666666666669</v>
      </c>
      <c r="K4369" s="22">
        <f>HOUR(Flights[[#This Row],[Scheduled Departure]])</f>
        <v>10</v>
      </c>
      <c r="L4369" s="1">
        <v>0.44930555555555557</v>
      </c>
      <c r="M4369">
        <f>(L4369-J4369)*24*60</f>
        <v>1.9999999999999929</v>
      </c>
      <c r="N4369" s="16">
        <f>Flights[[#This Row],[Length (min)]]/60</f>
        <v>1.0666666666666667</v>
      </c>
      <c r="O4369">
        <v>64</v>
      </c>
      <c r="P4369">
        <v>236</v>
      </c>
      <c r="Q4369" s="18">
        <f>IFERROR(Flights[[#This Row],[Distance]]/Flights[[#This Row],[Length (hr)]], "")</f>
        <v>221.25</v>
      </c>
      <c r="R4369" s="1">
        <v>0.50069444444444444</v>
      </c>
      <c r="S4369" s="1" t="str">
        <f>IF(Flights[[#This Row],[Length (hr)]]&lt;2, "No meal", IF(Flights[[#This Row],[Length (hr)]]&lt;3.5, "Light meal", "Full meal"))</f>
        <v>No meal</v>
      </c>
      <c r="T4369" s="1" t="str">
        <f>IF(AND(Flights[[#This Row],[Airline]]="US Airways", Flights[[#This Row],[Meal]]="Full Meal"), "Yes", "No")</f>
        <v>No</v>
      </c>
      <c r="U4369" s="1">
        <v>0.49375000000000002</v>
      </c>
      <c r="V4369">
        <v>-10</v>
      </c>
      <c r="W4369" s="1" t="str">
        <f>IF(Flights[[#This Row],[Arrival Delay]] = "", "Cancelled", IF(Flights[[#This Row],[Arrival Delay]]&gt;15, "Delayed", "On time"))</f>
        <v>On time</v>
      </c>
      <c r="X4369" t="str">
        <f>IF(Flights[[#This Row],[Status]]&lt;&gt;"Delayed","", IF(Flights[[#This Row],[Arrival Delay]]&gt;120, "Severe", IF(Flights[[#This Row],[Arrival Delay]]&gt;60, "Major", "Moderate")))</f>
        <v/>
      </c>
      <c r="Y4369" t="b">
        <v>0</v>
      </c>
      <c r="AA4369" t="str">
        <f>IF(OR(AND(Flights[[#This Row],[Status]]="Cancelled", Flights[[#This Row],[Cancellation Reason]]="Airline/Carrier"), Flights[[#This Row],[Delay Type]]="Severe"), "Yes", "No")</f>
        <v>No</v>
      </c>
    </row>
    <row r="4370" spans="1:27" x14ac:dyDescent="0.3">
      <c r="A4370" s="3">
        <v>42322</v>
      </c>
      <c r="B4370" s="22">
        <f>WEEKNUM(Flights[[#This Row],[Date]], 1)</f>
        <v>46</v>
      </c>
      <c r="C4370" s="22">
        <f>WEEKDAY(Flights[[#This Row],[Date]],1)</f>
        <v>7</v>
      </c>
      <c r="D4370" t="s">
        <v>478</v>
      </c>
      <c r="E4370" t="s">
        <v>1997</v>
      </c>
      <c r="F4370" t="s">
        <v>0</v>
      </c>
      <c r="G4370" t="s">
        <v>20</v>
      </c>
      <c r="H4370" t="str">
        <f>_xlfn.XLOOKUP(Flights[[#This Row],[Destination]], Airports!$A$2:$A$78, Airports!$D$2:$D$78)</f>
        <v>Kahului</v>
      </c>
      <c r="I4370" t="str" cm="1">
        <f t="array" ref="I4370">_xlfn.XLOOKUP(Flights[[#This Row],[Destination]],_xlfn._TRO_TRAILING( Airports!A:A),_xlfn._TRO_TRAILING( Airports!E:E), "Not found")</f>
        <v>HI</v>
      </c>
      <c r="J4370" s="1">
        <v>0.46527777777777779</v>
      </c>
      <c r="K4370" s="22">
        <f>HOUR(Flights[[#This Row],[Scheduled Departure]])</f>
        <v>11</v>
      </c>
      <c r="L4370" s="1">
        <v>0.46111111111111114</v>
      </c>
      <c r="M4370">
        <f>(L4370-J4370)*24*60</f>
        <v>-5.9999999999999787</v>
      </c>
      <c r="N4370" s="16">
        <f>Flights[[#This Row],[Length (min)]]/60</f>
        <v>5.4833333333333334</v>
      </c>
      <c r="O4370">
        <v>329</v>
      </c>
      <c r="P4370">
        <v>2486</v>
      </c>
      <c r="Q4370" s="18">
        <f>IFERROR(Flights[[#This Row],[Distance]]/Flights[[#This Row],[Length (hr)]], "")</f>
        <v>453.37386018237083</v>
      </c>
      <c r="R4370" s="1">
        <v>0.625</v>
      </c>
      <c r="S4370" s="1" t="str">
        <f>IF(Flights[[#This Row],[Length (hr)]]&lt;2, "No meal", IF(Flights[[#This Row],[Length (hr)]]&lt;3.5, "Light meal", "Full meal"))</f>
        <v>Full meal</v>
      </c>
      <c r="T4370" s="1" t="str">
        <f>IF(AND(Flights[[#This Row],[Airline]]="US Airways", Flights[[#This Row],[Meal]]="Full Meal"), "Yes", "No")</f>
        <v>No</v>
      </c>
      <c r="U4370" s="1">
        <v>0.60624999999999996</v>
      </c>
      <c r="V4370">
        <v>-27</v>
      </c>
      <c r="W4370" s="1" t="str">
        <f>IF(Flights[[#This Row],[Arrival Delay]] = "", "Cancelled", IF(Flights[[#This Row],[Arrival Delay]]&gt;15, "Delayed", "On time"))</f>
        <v>On time</v>
      </c>
      <c r="X4370" t="str">
        <f>IF(Flights[[#This Row],[Status]]&lt;&gt;"Delayed","", IF(Flights[[#This Row],[Arrival Delay]]&gt;120, "Severe", IF(Flights[[#This Row],[Arrival Delay]]&gt;60, "Major", "Moderate")))</f>
        <v/>
      </c>
      <c r="Y4370" t="b">
        <v>0</v>
      </c>
      <c r="AA4370" t="str">
        <f>IF(OR(AND(Flights[[#This Row],[Status]]="Cancelled", Flights[[#This Row],[Cancellation Reason]]="Airline/Carrier"), Flights[[#This Row],[Delay Type]]="Severe"), "Yes", "No")</f>
        <v>No</v>
      </c>
    </row>
    <row r="4371" spans="1:27" x14ac:dyDescent="0.3">
      <c r="A4371" s="3">
        <v>42322</v>
      </c>
      <c r="B4371" s="22">
        <f>WEEKNUM(Flights[[#This Row],[Date]], 1)</f>
        <v>46</v>
      </c>
      <c r="C4371" s="22">
        <f>WEEKDAY(Flights[[#This Row],[Date]],1)</f>
        <v>7</v>
      </c>
      <c r="D4371" t="s">
        <v>1878</v>
      </c>
      <c r="E4371" t="s">
        <v>1989</v>
      </c>
      <c r="F4371" t="s">
        <v>0</v>
      </c>
      <c r="G4371" t="s">
        <v>349</v>
      </c>
      <c r="H4371" t="str">
        <f>_xlfn.XLOOKUP(Flights[[#This Row],[Destination]], Airports!$A$2:$A$78, Airports!$D$2:$D$78)</f>
        <v>Salt Lake City</v>
      </c>
      <c r="I4371" t="str" cm="1">
        <f t="array" ref="I4371">_xlfn.XLOOKUP(Flights[[#This Row],[Destination]],_xlfn._TRO_TRAILING( Airports!A:A),_xlfn._TRO_TRAILING( Airports!E:E), "Not found")</f>
        <v>UT</v>
      </c>
      <c r="J4371" s="1">
        <v>0.47916666666666669</v>
      </c>
      <c r="K4371" s="22">
        <f>HOUR(Flights[[#This Row],[Scheduled Departure]])</f>
        <v>11</v>
      </c>
      <c r="L4371" s="1">
        <v>0.48333333333333334</v>
      </c>
      <c r="M4371">
        <f>(L4371-J4371)*24*60</f>
        <v>5.9999999999999787</v>
      </c>
      <c r="N4371" s="16">
        <f>Flights[[#This Row],[Length (min)]]/60</f>
        <v>1.6666666666666667</v>
      </c>
      <c r="O4371">
        <v>100</v>
      </c>
      <c r="P4371">
        <v>590</v>
      </c>
      <c r="Q4371" s="18">
        <f>IFERROR(Flights[[#This Row],[Distance]]/Flights[[#This Row],[Length (hr)]], "")</f>
        <v>354</v>
      </c>
      <c r="R4371" s="1">
        <v>0.59513888888888888</v>
      </c>
      <c r="S4371" s="1" t="str">
        <f>IF(Flights[[#This Row],[Length (hr)]]&lt;2, "No meal", IF(Flights[[#This Row],[Length (hr)]]&lt;3.5, "Light meal", "Full meal"))</f>
        <v>No meal</v>
      </c>
      <c r="T4371" s="1" t="str">
        <f>IF(AND(Flights[[#This Row],[Airline]]="US Airways", Flights[[#This Row],[Meal]]="Full Meal"), "Yes", "No")</f>
        <v>No</v>
      </c>
      <c r="U4371" s="1">
        <v>0.59444444444444444</v>
      </c>
      <c r="V4371">
        <v>-1</v>
      </c>
      <c r="W4371" s="1" t="str">
        <f>IF(Flights[[#This Row],[Arrival Delay]] = "", "Cancelled", IF(Flights[[#This Row],[Arrival Delay]]&gt;15, "Delayed", "On time"))</f>
        <v>On time</v>
      </c>
      <c r="X4371" t="str">
        <f>IF(Flights[[#This Row],[Status]]&lt;&gt;"Delayed","", IF(Flights[[#This Row],[Arrival Delay]]&gt;120, "Severe", IF(Flights[[#This Row],[Arrival Delay]]&gt;60, "Major", "Moderate")))</f>
        <v/>
      </c>
      <c r="Y4371" t="b">
        <v>0</v>
      </c>
      <c r="AA4371" t="str">
        <f>IF(OR(AND(Flights[[#This Row],[Status]]="Cancelled", Flights[[#This Row],[Cancellation Reason]]="Airline/Carrier"), Flights[[#This Row],[Delay Type]]="Severe"), "Yes", "No")</f>
        <v>No</v>
      </c>
    </row>
    <row r="4372" spans="1:27" x14ac:dyDescent="0.3">
      <c r="A4372" s="3">
        <v>42322</v>
      </c>
      <c r="B4372" s="22">
        <f>WEEKNUM(Flights[[#This Row],[Date]], 1)</f>
        <v>46</v>
      </c>
      <c r="C4372" s="22">
        <f>WEEKDAY(Flights[[#This Row],[Date]],1)</f>
        <v>7</v>
      </c>
      <c r="D4372" t="s">
        <v>199</v>
      </c>
      <c r="E4372" t="s">
        <v>1987</v>
      </c>
      <c r="F4372" t="s">
        <v>0</v>
      </c>
      <c r="G4372" t="s">
        <v>27</v>
      </c>
      <c r="H4372" t="str">
        <f>_xlfn.XLOOKUP(Flights[[#This Row],[Destination]], Airports!$A$2:$A$78, Airports!$D$2:$D$78)</f>
        <v>Charlotte</v>
      </c>
      <c r="I4372" t="str" cm="1">
        <f t="array" ref="I4372">_xlfn.XLOOKUP(Flights[[#This Row],[Destination]],_xlfn._TRO_TRAILING( Airports!A:A),_xlfn._TRO_TRAILING( Airports!E:E), "Not found")</f>
        <v>NC</v>
      </c>
      <c r="J4372" s="1">
        <v>0.55555555555555558</v>
      </c>
      <c r="K4372" s="22">
        <f>HOUR(Flights[[#This Row],[Scheduled Departure]])</f>
        <v>13</v>
      </c>
      <c r="L4372" s="1">
        <v>0.55347222222222225</v>
      </c>
      <c r="M4372">
        <f>(L4372-J4372)*24*60</f>
        <v>-2.9999999999999893</v>
      </c>
      <c r="N4372" s="16">
        <f>Flights[[#This Row],[Length (min)]]/60</f>
        <v>4.55</v>
      </c>
      <c r="O4372">
        <v>273</v>
      </c>
      <c r="P4372">
        <v>2125</v>
      </c>
      <c r="Q4372" s="18">
        <f>IFERROR(Flights[[#This Row],[Distance]]/Flights[[#This Row],[Length (hr)]], "")</f>
        <v>467.03296703296706</v>
      </c>
      <c r="R4372" s="1">
        <v>0.87708333333333333</v>
      </c>
      <c r="S4372" s="1" t="str">
        <f>IF(Flights[[#This Row],[Length (hr)]]&lt;2, "No meal", IF(Flights[[#This Row],[Length (hr)]]&lt;3.5, "Light meal", "Full meal"))</f>
        <v>Full meal</v>
      </c>
      <c r="T4372" s="1" t="str">
        <f>IF(AND(Flights[[#This Row],[Airline]]="US Airways", Flights[[#This Row],[Meal]]="Full Meal"), "Yes", "No")</f>
        <v>No</v>
      </c>
      <c r="U4372" s="1">
        <v>0.86805555555555558</v>
      </c>
      <c r="V4372">
        <v>-13</v>
      </c>
      <c r="W4372" s="1" t="str">
        <f>IF(Flights[[#This Row],[Arrival Delay]] = "", "Cancelled", IF(Flights[[#This Row],[Arrival Delay]]&gt;15, "Delayed", "On time"))</f>
        <v>On time</v>
      </c>
      <c r="X4372" t="str">
        <f>IF(Flights[[#This Row],[Status]]&lt;&gt;"Delayed","", IF(Flights[[#This Row],[Arrival Delay]]&gt;120, "Severe", IF(Flights[[#This Row],[Arrival Delay]]&gt;60, "Major", "Moderate")))</f>
        <v/>
      </c>
      <c r="Y4372" t="b">
        <v>0</v>
      </c>
      <c r="AA4372" t="str">
        <f>IF(OR(AND(Flights[[#This Row],[Status]]="Cancelled", Flights[[#This Row],[Cancellation Reason]]="Airline/Carrier"), Flights[[#This Row],[Delay Type]]="Severe"), "Yes", "No")</f>
        <v>No</v>
      </c>
    </row>
    <row r="4373" spans="1:27" x14ac:dyDescent="0.3">
      <c r="A4373" s="3">
        <v>42322</v>
      </c>
      <c r="B4373" s="22">
        <f>WEEKNUM(Flights[[#This Row],[Date]], 1)</f>
        <v>46</v>
      </c>
      <c r="C4373" s="22">
        <f>WEEKDAY(Flights[[#This Row],[Date]],1)</f>
        <v>7</v>
      </c>
      <c r="D4373" t="s">
        <v>227</v>
      </c>
      <c r="E4373" t="s">
        <v>1987</v>
      </c>
      <c r="F4373" t="s">
        <v>0</v>
      </c>
      <c r="G4373" t="s">
        <v>9</v>
      </c>
      <c r="H4373" t="str">
        <f>_xlfn.XLOOKUP(Flights[[#This Row],[Destination]], Airports!$A$2:$A$78, Airports!$D$2:$D$78)</f>
        <v>San Francisco</v>
      </c>
      <c r="I4373" t="str" cm="1">
        <f t="array" ref="I4373">_xlfn.XLOOKUP(Flights[[#This Row],[Destination]],_xlfn._TRO_TRAILING( Airports!A:A),_xlfn._TRO_TRAILING( Airports!E:E), "Not found")</f>
        <v>CA</v>
      </c>
      <c r="J4373" s="1">
        <v>0.76041666666666663</v>
      </c>
      <c r="K4373" s="22">
        <f>HOUR(Flights[[#This Row],[Scheduled Departure]])</f>
        <v>18</v>
      </c>
      <c r="L4373" s="1">
        <v>0.77083333333333337</v>
      </c>
      <c r="M4373">
        <f>(L4373-J4373)*24*60</f>
        <v>15.000000000000107</v>
      </c>
      <c r="N4373" s="16">
        <f>Flights[[#This Row],[Length (min)]]/60</f>
        <v>1.2</v>
      </c>
      <c r="O4373">
        <v>72</v>
      </c>
      <c r="P4373">
        <v>337</v>
      </c>
      <c r="Q4373" s="18">
        <f>IFERROR(Flights[[#This Row],[Distance]]/Flights[[#This Row],[Length (hr)]], "")</f>
        <v>280.83333333333337</v>
      </c>
      <c r="R4373" s="1">
        <v>0.81805555555555554</v>
      </c>
      <c r="S4373" s="1" t="str">
        <f>IF(Flights[[#This Row],[Length (hr)]]&lt;2, "No meal", IF(Flights[[#This Row],[Length (hr)]]&lt;3.5, "Light meal", "Full meal"))</f>
        <v>No meal</v>
      </c>
      <c r="T4373" s="1" t="str">
        <f>IF(AND(Flights[[#This Row],[Airline]]="US Airways", Flights[[#This Row],[Meal]]="Full Meal"), "Yes", "No")</f>
        <v>No</v>
      </c>
      <c r="U4373" s="1">
        <v>0.8208333333333333</v>
      </c>
      <c r="V4373">
        <v>4</v>
      </c>
      <c r="W4373" s="1" t="str">
        <f>IF(Flights[[#This Row],[Arrival Delay]] = "", "Cancelled", IF(Flights[[#This Row],[Arrival Delay]]&gt;15, "Delayed", "On time"))</f>
        <v>On time</v>
      </c>
      <c r="X4373" t="str">
        <f>IF(Flights[[#This Row],[Status]]&lt;&gt;"Delayed","", IF(Flights[[#This Row],[Arrival Delay]]&gt;120, "Severe", IF(Flights[[#This Row],[Arrival Delay]]&gt;60, "Major", "Moderate")))</f>
        <v/>
      </c>
      <c r="Y4373" t="b">
        <v>0</v>
      </c>
      <c r="AA4373" t="str">
        <f>IF(OR(AND(Flights[[#This Row],[Status]]="Cancelled", Flights[[#This Row],[Cancellation Reason]]="Airline/Carrier"), Flights[[#This Row],[Delay Type]]="Severe"), "Yes", "No")</f>
        <v>No</v>
      </c>
    </row>
    <row r="4374" spans="1:27" x14ac:dyDescent="0.3">
      <c r="A4374" s="3">
        <v>42322</v>
      </c>
      <c r="B4374" s="22">
        <f>WEEKNUM(Flights[[#This Row],[Date]], 1)</f>
        <v>46</v>
      </c>
      <c r="C4374" s="22">
        <f>WEEKDAY(Flights[[#This Row],[Date]],1)</f>
        <v>7</v>
      </c>
      <c r="D4374" t="s">
        <v>1621</v>
      </c>
      <c r="E4374" t="s">
        <v>1994</v>
      </c>
      <c r="F4374" t="s">
        <v>0</v>
      </c>
      <c r="G4374" t="s">
        <v>3</v>
      </c>
      <c r="H4374" t="str">
        <f>_xlfn.XLOOKUP(Flights[[#This Row],[Destination]], Airports!$A$2:$A$78, Airports!$D$2:$D$78)</f>
        <v>Dallas</v>
      </c>
      <c r="I4374" t="str" cm="1">
        <f t="array" ref="I4374">_xlfn.XLOOKUP(Flights[[#This Row],[Destination]],_xlfn._TRO_TRAILING( Airports!A:A),_xlfn._TRO_TRAILING( Airports!E:E), "Not found")</f>
        <v>TX</v>
      </c>
      <c r="J4374" s="1">
        <v>0.80277777777777781</v>
      </c>
      <c r="K4374" s="22">
        <f>HOUR(Flights[[#This Row],[Scheduled Departure]])</f>
        <v>19</v>
      </c>
      <c r="L4374" s="1">
        <v>0.8041666666666667</v>
      </c>
      <c r="M4374">
        <f>(L4374-J4374)*24*60</f>
        <v>1.9999999999999929</v>
      </c>
      <c r="N4374" s="16">
        <f>Flights[[#This Row],[Length (min)]]/60</f>
        <v>2.7666666666666666</v>
      </c>
      <c r="O4374">
        <v>166</v>
      </c>
      <c r="P4374">
        <v>1235</v>
      </c>
      <c r="Q4374" s="18">
        <f>IFERROR(Flights[[#This Row],[Distance]]/Flights[[#This Row],[Length (hr)]], "")</f>
        <v>446.3855421686747</v>
      </c>
      <c r="R4374" s="1">
        <v>9.7222222222222224E-3</v>
      </c>
      <c r="S4374" s="1" t="str">
        <f>IF(Flights[[#This Row],[Length (hr)]]&lt;2, "No meal", IF(Flights[[#This Row],[Length (hr)]]&lt;3.5, "Light meal", "Full meal"))</f>
        <v>Light meal</v>
      </c>
      <c r="T4374" s="1" t="str">
        <f>IF(AND(Flights[[#This Row],[Airline]]="US Airways", Flights[[#This Row],[Meal]]="Full Meal"), "Yes", "No")</f>
        <v>No</v>
      </c>
      <c r="U4374" s="1">
        <v>2.7777777777777779E-3</v>
      </c>
      <c r="V4374">
        <v>-10</v>
      </c>
      <c r="W4374" s="1" t="str">
        <f>IF(Flights[[#This Row],[Arrival Delay]] = "", "Cancelled", IF(Flights[[#This Row],[Arrival Delay]]&gt;15, "Delayed", "On time"))</f>
        <v>On time</v>
      </c>
      <c r="X4374" t="str">
        <f>IF(Flights[[#This Row],[Status]]&lt;&gt;"Delayed","", IF(Flights[[#This Row],[Arrival Delay]]&gt;120, "Severe", IF(Flights[[#This Row],[Arrival Delay]]&gt;60, "Major", "Moderate")))</f>
        <v/>
      </c>
      <c r="Y4374" t="b">
        <v>0</v>
      </c>
      <c r="AA4374" t="str">
        <f>IF(OR(AND(Flights[[#This Row],[Status]]="Cancelled", Flights[[#This Row],[Cancellation Reason]]="Airline/Carrier"), Flights[[#This Row],[Delay Type]]="Severe"), "Yes", "No")</f>
        <v>No</v>
      </c>
    </row>
    <row r="4375" spans="1:27" x14ac:dyDescent="0.3">
      <c r="A4375" s="3">
        <v>42322</v>
      </c>
      <c r="B4375" s="22">
        <f>WEEKNUM(Flights[[#This Row],[Date]], 1)</f>
        <v>46</v>
      </c>
      <c r="C4375" s="22">
        <f>WEEKDAY(Flights[[#This Row],[Date]],1)</f>
        <v>7</v>
      </c>
      <c r="D4375" t="s">
        <v>1551</v>
      </c>
      <c r="E4375" t="s">
        <v>1991</v>
      </c>
      <c r="F4375" t="s">
        <v>0</v>
      </c>
      <c r="G4375" t="s">
        <v>24</v>
      </c>
      <c r="H4375" t="str">
        <f>_xlfn.XLOOKUP(Flights[[#This Row],[Destination]], Airports!$A$2:$A$78, Airports!$D$2:$D$78)</f>
        <v>Portland</v>
      </c>
      <c r="I4375" t="str" cm="1">
        <f t="array" ref="I4375">_xlfn.XLOOKUP(Flights[[#This Row],[Destination]],_xlfn._TRO_TRAILING( Airports!A:A),_xlfn._TRO_TRAILING( Airports!E:E), "Not found")</f>
        <v>OR</v>
      </c>
      <c r="J4375" s="1">
        <v>0.81944444444444442</v>
      </c>
      <c r="K4375" s="22">
        <f>HOUR(Flights[[#This Row],[Scheduled Departure]])</f>
        <v>19</v>
      </c>
      <c r="L4375" s="1">
        <v>0.81597222222222221</v>
      </c>
      <c r="M4375">
        <f>(L4375-J4375)*24*60</f>
        <v>-4.9999999999999822</v>
      </c>
      <c r="N4375" s="16">
        <f>Flights[[#This Row],[Length (min)]]/60</f>
        <v>2.1666666666666665</v>
      </c>
      <c r="O4375">
        <v>130</v>
      </c>
      <c r="P4375">
        <v>834</v>
      </c>
      <c r="Q4375" s="18">
        <f>IFERROR(Flights[[#This Row],[Distance]]/Flights[[#This Row],[Length (hr)]], "")</f>
        <v>384.92307692307696</v>
      </c>
      <c r="R4375" s="1">
        <v>0.92291666666666672</v>
      </c>
      <c r="S4375" s="1" t="str">
        <f>IF(Flights[[#This Row],[Length (hr)]]&lt;2, "No meal", IF(Flights[[#This Row],[Length (hr)]]&lt;3.5, "Light meal", "Full meal"))</f>
        <v>Light meal</v>
      </c>
      <c r="T4375" s="1" t="str">
        <f>IF(AND(Flights[[#This Row],[Airline]]="US Airways", Flights[[#This Row],[Meal]]="Full Meal"), "Yes", "No")</f>
        <v>No</v>
      </c>
      <c r="U4375" s="1">
        <v>0.90625</v>
      </c>
      <c r="V4375">
        <v>-24</v>
      </c>
      <c r="W4375" s="1" t="str">
        <f>IF(Flights[[#This Row],[Arrival Delay]] = "", "Cancelled", IF(Flights[[#This Row],[Arrival Delay]]&gt;15, "Delayed", "On time"))</f>
        <v>On time</v>
      </c>
      <c r="X4375" t="str">
        <f>IF(Flights[[#This Row],[Status]]&lt;&gt;"Delayed","", IF(Flights[[#This Row],[Arrival Delay]]&gt;120, "Severe", IF(Flights[[#This Row],[Arrival Delay]]&gt;60, "Major", "Moderate")))</f>
        <v/>
      </c>
      <c r="Y4375" t="b">
        <v>0</v>
      </c>
      <c r="AA4375" t="str">
        <f>IF(OR(AND(Flights[[#This Row],[Status]]="Cancelled", Flights[[#This Row],[Cancellation Reason]]="Airline/Carrier"), Flights[[#This Row],[Delay Type]]="Severe"), "Yes", "No")</f>
        <v>No</v>
      </c>
    </row>
    <row r="4376" spans="1:27" x14ac:dyDescent="0.3">
      <c r="A4376" s="3">
        <v>42322</v>
      </c>
      <c r="B4376" s="22">
        <f>WEEKNUM(Flights[[#This Row],[Date]], 1)</f>
        <v>46</v>
      </c>
      <c r="C4376" s="22">
        <f>WEEKDAY(Flights[[#This Row],[Date]],1)</f>
        <v>7</v>
      </c>
      <c r="D4376" t="s">
        <v>648</v>
      </c>
      <c r="E4376" t="s">
        <v>1992</v>
      </c>
      <c r="F4376" t="s">
        <v>0</v>
      </c>
      <c r="G4376" t="s">
        <v>12</v>
      </c>
      <c r="H4376" t="str">
        <f>_xlfn.XLOOKUP(Flights[[#This Row],[Destination]], Airports!$A$2:$A$78, Airports!$D$2:$D$78)</f>
        <v>New York</v>
      </c>
      <c r="I4376" t="str" cm="1">
        <f t="array" ref="I4376">_xlfn.XLOOKUP(Flights[[#This Row],[Destination]],_xlfn._TRO_TRAILING( Airports!A:A),_xlfn._TRO_TRAILING( Airports!E:E), "Not found")</f>
        <v>NY</v>
      </c>
      <c r="J4376" s="1">
        <v>0.88541666666666663</v>
      </c>
      <c r="K4376" s="22">
        <f>HOUR(Flights[[#This Row],[Scheduled Departure]])</f>
        <v>21</v>
      </c>
      <c r="L4376" s="1">
        <v>0.89583333333333337</v>
      </c>
      <c r="M4376">
        <f>(L4376-J4376)*24*60</f>
        <v>15.000000000000107</v>
      </c>
      <c r="N4376" s="16">
        <f>Flights[[#This Row],[Length (min)]]/60</f>
        <v>5.2</v>
      </c>
      <c r="O4376">
        <v>312</v>
      </c>
      <c r="P4376">
        <v>2475</v>
      </c>
      <c r="Q4376" s="18">
        <f>IFERROR(Flights[[#This Row],[Distance]]/Flights[[#This Row],[Length (hr)]], "")</f>
        <v>475.96153846153845</v>
      </c>
      <c r="R4376" s="1">
        <v>0.22152777777777777</v>
      </c>
      <c r="S4376" s="1" t="str">
        <f>IF(Flights[[#This Row],[Length (hr)]]&lt;2, "No meal", IF(Flights[[#This Row],[Length (hr)]]&lt;3.5, "Light meal", "Full meal"))</f>
        <v>Full meal</v>
      </c>
      <c r="T4376" s="1" t="str">
        <f>IF(AND(Flights[[#This Row],[Airline]]="US Airways", Flights[[#This Row],[Meal]]="Full Meal"), "Yes", "No")</f>
        <v>No</v>
      </c>
      <c r="U4376" s="1">
        <v>0.23749999999999999</v>
      </c>
      <c r="V4376">
        <v>23</v>
      </c>
      <c r="W4376" s="1" t="str">
        <f>IF(Flights[[#This Row],[Arrival Delay]] = "", "Cancelled", IF(Flights[[#This Row],[Arrival Delay]]&gt;15, "Delayed", "On time"))</f>
        <v>Delayed</v>
      </c>
      <c r="X4376" t="str">
        <f>IF(Flights[[#This Row],[Status]]&lt;&gt;"Delayed","", IF(Flights[[#This Row],[Arrival Delay]]&gt;120, "Severe", IF(Flights[[#This Row],[Arrival Delay]]&gt;60, "Major", "Moderate")))</f>
        <v>Moderate</v>
      </c>
      <c r="Y4376" t="b">
        <v>0</v>
      </c>
      <c r="AA4376" t="str">
        <f>IF(OR(AND(Flights[[#This Row],[Status]]="Cancelled", Flights[[#This Row],[Cancellation Reason]]="Airline/Carrier"), Flights[[#This Row],[Delay Type]]="Severe"), "Yes", "No")</f>
        <v>No</v>
      </c>
    </row>
    <row r="4377" spans="1:27" x14ac:dyDescent="0.3">
      <c r="A4377" s="3">
        <v>42322</v>
      </c>
      <c r="B4377" s="22">
        <f>WEEKNUM(Flights[[#This Row],[Date]], 1)</f>
        <v>46</v>
      </c>
      <c r="C4377" s="22">
        <f>WEEKDAY(Flights[[#This Row],[Date]],1)</f>
        <v>7</v>
      </c>
      <c r="D4377" t="s">
        <v>1798</v>
      </c>
      <c r="E4377" t="s">
        <v>1991</v>
      </c>
      <c r="F4377" t="s">
        <v>0</v>
      </c>
      <c r="G4377" t="s">
        <v>344</v>
      </c>
      <c r="H4377" t="str">
        <f>_xlfn.XLOOKUP(Flights[[#This Row],[Destination]], Airports!$A$2:$A$78, Airports!$D$2:$D$78)</f>
        <v>Seattle</v>
      </c>
      <c r="I4377" t="str" cm="1">
        <f t="array" ref="I4377">_xlfn.XLOOKUP(Flights[[#This Row],[Destination]],_xlfn._TRO_TRAILING( Airports!A:A),_xlfn._TRO_TRAILING( Airports!E:E), "Not found")</f>
        <v>WA</v>
      </c>
      <c r="J4377" s="1">
        <v>0.91319444444444442</v>
      </c>
      <c r="K4377" s="22">
        <f>HOUR(Flights[[#This Row],[Scheduled Departure]])</f>
        <v>21</v>
      </c>
      <c r="L4377" s="1">
        <v>0.91111111111111109</v>
      </c>
      <c r="M4377">
        <f>(L4377-J4377)*24*60</f>
        <v>-2.9999999999999893</v>
      </c>
      <c r="N4377" s="16">
        <f>Flights[[#This Row],[Length (min)]]/60</f>
        <v>2.3333333333333335</v>
      </c>
      <c r="O4377">
        <v>140</v>
      </c>
      <c r="P4377">
        <v>954</v>
      </c>
      <c r="Q4377" s="18">
        <f>IFERROR(Flights[[#This Row],[Distance]]/Flights[[#This Row],[Length (hr)]], "")</f>
        <v>408.85714285714283</v>
      </c>
      <c r="R4377" s="1">
        <v>2.5694444444444443E-2</v>
      </c>
      <c r="S4377" s="1" t="str">
        <f>IF(Flights[[#This Row],[Length (hr)]]&lt;2, "No meal", IF(Flights[[#This Row],[Length (hr)]]&lt;3.5, "Light meal", "Full meal"))</f>
        <v>Light meal</v>
      </c>
      <c r="T4377" s="1" t="str">
        <f>IF(AND(Flights[[#This Row],[Airline]]="US Airways", Flights[[#This Row],[Meal]]="Full Meal"), "Yes", "No")</f>
        <v>No</v>
      </c>
      <c r="U4377" s="1">
        <v>8.3333333333333332E-3</v>
      </c>
      <c r="V4377">
        <v>-25</v>
      </c>
      <c r="W4377" s="1" t="str">
        <f>IF(Flights[[#This Row],[Arrival Delay]] = "", "Cancelled", IF(Flights[[#This Row],[Arrival Delay]]&gt;15, "Delayed", "On time"))</f>
        <v>On time</v>
      </c>
      <c r="X4377" t="str">
        <f>IF(Flights[[#This Row],[Status]]&lt;&gt;"Delayed","", IF(Flights[[#This Row],[Arrival Delay]]&gt;120, "Severe", IF(Flights[[#This Row],[Arrival Delay]]&gt;60, "Major", "Moderate")))</f>
        <v/>
      </c>
      <c r="Y4377" t="b">
        <v>0</v>
      </c>
      <c r="AA4377" t="str">
        <f>IF(OR(AND(Flights[[#This Row],[Status]]="Cancelled", Flights[[#This Row],[Cancellation Reason]]="Airline/Carrier"), Flights[[#This Row],[Delay Type]]="Severe"), "Yes", "No")</f>
        <v>No</v>
      </c>
    </row>
    <row r="4378" spans="1:27" x14ac:dyDescent="0.3">
      <c r="A4378" s="3">
        <v>42322</v>
      </c>
      <c r="B4378" s="22">
        <f>WEEKNUM(Flights[[#This Row],[Date]], 1)</f>
        <v>46</v>
      </c>
      <c r="C4378" s="22">
        <f>WEEKDAY(Flights[[#This Row],[Date]],1)</f>
        <v>7</v>
      </c>
      <c r="D4378" t="s">
        <v>1852</v>
      </c>
      <c r="E4378" t="s">
        <v>1994</v>
      </c>
      <c r="F4378" t="s">
        <v>0</v>
      </c>
      <c r="G4378" t="s">
        <v>351</v>
      </c>
      <c r="H4378" t="str">
        <f>_xlfn.XLOOKUP(Flights[[#This Row],[Destination]], Airports!$A$2:$A$78, Airports!$D$2:$D$78)</f>
        <v>Sacramento</v>
      </c>
      <c r="I4378" t="str" cm="1">
        <f t="array" ref="I4378">_xlfn.XLOOKUP(Flights[[#This Row],[Destination]],_xlfn._TRO_TRAILING( Airports!A:A),_xlfn._TRO_TRAILING( Airports!E:E), "Not found")</f>
        <v>CA</v>
      </c>
      <c r="J4378" s="1">
        <v>0.93055555555555558</v>
      </c>
      <c r="K4378" s="22">
        <f>HOUR(Flights[[#This Row],[Scheduled Departure]])</f>
        <v>22</v>
      </c>
      <c r="L4378" s="1">
        <v>0.9291666666666667</v>
      </c>
      <c r="M4378">
        <f>(L4378-J4378)*24*60</f>
        <v>-1.9999999999999929</v>
      </c>
      <c r="N4378" s="16">
        <f>Flights[[#This Row],[Length (min)]]/60</f>
        <v>1.3166666666666667</v>
      </c>
      <c r="O4378">
        <v>79</v>
      </c>
      <c r="P4378">
        <v>373</v>
      </c>
      <c r="Q4378" s="18">
        <f>IFERROR(Flights[[#This Row],[Distance]]/Flights[[#This Row],[Length (hr)]], "")</f>
        <v>283.29113924050631</v>
      </c>
      <c r="R4378" s="1">
        <v>0.99236111111111114</v>
      </c>
      <c r="S4378" s="1" t="str">
        <f>IF(Flights[[#This Row],[Length (hr)]]&lt;2, "No meal", IF(Flights[[#This Row],[Length (hr)]]&lt;3.5, "Light meal", "Full meal"))</f>
        <v>No meal</v>
      </c>
      <c r="T4378" s="1" t="str">
        <f>IF(AND(Flights[[#This Row],[Airline]]="US Airways", Flights[[#This Row],[Meal]]="Full Meal"), "Yes", "No")</f>
        <v>No</v>
      </c>
      <c r="U4378" s="1">
        <v>0.98402777777777772</v>
      </c>
      <c r="V4378">
        <v>-12</v>
      </c>
      <c r="W4378" s="1" t="str">
        <f>IF(Flights[[#This Row],[Arrival Delay]] = "", "Cancelled", IF(Flights[[#This Row],[Arrival Delay]]&gt;15, "Delayed", "On time"))</f>
        <v>On time</v>
      </c>
      <c r="X4378" t="str">
        <f>IF(Flights[[#This Row],[Status]]&lt;&gt;"Delayed","", IF(Flights[[#This Row],[Arrival Delay]]&gt;120, "Severe", IF(Flights[[#This Row],[Arrival Delay]]&gt;60, "Major", "Moderate")))</f>
        <v/>
      </c>
      <c r="Y4378" t="b">
        <v>0</v>
      </c>
      <c r="AA4378" t="str">
        <f>IF(OR(AND(Flights[[#This Row],[Status]]="Cancelled", Flights[[#This Row],[Cancellation Reason]]="Airline/Carrier"), Flights[[#This Row],[Delay Type]]="Severe"), "Yes", "No")</f>
        <v>No</v>
      </c>
    </row>
    <row r="4379" spans="1:27" x14ac:dyDescent="0.3">
      <c r="A4379" s="3">
        <v>42323</v>
      </c>
      <c r="B4379" s="22">
        <f>WEEKNUM(Flights[[#This Row],[Date]], 1)</f>
        <v>47</v>
      </c>
      <c r="C4379" s="22">
        <f>WEEKDAY(Flights[[#This Row],[Date]],1)</f>
        <v>1</v>
      </c>
      <c r="D4379" t="s">
        <v>1382</v>
      </c>
      <c r="E4379" t="s">
        <v>1998</v>
      </c>
      <c r="F4379" t="s">
        <v>0</v>
      </c>
      <c r="G4379" t="s">
        <v>4</v>
      </c>
      <c r="H4379" t="str">
        <f>_xlfn.XLOOKUP(Flights[[#This Row],[Destination]], Airports!$A$2:$A$78, Airports!$D$2:$D$78)</f>
        <v>Chicago</v>
      </c>
      <c r="I4379" t="str" cm="1">
        <f t="array" ref="I4379">_xlfn.XLOOKUP(Flights[[#This Row],[Destination]],_xlfn._TRO_TRAILING( Airports!A:A),_xlfn._TRO_TRAILING( Airports!E:E), "Not found")</f>
        <v>IL</v>
      </c>
      <c r="J4379" s="1">
        <v>1.0416666666666666E-2</v>
      </c>
      <c r="K4379" s="22">
        <f>HOUR(Flights[[#This Row],[Scheduled Departure]])</f>
        <v>0</v>
      </c>
      <c r="L4379" s="1">
        <v>2.1527777777777778E-2</v>
      </c>
      <c r="M4379">
        <f>(L4379-J4379)*24*60</f>
        <v>16</v>
      </c>
      <c r="N4379" s="16">
        <f>Flights[[#This Row],[Length (min)]]/60</f>
        <v>3.9666666666666668</v>
      </c>
      <c r="O4379">
        <v>238</v>
      </c>
      <c r="P4379">
        <v>1744</v>
      </c>
      <c r="Q4379" s="18">
        <f>IFERROR(Flights[[#This Row],[Distance]]/Flights[[#This Row],[Length (hr)]], "")</f>
        <v>439.66386554621846</v>
      </c>
      <c r="R4379" s="1">
        <v>0.25694444444444442</v>
      </c>
      <c r="S4379" s="1" t="str">
        <f>IF(Flights[[#This Row],[Length (hr)]]&lt;2, "No meal", IF(Flights[[#This Row],[Length (hr)]]&lt;3.5, "Light meal", "Full meal"))</f>
        <v>Full meal</v>
      </c>
      <c r="T4379" s="1" t="str">
        <f>IF(AND(Flights[[#This Row],[Airline]]="US Airways", Flights[[#This Row],[Meal]]="Full Meal"), "Yes", "No")</f>
        <v>No</v>
      </c>
      <c r="U4379" s="1">
        <v>0.27013888888888887</v>
      </c>
      <c r="V4379">
        <v>19</v>
      </c>
      <c r="W4379" s="1" t="str">
        <f>IF(Flights[[#This Row],[Arrival Delay]] = "", "Cancelled", IF(Flights[[#This Row],[Arrival Delay]]&gt;15, "Delayed", "On time"))</f>
        <v>Delayed</v>
      </c>
      <c r="X4379" t="str">
        <f>IF(Flights[[#This Row],[Status]]&lt;&gt;"Delayed","", IF(Flights[[#This Row],[Arrival Delay]]&gt;120, "Severe", IF(Flights[[#This Row],[Arrival Delay]]&gt;60, "Major", "Moderate")))</f>
        <v>Moderate</v>
      </c>
      <c r="Y4379" t="b">
        <v>0</v>
      </c>
      <c r="AA4379" t="str">
        <f>IF(OR(AND(Flights[[#This Row],[Status]]="Cancelled", Flights[[#This Row],[Cancellation Reason]]="Airline/Carrier"), Flights[[#This Row],[Delay Type]]="Severe"), "Yes", "No")</f>
        <v>No</v>
      </c>
    </row>
    <row r="4380" spans="1:27" x14ac:dyDescent="0.3">
      <c r="A4380" s="3">
        <v>42323</v>
      </c>
      <c r="B4380" s="22">
        <f>WEEKNUM(Flights[[#This Row],[Date]], 1)</f>
        <v>47</v>
      </c>
      <c r="C4380" s="22">
        <f>WEEKDAY(Flights[[#This Row],[Date]],1)</f>
        <v>1</v>
      </c>
      <c r="D4380" t="s">
        <v>45</v>
      </c>
      <c r="E4380" t="s">
        <v>1987</v>
      </c>
      <c r="F4380" t="s">
        <v>0</v>
      </c>
      <c r="G4380" t="s">
        <v>13</v>
      </c>
      <c r="H4380" t="str">
        <f>_xlfn.XLOOKUP(Flights[[#This Row],[Destination]], Airports!$A$2:$A$78, Airports!$D$2:$D$78)</f>
        <v>Orlando</v>
      </c>
      <c r="I4380" t="str" cm="1">
        <f t="array" ref="I4380">_xlfn.XLOOKUP(Flights[[#This Row],[Destination]],_xlfn._TRO_TRAILING( Airports!A:A),_xlfn._TRO_TRAILING( Airports!E:E), "Not found")</f>
        <v>FL</v>
      </c>
      <c r="J4380" s="1">
        <v>0.33333333333333331</v>
      </c>
      <c r="K4380" s="22">
        <f>HOUR(Flights[[#This Row],[Scheduled Departure]])</f>
        <v>8</v>
      </c>
      <c r="L4380" s="1">
        <v>0.33194444444444443</v>
      </c>
      <c r="M4380">
        <f>(L4380-J4380)*24*60</f>
        <v>-1.9999999999999929</v>
      </c>
      <c r="N4380" s="16">
        <f>Flights[[#This Row],[Length (min)]]/60</f>
        <v>4.6333333333333337</v>
      </c>
      <c r="O4380">
        <v>278</v>
      </c>
      <c r="P4380">
        <v>2218</v>
      </c>
      <c r="Q4380" s="18">
        <f>IFERROR(Flights[[#This Row],[Distance]]/Flights[[#This Row],[Length (hr)]], "")</f>
        <v>478.70503597122297</v>
      </c>
      <c r="R4380" s="1">
        <v>0.65625</v>
      </c>
      <c r="S4380" s="1" t="str">
        <f>IF(Flights[[#This Row],[Length (hr)]]&lt;2, "No meal", IF(Flights[[#This Row],[Length (hr)]]&lt;3.5, "Light meal", "Full meal"))</f>
        <v>Full meal</v>
      </c>
      <c r="T4380" s="1" t="str">
        <f>IF(AND(Flights[[#This Row],[Airline]]="US Airways", Flights[[#This Row],[Meal]]="Full Meal"), "Yes", "No")</f>
        <v>No</v>
      </c>
      <c r="U4380" s="1">
        <v>0.65</v>
      </c>
      <c r="V4380">
        <v>-9</v>
      </c>
      <c r="W4380" s="1" t="str">
        <f>IF(Flights[[#This Row],[Arrival Delay]] = "", "Cancelled", IF(Flights[[#This Row],[Arrival Delay]]&gt;15, "Delayed", "On time"))</f>
        <v>On time</v>
      </c>
      <c r="X4380" t="str">
        <f>IF(Flights[[#This Row],[Status]]&lt;&gt;"Delayed","", IF(Flights[[#This Row],[Arrival Delay]]&gt;120, "Severe", IF(Flights[[#This Row],[Arrival Delay]]&gt;60, "Major", "Moderate")))</f>
        <v/>
      </c>
      <c r="Y4380" t="b">
        <v>0</v>
      </c>
      <c r="AA4380" t="str">
        <f>IF(OR(AND(Flights[[#This Row],[Status]]="Cancelled", Flights[[#This Row],[Cancellation Reason]]="Airline/Carrier"), Flights[[#This Row],[Delay Type]]="Severe"), "Yes", "No")</f>
        <v>No</v>
      </c>
    </row>
    <row r="4381" spans="1:27" x14ac:dyDescent="0.3">
      <c r="A4381" s="3">
        <v>42323</v>
      </c>
      <c r="B4381" s="22">
        <f>WEEKNUM(Flights[[#This Row],[Date]], 1)</f>
        <v>47</v>
      </c>
      <c r="C4381" s="22">
        <f>WEEKDAY(Flights[[#This Row],[Date]],1)</f>
        <v>1</v>
      </c>
      <c r="D4381" t="s">
        <v>589</v>
      </c>
      <c r="E4381" t="s">
        <v>1990</v>
      </c>
      <c r="F4381" t="s">
        <v>0</v>
      </c>
      <c r="G4381" t="s">
        <v>10</v>
      </c>
      <c r="H4381" t="str">
        <f>_xlfn.XLOOKUP(Flights[[#This Row],[Destination]], Airports!$A$2:$A$78, Airports!$D$2:$D$78)</f>
        <v>Boston</v>
      </c>
      <c r="I4381" t="str" cm="1">
        <f t="array" ref="I4381">_xlfn.XLOOKUP(Flights[[#This Row],[Destination]],_xlfn._TRO_TRAILING( Airports!A:A),_xlfn._TRO_TRAILING( Airports!E:E), "Not found")</f>
        <v>MA</v>
      </c>
      <c r="J4381" s="1">
        <v>0.34375</v>
      </c>
      <c r="K4381" s="22">
        <f>HOUR(Flights[[#This Row],[Scheduled Departure]])</f>
        <v>8</v>
      </c>
      <c r="L4381" s="1">
        <v>0.34583333333333333</v>
      </c>
      <c r="M4381">
        <f>(L4381-J4381)*24*60</f>
        <v>2.9999999999999893</v>
      </c>
      <c r="N4381" s="16">
        <f>Flights[[#This Row],[Length (min)]]/60</f>
        <v>5.3166666666666664</v>
      </c>
      <c r="O4381">
        <v>319</v>
      </c>
      <c r="P4381">
        <v>2611</v>
      </c>
      <c r="Q4381" s="18">
        <f>IFERROR(Flights[[#This Row],[Distance]]/Flights[[#This Row],[Length (hr)]], "")</f>
        <v>491.09717868338561</v>
      </c>
      <c r="R4381" s="1">
        <v>0.69652777777777775</v>
      </c>
      <c r="S4381" s="1" t="str">
        <f>IF(Flights[[#This Row],[Length (hr)]]&lt;2, "No meal", IF(Flights[[#This Row],[Length (hr)]]&lt;3.5, "Light meal", "Full meal"))</f>
        <v>Full meal</v>
      </c>
      <c r="T4381" s="1" t="str">
        <f>IF(AND(Flights[[#This Row],[Airline]]="US Airways", Flights[[#This Row],[Meal]]="Full Meal"), "Yes", "No")</f>
        <v>No</v>
      </c>
      <c r="U4381" s="1">
        <v>0.69236111111111109</v>
      </c>
      <c r="V4381">
        <v>-6</v>
      </c>
      <c r="W4381" s="1" t="str">
        <f>IF(Flights[[#This Row],[Arrival Delay]] = "", "Cancelled", IF(Flights[[#This Row],[Arrival Delay]]&gt;15, "Delayed", "On time"))</f>
        <v>On time</v>
      </c>
      <c r="X4381" t="str">
        <f>IF(Flights[[#This Row],[Status]]&lt;&gt;"Delayed","", IF(Flights[[#This Row],[Arrival Delay]]&gt;120, "Severe", IF(Flights[[#This Row],[Arrival Delay]]&gt;60, "Major", "Moderate")))</f>
        <v/>
      </c>
      <c r="Y4381" t="b">
        <v>0</v>
      </c>
      <c r="AA4381" t="str">
        <f>IF(OR(AND(Flights[[#This Row],[Status]]="Cancelled", Flights[[#This Row],[Cancellation Reason]]="Airline/Carrier"), Flights[[#This Row],[Delay Type]]="Severe"), "Yes", "No")</f>
        <v>No</v>
      </c>
    </row>
    <row r="4382" spans="1:27" x14ac:dyDescent="0.3">
      <c r="A4382" s="3">
        <v>42323</v>
      </c>
      <c r="B4382" s="22">
        <f>WEEKNUM(Flights[[#This Row],[Date]], 1)</f>
        <v>47</v>
      </c>
      <c r="C4382" s="22">
        <f>WEEKDAY(Flights[[#This Row],[Date]],1)</f>
        <v>1</v>
      </c>
      <c r="D4382" t="s">
        <v>1078</v>
      </c>
      <c r="E4382" t="s">
        <v>1994</v>
      </c>
      <c r="F4382" t="s">
        <v>0</v>
      </c>
      <c r="G4382" t="s">
        <v>349</v>
      </c>
      <c r="H4382" t="str">
        <f>_xlfn.XLOOKUP(Flights[[#This Row],[Destination]], Airports!$A$2:$A$78, Airports!$D$2:$D$78)</f>
        <v>Salt Lake City</v>
      </c>
      <c r="I4382" t="str" cm="1">
        <f t="array" ref="I4382">_xlfn.XLOOKUP(Flights[[#This Row],[Destination]],_xlfn._TRO_TRAILING( Airports!A:A),_xlfn._TRO_TRAILING( Airports!E:E), "Not found")</f>
        <v>UT</v>
      </c>
      <c r="J4382" s="1">
        <v>0.36805555555555558</v>
      </c>
      <c r="K4382" s="22">
        <f>HOUR(Flights[[#This Row],[Scheduled Departure]])</f>
        <v>8</v>
      </c>
      <c r="L4382" s="1">
        <v>0</v>
      </c>
      <c r="M4382">
        <f>(L4382-J4382)*24*60</f>
        <v>-530</v>
      </c>
      <c r="N4382" s="16">
        <f>Flights[[#This Row],[Length (min)]]/60</f>
        <v>0</v>
      </c>
      <c r="P4382">
        <v>590</v>
      </c>
      <c r="Q4382" s="18" t="str">
        <f>IFERROR(Flights[[#This Row],[Distance]]/Flights[[#This Row],[Length (hr)]], "")</f>
        <v/>
      </c>
      <c r="R4382" s="1">
        <v>0.48958333333333331</v>
      </c>
      <c r="S4382" s="1" t="str">
        <f>IF(Flights[[#This Row],[Length (hr)]]&lt;2, "No meal", IF(Flights[[#This Row],[Length (hr)]]&lt;3.5, "Light meal", "Full meal"))</f>
        <v>No meal</v>
      </c>
      <c r="T4382" s="1" t="str">
        <f>IF(AND(Flights[[#This Row],[Airline]]="US Airways", Flights[[#This Row],[Meal]]="Full Meal"), "Yes", "No")</f>
        <v>No</v>
      </c>
      <c r="U4382" s="1">
        <v>0</v>
      </c>
      <c r="W4382" s="1" t="str">
        <f>IF(Flights[[#This Row],[Arrival Delay]] = "", "Cancelled", IF(Flights[[#This Row],[Arrival Delay]]&gt;15, "Delayed", "On time"))</f>
        <v>Cancelled</v>
      </c>
      <c r="X4382" t="str">
        <f>IF(Flights[[#This Row],[Status]]&lt;&gt;"Delayed","", IF(Flights[[#This Row],[Arrival Delay]]&gt;120, "Severe", IF(Flights[[#This Row],[Arrival Delay]]&gt;60, "Major", "Moderate")))</f>
        <v/>
      </c>
      <c r="Y4382" t="b">
        <v>1</v>
      </c>
      <c r="Z4382" t="s">
        <v>8</v>
      </c>
      <c r="AA4382" t="str">
        <f>IF(OR(AND(Flights[[#This Row],[Status]]="Cancelled", Flights[[#This Row],[Cancellation Reason]]="Airline/Carrier"), Flights[[#This Row],[Delay Type]]="Severe"), "Yes", "No")</f>
        <v>Yes</v>
      </c>
    </row>
    <row r="4383" spans="1:27" x14ac:dyDescent="0.3">
      <c r="A4383" s="3">
        <v>42323</v>
      </c>
      <c r="B4383" s="22">
        <f>WEEKNUM(Flights[[#This Row],[Date]], 1)</f>
        <v>47</v>
      </c>
      <c r="C4383" s="22">
        <f>WEEKDAY(Flights[[#This Row],[Date]],1)</f>
        <v>1</v>
      </c>
      <c r="D4383" t="s">
        <v>430</v>
      </c>
      <c r="E4383" t="s">
        <v>1989</v>
      </c>
      <c r="F4383" t="s">
        <v>0</v>
      </c>
      <c r="G4383" t="s">
        <v>26</v>
      </c>
      <c r="H4383" t="str">
        <f>_xlfn.XLOOKUP(Flights[[#This Row],[Destination]], Airports!$A$2:$A$78, Airports!$D$2:$D$78)</f>
        <v>Atlanta</v>
      </c>
      <c r="I4383" t="str" cm="1">
        <f t="array" ref="I4383">_xlfn.XLOOKUP(Flights[[#This Row],[Destination]],_xlfn._TRO_TRAILING( Airports!A:A),_xlfn._TRO_TRAILING( Airports!E:E), "Not found")</f>
        <v>GA</v>
      </c>
      <c r="J4383" s="1">
        <v>0.41666666666666669</v>
      </c>
      <c r="K4383" s="22">
        <f>HOUR(Flights[[#This Row],[Scheduled Departure]])</f>
        <v>10</v>
      </c>
      <c r="L4383" s="1">
        <v>0.43055555555555558</v>
      </c>
      <c r="M4383">
        <f>(L4383-J4383)*24*60</f>
        <v>20.000000000000007</v>
      </c>
      <c r="N4383" s="16">
        <f>Flights[[#This Row],[Length (min)]]/60</f>
        <v>3.8666666666666667</v>
      </c>
      <c r="O4383">
        <v>232</v>
      </c>
      <c r="P4383">
        <v>1947</v>
      </c>
      <c r="Q4383" s="18">
        <f>IFERROR(Flights[[#This Row],[Distance]]/Flights[[#This Row],[Length (hr)]], "")</f>
        <v>503.5344827586207</v>
      </c>
      <c r="R4383" s="1">
        <v>0.71527777777777779</v>
      </c>
      <c r="S4383" s="1" t="str">
        <f>IF(Flights[[#This Row],[Length (hr)]]&lt;2, "No meal", IF(Flights[[#This Row],[Length (hr)]]&lt;3.5, "Light meal", "Full meal"))</f>
        <v>Full meal</v>
      </c>
      <c r="T4383" s="1" t="str">
        <f>IF(AND(Flights[[#This Row],[Airline]]="US Airways", Flights[[#This Row],[Meal]]="Full Meal"), "Yes", "No")</f>
        <v>No</v>
      </c>
      <c r="U4383" s="1">
        <v>0.71666666666666667</v>
      </c>
      <c r="V4383">
        <v>2</v>
      </c>
      <c r="W4383" s="1" t="str">
        <f>IF(Flights[[#This Row],[Arrival Delay]] = "", "Cancelled", IF(Flights[[#This Row],[Arrival Delay]]&gt;15, "Delayed", "On time"))</f>
        <v>On time</v>
      </c>
      <c r="X4383" t="str">
        <f>IF(Flights[[#This Row],[Status]]&lt;&gt;"Delayed","", IF(Flights[[#This Row],[Arrival Delay]]&gt;120, "Severe", IF(Flights[[#This Row],[Arrival Delay]]&gt;60, "Major", "Moderate")))</f>
        <v/>
      </c>
      <c r="Y4383" t="b">
        <v>0</v>
      </c>
      <c r="AA4383" t="str">
        <f>IF(OR(AND(Flights[[#This Row],[Status]]="Cancelled", Flights[[#This Row],[Cancellation Reason]]="Airline/Carrier"), Flights[[#This Row],[Delay Type]]="Severe"), "Yes", "No")</f>
        <v>No</v>
      </c>
    </row>
    <row r="4384" spans="1:27" x14ac:dyDescent="0.3">
      <c r="A4384" s="3">
        <v>42323</v>
      </c>
      <c r="B4384" s="22">
        <f>WEEKNUM(Flights[[#This Row],[Date]], 1)</f>
        <v>47</v>
      </c>
      <c r="C4384" s="22">
        <f>WEEKDAY(Flights[[#This Row],[Date]],1)</f>
        <v>1</v>
      </c>
      <c r="D4384" t="s">
        <v>1752</v>
      </c>
      <c r="E4384" t="s">
        <v>1990</v>
      </c>
      <c r="F4384" t="s">
        <v>0</v>
      </c>
      <c r="G4384" t="s">
        <v>20</v>
      </c>
      <c r="H4384" t="str">
        <f>_xlfn.XLOOKUP(Flights[[#This Row],[Destination]], Airports!$A$2:$A$78, Airports!$D$2:$D$78)</f>
        <v>Kahului</v>
      </c>
      <c r="I4384" t="str" cm="1">
        <f t="array" ref="I4384">_xlfn.XLOOKUP(Flights[[#This Row],[Destination]],_xlfn._TRO_TRAILING( Airports!A:A),_xlfn._TRO_TRAILING( Airports!E:E), "Not found")</f>
        <v>HI</v>
      </c>
      <c r="J4384" s="1">
        <v>0.41666666666666669</v>
      </c>
      <c r="K4384" s="22">
        <f>HOUR(Flights[[#This Row],[Scheduled Departure]])</f>
        <v>10</v>
      </c>
      <c r="L4384" s="1">
        <v>0.4152777777777778</v>
      </c>
      <c r="M4384">
        <f>(L4384-J4384)*24*60</f>
        <v>-1.9999999999999929</v>
      </c>
      <c r="N4384" s="16">
        <f>Flights[[#This Row],[Length (min)]]/60</f>
        <v>5.4833333333333334</v>
      </c>
      <c r="O4384">
        <v>329</v>
      </c>
      <c r="P4384">
        <v>2486</v>
      </c>
      <c r="Q4384" s="18">
        <f>IFERROR(Flights[[#This Row],[Distance]]/Flights[[#This Row],[Length (hr)]], "")</f>
        <v>453.37386018237083</v>
      </c>
      <c r="R4384" s="1">
        <v>0.57361111111111107</v>
      </c>
      <c r="S4384" s="1" t="str">
        <f>IF(Flights[[#This Row],[Length (hr)]]&lt;2, "No meal", IF(Flights[[#This Row],[Length (hr)]]&lt;3.5, "Light meal", "Full meal"))</f>
        <v>Full meal</v>
      </c>
      <c r="T4384" s="1" t="str">
        <f>IF(AND(Flights[[#This Row],[Airline]]="US Airways", Flights[[#This Row],[Meal]]="Full Meal"), "Yes", "No")</f>
        <v>No</v>
      </c>
      <c r="U4384" s="1">
        <v>0.56041666666666667</v>
      </c>
      <c r="V4384">
        <v>-19</v>
      </c>
      <c r="W4384" s="1" t="str">
        <f>IF(Flights[[#This Row],[Arrival Delay]] = "", "Cancelled", IF(Flights[[#This Row],[Arrival Delay]]&gt;15, "Delayed", "On time"))</f>
        <v>On time</v>
      </c>
      <c r="X4384" t="str">
        <f>IF(Flights[[#This Row],[Status]]&lt;&gt;"Delayed","", IF(Flights[[#This Row],[Arrival Delay]]&gt;120, "Severe", IF(Flights[[#This Row],[Arrival Delay]]&gt;60, "Major", "Moderate")))</f>
        <v/>
      </c>
      <c r="Y4384" t="b">
        <v>0</v>
      </c>
      <c r="AA4384" t="str">
        <f>IF(OR(AND(Flights[[#This Row],[Status]]="Cancelled", Flights[[#This Row],[Cancellation Reason]]="Airline/Carrier"), Flights[[#This Row],[Delay Type]]="Severe"), "Yes", "No")</f>
        <v>No</v>
      </c>
    </row>
    <row r="4385" spans="1:27" x14ac:dyDescent="0.3">
      <c r="A4385" s="3">
        <v>42323</v>
      </c>
      <c r="B4385" s="22">
        <f>WEEKNUM(Flights[[#This Row],[Date]], 1)</f>
        <v>47</v>
      </c>
      <c r="C4385" s="22">
        <f>WEEKDAY(Flights[[#This Row],[Date]],1)</f>
        <v>1</v>
      </c>
      <c r="D4385" t="s">
        <v>451</v>
      </c>
      <c r="E4385" t="s">
        <v>1996</v>
      </c>
      <c r="F4385" t="s">
        <v>0</v>
      </c>
      <c r="G4385" t="s">
        <v>4</v>
      </c>
      <c r="H4385" t="str">
        <f>_xlfn.XLOOKUP(Flights[[#This Row],[Destination]], Airports!$A$2:$A$78, Airports!$D$2:$D$78)</f>
        <v>Chicago</v>
      </c>
      <c r="I4385" t="str" cm="1">
        <f t="array" ref="I4385">_xlfn.XLOOKUP(Flights[[#This Row],[Destination]],_xlfn._TRO_TRAILING( Airports!A:A),_xlfn._TRO_TRAILING( Airports!E:E), "Not found")</f>
        <v>IL</v>
      </c>
      <c r="J4385" s="1">
        <v>0.4236111111111111</v>
      </c>
      <c r="K4385" s="22">
        <f>HOUR(Flights[[#This Row],[Scheduled Departure]])</f>
        <v>10</v>
      </c>
      <c r="L4385" s="1">
        <v>0.42083333333333334</v>
      </c>
      <c r="M4385">
        <f>(L4385-J4385)*24*60</f>
        <v>-3.9999999999999858</v>
      </c>
      <c r="N4385" s="16">
        <f>Flights[[#This Row],[Length (min)]]/60</f>
        <v>3.7833333333333332</v>
      </c>
      <c r="O4385">
        <v>227</v>
      </c>
      <c r="P4385">
        <v>1744</v>
      </c>
      <c r="Q4385" s="18">
        <f>IFERROR(Flights[[#This Row],[Distance]]/Flights[[#This Row],[Length (hr)]], "")</f>
        <v>460.96916299559473</v>
      </c>
      <c r="R4385" s="1">
        <v>0.67013888888888884</v>
      </c>
      <c r="S4385" s="1" t="str">
        <f>IF(Flights[[#This Row],[Length (hr)]]&lt;2, "No meal", IF(Flights[[#This Row],[Length (hr)]]&lt;3.5, "Light meal", "Full meal"))</f>
        <v>Full meal</v>
      </c>
      <c r="T4385" s="1" t="str">
        <f>IF(AND(Flights[[#This Row],[Airline]]="US Airways", Flights[[#This Row],[Meal]]="Full Meal"), "Yes", "No")</f>
        <v>No</v>
      </c>
      <c r="U4385" s="1">
        <v>0.66180555555555554</v>
      </c>
      <c r="V4385">
        <v>-12</v>
      </c>
      <c r="W4385" s="1" t="str">
        <f>IF(Flights[[#This Row],[Arrival Delay]] = "", "Cancelled", IF(Flights[[#This Row],[Arrival Delay]]&gt;15, "Delayed", "On time"))</f>
        <v>On time</v>
      </c>
      <c r="X4385" t="str">
        <f>IF(Flights[[#This Row],[Status]]&lt;&gt;"Delayed","", IF(Flights[[#This Row],[Arrival Delay]]&gt;120, "Severe", IF(Flights[[#This Row],[Arrival Delay]]&gt;60, "Major", "Moderate")))</f>
        <v/>
      </c>
      <c r="Y4385" t="b">
        <v>0</v>
      </c>
      <c r="AA4385" t="str">
        <f>IF(OR(AND(Flights[[#This Row],[Status]]="Cancelled", Flights[[#This Row],[Cancellation Reason]]="Airline/Carrier"), Flights[[#This Row],[Delay Type]]="Severe"), "Yes", "No")</f>
        <v>No</v>
      </c>
    </row>
    <row r="4386" spans="1:27" x14ac:dyDescent="0.3">
      <c r="A4386" s="3">
        <v>42323</v>
      </c>
      <c r="B4386" s="22">
        <f>WEEKNUM(Flights[[#This Row],[Date]], 1)</f>
        <v>47</v>
      </c>
      <c r="C4386" s="22">
        <f>WEEKDAY(Flights[[#This Row],[Date]],1)</f>
        <v>1</v>
      </c>
      <c r="D4386" t="s">
        <v>1801</v>
      </c>
      <c r="E4386" t="s">
        <v>1990</v>
      </c>
      <c r="F4386" t="s">
        <v>0</v>
      </c>
      <c r="G4386" t="s">
        <v>281</v>
      </c>
      <c r="H4386" t="str">
        <f>_xlfn.XLOOKUP(Flights[[#This Row],[Destination]], Airports!$A$2:$A$78, Airports!$D$2:$D$78)</f>
        <v>Newark</v>
      </c>
      <c r="I4386" t="str" cm="1">
        <f t="array" ref="I4386">_xlfn.XLOOKUP(Flights[[#This Row],[Destination]],_xlfn._TRO_TRAILING( Airports!A:A),_xlfn._TRO_TRAILING( Airports!E:E), "Not found")</f>
        <v>NJ</v>
      </c>
      <c r="J4386" s="1">
        <v>0.42777777777777776</v>
      </c>
      <c r="K4386" s="22">
        <f>HOUR(Flights[[#This Row],[Scheduled Departure]])</f>
        <v>10</v>
      </c>
      <c r="L4386" s="1">
        <v>0.42083333333333334</v>
      </c>
      <c r="M4386">
        <f>(L4386-J4386)*24*60</f>
        <v>-9.9999999999999645</v>
      </c>
      <c r="N4386" s="16">
        <f>Flights[[#This Row],[Length (min)]]/60</f>
        <v>4.9833333333333334</v>
      </c>
      <c r="O4386">
        <v>299</v>
      </c>
      <c r="P4386">
        <v>2454</v>
      </c>
      <c r="Q4386" s="18">
        <f>IFERROR(Flights[[#This Row],[Distance]]/Flights[[#This Row],[Length (hr)]], "")</f>
        <v>492.44147157190633</v>
      </c>
      <c r="R4386" s="1">
        <v>0.77083333333333337</v>
      </c>
      <c r="S4386" s="1" t="str">
        <f>IF(Flights[[#This Row],[Length (hr)]]&lt;2, "No meal", IF(Flights[[#This Row],[Length (hr)]]&lt;3.5, "Light meal", "Full meal"))</f>
        <v>Full meal</v>
      </c>
      <c r="T4386" s="1" t="str">
        <f>IF(AND(Flights[[#This Row],[Airline]]="US Airways", Flights[[#This Row],[Meal]]="Full Meal"), "Yes", "No")</f>
        <v>No</v>
      </c>
      <c r="U4386" s="1">
        <v>0.75347222222222221</v>
      </c>
      <c r="V4386">
        <v>-25</v>
      </c>
      <c r="W4386" s="1" t="str">
        <f>IF(Flights[[#This Row],[Arrival Delay]] = "", "Cancelled", IF(Flights[[#This Row],[Arrival Delay]]&gt;15, "Delayed", "On time"))</f>
        <v>On time</v>
      </c>
      <c r="X4386" t="str">
        <f>IF(Flights[[#This Row],[Status]]&lt;&gt;"Delayed","", IF(Flights[[#This Row],[Arrival Delay]]&gt;120, "Severe", IF(Flights[[#This Row],[Arrival Delay]]&gt;60, "Major", "Moderate")))</f>
        <v/>
      </c>
      <c r="Y4386" t="b">
        <v>0</v>
      </c>
      <c r="AA4386" t="str">
        <f>IF(OR(AND(Flights[[#This Row],[Status]]="Cancelled", Flights[[#This Row],[Cancellation Reason]]="Airline/Carrier"), Flights[[#This Row],[Delay Type]]="Severe"), "Yes", "No")</f>
        <v>No</v>
      </c>
    </row>
    <row r="4387" spans="1:27" x14ac:dyDescent="0.3">
      <c r="A4387" s="3">
        <v>42323</v>
      </c>
      <c r="B4387" s="22">
        <f>WEEKNUM(Flights[[#This Row],[Date]], 1)</f>
        <v>47</v>
      </c>
      <c r="C4387" s="22">
        <f>WEEKDAY(Flights[[#This Row],[Date]],1)</f>
        <v>1</v>
      </c>
      <c r="D4387" t="s">
        <v>629</v>
      </c>
      <c r="E4387" t="s">
        <v>1994</v>
      </c>
      <c r="F4387" t="s">
        <v>0</v>
      </c>
      <c r="G4387" t="s">
        <v>318</v>
      </c>
      <c r="H4387" t="str">
        <f>_xlfn.XLOOKUP(Flights[[#This Row],[Destination]], Airports!$A$2:$A$78, Airports!$D$2:$D$78)</f>
        <v>Oakland</v>
      </c>
      <c r="I4387" t="str" cm="1">
        <f t="array" ref="I4387">_xlfn.XLOOKUP(Flights[[#This Row],[Destination]],_xlfn._TRO_TRAILING( Airports!A:A),_xlfn._TRO_TRAILING( Airports!E:E), "Not found")</f>
        <v>CA</v>
      </c>
      <c r="J4387" s="1">
        <v>0.50347222222222221</v>
      </c>
      <c r="K4387" s="22">
        <f>HOUR(Flights[[#This Row],[Scheduled Departure]])</f>
        <v>12</v>
      </c>
      <c r="L4387" s="1">
        <v>0.51041666666666663</v>
      </c>
      <c r="M4387">
        <f>(L4387-J4387)*24*60</f>
        <v>9.9999999999999645</v>
      </c>
      <c r="N4387" s="16">
        <f>Flights[[#This Row],[Length (min)]]/60</f>
        <v>1.5333333333333334</v>
      </c>
      <c r="O4387">
        <v>92</v>
      </c>
      <c r="P4387">
        <v>337</v>
      </c>
      <c r="Q4387" s="18">
        <f>IFERROR(Flights[[#This Row],[Distance]]/Flights[[#This Row],[Length (hr)]], "")</f>
        <v>219.78260869565216</v>
      </c>
      <c r="R4387" s="1">
        <v>0.56597222222222221</v>
      </c>
      <c r="S4387" s="1" t="str">
        <f>IF(Flights[[#This Row],[Length (hr)]]&lt;2, "No meal", IF(Flights[[#This Row],[Length (hr)]]&lt;3.5, "Light meal", "Full meal"))</f>
        <v>No meal</v>
      </c>
      <c r="T4387" s="1" t="str">
        <f>IF(AND(Flights[[#This Row],[Airline]]="US Airways", Flights[[#This Row],[Meal]]="Full Meal"), "Yes", "No")</f>
        <v>No</v>
      </c>
      <c r="U4387" s="1">
        <v>0.57430555555555551</v>
      </c>
      <c r="V4387">
        <v>12</v>
      </c>
      <c r="W4387" s="1" t="str">
        <f>IF(Flights[[#This Row],[Arrival Delay]] = "", "Cancelled", IF(Flights[[#This Row],[Arrival Delay]]&gt;15, "Delayed", "On time"))</f>
        <v>On time</v>
      </c>
      <c r="X4387" t="str">
        <f>IF(Flights[[#This Row],[Status]]&lt;&gt;"Delayed","", IF(Flights[[#This Row],[Arrival Delay]]&gt;120, "Severe", IF(Flights[[#This Row],[Arrival Delay]]&gt;60, "Major", "Moderate")))</f>
        <v/>
      </c>
      <c r="Y4387" t="b">
        <v>0</v>
      </c>
      <c r="AA4387" t="str">
        <f>IF(OR(AND(Flights[[#This Row],[Status]]="Cancelled", Flights[[#This Row],[Cancellation Reason]]="Airline/Carrier"), Flights[[#This Row],[Delay Type]]="Severe"), "Yes", "No")</f>
        <v>No</v>
      </c>
    </row>
    <row r="4388" spans="1:27" x14ac:dyDescent="0.3">
      <c r="A4388" s="3">
        <v>42323</v>
      </c>
      <c r="B4388" s="22">
        <f>WEEKNUM(Flights[[#This Row],[Date]], 1)</f>
        <v>47</v>
      </c>
      <c r="C4388" s="22">
        <f>WEEKDAY(Flights[[#This Row],[Date]],1)</f>
        <v>1</v>
      </c>
      <c r="D4388" t="s">
        <v>1905</v>
      </c>
      <c r="E4388" t="s">
        <v>1995</v>
      </c>
      <c r="F4388" t="s">
        <v>0</v>
      </c>
      <c r="G4388" t="s">
        <v>318</v>
      </c>
      <c r="H4388" t="str">
        <f>_xlfn.XLOOKUP(Flights[[#This Row],[Destination]], Airports!$A$2:$A$78, Airports!$D$2:$D$78)</f>
        <v>Oakland</v>
      </c>
      <c r="I4388" t="str" cm="1">
        <f t="array" ref="I4388">_xlfn.XLOOKUP(Flights[[#This Row],[Destination]],_xlfn._TRO_TRAILING( Airports!A:A),_xlfn._TRO_TRAILING( Airports!E:E), "Not found")</f>
        <v>CA</v>
      </c>
      <c r="J4388" s="1">
        <v>0.75347222222222221</v>
      </c>
      <c r="K4388" s="22">
        <f>HOUR(Flights[[#This Row],[Scheduled Departure]])</f>
        <v>18</v>
      </c>
      <c r="L4388" s="1">
        <v>0.75416666666666665</v>
      </c>
      <c r="M4388">
        <f>(L4388-J4388)*24*60</f>
        <v>0.99999999999999645</v>
      </c>
      <c r="N4388" s="16">
        <f>Flights[[#This Row],[Length (min)]]/60</f>
        <v>1.1833333333333333</v>
      </c>
      <c r="O4388">
        <v>71</v>
      </c>
      <c r="P4388">
        <v>337</v>
      </c>
      <c r="Q4388" s="18">
        <f>IFERROR(Flights[[#This Row],[Distance]]/Flights[[#This Row],[Length (hr)]], "")</f>
        <v>284.78873239436621</v>
      </c>
      <c r="R4388" s="1">
        <v>0.80555555555555558</v>
      </c>
      <c r="S4388" s="1" t="str">
        <f>IF(Flights[[#This Row],[Length (hr)]]&lt;2, "No meal", IF(Flights[[#This Row],[Length (hr)]]&lt;3.5, "Light meal", "Full meal"))</f>
        <v>No meal</v>
      </c>
      <c r="T4388" s="1" t="str">
        <f>IF(AND(Flights[[#This Row],[Airline]]="US Airways", Flights[[#This Row],[Meal]]="Full Meal"), "Yes", "No")</f>
        <v>No</v>
      </c>
      <c r="U4388" s="1">
        <v>0.80347222222222225</v>
      </c>
      <c r="V4388">
        <v>-3</v>
      </c>
      <c r="W4388" s="1" t="str">
        <f>IF(Flights[[#This Row],[Arrival Delay]] = "", "Cancelled", IF(Flights[[#This Row],[Arrival Delay]]&gt;15, "Delayed", "On time"))</f>
        <v>On time</v>
      </c>
      <c r="X4388" t="str">
        <f>IF(Flights[[#This Row],[Status]]&lt;&gt;"Delayed","", IF(Flights[[#This Row],[Arrival Delay]]&gt;120, "Severe", IF(Flights[[#This Row],[Arrival Delay]]&gt;60, "Major", "Moderate")))</f>
        <v/>
      </c>
      <c r="Y4388" t="b">
        <v>0</v>
      </c>
      <c r="AA4388" t="str">
        <f>IF(OR(AND(Flights[[#This Row],[Status]]="Cancelled", Flights[[#This Row],[Cancellation Reason]]="Airline/Carrier"), Flights[[#This Row],[Delay Type]]="Severe"), "Yes", "No")</f>
        <v>No</v>
      </c>
    </row>
    <row r="4389" spans="1:27" x14ac:dyDescent="0.3">
      <c r="A4389" s="3">
        <v>42323</v>
      </c>
      <c r="B4389" s="22">
        <f>WEEKNUM(Flights[[#This Row],[Date]], 1)</f>
        <v>47</v>
      </c>
      <c r="C4389" s="22">
        <f>WEEKDAY(Flights[[#This Row],[Date]],1)</f>
        <v>1</v>
      </c>
      <c r="D4389" t="s">
        <v>154</v>
      </c>
      <c r="E4389" t="s">
        <v>1987</v>
      </c>
      <c r="F4389" t="s">
        <v>0</v>
      </c>
      <c r="G4389" t="s">
        <v>7</v>
      </c>
      <c r="H4389" t="str">
        <f>_xlfn.XLOOKUP(Flights[[#This Row],[Destination]], Airports!$A$2:$A$78, Airports!$D$2:$D$78)</f>
        <v>Austin</v>
      </c>
      <c r="I4389" t="str" cm="1">
        <f t="array" ref="I4389">_xlfn.XLOOKUP(Flights[[#This Row],[Destination]],_xlfn._TRO_TRAILING( Airports!A:A),_xlfn._TRO_TRAILING( Airports!E:E), "Not found")</f>
        <v>TX</v>
      </c>
      <c r="J4389" s="1">
        <v>0.78472222222222221</v>
      </c>
      <c r="K4389" s="22">
        <f>HOUR(Flights[[#This Row],[Scheduled Departure]])</f>
        <v>18</v>
      </c>
      <c r="L4389" s="1">
        <v>0.85347222222222219</v>
      </c>
      <c r="M4389">
        <f>(L4389-J4389)*24*60</f>
        <v>98.999999999999972</v>
      </c>
      <c r="N4389" s="16">
        <f>Flights[[#This Row],[Length (min)]]/60</f>
        <v>2.5666666666666669</v>
      </c>
      <c r="O4389">
        <v>154</v>
      </c>
      <c r="P4389">
        <v>1242</v>
      </c>
      <c r="Q4389" s="18">
        <f>IFERROR(Flights[[#This Row],[Distance]]/Flights[[#This Row],[Length (hr)]], "")</f>
        <v>483.89610389610385</v>
      </c>
      <c r="R4389" s="1">
        <v>0.98611111111111116</v>
      </c>
      <c r="S4389" s="1" t="str">
        <f>IF(Flights[[#This Row],[Length (hr)]]&lt;2, "No meal", IF(Flights[[#This Row],[Length (hr)]]&lt;3.5, "Light meal", "Full meal"))</f>
        <v>Light meal</v>
      </c>
      <c r="T4389" s="1" t="str">
        <f>IF(AND(Flights[[#This Row],[Airline]]="US Airways", Flights[[#This Row],[Meal]]="Full Meal"), "Yes", "No")</f>
        <v>No</v>
      </c>
      <c r="U4389" s="1">
        <v>4.3749999999999997E-2</v>
      </c>
      <c r="V4389">
        <v>83</v>
      </c>
      <c r="W4389" s="1" t="str">
        <f>IF(Flights[[#This Row],[Arrival Delay]] = "", "Cancelled", IF(Flights[[#This Row],[Arrival Delay]]&gt;15, "Delayed", "On time"))</f>
        <v>Delayed</v>
      </c>
      <c r="X4389" t="str">
        <f>IF(Flights[[#This Row],[Status]]&lt;&gt;"Delayed","", IF(Flights[[#This Row],[Arrival Delay]]&gt;120, "Severe", IF(Flights[[#This Row],[Arrival Delay]]&gt;60, "Major", "Moderate")))</f>
        <v>Major</v>
      </c>
      <c r="Y4389" t="b">
        <v>0</v>
      </c>
      <c r="AA4389" t="str">
        <f>IF(OR(AND(Flights[[#This Row],[Status]]="Cancelled", Flights[[#This Row],[Cancellation Reason]]="Airline/Carrier"), Flights[[#This Row],[Delay Type]]="Severe"), "Yes", "No")</f>
        <v>No</v>
      </c>
    </row>
    <row r="4390" spans="1:27" x14ac:dyDescent="0.3">
      <c r="A4390" s="3">
        <v>42323</v>
      </c>
      <c r="B4390" s="22">
        <f>WEEKNUM(Flights[[#This Row],[Date]], 1)</f>
        <v>47</v>
      </c>
      <c r="C4390" s="22">
        <f>WEEKDAY(Flights[[#This Row],[Date]],1)</f>
        <v>1</v>
      </c>
      <c r="D4390" t="s">
        <v>588</v>
      </c>
      <c r="E4390" t="s">
        <v>1994</v>
      </c>
      <c r="F4390" t="s">
        <v>0</v>
      </c>
      <c r="G4390" t="s">
        <v>339</v>
      </c>
      <c r="H4390" t="str">
        <f>_xlfn.XLOOKUP(Flights[[#This Row],[Destination]], Airports!$A$2:$A$78, Airports!$D$2:$D$78)</f>
        <v>San Diego</v>
      </c>
      <c r="I4390" t="str" cm="1">
        <f t="array" ref="I4390">_xlfn.XLOOKUP(Flights[[#This Row],[Destination]],_xlfn._TRO_TRAILING( Airports!A:A),_xlfn._TRO_TRAILING( Airports!E:E), "Not found")</f>
        <v>CA</v>
      </c>
      <c r="J4390" s="1">
        <v>0.86111111111111116</v>
      </c>
      <c r="K4390" s="22">
        <f>HOUR(Flights[[#This Row],[Scheduled Departure]])</f>
        <v>20</v>
      </c>
      <c r="L4390" s="1">
        <v>0.8569444444444444</v>
      </c>
      <c r="M4390">
        <f>(L4390-J4390)*24*60</f>
        <v>-6.0000000000001386</v>
      </c>
      <c r="N4390" s="16">
        <f>Flights[[#This Row],[Length (min)]]/60</f>
        <v>0.71666666666666667</v>
      </c>
      <c r="O4390">
        <v>43</v>
      </c>
      <c r="P4390">
        <v>109</v>
      </c>
      <c r="Q4390" s="18">
        <f>IFERROR(Flights[[#This Row],[Distance]]/Flights[[#This Row],[Length (hr)]], "")</f>
        <v>152.09302325581396</v>
      </c>
      <c r="R4390" s="1">
        <v>0.90069444444444446</v>
      </c>
      <c r="S4390" s="1" t="str">
        <f>IF(Flights[[#This Row],[Length (hr)]]&lt;2, "No meal", IF(Flights[[#This Row],[Length (hr)]]&lt;3.5, "Light meal", "Full meal"))</f>
        <v>No meal</v>
      </c>
      <c r="T4390" s="1" t="str">
        <f>IF(AND(Flights[[#This Row],[Airline]]="US Airways", Flights[[#This Row],[Meal]]="Full Meal"), "Yes", "No")</f>
        <v>No</v>
      </c>
      <c r="U4390" s="1">
        <v>0.88680555555555551</v>
      </c>
      <c r="V4390">
        <v>-20</v>
      </c>
      <c r="W4390" s="1" t="str">
        <f>IF(Flights[[#This Row],[Arrival Delay]] = "", "Cancelled", IF(Flights[[#This Row],[Arrival Delay]]&gt;15, "Delayed", "On time"))</f>
        <v>On time</v>
      </c>
      <c r="X4390" t="str">
        <f>IF(Flights[[#This Row],[Status]]&lt;&gt;"Delayed","", IF(Flights[[#This Row],[Arrival Delay]]&gt;120, "Severe", IF(Flights[[#This Row],[Arrival Delay]]&gt;60, "Major", "Moderate")))</f>
        <v/>
      </c>
      <c r="Y4390" t="b">
        <v>0</v>
      </c>
      <c r="AA4390" t="str">
        <f>IF(OR(AND(Flights[[#This Row],[Status]]="Cancelled", Flights[[#This Row],[Cancellation Reason]]="Airline/Carrier"), Flights[[#This Row],[Delay Type]]="Severe"), "Yes", "No")</f>
        <v>No</v>
      </c>
    </row>
    <row r="4391" spans="1:27" x14ac:dyDescent="0.3">
      <c r="A4391" s="3">
        <v>42323</v>
      </c>
      <c r="B4391" s="22">
        <f>WEEKNUM(Flights[[#This Row],[Date]], 1)</f>
        <v>47</v>
      </c>
      <c r="C4391" s="22">
        <f>WEEKDAY(Flights[[#This Row],[Date]],1)</f>
        <v>1</v>
      </c>
      <c r="D4391" t="s">
        <v>1836</v>
      </c>
      <c r="E4391" t="s">
        <v>1989</v>
      </c>
      <c r="F4391" t="s">
        <v>0</v>
      </c>
      <c r="G4391" t="s">
        <v>347</v>
      </c>
      <c r="H4391" t="str">
        <f>_xlfn.XLOOKUP(Flights[[#This Row],[Destination]], Airports!$A$2:$A$78, Airports!$D$2:$D$78)</f>
        <v>San Jose</v>
      </c>
      <c r="I4391" t="str" cm="1">
        <f t="array" ref="I4391">_xlfn.XLOOKUP(Flights[[#This Row],[Destination]],_xlfn._TRO_TRAILING( Airports!A:A),_xlfn._TRO_TRAILING( Airports!E:E), "Not found")</f>
        <v>CA</v>
      </c>
      <c r="J4391" s="1">
        <v>0.92708333333333337</v>
      </c>
      <c r="K4391" s="22">
        <f>HOUR(Flights[[#This Row],[Scheduled Departure]])</f>
        <v>22</v>
      </c>
      <c r="L4391" s="1">
        <v>0.93958333333333333</v>
      </c>
      <c r="M4391">
        <f>(L4391-J4391)*24*60</f>
        <v>17.999999999999936</v>
      </c>
      <c r="N4391" s="16">
        <f>Flights[[#This Row],[Length (min)]]/60</f>
        <v>1.3</v>
      </c>
      <c r="O4391">
        <v>78</v>
      </c>
      <c r="P4391">
        <v>308</v>
      </c>
      <c r="Q4391" s="18">
        <f>IFERROR(Flights[[#This Row],[Distance]]/Flights[[#This Row],[Length (hr)]], "")</f>
        <v>236.92307692307691</v>
      </c>
      <c r="R4391" s="1">
        <v>0.97847222222222219</v>
      </c>
      <c r="S4391" s="1" t="str">
        <f>IF(Flights[[#This Row],[Length (hr)]]&lt;2, "No meal", IF(Flights[[#This Row],[Length (hr)]]&lt;3.5, "Light meal", "Full meal"))</f>
        <v>No meal</v>
      </c>
      <c r="T4391" s="1" t="str">
        <f>IF(AND(Flights[[#This Row],[Airline]]="US Airways", Flights[[#This Row],[Meal]]="Full Meal"), "Yes", "No")</f>
        <v>No</v>
      </c>
      <c r="U4391" s="1">
        <v>0.99375000000000002</v>
      </c>
      <c r="V4391">
        <v>22</v>
      </c>
      <c r="W4391" s="1" t="str">
        <f>IF(Flights[[#This Row],[Arrival Delay]] = "", "Cancelled", IF(Flights[[#This Row],[Arrival Delay]]&gt;15, "Delayed", "On time"))</f>
        <v>Delayed</v>
      </c>
      <c r="X4391" t="str">
        <f>IF(Flights[[#This Row],[Status]]&lt;&gt;"Delayed","", IF(Flights[[#This Row],[Arrival Delay]]&gt;120, "Severe", IF(Flights[[#This Row],[Arrival Delay]]&gt;60, "Major", "Moderate")))</f>
        <v>Moderate</v>
      </c>
      <c r="Y4391" t="b">
        <v>0</v>
      </c>
      <c r="AA4391" t="str">
        <f>IF(OR(AND(Flights[[#This Row],[Status]]="Cancelled", Flights[[#This Row],[Cancellation Reason]]="Airline/Carrier"), Flights[[#This Row],[Delay Type]]="Severe"), "Yes", "No")</f>
        <v>No</v>
      </c>
    </row>
    <row r="4392" spans="1:27" x14ac:dyDescent="0.3">
      <c r="A4392" s="3">
        <v>42324</v>
      </c>
      <c r="B4392" s="22">
        <f>WEEKNUM(Flights[[#This Row],[Date]], 1)</f>
        <v>47</v>
      </c>
      <c r="C4392" s="22">
        <f>WEEKDAY(Flights[[#This Row],[Date]],1)</f>
        <v>2</v>
      </c>
      <c r="D4392" t="s">
        <v>1923</v>
      </c>
      <c r="E4392" t="s">
        <v>1989</v>
      </c>
      <c r="F4392" t="s">
        <v>0</v>
      </c>
      <c r="G4392" t="s">
        <v>314</v>
      </c>
      <c r="H4392" t="str">
        <f>_xlfn.XLOOKUP(Flights[[#This Row],[Destination]], Airports!$A$2:$A$78, Airports!$D$2:$D$78)</f>
        <v>Minneapolis</v>
      </c>
      <c r="I4392" t="str" cm="1">
        <f t="array" ref="I4392">_xlfn.XLOOKUP(Flights[[#This Row],[Destination]],_xlfn._TRO_TRAILING( Airports!A:A),_xlfn._TRO_TRAILING( Airports!E:E), "Not found")</f>
        <v>MN</v>
      </c>
      <c r="J4392" s="1">
        <v>3.4722222222222224E-2</v>
      </c>
      <c r="K4392" s="22">
        <f>HOUR(Flights[[#This Row],[Scheduled Departure]])</f>
        <v>0</v>
      </c>
      <c r="L4392" s="1">
        <v>4.027777777777778E-2</v>
      </c>
      <c r="M4392">
        <f>(L4392-J4392)*24*60</f>
        <v>8.0000000000000018</v>
      </c>
      <c r="N4392" s="16">
        <f>Flights[[#This Row],[Length (min)]]/60</f>
        <v>3.2666666666666666</v>
      </c>
      <c r="O4392">
        <v>196</v>
      </c>
      <c r="P4392">
        <v>1535</v>
      </c>
      <c r="Q4392" s="18">
        <f>IFERROR(Flights[[#This Row],[Distance]]/Flights[[#This Row],[Length (hr)]], "")</f>
        <v>469.89795918367349</v>
      </c>
      <c r="R4392" s="1">
        <v>0.26666666666666666</v>
      </c>
      <c r="S4392" s="1" t="str">
        <f>IF(Flights[[#This Row],[Length (hr)]]&lt;2, "No meal", IF(Flights[[#This Row],[Length (hr)]]&lt;3.5, "Light meal", "Full meal"))</f>
        <v>Light meal</v>
      </c>
      <c r="T4392" s="1" t="str">
        <f>IF(AND(Flights[[#This Row],[Airline]]="US Airways", Flights[[#This Row],[Meal]]="Full Meal"), "Yes", "No")</f>
        <v>No</v>
      </c>
      <c r="U4392" s="1">
        <v>0.25972222222222224</v>
      </c>
      <c r="V4392">
        <v>-10</v>
      </c>
      <c r="W4392" s="1" t="str">
        <f>IF(Flights[[#This Row],[Arrival Delay]] = "", "Cancelled", IF(Flights[[#This Row],[Arrival Delay]]&gt;15, "Delayed", "On time"))</f>
        <v>On time</v>
      </c>
      <c r="X4392" t="str">
        <f>IF(Flights[[#This Row],[Status]]&lt;&gt;"Delayed","", IF(Flights[[#This Row],[Arrival Delay]]&gt;120, "Severe", IF(Flights[[#This Row],[Arrival Delay]]&gt;60, "Major", "Moderate")))</f>
        <v/>
      </c>
      <c r="Y4392" t="b">
        <v>0</v>
      </c>
      <c r="AA4392" t="str">
        <f>IF(OR(AND(Flights[[#This Row],[Status]]="Cancelled", Flights[[#This Row],[Cancellation Reason]]="Airline/Carrier"), Flights[[#This Row],[Delay Type]]="Severe"), "Yes", "No")</f>
        <v>No</v>
      </c>
    </row>
    <row r="4393" spans="1:27" x14ac:dyDescent="0.3">
      <c r="A4393" s="3">
        <v>42324</v>
      </c>
      <c r="B4393" s="22">
        <f>WEEKNUM(Flights[[#This Row],[Date]], 1)</f>
        <v>47</v>
      </c>
      <c r="C4393" s="22">
        <f>WEEKDAY(Flights[[#This Row],[Date]],1)</f>
        <v>2</v>
      </c>
      <c r="D4393" t="s">
        <v>1863</v>
      </c>
      <c r="E4393" t="s">
        <v>1995</v>
      </c>
      <c r="F4393" t="s">
        <v>0</v>
      </c>
      <c r="G4393" t="s">
        <v>15</v>
      </c>
      <c r="H4393" t="str">
        <f>_xlfn.XLOOKUP(Flights[[#This Row],[Destination]], Airports!$A$2:$A$78, Airports!$D$2:$D$78)</f>
        <v>Las Vegas</v>
      </c>
      <c r="I4393" t="str" cm="1">
        <f t="array" ref="I4393">_xlfn.XLOOKUP(Flights[[#This Row],[Destination]],_xlfn._TRO_TRAILING( Airports!A:A),_xlfn._TRO_TRAILING( Airports!E:E), "Not found")</f>
        <v>NV</v>
      </c>
      <c r="J4393" s="1">
        <v>0.32291666666666669</v>
      </c>
      <c r="K4393" s="22">
        <f>HOUR(Flights[[#This Row],[Scheduled Departure]])</f>
        <v>7</v>
      </c>
      <c r="L4393" s="1">
        <v>0.33194444444444443</v>
      </c>
      <c r="M4393">
        <f>(L4393-J4393)*24*60</f>
        <v>12.999999999999954</v>
      </c>
      <c r="N4393" s="16">
        <f>Flights[[#This Row],[Length (min)]]/60</f>
        <v>0.91666666666666663</v>
      </c>
      <c r="O4393">
        <v>55</v>
      </c>
      <c r="P4393">
        <v>236</v>
      </c>
      <c r="Q4393" s="18">
        <f>IFERROR(Flights[[#This Row],[Distance]]/Flights[[#This Row],[Length (hr)]], "")</f>
        <v>257.45454545454544</v>
      </c>
      <c r="R4393" s="1">
        <v>0.36458333333333331</v>
      </c>
      <c r="S4393" s="1" t="str">
        <f>IF(Flights[[#This Row],[Length (hr)]]&lt;2, "No meal", IF(Flights[[#This Row],[Length (hr)]]&lt;3.5, "Light meal", "Full meal"))</f>
        <v>No meal</v>
      </c>
      <c r="T4393" s="1" t="str">
        <f>IF(AND(Flights[[#This Row],[Airline]]="US Airways", Flights[[#This Row],[Meal]]="Full Meal"), "Yes", "No")</f>
        <v>No</v>
      </c>
      <c r="U4393" s="1">
        <v>0.37013888888888891</v>
      </c>
      <c r="V4393">
        <v>8</v>
      </c>
      <c r="W4393" s="1" t="str">
        <f>IF(Flights[[#This Row],[Arrival Delay]] = "", "Cancelled", IF(Flights[[#This Row],[Arrival Delay]]&gt;15, "Delayed", "On time"))</f>
        <v>On time</v>
      </c>
      <c r="X4393" t="str">
        <f>IF(Flights[[#This Row],[Status]]&lt;&gt;"Delayed","", IF(Flights[[#This Row],[Arrival Delay]]&gt;120, "Severe", IF(Flights[[#This Row],[Arrival Delay]]&gt;60, "Major", "Moderate")))</f>
        <v/>
      </c>
      <c r="Y4393" t="b">
        <v>0</v>
      </c>
      <c r="AA4393" t="str">
        <f>IF(OR(AND(Flights[[#This Row],[Status]]="Cancelled", Flights[[#This Row],[Cancellation Reason]]="Airline/Carrier"), Flights[[#This Row],[Delay Type]]="Severe"), "Yes", "No")</f>
        <v>No</v>
      </c>
    </row>
    <row r="4394" spans="1:27" x14ac:dyDescent="0.3">
      <c r="A4394" s="3">
        <v>42324</v>
      </c>
      <c r="B4394" s="22">
        <f>WEEKNUM(Flights[[#This Row],[Date]], 1)</f>
        <v>47</v>
      </c>
      <c r="C4394" s="22">
        <f>WEEKDAY(Flights[[#This Row],[Date]],1)</f>
        <v>2</v>
      </c>
      <c r="D4394" t="s">
        <v>792</v>
      </c>
      <c r="E4394" t="s">
        <v>1990</v>
      </c>
      <c r="F4394" t="s">
        <v>0</v>
      </c>
      <c r="G4394" t="s">
        <v>9</v>
      </c>
      <c r="H4394" t="str">
        <f>_xlfn.XLOOKUP(Flights[[#This Row],[Destination]], Airports!$A$2:$A$78, Airports!$D$2:$D$78)</f>
        <v>San Francisco</v>
      </c>
      <c r="I4394" t="str" cm="1">
        <f t="array" ref="I4394">_xlfn.XLOOKUP(Flights[[#This Row],[Destination]],_xlfn._TRO_TRAILING( Airports!A:A),_xlfn._TRO_TRAILING( Airports!E:E), "Not found")</f>
        <v>CA</v>
      </c>
      <c r="J4394" s="1">
        <v>0.33680555555555558</v>
      </c>
      <c r="K4394" s="22">
        <f>HOUR(Flights[[#This Row],[Scheduled Departure]])</f>
        <v>8</v>
      </c>
      <c r="L4394" s="1">
        <v>0</v>
      </c>
      <c r="M4394">
        <f>(L4394-J4394)*24*60</f>
        <v>-485.00000000000006</v>
      </c>
      <c r="N4394" s="16">
        <f>Flights[[#This Row],[Length (min)]]/60</f>
        <v>0</v>
      </c>
      <c r="P4394">
        <v>337</v>
      </c>
      <c r="Q4394" s="18" t="str">
        <f>IFERROR(Flights[[#This Row],[Distance]]/Flights[[#This Row],[Length (hr)]], "")</f>
        <v/>
      </c>
      <c r="R4394" s="1">
        <v>0.40138888888888891</v>
      </c>
      <c r="S4394" s="1" t="str">
        <f>IF(Flights[[#This Row],[Length (hr)]]&lt;2, "No meal", IF(Flights[[#This Row],[Length (hr)]]&lt;3.5, "Light meal", "Full meal"))</f>
        <v>No meal</v>
      </c>
      <c r="T4394" s="1" t="str">
        <f>IF(AND(Flights[[#This Row],[Airline]]="US Airways", Flights[[#This Row],[Meal]]="Full Meal"), "Yes", "No")</f>
        <v>No</v>
      </c>
      <c r="U4394" s="1">
        <v>0</v>
      </c>
      <c r="W4394" s="1" t="str">
        <f>IF(Flights[[#This Row],[Arrival Delay]] = "", "Cancelled", IF(Flights[[#This Row],[Arrival Delay]]&gt;15, "Delayed", "On time"))</f>
        <v>Cancelled</v>
      </c>
      <c r="X4394" t="str">
        <f>IF(Flights[[#This Row],[Status]]&lt;&gt;"Delayed","", IF(Flights[[#This Row],[Arrival Delay]]&gt;120, "Severe", IF(Flights[[#This Row],[Arrival Delay]]&gt;60, "Major", "Moderate")))</f>
        <v/>
      </c>
      <c r="Y4394" t="b">
        <v>1</v>
      </c>
      <c r="Z4394" t="s">
        <v>8</v>
      </c>
      <c r="AA4394" t="str">
        <f>IF(OR(AND(Flights[[#This Row],[Status]]="Cancelled", Flights[[#This Row],[Cancellation Reason]]="Airline/Carrier"), Flights[[#This Row],[Delay Type]]="Severe"), "Yes", "No")</f>
        <v>Yes</v>
      </c>
    </row>
    <row r="4395" spans="1:27" x14ac:dyDescent="0.3">
      <c r="A4395" s="3">
        <v>42324</v>
      </c>
      <c r="B4395" s="22">
        <f>WEEKNUM(Flights[[#This Row],[Date]], 1)</f>
        <v>47</v>
      </c>
      <c r="C4395" s="22">
        <f>WEEKDAY(Flights[[#This Row],[Date]],1)</f>
        <v>2</v>
      </c>
      <c r="D4395" t="s">
        <v>401</v>
      </c>
      <c r="E4395" t="s">
        <v>1994</v>
      </c>
      <c r="F4395" t="s">
        <v>0</v>
      </c>
      <c r="G4395" t="s">
        <v>340</v>
      </c>
      <c r="H4395" t="str">
        <f>_xlfn.XLOOKUP(Flights[[#This Row],[Destination]], Airports!$A$2:$A$78, Airports!$D$2:$D$78)</f>
        <v>San Antonio</v>
      </c>
      <c r="I4395" t="str" cm="1">
        <f t="array" ref="I4395">_xlfn.XLOOKUP(Flights[[#This Row],[Destination]],_xlfn._TRO_TRAILING( Airports!A:A),_xlfn._TRO_TRAILING( Airports!E:E), "Not found")</f>
        <v>TX</v>
      </c>
      <c r="J4395" s="1">
        <v>0.33750000000000002</v>
      </c>
      <c r="K4395" s="22">
        <f>HOUR(Flights[[#This Row],[Scheduled Departure]])</f>
        <v>8</v>
      </c>
      <c r="L4395" s="1">
        <v>0.33750000000000002</v>
      </c>
      <c r="M4395">
        <f>(L4395-J4395)*24*60</f>
        <v>0</v>
      </c>
      <c r="N4395" s="16">
        <f>Flights[[#This Row],[Length (min)]]/60</f>
        <v>2.4833333333333334</v>
      </c>
      <c r="O4395">
        <v>149</v>
      </c>
      <c r="P4395">
        <v>1211</v>
      </c>
      <c r="Q4395" s="18">
        <f>IFERROR(Flights[[#This Row],[Distance]]/Flights[[#This Row],[Length (hr)]], "")</f>
        <v>487.65100671140937</v>
      </c>
      <c r="R4395" s="1">
        <v>0.54027777777777775</v>
      </c>
      <c r="S4395" s="1" t="str">
        <f>IF(Flights[[#This Row],[Length (hr)]]&lt;2, "No meal", IF(Flights[[#This Row],[Length (hr)]]&lt;3.5, "Light meal", "Full meal"))</f>
        <v>Light meal</v>
      </c>
      <c r="T4395" s="1" t="str">
        <f>IF(AND(Flights[[#This Row],[Airline]]="US Airways", Flights[[#This Row],[Meal]]="Full Meal"), "Yes", "No")</f>
        <v>No</v>
      </c>
      <c r="U4395" s="1">
        <v>0.52430555555555558</v>
      </c>
      <c r="V4395">
        <v>-23</v>
      </c>
      <c r="W4395" s="1" t="str">
        <f>IF(Flights[[#This Row],[Arrival Delay]] = "", "Cancelled", IF(Flights[[#This Row],[Arrival Delay]]&gt;15, "Delayed", "On time"))</f>
        <v>On time</v>
      </c>
      <c r="X4395" t="str">
        <f>IF(Flights[[#This Row],[Status]]&lt;&gt;"Delayed","", IF(Flights[[#This Row],[Arrival Delay]]&gt;120, "Severe", IF(Flights[[#This Row],[Arrival Delay]]&gt;60, "Major", "Moderate")))</f>
        <v/>
      </c>
      <c r="Y4395" t="b">
        <v>0</v>
      </c>
      <c r="AA4395" t="str">
        <f>IF(OR(AND(Flights[[#This Row],[Status]]="Cancelled", Flights[[#This Row],[Cancellation Reason]]="Airline/Carrier"), Flights[[#This Row],[Delay Type]]="Severe"), "Yes", "No")</f>
        <v>No</v>
      </c>
    </row>
    <row r="4396" spans="1:27" x14ac:dyDescent="0.3">
      <c r="A4396" s="3">
        <v>42324</v>
      </c>
      <c r="B4396" s="22">
        <f>WEEKNUM(Flights[[#This Row],[Date]], 1)</f>
        <v>47</v>
      </c>
      <c r="C4396" s="22">
        <f>WEEKDAY(Flights[[#This Row],[Date]],1)</f>
        <v>2</v>
      </c>
      <c r="D4396" t="s">
        <v>406</v>
      </c>
      <c r="E4396" t="s">
        <v>1996</v>
      </c>
      <c r="F4396" t="s">
        <v>0</v>
      </c>
      <c r="G4396" t="s">
        <v>281</v>
      </c>
      <c r="H4396" t="str">
        <f>_xlfn.XLOOKUP(Flights[[#This Row],[Destination]], Airports!$A$2:$A$78, Airports!$D$2:$D$78)</f>
        <v>Newark</v>
      </c>
      <c r="I4396" t="str" cm="1">
        <f t="array" ref="I4396">_xlfn.XLOOKUP(Flights[[#This Row],[Destination]],_xlfn._TRO_TRAILING( Airports!A:A),_xlfn._TRO_TRAILING( Airports!E:E), "Not found")</f>
        <v>NJ</v>
      </c>
      <c r="J4396" s="1">
        <v>0.35069444444444442</v>
      </c>
      <c r="K4396" s="22">
        <f>HOUR(Flights[[#This Row],[Scheduled Departure]])</f>
        <v>8</v>
      </c>
      <c r="L4396" s="1">
        <v>0.35486111111111113</v>
      </c>
      <c r="M4396">
        <f>(L4396-J4396)*24*60</f>
        <v>6.0000000000000586</v>
      </c>
      <c r="N4396" s="16">
        <f>Flights[[#This Row],[Length (min)]]/60</f>
        <v>4.9666666666666668</v>
      </c>
      <c r="O4396">
        <v>298</v>
      </c>
      <c r="P4396">
        <v>2454</v>
      </c>
      <c r="Q4396" s="18">
        <f>IFERROR(Flights[[#This Row],[Distance]]/Flights[[#This Row],[Length (hr)]], "")</f>
        <v>494.09395973154363</v>
      </c>
      <c r="R4396" s="1">
        <v>0.6875</v>
      </c>
      <c r="S4396" s="1" t="str">
        <f>IF(Flights[[#This Row],[Length (hr)]]&lt;2, "No meal", IF(Flights[[#This Row],[Length (hr)]]&lt;3.5, "Light meal", "Full meal"))</f>
        <v>Full meal</v>
      </c>
      <c r="T4396" s="1" t="str">
        <f>IF(AND(Flights[[#This Row],[Airline]]="US Airways", Flights[[#This Row],[Meal]]="Full Meal"), "Yes", "No")</f>
        <v>No</v>
      </c>
      <c r="U4396" s="1">
        <v>0.68680555555555556</v>
      </c>
      <c r="V4396">
        <v>-1</v>
      </c>
      <c r="W4396" s="1" t="str">
        <f>IF(Flights[[#This Row],[Arrival Delay]] = "", "Cancelled", IF(Flights[[#This Row],[Arrival Delay]]&gt;15, "Delayed", "On time"))</f>
        <v>On time</v>
      </c>
      <c r="X4396" t="str">
        <f>IF(Flights[[#This Row],[Status]]&lt;&gt;"Delayed","", IF(Flights[[#This Row],[Arrival Delay]]&gt;120, "Severe", IF(Flights[[#This Row],[Arrival Delay]]&gt;60, "Major", "Moderate")))</f>
        <v/>
      </c>
      <c r="Y4396" t="b">
        <v>0</v>
      </c>
      <c r="AA4396" t="str">
        <f>IF(OR(AND(Flights[[#This Row],[Status]]="Cancelled", Flights[[#This Row],[Cancellation Reason]]="Airline/Carrier"), Flights[[#This Row],[Delay Type]]="Severe"), "Yes", "No")</f>
        <v>No</v>
      </c>
    </row>
    <row r="4397" spans="1:27" x14ac:dyDescent="0.3">
      <c r="A4397" s="3">
        <v>42324</v>
      </c>
      <c r="B4397" s="22">
        <f>WEEKNUM(Flights[[#This Row],[Date]], 1)</f>
        <v>47</v>
      </c>
      <c r="C4397" s="22">
        <f>WEEKDAY(Flights[[#This Row],[Date]],1)</f>
        <v>2</v>
      </c>
      <c r="D4397" t="s">
        <v>236</v>
      </c>
      <c r="E4397" t="s">
        <v>1987</v>
      </c>
      <c r="F4397" t="s">
        <v>0</v>
      </c>
      <c r="G4397" t="s">
        <v>23</v>
      </c>
      <c r="H4397" t="str">
        <f>_xlfn.XLOOKUP(Flights[[#This Row],[Destination]], Airports!$A$2:$A$78, Airports!$D$2:$D$78)</f>
        <v>Indianapolis</v>
      </c>
      <c r="I4397" t="str" cm="1">
        <f t="array" ref="I4397">_xlfn.XLOOKUP(Flights[[#This Row],[Destination]],_xlfn._TRO_TRAILING( Airports!A:A),_xlfn._TRO_TRAILING( Airports!E:E), "Not found")</f>
        <v>IN</v>
      </c>
      <c r="J4397" s="1">
        <v>0.37152777777777779</v>
      </c>
      <c r="K4397" s="22">
        <f>HOUR(Flights[[#This Row],[Scheduled Departure]])</f>
        <v>8</v>
      </c>
      <c r="L4397" s="1">
        <v>0.37638888888888888</v>
      </c>
      <c r="M4397">
        <f>(L4397-J4397)*24*60</f>
        <v>6.9999999999999751</v>
      </c>
      <c r="N4397" s="16">
        <f>Flights[[#This Row],[Length (min)]]/60</f>
        <v>3.9833333333333334</v>
      </c>
      <c r="O4397">
        <v>239</v>
      </c>
      <c r="P4397">
        <v>1814</v>
      </c>
      <c r="Q4397" s="18">
        <f>IFERROR(Flights[[#This Row],[Distance]]/Flights[[#This Row],[Length (hr)]], "")</f>
        <v>455.39748953974896</v>
      </c>
      <c r="R4397" s="1">
        <v>0.66874999999999996</v>
      </c>
      <c r="S4397" s="1" t="str">
        <f>IF(Flights[[#This Row],[Length (hr)]]&lt;2, "No meal", IF(Flights[[#This Row],[Length (hr)]]&lt;3.5, "Light meal", "Full meal"))</f>
        <v>Full meal</v>
      </c>
      <c r="T4397" s="1" t="str">
        <f>IF(AND(Flights[[#This Row],[Airline]]="US Airways", Flights[[#This Row],[Meal]]="Full Meal"), "Yes", "No")</f>
        <v>No</v>
      </c>
      <c r="U4397" s="1">
        <v>0.66736111111111107</v>
      </c>
      <c r="V4397">
        <v>-2</v>
      </c>
      <c r="W4397" s="1" t="str">
        <f>IF(Flights[[#This Row],[Arrival Delay]] = "", "Cancelled", IF(Flights[[#This Row],[Arrival Delay]]&gt;15, "Delayed", "On time"))</f>
        <v>On time</v>
      </c>
      <c r="X4397" t="str">
        <f>IF(Flights[[#This Row],[Status]]&lt;&gt;"Delayed","", IF(Flights[[#This Row],[Arrival Delay]]&gt;120, "Severe", IF(Flights[[#This Row],[Arrival Delay]]&gt;60, "Major", "Moderate")))</f>
        <v/>
      </c>
      <c r="Y4397" t="b">
        <v>0</v>
      </c>
      <c r="AA4397" t="str">
        <f>IF(OR(AND(Flights[[#This Row],[Status]]="Cancelled", Flights[[#This Row],[Cancellation Reason]]="Airline/Carrier"), Flights[[#This Row],[Delay Type]]="Severe"), "Yes", "No")</f>
        <v>No</v>
      </c>
    </row>
    <row r="4398" spans="1:27" x14ac:dyDescent="0.3">
      <c r="A4398" s="3">
        <v>42324</v>
      </c>
      <c r="B4398" s="22">
        <f>WEEKNUM(Flights[[#This Row],[Date]], 1)</f>
        <v>47</v>
      </c>
      <c r="C4398" s="22">
        <f>WEEKDAY(Flights[[#This Row],[Date]],1)</f>
        <v>2</v>
      </c>
      <c r="D4398" t="s">
        <v>684</v>
      </c>
      <c r="E4398" t="s">
        <v>1990</v>
      </c>
      <c r="F4398" t="s">
        <v>0</v>
      </c>
      <c r="G4398" t="s">
        <v>281</v>
      </c>
      <c r="H4398" t="str">
        <f>_xlfn.XLOOKUP(Flights[[#This Row],[Destination]], Airports!$A$2:$A$78, Airports!$D$2:$D$78)</f>
        <v>Newark</v>
      </c>
      <c r="I4398" t="str" cm="1">
        <f t="array" ref="I4398">_xlfn.XLOOKUP(Flights[[#This Row],[Destination]],_xlfn._TRO_TRAILING( Airports!A:A),_xlfn._TRO_TRAILING( Airports!E:E), "Not found")</f>
        <v>NJ</v>
      </c>
      <c r="J4398" s="1">
        <v>0.375</v>
      </c>
      <c r="K4398" s="22">
        <f>HOUR(Flights[[#This Row],[Scheduled Departure]])</f>
        <v>9</v>
      </c>
      <c r="L4398" s="1">
        <v>0.55763888888888891</v>
      </c>
      <c r="M4398">
        <f>(L4398-J4398)*24*60</f>
        <v>263</v>
      </c>
      <c r="N4398" s="16">
        <f>Flights[[#This Row],[Length (min)]]/60</f>
        <v>4.9333333333333336</v>
      </c>
      <c r="O4398">
        <v>296</v>
      </c>
      <c r="P4398">
        <v>2454</v>
      </c>
      <c r="Q4398" s="18">
        <f>IFERROR(Flights[[#This Row],[Distance]]/Flights[[#This Row],[Length (hr)]], "")</f>
        <v>497.43243243243239</v>
      </c>
      <c r="R4398" s="1">
        <v>0.72222222222222221</v>
      </c>
      <c r="S4398" s="1" t="str">
        <f>IF(Flights[[#This Row],[Length (hr)]]&lt;2, "No meal", IF(Flights[[#This Row],[Length (hr)]]&lt;3.5, "Light meal", "Full meal"))</f>
        <v>Full meal</v>
      </c>
      <c r="T4398" s="1" t="str">
        <f>IF(AND(Flights[[#This Row],[Airline]]="US Airways", Flights[[#This Row],[Meal]]="Full Meal"), "Yes", "No")</f>
        <v>No</v>
      </c>
      <c r="U4398" s="1">
        <v>0.8881944444444444</v>
      </c>
      <c r="V4398">
        <v>239</v>
      </c>
      <c r="W4398" s="1" t="str">
        <f>IF(Flights[[#This Row],[Arrival Delay]] = "", "Cancelled", IF(Flights[[#This Row],[Arrival Delay]]&gt;15, "Delayed", "On time"))</f>
        <v>Delayed</v>
      </c>
      <c r="X4398" t="str">
        <f>IF(Flights[[#This Row],[Status]]&lt;&gt;"Delayed","", IF(Flights[[#This Row],[Arrival Delay]]&gt;120, "Severe", IF(Flights[[#This Row],[Arrival Delay]]&gt;60, "Major", "Moderate")))</f>
        <v>Severe</v>
      </c>
      <c r="Y4398" t="b">
        <v>0</v>
      </c>
      <c r="AA4398" t="str">
        <f>IF(OR(AND(Flights[[#This Row],[Status]]="Cancelled", Flights[[#This Row],[Cancellation Reason]]="Airline/Carrier"), Flights[[#This Row],[Delay Type]]="Severe"), "Yes", "No")</f>
        <v>Yes</v>
      </c>
    </row>
    <row r="4399" spans="1:27" x14ac:dyDescent="0.3">
      <c r="A4399" s="3">
        <v>42324</v>
      </c>
      <c r="B4399" s="22">
        <f>WEEKNUM(Flights[[#This Row],[Date]], 1)</f>
        <v>47</v>
      </c>
      <c r="C4399" s="22">
        <f>WEEKDAY(Flights[[#This Row],[Date]],1)</f>
        <v>2</v>
      </c>
      <c r="D4399" t="s">
        <v>1138</v>
      </c>
      <c r="E4399" t="s">
        <v>1990</v>
      </c>
      <c r="F4399" t="s">
        <v>0</v>
      </c>
      <c r="G4399" t="s">
        <v>9</v>
      </c>
      <c r="H4399" t="str">
        <f>_xlfn.XLOOKUP(Flights[[#This Row],[Destination]], Airports!$A$2:$A$78, Airports!$D$2:$D$78)</f>
        <v>San Francisco</v>
      </c>
      <c r="I4399" t="str" cm="1">
        <f t="array" ref="I4399">_xlfn.XLOOKUP(Flights[[#This Row],[Destination]],_xlfn._TRO_TRAILING( Airports!A:A),_xlfn._TRO_TRAILING( Airports!E:E), "Not found")</f>
        <v>CA</v>
      </c>
      <c r="J4399" s="1">
        <v>0.40138888888888891</v>
      </c>
      <c r="K4399" s="22">
        <f>HOUR(Flights[[#This Row],[Scheduled Departure]])</f>
        <v>9</v>
      </c>
      <c r="L4399" s="1">
        <v>0.40069444444444446</v>
      </c>
      <c r="M4399">
        <f>(L4399-J4399)*24*60</f>
        <v>-0.99999999999999645</v>
      </c>
      <c r="N4399" s="16">
        <f>Flights[[#This Row],[Length (min)]]/60</f>
        <v>1.85</v>
      </c>
      <c r="O4399">
        <v>111</v>
      </c>
      <c r="P4399">
        <v>337</v>
      </c>
      <c r="Q4399" s="18">
        <f>IFERROR(Flights[[#This Row],[Distance]]/Flights[[#This Row],[Length (hr)]], "")</f>
        <v>182.16216216216216</v>
      </c>
      <c r="R4399" s="1">
        <v>0.47847222222222224</v>
      </c>
      <c r="S4399" s="1" t="str">
        <f>IF(Flights[[#This Row],[Length (hr)]]&lt;2, "No meal", IF(Flights[[#This Row],[Length (hr)]]&lt;3.5, "Light meal", "Full meal"))</f>
        <v>No meal</v>
      </c>
      <c r="T4399" s="1" t="str">
        <f>IF(AND(Flights[[#This Row],[Airline]]="US Airways", Flights[[#This Row],[Meal]]="Full Meal"), "Yes", "No")</f>
        <v>No</v>
      </c>
      <c r="U4399" s="1">
        <v>0.4777777777777778</v>
      </c>
      <c r="V4399">
        <v>-1</v>
      </c>
      <c r="W4399" s="1" t="str">
        <f>IF(Flights[[#This Row],[Arrival Delay]] = "", "Cancelled", IF(Flights[[#This Row],[Arrival Delay]]&gt;15, "Delayed", "On time"))</f>
        <v>On time</v>
      </c>
      <c r="X4399" t="str">
        <f>IF(Flights[[#This Row],[Status]]&lt;&gt;"Delayed","", IF(Flights[[#This Row],[Arrival Delay]]&gt;120, "Severe", IF(Flights[[#This Row],[Arrival Delay]]&gt;60, "Major", "Moderate")))</f>
        <v/>
      </c>
      <c r="Y4399" t="b">
        <v>0</v>
      </c>
      <c r="AA4399" t="str">
        <f>IF(OR(AND(Flights[[#This Row],[Status]]="Cancelled", Flights[[#This Row],[Cancellation Reason]]="Airline/Carrier"), Flights[[#This Row],[Delay Type]]="Severe"), "Yes", "No")</f>
        <v>No</v>
      </c>
    </row>
    <row r="4400" spans="1:27" x14ac:dyDescent="0.3">
      <c r="A4400" s="3">
        <v>42324</v>
      </c>
      <c r="B4400" s="22">
        <f>WEEKNUM(Flights[[#This Row],[Date]], 1)</f>
        <v>47</v>
      </c>
      <c r="C4400" s="22">
        <f>WEEKDAY(Flights[[#This Row],[Date]],1)</f>
        <v>2</v>
      </c>
      <c r="D4400" t="s">
        <v>190</v>
      </c>
      <c r="E4400" t="s">
        <v>1987</v>
      </c>
      <c r="F4400" t="s">
        <v>0</v>
      </c>
      <c r="G4400" t="s">
        <v>31</v>
      </c>
      <c r="H4400" t="str">
        <f>_xlfn.XLOOKUP(Flights[[#This Row],[Destination]], Airports!$A$2:$A$78, Airports!$D$2:$D$78)</f>
        <v>Raleigh</v>
      </c>
      <c r="I4400" t="str" cm="1">
        <f t="array" ref="I4400">_xlfn.XLOOKUP(Flights[[#This Row],[Destination]],_xlfn._TRO_TRAILING( Airports!A:A),_xlfn._TRO_TRAILING( Airports!E:E), "Not found")</f>
        <v>NC</v>
      </c>
      <c r="J4400" s="1">
        <v>0.42708333333333331</v>
      </c>
      <c r="K4400" s="22">
        <f>HOUR(Flights[[#This Row],[Scheduled Departure]])</f>
        <v>10</v>
      </c>
      <c r="L4400" s="1">
        <v>0.44513888888888886</v>
      </c>
      <c r="M4400">
        <f>(L4400-J4400)*24*60</f>
        <v>25.999999999999986</v>
      </c>
      <c r="N4400" s="16">
        <f>Flights[[#This Row],[Length (min)]]/60</f>
        <v>4.5666666666666664</v>
      </c>
      <c r="O4400">
        <v>274</v>
      </c>
      <c r="P4400">
        <v>2239</v>
      </c>
      <c r="Q4400" s="18">
        <f>IFERROR(Flights[[#This Row],[Distance]]/Flights[[#This Row],[Length (hr)]], "")</f>
        <v>490.29197080291971</v>
      </c>
      <c r="R4400" s="1">
        <v>0.75208333333333333</v>
      </c>
      <c r="S4400" s="1" t="str">
        <f>IF(Flights[[#This Row],[Length (hr)]]&lt;2, "No meal", IF(Flights[[#This Row],[Length (hr)]]&lt;3.5, "Light meal", "Full meal"))</f>
        <v>Full meal</v>
      </c>
      <c r="T4400" s="1" t="str">
        <f>IF(AND(Flights[[#This Row],[Airline]]="US Airways", Flights[[#This Row],[Meal]]="Full Meal"), "Yes", "No")</f>
        <v>No</v>
      </c>
      <c r="U4400" s="1">
        <v>0.76041666666666663</v>
      </c>
      <c r="V4400">
        <v>12</v>
      </c>
      <c r="W4400" s="1" t="str">
        <f>IF(Flights[[#This Row],[Arrival Delay]] = "", "Cancelled", IF(Flights[[#This Row],[Arrival Delay]]&gt;15, "Delayed", "On time"))</f>
        <v>On time</v>
      </c>
      <c r="X4400" t="str">
        <f>IF(Flights[[#This Row],[Status]]&lt;&gt;"Delayed","", IF(Flights[[#This Row],[Arrival Delay]]&gt;120, "Severe", IF(Flights[[#This Row],[Arrival Delay]]&gt;60, "Major", "Moderate")))</f>
        <v/>
      </c>
      <c r="Y4400" t="b">
        <v>0</v>
      </c>
      <c r="AA4400" t="str">
        <f>IF(OR(AND(Flights[[#This Row],[Status]]="Cancelled", Flights[[#This Row],[Cancellation Reason]]="Airline/Carrier"), Flights[[#This Row],[Delay Type]]="Severe"), "Yes", "No")</f>
        <v>No</v>
      </c>
    </row>
    <row r="4401" spans="1:27" x14ac:dyDescent="0.3">
      <c r="A4401" s="3">
        <v>42324</v>
      </c>
      <c r="B4401" s="22">
        <f>WEEKNUM(Flights[[#This Row],[Date]], 1)</f>
        <v>47</v>
      </c>
      <c r="C4401" s="22">
        <f>WEEKDAY(Flights[[#This Row],[Date]],1)</f>
        <v>2</v>
      </c>
      <c r="D4401" t="s">
        <v>1883</v>
      </c>
      <c r="E4401" t="s">
        <v>1995</v>
      </c>
      <c r="F4401" t="s">
        <v>0</v>
      </c>
      <c r="G4401" t="s">
        <v>351</v>
      </c>
      <c r="H4401" t="str">
        <f>_xlfn.XLOOKUP(Flights[[#This Row],[Destination]], Airports!$A$2:$A$78, Airports!$D$2:$D$78)</f>
        <v>Sacramento</v>
      </c>
      <c r="I4401" t="str" cm="1">
        <f t="array" ref="I4401">_xlfn.XLOOKUP(Flights[[#This Row],[Destination]],_xlfn._TRO_TRAILING( Airports!A:A),_xlfn._TRO_TRAILING( Airports!E:E), "Not found")</f>
        <v>CA</v>
      </c>
      <c r="J4401" s="1">
        <v>0.52430555555555558</v>
      </c>
      <c r="K4401" s="22">
        <f>HOUR(Flights[[#This Row],[Scheduled Departure]])</f>
        <v>12</v>
      </c>
      <c r="L4401" s="1">
        <v>0.52013888888888893</v>
      </c>
      <c r="M4401">
        <f>(L4401-J4401)*24*60</f>
        <v>-5.9999999999999787</v>
      </c>
      <c r="N4401" s="16">
        <f>Flights[[#This Row],[Length (min)]]/60</f>
        <v>1.3833333333333333</v>
      </c>
      <c r="O4401">
        <v>83</v>
      </c>
      <c r="P4401">
        <v>373</v>
      </c>
      <c r="Q4401" s="18">
        <f>IFERROR(Flights[[#This Row],[Distance]]/Flights[[#This Row],[Length (hr)]], "")</f>
        <v>269.63855421686748</v>
      </c>
      <c r="R4401" s="1">
        <v>0.57986111111111116</v>
      </c>
      <c r="S4401" s="1" t="str">
        <f>IF(Flights[[#This Row],[Length (hr)]]&lt;2, "No meal", IF(Flights[[#This Row],[Length (hr)]]&lt;3.5, "Light meal", "Full meal"))</f>
        <v>No meal</v>
      </c>
      <c r="T4401" s="1" t="str">
        <f>IF(AND(Flights[[#This Row],[Airline]]="US Airways", Flights[[#This Row],[Meal]]="Full Meal"), "Yes", "No")</f>
        <v>No</v>
      </c>
      <c r="U4401" s="1">
        <v>0.57777777777777772</v>
      </c>
      <c r="V4401">
        <v>-3</v>
      </c>
      <c r="W4401" s="1" t="str">
        <f>IF(Flights[[#This Row],[Arrival Delay]] = "", "Cancelled", IF(Flights[[#This Row],[Arrival Delay]]&gt;15, "Delayed", "On time"))</f>
        <v>On time</v>
      </c>
      <c r="X4401" t="str">
        <f>IF(Flights[[#This Row],[Status]]&lt;&gt;"Delayed","", IF(Flights[[#This Row],[Arrival Delay]]&gt;120, "Severe", IF(Flights[[#This Row],[Arrival Delay]]&gt;60, "Major", "Moderate")))</f>
        <v/>
      </c>
      <c r="Y4401" t="b">
        <v>0</v>
      </c>
      <c r="AA4401" t="str">
        <f>IF(OR(AND(Flights[[#This Row],[Status]]="Cancelled", Flights[[#This Row],[Cancellation Reason]]="Airline/Carrier"), Flights[[#This Row],[Delay Type]]="Severe"), "Yes", "No")</f>
        <v>No</v>
      </c>
    </row>
    <row r="4402" spans="1:27" x14ac:dyDescent="0.3">
      <c r="A4402" s="3">
        <v>42324</v>
      </c>
      <c r="B4402" s="22">
        <f>WEEKNUM(Flights[[#This Row],[Date]], 1)</f>
        <v>47</v>
      </c>
      <c r="C4402" s="22">
        <f>WEEKDAY(Flights[[#This Row],[Date]],1)</f>
        <v>2</v>
      </c>
      <c r="D4402" t="s">
        <v>1835</v>
      </c>
      <c r="E4402" t="s">
        <v>1989</v>
      </c>
      <c r="F4402" t="s">
        <v>0</v>
      </c>
      <c r="G4402" t="s">
        <v>347</v>
      </c>
      <c r="H4402" t="str">
        <f>_xlfn.XLOOKUP(Flights[[#This Row],[Destination]], Airports!$A$2:$A$78, Airports!$D$2:$D$78)</f>
        <v>San Jose</v>
      </c>
      <c r="I4402" t="str" cm="1">
        <f t="array" ref="I4402">_xlfn.XLOOKUP(Flights[[#This Row],[Destination]],_xlfn._TRO_TRAILING( Airports!A:A),_xlfn._TRO_TRAILING( Airports!E:E), "Not found")</f>
        <v>CA</v>
      </c>
      <c r="J4402" s="1">
        <v>0.68402777777777779</v>
      </c>
      <c r="K4402" s="22">
        <f>HOUR(Flights[[#This Row],[Scheduled Departure]])</f>
        <v>16</v>
      </c>
      <c r="L4402" s="1">
        <v>0.68263888888888891</v>
      </c>
      <c r="M4402">
        <f>(L4402-J4402)*24*60</f>
        <v>-1.9999999999999929</v>
      </c>
      <c r="N4402" s="16">
        <f>Flights[[#This Row],[Length (min)]]/60</f>
        <v>1.2166666666666666</v>
      </c>
      <c r="O4402">
        <v>73</v>
      </c>
      <c r="P4402">
        <v>308</v>
      </c>
      <c r="Q4402" s="18">
        <f>IFERROR(Flights[[#This Row],[Distance]]/Flights[[#This Row],[Length (hr)]], "")</f>
        <v>253.15068493150687</v>
      </c>
      <c r="R4402" s="1">
        <v>0.73472222222222228</v>
      </c>
      <c r="S4402" s="1" t="str">
        <f>IF(Flights[[#This Row],[Length (hr)]]&lt;2, "No meal", IF(Flights[[#This Row],[Length (hr)]]&lt;3.5, "Light meal", "Full meal"))</f>
        <v>No meal</v>
      </c>
      <c r="T4402" s="1" t="str">
        <f>IF(AND(Flights[[#This Row],[Airline]]="US Airways", Flights[[#This Row],[Meal]]="Full Meal"), "Yes", "No")</f>
        <v>No</v>
      </c>
      <c r="U4402" s="1">
        <v>0.73333333333333328</v>
      </c>
      <c r="V4402">
        <v>-2</v>
      </c>
      <c r="W4402" s="1" t="str">
        <f>IF(Flights[[#This Row],[Arrival Delay]] = "", "Cancelled", IF(Flights[[#This Row],[Arrival Delay]]&gt;15, "Delayed", "On time"))</f>
        <v>On time</v>
      </c>
      <c r="X4402" t="str">
        <f>IF(Flights[[#This Row],[Status]]&lt;&gt;"Delayed","", IF(Flights[[#This Row],[Arrival Delay]]&gt;120, "Severe", IF(Flights[[#This Row],[Arrival Delay]]&gt;60, "Major", "Moderate")))</f>
        <v/>
      </c>
      <c r="Y4402" t="b">
        <v>0</v>
      </c>
      <c r="AA4402" t="str">
        <f>IF(OR(AND(Flights[[#This Row],[Status]]="Cancelled", Flights[[#This Row],[Cancellation Reason]]="Airline/Carrier"), Flights[[#This Row],[Delay Type]]="Severe"), "Yes", "No")</f>
        <v>No</v>
      </c>
    </row>
    <row r="4403" spans="1:27" x14ac:dyDescent="0.3">
      <c r="A4403" s="3">
        <v>42324</v>
      </c>
      <c r="B4403" s="22">
        <f>WEEKNUM(Flights[[#This Row],[Date]], 1)</f>
        <v>47</v>
      </c>
      <c r="C4403" s="22">
        <f>WEEKDAY(Flights[[#This Row],[Date]],1)</f>
        <v>2</v>
      </c>
      <c r="D4403" t="s">
        <v>796</v>
      </c>
      <c r="E4403" t="s">
        <v>1994</v>
      </c>
      <c r="F4403" t="s">
        <v>0</v>
      </c>
      <c r="G4403" t="s">
        <v>318</v>
      </c>
      <c r="H4403" t="str">
        <f>_xlfn.XLOOKUP(Flights[[#This Row],[Destination]], Airports!$A$2:$A$78, Airports!$D$2:$D$78)</f>
        <v>Oakland</v>
      </c>
      <c r="I4403" t="str" cm="1">
        <f t="array" ref="I4403">_xlfn.XLOOKUP(Flights[[#This Row],[Destination]],_xlfn._TRO_TRAILING( Airports!A:A),_xlfn._TRO_TRAILING( Airports!E:E), "Not found")</f>
        <v>CA</v>
      </c>
      <c r="J4403" s="1">
        <v>0.69097222222222221</v>
      </c>
      <c r="K4403" s="22">
        <f>HOUR(Flights[[#This Row],[Scheduled Departure]])</f>
        <v>16</v>
      </c>
      <c r="L4403" s="1">
        <v>0.68888888888888888</v>
      </c>
      <c r="M4403">
        <f>(L4403-J4403)*24*60</f>
        <v>-2.9999999999999893</v>
      </c>
      <c r="N4403" s="16">
        <f>Flights[[#This Row],[Length (min)]]/60</f>
        <v>1.5166666666666666</v>
      </c>
      <c r="O4403">
        <v>91</v>
      </c>
      <c r="P4403">
        <v>337</v>
      </c>
      <c r="Q4403" s="18">
        <f>IFERROR(Flights[[#This Row],[Distance]]/Flights[[#This Row],[Length (hr)]], "")</f>
        <v>222.19780219780222</v>
      </c>
      <c r="R4403" s="1">
        <v>0.75069444444444444</v>
      </c>
      <c r="S4403" s="1" t="str">
        <f>IF(Flights[[#This Row],[Length (hr)]]&lt;2, "No meal", IF(Flights[[#This Row],[Length (hr)]]&lt;3.5, "Light meal", "Full meal"))</f>
        <v>No meal</v>
      </c>
      <c r="T4403" s="1" t="str">
        <f>IF(AND(Flights[[#This Row],[Airline]]="US Airways", Flights[[#This Row],[Meal]]="Full Meal"), "Yes", "No")</f>
        <v>No</v>
      </c>
      <c r="U4403" s="1">
        <v>0.75208333333333333</v>
      </c>
      <c r="V4403">
        <v>2</v>
      </c>
      <c r="W4403" s="1" t="str">
        <f>IF(Flights[[#This Row],[Arrival Delay]] = "", "Cancelled", IF(Flights[[#This Row],[Arrival Delay]]&gt;15, "Delayed", "On time"))</f>
        <v>On time</v>
      </c>
      <c r="X4403" t="str">
        <f>IF(Flights[[#This Row],[Status]]&lt;&gt;"Delayed","", IF(Flights[[#This Row],[Arrival Delay]]&gt;120, "Severe", IF(Flights[[#This Row],[Arrival Delay]]&gt;60, "Major", "Moderate")))</f>
        <v/>
      </c>
      <c r="Y4403" t="b">
        <v>0</v>
      </c>
      <c r="AA4403" t="str">
        <f>IF(OR(AND(Flights[[#This Row],[Status]]="Cancelled", Flights[[#This Row],[Cancellation Reason]]="Airline/Carrier"), Flights[[#This Row],[Delay Type]]="Severe"), "Yes", "No")</f>
        <v>No</v>
      </c>
    </row>
    <row r="4404" spans="1:27" x14ac:dyDescent="0.3">
      <c r="A4404" s="3">
        <v>42324</v>
      </c>
      <c r="B4404" s="22">
        <f>WEEKNUM(Flights[[#This Row],[Date]], 1)</f>
        <v>47</v>
      </c>
      <c r="C4404" s="22">
        <f>WEEKDAY(Flights[[#This Row],[Date]],1)</f>
        <v>2</v>
      </c>
      <c r="D4404" t="s">
        <v>759</v>
      </c>
      <c r="E4404" t="s">
        <v>1990</v>
      </c>
      <c r="F4404" t="s">
        <v>0</v>
      </c>
      <c r="G4404" t="s">
        <v>316</v>
      </c>
      <c r="H4404" t="str">
        <f>_xlfn.XLOOKUP(Flights[[#This Row],[Destination]], Airports!$A$2:$A$78, Airports!$D$2:$D$78)</f>
        <v>New Orleans</v>
      </c>
      <c r="I4404" t="str" cm="1">
        <f t="array" ref="I4404">_xlfn.XLOOKUP(Flights[[#This Row],[Destination]],_xlfn._TRO_TRAILING( Airports!A:A),_xlfn._TRO_TRAILING( Airports!E:E), "Not found")</f>
        <v>LA</v>
      </c>
      <c r="J4404" s="1">
        <v>0.71458333333333335</v>
      </c>
      <c r="K4404" s="22">
        <f>HOUR(Flights[[#This Row],[Scheduled Departure]])</f>
        <v>17</v>
      </c>
      <c r="L4404" s="1">
        <v>0.72430555555555554</v>
      </c>
      <c r="M4404">
        <f>(L4404-J4404)*24*60</f>
        <v>13.99999999999995</v>
      </c>
      <c r="N4404" s="16">
        <f>Flights[[#This Row],[Length (min)]]/60</f>
        <v>3.1166666666666667</v>
      </c>
      <c r="O4404">
        <v>187</v>
      </c>
      <c r="P4404">
        <v>1670</v>
      </c>
      <c r="Q4404" s="18">
        <f>IFERROR(Flights[[#This Row],[Distance]]/Flights[[#This Row],[Length (hr)]], "")</f>
        <v>535.82887700534764</v>
      </c>
      <c r="R4404" s="1">
        <v>0.95</v>
      </c>
      <c r="S4404" s="1" t="str">
        <f>IF(Flights[[#This Row],[Length (hr)]]&lt;2, "No meal", IF(Flights[[#This Row],[Length (hr)]]&lt;3.5, "Light meal", "Full meal"))</f>
        <v>Light meal</v>
      </c>
      <c r="T4404" s="1" t="str">
        <f>IF(AND(Flights[[#This Row],[Airline]]="US Airways", Flights[[#This Row],[Meal]]="Full Meal"), "Yes", "No")</f>
        <v>No</v>
      </c>
      <c r="U4404" s="1">
        <v>0.9375</v>
      </c>
      <c r="V4404">
        <v>-18</v>
      </c>
      <c r="W4404" s="1" t="str">
        <f>IF(Flights[[#This Row],[Arrival Delay]] = "", "Cancelled", IF(Flights[[#This Row],[Arrival Delay]]&gt;15, "Delayed", "On time"))</f>
        <v>On time</v>
      </c>
      <c r="X4404" t="str">
        <f>IF(Flights[[#This Row],[Status]]&lt;&gt;"Delayed","", IF(Flights[[#This Row],[Arrival Delay]]&gt;120, "Severe", IF(Flights[[#This Row],[Arrival Delay]]&gt;60, "Major", "Moderate")))</f>
        <v/>
      </c>
      <c r="Y4404" t="b">
        <v>0</v>
      </c>
      <c r="AA4404" t="str">
        <f>IF(OR(AND(Flights[[#This Row],[Status]]="Cancelled", Flights[[#This Row],[Cancellation Reason]]="Airline/Carrier"), Flights[[#This Row],[Delay Type]]="Severe"), "Yes", "No")</f>
        <v>No</v>
      </c>
    </row>
    <row r="4405" spans="1:27" x14ac:dyDescent="0.3">
      <c r="A4405" s="3">
        <v>42324</v>
      </c>
      <c r="B4405" s="22">
        <f>WEEKNUM(Flights[[#This Row],[Date]], 1)</f>
        <v>47</v>
      </c>
      <c r="C4405" s="22">
        <f>WEEKDAY(Flights[[#This Row],[Date]],1)</f>
        <v>2</v>
      </c>
      <c r="D4405" t="s">
        <v>1421</v>
      </c>
      <c r="E4405" t="s">
        <v>1993</v>
      </c>
      <c r="F4405" t="s">
        <v>0</v>
      </c>
      <c r="G4405" t="s">
        <v>293</v>
      </c>
      <c r="H4405" t="str">
        <f>_xlfn.XLOOKUP(Flights[[#This Row],[Destination]], Airports!$A$2:$A$78, Airports!$D$2:$D$78)</f>
        <v>Houston</v>
      </c>
      <c r="I4405" t="str" cm="1">
        <f t="array" ref="I4405">_xlfn.XLOOKUP(Flights[[#This Row],[Destination]],_xlfn._TRO_TRAILING( Airports!A:A),_xlfn._TRO_TRAILING( Airports!E:E), "Not found")</f>
        <v>TX</v>
      </c>
      <c r="J4405" s="1">
        <v>0.71458333333333335</v>
      </c>
      <c r="K4405" s="22">
        <f>HOUR(Flights[[#This Row],[Scheduled Departure]])</f>
        <v>17</v>
      </c>
      <c r="L4405" s="1">
        <v>0.71319444444444446</v>
      </c>
      <c r="M4405">
        <f>(L4405-J4405)*24*60</f>
        <v>-1.9999999999999929</v>
      </c>
      <c r="N4405" s="16">
        <f>Flights[[#This Row],[Length (min)]]/60</f>
        <v>2.8833333333333333</v>
      </c>
      <c r="O4405">
        <v>173</v>
      </c>
      <c r="P4405">
        <v>1379</v>
      </c>
      <c r="Q4405" s="18">
        <f>IFERROR(Flights[[#This Row],[Distance]]/Flights[[#This Row],[Length (hr)]], "")</f>
        <v>478.26589595375725</v>
      </c>
      <c r="R4405" s="1">
        <v>0.93055555555555558</v>
      </c>
      <c r="S4405" s="1" t="str">
        <f>IF(Flights[[#This Row],[Length (hr)]]&lt;2, "No meal", IF(Flights[[#This Row],[Length (hr)]]&lt;3.5, "Light meal", "Full meal"))</f>
        <v>Light meal</v>
      </c>
      <c r="T4405" s="1" t="str">
        <f>IF(AND(Flights[[#This Row],[Airline]]="US Airways", Flights[[#This Row],[Meal]]="Full Meal"), "Yes", "No")</f>
        <v>No</v>
      </c>
      <c r="U4405" s="1">
        <v>0.91666666666666663</v>
      </c>
      <c r="V4405">
        <v>-20</v>
      </c>
      <c r="W4405" s="1" t="str">
        <f>IF(Flights[[#This Row],[Arrival Delay]] = "", "Cancelled", IF(Flights[[#This Row],[Arrival Delay]]&gt;15, "Delayed", "On time"))</f>
        <v>On time</v>
      </c>
      <c r="X4405" t="str">
        <f>IF(Flights[[#This Row],[Status]]&lt;&gt;"Delayed","", IF(Flights[[#This Row],[Arrival Delay]]&gt;120, "Severe", IF(Flights[[#This Row],[Arrival Delay]]&gt;60, "Major", "Moderate")))</f>
        <v/>
      </c>
      <c r="Y4405" t="b">
        <v>0</v>
      </c>
      <c r="AA4405" t="str">
        <f>IF(OR(AND(Flights[[#This Row],[Status]]="Cancelled", Flights[[#This Row],[Cancellation Reason]]="Airline/Carrier"), Flights[[#This Row],[Delay Type]]="Severe"), "Yes", "No")</f>
        <v>No</v>
      </c>
    </row>
    <row r="4406" spans="1:27" x14ac:dyDescent="0.3">
      <c r="A4406" s="3">
        <v>42324</v>
      </c>
      <c r="B4406" s="22">
        <f>WEEKNUM(Flights[[#This Row],[Date]], 1)</f>
        <v>47</v>
      </c>
      <c r="C4406" s="22">
        <f>WEEKDAY(Flights[[#This Row],[Date]],1)</f>
        <v>2</v>
      </c>
      <c r="D4406" t="s">
        <v>823</v>
      </c>
      <c r="E4406" t="s">
        <v>1995</v>
      </c>
      <c r="F4406" t="s">
        <v>0</v>
      </c>
      <c r="G4406" t="s">
        <v>290</v>
      </c>
      <c r="H4406" t="str">
        <f>_xlfn.XLOOKUP(Flights[[#This Row],[Destination]], Airports!$A$2:$A$78, Airports!$D$2:$D$78)</f>
        <v>Houston</v>
      </c>
      <c r="I4406" t="str" cm="1">
        <f t="array" ref="I4406">_xlfn.XLOOKUP(Flights[[#This Row],[Destination]],_xlfn._TRO_TRAILING( Airports!A:A),_xlfn._TRO_TRAILING( Airports!E:E), "Not found")</f>
        <v>TX</v>
      </c>
      <c r="J4406" s="1">
        <v>0.82986111111111116</v>
      </c>
      <c r="K4406" s="22">
        <f>HOUR(Flights[[#This Row],[Scheduled Departure]])</f>
        <v>19</v>
      </c>
      <c r="L4406" s="1">
        <v>0.87152777777777779</v>
      </c>
      <c r="M4406">
        <f>(L4406-J4406)*24*60</f>
        <v>59.999999999999943</v>
      </c>
      <c r="N4406" s="16">
        <f>Flights[[#This Row],[Length (min)]]/60</f>
        <v>2.7666666666666666</v>
      </c>
      <c r="O4406">
        <v>166</v>
      </c>
      <c r="P4406">
        <v>1390</v>
      </c>
      <c r="Q4406" s="18">
        <f>IFERROR(Flights[[#This Row],[Distance]]/Flights[[#This Row],[Length (hr)]], "")</f>
        <v>502.40963855421688</v>
      </c>
      <c r="R4406" s="1">
        <v>3.8194444444444448E-2</v>
      </c>
      <c r="S4406" s="1" t="str">
        <f>IF(Flights[[#This Row],[Length (hr)]]&lt;2, "No meal", IF(Flights[[#This Row],[Length (hr)]]&lt;3.5, "Light meal", "Full meal"))</f>
        <v>Light meal</v>
      </c>
      <c r="T4406" s="1" t="str">
        <f>IF(AND(Flights[[#This Row],[Airline]]="US Airways", Flights[[#This Row],[Meal]]="Full Meal"), "Yes", "No")</f>
        <v>No</v>
      </c>
      <c r="U4406" s="1">
        <v>7.013888888888889E-2</v>
      </c>
      <c r="V4406">
        <v>46</v>
      </c>
      <c r="W4406" s="1" t="str">
        <f>IF(Flights[[#This Row],[Arrival Delay]] = "", "Cancelled", IF(Flights[[#This Row],[Arrival Delay]]&gt;15, "Delayed", "On time"))</f>
        <v>Delayed</v>
      </c>
      <c r="X4406" t="str">
        <f>IF(Flights[[#This Row],[Status]]&lt;&gt;"Delayed","", IF(Flights[[#This Row],[Arrival Delay]]&gt;120, "Severe", IF(Flights[[#This Row],[Arrival Delay]]&gt;60, "Major", "Moderate")))</f>
        <v>Moderate</v>
      </c>
      <c r="Y4406" t="b">
        <v>0</v>
      </c>
      <c r="AA4406" t="str">
        <f>IF(OR(AND(Flights[[#This Row],[Status]]="Cancelled", Flights[[#This Row],[Cancellation Reason]]="Airline/Carrier"), Flights[[#This Row],[Delay Type]]="Severe"), "Yes", "No")</f>
        <v>No</v>
      </c>
    </row>
    <row r="4407" spans="1:27" x14ac:dyDescent="0.3">
      <c r="A4407" s="3">
        <v>42324</v>
      </c>
      <c r="B4407" s="22">
        <f>WEEKNUM(Flights[[#This Row],[Date]], 1)</f>
        <v>47</v>
      </c>
      <c r="C4407" s="22">
        <f>WEEKDAY(Flights[[#This Row],[Date]],1)</f>
        <v>2</v>
      </c>
      <c r="D4407" t="s">
        <v>1631</v>
      </c>
      <c r="E4407" t="s">
        <v>1995</v>
      </c>
      <c r="F4407" t="s">
        <v>0</v>
      </c>
      <c r="G4407" t="s">
        <v>318</v>
      </c>
      <c r="H4407" t="str">
        <f>_xlfn.XLOOKUP(Flights[[#This Row],[Destination]], Airports!$A$2:$A$78, Airports!$D$2:$D$78)</f>
        <v>Oakland</v>
      </c>
      <c r="I4407" t="str" cm="1">
        <f t="array" ref="I4407">_xlfn.XLOOKUP(Flights[[#This Row],[Destination]],_xlfn._TRO_TRAILING( Airports!A:A),_xlfn._TRO_TRAILING( Airports!E:E), "Not found")</f>
        <v>CA</v>
      </c>
      <c r="J4407" s="1">
        <v>0.91319444444444442</v>
      </c>
      <c r="K4407" s="22">
        <f>HOUR(Flights[[#This Row],[Scheduled Departure]])</f>
        <v>21</v>
      </c>
      <c r="L4407" s="1">
        <v>0.95486111111111116</v>
      </c>
      <c r="M4407">
        <f>(L4407-J4407)*24*60</f>
        <v>60.000000000000107</v>
      </c>
      <c r="N4407" s="16">
        <f>Flights[[#This Row],[Length (min)]]/60</f>
        <v>1.3</v>
      </c>
      <c r="O4407">
        <v>78</v>
      </c>
      <c r="P4407">
        <v>337</v>
      </c>
      <c r="Q4407" s="18">
        <f>IFERROR(Flights[[#This Row],[Distance]]/Flights[[#This Row],[Length (hr)]], "")</f>
        <v>259.23076923076923</v>
      </c>
      <c r="R4407" s="1">
        <v>0.96527777777777779</v>
      </c>
      <c r="S4407" s="1" t="str">
        <f>IF(Flights[[#This Row],[Length (hr)]]&lt;2, "No meal", IF(Flights[[#This Row],[Length (hr)]]&lt;3.5, "Light meal", "Full meal"))</f>
        <v>No meal</v>
      </c>
      <c r="T4407" s="1" t="str">
        <f>IF(AND(Flights[[#This Row],[Airline]]="US Airways", Flights[[#This Row],[Meal]]="Full Meal"), "Yes", "No")</f>
        <v>No</v>
      </c>
      <c r="U4407" s="1">
        <v>9.0277777777777769E-3</v>
      </c>
      <c r="V4407">
        <v>63</v>
      </c>
      <c r="W4407" s="1" t="str">
        <f>IF(Flights[[#This Row],[Arrival Delay]] = "", "Cancelled", IF(Flights[[#This Row],[Arrival Delay]]&gt;15, "Delayed", "On time"))</f>
        <v>Delayed</v>
      </c>
      <c r="X4407" t="str">
        <f>IF(Flights[[#This Row],[Status]]&lt;&gt;"Delayed","", IF(Flights[[#This Row],[Arrival Delay]]&gt;120, "Severe", IF(Flights[[#This Row],[Arrival Delay]]&gt;60, "Major", "Moderate")))</f>
        <v>Major</v>
      </c>
      <c r="Y4407" t="b">
        <v>0</v>
      </c>
      <c r="AA4407" t="str">
        <f>IF(OR(AND(Flights[[#This Row],[Status]]="Cancelled", Flights[[#This Row],[Cancellation Reason]]="Airline/Carrier"), Flights[[#This Row],[Delay Type]]="Severe"), "Yes", "No")</f>
        <v>No</v>
      </c>
    </row>
    <row r="4408" spans="1:27" x14ac:dyDescent="0.3">
      <c r="A4408" s="3">
        <v>42325</v>
      </c>
      <c r="B4408" s="22">
        <f>WEEKNUM(Flights[[#This Row],[Date]], 1)</f>
        <v>47</v>
      </c>
      <c r="C4408" s="22">
        <f>WEEKDAY(Flights[[#This Row],[Date]],1)</f>
        <v>3</v>
      </c>
      <c r="D4408" t="s">
        <v>234</v>
      </c>
      <c r="E4408" t="s">
        <v>1987</v>
      </c>
      <c r="F4408" t="s">
        <v>0</v>
      </c>
      <c r="G4408" t="s">
        <v>28</v>
      </c>
      <c r="H4408" t="str">
        <f>_xlfn.XLOOKUP(Flights[[#This Row],[Destination]], Airports!$A$2:$A$78, Airports!$D$2:$D$78)</f>
        <v>Philadelphia</v>
      </c>
      <c r="I4408" t="str" cm="1">
        <f t="array" ref="I4408">_xlfn.XLOOKUP(Flights[[#This Row],[Destination]],_xlfn._TRO_TRAILING( Airports!A:A),_xlfn._TRO_TRAILING( Airports!E:E), "Not found")</f>
        <v>PA</v>
      </c>
      <c r="J4408" s="1">
        <v>0.2673611111111111</v>
      </c>
      <c r="K4408" s="22">
        <f>HOUR(Flights[[#This Row],[Scheduled Departure]])</f>
        <v>6</v>
      </c>
      <c r="L4408" s="1">
        <v>0.26180555555555557</v>
      </c>
      <c r="M4408">
        <f>(L4408-J4408)*24*60</f>
        <v>-7.9999999999999716</v>
      </c>
      <c r="N4408" s="16">
        <f>Flights[[#This Row],[Length (min)]]/60</f>
        <v>5.65</v>
      </c>
      <c r="O4408">
        <v>339</v>
      </c>
      <c r="P4408">
        <v>2402</v>
      </c>
      <c r="Q4408" s="18">
        <f>IFERROR(Flights[[#This Row],[Distance]]/Flights[[#This Row],[Length (hr)]], "")</f>
        <v>425.13274336283183</v>
      </c>
      <c r="R4408" s="1">
        <v>0.60833333333333328</v>
      </c>
      <c r="S4408" s="1" t="str">
        <f>IF(Flights[[#This Row],[Length (hr)]]&lt;2, "No meal", IF(Flights[[#This Row],[Length (hr)]]&lt;3.5, "Light meal", "Full meal"))</f>
        <v>Full meal</v>
      </c>
      <c r="T4408" s="1" t="str">
        <f>IF(AND(Flights[[#This Row],[Airline]]="US Airways", Flights[[#This Row],[Meal]]="Full Meal"), "Yes", "No")</f>
        <v>No</v>
      </c>
      <c r="U4408" s="1">
        <v>0.62222222222222223</v>
      </c>
      <c r="V4408">
        <v>20</v>
      </c>
      <c r="W4408" s="1" t="str">
        <f>IF(Flights[[#This Row],[Arrival Delay]] = "", "Cancelled", IF(Flights[[#This Row],[Arrival Delay]]&gt;15, "Delayed", "On time"))</f>
        <v>Delayed</v>
      </c>
      <c r="X4408" t="str">
        <f>IF(Flights[[#This Row],[Status]]&lt;&gt;"Delayed","", IF(Flights[[#This Row],[Arrival Delay]]&gt;120, "Severe", IF(Flights[[#This Row],[Arrival Delay]]&gt;60, "Major", "Moderate")))</f>
        <v>Moderate</v>
      </c>
      <c r="Y4408" t="b">
        <v>0</v>
      </c>
      <c r="AA4408" t="str">
        <f>IF(OR(AND(Flights[[#This Row],[Status]]="Cancelled", Flights[[#This Row],[Cancellation Reason]]="Airline/Carrier"), Flights[[#This Row],[Delay Type]]="Severe"), "Yes", "No")</f>
        <v>No</v>
      </c>
    </row>
    <row r="4409" spans="1:27" x14ac:dyDescent="0.3">
      <c r="A4409" s="3">
        <v>42325</v>
      </c>
      <c r="B4409" s="22">
        <f>WEEKNUM(Flights[[#This Row],[Date]], 1)</f>
        <v>47</v>
      </c>
      <c r="C4409" s="22">
        <f>WEEKDAY(Flights[[#This Row],[Date]],1)</f>
        <v>3</v>
      </c>
      <c r="D4409" t="s">
        <v>1111</v>
      </c>
      <c r="E4409" t="s">
        <v>1995</v>
      </c>
      <c r="F4409" t="s">
        <v>0</v>
      </c>
      <c r="G4409" t="s">
        <v>347</v>
      </c>
      <c r="H4409" t="str">
        <f>_xlfn.XLOOKUP(Flights[[#This Row],[Destination]], Airports!$A$2:$A$78, Airports!$D$2:$D$78)</f>
        <v>San Jose</v>
      </c>
      <c r="I4409" t="str" cm="1">
        <f t="array" ref="I4409">_xlfn.XLOOKUP(Flights[[#This Row],[Destination]],_xlfn._TRO_TRAILING( Airports!A:A),_xlfn._TRO_TRAILING( Airports!E:E), "Not found")</f>
        <v>CA</v>
      </c>
      <c r="J4409" s="1">
        <v>0.36458333333333331</v>
      </c>
      <c r="K4409" s="22">
        <f>HOUR(Flights[[#This Row],[Scheduled Departure]])</f>
        <v>8</v>
      </c>
      <c r="L4409" s="1">
        <v>0.36388888888888887</v>
      </c>
      <c r="M4409">
        <f>(L4409-J4409)*24*60</f>
        <v>-0.99999999999999645</v>
      </c>
      <c r="N4409" s="16">
        <f>Flights[[#This Row],[Length (min)]]/60</f>
        <v>1.0666666666666667</v>
      </c>
      <c r="O4409">
        <v>64</v>
      </c>
      <c r="P4409">
        <v>308</v>
      </c>
      <c r="Q4409" s="18">
        <f>IFERROR(Flights[[#This Row],[Distance]]/Flights[[#This Row],[Length (hr)]], "")</f>
        <v>288.75</v>
      </c>
      <c r="R4409" s="1">
        <v>0.41319444444444442</v>
      </c>
      <c r="S4409" s="1" t="str">
        <f>IF(Flights[[#This Row],[Length (hr)]]&lt;2, "No meal", IF(Flights[[#This Row],[Length (hr)]]&lt;3.5, "Light meal", "Full meal"))</f>
        <v>No meal</v>
      </c>
      <c r="T4409" s="1" t="str">
        <f>IF(AND(Flights[[#This Row],[Airline]]="US Airways", Flights[[#This Row],[Meal]]="Full Meal"), "Yes", "No")</f>
        <v>No</v>
      </c>
      <c r="U4409" s="1">
        <v>0.40833333333333333</v>
      </c>
      <c r="V4409">
        <v>-7</v>
      </c>
      <c r="W4409" s="1" t="str">
        <f>IF(Flights[[#This Row],[Arrival Delay]] = "", "Cancelled", IF(Flights[[#This Row],[Arrival Delay]]&gt;15, "Delayed", "On time"))</f>
        <v>On time</v>
      </c>
      <c r="X4409" t="str">
        <f>IF(Flights[[#This Row],[Status]]&lt;&gt;"Delayed","", IF(Flights[[#This Row],[Arrival Delay]]&gt;120, "Severe", IF(Flights[[#This Row],[Arrival Delay]]&gt;60, "Major", "Moderate")))</f>
        <v/>
      </c>
      <c r="Y4409" t="b">
        <v>0</v>
      </c>
      <c r="AA4409" t="str">
        <f>IF(OR(AND(Flights[[#This Row],[Status]]="Cancelled", Flights[[#This Row],[Cancellation Reason]]="Airline/Carrier"), Flights[[#This Row],[Delay Type]]="Severe"), "Yes", "No")</f>
        <v>No</v>
      </c>
    </row>
    <row r="4410" spans="1:27" x14ac:dyDescent="0.3">
      <c r="A4410" s="3">
        <v>42325</v>
      </c>
      <c r="B4410" s="22">
        <f>WEEKNUM(Flights[[#This Row],[Date]], 1)</f>
        <v>47</v>
      </c>
      <c r="C4410" s="22">
        <f>WEEKDAY(Flights[[#This Row],[Date]],1)</f>
        <v>3</v>
      </c>
      <c r="D4410" t="s">
        <v>1869</v>
      </c>
      <c r="E4410" t="s">
        <v>1995</v>
      </c>
      <c r="F4410" t="s">
        <v>0</v>
      </c>
      <c r="G4410" t="s">
        <v>24</v>
      </c>
      <c r="H4410" t="str">
        <f>_xlfn.XLOOKUP(Flights[[#This Row],[Destination]], Airports!$A$2:$A$78, Airports!$D$2:$D$78)</f>
        <v>Portland</v>
      </c>
      <c r="I4410" t="str" cm="1">
        <f t="array" ref="I4410">_xlfn.XLOOKUP(Flights[[#This Row],[Destination]],_xlfn._TRO_TRAILING( Airports!A:A),_xlfn._TRO_TRAILING( Airports!E:E), "Not found")</f>
        <v>OR</v>
      </c>
      <c r="J4410" s="1">
        <v>0.40625</v>
      </c>
      <c r="K4410" s="22">
        <f>HOUR(Flights[[#This Row],[Scheduled Departure]])</f>
        <v>9</v>
      </c>
      <c r="L4410" s="1">
        <v>0.40486111111111112</v>
      </c>
      <c r="M4410">
        <f>(L4410-J4410)*24*60</f>
        <v>-1.9999999999999929</v>
      </c>
      <c r="N4410" s="16">
        <f>Flights[[#This Row],[Length (min)]]/60</f>
        <v>2.5833333333333335</v>
      </c>
      <c r="O4410">
        <v>155</v>
      </c>
      <c r="P4410">
        <v>834</v>
      </c>
      <c r="Q4410" s="18">
        <f>IFERROR(Flights[[#This Row],[Distance]]/Flights[[#This Row],[Length (hr)]], "")</f>
        <v>322.83870967741933</v>
      </c>
      <c r="R4410" s="1">
        <v>0.51041666666666663</v>
      </c>
      <c r="S4410" s="1" t="str">
        <f>IF(Flights[[#This Row],[Length (hr)]]&lt;2, "No meal", IF(Flights[[#This Row],[Length (hr)]]&lt;3.5, "Light meal", "Full meal"))</f>
        <v>Light meal</v>
      </c>
      <c r="T4410" s="1" t="str">
        <f>IF(AND(Flights[[#This Row],[Airline]]="US Airways", Flights[[#This Row],[Meal]]="Full Meal"), "Yes", "No")</f>
        <v>No</v>
      </c>
      <c r="U4410" s="1">
        <v>0.51249999999999996</v>
      </c>
      <c r="V4410">
        <v>3</v>
      </c>
      <c r="W4410" s="1" t="str">
        <f>IF(Flights[[#This Row],[Arrival Delay]] = "", "Cancelled", IF(Flights[[#This Row],[Arrival Delay]]&gt;15, "Delayed", "On time"))</f>
        <v>On time</v>
      </c>
      <c r="X4410" t="str">
        <f>IF(Flights[[#This Row],[Status]]&lt;&gt;"Delayed","", IF(Flights[[#This Row],[Arrival Delay]]&gt;120, "Severe", IF(Flights[[#This Row],[Arrival Delay]]&gt;60, "Major", "Moderate")))</f>
        <v/>
      </c>
      <c r="Y4410" t="b">
        <v>0</v>
      </c>
      <c r="AA4410" t="str">
        <f>IF(OR(AND(Flights[[#This Row],[Status]]="Cancelled", Flights[[#This Row],[Cancellation Reason]]="Airline/Carrier"), Flights[[#This Row],[Delay Type]]="Severe"), "Yes", "No")</f>
        <v>No</v>
      </c>
    </row>
    <row r="4411" spans="1:27" x14ac:dyDescent="0.3">
      <c r="A4411" s="3">
        <v>42325</v>
      </c>
      <c r="B4411" s="22">
        <f>WEEKNUM(Flights[[#This Row],[Date]], 1)</f>
        <v>47</v>
      </c>
      <c r="C4411" s="22">
        <f>WEEKDAY(Flights[[#This Row],[Date]],1)</f>
        <v>3</v>
      </c>
      <c r="D4411" t="s">
        <v>1880</v>
      </c>
      <c r="E4411" t="s">
        <v>1995</v>
      </c>
      <c r="F4411" t="s">
        <v>0</v>
      </c>
      <c r="G4411" t="s">
        <v>318</v>
      </c>
      <c r="H4411" t="str">
        <f>_xlfn.XLOOKUP(Flights[[#This Row],[Destination]], Airports!$A$2:$A$78, Airports!$D$2:$D$78)</f>
        <v>Oakland</v>
      </c>
      <c r="I4411" t="str" cm="1">
        <f t="array" ref="I4411">_xlfn.XLOOKUP(Flights[[#This Row],[Destination]],_xlfn._TRO_TRAILING( Airports!A:A),_xlfn._TRO_TRAILING( Airports!E:E), "Not found")</f>
        <v>CA</v>
      </c>
      <c r="J4411" s="1">
        <v>0.49305555555555558</v>
      </c>
      <c r="K4411" s="22">
        <f>HOUR(Flights[[#This Row],[Scheduled Departure]])</f>
        <v>11</v>
      </c>
      <c r="L4411" s="1">
        <v>0.50347222222222221</v>
      </c>
      <c r="M4411">
        <f>(L4411-J4411)*24*60</f>
        <v>14.999999999999947</v>
      </c>
      <c r="N4411" s="16">
        <f>Flights[[#This Row],[Length (min)]]/60</f>
        <v>1.1666666666666667</v>
      </c>
      <c r="O4411">
        <v>70</v>
      </c>
      <c r="P4411">
        <v>337</v>
      </c>
      <c r="Q4411" s="18">
        <f>IFERROR(Flights[[#This Row],[Distance]]/Flights[[#This Row],[Length (hr)]], "")</f>
        <v>288.85714285714283</v>
      </c>
      <c r="R4411" s="1">
        <v>0.54513888888888884</v>
      </c>
      <c r="S4411" s="1" t="str">
        <f>IF(Flights[[#This Row],[Length (hr)]]&lt;2, "No meal", IF(Flights[[#This Row],[Length (hr)]]&lt;3.5, "Light meal", "Full meal"))</f>
        <v>No meal</v>
      </c>
      <c r="T4411" s="1" t="str">
        <f>IF(AND(Flights[[#This Row],[Airline]]="US Airways", Flights[[#This Row],[Meal]]="Full Meal"), "Yes", "No")</f>
        <v>No</v>
      </c>
      <c r="U4411" s="1">
        <v>0.55208333333333337</v>
      </c>
      <c r="V4411">
        <v>10</v>
      </c>
      <c r="W4411" s="1" t="str">
        <f>IF(Flights[[#This Row],[Arrival Delay]] = "", "Cancelled", IF(Flights[[#This Row],[Arrival Delay]]&gt;15, "Delayed", "On time"))</f>
        <v>On time</v>
      </c>
      <c r="X4411" t="str">
        <f>IF(Flights[[#This Row],[Status]]&lt;&gt;"Delayed","", IF(Flights[[#This Row],[Arrival Delay]]&gt;120, "Severe", IF(Flights[[#This Row],[Arrival Delay]]&gt;60, "Major", "Moderate")))</f>
        <v/>
      </c>
      <c r="Y4411" t="b">
        <v>0</v>
      </c>
      <c r="AA4411" t="str">
        <f>IF(OR(AND(Flights[[#This Row],[Status]]="Cancelled", Flights[[#This Row],[Cancellation Reason]]="Airline/Carrier"), Flights[[#This Row],[Delay Type]]="Severe"), "Yes", "No")</f>
        <v>No</v>
      </c>
    </row>
    <row r="4412" spans="1:27" x14ac:dyDescent="0.3">
      <c r="A4412" s="3">
        <v>42325</v>
      </c>
      <c r="B4412" s="22">
        <f>WEEKNUM(Flights[[#This Row],[Date]], 1)</f>
        <v>47</v>
      </c>
      <c r="C4412" s="22">
        <f>WEEKDAY(Flights[[#This Row],[Date]],1)</f>
        <v>3</v>
      </c>
      <c r="D4412" t="s">
        <v>1757</v>
      </c>
      <c r="E4412" t="s">
        <v>1990</v>
      </c>
      <c r="F4412" t="s">
        <v>0</v>
      </c>
      <c r="G4412" t="s">
        <v>15</v>
      </c>
      <c r="H4412" t="str">
        <f>_xlfn.XLOOKUP(Flights[[#This Row],[Destination]], Airports!$A$2:$A$78, Airports!$D$2:$D$78)</f>
        <v>Las Vegas</v>
      </c>
      <c r="I4412" t="str" cm="1">
        <f t="array" ref="I4412">_xlfn.XLOOKUP(Flights[[#This Row],[Destination]],_xlfn._TRO_TRAILING( Airports!A:A),_xlfn._TRO_TRAILING( Airports!E:E), "Not found")</f>
        <v>NV</v>
      </c>
      <c r="J4412" s="1">
        <v>0.54513888888888884</v>
      </c>
      <c r="K4412" s="22">
        <f>HOUR(Flights[[#This Row],[Scheduled Departure]])</f>
        <v>13</v>
      </c>
      <c r="L4412" s="1">
        <v>0.5444444444444444</v>
      </c>
      <c r="M4412">
        <f>(L4412-J4412)*24*60</f>
        <v>-0.99999999999999645</v>
      </c>
      <c r="N4412" s="16">
        <f>Flights[[#This Row],[Length (min)]]/60</f>
        <v>1.2666666666666666</v>
      </c>
      <c r="O4412">
        <v>76</v>
      </c>
      <c r="P4412">
        <v>236</v>
      </c>
      <c r="Q4412" s="18">
        <f>IFERROR(Flights[[#This Row],[Distance]]/Flights[[#This Row],[Length (hr)]], "")</f>
        <v>186.31578947368422</v>
      </c>
      <c r="R4412" s="1">
        <v>0.6020833333333333</v>
      </c>
      <c r="S4412" s="1" t="str">
        <f>IF(Flights[[#This Row],[Length (hr)]]&lt;2, "No meal", IF(Flights[[#This Row],[Length (hr)]]&lt;3.5, "Light meal", "Full meal"))</f>
        <v>No meal</v>
      </c>
      <c r="T4412" s="1" t="str">
        <f>IF(AND(Flights[[#This Row],[Airline]]="US Airways", Flights[[#This Row],[Meal]]="Full Meal"), "Yes", "No")</f>
        <v>No</v>
      </c>
      <c r="U4412" s="1">
        <v>0.59722222222222221</v>
      </c>
      <c r="V4412">
        <v>-7</v>
      </c>
      <c r="W4412" s="1" t="str">
        <f>IF(Flights[[#This Row],[Arrival Delay]] = "", "Cancelled", IF(Flights[[#This Row],[Arrival Delay]]&gt;15, "Delayed", "On time"))</f>
        <v>On time</v>
      </c>
      <c r="X4412" t="str">
        <f>IF(Flights[[#This Row],[Status]]&lt;&gt;"Delayed","", IF(Flights[[#This Row],[Arrival Delay]]&gt;120, "Severe", IF(Flights[[#This Row],[Arrival Delay]]&gt;60, "Major", "Moderate")))</f>
        <v/>
      </c>
      <c r="Y4412" t="b">
        <v>0</v>
      </c>
      <c r="AA4412" t="str">
        <f>IF(OR(AND(Flights[[#This Row],[Status]]="Cancelled", Flights[[#This Row],[Cancellation Reason]]="Airline/Carrier"), Flights[[#This Row],[Delay Type]]="Severe"), "Yes", "No")</f>
        <v>No</v>
      </c>
    </row>
    <row r="4413" spans="1:27" x14ac:dyDescent="0.3">
      <c r="A4413" s="3">
        <v>42325</v>
      </c>
      <c r="B4413" s="22">
        <f>WEEKNUM(Flights[[#This Row],[Date]], 1)</f>
        <v>47</v>
      </c>
      <c r="C4413" s="22">
        <f>WEEKDAY(Flights[[#This Row],[Date]],1)</f>
        <v>3</v>
      </c>
      <c r="D4413" t="s">
        <v>1901</v>
      </c>
      <c r="E4413" t="s">
        <v>1989</v>
      </c>
      <c r="F4413" t="s">
        <v>0</v>
      </c>
      <c r="G4413" t="s">
        <v>344</v>
      </c>
      <c r="H4413" t="str">
        <f>_xlfn.XLOOKUP(Flights[[#This Row],[Destination]], Airports!$A$2:$A$78, Airports!$D$2:$D$78)</f>
        <v>Seattle</v>
      </c>
      <c r="I4413" t="str" cm="1">
        <f t="array" ref="I4413">_xlfn.XLOOKUP(Flights[[#This Row],[Destination]],_xlfn._TRO_TRAILING( Airports!A:A),_xlfn._TRO_TRAILING( Airports!E:E), "Not found")</f>
        <v>WA</v>
      </c>
      <c r="J4413" s="1">
        <v>0.69097222222222221</v>
      </c>
      <c r="K4413" s="22">
        <f>HOUR(Flights[[#This Row],[Scheduled Departure]])</f>
        <v>16</v>
      </c>
      <c r="L4413" s="1">
        <v>0.68819444444444444</v>
      </c>
      <c r="M4413">
        <f>(L4413-J4413)*24*60</f>
        <v>-3.9999999999999858</v>
      </c>
      <c r="N4413" s="16">
        <f>Flights[[#This Row],[Length (min)]]/60</f>
        <v>3</v>
      </c>
      <c r="O4413">
        <v>180</v>
      </c>
      <c r="P4413">
        <v>954</v>
      </c>
      <c r="Q4413" s="18">
        <f>IFERROR(Flights[[#This Row],[Distance]]/Flights[[#This Row],[Length (hr)]], "")</f>
        <v>318</v>
      </c>
      <c r="R4413" s="1">
        <v>0.80902777777777779</v>
      </c>
      <c r="S4413" s="1" t="str">
        <f>IF(Flights[[#This Row],[Length (hr)]]&lt;2, "No meal", IF(Flights[[#This Row],[Length (hr)]]&lt;3.5, "Light meal", "Full meal"))</f>
        <v>Light meal</v>
      </c>
      <c r="T4413" s="1" t="str">
        <f>IF(AND(Flights[[#This Row],[Airline]]="US Airways", Flights[[#This Row],[Meal]]="Full Meal"), "Yes", "No")</f>
        <v>No</v>
      </c>
      <c r="U4413" s="1">
        <v>0.81319444444444444</v>
      </c>
      <c r="V4413">
        <v>6</v>
      </c>
      <c r="W4413" s="1" t="str">
        <f>IF(Flights[[#This Row],[Arrival Delay]] = "", "Cancelled", IF(Flights[[#This Row],[Arrival Delay]]&gt;15, "Delayed", "On time"))</f>
        <v>On time</v>
      </c>
      <c r="X4413" t="str">
        <f>IF(Flights[[#This Row],[Status]]&lt;&gt;"Delayed","", IF(Flights[[#This Row],[Arrival Delay]]&gt;120, "Severe", IF(Flights[[#This Row],[Arrival Delay]]&gt;60, "Major", "Moderate")))</f>
        <v/>
      </c>
      <c r="Y4413" t="b">
        <v>0</v>
      </c>
      <c r="AA4413" t="str">
        <f>IF(OR(AND(Flights[[#This Row],[Status]]="Cancelled", Flights[[#This Row],[Cancellation Reason]]="Airline/Carrier"), Flights[[#This Row],[Delay Type]]="Severe"), "Yes", "No")</f>
        <v>No</v>
      </c>
    </row>
    <row r="4414" spans="1:27" x14ac:dyDescent="0.3">
      <c r="A4414" s="3">
        <v>42325</v>
      </c>
      <c r="B4414" s="22">
        <f>WEEKNUM(Flights[[#This Row],[Date]], 1)</f>
        <v>47</v>
      </c>
      <c r="C4414" s="22">
        <f>WEEKDAY(Flights[[#This Row],[Date]],1)</f>
        <v>3</v>
      </c>
      <c r="D4414" t="s">
        <v>576</v>
      </c>
      <c r="E4414" t="s">
        <v>1989</v>
      </c>
      <c r="F4414" t="s">
        <v>0</v>
      </c>
      <c r="G4414" t="s">
        <v>349</v>
      </c>
      <c r="H4414" t="str">
        <f>_xlfn.XLOOKUP(Flights[[#This Row],[Destination]], Airports!$A$2:$A$78, Airports!$D$2:$D$78)</f>
        <v>Salt Lake City</v>
      </c>
      <c r="I4414" t="str" cm="1">
        <f t="array" ref="I4414">_xlfn.XLOOKUP(Flights[[#This Row],[Destination]],_xlfn._TRO_TRAILING( Airports!A:A),_xlfn._TRO_TRAILING( Airports!E:E), "Not found")</f>
        <v>UT</v>
      </c>
      <c r="J4414" s="1">
        <v>0.69722222222222219</v>
      </c>
      <c r="K4414" s="22">
        <f>HOUR(Flights[[#This Row],[Scheduled Departure]])</f>
        <v>16</v>
      </c>
      <c r="L4414" s="1">
        <v>0.6958333333333333</v>
      </c>
      <c r="M4414">
        <f>(L4414-J4414)*24*60</f>
        <v>-1.9999999999999929</v>
      </c>
      <c r="N4414" s="16">
        <f>Flights[[#This Row],[Length (min)]]/60</f>
        <v>1.8</v>
      </c>
      <c r="O4414">
        <v>108</v>
      </c>
      <c r="P4414">
        <v>590</v>
      </c>
      <c r="Q4414" s="18">
        <f>IFERROR(Flights[[#This Row],[Distance]]/Flights[[#This Row],[Length (hr)]], "")</f>
        <v>327.77777777777777</v>
      </c>
      <c r="R4414" s="1">
        <v>0.81180555555555556</v>
      </c>
      <c r="S4414" s="1" t="str">
        <f>IF(Flights[[#This Row],[Length (hr)]]&lt;2, "No meal", IF(Flights[[#This Row],[Length (hr)]]&lt;3.5, "Light meal", "Full meal"))</f>
        <v>No meal</v>
      </c>
      <c r="T4414" s="1" t="str">
        <f>IF(AND(Flights[[#This Row],[Airline]]="US Airways", Flights[[#This Row],[Meal]]="Full Meal"), "Yes", "No")</f>
        <v>No</v>
      </c>
      <c r="U4414" s="1">
        <v>0.8125</v>
      </c>
      <c r="V4414">
        <v>1</v>
      </c>
      <c r="W4414" s="1" t="str">
        <f>IF(Flights[[#This Row],[Arrival Delay]] = "", "Cancelled", IF(Flights[[#This Row],[Arrival Delay]]&gt;15, "Delayed", "On time"))</f>
        <v>On time</v>
      </c>
      <c r="X4414" t="str">
        <f>IF(Flights[[#This Row],[Status]]&lt;&gt;"Delayed","", IF(Flights[[#This Row],[Arrival Delay]]&gt;120, "Severe", IF(Flights[[#This Row],[Arrival Delay]]&gt;60, "Major", "Moderate")))</f>
        <v/>
      </c>
      <c r="Y4414" t="b">
        <v>0</v>
      </c>
      <c r="AA4414" t="str">
        <f>IF(OR(AND(Flights[[#This Row],[Status]]="Cancelled", Flights[[#This Row],[Cancellation Reason]]="Airline/Carrier"), Flights[[#This Row],[Delay Type]]="Severe"), "Yes", "No")</f>
        <v>No</v>
      </c>
    </row>
    <row r="4415" spans="1:27" x14ac:dyDescent="0.3">
      <c r="A4415" s="3">
        <v>42326</v>
      </c>
      <c r="B4415" s="22">
        <f>WEEKNUM(Flights[[#This Row],[Date]], 1)</f>
        <v>47</v>
      </c>
      <c r="C4415" s="22">
        <f>WEEKDAY(Flights[[#This Row],[Date]],1)</f>
        <v>4</v>
      </c>
      <c r="D4415" t="s">
        <v>1925</v>
      </c>
      <c r="E4415" t="s">
        <v>1995</v>
      </c>
      <c r="F4415" t="s">
        <v>0</v>
      </c>
      <c r="G4415" t="s">
        <v>257</v>
      </c>
      <c r="H4415" t="str">
        <f>_xlfn.XLOOKUP(Flights[[#This Row],[Destination]], Airports!$A$2:$A$78, Airports!$D$2:$D$78)</f>
        <v>Baltimore</v>
      </c>
      <c r="I4415" t="str" cm="1">
        <f t="array" ref="I4415">_xlfn.XLOOKUP(Flights[[#This Row],[Destination]],_xlfn._TRO_TRAILING( Airports!A:A),_xlfn._TRO_TRAILING( Airports!E:E), "Not found")</f>
        <v>MD</v>
      </c>
      <c r="J4415" s="1">
        <v>0.25</v>
      </c>
      <c r="K4415" s="22">
        <f>HOUR(Flights[[#This Row],[Scheduled Departure]])</f>
        <v>6</v>
      </c>
      <c r="L4415" s="1">
        <v>0.25486111111111109</v>
      </c>
      <c r="M4415">
        <f>(L4415-J4415)*24*60</f>
        <v>6.9999999999999751</v>
      </c>
      <c r="N4415" s="16">
        <f>Flights[[#This Row],[Length (min)]]/60</f>
        <v>4.9833333333333334</v>
      </c>
      <c r="O4415">
        <v>299</v>
      </c>
      <c r="P4415">
        <v>2329</v>
      </c>
      <c r="Q4415" s="18">
        <f>IFERROR(Flights[[#This Row],[Distance]]/Flights[[#This Row],[Length (hr)]], "")</f>
        <v>467.35785953177259</v>
      </c>
      <c r="R4415" s="1">
        <v>0.58333333333333337</v>
      </c>
      <c r="S4415" s="1" t="str">
        <f>IF(Flights[[#This Row],[Length (hr)]]&lt;2, "No meal", IF(Flights[[#This Row],[Length (hr)]]&lt;3.5, "Light meal", "Full meal"))</f>
        <v>Full meal</v>
      </c>
      <c r="T4415" s="1" t="str">
        <f>IF(AND(Flights[[#This Row],[Airline]]="US Airways", Flights[[#This Row],[Meal]]="Full Meal"), "Yes", "No")</f>
        <v>No</v>
      </c>
      <c r="U4415" s="1">
        <v>0.58750000000000002</v>
      </c>
      <c r="V4415">
        <v>6</v>
      </c>
      <c r="W4415" s="1" t="str">
        <f>IF(Flights[[#This Row],[Arrival Delay]] = "", "Cancelled", IF(Flights[[#This Row],[Arrival Delay]]&gt;15, "Delayed", "On time"))</f>
        <v>On time</v>
      </c>
      <c r="X4415" t="str">
        <f>IF(Flights[[#This Row],[Status]]&lt;&gt;"Delayed","", IF(Flights[[#This Row],[Arrival Delay]]&gt;120, "Severe", IF(Flights[[#This Row],[Arrival Delay]]&gt;60, "Major", "Moderate")))</f>
        <v/>
      </c>
      <c r="Y4415" t="b">
        <v>0</v>
      </c>
      <c r="AA4415" t="str">
        <f>IF(OR(AND(Flights[[#This Row],[Status]]="Cancelled", Flights[[#This Row],[Cancellation Reason]]="Airline/Carrier"), Flights[[#This Row],[Delay Type]]="Severe"), "Yes", "No")</f>
        <v>No</v>
      </c>
    </row>
    <row r="4416" spans="1:27" x14ac:dyDescent="0.3">
      <c r="A4416" s="3">
        <v>42326</v>
      </c>
      <c r="B4416" s="22">
        <f>WEEKNUM(Flights[[#This Row],[Date]], 1)</f>
        <v>47</v>
      </c>
      <c r="C4416" s="22">
        <f>WEEKDAY(Flights[[#This Row],[Date]],1)</f>
        <v>4</v>
      </c>
      <c r="D4416" t="s">
        <v>236</v>
      </c>
      <c r="E4416" t="s">
        <v>1987</v>
      </c>
      <c r="F4416" t="s">
        <v>0</v>
      </c>
      <c r="G4416" t="s">
        <v>23</v>
      </c>
      <c r="H4416" t="str">
        <f>_xlfn.XLOOKUP(Flights[[#This Row],[Destination]], Airports!$A$2:$A$78, Airports!$D$2:$D$78)</f>
        <v>Indianapolis</v>
      </c>
      <c r="I4416" t="str" cm="1">
        <f t="array" ref="I4416">_xlfn.XLOOKUP(Flights[[#This Row],[Destination]],_xlfn._TRO_TRAILING( Airports!A:A),_xlfn._TRO_TRAILING( Airports!E:E), "Not found")</f>
        <v>IN</v>
      </c>
      <c r="J4416" s="1">
        <v>0.37152777777777779</v>
      </c>
      <c r="K4416" s="22">
        <f>HOUR(Flights[[#This Row],[Scheduled Departure]])</f>
        <v>8</v>
      </c>
      <c r="L4416" s="1">
        <v>0.36875000000000002</v>
      </c>
      <c r="M4416">
        <f>(L4416-J4416)*24*60</f>
        <v>-3.9999999999999858</v>
      </c>
      <c r="N4416" s="16">
        <f>Flights[[#This Row],[Length (min)]]/60</f>
        <v>4.3166666666666664</v>
      </c>
      <c r="O4416">
        <v>259</v>
      </c>
      <c r="P4416">
        <v>1814</v>
      </c>
      <c r="Q4416" s="18">
        <f>IFERROR(Flights[[#This Row],[Distance]]/Flights[[#This Row],[Length (hr)]], "")</f>
        <v>420.23166023166027</v>
      </c>
      <c r="R4416" s="1">
        <v>0.66874999999999996</v>
      </c>
      <c r="S4416" s="1" t="str">
        <f>IF(Flights[[#This Row],[Length (hr)]]&lt;2, "No meal", IF(Flights[[#This Row],[Length (hr)]]&lt;3.5, "Light meal", "Full meal"))</f>
        <v>Full meal</v>
      </c>
      <c r="T4416" s="1" t="str">
        <f>IF(AND(Flights[[#This Row],[Airline]]="US Airways", Flights[[#This Row],[Meal]]="Full Meal"), "Yes", "No")</f>
        <v>No</v>
      </c>
      <c r="U4416" s="1">
        <v>0.67361111111111116</v>
      </c>
      <c r="V4416">
        <v>7</v>
      </c>
      <c r="W4416" s="1" t="str">
        <f>IF(Flights[[#This Row],[Arrival Delay]] = "", "Cancelled", IF(Flights[[#This Row],[Arrival Delay]]&gt;15, "Delayed", "On time"))</f>
        <v>On time</v>
      </c>
      <c r="X4416" t="str">
        <f>IF(Flights[[#This Row],[Status]]&lt;&gt;"Delayed","", IF(Flights[[#This Row],[Arrival Delay]]&gt;120, "Severe", IF(Flights[[#This Row],[Arrival Delay]]&gt;60, "Major", "Moderate")))</f>
        <v/>
      </c>
      <c r="Y4416" t="b">
        <v>0</v>
      </c>
      <c r="AA4416" t="str">
        <f>IF(OR(AND(Flights[[#This Row],[Status]]="Cancelled", Flights[[#This Row],[Cancellation Reason]]="Airline/Carrier"), Flights[[#This Row],[Delay Type]]="Severe"), "Yes", "No")</f>
        <v>No</v>
      </c>
    </row>
    <row r="4417" spans="1:27" x14ac:dyDescent="0.3">
      <c r="A4417" s="3">
        <v>42326</v>
      </c>
      <c r="B4417" s="22">
        <f>WEEKNUM(Flights[[#This Row],[Date]], 1)</f>
        <v>47</v>
      </c>
      <c r="C4417" s="22">
        <f>WEEKDAY(Flights[[#This Row],[Date]],1)</f>
        <v>4</v>
      </c>
      <c r="D4417" t="s">
        <v>712</v>
      </c>
      <c r="E4417" t="s">
        <v>1994</v>
      </c>
      <c r="F4417" t="s">
        <v>0</v>
      </c>
      <c r="G4417" t="s">
        <v>342</v>
      </c>
      <c r="H4417" t="str">
        <f>_xlfn.XLOOKUP(Flights[[#This Row],[Destination]], Airports!$A$2:$A$78, Airports!$D$2:$D$78)</f>
        <v>Santa Barbara</v>
      </c>
      <c r="I4417" t="str" cm="1">
        <f t="array" ref="I4417">_xlfn.XLOOKUP(Flights[[#This Row],[Destination]],_xlfn._TRO_TRAILING( Airports!A:A),_xlfn._TRO_TRAILING( Airports!E:E), "Not found")</f>
        <v>CA</v>
      </c>
      <c r="J4417" s="1">
        <v>0.42430555555555555</v>
      </c>
      <c r="K4417" s="22">
        <f>HOUR(Flights[[#This Row],[Scheduled Departure]])</f>
        <v>10</v>
      </c>
      <c r="L4417" s="1">
        <v>0.41944444444444445</v>
      </c>
      <c r="M4417">
        <f>(L4417-J4417)*24*60</f>
        <v>-6.9999999999999751</v>
      </c>
      <c r="N4417" s="16">
        <f>Flights[[#This Row],[Length (min)]]/60</f>
        <v>0.93333333333333335</v>
      </c>
      <c r="O4417">
        <v>56</v>
      </c>
      <c r="P4417">
        <v>89</v>
      </c>
      <c r="Q4417" s="18">
        <f>IFERROR(Flights[[#This Row],[Distance]]/Flights[[#This Row],[Length (hr)]], "")</f>
        <v>95.357142857142861</v>
      </c>
      <c r="R4417" s="1">
        <v>0.46041666666666664</v>
      </c>
      <c r="S4417" s="1" t="str">
        <f>IF(Flights[[#This Row],[Length (hr)]]&lt;2, "No meal", IF(Flights[[#This Row],[Length (hr)]]&lt;3.5, "Light meal", "Full meal"))</f>
        <v>No meal</v>
      </c>
      <c r="T4417" s="1" t="str">
        <f>IF(AND(Flights[[#This Row],[Airline]]="US Airways", Flights[[#This Row],[Meal]]="Full Meal"), "Yes", "No")</f>
        <v>No</v>
      </c>
      <c r="U4417" s="1">
        <v>0.45833333333333331</v>
      </c>
      <c r="V4417">
        <v>-3</v>
      </c>
      <c r="W4417" s="1" t="str">
        <f>IF(Flights[[#This Row],[Arrival Delay]] = "", "Cancelled", IF(Flights[[#This Row],[Arrival Delay]]&gt;15, "Delayed", "On time"))</f>
        <v>On time</v>
      </c>
      <c r="X4417" t="str">
        <f>IF(Flights[[#This Row],[Status]]&lt;&gt;"Delayed","", IF(Flights[[#This Row],[Arrival Delay]]&gt;120, "Severe", IF(Flights[[#This Row],[Arrival Delay]]&gt;60, "Major", "Moderate")))</f>
        <v/>
      </c>
      <c r="Y4417" t="b">
        <v>0</v>
      </c>
      <c r="AA4417" t="str">
        <f>IF(OR(AND(Flights[[#This Row],[Status]]="Cancelled", Flights[[#This Row],[Cancellation Reason]]="Airline/Carrier"), Flights[[#This Row],[Delay Type]]="Severe"), "Yes", "No")</f>
        <v>No</v>
      </c>
    </row>
    <row r="4418" spans="1:27" x14ac:dyDescent="0.3">
      <c r="A4418" s="3">
        <v>42326</v>
      </c>
      <c r="B4418" s="22">
        <f>WEEKNUM(Flights[[#This Row],[Date]], 1)</f>
        <v>47</v>
      </c>
      <c r="C4418" s="22">
        <f>WEEKDAY(Flights[[#This Row],[Date]],1)</f>
        <v>4</v>
      </c>
      <c r="D4418" t="s">
        <v>35</v>
      </c>
      <c r="E4418" t="s">
        <v>1987</v>
      </c>
      <c r="F4418" t="s">
        <v>0</v>
      </c>
      <c r="G4418" t="s">
        <v>3</v>
      </c>
      <c r="H4418" t="str">
        <f>_xlfn.XLOOKUP(Flights[[#This Row],[Destination]], Airports!$A$2:$A$78, Airports!$D$2:$D$78)</f>
        <v>Dallas</v>
      </c>
      <c r="I4418" t="str" cm="1">
        <f t="array" ref="I4418">_xlfn.XLOOKUP(Flights[[#This Row],[Destination]],_xlfn._TRO_TRAILING( Airports!A:A),_xlfn._TRO_TRAILING( Airports!E:E), "Not found")</f>
        <v>TX</v>
      </c>
      <c r="J4418" s="1">
        <v>0.47430555555555554</v>
      </c>
      <c r="K4418" s="22">
        <f>HOUR(Flights[[#This Row],[Scheduled Departure]])</f>
        <v>11</v>
      </c>
      <c r="L4418" s="1">
        <v>0.47361111111111109</v>
      </c>
      <c r="M4418">
        <f>(L4418-J4418)*24*60</f>
        <v>-0.99999999999999645</v>
      </c>
      <c r="N4418" s="16">
        <f>Flights[[#This Row],[Length (min)]]/60</f>
        <v>3.0833333333333335</v>
      </c>
      <c r="O4418">
        <v>185</v>
      </c>
      <c r="P4418">
        <v>1235</v>
      </c>
      <c r="Q4418" s="18">
        <f>IFERROR(Flights[[#This Row],[Distance]]/Flights[[#This Row],[Length (hr)]], "")</f>
        <v>400.54054054054052</v>
      </c>
      <c r="R4418" s="1">
        <v>0.6875</v>
      </c>
      <c r="S4418" s="1" t="str">
        <f>IF(Flights[[#This Row],[Length (hr)]]&lt;2, "No meal", IF(Flights[[#This Row],[Length (hr)]]&lt;3.5, "Light meal", "Full meal"))</f>
        <v>Light meal</v>
      </c>
      <c r="T4418" s="1" t="str">
        <f>IF(AND(Flights[[#This Row],[Airline]]="US Airways", Flights[[#This Row],[Meal]]="Full Meal"), "Yes", "No")</f>
        <v>No</v>
      </c>
      <c r="U4418" s="1">
        <v>0.68541666666666667</v>
      </c>
      <c r="V4418">
        <v>-3</v>
      </c>
      <c r="W4418" s="1" t="str">
        <f>IF(Flights[[#This Row],[Arrival Delay]] = "", "Cancelled", IF(Flights[[#This Row],[Arrival Delay]]&gt;15, "Delayed", "On time"))</f>
        <v>On time</v>
      </c>
      <c r="X4418" t="str">
        <f>IF(Flights[[#This Row],[Status]]&lt;&gt;"Delayed","", IF(Flights[[#This Row],[Arrival Delay]]&gt;120, "Severe", IF(Flights[[#This Row],[Arrival Delay]]&gt;60, "Major", "Moderate")))</f>
        <v/>
      </c>
      <c r="Y4418" t="b">
        <v>0</v>
      </c>
      <c r="AA4418" t="str">
        <f>IF(OR(AND(Flights[[#This Row],[Status]]="Cancelled", Flights[[#This Row],[Cancellation Reason]]="Airline/Carrier"), Flights[[#This Row],[Delay Type]]="Severe"), "Yes", "No")</f>
        <v>No</v>
      </c>
    </row>
    <row r="4419" spans="1:27" x14ac:dyDescent="0.3">
      <c r="A4419" s="3">
        <v>42326</v>
      </c>
      <c r="B4419" s="22">
        <f>WEEKNUM(Flights[[#This Row],[Date]], 1)</f>
        <v>47</v>
      </c>
      <c r="C4419" s="22">
        <f>WEEKDAY(Flights[[#This Row],[Date]],1)</f>
        <v>4</v>
      </c>
      <c r="D4419" t="s">
        <v>1879</v>
      </c>
      <c r="E4419" t="s">
        <v>1995</v>
      </c>
      <c r="F4419" t="s">
        <v>0</v>
      </c>
      <c r="G4419" t="s">
        <v>6</v>
      </c>
      <c r="H4419" t="str">
        <f>_xlfn.XLOOKUP(Flights[[#This Row],[Destination]], Airports!$A$2:$A$78, Airports!$D$2:$D$78)</f>
        <v>Nashville</v>
      </c>
      <c r="I4419" t="str" cm="1">
        <f t="array" ref="I4419">_xlfn.XLOOKUP(Flights[[#This Row],[Destination]],_xlfn._TRO_TRAILING( Airports!A:A),_xlfn._TRO_TRAILING( Airports!E:E), "Not found")</f>
        <v>TN</v>
      </c>
      <c r="J4419" s="1">
        <v>0.4861111111111111</v>
      </c>
      <c r="K4419" s="22">
        <f>HOUR(Flights[[#This Row],[Scheduled Departure]])</f>
        <v>11</v>
      </c>
      <c r="L4419" s="1">
        <v>0.48541666666666666</v>
      </c>
      <c r="M4419">
        <f>(L4419-J4419)*24*60</f>
        <v>-0.99999999999999645</v>
      </c>
      <c r="N4419" s="16">
        <f>Flights[[#This Row],[Length (min)]]/60</f>
        <v>3.75</v>
      </c>
      <c r="O4419">
        <v>225</v>
      </c>
      <c r="P4419">
        <v>1797</v>
      </c>
      <c r="Q4419" s="18">
        <f>IFERROR(Flights[[#This Row],[Distance]]/Flights[[#This Row],[Length (hr)]], "")</f>
        <v>479.2</v>
      </c>
      <c r="R4419" s="1">
        <v>0.72916666666666663</v>
      </c>
      <c r="S4419" s="1" t="str">
        <f>IF(Flights[[#This Row],[Length (hr)]]&lt;2, "No meal", IF(Flights[[#This Row],[Length (hr)]]&lt;3.5, "Light meal", "Full meal"))</f>
        <v>Full meal</v>
      </c>
      <c r="T4419" s="1" t="str">
        <f>IF(AND(Flights[[#This Row],[Airline]]="US Airways", Flights[[#This Row],[Meal]]="Full Meal"), "Yes", "No")</f>
        <v>No</v>
      </c>
      <c r="U4419" s="1">
        <v>0.72499999999999998</v>
      </c>
      <c r="V4419">
        <v>-6</v>
      </c>
      <c r="W4419" s="1" t="str">
        <f>IF(Flights[[#This Row],[Arrival Delay]] = "", "Cancelled", IF(Flights[[#This Row],[Arrival Delay]]&gt;15, "Delayed", "On time"))</f>
        <v>On time</v>
      </c>
      <c r="X4419" t="str">
        <f>IF(Flights[[#This Row],[Status]]&lt;&gt;"Delayed","", IF(Flights[[#This Row],[Arrival Delay]]&gt;120, "Severe", IF(Flights[[#This Row],[Arrival Delay]]&gt;60, "Major", "Moderate")))</f>
        <v/>
      </c>
      <c r="Y4419" t="b">
        <v>0</v>
      </c>
      <c r="AA4419" t="str">
        <f>IF(OR(AND(Flights[[#This Row],[Status]]="Cancelled", Flights[[#This Row],[Cancellation Reason]]="Airline/Carrier"), Flights[[#This Row],[Delay Type]]="Severe"), "Yes", "No")</f>
        <v>No</v>
      </c>
    </row>
    <row r="4420" spans="1:27" x14ac:dyDescent="0.3">
      <c r="A4420" s="3">
        <v>42326</v>
      </c>
      <c r="B4420" s="22">
        <f>WEEKNUM(Flights[[#This Row],[Date]], 1)</f>
        <v>47</v>
      </c>
      <c r="C4420" s="22">
        <f>WEEKDAY(Flights[[#This Row],[Date]],1)</f>
        <v>4</v>
      </c>
      <c r="D4420" t="s">
        <v>1149</v>
      </c>
      <c r="E4420" t="s">
        <v>1995</v>
      </c>
      <c r="F4420" t="s">
        <v>0</v>
      </c>
      <c r="G4420" t="s">
        <v>15</v>
      </c>
      <c r="H4420" t="str">
        <f>_xlfn.XLOOKUP(Flights[[#This Row],[Destination]], Airports!$A$2:$A$78, Airports!$D$2:$D$78)</f>
        <v>Las Vegas</v>
      </c>
      <c r="I4420" t="str" cm="1">
        <f t="array" ref="I4420">_xlfn.XLOOKUP(Flights[[#This Row],[Destination]],_xlfn._TRO_TRAILING( Airports!A:A),_xlfn._TRO_TRAILING( Airports!E:E), "Not found")</f>
        <v>NV</v>
      </c>
      <c r="J4420" s="1">
        <v>0.60763888888888884</v>
      </c>
      <c r="K4420" s="22">
        <f>HOUR(Flights[[#This Row],[Scheduled Departure]])</f>
        <v>14</v>
      </c>
      <c r="L4420" s="1">
        <v>0.60902777777777772</v>
      </c>
      <c r="M4420">
        <f>(L4420-J4420)*24*60</f>
        <v>1.9999999999999929</v>
      </c>
      <c r="N4420" s="16">
        <f>Flights[[#This Row],[Length (min)]]/60</f>
        <v>1.1000000000000001</v>
      </c>
      <c r="O4420">
        <v>66</v>
      </c>
      <c r="P4420">
        <v>236</v>
      </c>
      <c r="Q4420" s="18">
        <f>IFERROR(Flights[[#This Row],[Distance]]/Flights[[#This Row],[Length (hr)]], "")</f>
        <v>214.54545454545453</v>
      </c>
      <c r="R4420" s="1">
        <v>0.64930555555555558</v>
      </c>
      <c r="S4420" s="1" t="str">
        <f>IF(Flights[[#This Row],[Length (hr)]]&lt;2, "No meal", IF(Flights[[#This Row],[Length (hr)]]&lt;3.5, "Light meal", "Full meal"))</f>
        <v>No meal</v>
      </c>
      <c r="T4420" s="1" t="str">
        <f>IF(AND(Flights[[#This Row],[Airline]]="US Airways", Flights[[#This Row],[Meal]]="Full Meal"), "Yes", "No")</f>
        <v>No</v>
      </c>
      <c r="U4420" s="1">
        <v>0.65486111111111112</v>
      </c>
      <c r="V4420">
        <v>8</v>
      </c>
      <c r="W4420" s="1" t="str">
        <f>IF(Flights[[#This Row],[Arrival Delay]] = "", "Cancelled", IF(Flights[[#This Row],[Arrival Delay]]&gt;15, "Delayed", "On time"))</f>
        <v>On time</v>
      </c>
      <c r="X4420" t="str">
        <f>IF(Flights[[#This Row],[Status]]&lt;&gt;"Delayed","", IF(Flights[[#This Row],[Arrival Delay]]&gt;120, "Severe", IF(Flights[[#This Row],[Arrival Delay]]&gt;60, "Major", "Moderate")))</f>
        <v/>
      </c>
      <c r="Y4420" t="b">
        <v>0</v>
      </c>
      <c r="AA4420" t="str">
        <f>IF(OR(AND(Flights[[#This Row],[Status]]="Cancelled", Flights[[#This Row],[Cancellation Reason]]="Airline/Carrier"), Flights[[#This Row],[Delay Type]]="Severe"), "Yes", "No")</f>
        <v>No</v>
      </c>
    </row>
    <row r="4421" spans="1:27" x14ac:dyDescent="0.3">
      <c r="A4421" s="3">
        <v>42326</v>
      </c>
      <c r="B4421" s="22">
        <f>WEEKNUM(Flights[[#This Row],[Date]], 1)</f>
        <v>47</v>
      </c>
      <c r="C4421" s="22">
        <f>WEEKDAY(Flights[[#This Row],[Date]],1)</f>
        <v>4</v>
      </c>
      <c r="D4421" t="s">
        <v>239</v>
      </c>
      <c r="E4421" t="s">
        <v>1987</v>
      </c>
      <c r="F4421" t="s">
        <v>0</v>
      </c>
      <c r="G4421" t="s">
        <v>29</v>
      </c>
      <c r="H4421" t="str">
        <f>_xlfn.XLOOKUP(Flights[[#This Row],[Destination]], Airports!$A$2:$A$78, Airports!$D$2:$D$78)</f>
        <v>Phoenix</v>
      </c>
      <c r="I4421" t="str" cm="1">
        <f t="array" ref="I4421">_xlfn.XLOOKUP(Flights[[#This Row],[Destination]],_xlfn._TRO_TRAILING( Airports!A:A),_xlfn._TRO_TRAILING( Airports!E:E), "Not found")</f>
        <v>AZ</v>
      </c>
      <c r="J4421" s="1">
        <v>0.73958333333333337</v>
      </c>
      <c r="K4421" s="22">
        <f>HOUR(Flights[[#This Row],[Scheduled Departure]])</f>
        <v>17</v>
      </c>
      <c r="L4421" s="1">
        <v>0.73541666666666672</v>
      </c>
      <c r="M4421">
        <f>(L4421-J4421)*24*60</f>
        <v>-5.9999999999999787</v>
      </c>
      <c r="N4421" s="16">
        <f>Flights[[#This Row],[Length (min)]]/60</f>
        <v>1.3833333333333333</v>
      </c>
      <c r="O4421">
        <v>83</v>
      </c>
      <c r="P4421">
        <v>370</v>
      </c>
      <c r="Q4421" s="18">
        <f>IFERROR(Flights[[#This Row],[Distance]]/Flights[[#This Row],[Length (hr)]], "")</f>
        <v>267.46987951807228</v>
      </c>
      <c r="R4421" s="1">
        <v>0.84305555555555556</v>
      </c>
      <c r="S4421" s="1" t="str">
        <f>IF(Flights[[#This Row],[Length (hr)]]&lt;2, "No meal", IF(Flights[[#This Row],[Length (hr)]]&lt;3.5, "Light meal", "Full meal"))</f>
        <v>No meal</v>
      </c>
      <c r="T4421" s="1" t="str">
        <f>IF(AND(Flights[[#This Row],[Airline]]="US Airways", Flights[[#This Row],[Meal]]="Full Meal"), "Yes", "No")</f>
        <v>No</v>
      </c>
      <c r="U4421" s="1">
        <v>0.83472222222222225</v>
      </c>
      <c r="V4421">
        <v>-12</v>
      </c>
      <c r="W4421" s="1" t="str">
        <f>IF(Flights[[#This Row],[Arrival Delay]] = "", "Cancelled", IF(Flights[[#This Row],[Arrival Delay]]&gt;15, "Delayed", "On time"))</f>
        <v>On time</v>
      </c>
      <c r="X4421" t="str">
        <f>IF(Flights[[#This Row],[Status]]&lt;&gt;"Delayed","", IF(Flights[[#This Row],[Arrival Delay]]&gt;120, "Severe", IF(Flights[[#This Row],[Arrival Delay]]&gt;60, "Major", "Moderate")))</f>
        <v/>
      </c>
      <c r="Y4421" t="b">
        <v>0</v>
      </c>
      <c r="AA4421" t="str">
        <f>IF(OR(AND(Flights[[#This Row],[Status]]="Cancelled", Flights[[#This Row],[Cancellation Reason]]="Airline/Carrier"), Flights[[#This Row],[Delay Type]]="Severe"), "Yes", "No")</f>
        <v>No</v>
      </c>
    </row>
    <row r="4422" spans="1:27" x14ac:dyDescent="0.3">
      <c r="A4422" s="3">
        <v>42326</v>
      </c>
      <c r="B4422" s="22">
        <f>WEEKNUM(Flights[[#This Row],[Date]], 1)</f>
        <v>47</v>
      </c>
      <c r="C4422" s="22">
        <f>WEEKDAY(Flights[[#This Row],[Date]],1)</f>
        <v>4</v>
      </c>
      <c r="D4422" t="s">
        <v>90</v>
      </c>
      <c r="E4422" t="s">
        <v>1987</v>
      </c>
      <c r="F4422" t="s">
        <v>0</v>
      </c>
      <c r="G4422" t="s">
        <v>19</v>
      </c>
      <c r="H4422" t="str">
        <f>_xlfn.XLOOKUP(Flights[[#This Row],[Destination]], Airports!$A$2:$A$78, Airports!$D$2:$D$78)</f>
        <v>Kona</v>
      </c>
      <c r="I4422" t="str" cm="1">
        <f t="array" ref="I4422">_xlfn.XLOOKUP(Flights[[#This Row],[Destination]],_xlfn._TRO_TRAILING( Airports!A:A),_xlfn._TRO_TRAILING( Airports!E:E), "Not found")</f>
        <v>HI</v>
      </c>
      <c r="J4422" s="1">
        <v>0.75</v>
      </c>
      <c r="K4422" s="22">
        <f>HOUR(Flights[[#This Row],[Scheduled Departure]])</f>
        <v>18</v>
      </c>
      <c r="L4422" s="1">
        <v>0.8</v>
      </c>
      <c r="M4422">
        <f>(L4422-J4422)*24*60</f>
        <v>72.000000000000057</v>
      </c>
      <c r="N4422" s="16">
        <f>Flights[[#This Row],[Length (min)]]/60</f>
        <v>5.333333333333333</v>
      </c>
      <c r="O4422">
        <v>320</v>
      </c>
      <c r="P4422">
        <v>2504</v>
      </c>
      <c r="Q4422" s="18">
        <f>IFERROR(Flights[[#This Row],[Distance]]/Flights[[#This Row],[Length (hr)]], "")</f>
        <v>469.5</v>
      </c>
      <c r="R4422" s="1">
        <v>0.91388888888888886</v>
      </c>
      <c r="S4422" s="1" t="str">
        <f>IF(Flights[[#This Row],[Length (hr)]]&lt;2, "No meal", IF(Flights[[#This Row],[Length (hr)]]&lt;3.5, "Light meal", "Full meal"))</f>
        <v>Full meal</v>
      </c>
      <c r="T4422" s="1" t="str">
        <f>IF(AND(Flights[[#This Row],[Airline]]="US Airways", Flights[[#This Row],[Meal]]="Full Meal"), "Yes", "No")</f>
        <v>No</v>
      </c>
      <c r="U4422" s="1">
        <v>0.93888888888888888</v>
      </c>
      <c r="V4422">
        <v>36</v>
      </c>
      <c r="W4422" s="1" t="str">
        <f>IF(Flights[[#This Row],[Arrival Delay]] = "", "Cancelled", IF(Flights[[#This Row],[Arrival Delay]]&gt;15, "Delayed", "On time"))</f>
        <v>Delayed</v>
      </c>
      <c r="X4422" t="str">
        <f>IF(Flights[[#This Row],[Status]]&lt;&gt;"Delayed","", IF(Flights[[#This Row],[Arrival Delay]]&gt;120, "Severe", IF(Flights[[#This Row],[Arrival Delay]]&gt;60, "Major", "Moderate")))</f>
        <v>Moderate</v>
      </c>
      <c r="Y4422" t="b">
        <v>0</v>
      </c>
      <c r="AA4422" t="str">
        <f>IF(OR(AND(Flights[[#This Row],[Status]]="Cancelled", Flights[[#This Row],[Cancellation Reason]]="Airline/Carrier"), Flights[[#This Row],[Delay Type]]="Severe"), "Yes", "No")</f>
        <v>No</v>
      </c>
    </row>
    <row r="4423" spans="1:27" x14ac:dyDescent="0.3">
      <c r="A4423" s="3">
        <v>42326</v>
      </c>
      <c r="B4423" s="22">
        <f>WEEKNUM(Flights[[#This Row],[Date]], 1)</f>
        <v>47</v>
      </c>
      <c r="C4423" s="22">
        <f>WEEKDAY(Flights[[#This Row],[Date]],1)</f>
        <v>4</v>
      </c>
      <c r="D4423" t="s">
        <v>625</v>
      </c>
      <c r="E4423" t="s">
        <v>1990</v>
      </c>
      <c r="F4423" t="s">
        <v>0</v>
      </c>
      <c r="G4423" t="s">
        <v>17</v>
      </c>
      <c r="H4423" t="str">
        <f>_xlfn.XLOOKUP(Flights[[#This Row],[Destination]], Airports!$A$2:$A$78, Airports!$D$2:$D$78)</f>
        <v>Honolulu</v>
      </c>
      <c r="I4423" t="str" cm="1">
        <f t="array" ref="I4423">_xlfn.XLOOKUP(Flights[[#This Row],[Destination]],_xlfn._TRO_TRAILING( Airports!A:A),_xlfn._TRO_TRAILING( Airports!E:E), "Not found")</f>
        <v>HI</v>
      </c>
      <c r="J4423" s="1">
        <v>0.7729166666666667</v>
      </c>
      <c r="K4423" s="22">
        <f>HOUR(Flights[[#This Row],[Scheduled Departure]])</f>
        <v>18</v>
      </c>
      <c r="L4423" s="1">
        <v>0.77222222222222225</v>
      </c>
      <c r="M4423">
        <f>(L4423-J4423)*24*60</f>
        <v>-0.99999999999999645</v>
      </c>
      <c r="N4423" s="16">
        <f>Flights[[#This Row],[Length (min)]]/60</f>
        <v>5.5333333333333332</v>
      </c>
      <c r="O4423">
        <v>332</v>
      </c>
      <c r="P4423">
        <v>2556</v>
      </c>
      <c r="Q4423" s="18">
        <f>IFERROR(Flights[[#This Row],[Distance]]/Flights[[#This Row],[Length (hr)]], "")</f>
        <v>461.92771084337352</v>
      </c>
      <c r="R4423" s="1">
        <v>0.93125000000000002</v>
      </c>
      <c r="S4423" s="1" t="str">
        <f>IF(Flights[[#This Row],[Length (hr)]]&lt;2, "No meal", IF(Flights[[#This Row],[Length (hr)]]&lt;3.5, "Light meal", "Full meal"))</f>
        <v>Full meal</v>
      </c>
      <c r="T4423" s="1" t="str">
        <f>IF(AND(Flights[[#This Row],[Airline]]="US Airways", Flights[[#This Row],[Meal]]="Full Meal"), "Yes", "No")</f>
        <v>No</v>
      </c>
      <c r="U4423" s="1">
        <v>0.9194444444444444</v>
      </c>
      <c r="V4423">
        <v>-17</v>
      </c>
      <c r="W4423" s="1" t="str">
        <f>IF(Flights[[#This Row],[Arrival Delay]] = "", "Cancelled", IF(Flights[[#This Row],[Arrival Delay]]&gt;15, "Delayed", "On time"))</f>
        <v>On time</v>
      </c>
      <c r="X4423" t="str">
        <f>IF(Flights[[#This Row],[Status]]&lt;&gt;"Delayed","", IF(Flights[[#This Row],[Arrival Delay]]&gt;120, "Severe", IF(Flights[[#This Row],[Arrival Delay]]&gt;60, "Major", "Moderate")))</f>
        <v/>
      </c>
      <c r="Y4423" t="b">
        <v>0</v>
      </c>
      <c r="AA4423" t="str">
        <f>IF(OR(AND(Flights[[#This Row],[Status]]="Cancelled", Flights[[#This Row],[Cancellation Reason]]="Airline/Carrier"), Flights[[#This Row],[Delay Type]]="Severe"), "Yes", "No")</f>
        <v>No</v>
      </c>
    </row>
    <row r="4424" spans="1:27" x14ac:dyDescent="0.3">
      <c r="A4424" s="3">
        <v>42326</v>
      </c>
      <c r="B4424" s="22">
        <f>WEEKNUM(Flights[[#This Row],[Date]], 1)</f>
        <v>47</v>
      </c>
      <c r="C4424" s="22">
        <f>WEEKDAY(Flights[[#This Row],[Date]],1)</f>
        <v>4</v>
      </c>
      <c r="D4424" t="s">
        <v>1908</v>
      </c>
      <c r="E4424" t="s">
        <v>1995</v>
      </c>
      <c r="F4424" t="s">
        <v>0</v>
      </c>
      <c r="G4424" t="s">
        <v>5</v>
      </c>
      <c r="H4424" t="str">
        <f>_xlfn.XLOOKUP(Flights[[#This Row],[Destination]], Airports!$A$2:$A$78, Airports!$D$2:$D$78)</f>
        <v>St. Louis</v>
      </c>
      <c r="I4424" t="str" cm="1">
        <f t="array" ref="I4424">_xlfn.XLOOKUP(Flights[[#This Row],[Destination]],_xlfn._TRO_TRAILING( Airports!A:A),_xlfn._TRO_TRAILING( Airports!E:E), "Not found")</f>
        <v>MO</v>
      </c>
      <c r="J4424" s="1">
        <v>0.79166666666666663</v>
      </c>
      <c r="K4424" s="22">
        <f>HOUR(Flights[[#This Row],[Scheduled Departure]])</f>
        <v>19</v>
      </c>
      <c r="L4424" s="1">
        <v>0.80972222222222223</v>
      </c>
      <c r="M4424">
        <f>(L4424-J4424)*24*60</f>
        <v>26.000000000000068</v>
      </c>
      <c r="N4424" s="16">
        <f>Flights[[#This Row],[Length (min)]]/60</f>
        <v>3.2666666666666666</v>
      </c>
      <c r="O4424">
        <v>196</v>
      </c>
      <c r="P4424">
        <v>1592</v>
      </c>
      <c r="Q4424" s="18">
        <f>IFERROR(Flights[[#This Row],[Distance]]/Flights[[#This Row],[Length (hr)]], "")</f>
        <v>487.34693877551024</v>
      </c>
      <c r="R4424" s="1">
        <v>2.0833333333333332E-2</v>
      </c>
      <c r="S4424" s="1" t="str">
        <f>IF(Flights[[#This Row],[Length (hr)]]&lt;2, "No meal", IF(Flights[[#This Row],[Length (hr)]]&lt;3.5, "Light meal", "Full meal"))</f>
        <v>Light meal</v>
      </c>
      <c r="T4424" s="1" t="str">
        <f>IF(AND(Flights[[#This Row],[Airline]]="US Airways", Flights[[#This Row],[Meal]]="Full Meal"), "Yes", "No")</f>
        <v>No</v>
      </c>
      <c r="U4424" s="1">
        <v>2.9166666666666667E-2</v>
      </c>
      <c r="V4424">
        <v>12</v>
      </c>
      <c r="W4424" s="1" t="str">
        <f>IF(Flights[[#This Row],[Arrival Delay]] = "", "Cancelled", IF(Flights[[#This Row],[Arrival Delay]]&gt;15, "Delayed", "On time"))</f>
        <v>On time</v>
      </c>
      <c r="X4424" t="str">
        <f>IF(Flights[[#This Row],[Status]]&lt;&gt;"Delayed","", IF(Flights[[#This Row],[Arrival Delay]]&gt;120, "Severe", IF(Flights[[#This Row],[Arrival Delay]]&gt;60, "Major", "Moderate")))</f>
        <v/>
      </c>
      <c r="Y4424" t="b">
        <v>0</v>
      </c>
      <c r="AA4424" t="str">
        <f>IF(OR(AND(Flights[[#This Row],[Status]]="Cancelled", Flights[[#This Row],[Cancellation Reason]]="Airline/Carrier"), Flights[[#This Row],[Delay Type]]="Severe"), "Yes", "No")</f>
        <v>No</v>
      </c>
    </row>
    <row r="4425" spans="1:27" x14ac:dyDescent="0.3">
      <c r="A4425" s="3">
        <v>42326</v>
      </c>
      <c r="B4425" s="22">
        <f>WEEKNUM(Flights[[#This Row],[Date]], 1)</f>
        <v>47</v>
      </c>
      <c r="C4425" s="22">
        <f>WEEKDAY(Flights[[#This Row],[Date]],1)</f>
        <v>4</v>
      </c>
      <c r="D4425" t="s">
        <v>1914</v>
      </c>
      <c r="E4425" t="s">
        <v>1995</v>
      </c>
      <c r="F4425" t="s">
        <v>0</v>
      </c>
      <c r="G4425" t="s">
        <v>15</v>
      </c>
      <c r="H4425" t="str">
        <f>_xlfn.XLOOKUP(Flights[[#This Row],[Destination]], Airports!$A$2:$A$78, Airports!$D$2:$D$78)</f>
        <v>Las Vegas</v>
      </c>
      <c r="I4425" t="str" cm="1">
        <f t="array" ref="I4425">_xlfn.XLOOKUP(Flights[[#This Row],[Destination]],_xlfn._TRO_TRAILING( Airports!A:A),_xlfn._TRO_TRAILING( Airports!E:E), "Not found")</f>
        <v>NV</v>
      </c>
      <c r="J4425" s="1">
        <v>0.83333333333333337</v>
      </c>
      <c r="K4425" s="22">
        <f>HOUR(Flights[[#This Row],[Scheduled Departure]])</f>
        <v>20</v>
      </c>
      <c r="L4425" s="1">
        <v>0.86250000000000004</v>
      </c>
      <c r="M4425">
        <f>(L4425-J4425)*24*60</f>
        <v>42.000000000000014</v>
      </c>
      <c r="N4425" s="16">
        <f>Flights[[#This Row],[Length (min)]]/60</f>
        <v>0.8833333333333333</v>
      </c>
      <c r="O4425">
        <v>53</v>
      </c>
      <c r="P4425">
        <v>236</v>
      </c>
      <c r="Q4425" s="18">
        <f>IFERROR(Flights[[#This Row],[Distance]]/Flights[[#This Row],[Length (hr)]], "")</f>
        <v>267.16981132075472</v>
      </c>
      <c r="R4425" s="1">
        <v>0.875</v>
      </c>
      <c r="S4425" s="1" t="str">
        <f>IF(Flights[[#This Row],[Length (hr)]]&lt;2, "No meal", IF(Flights[[#This Row],[Length (hr)]]&lt;3.5, "Light meal", "Full meal"))</f>
        <v>No meal</v>
      </c>
      <c r="T4425" s="1" t="str">
        <f>IF(AND(Flights[[#This Row],[Airline]]="US Airways", Flights[[#This Row],[Meal]]="Full Meal"), "Yes", "No")</f>
        <v>No</v>
      </c>
      <c r="U4425" s="1">
        <v>0.89930555555555558</v>
      </c>
      <c r="V4425">
        <v>35</v>
      </c>
      <c r="W4425" s="1" t="str">
        <f>IF(Flights[[#This Row],[Arrival Delay]] = "", "Cancelled", IF(Flights[[#This Row],[Arrival Delay]]&gt;15, "Delayed", "On time"))</f>
        <v>Delayed</v>
      </c>
      <c r="X4425" t="str">
        <f>IF(Flights[[#This Row],[Status]]&lt;&gt;"Delayed","", IF(Flights[[#This Row],[Arrival Delay]]&gt;120, "Severe", IF(Flights[[#This Row],[Arrival Delay]]&gt;60, "Major", "Moderate")))</f>
        <v>Moderate</v>
      </c>
      <c r="Y4425" t="b">
        <v>0</v>
      </c>
      <c r="AA4425" t="str">
        <f>IF(OR(AND(Flights[[#This Row],[Status]]="Cancelled", Flights[[#This Row],[Cancellation Reason]]="Airline/Carrier"), Flights[[#This Row],[Delay Type]]="Severe"), "Yes", "No")</f>
        <v>No</v>
      </c>
    </row>
    <row r="4426" spans="1:27" x14ac:dyDescent="0.3">
      <c r="A4426" s="3">
        <v>42326</v>
      </c>
      <c r="B4426" s="22">
        <f>WEEKNUM(Flights[[#This Row],[Date]], 1)</f>
        <v>47</v>
      </c>
      <c r="C4426" s="22">
        <f>WEEKDAY(Flights[[#This Row],[Date]],1)</f>
        <v>4</v>
      </c>
      <c r="D4426" t="s">
        <v>1706</v>
      </c>
      <c r="E4426" t="s">
        <v>1995</v>
      </c>
      <c r="F4426" t="s">
        <v>0</v>
      </c>
      <c r="G4426" t="s">
        <v>347</v>
      </c>
      <c r="H4426" t="str">
        <f>_xlfn.XLOOKUP(Flights[[#This Row],[Destination]], Airports!$A$2:$A$78, Airports!$D$2:$D$78)</f>
        <v>San Jose</v>
      </c>
      <c r="I4426" t="str" cm="1">
        <f t="array" ref="I4426">_xlfn.XLOOKUP(Flights[[#This Row],[Destination]],_xlfn._TRO_TRAILING( Airports!A:A),_xlfn._TRO_TRAILING( Airports!E:E), "Not found")</f>
        <v>CA</v>
      </c>
      <c r="J4426" s="1">
        <v>0.85763888888888884</v>
      </c>
      <c r="K4426" s="22">
        <f>HOUR(Flights[[#This Row],[Scheduled Departure]])</f>
        <v>20</v>
      </c>
      <c r="L4426" s="1">
        <v>0.85416666666666663</v>
      </c>
      <c r="M4426">
        <f>(L4426-J4426)*24*60</f>
        <v>-4.9999999999999822</v>
      </c>
      <c r="N4426" s="16">
        <f>Flights[[#This Row],[Length (min)]]/60</f>
        <v>1.0666666666666667</v>
      </c>
      <c r="O4426">
        <v>64</v>
      </c>
      <c r="P4426">
        <v>308</v>
      </c>
      <c r="Q4426" s="18">
        <f>IFERROR(Flights[[#This Row],[Distance]]/Flights[[#This Row],[Length (hr)]], "")</f>
        <v>288.75</v>
      </c>
      <c r="R4426" s="1">
        <v>0.90277777777777779</v>
      </c>
      <c r="S4426" s="1" t="str">
        <f>IF(Flights[[#This Row],[Length (hr)]]&lt;2, "No meal", IF(Flights[[#This Row],[Length (hr)]]&lt;3.5, "Light meal", "Full meal"))</f>
        <v>No meal</v>
      </c>
      <c r="T4426" s="1" t="str">
        <f>IF(AND(Flights[[#This Row],[Airline]]="US Airways", Flights[[#This Row],[Meal]]="Full Meal"), "Yes", "No")</f>
        <v>No</v>
      </c>
      <c r="U4426" s="1">
        <v>0.89861111111111114</v>
      </c>
      <c r="V4426">
        <v>-6</v>
      </c>
      <c r="W4426" s="1" t="str">
        <f>IF(Flights[[#This Row],[Arrival Delay]] = "", "Cancelled", IF(Flights[[#This Row],[Arrival Delay]]&gt;15, "Delayed", "On time"))</f>
        <v>On time</v>
      </c>
      <c r="X4426" t="str">
        <f>IF(Flights[[#This Row],[Status]]&lt;&gt;"Delayed","", IF(Flights[[#This Row],[Arrival Delay]]&gt;120, "Severe", IF(Flights[[#This Row],[Arrival Delay]]&gt;60, "Major", "Moderate")))</f>
        <v/>
      </c>
      <c r="Y4426" t="b">
        <v>0</v>
      </c>
      <c r="AA4426" t="str">
        <f>IF(OR(AND(Flights[[#This Row],[Status]]="Cancelled", Flights[[#This Row],[Cancellation Reason]]="Airline/Carrier"), Flights[[#This Row],[Delay Type]]="Severe"), "Yes", "No")</f>
        <v>No</v>
      </c>
    </row>
    <row r="4427" spans="1:27" x14ac:dyDescent="0.3">
      <c r="A4427" s="3">
        <v>42326</v>
      </c>
      <c r="B4427" s="22">
        <f>WEEKNUM(Flights[[#This Row],[Date]], 1)</f>
        <v>47</v>
      </c>
      <c r="C4427" s="22">
        <f>WEEKDAY(Flights[[#This Row],[Date]],1)</f>
        <v>4</v>
      </c>
      <c r="D4427" t="s">
        <v>666</v>
      </c>
      <c r="E4427" t="s">
        <v>1993</v>
      </c>
      <c r="F4427" t="s">
        <v>0</v>
      </c>
      <c r="G4427" t="s">
        <v>276</v>
      </c>
      <c r="H4427" t="str">
        <f>_xlfn.XLOOKUP(Flights[[#This Row],[Destination]], Airports!$A$2:$A$78, Airports!$D$2:$D$78)</f>
        <v>Detroit</v>
      </c>
      <c r="I4427" t="str" cm="1">
        <f t="array" ref="I4427">_xlfn.XLOOKUP(Flights[[#This Row],[Destination]],_xlfn._TRO_TRAILING( Airports!A:A),_xlfn._TRO_TRAILING( Airports!E:E), "Not found")</f>
        <v>MI</v>
      </c>
      <c r="J4427" s="1">
        <v>0.91041666666666665</v>
      </c>
      <c r="K4427" s="22">
        <f>HOUR(Flights[[#This Row],[Scheduled Departure]])</f>
        <v>21</v>
      </c>
      <c r="L4427" s="1">
        <v>0.90833333333333333</v>
      </c>
      <c r="M4427">
        <f>(L4427-J4427)*24*60</f>
        <v>-2.9999999999999893</v>
      </c>
      <c r="N4427" s="16">
        <f>Flights[[#This Row],[Length (min)]]/60</f>
        <v>4.0333333333333332</v>
      </c>
      <c r="O4427">
        <v>242</v>
      </c>
      <c r="P4427">
        <v>1979</v>
      </c>
      <c r="Q4427" s="18">
        <f>IFERROR(Flights[[#This Row],[Distance]]/Flights[[#This Row],[Length (hr)]], "")</f>
        <v>490.6611570247934</v>
      </c>
      <c r="R4427" s="1">
        <v>0.21180555555555555</v>
      </c>
      <c r="S4427" s="1" t="str">
        <f>IF(Flights[[#This Row],[Length (hr)]]&lt;2, "No meal", IF(Flights[[#This Row],[Length (hr)]]&lt;3.5, "Light meal", "Full meal"))</f>
        <v>Full meal</v>
      </c>
      <c r="T4427" s="1" t="str">
        <f>IF(AND(Flights[[#This Row],[Airline]]="US Airways", Flights[[#This Row],[Meal]]="Full Meal"), "Yes", "No")</f>
        <v>No</v>
      </c>
      <c r="U4427" s="1">
        <v>0.2013888888888889</v>
      </c>
      <c r="V4427">
        <v>-15</v>
      </c>
      <c r="W4427" s="1" t="str">
        <f>IF(Flights[[#This Row],[Arrival Delay]] = "", "Cancelled", IF(Flights[[#This Row],[Arrival Delay]]&gt;15, "Delayed", "On time"))</f>
        <v>On time</v>
      </c>
      <c r="X4427" t="str">
        <f>IF(Flights[[#This Row],[Status]]&lt;&gt;"Delayed","", IF(Flights[[#This Row],[Arrival Delay]]&gt;120, "Severe", IF(Flights[[#This Row],[Arrival Delay]]&gt;60, "Major", "Moderate")))</f>
        <v/>
      </c>
      <c r="Y4427" t="b">
        <v>0</v>
      </c>
      <c r="AA4427" t="str">
        <f>IF(OR(AND(Flights[[#This Row],[Status]]="Cancelled", Flights[[#This Row],[Cancellation Reason]]="Airline/Carrier"), Flights[[#This Row],[Delay Type]]="Severe"), "Yes", "No")</f>
        <v>No</v>
      </c>
    </row>
    <row r="4428" spans="1:27" x14ac:dyDescent="0.3">
      <c r="A4428" s="3">
        <v>42326</v>
      </c>
      <c r="B4428" s="22">
        <f>WEEKNUM(Flights[[#This Row],[Date]], 1)</f>
        <v>47</v>
      </c>
      <c r="C4428" s="22">
        <f>WEEKDAY(Flights[[#This Row],[Date]],1)</f>
        <v>4</v>
      </c>
      <c r="D4428" t="s">
        <v>664</v>
      </c>
      <c r="E4428" t="s">
        <v>1989</v>
      </c>
      <c r="F4428" t="s">
        <v>0</v>
      </c>
      <c r="G4428" t="s">
        <v>10</v>
      </c>
      <c r="H4428" t="str">
        <f>_xlfn.XLOOKUP(Flights[[#This Row],[Destination]], Airports!$A$2:$A$78, Airports!$D$2:$D$78)</f>
        <v>Boston</v>
      </c>
      <c r="I4428" t="str" cm="1">
        <f t="array" ref="I4428">_xlfn.XLOOKUP(Flights[[#This Row],[Destination]],_xlfn._TRO_TRAILING( Airports!A:A),_xlfn._TRO_TRAILING( Airports!E:E), "Not found")</f>
        <v>MA</v>
      </c>
      <c r="J4428" s="1">
        <v>0.92013888888888884</v>
      </c>
      <c r="K4428" s="22">
        <f>HOUR(Flights[[#This Row],[Scheduled Departure]])</f>
        <v>22</v>
      </c>
      <c r="L4428" s="1">
        <v>0.90902777777777777</v>
      </c>
      <c r="M4428">
        <f>(L4428-J4428)*24*60</f>
        <v>-15.999999999999943</v>
      </c>
      <c r="N4428" s="16">
        <f>Flights[[#This Row],[Length (min)]]/60</f>
        <v>5.1166666666666663</v>
      </c>
      <c r="O4428">
        <v>307</v>
      </c>
      <c r="P4428">
        <v>2611</v>
      </c>
      <c r="Q4428" s="18">
        <f>IFERROR(Flights[[#This Row],[Distance]]/Flights[[#This Row],[Length (hr)]], "")</f>
        <v>510.29315960912055</v>
      </c>
      <c r="R4428" s="1">
        <v>0.2673611111111111</v>
      </c>
      <c r="S4428" s="1" t="str">
        <f>IF(Flights[[#This Row],[Length (hr)]]&lt;2, "No meal", IF(Flights[[#This Row],[Length (hr)]]&lt;3.5, "Light meal", "Full meal"))</f>
        <v>Full meal</v>
      </c>
      <c r="T4428" s="1" t="str">
        <f>IF(AND(Flights[[#This Row],[Airline]]="US Airways", Flights[[#This Row],[Meal]]="Full Meal"), "Yes", "No")</f>
        <v>No</v>
      </c>
      <c r="U4428" s="1">
        <v>0.24722222222222223</v>
      </c>
      <c r="V4428">
        <v>-29</v>
      </c>
      <c r="W4428" s="1" t="str">
        <f>IF(Flights[[#This Row],[Arrival Delay]] = "", "Cancelled", IF(Flights[[#This Row],[Arrival Delay]]&gt;15, "Delayed", "On time"))</f>
        <v>On time</v>
      </c>
      <c r="X4428" t="str">
        <f>IF(Flights[[#This Row],[Status]]&lt;&gt;"Delayed","", IF(Flights[[#This Row],[Arrival Delay]]&gt;120, "Severe", IF(Flights[[#This Row],[Arrival Delay]]&gt;60, "Major", "Moderate")))</f>
        <v/>
      </c>
      <c r="Y4428" t="b">
        <v>0</v>
      </c>
      <c r="AA4428" t="str">
        <f>IF(OR(AND(Flights[[#This Row],[Status]]="Cancelled", Flights[[#This Row],[Cancellation Reason]]="Airline/Carrier"), Flights[[#This Row],[Delay Type]]="Severe"), "Yes", "No")</f>
        <v>No</v>
      </c>
    </row>
    <row r="4429" spans="1:27" x14ac:dyDescent="0.3">
      <c r="A4429" s="3">
        <v>42326</v>
      </c>
      <c r="B4429" s="22">
        <f>WEEKNUM(Flights[[#This Row],[Date]], 1)</f>
        <v>47</v>
      </c>
      <c r="C4429" s="22">
        <f>WEEKDAY(Flights[[#This Row],[Date]],1)</f>
        <v>4</v>
      </c>
      <c r="D4429" t="s">
        <v>656</v>
      </c>
      <c r="E4429" t="s">
        <v>1994</v>
      </c>
      <c r="F4429" t="s">
        <v>0</v>
      </c>
      <c r="G4429" t="s">
        <v>283</v>
      </c>
      <c r="H4429" t="str">
        <f>_xlfn.XLOOKUP(Flights[[#This Row],[Destination]], Airports!$A$2:$A$78, Airports!$D$2:$D$78)</f>
        <v>Fresno</v>
      </c>
      <c r="I4429" t="str" cm="1">
        <f t="array" ref="I4429">_xlfn.XLOOKUP(Flights[[#This Row],[Destination]],_xlfn._TRO_TRAILING( Airports!A:A),_xlfn._TRO_TRAILING( Airports!E:E), "Not found")</f>
        <v>CA</v>
      </c>
      <c r="J4429" s="1">
        <v>0.93055555555555558</v>
      </c>
      <c r="K4429" s="22">
        <f>HOUR(Flights[[#This Row],[Scheduled Departure]])</f>
        <v>22</v>
      </c>
      <c r="L4429" s="1">
        <v>0.92569444444444449</v>
      </c>
      <c r="M4429">
        <f>(L4429-J4429)*24*60</f>
        <v>-6.9999999999999751</v>
      </c>
      <c r="N4429" s="16">
        <f>Flights[[#This Row],[Length (min)]]/60</f>
        <v>1.2166666666666666</v>
      </c>
      <c r="O4429">
        <v>73</v>
      </c>
      <c r="P4429">
        <v>209</v>
      </c>
      <c r="Q4429" s="18">
        <f>IFERROR(Flights[[#This Row],[Distance]]/Flights[[#This Row],[Length (hr)]], "")</f>
        <v>171.78082191780823</v>
      </c>
      <c r="R4429" s="1">
        <v>0.9770833333333333</v>
      </c>
      <c r="S4429" s="1" t="str">
        <f>IF(Flights[[#This Row],[Length (hr)]]&lt;2, "No meal", IF(Flights[[#This Row],[Length (hr)]]&lt;3.5, "Light meal", "Full meal"))</f>
        <v>No meal</v>
      </c>
      <c r="T4429" s="1" t="str">
        <f>IF(AND(Flights[[#This Row],[Airline]]="US Airways", Flights[[#This Row],[Meal]]="Full Meal"), "Yes", "No")</f>
        <v>No</v>
      </c>
      <c r="U4429" s="1">
        <v>0.97638888888888886</v>
      </c>
      <c r="V4429">
        <v>-1</v>
      </c>
      <c r="W4429" s="1" t="str">
        <f>IF(Flights[[#This Row],[Arrival Delay]] = "", "Cancelled", IF(Flights[[#This Row],[Arrival Delay]]&gt;15, "Delayed", "On time"))</f>
        <v>On time</v>
      </c>
      <c r="X4429" t="str">
        <f>IF(Flights[[#This Row],[Status]]&lt;&gt;"Delayed","", IF(Flights[[#This Row],[Arrival Delay]]&gt;120, "Severe", IF(Flights[[#This Row],[Arrival Delay]]&gt;60, "Major", "Moderate")))</f>
        <v/>
      </c>
      <c r="Y4429" t="b">
        <v>0</v>
      </c>
      <c r="AA4429" t="str">
        <f>IF(OR(AND(Flights[[#This Row],[Status]]="Cancelled", Flights[[#This Row],[Cancellation Reason]]="Airline/Carrier"), Flights[[#This Row],[Delay Type]]="Severe"), "Yes", "No")</f>
        <v>No</v>
      </c>
    </row>
    <row r="4430" spans="1:27" x14ac:dyDescent="0.3">
      <c r="A4430" s="3">
        <v>42327</v>
      </c>
      <c r="B4430" s="22">
        <f>WEEKNUM(Flights[[#This Row],[Date]], 1)</f>
        <v>47</v>
      </c>
      <c r="C4430" s="22">
        <f>WEEKDAY(Flights[[#This Row],[Date]],1)</f>
        <v>5</v>
      </c>
      <c r="D4430" t="s">
        <v>1925</v>
      </c>
      <c r="E4430" t="s">
        <v>1995</v>
      </c>
      <c r="F4430" t="s">
        <v>0</v>
      </c>
      <c r="G4430" t="s">
        <v>257</v>
      </c>
      <c r="H4430" t="str">
        <f>_xlfn.XLOOKUP(Flights[[#This Row],[Destination]], Airports!$A$2:$A$78, Airports!$D$2:$D$78)</f>
        <v>Baltimore</v>
      </c>
      <c r="I4430" t="str" cm="1">
        <f t="array" ref="I4430">_xlfn.XLOOKUP(Flights[[#This Row],[Destination]],_xlfn._TRO_TRAILING( Airports!A:A),_xlfn._TRO_TRAILING( Airports!E:E), "Not found")</f>
        <v>MD</v>
      </c>
      <c r="J4430" s="1">
        <v>0.25</v>
      </c>
      <c r="K4430" s="22">
        <f>HOUR(Flights[[#This Row],[Scheduled Departure]])</f>
        <v>6</v>
      </c>
      <c r="L4430" s="1">
        <v>0.25069444444444444</v>
      </c>
      <c r="M4430">
        <f>(L4430-J4430)*24*60</f>
        <v>0.99999999999999645</v>
      </c>
      <c r="N4430" s="16">
        <f>Flights[[#This Row],[Length (min)]]/60</f>
        <v>4.5999999999999996</v>
      </c>
      <c r="O4430">
        <v>276</v>
      </c>
      <c r="P4430">
        <v>2329</v>
      </c>
      <c r="Q4430" s="18">
        <f>IFERROR(Flights[[#This Row],[Distance]]/Flights[[#This Row],[Length (hr)]], "")</f>
        <v>506.304347826087</v>
      </c>
      <c r="R4430" s="1">
        <v>0.58333333333333337</v>
      </c>
      <c r="S4430" s="1" t="str">
        <f>IF(Flights[[#This Row],[Length (hr)]]&lt;2, "No meal", IF(Flights[[#This Row],[Length (hr)]]&lt;3.5, "Light meal", "Full meal"))</f>
        <v>Full meal</v>
      </c>
      <c r="T4430" s="1" t="str">
        <f>IF(AND(Flights[[#This Row],[Airline]]="US Airways", Flights[[#This Row],[Meal]]="Full Meal"), "Yes", "No")</f>
        <v>No</v>
      </c>
      <c r="U4430" s="1">
        <v>0.56736111111111109</v>
      </c>
      <c r="V4430">
        <v>-23</v>
      </c>
      <c r="W4430" s="1" t="str">
        <f>IF(Flights[[#This Row],[Arrival Delay]] = "", "Cancelled", IF(Flights[[#This Row],[Arrival Delay]]&gt;15, "Delayed", "On time"))</f>
        <v>On time</v>
      </c>
      <c r="X4430" t="str">
        <f>IF(Flights[[#This Row],[Status]]&lt;&gt;"Delayed","", IF(Flights[[#This Row],[Arrival Delay]]&gt;120, "Severe", IF(Flights[[#This Row],[Arrival Delay]]&gt;60, "Major", "Moderate")))</f>
        <v/>
      </c>
      <c r="Y4430" t="b">
        <v>0</v>
      </c>
      <c r="AA4430" t="str">
        <f>IF(OR(AND(Flights[[#This Row],[Status]]="Cancelled", Flights[[#This Row],[Cancellation Reason]]="Airline/Carrier"), Flights[[#This Row],[Delay Type]]="Severe"), "Yes", "No")</f>
        <v>No</v>
      </c>
    </row>
    <row r="4431" spans="1:27" x14ac:dyDescent="0.3">
      <c r="A4431" s="3">
        <v>42327</v>
      </c>
      <c r="B4431" s="22">
        <f>WEEKNUM(Flights[[#This Row],[Date]], 1)</f>
        <v>47</v>
      </c>
      <c r="C4431" s="22">
        <f>WEEKDAY(Flights[[#This Row],[Date]],1)</f>
        <v>5</v>
      </c>
      <c r="D4431" t="s">
        <v>384</v>
      </c>
      <c r="E4431" t="s">
        <v>1993</v>
      </c>
      <c r="F4431" t="s">
        <v>0</v>
      </c>
      <c r="G4431" t="s">
        <v>15</v>
      </c>
      <c r="H4431" t="str">
        <f>_xlfn.XLOOKUP(Flights[[#This Row],[Destination]], Airports!$A$2:$A$78, Airports!$D$2:$D$78)</f>
        <v>Las Vegas</v>
      </c>
      <c r="I4431" t="str" cm="1">
        <f t="array" ref="I4431">_xlfn.XLOOKUP(Flights[[#This Row],[Destination]],_xlfn._TRO_TRAILING( Airports!A:A),_xlfn._TRO_TRAILING( Airports!E:E), "Not found")</f>
        <v>NV</v>
      </c>
      <c r="J4431" s="1">
        <v>0.26041666666666669</v>
      </c>
      <c r="K4431" s="22">
        <f>HOUR(Flights[[#This Row],[Scheduled Departure]])</f>
        <v>6</v>
      </c>
      <c r="L4431" s="1">
        <v>0.2590277777777778</v>
      </c>
      <c r="M4431">
        <f>(L4431-J4431)*24*60</f>
        <v>-1.9999999999999929</v>
      </c>
      <c r="N4431" s="16">
        <f>Flights[[#This Row],[Length (min)]]/60</f>
        <v>1.0833333333333333</v>
      </c>
      <c r="O4431">
        <v>65</v>
      </c>
      <c r="P4431">
        <v>236</v>
      </c>
      <c r="Q4431" s="18">
        <f>IFERROR(Flights[[#This Row],[Distance]]/Flights[[#This Row],[Length (hr)]], "")</f>
        <v>217.84615384615387</v>
      </c>
      <c r="R4431" s="1">
        <v>0.30555555555555558</v>
      </c>
      <c r="S4431" s="1" t="str">
        <f>IF(Flights[[#This Row],[Length (hr)]]&lt;2, "No meal", IF(Flights[[#This Row],[Length (hr)]]&lt;3.5, "Light meal", "Full meal"))</f>
        <v>No meal</v>
      </c>
      <c r="T4431" s="1" t="str">
        <f>IF(AND(Flights[[#This Row],[Airline]]="US Airways", Flights[[#This Row],[Meal]]="Full Meal"), "Yes", "No")</f>
        <v>No</v>
      </c>
      <c r="U4431" s="1">
        <v>0.30416666666666664</v>
      </c>
      <c r="V4431">
        <v>-2</v>
      </c>
      <c r="W4431" s="1" t="str">
        <f>IF(Flights[[#This Row],[Arrival Delay]] = "", "Cancelled", IF(Flights[[#This Row],[Arrival Delay]]&gt;15, "Delayed", "On time"))</f>
        <v>On time</v>
      </c>
      <c r="X4431" t="str">
        <f>IF(Flights[[#This Row],[Status]]&lt;&gt;"Delayed","", IF(Flights[[#This Row],[Arrival Delay]]&gt;120, "Severe", IF(Flights[[#This Row],[Arrival Delay]]&gt;60, "Major", "Moderate")))</f>
        <v/>
      </c>
      <c r="Y4431" t="b">
        <v>0</v>
      </c>
      <c r="AA4431" t="str">
        <f>IF(OR(AND(Flights[[#This Row],[Status]]="Cancelled", Flights[[#This Row],[Cancellation Reason]]="Airline/Carrier"), Flights[[#This Row],[Delay Type]]="Severe"), "Yes", "No")</f>
        <v>No</v>
      </c>
    </row>
    <row r="4432" spans="1:27" x14ac:dyDescent="0.3">
      <c r="A4432" s="3">
        <v>42327</v>
      </c>
      <c r="B4432" s="22">
        <f>WEEKNUM(Flights[[#This Row],[Date]], 1)</f>
        <v>47</v>
      </c>
      <c r="C4432" s="22">
        <f>WEEKDAY(Flights[[#This Row],[Date]],1)</f>
        <v>5</v>
      </c>
      <c r="D4432" t="s">
        <v>422</v>
      </c>
      <c r="E4432" t="s">
        <v>1991</v>
      </c>
      <c r="F4432" t="s">
        <v>0</v>
      </c>
      <c r="G4432" t="s">
        <v>344</v>
      </c>
      <c r="H4432" t="str">
        <f>_xlfn.XLOOKUP(Flights[[#This Row],[Destination]], Airports!$A$2:$A$78, Airports!$D$2:$D$78)</f>
        <v>Seattle</v>
      </c>
      <c r="I4432" t="str" cm="1">
        <f t="array" ref="I4432">_xlfn.XLOOKUP(Flights[[#This Row],[Destination]],_xlfn._TRO_TRAILING( Airports!A:A),_xlfn._TRO_TRAILING( Airports!E:E), "Not found")</f>
        <v>WA</v>
      </c>
      <c r="J4432" s="1">
        <v>0.3125</v>
      </c>
      <c r="K4432" s="22">
        <f>HOUR(Flights[[#This Row],[Scheduled Departure]])</f>
        <v>7</v>
      </c>
      <c r="L4432" s="1">
        <v>0.31319444444444444</v>
      </c>
      <c r="M4432">
        <f>(L4432-J4432)*24*60</f>
        <v>0.99999999999999645</v>
      </c>
      <c r="N4432" s="16">
        <f>Flights[[#This Row],[Length (min)]]/60</f>
        <v>2.7166666666666668</v>
      </c>
      <c r="O4432">
        <v>163</v>
      </c>
      <c r="P4432">
        <v>954</v>
      </c>
      <c r="Q4432" s="18">
        <f>IFERROR(Flights[[#This Row],[Distance]]/Flights[[#This Row],[Length (hr)]], "")</f>
        <v>351.16564417177915</v>
      </c>
      <c r="R4432" s="1">
        <v>0.43402777777777779</v>
      </c>
      <c r="S4432" s="1" t="str">
        <f>IF(Flights[[#This Row],[Length (hr)]]&lt;2, "No meal", IF(Flights[[#This Row],[Length (hr)]]&lt;3.5, "Light meal", "Full meal"))</f>
        <v>Light meal</v>
      </c>
      <c r="T4432" s="1" t="str">
        <f>IF(AND(Flights[[#This Row],[Airline]]="US Airways", Flights[[#This Row],[Meal]]="Full Meal"), "Yes", "No")</f>
        <v>No</v>
      </c>
      <c r="U4432" s="1">
        <v>0.42638888888888887</v>
      </c>
      <c r="V4432">
        <v>-11</v>
      </c>
      <c r="W4432" s="1" t="str">
        <f>IF(Flights[[#This Row],[Arrival Delay]] = "", "Cancelled", IF(Flights[[#This Row],[Arrival Delay]]&gt;15, "Delayed", "On time"))</f>
        <v>On time</v>
      </c>
      <c r="X4432" t="str">
        <f>IF(Flights[[#This Row],[Status]]&lt;&gt;"Delayed","", IF(Flights[[#This Row],[Arrival Delay]]&gt;120, "Severe", IF(Flights[[#This Row],[Arrival Delay]]&gt;60, "Major", "Moderate")))</f>
        <v/>
      </c>
      <c r="Y4432" t="b">
        <v>0</v>
      </c>
      <c r="AA4432" t="str">
        <f>IF(OR(AND(Flights[[#This Row],[Status]]="Cancelled", Flights[[#This Row],[Cancellation Reason]]="Airline/Carrier"), Flights[[#This Row],[Delay Type]]="Severe"), "Yes", "No")</f>
        <v>No</v>
      </c>
    </row>
    <row r="4433" spans="1:27" x14ac:dyDescent="0.3">
      <c r="A4433" s="3">
        <v>42327</v>
      </c>
      <c r="B4433" s="22">
        <f>WEEKNUM(Flights[[#This Row],[Date]], 1)</f>
        <v>47</v>
      </c>
      <c r="C4433" s="22">
        <f>WEEKDAY(Flights[[#This Row],[Date]],1)</f>
        <v>5</v>
      </c>
      <c r="D4433" t="s">
        <v>1811</v>
      </c>
      <c r="E4433" t="s">
        <v>1990</v>
      </c>
      <c r="F4433" t="s">
        <v>0</v>
      </c>
      <c r="G4433" t="s">
        <v>293</v>
      </c>
      <c r="H4433" t="str">
        <f>_xlfn.XLOOKUP(Flights[[#This Row],[Destination]], Airports!$A$2:$A$78, Airports!$D$2:$D$78)</f>
        <v>Houston</v>
      </c>
      <c r="I4433" t="str" cm="1">
        <f t="array" ref="I4433">_xlfn.XLOOKUP(Flights[[#This Row],[Destination]],_xlfn._TRO_TRAILING( Airports!A:A),_xlfn._TRO_TRAILING( Airports!E:E), "Not found")</f>
        <v>TX</v>
      </c>
      <c r="J4433" s="1">
        <v>0.3298611111111111</v>
      </c>
      <c r="K4433" s="22">
        <f>HOUR(Flights[[#This Row],[Scheduled Departure]])</f>
        <v>7</v>
      </c>
      <c r="L4433" s="1">
        <v>0.32708333333333334</v>
      </c>
      <c r="M4433">
        <f>(L4433-J4433)*24*60</f>
        <v>-3.9999999999999858</v>
      </c>
      <c r="N4433" s="16">
        <f>Flights[[#This Row],[Length (min)]]/60</f>
        <v>3.4333333333333331</v>
      </c>
      <c r="O4433">
        <v>206</v>
      </c>
      <c r="P4433">
        <v>1379</v>
      </c>
      <c r="Q4433" s="18">
        <f>IFERROR(Flights[[#This Row],[Distance]]/Flights[[#This Row],[Length (hr)]], "")</f>
        <v>401.65048543689323</v>
      </c>
      <c r="R4433" s="1">
        <v>0.54861111111111116</v>
      </c>
      <c r="S4433" s="1" t="str">
        <f>IF(Flights[[#This Row],[Length (hr)]]&lt;2, "No meal", IF(Flights[[#This Row],[Length (hr)]]&lt;3.5, "Light meal", "Full meal"))</f>
        <v>Light meal</v>
      </c>
      <c r="T4433" s="1" t="str">
        <f>IF(AND(Flights[[#This Row],[Airline]]="US Airways", Flights[[#This Row],[Meal]]="Full Meal"), "Yes", "No")</f>
        <v>No</v>
      </c>
      <c r="U4433" s="1">
        <v>0.55347222222222225</v>
      </c>
      <c r="V4433">
        <v>7</v>
      </c>
      <c r="W4433" s="1" t="str">
        <f>IF(Flights[[#This Row],[Arrival Delay]] = "", "Cancelled", IF(Flights[[#This Row],[Arrival Delay]]&gt;15, "Delayed", "On time"))</f>
        <v>On time</v>
      </c>
      <c r="X4433" t="str">
        <f>IF(Flights[[#This Row],[Status]]&lt;&gt;"Delayed","", IF(Flights[[#This Row],[Arrival Delay]]&gt;120, "Severe", IF(Flights[[#This Row],[Arrival Delay]]&gt;60, "Major", "Moderate")))</f>
        <v/>
      </c>
      <c r="Y4433" t="b">
        <v>0</v>
      </c>
      <c r="AA4433" t="str">
        <f>IF(OR(AND(Flights[[#This Row],[Status]]="Cancelled", Flights[[#This Row],[Cancellation Reason]]="Airline/Carrier"), Flights[[#This Row],[Delay Type]]="Severe"), "Yes", "No")</f>
        <v>No</v>
      </c>
    </row>
    <row r="4434" spans="1:27" x14ac:dyDescent="0.3">
      <c r="A4434" s="3">
        <v>42327</v>
      </c>
      <c r="B4434" s="22">
        <f>WEEKNUM(Flights[[#This Row],[Date]], 1)</f>
        <v>47</v>
      </c>
      <c r="C4434" s="22">
        <f>WEEKDAY(Flights[[#This Row],[Date]],1)</f>
        <v>5</v>
      </c>
      <c r="D4434" t="s">
        <v>1114</v>
      </c>
      <c r="E4434" t="s">
        <v>1995</v>
      </c>
      <c r="F4434" t="s">
        <v>0</v>
      </c>
      <c r="G4434" t="s">
        <v>306</v>
      </c>
      <c r="H4434" t="str">
        <f>_xlfn.XLOOKUP(Flights[[#This Row],[Destination]], Airports!$A$2:$A$78, Airports!$D$2:$D$78)</f>
        <v>Chicago</v>
      </c>
      <c r="I4434" t="str" cm="1">
        <f t="array" ref="I4434">_xlfn.XLOOKUP(Flights[[#This Row],[Destination]],_xlfn._TRO_TRAILING( Airports!A:A),_xlfn._TRO_TRAILING( Airports!E:E), "Not found")</f>
        <v>IL</v>
      </c>
      <c r="J4434" s="1">
        <v>0.3576388888888889</v>
      </c>
      <c r="K4434" s="22">
        <f>HOUR(Flights[[#This Row],[Scheduled Departure]])</f>
        <v>8</v>
      </c>
      <c r="L4434" s="1">
        <v>0.35694444444444445</v>
      </c>
      <c r="M4434">
        <f>(L4434-J4434)*24*60</f>
        <v>-0.99999999999999645</v>
      </c>
      <c r="N4434" s="16">
        <f>Flights[[#This Row],[Length (min)]]/60</f>
        <v>3.6333333333333333</v>
      </c>
      <c r="O4434">
        <v>218</v>
      </c>
      <c r="P4434">
        <v>1750</v>
      </c>
      <c r="Q4434" s="18">
        <f>IFERROR(Flights[[#This Row],[Distance]]/Flights[[#This Row],[Length (hr)]], "")</f>
        <v>481.651376146789</v>
      </c>
      <c r="R4434" s="1">
        <v>0.60416666666666663</v>
      </c>
      <c r="S4434" s="1" t="str">
        <f>IF(Flights[[#This Row],[Length (hr)]]&lt;2, "No meal", IF(Flights[[#This Row],[Length (hr)]]&lt;3.5, "Light meal", "Full meal"))</f>
        <v>Full meal</v>
      </c>
      <c r="T4434" s="1" t="str">
        <f>IF(AND(Flights[[#This Row],[Airline]]="US Airways", Flights[[#This Row],[Meal]]="Full Meal"), "Yes", "No")</f>
        <v>No</v>
      </c>
      <c r="U4434" s="1">
        <v>0.59166666666666667</v>
      </c>
      <c r="V4434">
        <v>-18</v>
      </c>
      <c r="W4434" s="1" t="str">
        <f>IF(Flights[[#This Row],[Arrival Delay]] = "", "Cancelled", IF(Flights[[#This Row],[Arrival Delay]]&gt;15, "Delayed", "On time"))</f>
        <v>On time</v>
      </c>
      <c r="X4434" t="str">
        <f>IF(Flights[[#This Row],[Status]]&lt;&gt;"Delayed","", IF(Flights[[#This Row],[Arrival Delay]]&gt;120, "Severe", IF(Flights[[#This Row],[Arrival Delay]]&gt;60, "Major", "Moderate")))</f>
        <v/>
      </c>
      <c r="Y4434" t="b">
        <v>0</v>
      </c>
      <c r="AA4434" t="str">
        <f>IF(OR(AND(Flights[[#This Row],[Status]]="Cancelled", Flights[[#This Row],[Cancellation Reason]]="Airline/Carrier"), Flights[[#This Row],[Delay Type]]="Severe"), "Yes", "No")</f>
        <v>No</v>
      </c>
    </row>
    <row r="4435" spans="1:27" x14ac:dyDescent="0.3">
      <c r="A4435" s="3">
        <v>42327</v>
      </c>
      <c r="B4435" s="22">
        <f>WEEKNUM(Flights[[#This Row],[Date]], 1)</f>
        <v>47</v>
      </c>
      <c r="C4435" s="22">
        <f>WEEKDAY(Flights[[#This Row],[Date]],1)</f>
        <v>5</v>
      </c>
      <c r="D4435" t="s">
        <v>1870</v>
      </c>
      <c r="E4435" t="s">
        <v>1995</v>
      </c>
      <c r="F4435" t="s">
        <v>0</v>
      </c>
      <c r="G4435" t="s">
        <v>15</v>
      </c>
      <c r="H4435" t="str">
        <f>_xlfn.XLOOKUP(Flights[[#This Row],[Destination]], Airports!$A$2:$A$78, Airports!$D$2:$D$78)</f>
        <v>Las Vegas</v>
      </c>
      <c r="I4435" t="str" cm="1">
        <f t="array" ref="I4435">_xlfn.XLOOKUP(Flights[[#This Row],[Destination]],_xlfn._TRO_TRAILING( Airports!A:A),_xlfn._TRO_TRAILING( Airports!E:E), "Not found")</f>
        <v>NV</v>
      </c>
      <c r="J4435" s="1">
        <v>0.40972222222222221</v>
      </c>
      <c r="K4435" s="22">
        <f>HOUR(Flights[[#This Row],[Scheduled Departure]])</f>
        <v>9</v>
      </c>
      <c r="L4435" s="1">
        <v>0.40694444444444444</v>
      </c>
      <c r="M4435">
        <f>(L4435-J4435)*24*60</f>
        <v>-3.9999999999999858</v>
      </c>
      <c r="N4435" s="16">
        <f>Flights[[#This Row],[Length (min)]]/60</f>
        <v>0.95</v>
      </c>
      <c r="O4435">
        <v>57</v>
      </c>
      <c r="P4435">
        <v>236</v>
      </c>
      <c r="Q4435" s="18">
        <f>IFERROR(Flights[[#This Row],[Distance]]/Flights[[#This Row],[Length (hr)]], "")</f>
        <v>248.42105263157896</v>
      </c>
      <c r="R4435" s="1">
        <v>0.4548611111111111</v>
      </c>
      <c r="S4435" s="1" t="str">
        <f>IF(Flights[[#This Row],[Length (hr)]]&lt;2, "No meal", IF(Flights[[#This Row],[Length (hr)]]&lt;3.5, "Light meal", "Full meal"))</f>
        <v>No meal</v>
      </c>
      <c r="T4435" s="1" t="str">
        <f>IF(AND(Flights[[#This Row],[Airline]]="US Airways", Flights[[#This Row],[Meal]]="Full Meal"), "Yes", "No")</f>
        <v>No</v>
      </c>
      <c r="U4435" s="1">
        <v>0.4465277777777778</v>
      </c>
      <c r="V4435">
        <v>-12</v>
      </c>
      <c r="W4435" s="1" t="str">
        <f>IF(Flights[[#This Row],[Arrival Delay]] = "", "Cancelled", IF(Flights[[#This Row],[Arrival Delay]]&gt;15, "Delayed", "On time"))</f>
        <v>On time</v>
      </c>
      <c r="X4435" t="str">
        <f>IF(Flights[[#This Row],[Status]]&lt;&gt;"Delayed","", IF(Flights[[#This Row],[Arrival Delay]]&gt;120, "Severe", IF(Flights[[#This Row],[Arrival Delay]]&gt;60, "Major", "Moderate")))</f>
        <v/>
      </c>
      <c r="Y4435" t="b">
        <v>0</v>
      </c>
      <c r="AA4435" t="str">
        <f>IF(OR(AND(Flights[[#This Row],[Status]]="Cancelled", Flights[[#This Row],[Cancellation Reason]]="Airline/Carrier"), Flights[[#This Row],[Delay Type]]="Severe"), "Yes", "No")</f>
        <v>No</v>
      </c>
    </row>
    <row r="4436" spans="1:27" x14ac:dyDescent="0.3">
      <c r="A4436" s="3">
        <v>42327</v>
      </c>
      <c r="B4436" s="22">
        <f>WEEKNUM(Flights[[#This Row],[Date]], 1)</f>
        <v>47</v>
      </c>
      <c r="C4436" s="22">
        <f>WEEKDAY(Flights[[#This Row],[Date]],1)</f>
        <v>5</v>
      </c>
      <c r="D4436" t="s">
        <v>659</v>
      </c>
      <c r="E4436" t="s">
        <v>1989</v>
      </c>
      <c r="F4436" t="s">
        <v>0</v>
      </c>
      <c r="G4436" t="s">
        <v>14</v>
      </c>
      <c r="H4436" t="str">
        <f>_xlfn.XLOOKUP(Flights[[#This Row],[Destination]], Airports!$A$2:$A$78, Airports!$D$2:$D$78)</f>
        <v>Tampa</v>
      </c>
      <c r="I4436" t="str" cm="1">
        <f t="array" ref="I4436">_xlfn.XLOOKUP(Flights[[#This Row],[Destination]],_xlfn._TRO_TRAILING( Airports!A:A),_xlfn._TRO_TRAILING( Airports!E:E), "Not found")</f>
        <v>FL</v>
      </c>
      <c r="J4436" s="1">
        <v>0.42708333333333331</v>
      </c>
      <c r="K4436" s="22">
        <f>HOUR(Flights[[#This Row],[Scheduled Departure]])</f>
        <v>10</v>
      </c>
      <c r="L4436" s="1">
        <v>0.42569444444444443</v>
      </c>
      <c r="M4436">
        <f>(L4436-J4436)*24*60</f>
        <v>-1.9999999999999929</v>
      </c>
      <c r="N4436" s="16">
        <f>Flights[[#This Row],[Length (min)]]/60</f>
        <v>4.3499999999999996</v>
      </c>
      <c r="O4436">
        <v>261</v>
      </c>
      <c r="P4436">
        <v>2158</v>
      </c>
      <c r="Q4436" s="18">
        <f>IFERROR(Flights[[#This Row],[Distance]]/Flights[[#This Row],[Length (hr)]], "")</f>
        <v>496.09195402298855</v>
      </c>
      <c r="R4436" s="1">
        <v>0.73888888888888893</v>
      </c>
      <c r="S4436" s="1" t="str">
        <f>IF(Flights[[#This Row],[Length (hr)]]&lt;2, "No meal", IF(Flights[[#This Row],[Length (hr)]]&lt;3.5, "Light meal", "Full meal"))</f>
        <v>Full meal</v>
      </c>
      <c r="T4436" s="1" t="str">
        <f>IF(AND(Flights[[#This Row],[Airline]]="US Airways", Flights[[#This Row],[Meal]]="Full Meal"), "Yes", "No")</f>
        <v>No</v>
      </c>
      <c r="U4436" s="1">
        <v>0.7319444444444444</v>
      </c>
      <c r="V4436">
        <v>-10</v>
      </c>
      <c r="W4436" s="1" t="str">
        <f>IF(Flights[[#This Row],[Arrival Delay]] = "", "Cancelled", IF(Flights[[#This Row],[Arrival Delay]]&gt;15, "Delayed", "On time"))</f>
        <v>On time</v>
      </c>
      <c r="X4436" t="str">
        <f>IF(Flights[[#This Row],[Status]]&lt;&gt;"Delayed","", IF(Flights[[#This Row],[Arrival Delay]]&gt;120, "Severe", IF(Flights[[#This Row],[Arrival Delay]]&gt;60, "Major", "Moderate")))</f>
        <v/>
      </c>
      <c r="Y4436" t="b">
        <v>0</v>
      </c>
      <c r="AA4436" t="str">
        <f>IF(OR(AND(Flights[[#This Row],[Status]]="Cancelled", Flights[[#This Row],[Cancellation Reason]]="Airline/Carrier"), Flights[[#This Row],[Delay Type]]="Severe"), "Yes", "No")</f>
        <v>No</v>
      </c>
    </row>
    <row r="4437" spans="1:27" x14ac:dyDescent="0.3">
      <c r="A4437" s="3">
        <v>42327</v>
      </c>
      <c r="B4437" s="22">
        <f>WEEKNUM(Flights[[#This Row],[Date]], 1)</f>
        <v>47</v>
      </c>
      <c r="C4437" s="22">
        <f>WEEKDAY(Flights[[#This Row],[Date]],1)</f>
        <v>5</v>
      </c>
      <c r="D4437" t="s">
        <v>61</v>
      </c>
      <c r="E4437" t="s">
        <v>1987</v>
      </c>
      <c r="F4437" t="s">
        <v>0</v>
      </c>
      <c r="G4437" t="s">
        <v>12</v>
      </c>
      <c r="H4437" t="str">
        <f>_xlfn.XLOOKUP(Flights[[#This Row],[Destination]], Airports!$A$2:$A$78, Airports!$D$2:$D$78)</f>
        <v>New York</v>
      </c>
      <c r="I4437" t="str" cm="1">
        <f t="array" ref="I4437">_xlfn.XLOOKUP(Flights[[#This Row],[Destination]],_xlfn._TRO_TRAILING( Airports!A:A),_xlfn._TRO_TRAILING( Airports!E:E), "Not found")</f>
        <v>NY</v>
      </c>
      <c r="J4437" s="1">
        <v>0.44097222222222221</v>
      </c>
      <c r="K4437" s="22">
        <f>HOUR(Flights[[#This Row],[Scheduled Departure]])</f>
        <v>10</v>
      </c>
      <c r="L4437" s="1">
        <v>0.51458333333333328</v>
      </c>
      <c r="M4437">
        <f>(L4437-J4437)*24*60</f>
        <v>105.99999999999994</v>
      </c>
      <c r="N4437" s="16">
        <f>Flights[[#This Row],[Length (min)]]/60</f>
        <v>5.7166666666666668</v>
      </c>
      <c r="O4437">
        <v>343</v>
      </c>
      <c r="P4437">
        <v>2475</v>
      </c>
      <c r="Q4437" s="18">
        <f>IFERROR(Flights[[#This Row],[Distance]]/Flights[[#This Row],[Length (hr)]], "")</f>
        <v>432.94460641399417</v>
      </c>
      <c r="R4437" s="1">
        <v>0.79374999999999996</v>
      </c>
      <c r="S4437" s="1" t="str">
        <f>IF(Flights[[#This Row],[Length (hr)]]&lt;2, "No meal", IF(Flights[[#This Row],[Length (hr)]]&lt;3.5, "Light meal", "Full meal"))</f>
        <v>Full meal</v>
      </c>
      <c r="T4437" s="1" t="str">
        <f>IF(AND(Flights[[#This Row],[Airline]]="US Airways", Flights[[#This Row],[Meal]]="Full Meal"), "Yes", "No")</f>
        <v>No</v>
      </c>
      <c r="U4437" s="1">
        <v>0.87777777777777777</v>
      </c>
      <c r="V4437">
        <v>121</v>
      </c>
      <c r="W4437" s="1" t="str">
        <f>IF(Flights[[#This Row],[Arrival Delay]] = "", "Cancelled", IF(Flights[[#This Row],[Arrival Delay]]&gt;15, "Delayed", "On time"))</f>
        <v>Delayed</v>
      </c>
      <c r="X4437" t="str">
        <f>IF(Flights[[#This Row],[Status]]&lt;&gt;"Delayed","", IF(Flights[[#This Row],[Arrival Delay]]&gt;120, "Severe", IF(Flights[[#This Row],[Arrival Delay]]&gt;60, "Major", "Moderate")))</f>
        <v>Severe</v>
      </c>
      <c r="Y4437" t="b">
        <v>0</v>
      </c>
      <c r="AA4437" t="str">
        <f>IF(OR(AND(Flights[[#This Row],[Status]]="Cancelled", Flights[[#This Row],[Cancellation Reason]]="Airline/Carrier"), Flights[[#This Row],[Delay Type]]="Severe"), "Yes", "No")</f>
        <v>Yes</v>
      </c>
    </row>
    <row r="4438" spans="1:27" x14ac:dyDescent="0.3">
      <c r="A4438" s="3">
        <v>42327</v>
      </c>
      <c r="B4438" s="22">
        <f>WEEKNUM(Flights[[#This Row],[Date]], 1)</f>
        <v>47</v>
      </c>
      <c r="C4438" s="22">
        <f>WEEKDAY(Flights[[#This Row],[Date]],1)</f>
        <v>5</v>
      </c>
      <c r="D4438" t="s">
        <v>533</v>
      </c>
      <c r="E4438" t="s">
        <v>1989</v>
      </c>
      <c r="F4438" t="s">
        <v>0</v>
      </c>
      <c r="G4438" t="s">
        <v>12</v>
      </c>
      <c r="H4438" t="str">
        <f>_xlfn.XLOOKUP(Flights[[#This Row],[Destination]], Airports!$A$2:$A$78, Airports!$D$2:$D$78)</f>
        <v>New York</v>
      </c>
      <c r="I4438" t="str" cm="1">
        <f t="array" ref="I4438">_xlfn.XLOOKUP(Flights[[#This Row],[Destination]],_xlfn._TRO_TRAILING( Airports!A:A),_xlfn._TRO_TRAILING( Airports!E:E), "Not found")</f>
        <v>NY</v>
      </c>
      <c r="J4438" s="1">
        <v>0.58333333333333337</v>
      </c>
      <c r="K4438" s="22">
        <f>HOUR(Flights[[#This Row],[Scheduled Departure]])</f>
        <v>14</v>
      </c>
      <c r="L4438" s="1">
        <v>0.63194444444444442</v>
      </c>
      <c r="M4438">
        <f>(L4438-J4438)*24*60</f>
        <v>69.999999999999915</v>
      </c>
      <c r="N4438" s="16">
        <f>Flights[[#This Row],[Length (min)]]/60</f>
        <v>5.2666666666666666</v>
      </c>
      <c r="O4438">
        <v>316</v>
      </c>
      <c r="P4438">
        <v>2475</v>
      </c>
      <c r="Q4438" s="18">
        <f>IFERROR(Flights[[#This Row],[Distance]]/Flights[[#This Row],[Length (hr)]], "")</f>
        <v>469.9367088607595</v>
      </c>
      <c r="R4438" s="1">
        <v>0.93055555555555558</v>
      </c>
      <c r="S4438" s="1" t="str">
        <f>IF(Flights[[#This Row],[Length (hr)]]&lt;2, "No meal", IF(Flights[[#This Row],[Length (hr)]]&lt;3.5, "Light meal", "Full meal"))</f>
        <v>Full meal</v>
      </c>
      <c r="T4438" s="1" t="str">
        <f>IF(AND(Flights[[#This Row],[Airline]]="US Airways", Flights[[#This Row],[Meal]]="Full Meal"), "Yes", "No")</f>
        <v>No</v>
      </c>
      <c r="U4438" s="1">
        <v>0.97638888888888886</v>
      </c>
      <c r="V4438">
        <v>66</v>
      </c>
      <c r="W4438" s="1" t="str">
        <f>IF(Flights[[#This Row],[Arrival Delay]] = "", "Cancelled", IF(Flights[[#This Row],[Arrival Delay]]&gt;15, "Delayed", "On time"))</f>
        <v>Delayed</v>
      </c>
      <c r="X4438" t="str">
        <f>IF(Flights[[#This Row],[Status]]&lt;&gt;"Delayed","", IF(Flights[[#This Row],[Arrival Delay]]&gt;120, "Severe", IF(Flights[[#This Row],[Arrival Delay]]&gt;60, "Major", "Moderate")))</f>
        <v>Major</v>
      </c>
      <c r="Y4438" t="b">
        <v>0</v>
      </c>
      <c r="AA4438" t="str">
        <f>IF(OR(AND(Flights[[#This Row],[Status]]="Cancelled", Flights[[#This Row],[Cancellation Reason]]="Airline/Carrier"), Flights[[#This Row],[Delay Type]]="Severe"), "Yes", "No")</f>
        <v>No</v>
      </c>
    </row>
    <row r="4439" spans="1:27" x14ac:dyDescent="0.3">
      <c r="A4439" s="3">
        <v>42327</v>
      </c>
      <c r="B4439" s="22">
        <f>WEEKNUM(Flights[[#This Row],[Date]], 1)</f>
        <v>47</v>
      </c>
      <c r="C4439" s="22">
        <f>WEEKDAY(Flights[[#This Row],[Date]],1)</f>
        <v>5</v>
      </c>
      <c r="D4439" t="s">
        <v>146</v>
      </c>
      <c r="E4439" t="s">
        <v>1987</v>
      </c>
      <c r="F4439" t="s">
        <v>0</v>
      </c>
      <c r="G4439" t="s">
        <v>7</v>
      </c>
      <c r="H4439" t="str">
        <f>_xlfn.XLOOKUP(Flights[[#This Row],[Destination]], Airports!$A$2:$A$78, Airports!$D$2:$D$78)</f>
        <v>Austin</v>
      </c>
      <c r="I4439" t="str" cm="1">
        <f t="array" ref="I4439">_xlfn.XLOOKUP(Flights[[#This Row],[Destination]],_xlfn._TRO_TRAILING( Airports!A:A),_xlfn._TRO_TRAILING( Airports!E:E), "Not found")</f>
        <v>TX</v>
      </c>
      <c r="J4439" s="1">
        <v>0.60069444444444442</v>
      </c>
      <c r="K4439" s="22">
        <f>HOUR(Flights[[#This Row],[Scheduled Departure]])</f>
        <v>14</v>
      </c>
      <c r="L4439" s="1">
        <v>0.59652777777777777</v>
      </c>
      <c r="M4439">
        <f>(L4439-J4439)*24*60</f>
        <v>-5.9999999999999787</v>
      </c>
      <c r="N4439" s="16">
        <f>Flights[[#This Row],[Length (min)]]/60</f>
        <v>2.8</v>
      </c>
      <c r="O4439">
        <v>168</v>
      </c>
      <c r="P4439">
        <v>1242</v>
      </c>
      <c r="Q4439" s="18">
        <f>IFERROR(Flights[[#This Row],[Distance]]/Flights[[#This Row],[Length (hr)]], "")</f>
        <v>443.57142857142861</v>
      </c>
      <c r="R4439" s="1">
        <v>0.80555555555555558</v>
      </c>
      <c r="S4439" s="1" t="str">
        <f>IF(Flights[[#This Row],[Length (hr)]]&lt;2, "No meal", IF(Flights[[#This Row],[Length (hr)]]&lt;3.5, "Light meal", "Full meal"))</f>
        <v>Light meal</v>
      </c>
      <c r="T4439" s="1" t="str">
        <f>IF(AND(Flights[[#This Row],[Airline]]="US Airways", Flights[[#This Row],[Meal]]="Full Meal"), "Yes", "No")</f>
        <v>No</v>
      </c>
      <c r="U4439" s="1">
        <v>0.79652777777777772</v>
      </c>
      <c r="V4439">
        <v>-13</v>
      </c>
      <c r="W4439" s="1" t="str">
        <f>IF(Flights[[#This Row],[Arrival Delay]] = "", "Cancelled", IF(Flights[[#This Row],[Arrival Delay]]&gt;15, "Delayed", "On time"))</f>
        <v>On time</v>
      </c>
      <c r="X4439" t="str">
        <f>IF(Flights[[#This Row],[Status]]&lt;&gt;"Delayed","", IF(Flights[[#This Row],[Arrival Delay]]&gt;120, "Severe", IF(Flights[[#This Row],[Arrival Delay]]&gt;60, "Major", "Moderate")))</f>
        <v/>
      </c>
      <c r="Y4439" t="b">
        <v>0</v>
      </c>
      <c r="AA4439" t="str">
        <f>IF(OR(AND(Flights[[#This Row],[Status]]="Cancelled", Flights[[#This Row],[Cancellation Reason]]="Airline/Carrier"), Flights[[#This Row],[Delay Type]]="Severe"), "Yes", "No")</f>
        <v>No</v>
      </c>
    </row>
    <row r="4440" spans="1:27" x14ac:dyDescent="0.3">
      <c r="A4440" s="3">
        <v>42327</v>
      </c>
      <c r="B4440" s="22">
        <f>WEEKNUM(Flights[[#This Row],[Date]], 1)</f>
        <v>47</v>
      </c>
      <c r="C4440" s="22">
        <f>WEEKDAY(Flights[[#This Row],[Date]],1)</f>
        <v>5</v>
      </c>
      <c r="D4440" t="s">
        <v>586</v>
      </c>
      <c r="E4440" t="s">
        <v>1989</v>
      </c>
      <c r="F4440" t="s">
        <v>0</v>
      </c>
      <c r="G4440" t="s">
        <v>17</v>
      </c>
      <c r="H4440" t="str">
        <f>_xlfn.XLOOKUP(Flights[[#This Row],[Destination]], Airports!$A$2:$A$78, Airports!$D$2:$D$78)</f>
        <v>Honolulu</v>
      </c>
      <c r="I4440" t="str" cm="1">
        <f t="array" ref="I4440">_xlfn.XLOOKUP(Flights[[#This Row],[Destination]],_xlfn._TRO_TRAILING( Airports!A:A),_xlfn._TRO_TRAILING( Airports!E:E), "Not found")</f>
        <v>HI</v>
      </c>
      <c r="J4440" s="1">
        <v>0.78125</v>
      </c>
      <c r="K4440" s="22">
        <f>HOUR(Flights[[#This Row],[Scheduled Departure]])</f>
        <v>18</v>
      </c>
      <c r="L4440" s="1">
        <v>0.79166666666666663</v>
      </c>
      <c r="M4440">
        <f>(L4440-J4440)*24*60</f>
        <v>14.999999999999947</v>
      </c>
      <c r="N4440" s="16">
        <f>Flights[[#This Row],[Length (min)]]/60</f>
        <v>5.8666666666666663</v>
      </c>
      <c r="O4440">
        <v>352</v>
      </c>
      <c r="P4440">
        <v>2556</v>
      </c>
      <c r="Q4440" s="18">
        <f>IFERROR(Flights[[#This Row],[Distance]]/Flights[[#This Row],[Length (hr)]], "")</f>
        <v>435.68181818181819</v>
      </c>
      <c r="R4440" s="1">
        <v>0.94027777777777777</v>
      </c>
      <c r="S4440" s="1" t="str">
        <f>IF(Flights[[#This Row],[Length (hr)]]&lt;2, "No meal", IF(Flights[[#This Row],[Length (hr)]]&lt;3.5, "Light meal", "Full meal"))</f>
        <v>Full meal</v>
      </c>
      <c r="T4440" s="1" t="str">
        <f>IF(AND(Flights[[#This Row],[Airline]]="US Airways", Flights[[#This Row],[Meal]]="Full Meal"), "Yes", "No")</f>
        <v>No</v>
      </c>
      <c r="U4440" s="1">
        <v>0.95277777777777772</v>
      </c>
      <c r="V4440">
        <v>18</v>
      </c>
      <c r="W4440" s="1" t="str">
        <f>IF(Flights[[#This Row],[Arrival Delay]] = "", "Cancelled", IF(Flights[[#This Row],[Arrival Delay]]&gt;15, "Delayed", "On time"))</f>
        <v>Delayed</v>
      </c>
      <c r="X4440" t="str">
        <f>IF(Flights[[#This Row],[Status]]&lt;&gt;"Delayed","", IF(Flights[[#This Row],[Arrival Delay]]&gt;120, "Severe", IF(Flights[[#This Row],[Arrival Delay]]&gt;60, "Major", "Moderate")))</f>
        <v>Moderate</v>
      </c>
      <c r="Y4440" t="b">
        <v>0</v>
      </c>
      <c r="AA4440" t="str">
        <f>IF(OR(AND(Flights[[#This Row],[Status]]="Cancelled", Flights[[#This Row],[Cancellation Reason]]="Airline/Carrier"), Flights[[#This Row],[Delay Type]]="Severe"), "Yes", "No")</f>
        <v>No</v>
      </c>
    </row>
    <row r="4441" spans="1:27" x14ac:dyDescent="0.3">
      <c r="A4441" s="3">
        <v>42327</v>
      </c>
      <c r="B4441" s="22">
        <f>WEEKNUM(Flights[[#This Row],[Date]], 1)</f>
        <v>47</v>
      </c>
      <c r="C4441" s="22">
        <f>WEEKDAY(Flights[[#This Row],[Date]],1)</f>
        <v>5</v>
      </c>
      <c r="D4441" t="s">
        <v>1783</v>
      </c>
      <c r="E4441" t="s">
        <v>1989</v>
      </c>
      <c r="F4441" t="s">
        <v>0</v>
      </c>
      <c r="G4441" t="s">
        <v>24</v>
      </c>
      <c r="H4441" t="str">
        <f>_xlfn.XLOOKUP(Flights[[#This Row],[Destination]], Airports!$A$2:$A$78, Airports!$D$2:$D$78)</f>
        <v>Portland</v>
      </c>
      <c r="I4441" t="str" cm="1">
        <f t="array" ref="I4441">_xlfn.XLOOKUP(Flights[[#This Row],[Destination]],_xlfn._TRO_TRAILING( Airports!A:A),_xlfn._TRO_TRAILING( Airports!E:E), "Not found")</f>
        <v>OR</v>
      </c>
      <c r="J4441" s="1">
        <v>0.83680555555555558</v>
      </c>
      <c r="K4441" s="22">
        <f>HOUR(Flights[[#This Row],[Scheduled Departure]])</f>
        <v>20</v>
      </c>
      <c r="L4441" s="1">
        <v>0.83611111111111114</v>
      </c>
      <c r="M4441">
        <f>(L4441-J4441)*24*60</f>
        <v>-0.99999999999999645</v>
      </c>
      <c r="N4441" s="16">
        <f>Flights[[#This Row],[Length (min)]]/60</f>
        <v>2.4833333333333334</v>
      </c>
      <c r="O4441">
        <v>149</v>
      </c>
      <c r="P4441">
        <v>834</v>
      </c>
      <c r="Q4441" s="18">
        <f>IFERROR(Flights[[#This Row],[Distance]]/Flights[[#This Row],[Length (hr)]], "")</f>
        <v>335.83892617449663</v>
      </c>
      <c r="R4441" s="1">
        <v>0.94027777777777777</v>
      </c>
      <c r="S4441" s="1" t="str">
        <f>IF(Flights[[#This Row],[Length (hr)]]&lt;2, "No meal", IF(Flights[[#This Row],[Length (hr)]]&lt;3.5, "Light meal", "Full meal"))</f>
        <v>Light meal</v>
      </c>
      <c r="T4441" s="1" t="str">
        <f>IF(AND(Flights[[#This Row],[Airline]]="US Airways", Flights[[#This Row],[Meal]]="Full Meal"), "Yes", "No")</f>
        <v>No</v>
      </c>
      <c r="U4441" s="1">
        <v>0.93958333333333333</v>
      </c>
      <c r="V4441">
        <v>-1</v>
      </c>
      <c r="W4441" s="1" t="str">
        <f>IF(Flights[[#This Row],[Arrival Delay]] = "", "Cancelled", IF(Flights[[#This Row],[Arrival Delay]]&gt;15, "Delayed", "On time"))</f>
        <v>On time</v>
      </c>
      <c r="X4441" t="str">
        <f>IF(Flights[[#This Row],[Status]]&lt;&gt;"Delayed","", IF(Flights[[#This Row],[Arrival Delay]]&gt;120, "Severe", IF(Flights[[#This Row],[Arrival Delay]]&gt;60, "Major", "Moderate")))</f>
        <v/>
      </c>
      <c r="Y4441" t="b">
        <v>0</v>
      </c>
      <c r="AA4441" t="str">
        <f>IF(OR(AND(Flights[[#This Row],[Status]]="Cancelled", Flights[[#This Row],[Cancellation Reason]]="Airline/Carrier"), Flights[[#This Row],[Delay Type]]="Severe"), "Yes", "No")</f>
        <v>No</v>
      </c>
    </row>
    <row r="4442" spans="1:27" x14ac:dyDescent="0.3">
      <c r="A4442" s="3">
        <v>42327</v>
      </c>
      <c r="B4442" s="22">
        <f>WEEKNUM(Flights[[#This Row],[Date]], 1)</f>
        <v>47</v>
      </c>
      <c r="C4442" s="22">
        <f>WEEKDAY(Flights[[#This Row],[Date]],1)</f>
        <v>5</v>
      </c>
      <c r="D4442" t="s">
        <v>671</v>
      </c>
      <c r="E4442" t="s">
        <v>1989</v>
      </c>
      <c r="F4442" t="s">
        <v>0</v>
      </c>
      <c r="G4442" t="s">
        <v>26</v>
      </c>
      <c r="H4442" t="str">
        <f>_xlfn.XLOOKUP(Flights[[#This Row],[Destination]], Airports!$A$2:$A$78, Airports!$D$2:$D$78)</f>
        <v>Atlanta</v>
      </c>
      <c r="I4442" t="str" cm="1">
        <f t="array" ref="I4442">_xlfn.XLOOKUP(Flights[[#This Row],[Destination]],_xlfn._TRO_TRAILING( Airports!A:A),_xlfn._TRO_TRAILING( Airports!E:E), "Not found")</f>
        <v>GA</v>
      </c>
      <c r="J4442" s="1">
        <v>0.94444444444444442</v>
      </c>
      <c r="K4442" s="22">
        <f>HOUR(Flights[[#This Row],[Scheduled Departure]])</f>
        <v>22</v>
      </c>
      <c r="L4442" s="1">
        <v>0.94444444444444442</v>
      </c>
      <c r="M4442">
        <f>(L4442-J4442)*24*60</f>
        <v>0</v>
      </c>
      <c r="N4442" s="16">
        <f>Flights[[#This Row],[Length (min)]]/60</f>
        <v>4.0166666666666666</v>
      </c>
      <c r="O4442">
        <v>241</v>
      </c>
      <c r="P4442">
        <v>1947</v>
      </c>
      <c r="Q4442" s="18">
        <f>IFERROR(Flights[[#This Row],[Distance]]/Flights[[#This Row],[Length (hr)]], "")</f>
        <v>484.73029045643153</v>
      </c>
      <c r="R4442" s="1">
        <v>0.24374999999999999</v>
      </c>
      <c r="S4442" s="1" t="str">
        <f>IF(Flights[[#This Row],[Length (hr)]]&lt;2, "No meal", IF(Flights[[#This Row],[Length (hr)]]&lt;3.5, "Light meal", "Full meal"))</f>
        <v>Full meal</v>
      </c>
      <c r="T4442" s="1" t="str">
        <f>IF(AND(Flights[[#This Row],[Airline]]="US Airways", Flights[[#This Row],[Meal]]="Full Meal"), "Yes", "No")</f>
        <v>No</v>
      </c>
      <c r="U4442" s="1">
        <v>0.23680555555555555</v>
      </c>
      <c r="V4442">
        <v>-10</v>
      </c>
      <c r="W4442" s="1" t="str">
        <f>IF(Flights[[#This Row],[Arrival Delay]] = "", "Cancelled", IF(Flights[[#This Row],[Arrival Delay]]&gt;15, "Delayed", "On time"))</f>
        <v>On time</v>
      </c>
      <c r="X4442" t="str">
        <f>IF(Flights[[#This Row],[Status]]&lt;&gt;"Delayed","", IF(Flights[[#This Row],[Arrival Delay]]&gt;120, "Severe", IF(Flights[[#This Row],[Arrival Delay]]&gt;60, "Major", "Moderate")))</f>
        <v/>
      </c>
      <c r="Y4442" t="b">
        <v>0</v>
      </c>
      <c r="AA4442" t="str">
        <f>IF(OR(AND(Flights[[#This Row],[Status]]="Cancelled", Flights[[#This Row],[Cancellation Reason]]="Airline/Carrier"), Flights[[#This Row],[Delay Type]]="Severe"), "Yes", "No")</f>
        <v>No</v>
      </c>
    </row>
    <row r="4443" spans="1:27" x14ac:dyDescent="0.3">
      <c r="A4443" s="3">
        <v>42327</v>
      </c>
      <c r="B4443" s="22">
        <f>WEEKNUM(Flights[[#This Row],[Date]], 1)</f>
        <v>47</v>
      </c>
      <c r="C4443" s="22">
        <f>WEEKDAY(Flights[[#This Row],[Date]],1)</f>
        <v>5</v>
      </c>
      <c r="D4443" t="s">
        <v>1654</v>
      </c>
      <c r="E4443" t="s">
        <v>1993</v>
      </c>
      <c r="F4443" t="s">
        <v>0</v>
      </c>
      <c r="G4443" t="s">
        <v>257</v>
      </c>
      <c r="H4443" t="str">
        <f>_xlfn.XLOOKUP(Flights[[#This Row],[Destination]], Airports!$A$2:$A$78, Airports!$D$2:$D$78)</f>
        <v>Baltimore</v>
      </c>
      <c r="I4443" t="str" cm="1">
        <f t="array" ref="I4443">_xlfn.XLOOKUP(Flights[[#This Row],[Destination]],_xlfn._TRO_TRAILING( Airports!A:A),_xlfn._TRO_TRAILING( Airports!E:E), "Not found")</f>
        <v>MD</v>
      </c>
      <c r="J4443" s="1">
        <v>0.95833333333333337</v>
      </c>
      <c r="K4443" s="22">
        <f>HOUR(Flights[[#This Row],[Scheduled Departure]])</f>
        <v>23</v>
      </c>
      <c r="L4443" s="1">
        <v>0.95833333333333337</v>
      </c>
      <c r="M4443">
        <f>(L4443-J4443)*24*60</f>
        <v>0</v>
      </c>
      <c r="N4443" s="16">
        <f>Flights[[#This Row],[Length (min)]]/60</f>
        <v>4.5333333333333332</v>
      </c>
      <c r="O4443">
        <v>272</v>
      </c>
      <c r="P4443">
        <v>2329</v>
      </c>
      <c r="Q4443" s="18">
        <f>IFERROR(Flights[[#This Row],[Distance]]/Flights[[#This Row],[Length (hr)]], "")</f>
        <v>513.75</v>
      </c>
      <c r="R4443" s="1">
        <v>0.29444444444444445</v>
      </c>
      <c r="S4443" s="1" t="str">
        <f>IF(Flights[[#This Row],[Length (hr)]]&lt;2, "No meal", IF(Flights[[#This Row],[Length (hr)]]&lt;3.5, "Light meal", "Full meal"))</f>
        <v>Full meal</v>
      </c>
      <c r="T4443" s="1" t="str">
        <f>IF(AND(Flights[[#This Row],[Airline]]="US Airways", Flights[[#This Row],[Meal]]="Full Meal"), "Yes", "No")</f>
        <v>No</v>
      </c>
      <c r="U4443" s="1">
        <v>0.2722222222222222</v>
      </c>
      <c r="V4443">
        <v>-32</v>
      </c>
      <c r="W4443" s="1" t="str">
        <f>IF(Flights[[#This Row],[Arrival Delay]] = "", "Cancelled", IF(Flights[[#This Row],[Arrival Delay]]&gt;15, "Delayed", "On time"))</f>
        <v>On time</v>
      </c>
      <c r="X4443" t="str">
        <f>IF(Flights[[#This Row],[Status]]&lt;&gt;"Delayed","", IF(Flights[[#This Row],[Arrival Delay]]&gt;120, "Severe", IF(Flights[[#This Row],[Arrival Delay]]&gt;60, "Major", "Moderate")))</f>
        <v/>
      </c>
      <c r="Y4443" t="b">
        <v>0</v>
      </c>
      <c r="AA4443" t="str">
        <f>IF(OR(AND(Flights[[#This Row],[Status]]="Cancelled", Flights[[#This Row],[Cancellation Reason]]="Airline/Carrier"), Flights[[#This Row],[Delay Type]]="Severe"), "Yes", "No")</f>
        <v>No</v>
      </c>
    </row>
    <row r="4444" spans="1:27" x14ac:dyDescent="0.3">
      <c r="A4444" s="3">
        <v>42328</v>
      </c>
      <c r="B4444" s="22">
        <f>WEEKNUM(Flights[[#This Row],[Date]], 1)</f>
        <v>47</v>
      </c>
      <c r="C4444" s="22">
        <f>WEEKDAY(Flights[[#This Row],[Date]],1)</f>
        <v>6</v>
      </c>
      <c r="D4444" t="s">
        <v>1562</v>
      </c>
      <c r="E4444" t="s">
        <v>1990</v>
      </c>
      <c r="F4444" t="s">
        <v>0</v>
      </c>
      <c r="G4444" t="s">
        <v>281</v>
      </c>
      <c r="H4444" t="str">
        <f>_xlfn.XLOOKUP(Flights[[#This Row],[Destination]], Airports!$A$2:$A$78, Airports!$D$2:$D$78)</f>
        <v>Newark</v>
      </c>
      <c r="I4444" t="str" cm="1">
        <f t="array" ref="I4444">_xlfn.XLOOKUP(Flights[[#This Row],[Destination]],_xlfn._TRO_TRAILING( Airports!A:A),_xlfn._TRO_TRAILING( Airports!E:E), "Not found")</f>
        <v>NJ</v>
      </c>
      <c r="J4444" s="1">
        <v>0.48333333333333334</v>
      </c>
      <c r="K4444" s="22">
        <f>HOUR(Flights[[#This Row],[Scheduled Departure]])</f>
        <v>11</v>
      </c>
      <c r="L4444" s="1">
        <v>0.4826388888888889</v>
      </c>
      <c r="M4444">
        <f>(L4444-J4444)*24*60</f>
        <v>-0.99999999999999645</v>
      </c>
      <c r="N4444" s="16">
        <f>Flights[[#This Row],[Length (min)]]/60</f>
        <v>5.0166666666666666</v>
      </c>
      <c r="O4444">
        <v>301</v>
      </c>
      <c r="P4444">
        <v>2454</v>
      </c>
      <c r="Q4444" s="18">
        <f>IFERROR(Flights[[#This Row],[Distance]]/Flights[[#This Row],[Length (hr)]], "")</f>
        <v>489.16943521594686</v>
      </c>
      <c r="R4444" s="1">
        <v>0.83333333333333337</v>
      </c>
      <c r="S4444" s="1" t="str">
        <f>IF(Flights[[#This Row],[Length (hr)]]&lt;2, "No meal", IF(Flights[[#This Row],[Length (hr)]]&lt;3.5, "Light meal", "Full meal"))</f>
        <v>Full meal</v>
      </c>
      <c r="T4444" s="1" t="str">
        <f>IF(AND(Flights[[#This Row],[Airline]]="US Airways", Flights[[#This Row],[Meal]]="Full Meal"), "Yes", "No")</f>
        <v>No</v>
      </c>
      <c r="U4444" s="1">
        <v>0.81666666666666665</v>
      </c>
      <c r="V4444">
        <v>-24</v>
      </c>
      <c r="W4444" s="1" t="str">
        <f>IF(Flights[[#This Row],[Arrival Delay]] = "", "Cancelled", IF(Flights[[#This Row],[Arrival Delay]]&gt;15, "Delayed", "On time"))</f>
        <v>On time</v>
      </c>
      <c r="X4444" t="str">
        <f>IF(Flights[[#This Row],[Status]]&lt;&gt;"Delayed","", IF(Flights[[#This Row],[Arrival Delay]]&gt;120, "Severe", IF(Flights[[#This Row],[Arrival Delay]]&gt;60, "Major", "Moderate")))</f>
        <v/>
      </c>
      <c r="Y4444" t="b">
        <v>0</v>
      </c>
      <c r="AA4444" t="str">
        <f>IF(OR(AND(Flights[[#This Row],[Status]]="Cancelled", Flights[[#This Row],[Cancellation Reason]]="Airline/Carrier"), Flights[[#This Row],[Delay Type]]="Severe"), "Yes", "No")</f>
        <v>No</v>
      </c>
    </row>
    <row r="4445" spans="1:27" x14ac:dyDescent="0.3">
      <c r="A4445" s="3">
        <v>42328</v>
      </c>
      <c r="B4445" s="22">
        <f>WEEKNUM(Flights[[#This Row],[Date]], 1)</f>
        <v>47</v>
      </c>
      <c r="C4445" s="22">
        <f>WEEKDAY(Flights[[#This Row],[Date]],1)</f>
        <v>6</v>
      </c>
      <c r="D4445" t="s">
        <v>1767</v>
      </c>
      <c r="E4445" t="s">
        <v>1993</v>
      </c>
      <c r="F4445" t="s">
        <v>0</v>
      </c>
      <c r="G4445" t="s">
        <v>26</v>
      </c>
      <c r="H4445" t="str">
        <f>_xlfn.XLOOKUP(Flights[[#This Row],[Destination]], Airports!$A$2:$A$78, Airports!$D$2:$D$78)</f>
        <v>Atlanta</v>
      </c>
      <c r="I4445" t="str" cm="1">
        <f t="array" ref="I4445">_xlfn.XLOOKUP(Flights[[#This Row],[Destination]],_xlfn._TRO_TRAILING( Airports!A:A),_xlfn._TRO_TRAILING( Airports!E:E), "Not found")</f>
        <v>GA</v>
      </c>
      <c r="J4445" s="1">
        <v>0.5</v>
      </c>
      <c r="K4445" s="22">
        <f>HOUR(Flights[[#This Row],[Scheduled Departure]])</f>
        <v>12</v>
      </c>
      <c r="L4445" s="1">
        <v>0.5083333333333333</v>
      </c>
      <c r="M4445">
        <f>(L4445-J4445)*24*60</f>
        <v>11.999999999999957</v>
      </c>
      <c r="N4445" s="16">
        <f>Flights[[#This Row],[Length (min)]]/60</f>
        <v>3.9</v>
      </c>
      <c r="O4445">
        <v>234</v>
      </c>
      <c r="P4445">
        <v>1947</v>
      </c>
      <c r="Q4445" s="18">
        <f>IFERROR(Flights[[#This Row],[Distance]]/Flights[[#This Row],[Length (hr)]], "")</f>
        <v>499.23076923076923</v>
      </c>
      <c r="R4445" s="1">
        <v>0.79861111111111116</v>
      </c>
      <c r="S4445" s="1" t="str">
        <f>IF(Flights[[#This Row],[Length (hr)]]&lt;2, "No meal", IF(Flights[[#This Row],[Length (hr)]]&lt;3.5, "Light meal", "Full meal"))</f>
        <v>Full meal</v>
      </c>
      <c r="T4445" s="1" t="str">
        <f>IF(AND(Flights[[#This Row],[Airline]]="US Airways", Flights[[#This Row],[Meal]]="Full Meal"), "Yes", "No")</f>
        <v>No</v>
      </c>
      <c r="U4445" s="1">
        <v>0.79583333333333328</v>
      </c>
      <c r="V4445">
        <v>-4</v>
      </c>
      <c r="W4445" s="1" t="str">
        <f>IF(Flights[[#This Row],[Arrival Delay]] = "", "Cancelled", IF(Flights[[#This Row],[Arrival Delay]]&gt;15, "Delayed", "On time"))</f>
        <v>On time</v>
      </c>
      <c r="X4445" t="str">
        <f>IF(Flights[[#This Row],[Status]]&lt;&gt;"Delayed","", IF(Flights[[#This Row],[Arrival Delay]]&gt;120, "Severe", IF(Flights[[#This Row],[Arrival Delay]]&gt;60, "Major", "Moderate")))</f>
        <v/>
      </c>
      <c r="Y4445" t="b">
        <v>0</v>
      </c>
      <c r="AA4445" t="str">
        <f>IF(OR(AND(Flights[[#This Row],[Status]]="Cancelled", Flights[[#This Row],[Cancellation Reason]]="Airline/Carrier"), Flights[[#This Row],[Delay Type]]="Severe"), "Yes", "No")</f>
        <v>No</v>
      </c>
    </row>
    <row r="4446" spans="1:27" x14ac:dyDescent="0.3">
      <c r="A4446" s="3">
        <v>42328</v>
      </c>
      <c r="B4446" s="22">
        <f>WEEKNUM(Flights[[#This Row],[Date]], 1)</f>
        <v>47</v>
      </c>
      <c r="C4446" s="22">
        <f>WEEKDAY(Flights[[#This Row],[Date]],1)</f>
        <v>6</v>
      </c>
      <c r="D4446" t="s">
        <v>516</v>
      </c>
      <c r="E4446" t="s">
        <v>1994</v>
      </c>
      <c r="F4446" t="s">
        <v>0</v>
      </c>
      <c r="G4446" t="s">
        <v>339</v>
      </c>
      <c r="H4446" t="str">
        <f>_xlfn.XLOOKUP(Flights[[#This Row],[Destination]], Airports!$A$2:$A$78, Airports!$D$2:$D$78)</f>
        <v>San Diego</v>
      </c>
      <c r="I4446" t="str" cm="1">
        <f t="array" ref="I4446">_xlfn.XLOOKUP(Flights[[#This Row],[Destination]],_xlfn._TRO_TRAILING( Airports!A:A),_xlfn._TRO_TRAILING( Airports!E:E), "Not found")</f>
        <v>CA</v>
      </c>
      <c r="J4446" s="1">
        <v>0.55208333333333337</v>
      </c>
      <c r="K4446" s="22">
        <f>HOUR(Flights[[#This Row],[Scheduled Departure]])</f>
        <v>13</v>
      </c>
      <c r="L4446" s="1">
        <v>0.5493055555555556</v>
      </c>
      <c r="M4446">
        <f>(L4446-J4446)*24*60</f>
        <v>-3.9999999999999858</v>
      </c>
      <c r="N4446" s="16">
        <f>Flights[[#This Row],[Length (min)]]/60</f>
        <v>0.78333333333333333</v>
      </c>
      <c r="O4446">
        <v>47</v>
      </c>
      <c r="P4446">
        <v>109</v>
      </c>
      <c r="Q4446" s="18">
        <f>IFERROR(Flights[[#This Row],[Distance]]/Flights[[#This Row],[Length (hr)]], "")</f>
        <v>139.14893617021278</v>
      </c>
      <c r="R4446" s="1">
        <v>0.59305555555555556</v>
      </c>
      <c r="S4446" s="1" t="str">
        <f>IF(Flights[[#This Row],[Length (hr)]]&lt;2, "No meal", IF(Flights[[#This Row],[Length (hr)]]&lt;3.5, "Light meal", "Full meal"))</f>
        <v>No meal</v>
      </c>
      <c r="T4446" s="1" t="str">
        <f>IF(AND(Flights[[#This Row],[Airline]]="US Airways", Flights[[#This Row],[Meal]]="Full Meal"), "Yes", "No")</f>
        <v>No</v>
      </c>
      <c r="U4446" s="1">
        <v>0.58194444444444449</v>
      </c>
      <c r="V4446">
        <v>-16</v>
      </c>
      <c r="W4446" s="1" t="str">
        <f>IF(Flights[[#This Row],[Arrival Delay]] = "", "Cancelled", IF(Flights[[#This Row],[Arrival Delay]]&gt;15, "Delayed", "On time"))</f>
        <v>On time</v>
      </c>
      <c r="X4446" t="str">
        <f>IF(Flights[[#This Row],[Status]]&lt;&gt;"Delayed","", IF(Flights[[#This Row],[Arrival Delay]]&gt;120, "Severe", IF(Flights[[#This Row],[Arrival Delay]]&gt;60, "Major", "Moderate")))</f>
        <v/>
      </c>
      <c r="Y4446" t="b">
        <v>0</v>
      </c>
      <c r="AA4446" t="str">
        <f>IF(OR(AND(Flights[[#This Row],[Status]]="Cancelled", Flights[[#This Row],[Cancellation Reason]]="Airline/Carrier"), Flights[[#This Row],[Delay Type]]="Severe"), "Yes", "No")</f>
        <v>No</v>
      </c>
    </row>
    <row r="4447" spans="1:27" x14ac:dyDescent="0.3">
      <c r="A4447" s="3">
        <v>42328</v>
      </c>
      <c r="B4447" s="22">
        <f>WEEKNUM(Flights[[#This Row],[Date]], 1)</f>
        <v>47</v>
      </c>
      <c r="C4447" s="22">
        <f>WEEKDAY(Flights[[#This Row],[Date]],1)</f>
        <v>6</v>
      </c>
      <c r="D4447" t="s">
        <v>1893</v>
      </c>
      <c r="E4447" t="s">
        <v>1989</v>
      </c>
      <c r="F4447" t="s">
        <v>0</v>
      </c>
      <c r="G4447" t="s">
        <v>351</v>
      </c>
      <c r="H4447" t="str">
        <f>_xlfn.XLOOKUP(Flights[[#This Row],[Destination]], Airports!$A$2:$A$78, Airports!$D$2:$D$78)</f>
        <v>Sacramento</v>
      </c>
      <c r="I4447" t="str" cm="1">
        <f t="array" ref="I4447">_xlfn.XLOOKUP(Flights[[#This Row],[Destination]],_xlfn._TRO_TRAILING( Airports!A:A),_xlfn._TRO_TRAILING( Airports!E:E), "Not found")</f>
        <v>CA</v>
      </c>
      <c r="J4447" s="1">
        <v>0.63194444444444442</v>
      </c>
      <c r="K4447" s="22">
        <f>HOUR(Flights[[#This Row],[Scheduled Departure]])</f>
        <v>15</v>
      </c>
      <c r="L4447" s="1">
        <v>0.62847222222222221</v>
      </c>
      <c r="M4447">
        <f>(L4447-J4447)*24*60</f>
        <v>-4.9999999999999822</v>
      </c>
      <c r="N4447" s="16">
        <f>Flights[[#This Row],[Length (min)]]/60</f>
        <v>1.5</v>
      </c>
      <c r="O4447">
        <v>90</v>
      </c>
      <c r="P4447">
        <v>373</v>
      </c>
      <c r="Q4447" s="18">
        <f>IFERROR(Flights[[#This Row],[Distance]]/Flights[[#This Row],[Length (hr)]], "")</f>
        <v>248.66666666666666</v>
      </c>
      <c r="R4447" s="1">
        <v>0.69027777777777777</v>
      </c>
      <c r="S4447" s="1" t="str">
        <f>IF(Flights[[#This Row],[Length (hr)]]&lt;2, "No meal", IF(Flights[[#This Row],[Length (hr)]]&lt;3.5, "Light meal", "Full meal"))</f>
        <v>No meal</v>
      </c>
      <c r="T4447" s="1" t="str">
        <f>IF(AND(Flights[[#This Row],[Airline]]="US Airways", Flights[[#This Row],[Meal]]="Full Meal"), "Yes", "No")</f>
        <v>No</v>
      </c>
      <c r="U4447" s="1">
        <v>0.69097222222222221</v>
      </c>
      <c r="V4447">
        <v>1</v>
      </c>
      <c r="W4447" s="1" t="str">
        <f>IF(Flights[[#This Row],[Arrival Delay]] = "", "Cancelled", IF(Flights[[#This Row],[Arrival Delay]]&gt;15, "Delayed", "On time"))</f>
        <v>On time</v>
      </c>
      <c r="X4447" t="str">
        <f>IF(Flights[[#This Row],[Status]]&lt;&gt;"Delayed","", IF(Flights[[#This Row],[Arrival Delay]]&gt;120, "Severe", IF(Flights[[#This Row],[Arrival Delay]]&gt;60, "Major", "Moderate")))</f>
        <v/>
      </c>
      <c r="Y4447" t="b">
        <v>0</v>
      </c>
      <c r="AA4447" t="str">
        <f>IF(OR(AND(Flights[[#This Row],[Status]]="Cancelled", Flights[[#This Row],[Cancellation Reason]]="Airline/Carrier"), Flights[[#This Row],[Delay Type]]="Severe"), "Yes", "No")</f>
        <v>No</v>
      </c>
    </row>
    <row r="4448" spans="1:27" x14ac:dyDescent="0.3">
      <c r="A4448" s="3">
        <v>42328</v>
      </c>
      <c r="B4448" s="22">
        <f>WEEKNUM(Flights[[#This Row],[Date]], 1)</f>
        <v>47</v>
      </c>
      <c r="C4448" s="22">
        <f>WEEKDAY(Flights[[#This Row],[Date]],1)</f>
        <v>6</v>
      </c>
      <c r="D4448" t="s">
        <v>574</v>
      </c>
      <c r="E4448" t="s">
        <v>1996</v>
      </c>
      <c r="F4448" t="s">
        <v>0</v>
      </c>
      <c r="G4448" t="s">
        <v>9</v>
      </c>
      <c r="H4448" t="str">
        <f>_xlfn.XLOOKUP(Flights[[#This Row],[Destination]], Airports!$A$2:$A$78, Airports!$D$2:$D$78)</f>
        <v>San Francisco</v>
      </c>
      <c r="I4448" t="str" cm="1">
        <f t="array" ref="I4448">_xlfn.XLOOKUP(Flights[[#This Row],[Destination]],_xlfn._TRO_TRAILING( Airports!A:A),_xlfn._TRO_TRAILING( Airports!E:E), "Not found")</f>
        <v>CA</v>
      </c>
      <c r="J4448" s="1">
        <v>0.6875</v>
      </c>
      <c r="K4448" s="22">
        <f>HOUR(Flights[[#This Row],[Scheduled Departure]])</f>
        <v>16</v>
      </c>
      <c r="L4448" s="1">
        <v>0.68541666666666667</v>
      </c>
      <c r="M4448">
        <f>(L4448-J4448)*24*60</f>
        <v>-2.9999999999999893</v>
      </c>
      <c r="N4448" s="16">
        <f>Flights[[#This Row],[Length (min)]]/60</f>
        <v>1.1166666666666667</v>
      </c>
      <c r="O4448">
        <v>67</v>
      </c>
      <c r="P4448">
        <v>337</v>
      </c>
      <c r="Q4448" s="18">
        <f>IFERROR(Flights[[#This Row],[Distance]]/Flights[[#This Row],[Length (hr)]], "")</f>
        <v>301.79104477611941</v>
      </c>
      <c r="R4448" s="1">
        <v>0.73958333333333337</v>
      </c>
      <c r="S4448" s="1" t="str">
        <f>IF(Flights[[#This Row],[Length (hr)]]&lt;2, "No meal", IF(Flights[[#This Row],[Length (hr)]]&lt;3.5, "Light meal", "Full meal"))</f>
        <v>No meal</v>
      </c>
      <c r="T4448" s="1" t="str">
        <f>IF(AND(Flights[[#This Row],[Airline]]="US Airways", Flights[[#This Row],[Meal]]="Full Meal"), "Yes", "No")</f>
        <v>No</v>
      </c>
      <c r="U4448" s="1">
        <v>0.7319444444444444</v>
      </c>
      <c r="V4448">
        <v>-11</v>
      </c>
      <c r="W4448" s="1" t="str">
        <f>IF(Flights[[#This Row],[Arrival Delay]] = "", "Cancelled", IF(Flights[[#This Row],[Arrival Delay]]&gt;15, "Delayed", "On time"))</f>
        <v>On time</v>
      </c>
      <c r="X4448" t="str">
        <f>IF(Flights[[#This Row],[Status]]&lt;&gt;"Delayed","", IF(Flights[[#This Row],[Arrival Delay]]&gt;120, "Severe", IF(Flights[[#This Row],[Arrival Delay]]&gt;60, "Major", "Moderate")))</f>
        <v/>
      </c>
      <c r="Y4448" t="b">
        <v>0</v>
      </c>
      <c r="AA4448" t="str">
        <f>IF(OR(AND(Flights[[#This Row],[Status]]="Cancelled", Flights[[#This Row],[Cancellation Reason]]="Airline/Carrier"), Flights[[#This Row],[Delay Type]]="Severe"), "Yes", "No")</f>
        <v>No</v>
      </c>
    </row>
    <row r="4449" spans="1:27" x14ac:dyDescent="0.3">
      <c r="A4449" s="3">
        <v>42328</v>
      </c>
      <c r="B4449" s="22">
        <f>WEEKNUM(Flights[[#This Row],[Date]], 1)</f>
        <v>47</v>
      </c>
      <c r="C4449" s="22">
        <f>WEEKDAY(Flights[[#This Row],[Date]],1)</f>
        <v>6</v>
      </c>
      <c r="D4449" t="s">
        <v>563</v>
      </c>
      <c r="E4449" t="s">
        <v>1990</v>
      </c>
      <c r="F4449" t="s">
        <v>0</v>
      </c>
      <c r="G4449" t="s">
        <v>4</v>
      </c>
      <c r="H4449" t="str">
        <f>_xlfn.XLOOKUP(Flights[[#This Row],[Destination]], Airports!$A$2:$A$78, Airports!$D$2:$D$78)</f>
        <v>Chicago</v>
      </c>
      <c r="I4449" t="str" cm="1">
        <f t="array" ref="I4449">_xlfn.XLOOKUP(Flights[[#This Row],[Destination]],_xlfn._TRO_TRAILING( Airports!A:A),_xlfn._TRO_TRAILING( Airports!E:E), "Not found")</f>
        <v>IL</v>
      </c>
      <c r="J4449" s="1">
        <v>0.6958333333333333</v>
      </c>
      <c r="K4449" s="22">
        <f>HOUR(Flights[[#This Row],[Scheduled Departure]])</f>
        <v>16</v>
      </c>
      <c r="L4449" s="1">
        <v>0.74236111111111114</v>
      </c>
      <c r="M4449">
        <f>(L4449-J4449)*24*60</f>
        <v>67.000000000000085</v>
      </c>
      <c r="N4449" s="16">
        <f>Flights[[#This Row],[Length (min)]]/60</f>
        <v>3.5833333333333335</v>
      </c>
      <c r="O4449">
        <v>215</v>
      </c>
      <c r="P4449">
        <v>1744</v>
      </c>
      <c r="Q4449" s="18">
        <f>IFERROR(Flights[[#This Row],[Distance]]/Flights[[#This Row],[Length (hr)]], "")</f>
        <v>486.69767441860461</v>
      </c>
      <c r="R4449" s="1">
        <v>0.95208333333333328</v>
      </c>
      <c r="S4449" s="1" t="str">
        <f>IF(Flights[[#This Row],[Length (hr)]]&lt;2, "No meal", IF(Flights[[#This Row],[Length (hr)]]&lt;3.5, "Light meal", "Full meal"))</f>
        <v>Full meal</v>
      </c>
      <c r="T4449" s="1" t="str">
        <f>IF(AND(Flights[[#This Row],[Airline]]="US Airways", Flights[[#This Row],[Meal]]="Full Meal"), "Yes", "No")</f>
        <v>No</v>
      </c>
      <c r="U4449" s="1">
        <v>0.97499999999999998</v>
      </c>
      <c r="V4449">
        <v>33</v>
      </c>
      <c r="W4449" s="1" t="str">
        <f>IF(Flights[[#This Row],[Arrival Delay]] = "", "Cancelled", IF(Flights[[#This Row],[Arrival Delay]]&gt;15, "Delayed", "On time"))</f>
        <v>Delayed</v>
      </c>
      <c r="X4449" t="str">
        <f>IF(Flights[[#This Row],[Status]]&lt;&gt;"Delayed","", IF(Flights[[#This Row],[Arrival Delay]]&gt;120, "Severe", IF(Flights[[#This Row],[Arrival Delay]]&gt;60, "Major", "Moderate")))</f>
        <v>Moderate</v>
      </c>
      <c r="Y4449" t="b">
        <v>0</v>
      </c>
      <c r="AA4449" t="str">
        <f>IF(OR(AND(Flights[[#This Row],[Status]]="Cancelled", Flights[[#This Row],[Cancellation Reason]]="Airline/Carrier"), Flights[[#This Row],[Delay Type]]="Severe"), "Yes", "No")</f>
        <v>No</v>
      </c>
    </row>
    <row r="4450" spans="1:27" x14ac:dyDescent="0.3">
      <c r="A4450" s="3">
        <v>42328</v>
      </c>
      <c r="B4450" s="22">
        <f>WEEKNUM(Flights[[#This Row],[Date]], 1)</f>
        <v>47</v>
      </c>
      <c r="C4450" s="22">
        <f>WEEKDAY(Flights[[#This Row],[Date]],1)</f>
        <v>6</v>
      </c>
      <c r="D4450" t="s">
        <v>635</v>
      </c>
      <c r="E4450" t="s">
        <v>1996</v>
      </c>
      <c r="F4450" t="s">
        <v>0</v>
      </c>
      <c r="G4450" t="s">
        <v>344</v>
      </c>
      <c r="H4450" t="str">
        <f>_xlfn.XLOOKUP(Flights[[#This Row],[Destination]], Airports!$A$2:$A$78, Airports!$D$2:$D$78)</f>
        <v>Seattle</v>
      </c>
      <c r="I4450" t="str" cm="1">
        <f t="array" ref="I4450">_xlfn.XLOOKUP(Flights[[#This Row],[Destination]],_xlfn._TRO_TRAILING( Airports!A:A),_xlfn._TRO_TRAILING( Airports!E:E), "Not found")</f>
        <v>WA</v>
      </c>
      <c r="J4450" s="1">
        <v>0.78472222222222221</v>
      </c>
      <c r="K4450" s="22">
        <f>HOUR(Flights[[#This Row],[Scheduled Departure]])</f>
        <v>18</v>
      </c>
      <c r="L4450" s="1">
        <v>0.78611111111111109</v>
      </c>
      <c r="M4450">
        <f>(L4450-J4450)*24*60</f>
        <v>1.9999999999999929</v>
      </c>
      <c r="N4450" s="16">
        <f>Flights[[#This Row],[Length (min)]]/60</f>
        <v>2.5666666666666669</v>
      </c>
      <c r="O4450">
        <v>154</v>
      </c>
      <c r="P4450">
        <v>954</v>
      </c>
      <c r="Q4450" s="18">
        <f>IFERROR(Flights[[#This Row],[Distance]]/Flights[[#This Row],[Length (hr)]], "")</f>
        <v>371.68831168831167</v>
      </c>
      <c r="R4450" s="1">
        <v>0.89583333333333337</v>
      </c>
      <c r="S4450" s="1" t="str">
        <f>IF(Flights[[#This Row],[Length (hr)]]&lt;2, "No meal", IF(Flights[[#This Row],[Length (hr)]]&lt;3.5, "Light meal", "Full meal"))</f>
        <v>Light meal</v>
      </c>
      <c r="T4450" s="1" t="str">
        <f>IF(AND(Flights[[#This Row],[Airline]]="US Airways", Flights[[#This Row],[Meal]]="Full Meal"), "Yes", "No")</f>
        <v>No</v>
      </c>
      <c r="U4450" s="1">
        <v>0.8930555555555556</v>
      </c>
      <c r="V4450">
        <v>-4</v>
      </c>
      <c r="W4450" s="1" t="str">
        <f>IF(Flights[[#This Row],[Arrival Delay]] = "", "Cancelled", IF(Flights[[#This Row],[Arrival Delay]]&gt;15, "Delayed", "On time"))</f>
        <v>On time</v>
      </c>
      <c r="X4450" t="str">
        <f>IF(Flights[[#This Row],[Status]]&lt;&gt;"Delayed","", IF(Flights[[#This Row],[Arrival Delay]]&gt;120, "Severe", IF(Flights[[#This Row],[Arrival Delay]]&gt;60, "Major", "Moderate")))</f>
        <v/>
      </c>
      <c r="Y4450" t="b">
        <v>0</v>
      </c>
      <c r="AA4450" t="str">
        <f>IF(OR(AND(Flights[[#This Row],[Status]]="Cancelled", Flights[[#This Row],[Cancellation Reason]]="Airline/Carrier"), Flights[[#This Row],[Delay Type]]="Severe"), "Yes", "No")</f>
        <v>No</v>
      </c>
    </row>
    <row r="4451" spans="1:27" x14ac:dyDescent="0.3">
      <c r="A4451" s="3">
        <v>42328</v>
      </c>
      <c r="B4451" s="22">
        <f>WEEKNUM(Flights[[#This Row],[Date]], 1)</f>
        <v>47</v>
      </c>
      <c r="C4451" s="22">
        <f>WEEKDAY(Flights[[#This Row],[Date]],1)</f>
        <v>6</v>
      </c>
      <c r="D4451" t="s">
        <v>1911</v>
      </c>
      <c r="E4451" t="s">
        <v>1995</v>
      </c>
      <c r="F4451" t="s">
        <v>0</v>
      </c>
      <c r="G4451" t="s">
        <v>318</v>
      </c>
      <c r="H4451" t="str">
        <f>_xlfn.XLOOKUP(Flights[[#This Row],[Destination]], Airports!$A$2:$A$78, Airports!$D$2:$D$78)</f>
        <v>Oakland</v>
      </c>
      <c r="I4451" t="str" cm="1">
        <f t="array" ref="I4451">_xlfn.XLOOKUP(Flights[[#This Row],[Destination]],_xlfn._TRO_TRAILING( Airports!A:A),_xlfn._TRO_TRAILING( Airports!E:E), "Not found")</f>
        <v>CA</v>
      </c>
      <c r="J4451" s="1">
        <v>0.80902777777777779</v>
      </c>
      <c r="K4451" s="22">
        <f>HOUR(Flights[[#This Row],[Scheduled Departure]])</f>
        <v>19</v>
      </c>
      <c r="L4451" s="1">
        <v>0.82847222222222228</v>
      </c>
      <c r="M4451">
        <f>(L4451-J4451)*24*60</f>
        <v>28.00000000000006</v>
      </c>
      <c r="N4451" s="16">
        <f>Flights[[#This Row],[Length (min)]]/60</f>
        <v>1.1000000000000001</v>
      </c>
      <c r="O4451">
        <v>66</v>
      </c>
      <c r="P4451">
        <v>337</v>
      </c>
      <c r="Q4451" s="18">
        <f>IFERROR(Flights[[#This Row],[Distance]]/Flights[[#This Row],[Length (hr)]], "")</f>
        <v>306.36363636363632</v>
      </c>
      <c r="R4451" s="1">
        <v>0.86458333333333337</v>
      </c>
      <c r="S4451" s="1" t="str">
        <f>IF(Flights[[#This Row],[Length (hr)]]&lt;2, "No meal", IF(Flights[[#This Row],[Length (hr)]]&lt;3.5, "Light meal", "Full meal"))</f>
        <v>No meal</v>
      </c>
      <c r="T4451" s="1" t="str">
        <f>IF(AND(Flights[[#This Row],[Airline]]="US Airways", Flights[[#This Row],[Meal]]="Full Meal"), "Yes", "No")</f>
        <v>No</v>
      </c>
      <c r="U4451" s="1">
        <v>0.87430555555555556</v>
      </c>
      <c r="V4451">
        <v>14</v>
      </c>
      <c r="W4451" s="1" t="str">
        <f>IF(Flights[[#This Row],[Arrival Delay]] = "", "Cancelled", IF(Flights[[#This Row],[Arrival Delay]]&gt;15, "Delayed", "On time"))</f>
        <v>On time</v>
      </c>
      <c r="X4451" t="str">
        <f>IF(Flights[[#This Row],[Status]]&lt;&gt;"Delayed","", IF(Flights[[#This Row],[Arrival Delay]]&gt;120, "Severe", IF(Flights[[#This Row],[Arrival Delay]]&gt;60, "Major", "Moderate")))</f>
        <v/>
      </c>
      <c r="Y4451" t="b">
        <v>0</v>
      </c>
      <c r="AA4451" t="str">
        <f>IF(OR(AND(Flights[[#This Row],[Status]]="Cancelled", Flights[[#This Row],[Cancellation Reason]]="Airline/Carrier"), Flights[[#This Row],[Delay Type]]="Severe"), "Yes", "No")</f>
        <v>No</v>
      </c>
    </row>
    <row r="4452" spans="1:27" x14ac:dyDescent="0.3">
      <c r="A4452" s="3">
        <v>42328</v>
      </c>
      <c r="B4452" s="22">
        <f>WEEKNUM(Flights[[#This Row],[Date]], 1)</f>
        <v>47</v>
      </c>
      <c r="C4452" s="22">
        <f>WEEKDAY(Flights[[#This Row],[Date]],1)</f>
        <v>6</v>
      </c>
      <c r="D4452" t="s">
        <v>1551</v>
      </c>
      <c r="E4452" t="s">
        <v>1991</v>
      </c>
      <c r="F4452" t="s">
        <v>0</v>
      </c>
      <c r="G4452" t="s">
        <v>24</v>
      </c>
      <c r="H4452" t="str">
        <f>_xlfn.XLOOKUP(Flights[[#This Row],[Destination]], Airports!$A$2:$A$78, Airports!$D$2:$D$78)</f>
        <v>Portland</v>
      </c>
      <c r="I4452" t="str" cm="1">
        <f t="array" ref="I4452">_xlfn.XLOOKUP(Flights[[#This Row],[Destination]],_xlfn._TRO_TRAILING( Airports!A:A),_xlfn._TRO_TRAILING( Airports!E:E), "Not found")</f>
        <v>OR</v>
      </c>
      <c r="J4452" s="1">
        <v>0.81944444444444442</v>
      </c>
      <c r="K4452" s="22">
        <f>HOUR(Flights[[#This Row],[Scheduled Departure]])</f>
        <v>19</v>
      </c>
      <c r="L4452" s="1">
        <v>0.82013888888888886</v>
      </c>
      <c r="M4452">
        <f>(L4452-J4452)*24*60</f>
        <v>0.99999999999999645</v>
      </c>
      <c r="N4452" s="16">
        <f>Flights[[#This Row],[Length (min)]]/60</f>
        <v>2.2666666666666666</v>
      </c>
      <c r="O4452">
        <v>136</v>
      </c>
      <c r="P4452">
        <v>834</v>
      </c>
      <c r="Q4452" s="18">
        <f>IFERROR(Flights[[#This Row],[Distance]]/Flights[[#This Row],[Length (hr)]], "")</f>
        <v>367.94117647058823</v>
      </c>
      <c r="R4452" s="1">
        <v>0.92291666666666672</v>
      </c>
      <c r="S4452" s="1" t="str">
        <f>IF(Flights[[#This Row],[Length (hr)]]&lt;2, "No meal", IF(Flights[[#This Row],[Length (hr)]]&lt;3.5, "Light meal", "Full meal"))</f>
        <v>Light meal</v>
      </c>
      <c r="T4452" s="1" t="str">
        <f>IF(AND(Flights[[#This Row],[Airline]]="US Airways", Flights[[#This Row],[Meal]]="Full Meal"), "Yes", "No")</f>
        <v>No</v>
      </c>
      <c r="U4452" s="1">
        <v>0.9145833333333333</v>
      </c>
      <c r="V4452">
        <v>-12</v>
      </c>
      <c r="W4452" s="1" t="str">
        <f>IF(Flights[[#This Row],[Arrival Delay]] = "", "Cancelled", IF(Flights[[#This Row],[Arrival Delay]]&gt;15, "Delayed", "On time"))</f>
        <v>On time</v>
      </c>
      <c r="X4452" t="str">
        <f>IF(Flights[[#This Row],[Status]]&lt;&gt;"Delayed","", IF(Flights[[#This Row],[Arrival Delay]]&gt;120, "Severe", IF(Flights[[#This Row],[Arrival Delay]]&gt;60, "Major", "Moderate")))</f>
        <v/>
      </c>
      <c r="Y4452" t="b">
        <v>0</v>
      </c>
      <c r="AA4452" t="str">
        <f>IF(OR(AND(Flights[[#This Row],[Status]]="Cancelled", Flights[[#This Row],[Cancellation Reason]]="Airline/Carrier"), Flights[[#This Row],[Delay Type]]="Severe"), "Yes", "No")</f>
        <v>No</v>
      </c>
    </row>
    <row r="4453" spans="1:27" x14ac:dyDescent="0.3">
      <c r="A4453" s="3">
        <v>42328</v>
      </c>
      <c r="B4453" s="22">
        <f>WEEKNUM(Flights[[#This Row],[Date]], 1)</f>
        <v>47</v>
      </c>
      <c r="C4453" s="22">
        <f>WEEKDAY(Flights[[#This Row],[Date]],1)</f>
        <v>6</v>
      </c>
      <c r="D4453" t="s">
        <v>742</v>
      </c>
      <c r="E4453" t="s">
        <v>1989</v>
      </c>
      <c r="F4453" t="s">
        <v>0</v>
      </c>
      <c r="G4453" t="s">
        <v>12</v>
      </c>
      <c r="H4453" t="str">
        <f>_xlfn.XLOOKUP(Flights[[#This Row],[Destination]], Airports!$A$2:$A$78, Airports!$D$2:$D$78)</f>
        <v>New York</v>
      </c>
      <c r="I4453" t="str" cm="1">
        <f t="array" ref="I4453">_xlfn.XLOOKUP(Flights[[#This Row],[Destination]],_xlfn._TRO_TRAILING( Airports!A:A),_xlfn._TRO_TRAILING( Airports!E:E), "Not found")</f>
        <v>NY</v>
      </c>
      <c r="J4453" s="1">
        <v>0.89236111111111116</v>
      </c>
      <c r="K4453" s="22">
        <f>HOUR(Flights[[#This Row],[Scheduled Departure]])</f>
        <v>21</v>
      </c>
      <c r="L4453" s="1">
        <v>0.91319444444444442</v>
      </c>
      <c r="M4453">
        <f>(L4453-J4453)*24*60</f>
        <v>29.999999999999893</v>
      </c>
      <c r="N4453" s="16">
        <f>Flights[[#This Row],[Length (min)]]/60</f>
        <v>4.7666666666666666</v>
      </c>
      <c r="O4453">
        <v>286</v>
      </c>
      <c r="P4453">
        <v>2475</v>
      </c>
      <c r="Q4453" s="18">
        <f>IFERROR(Flights[[#This Row],[Distance]]/Flights[[#This Row],[Length (hr)]], "")</f>
        <v>519.23076923076928</v>
      </c>
      <c r="R4453" s="1">
        <v>0.23402777777777778</v>
      </c>
      <c r="S4453" s="1" t="str">
        <f>IF(Flights[[#This Row],[Length (hr)]]&lt;2, "No meal", IF(Flights[[#This Row],[Length (hr)]]&lt;3.5, "Light meal", "Full meal"))</f>
        <v>Full meal</v>
      </c>
      <c r="T4453" s="1" t="str">
        <f>IF(AND(Flights[[#This Row],[Airline]]="US Airways", Flights[[#This Row],[Meal]]="Full Meal"), "Yes", "No")</f>
        <v>No</v>
      </c>
      <c r="U4453" s="1">
        <v>0.23680555555555555</v>
      </c>
      <c r="V4453">
        <v>4</v>
      </c>
      <c r="W4453" s="1" t="str">
        <f>IF(Flights[[#This Row],[Arrival Delay]] = "", "Cancelled", IF(Flights[[#This Row],[Arrival Delay]]&gt;15, "Delayed", "On time"))</f>
        <v>On time</v>
      </c>
      <c r="X4453" t="str">
        <f>IF(Flights[[#This Row],[Status]]&lt;&gt;"Delayed","", IF(Flights[[#This Row],[Arrival Delay]]&gt;120, "Severe", IF(Flights[[#This Row],[Arrival Delay]]&gt;60, "Major", "Moderate")))</f>
        <v/>
      </c>
      <c r="Y4453" t="b">
        <v>0</v>
      </c>
      <c r="AA4453" t="str">
        <f>IF(OR(AND(Flights[[#This Row],[Status]]="Cancelled", Flights[[#This Row],[Cancellation Reason]]="Airline/Carrier"), Flights[[#This Row],[Delay Type]]="Severe"), "Yes", "No")</f>
        <v>No</v>
      </c>
    </row>
    <row r="4454" spans="1:27" x14ac:dyDescent="0.3">
      <c r="A4454" s="3">
        <v>42328</v>
      </c>
      <c r="B4454" s="22">
        <f>WEEKNUM(Flights[[#This Row],[Date]], 1)</f>
        <v>47</v>
      </c>
      <c r="C4454" s="22">
        <f>WEEKDAY(Flights[[#This Row],[Date]],1)</f>
        <v>6</v>
      </c>
      <c r="D4454" t="s">
        <v>102</v>
      </c>
      <c r="E4454" t="s">
        <v>1987</v>
      </c>
      <c r="F4454" t="s">
        <v>0</v>
      </c>
      <c r="G4454" t="s">
        <v>10</v>
      </c>
      <c r="H4454" t="str">
        <f>_xlfn.XLOOKUP(Flights[[#This Row],[Destination]], Airports!$A$2:$A$78, Airports!$D$2:$D$78)</f>
        <v>Boston</v>
      </c>
      <c r="I4454" t="str" cm="1">
        <f t="array" ref="I4454">_xlfn.XLOOKUP(Flights[[#This Row],[Destination]],_xlfn._TRO_TRAILING( Airports!A:A),_xlfn._TRO_TRAILING( Airports!E:E), "Not found")</f>
        <v>MA</v>
      </c>
      <c r="J4454" s="1">
        <v>0.90277777777777779</v>
      </c>
      <c r="K4454" s="22">
        <f>HOUR(Flights[[#This Row],[Scheduled Departure]])</f>
        <v>21</v>
      </c>
      <c r="L4454" s="1">
        <v>0.90138888888888891</v>
      </c>
      <c r="M4454">
        <f>(L4454-J4454)*24*60</f>
        <v>-1.9999999999999929</v>
      </c>
      <c r="N4454" s="16">
        <f>Flights[[#This Row],[Length (min)]]/60</f>
        <v>4.9666666666666668</v>
      </c>
      <c r="O4454">
        <v>298</v>
      </c>
      <c r="P4454">
        <v>2611</v>
      </c>
      <c r="Q4454" s="18">
        <f>IFERROR(Flights[[#This Row],[Distance]]/Flights[[#This Row],[Length (hr)]], "")</f>
        <v>525.70469798657712</v>
      </c>
      <c r="R4454" s="1">
        <v>0.25</v>
      </c>
      <c r="S4454" s="1" t="str">
        <f>IF(Flights[[#This Row],[Length (hr)]]&lt;2, "No meal", IF(Flights[[#This Row],[Length (hr)]]&lt;3.5, "Light meal", "Full meal"))</f>
        <v>Full meal</v>
      </c>
      <c r="T4454" s="1" t="str">
        <f>IF(AND(Flights[[#This Row],[Airline]]="US Airways", Flights[[#This Row],[Meal]]="Full Meal"), "Yes", "No")</f>
        <v>No</v>
      </c>
      <c r="U4454" s="1">
        <v>0.23333333333333334</v>
      </c>
      <c r="V4454">
        <v>-24</v>
      </c>
      <c r="W4454" s="1" t="str">
        <f>IF(Flights[[#This Row],[Arrival Delay]] = "", "Cancelled", IF(Flights[[#This Row],[Arrival Delay]]&gt;15, "Delayed", "On time"))</f>
        <v>On time</v>
      </c>
      <c r="X4454" t="str">
        <f>IF(Flights[[#This Row],[Status]]&lt;&gt;"Delayed","", IF(Flights[[#This Row],[Arrival Delay]]&gt;120, "Severe", IF(Flights[[#This Row],[Arrival Delay]]&gt;60, "Major", "Moderate")))</f>
        <v/>
      </c>
      <c r="Y4454" t="b">
        <v>0</v>
      </c>
      <c r="AA4454" t="str">
        <f>IF(OR(AND(Flights[[#This Row],[Status]]="Cancelled", Flights[[#This Row],[Cancellation Reason]]="Airline/Carrier"), Flights[[#This Row],[Delay Type]]="Severe"), "Yes", "No")</f>
        <v>No</v>
      </c>
    </row>
    <row r="4455" spans="1:27" x14ac:dyDescent="0.3">
      <c r="A4455" s="3">
        <v>42328</v>
      </c>
      <c r="B4455" s="22">
        <f>WEEKNUM(Flights[[#This Row],[Date]], 1)</f>
        <v>47</v>
      </c>
      <c r="C4455" s="22">
        <f>WEEKDAY(Flights[[#This Row],[Date]],1)</f>
        <v>6</v>
      </c>
      <c r="D4455" t="s">
        <v>666</v>
      </c>
      <c r="E4455" t="s">
        <v>1993</v>
      </c>
      <c r="F4455" t="s">
        <v>0</v>
      </c>
      <c r="G4455" t="s">
        <v>276</v>
      </c>
      <c r="H4455" t="str">
        <f>_xlfn.XLOOKUP(Flights[[#This Row],[Destination]], Airports!$A$2:$A$78, Airports!$D$2:$D$78)</f>
        <v>Detroit</v>
      </c>
      <c r="I4455" t="str" cm="1">
        <f t="array" ref="I4455">_xlfn.XLOOKUP(Flights[[#This Row],[Destination]],_xlfn._TRO_TRAILING( Airports!A:A),_xlfn._TRO_TRAILING( Airports!E:E), "Not found")</f>
        <v>MI</v>
      </c>
      <c r="J4455" s="1">
        <v>0.91041666666666665</v>
      </c>
      <c r="K4455" s="22">
        <f>HOUR(Flights[[#This Row],[Scheduled Departure]])</f>
        <v>21</v>
      </c>
      <c r="L4455" s="1">
        <v>0.92222222222222228</v>
      </c>
      <c r="M4455">
        <f>(L4455-J4455)*24*60</f>
        <v>17.000000000000099</v>
      </c>
      <c r="N4455" s="16">
        <f>Flights[[#This Row],[Length (min)]]/60</f>
        <v>3.8666666666666667</v>
      </c>
      <c r="O4455">
        <v>232</v>
      </c>
      <c r="P4455">
        <v>1979</v>
      </c>
      <c r="Q4455" s="18">
        <f>IFERROR(Flights[[#This Row],[Distance]]/Flights[[#This Row],[Length (hr)]], "")</f>
        <v>511.81034482758622</v>
      </c>
      <c r="R4455" s="1">
        <v>0.21180555555555555</v>
      </c>
      <c r="S4455" s="1" t="str">
        <f>IF(Flights[[#This Row],[Length (hr)]]&lt;2, "No meal", IF(Flights[[#This Row],[Length (hr)]]&lt;3.5, "Light meal", "Full meal"))</f>
        <v>Full meal</v>
      </c>
      <c r="T4455" s="1" t="str">
        <f>IF(AND(Flights[[#This Row],[Airline]]="US Airways", Flights[[#This Row],[Meal]]="Full Meal"), "Yes", "No")</f>
        <v>No</v>
      </c>
      <c r="U4455" s="1">
        <v>0.20833333333333334</v>
      </c>
      <c r="V4455">
        <v>-5</v>
      </c>
      <c r="W4455" s="1" t="str">
        <f>IF(Flights[[#This Row],[Arrival Delay]] = "", "Cancelled", IF(Flights[[#This Row],[Arrival Delay]]&gt;15, "Delayed", "On time"))</f>
        <v>On time</v>
      </c>
      <c r="X4455" t="str">
        <f>IF(Flights[[#This Row],[Status]]&lt;&gt;"Delayed","", IF(Flights[[#This Row],[Arrival Delay]]&gt;120, "Severe", IF(Flights[[#This Row],[Arrival Delay]]&gt;60, "Major", "Moderate")))</f>
        <v/>
      </c>
      <c r="Y4455" t="b">
        <v>0</v>
      </c>
      <c r="AA4455" t="str">
        <f>IF(OR(AND(Flights[[#This Row],[Status]]="Cancelled", Flights[[#This Row],[Cancellation Reason]]="Airline/Carrier"), Flights[[#This Row],[Delay Type]]="Severe"), "Yes", "No")</f>
        <v>No</v>
      </c>
    </row>
    <row r="4456" spans="1:27" x14ac:dyDescent="0.3">
      <c r="A4456" s="3">
        <v>42328</v>
      </c>
      <c r="B4456" s="22">
        <f>WEEKNUM(Flights[[#This Row],[Date]], 1)</f>
        <v>47</v>
      </c>
      <c r="C4456" s="22">
        <f>WEEKDAY(Flights[[#This Row],[Date]],1)</f>
        <v>6</v>
      </c>
      <c r="D4456" t="s">
        <v>1796</v>
      </c>
      <c r="E4456" t="s">
        <v>1991</v>
      </c>
      <c r="F4456" t="s">
        <v>0</v>
      </c>
      <c r="G4456" t="s">
        <v>257</v>
      </c>
      <c r="H4456" t="str">
        <f>_xlfn.XLOOKUP(Flights[[#This Row],[Destination]], Airports!$A$2:$A$78, Airports!$D$2:$D$78)</f>
        <v>Baltimore</v>
      </c>
      <c r="I4456" t="str" cm="1">
        <f t="array" ref="I4456">_xlfn.XLOOKUP(Flights[[#This Row],[Destination]],_xlfn._TRO_TRAILING( Airports!A:A),_xlfn._TRO_TRAILING( Airports!E:E), "Not found")</f>
        <v>MD</v>
      </c>
      <c r="J4456" s="1">
        <v>0.91666666666666663</v>
      </c>
      <c r="K4456" s="22">
        <f>HOUR(Flights[[#This Row],[Scheduled Departure]])</f>
        <v>22</v>
      </c>
      <c r="L4456" s="1">
        <v>0.91388888888888886</v>
      </c>
      <c r="M4456">
        <f>(L4456-J4456)*24*60</f>
        <v>-3.9999999999999858</v>
      </c>
      <c r="N4456" s="16">
        <f>Flights[[#This Row],[Length (min)]]/60</f>
        <v>4.5666666666666664</v>
      </c>
      <c r="O4456">
        <v>274</v>
      </c>
      <c r="P4456">
        <v>2329</v>
      </c>
      <c r="Q4456" s="18">
        <f>IFERROR(Flights[[#This Row],[Distance]]/Flights[[#This Row],[Length (hr)]], "")</f>
        <v>510</v>
      </c>
      <c r="R4456" s="1">
        <v>0.25347222222222221</v>
      </c>
      <c r="S4456" s="1" t="str">
        <f>IF(Flights[[#This Row],[Length (hr)]]&lt;2, "No meal", IF(Flights[[#This Row],[Length (hr)]]&lt;3.5, "Light meal", "Full meal"))</f>
        <v>Full meal</v>
      </c>
      <c r="T4456" s="1" t="str">
        <f>IF(AND(Flights[[#This Row],[Airline]]="US Airways", Flights[[#This Row],[Meal]]="Full Meal"), "Yes", "No")</f>
        <v>No</v>
      </c>
      <c r="U4456" s="1">
        <v>0.22916666666666666</v>
      </c>
      <c r="V4456">
        <v>-35</v>
      </c>
      <c r="W4456" s="1" t="str">
        <f>IF(Flights[[#This Row],[Arrival Delay]] = "", "Cancelled", IF(Flights[[#This Row],[Arrival Delay]]&gt;15, "Delayed", "On time"))</f>
        <v>On time</v>
      </c>
      <c r="X4456" t="str">
        <f>IF(Flights[[#This Row],[Status]]&lt;&gt;"Delayed","", IF(Flights[[#This Row],[Arrival Delay]]&gt;120, "Severe", IF(Flights[[#This Row],[Arrival Delay]]&gt;60, "Major", "Moderate")))</f>
        <v/>
      </c>
      <c r="Y4456" t="b">
        <v>0</v>
      </c>
      <c r="AA4456" t="str">
        <f>IF(OR(AND(Flights[[#This Row],[Status]]="Cancelled", Flights[[#This Row],[Cancellation Reason]]="Airline/Carrier"), Flights[[#This Row],[Delay Type]]="Severe"), "Yes", "No")</f>
        <v>No</v>
      </c>
    </row>
    <row r="4457" spans="1:27" x14ac:dyDescent="0.3">
      <c r="A4457" s="3">
        <v>42328</v>
      </c>
      <c r="B4457" s="22">
        <f>WEEKNUM(Flights[[#This Row],[Date]], 1)</f>
        <v>47</v>
      </c>
      <c r="C4457" s="22">
        <f>WEEKDAY(Flights[[#This Row],[Date]],1)</f>
        <v>6</v>
      </c>
      <c r="D4457" t="s">
        <v>747</v>
      </c>
      <c r="E4457" t="s">
        <v>1989</v>
      </c>
      <c r="F4457" t="s">
        <v>0</v>
      </c>
      <c r="G4457" t="s">
        <v>26</v>
      </c>
      <c r="H4457" t="str">
        <f>_xlfn.XLOOKUP(Flights[[#This Row],[Destination]], Airports!$A$2:$A$78, Airports!$D$2:$D$78)</f>
        <v>Atlanta</v>
      </c>
      <c r="I4457" t="str" cm="1">
        <f t="array" ref="I4457">_xlfn.XLOOKUP(Flights[[#This Row],[Destination]],_xlfn._TRO_TRAILING( Airports!A:A),_xlfn._TRO_TRAILING( Airports!E:E), "Not found")</f>
        <v>GA</v>
      </c>
      <c r="J4457" s="1">
        <v>0.98611111111111116</v>
      </c>
      <c r="K4457" s="22">
        <f>HOUR(Flights[[#This Row],[Scheduled Departure]])</f>
        <v>23</v>
      </c>
      <c r="L4457" s="1">
        <v>1.6666666666666666E-2</v>
      </c>
      <c r="M4457">
        <f>(L4457-J4457)*24*60</f>
        <v>-1396</v>
      </c>
      <c r="N4457" s="16">
        <f>Flights[[#This Row],[Length (min)]]/60</f>
        <v>3.75</v>
      </c>
      <c r="O4457">
        <v>225</v>
      </c>
      <c r="P4457">
        <v>1947</v>
      </c>
      <c r="Q4457" s="18">
        <f>IFERROR(Flights[[#This Row],[Distance]]/Flights[[#This Row],[Length (hr)]], "")</f>
        <v>519.20000000000005</v>
      </c>
      <c r="R4457" s="1">
        <v>0.28402777777777777</v>
      </c>
      <c r="S4457" s="1" t="str">
        <f>IF(Flights[[#This Row],[Length (hr)]]&lt;2, "No meal", IF(Flights[[#This Row],[Length (hr)]]&lt;3.5, "Light meal", "Full meal"))</f>
        <v>Full meal</v>
      </c>
      <c r="T4457" s="1" t="str">
        <f>IF(AND(Flights[[#This Row],[Airline]]="US Airways", Flights[[#This Row],[Meal]]="Full Meal"), "Yes", "No")</f>
        <v>No</v>
      </c>
      <c r="U4457" s="1">
        <v>0.29791666666666666</v>
      </c>
      <c r="V4457">
        <v>20</v>
      </c>
      <c r="W4457" s="1" t="str">
        <f>IF(Flights[[#This Row],[Arrival Delay]] = "", "Cancelled", IF(Flights[[#This Row],[Arrival Delay]]&gt;15, "Delayed", "On time"))</f>
        <v>Delayed</v>
      </c>
      <c r="X4457" t="str">
        <f>IF(Flights[[#This Row],[Status]]&lt;&gt;"Delayed","", IF(Flights[[#This Row],[Arrival Delay]]&gt;120, "Severe", IF(Flights[[#This Row],[Arrival Delay]]&gt;60, "Major", "Moderate")))</f>
        <v>Moderate</v>
      </c>
      <c r="Y4457" t="b">
        <v>0</v>
      </c>
      <c r="AA4457" t="str">
        <f>IF(OR(AND(Flights[[#This Row],[Status]]="Cancelled", Flights[[#This Row],[Cancellation Reason]]="Airline/Carrier"), Flights[[#This Row],[Delay Type]]="Severe"), "Yes", "No")</f>
        <v>No</v>
      </c>
    </row>
    <row r="4458" spans="1:27" x14ac:dyDescent="0.3">
      <c r="A4458" s="3">
        <v>42329</v>
      </c>
      <c r="B4458" s="22">
        <f>WEEKNUM(Flights[[#This Row],[Date]], 1)</f>
        <v>47</v>
      </c>
      <c r="C4458" s="22">
        <f>WEEKDAY(Flights[[#This Row],[Date]],1)</f>
        <v>7</v>
      </c>
      <c r="D4458" t="s">
        <v>688</v>
      </c>
      <c r="E4458" t="s">
        <v>1989</v>
      </c>
      <c r="F4458" t="s">
        <v>0</v>
      </c>
      <c r="G4458" t="s">
        <v>349</v>
      </c>
      <c r="H4458" t="str">
        <f>_xlfn.XLOOKUP(Flights[[#This Row],[Destination]], Airports!$A$2:$A$78, Airports!$D$2:$D$78)</f>
        <v>Salt Lake City</v>
      </c>
      <c r="I4458" t="str" cm="1">
        <f t="array" ref="I4458">_xlfn.XLOOKUP(Flights[[#This Row],[Destination]],_xlfn._TRO_TRAILING( Airports!A:A),_xlfn._TRO_TRAILING( Airports!E:E), "Not found")</f>
        <v>UT</v>
      </c>
      <c r="J4458" s="1">
        <v>0.2326388888888889</v>
      </c>
      <c r="K4458" s="22">
        <f>HOUR(Flights[[#This Row],[Scheduled Departure]])</f>
        <v>5</v>
      </c>
      <c r="L4458" s="1">
        <v>0.22500000000000001</v>
      </c>
      <c r="M4458">
        <f>(L4458-J4458)*24*60</f>
        <v>-11</v>
      </c>
      <c r="N4458" s="16">
        <f>Flights[[#This Row],[Length (min)]]/60</f>
        <v>1.9</v>
      </c>
      <c r="O4458">
        <v>114</v>
      </c>
      <c r="P4458">
        <v>590</v>
      </c>
      <c r="Q4458" s="18">
        <f>IFERROR(Flights[[#This Row],[Distance]]/Flights[[#This Row],[Length (hr)]], "")</f>
        <v>310.5263157894737</v>
      </c>
      <c r="R4458" s="1">
        <v>0.35138888888888886</v>
      </c>
      <c r="S4458" s="1" t="str">
        <f>IF(Flights[[#This Row],[Length (hr)]]&lt;2, "No meal", IF(Flights[[#This Row],[Length (hr)]]&lt;3.5, "Light meal", "Full meal"))</f>
        <v>No meal</v>
      </c>
      <c r="T4458" s="1" t="str">
        <f>IF(AND(Flights[[#This Row],[Airline]]="US Airways", Flights[[#This Row],[Meal]]="Full Meal"), "Yes", "No")</f>
        <v>No</v>
      </c>
      <c r="U4458" s="1">
        <v>0.34583333333333333</v>
      </c>
      <c r="V4458">
        <v>-8</v>
      </c>
      <c r="W4458" s="1" t="str">
        <f>IF(Flights[[#This Row],[Arrival Delay]] = "", "Cancelled", IF(Flights[[#This Row],[Arrival Delay]]&gt;15, "Delayed", "On time"))</f>
        <v>On time</v>
      </c>
      <c r="X4458" t="str">
        <f>IF(Flights[[#This Row],[Status]]&lt;&gt;"Delayed","", IF(Flights[[#This Row],[Arrival Delay]]&gt;120, "Severe", IF(Flights[[#This Row],[Arrival Delay]]&gt;60, "Major", "Moderate")))</f>
        <v/>
      </c>
      <c r="Y4458" t="b">
        <v>0</v>
      </c>
      <c r="AA4458" t="str">
        <f>IF(OR(AND(Flights[[#This Row],[Status]]="Cancelled", Flights[[#This Row],[Cancellation Reason]]="Airline/Carrier"), Flights[[#This Row],[Delay Type]]="Severe"), "Yes", "No")</f>
        <v>No</v>
      </c>
    </row>
    <row r="4459" spans="1:27" x14ac:dyDescent="0.3">
      <c r="A4459" s="3">
        <v>42329</v>
      </c>
      <c r="B4459" s="22">
        <f>WEEKNUM(Flights[[#This Row],[Date]], 1)</f>
        <v>47</v>
      </c>
      <c r="C4459" s="22">
        <f>WEEKDAY(Flights[[#This Row],[Date]],1)</f>
        <v>7</v>
      </c>
      <c r="D4459" t="s">
        <v>68</v>
      </c>
      <c r="E4459" t="s">
        <v>1987</v>
      </c>
      <c r="F4459" t="s">
        <v>0</v>
      </c>
      <c r="G4459" t="s">
        <v>3</v>
      </c>
      <c r="H4459" t="str">
        <f>_xlfn.XLOOKUP(Flights[[#This Row],[Destination]], Airports!$A$2:$A$78, Airports!$D$2:$D$78)</f>
        <v>Dallas</v>
      </c>
      <c r="I4459" t="str" cm="1">
        <f t="array" ref="I4459">_xlfn.XLOOKUP(Flights[[#This Row],[Destination]],_xlfn._TRO_TRAILING( Airports!A:A),_xlfn._TRO_TRAILING( Airports!E:E), "Not found")</f>
        <v>TX</v>
      </c>
      <c r="J4459" s="1">
        <v>0.26041666666666669</v>
      </c>
      <c r="K4459" s="22">
        <f>HOUR(Flights[[#This Row],[Scheduled Departure]])</f>
        <v>6</v>
      </c>
      <c r="L4459" s="1">
        <v>0.2590277777777778</v>
      </c>
      <c r="M4459">
        <f>(L4459-J4459)*24*60</f>
        <v>-1.9999999999999929</v>
      </c>
      <c r="N4459" s="16">
        <f>Flights[[#This Row],[Length (min)]]/60</f>
        <v>2.8833333333333333</v>
      </c>
      <c r="O4459">
        <v>173</v>
      </c>
      <c r="P4459">
        <v>1235</v>
      </c>
      <c r="Q4459" s="18">
        <f>IFERROR(Flights[[#This Row],[Distance]]/Flights[[#This Row],[Length (hr)]], "")</f>
        <v>428.32369942196533</v>
      </c>
      <c r="R4459" s="1">
        <v>0.47083333333333333</v>
      </c>
      <c r="S4459" s="1" t="str">
        <f>IF(Flights[[#This Row],[Length (hr)]]&lt;2, "No meal", IF(Flights[[#This Row],[Length (hr)]]&lt;3.5, "Light meal", "Full meal"))</f>
        <v>Light meal</v>
      </c>
      <c r="T4459" s="1" t="str">
        <f>IF(AND(Flights[[#This Row],[Airline]]="US Airways", Flights[[#This Row],[Meal]]="Full Meal"), "Yes", "No")</f>
        <v>No</v>
      </c>
      <c r="U4459" s="1">
        <v>0.46250000000000002</v>
      </c>
      <c r="V4459">
        <v>-12</v>
      </c>
      <c r="W4459" s="1" t="str">
        <f>IF(Flights[[#This Row],[Arrival Delay]] = "", "Cancelled", IF(Flights[[#This Row],[Arrival Delay]]&gt;15, "Delayed", "On time"))</f>
        <v>On time</v>
      </c>
      <c r="X4459" t="str">
        <f>IF(Flights[[#This Row],[Status]]&lt;&gt;"Delayed","", IF(Flights[[#This Row],[Arrival Delay]]&gt;120, "Severe", IF(Flights[[#This Row],[Arrival Delay]]&gt;60, "Major", "Moderate")))</f>
        <v/>
      </c>
      <c r="Y4459" t="b">
        <v>0</v>
      </c>
      <c r="AA4459" t="str">
        <f>IF(OR(AND(Flights[[#This Row],[Status]]="Cancelled", Flights[[#This Row],[Cancellation Reason]]="Airline/Carrier"), Flights[[#This Row],[Delay Type]]="Severe"), "Yes", "No")</f>
        <v>No</v>
      </c>
    </row>
    <row r="4460" spans="1:27" x14ac:dyDescent="0.3">
      <c r="A4460" s="3">
        <v>42329</v>
      </c>
      <c r="B4460" s="22">
        <f>WEEKNUM(Flights[[#This Row],[Date]], 1)</f>
        <v>47</v>
      </c>
      <c r="C4460" s="22">
        <f>WEEKDAY(Flights[[#This Row],[Date]],1)</f>
        <v>7</v>
      </c>
      <c r="D4460" t="s">
        <v>1359</v>
      </c>
      <c r="E4460" t="s">
        <v>1989</v>
      </c>
      <c r="F4460" t="s">
        <v>0</v>
      </c>
      <c r="G4460" t="s">
        <v>20</v>
      </c>
      <c r="H4460" t="str">
        <f>_xlfn.XLOOKUP(Flights[[#This Row],[Destination]], Airports!$A$2:$A$78, Airports!$D$2:$D$78)</f>
        <v>Kahului</v>
      </c>
      <c r="I4460" t="str" cm="1">
        <f t="array" ref="I4460">_xlfn.XLOOKUP(Flights[[#This Row],[Destination]],_xlfn._TRO_TRAILING( Airports!A:A),_xlfn._TRO_TRAILING( Airports!E:E), "Not found")</f>
        <v>HI</v>
      </c>
      <c r="J4460" s="1">
        <v>0.35416666666666669</v>
      </c>
      <c r="K4460" s="22">
        <f>HOUR(Flights[[#This Row],[Scheduled Departure]])</f>
        <v>8</v>
      </c>
      <c r="L4460" s="1">
        <v>0.44791666666666669</v>
      </c>
      <c r="M4460">
        <f>(L4460-J4460)*24*60</f>
        <v>135</v>
      </c>
      <c r="N4460" s="16">
        <f>Flights[[#This Row],[Length (min)]]/60</f>
        <v>5.45</v>
      </c>
      <c r="O4460">
        <v>327</v>
      </c>
      <c r="P4460">
        <v>2486</v>
      </c>
      <c r="Q4460" s="18">
        <f>IFERROR(Flights[[#This Row],[Distance]]/Flights[[#This Row],[Length (hr)]], "")</f>
        <v>456.14678899082566</v>
      </c>
      <c r="R4460" s="1">
        <v>0.51180555555555551</v>
      </c>
      <c r="S4460" s="1" t="str">
        <f>IF(Flights[[#This Row],[Length (hr)]]&lt;2, "No meal", IF(Flights[[#This Row],[Length (hr)]]&lt;3.5, "Light meal", "Full meal"))</f>
        <v>Full meal</v>
      </c>
      <c r="T4460" s="1" t="str">
        <f>IF(AND(Flights[[#This Row],[Airline]]="US Airways", Flights[[#This Row],[Meal]]="Full Meal"), "Yes", "No")</f>
        <v>No</v>
      </c>
      <c r="U4460" s="1">
        <v>0.59166666666666667</v>
      </c>
      <c r="V4460">
        <v>115</v>
      </c>
      <c r="W4460" s="1" t="str">
        <f>IF(Flights[[#This Row],[Arrival Delay]] = "", "Cancelled", IF(Flights[[#This Row],[Arrival Delay]]&gt;15, "Delayed", "On time"))</f>
        <v>Delayed</v>
      </c>
      <c r="X4460" t="str">
        <f>IF(Flights[[#This Row],[Status]]&lt;&gt;"Delayed","", IF(Flights[[#This Row],[Arrival Delay]]&gt;120, "Severe", IF(Flights[[#This Row],[Arrival Delay]]&gt;60, "Major", "Moderate")))</f>
        <v>Major</v>
      </c>
      <c r="Y4460" t="b">
        <v>0</v>
      </c>
      <c r="AA4460" t="str">
        <f>IF(OR(AND(Flights[[#This Row],[Status]]="Cancelled", Flights[[#This Row],[Cancellation Reason]]="Airline/Carrier"), Flights[[#This Row],[Delay Type]]="Severe"), "Yes", "No")</f>
        <v>No</v>
      </c>
    </row>
    <row r="4461" spans="1:27" x14ac:dyDescent="0.3">
      <c r="A4461" s="3">
        <v>42329</v>
      </c>
      <c r="B4461" s="22">
        <f>WEEKNUM(Flights[[#This Row],[Date]], 1)</f>
        <v>47</v>
      </c>
      <c r="C4461" s="22">
        <f>WEEKDAY(Flights[[#This Row],[Date]],1)</f>
        <v>7</v>
      </c>
      <c r="D4461" t="s">
        <v>241</v>
      </c>
      <c r="E4461" t="s">
        <v>1987</v>
      </c>
      <c r="F4461" t="s">
        <v>0</v>
      </c>
      <c r="G4461" t="s">
        <v>27</v>
      </c>
      <c r="H4461" t="str">
        <f>_xlfn.XLOOKUP(Flights[[#This Row],[Destination]], Airports!$A$2:$A$78, Airports!$D$2:$D$78)</f>
        <v>Charlotte</v>
      </c>
      <c r="I4461" t="str" cm="1">
        <f t="array" ref="I4461">_xlfn.XLOOKUP(Flights[[#This Row],[Destination]],_xlfn._TRO_TRAILING( Airports!A:A),_xlfn._TRO_TRAILING( Airports!E:E), "Not found")</f>
        <v>NC</v>
      </c>
      <c r="J4461" s="1">
        <v>0.375</v>
      </c>
      <c r="K4461" s="22">
        <f>HOUR(Flights[[#This Row],[Scheduled Departure]])</f>
        <v>9</v>
      </c>
      <c r="L4461" s="1">
        <v>0.37361111111111112</v>
      </c>
      <c r="M4461">
        <f>(L4461-J4461)*24*60</f>
        <v>-1.9999999999999929</v>
      </c>
      <c r="N4461" s="16">
        <f>Flights[[#This Row],[Length (min)]]/60</f>
        <v>4.416666666666667</v>
      </c>
      <c r="O4461">
        <v>265</v>
      </c>
      <c r="P4461">
        <v>2125</v>
      </c>
      <c r="Q4461" s="18">
        <f>IFERROR(Flights[[#This Row],[Distance]]/Flights[[#This Row],[Length (hr)]], "")</f>
        <v>481.1320754716981</v>
      </c>
      <c r="R4461" s="1">
        <v>0.69652777777777775</v>
      </c>
      <c r="S4461" s="1" t="str">
        <f>IF(Flights[[#This Row],[Length (hr)]]&lt;2, "No meal", IF(Flights[[#This Row],[Length (hr)]]&lt;3.5, "Light meal", "Full meal"))</f>
        <v>Full meal</v>
      </c>
      <c r="T4461" s="1" t="str">
        <f>IF(AND(Flights[[#This Row],[Airline]]="US Airways", Flights[[#This Row],[Meal]]="Full Meal"), "Yes", "No")</f>
        <v>No</v>
      </c>
      <c r="U4461" s="1">
        <v>0.68263888888888891</v>
      </c>
      <c r="V4461">
        <v>-20</v>
      </c>
      <c r="W4461" s="1" t="str">
        <f>IF(Flights[[#This Row],[Arrival Delay]] = "", "Cancelled", IF(Flights[[#This Row],[Arrival Delay]]&gt;15, "Delayed", "On time"))</f>
        <v>On time</v>
      </c>
      <c r="X4461" t="str">
        <f>IF(Flights[[#This Row],[Status]]&lt;&gt;"Delayed","", IF(Flights[[#This Row],[Arrival Delay]]&gt;120, "Severe", IF(Flights[[#This Row],[Arrival Delay]]&gt;60, "Major", "Moderate")))</f>
        <v/>
      </c>
      <c r="Y4461" t="b">
        <v>0</v>
      </c>
      <c r="AA4461" t="str">
        <f>IF(OR(AND(Flights[[#This Row],[Status]]="Cancelled", Flights[[#This Row],[Cancellation Reason]]="Airline/Carrier"), Flights[[#This Row],[Delay Type]]="Severe"), "Yes", "No")</f>
        <v>No</v>
      </c>
    </row>
    <row r="4462" spans="1:27" x14ac:dyDescent="0.3">
      <c r="A4462" s="3">
        <v>42329</v>
      </c>
      <c r="B4462" s="22">
        <f>WEEKNUM(Flights[[#This Row],[Date]], 1)</f>
        <v>47</v>
      </c>
      <c r="C4462" s="22">
        <f>WEEKDAY(Flights[[#This Row],[Date]],1)</f>
        <v>7</v>
      </c>
      <c r="D4462" t="s">
        <v>1372</v>
      </c>
      <c r="E4462" t="s">
        <v>1993</v>
      </c>
      <c r="F4462" t="s">
        <v>0</v>
      </c>
      <c r="G4462" t="s">
        <v>273</v>
      </c>
      <c r="H4462" t="str">
        <f>_xlfn.XLOOKUP(Flights[[#This Row],[Destination]], Airports!$A$2:$A$78, Airports!$D$2:$D$78)</f>
        <v>Denver</v>
      </c>
      <c r="I4462" t="str" cm="1">
        <f t="array" ref="I4462">_xlfn.XLOOKUP(Flights[[#This Row],[Destination]],_xlfn._TRO_TRAILING( Airports!A:A),_xlfn._TRO_TRAILING( Airports!E:E), "Not found")</f>
        <v>CO</v>
      </c>
      <c r="J4462" s="1">
        <v>0.38541666666666669</v>
      </c>
      <c r="K4462" s="22">
        <f>HOUR(Flights[[#This Row],[Scheduled Departure]])</f>
        <v>9</v>
      </c>
      <c r="L4462" s="1">
        <v>0.40555555555555556</v>
      </c>
      <c r="M4462">
        <f>(L4462-J4462)*24*60</f>
        <v>28.999999999999979</v>
      </c>
      <c r="N4462" s="16">
        <f>Flights[[#This Row],[Length (min)]]/60</f>
        <v>2.25</v>
      </c>
      <c r="O4462">
        <v>135</v>
      </c>
      <c r="P4462">
        <v>862</v>
      </c>
      <c r="Q4462" s="18">
        <f>IFERROR(Flights[[#This Row],[Distance]]/Flights[[#This Row],[Length (hr)]], "")</f>
        <v>383.11111111111109</v>
      </c>
      <c r="R4462" s="1">
        <v>0.5229166666666667</v>
      </c>
      <c r="S4462" s="1" t="str">
        <f>IF(Flights[[#This Row],[Length (hr)]]&lt;2, "No meal", IF(Flights[[#This Row],[Length (hr)]]&lt;3.5, "Light meal", "Full meal"))</f>
        <v>Light meal</v>
      </c>
      <c r="T4462" s="1" t="str">
        <f>IF(AND(Flights[[#This Row],[Airline]]="US Airways", Flights[[#This Row],[Meal]]="Full Meal"), "Yes", "No")</f>
        <v>No</v>
      </c>
      <c r="U4462" s="1">
        <v>0.54097222222222219</v>
      </c>
      <c r="V4462">
        <v>26</v>
      </c>
      <c r="W4462" s="1" t="str">
        <f>IF(Flights[[#This Row],[Arrival Delay]] = "", "Cancelled", IF(Flights[[#This Row],[Arrival Delay]]&gt;15, "Delayed", "On time"))</f>
        <v>Delayed</v>
      </c>
      <c r="X4462" t="str">
        <f>IF(Flights[[#This Row],[Status]]&lt;&gt;"Delayed","", IF(Flights[[#This Row],[Arrival Delay]]&gt;120, "Severe", IF(Flights[[#This Row],[Arrival Delay]]&gt;60, "Major", "Moderate")))</f>
        <v>Moderate</v>
      </c>
      <c r="Y4462" t="b">
        <v>0</v>
      </c>
      <c r="AA4462" t="str">
        <f>IF(OR(AND(Flights[[#This Row],[Status]]="Cancelled", Flights[[#This Row],[Cancellation Reason]]="Airline/Carrier"), Flights[[#This Row],[Delay Type]]="Severe"), "Yes", "No")</f>
        <v>No</v>
      </c>
    </row>
    <row r="4463" spans="1:27" x14ac:dyDescent="0.3">
      <c r="A4463" s="3">
        <v>42329</v>
      </c>
      <c r="B4463" s="22">
        <f>WEEKNUM(Flights[[#This Row],[Date]], 1)</f>
        <v>47</v>
      </c>
      <c r="C4463" s="22">
        <f>WEEKDAY(Flights[[#This Row],[Date]],1)</f>
        <v>7</v>
      </c>
      <c r="D4463" t="s">
        <v>1940</v>
      </c>
      <c r="E4463" t="s">
        <v>1995</v>
      </c>
      <c r="F4463" t="s">
        <v>0</v>
      </c>
      <c r="G4463" t="s">
        <v>9</v>
      </c>
      <c r="H4463" t="str">
        <f>_xlfn.XLOOKUP(Flights[[#This Row],[Destination]], Airports!$A$2:$A$78, Airports!$D$2:$D$78)</f>
        <v>San Francisco</v>
      </c>
      <c r="I4463" t="str" cm="1">
        <f t="array" ref="I4463">_xlfn.XLOOKUP(Flights[[#This Row],[Destination]],_xlfn._TRO_TRAILING( Airports!A:A),_xlfn._TRO_TRAILING( Airports!E:E), "Not found")</f>
        <v>CA</v>
      </c>
      <c r="J4463" s="1">
        <v>0.4513888888888889</v>
      </c>
      <c r="K4463" s="22">
        <f>HOUR(Flights[[#This Row],[Scheduled Departure]])</f>
        <v>10</v>
      </c>
      <c r="L4463" s="1">
        <v>0.45069444444444445</v>
      </c>
      <c r="M4463">
        <f>(L4463-J4463)*24*60</f>
        <v>-0.99999999999999645</v>
      </c>
      <c r="N4463" s="16">
        <f>Flights[[#This Row],[Length (min)]]/60</f>
        <v>1.2</v>
      </c>
      <c r="O4463">
        <v>72</v>
      </c>
      <c r="P4463">
        <v>337</v>
      </c>
      <c r="Q4463" s="18">
        <f>IFERROR(Flights[[#This Row],[Distance]]/Flights[[#This Row],[Length (hr)]], "")</f>
        <v>280.83333333333337</v>
      </c>
      <c r="R4463" s="1">
        <v>0.50694444444444442</v>
      </c>
      <c r="S4463" s="1" t="str">
        <f>IF(Flights[[#This Row],[Length (hr)]]&lt;2, "No meal", IF(Flights[[#This Row],[Length (hr)]]&lt;3.5, "Light meal", "Full meal"))</f>
        <v>No meal</v>
      </c>
      <c r="T4463" s="1" t="str">
        <f>IF(AND(Flights[[#This Row],[Airline]]="US Airways", Flights[[#This Row],[Meal]]="Full Meal"), "Yes", "No")</f>
        <v>No</v>
      </c>
      <c r="U4463" s="1">
        <v>0.50069444444444444</v>
      </c>
      <c r="V4463">
        <v>-9</v>
      </c>
      <c r="W4463" s="1" t="str">
        <f>IF(Flights[[#This Row],[Arrival Delay]] = "", "Cancelled", IF(Flights[[#This Row],[Arrival Delay]]&gt;15, "Delayed", "On time"))</f>
        <v>On time</v>
      </c>
      <c r="X4463" t="str">
        <f>IF(Flights[[#This Row],[Status]]&lt;&gt;"Delayed","", IF(Flights[[#This Row],[Arrival Delay]]&gt;120, "Severe", IF(Flights[[#This Row],[Arrival Delay]]&gt;60, "Major", "Moderate")))</f>
        <v/>
      </c>
      <c r="Y4463" t="b">
        <v>0</v>
      </c>
      <c r="AA4463" t="str">
        <f>IF(OR(AND(Flights[[#This Row],[Status]]="Cancelled", Flights[[#This Row],[Cancellation Reason]]="Airline/Carrier"), Flights[[#This Row],[Delay Type]]="Severe"), "Yes", "No")</f>
        <v>No</v>
      </c>
    </row>
    <row r="4464" spans="1:27" x14ac:dyDescent="0.3">
      <c r="A4464" s="3">
        <v>42329</v>
      </c>
      <c r="B4464" s="22">
        <f>WEEKNUM(Flights[[#This Row],[Date]], 1)</f>
        <v>47</v>
      </c>
      <c r="C4464" s="22">
        <f>WEEKDAY(Flights[[#This Row],[Date]],1)</f>
        <v>7</v>
      </c>
      <c r="D4464" t="s">
        <v>1004</v>
      </c>
      <c r="E4464" t="s">
        <v>1990</v>
      </c>
      <c r="F4464" t="s">
        <v>0</v>
      </c>
      <c r="G4464" t="s">
        <v>9</v>
      </c>
      <c r="H4464" t="str">
        <f>_xlfn.XLOOKUP(Flights[[#This Row],[Destination]], Airports!$A$2:$A$78, Airports!$D$2:$D$78)</f>
        <v>San Francisco</v>
      </c>
      <c r="I4464" t="str" cm="1">
        <f t="array" ref="I4464">_xlfn.XLOOKUP(Flights[[#This Row],[Destination]],_xlfn._TRO_TRAILING( Airports!A:A),_xlfn._TRO_TRAILING( Airports!E:E), "Not found")</f>
        <v>CA</v>
      </c>
      <c r="J4464" s="1">
        <v>0.6</v>
      </c>
      <c r="K4464" s="22">
        <f>HOUR(Flights[[#This Row],[Scheduled Departure]])</f>
        <v>14</v>
      </c>
      <c r="L4464" s="1">
        <v>0.59583333333333333</v>
      </c>
      <c r="M4464">
        <f>(L4464-J4464)*24*60</f>
        <v>-5.9999999999999787</v>
      </c>
      <c r="N4464" s="16">
        <f>Flights[[#This Row],[Length (min)]]/60</f>
        <v>1.1499999999999999</v>
      </c>
      <c r="O4464">
        <v>69</v>
      </c>
      <c r="P4464">
        <v>337</v>
      </c>
      <c r="Q4464" s="18">
        <f>IFERROR(Flights[[#This Row],[Distance]]/Flights[[#This Row],[Length (hr)]], "")</f>
        <v>293.04347826086956</v>
      </c>
      <c r="R4464" s="1">
        <v>0.66249999999999998</v>
      </c>
      <c r="S4464" s="1" t="str">
        <f>IF(Flights[[#This Row],[Length (hr)]]&lt;2, "No meal", IF(Flights[[#This Row],[Length (hr)]]&lt;3.5, "Light meal", "Full meal"))</f>
        <v>No meal</v>
      </c>
      <c r="T4464" s="1" t="str">
        <f>IF(AND(Flights[[#This Row],[Airline]]="US Airways", Flights[[#This Row],[Meal]]="Full Meal"), "Yes", "No")</f>
        <v>No</v>
      </c>
      <c r="U4464" s="1">
        <v>0.64375000000000004</v>
      </c>
      <c r="V4464">
        <v>-27</v>
      </c>
      <c r="W4464" s="1" t="str">
        <f>IF(Flights[[#This Row],[Arrival Delay]] = "", "Cancelled", IF(Flights[[#This Row],[Arrival Delay]]&gt;15, "Delayed", "On time"))</f>
        <v>On time</v>
      </c>
      <c r="X4464" t="str">
        <f>IF(Flights[[#This Row],[Status]]&lt;&gt;"Delayed","", IF(Flights[[#This Row],[Arrival Delay]]&gt;120, "Severe", IF(Flights[[#This Row],[Arrival Delay]]&gt;60, "Major", "Moderate")))</f>
        <v/>
      </c>
      <c r="Y4464" t="b">
        <v>0</v>
      </c>
      <c r="AA4464" t="str">
        <f>IF(OR(AND(Flights[[#This Row],[Status]]="Cancelled", Flights[[#This Row],[Cancellation Reason]]="Airline/Carrier"), Flights[[#This Row],[Delay Type]]="Severe"), "Yes", "No")</f>
        <v>No</v>
      </c>
    </row>
    <row r="4465" spans="1:27" x14ac:dyDescent="0.3">
      <c r="A4465" s="3">
        <v>42329</v>
      </c>
      <c r="B4465" s="22">
        <f>WEEKNUM(Flights[[#This Row],[Date]], 1)</f>
        <v>47</v>
      </c>
      <c r="C4465" s="22">
        <f>WEEKDAY(Flights[[#This Row],[Date]],1)</f>
        <v>7</v>
      </c>
      <c r="D4465" t="s">
        <v>238</v>
      </c>
      <c r="E4465" t="s">
        <v>1987</v>
      </c>
      <c r="F4465" t="s">
        <v>0</v>
      </c>
      <c r="G4465" t="s">
        <v>15</v>
      </c>
      <c r="H4465" t="str">
        <f>_xlfn.XLOOKUP(Flights[[#This Row],[Destination]], Airports!$A$2:$A$78, Airports!$D$2:$D$78)</f>
        <v>Las Vegas</v>
      </c>
      <c r="I4465" t="str" cm="1">
        <f t="array" ref="I4465">_xlfn.XLOOKUP(Flights[[#This Row],[Destination]],_xlfn._TRO_TRAILING( Airports!A:A),_xlfn._TRO_TRAILING( Airports!E:E), "Not found")</f>
        <v>NV</v>
      </c>
      <c r="J4465" s="1">
        <v>0.6875</v>
      </c>
      <c r="K4465" s="22">
        <f>HOUR(Flights[[#This Row],[Scheduled Departure]])</f>
        <v>16</v>
      </c>
      <c r="L4465" s="1">
        <v>0.69791666666666663</v>
      </c>
      <c r="M4465">
        <f>(L4465-J4465)*24*60</f>
        <v>14.999999999999947</v>
      </c>
      <c r="N4465" s="16">
        <f>Flights[[#This Row],[Length (min)]]/60</f>
        <v>1.2166666666666666</v>
      </c>
      <c r="O4465">
        <v>73</v>
      </c>
      <c r="P4465">
        <v>236</v>
      </c>
      <c r="Q4465" s="18">
        <f>IFERROR(Flights[[#This Row],[Distance]]/Flights[[#This Row],[Length (hr)]], "")</f>
        <v>193.97260273972606</v>
      </c>
      <c r="R4465" s="1">
        <v>0.74097222222222225</v>
      </c>
      <c r="S4465" s="1" t="str">
        <f>IF(Flights[[#This Row],[Length (hr)]]&lt;2, "No meal", IF(Flights[[#This Row],[Length (hr)]]&lt;3.5, "Light meal", "Full meal"))</f>
        <v>No meal</v>
      </c>
      <c r="T4465" s="1" t="str">
        <f>IF(AND(Flights[[#This Row],[Airline]]="US Airways", Flights[[#This Row],[Meal]]="Full Meal"), "Yes", "No")</f>
        <v>No</v>
      </c>
      <c r="U4465" s="1">
        <v>0.74861111111111112</v>
      </c>
      <c r="V4465">
        <v>11</v>
      </c>
      <c r="W4465" s="1" t="str">
        <f>IF(Flights[[#This Row],[Arrival Delay]] = "", "Cancelled", IF(Flights[[#This Row],[Arrival Delay]]&gt;15, "Delayed", "On time"))</f>
        <v>On time</v>
      </c>
      <c r="X4465" t="str">
        <f>IF(Flights[[#This Row],[Status]]&lt;&gt;"Delayed","", IF(Flights[[#This Row],[Arrival Delay]]&gt;120, "Severe", IF(Flights[[#This Row],[Arrival Delay]]&gt;60, "Major", "Moderate")))</f>
        <v/>
      </c>
      <c r="Y4465" t="b">
        <v>0</v>
      </c>
      <c r="AA4465" t="str">
        <f>IF(OR(AND(Flights[[#This Row],[Status]]="Cancelled", Flights[[#This Row],[Cancellation Reason]]="Airline/Carrier"), Flights[[#This Row],[Delay Type]]="Severe"), "Yes", "No")</f>
        <v>No</v>
      </c>
    </row>
    <row r="4466" spans="1:27" x14ac:dyDescent="0.3">
      <c r="A4466" s="3">
        <v>42329</v>
      </c>
      <c r="B4466" s="22">
        <f>WEEKNUM(Flights[[#This Row],[Date]], 1)</f>
        <v>47</v>
      </c>
      <c r="C4466" s="22">
        <f>WEEKDAY(Flights[[#This Row],[Date]],1)</f>
        <v>7</v>
      </c>
      <c r="D4466" t="s">
        <v>1943</v>
      </c>
      <c r="E4466" t="s">
        <v>1995</v>
      </c>
      <c r="F4466" t="s">
        <v>0</v>
      </c>
      <c r="G4466" t="s">
        <v>356</v>
      </c>
      <c r="H4466" t="str">
        <f>_xlfn.XLOOKUP(Flights[[#This Row],[Destination]], Airports!$A$2:$A$78, Airports!$D$2:$D$78)</f>
        <v>Tucson</v>
      </c>
      <c r="I4466" t="str" cm="1">
        <f t="array" ref="I4466">_xlfn.XLOOKUP(Flights[[#This Row],[Destination]],_xlfn._TRO_TRAILING( Airports!A:A),_xlfn._TRO_TRAILING( Airports!E:E), "Not found")</f>
        <v>AZ</v>
      </c>
      <c r="J4466" s="1">
        <v>0.74652777777777779</v>
      </c>
      <c r="K4466" s="22">
        <f>HOUR(Flights[[#This Row],[Scheduled Departure]])</f>
        <v>17</v>
      </c>
      <c r="L4466" s="1">
        <v>0.74722222222222223</v>
      </c>
      <c r="M4466">
        <f>(L4466-J4466)*24*60</f>
        <v>0.99999999999999645</v>
      </c>
      <c r="N4466" s="16">
        <f>Flights[[#This Row],[Length (min)]]/60</f>
        <v>1.3333333333333333</v>
      </c>
      <c r="O4466">
        <v>80</v>
      </c>
      <c r="P4466">
        <v>451</v>
      </c>
      <c r="Q4466" s="18">
        <f>IFERROR(Flights[[#This Row],[Distance]]/Flights[[#This Row],[Length (hr)]], "")</f>
        <v>338.25</v>
      </c>
      <c r="R4466" s="1">
        <v>0.84375</v>
      </c>
      <c r="S4466" s="1" t="str">
        <f>IF(Flights[[#This Row],[Length (hr)]]&lt;2, "No meal", IF(Flights[[#This Row],[Length (hr)]]&lt;3.5, "Light meal", "Full meal"))</f>
        <v>No meal</v>
      </c>
      <c r="T4466" s="1" t="str">
        <f>IF(AND(Flights[[#This Row],[Airline]]="US Airways", Flights[[#This Row],[Meal]]="Full Meal"), "Yes", "No")</f>
        <v>No</v>
      </c>
      <c r="U4466" s="1">
        <v>0.84444444444444444</v>
      </c>
      <c r="V4466">
        <v>1</v>
      </c>
      <c r="W4466" s="1" t="str">
        <f>IF(Flights[[#This Row],[Arrival Delay]] = "", "Cancelled", IF(Flights[[#This Row],[Arrival Delay]]&gt;15, "Delayed", "On time"))</f>
        <v>On time</v>
      </c>
      <c r="X4466" t="str">
        <f>IF(Flights[[#This Row],[Status]]&lt;&gt;"Delayed","", IF(Flights[[#This Row],[Arrival Delay]]&gt;120, "Severe", IF(Flights[[#This Row],[Arrival Delay]]&gt;60, "Major", "Moderate")))</f>
        <v/>
      </c>
      <c r="Y4466" t="b">
        <v>0</v>
      </c>
      <c r="AA4466" t="str">
        <f>IF(OR(AND(Flights[[#This Row],[Status]]="Cancelled", Flights[[#This Row],[Cancellation Reason]]="Airline/Carrier"), Flights[[#This Row],[Delay Type]]="Severe"), "Yes", "No")</f>
        <v>No</v>
      </c>
    </row>
    <row r="4467" spans="1:27" x14ac:dyDescent="0.3">
      <c r="A4467" s="3">
        <v>42329</v>
      </c>
      <c r="B4467" s="22">
        <f>WEEKNUM(Flights[[#This Row],[Date]], 1)</f>
        <v>47</v>
      </c>
      <c r="C4467" s="22">
        <f>WEEKDAY(Flights[[#This Row],[Date]],1)</f>
        <v>7</v>
      </c>
      <c r="D4467" t="s">
        <v>649</v>
      </c>
      <c r="E4467" t="s">
        <v>1993</v>
      </c>
      <c r="F4467" t="s">
        <v>0</v>
      </c>
      <c r="G4467" t="s">
        <v>285</v>
      </c>
      <c r="H4467" t="str">
        <f>_xlfn.XLOOKUP(Flights[[#This Row],[Destination]], Airports!$A$2:$A$78, Airports!$D$2:$D$78)</f>
        <v>Fort Lauderdale</v>
      </c>
      <c r="I4467" t="str" cm="1">
        <f t="array" ref="I4467">_xlfn.XLOOKUP(Flights[[#This Row],[Destination]],_xlfn._TRO_TRAILING( Airports!A:A),_xlfn._TRO_TRAILING( Airports!E:E), "Not found")</f>
        <v>FL</v>
      </c>
      <c r="J4467" s="1">
        <v>0.89444444444444449</v>
      </c>
      <c r="K4467" s="22">
        <f>HOUR(Flights[[#This Row],[Scheduled Departure]])</f>
        <v>21</v>
      </c>
      <c r="L4467" s="1">
        <v>0.8930555555555556</v>
      </c>
      <c r="M4467">
        <f>(L4467-J4467)*24*60</f>
        <v>-1.9999999999999929</v>
      </c>
      <c r="N4467" s="16">
        <f>Flights[[#This Row],[Length (min)]]/60</f>
        <v>4.3499999999999996</v>
      </c>
      <c r="O4467">
        <v>261</v>
      </c>
      <c r="P4467">
        <v>2343</v>
      </c>
      <c r="Q4467" s="18">
        <f>IFERROR(Flights[[#This Row],[Distance]]/Flights[[#This Row],[Length (hr)]], "")</f>
        <v>538.62068965517244</v>
      </c>
      <c r="R4467" s="1">
        <v>0.21388888888888888</v>
      </c>
      <c r="S4467" s="1" t="str">
        <f>IF(Flights[[#This Row],[Length (hr)]]&lt;2, "No meal", IF(Flights[[#This Row],[Length (hr)]]&lt;3.5, "Light meal", "Full meal"))</f>
        <v>Full meal</v>
      </c>
      <c r="T4467" s="1" t="str">
        <f>IF(AND(Flights[[#This Row],[Airline]]="US Airways", Flights[[#This Row],[Meal]]="Full Meal"), "Yes", "No")</f>
        <v>No</v>
      </c>
      <c r="U4467" s="1">
        <v>0.19930555555555557</v>
      </c>
      <c r="V4467">
        <v>-21</v>
      </c>
      <c r="W4467" s="1" t="str">
        <f>IF(Flights[[#This Row],[Arrival Delay]] = "", "Cancelled", IF(Flights[[#This Row],[Arrival Delay]]&gt;15, "Delayed", "On time"))</f>
        <v>On time</v>
      </c>
      <c r="X4467" t="str">
        <f>IF(Flights[[#This Row],[Status]]&lt;&gt;"Delayed","", IF(Flights[[#This Row],[Arrival Delay]]&gt;120, "Severe", IF(Flights[[#This Row],[Arrival Delay]]&gt;60, "Major", "Moderate")))</f>
        <v/>
      </c>
      <c r="Y4467" t="b">
        <v>0</v>
      </c>
      <c r="AA4467" t="str">
        <f>IF(OR(AND(Flights[[#This Row],[Status]]="Cancelled", Flights[[#This Row],[Cancellation Reason]]="Airline/Carrier"), Flights[[#This Row],[Delay Type]]="Severe"), "Yes", "No")</f>
        <v>No</v>
      </c>
    </row>
    <row r="4468" spans="1:27" x14ac:dyDescent="0.3">
      <c r="A4468" s="3">
        <v>42330</v>
      </c>
      <c r="B4468" s="22">
        <f>WEEKNUM(Flights[[#This Row],[Date]], 1)</f>
        <v>48</v>
      </c>
      <c r="C4468" s="22">
        <f>WEEKDAY(Flights[[#This Row],[Date]],1)</f>
        <v>1</v>
      </c>
      <c r="D4468" t="s">
        <v>684</v>
      </c>
      <c r="E4468" t="s">
        <v>1990</v>
      </c>
      <c r="F4468" t="s">
        <v>0</v>
      </c>
      <c r="G4468" t="s">
        <v>281</v>
      </c>
      <c r="H4468" t="str">
        <f>_xlfn.XLOOKUP(Flights[[#This Row],[Destination]], Airports!$A$2:$A$78, Airports!$D$2:$D$78)</f>
        <v>Newark</v>
      </c>
      <c r="I4468" t="str" cm="1">
        <f t="array" ref="I4468">_xlfn.XLOOKUP(Flights[[#This Row],[Destination]],_xlfn._TRO_TRAILING( Airports!A:A),_xlfn._TRO_TRAILING( Airports!E:E), "Not found")</f>
        <v>NJ</v>
      </c>
      <c r="J4468" s="1">
        <v>0.375</v>
      </c>
      <c r="K4468" s="22">
        <f>HOUR(Flights[[#This Row],[Scheduled Departure]])</f>
        <v>9</v>
      </c>
      <c r="L4468" s="1">
        <v>0.37291666666666667</v>
      </c>
      <c r="M4468">
        <f>(L4468-J4468)*24*60</f>
        <v>-2.9999999999999893</v>
      </c>
      <c r="N4468" s="16">
        <f>Flights[[#This Row],[Length (min)]]/60</f>
        <v>5.25</v>
      </c>
      <c r="O4468">
        <v>315</v>
      </c>
      <c r="P4468">
        <v>2454</v>
      </c>
      <c r="Q4468" s="18">
        <f>IFERROR(Flights[[#This Row],[Distance]]/Flights[[#This Row],[Length (hr)]], "")</f>
        <v>467.42857142857144</v>
      </c>
      <c r="R4468" s="1">
        <v>0.72222222222222221</v>
      </c>
      <c r="S4468" s="1" t="str">
        <f>IF(Flights[[#This Row],[Length (hr)]]&lt;2, "No meal", IF(Flights[[#This Row],[Length (hr)]]&lt;3.5, "Light meal", "Full meal"))</f>
        <v>Full meal</v>
      </c>
      <c r="T4468" s="1" t="str">
        <f>IF(AND(Flights[[#This Row],[Airline]]="US Airways", Flights[[#This Row],[Meal]]="Full Meal"), "Yes", "No")</f>
        <v>No</v>
      </c>
      <c r="U4468" s="1">
        <v>0.71666666666666667</v>
      </c>
      <c r="V4468">
        <v>-8</v>
      </c>
      <c r="W4468" s="1" t="str">
        <f>IF(Flights[[#This Row],[Arrival Delay]] = "", "Cancelled", IF(Flights[[#This Row],[Arrival Delay]]&gt;15, "Delayed", "On time"))</f>
        <v>On time</v>
      </c>
      <c r="X4468" t="str">
        <f>IF(Flights[[#This Row],[Status]]&lt;&gt;"Delayed","", IF(Flights[[#This Row],[Arrival Delay]]&gt;120, "Severe", IF(Flights[[#This Row],[Arrival Delay]]&gt;60, "Major", "Moderate")))</f>
        <v/>
      </c>
      <c r="Y4468" t="b">
        <v>0</v>
      </c>
      <c r="AA4468" t="str">
        <f>IF(OR(AND(Flights[[#This Row],[Status]]="Cancelled", Flights[[#This Row],[Cancellation Reason]]="Airline/Carrier"), Flights[[#This Row],[Delay Type]]="Severe"), "Yes", "No")</f>
        <v>No</v>
      </c>
    </row>
    <row r="4469" spans="1:27" x14ac:dyDescent="0.3">
      <c r="A4469" s="3">
        <v>42330</v>
      </c>
      <c r="B4469" s="22">
        <f>WEEKNUM(Flights[[#This Row],[Date]], 1)</f>
        <v>48</v>
      </c>
      <c r="C4469" s="22">
        <f>WEEKDAY(Flights[[#This Row],[Date]],1)</f>
        <v>1</v>
      </c>
      <c r="D4469" t="s">
        <v>1866</v>
      </c>
      <c r="E4469" t="s">
        <v>1995</v>
      </c>
      <c r="F4469" t="s">
        <v>0</v>
      </c>
      <c r="G4469" t="s">
        <v>26</v>
      </c>
      <c r="H4469" t="str">
        <f>_xlfn.XLOOKUP(Flights[[#This Row],[Destination]], Airports!$A$2:$A$78, Airports!$D$2:$D$78)</f>
        <v>Atlanta</v>
      </c>
      <c r="I4469" t="str" cm="1">
        <f t="array" ref="I4469">_xlfn.XLOOKUP(Flights[[#This Row],[Destination]],_xlfn._TRO_TRAILING( Airports!A:A),_xlfn._TRO_TRAILING( Airports!E:E), "Not found")</f>
        <v>GA</v>
      </c>
      <c r="J4469" s="1">
        <v>0.38194444444444442</v>
      </c>
      <c r="K4469" s="22">
        <f>HOUR(Flights[[#This Row],[Scheduled Departure]])</f>
        <v>9</v>
      </c>
      <c r="L4469" s="1">
        <v>0.38194444444444442</v>
      </c>
      <c r="M4469">
        <f>(L4469-J4469)*24*60</f>
        <v>0</v>
      </c>
      <c r="N4469" s="16">
        <f>Flights[[#This Row],[Length (min)]]/60</f>
        <v>3.9666666666666668</v>
      </c>
      <c r="O4469">
        <v>238</v>
      </c>
      <c r="P4469">
        <v>1947</v>
      </c>
      <c r="Q4469" s="18">
        <f>IFERROR(Flights[[#This Row],[Distance]]/Flights[[#This Row],[Length (hr)]], "")</f>
        <v>490.84033613445376</v>
      </c>
      <c r="R4469" s="1">
        <v>0.68055555555555558</v>
      </c>
      <c r="S4469" s="1" t="str">
        <f>IF(Flights[[#This Row],[Length (hr)]]&lt;2, "No meal", IF(Flights[[#This Row],[Length (hr)]]&lt;3.5, "Light meal", "Full meal"))</f>
        <v>Full meal</v>
      </c>
      <c r="T4469" s="1" t="str">
        <f>IF(AND(Flights[[#This Row],[Airline]]="US Airways", Flights[[#This Row],[Meal]]="Full Meal"), "Yes", "No")</f>
        <v>No</v>
      </c>
      <c r="U4469" s="1">
        <v>0.67222222222222228</v>
      </c>
      <c r="V4469">
        <v>-12</v>
      </c>
      <c r="W4469" s="1" t="str">
        <f>IF(Flights[[#This Row],[Arrival Delay]] = "", "Cancelled", IF(Flights[[#This Row],[Arrival Delay]]&gt;15, "Delayed", "On time"))</f>
        <v>On time</v>
      </c>
      <c r="X4469" t="str">
        <f>IF(Flights[[#This Row],[Status]]&lt;&gt;"Delayed","", IF(Flights[[#This Row],[Arrival Delay]]&gt;120, "Severe", IF(Flights[[#This Row],[Arrival Delay]]&gt;60, "Major", "Moderate")))</f>
        <v/>
      </c>
      <c r="Y4469" t="b">
        <v>0</v>
      </c>
      <c r="AA4469" t="str">
        <f>IF(OR(AND(Flights[[#This Row],[Status]]="Cancelled", Flights[[#This Row],[Cancellation Reason]]="Airline/Carrier"), Flights[[#This Row],[Delay Type]]="Severe"), "Yes", "No")</f>
        <v>No</v>
      </c>
    </row>
    <row r="4470" spans="1:27" x14ac:dyDescent="0.3">
      <c r="A4470" s="3">
        <v>42330</v>
      </c>
      <c r="B4470" s="22">
        <f>WEEKNUM(Flights[[#This Row],[Date]], 1)</f>
        <v>48</v>
      </c>
      <c r="C4470" s="22">
        <f>WEEKDAY(Flights[[#This Row],[Date]],1)</f>
        <v>1</v>
      </c>
      <c r="D4470" t="s">
        <v>728</v>
      </c>
      <c r="E4470" t="s">
        <v>1995</v>
      </c>
      <c r="F4470" t="s">
        <v>0</v>
      </c>
      <c r="G4470" t="s">
        <v>316</v>
      </c>
      <c r="H4470" t="str">
        <f>_xlfn.XLOOKUP(Flights[[#This Row],[Destination]], Airports!$A$2:$A$78, Airports!$D$2:$D$78)</f>
        <v>New Orleans</v>
      </c>
      <c r="I4470" t="str" cm="1">
        <f t="array" ref="I4470">_xlfn.XLOOKUP(Flights[[#This Row],[Destination]],_xlfn._TRO_TRAILING( Airports!A:A),_xlfn._TRO_TRAILING( Airports!E:E), "Not found")</f>
        <v>LA</v>
      </c>
      <c r="J4470" s="1">
        <v>0.44444444444444442</v>
      </c>
      <c r="K4470" s="22">
        <f>HOUR(Flights[[#This Row],[Scheduled Departure]])</f>
        <v>10</v>
      </c>
      <c r="L4470" s="1">
        <v>0.45416666666666666</v>
      </c>
      <c r="M4470">
        <f>(L4470-J4470)*24*60</f>
        <v>14.00000000000003</v>
      </c>
      <c r="N4470" s="16">
        <f>Flights[[#This Row],[Length (min)]]/60</f>
        <v>3.4</v>
      </c>
      <c r="O4470">
        <v>204</v>
      </c>
      <c r="P4470">
        <v>1670</v>
      </c>
      <c r="Q4470" s="18">
        <f>IFERROR(Flights[[#This Row],[Distance]]/Flights[[#This Row],[Length (hr)]], "")</f>
        <v>491.1764705882353</v>
      </c>
      <c r="R4470" s="1">
        <v>0.67361111111111116</v>
      </c>
      <c r="S4470" s="1" t="str">
        <f>IF(Flights[[#This Row],[Length (hr)]]&lt;2, "No meal", IF(Flights[[#This Row],[Length (hr)]]&lt;3.5, "Light meal", "Full meal"))</f>
        <v>Light meal</v>
      </c>
      <c r="T4470" s="1" t="str">
        <f>IF(AND(Flights[[#This Row],[Airline]]="US Airways", Flights[[#This Row],[Meal]]="Full Meal"), "Yes", "No")</f>
        <v>No</v>
      </c>
      <c r="U4470" s="1">
        <v>0.6791666666666667</v>
      </c>
      <c r="V4470">
        <v>8</v>
      </c>
      <c r="W4470" s="1" t="str">
        <f>IF(Flights[[#This Row],[Arrival Delay]] = "", "Cancelled", IF(Flights[[#This Row],[Arrival Delay]]&gt;15, "Delayed", "On time"))</f>
        <v>On time</v>
      </c>
      <c r="X4470" t="str">
        <f>IF(Flights[[#This Row],[Status]]&lt;&gt;"Delayed","", IF(Flights[[#This Row],[Arrival Delay]]&gt;120, "Severe", IF(Flights[[#This Row],[Arrival Delay]]&gt;60, "Major", "Moderate")))</f>
        <v/>
      </c>
      <c r="Y4470" t="b">
        <v>0</v>
      </c>
      <c r="AA4470" t="str">
        <f>IF(OR(AND(Flights[[#This Row],[Status]]="Cancelled", Flights[[#This Row],[Cancellation Reason]]="Airline/Carrier"), Flights[[#This Row],[Delay Type]]="Severe"), "Yes", "No")</f>
        <v>No</v>
      </c>
    </row>
    <row r="4471" spans="1:27" x14ac:dyDescent="0.3">
      <c r="A4471" s="3">
        <v>42330</v>
      </c>
      <c r="B4471" s="22">
        <f>WEEKNUM(Flights[[#This Row],[Date]], 1)</f>
        <v>48</v>
      </c>
      <c r="C4471" s="22">
        <f>WEEKDAY(Flights[[#This Row],[Date]],1)</f>
        <v>1</v>
      </c>
      <c r="D4471" t="s">
        <v>1884</v>
      </c>
      <c r="E4471" t="s">
        <v>1995</v>
      </c>
      <c r="F4471" t="s">
        <v>0</v>
      </c>
      <c r="G4471" t="s">
        <v>356</v>
      </c>
      <c r="H4471" t="str">
        <f>_xlfn.XLOOKUP(Flights[[#This Row],[Destination]], Airports!$A$2:$A$78, Airports!$D$2:$D$78)</f>
        <v>Tucson</v>
      </c>
      <c r="I4471" t="str" cm="1">
        <f t="array" ref="I4471">_xlfn.XLOOKUP(Flights[[#This Row],[Destination]],_xlfn._TRO_TRAILING( Airports!A:A),_xlfn._TRO_TRAILING( Airports!E:E), "Not found")</f>
        <v>AZ</v>
      </c>
      <c r="J4471" s="1">
        <v>0.53819444444444442</v>
      </c>
      <c r="K4471" s="22">
        <f>HOUR(Flights[[#This Row],[Scheduled Departure]])</f>
        <v>12</v>
      </c>
      <c r="L4471" s="1">
        <v>0.53888888888888886</v>
      </c>
      <c r="M4471">
        <f>(L4471-J4471)*24*60</f>
        <v>0.99999999999999645</v>
      </c>
      <c r="N4471" s="16">
        <f>Flights[[#This Row],[Length (min)]]/60</f>
        <v>1.2666666666666666</v>
      </c>
      <c r="O4471">
        <v>76</v>
      </c>
      <c r="P4471">
        <v>451</v>
      </c>
      <c r="Q4471" s="18">
        <f>IFERROR(Flights[[#This Row],[Distance]]/Flights[[#This Row],[Length (hr)]], "")</f>
        <v>356.0526315789474</v>
      </c>
      <c r="R4471" s="1">
        <v>0.63541666666666663</v>
      </c>
      <c r="S4471" s="1" t="str">
        <f>IF(Flights[[#This Row],[Length (hr)]]&lt;2, "No meal", IF(Flights[[#This Row],[Length (hr)]]&lt;3.5, "Light meal", "Full meal"))</f>
        <v>No meal</v>
      </c>
      <c r="T4471" s="1" t="str">
        <f>IF(AND(Flights[[#This Row],[Airline]]="US Airways", Flights[[#This Row],[Meal]]="Full Meal"), "Yes", "No")</f>
        <v>No</v>
      </c>
      <c r="U4471" s="1">
        <v>0.6333333333333333</v>
      </c>
      <c r="V4471">
        <v>-3</v>
      </c>
      <c r="W4471" s="1" t="str">
        <f>IF(Flights[[#This Row],[Arrival Delay]] = "", "Cancelled", IF(Flights[[#This Row],[Arrival Delay]]&gt;15, "Delayed", "On time"))</f>
        <v>On time</v>
      </c>
      <c r="X4471" t="str">
        <f>IF(Flights[[#This Row],[Status]]&lt;&gt;"Delayed","", IF(Flights[[#This Row],[Arrival Delay]]&gt;120, "Severe", IF(Flights[[#This Row],[Arrival Delay]]&gt;60, "Major", "Moderate")))</f>
        <v/>
      </c>
      <c r="Y4471" t="b">
        <v>0</v>
      </c>
      <c r="AA4471" t="str">
        <f>IF(OR(AND(Flights[[#This Row],[Status]]="Cancelled", Flights[[#This Row],[Cancellation Reason]]="Airline/Carrier"), Flights[[#This Row],[Delay Type]]="Severe"), "Yes", "No")</f>
        <v>No</v>
      </c>
    </row>
    <row r="4472" spans="1:27" x14ac:dyDescent="0.3">
      <c r="A4472" s="3">
        <v>42330</v>
      </c>
      <c r="B4472" s="22">
        <f>WEEKNUM(Flights[[#This Row],[Date]], 1)</f>
        <v>48</v>
      </c>
      <c r="C4472" s="22">
        <f>WEEKDAY(Flights[[#This Row],[Date]],1)</f>
        <v>1</v>
      </c>
      <c r="D4472" t="s">
        <v>1887</v>
      </c>
      <c r="E4472" t="s">
        <v>1995</v>
      </c>
      <c r="F4472" t="s">
        <v>0</v>
      </c>
      <c r="G4472" t="s">
        <v>9</v>
      </c>
      <c r="H4472" t="str">
        <f>_xlfn.XLOOKUP(Flights[[#This Row],[Destination]], Airports!$A$2:$A$78, Airports!$D$2:$D$78)</f>
        <v>San Francisco</v>
      </c>
      <c r="I4472" t="str" cm="1">
        <f t="array" ref="I4472">_xlfn.XLOOKUP(Flights[[#This Row],[Destination]],_xlfn._TRO_TRAILING( Airports!A:A),_xlfn._TRO_TRAILING( Airports!E:E), "Not found")</f>
        <v>CA</v>
      </c>
      <c r="J4472" s="1">
        <v>0.56597222222222221</v>
      </c>
      <c r="K4472" s="22">
        <f>HOUR(Flights[[#This Row],[Scheduled Departure]])</f>
        <v>13</v>
      </c>
      <c r="L4472" s="1">
        <v>0.5708333333333333</v>
      </c>
      <c r="M4472">
        <f>(L4472-J4472)*24*60</f>
        <v>6.9999999999999751</v>
      </c>
      <c r="N4472" s="16">
        <f>Flights[[#This Row],[Length (min)]]/60</f>
        <v>1.25</v>
      </c>
      <c r="O4472">
        <v>75</v>
      </c>
      <c r="P4472">
        <v>337</v>
      </c>
      <c r="Q4472" s="18">
        <f>IFERROR(Flights[[#This Row],[Distance]]/Flights[[#This Row],[Length (hr)]], "")</f>
        <v>269.60000000000002</v>
      </c>
      <c r="R4472" s="1">
        <v>0.61805555555555558</v>
      </c>
      <c r="S4472" s="1" t="str">
        <f>IF(Flights[[#This Row],[Length (hr)]]&lt;2, "No meal", IF(Flights[[#This Row],[Length (hr)]]&lt;3.5, "Light meal", "Full meal"))</f>
        <v>No meal</v>
      </c>
      <c r="T4472" s="1" t="str">
        <f>IF(AND(Flights[[#This Row],[Airline]]="US Airways", Flights[[#This Row],[Meal]]="Full Meal"), "Yes", "No")</f>
        <v>No</v>
      </c>
      <c r="U4472" s="1">
        <v>0.62291666666666667</v>
      </c>
      <c r="V4472">
        <v>7</v>
      </c>
      <c r="W4472" s="1" t="str">
        <f>IF(Flights[[#This Row],[Arrival Delay]] = "", "Cancelled", IF(Flights[[#This Row],[Arrival Delay]]&gt;15, "Delayed", "On time"))</f>
        <v>On time</v>
      </c>
      <c r="X4472" t="str">
        <f>IF(Flights[[#This Row],[Status]]&lt;&gt;"Delayed","", IF(Flights[[#This Row],[Arrival Delay]]&gt;120, "Severe", IF(Flights[[#This Row],[Arrival Delay]]&gt;60, "Major", "Moderate")))</f>
        <v/>
      </c>
      <c r="Y4472" t="b">
        <v>0</v>
      </c>
      <c r="AA4472" t="str">
        <f>IF(OR(AND(Flights[[#This Row],[Status]]="Cancelled", Flights[[#This Row],[Cancellation Reason]]="Airline/Carrier"), Flights[[#This Row],[Delay Type]]="Severe"), "Yes", "No")</f>
        <v>No</v>
      </c>
    </row>
    <row r="4473" spans="1:27" x14ac:dyDescent="0.3">
      <c r="A4473" s="3">
        <v>42330</v>
      </c>
      <c r="B4473" s="22">
        <f>WEEKNUM(Flights[[#This Row],[Date]], 1)</f>
        <v>48</v>
      </c>
      <c r="C4473" s="22">
        <f>WEEKDAY(Flights[[#This Row],[Date]],1)</f>
        <v>1</v>
      </c>
      <c r="D4473" t="s">
        <v>1892</v>
      </c>
      <c r="E4473" t="s">
        <v>1995</v>
      </c>
      <c r="F4473" t="s">
        <v>0</v>
      </c>
      <c r="G4473" t="s">
        <v>26</v>
      </c>
      <c r="H4473" t="str">
        <f>_xlfn.XLOOKUP(Flights[[#This Row],[Destination]], Airports!$A$2:$A$78, Airports!$D$2:$D$78)</f>
        <v>Atlanta</v>
      </c>
      <c r="I4473" t="str" cm="1">
        <f t="array" ref="I4473">_xlfn.XLOOKUP(Flights[[#This Row],[Destination]],_xlfn._TRO_TRAILING( Airports!A:A),_xlfn._TRO_TRAILING( Airports!E:E), "Not found")</f>
        <v>GA</v>
      </c>
      <c r="J4473" s="1">
        <v>0.61111111111111116</v>
      </c>
      <c r="K4473" s="22">
        <f>HOUR(Flights[[#This Row],[Scheduled Departure]])</f>
        <v>14</v>
      </c>
      <c r="L4473" s="1">
        <v>0.62777777777777777</v>
      </c>
      <c r="M4473">
        <f>(L4473-J4473)*24*60</f>
        <v>23.999999999999915</v>
      </c>
      <c r="N4473" s="16">
        <f>Flights[[#This Row],[Length (min)]]/60</f>
        <v>3.8666666666666667</v>
      </c>
      <c r="O4473">
        <v>232</v>
      </c>
      <c r="P4473">
        <v>1947</v>
      </c>
      <c r="Q4473" s="18">
        <f>IFERROR(Flights[[#This Row],[Distance]]/Flights[[#This Row],[Length (hr)]], "")</f>
        <v>503.5344827586207</v>
      </c>
      <c r="R4473" s="1">
        <v>0.90972222222222221</v>
      </c>
      <c r="S4473" s="1" t="str">
        <f>IF(Flights[[#This Row],[Length (hr)]]&lt;2, "No meal", IF(Flights[[#This Row],[Length (hr)]]&lt;3.5, "Light meal", "Full meal"))</f>
        <v>Full meal</v>
      </c>
      <c r="T4473" s="1" t="str">
        <f>IF(AND(Flights[[#This Row],[Airline]]="US Airways", Flights[[#This Row],[Meal]]="Full Meal"), "Yes", "No")</f>
        <v>No</v>
      </c>
      <c r="U4473" s="1">
        <v>0.91388888888888886</v>
      </c>
      <c r="V4473">
        <v>6</v>
      </c>
      <c r="W4473" s="1" t="str">
        <f>IF(Flights[[#This Row],[Arrival Delay]] = "", "Cancelled", IF(Flights[[#This Row],[Arrival Delay]]&gt;15, "Delayed", "On time"))</f>
        <v>On time</v>
      </c>
      <c r="X4473" t="str">
        <f>IF(Flights[[#This Row],[Status]]&lt;&gt;"Delayed","", IF(Flights[[#This Row],[Arrival Delay]]&gt;120, "Severe", IF(Flights[[#This Row],[Arrival Delay]]&gt;60, "Major", "Moderate")))</f>
        <v/>
      </c>
      <c r="Y4473" t="b">
        <v>0</v>
      </c>
      <c r="AA4473" t="str">
        <f>IF(OR(AND(Flights[[#This Row],[Status]]="Cancelled", Flights[[#This Row],[Cancellation Reason]]="Airline/Carrier"), Flights[[#This Row],[Delay Type]]="Severe"), "Yes", "No")</f>
        <v>No</v>
      </c>
    </row>
    <row r="4474" spans="1:27" x14ac:dyDescent="0.3">
      <c r="A4474" s="3">
        <v>42330</v>
      </c>
      <c r="B4474" s="22">
        <f>WEEKNUM(Flights[[#This Row],[Date]], 1)</f>
        <v>48</v>
      </c>
      <c r="C4474" s="22">
        <f>WEEKDAY(Flights[[#This Row],[Date]],1)</f>
        <v>1</v>
      </c>
      <c r="D4474" t="s">
        <v>617</v>
      </c>
      <c r="E4474" t="s">
        <v>1990</v>
      </c>
      <c r="F4474" t="s">
        <v>0</v>
      </c>
      <c r="G4474" t="s">
        <v>20</v>
      </c>
      <c r="H4474" t="str">
        <f>_xlfn.XLOOKUP(Flights[[#This Row],[Destination]], Airports!$A$2:$A$78, Airports!$D$2:$D$78)</f>
        <v>Kahului</v>
      </c>
      <c r="I4474" t="str" cm="1">
        <f t="array" ref="I4474">_xlfn.XLOOKUP(Flights[[#This Row],[Destination]],_xlfn._TRO_TRAILING( Airports!A:A),_xlfn._TRO_TRAILING( Airports!E:E), "Not found")</f>
        <v>HI</v>
      </c>
      <c r="J4474" s="1">
        <v>0.75</v>
      </c>
      <c r="K4474" s="22">
        <f>HOUR(Flights[[#This Row],[Scheduled Departure]])</f>
        <v>18</v>
      </c>
      <c r="L4474" s="1">
        <v>0.74652777777777779</v>
      </c>
      <c r="M4474">
        <f>(L4474-J4474)*24*60</f>
        <v>-4.9999999999999822</v>
      </c>
      <c r="N4474" s="16">
        <f>Flights[[#This Row],[Length (min)]]/60</f>
        <v>5.6333333333333337</v>
      </c>
      <c r="O4474">
        <v>338</v>
      </c>
      <c r="P4474">
        <v>2486</v>
      </c>
      <c r="Q4474" s="18">
        <f>IFERROR(Flights[[#This Row],[Distance]]/Flights[[#This Row],[Length (hr)]], "")</f>
        <v>441.30177514792894</v>
      </c>
      <c r="R4474" s="1">
        <v>0.91180555555555554</v>
      </c>
      <c r="S4474" s="1" t="str">
        <f>IF(Flights[[#This Row],[Length (hr)]]&lt;2, "No meal", IF(Flights[[#This Row],[Length (hr)]]&lt;3.5, "Light meal", "Full meal"))</f>
        <v>Full meal</v>
      </c>
      <c r="T4474" s="1" t="str">
        <f>IF(AND(Flights[[#This Row],[Airline]]="US Airways", Flights[[#This Row],[Meal]]="Full Meal"), "Yes", "No")</f>
        <v>No</v>
      </c>
      <c r="U4474" s="1">
        <v>0.8979166666666667</v>
      </c>
      <c r="V4474">
        <v>-20</v>
      </c>
      <c r="W4474" s="1" t="str">
        <f>IF(Flights[[#This Row],[Arrival Delay]] = "", "Cancelled", IF(Flights[[#This Row],[Arrival Delay]]&gt;15, "Delayed", "On time"))</f>
        <v>On time</v>
      </c>
      <c r="X4474" t="str">
        <f>IF(Flights[[#This Row],[Status]]&lt;&gt;"Delayed","", IF(Flights[[#This Row],[Arrival Delay]]&gt;120, "Severe", IF(Flights[[#This Row],[Arrival Delay]]&gt;60, "Major", "Moderate")))</f>
        <v/>
      </c>
      <c r="Y4474" t="b">
        <v>0</v>
      </c>
      <c r="AA4474" t="str">
        <f>IF(OR(AND(Flights[[#This Row],[Status]]="Cancelled", Flights[[#This Row],[Cancellation Reason]]="Airline/Carrier"), Flights[[#This Row],[Delay Type]]="Severe"), "Yes", "No")</f>
        <v>No</v>
      </c>
    </row>
    <row r="4475" spans="1:27" x14ac:dyDescent="0.3">
      <c r="A4475" s="3">
        <v>42330</v>
      </c>
      <c r="B4475" s="22">
        <f>WEEKNUM(Flights[[#This Row],[Date]], 1)</f>
        <v>48</v>
      </c>
      <c r="C4475" s="22">
        <f>WEEKDAY(Flights[[#This Row],[Date]],1)</f>
        <v>1</v>
      </c>
      <c r="D4475" t="s">
        <v>865</v>
      </c>
      <c r="E4475" t="s">
        <v>1995</v>
      </c>
      <c r="F4475" t="s">
        <v>0</v>
      </c>
      <c r="G4475" t="s">
        <v>347</v>
      </c>
      <c r="H4475" t="str">
        <f>_xlfn.XLOOKUP(Flights[[#This Row],[Destination]], Airports!$A$2:$A$78, Airports!$D$2:$D$78)</f>
        <v>San Jose</v>
      </c>
      <c r="I4475" t="str" cm="1">
        <f t="array" ref="I4475">_xlfn.XLOOKUP(Flights[[#This Row],[Destination]],_xlfn._TRO_TRAILING( Airports!A:A),_xlfn._TRO_TRAILING( Airports!E:E), "Not found")</f>
        <v>CA</v>
      </c>
      <c r="J4475" s="1">
        <v>0.82638888888888884</v>
      </c>
      <c r="K4475" s="22">
        <f>HOUR(Flights[[#This Row],[Scheduled Departure]])</f>
        <v>19</v>
      </c>
      <c r="L4475" s="1">
        <v>0.82708333333333328</v>
      </c>
      <c r="M4475">
        <f>(L4475-J4475)*24*60</f>
        <v>0.99999999999999645</v>
      </c>
      <c r="N4475" s="16">
        <f>Flights[[#This Row],[Length (min)]]/60</f>
        <v>1.0166666666666666</v>
      </c>
      <c r="O4475">
        <v>61</v>
      </c>
      <c r="P4475">
        <v>308</v>
      </c>
      <c r="Q4475" s="18">
        <f>IFERROR(Flights[[#This Row],[Distance]]/Flights[[#This Row],[Length (hr)]], "")</f>
        <v>302.95081967213116</v>
      </c>
      <c r="R4475" s="1">
        <v>0.87152777777777779</v>
      </c>
      <c r="S4475" s="1" t="str">
        <f>IF(Flights[[#This Row],[Length (hr)]]&lt;2, "No meal", IF(Flights[[#This Row],[Length (hr)]]&lt;3.5, "Light meal", "Full meal"))</f>
        <v>No meal</v>
      </c>
      <c r="T4475" s="1" t="str">
        <f>IF(AND(Flights[[#This Row],[Airline]]="US Airways", Flights[[#This Row],[Meal]]="Full Meal"), "Yes", "No")</f>
        <v>No</v>
      </c>
      <c r="U4475" s="1">
        <v>0.86944444444444446</v>
      </c>
      <c r="V4475">
        <v>-3</v>
      </c>
      <c r="W4475" s="1" t="str">
        <f>IF(Flights[[#This Row],[Arrival Delay]] = "", "Cancelled", IF(Flights[[#This Row],[Arrival Delay]]&gt;15, "Delayed", "On time"))</f>
        <v>On time</v>
      </c>
      <c r="X4475" t="str">
        <f>IF(Flights[[#This Row],[Status]]&lt;&gt;"Delayed","", IF(Flights[[#This Row],[Arrival Delay]]&gt;120, "Severe", IF(Flights[[#This Row],[Arrival Delay]]&gt;60, "Major", "Moderate")))</f>
        <v/>
      </c>
      <c r="Y4475" t="b">
        <v>0</v>
      </c>
      <c r="AA4475" t="str">
        <f>IF(OR(AND(Flights[[#This Row],[Status]]="Cancelled", Flights[[#This Row],[Cancellation Reason]]="Airline/Carrier"), Flights[[#This Row],[Delay Type]]="Severe"), "Yes", "No")</f>
        <v>No</v>
      </c>
    </row>
    <row r="4476" spans="1:27" x14ac:dyDescent="0.3">
      <c r="A4476" s="3">
        <v>42330</v>
      </c>
      <c r="B4476" s="22">
        <f>WEEKNUM(Flights[[#This Row],[Date]], 1)</f>
        <v>48</v>
      </c>
      <c r="C4476" s="22">
        <f>WEEKDAY(Flights[[#This Row],[Date]],1)</f>
        <v>1</v>
      </c>
      <c r="D4476" t="s">
        <v>965</v>
      </c>
      <c r="E4476" t="s">
        <v>1995</v>
      </c>
      <c r="F4476" t="s">
        <v>0</v>
      </c>
      <c r="G4476" t="s">
        <v>9</v>
      </c>
      <c r="H4476" t="str">
        <f>_xlfn.XLOOKUP(Flights[[#This Row],[Destination]], Airports!$A$2:$A$78, Airports!$D$2:$D$78)</f>
        <v>San Francisco</v>
      </c>
      <c r="I4476" t="str" cm="1">
        <f t="array" ref="I4476">_xlfn.XLOOKUP(Flights[[#This Row],[Destination]],_xlfn._TRO_TRAILING( Airports!A:A),_xlfn._TRO_TRAILING( Airports!E:E), "Not found")</f>
        <v>CA</v>
      </c>
      <c r="J4476" s="1">
        <v>0.85763888888888884</v>
      </c>
      <c r="K4476" s="22">
        <f>HOUR(Flights[[#This Row],[Scheduled Departure]])</f>
        <v>20</v>
      </c>
      <c r="L4476" s="1">
        <v>0.85555555555555551</v>
      </c>
      <c r="M4476">
        <f>(L4476-J4476)*24*60</f>
        <v>-2.9999999999999893</v>
      </c>
      <c r="N4476" s="16">
        <f>Flights[[#This Row],[Length (min)]]/60</f>
        <v>1.2</v>
      </c>
      <c r="O4476">
        <v>72</v>
      </c>
      <c r="P4476">
        <v>337</v>
      </c>
      <c r="Q4476" s="18">
        <f>IFERROR(Flights[[#This Row],[Distance]]/Flights[[#This Row],[Length (hr)]], "")</f>
        <v>280.83333333333337</v>
      </c>
      <c r="R4476" s="1">
        <v>0.90972222222222221</v>
      </c>
      <c r="S4476" s="1" t="str">
        <f>IF(Flights[[#This Row],[Length (hr)]]&lt;2, "No meal", IF(Flights[[#This Row],[Length (hr)]]&lt;3.5, "Light meal", "Full meal"))</f>
        <v>No meal</v>
      </c>
      <c r="T4476" s="1" t="str">
        <f>IF(AND(Flights[[#This Row],[Airline]]="US Airways", Flights[[#This Row],[Meal]]="Full Meal"), "Yes", "No")</f>
        <v>No</v>
      </c>
      <c r="U4476" s="1">
        <v>0.90555555555555556</v>
      </c>
      <c r="V4476">
        <v>-6</v>
      </c>
      <c r="W4476" s="1" t="str">
        <f>IF(Flights[[#This Row],[Arrival Delay]] = "", "Cancelled", IF(Flights[[#This Row],[Arrival Delay]]&gt;15, "Delayed", "On time"))</f>
        <v>On time</v>
      </c>
      <c r="X4476" t="str">
        <f>IF(Flights[[#This Row],[Status]]&lt;&gt;"Delayed","", IF(Flights[[#This Row],[Arrival Delay]]&gt;120, "Severe", IF(Flights[[#This Row],[Arrival Delay]]&gt;60, "Major", "Moderate")))</f>
        <v/>
      </c>
      <c r="Y4476" t="b">
        <v>0</v>
      </c>
      <c r="AA4476" t="str">
        <f>IF(OR(AND(Flights[[#This Row],[Status]]="Cancelled", Flights[[#This Row],[Cancellation Reason]]="Airline/Carrier"), Flights[[#This Row],[Delay Type]]="Severe"), "Yes", "No")</f>
        <v>No</v>
      </c>
    </row>
    <row r="4477" spans="1:27" x14ac:dyDescent="0.3">
      <c r="A4477" s="3">
        <v>42331</v>
      </c>
      <c r="B4477" s="22">
        <f>WEEKNUM(Flights[[#This Row],[Date]], 1)</f>
        <v>48</v>
      </c>
      <c r="C4477" s="22">
        <f>WEEKDAY(Flights[[#This Row],[Date]],1)</f>
        <v>2</v>
      </c>
      <c r="D4477" t="s">
        <v>219</v>
      </c>
      <c r="E4477" t="s">
        <v>1987</v>
      </c>
      <c r="F4477" t="s">
        <v>0</v>
      </c>
      <c r="G4477" t="s">
        <v>3</v>
      </c>
      <c r="H4477" t="str">
        <f>_xlfn.XLOOKUP(Flights[[#This Row],[Destination]], Airports!$A$2:$A$78, Airports!$D$2:$D$78)</f>
        <v>Dallas</v>
      </c>
      <c r="I4477" t="str" cm="1">
        <f t="array" ref="I4477">_xlfn.XLOOKUP(Flights[[#This Row],[Destination]],_xlfn._TRO_TRAILING( Airports!A:A),_xlfn._TRO_TRAILING( Airports!E:E), "Not found")</f>
        <v>TX</v>
      </c>
      <c r="J4477" s="1">
        <v>5.5555555555555552E-2</v>
      </c>
      <c r="K4477" s="22">
        <f>HOUR(Flights[[#This Row],[Scheduled Departure]])</f>
        <v>1</v>
      </c>
      <c r="L4477" s="1">
        <v>5.486111111111111E-2</v>
      </c>
      <c r="M4477">
        <f>(L4477-J4477)*24*60</f>
        <v>-0.99999999999999645</v>
      </c>
      <c r="N4477" s="16">
        <f>Flights[[#This Row],[Length (min)]]/60</f>
        <v>2.6</v>
      </c>
      <c r="O4477">
        <v>156</v>
      </c>
      <c r="P4477">
        <v>1235</v>
      </c>
      <c r="Q4477" s="18">
        <f>IFERROR(Flights[[#This Row],[Distance]]/Flights[[#This Row],[Length (hr)]], "")</f>
        <v>475</v>
      </c>
      <c r="R4477" s="1">
        <v>0.25833333333333336</v>
      </c>
      <c r="S4477" s="1" t="str">
        <f>IF(Flights[[#This Row],[Length (hr)]]&lt;2, "No meal", IF(Flights[[#This Row],[Length (hr)]]&lt;3.5, "Light meal", "Full meal"))</f>
        <v>Light meal</v>
      </c>
      <c r="T4477" s="1" t="str">
        <f>IF(AND(Flights[[#This Row],[Airline]]="US Airways", Flights[[#This Row],[Meal]]="Full Meal"), "Yes", "No")</f>
        <v>No</v>
      </c>
      <c r="U4477" s="1">
        <v>0.24652777777777779</v>
      </c>
      <c r="V4477">
        <v>-17</v>
      </c>
      <c r="W4477" s="1" t="str">
        <f>IF(Flights[[#This Row],[Arrival Delay]] = "", "Cancelled", IF(Flights[[#This Row],[Arrival Delay]]&gt;15, "Delayed", "On time"))</f>
        <v>On time</v>
      </c>
      <c r="X4477" t="str">
        <f>IF(Flights[[#This Row],[Status]]&lt;&gt;"Delayed","", IF(Flights[[#This Row],[Arrival Delay]]&gt;120, "Severe", IF(Flights[[#This Row],[Arrival Delay]]&gt;60, "Major", "Moderate")))</f>
        <v/>
      </c>
      <c r="Y4477" t="b">
        <v>0</v>
      </c>
      <c r="AA4477" t="str">
        <f>IF(OR(AND(Flights[[#This Row],[Status]]="Cancelled", Flights[[#This Row],[Cancellation Reason]]="Airline/Carrier"), Flights[[#This Row],[Delay Type]]="Severe"), "Yes", "No")</f>
        <v>No</v>
      </c>
    </row>
    <row r="4478" spans="1:27" x14ac:dyDescent="0.3">
      <c r="A4478" s="3">
        <v>42331</v>
      </c>
      <c r="B4478" s="22">
        <f>WEEKNUM(Flights[[#This Row],[Date]], 1)</f>
        <v>48</v>
      </c>
      <c r="C4478" s="22">
        <f>WEEKDAY(Flights[[#This Row],[Date]],1)</f>
        <v>2</v>
      </c>
      <c r="D4478" t="s">
        <v>191</v>
      </c>
      <c r="E4478" t="s">
        <v>1987</v>
      </c>
      <c r="F4478" t="s">
        <v>0</v>
      </c>
      <c r="G4478" t="s">
        <v>28</v>
      </c>
      <c r="H4478" t="str">
        <f>_xlfn.XLOOKUP(Flights[[#This Row],[Destination]], Airports!$A$2:$A$78, Airports!$D$2:$D$78)</f>
        <v>Philadelphia</v>
      </c>
      <c r="I4478" t="str" cm="1">
        <f t="array" ref="I4478">_xlfn.XLOOKUP(Flights[[#This Row],[Destination]],_xlfn._TRO_TRAILING( Airports!A:A),_xlfn._TRO_TRAILING( Airports!E:E), "Not found")</f>
        <v>PA</v>
      </c>
      <c r="J4478" s="1">
        <v>0.32291666666666669</v>
      </c>
      <c r="K4478" s="22">
        <f>HOUR(Flights[[#This Row],[Scheduled Departure]])</f>
        <v>7</v>
      </c>
      <c r="L4478" s="1">
        <v>0.32013888888888886</v>
      </c>
      <c r="M4478">
        <f>(L4478-J4478)*24*60</f>
        <v>-4.0000000000000657</v>
      </c>
      <c r="N4478" s="16">
        <f>Flights[[#This Row],[Length (min)]]/60</f>
        <v>4.9333333333333336</v>
      </c>
      <c r="O4478">
        <v>296</v>
      </c>
      <c r="P4478">
        <v>2402</v>
      </c>
      <c r="Q4478" s="18">
        <f>IFERROR(Flights[[#This Row],[Distance]]/Flights[[#This Row],[Length (hr)]], "")</f>
        <v>486.89189189189187</v>
      </c>
      <c r="R4478" s="1">
        <v>0.66111111111111109</v>
      </c>
      <c r="S4478" s="1" t="str">
        <f>IF(Flights[[#This Row],[Length (hr)]]&lt;2, "No meal", IF(Flights[[#This Row],[Length (hr)]]&lt;3.5, "Light meal", "Full meal"))</f>
        <v>Full meal</v>
      </c>
      <c r="T4478" s="1" t="str">
        <f>IF(AND(Flights[[#This Row],[Airline]]="US Airways", Flights[[#This Row],[Meal]]="Full Meal"), "Yes", "No")</f>
        <v>No</v>
      </c>
      <c r="U4478" s="1">
        <v>0.65069444444444446</v>
      </c>
      <c r="V4478">
        <v>-15</v>
      </c>
      <c r="W4478" s="1" t="str">
        <f>IF(Flights[[#This Row],[Arrival Delay]] = "", "Cancelled", IF(Flights[[#This Row],[Arrival Delay]]&gt;15, "Delayed", "On time"))</f>
        <v>On time</v>
      </c>
      <c r="X4478" t="str">
        <f>IF(Flights[[#This Row],[Status]]&lt;&gt;"Delayed","", IF(Flights[[#This Row],[Arrival Delay]]&gt;120, "Severe", IF(Flights[[#This Row],[Arrival Delay]]&gt;60, "Major", "Moderate")))</f>
        <v/>
      </c>
      <c r="Y4478" t="b">
        <v>0</v>
      </c>
      <c r="AA4478" t="str">
        <f>IF(OR(AND(Flights[[#This Row],[Status]]="Cancelled", Flights[[#This Row],[Cancellation Reason]]="Airline/Carrier"), Flights[[#This Row],[Delay Type]]="Severe"), "Yes", "No")</f>
        <v>No</v>
      </c>
    </row>
    <row r="4479" spans="1:27" x14ac:dyDescent="0.3">
      <c r="A4479" s="3">
        <v>42331</v>
      </c>
      <c r="B4479" s="22">
        <f>WEEKNUM(Flights[[#This Row],[Date]], 1)</f>
        <v>48</v>
      </c>
      <c r="C4479" s="22">
        <f>WEEKDAY(Flights[[#This Row],[Date]],1)</f>
        <v>2</v>
      </c>
      <c r="D4479" t="s">
        <v>212</v>
      </c>
      <c r="E4479" t="s">
        <v>1987</v>
      </c>
      <c r="F4479" t="s">
        <v>0</v>
      </c>
      <c r="G4479" t="s">
        <v>16</v>
      </c>
      <c r="H4479" t="str">
        <f>_xlfn.XLOOKUP(Flights[[#This Row],[Destination]], Airports!$A$2:$A$78, Airports!$D$2:$D$78)</f>
        <v>Dulles</v>
      </c>
      <c r="I4479" t="str" cm="1">
        <f t="array" ref="I4479">_xlfn.XLOOKUP(Flights[[#This Row],[Destination]],_xlfn._TRO_TRAILING( Airports!A:A),_xlfn._TRO_TRAILING( Airports!E:E), "Not found")</f>
        <v>VA</v>
      </c>
      <c r="J4479" s="1">
        <v>0.33333333333333331</v>
      </c>
      <c r="K4479" s="22">
        <f>HOUR(Flights[[#This Row],[Scheduled Departure]])</f>
        <v>8</v>
      </c>
      <c r="L4479" s="1">
        <v>0.33263888888888887</v>
      </c>
      <c r="M4479">
        <f>(L4479-J4479)*24*60</f>
        <v>-0.99999999999999645</v>
      </c>
      <c r="N4479" s="16">
        <f>Flights[[#This Row],[Length (min)]]/60</f>
        <v>4.5666666666666664</v>
      </c>
      <c r="O4479">
        <v>274</v>
      </c>
      <c r="P4479">
        <v>2288</v>
      </c>
      <c r="Q4479" s="18">
        <f>IFERROR(Flights[[#This Row],[Distance]]/Flights[[#This Row],[Length (hr)]], "")</f>
        <v>501.021897810219</v>
      </c>
      <c r="R4479" s="1">
        <v>0.66180555555555554</v>
      </c>
      <c r="S4479" s="1" t="str">
        <f>IF(Flights[[#This Row],[Length (hr)]]&lt;2, "No meal", IF(Flights[[#This Row],[Length (hr)]]&lt;3.5, "Light meal", "Full meal"))</f>
        <v>Full meal</v>
      </c>
      <c r="T4479" s="1" t="str">
        <f>IF(AND(Flights[[#This Row],[Airline]]="US Airways", Flights[[#This Row],[Meal]]="Full Meal"), "Yes", "No")</f>
        <v>No</v>
      </c>
      <c r="U4479" s="1">
        <v>0.6479166666666667</v>
      </c>
      <c r="V4479">
        <v>-20</v>
      </c>
      <c r="W4479" s="1" t="str">
        <f>IF(Flights[[#This Row],[Arrival Delay]] = "", "Cancelled", IF(Flights[[#This Row],[Arrival Delay]]&gt;15, "Delayed", "On time"))</f>
        <v>On time</v>
      </c>
      <c r="X4479" t="str">
        <f>IF(Flights[[#This Row],[Status]]&lt;&gt;"Delayed","", IF(Flights[[#This Row],[Arrival Delay]]&gt;120, "Severe", IF(Flights[[#This Row],[Arrival Delay]]&gt;60, "Major", "Moderate")))</f>
        <v/>
      </c>
      <c r="Y4479" t="b">
        <v>0</v>
      </c>
      <c r="AA4479" t="str">
        <f>IF(OR(AND(Flights[[#This Row],[Status]]="Cancelled", Flights[[#This Row],[Cancellation Reason]]="Airline/Carrier"), Flights[[#This Row],[Delay Type]]="Severe"), "Yes", "No")</f>
        <v>No</v>
      </c>
    </row>
    <row r="4480" spans="1:27" x14ac:dyDescent="0.3">
      <c r="A4480" s="3">
        <v>42331</v>
      </c>
      <c r="B4480" s="22">
        <f>WEEKNUM(Flights[[#This Row],[Date]], 1)</f>
        <v>48</v>
      </c>
      <c r="C4480" s="22">
        <f>WEEKDAY(Flights[[#This Row],[Date]],1)</f>
        <v>2</v>
      </c>
      <c r="D4480" t="s">
        <v>450</v>
      </c>
      <c r="E4480" t="s">
        <v>1998</v>
      </c>
      <c r="F4480" t="s">
        <v>0</v>
      </c>
      <c r="G4480" t="s">
        <v>273</v>
      </c>
      <c r="H4480" t="str">
        <f>_xlfn.XLOOKUP(Flights[[#This Row],[Destination]], Airports!$A$2:$A$78, Airports!$D$2:$D$78)</f>
        <v>Denver</v>
      </c>
      <c r="I4480" t="str" cm="1">
        <f t="array" ref="I4480">_xlfn.XLOOKUP(Flights[[#This Row],[Destination]],_xlfn._TRO_TRAILING( Airports!A:A),_xlfn._TRO_TRAILING( Airports!E:E), "Not found")</f>
        <v>CO</v>
      </c>
      <c r="J4480" s="1">
        <v>0.40763888888888888</v>
      </c>
      <c r="K4480" s="22">
        <f>HOUR(Flights[[#This Row],[Scheduled Departure]])</f>
        <v>9</v>
      </c>
      <c r="L4480" s="1">
        <v>0.43680555555555556</v>
      </c>
      <c r="M4480">
        <f>(L4480-J4480)*24*60</f>
        <v>42.000000000000014</v>
      </c>
      <c r="N4480" s="16">
        <f>Flights[[#This Row],[Length (min)]]/60</f>
        <v>2.3166666666666669</v>
      </c>
      <c r="O4480">
        <v>139</v>
      </c>
      <c r="P4480">
        <v>862</v>
      </c>
      <c r="Q4480" s="18">
        <f>IFERROR(Flights[[#This Row],[Distance]]/Flights[[#This Row],[Length (hr)]], "")</f>
        <v>372.08633093525174</v>
      </c>
      <c r="R4480" s="1">
        <v>0.5444444444444444</v>
      </c>
      <c r="S4480" s="1" t="str">
        <f>IF(Flights[[#This Row],[Length (hr)]]&lt;2, "No meal", IF(Flights[[#This Row],[Length (hr)]]&lt;3.5, "Light meal", "Full meal"))</f>
        <v>Light meal</v>
      </c>
      <c r="T4480" s="1" t="str">
        <f>IF(AND(Flights[[#This Row],[Airline]]="US Airways", Flights[[#This Row],[Meal]]="Full Meal"), "Yes", "No")</f>
        <v>No</v>
      </c>
      <c r="U4480" s="1">
        <v>0.57499999999999996</v>
      </c>
      <c r="V4480">
        <v>44</v>
      </c>
      <c r="W4480" s="1" t="str">
        <f>IF(Flights[[#This Row],[Arrival Delay]] = "", "Cancelled", IF(Flights[[#This Row],[Arrival Delay]]&gt;15, "Delayed", "On time"))</f>
        <v>Delayed</v>
      </c>
      <c r="X4480" t="str">
        <f>IF(Flights[[#This Row],[Status]]&lt;&gt;"Delayed","", IF(Flights[[#This Row],[Arrival Delay]]&gt;120, "Severe", IF(Flights[[#This Row],[Arrival Delay]]&gt;60, "Major", "Moderate")))</f>
        <v>Moderate</v>
      </c>
      <c r="Y4480" t="b">
        <v>0</v>
      </c>
      <c r="AA4480" t="str">
        <f>IF(OR(AND(Flights[[#This Row],[Status]]="Cancelled", Flights[[#This Row],[Cancellation Reason]]="Airline/Carrier"), Flights[[#This Row],[Delay Type]]="Severe"), "Yes", "No")</f>
        <v>No</v>
      </c>
    </row>
    <row r="4481" spans="1:27" x14ac:dyDescent="0.3">
      <c r="A4481" s="3">
        <v>42331</v>
      </c>
      <c r="B4481" s="22">
        <f>WEEKNUM(Flights[[#This Row],[Date]], 1)</f>
        <v>48</v>
      </c>
      <c r="C4481" s="22">
        <f>WEEKDAY(Flights[[#This Row],[Date]],1)</f>
        <v>2</v>
      </c>
      <c r="D4481" t="s">
        <v>565</v>
      </c>
      <c r="E4481" t="s">
        <v>1996</v>
      </c>
      <c r="F4481" t="s">
        <v>0</v>
      </c>
      <c r="G4481" t="s">
        <v>15</v>
      </c>
      <c r="H4481" t="str">
        <f>_xlfn.XLOOKUP(Flights[[#This Row],[Destination]], Airports!$A$2:$A$78, Airports!$D$2:$D$78)</f>
        <v>Las Vegas</v>
      </c>
      <c r="I4481" t="str" cm="1">
        <f t="array" ref="I4481">_xlfn.XLOOKUP(Flights[[#This Row],[Destination]],_xlfn._TRO_TRAILING( Airports!A:A),_xlfn._TRO_TRAILING( Airports!E:E), "Not found")</f>
        <v>NV</v>
      </c>
      <c r="J4481" s="1">
        <v>0.63194444444444442</v>
      </c>
      <c r="K4481" s="22">
        <f>HOUR(Flights[[#This Row],[Scheduled Departure]])</f>
        <v>15</v>
      </c>
      <c r="L4481" s="1">
        <v>0.64513888888888893</v>
      </c>
      <c r="M4481">
        <f>(L4481-J4481)*24*60</f>
        <v>19.000000000000092</v>
      </c>
      <c r="N4481" s="16">
        <f>Flights[[#This Row],[Length (min)]]/60</f>
        <v>0.9</v>
      </c>
      <c r="O4481">
        <v>54</v>
      </c>
      <c r="P4481">
        <v>236</v>
      </c>
      <c r="Q4481" s="18">
        <f>IFERROR(Flights[[#This Row],[Distance]]/Flights[[#This Row],[Length (hr)]], "")</f>
        <v>262.22222222222223</v>
      </c>
      <c r="R4481" s="1">
        <v>0.67708333333333337</v>
      </c>
      <c r="S4481" s="1" t="str">
        <f>IF(Flights[[#This Row],[Length (hr)]]&lt;2, "No meal", IF(Flights[[#This Row],[Length (hr)]]&lt;3.5, "Light meal", "Full meal"))</f>
        <v>No meal</v>
      </c>
      <c r="T4481" s="1" t="str">
        <f>IF(AND(Flights[[#This Row],[Airline]]="US Airways", Flights[[#This Row],[Meal]]="Full Meal"), "Yes", "No")</f>
        <v>No</v>
      </c>
      <c r="U4481" s="1">
        <v>0.68263888888888891</v>
      </c>
      <c r="V4481">
        <v>8</v>
      </c>
      <c r="W4481" s="1" t="str">
        <f>IF(Flights[[#This Row],[Arrival Delay]] = "", "Cancelled", IF(Flights[[#This Row],[Arrival Delay]]&gt;15, "Delayed", "On time"))</f>
        <v>On time</v>
      </c>
      <c r="X4481" t="str">
        <f>IF(Flights[[#This Row],[Status]]&lt;&gt;"Delayed","", IF(Flights[[#This Row],[Arrival Delay]]&gt;120, "Severe", IF(Flights[[#This Row],[Arrival Delay]]&gt;60, "Major", "Moderate")))</f>
        <v/>
      </c>
      <c r="Y4481" t="b">
        <v>0</v>
      </c>
      <c r="AA4481" t="str">
        <f>IF(OR(AND(Flights[[#This Row],[Status]]="Cancelled", Flights[[#This Row],[Cancellation Reason]]="Airline/Carrier"), Flights[[#This Row],[Delay Type]]="Severe"), "Yes", "No")</f>
        <v>No</v>
      </c>
    </row>
    <row r="4482" spans="1:27" x14ac:dyDescent="0.3">
      <c r="A4482" s="3">
        <v>42331</v>
      </c>
      <c r="B4482" s="22">
        <f>WEEKNUM(Flights[[#This Row],[Date]], 1)</f>
        <v>48</v>
      </c>
      <c r="C4482" s="22">
        <f>WEEKDAY(Flights[[#This Row],[Date]],1)</f>
        <v>2</v>
      </c>
      <c r="D4482" t="s">
        <v>594</v>
      </c>
      <c r="E4482" t="s">
        <v>1991</v>
      </c>
      <c r="F4482" t="s">
        <v>0</v>
      </c>
      <c r="G4482" t="s">
        <v>24</v>
      </c>
      <c r="H4482" t="str">
        <f>_xlfn.XLOOKUP(Flights[[#This Row],[Destination]], Airports!$A$2:$A$78, Airports!$D$2:$D$78)</f>
        <v>Portland</v>
      </c>
      <c r="I4482" t="str" cm="1">
        <f t="array" ref="I4482">_xlfn.XLOOKUP(Flights[[#This Row],[Destination]],_xlfn._TRO_TRAILING( Airports!A:A),_xlfn._TRO_TRAILING( Airports!E:E), "Not found")</f>
        <v>OR</v>
      </c>
      <c r="J4482" s="1">
        <v>0.70138888888888884</v>
      </c>
      <c r="K4482" s="22">
        <f>HOUR(Flights[[#This Row],[Scheduled Departure]])</f>
        <v>16</v>
      </c>
      <c r="L4482" s="1">
        <v>0.69722222222222219</v>
      </c>
      <c r="M4482">
        <f>(L4482-J4482)*24*60</f>
        <v>-5.9999999999999787</v>
      </c>
      <c r="N4482" s="16">
        <f>Flights[[#This Row],[Length (min)]]/60</f>
        <v>2.3166666666666669</v>
      </c>
      <c r="O4482">
        <v>139</v>
      </c>
      <c r="P4482">
        <v>834</v>
      </c>
      <c r="Q4482" s="18">
        <f>IFERROR(Flights[[#This Row],[Distance]]/Flights[[#This Row],[Length (hr)]], "")</f>
        <v>359.99999999999994</v>
      </c>
      <c r="R4482" s="1">
        <v>0.80208333333333337</v>
      </c>
      <c r="S4482" s="1" t="str">
        <f>IF(Flights[[#This Row],[Length (hr)]]&lt;2, "No meal", IF(Flights[[#This Row],[Length (hr)]]&lt;3.5, "Light meal", "Full meal"))</f>
        <v>Light meal</v>
      </c>
      <c r="T4482" s="1" t="str">
        <f>IF(AND(Flights[[#This Row],[Airline]]="US Airways", Flights[[#This Row],[Meal]]="Full Meal"), "Yes", "No")</f>
        <v>No</v>
      </c>
      <c r="U4482" s="1">
        <v>0.79374999999999996</v>
      </c>
      <c r="V4482">
        <v>-12</v>
      </c>
      <c r="W4482" s="1" t="str">
        <f>IF(Flights[[#This Row],[Arrival Delay]] = "", "Cancelled", IF(Flights[[#This Row],[Arrival Delay]]&gt;15, "Delayed", "On time"))</f>
        <v>On time</v>
      </c>
      <c r="X4482" t="str">
        <f>IF(Flights[[#This Row],[Status]]&lt;&gt;"Delayed","", IF(Flights[[#This Row],[Arrival Delay]]&gt;120, "Severe", IF(Flights[[#This Row],[Arrival Delay]]&gt;60, "Major", "Moderate")))</f>
        <v/>
      </c>
      <c r="Y4482" t="b">
        <v>0</v>
      </c>
      <c r="AA4482" t="str">
        <f>IF(OR(AND(Flights[[#This Row],[Status]]="Cancelled", Flights[[#This Row],[Cancellation Reason]]="Airline/Carrier"), Flights[[#This Row],[Delay Type]]="Severe"), "Yes", "No")</f>
        <v>No</v>
      </c>
    </row>
    <row r="4483" spans="1:27" x14ac:dyDescent="0.3">
      <c r="A4483" s="3">
        <v>42331</v>
      </c>
      <c r="B4483" s="22">
        <f>WEEKNUM(Flights[[#This Row],[Date]], 1)</f>
        <v>48</v>
      </c>
      <c r="C4483" s="22">
        <f>WEEKDAY(Flights[[#This Row],[Date]],1)</f>
        <v>2</v>
      </c>
      <c r="D4483" t="s">
        <v>623</v>
      </c>
      <c r="E4483" t="s">
        <v>1994</v>
      </c>
      <c r="F4483" t="s">
        <v>0</v>
      </c>
      <c r="G4483" t="s">
        <v>287</v>
      </c>
      <c r="H4483" t="str">
        <f>_xlfn.XLOOKUP(Flights[[#This Row],[Destination]], Airports!$A$2:$A$78, Airports!$D$2:$D$78)</f>
        <v>Spokane</v>
      </c>
      <c r="I4483" t="str" cm="1">
        <f t="array" ref="I4483">_xlfn.XLOOKUP(Flights[[#This Row],[Destination]],_xlfn._TRO_TRAILING( Airports!A:A),_xlfn._TRO_TRAILING( Airports!E:E), "Not found")</f>
        <v>WA</v>
      </c>
      <c r="J4483" s="1">
        <v>0.78125</v>
      </c>
      <c r="K4483" s="22">
        <f>HOUR(Flights[[#This Row],[Scheduled Departure]])</f>
        <v>18</v>
      </c>
      <c r="L4483" s="1">
        <v>0.77916666666666667</v>
      </c>
      <c r="M4483">
        <f>(L4483-J4483)*24*60</f>
        <v>-2.9999999999999893</v>
      </c>
      <c r="N4483" s="16">
        <f>Flights[[#This Row],[Length (min)]]/60</f>
        <v>2.3166666666666669</v>
      </c>
      <c r="O4483">
        <v>139</v>
      </c>
      <c r="P4483">
        <v>945</v>
      </c>
      <c r="Q4483" s="18">
        <f>IFERROR(Flights[[#This Row],[Distance]]/Flights[[#This Row],[Length (hr)]], "")</f>
        <v>407.91366906474815</v>
      </c>
      <c r="R4483" s="1">
        <v>0.89722222222222225</v>
      </c>
      <c r="S4483" s="1" t="str">
        <f>IF(Flights[[#This Row],[Length (hr)]]&lt;2, "No meal", IF(Flights[[#This Row],[Length (hr)]]&lt;3.5, "Light meal", "Full meal"))</f>
        <v>Light meal</v>
      </c>
      <c r="T4483" s="1" t="str">
        <f>IF(AND(Flights[[#This Row],[Airline]]="US Airways", Flights[[#This Row],[Meal]]="Full Meal"), "Yes", "No")</f>
        <v>No</v>
      </c>
      <c r="U4483" s="1">
        <v>0.87569444444444444</v>
      </c>
      <c r="V4483">
        <v>-31</v>
      </c>
      <c r="W4483" s="1" t="str">
        <f>IF(Flights[[#This Row],[Arrival Delay]] = "", "Cancelled", IF(Flights[[#This Row],[Arrival Delay]]&gt;15, "Delayed", "On time"))</f>
        <v>On time</v>
      </c>
      <c r="X4483" t="str">
        <f>IF(Flights[[#This Row],[Status]]&lt;&gt;"Delayed","", IF(Flights[[#This Row],[Arrival Delay]]&gt;120, "Severe", IF(Flights[[#This Row],[Arrival Delay]]&gt;60, "Major", "Moderate")))</f>
        <v/>
      </c>
      <c r="Y4483" t="b">
        <v>0</v>
      </c>
      <c r="AA4483" t="str">
        <f>IF(OR(AND(Flights[[#This Row],[Status]]="Cancelled", Flights[[#This Row],[Cancellation Reason]]="Airline/Carrier"), Flights[[#This Row],[Delay Type]]="Severe"), "Yes", "No")</f>
        <v>No</v>
      </c>
    </row>
    <row r="4484" spans="1:27" x14ac:dyDescent="0.3">
      <c r="A4484" s="3">
        <v>42331</v>
      </c>
      <c r="B4484" s="22">
        <f>WEEKNUM(Flights[[#This Row],[Date]], 1)</f>
        <v>48</v>
      </c>
      <c r="C4484" s="22">
        <f>WEEKDAY(Flights[[#This Row],[Date]],1)</f>
        <v>2</v>
      </c>
      <c r="D4484" t="s">
        <v>1551</v>
      </c>
      <c r="E4484" t="s">
        <v>1991</v>
      </c>
      <c r="F4484" t="s">
        <v>0</v>
      </c>
      <c r="G4484" t="s">
        <v>24</v>
      </c>
      <c r="H4484" t="str">
        <f>_xlfn.XLOOKUP(Flights[[#This Row],[Destination]], Airports!$A$2:$A$78, Airports!$D$2:$D$78)</f>
        <v>Portland</v>
      </c>
      <c r="I4484" t="str" cm="1">
        <f t="array" ref="I4484">_xlfn.XLOOKUP(Flights[[#This Row],[Destination]],_xlfn._TRO_TRAILING( Airports!A:A),_xlfn._TRO_TRAILING( Airports!E:E), "Not found")</f>
        <v>OR</v>
      </c>
      <c r="J4484" s="1">
        <v>0.81944444444444442</v>
      </c>
      <c r="K4484" s="22">
        <f>HOUR(Flights[[#This Row],[Scheduled Departure]])</f>
        <v>19</v>
      </c>
      <c r="L4484" s="1">
        <v>0.81597222222222221</v>
      </c>
      <c r="M4484">
        <f>(L4484-J4484)*24*60</f>
        <v>-4.9999999999999822</v>
      </c>
      <c r="N4484" s="16">
        <f>Flights[[#This Row],[Length (min)]]/60</f>
        <v>2.3666666666666667</v>
      </c>
      <c r="O4484">
        <v>142</v>
      </c>
      <c r="P4484">
        <v>834</v>
      </c>
      <c r="Q4484" s="18">
        <f>IFERROR(Flights[[#This Row],[Distance]]/Flights[[#This Row],[Length (hr)]], "")</f>
        <v>352.3943661971831</v>
      </c>
      <c r="R4484" s="1">
        <v>0.92291666666666672</v>
      </c>
      <c r="S4484" s="1" t="str">
        <f>IF(Flights[[#This Row],[Length (hr)]]&lt;2, "No meal", IF(Flights[[#This Row],[Length (hr)]]&lt;3.5, "Light meal", "Full meal"))</f>
        <v>Light meal</v>
      </c>
      <c r="T4484" s="1" t="str">
        <f>IF(AND(Flights[[#This Row],[Airline]]="US Airways", Flights[[#This Row],[Meal]]="Full Meal"), "Yes", "No")</f>
        <v>No</v>
      </c>
      <c r="U4484" s="1">
        <v>0.9145833333333333</v>
      </c>
      <c r="V4484">
        <v>-12</v>
      </c>
      <c r="W4484" s="1" t="str">
        <f>IF(Flights[[#This Row],[Arrival Delay]] = "", "Cancelled", IF(Flights[[#This Row],[Arrival Delay]]&gt;15, "Delayed", "On time"))</f>
        <v>On time</v>
      </c>
      <c r="X4484" t="str">
        <f>IF(Flights[[#This Row],[Status]]&lt;&gt;"Delayed","", IF(Flights[[#This Row],[Arrival Delay]]&gt;120, "Severe", IF(Flights[[#This Row],[Arrival Delay]]&gt;60, "Major", "Moderate")))</f>
        <v/>
      </c>
      <c r="Y4484" t="b">
        <v>0</v>
      </c>
      <c r="AA4484" t="str">
        <f>IF(OR(AND(Flights[[#This Row],[Status]]="Cancelled", Flights[[#This Row],[Cancellation Reason]]="Airline/Carrier"), Flights[[#This Row],[Delay Type]]="Severe"), "Yes", "No")</f>
        <v>No</v>
      </c>
    </row>
    <row r="4485" spans="1:27" x14ac:dyDescent="0.3">
      <c r="A4485" s="3">
        <v>42332</v>
      </c>
      <c r="B4485" s="22">
        <f>WEEKNUM(Flights[[#This Row],[Date]], 1)</f>
        <v>48</v>
      </c>
      <c r="C4485" s="22">
        <f>WEEKDAY(Flights[[#This Row],[Date]],1)</f>
        <v>3</v>
      </c>
      <c r="D4485" t="s">
        <v>397</v>
      </c>
      <c r="E4485" t="s">
        <v>1994</v>
      </c>
      <c r="F4485" t="s">
        <v>0</v>
      </c>
      <c r="G4485" t="s">
        <v>339</v>
      </c>
      <c r="H4485" t="str">
        <f>_xlfn.XLOOKUP(Flights[[#This Row],[Destination]], Airports!$A$2:$A$78, Airports!$D$2:$D$78)</f>
        <v>San Diego</v>
      </c>
      <c r="I4485" t="str" cm="1">
        <f t="array" ref="I4485">_xlfn.XLOOKUP(Flights[[#This Row],[Destination]],_xlfn._TRO_TRAILING( Airports!A:A),_xlfn._TRO_TRAILING( Airports!E:E), "Not found")</f>
        <v>CA</v>
      </c>
      <c r="J4485" s="1">
        <v>0.25694444444444442</v>
      </c>
      <c r="K4485" s="22">
        <f>HOUR(Flights[[#This Row],[Scheduled Departure]])</f>
        <v>6</v>
      </c>
      <c r="L4485" s="1">
        <v>0.25138888888888888</v>
      </c>
      <c r="M4485">
        <f>(L4485-J4485)*24*60</f>
        <v>-7.9999999999999716</v>
      </c>
      <c r="N4485" s="16">
        <f>Flights[[#This Row],[Length (min)]]/60</f>
        <v>0.8666666666666667</v>
      </c>
      <c r="O4485">
        <v>52</v>
      </c>
      <c r="P4485">
        <v>109</v>
      </c>
      <c r="Q4485" s="18">
        <f>IFERROR(Flights[[#This Row],[Distance]]/Flights[[#This Row],[Length (hr)]], "")</f>
        <v>125.76923076923076</v>
      </c>
      <c r="R4485" s="1">
        <v>0.2951388888888889</v>
      </c>
      <c r="S4485" s="1" t="str">
        <f>IF(Flights[[#This Row],[Length (hr)]]&lt;2, "No meal", IF(Flights[[#This Row],[Length (hr)]]&lt;3.5, "Light meal", "Full meal"))</f>
        <v>No meal</v>
      </c>
      <c r="T4485" s="1" t="str">
        <f>IF(AND(Flights[[#This Row],[Airline]]="US Airways", Flights[[#This Row],[Meal]]="Full Meal"), "Yes", "No")</f>
        <v>No</v>
      </c>
      <c r="U4485" s="1">
        <v>0.28749999999999998</v>
      </c>
      <c r="V4485">
        <v>-11</v>
      </c>
      <c r="W4485" s="1" t="str">
        <f>IF(Flights[[#This Row],[Arrival Delay]] = "", "Cancelled", IF(Flights[[#This Row],[Arrival Delay]]&gt;15, "Delayed", "On time"))</f>
        <v>On time</v>
      </c>
      <c r="X4485" t="str">
        <f>IF(Flights[[#This Row],[Status]]&lt;&gt;"Delayed","", IF(Flights[[#This Row],[Arrival Delay]]&gt;120, "Severe", IF(Flights[[#This Row],[Arrival Delay]]&gt;60, "Major", "Moderate")))</f>
        <v/>
      </c>
      <c r="Y4485" t="b">
        <v>0</v>
      </c>
      <c r="AA4485" t="str">
        <f>IF(OR(AND(Flights[[#This Row],[Status]]="Cancelled", Flights[[#This Row],[Cancellation Reason]]="Airline/Carrier"), Flights[[#This Row],[Delay Type]]="Severe"), "Yes", "No")</f>
        <v>No</v>
      </c>
    </row>
    <row r="4486" spans="1:27" x14ac:dyDescent="0.3">
      <c r="A4486" s="3">
        <v>42332</v>
      </c>
      <c r="B4486" s="22">
        <f>WEEKNUM(Flights[[#This Row],[Date]], 1)</f>
        <v>48</v>
      </c>
      <c r="C4486" s="22">
        <f>WEEKDAY(Flights[[#This Row],[Date]],1)</f>
        <v>3</v>
      </c>
      <c r="D4486" t="s">
        <v>1948</v>
      </c>
      <c r="E4486" t="s">
        <v>1995</v>
      </c>
      <c r="F4486" t="s">
        <v>0</v>
      </c>
      <c r="G4486" t="s">
        <v>29</v>
      </c>
      <c r="H4486" t="str">
        <f>_xlfn.XLOOKUP(Flights[[#This Row],[Destination]], Airports!$A$2:$A$78, Airports!$D$2:$D$78)</f>
        <v>Phoenix</v>
      </c>
      <c r="I4486" t="str" cm="1">
        <f t="array" ref="I4486">_xlfn.XLOOKUP(Flights[[#This Row],[Destination]],_xlfn._TRO_TRAILING( Airports!A:A),_xlfn._TRO_TRAILING( Airports!E:E), "Not found")</f>
        <v>AZ</v>
      </c>
      <c r="J4486" s="1">
        <v>0.3923611111111111</v>
      </c>
      <c r="K4486" s="22">
        <f>HOUR(Flights[[#This Row],[Scheduled Departure]])</f>
        <v>9</v>
      </c>
      <c r="L4486" s="1">
        <v>0.41041666666666665</v>
      </c>
      <c r="M4486">
        <f>(L4486-J4486)*24*60</f>
        <v>25.999999999999986</v>
      </c>
      <c r="N4486" s="16">
        <f>Flights[[#This Row],[Length (min)]]/60</f>
        <v>1.0833333333333333</v>
      </c>
      <c r="O4486">
        <v>65</v>
      </c>
      <c r="P4486">
        <v>370</v>
      </c>
      <c r="Q4486" s="18">
        <f>IFERROR(Flights[[#This Row],[Distance]]/Flights[[#This Row],[Length (hr)]], "")</f>
        <v>341.53846153846155</v>
      </c>
      <c r="R4486" s="1">
        <v>0.4861111111111111</v>
      </c>
      <c r="S4486" s="1" t="str">
        <f>IF(Flights[[#This Row],[Length (hr)]]&lt;2, "No meal", IF(Flights[[#This Row],[Length (hr)]]&lt;3.5, "Light meal", "Full meal"))</f>
        <v>No meal</v>
      </c>
      <c r="T4486" s="1" t="str">
        <f>IF(AND(Flights[[#This Row],[Airline]]="US Airways", Flights[[#This Row],[Meal]]="Full Meal"), "Yes", "No")</f>
        <v>No</v>
      </c>
      <c r="U4486" s="1">
        <v>0.49722222222222223</v>
      </c>
      <c r="V4486">
        <v>16</v>
      </c>
      <c r="W4486" s="1" t="str">
        <f>IF(Flights[[#This Row],[Arrival Delay]] = "", "Cancelled", IF(Flights[[#This Row],[Arrival Delay]]&gt;15, "Delayed", "On time"))</f>
        <v>Delayed</v>
      </c>
      <c r="X4486" t="str">
        <f>IF(Flights[[#This Row],[Status]]&lt;&gt;"Delayed","", IF(Flights[[#This Row],[Arrival Delay]]&gt;120, "Severe", IF(Flights[[#This Row],[Arrival Delay]]&gt;60, "Major", "Moderate")))</f>
        <v>Moderate</v>
      </c>
      <c r="Y4486" t="b">
        <v>0</v>
      </c>
      <c r="AA4486" t="str">
        <f>IF(OR(AND(Flights[[#This Row],[Status]]="Cancelled", Flights[[#This Row],[Cancellation Reason]]="Airline/Carrier"), Flights[[#This Row],[Delay Type]]="Severe"), "Yes", "No")</f>
        <v>No</v>
      </c>
    </row>
    <row r="4487" spans="1:27" x14ac:dyDescent="0.3">
      <c r="A4487" s="3">
        <v>42332</v>
      </c>
      <c r="B4487" s="22">
        <f>WEEKNUM(Flights[[#This Row],[Date]], 1)</f>
        <v>48</v>
      </c>
      <c r="C4487" s="22">
        <f>WEEKDAY(Flights[[#This Row],[Date]],1)</f>
        <v>3</v>
      </c>
      <c r="D4487" t="s">
        <v>492</v>
      </c>
      <c r="E4487" t="s">
        <v>1989</v>
      </c>
      <c r="F4487" t="s">
        <v>0</v>
      </c>
      <c r="G4487" t="s">
        <v>31</v>
      </c>
      <c r="H4487" t="str">
        <f>_xlfn.XLOOKUP(Flights[[#This Row],[Destination]], Airports!$A$2:$A$78, Airports!$D$2:$D$78)</f>
        <v>Raleigh</v>
      </c>
      <c r="I4487" t="str" cm="1">
        <f t="array" ref="I4487">_xlfn.XLOOKUP(Flights[[#This Row],[Destination]],_xlfn._TRO_TRAILING( Airports!A:A),_xlfn._TRO_TRAILING( Airports!E:E), "Not found")</f>
        <v>NC</v>
      </c>
      <c r="J4487" s="1">
        <v>0.41319444444444442</v>
      </c>
      <c r="K4487" s="22">
        <f>HOUR(Flights[[#This Row],[Scheduled Departure]])</f>
        <v>9</v>
      </c>
      <c r="L4487" s="1">
        <v>0.41319444444444442</v>
      </c>
      <c r="M4487">
        <f>(L4487-J4487)*24*60</f>
        <v>0</v>
      </c>
      <c r="N4487" s="16">
        <f>Flights[[#This Row],[Length (min)]]/60</f>
        <v>4.7333333333333334</v>
      </c>
      <c r="O4487">
        <v>284</v>
      </c>
      <c r="P4487">
        <v>2239</v>
      </c>
      <c r="Q4487" s="18">
        <f>IFERROR(Flights[[#This Row],[Distance]]/Flights[[#This Row],[Length (hr)]], "")</f>
        <v>473.02816901408448</v>
      </c>
      <c r="R4487" s="1">
        <v>0.72986111111111107</v>
      </c>
      <c r="S4487" s="1" t="str">
        <f>IF(Flights[[#This Row],[Length (hr)]]&lt;2, "No meal", IF(Flights[[#This Row],[Length (hr)]]&lt;3.5, "Light meal", "Full meal"))</f>
        <v>Full meal</v>
      </c>
      <c r="T4487" s="1" t="str">
        <f>IF(AND(Flights[[#This Row],[Airline]]="US Airways", Flights[[#This Row],[Meal]]="Full Meal"), "Yes", "No")</f>
        <v>No</v>
      </c>
      <c r="U4487" s="1">
        <v>0.73541666666666672</v>
      </c>
      <c r="V4487">
        <v>8</v>
      </c>
      <c r="W4487" s="1" t="str">
        <f>IF(Flights[[#This Row],[Arrival Delay]] = "", "Cancelled", IF(Flights[[#This Row],[Arrival Delay]]&gt;15, "Delayed", "On time"))</f>
        <v>On time</v>
      </c>
      <c r="X4487" t="str">
        <f>IF(Flights[[#This Row],[Status]]&lt;&gt;"Delayed","", IF(Flights[[#This Row],[Arrival Delay]]&gt;120, "Severe", IF(Flights[[#This Row],[Arrival Delay]]&gt;60, "Major", "Moderate")))</f>
        <v/>
      </c>
      <c r="Y4487" t="b">
        <v>0</v>
      </c>
      <c r="AA4487" t="str">
        <f>IF(OR(AND(Flights[[#This Row],[Status]]="Cancelled", Flights[[#This Row],[Cancellation Reason]]="Airline/Carrier"), Flights[[#This Row],[Delay Type]]="Severe"), "Yes", "No")</f>
        <v>No</v>
      </c>
    </row>
    <row r="4488" spans="1:27" x14ac:dyDescent="0.3">
      <c r="A4488" s="3">
        <v>42332</v>
      </c>
      <c r="B4488" s="22">
        <f>WEEKNUM(Flights[[#This Row],[Date]], 1)</f>
        <v>48</v>
      </c>
      <c r="C4488" s="22">
        <f>WEEKDAY(Flights[[#This Row],[Date]],1)</f>
        <v>3</v>
      </c>
      <c r="D4488" t="s">
        <v>176</v>
      </c>
      <c r="E4488" t="s">
        <v>1987</v>
      </c>
      <c r="F4488" t="s">
        <v>0</v>
      </c>
      <c r="G4488" t="s">
        <v>9</v>
      </c>
      <c r="H4488" t="str">
        <f>_xlfn.XLOOKUP(Flights[[#This Row],[Destination]], Airports!$A$2:$A$78, Airports!$D$2:$D$78)</f>
        <v>San Francisco</v>
      </c>
      <c r="I4488" t="str" cm="1">
        <f t="array" ref="I4488">_xlfn.XLOOKUP(Flights[[#This Row],[Destination]],_xlfn._TRO_TRAILING( Airports!A:A),_xlfn._TRO_TRAILING( Airports!E:E), "Not found")</f>
        <v>CA</v>
      </c>
      <c r="J4488" s="1">
        <v>0.51041666666666663</v>
      </c>
      <c r="K4488" s="22">
        <f>HOUR(Flights[[#This Row],[Scheduled Departure]])</f>
        <v>12</v>
      </c>
      <c r="L4488" s="1">
        <v>0.50624999999999998</v>
      </c>
      <c r="M4488">
        <f>(L4488-J4488)*24*60</f>
        <v>-5.9999999999999787</v>
      </c>
      <c r="N4488" s="16">
        <f>Flights[[#This Row],[Length (min)]]/60</f>
        <v>1.3</v>
      </c>
      <c r="O4488">
        <v>78</v>
      </c>
      <c r="P4488">
        <v>337</v>
      </c>
      <c r="Q4488" s="18">
        <f>IFERROR(Flights[[#This Row],[Distance]]/Flights[[#This Row],[Length (hr)]], "")</f>
        <v>259.23076923076923</v>
      </c>
      <c r="R4488" s="1">
        <v>0.56736111111111109</v>
      </c>
      <c r="S4488" s="1" t="str">
        <f>IF(Flights[[#This Row],[Length (hr)]]&lt;2, "No meal", IF(Flights[[#This Row],[Length (hr)]]&lt;3.5, "Light meal", "Full meal"))</f>
        <v>No meal</v>
      </c>
      <c r="T4488" s="1" t="str">
        <f>IF(AND(Flights[[#This Row],[Airline]]="US Airways", Flights[[#This Row],[Meal]]="Full Meal"), "Yes", "No")</f>
        <v>No</v>
      </c>
      <c r="U4488" s="1">
        <v>0.56041666666666667</v>
      </c>
      <c r="V4488">
        <v>-10</v>
      </c>
      <c r="W4488" s="1" t="str">
        <f>IF(Flights[[#This Row],[Arrival Delay]] = "", "Cancelled", IF(Flights[[#This Row],[Arrival Delay]]&gt;15, "Delayed", "On time"))</f>
        <v>On time</v>
      </c>
      <c r="X4488" t="str">
        <f>IF(Flights[[#This Row],[Status]]&lt;&gt;"Delayed","", IF(Flights[[#This Row],[Arrival Delay]]&gt;120, "Severe", IF(Flights[[#This Row],[Arrival Delay]]&gt;60, "Major", "Moderate")))</f>
        <v/>
      </c>
      <c r="Y4488" t="b">
        <v>0</v>
      </c>
      <c r="AA4488" t="str">
        <f>IF(OR(AND(Flights[[#This Row],[Status]]="Cancelled", Flights[[#This Row],[Cancellation Reason]]="Airline/Carrier"), Flights[[#This Row],[Delay Type]]="Severe"), "Yes", "No")</f>
        <v>No</v>
      </c>
    </row>
    <row r="4489" spans="1:27" x14ac:dyDescent="0.3">
      <c r="A4489" s="3">
        <v>42332</v>
      </c>
      <c r="B4489" s="22">
        <f>WEEKNUM(Flights[[#This Row],[Date]], 1)</f>
        <v>48</v>
      </c>
      <c r="C4489" s="22">
        <f>WEEKDAY(Flights[[#This Row],[Date]],1)</f>
        <v>3</v>
      </c>
      <c r="D4489" t="s">
        <v>979</v>
      </c>
      <c r="E4489" t="s">
        <v>1990</v>
      </c>
      <c r="F4489" t="s">
        <v>0</v>
      </c>
      <c r="G4489" t="s">
        <v>9</v>
      </c>
      <c r="H4489" t="str">
        <f>_xlfn.XLOOKUP(Flights[[#This Row],[Destination]], Airports!$A$2:$A$78, Airports!$D$2:$D$78)</f>
        <v>San Francisco</v>
      </c>
      <c r="I4489" t="str" cm="1">
        <f t="array" ref="I4489">_xlfn.XLOOKUP(Flights[[#This Row],[Destination]],_xlfn._TRO_TRAILING( Airports!A:A),_xlfn._TRO_TRAILING( Airports!E:E), "Not found")</f>
        <v>CA</v>
      </c>
      <c r="J4489" s="1">
        <v>0.53194444444444444</v>
      </c>
      <c r="K4489" s="22">
        <f>HOUR(Flights[[#This Row],[Scheduled Departure]])</f>
        <v>12</v>
      </c>
      <c r="L4489" s="1">
        <v>0.54374999999999996</v>
      </c>
      <c r="M4489">
        <f>(L4489-J4489)*24*60</f>
        <v>16.99999999999994</v>
      </c>
      <c r="N4489" s="16">
        <f>Flights[[#This Row],[Length (min)]]/60</f>
        <v>1.2833333333333334</v>
      </c>
      <c r="O4489">
        <v>77</v>
      </c>
      <c r="P4489">
        <v>337</v>
      </c>
      <c r="Q4489" s="18">
        <f>IFERROR(Flights[[#This Row],[Distance]]/Flights[[#This Row],[Length (hr)]], "")</f>
        <v>262.59740259740255</v>
      </c>
      <c r="R4489" s="1">
        <v>0.59652777777777777</v>
      </c>
      <c r="S4489" s="1" t="str">
        <f>IF(Flights[[#This Row],[Length (hr)]]&lt;2, "No meal", IF(Flights[[#This Row],[Length (hr)]]&lt;3.5, "Light meal", "Full meal"))</f>
        <v>No meal</v>
      </c>
      <c r="T4489" s="1" t="str">
        <f>IF(AND(Flights[[#This Row],[Airline]]="US Airways", Flights[[#This Row],[Meal]]="Full Meal"), "Yes", "No")</f>
        <v>No</v>
      </c>
      <c r="U4489" s="1">
        <v>0.59722222222222221</v>
      </c>
      <c r="V4489">
        <v>1</v>
      </c>
      <c r="W4489" s="1" t="str">
        <f>IF(Flights[[#This Row],[Arrival Delay]] = "", "Cancelled", IF(Flights[[#This Row],[Arrival Delay]]&gt;15, "Delayed", "On time"))</f>
        <v>On time</v>
      </c>
      <c r="X4489" t="str">
        <f>IF(Flights[[#This Row],[Status]]&lt;&gt;"Delayed","", IF(Flights[[#This Row],[Arrival Delay]]&gt;120, "Severe", IF(Flights[[#This Row],[Arrival Delay]]&gt;60, "Major", "Moderate")))</f>
        <v/>
      </c>
      <c r="Y4489" t="b">
        <v>0</v>
      </c>
      <c r="AA4489" t="str">
        <f>IF(OR(AND(Flights[[#This Row],[Status]]="Cancelled", Flights[[#This Row],[Cancellation Reason]]="Airline/Carrier"), Flights[[#This Row],[Delay Type]]="Severe"), "Yes", "No")</f>
        <v>No</v>
      </c>
    </row>
    <row r="4490" spans="1:27" x14ac:dyDescent="0.3">
      <c r="A4490" s="3">
        <v>42332</v>
      </c>
      <c r="B4490" s="22">
        <f>WEEKNUM(Flights[[#This Row],[Date]], 1)</f>
        <v>48</v>
      </c>
      <c r="C4490" s="22">
        <f>WEEKDAY(Flights[[#This Row],[Date]],1)</f>
        <v>3</v>
      </c>
      <c r="D4490" t="s">
        <v>1231</v>
      </c>
      <c r="E4490" t="s">
        <v>1994</v>
      </c>
      <c r="F4490" t="s">
        <v>0</v>
      </c>
      <c r="G4490" t="s">
        <v>349</v>
      </c>
      <c r="H4490" t="str">
        <f>_xlfn.XLOOKUP(Flights[[#This Row],[Destination]], Airports!$A$2:$A$78, Airports!$D$2:$D$78)</f>
        <v>Salt Lake City</v>
      </c>
      <c r="I4490" t="str" cm="1">
        <f t="array" ref="I4490">_xlfn.XLOOKUP(Flights[[#This Row],[Destination]],_xlfn._TRO_TRAILING( Airports!A:A),_xlfn._TRO_TRAILING( Airports!E:E), "Not found")</f>
        <v>UT</v>
      </c>
      <c r="J4490" s="1">
        <v>0.57222222222222219</v>
      </c>
      <c r="K4490" s="22">
        <f>HOUR(Flights[[#This Row],[Scheduled Departure]])</f>
        <v>13</v>
      </c>
      <c r="L4490" s="1">
        <v>0.5854166666666667</v>
      </c>
      <c r="M4490">
        <f>(L4490-J4490)*24*60</f>
        <v>19.000000000000092</v>
      </c>
      <c r="N4490" s="16">
        <f>Flights[[#This Row],[Length (min)]]/60</f>
        <v>1.6333333333333333</v>
      </c>
      <c r="O4490">
        <v>98</v>
      </c>
      <c r="P4490">
        <v>590</v>
      </c>
      <c r="Q4490" s="18">
        <f>IFERROR(Flights[[#This Row],[Distance]]/Flights[[#This Row],[Length (hr)]], "")</f>
        <v>361.22448979591837</v>
      </c>
      <c r="R4490" s="1">
        <v>0.69374999999999998</v>
      </c>
      <c r="S4490" s="1" t="str">
        <f>IF(Flights[[#This Row],[Length (hr)]]&lt;2, "No meal", IF(Flights[[#This Row],[Length (hr)]]&lt;3.5, "Light meal", "Full meal"))</f>
        <v>No meal</v>
      </c>
      <c r="T4490" s="1" t="str">
        <f>IF(AND(Flights[[#This Row],[Airline]]="US Airways", Flights[[#This Row],[Meal]]="Full Meal"), "Yes", "No")</f>
        <v>No</v>
      </c>
      <c r="U4490" s="1">
        <v>0.69513888888888886</v>
      </c>
      <c r="V4490">
        <v>2</v>
      </c>
      <c r="W4490" s="1" t="str">
        <f>IF(Flights[[#This Row],[Arrival Delay]] = "", "Cancelled", IF(Flights[[#This Row],[Arrival Delay]]&gt;15, "Delayed", "On time"))</f>
        <v>On time</v>
      </c>
      <c r="X4490" t="str">
        <f>IF(Flights[[#This Row],[Status]]&lt;&gt;"Delayed","", IF(Flights[[#This Row],[Arrival Delay]]&gt;120, "Severe", IF(Flights[[#This Row],[Arrival Delay]]&gt;60, "Major", "Moderate")))</f>
        <v/>
      </c>
      <c r="Y4490" t="b">
        <v>0</v>
      </c>
      <c r="AA4490" t="str">
        <f>IF(OR(AND(Flights[[#This Row],[Status]]="Cancelled", Flights[[#This Row],[Cancellation Reason]]="Airline/Carrier"), Flights[[#This Row],[Delay Type]]="Severe"), "Yes", "No")</f>
        <v>No</v>
      </c>
    </row>
    <row r="4491" spans="1:27" x14ac:dyDescent="0.3">
      <c r="A4491" s="3">
        <v>42332</v>
      </c>
      <c r="B4491" s="22">
        <f>WEEKNUM(Flights[[#This Row],[Date]], 1)</f>
        <v>48</v>
      </c>
      <c r="C4491" s="22">
        <f>WEEKDAY(Flights[[#This Row],[Date]],1)</f>
        <v>3</v>
      </c>
      <c r="D4491" t="s">
        <v>541</v>
      </c>
      <c r="E4491" t="s">
        <v>1990</v>
      </c>
      <c r="F4491" t="s">
        <v>0</v>
      </c>
      <c r="G4491" t="s">
        <v>4</v>
      </c>
      <c r="H4491" t="str">
        <f>_xlfn.XLOOKUP(Flights[[#This Row],[Destination]], Airports!$A$2:$A$78, Airports!$D$2:$D$78)</f>
        <v>Chicago</v>
      </c>
      <c r="I4491" t="str" cm="1">
        <f t="array" ref="I4491">_xlfn.XLOOKUP(Flights[[#This Row],[Destination]],_xlfn._TRO_TRAILING( Airports!A:A),_xlfn._TRO_TRAILING( Airports!E:E), "Not found")</f>
        <v>IL</v>
      </c>
      <c r="J4491" s="1">
        <v>0.61736111111111114</v>
      </c>
      <c r="K4491" s="22">
        <f>HOUR(Flights[[#This Row],[Scheduled Departure]])</f>
        <v>14</v>
      </c>
      <c r="L4491" s="1">
        <v>0.61805555555555558</v>
      </c>
      <c r="M4491">
        <f>(L4491-J4491)*24*60</f>
        <v>0.99999999999999645</v>
      </c>
      <c r="N4491" s="16">
        <f>Flights[[#This Row],[Length (min)]]/60</f>
        <v>3.6333333333333333</v>
      </c>
      <c r="O4491">
        <v>218</v>
      </c>
      <c r="P4491">
        <v>1744</v>
      </c>
      <c r="Q4491" s="18">
        <f>IFERROR(Flights[[#This Row],[Distance]]/Flights[[#This Row],[Length (hr)]], "")</f>
        <v>480</v>
      </c>
      <c r="R4491" s="1">
        <v>0.875</v>
      </c>
      <c r="S4491" s="1" t="str">
        <f>IF(Flights[[#This Row],[Length (hr)]]&lt;2, "No meal", IF(Flights[[#This Row],[Length (hr)]]&lt;3.5, "Light meal", "Full meal"))</f>
        <v>Full meal</v>
      </c>
      <c r="T4491" s="1" t="str">
        <f>IF(AND(Flights[[#This Row],[Airline]]="US Airways", Flights[[#This Row],[Meal]]="Full Meal"), "Yes", "No")</f>
        <v>No</v>
      </c>
      <c r="U4491" s="1">
        <v>0.85277777777777775</v>
      </c>
      <c r="V4491">
        <v>-32</v>
      </c>
      <c r="W4491" s="1" t="str">
        <f>IF(Flights[[#This Row],[Arrival Delay]] = "", "Cancelled", IF(Flights[[#This Row],[Arrival Delay]]&gt;15, "Delayed", "On time"))</f>
        <v>On time</v>
      </c>
      <c r="X4491" t="str">
        <f>IF(Flights[[#This Row],[Status]]&lt;&gt;"Delayed","", IF(Flights[[#This Row],[Arrival Delay]]&gt;120, "Severe", IF(Flights[[#This Row],[Arrival Delay]]&gt;60, "Major", "Moderate")))</f>
        <v/>
      </c>
      <c r="Y4491" t="b">
        <v>0</v>
      </c>
      <c r="AA4491" t="str">
        <f>IF(OR(AND(Flights[[#This Row],[Status]]="Cancelled", Flights[[#This Row],[Cancellation Reason]]="Airline/Carrier"), Flights[[#This Row],[Delay Type]]="Severe"), "Yes", "No")</f>
        <v>No</v>
      </c>
    </row>
    <row r="4492" spans="1:27" x14ac:dyDescent="0.3">
      <c r="A4492" s="3">
        <v>42332</v>
      </c>
      <c r="B4492" s="22">
        <f>WEEKNUM(Flights[[#This Row],[Date]], 1)</f>
        <v>48</v>
      </c>
      <c r="C4492" s="22">
        <f>WEEKDAY(Flights[[#This Row],[Date]],1)</f>
        <v>3</v>
      </c>
      <c r="D4492" t="s">
        <v>1655</v>
      </c>
      <c r="E4492" t="s">
        <v>1990</v>
      </c>
      <c r="F4492" t="s">
        <v>0</v>
      </c>
      <c r="G4492" t="s">
        <v>9</v>
      </c>
      <c r="H4492" t="str">
        <f>_xlfn.XLOOKUP(Flights[[#This Row],[Destination]], Airports!$A$2:$A$78, Airports!$D$2:$D$78)</f>
        <v>San Francisco</v>
      </c>
      <c r="I4492" t="str" cm="1">
        <f t="array" ref="I4492">_xlfn.XLOOKUP(Flights[[#This Row],[Destination]],_xlfn._TRO_TRAILING( Airports!A:A),_xlfn._TRO_TRAILING( Airports!E:E), "Not found")</f>
        <v>CA</v>
      </c>
      <c r="J4492" s="1">
        <v>0.6791666666666667</v>
      </c>
      <c r="K4492" s="22">
        <f>HOUR(Flights[[#This Row],[Scheduled Departure]])</f>
        <v>16</v>
      </c>
      <c r="L4492" s="1">
        <v>0.67361111111111116</v>
      </c>
      <c r="M4492">
        <f>(L4492-J4492)*24*60</f>
        <v>-7.9999999999999716</v>
      </c>
      <c r="N4492" s="16">
        <f>Flights[[#This Row],[Length (min)]]/60</f>
        <v>1.2666666666666666</v>
      </c>
      <c r="O4492">
        <v>76</v>
      </c>
      <c r="P4492">
        <v>337</v>
      </c>
      <c r="Q4492" s="18">
        <f>IFERROR(Flights[[#This Row],[Distance]]/Flights[[#This Row],[Length (hr)]], "")</f>
        <v>266.0526315789474</v>
      </c>
      <c r="R4492" s="1">
        <v>0.73958333333333337</v>
      </c>
      <c r="S4492" s="1" t="str">
        <f>IF(Flights[[#This Row],[Length (hr)]]&lt;2, "No meal", IF(Flights[[#This Row],[Length (hr)]]&lt;3.5, "Light meal", "Full meal"))</f>
        <v>No meal</v>
      </c>
      <c r="T4492" s="1" t="str">
        <f>IF(AND(Flights[[#This Row],[Airline]]="US Airways", Flights[[#This Row],[Meal]]="Full Meal"), "Yes", "No")</f>
        <v>No</v>
      </c>
      <c r="U4492" s="1">
        <v>0.72638888888888886</v>
      </c>
      <c r="V4492">
        <v>-19</v>
      </c>
      <c r="W4492" s="1" t="str">
        <f>IF(Flights[[#This Row],[Arrival Delay]] = "", "Cancelled", IF(Flights[[#This Row],[Arrival Delay]]&gt;15, "Delayed", "On time"))</f>
        <v>On time</v>
      </c>
      <c r="X4492" t="str">
        <f>IF(Flights[[#This Row],[Status]]&lt;&gt;"Delayed","", IF(Flights[[#This Row],[Arrival Delay]]&gt;120, "Severe", IF(Flights[[#This Row],[Arrival Delay]]&gt;60, "Major", "Moderate")))</f>
        <v/>
      </c>
      <c r="Y4492" t="b">
        <v>0</v>
      </c>
      <c r="AA4492" t="str">
        <f>IF(OR(AND(Flights[[#This Row],[Status]]="Cancelled", Flights[[#This Row],[Cancellation Reason]]="Airline/Carrier"), Flights[[#This Row],[Delay Type]]="Severe"), "Yes", "No")</f>
        <v>No</v>
      </c>
    </row>
    <row r="4493" spans="1:27" x14ac:dyDescent="0.3">
      <c r="A4493" s="3">
        <v>42332</v>
      </c>
      <c r="B4493" s="22">
        <f>WEEKNUM(Flights[[#This Row],[Date]], 1)</f>
        <v>48</v>
      </c>
      <c r="C4493" s="22">
        <f>WEEKDAY(Flights[[#This Row],[Date]],1)</f>
        <v>3</v>
      </c>
      <c r="D4493" t="s">
        <v>594</v>
      </c>
      <c r="E4493" t="s">
        <v>1991</v>
      </c>
      <c r="F4493" t="s">
        <v>0</v>
      </c>
      <c r="G4493" t="s">
        <v>24</v>
      </c>
      <c r="H4493" t="str">
        <f>_xlfn.XLOOKUP(Flights[[#This Row],[Destination]], Airports!$A$2:$A$78, Airports!$D$2:$D$78)</f>
        <v>Portland</v>
      </c>
      <c r="I4493" t="str" cm="1">
        <f t="array" ref="I4493">_xlfn.XLOOKUP(Flights[[#This Row],[Destination]],_xlfn._TRO_TRAILING( Airports!A:A),_xlfn._TRO_TRAILING( Airports!E:E), "Not found")</f>
        <v>OR</v>
      </c>
      <c r="J4493" s="1">
        <v>0.70138888888888884</v>
      </c>
      <c r="K4493" s="22">
        <f>HOUR(Flights[[#This Row],[Scheduled Departure]])</f>
        <v>16</v>
      </c>
      <c r="L4493" s="1">
        <v>0.69652777777777775</v>
      </c>
      <c r="M4493">
        <f>(L4493-J4493)*24*60</f>
        <v>-6.9999999999999751</v>
      </c>
      <c r="N4493" s="16">
        <f>Flights[[#This Row],[Length (min)]]/60</f>
        <v>2.2666666666666666</v>
      </c>
      <c r="O4493">
        <v>136</v>
      </c>
      <c r="P4493">
        <v>834</v>
      </c>
      <c r="Q4493" s="18">
        <f>IFERROR(Flights[[#This Row],[Distance]]/Flights[[#This Row],[Length (hr)]], "")</f>
        <v>367.94117647058823</v>
      </c>
      <c r="R4493" s="1">
        <v>0.80208333333333337</v>
      </c>
      <c r="S4493" s="1" t="str">
        <f>IF(Flights[[#This Row],[Length (hr)]]&lt;2, "No meal", IF(Flights[[#This Row],[Length (hr)]]&lt;3.5, "Light meal", "Full meal"))</f>
        <v>Light meal</v>
      </c>
      <c r="T4493" s="1" t="str">
        <f>IF(AND(Flights[[#This Row],[Airline]]="US Airways", Flights[[#This Row],[Meal]]="Full Meal"), "Yes", "No")</f>
        <v>No</v>
      </c>
      <c r="U4493" s="1">
        <v>0.79097222222222219</v>
      </c>
      <c r="V4493">
        <v>-16</v>
      </c>
      <c r="W4493" s="1" t="str">
        <f>IF(Flights[[#This Row],[Arrival Delay]] = "", "Cancelled", IF(Flights[[#This Row],[Arrival Delay]]&gt;15, "Delayed", "On time"))</f>
        <v>On time</v>
      </c>
      <c r="X4493" t="str">
        <f>IF(Flights[[#This Row],[Status]]&lt;&gt;"Delayed","", IF(Flights[[#This Row],[Arrival Delay]]&gt;120, "Severe", IF(Flights[[#This Row],[Arrival Delay]]&gt;60, "Major", "Moderate")))</f>
        <v/>
      </c>
      <c r="Y4493" t="b">
        <v>0</v>
      </c>
      <c r="AA4493" t="str">
        <f>IF(OR(AND(Flights[[#This Row],[Status]]="Cancelled", Flights[[#This Row],[Cancellation Reason]]="Airline/Carrier"), Flights[[#This Row],[Delay Type]]="Severe"), "Yes", "No")</f>
        <v>No</v>
      </c>
    </row>
    <row r="4494" spans="1:27" x14ac:dyDescent="0.3">
      <c r="A4494" s="3">
        <v>42332</v>
      </c>
      <c r="B4494" s="22">
        <f>WEEKNUM(Flights[[#This Row],[Date]], 1)</f>
        <v>48</v>
      </c>
      <c r="C4494" s="22">
        <f>WEEKDAY(Flights[[#This Row],[Date]],1)</f>
        <v>3</v>
      </c>
      <c r="D4494" t="s">
        <v>591</v>
      </c>
      <c r="E4494" t="s">
        <v>1990</v>
      </c>
      <c r="F4494" t="s">
        <v>0</v>
      </c>
      <c r="G4494" t="s">
        <v>297</v>
      </c>
      <c r="H4494" t="str">
        <f>_xlfn.XLOOKUP(Flights[[#This Row],[Destination]], Airports!$A$2:$A$78, Airports!$D$2:$D$78)</f>
        <v>Hilo</v>
      </c>
      <c r="I4494" t="str" cm="1">
        <f t="array" ref="I4494">_xlfn.XLOOKUP(Flights[[#This Row],[Destination]],_xlfn._TRO_TRAILING( Airports!A:A),_xlfn._TRO_TRAILING( Airports!E:E), "Not found")</f>
        <v>HI</v>
      </c>
      <c r="J4494" s="1">
        <v>0.71805555555555556</v>
      </c>
      <c r="K4494" s="22">
        <f>HOUR(Flights[[#This Row],[Scheduled Departure]])</f>
        <v>17</v>
      </c>
      <c r="L4494" s="1">
        <v>0.71944444444444444</v>
      </c>
      <c r="M4494">
        <f>(L4494-J4494)*24*60</f>
        <v>1.9999999999999929</v>
      </c>
      <c r="N4494" s="16">
        <f>Flights[[#This Row],[Length (min)]]/60</f>
        <v>5.7833333333333332</v>
      </c>
      <c r="O4494">
        <v>347</v>
      </c>
      <c r="P4494">
        <v>2449</v>
      </c>
      <c r="Q4494" s="18">
        <f>IFERROR(Flights[[#This Row],[Distance]]/Flights[[#This Row],[Length (hr)]], "")</f>
        <v>423.45821325648416</v>
      </c>
      <c r="R4494" s="1">
        <v>0.87638888888888888</v>
      </c>
      <c r="S4494" s="1" t="str">
        <f>IF(Flights[[#This Row],[Length (hr)]]&lt;2, "No meal", IF(Flights[[#This Row],[Length (hr)]]&lt;3.5, "Light meal", "Full meal"))</f>
        <v>Full meal</v>
      </c>
      <c r="T4494" s="1" t="str">
        <f>IF(AND(Flights[[#This Row],[Airline]]="US Airways", Flights[[#This Row],[Meal]]="Full Meal"), "Yes", "No")</f>
        <v>No</v>
      </c>
      <c r="U4494" s="1">
        <v>0.87708333333333333</v>
      </c>
      <c r="V4494">
        <v>1</v>
      </c>
      <c r="W4494" s="1" t="str">
        <f>IF(Flights[[#This Row],[Arrival Delay]] = "", "Cancelled", IF(Flights[[#This Row],[Arrival Delay]]&gt;15, "Delayed", "On time"))</f>
        <v>On time</v>
      </c>
      <c r="X4494" t="str">
        <f>IF(Flights[[#This Row],[Status]]&lt;&gt;"Delayed","", IF(Flights[[#This Row],[Arrival Delay]]&gt;120, "Severe", IF(Flights[[#This Row],[Arrival Delay]]&gt;60, "Major", "Moderate")))</f>
        <v/>
      </c>
      <c r="Y4494" t="b">
        <v>0</v>
      </c>
      <c r="AA4494" t="str">
        <f>IF(OR(AND(Flights[[#This Row],[Status]]="Cancelled", Flights[[#This Row],[Cancellation Reason]]="Airline/Carrier"), Flights[[#This Row],[Delay Type]]="Severe"), "Yes", "No")</f>
        <v>No</v>
      </c>
    </row>
    <row r="4495" spans="1:27" x14ac:dyDescent="0.3">
      <c r="A4495" s="3">
        <v>42332</v>
      </c>
      <c r="B4495" s="22">
        <f>WEEKNUM(Flights[[#This Row],[Date]], 1)</f>
        <v>48</v>
      </c>
      <c r="C4495" s="22">
        <f>WEEKDAY(Flights[[#This Row],[Date]],1)</f>
        <v>3</v>
      </c>
      <c r="D4495" t="s">
        <v>649</v>
      </c>
      <c r="E4495" t="s">
        <v>1993</v>
      </c>
      <c r="F4495" t="s">
        <v>0</v>
      </c>
      <c r="G4495" t="s">
        <v>285</v>
      </c>
      <c r="H4495" t="str">
        <f>_xlfn.XLOOKUP(Flights[[#This Row],[Destination]], Airports!$A$2:$A$78, Airports!$D$2:$D$78)</f>
        <v>Fort Lauderdale</v>
      </c>
      <c r="I4495" t="str" cm="1">
        <f t="array" ref="I4495">_xlfn.XLOOKUP(Flights[[#This Row],[Destination]],_xlfn._TRO_TRAILING( Airports!A:A),_xlfn._TRO_TRAILING( Airports!E:E), "Not found")</f>
        <v>FL</v>
      </c>
      <c r="J4495" s="1">
        <v>0.89444444444444449</v>
      </c>
      <c r="K4495" s="22">
        <f>HOUR(Flights[[#This Row],[Scheduled Departure]])</f>
        <v>21</v>
      </c>
      <c r="L4495" s="1">
        <v>4.7222222222222221E-2</v>
      </c>
      <c r="M4495">
        <f>(L4495-J4495)*24*60</f>
        <v>-1220.0000000000002</v>
      </c>
      <c r="N4495" s="16">
        <f>Flights[[#This Row],[Length (min)]]/60</f>
        <v>4.55</v>
      </c>
      <c r="O4495">
        <v>273</v>
      </c>
      <c r="P4495">
        <v>2343</v>
      </c>
      <c r="Q4495" s="18">
        <f>IFERROR(Flights[[#This Row],[Distance]]/Flights[[#This Row],[Length (hr)]], "")</f>
        <v>514.94505494505495</v>
      </c>
      <c r="R4495" s="1">
        <v>0.21388888888888888</v>
      </c>
      <c r="S4495" s="1" t="str">
        <f>IF(Flights[[#This Row],[Length (hr)]]&lt;2, "No meal", IF(Flights[[#This Row],[Length (hr)]]&lt;3.5, "Light meal", "Full meal"))</f>
        <v>Full meal</v>
      </c>
      <c r="T4495" s="1" t="str">
        <f>IF(AND(Flights[[#This Row],[Airline]]="US Airways", Flights[[#This Row],[Meal]]="Full Meal"), "Yes", "No")</f>
        <v>No</v>
      </c>
      <c r="U4495" s="1">
        <v>0.36180555555555555</v>
      </c>
      <c r="V4495">
        <v>213</v>
      </c>
      <c r="W4495" s="1" t="str">
        <f>IF(Flights[[#This Row],[Arrival Delay]] = "", "Cancelled", IF(Flights[[#This Row],[Arrival Delay]]&gt;15, "Delayed", "On time"))</f>
        <v>Delayed</v>
      </c>
      <c r="X4495" t="str">
        <f>IF(Flights[[#This Row],[Status]]&lt;&gt;"Delayed","", IF(Flights[[#This Row],[Arrival Delay]]&gt;120, "Severe", IF(Flights[[#This Row],[Arrival Delay]]&gt;60, "Major", "Moderate")))</f>
        <v>Severe</v>
      </c>
      <c r="Y4495" t="b">
        <v>0</v>
      </c>
      <c r="AA4495" t="str">
        <f>IF(OR(AND(Flights[[#This Row],[Status]]="Cancelled", Flights[[#This Row],[Cancellation Reason]]="Airline/Carrier"), Flights[[#This Row],[Delay Type]]="Severe"), "Yes", "No")</f>
        <v>Yes</v>
      </c>
    </row>
    <row r="4496" spans="1:27" x14ac:dyDescent="0.3">
      <c r="A4496" s="3">
        <v>42332</v>
      </c>
      <c r="B4496" s="22">
        <f>WEEKNUM(Flights[[#This Row],[Date]], 1)</f>
        <v>48</v>
      </c>
      <c r="C4496" s="22">
        <f>WEEKDAY(Flights[[#This Row],[Date]],1)</f>
        <v>3</v>
      </c>
      <c r="D4496" t="s">
        <v>1353</v>
      </c>
      <c r="E4496" t="s">
        <v>1995</v>
      </c>
      <c r="F4496" t="s">
        <v>0</v>
      </c>
      <c r="G4496" t="s">
        <v>351</v>
      </c>
      <c r="H4496" t="str">
        <f>_xlfn.XLOOKUP(Flights[[#This Row],[Destination]], Airports!$A$2:$A$78, Airports!$D$2:$D$78)</f>
        <v>Sacramento</v>
      </c>
      <c r="I4496" t="str" cm="1">
        <f t="array" ref="I4496">_xlfn.XLOOKUP(Flights[[#This Row],[Destination]],_xlfn._TRO_TRAILING( Airports!A:A),_xlfn._TRO_TRAILING( Airports!E:E), "Not found")</f>
        <v>CA</v>
      </c>
      <c r="J4496" s="1">
        <v>0.90972222222222221</v>
      </c>
      <c r="K4496" s="22">
        <f>HOUR(Flights[[#This Row],[Scheduled Departure]])</f>
        <v>21</v>
      </c>
      <c r="L4496" s="1">
        <v>0.91666666666666663</v>
      </c>
      <c r="M4496">
        <f>(L4496-J4496)*24*60</f>
        <v>9.9999999999999645</v>
      </c>
      <c r="N4496" s="16">
        <f>Flights[[#This Row],[Length (min)]]/60</f>
        <v>1.3</v>
      </c>
      <c r="O4496">
        <v>78</v>
      </c>
      <c r="P4496">
        <v>373</v>
      </c>
      <c r="Q4496" s="18">
        <f>IFERROR(Flights[[#This Row],[Distance]]/Flights[[#This Row],[Length (hr)]], "")</f>
        <v>286.92307692307691</v>
      </c>
      <c r="R4496" s="1">
        <v>0.96527777777777779</v>
      </c>
      <c r="S4496" s="1" t="str">
        <f>IF(Flights[[#This Row],[Length (hr)]]&lt;2, "No meal", IF(Flights[[#This Row],[Length (hr)]]&lt;3.5, "Light meal", "Full meal"))</f>
        <v>No meal</v>
      </c>
      <c r="T4496" s="1" t="str">
        <f>IF(AND(Flights[[#This Row],[Airline]]="US Airways", Flights[[#This Row],[Meal]]="Full Meal"), "Yes", "No")</f>
        <v>No</v>
      </c>
      <c r="U4496" s="1">
        <v>0.97083333333333333</v>
      </c>
      <c r="V4496">
        <v>8</v>
      </c>
      <c r="W4496" s="1" t="str">
        <f>IF(Flights[[#This Row],[Arrival Delay]] = "", "Cancelled", IF(Flights[[#This Row],[Arrival Delay]]&gt;15, "Delayed", "On time"))</f>
        <v>On time</v>
      </c>
      <c r="X4496" t="str">
        <f>IF(Flights[[#This Row],[Status]]&lt;&gt;"Delayed","", IF(Flights[[#This Row],[Arrival Delay]]&gt;120, "Severe", IF(Flights[[#This Row],[Arrival Delay]]&gt;60, "Major", "Moderate")))</f>
        <v/>
      </c>
      <c r="Y4496" t="b">
        <v>0</v>
      </c>
      <c r="AA4496" t="str">
        <f>IF(OR(AND(Flights[[#This Row],[Status]]="Cancelled", Flights[[#This Row],[Cancellation Reason]]="Airline/Carrier"), Flights[[#This Row],[Delay Type]]="Severe"), "Yes", "No")</f>
        <v>No</v>
      </c>
    </row>
    <row r="4497" spans="1:27" x14ac:dyDescent="0.3">
      <c r="A4497" s="3">
        <v>42333</v>
      </c>
      <c r="B4497" s="22">
        <f>WEEKNUM(Flights[[#This Row],[Date]], 1)</f>
        <v>48</v>
      </c>
      <c r="C4497" s="22">
        <f>WEEKDAY(Flights[[#This Row],[Date]],1)</f>
        <v>4</v>
      </c>
      <c r="D4497" t="s">
        <v>163</v>
      </c>
      <c r="E4497" t="s">
        <v>1987</v>
      </c>
      <c r="F4497" t="s">
        <v>0</v>
      </c>
      <c r="G4497" t="s">
        <v>10</v>
      </c>
      <c r="H4497" t="str">
        <f>_xlfn.XLOOKUP(Flights[[#This Row],[Destination]], Airports!$A$2:$A$78, Airports!$D$2:$D$78)</f>
        <v>Boston</v>
      </c>
      <c r="I4497" t="str" cm="1">
        <f t="array" ref="I4497">_xlfn.XLOOKUP(Flights[[#This Row],[Destination]],_xlfn._TRO_TRAILING( Airports!A:A),_xlfn._TRO_TRAILING( Airports!E:E), "Not found")</f>
        <v>MA</v>
      </c>
      <c r="J4497" s="1">
        <v>0.29166666666666669</v>
      </c>
      <c r="K4497" s="22">
        <f>HOUR(Flights[[#This Row],[Scheduled Departure]])</f>
        <v>7</v>
      </c>
      <c r="L4497" s="1">
        <v>0.28680555555555554</v>
      </c>
      <c r="M4497">
        <f>(L4497-J4497)*24*60</f>
        <v>-7.0000000000000551</v>
      </c>
      <c r="N4497" s="16">
        <f>Flights[[#This Row],[Length (min)]]/60</f>
        <v>5.2166666666666668</v>
      </c>
      <c r="O4497">
        <v>313</v>
      </c>
      <c r="P4497">
        <v>2611</v>
      </c>
      <c r="Q4497" s="18">
        <f>IFERROR(Flights[[#This Row],[Distance]]/Flights[[#This Row],[Length (hr)]], "")</f>
        <v>500.5111821086262</v>
      </c>
      <c r="R4497" s="1">
        <v>0.63680555555555551</v>
      </c>
      <c r="S4497" s="1" t="str">
        <f>IF(Flights[[#This Row],[Length (hr)]]&lt;2, "No meal", IF(Flights[[#This Row],[Length (hr)]]&lt;3.5, "Light meal", "Full meal"))</f>
        <v>Full meal</v>
      </c>
      <c r="T4497" s="1" t="str">
        <f>IF(AND(Flights[[#This Row],[Airline]]="US Airways", Flights[[#This Row],[Meal]]="Full Meal"), "Yes", "No")</f>
        <v>No</v>
      </c>
      <c r="U4497" s="1">
        <v>0.62916666666666665</v>
      </c>
      <c r="V4497">
        <v>-11</v>
      </c>
      <c r="W4497" s="1" t="str">
        <f>IF(Flights[[#This Row],[Arrival Delay]] = "", "Cancelled", IF(Flights[[#This Row],[Arrival Delay]]&gt;15, "Delayed", "On time"))</f>
        <v>On time</v>
      </c>
      <c r="X4497" t="str">
        <f>IF(Flights[[#This Row],[Status]]&lt;&gt;"Delayed","", IF(Flights[[#This Row],[Arrival Delay]]&gt;120, "Severe", IF(Flights[[#This Row],[Arrival Delay]]&gt;60, "Major", "Moderate")))</f>
        <v/>
      </c>
      <c r="Y4497" t="b">
        <v>0</v>
      </c>
      <c r="AA4497" t="str">
        <f>IF(OR(AND(Flights[[#This Row],[Status]]="Cancelled", Flights[[#This Row],[Cancellation Reason]]="Airline/Carrier"), Flights[[#This Row],[Delay Type]]="Severe"), "Yes", "No")</f>
        <v>No</v>
      </c>
    </row>
    <row r="4498" spans="1:27" x14ac:dyDescent="0.3">
      <c r="A4498" s="3">
        <v>42333</v>
      </c>
      <c r="B4498" s="22">
        <f>WEEKNUM(Flights[[#This Row],[Date]], 1)</f>
        <v>48</v>
      </c>
      <c r="C4498" s="22">
        <f>WEEKDAY(Flights[[#This Row],[Date]],1)</f>
        <v>4</v>
      </c>
      <c r="D4498" t="s">
        <v>169</v>
      </c>
      <c r="E4498" t="s">
        <v>1987</v>
      </c>
      <c r="F4498" t="s">
        <v>0</v>
      </c>
      <c r="G4498" t="s">
        <v>9</v>
      </c>
      <c r="H4498" t="str">
        <f>_xlfn.XLOOKUP(Flights[[#This Row],[Destination]], Airports!$A$2:$A$78, Airports!$D$2:$D$78)</f>
        <v>San Francisco</v>
      </c>
      <c r="I4498" t="str" cm="1">
        <f t="array" ref="I4498">_xlfn.XLOOKUP(Flights[[#This Row],[Destination]],_xlfn._TRO_TRAILING( Airports!A:A),_xlfn._TRO_TRAILING( Airports!E:E), "Not found")</f>
        <v>CA</v>
      </c>
      <c r="J4498" s="1">
        <v>0.33333333333333331</v>
      </c>
      <c r="K4498" s="22">
        <f>HOUR(Flights[[#This Row],[Scheduled Departure]])</f>
        <v>8</v>
      </c>
      <c r="L4498" s="1">
        <v>0.33263888888888887</v>
      </c>
      <c r="M4498">
        <f>(L4498-J4498)*24*60</f>
        <v>-0.99999999999999645</v>
      </c>
      <c r="N4498" s="16">
        <f>Flights[[#This Row],[Length (min)]]/60</f>
        <v>1.4166666666666667</v>
      </c>
      <c r="O4498">
        <v>85</v>
      </c>
      <c r="P4498">
        <v>337</v>
      </c>
      <c r="Q4498" s="18">
        <f>IFERROR(Flights[[#This Row],[Distance]]/Flights[[#This Row],[Length (hr)]], "")</f>
        <v>237.88235294117646</v>
      </c>
      <c r="R4498" s="1">
        <v>0.3923611111111111</v>
      </c>
      <c r="S4498" s="1" t="str">
        <f>IF(Flights[[#This Row],[Length (hr)]]&lt;2, "No meal", IF(Flights[[#This Row],[Length (hr)]]&lt;3.5, "Light meal", "Full meal"))</f>
        <v>No meal</v>
      </c>
      <c r="T4498" s="1" t="str">
        <f>IF(AND(Flights[[#This Row],[Airline]]="US Airways", Flights[[#This Row],[Meal]]="Full Meal"), "Yes", "No")</f>
        <v>No</v>
      </c>
      <c r="U4498" s="1">
        <v>0.39166666666666666</v>
      </c>
      <c r="V4498">
        <v>-1</v>
      </c>
      <c r="W4498" s="1" t="str">
        <f>IF(Flights[[#This Row],[Arrival Delay]] = "", "Cancelled", IF(Flights[[#This Row],[Arrival Delay]]&gt;15, "Delayed", "On time"))</f>
        <v>On time</v>
      </c>
      <c r="X4498" t="str">
        <f>IF(Flights[[#This Row],[Status]]&lt;&gt;"Delayed","", IF(Flights[[#This Row],[Arrival Delay]]&gt;120, "Severe", IF(Flights[[#This Row],[Arrival Delay]]&gt;60, "Major", "Moderate")))</f>
        <v/>
      </c>
      <c r="Y4498" t="b">
        <v>0</v>
      </c>
      <c r="AA4498" t="str">
        <f>IF(OR(AND(Flights[[#This Row],[Status]]="Cancelled", Flights[[#This Row],[Cancellation Reason]]="Airline/Carrier"), Flights[[#This Row],[Delay Type]]="Severe"), "Yes", "No")</f>
        <v>No</v>
      </c>
    </row>
    <row r="4499" spans="1:27" x14ac:dyDescent="0.3">
      <c r="A4499" s="3">
        <v>42333</v>
      </c>
      <c r="B4499" s="22">
        <f>WEEKNUM(Flights[[#This Row],[Date]], 1)</f>
        <v>48</v>
      </c>
      <c r="C4499" s="22">
        <f>WEEKDAY(Flights[[#This Row],[Date]],1)</f>
        <v>4</v>
      </c>
      <c r="D4499" t="s">
        <v>426</v>
      </c>
      <c r="E4499" t="s">
        <v>1991</v>
      </c>
      <c r="F4499" t="s">
        <v>0</v>
      </c>
      <c r="G4499" t="s">
        <v>24</v>
      </c>
      <c r="H4499" t="str">
        <f>_xlfn.XLOOKUP(Flights[[#This Row],[Destination]], Airports!$A$2:$A$78, Airports!$D$2:$D$78)</f>
        <v>Portland</v>
      </c>
      <c r="I4499" t="str" cm="1">
        <f t="array" ref="I4499">_xlfn.XLOOKUP(Flights[[#This Row],[Destination]],_xlfn._TRO_TRAILING( Airports!A:A),_xlfn._TRO_TRAILING( Airports!E:E), "Not found")</f>
        <v>OR</v>
      </c>
      <c r="J4499" s="1">
        <v>0.33333333333333331</v>
      </c>
      <c r="K4499" s="22">
        <f>HOUR(Flights[[#This Row],[Scheduled Departure]])</f>
        <v>8</v>
      </c>
      <c r="L4499" s="1">
        <v>0.3298611111111111</v>
      </c>
      <c r="M4499">
        <f>(L4499-J4499)*24*60</f>
        <v>-4.9999999999999822</v>
      </c>
      <c r="N4499" s="16">
        <f>Flights[[#This Row],[Length (min)]]/60</f>
        <v>2.5833333333333335</v>
      </c>
      <c r="O4499">
        <v>155</v>
      </c>
      <c r="P4499">
        <v>834</v>
      </c>
      <c r="Q4499" s="18">
        <f>IFERROR(Flights[[#This Row],[Distance]]/Flights[[#This Row],[Length (hr)]], "")</f>
        <v>322.83870967741933</v>
      </c>
      <c r="R4499" s="1">
        <v>0.43680555555555556</v>
      </c>
      <c r="S4499" s="1" t="str">
        <f>IF(Flights[[#This Row],[Length (hr)]]&lt;2, "No meal", IF(Flights[[#This Row],[Length (hr)]]&lt;3.5, "Light meal", "Full meal"))</f>
        <v>Light meal</v>
      </c>
      <c r="T4499" s="1" t="str">
        <f>IF(AND(Flights[[#This Row],[Airline]]="US Airways", Flights[[#This Row],[Meal]]="Full Meal"), "Yes", "No")</f>
        <v>No</v>
      </c>
      <c r="U4499" s="1">
        <v>0.4375</v>
      </c>
      <c r="V4499">
        <v>1</v>
      </c>
      <c r="W4499" s="1" t="str">
        <f>IF(Flights[[#This Row],[Arrival Delay]] = "", "Cancelled", IF(Flights[[#This Row],[Arrival Delay]]&gt;15, "Delayed", "On time"))</f>
        <v>On time</v>
      </c>
      <c r="X4499" t="str">
        <f>IF(Flights[[#This Row],[Status]]&lt;&gt;"Delayed","", IF(Flights[[#This Row],[Arrival Delay]]&gt;120, "Severe", IF(Flights[[#This Row],[Arrival Delay]]&gt;60, "Major", "Moderate")))</f>
        <v/>
      </c>
      <c r="Y4499" t="b">
        <v>0</v>
      </c>
      <c r="AA4499" t="str">
        <f>IF(OR(AND(Flights[[#This Row],[Status]]="Cancelled", Flights[[#This Row],[Cancellation Reason]]="Airline/Carrier"), Flights[[#This Row],[Delay Type]]="Severe"), "Yes", "No")</f>
        <v>No</v>
      </c>
    </row>
    <row r="4500" spans="1:27" x14ac:dyDescent="0.3">
      <c r="A4500" s="3">
        <v>42333</v>
      </c>
      <c r="B4500" s="22">
        <f>WEEKNUM(Flights[[#This Row],[Date]], 1)</f>
        <v>48</v>
      </c>
      <c r="C4500" s="22">
        <f>WEEKDAY(Flights[[#This Row],[Date]],1)</f>
        <v>4</v>
      </c>
      <c r="D4500" t="s">
        <v>469</v>
      </c>
      <c r="E4500" t="s">
        <v>1990</v>
      </c>
      <c r="F4500" t="s">
        <v>0</v>
      </c>
      <c r="G4500" t="s">
        <v>16</v>
      </c>
      <c r="H4500" t="str">
        <f>_xlfn.XLOOKUP(Flights[[#This Row],[Destination]], Airports!$A$2:$A$78, Airports!$D$2:$D$78)</f>
        <v>Dulles</v>
      </c>
      <c r="I4500" t="str" cm="1">
        <f t="array" ref="I4500">_xlfn.XLOOKUP(Flights[[#This Row],[Destination]],_xlfn._TRO_TRAILING( Airports!A:A),_xlfn._TRO_TRAILING( Airports!E:E), "Not found")</f>
        <v>VA</v>
      </c>
      <c r="J4500" s="1">
        <v>0.35416666666666669</v>
      </c>
      <c r="K4500" s="22">
        <f>HOUR(Flights[[#This Row],[Scheduled Departure]])</f>
        <v>8</v>
      </c>
      <c r="L4500" s="1">
        <v>0.3659722222222222</v>
      </c>
      <c r="M4500">
        <f>(L4500-J4500)*24*60</f>
        <v>16.99999999999994</v>
      </c>
      <c r="N4500" s="16">
        <f>Flights[[#This Row],[Length (min)]]/60</f>
        <v>4.55</v>
      </c>
      <c r="O4500">
        <v>273</v>
      </c>
      <c r="P4500">
        <v>2288</v>
      </c>
      <c r="Q4500" s="18">
        <f>IFERROR(Flights[[#This Row],[Distance]]/Flights[[#This Row],[Length (hr)]], "")</f>
        <v>502.85714285714289</v>
      </c>
      <c r="R4500" s="1">
        <v>0.68125000000000002</v>
      </c>
      <c r="S4500" s="1" t="str">
        <f>IF(Flights[[#This Row],[Length (hr)]]&lt;2, "No meal", IF(Flights[[#This Row],[Length (hr)]]&lt;3.5, "Light meal", "Full meal"))</f>
        <v>Full meal</v>
      </c>
      <c r="T4500" s="1" t="str">
        <f>IF(AND(Flights[[#This Row],[Airline]]="US Airways", Flights[[#This Row],[Meal]]="Full Meal"), "Yes", "No")</f>
        <v>No</v>
      </c>
      <c r="U4500" s="1">
        <v>0.68055555555555558</v>
      </c>
      <c r="V4500">
        <v>-1</v>
      </c>
      <c r="W4500" s="1" t="str">
        <f>IF(Flights[[#This Row],[Arrival Delay]] = "", "Cancelled", IF(Flights[[#This Row],[Arrival Delay]]&gt;15, "Delayed", "On time"))</f>
        <v>On time</v>
      </c>
      <c r="X4500" t="str">
        <f>IF(Flights[[#This Row],[Status]]&lt;&gt;"Delayed","", IF(Flights[[#This Row],[Arrival Delay]]&gt;120, "Severe", IF(Flights[[#This Row],[Arrival Delay]]&gt;60, "Major", "Moderate")))</f>
        <v/>
      </c>
      <c r="Y4500" t="b">
        <v>0</v>
      </c>
      <c r="AA4500" t="str">
        <f>IF(OR(AND(Flights[[#This Row],[Status]]="Cancelled", Flights[[#This Row],[Cancellation Reason]]="Airline/Carrier"), Flights[[#This Row],[Delay Type]]="Severe"), "Yes", "No")</f>
        <v>No</v>
      </c>
    </row>
    <row r="4501" spans="1:27" x14ac:dyDescent="0.3">
      <c r="A4501" s="3">
        <v>42333</v>
      </c>
      <c r="B4501" s="22">
        <f>WEEKNUM(Flights[[#This Row],[Date]], 1)</f>
        <v>48</v>
      </c>
      <c r="C4501" s="22">
        <f>WEEKDAY(Flights[[#This Row],[Date]],1)</f>
        <v>4</v>
      </c>
      <c r="D4501" t="s">
        <v>1261</v>
      </c>
      <c r="E4501" t="s">
        <v>1989</v>
      </c>
      <c r="F4501" t="s">
        <v>0</v>
      </c>
      <c r="G4501" t="s">
        <v>316</v>
      </c>
      <c r="H4501" t="str">
        <f>_xlfn.XLOOKUP(Flights[[#This Row],[Destination]], Airports!$A$2:$A$78, Airports!$D$2:$D$78)</f>
        <v>New Orleans</v>
      </c>
      <c r="I4501" t="str" cm="1">
        <f t="array" ref="I4501">_xlfn.XLOOKUP(Flights[[#This Row],[Destination]],_xlfn._TRO_TRAILING( Airports!A:A),_xlfn._TRO_TRAILING( Airports!E:E), "Not found")</f>
        <v>LA</v>
      </c>
      <c r="J4501" s="1">
        <v>0.38541666666666669</v>
      </c>
      <c r="K4501" s="22">
        <f>HOUR(Flights[[#This Row],[Scheduled Departure]])</f>
        <v>9</v>
      </c>
      <c r="L4501" s="1">
        <v>0.37986111111111109</v>
      </c>
      <c r="M4501">
        <f>(L4501-J4501)*24*60</f>
        <v>-8.0000000000000515</v>
      </c>
      <c r="N4501" s="16">
        <f>Flights[[#This Row],[Length (min)]]/60</f>
        <v>3.2166666666666668</v>
      </c>
      <c r="O4501">
        <v>193</v>
      </c>
      <c r="P4501">
        <v>1670</v>
      </c>
      <c r="Q4501" s="18">
        <f>IFERROR(Flights[[#This Row],[Distance]]/Flights[[#This Row],[Length (hr)]], "")</f>
        <v>519.17098445595855</v>
      </c>
      <c r="R4501" s="1">
        <v>0.62222222222222223</v>
      </c>
      <c r="S4501" s="1" t="str">
        <f>IF(Flights[[#This Row],[Length (hr)]]&lt;2, "No meal", IF(Flights[[#This Row],[Length (hr)]]&lt;3.5, "Light meal", "Full meal"))</f>
        <v>Light meal</v>
      </c>
      <c r="T4501" s="1" t="str">
        <f>IF(AND(Flights[[#This Row],[Airline]]="US Airways", Flights[[#This Row],[Meal]]="Full Meal"), "Yes", "No")</f>
        <v>No</v>
      </c>
      <c r="U4501" s="1">
        <v>0.59722222222222221</v>
      </c>
      <c r="V4501">
        <v>-36</v>
      </c>
      <c r="W4501" s="1" t="str">
        <f>IF(Flights[[#This Row],[Arrival Delay]] = "", "Cancelled", IF(Flights[[#This Row],[Arrival Delay]]&gt;15, "Delayed", "On time"))</f>
        <v>On time</v>
      </c>
      <c r="X4501" t="str">
        <f>IF(Flights[[#This Row],[Status]]&lt;&gt;"Delayed","", IF(Flights[[#This Row],[Arrival Delay]]&gt;120, "Severe", IF(Flights[[#This Row],[Arrival Delay]]&gt;60, "Major", "Moderate")))</f>
        <v/>
      </c>
      <c r="Y4501" t="b">
        <v>0</v>
      </c>
      <c r="AA4501" t="str">
        <f>IF(OR(AND(Flights[[#This Row],[Status]]="Cancelled", Flights[[#This Row],[Cancellation Reason]]="Airline/Carrier"), Flights[[#This Row],[Delay Type]]="Severe"), "Yes", "No")</f>
        <v>No</v>
      </c>
    </row>
    <row r="4502" spans="1:27" x14ac:dyDescent="0.3">
      <c r="A4502" s="3">
        <v>42333</v>
      </c>
      <c r="B4502" s="22">
        <f>WEEKNUM(Flights[[#This Row],[Date]], 1)</f>
        <v>48</v>
      </c>
      <c r="C4502" s="22">
        <f>WEEKDAY(Flights[[#This Row],[Date]],1)</f>
        <v>4</v>
      </c>
      <c r="D4502" t="s">
        <v>441</v>
      </c>
      <c r="E4502" t="s">
        <v>1989</v>
      </c>
      <c r="F4502" t="s">
        <v>0</v>
      </c>
      <c r="G4502" t="s">
        <v>13</v>
      </c>
      <c r="H4502" t="str">
        <f>_xlfn.XLOOKUP(Flights[[#This Row],[Destination]], Airports!$A$2:$A$78, Airports!$D$2:$D$78)</f>
        <v>Orlando</v>
      </c>
      <c r="I4502" t="str" cm="1">
        <f t="array" ref="I4502">_xlfn.XLOOKUP(Flights[[#This Row],[Destination]],_xlfn._TRO_TRAILING( Airports!A:A),_xlfn._TRO_TRAILING( Airports!E:E), "Not found")</f>
        <v>FL</v>
      </c>
      <c r="J4502" s="1">
        <v>0.41319444444444442</v>
      </c>
      <c r="K4502" s="22">
        <f>HOUR(Flights[[#This Row],[Scheduled Departure]])</f>
        <v>9</v>
      </c>
      <c r="L4502" s="1">
        <v>0.41944444444444445</v>
      </c>
      <c r="M4502">
        <f>(L4502-J4502)*24*60</f>
        <v>9.000000000000048</v>
      </c>
      <c r="N4502" s="16">
        <f>Flights[[#This Row],[Length (min)]]/60</f>
        <v>4.25</v>
      </c>
      <c r="O4502">
        <v>255</v>
      </c>
      <c r="P4502">
        <v>2218</v>
      </c>
      <c r="Q4502" s="18">
        <f>IFERROR(Flights[[#This Row],[Distance]]/Flights[[#This Row],[Length (hr)]], "")</f>
        <v>521.88235294117646</v>
      </c>
      <c r="R4502" s="1">
        <v>0.73263888888888884</v>
      </c>
      <c r="S4502" s="1" t="str">
        <f>IF(Flights[[#This Row],[Length (hr)]]&lt;2, "No meal", IF(Flights[[#This Row],[Length (hr)]]&lt;3.5, "Light meal", "Full meal"))</f>
        <v>Full meal</v>
      </c>
      <c r="T4502" s="1" t="str">
        <f>IF(AND(Flights[[#This Row],[Airline]]="US Airways", Flights[[#This Row],[Meal]]="Full Meal"), "Yes", "No")</f>
        <v>No</v>
      </c>
      <c r="U4502" s="1">
        <v>0.72152777777777777</v>
      </c>
      <c r="V4502">
        <v>-16</v>
      </c>
      <c r="W4502" s="1" t="str">
        <f>IF(Flights[[#This Row],[Arrival Delay]] = "", "Cancelled", IF(Flights[[#This Row],[Arrival Delay]]&gt;15, "Delayed", "On time"))</f>
        <v>On time</v>
      </c>
      <c r="X4502" t="str">
        <f>IF(Flights[[#This Row],[Status]]&lt;&gt;"Delayed","", IF(Flights[[#This Row],[Arrival Delay]]&gt;120, "Severe", IF(Flights[[#This Row],[Arrival Delay]]&gt;60, "Major", "Moderate")))</f>
        <v/>
      </c>
      <c r="Y4502" t="b">
        <v>0</v>
      </c>
      <c r="AA4502" t="str">
        <f>IF(OR(AND(Flights[[#This Row],[Status]]="Cancelled", Flights[[#This Row],[Cancellation Reason]]="Airline/Carrier"), Flights[[#This Row],[Delay Type]]="Severe"), "Yes", "No")</f>
        <v>No</v>
      </c>
    </row>
    <row r="4503" spans="1:27" x14ac:dyDescent="0.3">
      <c r="A4503" s="3">
        <v>42333</v>
      </c>
      <c r="B4503" s="22">
        <f>WEEKNUM(Flights[[#This Row],[Date]], 1)</f>
        <v>48</v>
      </c>
      <c r="C4503" s="22">
        <f>WEEKDAY(Flights[[#This Row],[Date]],1)</f>
        <v>4</v>
      </c>
      <c r="D4503" t="s">
        <v>1950</v>
      </c>
      <c r="E4503" t="s">
        <v>1995</v>
      </c>
      <c r="F4503" t="s">
        <v>0</v>
      </c>
      <c r="G4503" t="s">
        <v>351</v>
      </c>
      <c r="H4503" t="str">
        <f>_xlfn.XLOOKUP(Flights[[#This Row],[Destination]], Airports!$A$2:$A$78, Airports!$D$2:$D$78)</f>
        <v>Sacramento</v>
      </c>
      <c r="I4503" t="str" cm="1">
        <f t="array" ref="I4503">_xlfn.XLOOKUP(Flights[[#This Row],[Destination]],_xlfn._TRO_TRAILING( Airports!A:A),_xlfn._TRO_TRAILING( Airports!E:E), "Not found")</f>
        <v>CA</v>
      </c>
      <c r="J4503" s="1">
        <v>0.41666666666666669</v>
      </c>
      <c r="K4503" s="22">
        <f>HOUR(Flights[[#This Row],[Scheduled Departure]])</f>
        <v>10</v>
      </c>
      <c r="L4503" s="1">
        <v>0.41944444444444445</v>
      </c>
      <c r="M4503">
        <f>(L4503-J4503)*24*60</f>
        <v>3.9999999999999858</v>
      </c>
      <c r="N4503" s="16">
        <f>Flights[[#This Row],[Length (min)]]/60</f>
        <v>1.2</v>
      </c>
      <c r="O4503">
        <v>72</v>
      </c>
      <c r="P4503">
        <v>373</v>
      </c>
      <c r="Q4503" s="18">
        <f>IFERROR(Flights[[#This Row],[Distance]]/Flights[[#This Row],[Length (hr)]], "")</f>
        <v>310.83333333333337</v>
      </c>
      <c r="R4503" s="1">
        <v>0.47222222222222221</v>
      </c>
      <c r="S4503" s="1" t="str">
        <f>IF(Flights[[#This Row],[Length (hr)]]&lt;2, "No meal", IF(Flights[[#This Row],[Length (hr)]]&lt;3.5, "Light meal", "Full meal"))</f>
        <v>No meal</v>
      </c>
      <c r="T4503" s="1" t="str">
        <f>IF(AND(Flights[[#This Row],[Airline]]="US Airways", Flights[[#This Row],[Meal]]="Full Meal"), "Yes", "No")</f>
        <v>No</v>
      </c>
      <c r="U4503" s="1">
        <v>0.46944444444444444</v>
      </c>
      <c r="V4503">
        <v>-4</v>
      </c>
      <c r="W4503" s="1" t="str">
        <f>IF(Flights[[#This Row],[Arrival Delay]] = "", "Cancelled", IF(Flights[[#This Row],[Arrival Delay]]&gt;15, "Delayed", "On time"))</f>
        <v>On time</v>
      </c>
      <c r="X4503" t="str">
        <f>IF(Flights[[#This Row],[Status]]&lt;&gt;"Delayed","", IF(Flights[[#This Row],[Arrival Delay]]&gt;120, "Severe", IF(Flights[[#This Row],[Arrival Delay]]&gt;60, "Major", "Moderate")))</f>
        <v/>
      </c>
      <c r="Y4503" t="b">
        <v>0</v>
      </c>
      <c r="AA4503" t="str">
        <f>IF(OR(AND(Flights[[#This Row],[Status]]="Cancelled", Flights[[#This Row],[Cancellation Reason]]="Airline/Carrier"), Flights[[#This Row],[Delay Type]]="Severe"), "Yes", "No")</f>
        <v>No</v>
      </c>
    </row>
    <row r="4504" spans="1:27" x14ac:dyDescent="0.3">
      <c r="A4504" s="3">
        <v>42333</v>
      </c>
      <c r="B4504" s="22">
        <f>WEEKNUM(Flights[[#This Row],[Date]], 1)</f>
        <v>48</v>
      </c>
      <c r="C4504" s="22">
        <f>WEEKDAY(Flights[[#This Row],[Date]],1)</f>
        <v>4</v>
      </c>
      <c r="D4504" t="s">
        <v>167</v>
      </c>
      <c r="E4504" t="s">
        <v>1987</v>
      </c>
      <c r="F4504" t="s">
        <v>0</v>
      </c>
      <c r="G4504" t="s">
        <v>2</v>
      </c>
      <c r="H4504" t="str">
        <f>_xlfn.XLOOKUP(Flights[[#This Row],[Destination]], Airports!$A$2:$A$78, Airports!$D$2:$D$78)</f>
        <v>Miami</v>
      </c>
      <c r="I4504" t="str" cm="1">
        <f t="array" ref="I4504">_xlfn.XLOOKUP(Flights[[#This Row],[Destination]],_xlfn._TRO_TRAILING( Airports!A:A),_xlfn._TRO_TRAILING( Airports!E:E), "Not found")</f>
        <v>FL</v>
      </c>
      <c r="J4504" s="1">
        <v>0.43402777777777779</v>
      </c>
      <c r="K4504" s="22">
        <f>HOUR(Flights[[#This Row],[Scheduled Departure]])</f>
        <v>10</v>
      </c>
      <c r="L4504" s="1">
        <v>0.43263888888888891</v>
      </c>
      <c r="M4504">
        <f>(L4504-J4504)*24*60</f>
        <v>-1.9999999999999929</v>
      </c>
      <c r="N4504" s="16">
        <f>Flights[[#This Row],[Length (min)]]/60</f>
        <v>4.416666666666667</v>
      </c>
      <c r="O4504">
        <v>265</v>
      </c>
      <c r="P4504">
        <v>2342</v>
      </c>
      <c r="Q4504" s="18">
        <f>IFERROR(Flights[[#This Row],[Distance]]/Flights[[#This Row],[Length (hr)]], "")</f>
        <v>530.2641509433962</v>
      </c>
      <c r="R4504" s="1">
        <v>0.7631944444444444</v>
      </c>
      <c r="S4504" s="1" t="str">
        <f>IF(Flights[[#This Row],[Length (hr)]]&lt;2, "No meal", IF(Flights[[#This Row],[Length (hr)]]&lt;3.5, "Light meal", "Full meal"))</f>
        <v>Full meal</v>
      </c>
      <c r="T4504" s="1" t="str">
        <f>IF(AND(Flights[[#This Row],[Airline]]="US Airways", Flights[[#This Row],[Meal]]="Full Meal"), "Yes", "No")</f>
        <v>No</v>
      </c>
      <c r="U4504" s="1">
        <v>0.7416666666666667</v>
      </c>
      <c r="V4504">
        <v>-31</v>
      </c>
      <c r="W4504" s="1" t="str">
        <f>IF(Flights[[#This Row],[Arrival Delay]] = "", "Cancelled", IF(Flights[[#This Row],[Arrival Delay]]&gt;15, "Delayed", "On time"))</f>
        <v>On time</v>
      </c>
      <c r="X4504" t="str">
        <f>IF(Flights[[#This Row],[Status]]&lt;&gt;"Delayed","", IF(Flights[[#This Row],[Arrival Delay]]&gt;120, "Severe", IF(Flights[[#This Row],[Arrival Delay]]&gt;60, "Major", "Moderate")))</f>
        <v/>
      </c>
      <c r="Y4504" t="b">
        <v>0</v>
      </c>
      <c r="AA4504" t="str">
        <f>IF(OR(AND(Flights[[#This Row],[Status]]="Cancelled", Flights[[#This Row],[Cancellation Reason]]="Airline/Carrier"), Flights[[#This Row],[Delay Type]]="Severe"), "Yes", "No")</f>
        <v>No</v>
      </c>
    </row>
    <row r="4505" spans="1:27" x14ac:dyDescent="0.3">
      <c r="A4505" s="3">
        <v>42333</v>
      </c>
      <c r="B4505" s="22">
        <f>WEEKNUM(Flights[[#This Row],[Date]], 1)</f>
        <v>48</v>
      </c>
      <c r="C4505" s="22">
        <f>WEEKDAY(Flights[[#This Row],[Date]],1)</f>
        <v>4</v>
      </c>
      <c r="D4505" t="s">
        <v>1951</v>
      </c>
      <c r="E4505" t="s">
        <v>1995</v>
      </c>
      <c r="F4505" t="s">
        <v>0</v>
      </c>
      <c r="G4505" t="s">
        <v>278</v>
      </c>
      <c r="H4505" t="str">
        <f>_xlfn.XLOOKUP(Flights[[#This Row],[Destination]], Airports!$A$2:$A$78, Airports!$D$2:$D$78)</f>
        <v>El Paso</v>
      </c>
      <c r="I4505" t="str" cm="1">
        <f t="array" ref="I4505">_xlfn.XLOOKUP(Flights[[#This Row],[Destination]],_xlfn._TRO_TRAILING( Airports!A:A),_xlfn._TRO_TRAILING( Airports!E:E), "Not found")</f>
        <v>TX</v>
      </c>
      <c r="J4505" s="1">
        <v>0.47569444444444442</v>
      </c>
      <c r="K4505" s="22">
        <f>HOUR(Flights[[#This Row],[Scheduled Departure]])</f>
        <v>11</v>
      </c>
      <c r="L4505" s="1">
        <v>0.47986111111111113</v>
      </c>
      <c r="M4505">
        <f>(L4505-J4505)*24*60</f>
        <v>6.0000000000000586</v>
      </c>
      <c r="N4505" s="16">
        <f>Flights[[#This Row],[Length (min)]]/60</f>
        <v>1.7</v>
      </c>
      <c r="O4505">
        <v>102</v>
      </c>
      <c r="P4505">
        <v>715</v>
      </c>
      <c r="Q4505" s="18">
        <f>IFERROR(Flights[[#This Row],[Distance]]/Flights[[#This Row],[Length (hr)]], "")</f>
        <v>420.58823529411768</v>
      </c>
      <c r="R4505" s="1">
        <v>0.59375</v>
      </c>
      <c r="S4505" s="1" t="str">
        <f>IF(Flights[[#This Row],[Length (hr)]]&lt;2, "No meal", IF(Flights[[#This Row],[Length (hr)]]&lt;3.5, "Light meal", "Full meal"))</f>
        <v>No meal</v>
      </c>
      <c r="T4505" s="1" t="str">
        <f>IF(AND(Flights[[#This Row],[Airline]]="US Airways", Flights[[#This Row],[Meal]]="Full Meal"), "Yes", "No")</f>
        <v>No</v>
      </c>
      <c r="U4505" s="1">
        <v>0.59236111111111112</v>
      </c>
      <c r="V4505">
        <v>-2</v>
      </c>
      <c r="W4505" s="1" t="str">
        <f>IF(Flights[[#This Row],[Arrival Delay]] = "", "Cancelled", IF(Flights[[#This Row],[Arrival Delay]]&gt;15, "Delayed", "On time"))</f>
        <v>On time</v>
      </c>
      <c r="X4505" t="str">
        <f>IF(Flights[[#This Row],[Status]]&lt;&gt;"Delayed","", IF(Flights[[#This Row],[Arrival Delay]]&gt;120, "Severe", IF(Flights[[#This Row],[Arrival Delay]]&gt;60, "Major", "Moderate")))</f>
        <v/>
      </c>
      <c r="Y4505" t="b">
        <v>0</v>
      </c>
      <c r="AA4505" t="str">
        <f>IF(OR(AND(Flights[[#This Row],[Status]]="Cancelled", Flights[[#This Row],[Cancellation Reason]]="Airline/Carrier"), Flights[[#This Row],[Delay Type]]="Severe"), "Yes", "No")</f>
        <v>No</v>
      </c>
    </row>
    <row r="4506" spans="1:27" x14ac:dyDescent="0.3">
      <c r="A4506" s="3">
        <v>42333</v>
      </c>
      <c r="B4506" s="22">
        <f>WEEKNUM(Flights[[#This Row],[Date]], 1)</f>
        <v>48</v>
      </c>
      <c r="C4506" s="22">
        <f>WEEKDAY(Flights[[#This Row],[Date]],1)</f>
        <v>4</v>
      </c>
      <c r="D4506" t="s">
        <v>197</v>
      </c>
      <c r="E4506" t="s">
        <v>1987</v>
      </c>
      <c r="F4506" t="s">
        <v>0</v>
      </c>
      <c r="G4506" t="s">
        <v>30</v>
      </c>
      <c r="H4506" t="str">
        <f>_xlfn.XLOOKUP(Flights[[#This Row],[Destination]], Airports!$A$2:$A$78, Airports!$D$2:$D$78)</f>
        <v>Pittsburgh</v>
      </c>
      <c r="I4506" t="str" cm="1">
        <f t="array" ref="I4506">_xlfn.XLOOKUP(Flights[[#This Row],[Destination]],_xlfn._TRO_TRAILING( Airports!A:A),_xlfn._TRO_TRAILING( Airports!E:E), "Not found")</f>
        <v>PA</v>
      </c>
      <c r="J4506" s="1">
        <v>0.48958333333333331</v>
      </c>
      <c r="K4506" s="22">
        <f>HOUR(Flights[[#This Row],[Scheduled Departure]])</f>
        <v>11</v>
      </c>
      <c r="L4506" s="1">
        <v>0.48749999999999999</v>
      </c>
      <c r="M4506">
        <f>(L4506-J4506)*24*60</f>
        <v>-2.9999999999999893</v>
      </c>
      <c r="N4506" s="16">
        <f>Flights[[#This Row],[Length (min)]]/60</f>
        <v>4.3</v>
      </c>
      <c r="O4506">
        <v>258</v>
      </c>
      <c r="P4506">
        <v>2136</v>
      </c>
      <c r="Q4506" s="18">
        <f>IFERROR(Flights[[#This Row],[Distance]]/Flights[[#This Row],[Length (hr)]], "")</f>
        <v>496.74418604651163</v>
      </c>
      <c r="R4506" s="1">
        <v>0.81111111111111112</v>
      </c>
      <c r="S4506" s="1" t="str">
        <f>IF(Flights[[#This Row],[Length (hr)]]&lt;2, "No meal", IF(Flights[[#This Row],[Length (hr)]]&lt;3.5, "Light meal", "Full meal"))</f>
        <v>Full meal</v>
      </c>
      <c r="T4506" s="1" t="str">
        <f>IF(AND(Flights[[#This Row],[Airline]]="US Airways", Flights[[#This Row],[Meal]]="Full Meal"), "Yes", "No")</f>
        <v>No</v>
      </c>
      <c r="U4506" s="1">
        <v>0.79166666666666663</v>
      </c>
      <c r="V4506">
        <v>-28</v>
      </c>
      <c r="W4506" s="1" t="str">
        <f>IF(Flights[[#This Row],[Arrival Delay]] = "", "Cancelled", IF(Flights[[#This Row],[Arrival Delay]]&gt;15, "Delayed", "On time"))</f>
        <v>On time</v>
      </c>
      <c r="X4506" t="str">
        <f>IF(Flights[[#This Row],[Status]]&lt;&gt;"Delayed","", IF(Flights[[#This Row],[Arrival Delay]]&gt;120, "Severe", IF(Flights[[#This Row],[Arrival Delay]]&gt;60, "Major", "Moderate")))</f>
        <v/>
      </c>
      <c r="Y4506" t="b">
        <v>0</v>
      </c>
      <c r="AA4506" t="str">
        <f>IF(OR(AND(Flights[[#This Row],[Status]]="Cancelled", Flights[[#This Row],[Cancellation Reason]]="Airline/Carrier"), Flights[[#This Row],[Delay Type]]="Severe"), "Yes", "No")</f>
        <v>No</v>
      </c>
    </row>
    <row r="4507" spans="1:27" x14ac:dyDescent="0.3">
      <c r="A4507" s="3">
        <v>42333</v>
      </c>
      <c r="B4507" s="22">
        <f>WEEKNUM(Flights[[#This Row],[Date]], 1)</f>
        <v>48</v>
      </c>
      <c r="C4507" s="22">
        <f>WEEKDAY(Flights[[#This Row],[Date]],1)</f>
        <v>4</v>
      </c>
      <c r="D4507" t="s">
        <v>541</v>
      </c>
      <c r="E4507" t="s">
        <v>1990</v>
      </c>
      <c r="F4507" t="s">
        <v>0</v>
      </c>
      <c r="G4507" t="s">
        <v>4</v>
      </c>
      <c r="H4507" t="str">
        <f>_xlfn.XLOOKUP(Flights[[#This Row],[Destination]], Airports!$A$2:$A$78, Airports!$D$2:$D$78)</f>
        <v>Chicago</v>
      </c>
      <c r="I4507" t="str" cm="1">
        <f t="array" ref="I4507">_xlfn.XLOOKUP(Flights[[#This Row],[Destination]],_xlfn._TRO_TRAILING( Airports!A:A),_xlfn._TRO_TRAILING( Airports!E:E), "Not found")</f>
        <v>IL</v>
      </c>
      <c r="J4507" s="1">
        <v>0.61736111111111114</v>
      </c>
      <c r="K4507" s="22">
        <f>HOUR(Flights[[#This Row],[Scheduled Departure]])</f>
        <v>14</v>
      </c>
      <c r="L4507" s="1">
        <v>0.61527777777777781</v>
      </c>
      <c r="M4507">
        <f>(L4507-J4507)*24*60</f>
        <v>-2.9999999999999893</v>
      </c>
      <c r="N4507" s="16">
        <f>Flights[[#This Row],[Length (min)]]/60</f>
        <v>3.55</v>
      </c>
      <c r="O4507">
        <v>213</v>
      </c>
      <c r="P4507">
        <v>1744</v>
      </c>
      <c r="Q4507" s="18">
        <f>IFERROR(Flights[[#This Row],[Distance]]/Flights[[#This Row],[Length (hr)]], "")</f>
        <v>491.26760563380282</v>
      </c>
      <c r="R4507" s="1">
        <v>0.875</v>
      </c>
      <c r="S4507" s="1" t="str">
        <f>IF(Flights[[#This Row],[Length (hr)]]&lt;2, "No meal", IF(Flights[[#This Row],[Length (hr)]]&lt;3.5, "Light meal", "Full meal"))</f>
        <v>Full meal</v>
      </c>
      <c r="T4507" s="1" t="str">
        <f>IF(AND(Flights[[#This Row],[Airline]]="US Airways", Flights[[#This Row],[Meal]]="Full Meal"), "Yes", "No")</f>
        <v>No</v>
      </c>
      <c r="U4507" s="1">
        <v>0.84652777777777777</v>
      </c>
      <c r="V4507">
        <v>-41</v>
      </c>
      <c r="W4507" s="1" t="str">
        <f>IF(Flights[[#This Row],[Arrival Delay]] = "", "Cancelled", IF(Flights[[#This Row],[Arrival Delay]]&gt;15, "Delayed", "On time"))</f>
        <v>On time</v>
      </c>
      <c r="X4507" t="str">
        <f>IF(Flights[[#This Row],[Status]]&lt;&gt;"Delayed","", IF(Flights[[#This Row],[Arrival Delay]]&gt;120, "Severe", IF(Flights[[#This Row],[Arrival Delay]]&gt;60, "Major", "Moderate")))</f>
        <v/>
      </c>
      <c r="Y4507" t="b">
        <v>0</v>
      </c>
      <c r="AA4507" t="str">
        <f>IF(OR(AND(Flights[[#This Row],[Status]]="Cancelled", Flights[[#This Row],[Cancellation Reason]]="Airline/Carrier"), Flights[[#This Row],[Delay Type]]="Severe"), "Yes", "No")</f>
        <v>No</v>
      </c>
    </row>
    <row r="4508" spans="1:27" x14ac:dyDescent="0.3">
      <c r="A4508" s="3">
        <v>42333</v>
      </c>
      <c r="B4508" s="22">
        <f>WEEKNUM(Flights[[#This Row],[Date]], 1)</f>
        <v>48</v>
      </c>
      <c r="C4508" s="22">
        <f>WEEKDAY(Flights[[#This Row],[Date]],1)</f>
        <v>4</v>
      </c>
      <c r="D4508" t="s">
        <v>106</v>
      </c>
      <c r="E4508" t="s">
        <v>1987</v>
      </c>
      <c r="F4508" t="s">
        <v>0</v>
      </c>
      <c r="G4508" t="s">
        <v>10</v>
      </c>
      <c r="H4508" t="str">
        <f>_xlfn.XLOOKUP(Flights[[#This Row],[Destination]], Airports!$A$2:$A$78, Airports!$D$2:$D$78)</f>
        <v>Boston</v>
      </c>
      <c r="I4508" t="str" cm="1">
        <f t="array" ref="I4508">_xlfn.XLOOKUP(Flights[[#This Row],[Destination]],_xlfn._TRO_TRAILING( Airports!A:A),_xlfn._TRO_TRAILING( Airports!E:E), "Not found")</f>
        <v>MA</v>
      </c>
      <c r="J4508" s="1">
        <v>0.625</v>
      </c>
      <c r="K4508" s="22">
        <f>HOUR(Flights[[#This Row],[Scheduled Departure]])</f>
        <v>15</v>
      </c>
      <c r="L4508" s="1">
        <v>0.62291666666666667</v>
      </c>
      <c r="M4508">
        <f>(L4508-J4508)*24*60</f>
        <v>-2.9999999999999893</v>
      </c>
      <c r="N4508" s="16">
        <f>Flights[[#This Row],[Length (min)]]/60</f>
        <v>5</v>
      </c>
      <c r="O4508">
        <v>300</v>
      </c>
      <c r="P4508">
        <v>2611</v>
      </c>
      <c r="Q4508" s="18">
        <f>IFERROR(Flights[[#This Row],[Distance]]/Flights[[#This Row],[Length (hr)]], "")</f>
        <v>522.20000000000005</v>
      </c>
      <c r="R4508" s="1">
        <v>0.97152777777777777</v>
      </c>
      <c r="S4508" s="1" t="str">
        <f>IF(Flights[[#This Row],[Length (hr)]]&lt;2, "No meal", IF(Flights[[#This Row],[Length (hr)]]&lt;3.5, "Light meal", "Full meal"))</f>
        <v>Full meal</v>
      </c>
      <c r="T4508" s="1" t="str">
        <f>IF(AND(Flights[[#This Row],[Airline]]="US Airways", Flights[[#This Row],[Meal]]="Full Meal"), "Yes", "No")</f>
        <v>No</v>
      </c>
      <c r="U4508" s="1">
        <v>0.95625000000000004</v>
      </c>
      <c r="V4508">
        <v>-22</v>
      </c>
      <c r="W4508" s="1" t="str">
        <f>IF(Flights[[#This Row],[Arrival Delay]] = "", "Cancelled", IF(Flights[[#This Row],[Arrival Delay]]&gt;15, "Delayed", "On time"))</f>
        <v>On time</v>
      </c>
      <c r="X4508" t="str">
        <f>IF(Flights[[#This Row],[Status]]&lt;&gt;"Delayed","", IF(Flights[[#This Row],[Arrival Delay]]&gt;120, "Severe", IF(Flights[[#This Row],[Arrival Delay]]&gt;60, "Major", "Moderate")))</f>
        <v/>
      </c>
      <c r="Y4508" t="b">
        <v>0</v>
      </c>
      <c r="AA4508" t="str">
        <f>IF(OR(AND(Flights[[#This Row],[Status]]="Cancelled", Flights[[#This Row],[Cancellation Reason]]="Airline/Carrier"), Flights[[#This Row],[Delay Type]]="Severe"), "Yes", "No")</f>
        <v>No</v>
      </c>
    </row>
    <row r="4509" spans="1:27" x14ac:dyDescent="0.3">
      <c r="A4509" s="3">
        <v>42333</v>
      </c>
      <c r="B4509" s="22">
        <f>WEEKNUM(Flights[[#This Row],[Date]], 1)</f>
        <v>48</v>
      </c>
      <c r="C4509" s="22">
        <f>WEEKDAY(Flights[[#This Row],[Date]],1)</f>
        <v>4</v>
      </c>
      <c r="D4509" t="s">
        <v>1952</v>
      </c>
      <c r="E4509" t="s">
        <v>1995</v>
      </c>
      <c r="F4509" t="s">
        <v>0</v>
      </c>
      <c r="G4509" t="s">
        <v>15</v>
      </c>
      <c r="H4509" t="str">
        <f>_xlfn.XLOOKUP(Flights[[#This Row],[Destination]], Airports!$A$2:$A$78, Airports!$D$2:$D$78)</f>
        <v>Las Vegas</v>
      </c>
      <c r="I4509" t="str" cm="1">
        <f t="array" ref="I4509">_xlfn.XLOOKUP(Flights[[#This Row],[Destination]],_xlfn._TRO_TRAILING( Airports!A:A),_xlfn._TRO_TRAILING( Airports!E:E), "Not found")</f>
        <v>NV</v>
      </c>
      <c r="J4509" s="1">
        <v>0.64236111111111116</v>
      </c>
      <c r="K4509" s="22">
        <f>HOUR(Flights[[#This Row],[Scheduled Departure]])</f>
        <v>15</v>
      </c>
      <c r="L4509" s="1">
        <v>0.64583333333333337</v>
      </c>
      <c r="M4509">
        <f>(L4509-J4509)*24*60</f>
        <v>4.9999999999999822</v>
      </c>
      <c r="N4509" s="16">
        <f>Flights[[#This Row],[Length (min)]]/60</f>
        <v>0.91666666666666663</v>
      </c>
      <c r="O4509">
        <v>55</v>
      </c>
      <c r="P4509">
        <v>236</v>
      </c>
      <c r="Q4509" s="18">
        <f>IFERROR(Flights[[#This Row],[Distance]]/Flights[[#This Row],[Length (hr)]], "")</f>
        <v>257.45454545454544</v>
      </c>
      <c r="R4509" s="1">
        <v>0.6875</v>
      </c>
      <c r="S4509" s="1" t="str">
        <f>IF(Flights[[#This Row],[Length (hr)]]&lt;2, "No meal", IF(Flights[[#This Row],[Length (hr)]]&lt;3.5, "Light meal", "Full meal"))</f>
        <v>No meal</v>
      </c>
      <c r="T4509" s="1" t="str">
        <f>IF(AND(Flights[[#This Row],[Airline]]="US Airways", Flights[[#This Row],[Meal]]="Full Meal"), "Yes", "No")</f>
        <v>No</v>
      </c>
      <c r="U4509" s="1">
        <v>0.68402777777777779</v>
      </c>
      <c r="V4509">
        <v>-5</v>
      </c>
      <c r="W4509" s="1" t="str">
        <f>IF(Flights[[#This Row],[Arrival Delay]] = "", "Cancelled", IF(Flights[[#This Row],[Arrival Delay]]&gt;15, "Delayed", "On time"))</f>
        <v>On time</v>
      </c>
      <c r="X4509" t="str">
        <f>IF(Flights[[#This Row],[Status]]&lt;&gt;"Delayed","", IF(Flights[[#This Row],[Arrival Delay]]&gt;120, "Severe", IF(Flights[[#This Row],[Arrival Delay]]&gt;60, "Major", "Moderate")))</f>
        <v/>
      </c>
      <c r="Y4509" t="b">
        <v>0</v>
      </c>
      <c r="AA4509" t="str">
        <f>IF(OR(AND(Flights[[#This Row],[Status]]="Cancelled", Flights[[#This Row],[Cancellation Reason]]="Airline/Carrier"), Flights[[#This Row],[Delay Type]]="Severe"), "Yes", "No")</f>
        <v>No</v>
      </c>
    </row>
    <row r="4510" spans="1:27" x14ac:dyDescent="0.3">
      <c r="A4510" s="3">
        <v>42333</v>
      </c>
      <c r="B4510" s="22">
        <f>WEEKNUM(Flights[[#This Row],[Date]], 1)</f>
        <v>48</v>
      </c>
      <c r="C4510" s="22">
        <f>WEEKDAY(Flights[[#This Row],[Date]],1)</f>
        <v>4</v>
      </c>
      <c r="D4510" t="s">
        <v>86</v>
      </c>
      <c r="E4510" t="s">
        <v>1987</v>
      </c>
      <c r="F4510" t="s">
        <v>0</v>
      </c>
      <c r="G4510" t="s">
        <v>17</v>
      </c>
      <c r="H4510" t="str">
        <f>_xlfn.XLOOKUP(Flights[[#This Row],[Destination]], Airports!$A$2:$A$78, Airports!$D$2:$D$78)</f>
        <v>Honolulu</v>
      </c>
      <c r="I4510" t="str" cm="1">
        <f t="array" ref="I4510">_xlfn.XLOOKUP(Flights[[#This Row],[Destination]],_xlfn._TRO_TRAILING( Airports!A:A),_xlfn._TRO_TRAILING( Airports!E:E), "Not found")</f>
        <v>HI</v>
      </c>
      <c r="J4510" s="1">
        <v>0.70208333333333328</v>
      </c>
      <c r="K4510" s="22">
        <f>HOUR(Flights[[#This Row],[Scheduled Departure]])</f>
        <v>16</v>
      </c>
      <c r="L4510" s="1">
        <v>0.69861111111111107</v>
      </c>
      <c r="M4510">
        <f>(L4510-J4510)*24*60</f>
        <v>-4.9999999999999822</v>
      </c>
      <c r="N4510" s="16">
        <f>Flights[[#This Row],[Length (min)]]/60</f>
        <v>6.2</v>
      </c>
      <c r="O4510">
        <v>372</v>
      </c>
      <c r="P4510">
        <v>2556</v>
      </c>
      <c r="Q4510" s="18">
        <f>IFERROR(Flights[[#This Row],[Distance]]/Flights[[#This Row],[Length (hr)]], "")</f>
        <v>412.25806451612902</v>
      </c>
      <c r="R4510" s="1">
        <v>0.87152777777777779</v>
      </c>
      <c r="S4510" s="1" t="str">
        <f>IF(Flights[[#This Row],[Length (hr)]]&lt;2, "No meal", IF(Flights[[#This Row],[Length (hr)]]&lt;3.5, "Light meal", "Full meal"))</f>
        <v>Full meal</v>
      </c>
      <c r="T4510" s="1" t="str">
        <f>IF(AND(Flights[[#This Row],[Airline]]="US Airways", Flights[[#This Row],[Meal]]="Full Meal"), "Yes", "No")</f>
        <v>No</v>
      </c>
      <c r="U4510" s="1">
        <v>0.87361111111111112</v>
      </c>
      <c r="V4510">
        <v>3</v>
      </c>
      <c r="W4510" s="1" t="str">
        <f>IF(Flights[[#This Row],[Arrival Delay]] = "", "Cancelled", IF(Flights[[#This Row],[Arrival Delay]]&gt;15, "Delayed", "On time"))</f>
        <v>On time</v>
      </c>
      <c r="X4510" t="str">
        <f>IF(Flights[[#This Row],[Status]]&lt;&gt;"Delayed","", IF(Flights[[#This Row],[Arrival Delay]]&gt;120, "Severe", IF(Flights[[#This Row],[Arrival Delay]]&gt;60, "Major", "Moderate")))</f>
        <v/>
      </c>
      <c r="Y4510" t="b">
        <v>0</v>
      </c>
      <c r="AA4510" t="str">
        <f>IF(OR(AND(Flights[[#This Row],[Status]]="Cancelled", Flights[[#This Row],[Cancellation Reason]]="Airline/Carrier"), Flights[[#This Row],[Delay Type]]="Severe"), "Yes", "No")</f>
        <v>No</v>
      </c>
    </row>
    <row r="4511" spans="1:27" x14ac:dyDescent="0.3">
      <c r="A4511" s="3">
        <v>42333</v>
      </c>
      <c r="B4511" s="22">
        <f>WEEKNUM(Flights[[#This Row],[Date]], 1)</f>
        <v>48</v>
      </c>
      <c r="C4511" s="22">
        <f>WEEKDAY(Flights[[#This Row],[Date]],1)</f>
        <v>4</v>
      </c>
      <c r="D4511" t="s">
        <v>1074</v>
      </c>
      <c r="E4511" t="s">
        <v>1994</v>
      </c>
      <c r="F4511" t="s">
        <v>0</v>
      </c>
      <c r="G4511" t="s">
        <v>349</v>
      </c>
      <c r="H4511" t="str">
        <f>_xlfn.XLOOKUP(Flights[[#This Row],[Destination]], Airports!$A$2:$A$78, Airports!$D$2:$D$78)</f>
        <v>Salt Lake City</v>
      </c>
      <c r="I4511" t="str" cm="1">
        <f t="array" ref="I4511">_xlfn.XLOOKUP(Flights[[#This Row],[Destination]],_xlfn._TRO_TRAILING( Airports!A:A),_xlfn._TRO_TRAILING( Airports!E:E), "Not found")</f>
        <v>UT</v>
      </c>
      <c r="J4511" s="1">
        <v>0.78125</v>
      </c>
      <c r="K4511" s="22">
        <f>HOUR(Flights[[#This Row],[Scheduled Departure]])</f>
        <v>18</v>
      </c>
      <c r="L4511" s="1">
        <v>0.77777777777777779</v>
      </c>
      <c r="M4511">
        <f>(L4511-J4511)*24*60</f>
        <v>-4.9999999999999822</v>
      </c>
      <c r="N4511" s="16">
        <f>Flights[[#This Row],[Length (min)]]/60</f>
        <v>1.6</v>
      </c>
      <c r="O4511">
        <v>96</v>
      </c>
      <c r="P4511">
        <v>590</v>
      </c>
      <c r="Q4511" s="18">
        <f>IFERROR(Flights[[#This Row],[Distance]]/Flights[[#This Row],[Length (hr)]], "")</f>
        <v>368.75</v>
      </c>
      <c r="R4511" s="1">
        <v>0.90138888888888891</v>
      </c>
      <c r="S4511" s="1" t="str">
        <f>IF(Flights[[#This Row],[Length (hr)]]&lt;2, "No meal", IF(Flights[[#This Row],[Length (hr)]]&lt;3.5, "Light meal", "Full meal"))</f>
        <v>No meal</v>
      </c>
      <c r="T4511" s="1" t="str">
        <f>IF(AND(Flights[[#This Row],[Airline]]="US Airways", Flights[[#This Row],[Meal]]="Full Meal"), "Yes", "No")</f>
        <v>No</v>
      </c>
      <c r="U4511" s="1">
        <v>0.88611111111111107</v>
      </c>
      <c r="V4511">
        <v>-22</v>
      </c>
      <c r="W4511" s="1" t="str">
        <f>IF(Flights[[#This Row],[Arrival Delay]] = "", "Cancelled", IF(Flights[[#This Row],[Arrival Delay]]&gt;15, "Delayed", "On time"))</f>
        <v>On time</v>
      </c>
      <c r="X4511" t="str">
        <f>IF(Flights[[#This Row],[Status]]&lt;&gt;"Delayed","", IF(Flights[[#This Row],[Arrival Delay]]&gt;120, "Severe", IF(Flights[[#This Row],[Arrival Delay]]&gt;60, "Major", "Moderate")))</f>
        <v/>
      </c>
      <c r="Y4511" t="b">
        <v>0</v>
      </c>
      <c r="AA4511" t="str">
        <f>IF(OR(AND(Flights[[#This Row],[Status]]="Cancelled", Flights[[#This Row],[Cancellation Reason]]="Airline/Carrier"), Flights[[#This Row],[Delay Type]]="Severe"), "Yes", "No")</f>
        <v>No</v>
      </c>
    </row>
    <row r="4512" spans="1:27" x14ac:dyDescent="0.3">
      <c r="A4512" s="3">
        <v>42333</v>
      </c>
      <c r="B4512" s="22">
        <f>WEEKNUM(Flights[[#This Row],[Date]], 1)</f>
        <v>48</v>
      </c>
      <c r="C4512" s="22">
        <f>WEEKDAY(Flights[[#This Row],[Date]],1)</f>
        <v>4</v>
      </c>
      <c r="D4512" t="s">
        <v>824</v>
      </c>
      <c r="E4512" t="s">
        <v>1994</v>
      </c>
      <c r="F4512" t="s">
        <v>0</v>
      </c>
      <c r="G4512" t="s">
        <v>29</v>
      </c>
      <c r="H4512" t="str">
        <f>_xlfn.XLOOKUP(Flights[[#This Row],[Destination]], Airports!$A$2:$A$78, Airports!$D$2:$D$78)</f>
        <v>Phoenix</v>
      </c>
      <c r="I4512" t="str" cm="1">
        <f t="array" ref="I4512">_xlfn.XLOOKUP(Flights[[#This Row],[Destination]],_xlfn._TRO_TRAILING( Airports!A:A),_xlfn._TRO_TRAILING( Airports!E:E), "Not found")</f>
        <v>AZ</v>
      </c>
      <c r="J4512" s="1">
        <v>0.88541666666666663</v>
      </c>
      <c r="K4512" s="22">
        <f>HOUR(Flights[[#This Row],[Scheduled Departure]])</f>
        <v>21</v>
      </c>
      <c r="L4512" s="1">
        <v>0.88263888888888886</v>
      </c>
      <c r="M4512">
        <f>(L4512-J4512)*24*60</f>
        <v>-3.9999999999999858</v>
      </c>
      <c r="N4512" s="16">
        <f>Flights[[#This Row],[Length (min)]]/60</f>
        <v>1.25</v>
      </c>
      <c r="O4512">
        <v>75</v>
      </c>
      <c r="P4512">
        <v>370</v>
      </c>
      <c r="Q4512" s="18">
        <f>IFERROR(Flights[[#This Row],[Distance]]/Flights[[#This Row],[Length (hr)]], "")</f>
        <v>296</v>
      </c>
      <c r="R4512" s="1">
        <v>0.98888888888888893</v>
      </c>
      <c r="S4512" s="1" t="str">
        <f>IF(Flights[[#This Row],[Length (hr)]]&lt;2, "No meal", IF(Flights[[#This Row],[Length (hr)]]&lt;3.5, "Light meal", "Full meal"))</f>
        <v>No meal</v>
      </c>
      <c r="T4512" s="1" t="str">
        <f>IF(AND(Flights[[#This Row],[Airline]]="US Airways", Flights[[#This Row],[Meal]]="Full Meal"), "Yes", "No")</f>
        <v>No</v>
      </c>
      <c r="U4512" s="1">
        <v>0.97638888888888886</v>
      </c>
      <c r="V4512">
        <v>-18</v>
      </c>
      <c r="W4512" s="1" t="str">
        <f>IF(Flights[[#This Row],[Arrival Delay]] = "", "Cancelled", IF(Flights[[#This Row],[Arrival Delay]]&gt;15, "Delayed", "On time"))</f>
        <v>On time</v>
      </c>
      <c r="X4512" t="str">
        <f>IF(Flights[[#This Row],[Status]]&lt;&gt;"Delayed","", IF(Flights[[#This Row],[Arrival Delay]]&gt;120, "Severe", IF(Flights[[#This Row],[Arrival Delay]]&gt;60, "Major", "Moderate")))</f>
        <v/>
      </c>
      <c r="Y4512" t="b">
        <v>0</v>
      </c>
      <c r="AA4512" t="str">
        <f>IF(OR(AND(Flights[[#This Row],[Status]]="Cancelled", Flights[[#This Row],[Cancellation Reason]]="Airline/Carrier"), Flights[[#This Row],[Delay Type]]="Severe"), "Yes", "No")</f>
        <v>No</v>
      </c>
    </row>
    <row r="4513" spans="1:27" x14ac:dyDescent="0.3">
      <c r="A4513" s="3">
        <v>42333</v>
      </c>
      <c r="B4513" s="22">
        <f>WEEKNUM(Flights[[#This Row],[Date]], 1)</f>
        <v>48</v>
      </c>
      <c r="C4513" s="22">
        <f>WEEKDAY(Flights[[#This Row],[Date]],1)</f>
        <v>4</v>
      </c>
      <c r="D4513" t="s">
        <v>1836</v>
      </c>
      <c r="E4513" t="s">
        <v>1989</v>
      </c>
      <c r="F4513" t="s">
        <v>0</v>
      </c>
      <c r="G4513" t="s">
        <v>347</v>
      </c>
      <c r="H4513" t="str">
        <f>_xlfn.XLOOKUP(Flights[[#This Row],[Destination]], Airports!$A$2:$A$78, Airports!$D$2:$D$78)</f>
        <v>San Jose</v>
      </c>
      <c r="I4513" t="str" cm="1">
        <f t="array" ref="I4513">_xlfn.XLOOKUP(Flights[[#This Row],[Destination]],_xlfn._TRO_TRAILING( Airports!A:A),_xlfn._TRO_TRAILING( Airports!E:E), "Not found")</f>
        <v>CA</v>
      </c>
      <c r="J4513" s="1">
        <v>0.92708333333333337</v>
      </c>
      <c r="K4513" s="22">
        <f>HOUR(Flights[[#This Row],[Scheduled Departure]])</f>
        <v>22</v>
      </c>
      <c r="L4513" s="1">
        <v>0.92569444444444449</v>
      </c>
      <c r="M4513">
        <f>(L4513-J4513)*24*60</f>
        <v>-1.9999999999999929</v>
      </c>
      <c r="N4513" s="16">
        <f>Flights[[#This Row],[Length (min)]]/60</f>
        <v>1.2</v>
      </c>
      <c r="O4513">
        <v>72</v>
      </c>
      <c r="P4513">
        <v>308</v>
      </c>
      <c r="Q4513" s="18">
        <f>IFERROR(Flights[[#This Row],[Distance]]/Flights[[#This Row],[Length (hr)]], "")</f>
        <v>256.66666666666669</v>
      </c>
      <c r="R4513" s="1">
        <v>0.97847222222222219</v>
      </c>
      <c r="S4513" s="1" t="str">
        <f>IF(Flights[[#This Row],[Length (hr)]]&lt;2, "No meal", IF(Flights[[#This Row],[Length (hr)]]&lt;3.5, "Light meal", "Full meal"))</f>
        <v>No meal</v>
      </c>
      <c r="T4513" s="1" t="str">
        <f>IF(AND(Flights[[#This Row],[Airline]]="US Airways", Flights[[#This Row],[Meal]]="Full Meal"), "Yes", "No")</f>
        <v>No</v>
      </c>
      <c r="U4513" s="1">
        <v>0.97569444444444442</v>
      </c>
      <c r="V4513">
        <v>-4</v>
      </c>
      <c r="W4513" s="1" t="str">
        <f>IF(Flights[[#This Row],[Arrival Delay]] = "", "Cancelled", IF(Flights[[#This Row],[Arrival Delay]]&gt;15, "Delayed", "On time"))</f>
        <v>On time</v>
      </c>
      <c r="X4513" t="str">
        <f>IF(Flights[[#This Row],[Status]]&lt;&gt;"Delayed","", IF(Flights[[#This Row],[Arrival Delay]]&gt;120, "Severe", IF(Flights[[#This Row],[Arrival Delay]]&gt;60, "Major", "Moderate")))</f>
        <v/>
      </c>
      <c r="Y4513" t="b">
        <v>0</v>
      </c>
      <c r="AA4513" t="str">
        <f>IF(OR(AND(Flights[[#This Row],[Status]]="Cancelled", Flights[[#This Row],[Cancellation Reason]]="Airline/Carrier"), Flights[[#This Row],[Delay Type]]="Severe"), "Yes", "No")</f>
        <v>No</v>
      </c>
    </row>
    <row r="4514" spans="1:27" x14ac:dyDescent="0.3">
      <c r="A4514" s="3">
        <v>42334</v>
      </c>
      <c r="B4514" s="22">
        <f>WEEKNUM(Flights[[#This Row],[Date]], 1)</f>
        <v>48</v>
      </c>
      <c r="C4514" s="22">
        <f>WEEKDAY(Flights[[#This Row],[Date]],1)</f>
        <v>5</v>
      </c>
      <c r="D4514" t="s">
        <v>1377</v>
      </c>
      <c r="E4514" t="s">
        <v>1996</v>
      </c>
      <c r="F4514" t="s">
        <v>0</v>
      </c>
      <c r="G4514" t="s">
        <v>270</v>
      </c>
      <c r="H4514" t="str">
        <f>_xlfn.XLOOKUP(Flights[[#This Row],[Destination]], Airports!$A$2:$A$78, Airports!$D$2:$D$78)</f>
        <v>Dallas</v>
      </c>
      <c r="I4514" t="str" cm="1">
        <f t="array" ref="I4514">_xlfn.XLOOKUP(Flights[[#This Row],[Destination]],_xlfn._TRO_TRAILING( Airports!A:A),_xlfn._TRO_TRAILING( Airports!E:E), "Not found")</f>
        <v>TX</v>
      </c>
      <c r="J4514" s="1">
        <v>0.29166666666666669</v>
      </c>
      <c r="K4514" s="22">
        <f>HOUR(Flights[[#This Row],[Scheduled Departure]])</f>
        <v>7</v>
      </c>
      <c r="L4514" s="1">
        <v>0.29097222222222224</v>
      </c>
      <c r="M4514">
        <f>(L4514-J4514)*24*60</f>
        <v>-0.99999999999999645</v>
      </c>
      <c r="N4514" s="16">
        <f>Flights[[#This Row],[Length (min)]]/60</f>
        <v>2.75</v>
      </c>
      <c r="O4514">
        <v>165</v>
      </c>
      <c r="P4514">
        <v>1246</v>
      </c>
      <c r="Q4514" s="18">
        <f>IFERROR(Flights[[#This Row],[Distance]]/Flights[[#This Row],[Length (hr)]], "")</f>
        <v>453.09090909090907</v>
      </c>
      <c r="R4514" s="1">
        <v>0.5</v>
      </c>
      <c r="S4514" s="1" t="str">
        <f>IF(Flights[[#This Row],[Length (hr)]]&lt;2, "No meal", IF(Flights[[#This Row],[Length (hr)]]&lt;3.5, "Light meal", "Full meal"))</f>
        <v>Light meal</v>
      </c>
      <c r="T4514" s="1" t="str">
        <f>IF(AND(Flights[[#This Row],[Airline]]="US Airways", Flights[[#This Row],[Meal]]="Full Meal"), "Yes", "No")</f>
        <v>No</v>
      </c>
      <c r="U4514" s="1">
        <v>0.48888888888888887</v>
      </c>
      <c r="V4514">
        <v>-16</v>
      </c>
      <c r="W4514" s="1" t="str">
        <f>IF(Flights[[#This Row],[Arrival Delay]] = "", "Cancelled", IF(Flights[[#This Row],[Arrival Delay]]&gt;15, "Delayed", "On time"))</f>
        <v>On time</v>
      </c>
      <c r="X4514" t="str">
        <f>IF(Flights[[#This Row],[Status]]&lt;&gt;"Delayed","", IF(Flights[[#This Row],[Arrival Delay]]&gt;120, "Severe", IF(Flights[[#This Row],[Arrival Delay]]&gt;60, "Major", "Moderate")))</f>
        <v/>
      </c>
      <c r="Y4514" t="b">
        <v>0</v>
      </c>
      <c r="AA4514" t="str">
        <f>IF(OR(AND(Flights[[#This Row],[Status]]="Cancelled", Flights[[#This Row],[Cancellation Reason]]="Airline/Carrier"), Flights[[#This Row],[Delay Type]]="Severe"), "Yes", "No")</f>
        <v>No</v>
      </c>
    </row>
    <row r="4515" spans="1:27" x14ac:dyDescent="0.3">
      <c r="A4515" s="3">
        <v>42334</v>
      </c>
      <c r="B4515" s="22">
        <f>WEEKNUM(Flights[[#This Row],[Date]], 1)</f>
        <v>48</v>
      </c>
      <c r="C4515" s="22">
        <f>WEEKDAY(Flights[[#This Row],[Date]],1)</f>
        <v>5</v>
      </c>
      <c r="D4515" t="s">
        <v>426</v>
      </c>
      <c r="E4515" t="s">
        <v>1991</v>
      </c>
      <c r="F4515" t="s">
        <v>0</v>
      </c>
      <c r="G4515" t="s">
        <v>24</v>
      </c>
      <c r="H4515" t="str">
        <f>_xlfn.XLOOKUP(Flights[[#This Row],[Destination]], Airports!$A$2:$A$78, Airports!$D$2:$D$78)</f>
        <v>Portland</v>
      </c>
      <c r="I4515" t="str" cm="1">
        <f t="array" ref="I4515">_xlfn.XLOOKUP(Flights[[#This Row],[Destination]],_xlfn._TRO_TRAILING( Airports!A:A),_xlfn._TRO_TRAILING( Airports!E:E), "Not found")</f>
        <v>OR</v>
      </c>
      <c r="J4515" s="1">
        <v>0.33333333333333331</v>
      </c>
      <c r="K4515" s="22">
        <f>HOUR(Flights[[#This Row],[Scheduled Departure]])</f>
        <v>8</v>
      </c>
      <c r="L4515" s="1">
        <v>0.32777777777777778</v>
      </c>
      <c r="M4515">
        <f>(L4515-J4515)*24*60</f>
        <v>-7.9999999999999716</v>
      </c>
      <c r="N4515" s="16">
        <f>Flights[[#This Row],[Length (min)]]/60</f>
        <v>2.2666666666666666</v>
      </c>
      <c r="O4515">
        <v>136</v>
      </c>
      <c r="P4515">
        <v>834</v>
      </c>
      <c r="Q4515" s="18">
        <f>IFERROR(Flights[[#This Row],[Distance]]/Flights[[#This Row],[Length (hr)]], "")</f>
        <v>367.94117647058823</v>
      </c>
      <c r="R4515" s="1">
        <v>0.43680555555555556</v>
      </c>
      <c r="S4515" s="1" t="str">
        <f>IF(Flights[[#This Row],[Length (hr)]]&lt;2, "No meal", IF(Flights[[#This Row],[Length (hr)]]&lt;3.5, "Light meal", "Full meal"))</f>
        <v>Light meal</v>
      </c>
      <c r="T4515" s="1" t="str">
        <f>IF(AND(Flights[[#This Row],[Airline]]="US Airways", Flights[[#This Row],[Meal]]="Full Meal"), "Yes", "No")</f>
        <v>No</v>
      </c>
      <c r="U4515" s="1">
        <v>0.42222222222222222</v>
      </c>
      <c r="V4515">
        <v>-21</v>
      </c>
      <c r="W4515" s="1" t="str">
        <f>IF(Flights[[#This Row],[Arrival Delay]] = "", "Cancelled", IF(Flights[[#This Row],[Arrival Delay]]&gt;15, "Delayed", "On time"))</f>
        <v>On time</v>
      </c>
      <c r="X4515" t="str">
        <f>IF(Flights[[#This Row],[Status]]&lt;&gt;"Delayed","", IF(Flights[[#This Row],[Arrival Delay]]&gt;120, "Severe", IF(Flights[[#This Row],[Arrival Delay]]&gt;60, "Major", "Moderate")))</f>
        <v/>
      </c>
      <c r="Y4515" t="b">
        <v>0</v>
      </c>
      <c r="AA4515" t="str">
        <f>IF(OR(AND(Flights[[#This Row],[Status]]="Cancelled", Flights[[#This Row],[Cancellation Reason]]="Airline/Carrier"), Flights[[#This Row],[Delay Type]]="Severe"), "Yes", "No")</f>
        <v>No</v>
      </c>
    </row>
    <row r="4516" spans="1:27" x14ac:dyDescent="0.3">
      <c r="A4516" s="3">
        <v>42334</v>
      </c>
      <c r="B4516" s="22">
        <f>WEEKNUM(Flights[[#This Row],[Date]], 1)</f>
        <v>48</v>
      </c>
      <c r="C4516" s="22">
        <f>WEEKDAY(Flights[[#This Row],[Date]],1)</f>
        <v>5</v>
      </c>
      <c r="D4516" t="s">
        <v>1931</v>
      </c>
      <c r="E4516" t="s">
        <v>1989</v>
      </c>
      <c r="F4516" t="s">
        <v>0</v>
      </c>
      <c r="G4516" t="s">
        <v>2</v>
      </c>
      <c r="H4516" t="str">
        <f>_xlfn.XLOOKUP(Flights[[#This Row],[Destination]], Airports!$A$2:$A$78, Airports!$D$2:$D$78)</f>
        <v>Miami</v>
      </c>
      <c r="I4516" t="str" cm="1">
        <f t="array" ref="I4516">_xlfn.XLOOKUP(Flights[[#This Row],[Destination]],_xlfn._TRO_TRAILING( Airports!A:A),_xlfn._TRO_TRAILING( Airports!E:E), "Not found")</f>
        <v>FL</v>
      </c>
      <c r="J4516" s="1">
        <v>0.41666666666666669</v>
      </c>
      <c r="K4516" s="22">
        <f>HOUR(Flights[[#This Row],[Scheduled Departure]])</f>
        <v>10</v>
      </c>
      <c r="L4516" s="1">
        <v>0.42430555555555555</v>
      </c>
      <c r="M4516">
        <f>(L4516-J4516)*24*60</f>
        <v>10.999999999999961</v>
      </c>
      <c r="N4516" s="16">
        <f>Flights[[#This Row],[Length (min)]]/60</f>
        <v>4.5</v>
      </c>
      <c r="O4516">
        <v>270</v>
      </c>
      <c r="P4516">
        <v>2342</v>
      </c>
      <c r="Q4516" s="18">
        <f>IFERROR(Flights[[#This Row],[Distance]]/Flights[[#This Row],[Length (hr)]], "")</f>
        <v>520.44444444444446</v>
      </c>
      <c r="R4516" s="1">
        <v>0.74097222222222225</v>
      </c>
      <c r="S4516" s="1" t="str">
        <f>IF(Flights[[#This Row],[Length (hr)]]&lt;2, "No meal", IF(Flights[[#This Row],[Length (hr)]]&lt;3.5, "Light meal", "Full meal"))</f>
        <v>Full meal</v>
      </c>
      <c r="T4516" s="1" t="str">
        <f>IF(AND(Flights[[#This Row],[Airline]]="US Airways", Flights[[#This Row],[Meal]]="Full Meal"), "Yes", "No")</f>
        <v>No</v>
      </c>
      <c r="U4516" s="1">
        <v>0.7368055555555556</v>
      </c>
      <c r="V4516">
        <v>-6</v>
      </c>
      <c r="W4516" s="1" t="str">
        <f>IF(Flights[[#This Row],[Arrival Delay]] = "", "Cancelled", IF(Flights[[#This Row],[Arrival Delay]]&gt;15, "Delayed", "On time"))</f>
        <v>On time</v>
      </c>
      <c r="X4516" t="str">
        <f>IF(Flights[[#This Row],[Status]]&lt;&gt;"Delayed","", IF(Flights[[#This Row],[Arrival Delay]]&gt;120, "Severe", IF(Flights[[#This Row],[Arrival Delay]]&gt;60, "Major", "Moderate")))</f>
        <v/>
      </c>
      <c r="Y4516" t="b">
        <v>0</v>
      </c>
      <c r="AA4516" t="str">
        <f>IF(OR(AND(Flights[[#This Row],[Status]]="Cancelled", Flights[[#This Row],[Cancellation Reason]]="Airline/Carrier"), Flights[[#This Row],[Delay Type]]="Severe"), "Yes", "No")</f>
        <v>No</v>
      </c>
    </row>
    <row r="4517" spans="1:27" x14ac:dyDescent="0.3">
      <c r="A4517" s="3">
        <v>42334</v>
      </c>
      <c r="B4517" s="22">
        <f>WEEKNUM(Flights[[#This Row],[Date]], 1)</f>
        <v>48</v>
      </c>
      <c r="C4517" s="22">
        <f>WEEKDAY(Flights[[#This Row],[Date]],1)</f>
        <v>5</v>
      </c>
      <c r="D4517" t="s">
        <v>1375</v>
      </c>
      <c r="E4517" t="s">
        <v>1993</v>
      </c>
      <c r="F4517" t="s">
        <v>0</v>
      </c>
      <c r="G4517" t="s">
        <v>262</v>
      </c>
      <c r="H4517" t="str">
        <f>_xlfn.XLOOKUP(Flights[[#This Row],[Destination]], Airports!$A$2:$A$78, Airports!$D$2:$D$78)</f>
        <v>Cleveland</v>
      </c>
      <c r="I4517" t="str" cm="1">
        <f t="array" ref="I4517">_xlfn.XLOOKUP(Flights[[#This Row],[Destination]],_xlfn._TRO_TRAILING( Airports!A:A),_xlfn._TRO_TRAILING( Airports!E:E), "Not found")</f>
        <v>OH</v>
      </c>
      <c r="J4517" s="1">
        <v>0.96875</v>
      </c>
      <c r="K4517" s="22">
        <f>HOUR(Flights[[#This Row],[Scheduled Departure]])</f>
        <v>23</v>
      </c>
      <c r="L4517" s="1">
        <v>0.96805555555555556</v>
      </c>
      <c r="M4517">
        <f>(L4517-J4517)*24*60</f>
        <v>-0.99999999999999645</v>
      </c>
      <c r="N4517" s="16">
        <f>Flights[[#This Row],[Length (min)]]/60</f>
        <v>3.8333333333333335</v>
      </c>
      <c r="O4517">
        <v>230</v>
      </c>
      <c r="P4517">
        <v>2052</v>
      </c>
      <c r="Q4517" s="18">
        <f>IFERROR(Flights[[#This Row],[Distance]]/Flights[[#This Row],[Length (hr)]], "")</f>
        <v>535.30434782608688</v>
      </c>
      <c r="R4517" s="1">
        <v>0.27430555555555558</v>
      </c>
      <c r="S4517" s="1" t="str">
        <f>IF(Flights[[#This Row],[Length (hr)]]&lt;2, "No meal", IF(Flights[[#This Row],[Length (hr)]]&lt;3.5, "Light meal", "Full meal"))</f>
        <v>Full meal</v>
      </c>
      <c r="T4517" s="1" t="str">
        <f>IF(AND(Flights[[#This Row],[Airline]]="US Airways", Flights[[#This Row],[Meal]]="Full Meal"), "Yes", "No")</f>
        <v>No</v>
      </c>
      <c r="U4517" s="1">
        <v>0.25277777777777777</v>
      </c>
      <c r="V4517">
        <v>-31</v>
      </c>
      <c r="W4517" s="1" t="str">
        <f>IF(Flights[[#This Row],[Arrival Delay]] = "", "Cancelled", IF(Flights[[#This Row],[Arrival Delay]]&gt;15, "Delayed", "On time"))</f>
        <v>On time</v>
      </c>
      <c r="X4517" t="str">
        <f>IF(Flights[[#This Row],[Status]]&lt;&gt;"Delayed","", IF(Flights[[#This Row],[Arrival Delay]]&gt;120, "Severe", IF(Flights[[#This Row],[Arrival Delay]]&gt;60, "Major", "Moderate")))</f>
        <v/>
      </c>
      <c r="Y4517" t="b">
        <v>0</v>
      </c>
      <c r="AA4517" t="str">
        <f>IF(OR(AND(Flights[[#This Row],[Status]]="Cancelled", Flights[[#This Row],[Cancellation Reason]]="Airline/Carrier"), Flights[[#This Row],[Delay Type]]="Severe"), "Yes", "No")</f>
        <v>No</v>
      </c>
    </row>
    <row r="4518" spans="1:27" x14ac:dyDescent="0.3">
      <c r="A4518" s="3">
        <v>42335</v>
      </c>
      <c r="B4518" s="22">
        <f>WEEKNUM(Flights[[#This Row],[Date]], 1)</f>
        <v>48</v>
      </c>
      <c r="C4518" s="22">
        <f>WEEKDAY(Flights[[#This Row],[Date]],1)</f>
        <v>6</v>
      </c>
      <c r="D4518" t="s">
        <v>379</v>
      </c>
      <c r="E4518" t="s">
        <v>1990</v>
      </c>
      <c r="F4518" t="s">
        <v>0</v>
      </c>
      <c r="G4518" t="s">
        <v>273</v>
      </c>
      <c r="H4518" t="str">
        <f>_xlfn.XLOOKUP(Flights[[#This Row],[Destination]], Airports!$A$2:$A$78, Airports!$D$2:$D$78)</f>
        <v>Denver</v>
      </c>
      <c r="I4518" t="str" cm="1">
        <f t="array" ref="I4518">_xlfn.XLOOKUP(Flights[[#This Row],[Destination]],_xlfn._TRO_TRAILING( Airports!A:A),_xlfn._TRO_TRAILING( Airports!E:E), "Not found")</f>
        <v>CO</v>
      </c>
      <c r="J4518" s="1">
        <v>0.23402777777777778</v>
      </c>
      <c r="K4518" s="22">
        <f>HOUR(Flights[[#This Row],[Scheduled Departure]])</f>
        <v>5</v>
      </c>
      <c r="L4518" s="1">
        <v>0.23194444444444445</v>
      </c>
      <c r="M4518">
        <f>(L4518-J4518)*24*60</f>
        <v>-2.9999999999999893</v>
      </c>
      <c r="N4518" s="16">
        <f>Flights[[#This Row],[Length (min)]]/60</f>
        <v>1.9833333333333334</v>
      </c>
      <c r="O4518">
        <v>119</v>
      </c>
      <c r="P4518">
        <v>862</v>
      </c>
      <c r="Q4518" s="18">
        <f>IFERROR(Flights[[#This Row],[Distance]]/Flights[[#This Row],[Length (hr)]], "")</f>
        <v>434.62184873949576</v>
      </c>
      <c r="R4518" s="1">
        <v>0.37708333333333333</v>
      </c>
      <c r="S4518" s="1" t="str">
        <f>IF(Flights[[#This Row],[Length (hr)]]&lt;2, "No meal", IF(Flights[[#This Row],[Length (hr)]]&lt;3.5, "Light meal", "Full meal"))</f>
        <v>No meal</v>
      </c>
      <c r="T4518" s="1" t="str">
        <f>IF(AND(Flights[[#This Row],[Airline]]="US Airways", Flights[[#This Row],[Meal]]="Full Meal"), "Yes", "No")</f>
        <v>No</v>
      </c>
      <c r="U4518" s="1">
        <v>0.35625000000000001</v>
      </c>
      <c r="V4518">
        <v>-30</v>
      </c>
      <c r="W4518" s="1" t="str">
        <f>IF(Flights[[#This Row],[Arrival Delay]] = "", "Cancelled", IF(Flights[[#This Row],[Arrival Delay]]&gt;15, "Delayed", "On time"))</f>
        <v>On time</v>
      </c>
      <c r="X4518" t="str">
        <f>IF(Flights[[#This Row],[Status]]&lt;&gt;"Delayed","", IF(Flights[[#This Row],[Arrival Delay]]&gt;120, "Severe", IF(Flights[[#This Row],[Arrival Delay]]&gt;60, "Major", "Moderate")))</f>
        <v/>
      </c>
      <c r="Y4518" t="b">
        <v>0</v>
      </c>
      <c r="AA4518" t="str">
        <f>IF(OR(AND(Flights[[#This Row],[Status]]="Cancelled", Flights[[#This Row],[Cancellation Reason]]="Airline/Carrier"), Flights[[#This Row],[Delay Type]]="Severe"), "Yes", "No")</f>
        <v>No</v>
      </c>
    </row>
    <row r="4519" spans="1:27" x14ac:dyDescent="0.3">
      <c r="A4519" s="3">
        <v>42335</v>
      </c>
      <c r="B4519" s="22">
        <f>WEEKNUM(Flights[[#This Row],[Date]], 1)</f>
        <v>48</v>
      </c>
      <c r="C4519" s="22">
        <f>WEEKDAY(Flights[[#This Row],[Date]],1)</f>
        <v>6</v>
      </c>
      <c r="D4519" t="s">
        <v>1955</v>
      </c>
      <c r="E4519" t="s">
        <v>1995</v>
      </c>
      <c r="F4519" t="s">
        <v>0</v>
      </c>
      <c r="G4519" t="s">
        <v>246</v>
      </c>
      <c r="H4519" t="str">
        <f>_xlfn.XLOOKUP(Flights[[#This Row],[Destination]], Airports!$A$2:$A$78, Airports!$D$2:$D$78)</f>
        <v>Albuquerque</v>
      </c>
      <c r="I4519" t="str" cm="1">
        <f t="array" ref="I4519">_xlfn.XLOOKUP(Flights[[#This Row],[Destination]],_xlfn._TRO_TRAILING( Airports!A:A),_xlfn._TRO_TRAILING( Airports!E:E), "Not found")</f>
        <v>NM</v>
      </c>
      <c r="J4519" s="1">
        <v>0.40625</v>
      </c>
      <c r="K4519" s="22">
        <f>HOUR(Flights[[#This Row],[Scheduled Departure]])</f>
        <v>9</v>
      </c>
      <c r="L4519" s="1">
        <v>0.40486111111111112</v>
      </c>
      <c r="M4519">
        <f>(L4519-J4519)*24*60</f>
        <v>-1.9999999999999929</v>
      </c>
      <c r="N4519" s="16">
        <f>Flights[[#This Row],[Length (min)]]/60</f>
        <v>1.7666666666666666</v>
      </c>
      <c r="O4519">
        <v>106</v>
      </c>
      <c r="P4519">
        <v>677</v>
      </c>
      <c r="Q4519" s="18">
        <f>IFERROR(Flights[[#This Row],[Distance]]/Flights[[#This Row],[Length (hr)]], "")</f>
        <v>383.20754716981133</v>
      </c>
      <c r="R4519" s="1">
        <v>0.52083333333333337</v>
      </c>
      <c r="S4519" s="1" t="str">
        <f>IF(Flights[[#This Row],[Length (hr)]]&lt;2, "No meal", IF(Flights[[#This Row],[Length (hr)]]&lt;3.5, "Light meal", "Full meal"))</f>
        <v>No meal</v>
      </c>
      <c r="T4519" s="1" t="str">
        <f>IF(AND(Flights[[#This Row],[Airline]]="US Airways", Flights[[#This Row],[Meal]]="Full Meal"), "Yes", "No")</f>
        <v>No</v>
      </c>
      <c r="U4519" s="1">
        <v>0.52013888888888893</v>
      </c>
      <c r="V4519">
        <v>-1</v>
      </c>
      <c r="W4519" s="1" t="str">
        <f>IF(Flights[[#This Row],[Arrival Delay]] = "", "Cancelled", IF(Flights[[#This Row],[Arrival Delay]]&gt;15, "Delayed", "On time"))</f>
        <v>On time</v>
      </c>
      <c r="X4519" t="str">
        <f>IF(Flights[[#This Row],[Status]]&lt;&gt;"Delayed","", IF(Flights[[#This Row],[Arrival Delay]]&gt;120, "Severe", IF(Flights[[#This Row],[Arrival Delay]]&gt;60, "Major", "Moderate")))</f>
        <v/>
      </c>
      <c r="Y4519" t="b">
        <v>0</v>
      </c>
      <c r="AA4519" t="str">
        <f>IF(OR(AND(Flights[[#This Row],[Status]]="Cancelled", Flights[[#This Row],[Cancellation Reason]]="Airline/Carrier"), Flights[[#This Row],[Delay Type]]="Severe"), "Yes", "No")</f>
        <v>No</v>
      </c>
    </row>
    <row r="4520" spans="1:27" x14ac:dyDescent="0.3">
      <c r="A4520" s="3">
        <v>42335</v>
      </c>
      <c r="B4520" s="22">
        <f>WEEKNUM(Flights[[#This Row],[Date]], 1)</f>
        <v>48</v>
      </c>
      <c r="C4520" s="22">
        <f>WEEKDAY(Flights[[#This Row],[Date]],1)</f>
        <v>6</v>
      </c>
      <c r="D4520" t="s">
        <v>515</v>
      </c>
      <c r="E4520" t="s">
        <v>1991</v>
      </c>
      <c r="F4520" t="s">
        <v>0</v>
      </c>
      <c r="G4520" t="s">
        <v>344</v>
      </c>
      <c r="H4520" t="str">
        <f>_xlfn.XLOOKUP(Flights[[#This Row],[Destination]], Airports!$A$2:$A$78, Airports!$D$2:$D$78)</f>
        <v>Seattle</v>
      </c>
      <c r="I4520" t="str" cm="1">
        <f t="array" ref="I4520">_xlfn.XLOOKUP(Flights[[#This Row],[Destination]],_xlfn._TRO_TRAILING( Airports!A:A),_xlfn._TRO_TRAILING( Airports!E:E), "Not found")</f>
        <v>WA</v>
      </c>
      <c r="J4520" s="1">
        <v>0.4861111111111111</v>
      </c>
      <c r="K4520" s="22">
        <f>HOUR(Flights[[#This Row],[Scheduled Departure]])</f>
        <v>11</v>
      </c>
      <c r="L4520" s="1">
        <v>0.48402777777777778</v>
      </c>
      <c r="M4520">
        <f>(L4520-J4520)*24*60</f>
        <v>-2.9999999999999893</v>
      </c>
      <c r="N4520" s="16">
        <f>Flights[[#This Row],[Length (min)]]/60</f>
        <v>2.5833333333333335</v>
      </c>
      <c r="O4520">
        <v>155</v>
      </c>
      <c r="P4520">
        <v>954</v>
      </c>
      <c r="Q4520" s="18">
        <f>IFERROR(Flights[[#This Row],[Distance]]/Flights[[#This Row],[Length (hr)]], "")</f>
        <v>369.29032258064512</v>
      </c>
      <c r="R4520" s="1">
        <v>0.60347222222222219</v>
      </c>
      <c r="S4520" s="1" t="str">
        <f>IF(Flights[[#This Row],[Length (hr)]]&lt;2, "No meal", IF(Flights[[#This Row],[Length (hr)]]&lt;3.5, "Light meal", "Full meal"))</f>
        <v>Light meal</v>
      </c>
      <c r="T4520" s="1" t="str">
        <f>IF(AND(Flights[[#This Row],[Airline]]="US Airways", Flights[[#This Row],[Meal]]="Full Meal"), "Yes", "No")</f>
        <v>No</v>
      </c>
      <c r="U4520" s="1">
        <v>0.59166666666666667</v>
      </c>
      <c r="V4520">
        <v>-17</v>
      </c>
      <c r="W4520" s="1" t="str">
        <f>IF(Flights[[#This Row],[Arrival Delay]] = "", "Cancelled", IF(Flights[[#This Row],[Arrival Delay]]&gt;15, "Delayed", "On time"))</f>
        <v>On time</v>
      </c>
      <c r="X4520" t="str">
        <f>IF(Flights[[#This Row],[Status]]&lt;&gt;"Delayed","", IF(Flights[[#This Row],[Arrival Delay]]&gt;120, "Severe", IF(Flights[[#This Row],[Arrival Delay]]&gt;60, "Major", "Moderate")))</f>
        <v/>
      </c>
      <c r="Y4520" t="b">
        <v>0</v>
      </c>
      <c r="AA4520" t="str">
        <f>IF(OR(AND(Flights[[#This Row],[Status]]="Cancelled", Flights[[#This Row],[Cancellation Reason]]="Airline/Carrier"), Flights[[#This Row],[Delay Type]]="Severe"), "Yes", "No")</f>
        <v>No</v>
      </c>
    </row>
    <row r="4521" spans="1:27" x14ac:dyDescent="0.3">
      <c r="A4521" s="3">
        <v>42335</v>
      </c>
      <c r="B4521" s="22">
        <f>WEEKNUM(Flights[[#This Row],[Date]], 1)</f>
        <v>48</v>
      </c>
      <c r="C4521" s="22">
        <f>WEEKDAY(Flights[[#This Row],[Date]],1)</f>
        <v>6</v>
      </c>
      <c r="D4521" t="s">
        <v>518</v>
      </c>
      <c r="E4521" t="s">
        <v>1991</v>
      </c>
      <c r="F4521" t="s">
        <v>0</v>
      </c>
      <c r="G4521" t="s">
        <v>18</v>
      </c>
      <c r="H4521" t="str">
        <f>_xlfn.XLOOKUP(Flights[[#This Row],[Destination]], Airports!$A$2:$A$78, Airports!$D$2:$D$78)</f>
        <v>Arlington</v>
      </c>
      <c r="I4521" t="str" cm="1">
        <f t="array" ref="I4521">_xlfn.XLOOKUP(Flights[[#This Row],[Destination]],_xlfn._TRO_TRAILING( Airports!A:A),_xlfn._TRO_TRAILING( Airports!E:E), "Not found")</f>
        <v>VA</v>
      </c>
      <c r="J4521" s="1">
        <v>0.54166666666666663</v>
      </c>
      <c r="K4521" s="22">
        <f>HOUR(Flights[[#This Row],[Scheduled Departure]])</f>
        <v>13</v>
      </c>
      <c r="L4521" s="1">
        <v>0.53749999999999998</v>
      </c>
      <c r="M4521">
        <f>(L4521-J4521)*24*60</f>
        <v>-5.9999999999999787</v>
      </c>
      <c r="N4521" s="16">
        <f>Flights[[#This Row],[Length (min)]]/60</f>
        <v>4.833333333333333</v>
      </c>
      <c r="O4521">
        <v>290</v>
      </c>
      <c r="P4521">
        <v>2311</v>
      </c>
      <c r="Q4521" s="18">
        <f>IFERROR(Flights[[#This Row],[Distance]]/Flights[[#This Row],[Length (hr)]], "")</f>
        <v>478.13793103448279</v>
      </c>
      <c r="R4521" s="1">
        <v>0.87291666666666667</v>
      </c>
      <c r="S4521" s="1" t="str">
        <f>IF(Flights[[#This Row],[Length (hr)]]&lt;2, "No meal", IF(Flights[[#This Row],[Length (hr)]]&lt;3.5, "Light meal", "Full meal"))</f>
        <v>Full meal</v>
      </c>
      <c r="T4521" s="1" t="str">
        <f>IF(AND(Flights[[#This Row],[Airline]]="US Airways", Flights[[#This Row],[Meal]]="Full Meal"), "Yes", "No")</f>
        <v>No</v>
      </c>
      <c r="U4521" s="1">
        <v>0.86388888888888893</v>
      </c>
      <c r="V4521">
        <v>-13</v>
      </c>
      <c r="W4521" s="1" t="str">
        <f>IF(Flights[[#This Row],[Arrival Delay]] = "", "Cancelled", IF(Flights[[#This Row],[Arrival Delay]]&gt;15, "Delayed", "On time"))</f>
        <v>On time</v>
      </c>
      <c r="X4521" t="str">
        <f>IF(Flights[[#This Row],[Status]]&lt;&gt;"Delayed","", IF(Flights[[#This Row],[Arrival Delay]]&gt;120, "Severe", IF(Flights[[#This Row],[Arrival Delay]]&gt;60, "Major", "Moderate")))</f>
        <v/>
      </c>
      <c r="Y4521" t="b">
        <v>0</v>
      </c>
      <c r="AA4521" t="str">
        <f>IF(OR(AND(Flights[[#This Row],[Status]]="Cancelled", Flights[[#This Row],[Cancellation Reason]]="Airline/Carrier"), Flights[[#This Row],[Delay Type]]="Severe"), "Yes", "No")</f>
        <v>No</v>
      </c>
    </row>
    <row r="4522" spans="1:27" x14ac:dyDescent="0.3">
      <c r="A4522" s="3">
        <v>42335</v>
      </c>
      <c r="B4522" s="22">
        <f>WEEKNUM(Flights[[#This Row],[Date]], 1)</f>
        <v>48</v>
      </c>
      <c r="C4522" s="22">
        <f>WEEKDAY(Flights[[#This Row],[Date]],1)</f>
        <v>6</v>
      </c>
      <c r="D4522" t="s">
        <v>1763</v>
      </c>
      <c r="E4522" t="s">
        <v>1989</v>
      </c>
      <c r="F4522" t="s">
        <v>0</v>
      </c>
      <c r="G4522" t="s">
        <v>24</v>
      </c>
      <c r="H4522" t="str">
        <f>_xlfn.XLOOKUP(Flights[[#This Row],[Destination]], Airports!$A$2:$A$78, Airports!$D$2:$D$78)</f>
        <v>Portland</v>
      </c>
      <c r="I4522" t="str" cm="1">
        <f t="array" ref="I4522">_xlfn.XLOOKUP(Flights[[#This Row],[Destination]],_xlfn._TRO_TRAILING( Airports!A:A),_xlfn._TRO_TRAILING( Airports!E:E), "Not found")</f>
        <v>OR</v>
      </c>
      <c r="J4522" s="1">
        <v>0.54861111111111116</v>
      </c>
      <c r="K4522" s="22">
        <f>HOUR(Flights[[#This Row],[Scheduled Departure]])</f>
        <v>13</v>
      </c>
      <c r="L4522" s="1">
        <v>0.54583333333333328</v>
      </c>
      <c r="M4522">
        <f>(L4522-J4522)*24*60</f>
        <v>-4.0000000000001457</v>
      </c>
      <c r="N4522" s="16">
        <f>Flights[[#This Row],[Length (min)]]/60</f>
        <v>2.4166666666666665</v>
      </c>
      <c r="O4522">
        <v>145</v>
      </c>
      <c r="P4522">
        <v>834</v>
      </c>
      <c r="Q4522" s="18">
        <f>IFERROR(Flights[[#This Row],[Distance]]/Flights[[#This Row],[Length (hr)]], "")</f>
        <v>345.10344827586209</v>
      </c>
      <c r="R4522" s="1">
        <v>0.65625</v>
      </c>
      <c r="S4522" s="1" t="str">
        <f>IF(Flights[[#This Row],[Length (hr)]]&lt;2, "No meal", IF(Flights[[#This Row],[Length (hr)]]&lt;3.5, "Light meal", "Full meal"))</f>
        <v>Light meal</v>
      </c>
      <c r="T4522" s="1" t="str">
        <f>IF(AND(Flights[[#This Row],[Airline]]="US Airways", Flights[[#This Row],[Meal]]="Full Meal"), "Yes", "No")</f>
        <v>No</v>
      </c>
      <c r="U4522" s="1">
        <v>0.64652777777777781</v>
      </c>
      <c r="V4522">
        <v>-14</v>
      </c>
      <c r="W4522" s="1" t="str">
        <f>IF(Flights[[#This Row],[Arrival Delay]] = "", "Cancelled", IF(Flights[[#This Row],[Arrival Delay]]&gt;15, "Delayed", "On time"))</f>
        <v>On time</v>
      </c>
      <c r="X4522" t="str">
        <f>IF(Flights[[#This Row],[Status]]&lt;&gt;"Delayed","", IF(Flights[[#This Row],[Arrival Delay]]&gt;120, "Severe", IF(Flights[[#This Row],[Arrival Delay]]&gt;60, "Major", "Moderate")))</f>
        <v/>
      </c>
      <c r="Y4522" t="b">
        <v>0</v>
      </c>
      <c r="AA4522" t="str">
        <f>IF(OR(AND(Flights[[#This Row],[Status]]="Cancelled", Flights[[#This Row],[Cancellation Reason]]="Airline/Carrier"), Flights[[#This Row],[Delay Type]]="Severe"), "Yes", "No")</f>
        <v>No</v>
      </c>
    </row>
    <row r="4523" spans="1:27" x14ac:dyDescent="0.3">
      <c r="A4523" s="3">
        <v>42335</v>
      </c>
      <c r="B4523" s="22">
        <f>WEEKNUM(Flights[[#This Row],[Date]], 1)</f>
        <v>48</v>
      </c>
      <c r="C4523" s="22">
        <f>WEEKDAY(Flights[[#This Row],[Date]],1)</f>
        <v>6</v>
      </c>
      <c r="D4523" t="s">
        <v>1901</v>
      </c>
      <c r="E4523" t="s">
        <v>1989</v>
      </c>
      <c r="F4523" t="s">
        <v>0</v>
      </c>
      <c r="G4523" t="s">
        <v>344</v>
      </c>
      <c r="H4523" t="str">
        <f>_xlfn.XLOOKUP(Flights[[#This Row],[Destination]], Airports!$A$2:$A$78, Airports!$D$2:$D$78)</f>
        <v>Seattle</v>
      </c>
      <c r="I4523" t="str" cm="1">
        <f t="array" ref="I4523">_xlfn.XLOOKUP(Flights[[#This Row],[Destination]],_xlfn._TRO_TRAILING( Airports!A:A),_xlfn._TRO_TRAILING( Airports!E:E), "Not found")</f>
        <v>WA</v>
      </c>
      <c r="J4523" s="1">
        <v>0.69097222222222221</v>
      </c>
      <c r="K4523" s="22">
        <f>HOUR(Flights[[#This Row],[Scheduled Departure]])</f>
        <v>16</v>
      </c>
      <c r="L4523" s="1">
        <v>0.68611111111111112</v>
      </c>
      <c r="M4523">
        <f>(L4523-J4523)*24*60</f>
        <v>-6.9999999999999751</v>
      </c>
      <c r="N4523" s="16">
        <f>Flights[[#This Row],[Length (min)]]/60</f>
        <v>2.65</v>
      </c>
      <c r="O4523">
        <v>159</v>
      </c>
      <c r="P4523">
        <v>954</v>
      </c>
      <c r="Q4523" s="18">
        <f>IFERROR(Flights[[#This Row],[Distance]]/Flights[[#This Row],[Length (hr)]], "")</f>
        <v>360</v>
      </c>
      <c r="R4523" s="1">
        <v>0.80625000000000002</v>
      </c>
      <c r="S4523" s="1" t="str">
        <f>IF(Flights[[#This Row],[Length (hr)]]&lt;2, "No meal", IF(Flights[[#This Row],[Length (hr)]]&lt;3.5, "Light meal", "Full meal"))</f>
        <v>Light meal</v>
      </c>
      <c r="T4523" s="1" t="str">
        <f>IF(AND(Flights[[#This Row],[Airline]]="US Airways", Flights[[#This Row],[Meal]]="Full Meal"), "Yes", "No")</f>
        <v>No</v>
      </c>
      <c r="U4523" s="1">
        <v>0.79652777777777772</v>
      </c>
      <c r="V4523">
        <v>-14</v>
      </c>
      <c r="W4523" s="1" t="str">
        <f>IF(Flights[[#This Row],[Arrival Delay]] = "", "Cancelled", IF(Flights[[#This Row],[Arrival Delay]]&gt;15, "Delayed", "On time"))</f>
        <v>On time</v>
      </c>
      <c r="X4523" t="str">
        <f>IF(Flights[[#This Row],[Status]]&lt;&gt;"Delayed","", IF(Flights[[#This Row],[Arrival Delay]]&gt;120, "Severe", IF(Flights[[#This Row],[Arrival Delay]]&gt;60, "Major", "Moderate")))</f>
        <v/>
      </c>
      <c r="Y4523" t="b">
        <v>0</v>
      </c>
      <c r="AA4523" t="str">
        <f>IF(OR(AND(Flights[[#This Row],[Status]]="Cancelled", Flights[[#This Row],[Cancellation Reason]]="Airline/Carrier"), Flights[[#This Row],[Delay Type]]="Severe"), "Yes", "No")</f>
        <v>No</v>
      </c>
    </row>
    <row r="4524" spans="1:27" x14ac:dyDescent="0.3">
      <c r="A4524" s="3">
        <v>42335</v>
      </c>
      <c r="B4524" s="22">
        <f>WEEKNUM(Flights[[#This Row],[Date]], 1)</f>
        <v>48</v>
      </c>
      <c r="C4524" s="22">
        <f>WEEKDAY(Flights[[#This Row],[Date]],1)</f>
        <v>6</v>
      </c>
      <c r="D4524" t="s">
        <v>1957</v>
      </c>
      <c r="E4524" t="s">
        <v>1995</v>
      </c>
      <c r="F4524" t="s">
        <v>0</v>
      </c>
      <c r="G4524" t="s">
        <v>318</v>
      </c>
      <c r="H4524" t="str">
        <f>_xlfn.XLOOKUP(Flights[[#This Row],[Destination]], Airports!$A$2:$A$78, Airports!$D$2:$D$78)</f>
        <v>Oakland</v>
      </c>
      <c r="I4524" t="str" cm="1">
        <f t="array" ref="I4524">_xlfn.XLOOKUP(Flights[[#This Row],[Destination]],_xlfn._TRO_TRAILING( Airports!A:A),_xlfn._TRO_TRAILING( Airports!E:E), "Not found")</f>
        <v>CA</v>
      </c>
      <c r="J4524" s="1">
        <v>0.89583333333333337</v>
      </c>
      <c r="K4524" s="22">
        <f>HOUR(Flights[[#This Row],[Scheduled Departure]])</f>
        <v>21</v>
      </c>
      <c r="L4524" s="1">
        <v>0.89652777777777781</v>
      </c>
      <c r="M4524">
        <f>(L4524-J4524)*24*60</f>
        <v>0.99999999999999645</v>
      </c>
      <c r="N4524" s="16">
        <f>Flights[[#This Row],[Length (min)]]/60</f>
        <v>1.2</v>
      </c>
      <c r="O4524">
        <v>72</v>
      </c>
      <c r="P4524">
        <v>337</v>
      </c>
      <c r="Q4524" s="18">
        <f>IFERROR(Flights[[#This Row],[Distance]]/Flights[[#This Row],[Length (hr)]], "")</f>
        <v>280.83333333333337</v>
      </c>
      <c r="R4524" s="1">
        <v>0.94791666666666663</v>
      </c>
      <c r="S4524" s="1" t="str">
        <f>IF(Flights[[#This Row],[Length (hr)]]&lt;2, "No meal", IF(Flights[[#This Row],[Length (hr)]]&lt;3.5, "Light meal", "Full meal"))</f>
        <v>No meal</v>
      </c>
      <c r="T4524" s="1" t="str">
        <f>IF(AND(Flights[[#This Row],[Airline]]="US Airways", Flights[[#This Row],[Meal]]="Full Meal"), "Yes", "No")</f>
        <v>No</v>
      </c>
      <c r="U4524" s="1">
        <v>0.94652777777777775</v>
      </c>
      <c r="V4524">
        <v>-2</v>
      </c>
      <c r="W4524" s="1" t="str">
        <f>IF(Flights[[#This Row],[Arrival Delay]] = "", "Cancelled", IF(Flights[[#This Row],[Arrival Delay]]&gt;15, "Delayed", "On time"))</f>
        <v>On time</v>
      </c>
      <c r="X4524" t="str">
        <f>IF(Flights[[#This Row],[Status]]&lt;&gt;"Delayed","", IF(Flights[[#This Row],[Arrival Delay]]&gt;120, "Severe", IF(Flights[[#This Row],[Arrival Delay]]&gt;60, "Major", "Moderate")))</f>
        <v/>
      </c>
      <c r="Y4524" t="b">
        <v>0</v>
      </c>
      <c r="AA4524" t="str">
        <f>IF(OR(AND(Flights[[#This Row],[Status]]="Cancelled", Flights[[#This Row],[Cancellation Reason]]="Airline/Carrier"), Flights[[#This Row],[Delay Type]]="Severe"), "Yes", "No")</f>
        <v>No</v>
      </c>
    </row>
    <row r="4525" spans="1:27" x14ac:dyDescent="0.3">
      <c r="A4525" s="3">
        <v>42335</v>
      </c>
      <c r="B4525" s="22">
        <f>WEEKNUM(Flights[[#This Row],[Date]], 1)</f>
        <v>48</v>
      </c>
      <c r="C4525" s="22">
        <f>WEEKDAY(Flights[[#This Row],[Date]],1)</f>
        <v>6</v>
      </c>
      <c r="D4525" t="s">
        <v>1857</v>
      </c>
      <c r="E4525" t="s">
        <v>1990</v>
      </c>
      <c r="F4525" t="s">
        <v>0</v>
      </c>
      <c r="G4525" t="s">
        <v>15</v>
      </c>
      <c r="H4525" t="str">
        <f>_xlfn.XLOOKUP(Flights[[#This Row],[Destination]], Airports!$A$2:$A$78, Airports!$D$2:$D$78)</f>
        <v>Las Vegas</v>
      </c>
      <c r="I4525" t="str" cm="1">
        <f t="array" ref="I4525">_xlfn.XLOOKUP(Flights[[#This Row],[Destination]],_xlfn._TRO_TRAILING( Airports!A:A),_xlfn._TRO_TRAILING( Airports!E:E), "Not found")</f>
        <v>NV</v>
      </c>
      <c r="J4525" s="1">
        <v>0.94374999999999998</v>
      </c>
      <c r="K4525" s="22">
        <f>HOUR(Flights[[#This Row],[Scheduled Departure]])</f>
        <v>22</v>
      </c>
      <c r="L4525" s="1">
        <v>0.93958333333333333</v>
      </c>
      <c r="M4525">
        <f>(L4525-J4525)*24*60</f>
        <v>-5.9999999999999787</v>
      </c>
      <c r="N4525" s="16">
        <f>Flights[[#This Row],[Length (min)]]/60</f>
        <v>1.0833333333333333</v>
      </c>
      <c r="O4525">
        <v>65</v>
      </c>
      <c r="P4525">
        <v>236</v>
      </c>
      <c r="Q4525" s="18">
        <f>IFERROR(Flights[[#This Row],[Distance]]/Flights[[#This Row],[Length (hr)]], "")</f>
        <v>217.84615384615387</v>
      </c>
      <c r="R4525" s="1">
        <v>0.99722222222222223</v>
      </c>
      <c r="S4525" s="1" t="str">
        <f>IF(Flights[[#This Row],[Length (hr)]]&lt;2, "No meal", IF(Flights[[#This Row],[Length (hr)]]&lt;3.5, "Light meal", "Full meal"))</f>
        <v>No meal</v>
      </c>
      <c r="T4525" s="1" t="str">
        <f>IF(AND(Flights[[#This Row],[Airline]]="US Airways", Flights[[#This Row],[Meal]]="Full Meal"), "Yes", "No")</f>
        <v>No</v>
      </c>
      <c r="U4525" s="1">
        <v>0.98472222222222228</v>
      </c>
      <c r="V4525">
        <v>-18</v>
      </c>
      <c r="W4525" s="1" t="str">
        <f>IF(Flights[[#This Row],[Arrival Delay]] = "", "Cancelled", IF(Flights[[#This Row],[Arrival Delay]]&gt;15, "Delayed", "On time"))</f>
        <v>On time</v>
      </c>
      <c r="X4525" t="str">
        <f>IF(Flights[[#This Row],[Status]]&lt;&gt;"Delayed","", IF(Flights[[#This Row],[Arrival Delay]]&gt;120, "Severe", IF(Flights[[#This Row],[Arrival Delay]]&gt;60, "Major", "Moderate")))</f>
        <v/>
      </c>
      <c r="Y4525" t="b">
        <v>0</v>
      </c>
      <c r="AA4525" t="str">
        <f>IF(OR(AND(Flights[[#This Row],[Status]]="Cancelled", Flights[[#This Row],[Cancellation Reason]]="Airline/Carrier"), Flights[[#This Row],[Delay Type]]="Severe"), "Yes", "No")</f>
        <v>No</v>
      </c>
    </row>
    <row r="4526" spans="1:27" x14ac:dyDescent="0.3">
      <c r="A4526" s="3">
        <v>42336</v>
      </c>
      <c r="B4526" s="22">
        <f>WEEKNUM(Flights[[#This Row],[Date]], 1)</f>
        <v>48</v>
      </c>
      <c r="C4526" s="22">
        <f>WEEKDAY(Flights[[#This Row],[Date]],1)</f>
        <v>7</v>
      </c>
      <c r="D4526" t="s">
        <v>1941</v>
      </c>
      <c r="E4526" t="s">
        <v>1995</v>
      </c>
      <c r="F4526" t="s">
        <v>0</v>
      </c>
      <c r="G4526" t="s">
        <v>318</v>
      </c>
      <c r="H4526" t="str">
        <f>_xlfn.XLOOKUP(Flights[[#This Row],[Destination]], Airports!$A$2:$A$78, Airports!$D$2:$D$78)</f>
        <v>Oakland</v>
      </c>
      <c r="I4526" t="str" cm="1">
        <f t="array" ref="I4526">_xlfn.XLOOKUP(Flights[[#This Row],[Destination]],_xlfn._TRO_TRAILING( Airports!A:A),_xlfn._TRO_TRAILING( Airports!E:E), "Not found")</f>
        <v>CA</v>
      </c>
      <c r="J4526" s="1">
        <v>0.33680555555555558</v>
      </c>
      <c r="K4526" s="22">
        <f>HOUR(Flights[[#This Row],[Scheduled Departure]])</f>
        <v>8</v>
      </c>
      <c r="L4526" s="1">
        <v>0.34305555555555556</v>
      </c>
      <c r="M4526">
        <f>(L4526-J4526)*24*60</f>
        <v>8.999999999999968</v>
      </c>
      <c r="N4526" s="16">
        <f>Flights[[#This Row],[Length (min)]]/60</f>
        <v>1.2</v>
      </c>
      <c r="O4526">
        <v>72</v>
      </c>
      <c r="P4526">
        <v>337</v>
      </c>
      <c r="Q4526" s="18">
        <f>IFERROR(Flights[[#This Row],[Distance]]/Flights[[#This Row],[Length (hr)]], "")</f>
        <v>280.83333333333337</v>
      </c>
      <c r="R4526" s="1">
        <v>0.3923611111111111</v>
      </c>
      <c r="S4526" s="1" t="str">
        <f>IF(Flights[[#This Row],[Length (hr)]]&lt;2, "No meal", IF(Flights[[#This Row],[Length (hr)]]&lt;3.5, "Light meal", "Full meal"))</f>
        <v>No meal</v>
      </c>
      <c r="T4526" s="1" t="str">
        <f>IF(AND(Flights[[#This Row],[Airline]]="US Airways", Flights[[#This Row],[Meal]]="Full Meal"), "Yes", "No")</f>
        <v>No</v>
      </c>
      <c r="U4526" s="1">
        <v>0.39305555555555555</v>
      </c>
      <c r="V4526">
        <v>1</v>
      </c>
      <c r="W4526" s="1" t="str">
        <f>IF(Flights[[#This Row],[Arrival Delay]] = "", "Cancelled", IF(Flights[[#This Row],[Arrival Delay]]&gt;15, "Delayed", "On time"))</f>
        <v>On time</v>
      </c>
      <c r="X4526" t="str">
        <f>IF(Flights[[#This Row],[Status]]&lt;&gt;"Delayed","", IF(Flights[[#This Row],[Arrival Delay]]&gt;120, "Severe", IF(Flights[[#This Row],[Arrival Delay]]&gt;60, "Major", "Moderate")))</f>
        <v/>
      </c>
      <c r="Y4526" t="b">
        <v>0</v>
      </c>
      <c r="AA4526" t="str">
        <f>IF(OR(AND(Flights[[#This Row],[Status]]="Cancelled", Flights[[#This Row],[Cancellation Reason]]="Airline/Carrier"), Flights[[#This Row],[Delay Type]]="Severe"), "Yes", "No")</f>
        <v>No</v>
      </c>
    </row>
    <row r="4527" spans="1:27" x14ac:dyDescent="0.3">
      <c r="A4527" s="3">
        <v>42336</v>
      </c>
      <c r="B4527" s="22">
        <f>WEEKNUM(Flights[[#This Row],[Date]], 1)</f>
        <v>48</v>
      </c>
      <c r="C4527" s="22">
        <f>WEEKDAY(Flights[[#This Row],[Date]],1)</f>
        <v>7</v>
      </c>
      <c r="D4527" t="s">
        <v>589</v>
      </c>
      <c r="E4527" t="s">
        <v>1990</v>
      </c>
      <c r="F4527" t="s">
        <v>0</v>
      </c>
      <c r="G4527" t="s">
        <v>10</v>
      </c>
      <c r="H4527" t="str">
        <f>_xlfn.XLOOKUP(Flights[[#This Row],[Destination]], Airports!$A$2:$A$78, Airports!$D$2:$D$78)</f>
        <v>Boston</v>
      </c>
      <c r="I4527" t="str" cm="1">
        <f t="array" ref="I4527">_xlfn.XLOOKUP(Flights[[#This Row],[Destination]],_xlfn._TRO_TRAILING( Airports!A:A),_xlfn._TRO_TRAILING( Airports!E:E), "Not found")</f>
        <v>MA</v>
      </c>
      <c r="J4527" s="1">
        <v>0.34375</v>
      </c>
      <c r="K4527" s="22">
        <f>HOUR(Flights[[#This Row],[Scheduled Departure]])</f>
        <v>8</v>
      </c>
      <c r="L4527" s="1">
        <v>0.34027777777777779</v>
      </c>
      <c r="M4527">
        <f>(L4527-J4527)*24*60</f>
        <v>-4.9999999999999822</v>
      </c>
      <c r="N4527" s="16">
        <f>Flights[[#This Row],[Length (min)]]/60</f>
        <v>4.8833333333333337</v>
      </c>
      <c r="O4527">
        <v>293</v>
      </c>
      <c r="P4527">
        <v>2611</v>
      </c>
      <c r="Q4527" s="18">
        <f>IFERROR(Flights[[#This Row],[Distance]]/Flights[[#This Row],[Length (hr)]], "")</f>
        <v>534.6757679180887</v>
      </c>
      <c r="R4527" s="1">
        <v>0.69652777777777775</v>
      </c>
      <c r="S4527" s="1" t="str">
        <f>IF(Flights[[#This Row],[Length (hr)]]&lt;2, "No meal", IF(Flights[[#This Row],[Length (hr)]]&lt;3.5, "Light meal", "Full meal"))</f>
        <v>Full meal</v>
      </c>
      <c r="T4527" s="1" t="str">
        <f>IF(AND(Flights[[#This Row],[Airline]]="US Airways", Flights[[#This Row],[Meal]]="Full Meal"), "Yes", "No")</f>
        <v>No</v>
      </c>
      <c r="U4527" s="1">
        <v>0.66874999999999996</v>
      </c>
      <c r="V4527">
        <v>-40</v>
      </c>
      <c r="W4527" s="1" t="str">
        <f>IF(Flights[[#This Row],[Arrival Delay]] = "", "Cancelled", IF(Flights[[#This Row],[Arrival Delay]]&gt;15, "Delayed", "On time"))</f>
        <v>On time</v>
      </c>
      <c r="X4527" t="str">
        <f>IF(Flights[[#This Row],[Status]]&lt;&gt;"Delayed","", IF(Flights[[#This Row],[Arrival Delay]]&gt;120, "Severe", IF(Flights[[#This Row],[Arrival Delay]]&gt;60, "Major", "Moderate")))</f>
        <v/>
      </c>
      <c r="Y4527" t="b">
        <v>0</v>
      </c>
      <c r="AA4527" t="str">
        <f>IF(OR(AND(Flights[[#This Row],[Status]]="Cancelled", Flights[[#This Row],[Cancellation Reason]]="Airline/Carrier"), Flights[[#This Row],[Delay Type]]="Severe"), "Yes", "No")</f>
        <v>No</v>
      </c>
    </row>
    <row r="4528" spans="1:27" x14ac:dyDescent="0.3">
      <c r="A4528" s="3">
        <v>42336</v>
      </c>
      <c r="B4528" s="22">
        <f>WEEKNUM(Flights[[#This Row],[Date]], 1)</f>
        <v>48</v>
      </c>
      <c r="C4528" s="22">
        <f>WEEKDAY(Flights[[#This Row],[Date]],1)</f>
        <v>7</v>
      </c>
      <c r="D4528" t="s">
        <v>401</v>
      </c>
      <c r="E4528" t="s">
        <v>1994</v>
      </c>
      <c r="F4528" t="s">
        <v>0</v>
      </c>
      <c r="G4528" t="s">
        <v>340</v>
      </c>
      <c r="H4528" t="str">
        <f>_xlfn.XLOOKUP(Flights[[#This Row],[Destination]], Airports!$A$2:$A$78, Airports!$D$2:$D$78)</f>
        <v>San Antonio</v>
      </c>
      <c r="I4528" t="str" cm="1">
        <f t="array" ref="I4528">_xlfn.XLOOKUP(Flights[[#This Row],[Destination]],_xlfn._TRO_TRAILING( Airports!A:A),_xlfn._TRO_TRAILING( Airports!E:E), "Not found")</f>
        <v>TX</v>
      </c>
      <c r="J4528" s="1">
        <v>0.34791666666666665</v>
      </c>
      <c r="K4528" s="22">
        <f>HOUR(Flights[[#This Row],[Scheduled Departure]])</f>
        <v>8</v>
      </c>
      <c r="L4528" s="1">
        <v>0.38958333333333334</v>
      </c>
      <c r="M4528">
        <f>(L4528-J4528)*24*60</f>
        <v>60.000000000000028</v>
      </c>
      <c r="N4528" s="16">
        <f>Flights[[#This Row],[Length (min)]]/60</f>
        <v>2.7</v>
      </c>
      <c r="O4528">
        <v>162</v>
      </c>
      <c r="P4528">
        <v>1211</v>
      </c>
      <c r="Q4528" s="18">
        <f>IFERROR(Flights[[#This Row],[Distance]]/Flights[[#This Row],[Length (hr)]], "")</f>
        <v>448.51851851851848</v>
      </c>
      <c r="R4528" s="1">
        <v>0.55486111111111114</v>
      </c>
      <c r="S4528" s="1" t="str">
        <f>IF(Flights[[#This Row],[Length (hr)]]&lt;2, "No meal", IF(Flights[[#This Row],[Length (hr)]]&lt;3.5, "Light meal", "Full meal"))</f>
        <v>Light meal</v>
      </c>
      <c r="T4528" s="1" t="str">
        <f>IF(AND(Flights[[#This Row],[Airline]]="US Airways", Flights[[#This Row],[Meal]]="Full Meal"), "Yes", "No")</f>
        <v>No</v>
      </c>
      <c r="U4528" s="1">
        <v>0.5854166666666667</v>
      </c>
      <c r="V4528">
        <v>44</v>
      </c>
      <c r="W4528" s="1" t="str">
        <f>IF(Flights[[#This Row],[Arrival Delay]] = "", "Cancelled", IF(Flights[[#This Row],[Arrival Delay]]&gt;15, "Delayed", "On time"))</f>
        <v>Delayed</v>
      </c>
      <c r="X4528" t="str">
        <f>IF(Flights[[#This Row],[Status]]&lt;&gt;"Delayed","", IF(Flights[[#This Row],[Arrival Delay]]&gt;120, "Severe", IF(Flights[[#This Row],[Arrival Delay]]&gt;60, "Major", "Moderate")))</f>
        <v>Moderate</v>
      </c>
      <c r="Y4528" t="b">
        <v>0</v>
      </c>
      <c r="AA4528" t="str">
        <f>IF(OR(AND(Flights[[#This Row],[Status]]="Cancelled", Flights[[#This Row],[Cancellation Reason]]="Airline/Carrier"), Flights[[#This Row],[Delay Type]]="Severe"), "Yes", "No")</f>
        <v>No</v>
      </c>
    </row>
    <row r="4529" spans="1:27" x14ac:dyDescent="0.3">
      <c r="A4529" s="3">
        <v>42336</v>
      </c>
      <c r="B4529" s="22">
        <f>WEEKNUM(Flights[[#This Row],[Date]], 1)</f>
        <v>48</v>
      </c>
      <c r="C4529" s="22">
        <f>WEEKDAY(Flights[[#This Row],[Date]],1)</f>
        <v>7</v>
      </c>
      <c r="D4529" t="s">
        <v>1012</v>
      </c>
      <c r="E4529" t="s">
        <v>1989</v>
      </c>
      <c r="F4529" t="s">
        <v>0</v>
      </c>
      <c r="G4529" t="s">
        <v>12</v>
      </c>
      <c r="H4529" t="str">
        <f>_xlfn.XLOOKUP(Flights[[#This Row],[Destination]], Airports!$A$2:$A$78, Airports!$D$2:$D$78)</f>
        <v>New York</v>
      </c>
      <c r="I4529" t="str" cm="1">
        <f t="array" ref="I4529">_xlfn.XLOOKUP(Flights[[#This Row],[Destination]],_xlfn._TRO_TRAILING( Airports!A:A),_xlfn._TRO_TRAILING( Airports!E:E), "Not found")</f>
        <v>NY</v>
      </c>
      <c r="J4529" s="1">
        <v>0.36458333333333331</v>
      </c>
      <c r="K4529" s="22">
        <f>HOUR(Flights[[#This Row],[Scheduled Departure]])</f>
        <v>8</v>
      </c>
      <c r="L4529" s="1">
        <v>0.3611111111111111</v>
      </c>
      <c r="M4529">
        <f>(L4529-J4529)*24*60</f>
        <v>-4.9999999999999822</v>
      </c>
      <c r="N4529" s="16">
        <f>Flights[[#This Row],[Length (min)]]/60</f>
        <v>4.7666666666666666</v>
      </c>
      <c r="O4529">
        <v>286</v>
      </c>
      <c r="P4529">
        <v>2475</v>
      </c>
      <c r="Q4529" s="18">
        <f>IFERROR(Flights[[#This Row],[Distance]]/Flights[[#This Row],[Length (hr)]], "")</f>
        <v>519.23076923076928</v>
      </c>
      <c r="R4529" s="1">
        <v>0.71805555555555556</v>
      </c>
      <c r="S4529" s="1" t="str">
        <f>IF(Flights[[#This Row],[Length (hr)]]&lt;2, "No meal", IF(Flights[[#This Row],[Length (hr)]]&lt;3.5, "Light meal", "Full meal"))</f>
        <v>Full meal</v>
      </c>
      <c r="T4529" s="1" t="str">
        <f>IF(AND(Flights[[#This Row],[Airline]]="US Airways", Flights[[#This Row],[Meal]]="Full Meal"), "Yes", "No")</f>
        <v>No</v>
      </c>
      <c r="U4529" s="1">
        <v>0.68472222222222223</v>
      </c>
      <c r="V4529">
        <v>-48</v>
      </c>
      <c r="W4529" s="1" t="str">
        <f>IF(Flights[[#This Row],[Arrival Delay]] = "", "Cancelled", IF(Flights[[#This Row],[Arrival Delay]]&gt;15, "Delayed", "On time"))</f>
        <v>On time</v>
      </c>
      <c r="X4529" t="str">
        <f>IF(Flights[[#This Row],[Status]]&lt;&gt;"Delayed","", IF(Flights[[#This Row],[Arrival Delay]]&gt;120, "Severe", IF(Flights[[#This Row],[Arrival Delay]]&gt;60, "Major", "Moderate")))</f>
        <v/>
      </c>
      <c r="Y4529" t="b">
        <v>0</v>
      </c>
      <c r="AA4529" t="str">
        <f>IF(OR(AND(Flights[[#This Row],[Status]]="Cancelled", Flights[[#This Row],[Cancellation Reason]]="Airline/Carrier"), Flights[[#This Row],[Delay Type]]="Severe"), "Yes", "No")</f>
        <v>No</v>
      </c>
    </row>
    <row r="4530" spans="1:27" x14ac:dyDescent="0.3">
      <c r="A4530" s="3">
        <v>42336</v>
      </c>
      <c r="B4530" s="22">
        <f>WEEKNUM(Flights[[#This Row],[Date]], 1)</f>
        <v>48</v>
      </c>
      <c r="C4530" s="22">
        <f>WEEKDAY(Flights[[#This Row],[Date]],1)</f>
        <v>7</v>
      </c>
      <c r="D4530" t="s">
        <v>1946</v>
      </c>
      <c r="E4530" t="s">
        <v>1995</v>
      </c>
      <c r="F4530" t="s">
        <v>0</v>
      </c>
      <c r="G4530" t="s">
        <v>9</v>
      </c>
      <c r="H4530" t="str">
        <f>_xlfn.XLOOKUP(Flights[[#This Row],[Destination]], Airports!$A$2:$A$78, Airports!$D$2:$D$78)</f>
        <v>San Francisco</v>
      </c>
      <c r="I4530" t="str" cm="1">
        <f t="array" ref="I4530">_xlfn.XLOOKUP(Flights[[#This Row],[Destination]],_xlfn._TRO_TRAILING( Airports!A:A),_xlfn._TRO_TRAILING( Airports!E:E), "Not found")</f>
        <v>CA</v>
      </c>
      <c r="J4530" s="1">
        <v>0.37847222222222221</v>
      </c>
      <c r="K4530" s="22">
        <f>HOUR(Flights[[#This Row],[Scheduled Departure]])</f>
        <v>9</v>
      </c>
      <c r="L4530" s="1">
        <v>0.37430555555555556</v>
      </c>
      <c r="M4530">
        <f>(L4530-J4530)*24*60</f>
        <v>-5.9999999999999787</v>
      </c>
      <c r="N4530" s="16">
        <f>Flights[[#This Row],[Length (min)]]/60</f>
        <v>1.1833333333333333</v>
      </c>
      <c r="O4530">
        <v>71</v>
      </c>
      <c r="P4530">
        <v>337</v>
      </c>
      <c r="Q4530" s="18">
        <f>IFERROR(Flights[[#This Row],[Distance]]/Flights[[#This Row],[Length (hr)]], "")</f>
        <v>284.78873239436621</v>
      </c>
      <c r="R4530" s="1">
        <v>0.43402777777777779</v>
      </c>
      <c r="S4530" s="1" t="str">
        <f>IF(Flights[[#This Row],[Length (hr)]]&lt;2, "No meal", IF(Flights[[#This Row],[Length (hr)]]&lt;3.5, "Light meal", "Full meal"))</f>
        <v>No meal</v>
      </c>
      <c r="T4530" s="1" t="str">
        <f>IF(AND(Flights[[#This Row],[Airline]]="US Airways", Flights[[#This Row],[Meal]]="Full Meal"), "Yes", "No")</f>
        <v>No</v>
      </c>
      <c r="U4530" s="1">
        <v>0.4236111111111111</v>
      </c>
      <c r="V4530">
        <v>-15</v>
      </c>
      <c r="W4530" s="1" t="str">
        <f>IF(Flights[[#This Row],[Arrival Delay]] = "", "Cancelled", IF(Flights[[#This Row],[Arrival Delay]]&gt;15, "Delayed", "On time"))</f>
        <v>On time</v>
      </c>
      <c r="X4530" t="str">
        <f>IF(Flights[[#This Row],[Status]]&lt;&gt;"Delayed","", IF(Flights[[#This Row],[Arrival Delay]]&gt;120, "Severe", IF(Flights[[#This Row],[Arrival Delay]]&gt;60, "Major", "Moderate")))</f>
        <v/>
      </c>
      <c r="Y4530" t="b">
        <v>0</v>
      </c>
      <c r="AA4530" t="str">
        <f>IF(OR(AND(Flights[[#This Row],[Status]]="Cancelled", Flights[[#This Row],[Cancellation Reason]]="Airline/Carrier"), Flights[[#This Row],[Delay Type]]="Severe"), "Yes", "No")</f>
        <v>No</v>
      </c>
    </row>
    <row r="4531" spans="1:27" x14ac:dyDescent="0.3">
      <c r="A4531" s="3">
        <v>42336</v>
      </c>
      <c r="B4531" s="22">
        <f>WEEKNUM(Flights[[#This Row],[Date]], 1)</f>
        <v>48</v>
      </c>
      <c r="C4531" s="22">
        <f>WEEKDAY(Flights[[#This Row],[Date]],1)</f>
        <v>7</v>
      </c>
      <c r="D4531" t="s">
        <v>1037</v>
      </c>
      <c r="E4531" t="s">
        <v>1990</v>
      </c>
      <c r="F4531" t="s">
        <v>0</v>
      </c>
      <c r="G4531" t="s">
        <v>273</v>
      </c>
      <c r="H4531" t="str">
        <f>_xlfn.XLOOKUP(Flights[[#This Row],[Destination]], Airports!$A$2:$A$78, Airports!$D$2:$D$78)</f>
        <v>Denver</v>
      </c>
      <c r="I4531" t="str" cm="1">
        <f t="array" ref="I4531">_xlfn.XLOOKUP(Flights[[#This Row],[Destination]],_xlfn._TRO_TRAILING( Airports!A:A),_xlfn._TRO_TRAILING( Airports!E:E), "Not found")</f>
        <v>CO</v>
      </c>
      <c r="J4531" s="1">
        <v>0.51666666666666672</v>
      </c>
      <c r="K4531" s="22">
        <f>HOUR(Flights[[#This Row],[Scheduled Departure]])</f>
        <v>12</v>
      </c>
      <c r="L4531" s="1">
        <v>0.53055555555555556</v>
      </c>
      <c r="M4531">
        <f>(L4531-J4531)*24*60</f>
        <v>19.999999999999929</v>
      </c>
      <c r="N4531" s="16">
        <f>Flights[[#This Row],[Length (min)]]/60</f>
        <v>1.9166666666666667</v>
      </c>
      <c r="O4531">
        <v>115</v>
      </c>
      <c r="P4531">
        <v>862</v>
      </c>
      <c r="Q4531" s="18">
        <f>IFERROR(Flights[[#This Row],[Distance]]/Flights[[#This Row],[Length (hr)]], "")</f>
        <v>449.73913043478257</v>
      </c>
      <c r="R4531" s="1">
        <v>0.65486111111111112</v>
      </c>
      <c r="S4531" s="1" t="str">
        <f>IF(Flights[[#This Row],[Length (hr)]]&lt;2, "No meal", IF(Flights[[#This Row],[Length (hr)]]&lt;3.5, "Light meal", "Full meal"))</f>
        <v>No meal</v>
      </c>
      <c r="T4531" s="1" t="str">
        <f>IF(AND(Flights[[#This Row],[Airline]]="US Airways", Flights[[#This Row],[Meal]]="Full Meal"), "Yes", "No")</f>
        <v>No</v>
      </c>
      <c r="U4531" s="1">
        <v>0.65208333333333335</v>
      </c>
      <c r="V4531">
        <v>-4</v>
      </c>
      <c r="W4531" s="1" t="str">
        <f>IF(Flights[[#This Row],[Arrival Delay]] = "", "Cancelled", IF(Flights[[#This Row],[Arrival Delay]]&gt;15, "Delayed", "On time"))</f>
        <v>On time</v>
      </c>
      <c r="X4531" t="str">
        <f>IF(Flights[[#This Row],[Status]]&lt;&gt;"Delayed","", IF(Flights[[#This Row],[Arrival Delay]]&gt;120, "Severe", IF(Flights[[#This Row],[Arrival Delay]]&gt;60, "Major", "Moderate")))</f>
        <v/>
      </c>
      <c r="Y4531" t="b">
        <v>0</v>
      </c>
      <c r="AA4531" t="str">
        <f>IF(OR(AND(Flights[[#This Row],[Status]]="Cancelled", Flights[[#This Row],[Cancellation Reason]]="Airline/Carrier"), Flights[[#This Row],[Delay Type]]="Severe"), "Yes", "No")</f>
        <v>No</v>
      </c>
    </row>
    <row r="4532" spans="1:27" x14ac:dyDescent="0.3">
      <c r="A4532" s="3">
        <v>42336</v>
      </c>
      <c r="B4532" s="22">
        <f>WEEKNUM(Flights[[#This Row],[Date]], 1)</f>
        <v>48</v>
      </c>
      <c r="C4532" s="22">
        <f>WEEKDAY(Flights[[#This Row],[Date]],1)</f>
        <v>7</v>
      </c>
      <c r="D4532" t="s">
        <v>766</v>
      </c>
      <c r="E4532" t="s">
        <v>1994</v>
      </c>
      <c r="F4532" t="s">
        <v>0</v>
      </c>
      <c r="G4532" t="s">
        <v>343</v>
      </c>
      <c r="H4532" t="str">
        <f>_xlfn.XLOOKUP(Flights[[#This Row],[Destination]], Airports!$A$2:$A$78, Airports!$D$2:$D$78)</f>
        <v>San Luis Obispo</v>
      </c>
      <c r="I4532" t="str" cm="1">
        <f t="array" ref="I4532">_xlfn.XLOOKUP(Flights[[#This Row],[Destination]],_xlfn._TRO_TRAILING( Airports!A:A),_xlfn._TRO_TRAILING( Airports!E:E), "Not found")</f>
        <v>CA</v>
      </c>
      <c r="J4532" s="1">
        <v>0.51944444444444449</v>
      </c>
      <c r="K4532" s="22">
        <f>HOUR(Flights[[#This Row],[Scheduled Departure]])</f>
        <v>12</v>
      </c>
      <c r="L4532" s="1">
        <v>0.61527777777777781</v>
      </c>
      <c r="M4532">
        <f>(L4532-J4532)*24*60</f>
        <v>138</v>
      </c>
      <c r="N4532" s="16">
        <f>Flights[[#This Row],[Length (min)]]/60</f>
        <v>0.8833333333333333</v>
      </c>
      <c r="O4532">
        <v>53</v>
      </c>
      <c r="P4532">
        <v>156</v>
      </c>
      <c r="Q4532" s="18">
        <f>IFERROR(Flights[[#This Row],[Distance]]/Flights[[#This Row],[Length (hr)]], "")</f>
        <v>176.60377358490567</v>
      </c>
      <c r="R4532" s="1">
        <v>0.55902777777777779</v>
      </c>
      <c r="S4532" s="1" t="str">
        <f>IF(Flights[[#This Row],[Length (hr)]]&lt;2, "No meal", IF(Flights[[#This Row],[Length (hr)]]&lt;3.5, "Light meal", "Full meal"))</f>
        <v>No meal</v>
      </c>
      <c r="T4532" s="1" t="str">
        <f>IF(AND(Flights[[#This Row],[Airline]]="US Airways", Flights[[#This Row],[Meal]]="Full Meal"), "Yes", "No")</f>
        <v>No</v>
      </c>
      <c r="U4532" s="1">
        <v>0.65208333333333335</v>
      </c>
      <c r="V4532">
        <v>134</v>
      </c>
      <c r="W4532" s="1" t="str">
        <f>IF(Flights[[#This Row],[Arrival Delay]] = "", "Cancelled", IF(Flights[[#This Row],[Arrival Delay]]&gt;15, "Delayed", "On time"))</f>
        <v>Delayed</v>
      </c>
      <c r="X4532" t="str">
        <f>IF(Flights[[#This Row],[Status]]&lt;&gt;"Delayed","", IF(Flights[[#This Row],[Arrival Delay]]&gt;120, "Severe", IF(Flights[[#This Row],[Arrival Delay]]&gt;60, "Major", "Moderate")))</f>
        <v>Severe</v>
      </c>
      <c r="Y4532" t="b">
        <v>0</v>
      </c>
      <c r="AA4532" t="str">
        <f>IF(OR(AND(Flights[[#This Row],[Status]]="Cancelled", Flights[[#This Row],[Cancellation Reason]]="Airline/Carrier"), Flights[[#This Row],[Delay Type]]="Severe"), "Yes", "No")</f>
        <v>Yes</v>
      </c>
    </row>
    <row r="4533" spans="1:27" x14ac:dyDescent="0.3">
      <c r="A4533" s="3">
        <v>42336</v>
      </c>
      <c r="B4533" s="22">
        <f>WEEKNUM(Flights[[#This Row],[Date]], 1)</f>
        <v>48</v>
      </c>
      <c r="C4533" s="22">
        <f>WEEKDAY(Flights[[#This Row],[Date]],1)</f>
        <v>7</v>
      </c>
      <c r="D4533" t="s">
        <v>577</v>
      </c>
      <c r="E4533" t="s">
        <v>1994</v>
      </c>
      <c r="F4533" t="s">
        <v>0</v>
      </c>
      <c r="G4533" t="s">
        <v>29</v>
      </c>
      <c r="H4533" t="str">
        <f>_xlfn.XLOOKUP(Flights[[#This Row],[Destination]], Airports!$A$2:$A$78, Airports!$D$2:$D$78)</f>
        <v>Phoenix</v>
      </c>
      <c r="I4533" t="str" cm="1">
        <f t="array" ref="I4533">_xlfn.XLOOKUP(Flights[[#This Row],[Destination]],_xlfn._TRO_TRAILING( Airports!A:A),_xlfn._TRO_TRAILING( Airports!E:E), "Not found")</f>
        <v>AZ</v>
      </c>
      <c r="J4533" s="1">
        <v>0.67222222222222228</v>
      </c>
      <c r="K4533" s="22">
        <f>HOUR(Flights[[#This Row],[Scheduled Departure]])</f>
        <v>16</v>
      </c>
      <c r="L4533" s="1">
        <v>0.67083333333333328</v>
      </c>
      <c r="M4533">
        <f>(L4533-J4533)*24*60</f>
        <v>-2.0000000000001528</v>
      </c>
      <c r="N4533" s="16">
        <f>Flights[[#This Row],[Length (min)]]/60</f>
        <v>1.3166666666666667</v>
      </c>
      <c r="O4533">
        <v>79</v>
      </c>
      <c r="P4533">
        <v>370</v>
      </c>
      <c r="Q4533" s="18">
        <f>IFERROR(Flights[[#This Row],[Distance]]/Flights[[#This Row],[Length (hr)]], "")</f>
        <v>281.01265822784808</v>
      </c>
      <c r="R4533" s="1">
        <v>0.77569444444444446</v>
      </c>
      <c r="S4533" s="1" t="str">
        <f>IF(Flights[[#This Row],[Length (hr)]]&lt;2, "No meal", IF(Flights[[#This Row],[Length (hr)]]&lt;3.5, "Light meal", "Full meal"))</f>
        <v>No meal</v>
      </c>
      <c r="T4533" s="1" t="str">
        <f>IF(AND(Flights[[#This Row],[Airline]]="US Airways", Flights[[#This Row],[Meal]]="Full Meal"), "Yes", "No")</f>
        <v>No</v>
      </c>
      <c r="U4533" s="1">
        <v>0.76736111111111116</v>
      </c>
      <c r="V4533">
        <v>-12</v>
      </c>
      <c r="W4533" s="1" t="str">
        <f>IF(Flights[[#This Row],[Arrival Delay]] = "", "Cancelled", IF(Flights[[#This Row],[Arrival Delay]]&gt;15, "Delayed", "On time"))</f>
        <v>On time</v>
      </c>
      <c r="X4533" t="str">
        <f>IF(Flights[[#This Row],[Status]]&lt;&gt;"Delayed","", IF(Flights[[#This Row],[Arrival Delay]]&gt;120, "Severe", IF(Flights[[#This Row],[Arrival Delay]]&gt;60, "Major", "Moderate")))</f>
        <v/>
      </c>
      <c r="Y4533" t="b">
        <v>0</v>
      </c>
      <c r="AA4533" t="str">
        <f>IF(OR(AND(Flights[[#This Row],[Status]]="Cancelled", Flights[[#This Row],[Cancellation Reason]]="Airline/Carrier"), Flights[[#This Row],[Delay Type]]="Severe"), "Yes", "No")</f>
        <v>No</v>
      </c>
    </row>
    <row r="4534" spans="1:27" x14ac:dyDescent="0.3">
      <c r="A4534" s="3">
        <v>42336</v>
      </c>
      <c r="B4534" s="22">
        <f>WEEKNUM(Flights[[#This Row],[Date]], 1)</f>
        <v>48</v>
      </c>
      <c r="C4534" s="22">
        <f>WEEKDAY(Flights[[#This Row],[Date]],1)</f>
        <v>7</v>
      </c>
      <c r="D4534" t="s">
        <v>1959</v>
      </c>
      <c r="E4534" t="s">
        <v>1994</v>
      </c>
      <c r="F4534" t="s">
        <v>0</v>
      </c>
      <c r="G4534" t="s">
        <v>344</v>
      </c>
      <c r="H4534" t="str">
        <f>_xlfn.XLOOKUP(Flights[[#This Row],[Destination]], Airports!$A$2:$A$78, Airports!$D$2:$D$78)</f>
        <v>Seattle</v>
      </c>
      <c r="I4534" t="str" cm="1">
        <f t="array" ref="I4534">_xlfn.XLOOKUP(Flights[[#This Row],[Destination]],_xlfn._TRO_TRAILING( Airports!A:A),_xlfn._TRO_TRAILING( Airports!E:E), "Not found")</f>
        <v>WA</v>
      </c>
      <c r="J4534" s="1">
        <v>0.68125000000000002</v>
      </c>
      <c r="K4534" s="22">
        <f>HOUR(Flights[[#This Row],[Scheduled Departure]])</f>
        <v>16</v>
      </c>
      <c r="L4534" s="1">
        <v>0.74583333333333335</v>
      </c>
      <c r="M4534">
        <f>(L4534-J4534)*24*60</f>
        <v>92.999999999999986</v>
      </c>
      <c r="N4534" s="16">
        <f>Flights[[#This Row],[Length (min)]]/60</f>
        <v>2.85</v>
      </c>
      <c r="O4534">
        <v>171</v>
      </c>
      <c r="P4534">
        <v>954</v>
      </c>
      <c r="Q4534" s="18">
        <f>IFERROR(Flights[[#This Row],[Distance]]/Flights[[#This Row],[Length (hr)]], "")</f>
        <v>334.73684210526312</v>
      </c>
      <c r="R4534" s="1">
        <v>0.80555555555555558</v>
      </c>
      <c r="S4534" s="1" t="str">
        <f>IF(Flights[[#This Row],[Length (hr)]]&lt;2, "No meal", IF(Flights[[#This Row],[Length (hr)]]&lt;3.5, "Light meal", "Full meal"))</f>
        <v>Light meal</v>
      </c>
      <c r="T4534" s="1" t="str">
        <f>IF(AND(Flights[[#This Row],[Airline]]="US Airways", Flights[[#This Row],[Meal]]="Full Meal"), "Yes", "No")</f>
        <v>No</v>
      </c>
      <c r="U4534" s="1">
        <v>0.86458333333333337</v>
      </c>
      <c r="V4534">
        <v>85</v>
      </c>
      <c r="W4534" s="1" t="str">
        <f>IF(Flights[[#This Row],[Arrival Delay]] = "", "Cancelled", IF(Flights[[#This Row],[Arrival Delay]]&gt;15, "Delayed", "On time"))</f>
        <v>Delayed</v>
      </c>
      <c r="X4534" t="str">
        <f>IF(Flights[[#This Row],[Status]]&lt;&gt;"Delayed","", IF(Flights[[#This Row],[Arrival Delay]]&gt;120, "Severe", IF(Flights[[#This Row],[Arrival Delay]]&gt;60, "Major", "Moderate")))</f>
        <v>Major</v>
      </c>
      <c r="Y4534" t="b">
        <v>0</v>
      </c>
      <c r="AA4534" t="str">
        <f>IF(OR(AND(Flights[[#This Row],[Status]]="Cancelled", Flights[[#This Row],[Cancellation Reason]]="Airline/Carrier"), Flights[[#This Row],[Delay Type]]="Severe"), "Yes", "No")</f>
        <v>No</v>
      </c>
    </row>
    <row r="4535" spans="1:27" x14ac:dyDescent="0.3">
      <c r="A4535" s="3">
        <v>42336</v>
      </c>
      <c r="B4535" s="22">
        <f>WEEKNUM(Flights[[#This Row],[Date]], 1)</f>
        <v>48</v>
      </c>
      <c r="C4535" s="22">
        <f>WEEKDAY(Flights[[#This Row],[Date]],1)</f>
        <v>7</v>
      </c>
      <c r="D4535" t="s">
        <v>1960</v>
      </c>
      <c r="E4535" t="s">
        <v>1995</v>
      </c>
      <c r="F4535" t="s">
        <v>0</v>
      </c>
      <c r="G4535" t="s">
        <v>347</v>
      </c>
      <c r="H4535" t="str">
        <f>_xlfn.XLOOKUP(Flights[[#This Row],[Destination]], Airports!$A$2:$A$78, Airports!$D$2:$D$78)</f>
        <v>San Jose</v>
      </c>
      <c r="I4535" t="str" cm="1">
        <f t="array" ref="I4535">_xlfn.XLOOKUP(Flights[[#This Row],[Destination]],_xlfn._TRO_TRAILING( Airports!A:A),_xlfn._TRO_TRAILING( Airports!E:E), "Not found")</f>
        <v>CA</v>
      </c>
      <c r="J4535" s="1">
        <v>0.85069444444444442</v>
      </c>
      <c r="K4535" s="22">
        <f>HOUR(Flights[[#This Row],[Scheduled Departure]])</f>
        <v>20</v>
      </c>
      <c r="L4535" s="1">
        <v>0.84722222222222221</v>
      </c>
      <c r="M4535">
        <f>(L4535-J4535)*24*60</f>
        <v>-4.9999999999999822</v>
      </c>
      <c r="N4535" s="16">
        <f>Flights[[#This Row],[Length (min)]]/60</f>
        <v>1.0333333333333334</v>
      </c>
      <c r="O4535">
        <v>62</v>
      </c>
      <c r="P4535">
        <v>308</v>
      </c>
      <c r="Q4535" s="18">
        <f>IFERROR(Flights[[#This Row],[Distance]]/Flights[[#This Row],[Length (hr)]], "")</f>
        <v>298.06451612903226</v>
      </c>
      <c r="R4535" s="1">
        <v>0.89583333333333337</v>
      </c>
      <c r="S4535" s="1" t="str">
        <f>IF(Flights[[#This Row],[Length (hr)]]&lt;2, "No meal", IF(Flights[[#This Row],[Length (hr)]]&lt;3.5, "Light meal", "Full meal"))</f>
        <v>No meal</v>
      </c>
      <c r="T4535" s="1" t="str">
        <f>IF(AND(Flights[[#This Row],[Airline]]="US Airways", Flights[[#This Row],[Meal]]="Full Meal"), "Yes", "No")</f>
        <v>No</v>
      </c>
      <c r="U4535" s="1">
        <v>0.89027777777777772</v>
      </c>
      <c r="V4535">
        <v>-8</v>
      </c>
      <c r="W4535" s="1" t="str">
        <f>IF(Flights[[#This Row],[Arrival Delay]] = "", "Cancelled", IF(Flights[[#This Row],[Arrival Delay]]&gt;15, "Delayed", "On time"))</f>
        <v>On time</v>
      </c>
      <c r="X4535" t="str">
        <f>IF(Flights[[#This Row],[Status]]&lt;&gt;"Delayed","", IF(Flights[[#This Row],[Arrival Delay]]&gt;120, "Severe", IF(Flights[[#This Row],[Arrival Delay]]&gt;60, "Major", "Moderate")))</f>
        <v/>
      </c>
      <c r="Y4535" t="b">
        <v>0</v>
      </c>
      <c r="AA4535" t="str">
        <f>IF(OR(AND(Flights[[#This Row],[Status]]="Cancelled", Flights[[#This Row],[Cancellation Reason]]="Airline/Carrier"), Flights[[#This Row],[Delay Type]]="Severe"), "Yes", "No")</f>
        <v>No</v>
      </c>
    </row>
    <row r="4536" spans="1:27" x14ac:dyDescent="0.3">
      <c r="A4536" s="3">
        <v>42336</v>
      </c>
      <c r="B4536" s="22">
        <f>WEEKNUM(Flights[[#This Row],[Date]], 1)</f>
        <v>48</v>
      </c>
      <c r="C4536" s="22">
        <f>WEEKDAY(Flights[[#This Row],[Date]],1)</f>
        <v>7</v>
      </c>
      <c r="D4536" t="s">
        <v>676</v>
      </c>
      <c r="E4536" t="s">
        <v>1996</v>
      </c>
      <c r="F4536" t="s">
        <v>0</v>
      </c>
      <c r="G4536" t="s">
        <v>12</v>
      </c>
      <c r="H4536" t="str">
        <f>_xlfn.XLOOKUP(Flights[[#This Row],[Destination]], Airports!$A$2:$A$78, Airports!$D$2:$D$78)</f>
        <v>New York</v>
      </c>
      <c r="I4536" t="str" cm="1">
        <f t="array" ref="I4536">_xlfn.XLOOKUP(Flights[[#This Row],[Destination]],_xlfn._TRO_TRAILING( Airports!A:A),_xlfn._TRO_TRAILING( Airports!E:E), "Not found")</f>
        <v>NY</v>
      </c>
      <c r="J4536" s="1">
        <v>0.96527777777777779</v>
      </c>
      <c r="K4536" s="22">
        <f>HOUR(Flights[[#This Row],[Scheduled Departure]])</f>
        <v>23</v>
      </c>
      <c r="L4536" s="1">
        <v>0.97013888888888888</v>
      </c>
      <c r="M4536">
        <f>(L4536-J4536)*24*60</f>
        <v>6.9999999999999751</v>
      </c>
      <c r="N4536" s="16">
        <f>Flights[[#This Row],[Length (min)]]/60</f>
        <v>4.8</v>
      </c>
      <c r="O4536">
        <v>288</v>
      </c>
      <c r="P4536">
        <v>2475</v>
      </c>
      <c r="Q4536" s="18">
        <f>IFERROR(Flights[[#This Row],[Distance]]/Flights[[#This Row],[Length (hr)]], "")</f>
        <v>515.625</v>
      </c>
      <c r="R4536" s="1">
        <v>0.3125</v>
      </c>
      <c r="S4536" s="1" t="str">
        <f>IF(Flights[[#This Row],[Length (hr)]]&lt;2, "No meal", IF(Flights[[#This Row],[Length (hr)]]&lt;3.5, "Light meal", "Full meal"))</f>
        <v>Full meal</v>
      </c>
      <c r="T4536" s="1" t="str">
        <f>IF(AND(Flights[[#This Row],[Airline]]="US Airways", Flights[[#This Row],[Meal]]="Full Meal"), "Yes", "No")</f>
        <v>No</v>
      </c>
      <c r="U4536" s="1">
        <v>0.2951388888888889</v>
      </c>
      <c r="V4536">
        <v>-25</v>
      </c>
      <c r="W4536" s="1" t="str">
        <f>IF(Flights[[#This Row],[Arrival Delay]] = "", "Cancelled", IF(Flights[[#This Row],[Arrival Delay]]&gt;15, "Delayed", "On time"))</f>
        <v>On time</v>
      </c>
      <c r="X4536" t="str">
        <f>IF(Flights[[#This Row],[Status]]&lt;&gt;"Delayed","", IF(Flights[[#This Row],[Arrival Delay]]&gt;120, "Severe", IF(Flights[[#This Row],[Arrival Delay]]&gt;60, "Major", "Moderate")))</f>
        <v/>
      </c>
      <c r="Y4536" t="b">
        <v>0</v>
      </c>
      <c r="AA4536" t="str">
        <f>IF(OR(AND(Flights[[#This Row],[Status]]="Cancelled", Flights[[#This Row],[Cancellation Reason]]="Airline/Carrier"), Flights[[#This Row],[Delay Type]]="Severe"), "Yes", "No")</f>
        <v>No</v>
      </c>
    </row>
    <row r="4537" spans="1:27" x14ac:dyDescent="0.3">
      <c r="A4537" s="3">
        <v>42336</v>
      </c>
      <c r="B4537" s="22">
        <f>WEEKNUM(Flights[[#This Row],[Date]], 1)</f>
        <v>48</v>
      </c>
      <c r="C4537" s="22">
        <f>WEEKDAY(Flights[[#This Row],[Date]],1)</f>
        <v>7</v>
      </c>
      <c r="D4537" t="s">
        <v>683</v>
      </c>
      <c r="E4537" t="s">
        <v>1990</v>
      </c>
      <c r="F4537" t="s">
        <v>0</v>
      </c>
      <c r="G4537" t="s">
        <v>316</v>
      </c>
      <c r="H4537" t="str">
        <f>_xlfn.XLOOKUP(Flights[[#This Row],[Destination]], Airports!$A$2:$A$78, Airports!$D$2:$D$78)</f>
        <v>New Orleans</v>
      </c>
      <c r="I4537" t="str" cm="1">
        <f t="array" ref="I4537">_xlfn.XLOOKUP(Flights[[#This Row],[Destination]],_xlfn._TRO_TRAILING( Airports!A:A),_xlfn._TRO_TRAILING( Airports!E:E), "Not found")</f>
        <v>LA</v>
      </c>
      <c r="J4537" s="1">
        <v>0.99930555555555556</v>
      </c>
      <c r="K4537" s="22">
        <f>HOUR(Flights[[#This Row],[Scheduled Departure]])</f>
        <v>23</v>
      </c>
      <c r="L4537" s="1">
        <v>0.99861111111111112</v>
      </c>
      <c r="M4537">
        <f>(L4537-J4537)*24*60</f>
        <v>-0.99999999999999645</v>
      </c>
      <c r="N4537" s="16">
        <f>Flights[[#This Row],[Length (min)]]/60</f>
        <v>3.3333333333333335</v>
      </c>
      <c r="O4537">
        <v>200</v>
      </c>
      <c r="P4537">
        <v>1670</v>
      </c>
      <c r="Q4537" s="18">
        <f>IFERROR(Flights[[#This Row],[Distance]]/Flights[[#This Row],[Length (hr)]], "")</f>
        <v>501</v>
      </c>
      <c r="R4537" s="1">
        <v>0.2361111111111111</v>
      </c>
      <c r="S4537" s="1" t="str">
        <f>IF(Flights[[#This Row],[Length (hr)]]&lt;2, "No meal", IF(Flights[[#This Row],[Length (hr)]]&lt;3.5, "Light meal", "Full meal"))</f>
        <v>Light meal</v>
      </c>
      <c r="T4537" s="1" t="str">
        <f>IF(AND(Flights[[#This Row],[Airline]]="US Airways", Flights[[#This Row],[Meal]]="Full Meal"), "Yes", "No")</f>
        <v>No</v>
      </c>
      <c r="U4537" s="1">
        <v>0.22083333333333333</v>
      </c>
      <c r="V4537">
        <v>-22</v>
      </c>
      <c r="W4537" s="1" t="str">
        <f>IF(Flights[[#This Row],[Arrival Delay]] = "", "Cancelled", IF(Flights[[#This Row],[Arrival Delay]]&gt;15, "Delayed", "On time"))</f>
        <v>On time</v>
      </c>
      <c r="X4537" t="str">
        <f>IF(Flights[[#This Row],[Status]]&lt;&gt;"Delayed","", IF(Flights[[#This Row],[Arrival Delay]]&gt;120, "Severe", IF(Flights[[#This Row],[Arrival Delay]]&gt;60, "Major", "Moderate")))</f>
        <v/>
      </c>
      <c r="Y4537" t="b">
        <v>0</v>
      </c>
      <c r="AA4537" t="str">
        <f>IF(OR(AND(Flights[[#This Row],[Status]]="Cancelled", Flights[[#This Row],[Cancellation Reason]]="Airline/Carrier"), Flights[[#This Row],[Delay Type]]="Severe"), "Yes", "No")</f>
        <v>No</v>
      </c>
    </row>
    <row r="4538" spans="1:27" x14ac:dyDescent="0.3">
      <c r="A4538" s="3">
        <v>42337</v>
      </c>
      <c r="B4538" s="22">
        <f>WEEKNUM(Flights[[#This Row],[Date]], 1)</f>
        <v>49</v>
      </c>
      <c r="C4538" s="22">
        <f>WEEKDAY(Flights[[#This Row],[Date]],1)</f>
        <v>1</v>
      </c>
      <c r="D4538" t="s">
        <v>129</v>
      </c>
      <c r="E4538" t="s">
        <v>1987</v>
      </c>
      <c r="F4538" t="s">
        <v>0</v>
      </c>
      <c r="G4538" t="s">
        <v>5</v>
      </c>
      <c r="H4538" t="str">
        <f>_xlfn.XLOOKUP(Flights[[#This Row],[Destination]], Airports!$A$2:$A$78, Airports!$D$2:$D$78)</f>
        <v>St. Louis</v>
      </c>
      <c r="I4538" t="str" cm="1">
        <f t="array" ref="I4538">_xlfn.XLOOKUP(Flights[[#This Row],[Destination]],_xlfn._TRO_TRAILING( Airports!A:A),_xlfn._TRO_TRAILING( Airports!E:E), "Not found")</f>
        <v>MO</v>
      </c>
      <c r="J4538" s="1">
        <v>0.27777777777777779</v>
      </c>
      <c r="K4538" s="22">
        <f>HOUR(Flights[[#This Row],[Scheduled Departure]])</f>
        <v>6</v>
      </c>
      <c r="L4538" s="1">
        <v>0.27361111111111114</v>
      </c>
      <c r="M4538">
        <f>(L4538-J4538)*24*60</f>
        <v>-5.9999999999999787</v>
      </c>
      <c r="N4538" s="16">
        <f>Flights[[#This Row],[Length (min)]]/60</f>
        <v>3.1333333333333333</v>
      </c>
      <c r="O4538">
        <v>188</v>
      </c>
      <c r="P4538">
        <v>1592</v>
      </c>
      <c r="Q4538" s="18">
        <f>IFERROR(Flights[[#This Row],[Distance]]/Flights[[#This Row],[Length (hr)]], "")</f>
        <v>508.08510638297872</v>
      </c>
      <c r="R4538" s="1">
        <v>0.51527777777777772</v>
      </c>
      <c r="S4538" s="1" t="str">
        <f>IF(Flights[[#This Row],[Length (hr)]]&lt;2, "No meal", IF(Flights[[#This Row],[Length (hr)]]&lt;3.5, "Light meal", "Full meal"))</f>
        <v>Light meal</v>
      </c>
      <c r="T4538" s="1" t="str">
        <f>IF(AND(Flights[[#This Row],[Airline]]="US Airways", Flights[[#This Row],[Meal]]="Full Meal"), "Yes", "No")</f>
        <v>No</v>
      </c>
      <c r="U4538" s="1">
        <v>0.48749999999999999</v>
      </c>
      <c r="V4538">
        <v>-40</v>
      </c>
      <c r="W4538" s="1" t="str">
        <f>IF(Flights[[#This Row],[Arrival Delay]] = "", "Cancelled", IF(Flights[[#This Row],[Arrival Delay]]&gt;15, "Delayed", "On time"))</f>
        <v>On time</v>
      </c>
      <c r="X4538" t="str">
        <f>IF(Flights[[#This Row],[Status]]&lt;&gt;"Delayed","", IF(Flights[[#This Row],[Arrival Delay]]&gt;120, "Severe", IF(Flights[[#This Row],[Arrival Delay]]&gt;60, "Major", "Moderate")))</f>
        <v/>
      </c>
      <c r="Y4538" t="b">
        <v>0</v>
      </c>
      <c r="AA4538" t="str">
        <f>IF(OR(AND(Flights[[#This Row],[Status]]="Cancelled", Flights[[#This Row],[Cancellation Reason]]="Airline/Carrier"), Flights[[#This Row],[Delay Type]]="Severe"), "Yes", "No")</f>
        <v>No</v>
      </c>
    </row>
    <row r="4539" spans="1:27" x14ac:dyDescent="0.3">
      <c r="A4539" s="3">
        <v>42337</v>
      </c>
      <c r="B4539" s="22">
        <f>WEEKNUM(Flights[[#This Row],[Date]], 1)</f>
        <v>49</v>
      </c>
      <c r="C4539" s="22">
        <f>WEEKDAY(Flights[[#This Row],[Date]],1)</f>
        <v>1</v>
      </c>
      <c r="D4539" t="s">
        <v>799</v>
      </c>
      <c r="E4539" t="s">
        <v>1989</v>
      </c>
      <c r="F4539" t="s">
        <v>0</v>
      </c>
      <c r="G4539" t="s">
        <v>344</v>
      </c>
      <c r="H4539" t="str">
        <f>_xlfn.XLOOKUP(Flights[[#This Row],[Destination]], Airports!$A$2:$A$78, Airports!$D$2:$D$78)</f>
        <v>Seattle</v>
      </c>
      <c r="I4539" t="str" cm="1">
        <f t="array" ref="I4539">_xlfn.XLOOKUP(Flights[[#This Row],[Destination]],_xlfn._TRO_TRAILING( Airports!A:A),_xlfn._TRO_TRAILING( Airports!E:E), "Not found")</f>
        <v>WA</v>
      </c>
      <c r="J4539" s="1">
        <v>0.28125</v>
      </c>
      <c r="K4539" s="22">
        <f>HOUR(Flights[[#This Row],[Scheduled Departure]])</f>
        <v>6</v>
      </c>
      <c r="L4539" s="1">
        <v>0.27847222222222223</v>
      </c>
      <c r="M4539">
        <f>(L4539-J4539)*24*60</f>
        <v>-3.9999999999999858</v>
      </c>
      <c r="N4539" s="16">
        <f>Flights[[#This Row],[Length (min)]]/60</f>
        <v>2.8333333333333335</v>
      </c>
      <c r="O4539">
        <v>170</v>
      </c>
      <c r="P4539">
        <v>954</v>
      </c>
      <c r="Q4539" s="18">
        <f>IFERROR(Flights[[#This Row],[Distance]]/Flights[[#This Row],[Length (hr)]], "")</f>
        <v>336.70588235294116</v>
      </c>
      <c r="R4539" s="1">
        <v>0.4</v>
      </c>
      <c r="S4539" s="1" t="str">
        <f>IF(Flights[[#This Row],[Length (hr)]]&lt;2, "No meal", IF(Flights[[#This Row],[Length (hr)]]&lt;3.5, "Light meal", "Full meal"))</f>
        <v>Light meal</v>
      </c>
      <c r="T4539" s="1" t="str">
        <f>IF(AND(Flights[[#This Row],[Airline]]="US Airways", Flights[[#This Row],[Meal]]="Full Meal"), "Yes", "No")</f>
        <v>No</v>
      </c>
      <c r="U4539" s="1">
        <v>0.39652777777777776</v>
      </c>
      <c r="V4539">
        <v>-5</v>
      </c>
      <c r="W4539" s="1" t="str">
        <f>IF(Flights[[#This Row],[Arrival Delay]] = "", "Cancelled", IF(Flights[[#This Row],[Arrival Delay]]&gt;15, "Delayed", "On time"))</f>
        <v>On time</v>
      </c>
      <c r="X4539" t="str">
        <f>IF(Flights[[#This Row],[Status]]&lt;&gt;"Delayed","", IF(Flights[[#This Row],[Arrival Delay]]&gt;120, "Severe", IF(Flights[[#This Row],[Arrival Delay]]&gt;60, "Major", "Moderate")))</f>
        <v/>
      </c>
      <c r="Y4539" t="b">
        <v>0</v>
      </c>
      <c r="AA4539" t="str">
        <f>IF(OR(AND(Flights[[#This Row],[Status]]="Cancelled", Flights[[#This Row],[Cancellation Reason]]="Airline/Carrier"), Flights[[#This Row],[Delay Type]]="Severe"), "Yes", "No")</f>
        <v>No</v>
      </c>
    </row>
    <row r="4540" spans="1:27" x14ac:dyDescent="0.3">
      <c r="A4540" s="3">
        <v>42337</v>
      </c>
      <c r="B4540" s="22">
        <f>WEEKNUM(Flights[[#This Row],[Date]], 1)</f>
        <v>49</v>
      </c>
      <c r="C4540" s="22">
        <f>WEEKDAY(Flights[[#This Row],[Date]],1)</f>
        <v>1</v>
      </c>
      <c r="D4540" t="s">
        <v>435</v>
      </c>
      <c r="E4540" t="s">
        <v>1993</v>
      </c>
      <c r="F4540" t="s">
        <v>0</v>
      </c>
      <c r="G4540" t="s">
        <v>314</v>
      </c>
      <c r="H4540" t="str">
        <f>_xlfn.XLOOKUP(Flights[[#This Row],[Destination]], Airports!$A$2:$A$78, Airports!$D$2:$D$78)</f>
        <v>Minneapolis</v>
      </c>
      <c r="I4540" t="str" cm="1">
        <f t="array" ref="I4540">_xlfn.XLOOKUP(Flights[[#This Row],[Destination]],_xlfn._TRO_TRAILING( Airports!A:A),_xlfn._TRO_TRAILING( Airports!E:E), "Not found")</f>
        <v>MN</v>
      </c>
      <c r="J4540" s="1">
        <v>0.39027777777777778</v>
      </c>
      <c r="K4540" s="22">
        <f>HOUR(Flights[[#This Row],[Scheduled Departure]])</f>
        <v>9</v>
      </c>
      <c r="L4540" s="1">
        <v>0.38958333333333334</v>
      </c>
      <c r="M4540">
        <f>(L4540-J4540)*24*60</f>
        <v>-0.99999999999999645</v>
      </c>
      <c r="N4540" s="16">
        <f>Flights[[#This Row],[Length (min)]]/60</f>
        <v>3.2166666666666668</v>
      </c>
      <c r="O4540">
        <v>193</v>
      </c>
      <c r="P4540">
        <v>1535</v>
      </c>
      <c r="Q4540" s="18">
        <f>IFERROR(Flights[[#This Row],[Distance]]/Flights[[#This Row],[Length (hr)]], "")</f>
        <v>477.20207253886008</v>
      </c>
      <c r="R4540" s="1">
        <v>0.61944444444444446</v>
      </c>
      <c r="S4540" s="1" t="str">
        <f>IF(Flights[[#This Row],[Length (hr)]]&lt;2, "No meal", IF(Flights[[#This Row],[Length (hr)]]&lt;3.5, "Light meal", "Full meal"))</f>
        <v>Light meal</v>
      </c>
      <c r="T4540" s="1" t="str">
        <f>IF(AND(Flights[[#This Row],[Airline]]="US Airways", Flights[[#This Row],[Meal]]="Full Meal"), "Yes", "No")</f>
        <v>No</v>
      </c>
      <c r="U4540" s="1">
        <v>0.6069444444444444</v>
      </c>
      <c r="V4540">
        <v>-18</v>
      </c>
      <c r="W4540" s="1" t="str">
        <f>IF(Flights[[#This Row],[Arrival Delay]] = "", "Cancelled", IF(Flights[[#This Row],[Arrival Delay]]&gt;15, "Delayed", "On time"))</f>
        <v>On time</v>
      </c>
      <c r="X4540" t="str">
        <f>IF(Flights[[#This Row],[Status]]&lt;&gt;"Delayed","", IF(Flights[[#This Row],[Arrival Delay]]&gt;120, "Severe", IF(Flights[[#This Row],[Arrival Delay]]&gt;60, "Major", "Moderate")))</f>
        <v/>
      </c>
      <c r="Y4540" t="b">
        <v>0</v>
      </c>
      <c r="AA4540" t="str">
        <f>IF(OR(AND(Flights[[#This Row],[Status]]="Cancelled", Flights[[#This Row],[Cancellation Reason]]="Airline/Carrier"), Flights[[#This Row],[Delay Type]]="Severe"), "Yes", "No")</f>
        <v>No</v>
      </c>
    </row>
    <row r="4541" spans="1:27" x14ac:dyDescent="0.3">
      <c r="A4541" s="3">
        <v>42337</v>
      </c>
      <c r="B4541" s="22">
        <f>WEEKNUM(Flights[[#This Row],[Date]], 1)</f>
        <v>49</v>
      </c>
      <c r="C4541" s="22">
        <f>WEEKDAY(Flights[[#This Row],[Date]],1)</f>
        <v>1</v>
      </c>
      <c r="D4541" t="s">
        <v>1769</v>
      </c>
      <c r="E4541" t="s">
        <v>1989</v>
      </c>
      <c r="F4541" t="s">
        <v>0</v>
      </c>
      <c r="G4541" t="s">
        <v>15</v>
      </c>
      <c r="H4541" t="str">
        <f>_xlfn.XLOOKUP(Flights[[#This Row],[Destination]], Airports!$A$2:$A$78, Airports!$D$2:$D$78)</f>
        <v>Las Vegas</v>
      </c>
      <c r="I4541" t="str" cm="1">
        <f t="array" ref="I4541">_xlfn.XLOOKUP(Flights[[#This Row],[Destination]],_xlfn._TRO_TRAILING( Airports!A:A),_xlfn._TRO_TRAILING( Airports!E:E), "Not found")</f>
        <v>NV</v>
      </c>
      <c r="J4541" s="1">
        <v>0.4548611111111111</v>
      </c>
      <c r="K4541" s="22">
        <f>HOUR(Flights[[#This Row],[Scheduled Departure]])</f>
        <v>10</v>
      </c>
      <c r="L4541" s="1">
        <v>0.45069444444444445</v>
      </c>
      <c r="M4541">
        <f>(L4541-J4541)*24*60</f>
        <v>-5.9999999999999787</v>
      </c>
      <c r="N4541" s="16">
        <f>Flights[[#This Row],[Length (min)]]/60</f>
        <v>0.96666666666666667</v>
      </c>
      <c r="O4541">
        <v>58</v>
      </c>
      <c r="P4541">
        <v>236</v>
      </c>
      <c r="Q4541" s="18">
        <f>IFERROR(Flights[[#This Row],[Distance]]/Flights[[#This Row],[Length (hr)]], "")</f>
        <v>244.13793103448276</v>
      </c>
      <c r="R4541" s="1">
        <v>0.50416666666666665</v>
      </c>
      <c r="S4541" s="1" t="str">
        <f>IF(Flights[[#This Row],[Length (hr)]]&lt;2, "No meal", IF(Flights[[#This Row],[Length (hr)]]&lt;3.5, "Light meal", "Full meal"))</f>
        <v>No meal</v>
      </c>
      <c r="T4541" s="1" t="str">
        <f>IF(AND(Flights[[#This Row],[Airline]]="US Airways", Flights[[#This Row],[Meal]]="Full Meal"), "Yes", "No")</f>
        <v>No</v>
      </c>
      <c r="U4541" s="1">
        <v>0.4909722222222222</v>
      </c>
      <c r="V4541">
        <v>-19</v>
      </c>
      <c r="W4541" s="1" t="str">
        <f>IF(Flights[[#This Row],[Arrival Delay]] = "", "Cancelled", IF(Flights[[#This Row],[Arrival Delay]]&gt;15, "Delayed", "On time"))</f>
        <v>On time</v>
      </c>
      <c r="X4541" t="str">
        <f>IF(Flights[[#This Row],[Status]]&lt;&gt;"Delayed","", IF(Flights[[#This Row],[Arrival Delay]]&gt;120, "Severe", IF(Flights[[#This Row],[Arrival Delay]]&gt;60, "Major", "Moderate")))</f>
        <v/>
      </c>
      <c r="Y4541" t="b">
        <v>0</v>
      </c>
      <c r="AA4541" t="str">
        <f>IF(OR(AND(Flights[[#This Row],[Status]]="Cancelled", Flights[[#This Row],[Cancellation Reason]]="Airline/Carrier"), Flights[[#This Row],[Delay Type]]="Severe"), "Yes", "No")</f>
        <v>No</v>
      </c>
    </row>
    <row r="4542" spans="1:27" x14ac:dyDescent="0.3">
      <c r="A4542" s="3">
        <v>42337</v>
      </c>
      <c r="B4542" s="22">
        <f>WEEKNUM(Flights[[#This Row],[Date]], 1)</f>
        <v>49</v>
      </c>
      <c r="C4542" s="22">
        <f>WEEKDAY(Flights[[#This Row],[Date]],1)</f>
        <v>1</v>
      </c>
      <c r="D4542" t="s">
        <v>1161</v>
      </c>
      <c r="E4542" t="s">
        <v>1991</v>
      </c>
      <c r="F4542" t="s">
        <v>0</v>
      </c>
      <c r="G4542" t="s">
        <v>344</v>
      </c>
      <c r="H4542" t="str">
        <f>_xlfn.XLOOKUP(Flights[[#This Row],[Destination]], Airports!$A$2:$A$78, Airports!$D$2:$D$78)</f>
        <v>Seattle</v>
      </c>
      <c r="I4542" t="str" cm="1">
        <f t="array" ref="I4542">_xlfn.XLOOKUP(Flights[[#This Row],[Destination]],_xlfn._TRO_TRAILING( Airports!A:A),_xlfn._TRO_TRAILING( Airports!E:E), "Not found")</f>
        <v>WA</v>
      </c>
      <c r="J4542" s="1">
        <v>0.55902777777777779</v>
      </c>
      <c r="K4542" s="22">
        <f>HOUR(Flights[[#This Row],[Scheduled Departure]])</f>
        <v>13</v>
      </c>
      <c r="L4542" s="1">
        <v>0.55625000000000002</v>
      </c>
      <c r="M4542">
        <f>(L4542-J4542)*24*60</f>
        <v>-3.9999999999999858</v>
      </c>
      <c r="N4542" s="16">
        <f>Flights[[#This Row],[Length (min)]]/60</f>
        <v>2.8333333333333335</v>
      </c>
      <c r="O4542">
        <v>170</v>
      </c>
      <c r="P4542">
        <v>954</v>
      </c>
      <c r="Q4542" s="18">
        <f>IFERROR(Flights[[#This Row],[Distance]]/Flights[[#This Row],[Length (hr)]], "")</f>
        <v>336.70588235294116</v>
      </c>
      <c r="R4542" s="1">
        <v>0.67638888888888893</v>
      </c>
      <c r="S4542" s="1" t="str">
        <f>IF(Flights[[#This Row],[Length (hr)]]&lt;2, "No meal", IF(Flights[[#This Row],[Length (hr)]]&lt;3.5, "Light meal", "Full meal"))</f>
        <v>Light meal</v>
      </c>
      <c r="T4542" s="1" t="str">
        <f>IF(AND(Flights[[#This Row],[Airline]]="US Airways", Flights[[#This Row],[Meal]]="Full Meal"), "Yes", "No")</f>
        <v>No</v>
      </c>
      <c r="U4542" s="1">
        <v>0.6743055555555556</v>
      </c>
      <c r="V4542">
        <v>-3</v>
      </c>
      <c r="W4542" s="1" t="str">
        <f>IF(Flights[[#This Row],[Arrival Delay]] = "", "Cancelled", IF(Flights[[#This Row],[Arrival Delay]]&gt;15, "Delayed", "On time"))</f>
        <v>On time</v>
      </c>
      <c r="X4542" t="str">
        <f>IF(Flights[[#This Row],[Status]]&lt;&gt;"Delayed","", IF(Flights[[#This Row],[Arrival Delay]]&gt;120, "Severe", IF(Flights[[#This Row],[Arrival Delay]]&gt;60, "Major", "Moderate")))</f>
        <v/>
      </c>
      <c r="Y4542" t="b">
        <v>0</v>
      </c>
      <c r="AA4542" t="str">
        <f>IF(OR(AND(Flights[[#This Row],[Status]]="Cancelled", Flights[[#This Row],[Cancellation Reason]]="Airline/Carrier"), Flights[[#This Row],[Delay Type]]="Severe"), "Yes", "No")</f>
        <v>No</v>
      </c>
    </row>
    <row r="4543" spans="1:27" x14ac:dyDescent="0.3">
      <c r="A4543" s="3">
        <v>42337</v>
      </c>
      <c r="B4543" s="22">
        <f>WEEKNUM(Flights[[#This Row],[Date]], 1)</f>
        <v>49</v>
      </c>
      <c r="C4543" s="22">
        <f>WEEKDAY(Flights[[#This Row],[Date]],1)</f>
        <v>1</v>
      </c>
      <c r="D4543" t="s">
        <v>488</v>
      </c>
      <c r="E4543" t="s">
        <v>1994</v>
      </c>
      <c r="F4543" t="s">
        <v>0</v>
      </c>
      <c r="G4543" t="s">
        <v>339</v>
      </c>
      <c r="H4543" t="str">
        <f>_xlfn.XLOOKUP(Flights[[#This Row],[Destination]], Airports!$A$2:$A$78, Airports!$D$2:$D$78)</f>
        <v>San Diego</v>
      </c>
      <c r="I4543" t="str" cm="1">
        <f t="array" ref="I4543">_xlfn.XLOOKUP(Flights[[#This Row],[Destination]],_xlfn._TRO_TRAILING( Airports!A:A),_xlfn._TRO_TRAILING( Airports!E:E), "Not found")</f>
        <v>CA</v>
      </c>
      <c r="J4543" s="1">
        <v>0.67291666666666672</v>
      </c>
      <c r="K4543" s="22">
        <f>HOUR(Flights[[#This Row],[Scheduled Departure]])</f>
        <v>16</v>
      </c>
      <c r="L4543" s="1">
        <v>0.66736111111111107</v>
      </c>
      <c r="M4543">
        <f>(L4543-J4543)*24*60</f>
        <v>-8.0000000000001315</v>
      </c>
      <c r="N4543" s="16">
        <f>Flights[[#This Row],[Length (min)]]/60</f>
        <v>0.81666666666666665</v>
      </c>
      <c r="O4543">
        <v>49</v>
      </c>
      <c r="P4543">
        <v>109</v>
      </c>
      <c r="Q4543" s="18">
        <f>IFERROR(Flights[[#This Row],[Distance]]/Flights[[#This Row],[Length (hr)]], "")</f>
        <v>133.46938775510205</v>
      </c>
      <c r="R4543" s="1">
        <v>0.7104166666666667</v>
      </c>
      <c r="S4543" s="1" t="str">
        <f>IF(Flights[[#This Row],[Length (hr)]]&lt;2, "No meal", IF(Flights[[#This Row],[Length (hr)]]&lt;3.5, "Light meal", "Full meal"))</f>
        <v>No meal</v>
      </c>
      <c r="T4543" s="1" t="str">
        <f>IF(AND(Flights[[#This Row],[Airline]]="US Airways", Flights[[#This Row],[Meal]]="Full Meal"), "Yes", "No")</f>
        <v>No</v>
      </c>
      <c r="U4543" s="1">
        <v>0.70138888888888884</v>
      </c>
      <c r="V4543">
        <v>-13</v>
      </c>
      <c r="W4543" s="1" t="str">
        <f>IF(Flights[[#This Row],[Arrival Delay]] = "", "Cancelled", IF(Flights[[#This Row],[Arrival Delay]]&gt;15, "Delayed", "On time"))</f>
        <v>On time</v>
      </c>
      <c r="X4543" t="str">
        <f>IF(Flights[[#This Row],[Status]]&lt;&gt;"Delayed","", IF(Flights[[#This Row],[Arrival Delay]]&gt;120, "Severe", IF(Flights[[#This Row],[Arrival Delay]]&gt;60, "Major", "Moderate")))</f>
        <v/>
      </c>
      <c r="Y4543" t="b">
        <v>0</v>
      </c>
      <c r="AA4543" t="str">
        <f>IF(OR(AND(Flights[[#This Row],[Status]]="Cancelled", Flights[[#This Row],[Cancellation Reason]]="Airline/Carrier"), Flights[[#This Row],[Delay Type]]="Severe"), "Yes", "No")</f>
        <v>No</v>
      </c>
    </row>
    <row r="4544" spans="1:27" x14ac:dyDescent="0.3">
      <c r="A4544" s="3">
        <v>42337</v>
      </c>
      <c r="B4544" s="22">
        <f>WEEKNUM(Flights[[#This Row],[Date]], 1)</f>
        <v>49</v>
      </c>
      <c r="C4544" s="22">
        <f>WEEKDAY(Flights[[#This Row],[Date]],1)</f>
        <v>1</v>
      </c>
      <c r="D4544" t="s">
        <v>1575</v>
      </c>
      <c r="E4544" t="s">
        <v>1995</v>
      </c>
      <c r="F4544" t="s">
        <v>0</v>
      </c>
      <c r="G4544" t="s">
        <v>356</v>
      </c>
      <c r="H4544" t="str">
        <f>_xlfn.XLOOKUP(Flights[[#This Row],[Destination]], Airports!$A$2:$A$78, Airports!$D$2:$D$78)</f>
        <v>Tucson</v>
      </c>
      <c r="I4544" t="str" cm="1">
        <f t="array" ref="I4544">_xlfn.XLOOKUP(Flights[[#This Row],[Destination]],_xlfn._TRO_TRAILING( Airports!A:A),_xlfn._TRO_TRAILING( Airports!E:E), "Not found")</f>
        <v>AZ</v>
      </c>
      <c r="J4544" s="1">
        <v>0.67708333333333337</v>
      </c>
      <c r="K4544" s="22">
        <f>HOUR(Flights[[#This Row],[Scheduled Departure]])</f>
        <v>16</v>
      </c>
      <c r="L4544" s="1">
        <v>0.67569444444444449</v>
      </c>
      <c r="M4544">
        <f>(L4544-J4544)*24*60</f>
        <v>-1.9999999999999929</v>
      </c>
      <c r="N4544" s="16">
        <f>Flights[[#This Row],[Length (min)]]/60</f>
        <v>1.25</v>
      </c>
      <c r="O4544">
        <v>75</v>
      </c>
      <c r="P4544">
        <v>451</v>
      </c>
      <c r="Q4544" s="18">
        <f>IFERROR(Flights[[#This Row],[Distance]]/Flights[[#This Row],[Length (hr)]], "")</f>
        <v>360.8</v>
      </c>
      <c r="R4544" s="1">
        <v>0.77430555555555558</v>
      </c>
      <c r="S4544" s="1" t="str">
        <f>IF(Flights[[#This Row],[Length (hr)]]&lt;2, "No meal", IF(Flights[[#This Row],[Length (hr)]]&lt;3.5, "Light meal", "Full meal"))</f>
        <v>No meal</v>
      </c>
      <c r="T4544" s="1" t="str">
        <f>IF(AND(Flights[[#This Row],[Airline]]="US Airways", Flights[[#This Row],[Meal]]="Full Meal"), "Yes", "No")</f>
        <v>No</v>
      </c>
      <c r="U4544" s="1">
        <v>0.76944444444444449</v>
      </c>
      <c r="V4544">
        <v>-7</v>
      </c>
      <c r="W4544" s="1" t="str">
        <f>IF(Flights[[#This Row],[Arrival Delay]] = "", "Cancelled", IF(Flights[[#This Row],[Arrival Delay]]&gt;15, "Delayed", "On time"))</f>
        <v>On time</v>
      </c>
      <c r="X4544" t="str">
        <f>IF(Flights[[#This Row],[Status]]&lt;&gt;"Delayed","", IF(Flights[[#This Row],[Arrival Delay]]&gt;120, "Severe", IF(Flights[[#This Row],[Arrival Delay]]&gt;60, "Major", "Moderate")))</f>
        <v/>
      </c>
      <c r="Y4544" t="b">
        <v>0</v>
      </c>
      <c r="AA4544" t="str">
        <f>IF(OR(AND(Flights[[#This Row],[Status]]="Cancelled", Flights[[#This Row],[Cancellation Reason]]="Airline/Carrier"), Flights[[#This Row],[Delay Type]]="Severe"), "Yes", "No")</f>
        <v>No</v>
      </c>
    </row>
    <row r="4545" spans="1:27" x14ac:dyDescent="0.3">
      <c r="A4545" s="3">
        <v>42337</v>
      </c>
      <c r="B4545" s="22">
        <f>WEEKNUM(Flights[[#This Row],[Date]], 1)</f>
        <v>49</v>
      </c>
      <c r="C4545" s="22">
        <f>WEEKDAY(Flights[[#This Row],[Date]],1)</f>
        <v>1</v>
      </c>
      <c r="D4545" t="s">
        <v>1953</v>
      </c>
      <c r="E4545" t="s">
        <v>1995</v>
      </c>
      <c r="F4545" t="s">
        <v>0</v>
      </c>
      <c r="G4545" t="s">
        <v>273</v>
      </c>
      <c r="H4545" t="str">
        <f>_xlfn.XLOOKUP(Flights[[#This Row],[Destination]], Airports!$A$2:$A$78, Airports!$D$2:$D$78)</f>
        <v>Denver</v>
      </c>
      <c r="I4545" t="str" cm="1">
        <f t="array" ref="I4545">_xlfn.XLOOKUP(Flights[[#This Row],[Destination]],_xlfn._TRO_TRAILING( Airports!A:A),_xlfn._TRO_TRAILING( Airports!E:E), "Not found")</f>
        <v>CO</v>
      </c>
      <c r="J4545" s="1">
        <v>0.6875</v>
      </c>
      <c r="K4545" s="22">
        <f>HOUR(Flights[[#This Row],[Scheduled Departure]])</f>
        <v>16</v>
      </c>
      <c r="L4545" s="1">
        <v>0.70416666666666672</v>
      </c>
      <c r="M4545">
        <f>(L4545-J4545)*24*60</f>
        <v>24.000000000000075</v>
      </c>
      <c r="N4545" s="16">
        <f>Flights[[#This Row],[Length (min)]]/60</f>
        <v>2.1166666666666667</v>
      </c>
      <c r="O4545">
        <v>127</v>
      </c>
      <c r="P4545">
        <v>862</v>
      </c>
      <c r="Q4545" s="18">
        <f>IFERROR(Flights[[#This Row],[Distance]]/Flights[[#This Row],[Length (hr)]], "")</f>
        <v>407.24409448818898</v>
      </c>
      <c r="R4545" s="1">
        <v>0.82291666666666663</v>
      </c>
      <c r="S4545" s="1" t="str">
        <f>IF(Flights[[#This Row],[Length (hr)]]&lt;2, "No meal", IF(Flights[[#This Row],[Length (hr)]]&lt;3.5, "Light meal", "Full meal"))</f>
        <v>Light meal</v>
      </c>
      <c r="T4545" s="1" t="str">
        <f>IF(AND(Flights[[#This Row],[Airline]]="US Airways", Flights[[#This Row],[Meal]]="Full Meal"), "Yes", "No")</f>
        <v>No</v>
      </c>
      <c r="U4545" s="1">
        <v>0.83402777777777781</v>
      </c>
      <c r="V4545">
        <v>16</v>
      </c>
      <c r="W4545" s="1" t="str">
        <f>IF(Flights[[#This Row],[Arrival Delay]] = "", "Cancelled", IF(Flights[[#This Row],[Arrival Delay]]&gt;15, "Delayed", "On time"))</f>
        <v>Delayed</v>
      </c>
      <c r="X4545" t="str">
        <f>IF(Flights[[#This Row],[Status]]&lt;&gt;"Delayed","", IF(Flights[[#This Row],[Arrival Delay]]&gt;120, "Severe", IF(Flights[[#This Row],[Arrival Delay]]&gt;60, "Major", "Moderate")))</f>
        <v>Moderate</v>
      </c>
      <c r="Y4545" t="b">
        <v>0</v>
      </c>
      <c r="AA4545" t="str">
        <f>IF(OR(AND(Flights[[#This Row],[Status]]="Cancelled", Flights[[#This Row],[Cancellation Reason]]="Airline/Carrier"), Flights[[#This Row],[Delay Type]]="Severe"), "Yes", "No")</f>
        <v>No</v>
      </c>
    </row>
    <row r="4546" spans="1:27" x14ac:dyDescent="0.3">
      <c r="A4546" s="3">
        <v>42337</v>
      </c>
      <c r="B4546" s="22">
        <f>WEEKNUM(Flights[[#This Row],[Date]], 1)</f>
        <v>49</v>
      </c>
      <c r="C4546" s="22">
        <f>WEEKDAY(Flights[[#This Row],[Date]],1)</f>
        <v>1</v>
      </c>
      <c r="D4546" t="s">
        <v>1374</v>
      </c>
      <c r="E4546" t="s">
        <v>1993</v>
      </c>
      <c r="F4546" t="s">
        <v>0</v>
      </c>
      <c r="G4546" t="s">
        <v>4</v>
      </c>
      <c r="H4546" t="str">
        <f>_xlfn.XLOOKUP(Flights[[#This Row],[Destination]], Airports!$A$2:$A$78, Airports!$D$2:$D$78)</f>
        <v>Chicago</v>
      </c>
      <c r="I4546" t="str" cm="1">
        <f t="array" ref="I4546">_xlfn.XLOOKUP(Flights[[#This Row],[Destination]],_xlfn._TRO_TRAILING( Airports!A:A),_xlfn._TRO_TRAILING( Airports!E:E), "Not found")</f>
        <v>IL</v>
      </c>
      <c r="J4546" s="1">
        <v>0.73958333333333337</v>
      </c>
      <c r="K4546" s="22">
        <f>HOUR(Flights[[#This Row],[Scheduled Departure]])</f>
        <v>17</v>
      </c>
      <c r="L4546" s="1">
        <v>0.73611111111111116</v>
      </c>
      <c r="M4546">
        <f>(L4546-J4546)*24*60</f>
        <v>-4.9999999999999822</v>
      </c>
      <c r="N4546" s="16">
        <f>Flights[[#This Row],[Length (min)]]/60</f>
        <v>3.6166666666666667</v>
      </c>
      <c r="O4546">
        <v>217</v>
      </c>
      <c r="P4546">
        <v>1744</v>
      </c>
      <c r="Q4546" s="18">
        <f>IFERROR(Flights[[#This Row],[Distance]]/Flights[[#This Row],[Length (hr)]], "")</f>
        <v>482.21198156682027</v>
      </c>
      <c r="R4546" s="1">
        <v>0.98819444444444449</v>
      </c>
      <c r="S4546" s="1" t="str">
        <f>IF(Flights[[#This Row],[Length (hr)]]&lt;2, "No meal", IF(Flights[[#This Row],[Length (hr)]]&lt;3.5, "Light meal", "Full meal"))</f>
        <v>Full meal</v>
      </c>
      <c r="T4546" s="1" t="str">
        <f>IF(AND(Flights[[#This Row],[Airline]]="US Airways", Flights[[#This Row],[Meal]]="Full Meal"), "Yes", "No")</f>
        <v>No</v>
      </c>
      <c r="U4546" s="1">
        <v>0.97013888888888888</v>
      </c>
      <c r="V4546">
        <v>-26</v>
      </c>
      <c r="W4546" s="1" t="str">
        <f>IF(Flights[[#This Row],[Arrival Delay]] = "", "Cancelled", IF(Flights[[#This Row],[Arrival Delay]]&gt;15, "Delayed", "On time"))</f>
        <v>On time</v>
      </c>
      <c r="X4546" t="str">
        <f>IF(Flights[[#This Row],[Status]]&lt;&gt;"Delayed","", IF(Flights[[#This Row],[Arrival Delay]]&gt;120, "Severe", IF(Flights[[#This Row],[Arrival Delay]]&gt;60, "Major", "Moderate")))</f>
        <v/>
      </c>
      <c r="Y4546" t="b">
        <v>0</v>
      </c>
      <c r="AA4546" t="str">
        <f>IF(OR(AND(Flights[[#This Row],[Status]]="Cancelled", Flights[[#This Row],[Cancellation Reason]]="Airline/Carrier"), Flights[[#This Row],[Delay Type]]="Severe"), "Yes", "No")</f>
        <v>No</v>
      </c>
    </row>
    <row r="4547" spans="1:27" x14ac:dyDescent="0.3">
      <c r="A4547" s="3">
        <v>42337</v>
      </c>
      <c r="B4547" s="22">
        <f>WEEKNUM(Flights[[#This Row],[Date]], 1)</f>
        <v>49</v>
      </c>
      <c r="C4547" s="22">
        <f>WEEKDAY(Flights[[#This Row],[Date]],1)</f>
        <v>1</v>
      </c>
      <c r="D4547" t="s">
        <v>1415</v>
      </c>
      <c r="E4547" t="s">
        <v>1994</v>
      </c>
      <c r="F4547" t="s">
        <v>0</v>
      </c>
      <c r="G4547" t="s">
        <v>340</v>
      </c>
      <c r="H4547" t="str">
        <f>_xlfn.XLOOKUP(Flights[[#This Row],[Destination]], Airports!$A$2:$A$78, Airports!$D$2:$D$78)</f>
        <v>San Antonio</v>
      </c>
      <c r="I4547" t="str" cm="1">
        <f t="array" ref="I4547">_xlfn.XLOOKUP(Flights[[#This Row],[Destination]],_xlfn._TRO_TRAILING( Airports!A:A),_xlfn._TRO_TRAILING( Airports!E:E), "Not found")</f>
        <v>TX</v>
      </c>
      <c r="J4547" s="1">
        <v>0.81388888888888888</v>
      </c>
      <c r="K4547" s="22">
        <f>HOUR(Flights[[#This Row],[Scheduled Departure]])</f>
        <v>19</v>
      </c>
      <c r="L4547" s="1">
        <v>0.81666666666666665</v>
      </c>
      <c r="M4547">
        <f>(L4547-J4547)*24*60</f>
        <v>3.9999999999999858</v>
      </c>
      <c r="N4547" s="16">
        <f>Flights[[#This Row],[Length (min)]]/60</f>
        <v>2.5166666666666666</v>
      </c>
      <c r="O4547">
        <v>151</v>
      </c>
      <c r="P4547">
        <v>1211</v>
      </c>
      <c r="Q4547" s="18">
        <f>IFERROR(Flights[[#This Row],[Distance]]/Flights[[#This Row],[Length (hr)]], "")</f>
        <v>481.19205298013247</v>
      </c>
      <c r="R4547" s="1">
        <v>1.8055555555555554E-2</v>
      </c>
      <c r="S4547" s="1" t="str">
        <f>IF(Flights[[#This Row],[Length (hr)]]&lt;2, "No meal", IF(Flights[[#This Row],[Length (hr)]]&lt;3.5, "Light meal", "Full meal"))</f>
        <v>Light meal</v>
      </c>
      <c r="T4547" s="1" t="str">
        <f>IF(AND(Flights[[#This Row],[Airline]]="US Airways", Flights[[#This Row],[Meal]]="Full Meal"), "Yes", "No")</f>
        <v>No</v>
      </c>
      <c r="U4547" s="1">
        <v>4.8611111111111112E-3</v>
      </c>
      <c r="V4547">
        <v>-19</v>
      </c>
      <c r="W4547" s="1" t="str">
        <f>IF(Flights[[#This Row],[Arrival Delay]] = "", "Cancelled", IF(Flights[[#This Row],[Arrival Delay]]&gt;15, "Delayed", "On time"))</f>
        <v>On time</v>
      </c>
      <c r="X4547" t="str">
        <f>IF(Flights[[#This Row],[Status]]&lt;&gt;"Delayed","", IF(Flights[[#This Row],[Arrival Delay]]&gt;120, "Severe", IF(Flights[[#This Row],[Arrival Delay]]&gt;60, "Major", "Moderate")))</f>
        <v/>
      </c>
      <c r="Y4547" t="b">
        <v>0</v>
      </c>
      <c r="AA4547" t="str">
        <f>IF(OR(AND(Flights[[#This Row],[Status]]="Cancelled", Flights[[#This Row],[Cancellation Reason]]="Airline/Carrier"), Flights[[#This Row],[Delay Type]]="Severe"), "Yes", "No")</f>
        <v>No</v>
      </c>
    </row>
    <row r="4548" spans="1:27" x14ac:dyDescent="0.3">
      <c r="A4548" s="3">
        <v>42337</v>
      </c>
      <c r="B4548" s="22">
        <f>WEEKNUM(Flights[[#This Row],[Date]], 1)</f>
        <v>49</v>
      </c>
      <c r="C4548" s="22">
        <f>WEEKDAY(Flights[[#This Row],[Date]],1)</f>
        <v>1</v>
      </c>
      <c r="D4548" t="s">
        <v>1708</v>
      </c>
      <c r="E4548" t="s">
        <v>1995</v>
      </c>
      <c r="F4548" t="s">
        <v>0</v>
      </c>
      <c r="G4548" t="s">
        <v>356</v>
      </c>
      <c r="H4548" t="str">
        <f>_xlfn.XLOOKUP(Flights[[#This Row],[Destination]], Airports!$A$2:$A$78, Airports!$D$2:$D$78)</f>
        <v>Tucson</v>
      </c>
      <c r="I4548" t="str" cm="1">
        <f t="array" ref="I4548">_xlfn.XLOOKUP(Flights[[#This Row],[Destination]],_xlfn._TRO_TRAILING( Airports!A:A),_xlfn._TRO_TRAILING( Airports!E:E), "Not found")</f>
        <v>AZ</v>
      </c>
      <c r="J4548" s="1">
        <v>0.88888888888888884</v>
      </c>
      <c r="K4548" s="22">
        <f>HOUR(Flights[[#This Row],[Scheduled Departure]])</f>
        <v>21</v>
      </c>
      <c r="L4548" s="1">
        <v>0.8930555555555556</v>
      </c>
      <c r="M4548">
        <f>(L4548-J4548)*24*60</f>
        <v>6.0000000000001386</v>
      </c>
      <c r="N4548" s="16">
        <f>Flights[[#This Row],[Length (min)]]/60</f>
        <v>1.1833333333333333</v>
      </c>
      <c r="O4548">
        <v>71</v>
      </c>
      <c r="P4548">
        <v>451</v>
      </c>
      <c r="Q4548" s="18">
        <f>IFERROR(Flights[[#This Row],[Distance]]/Flights[[#This Row],[Length (hr)]], "")</f>
        <v>381.12676056338029</v>
      </c>
      <c r="R4548" s="1">
        <v>0.98263888888888884</v>
      </c>
      <c r="S4548" s="1" t="str">
        <f>IF(Flights[[#This Row],[Length (hr)]]&lt;2, "No meal", IF(Flights[[#This Row],[Length (hr)]]&lt;3.5, "Light meal", "Full meal"))</f>
        <v>No meal</v>
      </c>
      <c r="T4548" s="1" t="str">
        <f>IF(AND(Flights[[#This Row],[Airline]]="US Airways", Flights[[#This Row],[Meal]]="Full Meal"), "Yes", "No")</f>
        <v>No</v>
      </c>
      <c r="U4548" s="1">
        <v>0.98402777777777772</v>
      </c>
      <c r="V4548">
        <v>2</v>
      </c>
      <c r="W4548" s="1" t="str">
        <f>IF(Flights[[#This Row],[Arrival Delay]] = "", "Cancelled", IF(Flights[[#This Row],[Arrival Delay]]&gt;15, "Delayed", "On time"))</f>
        <v>On time</v>
      </c>
      <c r="X4548" t="str">
        <f>IF(Flights[[#This Row],[Status]]&lt;&gt;"Delayed","", IF(Flights[[#This Row],[Arrival Delay]]&gt;120, "Severe", IF(Flights[[#This Row],[Arrival Delay]]&gt;60, "Major", "Moderate")))</f>
        <v/>
      </c>
      <c r="Y4548" t="b">
        <v>0</v>
      </c>
      <c r="AA4548" t="str">
        <f>IF(OR(AND(Flights[[#This Row],[Status]]="Cancelled", Flights[[#This Row],[Cancellation Reason]]="Airline/Carrier"), Flights[[#This Row],[Delay Type]]="Severe"), "Yes", "No")</f>
        <v>No</v>
      </c>
    </row>
    <row r="4549" spans="1:27" x14ac:dyDescent="0.3">
      <c r="A4549" s="3">
        <v>42337</v>
      </c>
      <c r="B4549" s="22">
        <f>WEEKNUM(Flights[[#This Row],[Date]], 1)</f>
        <v>49</v>
      </c>
      <c r="C4549" s="22">
        <f>WEEKDAY(Flights[[#This Row],[Date]],1)</f>
        <v>1</v>
      </c>
      <c r="D4549" t="s">
        <v>528</v>
      </c>
      <c r="E4549" t="s">
        <v>1994</v>
      </c>
      <c r="F4549" t="s">
        <v>0</v>
      </c>
      <c r="G4549" t="s">
        <v>331</v>
      </c>
      <c r="H4549" t="str">
        <f>_xlfn.XLOOKUP(Flights[[#This Row],[Destination]], Airports!$A$2:$A$78, Airports!$D$2:$D$78)</f>
        <v>Palm Springs</v>
      </c>
      <c r="I4549" t="str" cm="1">
        <f t="array" ref="I4549">_xlfn.XLOOKUP(Flights[[#This Row],[Destination]],_xlfn._TRO_TRAILING( Airports!A:A),_xlfn._TRO_TRAILING( Airports!E:E), "Not found")</f>
        <v>CA</v>
      </c>
      <c r="J4549" s="1">
        <v>0.90416666666666667</v>
      </c>
      <c r="K4549" s="22">
        <f>HOUR(Flights[[#This Row],[Scheduled Departure]])</f>
        <v>21</v>
      </c>
      <c r="L4549" s="1">
        <v>0.89930555555555558</v>
      </c>
      <c r="M4549">
        <f>(L4549-J4549)*24*60</f>
        <v>-6.9999999999999751</v>
      </c>
      <c r="N4549" s="16">
        <f>Flights[[#This Row],[Length (min)]]/60</f>
        <v>0.85</v>
      </c>
      <c r="O4549">
        <v>51</v>
      </c>
      <c r="P4549">
        <v>110</v>
      </c>
      <c r="Q4549" s="18">
        <f>IFERROR(Flights[[#This Row],[Distance]]/Flights[[#This Row],[Length (hr)]], "")</f>
        <v>129.41176470588235</v>
      </c>
      <c r="R4549" s="1">
        <v>0.94236111111111109</v>
      </c>
      <c r="S4549" s="1" t="str">
        <f>IF(Flights[[#This Row],[Length (hr)]]&lt;2, "No meal", IF(Flights[[#This Row],[Length (hr)]]&lt;3.5, "Light meal", "Full meal"))</f>
        <v>No meal</v>
      </c>
      <c r="T4549" s="1" t="str">
        <f>IF(AND(Flights[[#This Row],[Airline]]="US Airways", Flights[[#This Row],[Meal]]="Full Meal"), "Yes", "No")</f>
        <v>No</v>
      </c>
      <c r="U4549" s="1">
        <v>0.93472222222222223</v>
      </c>
      <c r="V4549">
        <v>-11</v>
      </c>
      <c r="W4549" s="1" t="str">
        <f>IF(Flights[[#This Row],[Arrival Delay]] = "", "Cancelled", IF(Flights[[#This Row],[Arrival Delay]]&gt;15, "Delayed", "On time"))</f>
        <v>On time</v>
      </c>
      <c r="X4549" t="str">
        <f>IF(Flights[[#This Row],[Status]]&lt;&gt;"Delayed","", IF(Flights[[#This Row],[Arrival Delay]]&gt;120, "Severe", IF(Flights[[#This Row],[Arrival Delay]]&gt;60, "Major", "Moderate")))</f>
        <v/>
      </c>
      <c r="Y4549" t="b">
        <v>0</v>
      </c>
      <c r="AA4549" t="str">
        <f>IF(OR(AND(Flights[[#This Row],[Status]]="Cancelled", Flights[[#This Row],[Cancellation Reason]]="Airline/Carrier"), Flights[[#This Row],[Delay Type]]="Severe"), "Yes", "No")</f>
        <v>No</v>
      </c>
    </row>
    <row r="4550" spans="1:27" x14ac:dyDescent="0.3">
      <c r="A4550" s="3">
        <v>42337</v>
      </c>
      <c r="B4550" s="22">
        <f>WEEKNUM(Flights[[#This Row],[Date]], 1)</f>
        <v>49</v>
      </c>
      <c r="C4550" s="22">
        <f>WEEKDAY(Flights[[#This Row],[Date]],1)</f>
        <v>1</v>
      </c>
      <c r="D4550" t="s">
        <v>205</v>
      </c>
      <c r="E4550" t="s">
        <v>1987</v>
      </c>
      <c r="F4550" t="s">
        <v>0</v>
      </c>
      <c r="G4550" t="s">
        <v>28</v>
      </c>
      <c r="H4550" t="str">
        <f>_xlfn.XLOOKUP(Flights[[#This Row],[Destination]], Airports!$A$2:$A$78, Airports!$D$2:$D$78)</f>
        <v>Philadelphia</v>
      </c>
      <c r="I4550" t="str" cm="1">
        <f t="array" ref="I4550">_xlfn.XLOOKUP(Flights[[#This Row],[Destination]],_xlfn._TRO_TRAILING( Airports!A:A),_xlfn._TRO_TRAILING( Airports!E:E), "Not found")</f>
        <v>PA</v>
      </c>
      <c r="J4550" s="1">
        <v>0.92361111111111116</v>
      </c>
      <c r="K4550" s="22">
        <f>HOUR(Flights[[#This Row],[Scheduled Departure]])</f>
        <v>22</v>
      </c>
      <c r="L4550" s="1">
        <v>0.96875</v>
      </c>
      <c r="M4550">
        <f>(L4550-J4550)*24*60</f>
        <v>64.999999999999929</v>
      </c>
      <c r="N4550" s="16">
        <f>Flights[[#This Row],[Length (min)]]/60</f>
        <v>4.4000000000000004</v>
      </c>
      <c r="O4550">
        <v>264</v>
      </c>
      <c r="P4550">
        <v>2402</v>
      </c>
      <c r="Q4550" s="18">
        <f>IFERROR(Flights[[#This Row],[Distance]]/Flights[[#This Row],[Length (hr)]], "")</f>
        <v>545.90909090909088</v>
      </c>
      <c r="R4550" s="1">
        <v>0.2590277777777778</v>
      </c>
      <c r="S4550" s="1" t="str">
        <f>IF(Flights[[#This Row],[Length (hr)]]&lt;2, "No meal", IF(Flights[[#This Row],[Length (hr)]]&lt;3.5, "Light meal", "Full meal"))</f>
        <v>Full meal</v>
      </c>
      <c r="T4550" s="1" t="str">
        <f>IF(AND(Flights[[#This Row],[Airline]]="US Airways", Flights[[#This Row],[Meal]]="Full Meal"), "Yes", "No")</f>
        <v>No</v>
      </c>
      <c r="U4550" s="1">
        <v>0.27708333333333335</v>
      </c>
      <c r="V4550">
        <v>26</v>
      </c>
      <c r="W4550" s="1" t="str">
        <f>IF(Flights[[#This Row],[Arrival Delay]] = "", "Cancelled", IF(Flights[[#This Row],[Arrival Delay]]&gt;15, "Delayed", "On time"))</f>
        <v>Delayed</v>
      </c>
      <c r="X4550" t="str">
        <f>IF(Flights[[#This Row],[Status]]&lt;&gt;"Delayed","", IF(Flights[[#This Row],[Arrival Delay]]&gt;120, "Severe", IF(Flights[[#This Row],[Arrival Delay]]&gt;60, "Major", "Moderate")))</f>
        <v>Moderate</v>
      </c>
      <c r="Y4550" t="b">
        <v>0</v>
      </c>
      <c r="AA4550" t="str">
        <f>IF(OR(AND(Flights[[#This Row],[Status]]="Cancelled", Flights[[#This Row],[Cancellation Reason]]="Airline/Carrier"), Flights[[#This Row],[Delay Type]]="Severe"), "Yes", "No")</f>
        <v>No</v>
      </c>
    </row>
    <row r="4551" spans="1:27" x14ac:dyDescent="0.3">
      <c r="A4551" s="3">
        <v>42337</v>
      </c>
      <c r="B4551" s="22">
        <f>WEEKNUM(Flights[[#This Row],[Date]], 1)</f>
        <v>49</v>
      </c>
      <c r="C4551" s="22">
        <f>WEEKDAY(Flights[[#This Row],[Date]],1)</f>
        <v>1</v>
      </c>
      <c r="D4551" t="s">
        <v>157</v>
      </c>
      <c r="E4551" t="s">
        <v>1987</v>
      </c>
      <c r="F4551" t="s">
        <v>0</v>
      </c>
      <c r="G4551" t="s">
        <v>26</v>
      </c>
      <c r="H4551" t="str">
        <f>_xlfn.XLOOKUP(Flights[[#This Row],[Destination]], Airports!$A$2:$A$78, Airports!$D$2:$D$78)</f>
        <v>Atlanta</v>
      </c>
      <c r="I4551" t="str" cm="1">
        <f t="array" ref="I4551">_xlfn.XLOOKUP(Flights[[#This Row],[Destination]],_xlfn._TRO_TRAILING( Airports!A:A),_xlfn._TRO_TRAILING( Airports!E:E), "Not found")</f>
        <v>GA</v>
      </c>
      <c r="J4551" s="1">
        <v>0.97569444444444442</v>
      </c>
      <c r="K4551" s="22">
        <f>HOUR(Flights[[#This Row],[Scheduled Departure]])</f>
        <v>23</v>
      </c>
      <c r="L4551" s="1">
        <v>0.97222222222222221</v>
      </c>
      <c r="M4551">
        <f>(L4551-J4551)*24*60</f>
        <v>-4.9999999999999822</v>
      </c>
      <c r="N4551" s="16">
        <f>Flights[[#This Row],[Length (min)]]/60</f>
        <v>4.0333333333333332</v>
      </c>
      <c r="O4551">
        <v>242</v>
      </c>
      <c r="P4551">
        <v>1947</v>
      </c>
      <c r="Q4551" s="18">
        <f>IFERROR(Flights[[#This Row],[Distance]]/Flights[[#This Row],[Length (hr)]], "")</f>
        <v>482.72727272727275</v>
      </c>
      <c r="R4551" s="1">
        <v>0.27638888888888891</v>
      </c>
      <c r="S4551" s="1" t="str">
        <f>IF(Flights[[#This Row],[Length (hr)]]&lt;2, "No meal", IF(Flights[[#This Row],[Length (hr)]]&lt;3.5, "Light meal", "Full meal"))</f>
        <v>Full meal</v>
      </c>
      <c r="T4551" s="1" t="str">
        <f>IF(AND(Flights[[#This Row],[Airline]]="US Airways", Flights[[#This Row],[Meal]]="Full Meal"), "Yes", "No")</f>
        <v>No</v>
      </c>
      <c r="U4551" s="1">
        <v>0.26527777777777778</v>
      </c>
      <c r="V4551">
        <v>-16</v>
      </c>
      <c r="W4551" s="1" t="str">
        <f>IF(Flights[[#This Row],[Arrival Delay]] = "", "Cancelled", IF(Flights[[#This Row],[Arrival Delay]]&gt;15, "Delayed", "On time"))</f>
        <v>On time</v>
      </c>
      <c r="X4551" t="str">
        <f>IF(Flights[[#This Row],[Status]]&lt;&gt;"Delayed","", IF(Flights[[#This Row],[Arrival Delay]]&gt;120, "Severe", IF(Flights[[#This Row],[Arrival Delay]]&gt;60, "Major", "Moderate")))</f>
        <v/>
      </c>
      <c r="Y4551" t="b">
        <v>0</v>
      </c>
      <c r="AA4551" t="str">
        <f>IF(OR(AND(Flights[[#This Row],[Status]]="Cancelled", Flights[[#This Row],[Cancellation Reason]]="Airline/Carrier"), Flights[[#This Row],[Delay Type]]="Severe"), "Yes", "No")</f>
        <v>No</v>
      </c>
    </row>
    <row r="4552" spans="1:27" x14ac:dyDescent="0.3">
      <c r="A4552" s="3">
        <v>42338</v>
      </c>
      <c r="B4552" s="22">
        <f>WEEKNUM(Flights[[#This Row],[Date]], 1)</f>
        <v>49</v>
      </c>
      <c r="C4552" s="22">
        <f>WEEKDAY(Flights[[#This Row],[Date]],1)</f>
        <v>2</v>
      </c>
      <c r="D4552" t="s">
        <v>163</v>
      </c>
      <c r="E4552" t="s">
        <v>1987</v>
      </c>
      <c r="F4552" t="s">
        <v>0</v>
      </c>
      <c r="G4552" t="s">
        <v>10</v>
      </c>
      <c r="H4552" t="str">
        <f>_xlfn.XLOOKUP(Flights[[#This Row],[Destination]], Airports!$A$2:$A$78, Airports!$D$2:$D$78)</f>
        <v>Boston</v>
      </c>
      <c r="I4552" t="str" cm="1">
        <f t="array" ref="I4552">_xlfn.XLOOKUP(Flights[[#This Row],[Destination]],_xlfn._TRO_TRAILING( Airports!A:A),_xlfn._TRO_TRAILING( Airports!E:E), "Not found")</f>
        <v>MA</v>
      </c>
      <c r="J4552" s="1">
        <v>0.29166666666666669</v>
      </c>
      <c r="K4552" s="22">
        <f>HOUR(Flights[[#This Row],[Scheduled Departure]])</f>
        <v>7</v>
      </c>
      <c r="L4552" s="1">
        <v>0.29236111111111113</v>
      </c>
      <c r="M4552">
        <f>(L4552-J4552)*24*60</f>
        <v>0.99999999999999645</v>
      </c>
      <c r="N4552" s="16">
        <f>Flights[[#This Row],[Length (min)]]/60</f>
        <v>4.9833333333333334</v>
      </c>
      <c r="O4552">
        <v>299</v>
      </c>
      <c r="P4552">
        <v>2611</v>
      </c>
      <c r="Q4552" s="18">
        <f>IFERROR(Flights[[#This Row],[Distance]]/Flights[[#This Row],[Length (hr)]], "")</f>
        <v>523.94648829431435</v>
      </c>
      <c r="R4552" s="1">
        <v>0.63680555555555551</v>
      </c>
      <c r="S4552" s="1" t="str">
        <f>IF(Flights[[#This Row],[Length (hr)]]&lt;2, "No meal", IF(Flights[[#This Row],[Length (hr)]]&lt;3.5, "Light meal", "Full meal"))</f>
        <v>Full meal</v>
      </c>
      <c r="T4552" s="1" t="str">
        <f>IF(AND(Flights[[#This Row],[Airline]]="US Airways", Flights[[#This Row],[Meal]]="Full Meal"), "Yes", "No")</f>
        <v>No</v>
      </c>
      <c r="U4552" s="1">
        <v>0.625</v>
      </c>
      <c r="V4552">
        <v>-17</v>
      </c>
      <c r="W4552" s="1" t="str">
        <f>IF(Flights[[#This Row],[Arrival Delay]] = "", "Cancelled", IF(Flights[[#This Row],[Arrival Delay]]&gt;15, "Delayed", "On time"))</f>
        <v>On time</v>
      </c>
      <c r="X4552" t="str">
        <f>IF(Flights[[#This Row],[Status]]&lt;&gt;"Delayed","", IF(Flights[[#This Row],[Arrival Delay]]&gt;120, "Severe", IF(Flights[[#This Row],[Arrival Delay]]&gt;60, "Major", "Moderate")))</f>
        <v/>
      </c>
      <c r="Y4552" t="b">
        <v>0</v>
      </c>
      <c r="AA4552" t="str">
        <f>IF(OR(AND(Flights[[#This Row],[Status]]="Cancelled", Flights[[#This Row],[Cancellation Reason]]="Airline/Carrier"), Flights[[#This Row],[Delay Type]]="Severe"), "Yes", "No")</f>
        <v>No</v>
      </c>
    </row>
    <row r="4553" spans="1:27" x14ac:dyDescent="0.3">
      <c r="A4553" s="3">
        <v>42338</v>
      </c>
      <c r="B4553" s="22">
        <f>WEEKNUM(Flights[[#This Row],[Date]], 1)</f>
        <v>49</v>
      </c>
      <c r="C4553" s="22">
        <f>WEEKDAY(Flights[[#This Row],[Date]],1)</f>
        <v>2</v>
      </c>
      <c r="D4553" t="s">
        <v>1012</v>
      </c>
      <c r="E4553" t="s">
        <v>1989</v>
      </c>
      <c r="F4553" t="s">
        <v>0</v>
      </c>
      <c r="G4553" t="s">
        <v>12</v>
      </c>
      <c r="H4553" t="str">
        <f>_xlfn.XLOOKUP(Flights[[#This Row],[Destination]], Airports!$A$2:$A$78, Airports!$D$2:$D$78)</f>
        <v>New York</v>
      </c>
      <c r="I4553" t="str" cm="1">
        <f t="array" ref="I4553">_xlfn.XLOOKUP(Flights[[#This Row],[Destination]],_xlfn._TRO_TRAILING( Airports!A:A),_xlfn._TRO_TRAILING( Airports!E:E), "Not found")</f>
        <v>NY</v>
      </c>
      <c r="J4553" s="1">
        <v>0.36458333333333331</v>
      </c>
      <c r="K4553" s="22">
        <f>HOUR(Flights[[#This Row],[Scheduled Departure]])</f>
        <v>8</v>
      </c>
      <c r="L4553" s="1">
        <v>0.35902777777777778</v>
      </c>
      <c r="M4553">
        <f>(L4553-J4553)*24*60</f>
        <v>-7.9999999999999716</v>
      </c>
      <c r="N4553" s="16">
        <f>Flights[[#This Row],[Length (min)]]/60</f>
        <v>4.8499999999999996</v>
      </c>
      <c r="O4553">
        <v>291</v>
      </c>
      <c r="P4553">
        <v>2475</v>
      </c>
      <c r="Q4553" s="18">
        <f>IFERROR(Flights[[#This Row],[Distance]]/Flights[[#This Row],[Length (hr)]], "")</f>
        <v>510.30927835051551</v>
      </c>
      <c r="R4553" s="1">
        <v>0.71805555555555556</v>
      </c>
      <c r="S4553" s="1" t="str">
        <f>IF(Flights[[#This Row],[Length (hr)]]&lt;2, "No meal", IF(Flights[[#This Row],[Length (hr)]]&lt;3.5, "Light meal", "Full meal"))</f>
        <v>Full meal</v>
      </c>
      <c r="T4553" s="1" t="str">
        <f>IF(AND(Flights[[#This Row],[Airline]]="US Airways", Flights[[#This Row],[Meal]]="Full Meal"), "Yes", "No")</f>
        <v>No</v>
      </c>
      <c r="U4553" s="1">
        <v>0.68611111111111112</v>
      </c>
      <c r="V4553">
        <v>-46</v>
      </c>
      <c r="W4553" s="1" t="str">
        <f>IF(Flights[[#This Row],[Arrival Delay]] = "", "Cancelled", IF(Flights[[#This Row],[Arrival Delay]]&gt;15, "Delayed", "On time"))</f>
        <v>On time</v>
      </c>
      <c r="X4553" t="str">
        <f>IF(Flights[[#This Row],[Status]]&lt;&gt;"Delayed","", IF(Flights[[#This Row],[Arrival Delay]]&gt;120, "Severe", IF(Flights[[#This Row],[Arrival Delay]]&gt;60, "Major", "Moderate")))</f>
        <v/>
      </c>
      <c r="Y4553" t="b">
        <v>0</v>
      </c>
      <c r="AA4553" t="str">
        <f>IF(OR(AND(Flights[[#This Row],[Status]]="Cancelled", Flights[[#This Row],[Cancellation Reason]]="Airline/Carrier"), Flights[[#This Row],[Delay Type]]="Severe"), "Yes", "No")</f>
        <v>No</v>
      </c>
    </row>
    <row r="4554" spans="1:27" x14ac:dyDescent="0.3">
      <c r="A4554" s="3">
        <v>42338</v>
      </c>
      <c r="B4554" s="22">
        <f>WEEKNUM(Flights[[#This Row],[Date]], 1)</f>
        <v>49</v>
      </c>
      <c r="C4554" s="22">
        <f>WEEKDAY(Flights[[#This Row],[Date]],1)</f>
        <v>2</v>
      </c>
      <c r="D4554" t="s">
        <v>53</v>
      </c>
      <c r="E4554" t="s">
        <v>1987</v>
      </c>
      <c r="F4554" t="s">
        <v>0</v>
      </c>
      <c r="G4554" t="s">
        <v>20</v>
      </c>
      <c r="H4554" t="str">
        <f>_xlfn.XLOOKUP(Flights[[#This Row],[Destination]], Airports!$A$2:$A$78, Airports!$D$2:$D$78)</f>
        <v>Kahului</v>
      </c>
      <c r="I4554" t="str" cm="1">
        <f t="array" ref="I4554">_xlfn.XLOOKUP(Flights[[#This Row],[Destination]],_xlfn._TRO_TRAILING( Airports!A:A),_xlfn._TRO_TRAILING( Airports!E:E), "Not found")</f>
        <v>HI</v>
      </c>
      <c r="J4554" s="1">
        <v>0.375</v>
      </c>
      <c r="K4554" s="22">
        <f>HOUR(Flights[[#This Row],[Scheduled Departure]])</f>
        <v>9</v>
      </c>
      <c r="L4554" s="1">
        <v>0.37222222222222223</v>
      </c>
      <c r="M4554">
        <f>(L4554-J4554)*24*60</f>
        <v>-3.9999999999999858</v>
      </c>
      <c r="N4554" s="16">
        <f>Flights[[#This Row],[Length (min)]]/60</f>
        <v>5.6333333333333337</v>
      </c>
      <c r="O4554">
        <v>338</v>
      </c>
      <c r="P4554">
        <v>2486</v>
      </c>
      <c r="Q4554" s="18">
        <f>IFERROR(Flights[[#This Row],[Distance]]/Flights[[#This Row],[Length (hr)]], "")</f>
        <v>441.30177514792894</v>
      </c>
      <c r="R4554" s="1">
        <v>0.53888888888888886</v>
      </c>
      <c r="S4554" s="1" t="str">
        <f>IF(Flights[[#This Row],[Length (hr)]]&lt;2, "No meal", IF(Flights[[#This Row],[Length (hr)]]&lt;3.5, "Light meal", "Full meal"))</f>
        <v>Full meal</v>
      </c>
      <c r="T4554" s="1" t="str">
        <f>IF(AND(Flights[[#This Row],[Airline]]="US Airways", Flights[[#This Row],[Meal]]="Full Meal"), "Yes", "No")</f>
        <v>No</v>
      </c>
      <c r="U4554" s="1">
        <v>0.52361111111111114</v>
      </c>
      <c r="V4554">
        <v>-22</v>
      </c>
      <c r="W4554" s="1" t="str">
        <f>IF(Flights[[#This Row],[Arrival Delay]] = "", "Cancelled", IF(Flights[[#This Row],[Arrival Delay]]&gt;15, "Delayed", "On time"))</f>
        <v>On time</v>
      </c>
      <c r="X4554" t="str">
        <f>IF(Flights[[#This Row],[Status]]&lt;&gt;"Delayed","", IF(Flights[[#This Row],[Arrival Delay]]&gt;120, "Severe", IF(Flights[[#This Row],[Arrival Delay]]&gt;60, "Major", "Moderate")))</f>
        <v/>
      </c>
      <c r="Y4554" t="b">
        <v>0</v>
      </c>
      <c r="AA4554" t="str">
        <f>IF(OR(AND(Flights[[#This Row],[Status]]="Cancelled", Flights[[#This Row],[Cancellation Reason]]="Airline/Carrier"), Flights[[#This Row],[Delay Type]]="Severe"), "Yes", "No")</f>
        <v>No</v>
      </c>
    </row>
    <row r="4555" spans="1:27" x14ac:dyDescent="0.3">
      <c r="A4555" s="3">
        <v>42338</v>
      </c>
      <c r="B4555" s="22">
        <f>WEEKNUM(Flights[[#This Row],[Date]], 1)</f>
        <v>49</v>
      </c>
      <c r="C4555" s="22">
        <f>WEEKDAY(Flights[[#This Row],[Date]],1)</f>
        <v>2</v>
      </c>
      <c r="D4555" t="s">
        <v>1945</v>
      </c>
      <c r="E4555" t="s">
        <v>1995</v>
      </c>
      <c r="F4555" t="s">
        <v>0</v>
      </c>
      <c r="G4555" t="s">
        <v>349</v>
      </c>
      <c r="H4555" t="str">
        <f>_xlfn.XLOOKUP(Flights[[#This Row],[Destination]], Airports!$A$2:$A$78, Airports!$D$2:$D$78)</f>
        <v>Salt Lake City</v>
      </c>
      <c r="I4555" t="str" cm="1">
        <f t="array" ref="I4555">_xlfn.XLOOKUP(Flights[[#This Row],[Destination]],_xlfn._TRO_TRAILING( Airports!A:A),_xlfn._TRO_TRAILING( Airports!E:E), "Not found")</f>
        <v>UT</v>
      </c>
      <c r="J4555" s="1">
        <v>0.375</v>
      </c>
      <c r="K4555" s="22">
        <f>HOUR(Flights[[#This Row],[Scheduled Departure]])</f>
        <v>9</v>
      </c>
      <c r="L4555" s="1">
        <v>0.37291666666666667</v>
      </c>
      <c r="M4555">
        <f>(L4555-J4555)*24*60</f>
        <v>-2.9999999999999893</v>
      </c>
      <c r="N4555" s="16">
        <f>Flights[[#This Row],[Length (min)]]/60</f>
        <v>1.6833333333333333</v>
      </c>
      <c r="O4555">
        <v>101</v>
      </c>
      <c r="P4555">
        <v>590</v>
      </c>
      <c r="Q4555" s="18">
        <f>IFERROR(Flights[[#This Row],[Distance]]/Flights[[#This Row],[Length (hr)]], "")</f>
        <v>350.49504950495049</v>
      </c>
      <c r="R4555" s="1">
        <v>0.48958333333333331</v>
      </c>
      <c r="S4555" s="1" t="str">
        <f>IF(Flights[[#This Row],[Length (hr)]]&lt;2, "No meal", IF(Flights[[#This Row],[Length (hr)]]&lt;3.5, "Light meal", "Full meal"))</f>
        <v>No meal</v>
      </c>
      <c r="T4555" s="1" t="str">
        <f>IF(AND(Flights[[#This Row],[Airline]]="US Airways", Flights[[#This Row],[Meal]]="Full Meal"), "Yes", "No")</f>
        <v>No</v>
      </c>
      <c r="U4555" s="1">
        <v>0.48472222222222222</v>
      </c>
      <c r="V4555">
        <v>-7</v>
      </c>
      <c r="W4555" s="1" t="str">
        <f>IF(Flights[[#This Row],[Arrival Delay]] = "", "Cancelled", IF(Flights[[#This Row],[Arrival Delay]]&gt;15, "Delayed", "On time"))</f>
        <v>On time</v>
      </c>
      <c r="X4555" t="str">
        <f>IF(Flights[[#This Row],[Status]]&lt;&gt;"Delayed","", IF(Flights[[#This Row],[Arrival Delay]]&gt;120, "Severe", IF(Flights[[#This Row],[Arrival Delay]]&gt;60, "Major", "Moderate")))</f>
        <v/>
      </c>
      <c r="Y4555" t="b">
        <v>0</v>
      </c>
      <c r="AA4555" t="str">
        <f>IF(OR(AND(Flights[[#This Row],[Status]]="Cancelled", Flights[[#This Row],[Cancellation Reason]]="Airline/Carrier"), Flights[[#This Row],[Delay Type]]="Severe"), "Yes", "No")</f>
        <v>No</v>
      </c>
    </row>
    <row r="4556" spans="1:27" x14ac:dyDescent="0.3">
      <c r="A4556" s="3">
        <v>42338</v>
      </c>
      <c r="B4556" s="22">
        <f>WEEKNUM(Flights[[#This Row],[Date]], 1)</f>
        <v>49</v>
      </c>
      <c r="C4556" s="22">
        <f>WEEKDAY(Flights[[#This Row],[Date]],1)</f>
        <v>2</v>
      </c>
      <c r="D4556" t="s">
        <v>1947</v>
      </c>
      <c r="E4556" t="s">
        <v>1995</v>
      </c>
      <c r="F4556" t="s">
        <v>0</v>
      </c>
      <c r="G4556" t="s">
        <v>347</v>
      </c>
      <c r="H4556" t="str">
        <f>_xlfn.XLOOKUP(Flights[[#This Row],[Destination]], Airports!$A$2:$A$78, Airports!$D$2:$D$78)</f>
        <v>San Jose</v>
      </c>
      <c r="I4556" t="str" cm="1">
        <f t="array" ref="I4556">_xlfn.XLOOKUP(Flights[[#This Row],[Destination]],_xlfn._TRO_TRAILING( Airports!A:A),_xlfn._TRO_TRAILING( Airports!E:E), "Not found")</f>
        <v>CA</v>
      </c>
      <c r="J4556" s="1">
        <v>0.37847222222222221</v>
      </c>
      <c r="K4556" s="22">
        <f>HOUR(Flights[[#This Row],[Scheduled Departure]])</f>
        <v>9</v>
      </c>
      <c r="L4556" s="1">
        <v>0.39305555555555555</v>
      </c>
      <c r="M4556">
        <f>(L4556-J4556)*24*60</f>
        <v>21.000000000000007</v>
      </c>
      <c r="N4556" s="16">
        <f>Flights[[#This Row],[Length (min)]]/60</f>
        <v>1.0166666666666666</v>
      </c>
      <c r="O4556">
        <v>61</v>
      </c>
      <c r="P4556">
        <v>308</v>
      </c>
      <c r="Q4556" s="18">
        <f>IFERROR(Flights[[#This Row],[Distance]]/Flights[[#This Row],[Length (hr)]], "")</f>
        <v>302.95081967213116</v>
      </c>
      <c r="R4556" s="1">
        <v>0.42708333333333331</v>
      </c>
      <c r="S4556" s="1" t="str">
        <f>IF(Flights[[#This Row],[Length (hr)]]&lt;2, "No meal", IF(Flights[[#This Row],[Length (hr)]]&lt;3.5, "Light meal", "Full meal"))</f>
        <v>No meal</v>
      </c>
      <c r="T4556" s="1" t="str">
        <f>IF(AND(Flights[[#This Row],[Airline]]="US Airways", Flights[[#This Row],[Meal]]="Full Meal"), "Yes", "No")</f>
        <v>No</v>
      </c>
      <c r="U4556" s="1">
        <v>0.43541666666666667</v>
      </c>
      <c r="V4556">
        <v>12</v>
      </c>
      <c r="W4556" s="1" t="str">
        <f>IF(Flights[[#This Row],[Arrival Delay]] = "", "Cancelled", IF(Flights[[#This Row],[Arrival Delay]]&gt;15, "Delayed", "On time"))</f>
        <v>On time</v>
      </c>
      <c r="X4556" t="str">
        <f>IF(Flights[[#This Row],[Status]]&lt;&gt;"Delayed","", IF(Flights[[#This Row],[Arrival Delay]]&gt;120, "Severe", IF(Flights[[#This Row],[Arrival Delay]]&gt;60, "Major", "Moderate")))</f>
        <v/>
      </c>
      <c r="Y4556" t="b">
        <v>0</v>
      </c>
      <c r="AA4556" t="str">
        <f>IF(OR(AND(Flights[[#This Row],[Status]]="Cancelled", Flights[[#This Row],[Cancellation Reason]]="Airline/Carrier"), Flights[[#This Row],[Delay Type]]="Severe"), "Yes", "No")</f>
        <v>No</v>
      </c>
    </row>
    <row r="4557" spans="1:27" x14ac:dyDescent="0.3">
      <c r="A4557" s="3">
        <v>42338</v>
      </c>
      <c r="B4557" s="22">
        <f>WEEKNUM(Flights[[#This Row],[Date]], 1)</f>
        <v>49</v>
      </c>
      <c r="C4557" s="22">
        <f>WEEKDAY(Flights[[#This Row],[Date]],1)</f>
        <v>2</v>
      </c>
      <c r="D4557" t="s">
        <v>1949</v>
      </c>
      <c r="E4557" t="s">
        <v>1995</v>
      </c>
      <c r="F4557" t="s">
        <v>0</v>
      </c>
      <c r="G4557" t="s">
        <v>15</v>
      </c>
      <c r="H4557" t="str">
        <f>_xlfn.XLOOKUP(Flights[[#This Row],[Destination]], Airports!$A$2:$A$78, Airports!$D$2:$D$78)</f>
        <v>Las Vegas</v>
      </c>
      <c r="I4557" t="str" cm="1">
        <f t="array" ref="I4557">_xlfn.XLOOKUP(Flights[[#This Row],[Destination]],_xlfn._TRO_TRAILING( Airports!A:A),_xlfn._TRO_TRAILING( Airports!E:E), "Not found")</f>
        <v>NV</v>
      </c>
      <c r="J4557" s="1">
        <v>0.39583333333333331</v>
      </c>
      <c r="K4557" s="22">
        <f>HOUR(Flights[[#This Row],[Scheduled Departure]])</f>
        <v>9</v>
      </c>
      <c r="L4557" s="1">
        <v>0.41111111111111109</v>
      </c>
      <c r="M4557">
        <f>(L4557-J4557)*24*60</f>
        <v>22</v>
      </c>
      <c r="N4557" s="16">
        <f>Flights[[#This Row],[Length (min)]]/60</f>
        <v>0.91666666666666663</v>
      </c>
      <c r="O4557">
        <v>55</v>
      </c>
      <c r="P4557">
        <v>236</v>
      </c>
      <c r="Q4557" s="18">
        <f>IFERROR(Flights[[#This Row],[Distance]]/Flights[[#This Row],[Length (hr)]], "")</f>
        <v>257.45454545454544</v>
      </c>
      <c r="R4557" s="1">
        <v>0.44097222222222221</v>
      </c>
      <c r="S4557" s="1" t="str">
        <f>IF(Flights[[#This Row],[Length (hr)]]&lt;2, "No meal", IF(Flights[[#This Row],[Length (hr)]]&lt;3.5, "Light meal", "Full meal"))</f>
        <v>No meal</v>
      </c>
      <c r="T4557" s="1" t="str">
        <f>IF(AND(Flights[[#This Row],[Airline]]="US Airways", Flights[[#This Row],[Meal]]="Full Meal"), "Yes", "No")</f>
        <v>No</v>
      </c>
      <c r="U4557" s="1">
        <v>0.44930555555555557</v>
      </c>
      <c r="V4557">
        <v>12</v>
      </c>
      <c r="W4557" s="1" t="str">
        <f>IF(Flights[[#This Row],[Arrival Delay]] = "", "Cancelled", IF(Flights[[#This Row],[Arrival Delay]]&gt;15, "Delayed", "On time"))</f>
        <v>On time</v>
      </c>
      <c r="X4557" t="str">
        <f>IF(Flights[[#This Row],[Status]]&lt;&gt;"Delayed","", IF(Flights[[#This Row],[Arrival Delay]]&gt;120, "Severe", IF(Flights[[#This Row],[Arrival Delay]]&gt;60, "Major", "Moderate")))</f>
        <v/>
      </c>
      <c r="Y4557" t="b">
        <v>0</v>
      </c>
      <c r="AA4557" t="str">
        <f>IF(OR(AND(Flights[[#This Row],[Status]]="Cancelled", Flights[[#This Row],[Cancellation Reason]]="Airline/Carrier"), Flights[[#This Row],[Delay Type]]="Severe"), "Yes", "No")</f>
        <v>No</v>
      </c>
    </row>
    <row r="4558" spans="1:27" x14ac:dyDescent="0.3">
      <c r="A4558" s="3">
        <v>42338</v>
      </c>
      <c r="B4558" s="22">
        <f>WEEKNUM(Flights[[#This Row],[Date]], 1)</f>
        <v>49</v>
      </c>
      <c r="C4558" s="22">
        <f>WEEKDAY(Flights[[#This Row],[Date]],1)</f>
        <v>2</v>
      </c>
      <c r="D4558" t="s">
        <v>483</v>
      </c>
      <c r="E4558" t="s">
        <v>1994</v>
      </c>
      <c r="F4558" t="s">
        <v>0</v>
      </c>
      <c r="G4558" t="s">
        <v>29</v>
      </c>
      <c r="H4558" t="str">
        <f>_xlfn.XLOOKUP(Flights[[#This Row],[Destination]], Airports!$A$2:$A$78, Airports!$D$2:$D$78)</f>
        <v>Phoenix</v>
      </c>
      <c r="I4558" t="str" cm="1">
        <f t="array" ref="I4558">_xlfn.XLOOKUP(Flights[[#This Row],[Destination]],_xlfn._TRO_TRAILING( Airports!A:A),_xlfn._TRO_TRAILING( Airports!E:E), "Not found")</f>
        <v>AZ</v>
      </c>
      <c r="J4558" s="1">
        <v>0.42708333333333331</v>
      </c>
      <c r="K4558" s="22">
        <f>HOUR(Flights[[#This Row],[Scheduled Departure]])</f>
        <v>10</v>
      </c>
      <c r="L4558" s="1">
        <v>0.42916666666666664</v>
      </c>
      <c r="M4558">
        <f>(L4558-J4558)*24*60</f>
        <v>2.9999999999999893</v>
      </c>
      <c r="N4558" s="16">
        <f>Flights[[#This Row],[Length (min)]]/60</f>
        <v>1.3166666666666667</v>
      </c>
      <c r="O4558">
        <v>79</v>
      </c>
      <c r="P4558">
        <v>370</v>
      </c>
      <c r="Q4558" s="18">
        <f>IFERROR(Flights[[#This Row],[Distance]]/Flights[[#This Row],[Length (hr)]], "")</f>
        <v>281.01265822784808</v>
      </c>
      <c r="R4558" s="1">
        <v>0.52916666666666667</v>
      </c>
      <c r="S4558" s="1" t="str">
        <f>IF(Flights[[#This Row],[Length (hr)]]&lt;2, "No meal", IF(Flights[[#This Row],[Length (hr)]]&lt;3.5, "Light meal", "Full meal"))</f>
        <v>No meal</v>
      </c>
      <c r="T4558" s="1" t="str">
        <f>IF(AND(Flights[[#This Row],[Airline]]="US Airways", Flights[[#This Row],[Meal]]="Full Meal"), "Yes", "No")</f>
        <v>No</v>
      </c>
      <c r="U4558" s="1">
        <v>0.52569444444444446</v>
      </c>
      <c r="V4558">
        <v>-5</v>
      </c>
      <c r="W4558" s="1" t="str">
        <f>IF(Flights[[#This Row],[Arrival Delay]] = "", "Cancelled", IF(Flights[[#This Row],[Arrival Delay]]&gt;15, "Delayed", "On time"))</f>
        <v>On time</v>
      </c>
      <c r="X4558" t="str">
        <f>IF(Flights[[#This Row],[Status]]&lt;&gt;"Delayed","", IF(Flights[[#This Row],[Arrival Delay]]&gt;120, "Severe", IF(Flights[[#This Row],[Arrival Delay]]&gt;60, "Major", "Moderate")))</f>
        <v/>
      </c>
      <c r="Y4558" t="b">
        <v>0</v>
      </c>
      <c r="AA4558" t="str">
        <f>IF(OR(AND(Flights[[#This Row],[Status]]="Cancelled", Flights[[#This Row],[Cancellation Reason]]="Airline/Carrier"), Flights[[#This Row],[Delay Type]]="Severe"), "Yes", "No")</f>
        <v>No</v>
      </c>
    </row>
    <row r="4559" spans="1:27" x14ac:dyDescent="0.3">
      <c r="A4559" s="3">
        <v>42338</v>
      </c>
      <c r="B4559" s="22">
        <f>WEEKNUM(Flights[[#This Row],[Date]], 1)</f>
        <v>49</v>
      </c>
      <c r="C4559" s="22">
        <f>WEEKDAY(Flights[[#This Row],[Date]],1)</f>
        <v>2</v>
      </c>
      <c r="D4559" t="s">
        <v>175</v>
      </c>
      <c r="E4559" t="s">
        <v>1987</v>
      </c>
      <c r="F4559" t="s">
        <v>0</v>
      </c>
      <c r="G4559" t="s">
        <v>4</v>
      </c>
      <c r="H4559" t="str">
        <f>_xlfn.XLOOKUP(Flights[[#This Row],[Destination]], Airports!$A$2:$A$78, Airports!$D$2:$D$78)</f>
        <v>Chicago</v>
      </c>
      <c r="I4559" t="str" cm="1">
        <f t="array" ref="I4559">_xlfn.XLOOKUP(Flights[[#This Row],[Destination]],_xlfn._TRO_TRAILING( Airports!A:A),_xlfn._TRO_TRAILING( Airports!E:E), "Not found")</f>
        <v>IL</v>
      </c>
      <c r="J4559" s="1">
        <v>0.46875</v>
      </c>
      <c r="K4559" s="22">
        <f>HOUR(Flights[[#This Row],[Scheduled Departure]])</f>
        <v>11</v>
      </c>
      <c r="L4559" s="1">
        <v>0.46805555555555556</v>
      </c>
      <c r="M4559">
        <f>(L4559-J4559)*24*60</f>
        <v>-0.99999999999999645</v>
      </c>
      <c r="N4559" s="16">
        <f>Flights[[#This Row],[Length (min)]]/60</f>
        <v>4.083333333333333</v>
      </c>
      <c r="O4559">
        <v>245</v>
      </c>
      <c r="P4559">
        <v>1744</v>
      </c>
      <c r="Q4559" s="18">
        <f>IFERROR(Flights[[#This Row],[Distance]]/Flights[[#This Row],[Length (hr)]], "")</f>
        <v>427.10204081632656</v>
      </c>
      <c r="R4559" s="1">
        <v>0.73055555555555551</v>
      </c>
      <c r="S4559" s="1" t="str">
        <f>IF(Flights[[#This Row],[Length (hr)]]&lt;2, "No meal", IF(Flights[[#This Row],[Length (hr)]]&lt;3.5, "Light meal", "Full meal"))</f>
        <v>Full meal</v>
      </c>
      <c r="T4559" s="1" t="str">
        <f>IF(AND(Flights[[#This Row],[Airline]]="US Airways", Flights[[#This Row],[Meal]]="Full Meal"), "Yes", "No")</f>
        <v>No</v>
      </c>
      <c r="U4559" s="1">
        <v>0.72152777777777777</v>
      </c>
      <c r="V4559">
        <v>-13</v>
      </c>
      <c r="W4559" s="1" t="str">
        <f>IF(Flights[[#This Row],[Arrival Delay]] = "", "Cancelled", IF(Flights[[#This Row],[Arrival Delay]]&gt;15, "Delayed", "On time"))</f>
        <v>On time</v>
      </c>
      <c r="X4559" t="str">
        <f>IF(Flights[[#This Row],[Status]]&lt;&gt;"Delayed","", IF(Flights[[#This Row],[Arrival Delay]]&gt;120, "Severe", IF(Flights[[#This Row],[Arrival Delay]]&gt;60, "Major", "Moderate")))</f>
        <v/>
      </c>
      <c r="Y4559" t="b">
        <v>0</v>
      </c>
      <c r="AA4559" t="str">
        <f>IF(OR(AND(Flights[[#This Row],[Status]]="Cancelled", Flights[[#This Row],[Cancellation Reason]]="Airline/Carrier"), Flights[[#This Row],[Delay Type]]="Severe"), "Yes", "No")</f>
        <v>No</v>
      </c>
    </row>
    <row r="4560" spans="1:27" x14ac:dyDescent="0.3">
      <c r="A4560" s="3">
        <v>42338</v>
      </c>
      <c r="B4560" s="22">
        <f>WEEKNUM(Flights[[#This Row],[Date]], 1)</f>
        <v>49</v>
      </c>
      <c r="C4560" s="22">
        <f>WEEKDAY(Flights[[#This Row],[Date]],1)</f>
        <v>2</v>
      </c>
      <c r="D4560" t="s">
        <v>1933</v>
      </c>
      <c r="E4560" t="s">
        <v>1994</v>
      </c>
      <c r="F4560" t="s">
        <v>0</v>
      </c>
      <c r="G4560" t="s">
        <v>9</v>
      </c>
      <c r="H4560" t="str">
        <f>_xlfn.XLOOKUP(Flights[[#This Row],[Destination]], Airports!$A$2:$A$78, Airports!$D$2:$D$78)</f>
        <v>San Francisco</v>
      </c>
      <c r="I4560" t="str" cm="1">
        <f t="array" ref="I4560">_xlfn.XLOOKUP(Flights[[#This Row],[Destination]],_xlfn._TRO_TRAILING( Airports!A:A),_xlfn._TRO_TRAILING( Airports!E:E), "Not found")</f>
        <v>CA</v>
      </c>
      <c r="J4560" s="1">
        <v>0.47916666666666669</v>
      </c>
      <c r="K4560" s="22">
        <f>HOUR(Flights[[#This Row],[Scheduled Departure]])</f>
        <v>11</v>
      </c>
      <c r="L4560" s="1">
        <v>0.47847222222222224</v>
      </c>
      <c r="M4560">
        <f>(L4560-J4560)*24*60</f>
        <v>-0.99999999999999645</v>
      </c>
      <c r="N4560" s="16">
        <f>Flights[[#This Row],[Length (min)]]/60</f>
        <v>1.3333333333333333</v>
      </c>
      <c r="O4560">
        <v>80</v>
      </c>
      <c r="P4560">
        <v>337</v>
      </c>
      <c r="Q4560" s="18">
        <f>IFERROR(Flights[[#This Row],[Distance]]/Flights[[#This Row],[Length (hr)]], "")</f>
        <v>252.75</v>
      </c>
      <c r="R4560" s="1">
        <v>0.55555555555555558</v>
      </c>
      <c r="S4560" s="1" t="str">
        <f>IF(Flights[[#This Row],[Length (hr)]]&lt;2, "No meal", IF(Flights[[#This Row],[Length (hr)]]&lt;3.5, "Light meal", "Full meal"))</f>
        <v>No meal</v>
      </c>
      <c r="T4560" s="1" t="str">
        <f>IF(AND(Flights[[#This Row],[Airline]]="US Airways", Flights[[#This Row],[Meal]]="Full Meal"), "Yes", "No")</f>
        <v>No</v>
      </c>
      <c r="U4560" s="1">
        <v>0.53402777777777777</v>
      </c>
      <c r="V4560">
        <v>-31</v>
      </c>
      <c r="W4560" s="1" t="str">
        <f>IF(Flights[[#This Row],[Arrival Delay]] = "", "Cancelled", IF(Flights[[#This Row],[Arrival Delay]]&gt;15, "Delayed", "On time"))</f>
        <v>On time</v>
      </c>
      <c r="X4560" t="str">
        <f>IF(Flights[[#This Row],[Status]]&lt;&gt;"Delayed","", IF(Flights[[#This Row],[Arrival Delay]]&gt;120, "Severe", IF(Flights[[#This Row],[Arrival Delay]]&gt;60, "Major", "Moderate")))</f>
        <v/>
      </c>
      <c r="Y4560" t="b">
        <v>0</v>
      </c>
      <c r="AA4560" t="str">
        <f>IF(OR(AND(Flights[[#This Row],[Status]]="Cancelled", Flights[[#This Row],[Cancellation Reason]]="Airline/Carrier"), Flights[[#This Row],[Delay Type]]="Severe"), "Yes", "No")</f>
        <v>No</v>
      </c>
    </row>
    <row r="4561" spans="1:27" x14ac:dyDescent="0.3">
      <c r="A4561" s="3">
        <v>42338</v>
      </c>
      <c r="B4561" s="22">
        <f>WEEKNUM(Flights[[#This Row],[Date]], 1)</f>
        <v>49</v>
      </c>
      <c r="C4561" s="22">
        <f>WEEKDAY(Flights[[#This Row],[Date]],1)</f>
        <v>2</v>
      </c>
      <c r="D4561" t="s">
        <v>1328</v>
      </c>
      <c r="E4561" t="s">
        <v>1995</v>
      </c>
      <c r="F4561" t="s">
        <v>0</v>
      </c>
      <c r="G4561" t="s">
        <v>351</v>
      </c>
      <c r="H4561" t="str">
        <f>_xlfn.XLOOKUP(Flights[[#This Row],[Destination]], Airports!$A$2:$A$78, Airports!$D$2:$D$78)</f>
        <v>Sacramento</v>
      </c>
      <c r="I4561" t="str" cm="1">
        <f t="array" ref="I4561">_xlfn.XLOOKUP(Flights[[#This Row],[Destination]],_xlfn._TRO_TRAILING( Airports!A:A),_xlfn._TRO_TRAILING( Airports!E:E), "Not found")</f>
        <v>CA</v>
      </c>
      <c r="J4561" s="1">
        <v>0.48958333333333331</v>
      </c>
      <c r="K4561" s="22">
        <f>HOUR(Flights[[#This Row],[Scheduled Departure]])</f>
        <v>11</v>
      </c>
      <c r="L4561" s="1">
        <v>0.50486111111111109</v>
      </c>
      <c r="M4561">
        <f>(L4561-J4561)*24*60</f>
        <v>22</v>
      </c>
      <c r="N4561" s="16">
        <f>Flights[[#This Row],[Length (min)]]/60</f>
        <v>1.2</v>
      </c>
      <c r="O4561">
        <v>72</v>
      </c>
      <c r="P4561">
        <v>373</v>
      </c>
      <c r="Q4561" s="18">
        <f>IFERROR(Flights[[#This Row],[Distance]]/Flights[[#This Row],[Length (hr)]], "")</f>
        <v>310.83333333333337</v>
      </c>
      <c r="R4561" s="1">
        <v>0.54513888888888884</v>
      </c>
      <c r="S4561" s="1" t="str">
        <f>IF(Flights[[#This Row],[Length (hr)]]&lt;2, "No meal", IF(Flights[[#This Row],[Length (hr)]]&lt;3.5, "Light meal", "Full meal"))</f>
        <v>No meal</v>
      </c>
      <c r="T4561" s="1" t="str">
        <f>IF(AND(Flights[[#This Row],[Airline]]="US Airways", Flights[[#This Row],[Meal]]="Full Meal"), "Yes", "No")</f>
        <v>No</v>
      </c>
      <c r="U4561" s="1">
        <v>0.55486111111111114</v>
      </c>
      <c r="V4561">
        <v>14</v>
      </c>
      <c r="W4561" s="1" t="str">
        <f>IF(Flights[[#This Row],[Arrival Delay]] = "", "Cancelled", IF(Flights[[#This Row],[Arrival Delay]]&gt;15, "Delayed", "On time"))</f>
        <v>On time</v>
      </c>
      <c r="X4561" t="str">
        <f>IF(Flights[[#This Row],[Status]]&lt;&gt;"Delayed","", IF(Flights[[#This Row],[Arrival Delay]]&gt;120, "Severe", IF(Flights[[#This Row],[Arrival Delay]]&gt;60, "Major", "Moderate")))</f>
        <v/>
      </c>
      <c r="Y4561" t="b">
        <v>0</v>
      </c>
      <c r="AA4561" t="str">
        <f>IF(OR(AND(Flights[[#This Row],[Status]]="Cancelled", Flights[[#This Row],[Cancellation Reason]]="Airline/Carrier"), Flights[[#This Row],[Delay Type]]="Severe"), "Yes", "No")</f>
        <v>No</v>
      </c>
    </row>
    <row r="4562" spans="1:27" x14ac:dyDescent="0.3">
      <c r="A4562" s="3">
        <v>42338</v>
      </c>
      <c r="B4562" s="22">
        <f>WEEKNUM(Flights[[#This Row],[Date]], 1)</f>
        <v>49</v>
      </c>
      <c r="C4562" s="22">
        <f>WEEKDAY(Flights[[#This Row],[Date]],1)</f>
        <v>2</v>
      </c>
      <c r="D4562" t="s">
        <v>71</v>
      </c>
      <c r="E4562" t="s">
        <v>1987</v>
      </c>
      <c r="F4562" t="s">
        <v>0</v>
      </c>
      <c r="G4562" t="s">
        <v>15</v>
      </c>
      <c r="H4562" t="str">
        <f>_xlfn.XLOOKUP(Flights[[#This Row],[Destination]], Airports!$A$2:$A$78, Airports!$D$2:$D$78)</f>
        <v>Las Vegas</v>
      </c>
      <c r="I4562" t="str" cm="1">
        <f t="array" ref="I4562">_xlfn.XLOOKUP(Flights[[#This Row],[Destination]],_xlfn._TRO_TRAILING( Airports!A:A),_xlfn._TRO_TRAILING( Airports!E:E), "Not found")</f>
        <v>NV</v>
      </c>
      <c r="J4562" s="1">
        <v>0.52083333333333337</v>
      </c>
      <c r="K4562" s="22">
        <f>HOUR(Flights[[#This Row],[Scheduled Departure]])</f>
        <v>12</v>
      </c>
      <c r="L4562" s="1">
        <v>0.51736111111111116</v>
      </c>
      <c r="M4562">
        <f>(L4562-J4562)*24*60</f>
        <v>-4.9999999999999822</v>
      </c>
      <c r="N4562" s="16">
        <f>Flights[[#This Row],[Length (min)]]/60</f>
        <v>1.1666666666666667</v>
      </c>
      <c r="O4562">
        <v>70</v>
      </c>
      <c r="P4562">
        <v>236</v>
      </c>
      <c r="Q4562" s="18">
        <f>IFERROR(Flights[[#This Row],[Distance]]/Flights[[#This Row],[Length (hr)]], "")</f>
        <v>202.28571428571428</v>
      </c>
      <c r="R4562" s="1">
        <v>0.57222222222222219</v>
      </c>
      <c r="S4562" s="1" t="str">
        <f>IF(Flights[[#This Row],[Length (hr)]]&lt;2, "No meal", IF(Flights[[#This Row],[Length (hr)]]&lt;3.5, "Light meal", "Full meal"))</f>
        <v>No meal</v>
      </c>
      <c r="T4562" s="1" t="str">
        <f>IF(AND(Flights[[#This Row],[Airline]]="US Airways", Flights[[#This Row],[Meal]]="Full Meal"), "Yes", "No")</f>
        <v>No</v>
      </c>
      <c r="U4562" s="1">
        <v>0.56597222222222221</v>
      </c>
      <c r="V4562">
        <v>-9</v>
      </c>
      <c r="W4562" s="1" t="str">
        <f>IF(Flights[[#This Row],[Arrival Delay]] = "", "Cancelled", IF(Flights[[#This Row],[Arrival Delay]]&gt;15, "Delayed", "On time"))</f>
        <v>On time</v>
      </c>
      <c r="X4562" t="str">
        <f>IF(Flights[[#This Row],[Status]]&lt;&gt;"Delayed","", IF(Flights[[#This Row],[Arrival Delay]]&gt;120, "Severe", IF(Flights[[#This Row],[Arrival Delay]]&gt;60, "Major", "Moderate")))</f>
        <v/>
      </c>
      <c r="Y4562" t="b">
        <v>0</v>
      </c>
      <c r="AA4562" t="str">
        <f>IF(OR(AND(Flights[[#This Row],[Status]]="Cancelled", Flights[[#This Row],[Cancellation Reason]]="Airline/Carrier"), Flights[[#This Row],[Delay Type]]="Severe"), "Yes", "No")</f>
        <v>No</v>
      </c>
    </row>
    <row r="4563" spans="1:27" x14ac:dyDescent="0.3">
      <c r="A4563" s="3">
        <v>42338</v>
      </c>
      <c r="B4563" s="22">
        <f>WEEKNUM(Flights[[#This Row],[Date]], 1)</f>
        <v>49</v>
      </c>
      <c r="C4563" s="22">
        <f>WEEKDAY(Flights[[#This Row],[Date]],1)</f>
        <v>2</v>
      </c>
      <c r="D4563" t="s">
        <v>148</v>
      </c>
      <c r="E4563" t="s">
        <v>1987</v>
      </c>
      <c r="F4563" t="s">
        <v>0</v>
      </c>
      <c r="G4563" t="s">
        <v>5</v>
      </c>
      <c r="H4563" t="str">
        <f>_xlfn.XLOOKUP(Flights[[#This Row],[Destination]], Airports!$A$2:$A$78, Airports!$D$2:$D$78)</f>
        <v>St. Louis</v>
      </c>
      <c r="I4563" t="str" cm="1">
        <f t="array" ref="I4563">_xlfn.XLOOKUP(Flights[[#This Row],[Destination]],_xlfn._TRO_TRAILING( Airports!A:A),_xlfn._TRO_TRAILING( Airports!E:E), "Not found")</f>
        <v>MO</v>
      </c>
      <c r="J4563" s="1">
        <v>0.63888888888888884</v>
      </c>
      <c r="K4563" s="22">
        <f>HOUR(Flights[[#This Row],[Scheduled Departure]])</f>
        <v>15</v>
      </c>
      <c r="L4563" s="1">
        <v>0.66805555555555551</v>
      </c>
      <c r="M4563">
        <f>(L4563-J4563)*24*60</f>
        <v>42.000000000000014</v>
      </c>
      <c r="N4563" s="16">
        <f>Flights[[#This Row],[Length (min)]]/60</f>
        <v>3.1333333333333333</v>
      </c>
      <c r="O4563">
        <v>188</v>
      </c>
      <c r="P4563">
        <v>1592</v>
      </c>
      <c r="Q4563" s="18">
        <f>IFERROR(Flights[[#This Row],[Distance]]/Flights[[#This Row],[Length (hr)]], "")</f>
        <v>508.08510638297872</v>
      </c>
      <c r="R4563" s="1">
        <v>0.87361111111111112</v>
      </c>
      <c r="S4563" s="1" t="str">
        <f>IF(Flights[[#This Row],[Length (hr)]]&lt;2, "No meal", IF(Flights[[#This Row],[Length (hr)]]&lt;3.5, "Light meal", "Full meal"))</f>
        <v>Light meal</v>
      </c>
      <c r="T4563" s="1" t="str">
        <f>IF(AND(Flights[[#This Row],[Airline]]="US Airways", Flights[[#This Row],[Meal]]="Full Meal"), "Yes", "No")</f>
        <v>No</v>
      </c>
      <c r="U4563" s="1">
        <v>0.88194444444444442</v>
      </c>
      <c r="V4563">
        <v>12</v>
      </c>
      <c r="W4563" s="1" t="str">
        <f>IF(Flights[[#This Row],[Arrival Delay]] = "", "Cancelled", IF(Flights[[#This Row],[Arrival Delay]]&gt;15, "Delayed", "On time"))</f>
        <v>On time</v>
      </c>
      <c r="X4563" t="str">
        <f>IF(Flights[[#This Row],[Status]]&lt;&gt;"Delayed","", IF(Flights[[#This Row],[Arrival Delay]]&gt;120, "Severe", IF(Flights[[#This Row],[Arrival Delay]]&gt;60, "Major", "Moderate")))</f>
        <v/>
      </c>
      <c r="Y4563" t="b">
        <v>0</v>
      </c>
      <c r="AA4563" t="str">
        <f>IF(OR(AND(Flights[[#This Row],[Status]]="Cancelled", Flights[[#This Row],[Cancellation Reason]]="Airline/Carrier"), Flights[[#This Row],[Delay Type]]="Severe"), "Yes", "No")</f>
        <v>No</v>
      </c>
    </row>
    <row r="4564" spans="1:27" x14ac:dyDescent="0.3">
      <c r="A4564" s="3">
        <v>42338</v>
      </c>
      <c r="B4564" s="22">
        <f>WEEKNUM(Flights[[#This Row],[Date]], 1)</f>
        <v>49</v>
      </c>
      <c r="C4564" s="22">
        <f>WEEKDAY(Flights[[#This Row],[Date]],1)</f>
        <v>2</v>
      </c>
      <c r="D4564" t="s">
        <v>1079</v>
      </c>
      <c r="E4564" t="s">
        <v>1994</v>
      </c>
      <c r="F4564" t="s">
        <v>0</v>
      </c>
      <c r="G4564" t="s">
        <v>344</v>
      </c>
      <c r="H4564" t="str">
        <f>_xlfn.XLOOKUP(Flights[[#This Row],[Destination]], Airports!$A$2:$A$78, Airports!$D$2:$D$78)</f>
        <v>Seattle</v>
      </c>
      <c r="I4564" t="str" cm="1">
        <f t="array" ref="I4564">_xlfn.XLOOKUP(Flights[[#This Row],[Destination]],_xlfn._TRO_TRAILING( Airports!A:A),_xlfn._TRO_TRAILING( Airports!E:E), "Not found")</f>
        <v>WA</v>
      </c>
      <c r="J4564" s="1">
        <v>0.67638888888888893</v>
      </c>
      <c r="K4564" s="22">
        <f>HOUR(Flights[[#This Row],[Scheduled Departure]])</f>
        <v>16</v>
      </c>
      <c r="L4564" s="1">
        <v>0.6743055555555556</v>
      </c>
      <c r="M4564">
        <f>(L4564-J4564)*24*60</f>
        <v>-2.9999999999999893</v>
      </c>
      <c r="N4564" s="16">
        <f>Flights[[#This Row],[Length (min)]]/60</f>
        <v>2.8333333333333335</v>
      </c>
      <c r="O4564">
        <v>170</v>
      </c>
      <c r="P4564">
        <v>954</v>
      </c>
      <c r="Q4564" s="18">
        <f>IFERROR(Flights[[#This Row],[Distance]]/Flights[[#This Row],[Length (hr)]], "")</f>
        <v>336.70588235294116</v>
      </c>
      <c r="R4564" s="1">
        <v>0.80069444444444449</v>
      </c>
      <c r="S4564" s="1" t="str">
        <f>IF(Flights[[#This Row],[Length (hr)]]&lt;2, "No meal", IF(Flights[[#This Row],[Length (hr)]]&lt;3.5, "Light meal", "Full meal"))</f>
        <v>Light meal</v>
      </c>
      <c r="T4564" s="1" t="str">
        <f>IF(AND(Flights[[#This Row],[Airline]]="US Airways", Flights[[#This Row],[Meal]]="Full Meal"), "Yes", "No")</f>
        <v>No</v>
      </c>
      <c r="U4564" s="1">
        <v>0.79236111111111107</v>
      </c>
      <c r="V4564">
        <v>-12</v>
      </c>
      <c r="W4564" s="1" t="str">
        <f>IF(Flights[[#This Row],[Arrival Delay]] = "", "Cancelled", IF(Flights[[#This Row],[Arrival Delay]]&gt;15, "Delayed", "On time"))</f>
        <v>On time</v>
      </c>
      <c r="X4564" t="str">
        <f>IF(Flights[[#This Row],[Status]]&lt;&gt;"Delayed","", IF(Flights[[#This Row],[Arrival Delay]]&gt;120, "Severe", IF(Flights[[#This Row],[Arrival Delay]]&gt;60, "Major", "Moderate")))</f>
        <v/>
      </c>
      <c r="Y4564" t="b">
        <v>0</v>
      </c>
      <c r="AA4564" t="str">
        <f>IF(OR(AND(Flights[[#This Row],[Status]]="Cancelled", Flights[[#This Row],[Cancellation Reason]]="Airline/Carrier"), Flights[[#This Row],[Delay Type]]="Severe"), "Yes", "No")</f>
        <v>No</v>
      </c>
    </row>
    <row r="4565" spans="1:27" x14ac:dyDescent="0.3">
      <c r="A4565" s="3">
        <v>42338</v>
      </c>
      <c r="B4565" s="22">
        <f>WEEKNUM(Flights[[#This Row],[Date]], 1)</f>
        <v>49</v>
      </c>
      <c r="C4565" s="22">
        <f>WEEKDAY(Flights[[#This Row],[Date]],1)</f>
        <v>2</v>
      </c>
      <c r="D4565" t="s">
        <v>147</v>
      </c>
      <c r="E4565" t="s">
        <v>1987</v>
      </c>
      <c r="F4565" t="s">
        <v>0</v>
      </c>
      <c r="G4565" t="s">
        <v>4</v>
      </c>
      <c r="H4565" t="str">
        <f>_xlfn.XLOOKUP(Flights[[#This Row],[Destination]], Airports!$A$2:$A$78, Airports!$D$2:$D$78)</f>
        <v>Chicago</v>
      </c>
      <c r="I4565" t="str" cm="1">
        <f t="array" ref="I4565">_xlfn.XLOOKUP(Flights[[#This Row],[Destination]],_xlfn._TRO_TRAILING( Airports!A:A),_xlfn._TRO_TRAILING( Airports!E:E), "Not found")</f>
        <v>IL</v>
      </c>
      <c r="J4565" s="1">
        <v>0.70138888888888884</v>
      </c>
      <c r="K4565" s="22">
        <f>HOUR(Flights[[#This Row],[Scheduled Departure]])</f>
        <v>16</v>
      </c>
      <c r="L4565" s="1">
        <v>0.69861111111111107</v>
      </c>
      <c r="M4565">
        <f>(L4565-J4565)*24*60</f>
        <v>-3.9999999999999858</v>
      </c>
      <c r="N4565" s="16">
        <f>Flights[[#This Row],[Length (min)]]/60</f>
        <v>3.55</v>
      </c>
      <c r="O4565">
        <v>213</v>
      </c>
      <c r="P4565">
        <v>1744</v>
      </c>
      <c r="Q4565" s="18">
        <f>IFERROR(Flights[[#This Row],[Distance]]/Flights[[#This Row],[Length (hr)]], "")</f>
        <v>491.26760563380282</v>
      </c>
      <c r="R4565" s="1">
        <v>0.95416666666666672</v>
      </c>
      <c r="S4565" s="1" t="str">
        <f>IF(Flights[[#This Row],[Length (hr)]]&lt;2, "No meal", IF(Flights[[#This Row],[Length (hr)]]&lt;3.5, "Light meal", "Full meal"))</f>
        <v>Full meal</v>
      </c>
      <c r="T4565" s="1" t="str">
        <f>IF(AND(Flights[[#This Row],[Airline]]="US Airways", Flights[[#This Row],[Meal]]="Full Meal"), "Yes", "No")</f>
        <v>No</v>
      </c>
      <c r="U4565" s="1">
        <v>0.92986111111111114</v>
      </c>
      <c r="V4565">
        <v>-35</v>
      </c>
      <c r="W4565" s="1" t="str">
        <f>IF(Flights[[#This Row],[Arrival Delay]] = "", "Cancelled", IF(Flights[[#This Row],[Arrival Delay]]&gt;15, "Delayed", "On time"))</f>
        <v>On time</v>
      </c>
      <c r="X4565" t="str">
        <f>IF(Flights[[#This Row],[Status]]&lt;&gt;"Delayed","", IF(Flights[[#This Row],[Arrival Delay]]&gt;120, "Severe", IF(Flights[[#This Row],[Arrival Delay]]&gt;60, "Major", "Moderate")))</f>
        <v/>
      </c>
      <c r="Y4565" t="b">
        <v>0</v>
      </c>
      <c r="AA4565" t="str">
        <f>IF(OR(AND(Flights[[#This Row],[Status]]="Cancelled", Flights[[#This Row],[Cancellation Reason]]="Airline/Carrier"), Flights[[#This Row],[Delay Type]]="Severe"), "Yes", "No")</f>
        <v>No</v>
      </c>
    </row>
    <row r="4566" spans="1:27" x14ac:dyDescent="0.3">
      <c r="A4566" s="3">
        <v>42338</v>
      </c>
      <c r="B4566" s="22">
        <f>WEEKNUM(Flights[[#This Row],[Date]], 1)</f>
        <v>49</v>
      </c>
      <c r="C4566" s="22">
        <f>WEEKDAY(Flights[[#This Row],[Date]],1)</f>
        <v>2</v>
      </c>
      <c r="D4566" t="s">
        <v>1120</v>
      </c>
      <c r="E4566" t="s">
        <v>1989</v>
      </c>
      <c r="F4566" t="s">
        <v>0</v>
      </c>
      <c r="G4566" t="s">
        <v>19</v>
      </c>
      <c r="H4566" t="str">
        <f>_xlfn.XLOOKUP(Flights[[#This Row],[Destination]], Airports!$A$2:$A$78, Airports!$D$2:$D$78)</f>
        <v>Kona</v>
      </c>
      <c r="I4566" t="str" cm="1">
        <f t="array" ref="I4566">_xlfn.XLOOKUP(Flights[[#This Row],[Destination]],_xlfn._TRO_TRAILING( Airports!A:A),_xlfn._TRO_TRAILING( Airports!E:E), "Not found")</f>
        <v>HI</v>
      </c>
      <c r="J4566" s="1">
        <v>0.70138888888888884</v>
      </c>
      <c r="K4566" s="22">
        <f>HOUR(Flights[[#This Row],[Scheduled Departure]])</f>
        <v>16</v>
      </c>
      <c r="L4566" s="1">
        <v>0.91527777777777775</v>
      </c>
      <c r="M4566">
        <f>(L4566-J4566)*24*60</f>
        <v>308</v>
      </c>
      <c r="N4566" s="16">
        <f>Flights[[#This Row],[Length (min)]]/60</f>
        <v>5.333333333333333</v>
      </c>
      <c r="O4566">
        <v>320</v>
      </c>
      <c r="P4566">
        <v>2504</v>
      </c>
      <c r="Q4566" s="18">
        <f>IFERROR(Flights[[#This Row],[Distance]]/Flights[[#This Row],[Length (hr)]], "")</f>
        <v>469.5</v>
      </c>
      <c r="R4566" s="1">
        <v>0.85833333333333328</v>
      </c>
      <c r="S4566" s="1" t="str">
        <f>IF(Flights[[#This Row],[Length (hr)]]&lt;2, "No meal", IF(Flights[[#This Row],[Length (hr)]]&lt;3.5, "Light meal", "Full meal"))</f>
        <v>Full meal</v>
      </c>
      <c r="T4566" s="1" t="str">
        <f>IF(AND(Flights[[#This Row],[Airline]]="US Airways", Flights[[#This Row],[Meal]]="Full Meal"), "Yes", "No")</f>
        <v>No</v>
      </c>
      <c r="U4566" s="1">
        <v>5.4166666666666669E-2</v>
      </c>
      <c r="V4566">
        <v>282</v>
      </c>
      <c r="W4566" s="1" t="str">
        <f>IF(Flights[[#This Row],[Arrival Delay]] = "", "Cancelled", IF(Flights[[#This Row],[Arrival Delay]]&gt;15, "Delayed", "On time"))</f>
        <v>Delayed</v>
      </c>
      <c r="X4566" t="str">
        <f>IF(Flights[[#This Row],[Status]]&lt;&gt;"Delayed","", IF(Flights[[#This Row],[Arrival Delay]]&gt;120, "Severe", IF(Flights[[#This Row],[Arrival Delay]]&gt;60, "Major", "Moderate")))</f>
        <v>Severe</v>
      </c>
      <c r="Y4566" t="b">
        <v>0</v>
      </c>
      <c r="AA4566" t="str">
        <f>IF(OR(AND(Flights[[#This Row],[Status]]="Cancelled", Flights[[#This Row],[Cancellation Reason]]="Airline/Carrier"), Flights[[#This Row],[Delay Type]]="Severe"), "Yes", "No")</f>
        <v>Yes</v>
      </c>
    </row>
    <row r="4567" spans="1:27" x14ac:dyDescent="0.3">
      <c r="A4567" s="3">
        <v>42338</v>
      </c>
      <c r="B4567" s="22">
        <f>WEEKNUM(Flights[[#This Row],[Date]], 1)</f>
        <v>49</v>
      </c>
      <c r="C4567" s="22">
        <f>WEEKDAY(Flights[[#This Row],[Date]],1)</f>
        <v>2</v>
      </c>
      <c r="D4567" t="s">
        <v>625</v>
      </c>
      <c r="E4567" t="s">
        <v>1990</v>
      </c>
      <c r="F4567" t="s">
        <v>0</v>
      </c>
      <c r="G4567" t="s">
        <v>17</v>
      </c>
      <c r="H4567" t="str">
        <f>_xlfn.XLOOKUP(Flights[[#This Row],[Destination]], Airports!$A$2:$A$78, Airports!$D$2:$D$78)</f>
        <v>Honolulu</v>
      </c>
      <c r="I4567" t="str" cm="1">
        <f t="array" ref="I4567">_xlfn.XLOOKUP(Flights[[#This Row],[Destination]],_xlfn._TRO_TRAILING( Airports!A:A),_xlfn._TRO_TRAILING( Airports!E:E), "Not found")</f>
        <v>HI</v>
      </c>
      <c r="J4567" s="1">
        <v>0.77916666666666667</v>
      </c>
      <c r="K4567" s="22">
        <f>HOUR(Flights[[#This Row],[Scheduled Departure]])</f>
        <v>18</v>
      </c>
      <c r="L4567" s="1">
        <v>0.78055555555555556</v>
      </c>
      <c r="M4567">
        <f>(L4567-J4567)*24*60</f>
        <v>1.9999999999999929</v>
      </c>
      <c r="N4567" s="16">
        <f>Flights[[#This Row],[Length (min)]]/60</f>
        <v>5.6</v>
      </c>
      <c r="O4567">
        <v>336</v>
      </c>
      <c r="P4567">
        <v>2556</v>
      </c>
      <c r="Q4567" s="18">
        <f>IFERROR(Flights[[#This Row],[Distance]]/Flights[[#This Row],[Length (hr)]], "")</f>
        <v>456.42857142857144</v>
      </c>
      <c r="R4567" s="1">
        <v>0.94722222222222219</v>
      </c>
      <c r="S4567" s="1" t="str">
        <f>IF(Flights[[#This Row],[Length (hr)]]&lt;2, "No meal", IF(Flights[[#This Row],[Length (hr)]]&lt;3.5, "Light meal", "Full meal"))</f>
        <v>Full meal</v>
      </c>
      <c r="T4567" s="1" t="str">
        <f>IF(AND(Flights[[#This Row],[Airline]]="US Airways", Flights[[#This Row],[Meal]]="Full Meal"), "Yes", "No")</f>
        <v>No</v>
      </c>
      <c r="U4567" s="1">
        <v>0.93055555555555558</v>
      </c>
      <c r="V4567">
        <v>-24</v>
      </c>
      <c r="W4567" s="1" t="str">
        <f>IF(Flights[[#This Row],[Arrival Delay]] = "", "Cancelled", IF(Flights[[#This Row],[Arrival Delay]]&gt;15, "Delayed", "On time"))</f>
        <v>On time</v>
      </c>
      <c r="X4567" t="str">
        <f>IF(Flights[[#This Row],[Status]]&lt;&gt;"Delayed","", IF(Flights[[#This Row],[Arrival Delay]]&gt;120, "Severe", IF(Flights[[#This Row],[Arrival Delay]]&gt;60, "Major", "Moderate")))</f>
        <v/>
      </c>
      <c r="Y4567" t="b">
        <v>0</v>
      </c>
      <c r="AA4567" t="str">
        <f>IF(OR(AND(Flights[[#This Row],[Status]]="Cancelled", Flights[[#This Row],[Cancellation Reason]]="Airline/Carrier"), Flights[[#This Row],[Delay Type]]="Severe"), "Yes", "No")</f>
        <v>No</v>
      </c>
    </row>
    <row r="4568" spans="1:27" x14ac:dyDescent="0.3">
      <c r="A4568" s="3">
        <v>42338</v>
      </c>
      <c r="B4568" s="22">
        <f>WEEKNUM(Flights[[#This Row],[Date]], 1)</f>
        <v>49</v>
      </c>
      <c r="C4568" s="22">
        <f>WEEKDAY(Flights[[#This Row],[Date]],1)</f>
        <v>2</v>
      </c>
      <c r="D4568" t="s">
        <v>1954</v>
      </c>
      <c r="E4568" t="s">
        <v>1995</v>
      </c>
      <c r="F4568" t="s">
        <v>0</v>
      </c>
      <c r="G4568" t="s">
        <v>306</v>
      </c>
      <c r="H4568" t="str">
        <f>_xlfn.XLOOKUP(Flights[[#This Row],[Destination]], Airports!$A$2:$A$78, Airports!$D$2:$D$78)</f>
        <v>Chicago</v>
      </c>
      <c r="I4568" t="str" cm="1">
        <f t="array" ref="I4568">_xlfn.XLOOKUP(Flights[[#This Row],[Destination]],_xlfn._TRO_TRAILING( Airports!A:A),_xlfn._TRO_TRAILING( Airports!E:E), "Not found")</f>
        <v>IL</v>
      </c>
      <c r="J4568" s="1">
        <v>0.83333333333333337</v>
      </c>
      <c r="K4568" s="22">
        <f>HOUR(Flights[[#This Row],[Scheduled Departure]])</f>
        <v>20</v>
      </c>
      <c r="L4568" s="1">
        <v>0.83125000000000004</v>
      </c>
      <c r="M4568">
        <f>(L4568-J4568)*24*60</f>
        <v>-2.9999999999999893</v>
      </c>
      <c r="N4568" s="16">
        <f>Flights[[#This Row],[Length (min)]]/60</f>
        <v>3.45</v>
      </c>
      <c r="O4568">
        <v>207</v>
      </c>
      <c r="P4568">
        <v>1750</v>
      </c>
      <c r="Q4568" s="18">
        <f>IFERROR(Flights[[#This Row],[Distance]]/Flights[[#This Row],[Length (hr)]], "")</f>
        <v>507.24637681159419</v>
      </c>
      <c r="R4568" s="1">
        <v>7.2916666666666671E-2</v>
      </c>
      <c r="S4568" s="1" t="str">
        <f>IF(Flights[[#This Row],[Length (hr)]]&lt;2, "No meal", IF(Flights[[#This Row],[Length (hr)]]&lt;3.5, "Light meal", "Full meal"))</f>
        <v>Light meal</v>
      </c>
      <c r="T4568" s="1" t="str">
        <f>IF(AND(Flights[[#This Row],[Airline]]="US Airways", Flights[[#This Row],[Meal]]="Full Meal"), "Yes", "No")</f>
        <v>No</v>
      </c>
      <c r="U4568" s="1">
        <v>5.8333333333333334E-2</v>
      </c>
      <c r="V4568">
        <v>-21</v>
      </c>
      <c r="W4568" s="1" t="str">
        <f>IF(Flights[[#This Row],[Arrival Delay]] = "", "Cancelled", IF(Flights[[#This Row],[Arrival Delay]]&gt;15, "Delayed", "On time"))</f>
        <v>On time</v>
      </c>
      <c r="X4568" t="str">
        <f>IF(Flights[[#This Row],[Status]]&lt;&gt;"Delayed","", IF(Flights[[#This Row],[Arrival Delay]]&gt;120, "Severe", IF(Flights[[#This Row],[Arrival Delay]]&gt;60, "Major", "Moderate")))</f>
        <v/>
      </c>
      <c r="Y4568" t="b">
        <v>0</v>
      </c>
      <c r="AA4568" t="str">
        <f>IF(OR(AND(Flights[[#This Row],[Status]]="Cancelled", Flights[[#This Row],[Cancellation Reason]]="Airline/Carrier"), Flights[[#This Row],[Delay Type]]="Severe"), "Yes", "No")</f>
        <v>No</v>
      </c>
    </row>
    <row r="4569" spans="1:27" x14ac:dyDescent="0.3">
      <c r="A4569" s="3">
        <v>42338</v>
      </c>
      <c r="B4569" s="22">
        <f>WEEKNUM(Flights[[#This Row],[Date]], 1)</f>
        <v>49</v>
      </c>
      <c r="C4569" s="22">
        <f>WEEKDAY(Flights[[#This Row],[Date]],1)</f>
        <v>2</v>
      </c>
      <c r="D4569" t="s">
        <v>619</v>
      </c>
      <c r="E4569" t="s">
        <v>1996</v>
      </c>
      <c r="F4569" t="s">
        <v>0</v>
      </c>
      <c r="G4569" t="s">
        <v>15</v>
      </c>
      <c r="H4569" t="str">
        <f>_xlfn.XLOOKUP(Flights[[#This Row],[Destination]], Airports!$A$2:$A$78, Airports!$D$2:$D$78)</f>
        <v>Las Vegas</v>
      </c>
      <c r="I4569" t="str" cm="1">
        <f t="array" ref="I4569">_xlfn.XLOOKUP(Flights[[#This Row],[Destination]],_xlfn._TRO_TRAILING( Airports!A:A),_xlfn._TRO_TRAILING( Airports!E:E), "Not found")</f>
        <v>NV</v>
      </c>
      <c r="J4569" s="1">
        <v>0.85763888888888884</v>
      </c>
      <c r="K4569" s="22">
        <f>HOUR(Flights[[#This Row],[Scheduled Departure]])</f>
        <v>20</v>
      </c>
      <c r="L4569" s="1">
        <v>0.85277777777777775</v>
      </c>
      <c r="M4569">
        <f>(L4569-J4569)*24*60</f>
        <v>-6.9999999999999751</v>
      </c>
      <c r="N4569" s="16">
        <f>Flights[[#This Row],[Length (min)]]/60</f>
        <v>0.95</v>
      </c>
      <c r="O4569">
        <v>57</v>
      </c>
      <c r="P4569">
        <v>236</v>
      </c>
      <c r="Q4569" s="18">
        <f>IFERROR(Flights[[#This Row],[Distance]]/Flights[[#This Row],[Length (hr)]], "")</f>
        <v>248.42105263157896</v>
      </c>
      <c r="R4569" s="1">
        <v>0.90277777777777779</v>
      </c>
      <c r="S4569" s="1" t="str">
        <f>IF(Flights[[#This Row],[Length (hr)]]&lt;2, "No meal", IF(Flights[[#This Row],[Length (hr)]]&lt;3.5, "Light meal", "Full meal"))</f>
        <v>No meal</v>
      </c>
      <c r="T4569" s="1" t="str">
        <f>IF(AND(Flights[[#This Row],[Airline]]="US Airways", Flights[[#This Row],[Meal]]="Full Meal"), "Yes", "No")</f>
        <v>No</v>
      </c>
      <c r="U4569" s="1">
        <v>0.89236111111111116</v>
      </c>
      <c r="V4569">
        <v>-15</v>
      </c>
      <c r="W4569" s="1" t="str">
        <f>IF(Flights[[#This Row],[Arrival Delay]] = "", "Cancelled", IF(Flights[[#This Row],[Arrival Delay]]&gt;15, "Delayed", "On time"))</f>
        <v>On time</v>
      </c>
      <c r="X4569" t="str">
        <f>IF(Flights[[#This Row],[Status]]&lt;&gt;"Delayed","", IF(Flights[[#This Row],[Arrival Delay]]&gt;120, "Severe", IF(Flights[[#This Row],[Arrival Delay]]&gt;60, "Major", "Moderate")))</f>
        <v/>
      </c>
      <c r="Y4569" t="b">
        <v>0</v>
      </c>
      <c r="AA4569" t="str">
        <f>IF(OR(AND(Flights[[#This Row],[Status]]="Cancelled", Flights[[#This Row],[Cancellation Reason]]="Airline/Carrier"), Flights[[#This Row],[Delay Type]]="Severe"), "Yes", "No")</f>
        <v>No</v>
      </c>
    </row>
    <row r="4570" spans="1:27" x14ac:dyDescent="0.3">
      <c r="A4570" s="3">
        <v>42338</v>
      </c>
      <c r="B4570" s="22">
        <f>WEEKNUM(Flights[[#This Row],[Date]], 1)</f>
        <v>49</v>
      </c>
      <c r="C4570" s="22">
        <f>WEEKDAY(Flights[[#This Row],[Date]],1)</f>
        <v>2</v>
      </c>
      <c r="D4570" t="s">
        <v>615</v>
      </c>
      <c r="E4570" t="s">
        <v>1990</v>
      </c>
      <c r="F4570" t="s">
        <v>0</v>
      </c>
      <c r="G4570" t="s">
        <v>281</v>
      </c>
      <c r="H4570" t="str">
        <f>_xlfn.XLOOKUP(Flights[[#This Row],[Destination]], Airports!$A$2:$A$78, Airports!$D$2:$D$78)</f>
        <v>Newark</v>
      </c>
      <c r="I4570" t="str" cm="1">
        <f t="array" ref="I4570">_xlfn.XLOOKUP(Flights[[#This Row],[Destination]],_xlfn._TRO_TRAILING( Airports!A:A),_xlfn._TRO_TRAILING( Airports!E:E), "Not found")</f>
        <v>NJ</v>
      </c>
      <c r="J4570" s="1">
        <v>0.86805555555555558</v>
      </c>
      <c r="K4570" s="22">
        <f>HOUR(Flights[[#This Row],[Scheduled Departure]])</f>
        <v>20</v>
      </c>
      <c r="L4570" s="1">
        <v>0.87291666666666667</v>
      </c>
      <c r="M4570">
        <f>(L4570-J4570)*24*60</f>
        <v>6.9999999999999751</v>
      </c>
      <c r="N4570" s="16">
        <f>Flights[[#This Row],[Length (min)]]/60</f>
        <v>4.7833333333333332</v>
      </c>
      <c r="O4570">
        <v>287</v>
      </c>
      <c r="P4570">
        <v>2454</v>
      </c>
      <c r="Q4570" s="18">
        <f>IFERROR(Flights[[#This Row],[Distance]]/Flights[[#This Row],[Length (hr)]], "")</f>
        <v>513.03135888501743</v>
      </c>
      <c r="R4570" s="1">
        <v>0.20902777777777778</v>
      </c>
      <c r="S4570" s="1" t="str">
        <f>IF(Flights[[#This Row],[Length (hr)]]&lt;2, "No meal", IF(Flights[[#This Row],[Length (hr)]]&lt;3.5, "Light meal", "Full meal"))</f>
        <v>Full meal</v>
      </c>
      <c r="T4570" s="1" t="str">
        <f>IF(AND(Flights[[#This Row],[Airline]]="US Airways", Flights[[#This Row],[Meal]]="Full Meal"), "Yes", "No")</f>
        <v>No</v>
      </c>
      <c r="U4570" s="1">
        <v>0.19722222222222222</v>
      </c>
      <c r="V4570">
        <v>-17</v>
      </c>
      <c r="W4570" s="1" t="str">
        <f>IF(Flights[[#This Row],[Arrival Delay]] = "", "Cancelled", IF(Flights[[#This Row],[Arrival Delay]]&gt;15, "Delayed", "On time"))</f>
        <v>On time</v>
      </c>
      <c r="X4570" t="str">
        <f>IF(Flights[[#This Row],[Status]]&lt;&gt;"Delayed","", IF(Flights[[#This Row],[Arrival Delay]]&gt;120, "Severe", IF(Flights[[#This Row],[Arrival Delay]]&gt;60, "Major", "Moderate")))</f>
        <v/>
      </c>
      <c r="Y4570" t="b">
        <v>0</v>
      </c>
      <c r="AA4570" t="str">
        <f>IF(OR(AND(Flights[[#This Row],[Status]]="Cancelled", Flights[[#This Row],[Cancellation Reason]]="Airline/Carrier"), Flights[[#This Row],[Delay Type]]="Severe"), "Yes", "No")</f>
        <v>No</v>
      </c>
    </row>
    <row r="4571" spans="1:27" x14ac:dyDescent="0.3">
      <c r="A4571" s="3">
        <v>42338</v>
      </c>
      <c r="B4571" s="22">
        <f>WEEKNUM(Flights[[#This Row],[Date]], 1)</f>
        <v>49</v>
      </c>
      <c r="C4571" s="22">
        <f>WEEKDAY(Flights[[#This Row],[Date]],1)</f>
        <v>2</v>
      </c>
      <c r="D4571" t="s">
        <v>742</v>
      </c>
      <c r="E4571" t="s">
        <v>1989</v>
      </c>
      <c r="F4571" t="s">
        <v>0</v>
      </c>
      <c r="G4571" t="s">
        <v>12</v>
      </c>
      <c r="H4571" t="str">
        <f>_xlfn.XLOOKUP(Flights[[#This Row],[Destination]], Airports!$A$2:$A$78, Airports!$D$2:$D$78)</f>
        <v>New York</v>
      </c>
      <c r="I4571" t="str" cm="1">
        <f t="array" ref="I4571">_xlfn.XLOOKUP(Flights[[#This Row],[Destination]],_xlfn._TRO_TRAILING( Airports!A:A),_xlfn._TRO_TRAILING( Airports!E:E), "Not found")</f>
        <v>NY</v>
      </c>
      <c r="J4571" s="1">
        <v>0.89236111111111116</v>
      </c>
      <c r="K4571" s="22">
        <f>HOUR(Flights[[#This Row],[Scheduled Departure]])</f>
        <v>21</v>
      </c>
      <c r="L4571" s="1">
        <v>0.88888888888888884</v>
      </c>
      <c r="M4571">
        <f>(L4571-J4571)*24*60</f>
        <v>-5.0000000000001421</v>
      </c>
      <c r="N4571" s="16">
        <f>Flights[[#This Row],[Length (min)]]/60</f>
        <v>4.9000000000000004</v>
      </c>
      <c r="O4571">
        <v>294</v>
      </c>
      <c r="P4571">
        <v>2475</v>
      </c>
      <c r="Q4571" s="18">
        <f>IFERROR(Flights[[#This Row],[Distance]]/Flights[[#This Row],[Length (hr)]], "")</f>
        <v>505.10204081632651</v>
      </c>
      <c r="R4571" s="1">
        <v>0.23402777777777778</v>
      </c>
      <c r="S4571" s="1" t="str">
        <f>IF(Flights[[#This Row],[Length (hr)]]&lt;2, "No meal", IF(Flights[[#This Row],[Length (hr)]]&lt;3.5, "Light meal", "Full meal"))</f>
        <v>Full meal</v>
      </c>
      <c r="T4571" s="1" t="str">
        <f>IF(AND(Flights[[#This Row],[Airline]]="US Airways", Flights[[#This Row],[Meal]]="Full Meal"), "Yes", "No")</f>
        <v>No</v>
      </c>
      <c r="U4571" s="1">
        <v>0.21805555555555556</v>
      </c>
      <c r="V4571">
        <v>-23</v>
      </c>
      <c r="W4571" s="1" t="str">
        <f>IF(Flights[[#This Row],[Arrival Delay]] = "", "Cancelled", IF(Flights[[#This Row],[Arrival Delay]]&gt;15, "Delayed", "On time"))</f>
        <v>On time</v>
      </c>
      <c r="X4571" t="str">
        <f>IF(Flights[[#This Row],[Status]]&lt;&gt;"Delayed","", IF(Flights[[#This Row],[Arrival Delay]]&gt;120, "Severe", IF(Flights[[#This Row],[Arrival Delay]]&gt;60, "Major", "Moderate")))</f>
        <v/>
      </c>
      <c r="Y4571" t="b">
        <v>0</v>
      </c>
      <c r="AA4571" t="str">
        <f>IF(OR(AND(Flights[[#This Row],[Status]]="Cancelled", Flights[[#This Row],[Cancellation Reason]]="Airline/Carrier"), Flights[[#This Row],[Delay Type]]="Severe"), "Yes", "No")</f>
        <v>No</v>
      </c>
    </row>
    <row r="4572" spans="1:27" x14ac:dyDescent="0.3">
      <c r="A4572" s="3">
        <v>42338</v>
      </c>
      <c r="B4572" s="22">
        <f>WEEKNUM(Flights[[#This Row],[Date]], 1)</f>
        <v>49</v>
      </c>
      <c r="C4572" s="22">
        <f>WEEKDAY(Flights[[#This Row],[Date]],1)</f>
        <v>2</v>
      </c>
      <c r="D4572" t="s">
        <v>680</v>
      </c>
      <c r="E4572" t="s">
        <v>1996</v>
      </c>
      <c r="F4572" t="s">
        <v>0</v>
      </c>
      <c r="G4572" t="s">
        <v>281</v>
      </c>
      <c r="H4572" t="str">
        <f>_xlfn.XLOOKUP(Flights[[#This Row],[Destination]], Airports!$A$2:$A$78, Airports!$D$2:$D$78)</f>
        <v>Newark</v>
      </c>
      <c r="I4572" t="str" cm="1">
        <f t="array" ref="I4572">_xlfn.XLOOKUP(Flights[[#This Row],[Destination]],_xlfn._TRO_TRAILING( Airports!A:A),_xlfn._TRO_TRAILING( Airports!E:E), "Not found")</f>
        <v>NJ</v>
      </c>
      <c r="J4572" s="1">
        <v>0.98611111111111116</v>
      </c>
      <c r="K4572" s="22">
        <f>HOUR(Flights[[#This Row],[Scheduled Departure]])</f>
        <v>23</v>
      </c>
      <c r="L4572" s="1">
        <v>0.98472222222222228</v>
      </c>
      <c r="M4572">
        <f>(L4572-J4572)*24*60</f>
        <v>-1.9999999999999929</v>
      </c>
      <c r="N4572" s="16">
        <f>Flights[[#This Row],[Length (min)]]/60</f>
        <v>5.1833333333333336</v>
      </c>
      <c r="O4572">
        <v>311</v>
      </c>
      <c r="P4572">
        <v>2454</v>
      </c>
      <c r="Q4572" s="18">
        <f>IFERROR(Flights[[#This Row],[Distance]]/Flights[[#This Row],[Length (hr)]], "")</f>
        <v>473.44051446945338</v>
      </c>
      <c r="R4572" s="1">
        <v>0.3263888888888889</v>
      </c>
      <c r="S4572" s="1" t="str">
        <f>IF(Flights[[#This Row],[Length (hr)]]&lt;2, "No meal", IF(Flights[[#This Row],[Length (hr)]]&lt;3.5, "Light meal", "Full meal"))</f>
        <v>Full meal</v>
      </c>
      <c r="T4572" s="1" t="str">
        <f>IF(AND(Flights[[#This Row],[Airline]]="US Airways", Flights[[#This Row],[Meal]]="Full Meal"), "Yes", "No")</f>
        <v>No</v>
      </c>
      <c r="U4572" s="1">
        <v>0.32569444444444445</v>
      </c>
      <c r="V4572">
        <v>-1</v>
      </c>
      <c r="W4572" s="1" t="str">
        <f>IF(Flights[[#This Row],[Arrival Delay]] = "", "Cancelled", IF(Flights[[#This Row],[Arrival Delay]]&gt;15, "Delayed", "On time"))</f>
        <v>On time</v>
      </c>
      <c r="X4572" t="str">
        <f>IF(Flights[[#This Row],[Status]]&lt;&gt;"Delayed","", IF(Flights[[#This Row],[Arrival Delay]]&gt;120, "Severe", IF(Flights[[#This Row],[Arrival Delay]]&gt;60, "Major", "Moderate")))</f>
        <v/>
      </c>
      <c r="Y4572" t="b">
        <v>0</v>
      </c>
      <c r="AA4572" t="str">
        <f>IF(OR(AND(Flights[[#This Row],[Status]]="Cancelled", Flights[[#This Row],[Cancellation Reason]]="Airline/Carrier"), Flights[[#This Row],[Delay Type]]="Severe"), "Yes", "No")</f>
        <v>No</v>
      </c>
    </row>
    <row r="4573" spans="1:27" x14ac:dyDescent="0.3">
      <c r="A4573" s="3">
        <v>42339</v>
      </c>
      <c r="B4573" s="22">
        <f>WEEKNUM(Flights[[#This Row],[Date]], 1)</f>
        <v>49</v>
      </c>
      <c r="C4573" s="22">
        <f>WEEKDAY(Flights[[#This Row],[Date]],1)</f>
        <v>3</v>
      </c>
      <c r="D4573" t="s">
        <v>1927</v>
      </c>
      <c r="E4573" t="s">
        <v>1995</v>
      </c>
      <c r="F4573" t="s">
        <v>0</v>
      </c>
      <c r="G4573" t="s">
        <v>318</v>
      </c>
      <c r="H4573" t="str">
        <f>_xlfn.XLOOKUP(Flights[[#This Row],[Destination]], Airports!$A$2:$A$78, Airports!$D$2:$D$78)</f>
        <v>Oakland</v>
      </c>
      <c r="I4573" t="str" cm="1">
        <f t="array" ref="I4573">_xlfn.XLOOKUP(Flights[[#This Row],[Destination]],_xlfn._TRO_TRAILING( Airports!A:A),_xlfn._TRO_TRAILING( Airports!E:E), "Not found")</f>
        <v>CA</v>
      </c>
      <c r="J4573" s="1">
        <v>0.28819444444444442</v>
      </c>
      <c r="K4573" s="22">
        <f>HOUR(Flights[[#This Row],[Scheduled Departure]])</f>
        <v>6</v>
      </c>
      <c r="L4573" s="1">
        <v>0.28472222222222221</v>
      </c>
      <c r="M4573">
        <f>(L4573-J4573)*24*60</f>
        <v>-4.9999999999999822</v>
      </c>
      <c r="N4573" s="16">
        <f>Flights[[#This Row],[Length (min)]]/60</f>
        <v>1.25</v>
      </c>
      <c r="O4573">
        <v>75</v>
      </c>
      <c r="P4573">
        <v>337</v>
      </c>
      <c r="Q4573" s="18">
        <f>IFERROR(Flights[[#This Row],[Distance]]/Flights[[#This Row],[Length (hr)]], "")</f>
        <v>269.60000000000002</v>
      </c>
      <c r="R4573" s="1">
        <v>0.34375</v>
      </c>
      <c r="S4573" s="1" t="str">
        <f>IF(Flights[[#This Row],[Length (hr)]]&lt;2, "No meal", IF(Flights[[#This Row],[Length (hr)]]&lt;3.5, "Light meal", "Full meal"))</f>
        <v>No meal</v>
      </c>
      <c r="T4573" s="1" t="str">
        <f>IF(AND(Flights[[#This Row],[Airline]]="US Airways", Flights[[#This Row],[Meal]]="Full Meal"), "Yes", "No")</f>
        <v>No</v>
      </c>
      <c r="U4573" s="1">
        <v>0.33680555555555558</v>
      </c>
      <c r="V4573">
        <v>-10</v>
      </c>
      <c r="W4573" s="1" t="str">
        <f>IF(Flights[[#This Row],[Arrival Delay]] = "", "Cancelled", IF(Flights[[#This Row],[Arrival Delay]]&gt;15, "Delayed", "On time"))</f>
        <v>On time</v>
      </c>
      <c r="X4573" t="str">
        <f>IF(Flights[[#This Row],[Status]]&lt;&gt;"Delayed","", IF(Flights[[#This Row],[Arrival Delay]]&gt;120, "Severe", IF(Flights[[#This Row],[Arrival Delay]]&gt;60, "Major", "Moderate")))</f>
        <v/>
      </c>
      <c r="Y4573" t="b">
        <v>0</v>
      </c>
      <c r="AA4573" t="str">
        <f>IF(OR(AND(Flights[[#This Row],[Status]]="Cancelled", Flights[[#This Row],[Cancellation Reason]]="Airline/Carrier"), Flights[[#This Row],[Delay Type]]="Severe"), "Yes", "No")</f>
        <v>No</v>
      </c>
    </row>
    <row r="4574" spans="1:27" x14ac:dyDescent="0.3">
      <c r="A4574" s="3">
        <v>42339</v>
      </c>
      <c r="B4574" s="22">
        <f>WEEKNUM(Flights[[#This Row],[Date]], 1)</f>
        <v>49</v>
      </c>
      <c r="C4574" s="22">
        <f>WEEKDAY(Flights[[#This Row],[Date]],1)</f>
        <v>3</v>
      </c>
      <c r="D4574" t="s">
        <v>1933</v>
      </c>
      <c r="E4574" t="s">
        <v>1994</v>
      </c>
      <c r="F4574" t="s">
        <v>0</v>
      </c>
      <c r="G4574" t="s">
        <v>9</v>
      </c>
      <c r="H4574" t="str">
        <f>_xlfn.XLOOKUP(Flights[[#This Row],[Destination]], Airports!$A$2:$A$78, Airports!$D$2:$D$78)</f>
        <v>San Francisco</v>
      </c>
      <c r="I4574" t="str" cm="1">
        <f t="array" ref="I4574">_xlfn.XLOOKUP(Flights[[#This Row],[Destination]],_xlfn._TRO_TRAILING( Airports!A:A),_xlfn._TRO_TRAILING( Airports!E:E), "Not found")</f>
        <v>CA</v>
      </c>
      <c r="J4574" s="1">
        <v>0.47916666666666669</v>
      </c>
      <c r="K4574" s="22">
        <f>HOUR(Flights[[#This Row],[Scheduled Departure]])</f>
        <v>11</v>
      </c>
      <c r="L4574" s="1">
        <v>0.4777777777777778</v>
      </c>
      <c r="M4574">
        <f>(L4574-J4574)*24*60</f>
        <v>-1.9999999999999929</v>
      </c>
      <c r="N4574" s="16">
        <f>Flights[[#This Row],[Length (min)]]/60</f>
        <v>1.65</v>
      </c>
      <c r="O4574">
        <v>99</v>
      </c>
      <c r="P4574">
        <v>337</v>
      </c>
      <c r="Q4574" s="18">
        <f>IFERROR(Flights[[#This Row],[Distance]]/Flights[[#This Row],[Length (hr)]], "")</f>
        <v>204.24242424242425</v>
      </c>
      <c r="R4574" s="1">
        <v>0.55555555555555558</v>
      </c>
      <c r="S4574" s="1" t="str">
        <f>IF(Flights[[#This Row],[Length (hr)]]&lt;2, "No meal", IF(Flights[[#This Row],[Length (hr)]]&lt;3.5, "Light meal", "Full meal"))</f>
        <v>No meal</v>
      </c>
      <c r="T4574" s="1" t="str">
        <f>IF(AND(Flights[[#This Row],[Airline]]="US Airways", Flights[[#This Row],[Meal]]="Full Meal"), "Yes", "No")</f>
        <v>No</v>
      </c>
      <c r="U4574" s="1">
        <v>0.54652777777777772</v>
      </c>
      <c r="V4574">
        <v>-13</v>
      </c>
      <c r="W4574" s="1" t="str">
        <f>IF(Flights[[#This Row],[Arrival Delay]] = "", "Cancelled", IF(Flights[[#This Row],[Arrival Delay]]&gt;15, "Delayed", "On time"))</f>
        <v>On time</v>
      </c>
      <c r="X4574" t="str">
        <f>IF(Flights[[#This Row],[Status]]&lt;&gt;"Delayed","", IF(Flights[[#This Row],[Arrival Delay]]&gt;120, "Severe", IF(Flights[[#This Row],[Arrival Delay]]&gt;60, "Major", "Moderate")))</f>
        <v/>
      </c>
      <c r="Y4574" t="b">
        <v>0</v>
      </c>
      <c r="AA4574" t="str">
        <f>IF(OR(AND(Flights[[#This Row],[Status]]="Cancelled", Flights[[#This Row],[Cancellation Reason]]="Airline/Carrier"), Flights[[#This Row],[Delay Type]]="Severe"), "Yes", "No")</f>
        <v>No</v>
      </c>
    </row>
    <row r="4575" spans="1:27" x14ac:dyDescent="0.3">
      <c r="A4575" s="3">
        <v>42339</v>
      </c>
      <c r="B4575" s="22">
        <f>WEEKNUM(Flights[[#This Row],[Date]], 1)</f>
        <v>49</v>
      </c>
      <c r="C4575" s="22">
        <f>WEEKDAY(Flights[[#This Row],[Date]],1)</f>
        <v>3</v>
      </c>
      <c r="D4575" t="s">
        <v>1847</v>
      </c>
      <c r="E4575" t="s">
        <v>1992</v>
      </c>
      <c r="F4575" t="s">
        <v>0</v>
      </c>
      <c r="G4575" t="s">
        <v>12</v>
      </c>
      <c r="H4575" t="str">
        <f>_xlfn.XLOOKUP(Flights[[#This Row],[Destination]], Airports!$A$2:$A$78, Airports!$D$2:$D$78)</f>
        <v>New York</v>
      </c>
      <c r="I4575" t="str" cm="1">
        <f t="array" ref="I4575">_xlfn.XLOOKUP(Flights[[#This Row],[Destination]],_xlfn._TRO_TRAILING( Airports!A:A),_xlfn._TRO_TRAILING( Airports!E:E), "Not found")</f>
        <v>NY</v>
      </c>
      <c r="J4575" s="1">
        <v>0.5</v>
      </c>
      <c r="K4575" s="22">
        <f>HOUR(Flights[[#This Row],[Scheduled Departure]])</f>
        <v>12</v>
      </c>
      <c r="L4575" s="1">
        <v>0.49930555555555556</v>
      </c>
      <c r="M4575">
        <f>(L4575-J4575)*24*60</f>
        <v>-0.99999999999999645</v>
      </c>
      <c r="N4575" s="16">
        <f>Flights[[#This Row],[Length (min)]]/60</f>
        <v>5.5333333333333332</v>
      </c>
      <c r="O4575">
        <v>332</v>
      </c>
      <c r="P4575">
        <v>2475</v>
      </c>
      <c r="Q4575" s="18">
        <f>IFERROR(Flights[[#This Row],[Distance]]/Flights[[#This Row],[Length (hr)]], "")</f>
        <v>447.28915662650604</v>
      </c>
      <c r="R4575" s="1">
        <v>0.84444444444444444</v>
      </c>
      <c r="S4575" s="1" t="str">
        <f>IF(Flights[[#This Row],[Length (hr)]]&lt;2, "No meal", IF(Flights[[#This Row],[Length (hr)]]&lt;3.5, "Light meal", "Full meal"))</f>
        <v>Full meal</v>
      </c>
      <c r="T4575" s="1" t="str">
        <f>IF(AND(Flights[[#This Row],[Airline]]="US Airways", Flights[[#This Row],[Meal]]="Full Meal"), "Yes", "No")</f>
        <v>No</v>
      </c>
      <c r="U4575" s="1">
        <v>0.85486111111111107</v>
      </c>
      <c r="V4575">
        <v>15</v>
      </c>
      <c r="W4575" s="1" t="str">
        <f>IF(Flights[[#This Row],[Arrival Delay]] = "", "Cancelled", IF(Flights[[#This Row],[Arrival Delay]]&gt;15, "Delayed", "On time"))</f>
        <v>On time</v>
      </c>
      <c r="X4575" t="str">
        <f>IF(Flights[[#This Row],[Status]]&lt;&gt;"Delayed","", IF(Flights[[#This Row],[Arrival Delay]]&gt;120, "Severe", IF(Flights[[#This Row],[Arrival Delay]]&gt;60, "Major", "Moderate")))</f>
        <v/>
      </c>
      <c r="Y4575" t="b">
        <v>0</v>
      </c>
      <c r="AA4575" t="str">
        <f>IF(OR(AND(Flights[[#This Row],[Status]]="Cancelled", Flights[[#This Row],[Cancellation Reason]]="Airline/Carrier"), Flights[[#This Row],[Delay Type]]="Severe"), "Yes", "No")</f>
        <v>No</v>
      </c>
    </row>
    <row r="4576" spans="1:27" x14ac:dyDescent="0.3">
      <c r="A4576" s="3">
        <v>42339</v>
      </c>
      <c r="B4576" s="22">
        <f>WEEKNUM(Flights[[#This Row],[Date]], 1)</f>
        <v>49</v>
      </c>
      <c r="C4576" s="22">
        <f>WEEKDAY(Flights[[#This Row],[Date]],1)</f>
        <v>3</v>
      </c>
      <c r="D4576" t="s">
        <v>1780</v>
      </c>
      <c r="E4576" t="s">
        <v>1989</v>
      </c>
      <c r="F4576" t="s">
        <v>0</v>
      </c>
      <c r="G4576" t="s">
        <v>344</v>
      </c>
      <c r="H4576" t="str">
        <f>_xlfn.XLOOKUP(Flights[[#This Row],[Destination]], Airports!$A$2:$A$78, Airports!$D$2:$D$78)</f>
        <v>Seattle</v>
      </c>
      <c r="I4576" t="str" cm="1">
        <f t="array" ref="I4576">_xlfn.XLOOKUP(Flights[[#This Row],[Destination]],_xlfn._TRO_TRAILING( Airports!A:A),_xlfn._TRO_TRAILING( Airports!E:E), "Not found")</f>
        <v>WA</v>
      </c>
      <c r="J4576" s="1">
        <v>0.60069444444444442</v>
      </c>
      <c r="K4576" s="22">
        <f>HOUR(Flights[[#This Row],[Scheduled Departure]])</f>
        <v>14</v>
      </c>
      <c r="L4576" s="1">
        <v>0.59930555555555554</v>
      </c>
      <c r="M4576">
        <f>(L4576-J4576)*24*60</f>
        <v>-1.9999999999999929</v>
      </c>
      <c r="N4576" s="16">
        <f>Flights[[#This Row],[Length (min)]]/60</f>
        <v>2.6833333333333331</v>
      </c>
      <c r="O4576">
        <v>161</v>
      </c>
      <c r="P4576">
        <v>954</v>
      </c>
      <c r="Q4576" s="18">
        <f>IFERROR(Flights[[#This Row],[Distance]]/Flights[[#This Row],[Length (hr)]], "")</f>
        <v>355.52795031055905</v>
      </c>
      <c r="R4576" s="1">
        <v>0.72152777777777777</v>
      </c>
      <c r="S4576" s="1" t="str">
        <f>IF(Flights[[#This Row],[Length (hr)]]&lt;2, "No meal", IF(Flights[[#This Row],[Length (hr)]]&lt;3.5, "Light meal", "Full meal"))</f>
        <v>Light meal</v>
      </c>
      <c r="T4576" s="1" t="str">
        <f>IF(AND(Flights[[#This Row],[Airline]]="US Airways", Flights[[#This Row],[Meal]]="Full Meal"), "Yes", "No")</f>
        <v>No</v>
      </c>
      <c r="U4576" s="1">
        <v>0.71111111111111114</v>
      </c>
      <c r="V4576">
        <v>-15</v>
      </c>
      <c r="W4576" s="1" t="str">
        <f>IF(Flights[[#This Row],[Arrival Delay]] = "", "Cancelled", IF(Flights[[#This Row],[Arrival Delay]]&gt;15, "Delayed", "On time"))</f>
        <v>On time</v>
      </c>
      <c r="X4576" t="str">
        <f>IF(Flights[[#This Row],[Status]]&lt;&gt;"Delayed","", IF(Flights[[#This Row],[Arrival Delay]]&gt;120, "Severe", IF(Flights[[#This Row],[Arrival Delay]]&gt;60, "Major", "Moderate")))</f>
        <v/>
      </c>
      <c r="Y4576" t="b">
        <v>0</v>
      </c>
      <c r="AA4576" t="str">
        <f>IF(OR(AND(Flights[[#This Row],[Status]]="Cancelled", Flights[[#This Row],[Cancellation Reason]]="Airline/Carrier"), Flights[[#This Row],[Delay Type]]="Severe"), "Yes", "No")</f>
        <v>No</v>
      </c>
    </row>
    <row r="4577" spans="1:27" x14ac:dyDescent="0.3">
      <c r="A4577" s="3">
        <v>42339</v>
      </c>
      <c r="B4577" s="22">
        <f>WEEKNUM(Flights[[#This Row],[Date]], 1)</f>
        <v>49</v>
      </c>
      <c r="C4577" s="22">
        <f>WEEKDAY(Flights[[#This Row],[Date]],1)</f>
        <v>3</v>
      </c>
      <c r="D4577" t="s">
        <v>1808</v>
      </c>
      <c r="E4577" t="s">
        <v>1990</v>
      </c>
      <c r="F4577" t="s">
        <v>0</v>
      </c>
      <c r="G4577" t="s">
        <v>293</v>
      </c>
      <c r="H4577" t="str">
        <f>_xlfn.XLOOKUP(Flights[[#This Row],[Destination]], Airports!$A$2:$A$78, Airports!$D$2:$D$78)</f>
        <v>Houston</v>
      </c>
      <c r="I4577" t="str" cm="1">
        <f t="array" ref="I4577">_xlfn.XLOOKUP(Flights[[#This Row],[Destination]],_xlfn._TRO_TRAILING( Airports!A:A),_xlfn._TRO_TRAILING( Airports!E:E), "Not found")</f>
        <v>TX</v>
      </c>
      <c r="J4577" s="1">
        <v>0.66874999999999996</v>
      </c>
      <c r="K4577" s="22">
        <f>HOUR(Flights[[#This Row],[Scheduled Departure]])</f>
        <v>16</v>
      </c>
      <c r="L4577" s="1">
        <v>0.66874999999999996</v>
      </c>
      <c r="M4577">
        <f>(L4577-J4577)*24*60</f>
        <v>0</v>
      </c>
      <c r="N4577" s="16">
        <f>Flights[[#This Row],[Length (min)]]/60</f>
        <v>2.9166666666666665</v>
      </c>
      <c r="O4577">
        <v>175</v>
      </c>
      <c r="P4577">
        <v>1379</v>
      </c>
      <c r="Q4577" s="18">
        <f>IFERROR(Flights[[#This Row],[Distance]]/Flights[[#This Row],[Length (hr)]], "")</f>
        <v>472.8</v>
      </c>
      <c r="R4577" s="1">
        <v>0.8833333333333333</v>
      </c>
      <c r="S4577" s="1" t="str">
        <f>IF(Flights[[#This Row],[Length (hr)]]&lt;2, "No meal", IF(Flights[[#This Row],[Length (hr)]]&lt;3.5, "Light meal", "Full meal"))</f>
        <v>Light meal</v>
      </c>
      <c r="T4577" s="1" t="str">
        <f>IF(AND(Flights[[#This Row],[Airline]]="US Airways", Flights[[#This Row],[Meal]]="Full Meal"), "Yes", "No")</f>
        <v>No</v>
      </c>
      <c r="U4577" s="1">
        <v>0.87361111111111112</v>
      </c>
      <c r="V4577">
        <v>-14</v>
      </c>
      <c r="W4577" s="1" t="str">
        <f>IF(Flights[[#This Row],[Arrival Delay]] = "", "Cancelled", IF(Flights[[#This Row],[Arrival Delay]]&gt;15, "Delayed", "On time"))</f>
        <v>On time</v>
      </c>
      <c r="X4577" t="str">
        <f>IF(Flights[[#This Row],[Status]]&lt;&gt;"Delayed","", IF(Flights[[#This Row],[Arrival Delay]]&gt;120, "Severe", IF(Flights[[#This Row],[Arrival Delay]]&gt;60, "Major", "Moderate")))</f>
        <v/>
      </c>
      <c r="Y4577" t="b">
        <v>0</v>
      </c>
      <c r="AA4577" t="str">
        <f>IF(OR(AND(Flights[[#This Row],[Status]]="Cancelled", Flights[[#This Row],[Cancellation Reason]]="Airline/Carrier"), Flights[[#This Row],[Delay Type]]="Severe"), "Yes", "No")</f>
        <v>No</v>
      </c>
    </row>
    <row r="4578" spans="1:27" x14ac:dyDescent="0.3">
      <c r="A4578" s="3">
        <v>42339</v>
      </c>
      <c r="B4578" s="22">
        <f>WEEKNUM(Flights[[#This Row],[Date]], 1)</f>
        <v>49</v>
      </c>
      <c r="C4578" s="22">
        <f>WEEKDAY(Flights[[#This Row],[Date]],1)</f>
        <v>3</v>
      </c>
      <c r="D4578" t="s">
        <v>594</v>
      </c>
      <c r="E4578" t="s">
        <v>1991</v>
      </c>
      <c r="F4578" t="s">
        <v>0</v>
      </c>
      <c r="G4578" t="s">
        <v>24</v>
      </c>
      <c r="H4578" t="str">
        <f>_xlfn.XLOOKUP(Flights[[#This Row],[Destination]], Airports!$A$2:$A$78, Airports!$D$2:$D$78)</f>
        <v>Portland</v>
      </c>
      <c r="I4578" t="str" cm="1">
        <f t="array" ref="I4578">_xlfn.XLOOKUP(Flights[[#This Row],[Destination]],_xlfn._TRO_TRAILING( Airports!A:A),_xlfn._TRO_TRAILING( Airports!E:E), "Not found")</f>
        <v>OR</v>
      </c>
      <c r="J4578" s="1">
        <v>0.70138888888888884</v>
      </c>
      <c r="K4578" s="22">
        <f>HOUR(Flights[[#This Row],[Scheduled Departure]])</f>
        <v>16</v>
      </c>
      <c r="L4578" s="1">
        <v>0.69930555555555551</v>
      </c>
      <c r="M4578">
        <f>(L4578-J4578)*24*60</f>
        <v>-2.9999999999999893</v>
      </c>
      <c r="N4578" s="16">
        <f>Flights[[#This Row],[Length (min)]]/60</f>
        <v>2.4333333333333331</v>
      </c>
      <c r="O4578">
        <v>146</v>
      </c>
      <c r="P4578">
        <v>834</v>
      </c>
      <c r="Q4578" s="18">
        <f>IFERROR(Flights[[#This Row],[Distance]]/Flights[[#This Row],[Length (hr)]], "")</f>
        <v>342.7397260273973</v>
      </c>
      <c r="R4578" s="1">
        <v>0.80208333333333337</v>
      </c>
      <c r="S4578" s="1" t="str">
        <f>IF(Flights[[#This Row],[Length (hr)]]&lt;2, "No meal", IF(Flights[[#This Row],[Length (hr)]]&lt;3.5, "Light meal", "Full meal"))</f>
        <v>Light meal</v>
      </c>
      <c r="T4578" s="1" t="str">
        <f>IF(AND(Flights[[#This Row],[Airline]]="US Airways", Flights[[#This Row],[Meal]]="Full Meal"), "Yes", "No")</f>
        <v>No</v>
      </c>
      <c r="U4578" s="1">
        <v>0.80069444444444449</v>
      </c>
      <c r="V4578">
        <v>-2</v>
      </c>
      <c r="W4578" s="1" t="str">
        <f>IF(Flights[[#This Row],[Arrival Delay]] = "", "Cancelled", IF(Flights[[#This Row],[Arrival Delay]]&gt;15, "Delayed", "On time"))</f>
        <v>On time</v>
      </c>
      <c r="X4578" t="str">
        <f>IF(Flights[[#This Row],[Status]]&lt;&gt;"Delayed","", IF(Flights[[#This Row],[Arrival Delay]]&gt;120, "Severe", IF(Flights[[#This Row],[Arrival Delay]]&gt;60, "Major", "Moderate")))</f>
        <v/>
      </c>
      <c r="Y4578" t="b">
        <v>0</v>
      </c>
      <c r="AA4578" t="str">
        <f>IF(OR(AND(Flights[[#This Row],[Status]]="Cancelled", Flights[[#This Row],[Cancellation Reason]]="Airline/Carrier"), Flights[[#This Row],[Delay Type]]="Severe"), "Yes", "No")</f>
        <v>No</v>
      </c>
    </row>
    <row r="4579" spans="1:27" x14ac:dyDescent="0.3">
      <c r="A4579" s="3">
        <v>42339</v>
      </c>
      <c r="B4579" s="22">
        <f>WEEKNUM(Flights[[#This Row],[Date]], 1)</f>
        <v>49</v>
      </c>
      <c r="C4579" s="22">
        <f>WEEKDAY(Flights[[#This Row],[Date]],1)</f>
        <v>3</v>
      </c>
      <c r="D4579" t="s">
        <v>1907</v>
      </c>
      <c r="E4579" t="s">
        <v>1991</v>
      </c>
      <c r="F4579" t="s">
        <v>0</v>
      </c>
      <c r="G4579" t="s">
        <v>344</v>
      </c>
      <c r="H4579" t="str">
        <f>_xlfn.XLOOKUP(Flights[[#This Row],[Destination]], Airports!$A$2:$A$78, Airports!$D$2:$D$78)</f>
        <v>Seattle</v>
      </c>
      <c r="I4579" t="str" cm="1">
        <f t="array" ref="I4579">_xlfn.XLOOKUP(Flights[[#This Row],[Destination]],_xlfn._TRO_TRAILING( Airports!A:A),_xlfn._TRO_TRAILING( Airports!E:E), "Not found")</f>
        <v>WA</v>
      </c>
      <c r="J4579" s="1">
        <v>0.77777777777777779</v>
      </c>
      <c r="K4579" s="22">
        <f>HOUR(Flights[[#This Row],[Scheduled Departure]])</f>
        <v>18</v>
      </c>
      <c r="L4579" s="1">
        <v>0.77152777777777781</v>
      </c>
      <c r="M4579">
        <f>(L4579-J4579)*24*60</f>
        <v>-8.999999999999968</v>
      </c>
      <c r="N4579" s="16">
        <f>Flights[[#This Row],[Length (min)]]/60</f>
        <v>3</v>
      </c>
      <c r="O4579">
        <v>180</v>
      </c>
      <c r="P4579">
        <v>954</v>
      </c>
      <c r="Q4579" s="18">
        <f>IFERROR(Flights[[#This Row],[Distance]]/Flights[[#This Row],[Length (hr)]], "")</f>
        <v>318</v>
      </c>
      <c r="R4579" s="1">
        <v>0.89583333333333337</v>
      </c>
      <c r="S4579" s="1" t="str">
        <f>IF(Flights[[#This Row],[Length (hr)]]&lt;2, "No meal", IF(Flights[[#This Row],[Length (hr)]]&lt;3.5, "Light meal", "Full meal"))</f>
        <v>Light meal</v>
      </c>
      <c r="T4579" s="1" t="str">
        <f>IF(AND(Flights[[#This Row],[Airline]]="US Airways", Flights[[#This Row],[Meal]]="Full Meal"), "Yes", "No")</f>
        <v>No</v>
      </c>
      <c r="U4579" s="1">
        <v>0.89652777777777781</v>
      </c>
      <c r="V4579">
        <v>1</v>
      </c>
      <c r="W4579" s="1" t="str">
        <f>IF(Flights[[#This Row],[Arrival Delay]] = "", "Cancelled", IF(Flights[[#This Row],[Arrival Delay]]&gt;15, "Delayed", "On time"))</f>
        <v>On time</v>
      </c>
      <c r="X4579" t="str">
        <f>IF(Flights[[#This Row],[Status]]&lt;&gt;"Delayed","", IF(Flights[[#This Row],[Arrival Delay]]&gt;120, "Severe", IF(Flights[[#This Row],[Arrival Delay]]&gt;60, "Major", "Moderate")))</f>
        <v/>
      </c>
      <c r="Y4579" t="b">
        <v>0</v>
      </c>
      <c r="AA4579" t="str">
        <f>IF(OR(AND(Flights[[#This Row],[Status]]="Cancelled", Flights[[#This Row],[Cancellation Reason]]="Airline/Carrier"), Flights[[#This Row],[Delay Type]]="Severe"), "Yes", "No")</f>
        <v>No</v>
      </c>
    </row>
    <row r="4580" spans="1:27" x14ac:dyDescent="0.3">
      <c r="A4580" s="3">
        <v>42339</v>
      </c>
      <c r="B4580" s="22">
        <f>WEEKNUM(Flights[[#This Row],[Date]], 1)</f>
        <v>49</v>
      </c>
      <c r="C4580" s="22">
        <f>WEEKDAY(Flights[[#This Row],[Date]],1)</f>
        <v>3</v>
      </c>
      <c r="D4580" t="s">
        <v>1919</v>
      </c>
      <c r="E4580" t="s">
        <v>1995</v>
      </c>
      <c r="F4580" t="s">
        <v>0</v>
      </c>
      <c r="G4580" t="s">
        <v>351</v>
      </c>
      <c r="H4580" t="str">
        <f>_xlfn.XLOOKUP(Flights[[#This Row],[Destination]], Airports!$A$2:$A$78, Airports!$D$2:$D$78)</f>
        <v>Sacramento</v>
      </c>
      <c r="I4580" t="str" cm="1">
        <f t="array" ref="I4580">_xlfn.XLOOKUP(Flights[[#This Row],[Destination]],_xlfn._TRO_TRAILING( Airports!A:A),_xlfn._TRO_TRAILING( Airports!E:E), "Not found")</f>
        <v>CA</v>
      </c>
      <c r="J4580" s="1">
        <v>0.91666666666666663</v>
      </c>
      <c r="K4580" s="22">
        <f>HOUR(Flights[[#This Row],[Scheduled Departure]])</f>
        <v>22</v>
      </c>
      <c r="L4580" s="1">
        <v>0.91388888888888886</v>
      </c>
      <c r="M4580">
        <f>(L4580-J4580)*24*60</f>
        <v>-3.9999999999999858</v>
      </c>
      <c r="N4580" s="16">
        <f>Flights[[#This Row],[Length (min)]]/60</f>
        <v>1.1499999999999999</v>
      </c>
      <c r="O4580">
        <v>69</v>
      </c>
      <c r="P4580">
        <v>373</v>
      </c>
      <c r="Q4580" s="18">
        <f>IFERROR(Flights[[#This Row],[Distance]]/Flights[[#This Row],[Length (hr)]], "")</f>
        <v>324.34782608695656</v>
      </c>
      <c r="R4580" s="1">
        <v>0.97222222222222221</v>
      </c>
      <c r="S4580" s="1" t="str">
        <f>IF(Flights[[#This Row],[Length (hr)]]&lt;2, "No meal", IF(Flights[[#This Row],[Length (hr)]]&lt;3.5, "Light meal", "Full meal"))</f>
        <v>No meal</v>
      </c>
      <c r="T4580" s="1" t="str">
        <f>IF(AND(Flights[[#This Row],[Airline]]="US Airways", Flights[[#This Row],[Meal]]="Full Meal"), "Yes", "No")</f>
        <v>No</v>
      </c>
      <c r="U4580" s="1">
        <v>0.96180555555555558</v>
      </c>
      <c r="V4580">
        <v>-15</v>
      </c>
      <c r="W4580" s="1" t="str">
        <f>IF(Flights[[#This Row],[Arrival Delay]] = "", "Cancelled", IF(Flights[[#This Row],[Arrival Delay]]&gt;15, "Delayed", "On time"))</f>
        <v>On time</v>
      </c>
      <c r="X4580" t="str">
        <f>IF(Flights[[#This Row],[Status]]&lt;&gt;"Delayed","", IF(Flights[[#This Row],[Arrival Delay]]&gt;120, "Severe", IF(Flights[[#This Row],[Arrival Delay]]&gt;60, "Major", "Moderate")))</f>
        <v/>
      </c>
      <c r="Y4580" t="b">
        <v>0</v>
      </c>
      <c r="AA4580" t="str">
        <f>IF(OR(AND(Flights[[#This Row],[Status]]="Cancelled", Flights[[#This Row],[Cancellation Reason]]="Airline/Carrier"), Flights[[#This Row],[Delay Type]]="Severe"), "Yes", "No")</f>
        <v>No</v>
      </c>
    </row>
    <row r="4581" spans="1:27" x14ac:dyDescent="0.3">
      <c r="A4581" s="3">
        <v>42339</v>
      </c>
      <c r="B4581" s="22">
        <f>WEEKNUM(Flights[[#This Row],[Date]], 1)</f>
        <v>49</v>
      </c>
      <c r="C4581" s="22">
        <f>WEEKDAY(Flights[[#This Row],[Date]],1)</f>
        <v>3</v>
      </c>
      <c r="D4581" t="s">
        <v>1970</v>
      </c>
      <c r="E4581" t="s">
        <v>1994</v>
      </c>
      <c r="F4581" t="s">
        <v>0</v>
      </c>
      <c r="G4581" t="s">
        <v>339</v>
      </c>
      <c r="H4581" t="str">
        <f>_xlfn.XLOOKUP(Flights[[#This Row],[Destination]], Airports!$A$2:$A$78, Airports!$D$2:$D$78)</f>
        <v>San Diego</v>
      </c>
      <c r="I4581" t="str" cm="1">
        <f t="array" ref="I4581">_xlfn.XLOOKUP(Flights[[#This Row],[Destination]],_xlfn._TRO_TRAILING( Airports!A:A),_xlfn._TRO_TRAILING( Airports!E:E), "Not found")</f>
        <v>CA</v>
      </c>
      <c r="J4581" s="1">
        <v>0.97222222222222221</v>
      </c>
      <c r="K4581" s="22">
        <f>HOUR(Flights[[#This Row],[Scheduled Departure]])</f>
        <v>23</v>
      </c>
      <c r="L4581" s="1">
        <v>0.97152777777777777</v>
      </c>
      <c r="M4581">
        <f>(L4581-J4581)*24*60</f>
        <v>-0.99999999999999645</v>
      </c>
      <c r="N4581" s="16">
        <f>Flights[[#This Row],[Length (min)]]/60</f>
        <v>0.66666666666666663</v>
      </c>
      <c r="O4581">
        <v>40</v>
      </c>
      <c r="P4581">
        <v>109</v>
      </c>
      <c r="Q4581" s="18">
        <f>IFERROR(Flights[[#This Row],[Distance]]/Flights[[#This Row],[Length (hr)]], "")</f>
        <v>163.5</v>
      </c>
      <c r="R4581" s="1">
        <v>8.3333333333333332E-3</v>
      </c>
      <c r="S4581" s="1" t="str">
        <f>IF(Flights[[#This Row],[Length (hr)]]&lt;2, "No meal", IF(Flights[[#This Row],[Length (hr)]]&lt;3.5, "Light meal", "Full meal"))</f>
        <v>No meal</v>
      </c>
      <c r="T4581" s="1" t="str">
        <f>IF(AND(Flights[[#This Row],[Airline]]="US Airways", Flights[[#This Row],[Meal]]="Full Meal"), "Yes", "No")</f>
        <v>No</v>
      </c>
      <c r="U4581" s="1">
        <v>0.99930555555555556</v>
      </c>
      <c r="V4581">
        <v>-13</v>
      </c>
      <c r="W4581" s="1" t="str">
        <f>IF(Flights[[#This Row],[Arrival Delay]] = "", "Cancelled", IF(Flights[[#This Row],[Arrival Delay]]&gt;15, "Delayed", "On time"))</f>
        <v>On time</v>
      </c>
      <c r="X4581" t="str">
        <f>IF(Flights[[#This Row],[Status]]&lt;&gt;"Delayed","", IF(Flights[[#This Row],[Arrival Delay]]&gt;120, "Severe", IF(Flights[[#This Row],[Arrival Delay]]&gt;60, "Major", "Moderate")))</f>
        <v/>
      </c>
      <c r="Y4581" t="b">
        <v>0</v>
      </c>
      <c r="AA4581" t="str">
        <f>IF(OR(AND(Flights[[#This Row],[Status]]="Cancelled", Flights[[#This Row],[Cancellation Reason]]="Airline/Carrier"), Flights[[#This Row],[Delay Type]]="Severe"), "Yes", "No")</f>
        <v>No</v>
      </c>
    </row>
    <row r="4582" spans="1:27" x14ac:dyDescent="0.3">
      <c r="A4582" s="3">
        <v>42339</v>
      </c>
      <c r="B4582" s="22">
        <f>WEEKNUM(Flights[[#This Row],[Date]], 1)</f>
        <v>49</v>
      </c>
      <c r="C4582" s="22">
        <f>WEEKDAY(Flights[[#This Row],[Date]],1)</f>
        <v>3</v>
      </c>
      <c r="D4582" t="s">
        <v>682</v>
      </c>
      <c r="E4582" t="s">
        <v>1992</v>
      </c>
      <c r="F4582" t="s">
        <v>0</v>
      </c>
      <c r="G4582" t="s">
        <v>10</v>
      </c>
      <c r="H4582" t="str">
        <f>_xlfn.XLOOKUP(Flights[[#This Row],[Destination]], Airports!$A$2:$A$78, Airports!$D$2:$D$78)</f>
        <v>Boston</v>
      </c>
      <c r="I4582" t="str" cm="1">
        <f t="array" ref="I4582">_xlfn.XLOOKUP(Flights[[#This Row],[Destination]],_xlfn._TRO_TRAILING( Airports!A:A),_xlfn._TRO_TRAILING( Airports!E:E), "Not found")</f>
        <v>MA</v>
      </c>
      <c r="J4582" s="1">
        <v>0.99930555555555556</v>
      </c>
      <c r="K4582" s="22">
        <f>HOUR(Flights[[#This Row],[Scheduled Departure]])</f>
        <v>23</v>
      </c>
      <c r="L4582" s="1">
        <v>0.99930555555555556</v>
      </c>
      <c r="M4582">
        <f>(L4582-J4582)*24*60</f>
        <v>0</v>
      </c>
      <c r="N4582" s="16">
        <f>Flights[[#This Row],[Length (min)]]/60</f>
        <v>5.6333333333333337</v>
      </c>
      <c r="O4582">
        <v>338</v>
      </c>
      <c r="P4582">
        <v>2611</v>
      </c>
      <c r="Q4582" s="18">
        <f>IFERROR(Flights[[#This Row],[Distance]]/Flights[[#This Row],[Length (hr)]], "")</f>
        <v>463.49112426035498</v>
      </c>
      <c r="R4582" s="1">
        <v>0.34444444444444444</v>
      </c>
      <c r="S4582" s="1" t="str">
        <f>IF(Flights[[#This Row],[Length (hr)]]&lt;2, "No meal", IF(Flights[[#This Row],[Length (hr)]]&lt;3.5, "Light meal", "Full meal"))</f>
        <v>Full meal</v>
      </c>
      <c r="T4582" s="1" t="str">
        <f>IF(AND(Flights[[#This Row],[Airline]]="US Airways", Flights[[#This Row],[Meal]]="Full Meal"), "Yes", "No")</f>
        <v>No</v>
      </c>
      <c r="U4582" s="1">
        <v>0.35902777777777778</v>
      </c>
      <c r="V4582">
        <v>21</v>
      </c>
      <c r="W4582" s="1" t="str">
        <f>IF(Flights[[#This Row],[Arrival Delay]] = "", "Cancelled", IF(Flights[[#This Row],[Arrival Delay]]&gt;15, "Delayed", "On time"))</f>
        <v>Delayed</v>
      </c>
      <c r="X4582" t="str">
        <f>IF(Flights[[#This Row],[Status]]&lt;&gt;"Delayed","", IF(Flights[[#This Row],[Arrival Delay]]&gt;120, "Severe", IF(Flights[[#This Row],[Arrival Delay]]&gt;60, "Major", "Moderate")))</f>
        <v>Moderate</v>
      </c>
      <c r="Y4582" t="b">
        <v>0</v>
      </c>
      <c r="AA4582" t="str">
        <f>IF(OR(AND(Flights[[#This Row],[Status]]="Cancelled", Flights[[#This Row],[Cancellation Reason]]="Airline/Carrier"), Flights[[#This Row],[Delay Type]]="Severe"), "Yes", "No")</f>
        <v>No</v>
      </c>
    </row>
    <row r="4583" spans="1:27" x14ac:dyDescent="0.3">
      <c r="A4583" s="3">
        <v>42340</v>
      </c>
      <c r="B4583" s="22">
        <f>WEEKNUM(Flights[[#This Row],[Date]], 1)</f>
        <v>49</v>
      </c>
      <c r="C4583" s="22">
        <f>WEEKDAY(Flights[[#This Row],[Date]],1)</f>
        <v>4</v>
      </c>
      <c r="D4583" t="s">
        <v>37</v>
      </c>
      <c r="E4583" t="s">
        <v>1987</v>
      </c>
      <c r="F4583" t="s">
        <v>0</v>
      </c>
      <c r="G4583" t="s">
        <v>3</v>
      </c>
      <c r="H4583" t="str">
        <f>_xlfn.XLOOKUP(Flights[[#This Row],[Destination]], Airports!$A$2:$A$78, Airports!$D$2:$D$78)</f>
        <v>Dallas</v>
      </c>
      <c r="I4583" t="str" cm="1">
        <f t="array" ref="I4583">_xlfn.XLOOKUP(Flights[[#This Row],[Destination]],_xlfn._TRO_TRAILING( Airports!A:A),_xlfn._TRO_TRAILING( Airports!E:E), "Not found")</f>
        <v>TX</v>
      </c>
      <c r="J4583" s="1">
        <v>0.25</v>
      </c>
      <c r="K4583" s="22">
        <f>HOUR(Flights[[#This Row],[Scheduled Departure]])</f>
        <v>6</v>
      </c>
      <c r="L4583" s="1">
        <v>0.24791666666666667</v>
      </c>
      <c r="M4583">
        <f>(L4583-J4583)*24*60</f>
        <v>-2.9999999999999893</v>
      </c>
      <c r="N4583" s="16">
        <f>Flights[[#This Row],[Length (min)]]/60</f>
        <v>2.8333333333333335</v>
      </c>
      <c r="O4583">
        <v>170</v>
      </c>
      <c r="P4583">
        <v>1235</v>
      </c>
      <c r="Q4583" s="18">
        <f>IFERROR(Flights[[#This Row],[Distance]]/Flights[[#This Row],[Length (hr)]], "")</f>
        <v>435.88235294117646</v>
      </c>
      <c r="R4583" s="1">
        <v>0.46041666666666664</v>
      </c>
      <c r="S4583" s="1" t="str">
        <f>IF(Flights[[#This Row],[Length (hr)]]&lt;2, "No meal", IF(Flights[[#This Row],[Length (hr)]]&lt;3.5, "Light meal", "Full meal"))</f>
        <v>Light meal</v>
      </c>
      <c r="T4583" s="1" t="str">
        <f>IF(AND(Flights[[#This Row],[Airline]]="US Airways", Flights[[#This Row],[Meal]]="Full Meal"), "Yes", "No")</f>
        <v>No</v>
      </c>
      <c r="U4583" s="1">
        <v>0.44930555555555557</v>
      </c>
      <c r="V4583">
        <v>-16</v>
      </c>
      <c r="W4583" s="1" t="str">
        <f>IF(Flights[[#This Row],[Arrival Delay]] = "", "Cancelled", IF(Flights[[#This Row],[Arrival Delay]]&gt;15, "Delayed", "On time"))</f>
        <v>On time</v>
      </c>
      <c r="X4583" t="str">
        <f>IF(Flights[[#This Row],[Status]]&lt;&gt;"Delayed","", IF(Flights[[#This Row],[Arrival Delay]]&gt;120, "Severe", IF(Flights[[#This Row],[Arrival Delay]]&gt;60, "Major", "Moderate")))</f>
        <v/>
      </c>
      <c r="Y4583" t="b">
        <v>0</v>
      </c>
      <c r="AA4583" t="str">
        <f>IF(OR(AND(Flights[[#This Row],[Status]]="Cancelled", Flights[[#This Row],[Cancellation Reason]]="Airline/Carrier"), Flights[[#This Row],[Delay Type]]="Severe"), "Yes", "No")</f>
        <v>No</v>
      </c>
    </row>
    <row r="4584" spans="1:27" x14ac:dyDescent="0.3">
      <c r="A4584" s="3">
        <v>42340</v>
      </c>
      <c r="B4584" s="22">
        <f>WEEKNUM(Flights[[#This Row],[Date]], 1)</f>
        <v>49</v>
      </c>
      <c r="C4584" s="22">
        <f>WEEKDAY(Flights[[#This Row],[Date]],1)</f>
        <v>4</v>
      </c>
      <c r="D4584" t="s">
        <v>380</v>
      </c>
      <c r="E4584" t="s">
        <v>1991</v>
      </c>
      <c r="F4584" t="s">
        <v>0</v>
      </c>
      <c r="G4584" t="s">
        <v>344</v>
      </c>
      <c r="H4584" t="str">
        <f>_xlfn.XLOOKUP(Flights[[#This Row],[Destination]], Airports!$A$2:$A$78, Airports!$D$2:$D$78)</f>
        <v>Seattle</v>
      </c>
      <c r="I4584" t="str" cm="1">
        <f t="array" ref="I4584">_xlfn.XLOOKUP(Flights[[#This Row],[Destination]],_xlfn._TRO_TRAILING( Airports!A:A),_xlfn._TRO_TRAILING( Airports!E:E), "Not found")</f>
        <v>WA</v>
      </c>
      <c r="J4584" s="1">
        <v>0.25</v>
      </c>
      <c r="K4584" s="22">
        <f>HOUR(Flights[[#This Row],[Scheduled Departure]])</f>
        <v>6</v>
      </c>
      <c r="L4584" s="1">
        <v>0.24652777777777779</v>
      </c>
      <c r="M4584">
        <f>(L4584-J4584)*24*60</f>
        <v>-4.9999999999999822</v>
      </c>
      <c r="N4584" s="16">
        <f>Flights[[#This Row],[Length (min)]]/60</f>
        <v>2.9333333333333331</v>
      </c>
      <c r="O4584">
        <v>176</v>
      </c>
      <c r="P4584">
        <v>954</v>
      </c>
      <c r="Q4584" s="18">
        <f>IFERROR(Flights[[#This Row],[Distance]]/Flights[[#This Row],[Length (hr)]], "")</f>
        <v>325.22727272727275</v>
      </c>
      <c r="R4584" s="1">
        <v>0.37152777777777779</v>
      </c>
      <c r="S4584" s="1" t="str">
        <f>IF(Flights[[#This Row],[Length (hr)]]&lt;2, "No meal", IF(Flights[[#This Row],[Length (hr)]]&lt;3.5, "Light meal", "Full meal"))</f>
        <v>Light meal</v>
      </c>
      <c r="T4584" s="1" t="str">
        <f>IF(AND(Flights[[#This Row],[Airline]]="US Airways", Flights[[#This Row],[Meal]]="Full Meal"), "Yes", "No")</f>
        <v>No</v>
      </c>
      <c r="U4584" s="1">
        <v>0.36875000000000002</v>
      </c>
      <c r="V4584">
        <v>-4</v>
      </c>
      <c r="W4584" s="1" t="str">
        <f>IF(Flights[[#This Row],[Arrival Delay]] = "", "Cancelled", IF(Flights[[#This Row],[Arrival Delay]]&gt;15, "Delayed", "On time"))</f>
        <v>On time</v>
      </c>
      <c r="X4584" t="str">
        <f>IF(Flights[[#This Row],[Status]]&lt;&gt;"Delayed","", IF(Flights[[#This Row],[Arrival Delay]]&gt;120, "Severe", IF(Flights[[#This Row],[Arrival Delay]]&gt;60, "Major", "Moderate")))</f>
        <v/>
      </c>
      <c r="Y4584" t="b">
        <v>0</v>
      </c>
      <c r="AA4584" t="str">
        <f>IF(OR(AND(Flights[[#This Row],[Status]]="Cancelled", Flights[[#This Row],[Cancellation Reason]]="Airline/Carrier"), Flights[[#This Row],[Delay Type]]="Severe"), "Yes", "No")</f>
        <v>No</v>
      </c>
    </row>
    <row r="4585" spans="1:27" x14ac:dyDescent="0.3">
      <c r="A4585" s="3">
        <v>42340</v>
      </c>
      <c r="B4585" s="22">
        <f>WEEKNUM(Flights[[#This Row],[Date]], 1)</f>
        <v>49</v>
      </c>
      <c r="C4585" s="22">
        <f>WEEKDAY(Flights[[#This Row],[Date]],1)</f>
        <v>4</v>
      </c>
      <c r="D4585" t="s">
        <v>1861</v>
      </c>
      <c r="E4585" t="s">
        <v>1995</v>
      </c>
      <c r="F4585" t="s">
        <v>0</v>
      </c>
      <c r="G4585" t="s">
        <v>306</v>
      </c>
      <c r="H4585" t="str">
        <f>_xlfn.XLOOKUP(Flights[[#This Row],[Destination]], Airports!$A$2:$A$78, Airports!$D$2:$D$78)</f>
        <v>Chicago</v>
      </c>
      <c r="I4585" t="str" cm="1">
        <f t="array" ref="I4585">_xlfn.XLOOKUP(Flights[[#This Row],[Destination]],_xlfn._TRO_TRAILING( Airports!A:A),_xlfn._TRO_TRAILING( Airports!E:E), "Not found")</f>
        <v>IL</v>
      </c>
      <c r="J4585" s="1">
        <v>0.2638888888888889</v>
      </c>
      <c r="K4585" s="22">
        <f>HOUR(Flights[[#This Row],[Scheduled Departure]])</f>
        <v>6</v>
      </c>
      <c r="L4585" s="1">
        <v>0.26944444444444443</v>
      </c>
      <c r="M4585">
        <f>(L4585-J4585)*24*60</f>
        <v>7.9999999999999716</v>
      </c>
      <c r="N4585" s="16">
        <f>Flights[[#This Row],[Length (min)]]/60</f>
        <v>4.1500000000000004</v>
      </c>
      <c r="O4585">
        <v>249</v>
      </c>
      <c r="P4585">
        <v>1750</v>
      </c>
      <c r="Q4585" s="18">
        <f>IFERROR(Flights[[#This Row],[Distance]]/Flights[[#This Row],[Length (hr)]], "")</f>
        <v>421.68674698795178</v>
      </c>
      <c r="R4585" s="1">
        <v>0.51388888888888884</v>
      </c>
      <c r="S4585" s="1" t="str">
        <f>IF(Flights[[#This Row],[Length (hr)]]&lt;2, "No meal", IF(Flights[[#This Row],[Length (hr)]]&lt;3.5, "Light meal", "Full meal"))</f>
        <v>Full meal</v>
      </c>
      <c r="T4585" s="1" t="str">
        <f>IF(AND(Flights[[#This Row],[Airline]]="US Airways", Flights[[#This Row],[Meal]]="Full Meal"), "Yes", "No")</f>
        <v>No</v>
      </c>
      <c r="U4585" s="1">
        <v>0.52569444444444446</v>
      </c>
      <c r="V4585">
        <v>17</v>
      </c>
      <c r="W4585" s="1" t="str">
        <f>IF(Flights[[#This Row],[Arrival Delay]] = "", "Cancelled", IF(Flights[[#This Row],[Arrival Delay]]&gt;15, "Delayed", "On time"))</f>
        <v>Delayed</v>
      </c>
      <c r="X4585" t="str">
        <f>IF(Flights[[#This Row],[Status]]&lt;&gt;"Delayed","", IF(Flights[[#This Row],[Arrival Delay]]&gt;120, "Severe", IF(Flights[[#This Row],[Arrival Delay]]&gt;60, "Major", "Moderate")))</f>
        <v>Moderate</v>
      </c>
      <c r="Y4585" t="b">
        <v>0</v>
      </c>
      <c r="AA4585" t="str">
        <f>IF(OR(AND(Flights[[#This Row],[Status]]="Cancelled", Flights[[#This Row],[Cancellation Reason]]="Airline/Carrier"), Flights[[#This Row],[Delay Type]]="Severe"), "Yes", "No")</f>
        <v>No</v>
      </c>
    </row>
    <row r="4586" spans="1:27" x14ac:dyDescent="0.3">
      <c r="A4586" s="3">
        <v>42340</v>
      </c>
      <c r="B4586" s="22">
        <f>WEEKNUM(Flights[[#This Row],[Date]], 1)</f>
        <v>49</v>
      </c>
      <c r="C4586" s="22">
        <f>WEEKDAY(Flights[[#This Row],[Date]],1)</f>
        <v>4</v>
      </c>
      <c r="D4586" t="s">
        <v>1877</v>
      </c>
      <c r="E4586" t="s">
        <v>1989</v>
      </c>
      <c r="F4586" t="s">
        <v>0</v>
      </c>
      <c r="G4586" t="s">
        <v>6</v>
      </c>
      <c r="H4586" t="str">
        <f>_xlfn.XLOOKUP(Flights[[#This Row],[Destination]], Airports!$A$2:$A$78, Airports!$D$2:$D$78)</f>
        <v>Nashville</v>
      </c>
      <c r="I4586" t="str" cm="1">
        <f t="array" ref="I4586">_xlfn.XLOOKUP(Flights[[#This Row],[Destination]],_xlfn._TRO_TRAILING( Airports!A:A),_xlfn._TRO_TRAILING( Airports!E:E), "Not found")</f>
        <v>TN</v>
      </c>
      <c r="J4586" s="1">
        <v>0.46875</v>
      </c>
      <c r="K4586" s="22">
        <f>HOUR(Flights[[#This Row],[Scheduled Departure]])</f>
        <v>11</v>
      </c>
      <c r="L4586" s="1">
        <v>0.46875</v>
      </c>
      <c r="M4586">
        <f>(L4586-J4586)*24*60</f>
        <v>0</v>
      </c>
      <c r="N4586" s="16">
        <f>Flights[[#This Row],[Length (min)]]/60</f>
        <v>3.7666666666666666</v>
      </c>
      <c r="O4586">
        <v>226</v>
      </c>
      <c r="P4586">
        <v>1797</v>
      </c>
      <c r="Q4586" s="18">
        <f>IFERROR(Flights[[#This Row],[Distance]]/Flights[[#This Row],[Length (hr)]], "")</f>
        <v>477.07964601769913</v>
      </c>
      <c r="R4586" s="1">
        <v>0.71388888888888891</v>
      </c>
      <c r="S4586" s="1" t="str">
        <f>IF(Flights[[#This Row],[Length (hr)]]&lt;2, "No meal", IF(Flights[[#This Row],[Length (hr)]]&lt;3.5, "Light meal", "Full meal"))</f>
        <v>Full meal</v>
      </c>
      <c r="T4586" s="1" t="str">
        <f>IF(AND(Flights[[#This Row],[Airline]]="US Airways", Flights[[#This Row],[Meal]]="Full Meal"), "Yes", "No")</f>
        <v>No</v>
      </c>
      <c r="U4586" s="1">
        <v>0.70902777777777781</v>
      </c>
      <c r="V4586">
        <v>-7</v>
      </c>
      <c r="W4586" s="1" t="str">
        <f>IF(Flights[[#This Row],[Arrival Delay]] = "", "Cancelled", IF(Flights[[#This Row],[Arrival Delay]]&gt;15, "Delayed", "On time"))</f>
        <v>On time</v>
      </c>
      <c r="X4586" t="str">
        <f>IF(Flights[[#This Row],[Status]]&lt;&gt;"Delayed","", IF(Flights[[#This Row],[Arrival Delay]]&gt;120, "Severe", IF(Flights[[#This Row],[Arrival Delay]]&gt;60, "Major", "Moderate")))</f>
        <v/>
      </c>
      <c r="Y4586" t="b">
        <v>0</v>
      </c>
      <c r="AA4586" t="str">
        <f>IF(OR(AND(Flights[[#This Row],[Status]]="Cancelled", Flights[[#This Row],[Cancellation Reason]]="Airline/Carrier"), Flights[[#This Row],[Delay Type]]="Severe"), "Yes", "No")</f>
        <v>No</v>
      </c>
    </row>
    <row r="4587" spans="1:27" x14ac:dyDescent="0.3">
      <c r="A4587" s="3">
        <v>42340</v>
      </c>
      <c r="B4587" s="22">
        <f>WEEKNUM(Flights[[#This Row],[Date]], 1)</f>
        <v>49</v>
      </c>
      <c r="C4587" s="22">
        <f>WEEKDAY(Flights[[#This Row],[Date]],1)</f>
        <v>4</v>
      </c>
      <c r="D4587" t="s">
        <v>1847</v>
      </c>
      <c r="E4587" t="s">
        <v>1992</v>
      </c>
      <c r="F4587" t="s">
        <v>0</v>
      </c>
      <c r="G4587" t="s">
        <v>12</v>
      </c>
      <c r="H4587" t="str">
        <f>_xlfn.XLOOKUP(Flights[[#This Row],[Destination]], Airports!$A$2:$A$78, Airports!$D$2:$D$78)</f>
        <v>New York</v>
      </c>
      <c r="I4587" t="str" cm="1">
        <f t="array" ref="I4587">_xlfn.XLOOKUP(Flights[[#This Row],[Destination]],_xlfn._TRO_TRAILING( Airports!A:A),_xlfn._TRO_TRAILING( Airports!E:E), "Not found")</f>
        <v>NY</v>
      </c>
      <c r="J4587" s="1">
        <v>0.49305555555555558</v>
      </c>
      <c r="K4587" s="22">
        <f>HOUR(Flights[[#This Row],[Scheduled Departure]])</f>
        <v>11</v>
      </c>
      <c r="L4587" s="1">
        <v>0.49305555555555558</v>
      </c>
      <c r="M4587">
        <f>(L4587-J4587)*24*60</f>
        <v>0</v>
      </c>
      <c r="N4587" s="16">
        <f>Flights[[#This Row],[Length (min)]]/60</f>
        <v>6.0666666666666664</v>
      </c>
      <c r="O4587">
        <v>364</v>
      </c>
      <c r="P4587">
        <v>2475</v>
      </c>
      <c r="Q4587" s="18">
        <f>IFERROR(Flights[[#This Row],[Distance]]/Flights[[#This Row],[Length (hr)]], "")</f>
        <v>407.96703296703299</v>
      </c>
      <c r="R4587" s="1">
        <v>0.83750000000000002</v>
      </c>
      <c r="S4587" s="1" t="str">
        <f>IF(Flights[[#This Row],[Length (hr)]]&lt;2, "No meal", IF(Flights[[#This Row],[Length (hr)]]&lt;3.5, "Light meal", "Full meal"))</f>
        <v>Full meal</v>
      </c>
      <c r="T4587" s="1" t="str">
        <f>IF(AND(Flights[[#This Row],[Airline]]="US Airways", Flights[[#This Row],[Meal]]="Full Meal"), "Yes", "No")</f>
        <v>No</v>
      </c>
      <c r="U4587" s="1">
        <v>0.87083333333333335</v>
      </c>
      <c r="V4587">
        <v>48</v>
      </c>
      <c r="W4587" s="1" t="str">
        <f>IF(Flights[[#This Row],[Arrival Delay]] = "", "Cancelled", IF(Flights[[#This Row],[Arrival Delay]]&gt;15, "Delayed", "On time"))</f>
        <v>Delayed</v>
      </c>
      <c r="X4587" t="str">
        <f>IF(Flights[[#This Row],[Status]]&lt;&gt;"Delayed","", IF(Flights[[#This Row],[Arrival Delay]]&gt;120, "Severe", IF(Flights[[#This Row],[Arrival Delay]]&gt;60, "Major", "Moderate")))</f>
        <v>Moderate</v>
      </c>
      <c r="Y4587" t="b">
        <v>0</v>
      </c>
      <c r="AA4587" t="str">
        <f>IF(OR(AND(Flights[[#This Row],[Status]]="Cancelled", Flights[[#This Row],[Cancellation Reason]]="Airline/Carrier"), Flights[[#This Row],[Delay Type]]="Severe"), "Yes", "No")</f>
        <v>No</v>
      </c>
    </row>
    <row r="4588" spans="1:27" x14ac:dyDescent="0.3">
      <c r="A4588" s="3">
        <v>42340</v>
      </c>
      <c r="B4588" s="22">
        <f>WEEKNUM(Flights[[#This Row],[Date]], 1)</f>
        <v>49</v>
      </c>
      <c r="C4588" s="22">
        <f>WEEKDAY(Flights[[#This Row],[Date]],1)</f>
        <v>4</v>
      </c>
      <c r="D4588" t="s">
        <v>1881</v>
      </c>
      <c r="E4588" t="s">
        <v>1995</v>
      </c>
      <c r="F4588" t="s">
        <v>0</v>
      </c>
      <c r="G4588" t="s">
        <v>290</v>
      </c>
      <c r="H4588" t="str">
        <f>_xlfn.XLOOKUP(Flights[[#This Row],[Destination]], Airports!$A$2:$A$78, Airports!$D$2:$D$78)</f>
        <v>Houston</v>
      </c>
      <c r="I4588" t="str" cm="1">
        <f t="array" ref="I4588">_xlfn.XLOOKUP(Flights[[#This Row],[Destination]],_xlfn._TRO_TRAILING( Airports!A:A),_xlfn._TRO_TRAILING( Airports!E:E), "Not found")</f>
        <v>TX</v>
      </c>
      <c r="J4588" s="1">
        <v>0.51041666666666663</v>
      </c>
      <c r="K4588" s="22">
        <f>HOUR(Flights[[#This Row],[Scheduled Departure]])</f>
        <v>12</v>
      </c>
      <c r="L4588" s="1">
        <v>0.52638888888888891</v>
      </c>
      <c r="M4588">
        <f>(L4588-J4588)*24*60</f>
        <v>23.000000000000078</v>
      </c>
      <c r="N4588" s="16">
        <f>Flights[[#This Row],[Length (min)]]/60</f>
        <v>2.8666666666666667</v>
      </c>
      <c r="O4588">
        <v>172</v>
      </c>
      <c r="P4588">
        <v>1390</v>
      </c>
      <c r="Q4588" s="18">
        <f>IFERROR(Flights[[#This Row],[Distance]]/Flights[[#This Row],[Length (hr)]], "")</f>
        <v>484.88372093023253</v>
      </c>
      <c r="R4588" s="1">
        <v>0.72222222222222221</v>
      </c>
      <c r="S4588" s="1" t="str">
        <f>IF(Flights[[#This Row],[Length (hr)]]&lt;2, "No meal", IF(Flights[[#This Row],[Length (hr)]]&lt;3.5, "Light meal", "Full meal"))</f>
        <v>Light meal</v>
      </c>
      <c r="T4588" s="1" t="str">
        <f>IF(AND(Flights[[#This Row],[Airline]]="US Airways", Flights[[#This Row],[Meal]]="Full Meal"), "Yes", "No")</f>
        <v>No</v>
      </c>
      <c r="U4588" s="1">
        <v>0.72916666666666663</v>
      </c>
      <c r="V4588">
        <v>10</v>
      </c>
      <c r="W4588" s="1" t="str">
        <f>IF(Flights[[#This Row],[Arrival Delay]] = "", "Cancelled", IF(Flights[[#This Row],[Arrival Delay]]&gt;15, "Delayed", "On time"))</f>
        <v>On time</v>
      </c>
      <c r="X4588" t="str">
        <f>IF(Flights[[#This Row],[Status]]&lt;&gt;"Delayed","", IF(Flights[[#This Row],[Arrival Delay]]&gt;120, "Severe", IF(Flights[[#This Row],[Arrival Delay]]&gt;60, "Major", "Moderate")))</f>
        <v/>
      </c>
      <c r="Y4588" t="b">
        <v>0</v>
      </c>
      <c r="AA4588" t="str">
        <f>IF(OR(AND(Flights[[#This Row],[Status]]="Cancelled", Flights[[#This Row],[Cancellation Reason]]="Airline/Carrier"), Flights[[#This Row],[Delay Type]]="Severe"), "Yes", "No")</f>
        <v>No</v>
      </c>
    </row>
    <row r="4589" spans="1:27" x14ac:dyDescent="0.3">
      <c r="A4589" s="3">
        <v>42340</v>
      </c>
      <c r="B4589" s="22">
        <f>WEEKNUM(Flights[[#This Row],[Date]], 1)</f>
        <v>49</v>
      </c>
      <c r="C4589" s="22">
        <f>WEEKDAY(Flights[[#This Row],[Date]],1)</f>
        <v>4</v>
      </c>
      <c r="D4589" t="s">
        <v>1967</v>
      </c>
      <c r="E4589" t="s">
        <v>1989</v>
      </c>
      <c r="F4589" t="s">
        <v>0</v>
      </c>
      <c r="G4589" t="s">
        <v>314</v>
      </c>
      <c r="H4589" t="str">
        <f>_xlfn.XLOOKUP(Flights[[#This Row],[Destination]], Airports!$A$2:$A$78, Airports!$D$2:$D$78)</f>
        <v>Minneapolis</v>
      </c>
      <c r="I4589" t="str" cm="1">
        <f t="array" ref="I4589">_xlfn.XLOOKUP(Flights[[#This Row],[Destination]],_xlfn._TRO_TRAILING( Airports!A:A),_xlfn._TRO_TRAILING( Airports!E:E), "Not found")</f>
        <v>MN</v>
      </c>
      <c r="J4589" s="1">
        <v>0.54166666666666663</v>
      </c>
      <c r="K4589" s="22">
        <f>HOUR(Flights[[#This Row],[Scheduled Departure]])</f>
        <v>13</v>
      </c>
      <c r="L4589" s="1">
        <v>0.54722222222222228</v>
      </c>
      <c r="M4589">
        <f>(L4589-J4589)*24*60</f>
        <v>8.0000000000001315</v>
      </c>
      <c r="N4589" s="16">
        <f>Flights[[#This Row],[Length (min)]]/60</f>
        <v>3.8</v>
      </c>
      <c r="O4589">
        <v>228</v>
      </c>
      <c r="P4589">
        <v>1535</v>
      </c>
      <c r="Q4589" s="18">
        <f>IFERROR(Flights[[#This Row],[Distance]]/Flights[[#This Row],[Length (hr)]], "")</f>
        <v>403.94736842105266</v>
      </c>
      <c r="R4589" s="1">
        <v>0.77569444444444446</v>
      </c>
      <c r="S4589" s="1" t="str">
        <f>IF(Flights[[#This Row],[Length (hr)]]&lt;2, "No meal", IF(Flights[[#This Row],[Length (hr)]]&lt;3.5, "Light meal", "Full meal"))</f>
        <v>Full meal</v>
      </c>
      <c r="T4589" s="1" t="str">
        <f>IF(AND(Flights[[#This Row],[Airline]]="US Airways", Flights[[#This Row],[Meal]]="Full Meal"), "Yes", "No")</f>
        <v>No</v>
      </c>
      <c r="U4589" s="1">
        <v>0.78888888888888886</v>
      </c>
      <c r="V4589">
        <v>19</v>
      </c>
      <c r="W4589" s="1" t="str">
        <f>IF(Flights[[#This Row],[Arrival Delay]] = "", "Cancelled", IF(Flights[[#This Row],[Arrival Delay]]&gt;15, "Delayed", "On time"))</f>
        <v>Delayed</v>
      </c>
      <c r="X4589" t="str">
        <f>IF(Flights[[#This Row],[Status]]&lt;&gt;"Delayed","", IF(Flights[[#This Row],[Arrival Delay]]&gt;120, "Severe", IF(Flights[[#This Row],[Arrival Delay]]&gt;60, "Major", "Moderate")))</f>
        <v>Moderate</v>
      </c>
      <c r="Y4589" t="b">
        <v>0</v>
      </c>
      <c r="AA4589" t="str">
        <f>IF(OR(AND(Flights[[#This Row],[Status]]="Cancelled", Flights[[#This Row],[Cancellation Reason]]="Airline/Carrier"), Flights[[#This Row],[Delay Type]]="Severe"), "Yes", "No")</f>
        <v>No</v>
      </c>
    </row>
    <row r="4590" spans="1:27" x14ac:dyDescent="0.3">
      <c r="A4590" s="3">
        <v>42340</v>
      </c>
      <c r="B4590" s="22">
        <f>WEEKNUM(Flights[[#This Row],[Date]], 1)</f>
        <v>49</v>
      </c>
      <c r="C4590" s="22">
        <f>WEEKDAY(Flights[[#This Row],[Date]],1)</f>
        <v>4</v>
      </c>
      <c r="D4590" t="s">
        <v>488</v>
      </c>
      <c r="E4590" t="s">
        <v>1994</v>
      </c>
      <c r="F4590" t="s">
        <v>0</v>
      </c>
      <c r="G4590" t="s">
        <v>339</v>
      </c>
      <c r="H4590" t="str">
        <f>_xlfn.XLOOKUP(Flights[[#This Row],[Destination]], Airports!$A$2:$A$78, Airports!$D$2:$D$78)</f>
        <v>San Diego</v>
      </c>
      <c r="I4590" t="str" cm="1">
        <f t="array" ref="I4590">_xlfn.XLOOKUP(Flights[[#This Row],[Destination]],_xlfn._TRO_TRAILING( Airports!A:A),_xlfn._TRO_TRAILING( Airports!E:E), "Not found")</f>
        <v>CA</v>
      </c>
      <c r="J4590" s="1">
        <v>0.70208333333333328</v>
      </c>
      <c r="K4590" s="22">
        <f>HOUR(Flights[[#This Row],[Scheduled Departure]])</f>
        <v>16</v>
      </c>
      <c r="L4590" s="1">
        <v>0.69722222222222219</v>
      </c>
      <c r="M4590">
        <f>(L4590-J4590)*24*60</f>
        <v>-6.9999999999999751</v>
      </c>
      <c r="N4590" s="16">
        <f>Flights[[#This Row],[Length (min)]]/60</f>
        <v>0.71666666666666667</v>
      </c>
      <c r="O4590">
        <v>43</v>
      </c>
      <c r="P4590">
        <v>109</v>
      </c>
      <c r="Q4590" s="18">
        <f>IFERROR(Flights[[#This Row],[Distance]]/Flights[[#This Row],[Length (hr)]], "")</f>
        <v>152.09302325581396</v>
      </c>
      <c r="R4590" s="1">
        <v>0.73958333333333337</v>
      </c>
      <c r="S4590" s="1" t="str">
        <f>IF(Flights[[#This Row],[Length (hr)]]&lt;2, "No meal", IF(Flights[[#This Row],[Length (hr)]]&lt;3.5, "Light meal", "Full meal"))</f>
        <v>No meal</v>
      </c>
      <c r="T4590" s="1" t="str">
        <f>IF(AND(Flights[[#This Row],[Airline]]="US Airways", Flights[[#This Row],[Meal]]="Full Meal"), "Yes", "No")</f>
        <v>No</v>
      </c>
      <c r="U4590" s="1">
        <v>0.7270833333333333</v>
      </c>
      <c r="V4590">
        <v>-18</v>
      </c>
      <c r="W4590" s="1" t="str">
        <f>IF(Flights[[#This Row],[Arrival Delay]] = "", "Cancelled", IF(Flights[[#This Row],[Arrival Delay]]&gt;15, "Delayed", "On time"))</f>
        <v>On time</v>
      </c>
      <c r="X4590" t="str">
        <f>IF(Flights[[#This Row],[Status]]&lt;&gt;"Delayed","", IF(Flights[[#This Row],[Arrival Delay]]&gt;120, "Severe", IF(Flights[[#This Row],[Arrival Delay]]&gt;60, "Major", "Moderate")))</f>
        <v/>
      </c>
      <c r="Y4590" t="b">
        <v>0</v>
      </c>
      <c r="AA4590" t="str">
        <f>IF(OR(AND(Flights[[#This Row],[Status]]="Cancelled", Flights[[#This Row],[Cancellation Reason]]="Airline/Carrier"), Flights[[#This Row],[Delay Type]]="Severe"), "Yes", "No")</f>
        <v>No</v>
      </c>
    </row>
    <row r="4591" spans="1:27" x14ac:dyDescent="0.3">
      <c r="A4591" s="3">
        <v>42340</v>
      </c>
      <c r="B4591" s="22">
        <f>WEEKNUM(Flights[[#This Row],[Date]], 1)</f>
        <v>49</v>
      </c>
      <c r="C4591" s="22">
        <f>WEEKDAY(Flights[[#This Row],[Date]],1)</f>
        <v>4</v>
      </c>
      <c r="D4591" t="s">
        <v>1548</v>
      </c>
      <c r="E4591" t="s">
        <v>1995</v>
      </c>
      <c r="F4591" t="s">
        <v>0</v>
      </c>
      <c r="G4591" t="s">
        <v>318</v>
      </c>
      <c r="H4591" t="str">
        <f>_xlfn.XLOOKUP(Flights[[#This Row],[Destination]], Airports!$A$2:$A$78, Airports!$D$2:$D$78)</f>
        <v>Oakland</v>
      </c>
      <c r="I4591" t="str" cm="1">
        <f t="array" ref="I4591">_xlfn.XLOOKUP(Flights[[#This Row],[Destination]],_xlfn._TRO_TRAILING( Airports!A:A),_xlfn._TRO_TRAILING( Airports!E:E), "Not found")</f>
        <v>CA</v>
      </c>
      <c r="J4591" s="1">
        <v>0.70833333333333337</v>
      </c>
      <c r="K4591" s="22">
        <f>HOUR(Flights[[#This Row],[Scheduled Departure]])</f>
        <v>17</v>
      </c>
      <c r="L4591" s="1">
        <v>0.7055555555555556</v>
      </c>
      <c r="M4591">
        <f>(L4591-J4591)*24*60</f>
        <v>-3.9999999999999858</v>
      </c>
      <c r="N4591" s="16">
        <f>Flights[[#This Row],[Length (min)]]/60</f>
        <v>1.1333333333333333</v>
      </c>
      <c r="O4591">
        <v>68</v>
      </c>
      <c r="P4591">
        <v>337</v>
      </c>
      <c r="Q4591" s="18">
        <f>IFERROR(Flights[[#This Row],[Distance]]/Flights[[#This Row],[Length (hr)]], "")</f>
        <v>297.35294117647061</v>
      </c>
      <c r="R4591" s="1">
        <v>0.76041666666666663</v>
      </c>
      <c r="S4591" s="1" t="str">
        <f>IF(Flights[[#This Row],[Length (hr)]]&lt;2, "No meal", IF(Flights[[#This Row],[Length (hr)]]&lt;3.5, "Light meal", "Full meal"))</f>
        <v>No meal</v>
      </c>
      <c r="T4591" s="1" t="str">
        <f>IF(AND(Flights[[#This Row],[Airline]]="US Airways", Flights[[#This Row],[Meal]]="Full Meal"), "Yes", "No")</f>
        <v>No</v>
      </c>
      <c r="U4591" s="1">
        <v>0.75277777777777777</v>
      </c>
      <c r="V4591">
        <v>-11</v>
      </c>
      <c r="W4591" s="1" t="str">
        <f>IF(Flights[[#This Row],[Arrival Delay]] = "", "Cancelled", IF(Flights[[#This Row],[Arrival Delay]]&gt;15, "Delayed", "On time"))</f>
        <v>On time</v>
      </c>
      <c r="X4591" t="str">
        <f>IF(Flights[[#This Row],[Status]]&lt;&gt;"Delayed","", IF(Flights[[#This Row],[Arrival Delay]]&gt;120, "Severe", IF(Flights[[#This Row],[Arrival Delay]]&gt;60, "Major", "Moderate")))</f>
        <v/>
      </c>
      <c r="Y4591" t="b">
        <v>0</v>
      </c>
      <c r="AA4591" t="str">
        <f>IF(OR(AND(Flights[[#This Row],[Status]]="Cancelled", Flights[[#This Row],[Cancellation Reason]]="Airline/Carrier"), Flights[[#This Row],[Delay Type]]="Severe"), "Yes", "No")</f>
        <v>No</v>
      </c>
    </row>
    <row r="4592" spans="1:27" x14ac:dyDescent="0.3">
      <c r="A4592" s="3">
        <v>42340</v>
      </c>
      <c r="B4592" s="22">
        <f>WEEKNUM(Flights[[#This Row],[Date]], 1)</f>
        <v>49</v>
      </c>
      <c r="C4592" s="22">
        <f>WEEKDAY(Flights[[#This Row],[Date]],1)</f>
        <v>4</v>
      </c>
      <c r="D4592" t="s">
        <v>759</v>
      </c>
      <c r="E4592" t="s">
        <v>1990</v>
      </c>
      <c r="F4592" t="s">
        <v>0</v>
      </c>
      <c r="G4592" t="s">
        <v>316</v>
      </c>
      <c r="H4592" t="str">
        <f>_xlfn.XLOOKUP(Flights[[#This Row],[Destination]], Airports!$A$2:$A$78, Airports!$D$2:$D$78)</f>
        <v>New Orleans</v>
      </c>
      <c r="I4592" t="str" cm="1">
        <f t="array" ref="I4592">_xlfn.XLOOKUP(Flights[[#This Row],[Destination]],_xlfn._TRO_TRAILING( Airports!A:A),_xlfn._TRO_TRAILING( Airports!E:E), "Not found")</f>
        <v>LA</v>
      </c>
      <c r="J4592" s="1">
        <v>0.75555555555555554</v>
      </c>
      <c r="K4592" s="22">
        <f>HOUR(Flights[[#This Row],[Scheduled Departure]])</f>
        <v>18</v>
      </c>
      <c r="L4592" s="1">
        <v>0.75</v>
      </c>
      <c r="M4592">
        <f>(L4592-J4592)*24*60</f>
        <v>-7.9999999999999716</v>
      </c>
      <c r="N4592" s="16">
        <f>Flights[[#This Row],[Length (min)]]/60</f>
        <v>3.2333333333333334</v>
      </c>
      <c r="O4592">
        <v>194</v>
      </c>
      <c r="P4592">
        <v>1670</v>
      </c>
      <c r="Q4592" s="18">
        <f>IFERROR(Flights[[#This Row],[Distance]]/Flights[[#This Row],[Length (hr)]], "")</f>
        <v>516.49484536082468</v>
      </c>
      <c r="R4592" s="1">
        <v>0.98819444444444449</v>
      </c>
      <c r="S4592" s="1" t="str">
        <f>IF(Flights[[#This Row],[Length (hr)]]&lt;2, "No meal", IF(Flights[[#This Row],[Length (hr)]]&lt;3.5, "Light meal", "Full meal"))</f>
        <v>Light meal</v>
      </c>
      <c r="T4592" s="1" t="str">
        <f>IF(AND(Flights[[#This Row],[Airline]]="US Airways", Flights[[#This Row],[Meal]]="Full Meal"), "Yes", "No")</f>
        <v>No</v>
      </c>
      <c r="U4592" s="1">
        <v>0.96805555555555556</v>
      </c>
      <c r="V4592">
        <v>-29</v>
      </c>
      <c r="W4592" s="1" t="str">
        <f>IF(Flights[[#This Row],[Arrival Delay]] = "", "Cancelled", IF(Flights[[#This Row],[Arrival Delay]]&gt;15, "Delayed", "On time"))</f>
        <v>On time</v>
      </c>
      <c r="X4592" t="str">
        <f>IF(Flights[[#This Row],[Status]]&lt;&gt;"Delayed","", IF(Flights[[#This Row],[Arrival Delay]]&gt;120, "Severe", IF(Flights[[#This Row],[Arrival Delay]]&gt;60, "Major", "Moderate")))</f>
        <v/>
      </c>
      <c r="Y4592" t="b">
        <v>0</v>
      </c>
      <c r="AA4592" t="str">
        <f>IF(OR(AND(Flights[[#This Row],[Status]]="Cancelled", Flights[[#This Row],[Cancellation Reason]]="Airline/Carrier"), Flights[[#This Row],[Delay Type]]="Severe"), "Yes", "No")</f>
        <v>No</v>
      </c>
    </row>
    <row r="4593" spans="1:27" x14ac:dyDescent="0.3">
      <c r="A4593" s="3">
        <v>42340</v>
      </c>
      <c r="B4593" s="22">
        <f>WEEKNUM(Flights[[#This Row],[Date]], 1)</f>
        <v>49</v>
      </c>
      <c r="C4593" s="22">
        <f>WEEKDAY(Flights[[#This Row],[Date]],1)</f>
        <v>4</v>
      </c>
      <c r="D4593" t="s">
        <v>1975</v>
      </c>
      <c r="E4593" t="s">
        <v>1994</v>
      </c>
      <c r="F4593" t="s">
        <v>0</v>
      </c>
      <c r="G4593" t="s">
        <v>29</v>
      </c>
      <c r="H4593" t="str">
        <f>_xlfn.XLOOKUP(Flights[[#This Row],[Destination]], Airports!$A$2:$A$78, Airports!$D$2:$D$78)</f>
        <v>Phoenix</v>
      </c>
      <c r="I4593" t="str" cm="1">
        <f t="array" ref="I4593">_xlfn.XLOOKUP(Flights[[#This Row],[Destination]],_xlfn._TRO_TRAILING( Airports!A:A),_xlfn._TRO_TRAILING( Airports!E:E), "Not found")</f>
        <v>AZ</v>
      </c>
      <c r="J4593" s="1">
        <v>0.83333333333333337</v>
      </c>
      <c r="K4593" s="22">
        <f>HOUR(Flights[[#This Row],[Scheduled Departure]])</f>
        <v>20</v>
      </c>
      <c r="L4593" s="1">
        <v>0.83194444444444449</v>
      </c>
      <c r="M4593">
        <f>(L4593-J4593)*24*60</f>
        <v>-1.9999999999999929</v>
      </c>
      <c r="N4593" s="16">
        <f>Flights[[#This Row],[Length (min)]]/60</f>
        <v>1.2166666666666666</v>
      </c>
      <c r="O4593">
        <v>73</v>
      </c>
      <c r="P4593">
        <v>370</v>
      </c>
      <c r="Q4593" s="18">
        <f>IFERROR(Flights[[#This Row],[Distance]]/Flights[[#This Row],[Length (hr)]], "")</f>
        <v>304.10958904109594</v>
      </c>
      <c r="R4593" s="1">
        <v>0.9291666666666667</v>
      </c>
      <c r="S4593" s="1" t="str">
        <f>IF(Flights[[#This Row],[Length (hr)]]&lt;2, "No meal", IF(Flights[[#This Row],[Length (hr)]]&lt;3.5, "Light meal", "Full meal"))</f>
        <v>No meal</v>
      </c>
      <c r="T4593" s="1" t="str">
        <f>IF(AND(Flights[[#This Row],[Airline]]="US Airways", Flights[[#This Row],[Meal]]="Full Meal"), "Yes", "No")</f>
        <v>No</v>
      </c>
      <c r="U4593" s="1">
        <v>0.9243055555555556</v>
      </c>
      <c r="V4593">
        <v>-7</v>
      </c>
      <c r="W4593" s="1" t="str">
        <f>IF(Flights[[#This Row],[Arrival Delay]] = "", "Cancelled", IF(Flights[[#This Row],[Arrival Delay]]&gt;15, "Delayed", "On time"))</f>
        <v>On time</v>
      </c>
      <c r="X4593" t="str">
        <f>IF(Flights[[#This Row],[Status]]&lt;&gt;"Delayed","", IF(Flights[[#This Row],[Arrival Delay]]&gt;120, "Severe", IF(Flights[[#This Row],[Arrival Delay]]&gt;60, "Major", "Moderate")))</f>
        <v/>
      </c>
      <c r="Y4593" t="b">
        <v>0</v>
      </c>
      <c r="AA4593" t="str">
        <f>IF(OR(AND(Flights[[#This Row],[Status]]="Cancelled", Flights[[#This Row],[Cancellation Reason]]="Airline/Carrier"), Flights[[#This Row],[Delay Type]]="Severe"), "Yes", "No")</f>
        <v>No</v>
      </c>
    </row>
    <row r="4594" spans="1:27" x14ac:dyDescent="0.3">
      <c r="A4594" s="3">
        <v>42340</v>
      </c>
      <c r="B4594" s="22">
        <f>WEEKNUM(Flights[[#This Row],[Date]], 1)</f>
        <v>49</v>
      </c>
      <c r="C4594" s="22">
        <f>WEEKDAY(Flights[[#This Row],[Date]],1)</f>
        <v>4</v>
      </c>
      <c r="D4594" t="s">
        <v>747</v>
      </c>
      <c r="E4594" t="s">
        <v>1989</v>
      </c>
      <c r="F4594" t="s">
        <v>0</v>
      </c>
      <c r="G4594" t="s">
        <v>26</v>
      </c>
      <c r="H4594" t="str">
        <f>_xlfn.XLOOKUP(Flights[[#This Row],[Destination]], Airports!$A$2:$A$78, Airports!$D$2:$D$78)</f>
        <v>Atlanta</v>
      </c>
      <c r="I4594" t="str" cm="1">
        <f t="array" ref="I4594">_xlfn.XLOOKUP(Flights[[#This Row],[Destination]],_xlfn._TRO_TRAILING( Airports!A:A),_xlfn._TRO_TRAILING( Airports!E:E), "Not found")</f>
        <v>GA</v>
      </c>
      <c r="J4594" s="1">
        <v>0.94791666666666663</v>
      </c>
      <c r="K4594" s="22">
        <f>HOUR(Flights[[#This Row],[Scheduled Departure]])</f>
        <v>22</v>
      </c>
      <c r="L4594" s="1">
        <v>0.96180555555555558</v>
      </c>
      <c r="M4594">
        <f>(L4594-J4594)*24*60</f>
        <v>20.000000000000089</v>
      </c>
      <c r="N4594" s="16">
        <f>Flights[[#This Row],[Length (min)]]/60</f>
        <v>4.0333333333333332</v>
      </c>
      <c r="O4594">
        <v>242</v>
      </c>
      <c r="P4594">
        <v>1947</v>
      </c>
      <c r="Q4594" s="18">
        <f>IFERROR(Flights[[#This Row],[Distance]]/Flights[[#This Row],[Length (hr)]], "")</f>
        <v>482.72727272727275</v>
      </c>
      <c r="R4594" s="1">
        <v>0.24374999999999999</v>
      </c>
      <c r="S4594" s="1" t="str">
        <f>IF(Flights[[#This Row],[Length (hr)]]&lt;2, "No meal", IF(Flights[[#This Row],[Length (hr)]]&lt;3.5, "Light meal", "Full meal"))</f>
        <v>Full meal</v>
      </c>
      <c r="T4594" s="1" t="str">
        <f>IF(AND(Flights[[#This Row],[Airline]]="US Airways", Flights[[#This Row],[Meal]]="Full Meal"), "Yes", "No")</f>
        <v>No</v>
      </c>
      <c r="U4594" s="1">
        <v>0.25486111111111109</v>
      </c>
      <c r="V4594">
        <v>16</v>
      </c>
      <c r="W4594" s="1" t="str">
        <f>IF(Flights[[#This Row],[Arrival Delay]] = "", "Cancelled", IF(Flights[[#This Row],[Arrival Delay]]&gt;15, "Delayed", "On time"))</f>
        <v>Delayed</v>
      </c>
      <c r="X4594" t="str">
        <f>IF(Flights[[#This Row],[Status]]&lt;&gt;"Delayed","", IF(Flights[[#This Row],[Arrival Delay]]&gt;120, "Severe", IF(Flights[[#This Row],[Arrival Delay]]&gt;60, "Major", "Moderate")))</f>
        <v>Moderate</v>
      </c>
      <c r="Y4594" t="b">
        <v>0</v>
      </c>
      <c r="AA4594" t="str">
        <f>IF(OR(AND(Flights[[#This Row],[Status]]="Cancelled", Flights[[#This Row],[Cancellation Reason]]="Airline/Carrier"), Flights[[#This Row],[Delay Type]]="Severe"), "Yes", "No")</f>
        <v>No</v>
      </c>
    </row>
    <row r="4595" spans="1:27" x14ac:dyDescent="0.3">
      <c r="A4595" s="3">
        <v>42341</v>
      </c>
      <c r="B4595" s="22">
        <f>WEEKNUM(Flights[[#This Row],[Date]], 1)</f>
        <v>49</v>
      </c>
      <c r="C4595" s="22">
        <f>WEEKDAY(Flights[[#This Row],[Date]],1)</f>
        <v>5</v>
      </c>
      <c r="D4595" t="s">
        <v>1930</v>
      </c>
      <c r="E4595" t="s">
        <v>1995</v>
      </c>
      <c r="F4595" t="s">
        <v>0</v>
      </c>
      <c r="G4595" t="s">
        <v>318</v>
      </c>
      <c r="H4595" t="str">
        <f>_xlfn.XLOOKUP(Flights[[#This Row],[Destination]], Airports!$A$2:$A$78, Airports!$D$2:$D$78)</f>
        <v>Oakland</v>
      </c>
      <c r="I4595" t="str" cm="1">
        <f t="array" ref="I4595">_xlfn.XLOOKUP(Flights[[#This Row],[Destination]],_xlfn._TRO_TRAILING( Airports!A:A),_xlfn._TRO_TRAILING( Airports!E:E), "Not found")</f>
        <v>CA</v>
      </c>
      <c r="J4595" s="1">
        <v>0.31944444444444442</v>
      </c>
      <c r="K4595" s="22">
        <f>HOUR(Flights[[#This Row],[Scheduled Departure]])</f>
        <v>7</v>
      </c>
      <c r="L4595" s="1">
        <v>0.33263888888888887</v>
      </c>
      <c r="M4595">
        <f>(L4595-J4595)*24*60</f>
        <v>19.000000000000014</v>
      </c>
      <c r="N4595" s="16">
        <f>Flights[[#This Row],[Length (min)]]/60</f>
        <v>1.2166666666666666</v>
      </c>
      <c r="O4595">
        <v>73</v>
      </c>
      <c r="P4595">
        <v>337</v>
      </c>
      <c r="Q4595" s="18">
        <f>IFERROR(Flights[[#This Row],[Distance]]/Flights[[#This Row],[Length (hr)]], "")</f>
        <v>276.98630136986304</v>
      </c>
      <c r="R4595" s="1">
        <v>0.37152777777777779</v>
      </c>
      <c r="S4595" s="1" t="str">
        <f>IF(Flights[[#This Row],[Length (hr)]]&lt;2, "No meal", IF(Flights[[#This Row],[Length (hr)]]&lt;3.5, "Light meal", "Full meal"))</f>
        <v>No meal</v>
      </c>
      <c r="T4595" s="1" t="str">
        <f>IF(AND(Flights[[#This Row],[Airline]]="US Airways", Flights[[#This Row],[Meal]]="Full Meal"), "Yes", "No")</f>
        <v>No</v>
      </c>
      <c r="U4595" s="1">
        <v>0.38333333333333336</v>
      </c>
      <c r="V4595">
        <v>17</v>
      </c>
      <c r="W4595" s="1" t="str">
        <f>IF(Flights[[#This Row],[Arrival Delay]] = "", "Cancelled", IF(Flights[[#This Row],[Arrival Delay]]&gt;15, "Delayed", "On time"))</f>
        <v>Delayed</v>
      </c>
      <c r="X4595" t="str">
        <f>IF(Flights[[#This Row],[Status]]&lt;&gt;"Delayed","", IF(Flights[[#This Row],[Arrival Delay]]&gt;120, "Severe", IF(Flights[[#This Row],[Arrival Delay]]&gt;60, "Major", "Moderate")))</f>
        <v>Moderate</v>
      </c>
      <c r="Y4595" t="b">
        <v>0</v>
      </c>
      <c r="AA4595" t="str">
        <f>IF(OR(AND(Flights[[#This Row],[Status]]="Cancelled", Flights[[#This Row],[Cancellation Reason]]="Airline/Carrier"), Flights[[#This Row],[Delay Type]]="Severe"), "Yes", "No")</f>
        <v>No</v>
      </c>
    </row>
    <row r="4596" spans="1:27" x14ac:dyDescent="0.3">
      <c r="A4596" s="3">
        <v>42341</v>
      </c>
      <c r="B4596" s="22">
        <f>WEEKNUM(Flights[[#This Row],[Date]], 1)</f>
        <v>49</v>
      </c>
      <c r="C4596" s="22">
        <f>WEEKDAY(Flights[[#This Row],[Date]],1)</f>
        <v>5</v>
      </c>
      <c r="D4596" t="s">
        <v>1932</v>
      </c>
      <c r="E4596" t="s">
        <v>1991</v>
      </c>
      <c r="F4596" t="s">
        <v>0</v>
      </c>
      <c r="G4596" t="s">
        <v>24</v>
      </c>
      <c r="H4596" t="str">
        <f>_xlfn.XLOOKUP(Flights[[#This Row],[Destination]], Airports!$A$2:$A$78, Airports!$D$2:$D$78)</f>
        <v>Portland</v>
      </c>
      <c r="I4596" t="str" cm="1">
        <f t="array" ref="I4596">_xlfn.XLOOKUP(Flights[[#This Row],[Destination]],_xlfn._TRO_TRAILING( Airports!A:A),_xlfn._TRO_TRAILING( Airports!E:E), "Not found")</f>
        <v>OR</v>
      </c>
      <c r="J4596" s="1">
        <v>0.4513888888888889</v>
      </c>
      <c r="K4596" s="22">
        <f>HOUR(Flights[[#This Row],[Scheduled Departure]])</f>
        <v>10</v>
      </c>
      <c r="L4596" s="1">
        <v>0.44791666666666669</v>
      </c>
      <c r="M4596">
        <f>(L4596-J4596)*24*60</f>
        <v>-4.9999999999999822</v>
      </c>
      <c r="N4596" s="16">
        <f>Flights[[#This Row],[Length (min)]]/60</f>
        <v>2.3333333333333335</v>
      </c>
      <c r="O4596">
        <v>140</v>
      </c>
      <c r="P4596">
        <v>834</v>
      </c>
      <c r="Q4596" s="18">
        <f>IFERROR(Flights[[#This Row],[Distance]]/Flights[[#This Row],[Length (hr)]], "")</f>
        <v>357.42857142857139</v>
      </c>
      <c r="R4596" s="1">
        <v>0.55555555555555558</v>
      </c>
      <c r="S4596" s="1" t="str">
        <f>IF(Flights[[#This Row],[Length (hr)]]&lt;2, "No meal", IF(Flights[[#This Row],[Length (hr)]]&lt;3.5, "Light meal", "Full meal"))</f>
        <v>Light meal</v>
      </c>
      <c r="T4596" s="1" t="str">
        <f>IF(AND(Flights[[#This Row],[Airline]]="US Airways", Flights[[#This Row],[Meal]]="Full Meal"), "Yes", "No")</f>
        <v>No</v>
      </c>
      <c r="U4596" s="1">
        <v>0.54513888888888884</v>
      </c>
      <c r="V4596">
        <v>-15</v>
      </c>
      <c r="W4596" s="1" t="str">
        <f>IF(Flights[[#This Row],[Arrival Delay]] = "", "Cancelled", IF(Flights[[#This Row],[Arrival Delay]]&gt;15, "Delayed", "On time"))</f>
        <v>On time</v>
      </c>
      <c r="X4596" t="str">
        <f>IF(Flights[[#This Row],[Status]]&lt;&gt;"Delayed","", IF(Flights[[#This Row],[Arrival Delay]]&gt;120, "Severe", IF(Flights[[#This Row],[Arrival Delay]]&gt;60, "Major", "Moderate")))</f>
        <v/>
      </c>
      <c r="Y4596" t="b">
        <v>0</v>
      </c>
      <c r="AA4596" t="str">
        <f>IF(OR(AND(Flights[[#This Row],[Status]]="Cancelled", Flights[[#This Row],[Cancellation Reason]]="Airline/Carrier"), Flights[[#This Row],[Delay Type]]="Severe"), "Yes", "No")</f>
        <v>No</v>
      </c>
    </row>
    <row r="4597" spans="1:27" x14ac:dyDescent="0.3">
      <c r="A4597" s="3">
        <v>42341</v>
      </c>
      <c r="B4597" s="22">
        <f>WEEKNUM(Flights[[#This Row],[Date]], 1)</f>
        <v>49</v>
      </c>
      <c r="C4597" s="22">
        <f>WEEKDAY(Flights[[#This Row],[Date]],1)</f>
        <v>5</v>
      </c>
      <c r="D4597" t="s">
        <v>1933</v>
      </c>
      <c r="E4597" t="s">
        <v>1994</v>
      </c>
      <c r="F4597" t="s">
        <v>0</v>
      </c>
      <c r="G4597" t="s">
        <v>9</v>
      </c>
      <c r="H4597" t="str">
        <f>_xlfn.XLOOKUP(Flights[[#This Row],[Destination]], Airports!$A$2:$A$78, Airports!$D$2:$D$78)</f>
        <v>San Francisco</v>
      </c>
      <c r="I4597" t="str" cm="1">
        <f t="array" ref="I4597">_xlfn.XLOOKUP(Flights[[#This Row],[Destination]],_xlfn._TRO_TRAILING( Airports!A:A),_xlfn._TRO_TRAILING( Airports!E:E), "Not found")</f>
        <v>CA</v>
      </c>
      <c r="J4597" s="1">
        <v>0.48055555555555557</v>
      </c>
      <c r="K4597" s="22">
        <f>HOUR(Flights[[#This Row],[Scheduled Departure]])</f>
        <v>11</v>
      </c>
      <c r="L4597" s="1">
        <v>0</v>
      </c>
      <c r="M4597">
        <f>(L4597-J4597)*24*60</f>
        <v>-692</v>
      </c>
      <c r="N4597" s="16">
        <f>Flights[[#This Row],[Length (min)]]/60</f>
        <v>0</v>
      </c>
      <c r="P4597">
        <v>337</v>
      </c>
      <c r="Q4597" s="18" t="str">
        <f>IFERROR(Flights[[#This Row],[Distance]]/Flights[[#This Row],[Length (hr)]], "")</f>
        <v/>
      </c>
      <c r="R4597" s="1">
        <v>0.55208333333333337</v>
      </c>
      <c r="S4597" s="1" t="str">
        <f>IF(Flights[[#This Row],[Length (hr)]]&lt;2, "No meal", IF(Flights[[#This Row],[Length (hr)]]&lt;3.5, "Light meal", "Full meal"))</f>
        <v>No meal</v>
      </c>
      <c r="T4597" s="1" t="str">
        <f>IF(AND(Flights[[#This Row],[Airline]]="US Airways", Flights[[#This Row],[Meal]]="Full Meal"), "Yes", "No")</f>
        <v>No</v>
      </c>
      <c r="U4597" s="1">
        <v>0</v>
      </c>
      <c r="W4597" s="1" t="str">
        <f>IF(Flights[[#This Row],[Arrival Delay]] = "", "Cancelled", IF(Flights[[#This Row],[Arrival Delay]]&gt;15, "Delayed", "On time"))</f>
        <v>Cancelled</v>
      </c>
      <c r="X4597" t="str">
        <f>IF(Flights[[#This Row],[Status]]&lt;&gt;"Delayed","", IF(Flights[[#This Row],[Arrival Delay]]&gt;120, "Severe", IF(Flights[[#This Row],[Arrival Delay]]&gt;60, "Major", "Moderate")))</f>
        <v/>
      </c>
      <c r="Y4597" t="b">
        <v>1</v>
      </c>
      <c r="Z4597" t="s">
        <v>11</v>
      </c>
      <c r="AA4597" t="str">
        <f>IF(OR(AND(Flights[[#This Row],[Status]]="Cancelled", Flights[[#This Row],[Cancellation Reason]]="Airline/Carrier"), Flights[[#This Row],[Delay Type]]="Severe"), "Yes", "No")</f>
        <v>No</v>
      </c>
    </row>
    <row r="4598" spans="1:27" x14ac:dyDescent="0.3">
      <c r="A4598" s="3">
        <v>42341</v>
      </c>
      <c r="B4598" s="22">
        <f>WEEKNUM(Flights[[#This Row],[Date]], 1)</f>
        <v>49</v>
      </c>
      <c r="C4598" s="22">
        <f>WEEKDAY(Flights[[#This Row],[Date]],1)</f>
        <v>5</v>
      </c>
      <c r="D4598" t="s">
        <v>515</v>
      </c>
      <c r="E4598" t="s">
        <v>1991</v>
      </c>
      <c r="F4598" t="s">
        <v>0</v>
      </c>
      <c r="G4598" t="s">
        <v>344</v>
      </c>
      <c r="H4598" t="str">
        <f>_xlfn.XLOOKUP(Flights[[#This Row],[Destination]], Airports!$A$2:$A$78, Airports!$D$2:$D$78)</f>
        <v>Seattle</v>
      </c>
      <c r="I4598" t="str" cm="1">
        <f t="array" ref="I4598">_xlfn.XLOOKUP(Flights[[#This Row],[Destination]],_xlfn._TRO_TRAILING( Airports!A:A),_xlfn._TRO_TRAILING( Airports!E:E), "Not found")</f>
        <v>WA</v>
      </c>
      <c r="J4598" s="1">
        <v>0.4861111111111111</v>
      </c>
      <c r="K4598" s="22">
        <f>HOUR(Flights[[#This Row],[Scheduled Departure]])</f>
        <v>11</v>
      </c>
      <c r="L4598" s="1">
        <v>0.4826388888888889</v>
      </c>
      <c r="M4598">
        <f>(L4598-J4598)*24*60</f>
        <v>-4.9999999999999822</v>
      </c>
      <c r="N4598" s="16">
        <f>Flights[[#This Row],[Length (min)]]/60</f>
        <v>2.4833333333333334</v>
      </c>
      <c r="O4598">
        <v>149</v>
      </c>
      <c r="P4598">
        <v>954</v>
      </c>
      <c r="Q4598" s="18">
        <f>IFERROR(Flights[[#This Row],[Distance]]/Flights[[#This Row],[Length (hr)]], "")</f>
        <v>384.16107382550337</v>
      </c>
      <c r="R4598" s="1">
        <v>0.60347222222222219</v>
      </c>
      <c r="S4598" s="1" t="str">
        <f>IF(Flights[[#This Row],[Length (hr)]]&lt;2, "No meal", IF(Flights[[#This Row],[Length (hr)]]&lt;3.5, "Light meal", "Full meal"))</f>
        <v>Light meal</v>
      </c>
      <c r="T4598" s="1" t="str">
        <f>IF(AND(Flights[[#This Row],[Airline]]="US Airways", Flights[[#This Row],[Meal]]="Full Meal"), "Yes", "No")</f>
        <v>No</v>
      </c>
      <c r="U4598" s="1">
        <v>0.58611111111111114</v>
      </c>
      <c r="V4598">
        <v>-25</v>
      </c>
      <c r="W4598" s="1" t="str">
        <f>IF(Flights[[#This Row],[Arrival Delay]] = "", "Cancelled", IF(Flights[[#This Row],[Arrival Delay]]&gt;15, "Delayed", "On time"))</f>
        <v>On time</v>
      </c>
      <c r="X4598" t="str">
        <f>IF(Flights[[#This Row],[Status]]&lt;&gt;"Delayed","", IF(Flights[[#This Row],[Arrival Delay]]&gt;120, "Severe", IF(Flights[[#This Row],[Arrival Delay]]&gt;60, "Major", "Moderate")))</f>
        <v/>
      </c>
      <c r="Y4598" t="b">
        <v>0</v>
      </c>
      <c r="AA4598" t="str">
        <f>IF(OR(AND(Flights[[#This Row],[Status]]="Cancelled", Flights[[#This Row],[Cancellation Reason]]="Airline/Carrier"), Flights[[#This Row],[Delay Type]]="Severe"), "Yes", "No")</f>
        <v>No</v>
      </c>
    </row>
    <row r="4599" spans="1:27" x14ac:dyDescent="0.3">
      <c r="A4599" s="3">
        <v>42341</v>
      </c>
      <c r="B4599" s="22">
        <f>WEEKNUM(Flights[[#This Row],[Date]], 1)</f>
        <v>49</v>
      </c>
      <c r="C4599" s="22">
        <f>WEEKDAY(Flights[[#This Row],[Date]],1)</f>
        <v>5</v>
      </c>
      <c r="D4599" t="s">
        <v>67</v>
      </c>
      <c r="E4599" t="s">
        <v>1987</v>
      </c>
      <c r="F4599" t="s">
        <v>0</v>
      </c>
      <c r="G4599" t="s">
        <v>4</v>
      </c>
      <c r="H4599" t="str">
        <f>_xlfn.XLOOKUP(Flights[[#This Row],[Destination]], Airports!$A$2:$A$78, Airports!$D$2:$D$78)</f>
        <v>Chicago</v>
      </c>
      <c r="I4599" t="str" cm="1">
        <f t="array" ref="I4599">_xlfn.XLOOKUP(Flights[[#This Row],[Destination]],_xlfn._TRO_TRAILING( Airports!A:A),_xlfn._TRO_TRAILING( Airports!E:E), "Not found")</f>
        <v>IL</v>
      </c>
      <c r="J4599" s="1">
        <v>0.54166666666666663</v>
      </c>
      <c r="K4599" s="22">
        <f>HOUR(Flights[[#This Row],[Scheduled Departure]])</f>
        <v>13</v>
      </c>
      <c r="L4599" s="1">
        <v>0.53611111111111109</v>
      </c>
      <c r="M4599">
        <f>(L4599-J4599)*24*60</f>
        <v>-7.9999999999999716</v>
      </c>
      <c r="N4599" s="16">
        <f>Flights[[#This Row],[Length (min)]]/60</f>
        <v>4</v>
      </c>
      <c r="O4599">
        <v>240</v>
      </c>
      <c r="P4599">
        <v>1744</v>
      </c>
      <c r="Q4599" s="18">
        <f>IFERROR(Flights[[#This Row],[Distance]]/Flights[[#This Row],[Length (hr)]], "")</f>
        <v>436</v>
      </c>
      <c r="R4599" s="1">
        <v>0.80069444444444449</v>
      </c>
      <c r="S4599" s="1" t="str">
        <f>IF(Flights[[#This Row],[Length (hr)]]&lt;2, "No meal", IF(Flights[[#This Row],[Length (hr)]]&lt;3.5, "Light meal", "Full meal"))</f>
        <v>Full meal</v>
      </c>
      <c r="T4599" s="1" t="str">
        <f>IF(AND(Flights[[#This Row],[Airline]]="US Airways", Flights[[#This Row],[Meal]]="Full Meal"), "Yes", "No")</f>
        <v>No</v>
      </c>
      <c r="U4599" s="1">
        <v>0.78611111111111109</v>
      </c>
      <c r="V4599">
        <v>-21</v>
      </c>
      <c r="W4599" s="1" t="str">
        <f>IF(Flights[[#This Row],[Arrival Delay]] = "", "Cancelled", IF(Flights[[#This Row],[Arrival Delay]]&gt;15, "Delayed", "On time"))</f>
        <v>On time</v>
      </c>
      <c r="X4599" t="str">
        <f>IF(Flights[[#This Row],[Status]]&lt;&gt;"Delayed","", IF(Flights[[#This Row],[Arrival Delay]]&gt;120, "Severe", IF(Flights[[#This Row],[Arrival Delay]]&gt;60, "Major", "Moderate")))</f>
        <v/>
      </c>
      <c r="Y4599" t="b">
        <v>0</v>
      </c>
      <c r="AA4599" t="str">
        <f>IF(OR(AND(Flights[[#This Row],[Status]]="Cancelled", Flights[[#This Row],[Cancellation Reason]]="Airline/Carrier"), Flights[[#This Row],[Delay Type]]="Severe"), "Yes", "No")</f>
        <v>No</v>
      </c>
    </row>
    <row r="4600" spans="1:27" x14ac:dyDescent="0.3">
      <c r="A4600" s="3">
        <v>42341</v>
      </c>
      <c r="B4600" s="22">
        <f>WEEKNUM(Flights[[#This Row],[Date]], 1)</f>
        <v>49</v>
      </c>
      <c r="C4600" s="22">
        <f>WEEKDAY(Flights[[#This Row],[Date]],1)</f>
        <v>5</v>
      </c>
      <c r="D4600" t="s">
        <v>1899</v>
      </c>
      <c r="E4600" t="s">
        <v>1995</v>
      </c>
      <c r="F4600" t="s">
        <v>0</v>
      </c>
      <c r="G4600" t="s">
        <v>316</v>
      </c>
      <c r="H4600" t="str">
        <f>_xlfn.XLOOKUP(Flights[[#This Row],[Destination]], Airports!$A$2:$A$78, Airports!$D$2:$D$78)</f>
        <v>New Orleans</v>
      </c>
      <c r="I4600" t="str" cm="1">
        <f t="array" ref="I4600">_xlfn.XLOOKUP(Flights[[#This Row],[Destination]],_xlfn._TRO_TRAILING( Airports!A:A),_xlfn._TRO_TRAILING( Airports!E:E), "Not found")</f>
        <v>LA</v>
      </c>
      <c r="J4600" s="1">
        <v>0.68055555555555558</v>
      </c>
      <c r="K4600" s="22">
        <f>HOUR(Flights[[#This Row],[Scheduled Departure]])</f>
        <v>16</v>
      </c>
      <c r="L4600" s="1">
        <v>0.69861111111111107</v>
      </c>
      <c r="M4600">
        <f>(L4600-J4600)*24*60</f>
        <v>25.999999999999908</v>
      </c>
      <c r="N4600" s="16">
        <f>Flights[[#This Row],[Length (min)]]/60</f>
        <v>3.2666666666666666</v>
      </c>
      <c r="O4600">
        <v>196</v>
      </c>
      <c r="P4600">
        <v>1670</v>
      </c>
      <c r="Q4600" s="18">
        <f>IFERROR(Flights[[#This Row],[Distance]]/Flights[[#This Row],[Length (hr)]], "")</f>
        <v>511.22448979591837</v>
      </c>
      <c r="R4600" s="1">
        <v>0.91319444444444442</v>
      </c>
      <c r="S4600" s="1" t="str">
        <f>IF(Flights[[#This Row],[Length (hr)]]&lt;2, "No meal", IF(Flights[[#This Row],[Length (hr)]]&lt;3.5, "Light meal", "Full meal"))</f>
        <v>Light meal</v>
      </c>
      <c r="T4600" s="1" t="str">
        <f>IF(AND(Flights[[#This Row],[Airline]]="US Airways", Flights[[#This Row],[Meal]]="Full Meal"), "Yes", "No")</f>
        <v>No</v>
      </c>
      <c r="U4600" s="1">
        <v>0.91805555555555551</v>
      </c>
      <c r="V4600">
        <v>7</v>
      </c>
      <c r="W4600" s="1" t="str">
        <f>IF(Flights[[#This Row],[Arrival Delay]] = "", "Cancelled", IF(Flights[[#This Row],[Arrival Delay]]&gt;15, "Delayed", "On time"))</f>
        <v>On time</v>
      </c>
      <c r="X4600" t="str">
        <f>IF(Flights[[#This Row],[Status]]&lt;&gt;"Delayed","", IF(Flights[[#This Row],[Arrival Delay]]&gt;120, "Severe", IF(Flights[[#This Row],[Arrival Delay]]&gt;60, "Major", "Moderate")))</f>
        <v/>
      </c>
      <c r="Y4600" t="b">
        <v>0</v>
      </c>
      <c r="AA4600" t="str">
        <f>IF(OR(AND(Flights[[#This Row],[Status]]="Cancelled", Flights[[#This Row],[Cancellation Reason]]="Airline/Carrier"), Flights[[#This Row],[Delay Type]]="Severe"), "Yes", "No")</f>
        <v>No</v>
      </c>
    </row>
    <row r="4601" spans="1:27" x14ac:dyDescent="0.3">
      <c r="A4601" s="3">
        <v>42341</v>
      </c>
      <c r="B4601" s="22">
        <f>WEEKNUM(Flights[[#This Row],[Date]], 1)</f>
        <v>49</v>
      </c>
      <c r="C4601" s="22">
        <f>WEEKDAY(Flights[[#This Row],[Date]],1)</f>
        <v>5</v>
      </c>
      <c r="D4601" t="s">
        <v>599</v>
      </c>
      <c r="E4601" t="s">
        <v>1989</v>
      </c>
      <c r="F4601" t="s">
        <v>0</v>
      </c>
      <c r="G4601" t="s">
        <v>21</v>
      </c>
      <c r="H4601" t="str">
        <f>_xlfn.XLOOKUP(Flights[[#This Row],[Destination]], Airports!$A$2:$A$78, Airports!$D$2:$D$78)</f>
        <v>Lihue</v>
      </c>
      <c r="I4601" t="str" cm="1">
        <f t="array" ref="I4601">_xlfn.XLOOKUP(Flights[[#This Row],[Destination]],_xlfn._TRO_TRAILING( Airports!A:A),_xlfn._TRO_TRAILING( Airports!E:E), "Not found")</f>
        <v>HI</v>
      </c>
      <c r="J4601" s="1">
        <v>0.70138888888888884</v>
      </c>
      <c r="K4601" s="22">
        <f>HOUR(Flights[[#This Row],[Scheduled Departure]])</f>
        <v>16</v>
      </c>
      <c r="L4601" s="1">
        <v>0.7006944444444444</v>
      </c>
      <c r="M4601">
        <f>(L4601-J4601)*24*60</f>
        <v>-0.99999999999999645</v>
      </c>
      <c r="N4601" s="16">
        <f>Flights[[#This Row],[Length (min)]]/60</f>
        <v>6.2333333333333334</v>
      </c>
      <c r="O4601">
        <v>374</v>
      </c>
      <c r="P4601">
        <v>2615</v>
      </c>
      <c r="Q4601" s="18">
        <f>IFERROR(Flights[[#This Row],[Distance]]/Flights[[#This Row],[Length (hr)]], "")</f>
        <v>419.51871657754009</v>
      </c>
      <c r="R4601" s="1">
        <v>0.87361111111111112</v>
      </c>
      <c r="S4601" s="1" t="str">
        <f>IF(Flights[[#This Row],[Length (hr)]]&lt;2, "No meal", IF(Flights[[#This Row],[Length (hr)]]&lt;3.5, "Light meal", "Full meal"))</f>
        <v>Full meal</v>
      </c>
      <c r="T4601" s="1" t="str">
        <f>IF(AND(Flights[[#This Row],[Airline]]="US Airways", Flights[[#This Row],[Meal]]="Full Meal"), "Yes", "No")</f>
        <v>No</v>
      </c>
      <c r="U4601" s="1">
        <v>0.87708333333333333</v>
      </c>
      <c r="V4601">
        <v>5</v>
      </c>
      <c r="W4601" s="1" t="str">
        <f>IF(Flights[[#This Row],[Arrival Delay]] = "", "Cancelled", IF(Flights[[#This Row],[Arrival Delay]]&gt;15, "Delayed", "On time"))</f>
        <v>On time</v>
      </c>
      <c r="X4601" t="str">
        <f>IF(Flights[[#This Row],[Status]]&lt;&gt;"Delayed","", IF(Flights[[#This Row],[Arrival Delay]]&gt;120, "Severe", IF(Flights[[#This Row],[Arrival Delay]]&gt;60, "Major", "Moderate")))</f>
        <v/>
      </c>
      <c r="Y4601" t="b">
        <v>0</v>
      </c>
      <c r="AA4601" t="str">
        <f>IF(OR(AND(Flights[[#This Row],[Status]]="Cancelled", Flights[[#This Row],[Cancellation Reason]]="Airline/Carrier"), Flights[[#This Row],[Delay Type]]="Severe"), "Yes", "No")</f>
        <v>No</v>
      </c>
    </row>
    <row r="4602" spans="1:27" x14ac:dyDescent="0.3">
      <c r="A4602" s="3">
        <v>42341</v>
      </c>
      <c r="B4602" s="22">
        <f>WEEKNUM(Flights[[#This Row],[Date]], 1)</f>
        <v>49</v>
      </c>
      <c r="C4602" s="22">
        <f>WEEKDAY(Flights[[#This Row],[Date]],1)</f>
        <v>5</v>
      </c>
      <c r="D4602" t="s">
        <v>1902</v>
      </c>
      <c r="E4602" t="s">
        <v>1995</v>
      </c>
      <c r="F4602" t="s">
        <v>0</v>
      </c>
      <c r="G4602" t="s">
        <v>9</v>
      </c>
      <c r="H4602" t="str">
        <f>_xlfn.XLOOKUP(Flights[[#This Row],[Destination]], Airports!$A$2:$A$78, Airports!$D$2:$D$78)</f>
        <v>San Francisco</v>
      </c>
      <c r="I4602" t="str" cm="1">
        <f t="array" ref="I4602">_xlfn.XLOOKUP(Flights[[#This Row],[Destination]],_xlfn._TRO_TRAILING( Airports!A:A),_xlfn._TRO_TRAILING( Airports!E:E), "Not found")</f>
        <v>CA</v>
      </c>
      <c r="J4602" s="1">
        <v>0.70833333333333337</v>
      </c>
      <c r="K4602" s="22">
        <f>HOUR(Flights[[#This Row],[Scheduled Departure]])</f>
        <v>17</v>
      </c>
      <c r="L4602" s="1">
        <v>0.75763888888888886</v>
      </c>
      <c r="M4602">
        <f>(L4602-J4602)*24*60</f>
        <v>70.999999999999915</v>
      </c>
      <c r="N4602" s="16">
        <f>Flights[[#This Row],[Length (min)]]/60</f>
        <v>1.65</v>
      </c>
      <c r="O4602">
        <v>99</v>
      </c>
      <c r="P4602">
        <v>337</v>
      </c>
      <c r="Q4602" s="18">
        <f>IFERROR(Flights[[#This Row],[Distance]]/Flights[[#This Row],[Length (hr)]], "")</f>
        <v>204.24242424242425</v>
      </c>
      <c r="R4602" s="1">
        <v>0.76041666666666663</v>
      </c>
      <c r="S4602" s="1" t="str">
        <f>IF(Flights[[#This Row],[Length (hr)]]&lt;2, "No meal", IF(Flights[[#This Row],[Length (hr)]]&lt;3.5, "Light meal", "Full meal"))</f>
        <v>No meal</v>
      </c>
      <c r="T4602" s="1" t="str">
        <f>IF(AND(Flights[[#This Row],[Airline]]="US Airways", Flights[[#This Row],[Meal]]="Full Meal"), "Yes", "No")</f>
        <v>No</v>
      </c>
      <c r="U4602" s="1">
        <v>0.82638888888888884</v>
      </c>
      <c r="V4602">
        <v>95</v>
      </c>
      <c r="W4602" s="1" t="str">
        <f>IF(Flights[[#This Row],[Arrival Delay]] = "", "Cancelled", IF(Flights[[#This Row],[Arrival Delay]]&gt;15, "Delayed", "On time"))</f>
        <v>Delayed</v>
      </c>
      <c r="X4602" t="str">
        <f>IF(Flights[[#This Row],[Status]]&lt;&gt;"Delayed","", IF(Flights[[#This Row],[Arrival Delay]]&gt;120, "Severe", IF(Flights[[#This Row],[Arrival Delay]]&gt;60, "Major", "Moderate")))</f>
        <v>Major</v>
      </c>
      <c r="Y4602" t="b">
        <v>0</v>
      </c>
      <c r="AA4602" t="str">
        <f>IF(OR(AND(Flights[[#This Row],[Status]]="Cancelled", Flights[[#This Row],[Cancellation Reason]]="Airline/Carrier"), Flights[[#This Row],[Delay Type]]="Severe"), "Yes", "No")</f>
        <v>No</v>
      </c>
    </row>
    <row r="4603" spans="1:27" x14ac:dyDescent="0.3">
      <c r="A4603" s="3">
        <v>42341</v>
      </c>
      <c r="B4603" s="22">
        <f>WEEKNUM(Flights[[#This Row],[Date]], 1)</f>
        <v>49</v>
      </c>
      <c r="C4603" s="22">
        <f>WEEKDAY(Flights[[#This Row],[Date]],1)</f>
        <v>5</v>
      </c>
      <c r="D4603" t="s">
        <v>1380</v>
      </c>
      <c r="E4603" t="s">
        <v>1998</v>
      </c>
      <c r="F4603" t="s">
        <v>0</v>
      </c>
      <c r="G4603" t="s">
        <v>273</v>
      </c>
      <c r="H4603" t="str">
        <f>_xlfn.XLOOKUP(Flights[[#This Row],[Destination]], Airports!$A$2:$A$78, Airports!$D$2:$D$78)</f>
        <v>Denver</v>
      </c>
      <c r="I4603" t="str" cm="1">
        <f t="array" ref="I4603">_xlfn.XLOOKUP(Flights[[#This Row],[Destination]],_xlfn._TRO_TRAILING( Airports!A:A),_xlfn._TRO_TRAILING( Airports!E:E), "Not found")</f>
        <v>CO</v>
      </c>
      <c r="J4603" s="1">
        <v>0.74652777777777779</v>
      </c>
      <c r="K4603" s="22">
        <f>HOUR(Flights[[#This Row],[Scheduled Departure]])</f>
        <v>17</v>
      </c>
      <c r="L4603" s="1">
        <v>0.75694444444444442</v>
      </c>
      <c r="M4603">
        <f>(L4603-J4603)*24*60</f>
        <v>14.999999999999947</v>
      </c>
      <c r="N4603" s="16">
        <f>Flights[[#This Row],[Length (min)]]/60</f>
        <v>2.0666666666666669</v>
      </c>
      <c r="O4603">
        <v>124</v>
      </c>
      <c r="P4603">
        <v>862</v>
      </c>
      <c r="Q4603" s="18">
        <f>IFERROR(Flights[[#This Row],[Distance]]/Flights[[#This Row],[Length (hr)]], "")</f>
        <v>417.09677419354836</v>
      </c>
      <c r="R4603" s="1">
        <v>0.88263888888888886</v>
      </c>
      <c r="S4603" s="1" t="str">
        <f>IF(Flights[[#This Row],[Length (hr)]]&lt;2, "No meal", IF(Flights[[#This Row],[Length (hr)]]&lt;3.5, "Light meal", "Full meal"))</f>
        <v>Light meal</v>
      </c>
      <c r="T4603" s="1" t="str">
        <f>IF(AND(Flights[[#This Row],[Airline]]="US Airways", Flights[[#This Row],[Meal]]="Full Meal"), "Yes", "No")</f>
        <v>No</v>
      </c>
      <c r="U4603" s="1">
        <v>0.88472222222222219</v>
      </c>
      <c r="V4603">
        <v>3</v>
      </c>
      <c r="W4603" s="1" t="str">
        <f>IF(Flights[[#This Row],[Arrival Delay]] = "", "Cancelled", IF(Flights[[#This Row],[Arrival Delay]]&gt;15, "Delayed", "On time"))</f>
        <v>On time</v>
      </c>
      <c r="X4603" t="str">
        <f>IF(Flights[[#This Row],[Status]]&lt;&gt;"Delayed","", IF(Flights[[#This Row],[Arrival Delay]]&gt;120, "Severe", IF(Flights[[#This Row],[Arrival Delay]]&gt;60, "Major", "Moderate")))</f>
        <v/>
      </c>
      <c r="Y4603" t="b">
        <v>0</v>
      </c>
      <c r="AA4603" t="str">
        <f>IF(OR(AND(Flights[[#This Row],[Status]]="Cancelled", Flights[[#This Row],[Cancellation Reason]]="Airline/Carrier"), Flights[[#This Row],[Delay Type]]="Severe"), "Yes", "No")</f>
        <v>No</v>
      </c>
    </row>
    <row r="4604" spans="1:27" x14ac:dyDescent="0.3">
      <c r="A4604" s="3">
        <v>42341</v>
      </c>
      <c r="B4604" s="22">
        <f>WEEKNUM(Flights[[#This Row],[Date]], 1)</f>
        <v>49</v>
      </c>
      <c r="C4604" s="22">
        <f>WEEKDAY(Flights[[#This Row],[Date]],1)</f>
        <v>5</v>
      </c>
      <c r="D4604" t="s">
        <v>640</v>
      </c>
      <c r="E4604" t="s">
        <v>1994</v>
      </c>
      <c r="F4604" t="s">
        <v>0</v>
      </c>
      <c r="G4604" t="s">
        <v>349</v>
      </c>
      <c r="H4604" t="str">
        <f>_xlfn.XLOOKUP(Flights[[#This Row],[Destination]], Airports!$A$2:$A$78, Airports!$D$2:$D$78)</f>
        <v>Salt Lake City</v>
      </c>
      <c r="I4604" t="str" cm="1">
        <f t="array" ref="I4604">_xlfn.XLOOKUP(Flights[[#This Row],[Destination]],_xlfn._TRO_TRAILING( Airports!A:A),_xlfn._TRO_TRAILING( Airports!E:E), "Not found")</f>
        <v>UT</v>
      </c>
      <c r="J4604" s="1">
        <v>0.77847222222222223</v>
      </c>
      <c r="K4604" s="22">
        <f>HOUR(Flights[[#This Row],[Scheduled Departure]])</f>
        <v>18</v>
      </c>
      <c r="L4604" s="1">
        <v>0.77222222222222225</v>
      </c>
      <c r="M4604">
        <f>(L4604-J4604)*24*60</f>
        <v>-8.999999999999968</v>
      </c>
      <c r="N4604" s="16">
        <f>Flights[[#This Row],[Length (min)]]/60</f>
        <v>1.6833333333333333</v>
      </c>
      <c r="O4604">
        <v>101</v>
      </c>
      <c r="P4604">
        <v>590</v>
      </c>
      <c r="Q4604" s="18">
        <f>IFERROR(Flights[[#This Row],[Distance]]/Flights[[#This Row],[Length (hr)]], "")</f>
        <v>350.49504950495049</v>
      </c>
      <c r="R4604" s="1">
        <v>0.8979166666666667</v>
      </c>
      <c r="S4604" s="1" t="str">
        <f>IF(Flights[[#This Row],[Length (hr)]]&lt;2, "No meal", IF(Flights[[#This Row],[Length (hr)]]&lt;3.5, "Light meal", "Full meal"))</f>
        <v>No meal</v>
      </c>
      <c r="T4604" s="1" t="str">
        <f>IF(AND(Flights[[#This Row],[Airline]]="US Airways", Flights[[#This Row],[Meal]]="Full Meal"), "Yes", "No")</f>
        <v>No</v>
      </c>
      <c r="U4604" s="1">
        <v>0.88402777777777775</v>
      </c>
      <c r="V4604">
        <v>-20</v>
      </c>
      <c r="W4604" s="1" t="str">
        <f>IF(Flights[[#This Row],[Arrival Delay]] = "", "Cancelled", IF(Flights[[#This Row],[Arrival Delay]]&gt;15, "Delayed", "On time"))</f>
        <v>On time</v>
      </c>
      <c r="X4604" t="str">
        <f>IF(Flights[[#This Row],[Status]]&lt;&gt;"Delayed","", IF(Flights[[#This Row],[Arrival Delay]]&gt;120, "Severe", IF(Flights[[#This Row],[Arrival Delay]]&gt;60, "Major", "Moderate")))</f>
        <v/>
      </c>
      <c r="Y4604" t="b">
        <v>0</v>
      </c>
      <c r="AA4604" t="str">
        <f>IF(OR(AND(Flights[[#This Row],[Status]]="Cancelled", Flights[[#This Row],[Cancellation Reason]]="Airline/Carrier"), Flights[[#This Row],[Delay Type]]="Severe"), "Yes", "No")</f>
        <v>No</v>
      </c>
    </row>
    <row r="4605" spans="1:27" x14ac:dyDescent="0.3">
      <c r="A4605" s="3">
        <v>42341</v>
      </c>
      <c r="B4605" s="22">
        <f>WEEKNUM(Flights[[#This Row],[Date]], 1)</f>
        <v>49</v>
      </c>
      <c r="C4605" s="22">
        <f>WEEKDAY(Flights[[#This Row],[Date]],1)</f>
        <v>5</v>
      </c>
      <c r="D4605" t="s">
        <v>1961</v>
      </c>
      <c r="E4605" t="s">
        <v>1994</v>
      </c>
      <c r="F4605" t="s">
        <v>0</v>
      </c>
      <c r="G4605" t="s">
        <v>340</v>
      </c>
      <c r="H4605" t="str">
        <f>_xlfn.XLOOKUP(Flights[[#This Row],[Destination]], Airports!$A$2:$A$78, Airports!$D$2:$D$78)</f>
        <v>San Antonio</v>
      </c>
      <c r="I4605" t="str" cm="1">
        <f t="array" ref="I4605">_xlfn.XLOOKUP(Flights[[#This Row],[Destination]],_xlfn._TRO_TRAILING( Airports!A:A),_xlfn._TRO_TRAILING( Airports!E:E), "Not found")</f>
        <v>TX</v>
      </c>
      <c r="J4605" s="1">
        <v>0.81805555555555554</v>
      </c>
      <c r="K4605" s="22">
        <f>HOUR(Flights[[#This Row],[Scheduled Departure]])</f>
        <v>19</v>
      </c>
      <c r="L4605" s="1">
        <v>0.81666666666666665</v>
      </c>
      <c r="M4605">
        <f>(L4605-J4605)*24*60</f>
        <v>-1.9999999999999929</v>
      </c>
      <c r="N4605" s="16">
        <f>Flights[[#This Row],[Length (min)]]/60</f>
        <v>2.8333333333333335</v>
      </c>
      <c r="O4605">
        <v>170</v>
      </c>
      <c r="P4605">
        <v>1211</v>
      </c>
      <c r="Q4605" s="18">
        <f>IFERROR(Flights[[#This Row],[Distance]]/Flights[[#This Row],[Length (hr)]], "")</f>
        <v>427.41176470588232</v>
      </c>
      <c r="R4605" s="1">
        <v>2.013888888888889E-2</v>
      </c>
      <c r="S4605" s="1" t="str">
        <f>IF(Flights[[#This Row],[Length (hr)]]&lt;2, "No meal", IF(Flights[[#This Row],[Length (hr)]]&lt;3.5, "Light meal", "Full meal"))</f>
        <v>Light meal</v>
      </c>
      <c r="T4605" s="1" t="str">
        <f>IF(AND(Flights[[#This Row],[Airline]]="US Airways", Flights[[#This Row],[Meal]]="Full Meal"), "Yes", "No")</f>
        <v>No</v>
      </c>
      <c r="U4605" s="1">
        <v>1.8055555555555554E-2</v>
      </c>
      <c r="V4605">
        <v>-3</v>
      </c>
      <c r="W4605" s="1" t="str">
        <f>IF(Flights[[#This Row],[Arrival Delay]] = "", "Cancelled", IF(Flights[[#This Row],[Arrival Delay]]&gt;15, "Delayed", "On time"))</f>
        <v>On time</v>
      </c>
      <c r="X4605" t="str">
        <f>IF(Flights[[#This Row],[Status]]&lt;&gt;"Delayed","", IF(Flights[[#This Row],[Arrival Delay]]&gt;120, "Severe", IF(Flights[[#This Row],[Arrival Delay]]&gt;60, "Major", "Moderate")))</f>
        <v/>
      </c>
      <c r="Y4605" t="b">
        <v>0</v>
      </c>
      <c r="AA4605" t="str">
        <f>IF(OR(AND(Flights[[#This Row],[Status]]="Cancelled", Flights[[#This Row],[Cancellation Reason]]="Airline/Carrier"), Flights[[#This Row],[Delay Type]]="Severe"), "Yes", "No")</f>
        <v>No</v>
      </c>
    </row>
    <row r="4606" spans="1:27" x14ac:dyDescent="0.3">
      <c r="A4606" s="3">
        <v>42341</v>
      </c>
      <c r="B4606" s="22">
        <f>WEEKNUM(Flights[[#This Row],[Date]], 1)</f>
        <v>49</v>
      </c>
      <c r="C4606" s="22">
        <f>WEEKDAY(Flights[[#This Row],[Date]],1)</f>
        <v>5</v>
      </c>
      <c r="D4606" t="s">
        <v>1976</v>
      </c>
      <c r="E4606" t="s">
        <v>1994</v>
      </c>
      <c r="F4606" t="s">
        <v>0</v>
      </c>
      <c r="G4606" t="s">
        <v>351</v>
      </c>
      <c r="H4606" t="str">
        <f>_xlfn.XLOOKUP(Flights[[#This Row],[Destination]], Airports!$A$2:$A$78, Airports!$D$2:$D$78)</f>
        <v>Sacramento</v>
      </c>
      <c r="I4606" t="str" cm="1">
        <f t="array" ref="I4606">_xlfn.XLOOKUP(Flights[[#This Row],[Destination]],_xlfn._TRO_TRAILING( Airports!A:A),_xlfn._TRO_TRAILING( Airports!E:E), "Not found")</f>
        <v>CA</v>
      </c>
      <c r="J4606" s="1">
        <v>0.93055555555555558</v>
      </c>
      <c r="K4606" s="22">
        <f>HOUR(Flights[[#This Row],[Scheduled Departure]])</f>
        <v>22</v>
      </c>
      <c r="L4606" s="1">
        <v>0.92777777777777781</v>
      </c>
      <c r="M4606">
        <f>(L4606-J4606)*24*60</f>
        <v>-3.9999999999999858</v>
      </c>
      <c r="N4606" s="16">
        <f>Flights[[#This Row],[Length (min)]]/60</f>
        <v>1.5666666666666667</v>
      </c>
      <c r="O4606">
        <v>94</v>
      </c>
      <c r="P4606">
        <v>373</v>
      </c>
      <c r="Q4606" s="18">
        <f>IFERROR(Flights[[#This Row],[Distance]]/Flights[[#This Row],[Length (hr)]], "")</f>
        <v>238.08510638297872</v>
      </c>
      <c r="R4606" s="1">
        <v>0.99375000000000002</v>
      </c>
      <c r="S4606" s="1" t="str">
        <f>IF(Flights[[#This Row],[Length (hr)]]&lt;2, "No meal", IF(Flights[[#This Row],[Length (hr)]]&lt;3.5, "Light meal", "Full meal"))</f>
        <v>No meal</v>
      </c>
      <c r="T4606" s="1" t="str">
        <f>IF(AND(Flights[[#This Row],[Airline]]="US Airways", Flights[[#This Row],[Meal]]="Full Meal"), "Yes", "No")</f>
        <v>No</v>
      </c>
      <c r="U4606" s="1">
        <v>0.99305555555555558</v>
      </c>
      <c r="V4606">
        <v>-1</v>
      </c>
      <c r="W4606" s="1" t="str">
        <f>IF(Flights[[#This Row],[Arrival Delay]] = "", "Cancelled", IF(Flights[[#This Row],[Arrival Delay]]&gt;15, "Delayed", "On time"))</f>
        <v>On time</v>
      </c>
      <c r="X4606" t="str">
        <f>IF(Flights[[#This Row],[Status]]&lt;&gt;"Delayed","", IF(Flights[[#This Row],[Arrival Delay]]&gt;120, "Severe", IF(Flights[[#This Row],[Arrival Delay]]&gt;60, "Major", "Moderate")))</f>
        <v/>
      </c>
      <c r="Y4606" t="b">
        <v>0</v>
      </c>
      <c r="AA4606" t="str">
        <f>IF(OR(AND(Flights[[#This Row],[Status]]="Cancelled", Flights[[#This Row],[Cancellation Reason]]="Airline/Carrier"), Flights[[#This Row],[Delay Type]]="Severe"), "Yes", "No")</f>
        <v>No</v>
      </c>
    </row>
    <row r="4607" spans="1:27" x14ac:dyDescent="0.3">
      <c r="A4607" s="3">
        <v>42341</v>
      </c>
      <c r="B4607" s="22">
        <f>WEEKNUM(Flights[[#This Row],[Date]], 1)</f>
        <v>49</v>
      </c>
      <c r="C4607" s="22">
        <f>WEEKDAY(Flights[[#This Row],[Date]],1)</f>
        <v>5</v>
      </c>
      <c r="D4607" t="s">
        <v>1854</v>
      </c>
      <c r="E4607" t="s">
        <v>1992</v>
      </c>
      <c r="F4607" t="s">
        <v>0</v>
      </c>
      <c r="G4607" t="s">
        <v>12</v>
      </c>
      <c r="H4607" t="str">
        <f>_xlfn.XLOOKUP(Flights[[#This Row],[Destination]], Airports!$A$2:$A$78, Airports!$D$2:$D$78)</f>
        <v>New York</v>
      </c>
      <c r="I4607" t="str" cm="1">
        <f t="array" ref="I4607">_xlfn.XLOOKUP(Flights[[#This Row],[Destination]],_xlfn._TRO_TRAILING( Airports!A:A),_xlfn._TRO_TRAILING( Airports!E:E), "Not found")</f>
        <v>NY</v>
      </c>
      <c r="J4607" s="1">
        <v>0.97569444444444442</v>
      </c>
      <c r="K4607" s="22">
        <f>HOUR(Flights[[#This Row],[Scheduled Departure]])</f>
        <v>23</v>
      </c>
      <c r="L4607" s="1">
        <v>0.97499999999999998</v>
      </c>
      <c r="M4607">
        <f>(L4607-J4607)*24*60</f>
        <v>-0.99999999999999645</v>
      </c>
      <c r="N4607" s="16">
        <f>Flights[[#This Row],[Length (min)]]/60</f>
        <v>5.1333333333333337</v>
      </c>
      <c r="O4607">
        <v>308</v>
      </c>
      <c r="P4607">
        <v>2475</v>
      </c>
      <c r="Q4607" s="18">
        <f>IFERROR(Flights[[#This Row],[Distance]]/Flights[[#This Row],[Length (hr)]], "")</f>
        <v>482.14285714285711</v>
      </c>
      <c r="R4607" s="1">
        <v>0.31458333333333333</v>
      </c>
      <c r="S4607" s="1" t="str">
        <f>IF(Flights[[#This Row],[Length (hr)]]&lt;2, "No meal", IF(Flights[[#This Row],[Length (hr)]]&lt;3.5, "Light meal", "Full meal"))</f>
        <v>Full meal</v>
      </c>
      <c r="T4607" s="1" t="str">
        <f>IF(AND(Flights[[#This Row],[Airline]]="US Airways", Flights[[#This Row],[Meal]]="Full Meal"), "Yes", "No")</f>
        <v>No</v>
      </c>
      <c r="U4607" s="1">
        <v>0.31388888888888888</v>
      </c>
      <c r="V4607">
        <v>-1</v>
      </c>
      <c r="W4607" s="1" t="str">
        <f>IF(Flights[[#This Row],[Arrival Delay]] = "", "Cancelled", IF(Flights[[#This Row],[Arrival Delay]]&gt;15, "Delayed", "On time"))</f>
        <v>On time</v>
      </c>
      <c r="X4607" t="str">
        <f>IF(Flights[[#This Row],[Status]]&lt;&gt;"Delayed","", IF(Flights[[#This Row],[Arrival Delay]]&gt;120, "Severe", IF(Flights[[#This Row],[Arrival Delay]]&gt;60, "Major", "Moderate")))</f>
        <v/>
      </c>
      <c r="Y4607" t="b">
        <v>0</v>
      </c>
      <c r="AA4607" t="str">
        <f>IF(OR(AND(Flights[[#This Row],[Status]]="Cancelled", Flights[[#This Row],[Cancellation Reason]]="Airline/Carrier"), Flights[[#This Row],[Delay Type]]="Severe"), "Yes", "No")</f>
        <v>No</v>
      </c>
    </row>
    <row r="4608" spans="1:27" x14ac:dyDescent="0.3">
      <c r="A4608" s="3">
        <v>42342</v>
      </c>
      <c r="B4608" s="22">
        <f>WEEKNUM(Flights[[#This Row],[Date]], 1)</f>
        <v>49</v>
      </c>
      <c r="C4608" s="22">
        <f>WEEKDAY(Flights[[#This Row],[Date]],1)</f>
        <v>6</v>
      </c>
      <c r="D4608" t="s">
        <v>390</v>
      </c>
      <c r="E4608" t="s">
        <v>1991</v>
      </c>
      <c r="F4608" t="s">
        <v>0</v>
      </c>
      <c r="G4608" t="s">
        <v>344</v>
      </c>
      <c r="H4608" t="str">
        <f>_xlfn.XLOOKUP(Flights[[#This Row],[Destination]], Airports!$A$2:$A$78, Airports!$D$2:$D$78)</f>
        <v>Seattle</v>
      </c>
      <c r="I4608" t="str" cm="1">
        <f t="array" ref="I4608">_xlfn.XLOOKUP(Flights[[#This Row],[Destination]],_xlfn._TRO_TRAILING( Airports!A:A),_xlfn._TRO_TRAILING( Airports!E:E), "Not found")</f>
        <v>WA</v>
      </c>
      <c r="J4608" s="1">
        <v>0.29166666666666669</v>
      </c>
      <c r="K4608" s="22">
        <f>HOUR(Flights[[#This Row],[Scheduled Departure]])</f>
        <v>7</v>
      </c>
      <c r="L4608" s="1">
        <v>0.28680555555555554</v>
      </c>
      <c r="M4608">
        <f>(L4608-J4608)*24*60</f>
        <v>-7.0000000000000551</v>
      </c>
      <c r="N4608" s="16">
        <f>Flights[[#This Row],[Length (min)]]/60</f>
        <v>2.85</v>
      </c>
      <c r="O4608">
        <v>171</v>
      </c>
      <c r="P4608">
        <v>954</v>
      </c>
      <c r="Q4608" s="18">
        <f>IFERROR(Flights[[#This Row],[Distance]]/Flights[[#This Row],[Length (hr)]], "")</f>
        <v>334.73684210526312</v>
      </c>
      <c r="R4608" s="1">
        <v>0.41319444444444442</v>
      </c>
      <c r="S4608" s="1" t="str">
        <f>IF(Flights[[#This Row],[Length (hr)]]&lt;2, "No meal", IF(Flights[[#This Row],[Length (hr)]]&lt;3.5, "Light meal", "Full meal"))</f>
        <v>Light meal</v>
      </c>
      <c r="T4608" s="1" t="str">
        <f>IF(AND(Flights[[#This Row],[Airline]]="US Airways", Flights[[#This Row],[Meal]]="Full Meal"), "Yes", "No")</f>
        <v>No</v>
      </c>
      <c r="U4608" s="1">
        <v>0.40555555555555556</v>
      </c>
      <c r="V4608">
        <v>-11</v>
      </c>
      <c r="W4608" s="1" t="str">
        <f>IF(Flights[[#This Row],[Arrival Delay]] = "", "Cancelled", IF(Flights[[#This Row],[Arrival Delay]]&gt;15, "Delayed", "On time"))</f>
        <v>On time</v>
      </c>
      <c r="X4608" t="str">
        <f>IF(Flights[[#This Row],[Status]]&lt;&gt;"Delayed","", IF(Flights[[#This Row],[Arrival Delay]]&gt;120, "Severe", IF(Flights[[#This Row],[Arrival Delay]]&gt;60, "Major", "Moderate")))</f>
        <v/>
      </c>
      <c r="Y4608" t="b">
        <v>0</v>
      </c>
      <c r="AA4608" t="str">
        <f>IF(OR(AND(Flights[[#This Row],[Status]]="Cancelled", Flights[[#This Row],[Cancellation Reason]]="Airline/Carrier"), Flights[[#This Row],[Delay Type]]="Severe"), "Yes", "No")</f>
        <v>No</v>
      </c>
    </row>
    <row r="4609" spans="1:27" x14ac:dyDescent="0.3">
      <c r="A4609" s="3">
        <v>42342</v>
      </c>
      <c r="B4609" s="22">
        <f>WEEKNUM(Flights[[#This Row],[Date]], 1)</f>
        <v>49</v>
      </c>
      <c r="C4609" s="22">
        <f>WEEKDAY(Flights[[#This Row],[Date]],1)</f>
        <v>6</v>
      </c>
      <c r="D4609" t="s">
        <v>1749</v>
      </c>
      <c r="E4609" t="s">
        <v>1990</v>
      </c>
      <c r="F4609" t="s">
        <v>0</v>
      </c>
      <c r="G4609" t="s">
        <v>16</v>
      </c>
      <c r="H4609" t="str">
        <f>_xlfn.XLOOKUP(Flights[[#This Row],[Destination]], Airports!$A$2:$A$78, Airports!$D$2:$D$78)</f>
        <v>Dulles</v>
      </c>
      <c r="I4609" t="str" cm="1">
        <f t="array" ref="I4609">_xlfn.XLOOKUP(Flights[[#This Row],[Destination]],_xlfn._TRO_TRAILING( Airports!A:A),_xlfn._TRO_TRAILING( Airports!E:E), "Not found")</f>
        <v>VA</v>
      </c>
      <c r="J4609" s="1">
        <v>0.31944444444444442</v>
      </c>
      <c r="K4609" s="22">
        <f>HOUR(Flights[[#This Row],[Scheduled Departure]])</f>
        <v>7</v>
      </c>
      <c r="L4609" s="1">
        <v>0.3125</v>
      </c>
      <c r="M4609">
        <f>(L4609-J4609)*24*60</f>
        <v>-9.9999999999999645</v>
      </c>
      <c r="N4609" s="16">
        <f>Flights[[#This Row],[Length (min)]]/60</f>
        <v>4.7333333333333334</v>
      </c>
      <c r="O4609">
        <v>284</v>
      </c>
      <c r="P4609">
        <v>2288</v>
      </c>
      <c r="Q4609" s="18">
        <f>IFERROR(Flights[[#This Row],[Distance]]/Flights[[#This Row],[Length (hr)]], "")</f>
        <v>483.38028169014086</v>
      </c>
      <c r="R4609" s="1">
        <v>0.65347222222222223</v>
      </c>
      <c r="S4609" s="1" t="str">
        <f>IF(Flights[[#This Row],[Length (hr)]]&lt;2, "No meal", IF(Flights[[#This Row],[Length (hr)]]&lt;3.5, "Light meal", "Full meal"))</f>
        <v>Full meal</v>
      </c>
      <c r="T4609" s="1" t="str">
        <f>IF(AND(Flights[[#This Row],[Airline]]="US Airways", Flights[[#This Row],[Meal]]="Full Meal"), "Yes", "No")</f>
        <v>No</v>
      </c>
      <c r="U4609" s="1">
        <v>0.63472222222222219</v>
      </c>
      <c r="V4609">
        <v>-27</v>
      </c>
      <c r="W4609" s="1" t="str">
        <f>IF(Flights[[#This Row],[Arrival Delay]] = "", "Cancelled", IF(Flights[[#This Row],[Arrival Delay]]&gt;15, "Delayed", "On time"))</f>
        <v>On time</v>
      </c>
      <c r="X4609" t="str">
        <f>IF(Flights[[#This Row],[Status]]&lt;&gt;"Delayed","", IF(Flights[[#This Row],[Arrival Delay]]&gt;120, "Severe", IF(Flights[[#This Row],[Arrival Delay]]&gt;60, "Major", "Moderate")))</f>
        <v/>
      </c>
      <c r="Y4609" t="b">
        <v>0</v>
      </c>
      <c r="AA4609" t="str">
        <f>IF(OR(AND(Flights[[#This Row],[Status]]="Cancelled", Flights[[#This Row],[Cancellation Reason]]="Airline/Carrier"), Flights[[#This Row],[Delay Type]]="Severe"), "Yes", "No")</f>
        <v>No</v>
      </c>
    </row>
    <row r="4610" spans="1:27" x14ac:dyDescent="0.3">
      <c r="A4610" s="3">
        <v>42342</v>
      </c>
      <c r="B4610" s="22">
        <f>WEEKNUM(Flights[[#This Row],[Date]], 1)</f>
        <v>49</v>
      </c>
      <c r="C4610" s="22">
        <f>WEEKDAY(Flights[[#This Row],[Date]],1)</f>
        <v>6</v>
      </c>
      <c r="D4610" t="s">
        <v>416</v>
      </c>
      <c r="E4610" t="s">
        <v>1989</v>
      </c>
      <c r="F4610" t="s">
        <v>0</v>
      </c>
      <c r="G4610" t="s">
        <v>17</v>
      </c>
      <c r="H4610" t="str">
        <f>_xlfn.XLOOKUP(Flights[[#This Row],[Destination]], Airports!$A$2:$A$78, Airports!$D$2:$D$78)</f>
        <v>Honolulu</v>
      </c>
      <c r="I4610" t="str" cm="1">
        <f t="array" ref="I4610">_xlfn.XLOOKUP(Flights[[#This Row],[Destination]],_xlfn._TRO_TRAILING( Airports!A:A),_xlfn._TRO_TRAILING( Airports!E:E), "Not found")</f>
        <v>HI</v>
      </c>
      <c r="J4610" s="1">
        <v>0.35416666666666669</v>
      </c>
      <c r="K4610" s="22">
        <f>HOUR(Flights[[#This Row],[Scheduled Departure]])</f>
        <v>8</v>
      </c>
      <c r="L4610" s="1">
        <v>0.35347222222222224</v>
      </c>
      <c r="M4610">
        <f>(L4610-J4610)*24*60</f>
        <v>-0.99999999999999645</v>
      </c>
      <c r="N4610" s="16">
        <f>Flights[[#This Row],[Length (min)]]/60</f>
        <v>5.8833333333333337</v>
      </c>
      <c r="O4610">
        <v>353</v>
      </c>
      <c r="P4610">
        <v>2556</v>
      </c>
      <c r="Q4610" s="18">
        <f>IFERROR(Flights[[#This Row],[Distance]]/Flights[[#This Row],[Length (hr)]], "")</f>
        <v>434.44759206798864</v>
      </c>
      <c r="R4610" s="1">
        <v>0.52083333333333337</v>
      </c>
      <c r="S4610" s="1" t="str">
        <f>IF(Flights[[#This Row],[Length (hr)]]&lt;2, "No meal", IF(Flights[[#This Row],[Length (hr)]]&lt;3.5, "Light meal", "Full meal"))</f>
        <v>Full meal</v>
      </c>
      <c r="T4610" s="1" t="str">
        <f>IF(AND(Flights[[#This Row],[Airline]]="US Airways", Flights[[#This Row],[Meal]]="Full Meal"), "Yes", "No")</f>
        <v>No</v>
      </c>
      <c r="U4610" s="1">
        <v>0.51527777777777772</v>
      </c>
      <c r="V4610">
        <v>-8</v>
      </c>
      <c r="W4610" s="1" t="str">
        <f>IF(Flights[[#This Row],[Arrival Delay]] = "", "Cancelled", IF(Flights[[#This Row],[Arrival Delay]]&gt;15, "Delayed", "On time"))</f>
        <v>On time</v>
      </c>
      <c r="X4610" t="str">
        <f>IF(Flights[[#This Row],[Status]]&lt;&gt;"Delayed","", IF(Flights[[#This Row],[Arrival Delay]]&gt;120, "Severe", IF(Flights[[#This Row],[Arrival Delay]]&gt;60, "Major", "Moderate")))</f>
        <v/>
      </c>
      <c r="Y4610" t="b">
        <v>0</v>
      </c>
      <c r="AA4610" t="str">
        <f>IF(OR(AND(Flights[[#This Row],[Status]]="Cancelled", Flights[[#This Row],[Cancellation Reason]]="Airline/Carrier"), Flights[[#This Row],[Delay Type]]="Severe"), "Yes", "No")</f>
        <v>No</v>
      </c>
    </row>
    <row r="4611" spans="1:27" x14ac:dyDescent="0.3">
      <c r="A4611" s="3">
        <v>42342</v>
      </c>
      <c r="B4611" s="22">
        <f>WEEKNUM(Flights[[#This Row],[Date]], 1)</f>
        <v>49</v>
      </c>
      <c r="C4611" s="22">
        <f>WEEKDAY(Flights[[#This Row],[Date]],1)</f>
        <v>6</v>
      </c>
      <c r="D4611" t="s">
        <v>421</v>
      </c>
      <c r="E4611" t="s">
        <v>1996</v>
      </c>
      <c r="F4611" t="s">
        <v>0</v>
      </c>
      <c r="G4611" t="s">
        <v>13</v>
      </c>
      <c r="H4611" t="str">
        <f>_xlfn.XLOOKUP(Flights[[#This Row],[Destination]], Airports!$A$2:$A$78, Airports!$D$2:$D$78)</f>
        <v>Orlando</v>
      </c>
      <c r="I4611" t="str" cm="1">
        <f t="array" ref="I4611">_xlfn.XLOOKUP(Flights[[#This Row],[Destination]],_xlfn._TRO_TRAILING( Airports!A:A),_xlfn._TRO_TRAILING( Airports!E:E), "Not found")</f>
        <v>FL</v>
      </c>
      <c r="J4611" s="1">
        <v>0.37152777777777779</v>
      </c>
      <c r="K4611" s="22">
        <f>HOUR(Flights[[#This Row],[Scheduled Departure]])</f>
        <v>8</v>
      </c>
      <c r="L4611" s="1">
        <v>0.37152777777777779</v>
      </c>
      <c r="M4611">
        <f>(L4611-J4611)*24*60</f>
        <v>0</v>
      </c>
      <c r="N4611" s="16">
        <f>Flights[[#This Row],[Length (min)]]/60</f>
        <v>4.55</v>
      </c>
      <c r="O4611">
        <v>273</v>
      </c>
      <c r="P4611">
        <v>2218</v>
      </c>
      <c r="Q4611" s="18">
        <f>IFERROR(Flights[[#This Row],[Distance]]/Flights[[#This Row],[Length (hr)]], "")</f>
        <v>487.47252747252747</v>
      </c>
      <c r="R4611" s="1">
        <v>0.69097222222222221</v>
      </c>
      <c r="S4611" s="1" t="str">
        <f>IF(Flights[[#This Row],[Length (hr)]]&lt;2, "No meal", IF(Flights[[#This Row],[Length (hr)]]&lt;3.5, "Light meal", "Full meal"))</f>
        <v>Full meal</v>
      </c>
      <c r="T4611" s="1" t="str">
        <f>IF(AND(Flights[[#This Row],[Airline]]="US Airways", Flights[[#This Row],[Meal]]="Full Meal"), "Yes", "No")</f>
        <v>No</v>
      </c>
      <c r="U4611" s="1">
        <v>0.68611111111111112</v>
      </c>
      <c r="V4611">
        <v>-7</v>
      </c>
      <c r="W4611" s="1" t="str">
        <f>IF(Flights[[#This Row],[Arrival Delay]] = "", "Cancelled", IF(Flights[[#This Row],[Arrival Delay]]&gt;15, "Delayed", "On time"))</f>
        <v>On time</v>
      </c>
      <c r="X4611" t="str">
        <f>IF(Flights[[#This Row],[Status]]&lt;&gt;"Delayed","", IF(Flights[[#This Row],[Arrival Delay]]&gt;120, "Severe", IF(Flights[[#This Row],[Arrival Delay]]&gt;60, "Major", "Moderate")))</f>
        <v/>
      </c>
      <c r="Y4611" t="b">
        <v>0</v>
      </c>
      <c r="AA4611" t="str">
        <f>IF(OR(AND(Flights[[#This Row],[Status]]="Cancelled", Flights[[#This Row],[Cancellation Reason]]="Airline/Carrier"), Flights[[#This Row],[Delay Type]]="Severe"), "Yes", "No")</f>
        <v>No</v>
      </c>
    </row>
    <row r="4612" spans="1:27" x14ac:dyDescent="0.3">
      <c r="A4612" s="3">
        <v>42342</v>
      </c>
      <c r="B4612" s="22">
        <f>WEEKNUM(Flights[[#This Row],[Date]], 1)</f>
        <v>49</v>
      </c>
      <c r="C4612" s="22">
        <f>WEEKDAY(Flights[[#This Row],[Date]],1)</f>
        <v>6</v>
      </c>
      <c r="D4612" t="s">
        <v>728</v>
      </c>
      <c r="E4612" t="s">
        <v>1995</v>
      </c>
      <c r="F4612" t="s">
        <v>0</v>
      </c>
      <c r="G4612" t="s">
        <v>316</v>
      </c>
      <c r="H4612" t="str">
        <f>_xlfn.XLOOKUP(Flights[[#This Row],[Destination]], Airports!$A$2:$A$78, Airports!$D$2:$D$78)</f>
        <v>New Orleans</v>
      </c>
      <c r="I4612" t="str" cm="1">
        <f t="array" ref="I4612">_xlfn.XLOOKUP(Flights[[#This Row],[Destination]],_xlfn._TRO_TRAILING( Airports!A:A),_xlfn._TRO_TRAILING( Airports!E:E), "Not found")</f>
        <v>LA</v>
      </c>
      <c r="J4612" s="1">
        <v>0.44444444444444442</v>
      </c>
      <c r="K4612" s="22">
        <f>HOUR(Flights[[#This Row],[Scheduled Departure]])</f>
        <v>10</v>
      </c>
      <c r="L4612" s="1">
        <v>0.44444444444444442</v>
      </c>
      <c r="M4612">
        <f>(L4612-J4612)*24*60</f>
        <v>0</v>
      </c>
      <c r="N4612" s="16">
        <f>Flights[[#This Row],[Length (min)]]/60</f>
        <v>3.3666666666666667</v>
      </c>
      <c r="O4612">
        <v>202</v>
      </c>
      <c r="P4612">
        <v>1670</v>
      </c>
      <c r="Q4612" s="18">
        <f>IFERROR(Flights[[#This Row],[Distance]]/Flights[[#This Row],[Length (hr)]], "")</f>
        <v>496.03960396039605</v>
      </c>
      <c r="R4612" s="1">
        <v>0.67361111111111116</v>
      </c>
      <c r="S4612" s="1" t="str">
        <f>IF(Flights[[#This Row],[Length (hr)]]&lt;2, "No meal", IF(Flights[[#This Row],[Length (hr)]]&lt;3.5, "Light meal", "Full meal"))</f>
        <v>Light meal</v>
      </c>
      <c r="T4612" s="1" t="str">
        <f>IF(AND(Flights[[#This Row],[Airline]]="US Airways", Flights[[#This Row],[Meal]]="Full Meal"), "Yes", "No")</f>
        <v>No</v>
      </c>
      <c r="U4612" s="1">
        <v>0.66805555555555551</v>
      </c>
      <c r="V4612">
        <v>-8</v>
      </c>
      <c r="W4612" s="1" t="str">
        <f>IF(Flights[[#This Row],[Arrival Delay]] = "", "Cancelled", IF(Flights[[#This Row],[Arrival Delay]]&gt;15, "Delayed", "On time"))</f>
        <v>On time</v>
      </c>
      <c r="X4612" t="str">
        <f>IF(Flights[[#This Row],[Status]]&lt;&gt;"Delayed","", IF(Flights[[#This Row],[Arrival Delay]]&gt;120, "Severe", IF(Flights[[#This Row],[Arrival Delay]]&gt;60, "Major", "Moderate")))</f>
        <v/>
      </c>
      <c r="Y4612" t="b">
        <v>0</v>
      </c>
      <c r="AA4612" t="str">
        <f>IF(OR(AND(Flights[[#This Row],[Status]]="Cancelled", Flights[[#This Row],[Cancellation Reason]]="Airline/Carrier"), Flights[[#This Row],[Delay Type]]="Severe"), "Yes", "No")</f>
        <v>No</v>
      </c>
    </row>
    <row r="4613" spans="1:27" x14ac:dyDescent="0.3">
      <c r="A4613" s="3">
        <v>42342</v>
      </c>
      <c r="B4613" s="22">
        <f>WEEKNUM(Flights[[#This Row],[Date]], 1)</f>
        <v>49</v>
      </c>
      <c r="C4613" s="22">
        <f>WEEKDAY(Flights[[#This Row],[Date]],1)</f>
        <v>6</v>
      </c>
      <c r="D4613" t="s">
        <v>166</v>
      </c>
      <c r="E4613" t="s">
        <v>1987</v>
      </c>
      <c r="F4613" t="s">
        <v>0</v>
      </c>
      <c r="G4613" t="s">
        <v>15</v>
      </c>
      <c r="H4613" t="str">
        <f>_xlfn.XLOOKUP(Flights[[#This Row],[Destination]], Airports!$A$2:$A$78, Airports!$D$2:$D$78)</f>
        <v>Las Vegas</v>
      </c>
      <c r="I4613" t="str" cm="1">
        <f t="array" ref="I4613">_xlfn.XLOOKUP(Flights[[#This Row],[Destination]],_xlfn._TRO_TRAILING( Airports!A:A),_xlfn._TRO_TRAILING( Airports!E:E), "Not found")</f>
        <v>NV</v>
      </c>
      <c r="J4613" s="1">
        <v>0.44791666666666669</v>
      </c>
      <c r="K4613" s="22">
        <f>HOUR(Flights[[#This Row],[Scheduled Departure]])</f>
        <v>10</v>
      </c>
      <c r="L4613" s="1">
        <v>0.4465277777777778</v>
      </c>
      <c r="M4613">
        <f>(L4613-J4613)*24*60</f>
        <v>-1.9999999999999929</v>
      </c>
      <c r="N4613" s="16">
        <f>Flights[[#This Row],[Length (min)]]/60</f>
        <v>1.1833333333333333</v>
      </c>
      <c r="O4613">
        <v>71</v>
      </c>
      <c r="P4613">
        <v>236</v>
      </c>
      <c r="Q4613" s="18">
        <f>IFERROR(Flights[[#This Row],[Distance]]/Flights[[#This Row],[Length (hr)]], "")</f>
        <v>199.43661971830986</v>
      </c>
      <c r="R4613" s="1">
        <v>0.50069444444444444</v>
      </c>
      <c r="S4613" s="1" t="str">
        <f>IF(Flights[[#This Row],[Length (hr)]]&lt;2, "No meal", IF(Flights[[#This Row],[Length (hr)]]&lt;3.5, "Light meal", "Full meal"))</f>
        <v>No meal</v>
      </c>
      <c r="T4613" s="1" t="str">
        <f>IF(AND(Flights[[#This Row],[Airline]]="US Airways", Flights[[#This Row],[Meal]]="Full Meal"), "Yes", "No")</f>
        <v>No</v>
      </c>
      <c r="U4613" s="1">
        <v>0.49583333333333335</v>
      </c>
      <c r="V4613">
        <v>-7</v>
      </c>
      <c r="W4613" s="1" t="str">
        <f>IF(Flights[[#This Row],[Arrival Delay]] = "", "Cancelled", IF(Flights[[#This Row],[Arrival Delay]]&gt;15, "Delayed", "On time"))</f>
        <v>On time</v>
      </c>
      <c r="X4613" t="str">
        <f>IF(Flights[[#This Row],[Status]]&lt;&gt;"Delayed","", IF(Flights[[#This Row],[Arrival Delay]]&gt;120, "Severe", IF(Flights[[#This Row],[Arrival Delay]]&gt;60, "Major", "Moderate")))</f>
        <v/>
      </c>
      <c r="Y4613" t="b">
        <v>0</v>
      </c>
      <c r="AA4613" t="str">
        <f>IF(OR(AND(Flights[[#This Row],[Status]]="Cancelled", Flights[[#This Row],[Cancellation Reason]]="Airline/Carrier"), Flights[[#This Row],[Delay Type]]="Severe"), "Yes", "No")</f>
        <v>No</v>
      </c>
    </row>
    <row r="4614" spans="1:27" x14ac:dyDescent="0.3">
      <c r="A4614" s="3">
        <v>42342</v>
      </c>
      <c r="B4614" s="22">
        <f>WEEKNUM(Flights[[#This Row],[Date]], 1)</f>
        <v>49</v>
      </c>
      <c r="C4614" s="22">
        <f>WEEKDAY(Flights[[#This Row],[Date]],1)</f>
        <v>6</v>
      </c>
      <c r="D4614" t="s">
        <v>1886</v>
      </c>
      <c r="E4614" t="s">
        <v>1995</v>
      </c>
      <c r="F4614" t="s">
        <v>0</v>
      </c>
      <c r="G4614" t="s">
        <v>29</v>
      </c>
      <c r="H4614" t="str">
        <f>_xlfn.XLOOKUP(Flights[[#This Row],[Destination]], Airports!$A$2:$A$78, Airports!$D$2:$D$78)</f>
        <v>Phoenix</v>
      </c>
      <c r="I4614" t="str" cm="1">
        <f t="array" ref="I4614">_xlfn.XLOOKUP(Flights[[#This Row],[Destination]],_xlfn._TRO_TRAILING( Airports!A:A),_xlfn._TRO_TRAILING( Airports!E:E), "Not found")</f>
        <v>AZ</v>
      </c>
      <c r="J4614" s="1">
        <v>0.55555555555555558</v>
      </c>
      <c r="K4614" s="22">
        <f>HOUR(Flights[[#This Row],[Scheduled Departure]])</f>
        <v>13</v>
      </c>
      <c r="L4614" s="1">
        <v>0.56041666666666667</v>
      </c>
      <c r="M4614">
        <f>(L4614-J4614)*24*60</f>
        <v>6.9999999999999751</v>
      </c>
      <c r="N4614" s="16">
        <f>Flights[[#This Row],[Length (min)]]/60</f>
        <v>1.1499999999999999</v>
      </c>
      <c r="O4614">
        <v>69</v>
      </c>
      <c r="P4614">
        <v>370</v>
      </c>
      <c r="Q4614" s="18">
        <f>IFERROR(Flights[[#This Row],[Distance]]/Flights[[#This Row],[Length (hr)]], "")</f>
        <v>321.73913043478262</v>
      </c>
      <c r="R4614" s="1">
        <v>0.64930555555555558</v>
      </c>
      <c r="S4614" s="1" t="str">
        <f>IF(Flights[[#This Row],[Length (hr)]]&lt;2, "No meal", IF(Flights[[#This Row],[Length (hr)]]&lt;3.5, "Light meal", "Full meal"))</f>
        <v>No meal</v>
      </c>
      <c r="T4614" s="1" t="str">
        <f>IF(AND(Flights[[#This Row],[Airline]]="US Airways", Flights[[#This Row],[Meal]]="Full Meal"), "Yes", "No")</f>
        <v>No</v>
      </c>
      <c r="U4614" s="1">
        <v>0.65</v>
      </c>
      <c r="V4614">
        <v>1</v>
      </c>
      <c r="W4614" s="1" t="str">
        <f>IF(Flights[[#This Row],[Arrival Delay]] = "", "Cancelled", IF(Flights[[#This Row],[Arrival Delay]]&gt;15, "Delayed", "On time"))</f>
        <v>On time</v>
      </c>
      <c r="X4614" t="str">
        <f>IF(Flights[[#This Row],[Status]]&lt;&gt;"Delayed","", IF(Flights[[#This Row],[Arrival Delay]]&gt;120, "Severe", IF(Flights[[#This Row],[Arrival Delay]]&gt;60, "Major", "Moderate")))</f>
        <v/>
      </c>
      <c r="Y4614" t="b">
        <v>0</v>
      </c>
      <c r="AA4614" t="str">
        <f>IF(OR(AND(Flights[[#This Row],[Status]]="Cancelled", Flights[[#This Row],[Cancellation Reason]]="Airline/Carrier"), Flights[[#This Row],[Delay Type]]="Severe"), "Yes", "No")</f>
        <v>No</v>
      </c>
    </row>
    <row r="4615" spans="1:27" x14ac:dyDescent="0.3">
      <c r="A4615" s="3">
        <v>42342</v>
      </c>
      <c r="B4615" s="22">
        <f>WEEKNUM(Flights[[#This Row],[Date]], 1)</f>
        <v>49</v>
      </c>
      <c r="C4615" s="22">
        <f>WEEKDAY(Flights[[#This Row],[Date]],1)</f>
        <v>6</v>
      </c>
      <c r="D4615" t="s">
        <v>1887</v>
      </c>
      <c r="E4615" t="s">
        <v>1995</v>
      </c>
      <c r="F4615" t="s">
        <v>0</v>
      </c>
      <c r="G4615" t="s">
        <v>9</v>
      </c>
      <c r="H4615" t="str">
        <f>_xlfn.XLOOKUP(Flights[[#This Row],[Destination]], Airports!$A$2:$A$78, Airports!$D$2:$D$78)</f>
        <v>San Francisco</v>
      </c>
      <c r="I4615" t="str" cm="1">
        <f t="array" ref="I4615">_xlfn.XLOOKUP(Flights[[#This Row],[Destination]],_xlfn._TRO_TRAILING( Airports!A:A),_xlfn._TRO_TRAILING( Airports!E:E), "Not found")</f>
        <v>CA</v>
      </c>
      <c r="J4615" s="1">
        <v>0.56597222222222221</v>
      </c>
      <c r="K4615" s="22">
        <f>HOUR(Flights[[#This Row],[Scheduled Departure]])</f>
        <v>13</v>
      </c>
      <c r="L4615" s="1">
        <v>0.60138888888888886</v>
      </c>
      <c r="M4615">
        <f>(L4615-J4615)*24*60</f>
        <v>50.999999999999979</v>
      </c>
      <c r="N4615" s="16">
        <f>Flights[[#This Row],[Length (min)]]/60</f>
        <v>1.1833333333333333</v>
      </c>
      <c r="O4615">
        <v>71</v>
      </c>
      <c r="P4615">
        <v>337</v>
      </c>
      <c r="Q4615" s="18">
        <f>IFERROR(Flights[[#This Row],[Distance]]/Flights[[#This Row],[Length (hr)]], "")</f>
        <v>284.78873239436621</v>
      </c>
      <c r="R4615" s="1">
        <v>0.61805555555555558</v>
      </c>
      <c r="S4615" s="1" t="str">
        <f>IF(Flights[[#This Row],[Length (hr)]]&lt;2, "No meal", IF(Flights[[#This Row],[Length (hr)]]&lt;3.5, "Light meal", "Full meal"))</f>
        <v>No meal</v>
      </c>
      <c r="T4615" s="1" t="str">
        <f>IF(AND(Flights[[#This Row],[Airline]]="US Airways", Flights[[#This Row],[Meal]]="Full Meal"), "Yes", "No")</f>
        <v>No</v>
      </c>
      <c r="U4615" s="1">
        <v>0.65069444444444446</v>
      </c>
      <c r="V4615">
        <v>47</v>
      </c>
      <c r="W4615" s="1" t="str">
        <f>IF(Flights[[#This Row],[Arrival Delay]] = "", "Cancelled", IF(Flights[[#This Row],[Arrival Delay]]&gt;15, "Delayed", "On time"))</f>
        <v>Delayed</v>
      </c>
      <c r="X4615" t="str">
        <f>IF(Flights[[#This Row],[Status]]&lt;&gt;"Delayed","", IF(Flights[[#This Row],[Arrival Delay]]&gt;120, "Severe", IF(Flights[[#This Row],[Arrival Delay]]&gt;60, "Major", "Moderate")))</f>
        <v>Moderate</v>
      </c>
      <c r="Y4615" t="b">
        <v>0</v>
      </c>
      <c r="AA4615" t="str">
        <f>IF(OR(AND(Flights[[#This Row],[Status]]="Cancelled", Flights[[#This Row],[Cancellation Reason]]="Airline/Carrier"), Flights[[#This Row],[Delay Type]]="Severe"), "Yes", "No")</f>
        <v>No</v>
      </c>
    </row>
    <row r="4616" spans="1:27" x14ac:dyDescent="0.3">
      <c r="A4616" s="3">
        <v>42342</v>
      </c>
      <c r="B4616" s="22">
        <f>WEEKNUM(Flights[[#This Row],[Date]], 1)</f>
        <v>49</v>
      </c>
      <c r="C4616" s="22">
        <f>WEEKDAY(Flights[[#This Row],[Date]],1)</f>
        <v>6</v>
      </c>
      <c r="D4616" t="s">
        <v>1895</v>
      </c>
      <c r="E4616" t="s">
        <v>1995</v>
      </c>
      <c r="F4616" t="s">
        <v>0</v>
      </c>
      <c r="G4616" t="s">
        <v>347</v>
      </c>
      <c r="H4616" t="str">
        <f>_xlfn.XLOOKUP(Flights[[#This Row],[Destination]], Airports!$A$2:$A$78, Airports!$D$2:$D$78)</f>
        <v>San Jose</v>
      </c>
      <c r="I4616" t="str" cm="1">
        <f t="array" ref="I4616">_xlfn.XLOOKUP(Flights[[#This Row],[Destination]],_xlfn._TRO_TRAILING( Airports!A:A),_xlfn._TRO_TRAILING( Airports!E:E), "Not found")</f>
        <v>CA</v>
      </c>
      <c r="J4616" s="1">
        <v>0.63541666666666663</v>
      </c>
      <c r="K4616" s="22">
        <f>HOUR(Flights[[#This Row],[Scheduled Departure]])</f>
        <v>15</v>
      </c>
      <c r="L4616" s="1">
        <v>0.64097222222222228</v>
      </c>
      <c r="M4616">
        <f>(L4616-J4616)*24*60</f>
        <v>8.0000000000001315</v>
      </c>
      <c r="N4616" s="16">
        <f>Flights[[#This Row],[Length (min)]]/60</f>
        <v>1.1000000000000001</v>
      </c>
      <c r="O4616">
        <v>66</v>
      </c>
      <c r="P4616">
        <v>308</v>
      </c>
      <c r="Q4616" s="18">
        <f>IFERROR(Flights[[#This Row],[Distance]]/Flights[[#This Row],[Length (hr)]], "")</f>
        <v>280</v>
      </c>
      <c r="R4616" s="1">
        <v>0.68055555555555558</v>
      </c>
      <c r="S4616" s="1" t="str">
        <f>IF(Flights[[#This Row],[Length (hr)]]&lt;2, "No meal", IF(Flights[[#This Row],[Length (hr)]]&lt;3.5, "Light meal", "Full meal"))</f>
        <v>No meal</v>
      </c>
      <c r="T4616" s="1" t="str">
        <f>IF(AND(Flights[[#This Row],[Airline]]="US Airways", Flights[[#This Row],[Meal]]="Full Meal"), "Yes", "No")</f>
        <v>No</v>
      </c>
      <c r="U4616" s="1">
        <v>0.68680555555555556</v>
      </c>
      <c r="V4616">
        <v>9</v>
      </c>
      <c r="W4616" s="1" t="str">
        <f>IF(Flights[[#This Row],[Arrival Delay]] = "", "Cancelled", IF(Flights[[#This Row],[Arrival Delay]]&gt;15, "Delayed", "On time"))</f>
        <v>On time</v>
      </c>
      <c r="X4616" t="str">
        <f>IF(Flights[[#This Row],[Status]]&lt;&gt;"Delayed","", IF(Flights[[#This Row],[Arrival Delay]]&gt;120, "Severe", IF(Flights[[#This Row],[Arrival Delay]]&gt;60, "Major", "Moderate")))</f>
        <v/>
      </c>
      <c r="Y4616" t="b">
        <v>0</v>
      </c>
      <c r="AA4616" t="str">
        <f>IF(OR(AND(Flights[[#This Row],[Status]]="Cancelled", Flights[[#This Row],[Cancellation Reason]]="Airline/Carrier"), Flights[[#This Row],[Delay Type]]="Severe"), "Yes", "No")</f>
        <v>No</v>
      </c>
    </row>
    <row r="4617" spans="1:27" x14ac:dyDescent="0.3">
      <c r="A4617" s="3">
        <v>42342</v>
      </c>
      <c r="B4617" s="22">
        <f>WEEKNUM(Flights[[#This Row],[Date]], 1)</f>
        <v>49</v>
      </c>
      <c r="C4617" s="22">
        <f>WEEKDAY(Flights[[#This Row],[Date]],1)</f>
        <v>6</v>
      </c>
      <c r="D4617" t="s">
        <v>730</v>
      </c>
      <c r="E4617" t="s">
        <v>1989</v>
      </c>
      <c r="F4617" t="s">
        <v>0</v>
      </c>
      <c r="G4617" t="s">
        <v>314</v>
      </c>
      <c r="H4617" t="str">
        <f>_xlfn.XLOOKUP(Flights[[#This Row],[Destination]], Airports!$A$2:$A$78, Airports!$D$2:$D$78)</f>
        <v>Minneapolis</v>
      </c>
      <c r="I4617" t="str" cm="1">
        <f t="array" ref="I4617">_xlfn.XLOOKUP(Flights[[#This Row],[Destination]],_xlfn._TRO_TRAILING( Airports!A:A),_xlfn._TRO_TRAILING( Airports!E:E), "Not found")</f>
        <v>MN</v>
      </c>
      <c r="J4617" s="1">
        <v>0.63749999999999996</v>
      </c>
      <c r="K4617" s="22">
        <f>HOUR(Flights[[#This Row],[Scheduled Departure]])</f>
        <v>15</v>
      </c>
      <c r="L4617" s="1">
        <v>0.63541666666666663</v>
      </c>
      <c r="M4617">
        <f>(L4617-J4617)*24*60</f>
        <v>-2.9999999999999893</v>
      </c>
      <c r="N4617" s="16">
        <f>Flights[[#This Row],[Length (min)]]/60</f>
        <v>3.1666666666666665</v>
      </c>
      <c r="O4617">
        <v>190</v>
      </c>
      <c r="P4617">
        <v>1535</v>
      </c>
      <c r="Q4617" s="18">
        <f>IFERROR(Flights[[#This Row],[Distance]]/Flights[[#This Row],[Length (hr)]], "")</f>
        <v>484.73684210526318</v>
      </c>
      <c r="R4617" s="1">
        <v>0.87013888888888891</v>
      </c>
      <c r="S4617" s="1" t="str">
        <f>IF(Flights[[#This Row],[Length (hr)]]&lt;2, "No meal", IF(Flights[[#This Row],[Length (hr)]]&lt;3.5, "Light meal", "Full meal"))</f>
        <v>Light meal</v>
      </c>
      <c r="T4617" s="1" t="str">
        <f>IF(AND(Flights[[#This Row],[Airline]]="US Airways", Flights[[#This Row],[Meal]]="Full Meal"), "Yes", "No")</f>
        <v>No</v>
      </c>
      <c r="U4617" s="1">
        <v>0.85069444444444442</v>
      </c>
      <c r="V4617">
        <v>-28</v>
      </c>
      <c r="W4617" s="1" t="str">
        <f>IF(Flights[[#This Row],[Arrival Delay]] = "", "Cancelled", IF(Flights[[#This Row],[Arrival Delay]]&gt;15, "Delayed", "On time"))</f>
        <v>On time</v>
      </c>
      <c r="X4617" t="str">
        <f>IF(Flights[[#This Row],[Status]]&lt;&gt;"Delayed","", IF(Flights[[#This Row],[Arrival Delay]]&gt;120, "Severe", IF(Flights[[#This Row],[Arrival Delay]]&gt;60, "Major", "Moderate")))</f>
        <v/>
      </c>
      <c r="Y4617" t="b">
        <v>0</v>
      </c>
      <c r="AA4617" t="str">
        <f>IF(OR(AND(Flights[[#This Row],[Status]]="Cancelled", Flights[[#This Row],[Cancellation Reason]]="Airline/Carrier"), Flights[[#This Row],[Delay Type]]="Severe"), "Yes", "No")</f>
        <v>No</v>
      </c>
    </row>
    <row r="4618" spans="1:27" x14ac:dyDescent="0.3">
      <c r="A4618" s="3">
        <v>42342</v>
      </c>
      <c r="B4618" s="22">
        <f>WEEKNUM(Flights[[#This Row],[Date]], 1)</f>
        <v>49</v>
      </c>
      <c r="C4618" s="22">
        <f>WEEKDAY(Flights[[#This Row],[Date]],1)</f>
        <v>6</v>
      </c>
      <c r="D4618" t="s">
        <v>583</v>
      </c>
      <c r="E4618" t="s">
        <v>1996</v>
      </c>
      <c r="F4618" t="s">
        <v>0</v>
      </c>
      <c r="G4618" t="s">
        <v>270</v>
      </c>
      <c r="H4618" t="str">
        <f>_xlfn.XLOOKUP(Flights[[#This Row],[Destination]], Airports!$A$2:$A$78, Airports!$D$2:$D$78)</f>
        <v>Dallas</v>
      </c>
      <c r="I4618" t="str" cm="1">
        <f t="array" ref="I4618">_xlfn.XLOOKUP(Flights[[#This Row],[Destination]],_xlfn._TRO_TRAILING( Airports!A:A),_xlfn._TRO_TRAILING( Airports!E:E), "Not found")</f>
        <v>TX</v>
      </c>
      <c r="J4618" s="1">
        <v>0.72916666666666663</v>
      </c>
      <c r="K4618" s="22">
        <f>HOUR(Flights[[#This Row],[Scheduled Departure]])</f>
        <v>17</v>
      </c>
      <c r="L4618" s="1">
        <v>0.72986111111111107</v>
      </c>
      <c r="M4618">
        <f>(L4618-J4618)*24*60</f>
        <v>0.99999999999999645</v>
      </c>
      <c r="N4618" s="16">
        <f>Flights[[#This Row],[Length (min)]]/60</f>
        <v>2.6666666666666665</v>
      </c>
      <c r="O4618">
        <v>160</v>
      </c>
      <c r="P4618">
        <v>1246</v>
      </c>
      <c r="Q4618" s="18">
        <f>IFERROR(Flights[[#This Row],[Distance]]/Flights[[#This Row],[Length (hr)]], "")</f>
        <v>467.25</v>
      </c>
      <c r="R4618" s="1">
        <v>0.9375</v>
      </c>
      <c r="S4618" s="1" t="str">
        <f>IF(Flights[[#This Row],[Length (hr)]]&lt;2, "No meal", IF(Flights[[#This Row],[Length (hr)]]&lt;3.5, "Light meal", "Full meal"))</f>
        <v>Light meal</v>
      </c>
      <c r="T4618" s="1" t="str">
        <f>IF(AND(Flights[[#This Row],[Airline]]="US Airways", Flights[[#This Row],[Meal]]="Full Meal"), "Yes", "No")</f>
        <v>No</v>
      </c>
      <c r="U4618" s="1">
        <v>0.9243055555555556</v>
      </c>
      <c r="V4618">
        <v>-19</v>
      </c>
      <c r="W4618" s="1" t="str">
        <f>IF(Flights[[#This Row],[Arrival Delay]] = "", "Cancelled", IF(Flights[[#This Row],[Arrival Delay]]&gt;15, "Delayed", "On time"))</f>
        <v>On time</v>
      </c>
      <c r="X4618" t="str">
        <f>IF(Flights[[#This Row],[Status]]&lt;&gt;"Delayed","", IF(Flights[[#This Row],[Arrival Delay]]&gt;120, "Severe", IF(Flights[[#This Row],[Arrival Delay]]&gt;60, "Major", "Moderate")))</f>
        <v/>
      </c>
      <c r="Y4618" t="b">
        <v>0</v>
      </c>
      <c r="AA4618" t="str">
        <f>IF(OR(AND(Flights[[#This Row],[Status]]="Cancelled", Flights[[#This Row],[Cancellation Reason]]="Airline/Carrier"), Flights[[#This Row],[Delay Type]]="Severe"), "Yes", "No")</f>
        <v>No</v>
      </c>
    </row>
    <row r="4619" spans="1:27" x14ac:dyDescent="0.3">
      <c r="A4619" s="3">
        <v>42342</v>
      </c>
      <c r="B4619" s="22">
        <f>WEEKNUM(Flights[[#This Row],[Date]], 1)</f>
        <v>49</v>
      </c>
      <c r="C4619" s="22">
        <f>WEEKDAY(Flights[[#This Row],[Date]],1)</f>
        <v>6</v>
      </c>
      <c r="D4619" t="s">
        <v>735</v>
      </c>
      <c r="E4619" t="s">
        <v>1989</v>
      </c>
      <c r="F4619" t="s">
        <v>0</v>
      </c>
      <c r="G4619" t="s">
        <v>349</v>
      </c>
      <c r="H4619" t="str">
        <f>_xlfn.XLOOKUP(Flights[[#This Row],[Destination]], Airports!$A$2:$A$78, Airports!$D$2:$D$78)</f>
        <v>Salt Lake City</v>
      </c>
      <c r="I4619" t="str" cm="1">
        <f t="array" ref="I4619">_xlfn.XLOOKUP(Flights[[#This Row],[Destination]],_xlfn._TRO_TRAILING( Airports!A:A),_xlfn._TRO_TRAILING( Airports!E:E), "Not found")</f>
        <v>UT</v>
      </c>
      <c r="J4619" s="1">
        <v>0.77847222222222223</v>
      </c>
      <c r="K4619" s="22">
        <f>HOUR(Flights[[#This Row],[Scheduled Departure]])</f>
        <v>18</v>
      </c>
      <c r="L4619" s="1">
        <v>0.77847222222222223</v>
      </c>
      <c r="M4619">
        <f>(L4619-J4619)*24*60</f>
        <v>0</v>
      </c>
      <c r="N4619" s="16">
        <f>Flights[[#This Row],[Length (min)]]/60</f>
        <v>1.6666666666666667</v>
      </c>
      <c r="O4619">
        <v>100</v>
      </c>
      <c r="P4619">
        <v>590</v>
      </c>
      <c r="Q4619" s="18">
        <f>IFERROR(Flights[[#This Row],[Distance]]/Flights[[#This Row],[Length (hr)]], "")</f>
        <v>354</v>
      </c>
      <c r="R4619" s="1">
        <v>0.89652777777777781</v>
      </c>
      <c r="S4619" s="1" t="str">
        <f>IF(Flights[[#This Row],[Length (hr)]]&lt;2, "No meal", IF(Flights[[#This Row],[Length (hr)]]&lt;3.5, "Light meal", "Full meal"))</f>
        <v>No meal</v>
      </c>
      <c r="T4619" s="1" t="str">
        <f>IF(AND(Flights[[#This Row],[Airline]]="US Airways", Flights[[#This Row],[Meal]]="Full Meal"), "Yes", "No")</f>
        <v>No</v>
      </c>
      <c r="U4619" s="1">
        <v>0.88958333333333328</v>
      </c>
      <c r="V4619">
        <v>-10</v>
      </c>
      <c r="W4619" s="1" t="str">
        <f>IF(Flights[[#This Row],[Arrival Delay]] = "", "Cancelled", IF(Flights[[#This Row],[Arrival Delay]]&gt;15, "Delayed", "On time"))</f>
        <v>On time</v>
      </c>
      <c r="X4619" t="str">
        <f>IF(Flights[[#This Row],[Status]]&lt;&gt;"Delayed","", IF(Flights[[#This Row],[Arrival Delay]]&gt;120, "Severe", IF(Flights[[#This Row],[Arrival Delay]]&gt;60, "Major", "Moderate")))</f>
        <v/>
      </c>
      <c r="Y4619" t="b">
        <v>0</v>
      </c>
      <c r="AA4619" t="str">
        <f>IF(OR(AND(Flights[[#This Row],[Status]]="Cancelled", Flights[[#This Row],[Cancellation Reason]]="Airline/Carrier"), Flights[[#This Row],[Delay Type]]="Severe"), "Yes", "No")</f>
        <v>No</v>
      </c>
    </row>
    <row r="4620" spans="1:27" x14ac:dyDescent="0.3">
      <c r="A4620" s="3">
        <v>42342</v>
      </c>
      <c r="B4620" s="22">
        <f>WEEKNUM(Flights[[#This Row],[Date]], 1)</f>
        <v>49</v>
      </c>
      <c r="C4620" s="22">
        <f>WEEKDAY(Flights[[#This Row],[Date]],1)</f>
        <v>6</v>
      </c>
      <c r="D4620" t="s">
        <v>528</v>
      </c>
      <c r="E4620" t="s">
        <v>1994</v>
      </c>
      <c r="F4620" t="s">
        <v>0</v>
      </c>
      <c r="G4620" t="s">
        <v>331</v>
      </c>
      <c r="H4620" t="str">
        <f>_xlfn.XLOOKUP(Flights[[#This Row],[Destination]], Airports!$A$2:$A$78, Airports!$D$2:$D$78)</f>
        <v>Palm Springs</v>
      </c>
      <c r="I4620" t="str" cm="1">
        <f t="array" ref="I4620">_xlfn.XLOOKUP(Flights[[#This Row],[Destination]],_xlfn._TRO_TRAILING( Airports!A:A),_xlfn._TRO_TRAILING( Airports!E:E), "Not found")</f>
        <v>CA</v>
      </c>
      <c r="J4620" s="1">
        <v>0.83680555555555558</v>
      </c>
      <c r="K4620" s="22">
        <f>HOUR(Flights[[#This Row],[Scheduled Departure]])</f>
        <v>20</v>
      </c>
      <c r="L4620" s="1">
        <v>0.83263888888888893</v>
      </c>
      <c r="M4620">
        <f>(L4620-J4620)*24*60</f>
        <v>-5.9999999999999787</v>
      </c>
      <c r="N4620" s="16">
        <f>Flights[[#This Row],[Length (min)]]/60</f>
        <v>0.83333333333333337</v>
      </c>
      <c r="O4620">
        <v>50</v>
      </c>
      <c r="P4620">
        <v>110</v>
      </c>
      <c r="Q4620" s="18">
        <f>IFERROR(Flights[[#This Row],[Distance]]/Flights[[#This Row],[Length (hr)]], "")</f>
        <v>132</v>
      </c>
      <c r="R4620" s="1">
        <v>0.875</v>
      </c>
      <c r="S4620" s="1" t="str">
        <f>IF(Flights[[#This Row],[Length (hr)]]&lt;2, "No meal", IF(Flights[[#This Row],[Length (hr)]]&lt;3.5, "Light meal", "Full meal"))</f>
        <v>No meal</v>
      </c>
      <c r="T4620" s="1" t="str">
        <f>IF(AND(Flights[[#This Row],[Airline]]="US Airways", Flights[[#This Row],[Meal]]="Full Meal"), "Yes", "No")</f>
        <v>No</v>
      </c>
      <c r="U4620" s="1">
        <v>0.86736111111111114</v>
      </c>
      <c r="V4620">
        <v>-11</v>
      </c>
      <c r="W4620" s="1" t="str">
        <f>IF(Flights[[#This Row],[Arrival Delay]] = "", "Cancelled", IF(Flights[[#This Row],[Arrival Delay]]&gt;15, "Delayed", "On time"))</f>
        <v>On time</v>
      </c>
      <c r="X4620" t="str">
        <f>IF(Flights[[#This Row],[Status]]&lt;&gt;"Delayed","", IF(Flights[[#This Row],[Arrival Delay]]&gt;120, "Severe", IF(Flights[[#This Row],[Arrival Delay]]&gt;60, "Major", "Moderate")))</f>
        <v/>
      </c>
      <c r="Y4620" t="b">
        <v>0</v>
      </c>
      <c r="AA4620" t="str">
        <f>IF(OR(AND(Flights[[#This Row],[Status]]="Cancelled", Flights[[#This Row],[Cancellation Reason]]="Airline/Carrier"), Flights[[#This Row],[Delay Type]]="Severe"), "Yes", "No")</f>
        <v>No</v>
      </c>
    </row>
    <row r="4621" spans="1:27" x14ac:dyDescent="0.3">
      <c r="A4621" s="3">
        <v>42342</v>
      </c>
      <c r="B4621" s="22">
        <f>WEEKNUM(Flights[[#This Row],[Date]], 1)</f>
        <v>49</v>
      </c>
      <c r="C4621" s="22">
        <f>WEEKDAY(Flights[[#This Row],[Date]],1)</f>
        <v>6</v>
      </c>
      <c r="D4621" t="s">
        <v>669</v>
      </c>
      <c r="E4621" t="s">
        <v>1992</v>
      </c>
      <c r="F4621" t="s">
        <v>0</v>
      </c>
      <c r="G4621" t="s">
        <v>285</v>
      </c>
      <c r="H4621" t="str">
        <f>_xlfn.XLOOKUP(Flights[[#This Row],[Destination]], Airports!$A$2:$A$78, Airports!$D$2:$D$78)</f>
        <v>Fort Lauderdale</v>
      </c>
      <c r="I4621" t="str" cm="1">
        <f t="array" ref="I4621">_xlfn.XLOOKUP(Flights[[#This Row],[Destination]],_xlfn._TRO_TRAILING( Airports!A:A),_xlfn._TRO_TRAILING( Airports!E:E), "Not found")</f>
        <v>FL</v>
      </c>
      <c r="J4621" s="1">
        <v>0.9506944444444444</v>
      </c>
      <c r="K4621" s="22">
        <f>HOUR(Flights[[#This Row],[Scheduled Departure]])</f>
        <v>22</v>
      </c>
      <c r="L4621" s="1">
        <v>0.95347222222222228</v>
      </c>
      <c r="M4621">
        <f>(L4621-J4621)*24*60</f>
        <v>4.0000000000001457</v>
      </c>
      <c r="N4621" s="16">
        <f>Flights[[#This Row],[Length (min)]]/60</f>
        <v>4.8499999999999996</v>
      </c>
      <c r="O4621">
        <v>291</v>
      </c>
      <c r="P4621">
        <v>2343</v>
      </c>
      <c r="Q4621" s="18">
        <f>IFERROR(Flights[[#This Row],[Distance]]/Flights[[#This Row],[Length (hr)]], "")</f>
        <v>483.09278350515467</v>
      </c>
      <c r="R4621" s="1">
        <v>0.2722222222222222</v>
      </c>
      <c r="S4621" s="1" t="str">
        <f>IF(Flights[[#This Row],[Length (hr)]]&lt;2, "No meal", IF(Flights[[#This Row],[Length (hr)]]&lt;3.5, "Light meal", "Full meal"))</f>
        <v>Full meal</v>
      </c>
      <c r="T4621" s="1" t="str">
        <f>IF(AND(Flights[[#This Row],[Airline]]="US Airways", Flights[[#This Row],[Meal]]="Full Meal"), "Yes", "No")</f>
        <v>No</v>
      </c>
      <c r="U4621" s="1">
        <v>0.28055555555555556</v>
      </c>
      <c r="V4621">
        <v>12</v>
      </c>
      <c r="W4621" s="1" t="str">
        <f>IF(Flights[[#This Row],[Arrival Delay]] = "", "Cancelled", IF(Flights[[#This Row],[Arrival Delay]]&gt;15, "Delayed", "On time"))</f>
        <v>On time</v>
      </c>
      <c r="X4621" t="str">
        <f>IF(Flights[[#This Row],[Status]]&lt;&gt;"Delayed","", IF(Flights[[#This Row],[Arrival Delay]]&gt;120, "Severe", IF(Flights[[#This Row],[Arrival Delay]]&gt;60, "Major", "Moderate")))</f>
        <v/>
      </c>
      <c r="Y4621" t="b">
        <v>0</v>
      </c>
      <c r="AA4621" t="str">
        <f>IF(OR(AND(Flights[[#This Row],[Status]]="Cancelled", Flights[[#This Row],[Cancellation Reason]]="Airline/Carrier"), Flights[[#This Row],[Delay Type]]="Severe"), "Yes", "No")</f>
        <v>No</v>
      </c>
    </row>
    <row r="4622" spans="1:27" x14ac:dyDescent="0.3">
      <c r="A4622" s="3">
        <v>42343</v>
      </c>
      <c r="B4622" s="22">
        <f>WEEKNUM(Flights[[#This Row],[Date]], 1)</f>
        <v>49</v>
      </c>
      <c r="C4622" s="22">
        <f>WEEKDAY(Flights[[#This Row],[Date]],1)</f>
        <v>7</v>
      </c>
      <c r="D4622" t="s">
        <v>1923</v>
      </c>
      <c r="E4622" t="s">
        <v>1989</v>
      </c>
      <c r="F4622" t="s">
        <v>0</v>
      </c>
      <c r="G4622" t="s">
        <v>314</v>
      </c>
      <c r="H4622" t="str">
        <f>_xlfn.XLOOKUP(Flights[[#This Row],[Destination]], Airports!$A$2:$A$78, Airports!$D$2:$D$78)</f>
        <v>Minneapolis</v>
      </c>
      <c r="I4622" t="str" cm="1">
        <f t="array" ref="I4622">_xlfn.XLOOKUP(Flights[[#This Row],[Destination]],_xlfn._TRO_TRAILING( Airports!A:A),_xlfn._TRO_TRAILING( Airports!E:E), "Not found")</f>
        <v>MN</v>
      </c>
      <c r="J4622" s="1">
        <v>3.125E-2</v>
      </c>
      <c r="K4622" s="22">
        <f>HOUR(Flights[[#This Row],[Scheduled Departure]])</f>
        <v>0</v>
      </c>
      <c r="L4622" s="1">
        <v>2.9166666666666667E-2</v>
      </c>
      <c r="M4622">
        <f>(L4622-J4622)*24*60</f>
        <v>-2.9999999999999991</v>
      </c>
      <c r="N4622" s="16">
        <f>Flights[[#This Row],[Length (min)]]/60</f>
        <v>3.35</v>
      </c>
      <c r="O4622">
        <v>201</v>
      </c>
      <c r="P4622">
        <v>1535</v>
      </c>
      <c r="Q4622" s="18">
        <f>IFERROR(Flights[[#This Row],[Distance]]/Flights[[#This Row],[Length (hr)]], "")</f>
        <v>458.20895522388059</v>
      </c>
      <c r="R4622" s="1">
        <v>0.26250000000000001</v>
      </c>
      <c r="S4622" s="1" t="str">
        <f>IF(Flights[[#This Row],[Length (hr)]]&lt;2, "No meal", IF(Flights[[#This Row],[Length (hr)]]&lt;3.5, "Light meal", "Full meal"))</f>
        <v>Light meal</v>
      </c>
      <c r="T4622" s="1" t="str">
        <f>IF(AND(Flights[[#This Row],[Airline]]="US Airways", Flights[[#This Row],[Meal]]="Full Meal"), "Yes", "No")</f>
        <v>No</v>
      </c>
      <c r="U4622" s="1">
        <v>0.25208333333333333</v>
      </c>
      <c r="V4622">
        <v>-15</v>
      </c>
      <c r="W4622" s="1" t="str">
        <f>IF(Flights[[#This Row],[Arrival Delay]] = "", "Cancelled", IF(Flights[[#This Row],[Arrival Delay]]&gt;15, "Delayed", "On time"))</f>
        <v>On time</v>
      </c>
      <c r="X4622" t="str">
        <f>IF(Flights[[#This Row],[Status]]&lt;&gt;"Delayed","", IF(Flights[[#This Row],[Arrival Delay]]&gt;120, "Severe", IF(Flights[[#This Row],[Arrival Delay]]&gt;60, "Major", "Moderate")))</f>
        <v/>
      </c>
      <c r="Y4622" t="b">
        <v>0</v>
      </c>
      <c r="AA4622" t="str">
        <f>IF(OR(AND(Flights[[#This Row],[Status]]="Cancelled", Flights[[#This Row],[Cancellation Reason]]="Airline/Carrier"), Flights[[#This Row],[Delay Type]]="Severe"), "Yes", "No")</f>
        <v>No</v>
      </c>
    </row>
    <row r="4623" spans="1:27" x14ac:dyDescent="0.3">
      <c r="A4623" s="3">
        <v>42343</v>
      </c>
      <c r="B4623" s="22">
        <f>WEEKNUM(Flights[[#This Row],[Date]], 1)</f>
        <v>49</v>
      </c>
      <c r="C4623" s="22">
        <f>WEEKDAY(Flights[[#This Row],[Date]],1)</f>
        <v>7</v>
      </c>
      <c r="D4623" t="s">
        <v>1938</v>
      </c>
      <c r="E4623" t="s">
        <v>1995</v>
      </c>
      <c r="F4623" t="s">
        <v>0</v>
      </c>
      <c r="G4623" t="s">
        <v>9</v>
      </c>
      <c r="H4623" t="str">
        <f>_xlfn.XLOOKUP(Flights[[#This Row],[Destination]], Airports!$A$2:$A$78, Airports!$D$2:$D$78)</f>
        <v>San Francisco</v>
      </c>
      <c r="I4623" t="str" cm="1">
        <f t="array" ref="I4623">_xlfn.XLOOKUP(Flights[[#This Row],[Destination]],_xlfn._TRO_TRAILING( Airports!A:A),_xlfn._TRO_TRAILING( Airports!E:E), "Not found")</f>
        <v>CA</v>
      </c>
      <c r="J4623" s="1">
        <v>0.27430555555555558</v>
      </c>
      <c r="K4623" s="22">
        <f>HOUR(Flights[[#This Row],[Scheduled Departure]])</f>
        <v>6</v>
      </c>
      <c r="L4623" s="1">
        <v>0.27152777777777776</v>
      </c>
      <c r="M4623">
        <f>(L4623-J4623)*24*60</f>
        <v>-4.0000000000000657</v>
      </c>
      <c r="N4623" s="16">
        <f>Flights[[#This Row],[Length (min)]]/60</f>
        <v>1.1499999999999999</v>
      </c>
      <c r="O4623">
        <v>69</v>
      </c>
      <c r="P4623">
        <v>337</v>
      </c>
      <c r="Q4623" s="18">
        <f>IFERROR(Flights[[#This Row],[Distance]]/Flights[[#This Row],[Length (hr)]], "")</f>
        <v>293.04347826086956</v>
      </c>
      <c r="R4623" s="1">
        <v>0.3263888888888889</v>
      </c>
      <c r="S4623" s="1" t="str">
        <f>IF(Flights[[#This Row],[Length (hr)]]&lt;2, "No meal", IF(Flights[[#This Row],[Length (hr)]]&lt;3.5, "Light meal", "Full meal"))</f>
        <v>No meal</v>
      </c>
      <c r="T4623" s="1" t="str">
        <f>IF(AND(Flights[[#This Row],[Airline]]="US Airways", Flights[[#This Row],[Meal]]="Full Meal"), "Yes", "No")</f>
        <v>No</v>
      </c>
      <c r="U4623" s="1">
        <v>0.31944444444444442</v>
      </c>
      <c r="V4623">
        <v>-10</v>
      </c>
      <c r="W4623" s="1" t="str">
        <f>IF(Flights[[#This Row],[Arrival Delay]] = "", "Cancelled", IF(Flights[[#This Row],[Arrival Delay]]&gt;15, "Delayed", "On time"))</f>
        <v>On time</v>
      </c>
      <c r="X4623" t="str">
        <f>IF(Flights[[#This Row],[Status]]&lt;&gt;"Delayed","", IF(Flights[[#This Row],[Arrival Delay]]&gt;120, "Severe", IF(Flights[[#This Row],[Arrival Delay]]&gt;60, "Major", "Moderate")))</f>
        <v/>
      </c>
      <c r="Y4623" t="b">
        <v>0</v>
      </c>
      <c r="AA4623" t="str">
        <f>IF(OR(AND(Flights[[#This Row],[Status]]="Cancelled", Flights[[#This Row],[Cancellation Reason]]="Airline/Carrier"), Flights[[#This Row],[Delay Type]]="Severe"), "Yes", "No")</f>
        <v>No</v>
      </c>
    </row>
    <row r="4624" spans="1:27" x14ac:dyDescent="0.3">
      <c r="A4624" s="3">
        <v>42343</v>
      </c>
      <c r="B4624" s="22">
        <f>WEEKNUM(Flights[[#This Row],[Date]], 1)</f>
        <v>49</v>
      </c>
      <c r="C4624" s="22">
        <f>WEEKDAY(Flights[[#This Row],[Date]],1)</f>
        <v>7</v>
      </c>
      <c r="D4624" t="s">
        <v>422</v>
      </c>
      <c r="E4624" t="s">
        <v>1991</v>
      </c>
      <c r="F4624" t="s">
        <v>0</v>
      </c>
      <c r="G4624" t="s">
        <v>344</v>
      </c>
      <c r="H4624" t="str">
        <f>_xlfn.XLOOKUP(Flights[[#This Row],[Destination]], Airports!$A$2:$A$78, Airports!$D$2:$D$78)</f>
        <v>Seattle</v>
      </c>
      <c r="I4624" t="str" cm="1">
        <f t="array" ref="I4624">_xlfn.XLOOKUP(Flights[[#This Row],[Destination]],_xlfn._TRO_TRAILING( Airports!A:A),_xlfn._TRO_TRAILING( Airports!E:E), "Not found")</f>
        <v>WA</v>
      </c>
      <c r="J4624" s="1">
        <v>0.3125</v>
      </c>
      <c r="K4624" s="22">
        <f>HOUR(Flights[[#This Row],[Scheduled Departure]])</f>
        <v>7</v>
      </c>
      <c r="L4624" s="1">
        <v>0.30625000000000002</v>
      </c>
      <c r="M4624">
        <f>(L4624-J4624)*24*60</f>
        <v>-8.999999999999968</v>
      </c>
      <c r="N4624" s="16">
        <f>Flights[[#This Row],[Length (min)]]/60</f>
        <v>2.9</v>
      </c>
      <c r="O4624">
        <v>174</v>
      </c>
      <c r="P4624">
        <v>954</v>
      </c>
      <c r="Q4624" s="18">
        <f>IFERROR(Flights[[#This Row],[Distance]]/Flights[[#This Row],[Length (hr)]], "")</f>
        <v>328.9655172413793</v>
      </c>
      <c r="R4624" s="1">
        <v>0.43402777777777779</v>
      </c>
      <c r="S4624" s="1" t="str">
        <f>IF(Flights[[#This Row],[Length (hr)]]&lt;2, "No meal", IF(Flights[[#This Row],[Length (hr)]]&lt;3.5, "Light meal", "Full meal"))</f>
        <v>Light meal</v>
      </c>
      <c r="T4624" s="1" t="str">
        <f>IF(AND(Flights[[#This Row],[Airline]]="US Airways", Flights[[#This Row],[Meal]]="Full Meal"), "Yes", "No")</f>
        <v>No</v>
      </c>
      <c r="U4624" s="1">
        <v>0.42708333333333331</v>
      </c>
      <c r="V4624">
        <v>-10</v>
      </c>
      <c r="W4624" s="1" t="str">
        <f>IF(Flights[[#This Row],[Arrival Delay]] = "", "Cancelled", IF(Flights[[#This Row],[Arrival Delay]]&gt;15, "Delayed", "On time"))</f>
        <v>On time</v>
      </c>
      <c r="X4624" t="str">
        <f>IF(Flights[[#This Row],[Status]]&lt;&gt;"Delayed","", IF(Flights[[#This Row],[Arrival Delay]]&gt;120, "Severe", IF(Flights[[#This Row],[Arrival Delay]]&gt;60, "Major", "Moderate")))</f>
        <v/>
      </c>
      <c r="Y4624" t="b">
        <v>0</v>
      </c>
      <c r="AA4624" t="str">
        <f>IF(OR(AND(Flights[[#This Row],[Status]]="Cancelled", Flights[[#This Row],[Cancellation Reason]]="Airline/Carrier"), Flights[[#This Row],[Delay Type]]="Severe"), "Yes", "No")</f>
        <v>No</v>
      </c>
    </row>
    <row r="4625" spans="1:27" x14ac:dyDescent="0.3">
      <c r="A4625" s="3">
        <v>42343</v>
      </c>
      <c r="B4625" s="22">
        <f>WEEKNUM(Flights[[#This Row],[Date]], 1)</f>
        <v>49</v>
      </c>
      <c r="C4625" s="22">
        <f>WEEKDAY(Flights[[#This Row],[Date]],1)</f>
        <v>7</v>
      </c>
      <c r="D4625" t="s">
        <v>47</v>
      </c>
      <c r="E4625" t="s">
        <v>1987</v>
      </c>
      <c r="F4625" t="s">
        <v>0</v>
      </c>
      <c r="G4625" t="s">
        <v>17</v>
      </c>
      <c r="H4625" t="str">
        <f>_xlfn.XLOOKUP(Flights[[#This Row],[Destination]], Airports!$A$2:$A$78, Airports!$D$2:$D$78)</f>
        <v>Honolulu</v>
      </c>
      <c r="I4625" t="str" cm="1">
        <f t="array" ref="I4625">_xlfn.XLOOKUP(Flights[[#This Row],[Destination]],_xlfn._TRO_TRAILING( Airports!A:A),_xlfn._TRO_TRAILING( Airports!E:E), "Not found")</f>
        <v>HI</v>
      </c>
      <c r="J4625" s="1">
        <v>0.33333333333333331</v>
      </c>
      <c r="K4625" s="22">
        <f>HOUR(Flights[[#This Row],[Scheduled Departure]])</f>
        <v>8</v>
      </c>
      <c r="L4625" s="1">
        <v>0.33263888888888887</v>
      </c>
      <c r="M4625">
        <f>(L4625-J4625)*24*60</f>
        <v>-0.99999999999999645</v>
      </c>
      <c r="N4625" s="16">
        <f>Flights[[#This Row],[Length (min)]]/60</f>
        <v>5.9333333333333336</v>
      </c>
      <c r="O4625">
        <v>356</v>
      </c>
      <c r="P4625">
        <v>2556</v>
      </c>
      <c r="Q4625" s="18">
        <f>IFERROR(Flights[[#This Row],[Distance]]/Flights[[#This Row],[Length (hr)]], "")</f>
        <v>430.78651685393254</v>
      </c>
      <c r="R4625" s="1">
        <v>0.50277777777777777</v>
      </c>
      <c r="S4625" s="1" t="str">
        <f>IF(Flights[[#This Row],[Length (hr)]]&lt;2, "No meal", IF(Flights[[#This Row],[Length (hr)]]&lt;3.5, "Light meal", "Full meal"))</f>
        <v>Full meal</v>
      </c>
      <c r="T4625" s="1" t="str">
        <f>IF(AND(Flights[[#This Row],[Airline]]="US Airways", Flights[[#This Row],[Meal]]="Full Meal"), "Yes", "No")</f>
        <v>No</v>
      </c>
      <c r="U4625" s="1">
        <v>0.49652777777777779</v>
      </c>
      <c r="V4625">
        <v>-9</v>
      </c>
      <c r="W4625" s="1" t="str">
        <f>IF(Flights[[#This Row],[Arrival Delay]] = "", "Cancelled", IF(Flights[[#This Row],[Arrival Delay]]&gt;15, "Delayed", "On time"))</f>
        <v>On time</v>
      </c>
      <c r="X4625" t="str">
        <f>IF(Flights[[#This Row],[Status]]&lt;&gt;"Delayed","", IF(Flights[[#This Row],[Arrival Delay]]&gt;120, "Severe", IF(Flights[[#This Row],[Arrival Delay]]&gt;60, "Major", "Moderate")))</f>
        <v/>
      </c>
      <c r="Y4625" t="b">
        <v>0</v>
      </c>
      <c r="AA4625" t="str">
        <f>IF(OR(AND(Flights[[#This Row],[Status]]="Cancelled", Flights[[#This Row],[Cancellation Reason]]="Airline/Carrier"), Flights[[#This Row],[Delay Type]]="Severe"), "Yes", "No")</f>
        <v>No</v>
      </c>
    </row>
    <row r="4626" spans="1:27" x14ac:dyDescent="0.3">
      <c r="A4626" s="3">
        <v>42343</v>
      </c>
      <c r="B4626" s="22">
        <f>WEEKNUM(Flights[[#This Row],[Date]], 1)</f>
        <v>49</v>
      </c>
      <c r="C4626" s="22">
        <f>WEEKDAY(Flights[[#This Row],[Date]],1)</f>
        <v>7</v>
      </c>
      <c r="D4626" t="s">
        <v>398</v>
      </c>
      <c r="E4626" t="s">
        <v>1996</v>
      </c>
      <c r="F4626" t="s">
        <v>0</v>
      </c>
      <c r="G4626" t="s">
        <v>15</v>
      </c>
      <c r="H4626" t="str">
        <f>_xlfn.XLOOKUP(Flights[[#This Row],[Destination]], Airports!$A$2:$A$78, Airports!$D$2:$D$78)</f>
        <v>Las Vegas</v>
      </c>
      <c r="I4626" t="str" cm="1">
        <f t="array" ref="I4626">_xlfn.XLOOKUP(Flights[[#This Row],[Destination]],_xlfn._TRO_TRAILING( Airports!A:A),_xlfn._TRO_TRAILING( Airports!E:E), "Not found")</f>
        <v>NV</v>
      </c>
      <c r="J4626" s="1">
        <v>0.35069444444444442</v>
      </c>
      <c r="K4626" s="22">
        <f>HOUR(Flights[[#This Row],[Scheduled Departure]])</f>
        <v>8</v>
      </c>
      <c r="L4626" s="1">
        <v>0.34930555555555554</v>
      </c>
      <c r="M4626">
        <f>(L4626-J4626)*24*60</f>
        <v>-1.9999999999999929</v>
      </c>
      <c r="N4626" s="16">
        <f>Flights[[#This Row],[Length (min)]]/60</f>
        <v>0.96666666666666667</v>
      </c>
      <c r="O4626">
        <v>58</v>
      </c>
      <c r="P4626">
        <v>236</v>
      </c>
      <c r="Q4626" s="18">
        <f>IFERROR(Flights[[#This Row],[Distance]]/Flights[[#This Row],[Length (hr)]], "")</f>
        <v>244.13793103448276</v>
      </c>
      <c r="R4626" s="1">
        <v>0.39583333333333331</v>
      </c>
      <c r="S4626" s="1" t="str">
        <f>IF(Flights[[#This Row],[Length (hr)]]&lt;2, "No meal", IF(Flights[[#This Row],[Length (hr)]]&lt;3.5, "Light meal", "Full meal"))</f>
        <v>No meal</v>
      </c>
      <c r="T4626" s="1" t="str">
        <f>IF(AND(Flights[[#This Row],[Airline]]="US Airways", Flights[[#This Row],[Meal]]="Full Meal"), "Yes", "No")</f>
        <v>No</v>
      </c>
      <c r="U4626" s="1">
        <v>0.38958333333333334</v>
      </c>
      <c r="V4626">
        <v>-9</v>
      </c>
      <c r="W4626" s="1" t="str">
        <f>IF(Flights[[#This Row],[Arrival Delay]] = "", "Cancelled", IF(Flights[[#This Row],[Arrival Delay]]&gt;15, "Delayed", "On time"))</f>
        <v>On time</v>
      </c>
      <c r="X4626" t="str">
        <f>IF(Flights[[#This Row],[Status]]&lt;&gt;"Delayed","", IF(Flights[[#This Row],[Arrival Delay]]&gt;120, "Severe", IF(Flights[[#This Row],[Arrival Delay]]&gt;60, "Major", "Moderate")))</f>
        <v/>
      </c>
      <c r="Y4626" t="b">
        <v>0</v>
      </c>
      <c r="AA4626" t="str">
        <f>IF(OR(AND(Flights[[#This Row],[Status]]="Cancelled", Flights[[#This Row],[Cancellation Reason]]="Airline/Carrier"), Flights[[#This Row],[Delay Type]]="Severe"), "Yes", "No")</f>
        <v>No</v>
      </c>
    </row>
    <row r="4627" spans="1:27" x14ac:dyDescent="0.3">
      <c r="A4627" s="3">
        <v>42343</v>
      </c>
      <c r="B4627" s="22">
        <f>WEEKNUM(Flights[[#This Row],[Date]], 1)</f>
        <v>49</v>
      </c>
      <c r="C4627" s="22">
        <f>WEEKDAY(Flights[[#This Row],[Date]],1)</f>
        <v>7</v>
      </c>
      <c r="D4627" t="s">
        <v>1499</v>
      </c>
      <c r="E4627" t="s">
        <v>1990</v>
      </c>
      <c r="F4627" t="s">
        <v>0</v>
      </c>
      <c r="G4627" t="s">
        <v>17</v>
      </c>
      <c r="H4627" t="str">
        <f>_xlfn.XLOOKUP(Flights[[#This Row],[Destination]], Airports!$A$2:$A$78, Airports!$D$2:$D$78)</f>
        <v>Honolulu</v>
      </c>
      <c r="I4627" t="str" cm="1">
        <f t="array" ref="I4627">_xlfn.XLOOKUP(Flights[[#This Row],[Destination]],_xlfn._TRO_TRAILING( Airports!A:A),_xlfn._TRO_TRAILING( Airports!E:E), "Not found")</f>
        <v>HI</v>
      </c>
      <c r="J4627" s="1">
        <v>0.36805555555555558</v>
      </c>
      <c r="K4627" s="22">
        <f>HOUR(Flights[[#This Row],[Scheduled Departure]])</f>
        <v>8</v>
      </c>
      <c r="L4627" s="1">
        <v>0.36875000000000002</v>
      </c>
      <c r="M4627">
        <f>(L4627-J4627)*24*60</f>
        <v>0.99999999999999645</v>
      </c>
      <c r="N4627" s="16">
        <f>Flights[[#This Row],[Length (min)]]/60</f>
        <v>5.7</v>
      </c>
      <c r="O4627">
        <v>342</v>
      </c>
      <c r="P4627">
        <v>2556</v>
      </c>
      <c r="Q4627" s="18">
        <f>IFERROR(Flights[[#This Row],[Distance]]/Flights[[#This Row],[Length (hr)]], "")</f>
        <v>448.42105263157896</v>
      </c>
      <c r="R4627" s="1">
        <v>0.52638888888888891</v>
      </c>
      <c r="S4627" s="1" t="str">
        <f>IF(Flights[[#This Row],[Length (hr)]]&lt;2, "No meal", IF(Flights[[#This Row],[Length (hr)]]&lt;3.5, "Light meal", "Full meal"))</f>
        <v>Full meal</v>
      </c>
      <c r="T4627" s="1" t="str">
        <f>IF(AND(Flights[[#This Row],[Airline]]="US Airways", Flights[[#This Row],[Meal]]="Full Meal"), "Yes", "No")</f>
        <v>No</v>
      </c>
      <c r="U4627" s="1">
        <v>0.5229166666666667</v>
      </c>
      <c r="V4627">
        <v>-5</v>
      </c>
      <c r="W4627" s="1" t="str">
        <f>IF(Flights[[#This Row],[Arrival Delay]] = "", "Cancelled", IF(Flights[[#This Row],[Arrival Delay]]&gt;15, "Delayed", "On time"))</f>
        <v>On time</v>
      </c>
      <c r="X4627" t="str">
        <f>IF(Flights[[#This Row],[Status]]&lt;&gt;"Delayed","", IF(Flights[[#This Row],[Arrival Delay]]&gt;120, "Severe", IF(Flights[[#This Row],[Arrival Delay]]&gt;60, "Major", "Moderate")))</f>
        <v/>
      </c>
      <c r="Y4627" t="b">
        <v>0</v>
      </c>
      <c r="AA4627" t="str">
        <f>IF(OR(AND(Flights[[#This Row],[Status]]="Cancelled", Flights[[#This Row],[Cancellation Reason]]="Airline/Carrier"), Flights[[#This Row],[Delay Type]]="Severe"), "Yes", "No")</f>
        <v>No</v>
      </c>
    </row>
    <row r="4628" spans="1:27" x14ac:dyDescent="0.3">
      <c r="A4628" s="3">
        <v>42343</v>
      </c>
      <c r="B4628" s="22">
        <f>WEEKNUM(Flights[[#This Row],[Date]], 1)</f>
        <v>49</v>
      </c>
      <c r="C4628" s="22">
        <f>WEEKDAY(Flights[[#This Row],[Date]],1)</f>
        <v>7</v>
      </c>
      <c r="D4628" t="s">
        <v>449</v>
      </c>
      <c r="E4628" t="s">
        <v>1994</v>
      </c>
      <c r="F4628" t="s">
        <v>0</v>
      </c>
      <c r="G4628" t="s">
        <v>314</v>
      </c>
      <c r="H4628" t="str">
        <f>_xlfn.XLOOKUP(Flights[[#This Row],[Destination]], Airports!$A$2:$A$78, Airports!$D$2:$D$78)</f>
        <v>Minneapolis</v>
      </c>
      <c r="I4628" t="str" cm="1">
        <f t="array" ref="I4628">_xlfn.XLOOKUP(Flights[[#This Row],[Destination]],_xlfn._TRO_TRAILING( Airports!A:A),_xlfn._TRO_TRAILING( Airports!E:E), "Not found")</f>
        <v>MN</v>
      </c>
      <c r="J4628" s="1">
        <v>0.3888888888888889</v>
      </c>
      <c r="K4628" s="22">
        <f>HOUR(Flights[[#This Row],[Scheduled Departure]])</f>
        <v>9</v>
      </c>
      <c r="L4628" s="1">
        <v>0.38541666666666669</v>
      </c>
      <c r="M4628">
        <f>(L4628-J4628)*24*60</f>
        <v>-4.9999999999999822</v>
      </c>
      <c r="N4628" s="16">
        <f>Flights[[#This Row],[Length (min)]]/60</f>
        <v>3.55</v>
      </c>
      <c r="O4628">
        <v>213</v>
      </c>
      <c r="P4628">
        <v>1535</v>
      </c>
      <c r="Q4628" s="18">
        <f>IFERROR(Flights[[#This Row],[Distance]]/Flights[[#This Row],[Length (hr)]], "")</f>
        <v>432.3943661971831</v>
      </c>
      <c r="R4628" s="1">
        <v>0.62986111111111109</v>
      </c>
      <c r="S4628" s="1" t="str">
        <f>IF(Flights[[#This Row],[Length (hr)]]&lt;2, "No meal", IF(Flights[[#This Row],[Length (hr)]]&lt;3.5, "Light meal", "Full meal"))</f>
        <v>Full meal</v>
      </c>
      <c r="T4628" s="1" t="str">
        <f>IF(AND(Flights[[#This Row],[Airline]]="US Airways", Flights[[#This Row],[Meal]]="Full Meal"), "Yes", "No")</f>
        <v>No</v>
      </c>
      <c r="U4628" s="1">
        <v>0.6166666666666667</v>
      </c>
      <c r="V4628">
        <v>-19</v>
      </c>
      <c r="W4628" s="1" t="str">
        <f>IF(Flights[[#This Row],[Arrival Delay]] = "", "Cancelled", IF(Flights[[#This Row],[Arrival Delay]]&gt;15, "Delayed", "On time"))</f>
        <v>On time</v>
      </c>
      <c r="X4628" t="str">
        <f>IF(Flights[[#This Row],[Status]]&lt;&gt;"Delayed","", IF(Flights[[#This Row],[Arrival Delay]]&gt;120, "Severe", IF(Flights[[#This Row],[Arrival Delay]]&gt;60, "Major", "Moderate")))</f>
        <v/>
      </c>
      <c r="Y4628" t="b">
        <v>0</v>
      </c>
      <c r="AA4628" t="str">
        <f>IF(OR(AND(Flights[[#This Row],[Status]]="Cancelled", Flights[[#This Row],[Cancellation Reason]]="Airline/Carrier"), Flights[[#This Row],[Delay Type]]="Severe"), "Yes", "No")</f>
        <v>No</v>
      </c>
    </row>
    <row r="4629" spans="1:27" x14ac:dyDescent="0.3">
      <c r="A4629" s="3">
        <v>42343</v>
      </c>
      <c r="B4629" s="22">
        <f>WEEKNUM(Flights[[#This Row],[Date]], 1)</f>
        <v>49</v>
      </c>
      <c r="C4629" s="22">
        <f>WEEKDAY(Flights[[#This Row],[Date]],1)</f>
        <v>7</v>
      </c>
      <c r="D4629" t="s">
        <v>1044</v>
      </c>
      <c r="E4629" t="s">
        <v>1989</v>
      </c>
      <c r="F4629" t="s">
        <v>0</v>
      </c>
      <c r="G4629" t="s">
        <v>314</v>
      </c>
      <c r="H4629" t="str">
        <f>_xlfn.XLOOKUP(Flights[[#This Row],[Destination]], Airports!$A$2:$A$78, Airports!$D$2:$D$78)</f>
        <v>Minneapolis</v>
      </c>
      <c r="I4629" t="str" cm="1">
        <f t="array" ref="I4629">_xlfn.XLOOKUP(Flights[[#This Row],[Destination]],_xlfn._TRO_TRAILING( Airports!A:A),_xlfn._TRO_TRAILING( Airports!E:E), "Not found")</f>
        <v>MN</v>
      </c>
      <c r="J4629" s="1">
        <v>0.46527777777777779</v>
      </c>
      <c r="K4629" s="22">
        <f>HOUR(Flights[[#This Row],[Scheduled Departure]])</f>
        <v>11</v>
      </c>
      <c r="L4629" s="1">
        <v>0.46111111111111114</v>
      </c>
      <c r="M4629">
        <f>(L4629-J4629)*24*60</f>
        <v>-5.9999999999999787</v>
      </c>
      <c r="N4629" s="16">
        <f>Flights[[#This Row],[Length (min)]]/60</f>
        <v>3.4666666666666668</v>
      </c>
      <c r="O4629">
        <v>208</v>
      </c>
      <c r="P4629">
        <v>1535</v>
      </c>
      <c r="Q4629" s="18">
        <f>IFERROR(Flights[[#This Row],[Distance]]/Flights[[#This Row],[Length (hr)]], "")</f>
        <v>442.78846153846155</v>
      </c>
      <c r="R4629" s="1">
        <v>0.7</v>
      </c>
      <c r="S4629" s="1" t="str">
        <f>IF(Flights[[#This Row],[Length (hr)]]&lt;2, "No meal", IF(Flights[[#This Row],[Length (hr)]]&lt;3.5, "Light meal", "Full meal"))</f>
        <v>Light meal</v>
      </c>
      <c r="T4629" s="1" t="str">
        <f>IF(AND(Flights[[#This Row],[Airline]]="US Airways", Flights[[#This Row],[Meal]]="Full Meal"), "Yes", "No")</f>
        <v>No</v>
      </c>
      <c r="U4629" s="1">
        <v>0.68888888888888888</v>
      </c>
      <c r="V4629">
        <v>-16</v>
      </c>
      <c r="W4629" s="1" t="str">
        <f>IF(Flights[[#This Row],[Arrival Delay]] = "", "Cancelled", IF(Flights[[#This Row],[Arrival Delay]]&gt;15, "Delayed", "On time"))</f>
        <v>On time</v>
      </c>
      <c r="X4629" t="str">
        <f>IF(Flights[[#This Row],[Status]]&lt;&gt;"Delayed","", IF(Flights[[#This Row],[Arrival Delay]]&gt;120, "Severe", IF(Flights[[#This Row],[Arrival Delay]]&gt;60, "Major", "Moderate")))</f>
        <v/>
      </c>
      <c r="Y4629" t="b">
        <v>0</v>
      </c>
      <c r="AA4629" t="str">
        <f>IF(OR(AND(Flights[[#This Row],[Status]]="Cancelled", Flights[[#This Row],[Cancellation Reason]]="Airline/Carrier"), Flights[[#This Row],[Delay Type]]="Severe"), "Yes", "No")</f>
        <v>No</v>
      </c>
    </row>
    <row r="4630" spans="1:27" x14ac:dyDescent="0.3">
      <c r="A4630" s="3">
        <v>42343</v>
      </c>
      <c r="B4630" s="22">
        <f>WEEKNUM(Flights[[#This Row],[Date]], 1)</f>
        <v>49</v>
      </c>
      <c r="C4630" s="22">
        <f>WEEKDAY(Flights[[#This Row],[Date]],1)</f>
        <v>7</v>
      </c>
      <c r="D4630" t="s">
        <v>1068</v>
      </c>
      <c r="E4630" t="s">
        <v>1990</v>
      </c>
      <c r="F4630" t="s">
        <v>0</v>
      </c>
      <c r="G4630" t="s">
        <v>293</v>
      </c>
      <c r="H4630" t="str">
        <f>_xlfn.XLOOKUP(Flights[[#This Row],[Destination]], Airports!$A$2:$A$78, Airports!$D$2:$D$78)</f>
        <v>Houston</v>
      </c>
      <c r="I4630" t="str" cm="1">
        <f t="array" ref="I4630">_xlfn.XLOOKUP(Flights[[#This Row],[Destination]],_xlfn._TRO_TRAILING( Airports!A:A),_xlfn._TRO_TRAILING( Airports!E:E), "Not found")</f>
        <v>TX</v>
      </c>
      <c r="J4630" s="1">
        <v>0.47430555555555554</v>
      </c>
      <c r="K4630" s="22">
        <f>HOUR(Flights[[#This Row],[Scheduled Departure]])</f>
        <v>11</v>
      </c>
      <c r="L4630" s="1">
        <v>0.48402777777777778</v>
      </c>
      <c r="M4630">
        <f>(L4630-J4630)*24*60</f>
        <v>14.00000000000003</v>
      </c>
      <c r="N4630" s="16">
        <f>Flights[[#This Row],[Length (min)]]/60</f>
        <v>3.0833333333333335</v>
      </c>
      <c r="O4630">
        <v>185</v>
      </c>
      <c r="P4630">
        <v>1379</v>
      </c>
      <c r="Q4630" s="18">
        <f>IFERROR(Flights[[#This Row],[Distance]]/Flights[[#This Row],[Length (hr)]], "")</f>
        <v>447.24324324324323</v>
      </c>
      <c r="R4630" s="1">
        <v>0.69722222222222219</v>
      </c>
      <c r="S4630" s="1" t="str">
        <f>IF(Flights[[#This Row],[Length (hr)]]&lt;2, "No meal", IF(Flights[[#This Row],[Length (hr)]]&lt;3.5, "Light meal", "Full meal"))</f>
        <v>Light meal</v>
      </c>
      <c r="T4630" s="1" t="str">
        <f>IF(AND(Flights[[#This Row],[Airline]]="US Airways", Flights[[#This Row],[Meal]]="Full Meal"), "Yes", "No")</f>
        <v>No</v>
      </c>
      <c r="U4630" s="1">
        <v>0.6958333333333333</v>
      </c>
      <c r="V4630">
        <v>-2</v>
      </c>
      <c r="W4630" s="1" t="str">
        <f>IF(Flights[[#This Row],[Arrival Delay]] = "", "Cancelled", IF(Flights[[#This Row],[Arrival Delay]]&gt;15, "Delayed", "On time"))</f>
        <v>On time</v>
      </c>
      <c r="X4630" t="str">
        <f>IF(Flights[[#This Row],[Status]]&lt;&gt;"Delayed","", IF(Flights[[#This Row],[Arrival Delay]]&gt;120, "Severe", IF(Flights[[#This Row],[Arrival Delay]]&gt;60, "Major", "Moderate")))</f>
        <v/>
      </c>
      <c r="Y4630" t="b">
        <v>0</v>
      </c>
      <c r="AA4630" t="str">
        <f>IF(OR(AND(Flights[[#This Row],[Status]]="Cancelled", Flights[[#This Row],[Cancellation Reason]]="Airline/Carrier"), Flights[[#This Row],[Delay Type]]="Severe"), "Yes", "No")</f>
        <v>No</v>
      </c>
    </row>
    <row r="4631" spans="1:27" x14ac:dyDescent="0.3">
      <c r="A4631" s="3">
        <v>42343</v>
      </c>
      <c r="B4631" s="22">
        <f>WEEKNUM(Flights[[#This Row],[Date]], 1)</f>
        <v>49</v>
      </c>
      <c r="C4631" s="22">
        <f>WEEKDAY(Flights[[#This Row],[Date]],1)</f>
        <v>7</v>
      </c>
      <c r="D4631" t="s">
        <v>527</v>
      </c>
      <c r="E4631" t="s">
        <v>1989</v>
      </c>
      <c r="F4631" t="s">
        <v>0</v>
      </c>
      <c r="G4631" t="s">
        <v>26</v>
      </c>
      <c r="H4631" t="str">
        <f>_xlfn.XLOOKUP(Flights[[#This Row],[Destination]], Airports!$A$2:$A$78, Airports!$D$2:$D$78)</f>
        <v>Atlanta</v>
      </c>
      <c r="I4631" t="str" cm="1">
        <f t="array" ref="I4631">_xlfn.XLOOKUP(Flights[[#This Row],[Destination]],_xlfn._TRO_TRAILING( Airports!A:A),_xlfn._TRO_TRAILING( Airports!E:E), "Not found")</f>
        <v>GA</v>
      </c>
      <c r="J4631" s="1">
        <v>0.58333333333333337</v>
      </c>
      <c r="K4631" s="22">
        <f>HOUR(Flights[[#This Row],[Scheduled Departure]])</f>
        <v>14</v>
      </c>
      <c r="L4631" s="1">
        <v>0.58333333333333337</v>
      </c>
      <c r="M4631">
        <f>(L4631-J4631)*24*60</f>
        <v>0</v>
      </c>
      <c r="N4631" s="16">
        <f>Flights[[#This Row],[Length (min)]]/60</f>
        <v>4.0333333333333332</v>
      </c>
      <c r="O4631">
        <v>242</v>
      </c>
      <c r="P4631">
        <v>1947</v>
      </c>
      <c r="Q4631" s="18">
        <f>IFERROR(Flights[[#This Row],[Distance]]/Flights[[#This Row],[Length (hr)]], "")</f>
        <v>482.72727272727275</v>
      </c>
      <c r="R4631" s="1">
        <v>0.88263888888888886</v>
      </c>
      <c r="S4631" s="1" t="str">
        <f>IF(Flights[[#This Row],[Length (hr)]]&lt;2, "No meal", IF(Flights[[#This Row],[Length (hr)]]&lt;3.5, "Light meal", "Full meal"))</f>
        <v>Full meal</v>
      </c>
      <c r="T4631" s="1" t="str">
        <f>IF(AND(Flights[[#This Row],[Airline]]="US Airways", Flights[[#This Row],[Meal]]="Full Meal"), "Yes", "No")</f>
        <v>No</v>
      </c>
      <c r="U4631" s="1">
        <v>0.87638888888888888</v>
      </c>
      <c r="V4631">
        <v>-9</v>
      </c>
      <c r="W4631" s="1" t="str">
        <f>IF(Flights[[#This Row],[Arrival Delay]] = "", "Cancelled", IF(Flights[[#This Row],[Arrival Delay]]&gt;15, "Delayed", "On time"))</f>
        <v>On time</v>
      </c>
      <c r="X4631" t="str">
        <f>IF(Flights[[#This Row],[Status]]&lt;&gt;"Delayed","", IF(Flights[[#This Row],[Arrival Delay]]&gt;120, "Severe", IF(Flights[[#This Row],[Arrival Delay]]&gt;60, "Major", "Moderate")))</f>
        <v/>
      </c>
      <c r="Y4631" t="b">
        <v>0</v>
      </c>
      <c r="AA4631" t="str">
        <f>IF(OR(AND(Flights[[#This Row],[Status]]="Cancelled", Flights[[#This Row],[Cancellation Reason]]="Airline/Carrier"), Flights[[#This Row],[Delay Type]]="Severe"), "Yes", "No")</f>
        <v>No</v>
      </c>
    </row>
    <row r="4632" spans="1:27" x14ac:dyDescent="0.3">
      <c r="A4632" s="3">
        <v>42343</v>
      </c>
      <c r="B4632" s="22">
        <f>WEEKNUM(Flights[[#This Row],[Date]], 1)</f>
        <v>49</v>
      </c>
      <c r="C4632" s="22">
        <f>WEEKDAY(Flights[[#This Row],[Date]],1)</f>
        <v>7</v>
      </c>
      <c r="D4632" t="s">
        <v>580</v>
      </c>
      <c r="E4632" t="s">
        <v>1991</v>
      </c>
      <c r="F4632" t="s">
        <v>0</v>
      </c>
      <c r="G4632" t="s">
        <v>344</v>
      </c>
      <c r="H4632" t="str">
        <f>_xlfn.XLOOKUP(Flights[[#This Row],[Destination]], Airports!$A$2:$A$78, Airports!$D$2:$D$78)</f>
        <v>Seattle</v>
      </c>
      <c r="I4632" t="str" cm="1">
        <f t="array" ref="I4632">_xlfn.XLOOKUP(Flights[[#This Row],[Destination]],_xlfn._TRO_TRAILING( Airports!A:A),_xlfn._TRO_TRAILING( Airports!E:E), "Not found")</f>
        <v>WA</v>
      </c>
      <c r="J4632" s="1">
        <v>0.71527777777777779</v>
      </c>
      <c r="K4632" s="22">
        <f>HOUR(Flights[[#This Row],[Scheduled Departure]])</f>
        <v>17</v>
      </c>
      <c r="L4632" s="1">
        <v>0.70486111111111116</v>
      </c>
      <c r="M4632">
        <f>(L4632-J4632)*24*60</f>
        <v>-14.999999999999947</v>
      </c>
      <c r="N4632" s="16">
        <f>Flights[[#This Row],[Length (min)]]/60</f>
        <v>2.5</v>
      </c>
      <c r="O4632">
        <v>150</v>
      </c>
      <c r="P4632">
        <v>954</v>
      </c>
      <c r="Q4632" s="18">
        <f>IFERROR(Flights[[#This Row],[Distance]]/Flights[[#This Row],[Length (hr)]], "")</f>
        <v>381.6</v>
      </c>
      <c r="R4632" s="1">
        <v>0.83333333333333337</v>
      </c>
      <c r="S4632" s="1" t="str">
        <f>IF(Flights[[#This Row],[Length (hr)]]&lt;2, "No meal", IF(Flights[[#This Row],[Length (hr)]]&lt;3.5, "Light meal", "Full meal"))</f>
        <v>Light meal</v>
      </c>
      <c r="T4632" s="1" t="str">
        <f>IF(AND(Flights[[#This Row],[Airline]]="US Airways", Flights[[#This Row],[Meal]]="Full Meal"), "Yes", "No")</f>
        <v>No</v>
      </c>
      <c r="U4632" s="1">
        <v>0.80902777777777779</v>
      </c>
      <c r="V4632">
        <v>-35</v>
      </c>
      <c r="W4632" s="1" t="str">
        <f>IF(Flights[[#This Row],[Arrival Delay]] = "", "Cancelled", IF(Flights[[#This Row],[Arrival Delay]]&gt;15, "Delayed", "On time"))</f>
        <v>On time</v>
      </c>
      <c r="X4632" t="str">
        <f>IF(Flights[[#This Row],[Status]]&lt;&gt;"Delayed","", IF(Flights[[#This Row],[Arrival Delay]]&gt;120, "Severe", IF(Flights[[#This Row],[Arrival Delay]]&gt;60, "Major", "Moderate")))</f>
        <v/>
      </c>
      <c r="Y4632" t="b">
        <v>0</v>
      </c>
      <c r="AA4632" t="str">
        <f>IF(OR(AND(Flights[[#This Row],[Status]]="Cancelled", Flights[[#This Row],[Cancellation Reason]]="Airline/Carrier"), Flights[[#This Row],[Delay Type]]="Severe"), "Yes", "No")</f>
        <v>No</v>
      </c>
    </row>
    <row r="4633" spans="1:27" x14ac:dyDescent="0.3">
      <c r="A4633" s="3">
        <v>42343</v>
      </c>
      <c r="B4633" s="22">
        <f>WEEKNUM(Flights[[#This Row],[Date]], 1)</f>
        <v>49</v>
      </c>
      <c r="C4633" s="22">
        <f>WEEKDAY(Flights[[#This Row],[Date]],1)</f>
        <v>7</v>
      </c>
      <c r="D4633" t="s">
        <v>592</v>
      </c>
      <c r="E4633" t="s">
        <v>1994</v>
      </c>
      <c r="F4633" t="s">
        <v>0</v>
      </c>
      <c r="G4633" t="s">
        <v>318</v>
      </c>
      <c r="H4633" t="str">
        <f>_xlfn.XLOOKUP(Flights[[#This Row],[Destination]], Airports!$A$2:$A$78, Airports!$D$2:$D$78)</f>
        <v>Oakland</v>
      </c>
      <c r="I4633" t="str" cm="1">
        <f t="array" ref="I4633">_xlfn.XLOOKUP(Flights[[#This Row],[Destination]],_xlfn._TRO_TRAILING( Airports!A:A),_xlfn._TRO_TRAILING( Airports!E:E), "Not found")</f>
        <v>CA</v>
      </c>
      <c r="J4633" s="1">
        <v>0.86111111111111116</v>
      </c>
      <c r="K4633" s="22">
        <f>HOUR(Flights[[#This Row],[Scheduled Departure]])</f>
        <v>20</v>
      </c>
      <c r="L4633" s="1">
        <v>0.85763888888888884</v>
      </c>
      <c r="M4633">
        <f>(L4633-J4633)*24*60</f>
        <v>-5.0000000000001421</v>
      </c>
      <c r="N4633" s="16">
        <f>Flights[[#This Row],[Length (min)]]/60</f>
        <v>1.2833333333333334</v>
      </c>
      <c r="O4633">
        <v>77</v>
      </c>
      <c r="P4633">
        <v>337</v>
      </c>
      <c r="Q4633" s="18">
        <f>IFERROR(Flights[[#This Row],[Distance]]/Flights[[#This Row],[Length (hr)]], "")</f>
        <v>262.59740259740255</v>
      </c>
      <c r="R4633" s="1">
        <v>0.92083333333333328</v>
      </c>
      <c r="S4633" s="1" t="str">
        <f>IF(Flights[[#This Row],[Length (hr)]]&lt;2, "No meal", IF(Flights[[#This Row],[Length (hr)]]&lt;3.5, "Light meal", "Full meal"))</f>
        <v>No meal</v>
      </c>
      <c r="T4633" s="1" t="str">
        <f>IF(AND(Flights[[#This Row],[Airline]]="US Airways", Flights[[#This Row],[Meal]]="Full Meal"), "Yes", "No")</f>
        <v>No</v>
      </c>
      <c r="U4633" s="1">
        <v>0.91111111111111109</v>
      </c>
      <c r="V4633">
        <v>-14</v>
      </c>
      <c r="W4633" s="1" t="str">
        <f>IF(Flights[[#This Row],[Arrival Delay]] = "", "Cancelled", IF(Flights[[#This Row],[Arrival Delay]]&gt;15, "Delayed", "On time"))</f>
        <v>On time</v>
      </c>
      <c r="X4633" t="str">
        <f>IF(Flights[[#This Row],[Status]]&lt;&gt;"Delayed","", IF(Flights[[#This Row],[Arrival Delay]]&gt;120, "Severe", IF(Flights[[#This Row],[Arrival Delay]]&gt;60, "Major", "Moderate")))</f>
        <v/>
      </c>
      <c r="Y4633" t="b">
        <v>0</v>
      </c>
      <c r="AA4633" t="str">
        <f>IF(OR(AND(Flights[[#This Row],[Status]]="Cancelled", Flights[[#This Row],[Cancellation Reason]]="Airline/Carrier"), Flights[[#This Row],[Delay Type]]="Severe"), "Yes", "No")</f>
        <v>No</v>
      </c>
    </row>
    <row r="4634" spans="1:27" x14ac:dyDescent="0.3">
      <c r="A4634" s="3">
        <v>42343</v>
      </c>
      <c r="B4634" s="22">
        <f>WEEKNUM(Flights[[#This Row],[Date]], 1)</f>
        <v>49</v>
      </c>
      <c r="C4634" s="22">
        <f>WEEKDAY(Flights[[#This Row],[Date]],1)</f>
        <v>7</v>
      </c>
      <c r="D4634" t="s">
        <v>985</v>
      </c>
      <c r="E4634" t="s">
        <v>1990</v>
      </c>
      <c r="F4634" t="s">
        <v>0</v>
      </c>
      <c r="G4634" t="s">
        <v>4</v>
      </c>
      <c r="H4634" t="str">
        <f>_xlfn.XLOOKUP(Flights[[#This Row],[Destination]], Airports!$A$2:$A$78, Airports!$D$2:$D$78)</f>
        <v>Chicago</v>
      </c>
      <c r="I4634" t="str" cm="1">
        <f t="array" ref="I4634">_xlfn.XLOOKUP(Flights[[#This Row],[Destination]],_xlfn._TRO_TRAILING( Airports!A:A),_xlfn._TRO_TRAILING( Airports!E:E), "Not found")</f>
        <v>IL</v>
      </c>
      <c r="J4634" s="1">
        <v>0.97361111111111109</v>
      </c>
      <c r="K4634" s="22">
        <f>HOUR(Flights[[#This Row],[Scheduled Departure]])</f>
        <v>23</v>
      </c>
      <c r="L4634" s="1">
        <v>0.96736111111111112</v>
      </c>
      <c r="M4634">
        <f>(L4634-J4634)*24*60</f>
        <v>-8.999999999999968</v>
      </c>
      <c r="N4634" s="16">
        <f>Flights[[#This Row],[Length (min)]]/60</f>
        <v>3.9</v>
      </c>
      <c r="O4634">
        <v>234</v>
      </c>
      <c r="P4634">
        <v>1744</v>
      </c>
      <c r="Q4634" s="18">
        <f>IFERROR(Flights[[#This Row],[Distance]]/Flights[[#This Row],[Length (hr)]], "")</f>
        <v>447.17948717948718</v>
      </c>
      <c r="R4634" s="1">
        <v>0.22222222222222221</v>
      </c>
      <c r="S4634" s="1" t="str">
        <f>IF(Flights[[#This Row],[Length (hr)]]&lt;2, "No meal", IF(Flights[[#This Row],[Length (hr)]]&lt;3.5, "Light meal", "Full meal"))</f>
        <v>Full meal</v>
      </c>
      <c r="T4634" s="1" t="str">
        <f>IF(AND(Flights[[#This Row],[Airline]]="US Airways", Flights[[#This Row],[Meal]]="Full Meal"), "Yes", "No")</f>
        <v>No</v>
      </c>
      <c r="U4634" s="1">
        <v>0.21319444444444444</v>
      </c>
      <c r="V4634">
        <v>-13</v>
      </c>
      <c r="W4634" s="1" t="str">
        <f>IF(Flights[[#This Row],[Arrival Delay]] = "", "Cancelled", IF(Flights[[#This Row],[Arrival Delay]]&gt;15, "Delayed", "On time"))</f>
        <v>On time</v>
      </c>
      <c r="X4634" t="str">
        <f>IF(Flights[[#This Row],[Status]]&lt;&gt;"Delayed","", IF(Flights[[#This Row],[Arrival Delay]]&gt;120, "Severe", IF(Flights[[#This Row],[Arrival Delay]]&gt;60, "Major", "Moderate")))</f>
        <v/>
      </c>
      <c r="Y4634" t="b">
        <v>0</v>
      </c>
      <c r="AA4634" t="str">
        <f>IF(OR(AND(Flights[[#This Row],[Status]]="Cancelled", Flights[[#This Row],[Cancellation Reason]]="Airline/Carrier"), Flights[[#This Row],[Delay Type]]="Severe"), "Yes", "No")</f>
        <v>No</v>
      </c>
    </row>
    <row r="4635" spans="1:27" x14ac:dyDescent="0.3">
      <c r="A4635" s="3">
        <v>42344</v>
      </c>
      <c r="B4635" s="22">
        <f>WEEKNUM(Flights[[#This Row],[Date]], 1)</f>
        <v>50</v>
      </c>
      <c r="C4635" s="22">
        <f>WEEKDAY(Flights[[#This Row],[Date]],1)</f>
        <v>1</v>
      </c>
      <c r="D4635" t="s">
        <v>679</v>
      </c>
      <c r="E4635" t="s">
        <v>1990</v>
      </c>
      <c r="F4635" t="s">
        <v>0</v>
      </c>
      <c r="G4635" t="s">
        <v>293</v>
      </c>
      <c r="H4635" t="str">
        <f>_xlfn.XLOOKUP(Flights[[#This Row],[Destination]], Airports!$A$2:$A$78, Airports!$D$2:$D$78)</f>
        <v>Houston</v>
      </c>
      <c r="I4635" t="str" cm="1">
        <f t="array" ref="I4635">_xlfn.XLOOKUP(Flights[[#This Row],[Destination]],_xlfn._TRO_TRAILING( Airports!A:A),_xlfn._TRO_TRAILING( Airports!E:E), "Not found")</f>
        <v>TX</v>
      </c>
      <c r="J4635" s="1">
        <v>4.027777777777778E-2</v>
      </c>
      <c r="K4635" s="22">
        <f>HOUR(Flights[[#This Row],[Scheduled Departure]])</f>
        <v>0</v>
      </c>
      <c r="L4635" s="1">
        <v>3.3333333333333333E-2</v>
      </c>
      <c r="M4635">
        <f>(L4635-J4635)*24*60</f>
        <v>-10.000000000000004</v>
      </c>
      <c r="N4635" s="16">
        <f>Flights[[#This Row],[Length (min)]]/60</f>
        <v>3.0166666666666666</v>
      </c>
      <c r="O4635">
        <v>181</v>
      </c>
      <c r="P4635">
        <v>1379</v>
      </c>
      <c r="Q4635" s="18">
        <f>IFERROR(Flights[[#This Row],[Distance]]/Flights[[#This Row],[Length (hr)]], "")</f>
        <v>457.1270718232044</v>
      </c>
      <c r="R4635" s="1">
        <v>0.25416666666666665</v>
      </c>
      <c r="S4635" s="1" t="str">
        <f>IF(Flights[[#This Row],[Length (hr)]]&lt;2, "No meal", IF(Flights[[#This Row],[Length (hr)]]&lt;3.5, "Light meal", "Full meal"))</f>
        <v>Light meal</v>
      </c>
      <c r="T4635" s="1" t="str">
        <f>IF(AND(Flights[[#This Row],[Airline]]="US Airways", Flights[[#This Row],[Meal]]="Full Meal"), "Yes", "No")</f>
        <v>No</v>
      </c>
      <c r="U4635" s="1">
        <v>0.24236111111111111</v>
      </c>
      <c r="V4635">
        <v>-17</v>
      </c>
      <c r="W4635" s="1" t="str">
        <f>IF(Flights[[#This Row],[Arrival Delay]] = "", "Cancelled", IF(Flights[[#This Row],[Arrival Delay]]&gt;15, "Delayed", "On time"))</f>
        <v>On time</v>
      </c>
      <c r="X4635" t="str">
        <f>IF(Flights[[#This Row],[Status]]&lt;&gt;"Delayed","", IF(Flights[[#This Row],[Arrival Delay]]&gt;120, "Severe", IF(Flights[[#This Row],[Arrival Delay]]&gt;60, "Major", "Moderate")))</f>
        <v/>
      </c>
      <c r="Y4635" t="b">
        <v>0</v>
      </c>
      <c r="AA4635" t="str">
        <f>IF(OR(AND(Flights[[#This Row],[Status]]="Cancelled", Flights[[#This Row],[Cancellation Reason]]="Airline/Carrier"), Flights[[#This Row],[Delay Type]]="Severe"), "Yes", "No")</f>
        <v>No</v>
      </c>
    </row>
    <row r="4636" spans="1:27" x14ac:dyDescent="0.3">
      <c r="A4636" s="3">
        <v>42344</v>
      </c>
      <c r="B4636" s="22">
        <f>WEEKNUM(Flights[[#This Row],[Date]], 1)</f>
        <v>50</v>
      </c>
      <c r="C4636" s="22">
        <f>WEEKDAY(Flights[[#This Row],[Date]],1)</f>
        <v>1</v>
      </c>
      <c r="D4636" t="s">
        <v>1773</v>
      </c>
      <c r="E4636" t="s">
        <v>1989</v>
      </c>
      <c r="F4636" t="s">
        <v>0</v>
      </c>
      <c r="G4636" t="s">
        <v>26</v>
      </c>
      <c r="H4636" t="str">
        <f>_xlfn.XLOOKUP(Flights[[#This Row],[Destination]], Airports!$A$2:$A$78, Airports!$D$2:$D$78)</f>
        <v>Atlanta</v>
      </c>
      <c r="I4636" t="str" cm="1">
        <f t="array" ref="I4636">_xlfn.XLOOKUP(Flights[[#This Row],[Destination]],_xlfn._TRO_TRAILING( Airports!A:A),_xlfn._TRO_TRAILING( Airports!E:E), "Not found")</f>
        <v>GA</v>
      </c>
      <c r="J4636" s="1">
        <v>0.28125</v>
      </c>
      <c r="K4636" s="22">
        <f>HOUR(Flights[[#This Row],[Scheduled Departure]])</f>
        <v>6</v>
      </c>
      <c r="L4636" s="1">
        <v>0.27916666666666667</v>
      </c>
      <c r="M4636">
        <f>(L4636-J4636)*24*60</f>
        <v>-2.9999999999999893</v>
      </c>
      <c r="N4636" s="16">
        <f>Flights[[#This Row],[Length (min)]]/60</f>
        <v>4.2833333333333332</v>
      </c>
      <c r="O4636">
        <v>257</v>
      </c>
      <c r="P4636">
        <v>1947</v>
      </c>
      <c r="Q4636" s="18">
        <f>IFERROR(Flights[[#This Row],[Distance]]/Flights[[#This Row],[Length (hr)]], "")</f>
        <v>454.55252918287937</v>
      </c>
      <c r="R4636" s="1">
        <v>0.5805555555555556</v>
      </c>
      <c r="S4636" s="1" t="str">
        <f>IF(Flights[[#This Row],[Length (hr)]]&lt;2, "No meal", IF(Flights[[#This Row],[Length (hr)]]&lt;3.5, "Light meal", "Full meal"))</f>
        <v>Full meal</v>
      </c>
      <c r="T4636" s="1" t="str">
        <f>IF(AND(Flights[[#This Row],[Airline]]="US Airways", Flights[[#This Row],[Meal]]="Full Meal"), "Yes", "No")</f>
        <v>No</v>
      </c>
      <c r="U4636" s="1">
        <v>0.58263888888888893</v>
      </c>
      <c r="V4636">
        <v>3</v>
      </c>
      <c r="W4636" s="1" t="str">
        <f>IF(Flights[[#This Row],[Arrival Delay]] = "", "Cancelled", IF(Flights[[#This Row],[Arrival Delay]]&gt;15, "Delayed", "On time"))</f>
        <v>On time</v>
      </c>
      <c r="X4636" t="str">
        <f>IF(Flights[[#This Row],[Status]]&lt;&gt;"Delayed","", IF(Flights[[#This Row],[Arrival Delay]]&gt;120, "Severe", IF(Flights[[#This Row],[Arrival Delay]]&gt;60, "Major", "Moderate")))</f>
        <v/>
      </c>
      <c r="Y4636" t="b">
        <v>0</v>
      </c>
      <c r="AA4636" t="str">
        <f>IF(OR(AND(Flights[[#This Row],[Status]]="Cancelled", Flights[[#This Row],[Cancellation Reason]]="Airline/Carrier"), Flights[[#This Row],[Delay Type]]="Severe"), "Yes", "No")</f>
        <v>No</v>
      </c>
    </row>
    <row r="4637" spans="1:27" x14ac:dyDescent="0.3">
      <c r="A4637" s="3">
        <v>42344</v>
      </c>
      <c r="B4637" s="22">
        <f>WEEKNUM(Flights[[#This Row],[Date]], 1)</f>
        <v>50</v>
      </c>
      <c r="C4637" s="22">
        <f>WEEKDAY(Flights[[#This Row],[Date]],1)</f>
        <v>1</v>
      </c>
      <c r="D4637" t="s">
        <v>1384</v>
      </c>
      <c r="E4637" t="s">
        <v>1989</v>
      </c>
      <c r="F4637" t="s">
        <v>0</v>
      </c>
      <c r="G4637" t="s">
        <v>349</v>
      </c>
      <c r="H4637" t="str">
        <f>_xlfn.XLOOKUP(Flights[[#This Row],[Destination]], Airports!$A$2:$A$78, Airports!$D$2:$D$78)</f>
        <v>Salt Lake City</v>
      </c>
      <c r="I4637" t="str" cm="1">
        <f t="array" ref="I4637">_xlfn.XLOOKUP(Flights[[#This Row],[Destination]],_xlfn._TRO_TRAILING( Airports!A:A),_xlfn._TRO_TRAILING( Airports!E:E), "Not found")</f>
        <v>UT</v>
      </c>
      <c r="J4637" s="1">
        <v>0.29166666666666669</v>
      </c>
      <c r="K4637" s="22">
        <f>HOUR(Flights[[#This Row],[Scheduled Departure]])</f>
        <v>7</v>
      </c>
      <c r="L4637" s="1">
        <v>0.28888888888888886</v>
      </c>
      <c r="M4637">
        <f>(L4637-J4637)*24*60</f>
        <v>-4.0000000000000657</v>
      </c>
      <c r="N4637" s="16">
        <f>Flights[[#This Row],[Length (min)]]/60</f>
        <v>1.7166666666666666</v>
      </c>
      <c r="O4637">
        <v>103</v>
      </c>
      <c r="P4637">
        <v>590</v>
      </c>
      <c r="Q4637" s="18">
        <f>IFERROR(Flights[[#This Row],[Distance]]/Flights[[#This Row],[Length (hr)]], "")</f>
        <v>343.68932038834953</v>
      </c>
      <c r="R4637" s="1">
        <v>0.41249999999999998</v>
      </c>
      <c r="S4637" s="1" t="str">
        <f>IF(Flights[[#This Row],[Length (hr)]]&lt;2, "No meal", IF(Flights[[#This Row],[Length (hr)]]&lt;3.5, "Light meal", "Full meal"))</f>
        <v>No meal</v>
      </c>
      <c r="T4637" s="1" t="str">
        <f>IF(AND(Flights[[#This Row],[Airline]]="US Airways", Flights[[#This Row],[Meal]]="Full Meal"), "Yes", "No")</f>
        <v>No</v>
      </c>
      <c r="U4637" s="1">
        <v>0.40208333333333335</v>
      </c>
      <c r="V4637">
        <v>-15</v>
      </c>
      <c r="W4637" s="1" t="str">
        <f>IF(Flights[[#This Row],[Arrival Delay]] = "", "Cancelled", IF(Flights[[#This Row],[Arrival Delay]]&gt;15, "Delayed", "On time"))</f>
        <v>On time</v>
      </c>
      <c r="X4637" t="str">
        <f>IF(Flights[[#This Row],[Status]]&lt;&gt;"Delayed","", IF(Flights[[#This Row],[Arrival Delay]]&gt;120, "Severe", IF(Flights[[#This Row],[Arrival Delay]]&gt;60, "Major", "Moderate")))</f>
        <v/>
      </c>
      <c r="Y4637" t="b">
        <v>0</v>
      </c>
      <c r="AA4637" t="str">
        <f>IF(OR(AND(Flights[[#This Row],[Status]]="Cancelled", Flights[[#This Row],[Cancellation Reason]]="Airline/Carrier"), Flights[[#This Row],[Delay Type]]="Severe"), "Yes", "No")</f>
        <v>No</v>
      </c>
    </row>
    <row r="4638" spans="1:27" x14ac:dyDescent="0.3">
      <c r="A4638" s="3">
        <v>42344</v>
      </c>
      <c r="B4638" s="22">
        <f>WEEKNUM(Flights[[#This Row],[Date]], 1)</f>
        <v>50</v>
      </c>
      <c r="C4638" s="22">
        <f>WEEKDAY(Flights[[#This Row],[Date]],1)</f>
        <v>1</v>
      </c>
      <c r="D4638" t="s">
        <v>131</v>
      </c>
      <c r="E4638" t="s">
        <v>1987</v>
      </c>
      <c r="F4638" t="s">
        <v>0</v>
      </c>
      <c r="G4638" t="s">
        <v>3</v>
      </c>
      <c r="H4638" t="str">
        <f>_xlfn.XLOOKUP(Flights[[#This Row],[Destination]], Airports!$A$2:$A$78, Airports!$D$2:$D$78)</f>
        <v>Dallas</v>
      </c>
      <c r="I4638" t="str" cm="1">
        <f t="array" ref="I4638">_xlfn.XLOOKUP(Flights[[#This Row],[Destination]],_xlfn._TRO_TRAILING( Airports!A:A),_xlfn._TRO_TRAILING( Airports!E:E), "Not found")</f>
        <v>TX</v>
      </c>
      <c r="J4638" s="1">
        <v>0.2951388888888889</v>
      </c>
      <c r="K4638" s="22">
        <f>HOUR(Flights[[#This Row],[Scheduled Departure]])</f>
        <v>7</v>
      </c>
      <c r="L4638" s="1">
        <v>0.29166666666666669</v>
      </c>
      <c r="M4638">
        <f>(L4638-J4638)*24*60</f>
        <v>-4.9999999999999822</v>
      </c>
      <c r="N4638" s="16">
        <f>Flights[[#This Row],[Length (min)]]/60</f>
        <v>3.05</v>
      </c>
      <c r="O4638">
        <v>183</v>
      </c>
      <c r="P4638">
        <v>1235</v>
      </c>
      <c r="Q4638" s="18">
        <f>IFERROR(Flights[[#This Row],[Distance]]/Flights[[#This Row],[Length (hr)]], "")</f>
        <v>404.91803278688525</v>
      </c>
      <c r="R4638" s="1">
        <v>0.50416666666666665</v>
      </c>
      <c r="S4638" s="1" t="str">
        <f>IF(Flights[[#This Row],[Length (hr)]]&lt;2, "No meal", IF(Flights[[#This Row],[Length (hr)]]&lt;3.5, "Light meal", "Full meal"))</f>
        <v>Light meal</v>
      </c>
      <c r="T4638" s="1" t="str">
        <f>IF(AND(Flights[[#This Row],[Airline]]="US Airways", Flights[[#This Row],[Meal]]="Full Meal"), "Yes", "No")</f>
        <v>No</v>
      </c>
      <c r="U4638" s="1">
        <v>0.50208333333333333</v>
      </c>
      <c r="V4638">
        <v>-3</v>
      </c>
      <c r="W4638" s="1" t="str">
        <f>IF(Flights[[#This Row],[Arrival Delay]] = "", "Cancelled", IF(Flights[[#This Row],[Arrival Delay]]&gt;15, "Delayed", "On time"))</f>
        <v>On time</v>
      </c>
      <c r="X4638" t="str">
        <f>IF(Flights[[#This Row],[Status]]&lt;&gt;"Delayed","", IF(Flights[[#This Row],[Arrival Delay]]&gt;120, "Severe", IF(Flights[[#This Row],[Arrival Delay]]&gt;60, "Major", "Moderate")))</f>
        <v/>
      </c>
      <c r="Y4638" t="b">
        <v>0</v>
      </c>
      <c r="AA4638" t="str">
        <f>IF(OR(AND(Flights[[#This Row],[Status]]="Cancelled", Flights[[#This Row],[Cancellation Reason]]="Airline/Carrier"), Flights[[#This Row],[Delay Type]]="Severe"), "Yes", "No")</f>
        <v>No</v>
      </c>
    </row>
    <row r="4639" spans="1:27" x14ac:dyDescent="0.3">
      <c r="A4639" s="3">
        <v>42344</v>
      </c>
      <c r="B4639" s="22">
        <f>WEEKNUM(Flights[[#This Row],[Date]], 1)</f>
        <v>50</v>
      </c>
      <c r="C4639" s="22">
        <f>WEEKDAY(Flights[[#This Row],[Date]],1)</f>
        <v>1</v>
      </c>
      <c r="D4639" t="s">
        <v>415</v>
      </c>
      <c r="E4639" t="s">
        <v>1996</v>
      </c>
      <c r="F4639" t="s">
        <v>0</v>
      </c>
      <c r="G4639" t="s">
        <v>10</v>
      </c>
      <c r="H4639" t="str">
        <f>_xlfn.XLOOKUP(Flights[[#This Row],[Destination]], Airports!$A$2:$A$78, Airports!$D$2:$D$78)</f>
        <v>Boston</v>
      </c>
      <c r="I4639" t="str" cm="1">
        <f t="array" ref="I4639">_xlfn.XLOOKUP(Flights[[#This Row],[Destination]],_xlfn._TRO_TRAILING( Airports!A:A),_xlfn._TRO_TRAILING( Airports!E:E), "Not found")</f>
        <v>MA</v>
      </c>
      <c r="J4639" s="1">
        <v>0.35069444444444442</v>
      </c>
      <c r="K4639" s="22">
        <f>HOUR(Flights[[#This Row],[Scheduled Departure]])</f>
        <v>8</v>
      </c>
      <c r="L4639" s="1">
        <v>0.35138888888888886</v>
      </c>
      <c r="M4639">
        <f>(L4639-J4639)*24*60</f>
        <v>0.99999999999999645</v>
      </c>
      <c r="N4639" s="16">
        <f>Flights[[#This Row],[Length (min)]]/60</f>
        <v>5.15</v>
      </c>
      <c r="O4639">
        <v>309</v>
      </c>
      <c r="P4639">
        <v>2611</v>
      </c>
      <c r="Q4639" s="18">
        <f>IFERROR(Flights[[#This Row],[Distance]]/Flights[[#This Row],[Length (hr)]], "")</f>
        <v>506.99029126213588</v>
      </c>
      <c r="R4639" s="1">
        <v>0.70138888888888884</v>
      </c>
      <c r="S4639" s="1" t="str">
        <f>IF(Flights[[#This Row],[Length (hr)]]&lt;2, "No meal", IF(Flights[[#This Row],[Length (hr)]]&lt;3.5, "Light meal", "Full meal"))</f>
        <v>Full meal</v>
      </c>
      <c r="T4639" s="1" t="str">
        <f>IF(AND(Flights[[#This Row],[Airline]]="US Airways", Flights[[#This Row],[Meal]]="Full Meal"), "Yes", "No")</f>
        <v>No</v>
      </c>
      <c r="U4639" s="1">
        <v>0.69097222222222221</v>
      </c>
      <c r="V4639">
        <v>-15</v>
      </c>
      <c r="W4639" s="1" t="str">
        <f>IF(Flights[[#This Row],[Arrival Delay]] = "", "Cancelled", IF(Flights[[#This Row],[Arrival Delay]]&gt;15, "Delayed", "On time"))</f>
        <v>On time</v>
      </c>
      <c r="X4639" t="str">
        <f>IF(Flights[[#This Row],[Status]]&lt;&gt;"Delayed","", IF(Flights[[#This Row],[Arrival Delay]]&gt;120, "Severe", IF(Flights[[#This Row],[Arrival Delay]]&gt;60, "Major", "Moderate")))</f>
        <v/>
      </c>
      <c r="Y4639" t="b">
        <v>0</v>
      </c>
      <c r="AA4639" t="str">
        <f>IF(OR(AND(Flights[[#This Row],[Status]]="Cancelled", Flights[[#This Row],[Cancellation Reason]]="Airline/Carrier"), Flights[[#This Row],[Delay Type]]="Severe"), "Yes", "No")</f>
        <v>No</v>
      </c>
    </row>
    <row r="4640" spans="1:27" x14ac:dyDescent="0.3">
      <c r="A4640" s="3">
        <v>42344</v>
      </c>
      <c r="B4640" s="22">
        <f>WEEKNUM(Flights[[#This Row],[Date]], 1)</f>
        <v>50</v>
      </c>
      <c r="C4640" s="22">
        <f>WEEKDAY(Flights[[#This Row],[Date]],1)</f>
        <v>1</v>
      </c>
      <c r="D4640" t="s">
        <v>416</v>
      </c>
      <c r="E4640" t="s">
        <v>1989</v>
      </c>
      <c r="F4640" t="s">
        <v>0</v>
      </c>
      <c r="G4640" t="s">
        <v>17</v>
      </c>
      <c r="H4640" t="str">
        <f>_xlfn.XLOOKUP(Flights[[#This Row],[Destination]], Airports!$A$2:$A$78, Airports!$D$2:$D$78)</f>
        <v>Honolulu</v>
      </c>
      <c r="I4640" t="str" cm="1">
        <f t="array" ref="I4640">_xlfn.XLOOKUP(Flights[[#This Row],[Destination]],_xlfn._TRO_TRAILING( Airports!A:A),_xlfn._TRO_TRAILING( Airports!E:E), "Not found")</f>
        <v>HI</v>
      </c>
      <c r="J4640" s="1">
        <v>0.35416666666666669</v>
      </c>
      <c r="K4640" s="22">
        <f>HOUR(Flights[[#This Row],[Scheduled Departure]])</f>
        <v>8</v>
      </c>
      <c r="L4640" s="1">
        <v>0.35208333333333336</v>
      </c>
      <c r="M4640">
        <f>(L4640-J4640)*24*60</f>
        <v>-2.9999999999999893</v>
      </c>
      <c r="N4640" s="16">
        <f>Flights[[#This Row],[Length (min)]]/60</f>
        <v>5.8666666666666663</v>
      </c>
      <c r="O4640">
        <v>352</v>
      </c>
      <c r="P4640">
        <v>2556</v>
      </c>
      <c r="Q4640" s="18">
        <f>IFERROR(Flights[[#This Row],[Distance]]/Flights[[#This Row],[Length (hr)]], "")</f>
        <v>435.68181818181819</v>
      </c>
      <c r="R4640" s="1">
        <v>0.52083333333333337</v>
      </c>
      <c r="S4640" s="1" t="str">
        <f>IF(Flights[[#This Row],[Length (hr)]]&lt;2, "No meal", IF(Flights[[#This Row],[Length (hr)]]&lt;3.5, "Light meal", "Full meal"))</f>
        <v>Full meal</v>
      </c>
      <c r="T4640" s="1" t="str">
        <f>IF(AND(Flights[[#This Row],[Airline]]="US Airways", Flights[[#This Row],[Meal]]="Full Meal"), "Yes", "No")</f>
        <v>No</v>
      </c>
      <c r="U4640" s="1">
        <v>0.5131944444444444</v>
      </c>
      <c r="V4640">
        <v>-11</v>
      </c>
      <c r="W4640" s="1" t="str">
        <f>IF(Flights[[#This Row],[Arrival Delay]] = "", "Cancelled", IF(Flights[[#This Row],[Arrival Delay]]&gt;15, "Delayed", "On time"))</f>
        <v>On time</v>
      </c>
      <c r="X4640" t="str">
        <f>IF(Flights[[#This Row],[Status]]&lt;&gt;"Delayed","", IF(Flights[[#This Row],[Arrival Delay]]&gt;120, "Severe", IF(Flights[[#This Row],[Arrival Delay]]&gt;60, "Major", "Moderate")))</f>
        <v/>
      </c>
      <c r="Y4640" t="b">
        <v>0</v>
      </c>
      <c r="AA4640" t="str">
        <f>IF(OR(AND(Flights[[#This Row],[Status]]="Cancelled", Flights[[#This Row],[Cancellation Reason]]="Airline/Carrier"), Flights[[#This Row],[Delay Type]]="Severe"), "Yes", "No")</f>
        <v>No</v>
      </c>
    </row>
    <row r="4641" spans="1:27" x14ac:dyDescent="0.3">
      <c r="A4641" s="3">
        <v>42344</v>
      </c>
      <c r="B4641" s="22">
        <f>WEEKNUM(Flights[[#This Row],[Date]], 1)</f>
        <v>50</v>
      </c>
      <c r="C4641" s="22">
        <f>WEEKDAY(Flights[[#This Row],[Date]],1)</f>
        <v>1</v>
      </c>
      <c r="D4641" t="s">
        <v>1866</v>
      </c>
      <c r="E4641" t="s">
        <v>1995</v>
      </c>
      <c r="F4641" t="s">
        <v>0</v>
      </c>
      <c r="G4641" t="s">
        <v>26</v>
      </c>
      <c r="H4641" t="str">
        <f>_xlfn.XLOOKUP(Flights[[#This Row],[Destination]], Airports!$A$2:$A$78, Airports!$D$2:$D$78)</f>
        <v>Atlanta</v>
      </c>
      <c r="I4641" t="str" cm="1">
        <f t="array" ref="I4641">_xlfn.XLOOKUP(Flights[[#This Row],[Destination]],_xlfn._TRO_TRAILING( Airports!A:A),_xlfn._TRO_TRAILING( Airports!E:E), "Not found")</f>
        <v>GA</v>
      </c>
      <c r="J4641" s="1">
        <v>0.38194444444444442</v>
      </c>
      <c r="K4641" s="22">
        <f>HOUR(Flights[[#This Row],[Scheduled Departure]])</f>
        <v>9</v>
      </c>
      <c r="L4641" s="1">
        <v>0.38124999999999998</v>
      </c>
      <c r="M4641">
        <f>(L4641-J4641)*24*60</f>
        <v>-0.99999999999999645</v>
      </c>
      <c r="N4641" s="16">
        <f>Flights[[#This Row],[Length (min)]]/60</f>
        <v>4.0333333333333332</v>
      </c>
      <c r="O4641">
        <v>242</v>
      </c>
      <c r="P4641">
        <v>1947</v>
      </c>
      <c r="Q4641" s="18">
        <f>IFERROR(Flights[[#This Row],[Distance]]/Flights[[#This Row],[Length (hr)]], "")</f>
        <v>482.72727272727275</v>
      </c>
      <c r="R4641" s="1">
        <v>0.68055555555555558</v>
      </c>
      <c r="S4641" s="1" t="str">
        <f>IF(Flights[[#This Row],[Length (hr)]]&lt;2, "No meal", IF(Flights[[#This Row],[Length (hr)]]&lt;3.5, "Light meal", "Full meal"))</f>
        <v>Full meal</v>
      </c>
      <c r="T4641" s="1" t="str">
        <f>IF(AND(Flights[[#This Row],[Airline]]="US Airways", Flights[[#This Row],[Meal]]="Full Meal"), "Yes", "No")</f>
        <v>No</v>
      </c>
      <c r="U4641" s="1">
        <v>0.6743055555555556</v>
      </c>
      <c r="V4641">
        <v>-9</v>
      </c>
      <c r="W4641" s="1" t="str">
        <f>IF(Flights[[#This Row],[Arrival Delay]] = "", "Cancelled", IF(Flights[[#This Row],[Arrival Delay]]&gt;15, "Delayed", "On time"))</f>
        <v>On time</v>
      </c>
      <c r="X4641" t="str">
        <f>IF(Flights[[#This Row],[Status]]&lt;&gt;"Delayed","", IF(Flights[[#This Row],[Arrival Delay]]&gt;120, "Severe", IF(Flights[[#This Row],[Arrival Delay]]&gt;60, "Major", "Moderate")))</f>
        <v/>
      </c>
      <c r="Y4641" t="b">
        <v>0</v>
      </c>
      <c r="AA4641" t="str">
        <f>IF(OR(AND(Flights[[#This Row],[Status]]="Cancelled", Flights[[#This Row],[Cancellation Reason]]="Airline/Carrier"), Flights[[#This Row],[Delay Type]]="Severe"), "Yes", "No")</f>
        <v>No</v>
      </c>
    </row>
    <row r="4642" spans="1:27" x14ac:dyDescent="0.3">
      <c r="A4642" s="3">
        <v>42344</v>
      </c>
      <c r="B4642" s="22">
        <f>WEEKNUM(Flights[[#This Row],[Date]], 1)</f>
        <v>50</v>
      </c>
      <c r="C4642" s="22">
        <f>WEEKDAY(Flights[[#This Row],[Date]],1)</f>
        <v>1</v>
      </c>
      <c r="D4642" t="s">
        <v>1963</v>
      </c>
      <c r="E4642" t="s">
        <v>1989</v>
      </c>
      <c r="F4642" t="s">
        <v>0</v>
      </c>
      <c r="G4642" t="s">
        <v>24</v>
      </c>
      <c r="H4642" t="str">
        <f>_xlfn.XLOOKUP(Flights[[#This Row],[Destination]], Airports!$A$2:$A$78, Airports!$D$2:$D$78)</f>
        <v>Portland</v>
      </c>
      <c r="I4642" t="str" cm="1">
        <f t="array" ref="I4642">_xlfn.XLOOKUP(Flights[[#This Row],[Destination]],_xlfn._TRO_TRAILING( Airports!A:A),_xlfn._TRO_TRAILING( Airports!E:E), "Not found")</f>
        <v>OR</v>
      </c>
      <c r="J4642" s="1">
        <v>0.40625</v>
      </c>
      <c r="K4642" s="22">
        <f>HOUR(Flights[[#This Row],[Scheduled Departure]])</f>
        <v>9</v>
      </c>
      <c r="L4642" s="1">
        <v>0.42083333333333334</v>
      </c>
      <c r="M4642">
        <f>(L4642-J4642)*24*60</f>
        <v>21.000000000000007</v>
      </c>
      <c r="N4642" s="16">
        <f>Flights[[#This Row],[Length (min)]]/60</f>
        <v>2.3666666666666667</v>
      </c>
      <c r="O4642">
        <v>142</v>
      </c>
      <c r="P4642">
        <v>834</v>
      </c>
      <c r="Q4642" s="18">
        <f>IFERROR(Flights[[#This Row],[Distance]]/Flights[[#This Row],[Length (hr)]], "")</f>
        <v>352.3943661971831</v>
      </c>
      <c r="R4642" s="1">
        <v>0.5131944444444444</v>
      </c>
      <c r="S4642" s="1" t="str">
        <f>IF(Flights[[#This Row],[Length (hr)]]&lt;2, "No meal", IF(Flights[[#This Row],[Length (hr)]]&lt;3.5, "Light meal", "Full meal"))</f>
        <v>Light meal</v>
      </c>
      <c r="T4642" s="1" t="str">
        <f>IF(AND(Flights[[#This Row],[Airline]]="US Airways", Flights[[#This Row],[Meal]]="Full Meal"), "Yes", "No")</f>
        <v>No</v>
      </c>
      <c r="U4642" s="1">
        <v>0.51944444444444449</v>
      </c>
      <c r="V4642">
        <v>9</v>
      </c>
      <c r="W4642" s="1" t="str">
        <f>IF(Flights[[#This Row],[Arrival Delay]] = "", "Cancelled", IF(Flights[[#This Row],[Arrival Delay]]&gt;15, "Delayed", "On time"))</f>
        <v>On time</v>
      </c>
      <c r="X4642" t="str">
        <f>IF(Flights[[#This Row],[Status]]&lt;&gt;"Delayed","", IF(Flights[[#This Row],[Arrival Delay]]&gt;120, "Severe", IF(Flights[[#This Row],[Arrival Delay]]&gt;60, "Major", "Moderate")))</f>
        <v/>
      </c>
      <c r="Y4642" t="b">
        <v>0</v>
      </c>
      <c r="AA4642" t="str">
        <f>IF(OR(AND(Flights[[#This Row],[Status]]="Cancelled", Flights[[#This Row],[Cancellation Reason]]="Airline/Carrier"), Flights[[#This Row],[Delay Type]]="Severe"), "Yes", "No")</f>
        <v>No</v>
      </c>
    </row>
    <row r="4643" spans="1:27" x14ac:dyDescent="0.3">
      <c r="A4643" s="3">
        <v>42344</v>
      </c>
      <c r="B4643" s="22">
        <f>WEEKNUM(Flights[[#This Row],[Date]], 1)</f>
        <v>50</v>
      </c>
      <c r="C4643" s="22">
        <f>WEEKDAY(Flights[[#This Row],[Date]],1)</f>
        <v>1</v>
      </c>
      <c r="D4643" t="s">
        <v>1873</v>
      </c>
      <c r="E4643" t="s">
        <v>1995</v>
      </c>
      <c r="F4643" t="s">
        <v>0</v>
      </c>
      <c r="G4643" t="s">
        <v>349</v>
      </c>
      <c r="H4643" t="str">
        <f>_xlfn.XLOOKUP(Flights[[#This Row],[Destination]], Airports!$A$2:$A$78, Airports!$D$2:$D$78)</f>
        <v>Salt Lake City</v>
      </c>
      <c r="I4643" t="str" cm="1">
        <f t="array" ref="I4643">_xlfn.XLOOKUP(Flights[[#This Row],[Destination]],_xlfn._TRO_TRAILING( Airports!A:A),_xlfn._TRO_TRAILING( Airports!E:E), "Not found")</f>
        <v>UT</v>
      </c>
      <c r="J4643" s="1">
        <v>0.43055555555555558</v>
      </c>
      <c r="K4643" s="22">
        <f>HOUR(Flights[[#This Row],[Scheduled Departure]])</f>
        <v>10</v>
      </c>
      <c r="L4643" s="1">
        <v>0.43194444444444446</v>
      </c>
      <c r="M4643">
        <f>(L4643-J4643)*24*60</f>
        <v>1.9999999999999929</v>
      </c>
      <c r="N4643" s="16">
        <f>Flights[[#This Row],[Length (min)]]/60</f>
        <v>1.6</v>
      </c>
      <c r="O4643">
        <v>96</v>
      </c>
      <c r="P4643">
        <v>590</v>
      </c>
      <c r="Q4643" s="18">
        <f>IFERROR(Flights[[#This Row],[Distance]]/Flights[[#This Row],[Length (hr)]], "")</f>
        <v>368.75</v>
      </c>
      <c r="R4643" s="1">
        <v>0.54513888888888884</v>
      </c>
      <c r="S4643" s="1" t="str">
        <f>IF(Flights[[#This Row],[Length (hr)]]&lt;2, "No meal", IF(Flights[[#This Row],[Length (hr)]]&lt;3.5, "Light meal", "Full meal"))</f>
        <v>No meal</v>
      </c>
      <c r="T4643" s="1" t="str">
        <f>IF(AND(Flights[[#This Row],[Airline]]="US Airways", Flights[[#This Row],[Meal]]="Full Meal"), "Yes", "No")</f>
        <v>No</v>
      </c>
      <c r="U4643" s="1">
        <v>0.54027777777777775</v>
      </c>
      <c r="V4643">
        <v>-7</v>
      </c>
      <c r="W4643" s="1" t="str">
        <f>IF(Flights[[#This Row],[Arrival Delay]] = "", "Cancelled", IF(Flights[[#This Row],[Arrival Delay]]&gt;15, "Delayed", "On time"))</f>
        <v>On time</v>
      </c>
      <c r="X4643" t="str">
        <f>IF(Flights[[#This Row],[Status]]&lt;&gt;"Delayed","", IF(Flights[[#This Row],[Arrival Delay]]&gt;120, "Severe", IF(Flights[[#This Row],[Arrival Delay]]&gt;60, "Major", "Moderate")))</f>
        <v/>
      </c>
      <c r="Y4643" t="b">
        <v>0</v>
      </c>
      <c r="AA4643" t="str">
        <f>IF(OR(AND(Flights[[#This Row],[Status]]="Cancelled", Flights[[#This Row],[Cancellation Reason]]="Airline/Carrier"), Flights[[#This Row],[Delay Type]]="Severe"), "Yes", "No")</f>
        <v>No</v>
      </c>
    </row>
    <row r="4644" spans="1:27" x14ac:dyDescent="0.3">
      <c r="A4644" s="3">
        <v>42344</v>
      </c>
      <c r="B4644" s="22">
        <f>WEEKNUM(Flights[[#This Row],[Date]], 1)</f>
        <v>50</v>
      </c>
      <c r="C4644" s="22">
        <f>WEEKDAY(Flights[[#This Row],[Date]],1)</f>
        <v>1</v>
      </c>
      <c r="D4644" t="s">
        <v>1767</v>
      </c>
      <c r="E4644" t="s">
        <v>1993</v>
      </c>
      <c r="F4644" t="s">
        <v>0</v>
      </c>
      <c r="G4644" t="s">
        <v>26</v>
      </c>
      <c r="H4644" t="str">
        <f>_xlfn.XLOOKUP(Flights[[#This Row],[Destination]], Airports!$A$2:$A$78, Airports!$D$2:$D$78)</f>
        <v>Atlanta</v>
      </c>
      <c r="I4644" t="str" cm="1">
        <f t="array" ref="I4644">_xlfn.XLOOKUP(Flights[[#This Row],[Destination]],_xlfn._TRO_TRAILING( Airports!A:A),_xlfn._TRO_TRAILING( Airports!E:E), "Not found")</f>
        <v>GA</v>
      </c>
      <c r="J4644" s="1">
        <v>0.5</v>
      </c>
      <c r="K4644" s="22">
        <f>HOUR(Flights[[#This Row],[Scheduled Departure]])</f>
        <v>12</v>
      </c>
      <c r="L4644" s="1">
        <v>0.49583333333333335</v>
      </c>
      <c r="M4644">
        <f>(L4644-J4644)*24*60</f>
        <v>-5.9999999999999787</v>
      </c>
      <c r="N4644" s="16">
        <f>Flights[[#This Row],[Length (min)]]/60</f>
        <v>4.9833333333333334</v>
      </c>
      <c r="O4644">
        <v>299</v>
      </c>
      <c r="P4644">
        <v>1947</v>
      </c>
      <c r="Q4644" s="18">
        <f>IFERROR(Flights[[#This Row],[Distance]]/Flights[[#This Row],[Length (hr)]], "")</f>
        <v>390.70234113712377</v>
      </c>
      <c r="R4644" s="1">
        <v>0.79861111111111116</v>
      </c>
      <c r="S4644" s="1" t="str">
        <f>IF(Flights[[#This Row],[Length (hr)]]&lt;2, "No meal", IF(Flights[[#This Row],[Length (hr)]]&lt;3.5, "Light meal", "Full meal"))</f>
        <v>Full meal</v>
      </c>
      <c r="T4644" s="1" t="str">
        <f>IF(AND(Flights[[#This Row],[Airline]]="US Airways", Flights[[#This Row],[Meal]]="Full Meal"), "Yes", "No")</f>
        <v>No</v>
      </c>
      <c r="U4644" s="1">
        <v>0.82847222222222228</v>
      </c>
      <c r="V4644">
        <v>43</v>
      </c>
      <c r="W4644" s="1" t="str">
        <f>IF(Flights[[#This Row],[Arrival Delay]] = "", "Cancelled", IF(Flights[[#This Row],[Arrival Delay]]&gt;15, "Delayed", "On time"))</f>
        <v>Delayed</v>
      </c>
      <c r="X4644" t="str">
        <f>IF(Flights[[#This Row],[Status]]&lt;&gt;"Delayed","", IF(Flights[[#This Row],[Arrival Delay]]&gt;120, "Severe", IF(Flights[[#This Row],[Arrival Delay]]&gt;60, "Major", "Moderate")))</f>
        <v>Moderate</v>
      </c>
      <c r="Y4644" t="b">
        <v>0</v>
      </c>
      <c r="AA4644" t="str">
        <f>IF(OR(AND(Flights[[#This Row],[Status]]="Cancelled", Flights[[#This Row],[Cancellation Reason]]="Airline/Carrier"), Flights[[#This Row],[Delay Type]]="Severe"), "Yes", "No")</f>
        <v>No</v>
      </c>
    </row>
    <row r="4645" spans="1:27" x14ac:dyDescent="0.3">
      <c r="A4645" s="3">
        <v>42344</v>
      </c>
      <c r="B4645" s="22">
        <f>WEEKNUM(Flights[[#This Row],[Date]], 1)</f>
        <v>50</v>
      </c>
      <c r="C4645" s="22">
        <f>WEEKDAY(Flights[[#This Row],[Date]],1)</f>
        <v>1</v>
      </c>
      <c r="D4645" t="s">
        <v>226</v>
      </c>
      <c r="E4645" t="s">
        <v>1987</v>
      </c>
      <c r="F4645" t="s">
        <v>0</v>
      </c>
      <c r="G4645" t="s">
        <v>3</v>
      </c>
      <c r="H4645" t="str">
        <f>_xlfn.XLOOKUP(Flights[[#This Row],[Destination]], Airports!$A$2:$A$78, Airports!$D$2:$D$78)</f>
        <v>Dallas</v>
      </c>
      <c r="I4645" t="str" cm="1">
        <f t="array" ref="I4645">_xlfn.XLOOKUP(Flights[[#This Row],[Destination]],_xlfn._TRO_TRAILING( Airports!A:A),_xlfn._TRO_TRAILING( Airports!E:E), "Not found")</f>
        <v>TX</v>
      </c>
      <c r="J4645" s="1">
        <v>0.65972222222222221</v>
      </c>
      <c r="K4645" s="22">
        <f>HOUR(Flights[[#This Row],[Scheduled Departure]])</f>
        <v>15</v>
      </c>
      <c r="L4645" s="1">
        <v>0.66666666666666663</v>
      </c>
      <c r="M4645">
        <f>(L4645-J4645)*24*60</f>
        <v>9.9999999999999645</v>
      </c>
      <c r="N4645" s="16">
        <f>Flights[[#This Row],[Length (min)]]/60</f>
        <v>2.9166666666666665</v>
      </c>
      <c r="O4645">
        <v>175</v>
      </c>
      <c r="P4645">
        <v>1235</v>
      </c>
      <c r="Q4645" s="18">
        <f>IFERROR(Flights[[#This Row],[Distance]]/Flights[[#This Row],[Length (hr)]], "")</f>
        <v>423.42857142857144</v>
      </c>
      <c r="R4645" s="1">
        <v>0.8666666666666667</v>
      </c>
      <c r="S4645" s="1" t="str">
        <f>IF(Flights[[#This Row],[Length (hr)]]&lt;2, "No meal", IF(Flights[[#This Row],[Length (hr)]]&lt;3.5, "Light meal", "Full meal"))</f>
        <v>Light meal</v>
      </c>
      <c r="T4645" s="1" t="str">
        <f>IF(AND(Flights[[#This Row],[Airline]]="US Airways", Flights[[#This Row],[Meal]]="Full Meal"), "Yes", "No")</f>
        <v>No</v>
      </c>
      <c r="U4645" s="1">
        <v>0.87152777777777779</v>
      </c>
      <c r="V4645">
        <v>7</v>
      </c>
      <c r="W4645" s="1" t="str">
        <f>IF(Flights[[#This Row],[Arrival Delay]] = "", "Cancelled", IF(Flights[[#This Row],[Arrival Delay]]&gt;15, "Delayed", "On time"))</f>
        <v>On time</v>
      </c>
      <c r="X4645" t="str">
        <f>IF(Flights[[#This Row],[Status]]&lt;&gt;"Delayed","", IF(Flights[[#This Row],[Arrival Delay]]&gt;120, "Severe", IF(Flights[[#This Row],[Arrival Delay]]&gt;60, "Major", "Moderate")))</f>
        <v/>
      </c>
      <c r="Y4645" t="b">
        <v>0</v>
      </c>
      <c r="AA4645" t="str">
        <f>IF(OR(AND(Flights[[#This Row],[Status]]="Cancelled", Flights[[#This Row],[Cancellation Reason]]="Airline/Carrier"), Flights[[#This Row],[Delay Type]]="Severe"), "Yes", "No")</f>
        <v>No</v>
      </c>
    </row>
    <row r="4646" spans="1:27" x14ac:dyDescent="0.3">
      <c r="A4646" s="3">
        <v>42344</v>
      </c>
      <c r="B4646" s="22">
        <f>WEEKNUM(Flights[[#This Row],[Date]], 1)</f>
        <v>50</v>
      </c>
      <c r="C4646" s="22">
        <f>WEEKDAY(Flights[[#This Row],[Date]],1)</f>
        <v>1</v>
      </c>
      <c r="D4646" t="s">
        <v>1703</v>
      </c>
      <c r="E4646" t="s">
        <v>1995</v>
      </c>
      <c r="F4646" t="s">
        <v>0</v>
      </c>
      <c r="G4646" t="s">
        <v>7</v>
      </c>
      <c r="H4646" t="str">
        <f>_xlfn.XLOOKUP(Flights[[#This Row],[Destination]], Airports!$A$2:$A$78, Airports!$D$2:$D$78)</f>
        <v>Austin</v>
      </c>
      <c r="I4646" t="str" cm="1">
        <f t="array" ref="I4646">_xlfn.XLOOKUP(Flights[[#This Row],[Destination]],_xlfn._TRO_TRAILING( Airports!A:A),_xlfn._TRO_TRAILING( Airports!E:E), "Not found")</f>
        <v>TX</v>
      </c>
      <c r="J4646" s="1">
        <v>0.75</v>
      </c>
      <c r="K4646" s="22">
        <f>HOUR(Flights[[#This Row],[Scheduled Departure]])</f>
        <v>18</v>
      </c>
      <c r="L4646" s="1">
        <v>0.74930555555555556</v>
      </c>
      <c r="M4646">
        <f>(L4646-J4646)*24*60</f>
        <v>-0.99999999999999645</v>
      </c>
      <c r="N4646" s="16">
        <f>Flights[[#This Row],[Length (min)]]/60</f>
        <v>3</v>
      </c>
      <c r="O4646">
        <v>180</v>
      </c>
      <c r="P4646">
        <v>1242</v>
      </c>
      <c r="Q4646" s="18">
        <f>IFERROR(Flights[[#This Row],[Distance]]/Flights[[#This Row],[Length (hr)]], "")</f>
        <v>414</v>
      </c>
      <c r="R4646" s="1">
        <v>0.95138888888888884</v>
      </c>
      <c r="S4646" s="1" t="str">
        <f>IF(Flights[[#This Row],[Length (hr)]]&lt;2, "No meal", IF(Flights[[#This Row],[Length (hr)]]&lt;3.5, "Light meal", "Full meal"))</f>
        <v>Light meal</v>
      </c>
      <c r="T4646" s="1" t="str">
        <f>IF(AND(Flights[[#This Row],[Airline]]="US Airways", Flights[[#This Row],[Meal]]="Full Meal"), "Yes", "No")</f>
        <v>No</v>
      </c>
      <c r="U4646" s="1">
        <v>0.95763888888888893</v>
      </c>
      <c r="V4646">
        <v>9</v>
      </c>
      <c r="W4646" s="1" t="str">
        <f>IF(Flights[[#This Row],[Arrival Delay]] = "", "Cancelled", IF(Flights[[#This Row],[Arrival Delay]]&gt;15, "Delayed", "On time"))</f>
        <v>On time</v>
      </c>
      <c r="X4646" t="str">
        <f>IF(Flights[[#This Row],[Status]]&lt;&gt;"Delayed","", IF(Flights[[#This Row],[Arrival Delay]]&gt;120, "Severe", IF(Flights[[#This Row],[Arrival Delay]]&gt;60, "Major", "Moderate")))</f>
        <v/>
      </c>
      <c r="Y4646" t="b">
        <v>0</v>
      </c>
      <c r="AA4646" t="str">
        <f>IF(OR(AND(Flights[[#This Row],[Status]]="Cancelled", Flights[[#This Row],[Cancellation Reason]]="Airline/Carrier"), Flights[[#This Row],[Delay Type]]="Severe"), "Yes", "No")</f>
        <v>No</v>
      </c>
    </row>
    <row r="4647" spans="1:27" x14ac:dyDescent="0.3">
      <c r="A4647" s="3">
        <v>42344</v>
      </c>
      <c r="B4647" s="22">
        <f>WEEKNUM(Flights[[#This Row],[Date]], 1)</f>
        <v>50</v>
      </c>
      <c r="C4647" s="22">
        <f>WEEKDAY(Flights[[#This Row],[Date]],1)</f>
        <v>1</v>
      </c>
      <c r="D4647" t="s">
        <v>1447</v>
      </c>
      <c r="E4647" t="s">
        <v>1995</v>
      </c>
      <c r="F4647" t="s">
        <v>0</v>
      </c>
      <c r="G4647" t="s">
        <v>23</v>
      </c>
      <c r="H4647" t="str">
        <f>_xlfn.XLOOKUP(Flights[[#This Row],[Destination]], Airports!$A$2:$A$78, Airports!$D$2:$D$78)</f>
        <v>Indianapolis</v>
      </c>
      <c r="I4647" t="str" cm="1">
        <f t="array" ref="I4647">_xlfn.XLOOKUP(Flights[[#This Row],[Destination]],_xlfn._TRO_TRAILING( Airports!A:A),_xlfn._TRO_TRAILING( Airports!E:E), "Not found")</f>
        <v>IN</v>
      </c>
      <c r="J4647" s="1">
        <v>0.75</v>
      </c>
      <c r="K4647" s="22">
        <f>HOUR(Flights[[#This Row],[Scheduled Departure]])</f>
        <v>18</v>
      </c>
      <c r="L4647" s="1">
        <v>0.75208333333333333</v>
      </c>
      <c r="M4647">
        <f>(L4647-J4647)*24*60</f>
        <v>2.9999999999999893</v>
      </c>
      <c r="N4647" s="16">
        <f>Flights[[#This Row],[Length (min)]]/60</f>
        <v>3.8</v>
      </c>
      <c r="O4647">
        <v>228</v>
      </c>
      <c r="P4647">
        <v>1814</v>
      </c>
      <c r="Q4647" s="18">
        <f>IFERROR(Flights[[#This Row],[Distance]]/Flights[[#This Row],[Length (hr)]], "")</f>
        <v>477.36842105263162</v>
      </c>
      <c r="R4647" s="1">
        <v>3.4722222222222224E-2</v>
      </c>
      <c r="S4647" s="1" t="str">
        <f>IF(Flights[[#This Row],[Length (hr)]]&lt;2, "No meal", IF(Flights[[#This Row],[Length (hr)]]&lt;3.5, "Light meal", "Full meal"))</f>
        <v>Full meal</v>
      </c>
      <c r="T4647" s="1" t="str">
        <f>IF(AND(Flights[[#This Row],[Airline]]="US Airways", Flights[[#This Row],[Meal]]="Full Meal"), "Yes", "No")</f>
        <v>No</v>
      </c>
      <c r="U4647" s="1">
        <v>3.5416666666666666E-2</v>
      </c>
      <c r="V4647">
        <v>1</v>
      </c>
      <c r="W4647" s="1" t="str">
        <f>IF(Flights[[#This Row],[Arrival Delay]] = "", "Cancelled", IF(Flights[[#This Row],[Arrival Delay]]&gt;15, "Delayed", "On time"))</f>
        <v>On time</v>
      </c>
      <c r="X4647" t="str">
        <f>IF(Flights[[#This Row],[Status]]&lt;&gt;"Delayed","", IF(Flights[[#This Row],[Arrival Delay]]&gt;120, "Severe", IF(Flights[[#This Row],[Arrival Delay]]&gt;60, "Major", "Moderate")))</f>
        <v/>
      </c>
      <c r="Y4647" t="b">
        <v>0</v>
      </c>
      <c r="AA4647" t="str">
        <f>IF(OR(AND(Flights[[#This Row],[Status]]="Cancelled", Flights[[#This Row],[Cancellation Reason]]="Airline/Carrier"), Flights[[#This Row],[Delay Type]]="Severe"), "Yes", "No")</f>
        <v>No</v>
      </c>
    </row>
    <row r="4648" spans="1:27" x14ac:dyDescent="0.3">
      <c r="A4648" s="3">
        <v>42344</v>
      </c>
      <c r="B4648" s="22">
        <f>WEEKNUM(Flights[[#This Row],[Date]], 1)</f>
        <v>50</v>
      </c>
      <c r="C4648" s="22">
        <f>WEEKDAY(Flights[[#This Row],[Date]],1)</f>
        <v>1</v>
      </c>
      <c r="D4648" t="s">
        <v>586</v>
      </c>
      <c r="E4648" t="s">
        <v>1989</v>
      </c>
      <c r="F4648" t="s">
        <v>0</v>
      </c>
      <c r="G4648" t="s">
        <v>17</v>
      </c>
      <c r="H4648" t="str">
        <f>_xlfn.XLOOKUP(Flights[[#This Row],[Destination]], Airports!$A$2:$A$78, Airports!$D$2:$D$78)</f>
        <v>Honolulu</v>
      </c>
      <c r="I4648" t="str" cm="1">
        <f t="array" ref="I4648">_xlfn.XLOOKUP(Flights[[#This Row],[Destination]],_xlfn._TRO_TRAILING( Airports!A:A),_xlfn._TRO_TRAILING( Airports!E:E), "Not found")</f>
        <v>HI</v>
      </c>
      <c r="J4648" s="1">
        <v>0.78819444444444442</v>
      </c>
      <c r="K4648" s="22">
        <f>HOUR(Flights[[#This Row],[Scheduled Departure]])</f>
        <v>18</v>
      </c>
      <c r="L4648" s="1">
        <v>0.78333333333333333</v>
      </c>
      <c r="M4648">
        <f>(L4648-J4648)*24*60</f>
        <v>-6.9999999999999751</v>
      </c>
      <c r="N4648" s="16">
        <f>Flights[[#This Row],[Length (min)]]/60</f>
        <v>5.5</v>
      </c>
      <c r="O4648">
        <v>330</v>
      </c>
      <c r="P4648">
        <v>2556</v>
      </c>
      <c r="Q4648" s="18">
        <f>IFERROR(Flights[[#This Row],[Distance]]/Flights[[#This Row],[Length (hr)]], "")</f>
        <v>464.72727272727275</v>
      </c>
      <c r="R4648" s="1">
        <v>0.94930555555555551</v>
      </c>
      <c r="S4648" s="1" t="str">
        <f>IF(Flights[[#This Row],[Length (hr)]]&lt;2, "No meal", IF(Flights[[#This Row],[Length (hr)]]&lt;3.5, "Light meal", "Full meal"))</f>
        <v>Full meal</v>
      </c>
      <c r="T4648" s="1" t="str">
        <f>IF(AND(Flights[[#This Row],[Airline]]="US Airways", Flights[[#This Row],[Meal]]="Full Meal"), "Yes", "No")</f>
        <v>No</v>
      </c>
      <c r="U4648" s="1">
        <v>0.9291666666666667</v>
      </c>
      <c r="V4648">
        <v>-29</v>
      </c>
      <c r="W4648" s="1" t="str">
        <f>IF(Flights[[#This Row],[Arrival Delay]] = "", "Cancelled", IF(Flights[[#This Row],[Arrival Delay]]&gt;15, "Delayed", "On time"))</f>
        <v>On time</v>
      </c>
      <c r="X4648" t="str">
        <f>IF(Flights[[#This Row],[Status]]&lt;&gt;"Delayed","", IF(Flights[[#This Row],[Arrival Delay]]&gt;120, "Severe", IF(Flights[[#This Row],[Arrival Delay]]&gt;60, "Major", "Moderate")))</f>
        <v/>
      </c>
      <c r="Y4648" t="b">
        <v>0</v>
      </c>
      <c r="AA4648" t="str">
        <f>IF(OR(AND(Flights[[#This Row],[Status]]="Cancelled", Flights[[#This Row],[Cancellation Reason]]="Airline/Carrier"), Flights[[#This Row],[Delay Type]]="Severe"), "Yes", "No")</f>
        <v>No</v>
      </c>
    </row>
    <row r="4649" spans="1:27" x14ac:dyDescent="0.3">
      <c r="A4649" s="3">
        <v>42344</v>
      </c>
      <c r="B4649" s="22">
        <f>WEEKNUM(Flights[[#This Row],[Date]], 1)</f>
        <v>50</v>
      </c>
      <c r="C4649" s="22">
        <f>WEEKDAY(Flights[[#This Row],[Date]],1)</f>
        <v>1</v>
      </c>
      <c r="D4649" t="s">
        <v>1961</v>
      </c>
      <c r="E4649" t="s">
        <v>1994</v>
      </c>
      <c r="F4649" t="s">
        <v>0</v>
      </c>
      <c r="G4649" t="s">
        <v>340</v>
      </c>
      <c r="H4649" t="str">
        <f>_xlfn.XLOOKUP(Flights[[#This Row],[Destination]], Airports!$A$2:$A$78, Airports!$D$2:$D$78)</f>
        <v>San Antonio</v>
      </c>
      <c r="I4649" t="str" cm="1">
        <f t="array" ref="I4649">_xlfn.XLOOKUP(Flights[[#This Row],[Destination]],_xlfn._TRO_TRAILING( Airports!A:A),_xlfn._TRO_TRAILING( Airports!E:E), "Not found")</f>
        <v>TX</v>
      </c>
      <c r="J4649" s="1">
        <v>0.81805555555555554</v>
      </c>
      <c r="K4649" s="22">
        <f>HOUR(Flights[[#This Row],[Scheduled Departure]])</f>
        <v>19</v>
      </c>
      <c r="L4649" s="1">
        <v>0.85555555555555551</v>
      </c>
      <c r="M4649">
        <f>(L4649-J4649)*24*60</f>
        <v>53.999999999999972</v>
      </c>
      <c r="N4649" s="16">
        <f>Flights[[#This Row],[Length (min)]]/60</f>
        <v>2.8166666666666669</v>
      </c>
      <c r="O4649">
        <v>169</v>
      </c>
      <c r="P4649">
        <v>1211</v>
      </c>
      <c r="Q4649" s="18">
        <f>IFERROR(Flights[[#This Row],[Distance]]/Flights[[#This Row],[Length (hr)]], "")</f>
        <v>429.94082840236683</v>
      </c>
      <c r="R4649" s="1">
        <v>2.013888888888889E-2</v>
      </c>
      <c r="S4649" s="1" t="str">
        <f>IF(Flights[[#This Row],[Length (hr)]]&lt;2, "No meal", IF(Flights[[#This Row],[Length (hr)]]&lt;3.5, "Light meal", "Full meal"))</f>
        <v>Light meal</v>
      </c>
      <c r="T4649" s="1" t="str">
        <f>IF(AND(Flights[[#This Row],[Airline]]="US Airways", Flights[[#This Row],[Meal]]="Full Meal"), "Yes", "No")</f>
        <v>No</v>
      </c>
      <c r="U4649" s="1">
        <v>5.6250000000000001E-2</v>
      </c>
      <c r="V4649">
        <v>52</v>
      </c>
      <c r="W4649" s="1" t="str">
        <f>IF(Flights[[#This Row],[Arrival Delay]] = "", "Cancelled", IF(Flights[[#This Row],[Arrival Delay]]&gt;15, "Delayed", "On time"))</f>
        <v>Delayed</v>
      </c>
      <c r="X4649" t="str">
        <f>IF(Flights[[#This Row],[Status]]&lt;&gt;"Delayed","", IF(Flights[[#This Row],[Arrival Delay]]&gt;120, "Severe", IF(Flights[[#This Row],[Arrival Delay]]&gt;60, "Major", "Moderate")))</f>
        <v>Moderate</v>
      </c>
      <c r="Y4649" t="b">
        <v>0</v>
      </c>
      <c r="AA4649" t="str">
        <f>IF(OR(AND(Flights[[#This Row],[Status]]="Cancelled", Flights[[#This Row],[Cancellation Reason]]="Airline/Carrier"), Flights[[#This Row],[Delay Type]]="Severe"), "Yes", "No")</f>
        <v>No</v>
      </c>
    </row>
    <row r="4650" spans="1:27" x14ac:dyDescent="0.3">
      <c r="A4650" s="3">
        <v>42344</v>
      </c>
      <c r="B4650" s="22">
        <f>WEEKNUM(Flights[[#This Row],[Date]], 1)</f>
        <v>50</v>
      </c>
      <c r="C4650" s="22">
        <f>WEEKDAY(Flights[[#This Row],[Date]],1)</f>
        <v>1</v>
      </c>
      <c r="D4650" t="s">
        <v>1551</v>
      </c>
      <c r="E4650" t="s">
        <v>1991</v>
      </c>
      <c r="F4650" t="s">
        <v>0</v>
      </c>
      <c r="G4650" t="s">
        <v>24</v>
      </c>
      <c r="H4650" t="str">
        <f>_xlfn.XLOOKUP(Flights[[#This Row],[Destination]], Airports!$A$2:$A$78, Airports!$D$2:$D$78)</f>
        <v>Portland</v>
      </c>
      <c r="I4650" t="str" cm="1">
        <f t="array" ref="I4650">_xlfn.XLOOKUP(Flights[[#This Row],[Destination]],_xlfn._TRO_TRAILING( Airports!A:A),_xlfn._TRO_TRAILING( Airports!E:E), "Not found")</f>
        <v>OR</v>
      </c>
      <c r="J4650" s="1">
        <v>0.81944444444444442</v>
      </c>
      <c r="K4650" s="22">
        <f>HOUR(Flights[[#This Row],[Scheduled Departure]])</f>
        <v>19</v>
      </c>
      <c r="L4650" s="1">
        <v>0.8125</v>
      </c>
      <c r="M4650">
        <f>(L4650-J4650)*24*60</f>
        <v>-9.9999999999999645</v>
      </c>
      <c r="N4650" s="16">
        <f>Flights[[#This Row],[Length (min)]]/60</f>
        <v>2.4</v>
      </c>
      <c r="O4650">
        <v>144</v>
      </c>
      <c r="P4650">
        <v>834</v>
      </c>
      <c r="Q4650" s="18">
        <f>IFERROR(Flights[[#This Row],[Distance]]/Flights[[#This Row],[Length (hr)]], "")</f>
        <v>347.5</v>
      </c>
      <c r="R4650" s="1">
        <v>0.92152777777777772</v>
      </c>
      <c r="S4650" s="1" t="str">
        <f>IF(Flights[[#This Row],[Length (hr)]]&lt;2, "No meal", IF(Flights[[#This Row],[Length (hr)]]&lt;3.5, "Light meal", "Full meal"))</f>
        <v>Light meal</v>
      </c>
      <c r="T4650" s="1" t="str">
        <f>IF(AND(Flights[[#This Row],[Airline]]="US Airways", Flights[[#This Row],[Meal]]="Full Meal"), "Yes", "No")</f>
        <v>No</v>
      </c>
      <c r="U4650" s="1">
        <v>0.91249999999999998</v>
      </c>
      <c r="V4650">
        <v>-13</v>
      </c>
      <c r="W4650" s="1" t="str">
        <f>IF(Flights[[#This Row],[Arrival Delay]] = "", "Cancelled", IF(Flights[[#This Row],[Arrival Delay]]&gt;15, "Delayed", "On time"))</f>
        <v>On time</v>
      </c>
      <c r="X4650" t="str">
        <f>IF(Flights[[#This Row],[Status]]&lt;&gt;"Delayed","", IF(Flights[[#This Row],[Arrival Delay]]&gt;120, "Severe", IF(Flights[[#This Row],[Arrival Delay]]&gt;60, "Major", "Moderate")))</f>
        <v/>
      </c>
      <c r="Y4650" t="b">
        <v>0</v>
      </c>
      <c r="AA4650" t="str">
        <f>IF(OR(AND(Flights[[#This Row],[Status]]="Cancelled", Flights[[#This Row],[Cancellation Reason]]="Airline/Carrier"), Flights[[#This Row],[Delay Type]]="Severe"), "Yes", "No")</f>
        <v>No</v>
      </c>
    </row>
    <row r="4651" spans="1:27" x14ac:dyDescent="0.3">
      <c r="A4651" s="3">
        <v>42344</v>
      </c>
      <c r="B4651" s="22">
        <f>WEEKNUM(Flights[[#This Row],[Date]], 1)</f>
        <v>50</v>
      </c>
      <c r="C4651" s="22">
        <f>WEEKDAY(Flights[[#This Row],[Date]],1)</f>
        <v>1</v>
      </c>
      <c r="D4651" t="s">
        <v>1836</v>
      </c>
      <c r="E4651" t="s">
        <v>1989</v>
      </c>
      <c r="F4651" t="s">
        <v>0</v>
      </c>
      <c r="G4651" t="s">
        <v>347</v>
      </c>
      <c r="H4651" t="str">
        <f>_xlfn.XLOOKUP(Flights[[#This Row],[Destination]], Airports!$A$2:$A$78, Airports!$D$2:$D$78)</f>
        <v>San Jose</v>
      </c>
      <c r="I4651" t="str" cm="1">
        <f t="array" ref="I4651">_xlfn.XLOOKUP(Flights[[#This Row],[Destination]],_xlfn._TRO_TRAILING( Airports!A:A),_xlfn._TRO_TRAILING( Airports!E:E), "Not found")</f>
        <v>CA</v>
      </c>
      <c r="J4651" s="1">
        <v>0.92361111111111116</v>
      </c>
      <c r="K4651" s="22">
        <f>HOUR(Flights[[#This Row],[Scheduled Departure]])</f>
        <v>22</v>
      </c>
      <c r="L4651" s="1">
        <v>0.93055555555555558</v>
      </c>
      <c r="M4651">
        <f>(L4651-J4651)*24*60</f>
        <v>9.9999999999999645</v>
      </c>
      <c r="N4651" s="16">
        <f>Flights[[#This Row],[Length (min)]]/60</f>
        <v>1</v>
      </c>
      <c r="O4651">
        <v>60</v>
      </c>
      <c r="P4651">
        <v>308</v>
      </c>
      <c r="Q4651" s="18">
        <f>IFERROR(Flights[[#This Row],[Distance]]/Flights[[#This Row],[Length (hr)]], "")</f>
        <v>308</v>
      </c>
      <c r="R4651" s="1">
        <v>0.97777777777777775</v>
      </c>
      <c r="S4651" s="1" t="str">
        <f>IF(Flights[[#This Row],[Length (hr)]]&lt;2, "No meal", IF(Flights[[#This Row],[Length (hr)]]&lt;3.5, "Light meal", "Full meal"))</f>
        <v>No meal</v>
      </c>
      <c r="T4651" s="1" t="str">
        <f>IF(AND(Flights[[#This Row],[Airline]]="US Airways", Flights[[#This Row],[Meal]]="Full Meal"), "Yes", "No")</f>
        <v>No</v>
      </c>
      <c r="U4651" s="1">
        <v>0.97222222222222221</v>
      </c>
      <c r="V4651">
        <v>-8</v>
      </c>
      <c r="W4651" s="1" t="str">
        <f>IF(Flights[[#This Row],[Arrival Delay]] = "", "Cancelled", IF(Flights[[#This Row],[Arrival Delay]]&gt;15, "Delayed", "On time"))</f>
        <v>On time</v>
      </c>
      <c r="X4651" t="str">
        <f>IF(Flights[[#This Row],[Status]]&lt;&gt;"Delayed","", IF(Flights[[#This Row],[Arrival Delay]]&gt;120, "Severe", IF(Flights[[#This Row],[Arrival Delay]]&gt;60, "Major", "Moderate")))</f>
        <v/>
      </c>
      <c r="Y4651" t="b">
        <v>0</v>
      </c>
      <c r="AA4651" t="str">
        <f>IF(OR(AND(Flights[[#This Row],[Status]]="Cancelled", Flights[[#This Row],[Cancellation Reason]]="Airline/Carrier"), Flights[[#This Row],[Delay Type]]="Severe"), "Yes", "No")</f>
        <v>No</v>
      </c>
    </row>
    <row r="4652" spans="1:27" x14ac:dyDescent="0.3">
      <c r="A4652" s="3">
        <v>42344</v>
      </c>
      <c r="B4652" s="22">
        <f>WEEKNUM(Flights[[#This Row],[Date]], 1)</f>
        <v>50</v>
      </c>
      <c r="C4652" s="22">
        <f>WEEKDAY(Flights[[#This Row],[Date]],1)</f>
        <v>1</v>
      </c>
      <c r="D4652" t="s">
        <v>1809</v>
      </c>
      <c r="E4652" t="s">
        <v>1990</v>
      </c>
      <c r="F4652" t="s">
        <v>0</v>
      </c>
      <c r="G4652" t="s">
        <v>262</v>
      </c>
      <c r="H4652" t="str">
        <f>_xlfn.XLOOKUP(Flights[[#This Row],[Destination]], Airports!$A$2:$A$78, Airports!$D$2:$D$78)</f>
        <v>Cleveland</v>
      </c>
      <c r="I4652" t="str" cm="1">
        <f t="array" ref="I4652">_xlfn.XLOOKUP(Flights[[#This Row],[Destination]],_xlfn._TRO_TRAILING( Airports!A:A),_xlfn._TRO_TRAILING( Airports!E:E), "Not found")</f>
        <v>OH</v>
      </c>
      <c r="J4652" s="1">
        <v>0.9375</v>
      </c>
      <c r="K4652" s="22">
        <f>HOUR(Flights[[#This Row],[Scheduled Departure]])</f>
        <v>22</v>
      </c>
      <c r="L4652" s="1">
        <v>0.93333333333333335</v>
      </c>
      <c r="M4652">
        <f>(L4652-J4652)*24*60</f>
        <v>-5.9999999999999787</v>
      </c>
      <c r="N4652" s="16">
        <f>Flights[[#This Row],[Length (min)]]/60</f>
        <v>4.2</v>
      </c>
      <c r="O4652">
        <v>252</v>
      </c>
      <c r="P4652">
        <v>2052</v>
      </c>
      <c r="Q4652" s="18">
        <f>IFERROR(Flights[[#This Row],[Distance]]/Flights[[#This Row],[Length (hr)]], "")</f>
        <v>488.57142857142856</v>
      </c>
      <c r="R4652" s="1">
        <v>0.24930555555555556</v>
      </c>
      <c r="S4652" s="1" t="str">
        <f>IF(Flights[[#This Row],[Length (hr)]]&lt;2, "No meal", IF(Flights[[#This Row],[Length (hr)]]&lt;3.5, "Light meal", "Full meal"))</f>
        <v>Full meal</v>
      </c>
      <c r="T4652" s="1" t="str">
        <f>IF(AND(Flights[[#This Row],[Airline]]="US Airways", Flights[[#This Row],[Meal]]="Full Meal"), "Yes", "No")</f>
        <v>No</v>
      </c>
      <c r="U4652" s="1">
        <v>0.23333333333333334</v>
      </c>
      <c r="V4652">
        <v>-23</v>
      </c>
      <c r="W4652" s="1" t="str">
        <f>IF(Flights[[#This Row],[Arrival Delay]] = "", "Cancelled", IF(Flights[[#This Row],[Arrival Delay]]&gt;15, "Delayed", "On time"))</f>
        <v>On time</v>
      </c>
      <c r="X4652" t="str">
        <f>IF(Flights[[#This Row],[Status]]&lt;&gt;"Delayed","", IF(Flights[[#This Row],[Arrival Delay]]&gt;120, "Severe", IF(Flights[[#This Row],[Arrival Delay]]&gt;60, "Major", "Moderate")))</f>
        <v/>
      </c>
      <c r="Y4652" t="b">
        <v>0</v>
      </c>
      <c r="AA4652" t="str">
        <f>IF(OR(AND(Flights[[#This Row],[Status]]="Cancelled", Flights[[#This Row],[Cancellation Reason]]="Airline/Carrier"), Flights[[#This Row],[Delay Type]]="Severe"), "Yes", "No")</f>
        <v>No</v>
      </c>
    </row>
    <row r="4653" spans="1:27" x14ac:dyDescent="0.3">
      <c r="A4653" s="3">
        <v>42345</v>
      </c>
      <c r="B4653" s="22">
        <f>WEEKNUM(Flights[[#This Row],[Date]], 1)</f>
        <v>50</v>
      </c>
      <c r="C4653" s="22">
        <f>WEEKDAY(Flights[[#This Row],[Date]],1)</f>
        <v>2</v>
      </c>
      <c r="D4653" t="s">
        <v>1944</v>
      </c>
      <c r="E4653" t="s">
        <v>1993</v>
      </c>
      <c r="F4653" t="s">
        <v>0</v>
      </c>
      <c r="G4653" t="s">
        <v>318</v>
      </c>
      <c r="H4653" t="str">
        <f>_xlfn.XLOOKUP(Flights[[#This Row],[Destination]], Airports!$A$2:$A$78, Airports!$D$2:$D$78)</f>
        <v>Oakland</v>
      </c>
      <c r="I4653" t="str" cm="1">
        <f t="array" ref="I4653">_xlfn.XLOOKUP(Flights[[#This Row],[Destination]],_xlfn._TRO_TRAILING( Airports!A:A),_xlfn._TRO_TRAILING( Airports!E:E), "Not found")</f>
        <v>CA</v>
      </c>
      <c r="J4653" s="1">
        <v>0.25</v>
      </c>
      <c r="K4653" s="22">
        <f>HOUR(Flights[[#This Row],[Scheduled Departure]])</f>
        <v>6</v>
      </c>
      <c r="L4653" s="1">
        <v>0.26111111111111113</v>
      </c>
      <c r="M4653">
        <f>(L4653-J4653)*24*60</f>
        <v>16.000000000000021</v>
      </c>
      <c r="N4653" s="16">
        <f>Flights[[#This Row],[Length (min)]]/60</f>
        <v>1.4333333333333333</v>
      </c>
      <c r="O4653">
        <v>86</v>
      </c>
      <c r="P4653">
        <v>337</v>
      </c>
      <c r="Q4653" s="18">
        <f>IFERROR(Flights[[#This Row],[Distance]]/Flights[[#This Row],[Length (hr)]], "")</f>
        <v>235.11627906976744</v>
      </c>
      <c r="R4653" s="1">
        <v>0.30208333333333331</v>
      </c>
      <c r="S4653" s="1" t="str">
        <f>IF(Flights[[#This Row],[Length (hr)]]&lt;2, "No meal", IF(Flights[[#This Row],[Length (hr)]]&lt;3.5, "Light meal", "Full meal"))</f>
        <v>No meal</v>
      </c>
      <c r="T4653" s="1" t="str">
        <f>IF(AND(Flights[[#This Row],[Airline]]="US Airways", Flights[[#This Row],[Meal]]="Full Meal"), "Yes", "No")</f>
        <v>No</v>
      </c>
      <c r="U4653" s="1">
        <v>0.32083333333333336</v>
      </c>
      <c r="V4653">
        <v>27</v>
      </c>
      <c r="W4653" s="1" t="str">
        <f>IF(Flights[[#This Row],[Arrival Delay]] = "", "Cancelled", IF(Flights[[#This Row],[Arrival Delay]]&gt;15, "Delayed", "On time"))</f>
        <v>Delayed</v>
      </c>
      <c r="X4653" t="str">
        <f>IF(Flights[[#This Row],[Status]]&lt;&gt;"Delayed","", IF(Flights[[#This Row],[Arrival Delay]]&gt;120, "Severe", IF(Flights[[#This Row],[Arrival Delay]]&gt;60, "Major", "Moderate")))</f>
        <v>Moderate</v>
      </c>
      <c r="Y4653" t="b">
        <v>0</v>
      </c>
      <c r="AA4653" t="str">
        <f>IF(OR(AND(Flights[[#This Row],[Status]]="Cancelled", Flights[[#This Row],[Cancellation Reason]]="Airline/Carrier"), Flights[[#This Row],[Delay Type]]="Severe"), "Yes", "No")</f>
        <v>No</v>
      </c>
    </row>
    <row r="4654" spans="1:27" x14ac:dyDescent="0.3">
      <c r="A4654" s="3">
        <v>42345</v>
      </c>
      <c r="B4654" s="22">
        <f>WEEKNUM(Flights[[#This Row],[Date]], 1)</f>
        <v>50</v>
      </c>
      <c r="C4654" s="22">
        <f>WEEKDAY(Flights[[#This Row],[Date]],1)</f>
        <v>2</v>
      </c>
      <c r="D4654" t="s">
        <v>244</v>
      </c>
      <c r="E4654" t="s">
        <v>1987</v>
      </c>
      <c r="F4654" t="s">
        <v>0</v>
      </c>
      <c r="G4654" t="s">
        <v>9</v>
      </c>
      <c r="H4654" t="str">
        <f>_xlfn.XLOOKUP(Flights[[#This Row],[Destination]], Airports!$A$2:$A$78, Airports!$D$2:$D$78)</f>
        <v>San Francisco</v>
      </c>
      <c r="I4654" t="str" cm="1">
        <f t="array" ref="I4654">_xlfn.XLOOKUP(Flights[[#This Row],[Destination]],_xlfn._TRO_TRAILING( Airports!A:A),_xlfn._TRO_TRAILING( Airports!E:E), "Not found")</f>
        <v>CA</v>
      </c>
      <c r="J4654" s="1">
        <v>0.33333333333333331</v>
      </c>
      <c r="K4654" s="22">
        <f>HOUR(Flights[[#This Row],[Scheduled Departure]])</f>
        <v>8</v>
      </c>
      <c r="L4654" s="1">
        <v>0.35625000000000001</v>
      </c>
      <c r="M4654">
        <f>(L4654-J4654)*24*60</f>
        <v>33.000000000000043</v>
      </c>
      <c r="N4654" s="16">
        <f>Flights[[#This Row],[Length (min)]]/60</f>
        <v>1.6</v>
      </c>
      <c r="O4654">
        <v>96</v>
      </c>
      <c r="P4654">
        <v>337</v>
      </c>
      <c r="Q4654" s="18">
        <f>IFERROR(Flights[[#This Row],[Distance]]/Flights[[#This Row],[Length (hr)]], "")</f>
        <v>210.625</v>
      </c>
      <c r="R4654" s="1">
        <v>0.3923611111111111</v>
      </c>
      <c r="S4654" s="1" t="str">
        <f>IF(Flights[[#This Row],[Length (hr)]]&lt;2, "No meal", IF(Flights[[#This Row],[Length (hr)]]&lt;3.5, "Light meal", "Full meal"))</f>
        <v>No meal</v>
      </c>
      <c r="T4654" s="1" t="str">
        <f>IF(AND(Flights[[#This Row],[Airline]]="US Airways", Flights[[#This Row],[Meal]]="Full Meal"), "Yes", "No")</f>
        <v>No</v>
      </c>
      <c r="U4654" s="1">
        <v>0.42291666666666666</v>
      </c>
      <c r="V4654">
        <v>44</v>
      </c>
      <c r="W4654" s="1" t="str">
        <f>IF(Flights[[#This Row],[Arrival Delay]] = "", "Cancelled", IF(Flights[[#This Row],[Arrival Delay]]&gt;15, "Delayed", "On time"))</f>
        <v>Delayed</v>
      </c>
      <c r="X4654" t="str">
        <f>IF(Flights[[#This Row],[Status]]&lt;&gt;"Delayed","", IF(Flights[[#This Row],[Arrival Delay]]&gt;120, "Severe", IF(Flights[[#This Row],[Arrival Delay]]&gt;60, "Major", "Moderate")))</f>
        <v>Moderate</v>
      </c>
      <c r="Y4654" t="b">
        <v>0</v>
      </c>
      <c r="AA4654" t="str">
        <f>IF(OR(AND(Flights[[#This Row],[Status]]="Cancelled", Flights[[#This Row],[Cancellation Reason]]="Airline/Carrier"), Flights[[#This Row],[Delay Type]]="Severe"), "Yes", "No")</f>
        <v>No</v>
      </c>
    </row>
    <row r="4655" spans="1:27" x14ac:dyDescent="0.3">
      <c r="A4655" s="3">
        <v>42345</v>
      </c>
      <c r="B4655" s="22">
        <f>WEEKNUM(Flights[[#This Row],[Date]], 1)</f>
        <v>50</v>
      </c>
      <c r="C4655" s="22">
        <f>WEEKDAY(Flights[[#This Row],[Date]],1)</f>
        <v>2</v>
      </c>
      <c r="D4655" t="s">
        <v>1829</v>
      </c>
      <c r="E4655" t="s">
        <v>1989</v>
      </c>
      <c r="F4655" t="s">
        <v>0</v>
      </c>
      <c r="G4655" t="s">
        <v>347</v>
      </c>
      <c r="H4655" t="str">
        <f>_xlfn.XLOOKUP(Flights[[#This Row],[Destination]], Airports!$A$2:$A$78, Airports!$D$2:$D$78)</f>
        <v>San Jose</v>
      </c>
      <c r="I4655" t="str" cm="1">
        <f t="array" ref="I4655">_xlfn.XLOOKUP(Flights[[#This Row],[Destination]],_xlfn._TRO_TRAILING( Airports!A:A),_xlfn._TRO_TRAILING( Airports!E:E), "Not found")</f>
        <v>CA</v>
      </c>
      <c r="J4655" s="1">
        <v>0.35347222222222224</v>
      </c>
      <c r="K4655" s="22">
        <f>HOUR(Flights[[#This Row],[Scheduled Departure]])</f>
        <v>8</v>
      </c>
      <c r="L4655" s="1">
        <v>0.35347222222222224</v>
      </c>
      <c r="M4655">
        <f>(L4655-J4655)*24*60</f>
        <v>0</v>
      </c>
      <c r="N4655" s="16">
        <f>Flights[[#This Row],[Length (min)]]/60</f>
        <v>1.4</v>
      </c>
      <c r="O4655">
        <v>84</v>
      </c>
      <c r="P4655">
        <v>308</v>
      </c>
      <c r="Q4655" s="18">
        <f>IFERROR(Flights[[#This Row],[Distance]]/Flights[[#This Row],[Length (hr)]], "")</f>
        <v>220</v>
      </c>
      <c r="R4655" s="1">
        <v>0.40972222222222221</v>
      </c>
      <c r="S4655" s="1" t="str">
        <f>IF(Flights[[#This Row],[Length (hr)]]&lt;2, "No meal", IF(Flights[[#This Row],[Length (hr)]]&lt;3.5, "Light meal", "Full meal"))</f>
        <v>No meal</v>
      </c>
      <c r="T4655" s="1" t="str">
        <f>IF(AND(Flights[[#This Row],[Airline]]="US Airways", Flights[[#This Row],[Meal]]="Full Meal"), "Yes", "No")</f>
        <v>No</v>
      </c>
      <c r="U4655" s="1">
        <v>0.41180555555555554</v>
      </c>
      <c r="V4655">
        <v>3</v>
      </c>
      <c r="W4655" s="1" t="str">
        <f>IF(Flights[[#This Row],[Arrival Delay]] = "", "Cancelled", IF(Flights[[#This Row],[Arrival Delay]]&gt;15, "Delayed", "On time"))</f>
        <v>On time</v>
      </c>
      <c r="X4655" t="str">
        <f>IF(Flights[[#This Row],[Status]]&lt;&gt;"Delayed","", IF(Flights[[#This Row],[Arrival Delay]]&gt;120, "Severe", IF(Flights[[#This Row],[Arrival Delay]]&gt;60, "Major", "Moderate")))</f>
        <v/>
      </c>
      <c r="Y4655" t="b">
        <v>0</v>
      </c>
      <c r="AA4655" t="str">
        <f>IF(OR(AND(Flights[[#This Row],[Status]]="Cancelled", Flights[[#This Row],[Cancellation Reason]]="Airline/Carrier"), Flights[[#This Row],[Delay Type]]="Severe"), "Yes", "No")</f>
        <v>No</v>
      </c>
    </row>
    <row r="4656" spans="1:27" x14ac:dyDescent="0.3">
      <c r="A4656" s="3">
        <v>42345</v>
      </c>
      <c r="B4656" s="22">
        <f>WEEKNUM(Flights[[#This Row],[Date]], 1)</f>
        <v>50</v>
      </c>
      <c r="C4656" s="22">
        <f>WEEKDAY(Flights[[#This Row],[Date]],1)</f>
        <v>2</v>
      </c>
      <c r="D4656" t="s">
        <v>464</v>
      </c>
      <c r="E4656" t="s">
        <v>1993</v>
      </c>
      <c r="F4656" t="s">
        <v>0</v>
      </c>
      <c r="G4656" t="s">
        <v>4</v>
      </c>
      <c r="H4656" t="str">
        <f>_xlfn.XLOOKUP(Flights[[#This Row],[Destination]], Airports!$A$2:$A$78, Airports!$D$2:$D$78)</f>
        <v>Chicago</v>
      </c>
      <c r="I4656" t="str" cm="1">
        <f t="array" ref="I4656">_xlfn.XLOOKUP(Flights[[#This Row],[Destination]],_xlfn._TRO_TRAILING( Airports!A:A),_xlfn._TRO_TRAILING( Airports!E:E), "Not found")</f>
        <v>IL</v>
      </c>
      <c r="J4656" s="1">
        <v>0.41458333333333336</v>
      </c>
      <c r="K4656" s="22">
        <f>HOUR(Flights[[#This Row],[Scheduled Departure]])</f>
        <v>9</v>
      </c>
      <c r="L4656" s="1">
        <v>0.42708333333333331</v>
      </c>
      <c r="M4656">
        <f>(L4656-J4656)*24*60</f>
        <v>17.999999999999936</v>
      </c>
      <c r="N4656" s="16">
        <f>Flights[[#This Row],[Length (min)]]/60</f>
        <v>3.9333333333333331</v>
      </c>
      <c r="O4656">
        <v>236</v>
      </c>
      <c r="P4656">
        <v>1744</v>
      </c>
      <c r="Q4656" s="18">
        <f>IFERROR(Flights[[#This Row],[Distance]]/Flights[[#This Row],[Length (hr)]], "")</f>
        <v>443.38983050847457</v>
      </c>
      <c r="R4656" s="1">
        <v>0.66666666666666663</v>
      </c>
      <c r="S4656" s="1" t="str">
        <f>IF(Flights[[#This Row],[Length (hr)]]&lt;2, "No meal", IF(Flights[[#This Row],[Length (hr)]]&lt;3.5, "Light meal", "Full meal"))</f>
        <v>Full meal</v>
      </c>
      <c r="T4656" s="1" t="str">
        <f>IF(AND(Flights[[#This Row],[Airline]]="US Airways", Flights[[#This Row],[Meal]]="Full Meal"), "Yes", "No")</f>
        <v>No</v>
      </c>
      <c r="U4656" s="1">
        <v>0.6743055555555556</v>
      </c>
      <c r="V4656">
        <v>11</v>
      </c>
      <c r="W4656" s="1" t="str">
        <f>IF(Flights[[#This Row],[Arrival Delay]] = "", "Cancelled", IF(Flights[[#This Row],[Arrival Delay]]&gt;15, "Delayed", "On time"))</f>
        <v>On time</v>
      </c>
      <c r="X4656" t="str">
        <f>IF(Flights[[#This Row],[Status]]&lt;&gt;"Delayed","", IF(Flights[[#This Row],[Arrival Delay]]&gt;120, "Severe", IF(Flights[[#This Row],[Arrival Delay]]&gt;60, "Major", "Moderate")))</f>
        <v/>
      </c>
      <c r="Y4656" t="b">
        <v>0</v>
      </c>
      <c r="AA4656" t="str">
        <f>IF(OR(AND(Flights[[#This Row],[Status]]="Cancelled", Flights[[#This Row],[Cancellation Reason]]="Airline/Carrier"), Flights[[#This Row],[Delay Type]]="Severe"), "Yes", "No")</f>
        <v>No</v>
      </c>
    </row>
    <row r="4657" spans="1:27" x14ac:dyDescent="0.3">
      <c r="A4657" s="3">
        <v>42345</v>
      </c>
      <c r="B4657" s="22">
        <f>WEEKNUM(Flights[[#This Row],[Date]], 1)</f>
        <v>50</v>
      </c>
      <c r="C4657" s="22">
        <f>WEEKDAY(Flights[[#This Row],[Date]],1)</f>
        <v>2</v>
      </c>
      <c r="D4657" t="s">
        <v>1932</v>
      </c>
      <c r="E4657" t="s">
        <v>1991</v>
      </c>
      <c r="F4657" t="s">
        <v>0</v>
      </c>
      <c r="G4657" t="s">
        <v>24</v>
      </c>
      <c r="H4657" t="str">
        <f>_xlfn.XLOOKUP(Flights[[#This Row],[Destination]], Airports!$A$2:$A$78, Airports!$D$2:$D$78)</f>
        <v>Portland</v>
      </c>
      <c r="I4657" t="str" cm="1">
        <f t="array" ref="I4657">_xlfn.XLOOKUP(Flights[[#This Row],[Destination]],_xlfn._TRO_TRAILING( Airports!A:A),_xlfn._TRO_TRAILING( Airports!E:E), "Not found")</f>
        <v>OR</v>
      </c>
      <c r="J4657" s="1">
        <v>0.4513888888888889</v>
      </c>
      <c r="K4657" s="22">
        <f>HOUR(Flights[[#This Row],[Scheduled Departure]])</f>
        <v>10</v>
      </c>
      <c r="L4657" s="1">
        <v>0.44861111111111113</v>
      </c>
      <c r="M4657">
        <f>(L4657-J4657)*24*60</f>
        <v>-3.9999999999999858</v>
      </c>
      <c r="N4657" s="16">
        <f>Flights[[#This Row],[Length (min)]]/60</f>
        <v>2.4166666666666665</v>
      </c>
      <c r="O4657">
        <v>145</v>
      </c>
      <c r="P4657">
        <v>834</v>
      </c>
      <c r="Q4657" s="18">
        <f>IFERROR(Flights[[#This Row],[Distance]]/Flights[[#This Row],[Length (hr)]], "")</f>
        <v>345.10344827586209</v>
      </c>
      <c r="R4657" s="1">
        <v>0.55555555555555558</v>
      </c>
      <c r="S4657" s="1" t="str">
        <f>IF(Flights[[#This Row],[Length (hr)]]&lt;2, "No meal", IF(Flights[[#This Row],[Length (hr)]]&lt;3.5, "Light meal", "Full meal"))</f>
        <v>Light meal</v>
      </c>
      <c r="T4657" s="1" t="str">
        <f>IF(AND(Flights[[#This Row],[Airline]]="US Airways", Flights[[#This Row],[Meal]]="Full Meal"), "Yes", "No")</f>
        <v>No</v>
      </c>
      <c r="U4657" s="1">
        <v>0.5493055555555556</v>
      </c>
      <c r="V4657">
        <v>-9</v>
      </c>
      <c r="W4657" s="1" t="str">
        <f>IF(Flights[[#This Row],[Arrival Delay]] = "", "Cancelled", IF(Flights[[#This Row],[Arrival Delay]]&gt;15, "Delayed", "On time"))</f>
        <v>On time</v>
      </c>
      <c r="X4657" t="str">
        <f>IF(Flights[[#This Row],[Status]]&lt;&gt;"Delayed","", IF(Flights[[#This Row],[Arrival Delay]]&gt;120, "Severe", IF(Flights[[#This Row],[Arrival Delay]]&gt;60, "Major", "Moderate")))</f>
        <v/>
      </c>
      <c r="Y4657" t="b">
        <v>0</v>
      </c>
      <c r="AA4657" t="str">
        <f>IF(OR(AND(Flights[[#This Row],[Status]]="Cancelled", Flights[[#This Row],[Cancellation Reason]]="Airline/Carrier"), Flights[[#This Row],[Delay Type]]="Severe"), "Yes", "No")</f>
        <v>No</v>
      </c>
    </row>
    <row r="4658" spans="1:27" x14ac:dyDescent="0.3">
      <c r="A4658" s="3">
        <v>42345</v>
      </c>
      <c r="B4658" s="22">
        <f>WEEKNUM(Flights[[#This Row],[Date]], 1)</f>
        <v>50</v>
      </c>
      <c r="C4658" s="22">
        <f>WEEKDAY(Flights[[#This Row],[Date]],1)</f>
        <v>2</v>
      </c>
      <c r="D4658" t="s">
        <v>629</v>
      </c>
      <c r="E4658" t="s">
        <v>1994</v>
      </c>
      <c r="F4658" t="s">
        <v>0</v>
      </c>
      <c r="G4658" t="s">
        <v>318</v>
      </c>
      <c r="H4658" t="str">
        <f>_xlfn.XLOOKUP(Flights[[#This Row],[Destination]], Airports!$A$2:$A$78, Airports!$D$2:$D$78)</f>
        <v>Oakland</v>
      </c>
      <c r="I4658" t="str" cm="1">
        <f t="array" ref="I4658">_xlfn.XLOOKUP(Flights[[#This Row],[Destination]],_xlfn._TRO_TRAILING( Airports!A:A),_xlfn._TRO_TRAILING( Airports!E:E), "Not found")</f>
        <v>CA</v>
      </c>
      <c r="J4658" s="1">
        <v>0.51041666666666663</v>
      </c>
      <c r="K4658" s="22">
        <f>HOUR(Flights[[#This Row],[Scheduled Departure]])</f>
        <v>12</v>
      </c>
      <c r="L4658" s="1">
        <v>0.51597222222222228</v>
      </c>
      <c r="M4658">
        <f>(L4658-J4658)*24*60</f>
        <v>8.0000000000001315</v>
      </c>
      <c r="N4658" s="16">
        <f>Flights[[#This Row],[Length (min)]]/60</f>
        <v>1.25</v>
      </c>
      <c r="O4658">
        <v>75</v>
      </c>
      <c r="P4658">
        <v>337</v>
      </c>
      <c r="Q4658" s="18">
        <f>IFERROR(Flights[[#This Row],[Distance]]/Flights[[#This Row],[Length (hr)]], "")</f>
        <v>269.60000000000002</v>
      </c>
      <c r="R4658" s="1">
        <v>0.57291666666666663</v>
      </c>
      <c r="S4658" s="1" t="str">
        <f>IF(Flights[[#This Row],[Length (hr)]]&lt;2, "No meal", IF(Flights[[#This Row],[Length (hr)]]&lt;3.5, "Light meal", "Full meal"))</f>
        <v>No meal</v>
      </c>
      <c r="T4658" s="1" t="str">
        <f>IF(AND(Flights[[#This Row],[Airline]]="US Airways", Flights[[#This Row],[Meal]]="Full Meal"), "Yes", "No")</f>
        <v>No</v>
      </c>
      <c r="U4658" s="1">
        <v>0.56805555555555554</v>
      </c>
      <c r="V4658">
        <v>-7</v>
      </c>
      <c r="W4658" s="1" t="str">
        <f>IF(Flights[[#This Row],[Arrival Delay]] = "", "Cancelled", IF(Flights[[#This Row],[Arrival Delay]]&gt;15, "Delayed", "On time"))</f>
        <v>On time</v>
      </c>
      <c r="X4658" t="str">
        <f>IF(Flights[[#This Row],[Status]]&lt;&gt;"Delayed","", IF(Flights[[#This Row],[Arrival Delay]]&gt;120, "Severe", IF(Flights[[#This Row],[Arrival Delay]]&gt;60, "Major", "Moderate")))</f>
        <v/>
      </c>
      <c r="Y4658" t="b">
        <v>0</v>
      </c>
      <c r="AA4658" t="str">
        <f>IF(OR(AND(Flights[[#This Row],[Status]]="Cancelled", Flights[[#This Row],[Cancellation Reason]]="Airline/Carrier"), Flights[[#This Row],[Delay Type]]="Severe"), "Yes", "No")</f>
        <v>No</v>
      </c>
    </row>
    <row r="4659" spans="1:27" x14ac:dyDescent="0.3">
      <c r="A4659" s="3">
        <v>42345</v>
      </c>
      <c r="B4659" s="22">
        <f>WEEKNUM(Flights[[#This Row],[Date]], 1)</f>
        <v>50</v>
      </c>
      <c r="C4659" s="22">
        <f>WEEKDAY(Flights[[#This Row],[Date]],1)</f>
        <v>2</v>
      </c>
      <c r="D4659" t="s">
        <v>482</v>
      </c>
      <c r="E4659" t="s">
        <v>1989</v>
      </c>
      <c r="F4659" t="s">
        <v>0</v>
      </c>
      <c r="G4659" t="s">
        <v>26</v>
      </c>
      <c r="H4659" t="str">
        <f>_xlfn.XLOOKUP(Flights[[#This Row],[Destination]], Airports!$A$2:$A$78, Airports!$D$2:$D$78)</f>
        <v>Atlanta</v>
      </c>
      <c r="I4659" t="str" cm="1">
        <f t="array" ref="I4659">_xlfn.XLOOKUP(Flights[[#This Row],[Destination]],_xlfn._TRO_TRAILING( Airports!A:A),_xlfn._TRO_TRAILING( Airports!E:E), "Not found")</f>
        <v>GA</v>
      </c>
      <c r="J4659" s="1">
        <v>0.52083333333333337</v>
      </c>
      <c r="K4659" s="22">
        <f>HOUR(Flights[[#This Row],[Scheduled Departure]])</f>
        <v>12</v>
      </c>
      <c r="L4659" s="1">
        <v>0.5229166666666667</v>
      </c>
      <c r="M4659">
        <f>(L4659-J4659)*24*60</f>
        <v>2.9999999999999893</v>
      </c>
      <c r="N4659" s="16">
        <f>Flights[[#This Row],[Length (min)]]/60</f>
        <v>4.1500000000000004</v>
      </c>
      <c r="O4659">
        <v>249</v>
      </c>
      <c r="P4659">
        <v>1947</v>
      </c>
      <c r="Q4659" s="18">
        <f>IFERROR(Flights[[#This Row],[Distance]]/Flights[[#This Row],[Length (hr)]], "")</f>
        <v>469.15662650602405</v>
      </c>
      <c r="R4659" s="1">
        <v>0.82291666666666663</v>
      </c>
      <c r="S4659" s="1" t="str">
        <f>IF(Flights[[#This Row],[Length (hr)]]&lt;2, "No meal", IF(Flights[[#This Row],[Length (hr)]]&lt;3.5, "Light meal", "Full meal"))</f>
        <v>Full meal</v>
      </c>
      <c r="T4659" s="1" t="str">
        <f>IF(AND(Flights[[#This Row],[Airline]]="US Airways", Flights[[#This Row],[Meal]]="Full Meal"), "Yes", "No")</f>
        <v>No</v>
      </c>
      <c r="U4659" s="1">
        <v>0.8208333333333333</v>
      </c>
      <c r="V4659">
        <v>-3</v>
      </c>
      <c r="W4659" s="1" t="str">
        <f>IF(Flights[[#This Row],[Arrival Delay]] = "", "Cancelled", IF(Flights[[#This Row],[Arrival Delay]]&gt;15, "Delayed", "On time"))</f>
        <v>On time</v>
      </c>
      <c r="X4659" t="str">
        <f>IF(Flights[[#This Row],[Status]]&lt;&gt;"Delayed","", IF(Flights[[#This Row],[Arrival Delay]]&gt;120, "Severe", IF(Flights[[#This Row],[Arrival Delay]]&gt;60, "Major", "Moderate")))</f>
        <v/>
      </c>
      <c r="Y4659" t="b">
        <v>0</v>
      </c>
      <c r="AA4659" t="str">
        <f>IF(OR(AND(Flights[[#This Row],[Status]]="Cancelled", Flights[[#This Row],[Cancellation Reason]]="Airline/Carrier"), Flights[[#This Row],[Delay Type]]="Severe"), "Yes", "No")</f>
        <v>No</v>
      </c>
    </row>
    <row r="4660" spans="1:27" x14ac:dyDescent="0.3">
      <c r="A4660" s="3">
        <v>42345</v>
      </c>
      <c r="B4660" s="22">
        <f>WEEKNUM(Flights[[#This Row],[Date]], 1)</f>
        <v>50</v>
      </c>
      <c r="C4660" s="22">
        <f>WEEKDAY(Flights[[#This Row],[Date]],1)</f>
        <v>2</v>
      </c>
      <c r="D4660" t="s">
        <v>1848</v>
      </c>
      <c r="E4660" t="s">
        <v>1990</v>
      </c>
      <c r="F4660" t="s">
        <v>0</v>
      </c>
      <c r="G4660" t="s">
        <v>281</v>
      </c>
      <c r="H4660" t="str">
        <f>_xlfn.XLOOKUP(Flights[[#This Row],[Destination]], Airports!$A$2:$A$78, Airports!$D$2:$D$78)</f>
        <v>Newark</v>
      </c>
      <c r="I4660" t="str" cm="1">
        <f t="array" ref="I4660">_xlfn.XLOOKUP(Flights[[#This Row],[Destination]],_xlfn._TRO_TRAILING( Airports!A:A),_xlfn._TRO_TRAILING( Airports!E:E), "Not found")</f>
        <v>NJ</v>
      </c>
      <c r="J4660" s="1">
        <v>0.58333333333333337</v>
      </c>
      <c r="K4660" s="22">
        <f>HOUR(Flights[[#This Row],[Scheduled Departure]])</f>
        <v>14</v>
      </c>
      <c r="L4660" s="1">
        <v>0.57916666666666672</v>
      </c>
      <c r="M4660">
        <f>(L4660-J4660)*24*60</f>
        <v>-5.9999999999999787</v>
      </c>
      <c r="N4660" s="16">
        <f>Flights[[#This Row],[Length (min)]]/60</f>
        <v>5.5</v>
      </c>
      <c r="O4660">
        <v>330</v>
      </c>
      <c r="P4660">
        <v>2454</v>
      </c>
      <c r="Q4660" s="18">
        <f>IFERROR(Flights[[#This Row],[Distance]]/Flights[[#This Row],[Length (hr)]], "")</f>
        <v>446.18181818181819</v>
      </c>
      <c r="R4660" s="1">
        <v>0.92638888888888893</v>
      </c>
      <c r="S4660" s="1" t="str">
        <f>IF(Flights[[#This Row],[Length (hr)]]&lt;2, "No meal", IF(Flights[[#This Row],[Length (hr)]]&lt;3.5, "Light meal", "Full meal"))</f>
        <v>Full meal</v>
      </c>
      <c r="T4660" s="1" t="str">
        <f>IF(AND(Flights[[#This Row],[Airline]]="US Airways", Flights[[#This Row],[Meal]]="Full Meal"), "Yes", "No")</f>
        <v>No</v>
      </c>
      <c r="U4660" s="1">
        <v>0.93333333333333335</v>
      </c>
      <c r="V4660">
        <v>10</v>
      </c>
      <c r="W4660" s="1" t="str">
        <f>IF(Flights[[#This Row],[Arrival Delay]] = "", "Cancelled", IF(Flights[[#This Row],[Arrival Delay]]&gt;15, "Delayed", "On time"))</f>
        <v>On time</v>
      </c>
      <c r="X4660" t="str">
        <f>IF(Flights[[#This Row],[Status]]&lt;&gt;"Delayed","", IF(Flights[[#This Row],[Arrival Delay]]&gt;120, "Severe", IF(Flights[[#This Row],[Arrival Delay]]&gt;60, "Major", "Moderate")))</f>
        <v/>
      </c>
      <c r="Y4660" t="b">
        <v>0</v>
      </c>
      <c r="AA4660" t="str">
        <f>IF(OR(AND(Flights[[#This Row],[Status]]="Cancelled", Flights[[#This Row],[Cancellation Reason]]="Airline/Carrier"), Flights[[#This Row],[Delay Type]]="Severe"), "Yes", "No")</f>
        <v>No</v>
      </c>
    </row>
    <row r="4661" spans="1:27" x14ac:dyDescent="0.3">
      <c r="A4661" s="3">
        <v>42346</v>
      </c>
      <c r="B4661" s="22">
        <f>WEEKNUM(Flights[[#This Row],[Date]], 1)</f>
        <v>50</v>
      </c>
      <c r="C4661" s="22">
        <f>WEEKDAY(Flights[[#This Row],[Date]],1)</f>
        <v>3</v>
      </c>
      <c r="D4661" t="s">
        <v>1795</v>
      </c>
      <c r="E4661" t="s">
        <v>1995</v>
      </c>
      <c r="F4661" t="s">
        <v>0</v>
      </c>
      <c r="G4661" t="s">
        <v>29</v>
      </c>
      <c r="H4661" t="str">
        <f>_xlfn.XLOOKUP(Flights[[#This Row],[Destination]], Airports!$A$2:$A$78, Airports!$D$2:$D$78)</f>
        <v>Phoenix</v>
      </c>
      <c r="I4661" t="str" cm="1">
        <f t="array" ref="I4661">_xlfn.XLOOKUP(Flights[[#This Row],[Destination]],_xlfn._TRO_TRAILING( Airports!A:A),_xlfn._TRO_TRAILING( Airports!E:E), "Not found")</f>
        <v>AZ</v>
      </c>
      <c r="J4661" s="1">
        <v>0.29166666666666669</v>
      </c>
      <c r="K4661" s="22">
        <f>HOUR(Flights[[#This Row],[Scheduled Departure]])</f>
        <v>7</v>
      </c>
      <c r="L4661" s="1">
        <v>0.28888888888888886</v>
      </c>
      <c r="M4661">
        <f>(L4661-J4661)*24*60</f>
        <v>-4.0000000000000657</v>
      </c>
      <c r="N4661" s="16">
        <f>Flights[[#This Row],[Length (min)]]/60</f>
        <v>1.2</v>
      </c>
      <c r="O4661">
        <v>72</v>
      </c>
      <c r="P4661">
        <v>370</v>
      </c>
      <c r="Q4661" s="18">
        <f>IFERROR(Flights[[#This Row],[Distance]]/Flights[[#This Row],[Length (hr)]], "")</f>
        <v>308.33333333333337</v>
      </c>
      <c r="R4661" s="1">
        <v>0.38541666666666669</v>
      </c>
      <c r="S4661" s="1" t="str">
        <f>IF(Flights[[#This Row],[Length (hr)]]&lt;2, "No meal", IF(Flights[[#This Row],[Length (hr)]]&lt;3.5, "Light meal", "Full meal"))</f>
        <v>No meal</v>
      </c>
      <c r="T4661" s="1" t="str">
        <f>IF(AND(Flights[[#This Row],[Airline]]="US Airways", Flights[[#This Row],[Meal]]="Full Meal"), "Yes", "No")</f>
        <v>No</v>
      </c>
      <c r="U4661" s="1">
        <v>0.38055555555555554</v>
      </c>
      <c r="V4661">
        <v>-7</v>
      </c>
      <c r="W4661" s="1" t="str">
        <f>IF(Flights[[#This Row],[Arrival Delay]] = "", "Cancelled", IF(Flights[[#This Row],[Arrival Delay]]&gt;15, "Delayed", "On time"))</f>
        <v>On time</v>
      </c>
      <c r="X4661" t="str">
        <f>IF(Flights[[#This Row],[Status]]&lt;&gt;"Delayed","", IF(Flights[[#This Row],[Arrival Delay]]&gt;120, "Severe", IF(Flights[[#This Row],[Arrival Delay]]&gt;60, "Major", "Moderate")))</f>
        <v/>
      </c>
      <c r="Y4661" t="b">
        <v>0</v>
      </c>
      <c r="AA4661" t="str">
        <f>IF(OR(AND(Flights[[#This Row],[Status]]="Cancelled", Flights[[#This Row],[Cancellation Reason]]="Airline/Carrier"), Flights[[#This Row],[Delay Type]]="Severe"), "Yes", "No")</f>
        <v>No</v>
      </c>
    </row>
    <row r="4662" spans="1:27" x14ac:dyDescent="0.3">
      <c r="A4662" s="3">
        <v>42346</v>
      </c>
      <c r="B4662" s="22">
        <f>WEEKNUM(Flights[[#This Row],[Date]], 1)</f>
        <v>50</v>
      </c>
      <c r="C4662" s="22">
        <f>WEEKDAY(Flights[[#This Row],[Date]],1)</f>
        <v>3</v>
      </c>
      <c r="D4662" t="s">
        <v>1439</v>
      </c>
      <c r="E4662" t="s">
        <v>1995</v>
      </c>
      <c r="F4662" t="s">
        <v>0</v>
      </c>
      <c r="G4662" t="s">
        <v>9</v>
      </c>
      <c r="H4662" t="str">
        <f>_xlfn.XLOOKUP(Flights[[#This Row],[Destination]], Airports!$A$2:$A$78, Airports!$D$2:$D$78)</f>
        <v>San Francisco</v>
      </c>
      <c r="I4662" t="str" cm="1">
        <f t="array" ref="I4662">_xlfn.XLOOKUP(Flights[[#This Row],[Destination]],_xlfn._TRO_TRAILING( Airports!A:A),_xlfn._TRO_TRAILING( Airports!E:E), "Not found")</f>
        <v>CA</v>
      </c>
      <c r="J4662" s="1">
        <v>0.2986111111111111</v>
      </c>
      <c r="K4662" s="22">
        <f>HOUR(Flights[[#This Row],[Scheduled Departure]])</f>
        <v>7</v>
      </c>
      <c r="L4662" s="1">
        <v>0.2951388888888889</v>
      </c>
      <c r="M4662">
        <f>(L4662-J4662)*24*60</f>
        <v>-4.9999999999999822</v>
      </c>
      <c r="N4662" s="16">
        <f>Flights[[#This Row],[Length (min)]]/60</f>
        <v>1.4833333333333334</v>
      </c>
      <c r="O4662">
        <v>89</v>
      </c>
      <c r="P4662">
        <v>337</v>
      </c>
      <c r="Q4662" s="18">
        <f>IFERROR(Flights[[#This Row],[Distance]]/Flights[[#This Row],[Length (hr)]], "")</f>
        <v>227.19101123595505</v>
      </c>
      <c r="R4662" s="1">
        <v>0.35069444444444442</v>
      </c>
      <c r="S4662" s="1" t="str">
        <f>IF(Flights[[#This Row],[Length (hr)]]&lt;2, "No meal", IF(Flights[[#This Row],[Length (hr)]]&lt;3.5, "Light meal", "Full meal"))</f>
        <v>No meal</v>
      </c>
      <c r="T4662" s="1" t="str">
        <f>IF(AND(Flights[[#This Row],[Airline]]="US Airways", Flights[[#This Row],[Meal]]="Full Meal"), "Yes", "No")</f>
        <v>No</v>
      </c>
      <c r="U4662" s="1">
        <v>0.35694444444444445</v>
      </c>
      <c r="V4662">
        <v>9</v>
      </c>
      <c r="W4662" s="1" t="str">
        <f>IF(Flights[[#This Row],[Arrival Delay]] = "", "Cancelled", IF(Flights[[#This Row],[Arrival Delay]]&gt;15, "Delayed", "On time"))</f>
        <v>On time</v>
      </c>
      <c r="X4662" t="str">
        <f>IF(Flights[[#This Row],[Status]]&lt;&gt;"Delayed","", IF(Flights[[#This Row],[Arrival Delay]]&gt;120, "Severe", IF(Flights[[#This Row],[Arrival Delay]]&gt;60, "Major", "Moderate")))</f>
        <v/>
      </c>
      <c r="Y4662" t="b">
        <v>0</v>
      </c>
      <c r="AA4662" t="str">
        <f>IF(OR(AND(Flights[[#This Row],[Status]]="Cancelled", Flights[[#This Row],[Cancellation Reason]]="Airline/Carrier"), Flights[[#This Row],[Delay Type]]="Severe"), "Yes", "No")</f>
        <v>No</v>
      </c>
    </row>
    <row r="4663" spans="1:27" x14ac:dyDescent="0.3">
      <c r="A4663" s="3">
        <v>42346</v>
      </c>
      <c r="B4663" s="22">
        <f>WEEKNUM(Flights[[#This Row],[Date]], 1)</f>
        <v>50</v>
      </c>
      <c r="C4663" s="22">
        <f>WEEKDAY(Flights[[#This Row],[Date]],1)</f>
        <v>3</v>
      </c>
      <c r="D4663" t="s">
        <v>396</v>
      </c>
      <c r="E4663" t="s">
        <v>1989</v>
      </c>
      <c r="F4663" t="s">
        <v>0</v>
      </c>
      <c r="G4663" t="s">
        <v>26</v>
      </c>
      <c r="H4663" t="str">
        <f>_xlfn.XLOOKUP(Flights[[#This Row],[Destination]], Airports!$A$2:$A$78, Airports!$D$2:$D$78)</f>
        <v>Atlanta</v>
      </c>
      <c r="I4663" t="str" cm="1">
        <f t="array" ref="I4663">_xlfn.XLOOKUP(Flights[[#This Row],[Destination]],_xlfn._TRO_TRAILING( Airports!A:A),_xlfn._TRO_TRAILING( Airports!E:E), "Not found")</f>
        <v>GA</v>
      </c>
      <c r="J4663" s="1">
        <v>0.30902777777777779</v>
      </c>
      <c r="K4663" s="22">
        <f>HOUR(Flights[[#This Row],[Scheduled Departure]])</f>
        <v>7</v>
      </c>
      <c r="L4663" s="1">
        <v>0.30833333333333335</v>
      </c>
      <c r="M4663">
        <f>(L4663-J4663)*24*60</f>
        <v>-0.99999999999999645</v>
      </c>
      <c r="N4663" s="16">
        <f>Flights[[#This Row],[Length (min)]]/60</f>
        <v>4.3499999999999996</v>
      </c>
      <c r="O4663">
        <v>261</v>
      </c>
      <c r="P4663">
        <v>1947</v>
      </c>
      <c r="Q4663" s="18">
        <f>IFERROR(Flights[[#This Row],[Distance]]/Flights[[#This Row],[Length (hr)]], "")</f>
        <v>447.58620689655174</v>
      </c>
      <c r="R4663" s="1">
        <v>0.60972222222222228</v>
      </c>
      <c r="S4663" s="1" t="str">
        <f>IF(Flights[[#This Row],[Length (hr)]]&lt;2, "No meal", IF(Flights[[#This Row],[Length (hr)]]&lt;3.5, "Light meal", "Full meal"))</f>
        <v>Full meal</v>
      </c>
      <c r="T4663" s="1" t="str">
        <f>IF(AND(Flights[[#This Row],[Airline]]="US Airways", Flights[[#This Row],[Meal]]="Full Meal"), "Yes", "No")</f>
        <v>No</v>
      </c>
      <c r="U4663" s="1">
        <v>0.61458333333333337</v>
      </c>
      <c r="V4663">
        <v>7</v>
      </c>
      <c r="W4663" s="1" t="str">
        <f>IF(Flights[[#This Row],[Arrival Delay]] = "", "Cancelled", IF(Flights[[#This Row],[Arrival Delay]]&gt;15, "Delayed", "On time"))</f>
        <v>On time</v>
      </c>
      <c r="X4663" t="str">
        <f>IF(Flights[[#This Row],[Status]]&lt;&gt;"Delayed","", IF(Flights[[#This Row],[Arrival Delay]]&gt;120, "Severe", IF(Flights[[#This Row],[Arrival Delay]]&gt;60, "Major", "Moderate")))</f>
        <v/>
      </c>
      <c r="Y4663" t="b">
        <v>0</v>
      </c>
      <c r="AA4663" t="str">
        <f>IF(OR(AND(Flights[[#This Row],[Status]]="Cancelled", Flights[[#This Row],[Cancellation Reason]]="Airline/Carrier"), Flights[[#This Row],[Delay Type]]="Severe"), "Yes", "No")</f>
        <v>No</v>
      </c>
    </row>
    <row r="4664" spans="1:27" x14ac:dyDescent="0.3">
      <c r="A4664" s="3">
        <v>42346</v>
      </c>
      <c r="B4664" s="22">
        <f>WEEKNUM(Flights[[#This Row],[Date]], 1)</f>
        <v>50</v>
      </c>
      <c r="C4664" s="22">
        <f>WEEKDAY(Flights[[#This Row],[Date]],1)</f>
        <v>3</v>
      </c>
      <c r="D4664" t="s">
        <v>243</v>
      </c>
      <c r="E4664" t="s">
        <v>1987</v>
      </c>
      <c r="F4664" t="s">
        <v>0</v>
      </c>
      <c r="G4664" t="s">
        <v>6</v>
      </c>
      <c r="H4664" t="str">
        <f>_xlfn.XLOOKUP(Flights[[#This Row],[Destination]], Airports!$A$2:$A$78, Airports!$D$2:$D$78)</f>
        <v>Nashville</v>
      </c>
      <c r="I4664" t="str" cm="1">
        <f t="array" ref="I4664">_xlfn.XLOOKUP(Flights[[#This Row],[Destination]],_xlfn._TRO_TRAILING( Airports!A:A),_xlfn._TRO_TRAILING( Airports!E:E), "Not found")</f>
        <v>TN</v>
      </c>
      <c r="J4664" s="1">
        <v>0.3611111111111111</v>
      </c>
      <c r="K4664" s="22">
        <f>HOUR(Flights[[#This Row],[Scheduled Departure]])</f>
        <v>8</v>
      </c>
      <c r="L4664" s="1">
        <v>0.3576388888888889</v>
      </c>
      <c r="M4664">
        <f>(L4664-J4664)*24*60</f>
        <v>-4.9999999999999822</v>
      </c>
      <c r="N4664" s="16">
        <f>Flights[[#This Row],[Length (min)]]/60</f>
        <v>4.5166666666666666</v>
      </c>
      <c r="O4664">
        <v>271</v>
      </c>
      <c r="P4664">
        <v>1797</v>
      </c>
      <c r="Q4664" s="18">
        <f>IFERROR(Flights[[#This Row],[Distance]]/Flights[[#This Row],[Length (hr)]], "")</f>
        <v>397.85977859778598</v>
      </c>
      <c r="R4664" s="1">
        <v>0.61111111111111116</v>
      </c>
      <c r="S4664" s="1" t="str">
        <f>IF(Flights[[#This Row],[Length (hr)]]&lt;2, "No meal", IF(Flights[[#This Row],[Length (hr)]]&lt;3.5, "Light meal", "Full meal"))</f>
        <v>Full meal</v>
      </c>
      <c r="T4664" s="1" t="str">
        <f>IF(AND(Flights[[#This Row],[Airline]]="US Airways", Flights[[#This Row],[Meal]]="Full Meal"), "Yes", "No")</f>
        <v>No</v>
      </c>
      <c r="U4664" s="1">
        <v>0.62916666666666665</v>
      </c>
      <c r="V4664">
        <v>26</v>
      </c>
      <c r="W4664" s="1" t="str">
        <f>IF(Flights[[#This Row],[Arrival Delay]] = "", "Cancelled", IF(Flights[[#This Row],[Arrival Delay]]&gt;15, "Delayed", "On time"))</f>
        <v>Delayed</v>
      </c>
      <c r="X4664" t="str">
        <f>IF(Flights[[#This Row],[Status]]&lt;&gt;"Delayed","", IF(Flights[[#This Row],[Arrival Delay]]&gt;120, "Severe", IF(Flights[[#This Row],[Arrival Delay]]&gt;60, "Major", "Moderate")))</f>
        <v>Moderate</v>
      </c>
      <c r="Y4664" t="b">
        <v>0</v>
      </c>
      <c r="AA4664" t="str">
        <f>IF(OR(AND(Flights[[#This Row],[Status]]="Cancelled", Flights[[#This Row],[Cancellation Reason]]="Airline/Carrier"), Flights[[#This Row],[Delay Type]]="Severe"), "Yes", "No")</f>
        <v>No</v>
      </c>
    </row>
    <row r="4665" spans="1:27" x14ac:dyDescent="0.3">
      <c r="A4665" s="3">
        <v>42346</v>
      </c>
      <c r="B4665" s="22">
        <f>WEEKNUM(Flights[[#This Row],[Date]], 1)</f>
        <v>50</v>
      </c>
      <c r="C4665" s="22">
        <f>WEEKDAY(Flights[[#This Row],[Date]],1)</f>
        <v>3</v>
      </c>
      <c r="D4665" t="s">
        <v>1872</v>
      </c>
      <c r="E4665" t="s">
        <v>1995</v>
      </c>
      <c r="F4665" t="s">
        <v>0</v>
      </c>
      <c r="G4665" t="s">
        <v>246</v>
      </c>
      <c r="H4665" t="str">
        <f>_xlfn.XLOOKUP(Flights[[#This Row],[Destination]], Airports!$A$2:$A$78, Airports!$D$2:$D$78)</f>
        <v>Albuquerque</v>
      </c>
      <c r="I4665" t="str" cm="1">
        <f t="array" ref="I4665">_xlfn.XLOOKUP(Flights[[#This Row],[Destination]],_xlfn._TRO_TRAILING( Airports!A:A),_xlfn._TRO_TRAILING( Airports!E:E), "Not found")</f>
        <v>NM</v>
      </c>
      <c r="J4665" s="1">
        <v>0.41666666666666669</v>
      </c>
      <c r="K4665" s="22">
        <f>HOUR(Flights[[#This Row],[Scheduled Departure]])</f>
        <v>10</v>
      </c>
      <c r="L4665" s="1">
        <v>0.41666666666666669</v>
      </c>
      <c r="M4665">
        <f>(L4665-J4665)*24*60</f>
        <v>0</v>
      </c>
      <c r="N4665" s="16">
        <f>Flights[[#This Row],[Length (min)]]/60</f>
        <v>1.7833333333333334</v>
      </c>
      <c r="O4665">
        <v>107</v>
      </c>
      <c r="P4665">
        <v>677</v>
      </c>
      <c r="Q4665" s="18">
        <f>IFERROR(Flights[[#This Row],[Distance]]/Flights[[#This Row],[Length (hr)]], "")</f>
        <v>379.62616822429902</v>
      </c>
      <c r="R4665" s="1">
        <v>0.53125</v>
      </c>
      <c r="S4665" s="1" t="str">
        <f>IF(Flights[[#This Row],[Length (hr)]]&lt;2, "No meal", IF(Flights[[#This Row],[Length (hr)]]&lt;3.5, "Light meal", "Full meal"))</f>
        <v>No meal</v>
      </c>
      <c r="T4665" s="1" t="str">
        <f>IF(AND(Flights[[#This Row],[Airline]]="US Airways", Flights[[#This Row],[Meal]]="Full Meal"), "Yes", "No")</f>
        <v>No</v>
      </c>
      <c r="U4665" s="1">
        <v>0.53263888888888888</v>
      </c>
      <c r="V4665">
        <v>2</v>
      </c>
      <c r="W4665" s="1" t="str">
        <f>IF(Flights[[#This Row],[Arrival Delay]] = "", "Cancelled", IF(Flights[[#This Row],[Arrival Delay]]&gt;15, "Delayed", "On time"))</f>
        <v>On time</v>
      </c>
      <c r="X4665" t="str">
        <f>IF(Flights[[#This Row],[Status]]&lt;&gt;"Delayed","", IF(Flights[[#This Row],[Arrival Delay]]&gt;120, "Severe", IF(Flights[[#This Row],[Arrival Delay]]&gt;60, "Major", "Moderate")))</f>
        <v/>
      </c>
      <c r="Y4665" t="b">
        <v>0</v>
      </c>
      <c r="AA4665" t="str">
        <f>IF(OR(AND(Flights[[#This Row],[Status]]="Cancelled", Flights[[#This Row],[Cancellation Reason]]="Airline/Carrier"), Flights[[#This Row],[Delay Type]]="Severe"), "Yes", "No")</f>
        <v>No</v>
      </c>
    </row>
    <row r="4666" spans="1:27" x14ac:dyDescent="0.3">
      <c r="A4666" s="3">
        <v>42346</v>
      </c>
      <c r="B4666" s="22">
        <f>WEEKNUM(Flights[[#This Row],[Date]], 1)</f>
        <v>50</v>
      </c>
      <c r="C4666" s="22">
        <f>WEEKDAY(Flights[[#This Row],[Date]],1)</f>
        <v>3</v>
      </c>
      <c r="D4666" t="s">
        <v>425</v>
      </c>
      <c r="E4666" t="s">
        <v>1990</v>
      </c>
      <c r="F4666" t="s">
        <v>0</v>
      </c>
      <c r="G4666" t="s">
        <v>19</v>
      </c>
      <c r="H4666" t="str">
        <f>_xlfn.XLOOKUP(Flights[[#This Row],[Destination]], Airports!$A$2:$A$78, Airports!$D$2:$D$78)</f>
        <v>Kona</v>
      </c>
      <c r="I4666" t="str" cm="1">
        <f t="array" ref="I4666">_xlfn.XLOOKUP(Flights[[#This Row],[Destination]],_xlfn._TRO_TRAILING( Airports!A:A),_xlfn._TRO_TRAILING( Airports!E:E), "Not found")</f>
        <v>HI</v>
      </c>
      <c r="J4666" s="1">
        <v>0.42083333333333334</v>
      </c>
      <c r="K4666" s="22">
        <f>HOUR(Flights[[#This Row],[Scheduled Departure]])</f>
        <v>10</v>
      </c>
      <c r="L4666" s="1">
        <v>0.41458333333333336</v>
      </c>
      <c r="M4666">
        <f>(L4666-J4666)*24*60</f>
        <v>-8.999999999999968</v>
      </c>
      <c r="N4666" s="16">
        <f>Flights[[#This Row],[Length (min)]]/60</f>
        <v>5.6</v>
      </c>
      <c r="O4666">
        <v>336</v>
      </c>
      <c r="P4666">
        <v>2504</v>
      </c>
      <c r="Q4666" s="18">
        <f>IFERROR(Flights[[#This Row],[Distance]]/Flights[[#This Row],[Length (hr)]], "")</f>
        <v>447.14285714285717</v>
      </c>
      <c r="R4666" s="1">
        <v>0.57638888888888884</v>
      </c>
      <c r="S4666" s="1" t="str">
        <f>IF(Flights[[#This Row],[Length (hr)]]&lt;2, "No meal", IF(Flights[[#This Row],[Length (hr)]]&lt;3.5, "Light meal", "Full meal"))</f>
        <v>Full meal</v>
      </c>
      <c r="T4666" s="1" t="str">
        <f>IF(AND(Flights[[#This Row],[Airline]]="US Airways", Flights[[#This Row],[Meal]]="Full Meal"), "Yes", "No")</f>
        <v>No</v>
      </c>
      <c r="U4666" s="1">
        <v>0.56458333333333333</v>
      </c>
      <c r="V4666">
        <v>-17</v>
      </c>
      <c r="W4666" s="1" t="str">
        <f>IF(Flights[[#This Row],[Arrival Delay]] = "", "Cancelled", IF(Flights[[#This Row],[Arrival Delay]]&gt;15, "Delayed", "On time"))</f>
        <v>On time</v>
      </c>
      <c r="X4666" t="str">
        <f>IF(Flights[[#This Row],[Status]]&lt;&gt;"Delayed","", IF(Flights[[#This Row],[Arrival Delay]]&gt;120, "Severe", IF(Flights[[#This Row],[Arrival Delay]]&gt;60, "Major", "Moderate")))</f>
        <v/>
      </c>
      <c r="Y4666" t="b">
        <v>0</v>
      </c>
      <c r="AA4666" t="str">
        <f>IF(OR(AND(Flights[[#This Row],[Status]]="Cancelled", Flights[[#This Row],[Cancellation Reason]]="Airline/Carrier"), Flights[[#This Row],[Delay Type]]="Severe"), "Yes", "No")</f>
        <v>No</v>
      </c>
    </row>
    <row r="4667" spans="1:27" x14ac:dyDescent="0.3">
      <c r="A4667" s="3">
        <v>42346</v>
      </c>
      <c r="B4667" s="22">
        <f>WEEKNUM(Flights[[#This Row],[Date]], 1)</f>
        <v>50</v>
      </c>
      <c r="C4667" s="22">
        <f>WEEKDAY(Flights[[#This Row],[Date]],1)</f>
        <v>3</v>
      </c>
      <c r="D4667" t="s">
        <v>1873</v>
      </c>
      <c r="E4667" t="s">
        <v>1995</v>
      </c>
      <c r="F4667" t="s">
        <v>0</v>
      </c>
      <c r="G4667" t="s">
        <v>349</v>
      </c>
      <c r="H4667" t="str">
        <f>_xlfn.XLOOKUP(Flights[[#This Row],[Destination]], Airports!$A$2:$A$78, Airports!$D$2:$D$78)</f>
        <v>Salt Lake City</v>
      </c>
      <c r="I4667" t="str" cm="1">
        <f t="array" ref="I4667">_xlfn.XLOOKUP(Flights[[#This Row],[Destination]],_xlfn._TRO_TRAILING( Airports!A:A),_xlfn._TRO_TRAILING( Airports!E:E), "Not found")</f>
        <v>UT</v>
      </c>
      <c r="J4667" s="1">
        <v>0.43055555555555558</v>
      </c>
      <c r="K4667" s="22">
        <f>HOUR(Flights[[#This Row],[Scheduled Departure]])</f>
        <v>10</v>
      </c>
      <c r="L4667" s="1">
        <v>0.42708333333333331</v>
      </c>
      <c r="M4667">
        <f>(L4667-J4667)*24*60</f>
        <v>-5.0000000000000622</v>
      </c>
      <c r="N4667" s="16">
        <f>Flights[[#This Row],[Length (min)]]/60</f>
        <v>1.7666666666666666</v>
      </c>
      <c r="O4667">
        <v>106</v>
      </c>
      <c r="P4667">
        <v>590</v>
      </c>
      <c r="Q4667" s="18">
        <f>IFERROR(Flights[[#This Row],[Distance]]/Flights[[#This Row],[Length (hr)]], "")</f>
        <v>333.96226415094338</v>
      </c>
      <c r="R4667" s="1">
        <v>0.54513888888888884</v>
      </c>
      <c r="S4667" s="1" t="str">
        <f>IF(Flights[[#This Row],[Length (hr)]]&lt;2, "No meal", IF(Flights[[#This Row],[Length (hr)]]&lt;3.5, "Light meal", "Full meal"))</f>
        <v>No meal</v>
      </c>
      <c r="T4667" s="1" t="str">
        <f>IF(AND(Flights[[#This Row],[Airline]]="US Airways", Flights[[#This Row],[Meal]]="Full Meal"), "Yes", "No")</f>
        <v>No</v>
      </c>
      <c r="U4667" s="1">
        <v>0.54236111111111107</v>
      </c>
      <c r="V4667">
        <v>-4</v>
      </c>
      <c r="W4667" s="1" t="str">
        <f>IF(Flights[[#This Row],[Arrival Delay]] = "", "Cancelled", IF(Flights[[#This Row],[Arrival Delay]]&gt;15, "Delayed", "On time"))</f>
        <v>On time</v>
      </c>
      <c r="X4667" t="str">
        <f>IF(Flights[[#This Row],[Status]]&lt;&gt;"Delayed","", IF(Flights[[#This Row],[Arrival Delay]]&gt;120, "Severe", IF(Flights[[#This Row],[Arrival Delay]]&gt;60, "Major", "Moderate")))</f>
        <v/>
      </c>
      <c r="Y4667" t="b">
        <v>0</v>
      </c>
      <c r="AA4667" t="str">
        <f>IF(OR(AND(Flights[[#This Row],[Status]]="Cancelled", Flights[[#This Row],[Cancellation Reason]]="Airline/Carrier"), Flights[[#This Row],[Delay Type]]="Severe"), "Yes", "No")</f>
        <v>No</v>
      </c>
    </row>
    <row r="4668" spans="1:27" x14ac:dyDescent="0.3">
      <c r="A4668" s="3">
        <v>42346</v>
      </c>
      <c r="B4668" s="22">
        <f>WEEKNUM(Flights[[#This Row],[Date]], 1)</f>
        <v>50</v>
      </c>
      <c r="C4668" s="22">
        <f>WEEKDAY(Flights[[#This Row],[Date]],1)</f>
        <v>3</v>
      </c>
      <c r="D4668" t="s">
        <v>1830</v>
      </c>
      <c r="E4668" t="s">
        <v>1989</v>
      </c>
      <c r="F4668" t="s">
        <v>0</v>
      </c>
      <c r="G4668" t="s">
        <v>2</v>
      </c>
      <c r="H4668" t="str">
        <f>_xlfn.XLOOKUP(Flights[[#This Row],[Destination]], Airports!$A$2:$A$78, Airports!$D$2:$D$78)</f>
        <v>Miami</v>
      </c>
      <c r="I4668" t="str" cm="1">
        <f t="array" ref="I4668">_xlfn.XLOOKUP(Flights[[#This Row],[Destination]],_xlfn._TRO_TRAILING( Airports!A:A),_xlfn._TRO_TRAILING( Airports!E:E), "Not found")</f>
        <v>FL</v>
      </c>
      <c r="J4668" s="1">
        <v>0.43819444444444444</v>
      </c>
      <c r="K4668" s="22">
        <f>HOUR(Flights[[#This Row],[Scheduled Departure]])</f>
        <v>10</v>
      </c>
      <c r="L4668" s="1">
        <v>0.45069444444444445</v>
      </c>
      <c r="M4668">
        <f>(L4668-J4668)*24*60</f>
        <v>18.000000000000014</v>
      </c>
      <c r="N4668" s="16">
        <f>Flights[[#This Row],[Length (min)]]/60</f>
        <v>5.0666666666666664</v>
      </c>
      <c r="O4668">
        <v>304</v>
      </c>
      <c r="P4668">
        <v>2342</v>
      </c>
      <c r="Q4668" s="18">
        <f>IFERROR(Flights[[#This Row],[Distance]]/Flights[[#This Row],[Length (hr)]], "")</f>
        <v>462.23684210526318</v>
      </c>
      <c r="R4668" s="1">
        <v>0.76666666666666672</v>
      </c>
      <c r="S4668" s="1" t="str">
        <f>IF(Flights[[#This Row],[Length (hr)]]&lt;2, "No meal", IF(Flights[[#This Row],[Length (hr)]]&lt;3.5, "Light meal", "Full meal"))</f>
        <v>Full meal</v>
      </c>
      <c r="T4668" s="1" t="str">
        <f>IF(AND(Flights[[#This Row],[Airline]]="US Airways", Flights[[#This Row],[Meal]]="Full Meal"), "Yes", "No")</f>
        <v>No</v>
      </c>
      <c r="U4668" s="1">
        <v>0.78680555555555554</v>
      </c>
      <c r="V4668">
        <v>29</v>
      </c>
      <c r="W4668" s="1" t="str">
        <f>IF(Flights[[#This Row],[Arrival Delay]] = "", "Cancelled", IF(Flights[[#This Row],[Arrival Delay]]&gt;15, "Delayed", "On time"))</f>
        <v>Delayed</v>
      </c>
      <c r="X4668" t="str">
        <f>IF(Flights[[#This Row],[Status]]&lt;&gt;"Delayed","", IF(Flights[[#This Row],[Arrival Delay]]&gt;120, "Severe", IF(Flights[[#This Row],[Arrival Delay]]&gt;60, "Major", "Moderate")))</f>
        <v>Moderate</v>
      </c>
      <c r="Y4668" t="b">
        <v>0</v>
      </c>
      <c r="AA4668" t="str">
        <f>IF(OR(AND(Flights[[#This Row],[Status]]="Cancelled", Flights[[#This Row],[Cancellation Reason]]="Airline/Carrier"), Flights[[#This Row],[Delay Type]]="Severe"), "Yes", "No")</f>
        <v>No</v>
      </c>
    </row>
    <row r="4669" spans="1:27" x14ac:dyDescent="0.3">
      <c r="A4669" s="3">
        <v>42346</v>
      </c>
      <c r="B4669" s="22">
        <f>WEEKNUM(Flights[[#This Row],[Date]], 1)</f>
        <v>50</v>
      </c>
      <c r="C4669" s="22">
        <f>WEEKDAY(Flights[[#This Row],[Date]],1)</f>
        <v>3</v>
      </c>
      <c r="D4669" t="s">
        <v>1767</v>
      </c>
      <c r="E4669" t="s">
        <v>1993</v>
      </c>
      <c r="F4669" t="s">
        <v>0</v>
      </c>
      <c r="G4669" t="s">
        <v>26</v>
      </c>
      <c r="H4669" t="str">
        <f>_xlfn.XLOOKUP(Flights[[#This Row],[Destination]], Airports!$A$2:$A$78, Airports!$D$2:$D$78)</f>
        <v>Atlanta</v>
      </c>
      <c r="I4669" t="str" cm="1">
        <f t="array" ref="I4669">_xlfn.XLOOKUP(Flights[[#This Row],[Destination]],_xlfn._TRO_TRAILING( Airports!A:A),_xlfn._TRO_TRAILING( Airports!E:E), "Not found")</f>
        <v>GA</v>
      </c>
      <c r="J4669" s="1">
        <v>0.5</v>
      </c>
      <c r="K4669" s="22">
        <f>HOUR(Flights[[#This Row],[Scheduled Departure]])</f>
        <v>12</v>
      </c>
      <c r="L4669" s="1">
        <v>0.49652777777777779</v>
      </c>
      <c r="M4669">
        <f>(L4669-J4669)*24*60</f>
        <v>-4.9999999999999822</v>
      </c>
      <c r="N4669" s="16">
        <f>Flights[[#This Row],[Length (min)]]/60</f>
        <v>4.3499999999999996</v>
      </c>
      <c r="O4669">
        <v>261</v>
      </c>
      <c r="P4669">
        <v>1947</v>
      </c>
      <c r="Q4669" s="18">
        <f>IFERROR(Flights[[#This Row],[Distance]]/Flights[[#This Row],[Length (hr)]], "")</f>
        <v>447.58620689655174</v>
      </c>
      <c r="R4669" s="1">
        <v>0.79861111111111116</v>
      </c>
      <c r="S4669" s="1" t="str">
        <f>IF(Flights[[#This Row],[Length (hr)]]&lt;2, "No meal", IF(Flights[[#This Row],[Length (hr)]]&lt;3.5, "Light meal", "Full meal"))</f>
        <v>Full meal</v>
      </c>
      <c r="T4669" s="1" t="str">
        <f>IF(AND(Flights[[#This Row],[Airline]]="US Airways", Flights[[#This Row],[Meal]]="Full Meal"), "Yes", "No")</f>
        <v>No</v>
      </c>
      <c r="U4669" s="1">
        <v>0.80277777777777781</v>
      </c>
      <c r="V4669">
        <v>6</v>
      </c>
      <c r="W4669" s="1" t="str">
        <f>IF(Flights[[#This Row],[Arrival Delay]] = "", "Cancelled", IF(Flights[[#This Row],[Arrival Delay]]&gt;15, "Delayed", "On time"))</f>
        <v>On time</v>
      </c>
      <c r="X4669" t="str">
        <f>IF(Flights[[#This Row],[Status]]&lt;&gt;"Delayed","", IF(Flights[[#This Row],[Arrival Delay]]&gt;120, "Severe", IF(Flights[[#This Row],[Arrival Delay]]&gt;60, "Major", "Moderate")))</f>
        <v/>
      </c>
      <c r="Y4669" t="b">
        <v>0</v>
      </c>
      <c r="AA4669" t="str">
        <f>IF(OR(AND(Flights[[#This Row],[Status]]="Cancelled", Flights[[#This Row],[Cancellation Reason]]="Airline/Carrier"), Flights[[#This Row],[Delay Type]]="Severe"), "Yes", "No")</f>
        <v>No</v>
      </c>
    </row>
    <row r="4670" spans="1:27" x14ac:dyDescent="0.3">
      <c r="A4670" s="3">
        <v>42346</v>
      </c>
      <c r="B4670" s="22">
        <f>WEEKNUM(Flights[[#This Row],[Date]], 1)</f>
        <v>50</v>
      </c>
      <c r="C4670" s="22">
        <f>WEEKDAY(Flights[[#This Row],[Date]],1)</f>
        <v>3</v>
      </c>
      <c r="D4670" t="s">
        <v>225</v>
      </c>
      <c r="E4670" t="s">
        <v>1987</v>
      </c>
      <c r="F4670" t="s">
        <v>0</v>
      </c>
      <c r="G4670" t="s">
        <v>3</v>
      </c>
      <c r="H4670" t="str">
        <f>_xlfn.XLOOKUP(Flights[[#This Row],[Destination]], Airports!$A$2:$A$78, Airports!$D$2:$D$78)</f>
        <v>Dallas</v>
      </c>
      <c r="I4670" t="str" cm="1">
        <f t="array" ref="I4670">_xlfn.XLOOKUP(Flights[[#This Row],[Destination]],_xlfn._TRO_TRAILING( Airports!A:A),_xlfn._TRO_TRAILING( Airports!E:E), "Not found")</f>
        <v>TX</v>
      </c>
      <c r="J4670" s="1">
        <v>0.5</v>
      </c>
      <c r="K4670" s="22">
        <f>HOUR(Flights[[#This Row],[Scheduled Departure]])</f>
        <v>12</v>
      </c>
      <c r="L4670" s="1">
        <v>0.49722222222222223</v>
      </c>
      <c r="M4670">
        <f>(L4670-J4670)*24*60</f>
        <v>-3.9999999999999858</v>
      </c>
      <c r="N4670" s="16">
        <f>Flights[[#This Row],[Length (min)]]/60</f>
        <v>3.3</v>
      </c>
      <c r="O4670">
        <v>198</v>
      </c>
      <c r="P4670">
        <v>1235</v>
      </c>
      <c r="Q4670" s="18">
        <f>IFERROR(Flights[[#This Row],[Distance]]/Flights[[#This Row],[Length (hr)]], "")</f>
        <v>374.24242424242425</v>
      </c>
      <c r="R4670" s="1">
        <v>0.71388888888888891</v>
      </c>
      <c r="S4670" s="1" t="str">
        <f>IF(Flights[[#This Row],[Length (hr)]]&lt;2, "No meal", IF(Flights[[#This Row],[Length (hr)]]&lt;3.5, "Light meal", "Full meal"))</f>
        <v>Light meal</v>
      </c>
      <c r="T4670" s="1" t="str">
        <f>IF(AND(Flights[[#This Row],[Airline]]="US Airways", Flights[[#This Row],[Meal]]="Full Meal"), "Yes", "No")</f>
        <v>No</v>
      </c>
      <c r="U4670" s="1">
        <v>0.71805555555555556</v>
      </c>
      <c r="V4670">
        <v>6</v>
      </c>
      <c r="W4670" s="1" t="str">
        <f>IF(Flights[[#This Row],[Arrival Delay]] = "", "Cancelled", IF(Flights[[#This Row],[Arrival Delay]]&gt;15, "Delayed", "On time"))</f>
        <v>On time</v>
      </c>
      <c r="X4670" t="str">
        <f>IF(Flights[[#This Row],[Status]]&lt;&gt;"Delayed","", IF(Flights[[#This Row],[Arrival Delay]]&gt;120, "Severe", IF(Flights[[#This Row],[Arrival Delay]]&gt;60, "Major", "Moderate")))</f>
        <v/>
      </c>
      <c r="Y4670" t="b">
        <v>0</v>
      </c>
      <c r="AA4670" t="str">
        <f>IF(OR(AND(Flights[[#This Row],[Status]]="Cancelled", Flights[[#This Row],[Cancellation Reason]]="Airline/Carrier"), Flights[[#This Row],[Delay Type]]="Severe"), "Yes", "No")</f>
        <v>No</v>
      </c>
    </row>
    <row r="4671" spans="1:27" x14ac:dyDescent="0.3">
      <c r="A4671" s="3">
        <v>42346</v>
      </c>
      <c r="B4671" s="22">
        <f>WEEKNUM(Flights[[#This Row],[Date]], 1)</f>
        <v>50</v>
      </c>
      <c r="C4671" s="22">
        <f>WEEKDAY(Flights[[#This Row],[Date]],1)</f>
        <v>3</v>
      </c>
      <c r="D4671" t="s">
        <v>1848</v>
      </c>
      <c r="E4671" t="s">
        <v>1990</v>
      </c>
      <c r="F4671" t="s">
        <v>0</v>
      </c>
      <c r="G4671" t="s">
        <v>281</v>
      </c>
      <c r="H4671" t="str">
        <f>_xlfn.XLOOKUP(Flights[[#This Row],[Destination]], Airports!$A$2:$A$78, Airports!$D$2:$D$78)</f>
        <v>Newark</v>
      </c>
      <c r="I4671" t="str" cm="1">
        <f t="array" ref="I4671">_xlfn.XLOOKUP(Flights[[#This Row],[Destination]],_xlfn._TRO_TRAILING( Airports!A:A),_xlfn._TRO_TRAILING( Airports!E:E), "Not found")</f>
        <v>NJ</v>
      </c>
      <c r="J4671" s="1">
        <v>0.58333333333333337</v>
      </c>
      <c r="K4671" s="22">
        <f>HOUR(Flights[[#This Row],[Scheduled Departure]])</f>
        <v>14</v>
      </c>
      <c r="L4671" s="1">
        <v>0.62708333333333333</v>
      </c>
      <c r="M4671">
        <f>(L4671-J4671)*24*60</f>
        <v>62.999999999999936</v>
      </c>
      <c r="N4671" s="16">
        <f>Flights[[#This Row],[Length (min)]]/60</f>
        <v>5.1166666666666663</v>
      </c>
      <c r="O4671">
        <v>307</v>
      </c>
      <c r="P4671">
        <v>2454</v>
      </c>
      <c r="Q4671" s="18">
        <f>IFERROR(Flights[[#This Row],[Distance]]/Flights[[#This Row],[Length (hr)]], "")</f>
        <v>479.60912052117266</v>
      </c>
      <c r="R4671" s="1">
        <v>0.92638888888888893</v>
      </c>
      <c r="S4671" s="1" t="str">
        <f>IF(Flights[[#This Row],[Length (hr)]]&lt;2, "No meal", IF(Flights[[#This Row],[Length (hr)]]&lt;3.5, "Light meal", "Full meal"))</f>
        <v>Full meal</v>
      </c>
      <c r="T4671" s="1" t="str">
        <f>IF(AND(Flights[[#This Row],[Airline]]="US Airways", Flights[[#This Row],[Meal]]="Full Meal"), "Yes", "No")</f>
        <v>No</v>
      </c>
      <c r="U4671" s="1">
        <v>0.96527777777777779</v>
      </c>
      <c r="V4671">
        <v>56</v>
      </c>
      <c r="W4671" s="1" t="str">
        <f>IF(Flights[[#This Row],[Arrival Delay]] = "", "Cancelled", IF(Flights[[#This Row],[Arrival Delay]]&gt;15, "Delayed", "On time"))</f>
        <v>Delayed</v>
      </c>
      <c r="X4671" t="str">
        <f>IF(Flights[[#This Row],[Status]]&lt;&gt;"Delayed","", IF(Flights[[#This Row],[Arrival Delay]]&gt;120, "Severe", IF(Flights[[#This Row],[Arrival Delay]]&gt;60, "Major", "Moderate")))</f>
        <v>Moderate</v>
      </c>
      <c r="Y4671" t="b">
        <v>0</v>
      </c>
      <c r="AA4671" t="str">
        <f>IF(OR(AND(Flights[[#This Row],[Status]]="Cancelled", Flights[[#This Row],[Cancellation Reason]]="Airline/Carrier"), Flights[[#This Row],[Delay Type]]="Severe"), "Yes", "No")</f>
        <v>No</v>
      </c>
    </row>
    <row r="4672" spans="1:27" x14ac:dyDescent="0.3">
      <c r="A4672" s="3">
        <v>42346</v>
      </c>
      <c r="B4672" s="22">
        <f>WEEKNUM(Flights[[#This Row],[Date]], 1)</f>
        <v>50</v>
      </c>
      <c r="C4672" s="22">
        <f>WEEKDAY(Flights[[#This Row],[Date]],1)</f>
        <v>3</v>
      </c>
      <c r="D4672" t="s">
        <v>39</v>
      </c>
      <c r="E4672" t="s">
        <v>1987</v>
      </c>
      <c r="F4672" t="s">
        <v>0</v>
      </c>
      <c r="G4672" t="s">
        <v>15</v>
      </c>
      <c r="H4672" t="str">
        <f>_xlfn.XLOOKUP(Flights[[#This Row],[Destination]], Airports!$A$2:$A$78, Airports!$D$2:$D$78)</f>
        <v>Las Vegas</v>
      </c>
      <c r="I4672" t="str" cm="1">
        <f t="array" ref="I4672">_xlfn.XLOOKUP(Flights[[#This Row],[Destination]],_xlfn._TRO_TRAILING( Airports!A:A),_xlfn._TRO_TRAILING( Airports!E:E), "Not found")</f>
        <v>NV</v>
      </c>
      <c r="J4672" s="1">
        <v>0.59375</v>
      </c>
      <c r="K4672" s="22">
        <f>HOUR(Flights[[#This Row],[Scheduled Departure]])</f>
        <v>14</v>
      </c>
      <c r="L4672" s="1">
        <v>0.59305555555555556</v>
      </c>
      <c r="M4672">
        <f>(L4672-J4672)*24*60</f>
        <v>-0.99999999999999645</v>
      </c>
      <c r="N4672" s="16">
        <f>Flights[[#This Row],[Length (min)]]/60</f>
        <v>1.1166666666666667</v>
      </c>
      <c r="O4672">
        <v>67</v>
      </c>
      <c r="P4672">
        <v>236</v>
      </c>
      <c r="Q4672" s="18">
        <f>IFERROR(Flights[[#This Row],[Distance]]/Flights[[#This Row],[Length (hr)]], "")</f>
        <v>211.34328358208955</v>
      </c>
      <c r="R4672" s="1">
        <v>0.64444444444444449</v>
      </c>
      <c r="S4672" s="1" t="str">
        <f>IF(Flights[[#This Row],[Length (hr)]]&lt;2, "No meal", IF(Flights[[#This Row],[Length (hr)]]&lt;3.5, "Light meal", "Full meal"))</f>
        <v>No meal</v>
      </c>
      <c r="T4672" s="1" t="str">
        <f>IF(AND(Flights[[#This Row],[Airline]]="US Airways", Flights[[#This Row],[Meal]]="Full Meal"), "Yes", "No")</f>
        <v>No</v>
      </c>
      <c r="U4672" s="1">
        <v>0.63958333333333328</v>
      </c>
      <c r="V4672">
        <v>-7</v>
      </c>
      <c r="W4672" s="1" t="str">
        <f>IF(Flights[[#This Row],[Arrival Delay]] = "", "Cancelled", IF(Flights[[#This Row],[Arrival Delay]]&gt;15, "Delayed", "On time"))</f>
        <v>On time</v>
      </c>
      <c r="X4672" t="str">
        <f>IF(Flights[[#This Row],[Status]]&lt;&gt;"Delayed","", IF(Flights[[#This Row],[Arrival Delay]]&gt;120, "Severe", IF(Flights[[#This Row],[Arrival Delay]]&gt;60, "Major", "Moderate")))</f>
        <v/>
      </c>
      <c r="Y4672" t="b">
        <v>0</v>
      </c>
      <c r="AA4672" t="str">
        <f>IF(OR(AND(Flights[[#This Row],[Status]]="Cancelled", Flights[[#This Row],[Cancellation Reason]]="Airline/Carrier"), Flights[[#This Row],[Delay Type]]="Severe"), "Yes", "No")</f>
        <v>No</v>
      </c>
    </row>
    <row r="4673" spans="1:27" x14ac:dyDescent="0.3">
      <c r="A4673" s="3">
        <v>42346</v>
      </c>
      <c r="B4673" s="22">
        <f>WEEKNUM(Flights[[#This Row],[Date]], 1)</f>
        <v>50</v>
      </c>
      <c r="C4673" s="22">
        <f>WEEKDAY(Flights[[#This Row],[Date]],1)</f>
        <v>3</v>
      </c>
      <c r="D4673" t="s">
        <v>554</v>
      </c>
      <c r="E4673" t="s">
        <v>1996</v>
      </c>
      <c r="F4673" t="s">
        <v>0</v>
      </c>
      <c r="G4673" t="s">
        <v>9</v>
      </c>
      <c r="H4673" t="str">
        <f>_xlfn.XLOOKUP(Flights[[#This Row],[Destination]], Airports!$A$2:$A$78, Airports!$D$2:$D$78)</f>
        <v>San Francisco</v>
      </c>
      <c r="I4673" t="str" cm="1">
        <f t="array" ref="I4673">_xlfn.XLOOKUP(Flights[[#This Row],[Destination]],_xlfn._TRO_TRAILING( Airports!A:A),_xlfn._TRO_TRAILING( Airports!E:E), "Not found")</f>
        <v>CA</v>
      </c>
      <c r="J4673" s="1">
        <v>0.65972222222222221</v>
      </c>
      <c r="K4673" s="22">
        <f>HOUR(Flights[[#This Row],[Scheduled Departure]])</f>
        <v>15</v>
      </c>
      <c r="L4673" s="1">
        <v>0.66319444444444442</v>
      </c>
      <c r="M4673">
        <f>(L4673-J4673)*24*60</f>
        <v>4.9999999999999822</v>
      </c>
      <c r="N4673" s="16">
        <f>Flights[[#This Row],[Length (min)]]/60</f>
        <v>1.2666666666666666</v>
      </c>
      <c r="O4673">
        <v>76</v>
      </c>
      <c r="P4673">
        <v>337</v>
      </c>
      <c r="Q4673" s="18">
        <f>IFERROR(Flights[[#This Row],[Distance]]/Flights[[#This Row],[Length (hr)]], "")</f>
        <v>266.0526315789474</v>
      </c>
      <c r="R4673" s="1">
        <v>0.71180555555555558</v>
      </c>
      <c r="S4673" s="1" t="str">
        <f>IF(Flights[[#This Row],[Length (hr)]]&lt;2, "No meal", IF(Flights[[#This Row],[Length (hr)]]&lt;3.5, "Light meal", "Full meal"))</f>
        <v>No meal</v>
      </c>
      <c r="T4673" s="1" t="str">
        <f>IF(AND(Flights[[#This Row],[Airline]]="US Airways", Flights[[#This Row],[Meal]]="Full Meal"), "Yes", "No")</f>
        <v>No</v>
      </c>
      <c r="U4673" s="1">
        <v>0.71597222222222223</v>
      </c>
      <c r="V4673">
        <v>6</v>
      </c>
      <c r="W4673" s="1" t="str">
        <f>IF(Flights[[#This Row],[Arrival Delay]] = "", "Cancelled", IF(Flights[[#This Row],[Arrival Delay]]&gt;15, "Delayed", "On time"))</f>
        <v>On time</v>
      </c>
      <c r="X4673" t="str">
        <f>IF(Flights[[#This Row],[Status]]&lt;&gt;"Delayed","", IF(Flights[[#This Row],[Arrival Delay]]&gt;120, "Severe", IF(Flights[[#This Row],[Arrival Delay]]&gt;60, "Major", "Moderate")))</f>
        <v/>
      </c>
      <c r="Y4673" t="b">
        <v>0</v>
      </c>
      <c r="AA4673" t="str">
        <f>IF(OR(AND(Flights[[#This Row],[Status]]="Cancelled", Flights[[#This Row],[Cancellation Reason]]="Airline/Carrier"), Flights[[#This Row],[Delay Type]]="Severe"), "Yes", "No")</f>
        <v>No</v>
      </c>
    </row>
    <row r="4674" spans="1:27" x14ac:dyDescent="0.3">
      <c r="A4674" s="3">
        <v>42346</v>
      </c>
      <c r="B4674" s="22">
        <f>WEEKNUM(Flights[[#This Row],[Date]], 1)</f>
        <v>50</v>
      </c>
      <c r="C4674" s="22">
        <f>WEEKDAY(Flights[[#This Row],[Date]],1)</f>
        <v>3</v>
      </c>
      <c r="D4674" t="s">
        <v>1935</v>
      </c>
      <c r="E4674" t="s">
        <v>1995</v>
      </c>
      <c r="F4674" t="s">
        <v>0</v>
      </c>
      <c r="G4674" t="s">
        <v>351</v>
      </c>
      <c r="H4674" t="str">
        <f>_xlfn.XLOOKUP(Flights[[#This Row],[Destination]], Airports!$A$2:$A$78, Airports!$D$2:$D$78)</f>
        <v>Sacramento</v>
      </c>
      <c r="I4674" t="str" cm="1">
        <f t="array" ref="I4674">_xlfn.XLOOKUP(Flights[[#This Row],[Destination]],_xlfn._TRO_TRAILING( Airports!A:A),_xlfn._TRO_TRAILING( Airports!E:E), "Not found")</f>
        <v>CA</v>
      </c>
      <c r="J4674" s="1">
        <v>0.68055555555555558</v>
      </c>
      <c r="K4674" s="22">
        <f>HOUR(Flights[[#This Row],[Scheduled Departure]])</f>
        <v>16</v>
      </c>
      <c r="L4674" s="1">
        <v>0.68263888888888891</v>
      </c>
      <c r="M4674">
        <f>(L4674-J4674)*24*60</f>
        <v>2.9999999999999893</v>
      </c>
      <c r="N4674" s="16">
        <f>Flights[[#This Row],[Length (min)]]/60</f>
        <v>1.35</v>
      </c>
      <c r="O4674">
        <v>81</v>
      </c>
      <c r="P4674">
        <v>373</v>
      </c>
      <c r="Q4674" s="18">
        <f>IFERROR(Flights[[#This Row],[Distance]]/Flights[[#This Row],[Length (hr)]], "")</f>
        <v>276.2962962962963</v>
      </c>
      <c r="R4674" s="1">
        <v>0.73611111111111116</v>
      </c>
      <c r="S4674" s="1" t="str">
        <f>IF(Flights[[#This Row],[Length (hr)]]&lt;2, "No meal", IF(Flights[[#This Row],[Length (hr)]]&lt;3.5, "Light meal", "Full meal"))</f>
        <v>No meal</v>
      </c>
      <c r="T4674" s="1" t="str">
        <f>IF(AND(Flights[[#This Row],[Airline]]="US Airways", Flights[[#This Row],[Meal]]="Full Meal"), "Yes", "No")</f>
        <v>No</v>
      </c>
      <c r="U4674" s="1">
        <v>0.73888888888888893</v>
      </c>
      <c r="V4674">
        <v>4</v>
      </c>
      <c r="W4674" s="1" t="str">
        <f>IF(Flights[[#This Row],[Arrival Delay]] = "", "Cancelled", IF(Flights[[#This Row],[Arrival Delay]]&gt;15, "Delayed", "On time"))</f>
        <v>On time</v>
      </c>
      <c r="X4674" t="str">
        <f>IF(Flights[[#This Row],[Status]]&lt;&gt;"Delayed","", IF(Flights[[#This Row],[Arrival Delay]]&gt;120, "Severe", IF(Flights[[#This Row],[Arrival Delay]]&gt;60, "Major", "Moderate")))</f>
        <v/>
      </c>
      <c r="Y4674" t="b">
        <v>0</v>
      </c>
      <c r="AA4674" t="str">
        <f>IF(OR(AND(Flights[[#This Row],[Status]]="Cancelled", Flights[[#This Row],[Cancellation Reason]]="Airline/Carrier"), Flights[[#This Row],[Delay Type]]="Severe"), "Yes", "No")</f>
        <v>No</v>
      </c>
    </row>
    <row r="4675" spans="1:27" x14ac:dyDescent="0.3">
      <c r="A4675" s="3">
        <v>42346</v>
      </c>
      <c r="B4675" s="22">
        <f>WEEKNUM(Flights[[#This Row],[Date]], 1)</f>
        <v>50</v>
      </c>
      <c r="C4675" s="22">
        <f>WEEKDAY(Flights[[#This Row],[Date]],1)</f>
        <v>3</v>
      </c>
      <c r="D4675" t="s">
        <v>1915</v>
      </c>
      <c r="E4675" t="s">
        <v>1995</v>
      </c>
      <c r="F4675" t="s">
        <v>0</v>
      </c>
      <c r="G4675" t="s">
        <v>351</v>
      </c>
      <c r="H4675" t="str">
        <f>_xlfn.XLOOKUP(Flights[[#This Row],[Destination]], Airports!$A$2:$A$78, Airports!$D$2:$D$78)</f>
        <v>Sacramento</v>
      </c>
      <c r="I4675" t="str" cm="1">
        <f t="array" ref="I4675">_xlfn.XLOOKUP(Flights[[#This Row],[Destination]],_xlfn._TRO_TRAILING( Airports!A:A),_xlfn._TRO_TRAILING( Airports!E:E), "Not found")</f>
        <v>CA</v>
      </c>
      <c r="J4675" s="1">
        <v>0.84375</v>
      </c>
      <c r="K4675" s="22">
        <f>HOUR(Flights[[#This Row],[Scheduled Departure]])</f>
        <v>20</v>
      </c>
      <c r="L4675" s="1">
        <v>0.84236111111111112</v>
      </c>
      <c r="M4675">
        <f>(L4675-J4675)*24*60</f>
        <v>-1.9999999999999929</v>
      </c>
      <c r="N4675" s="16">
        <f>Flights[[#This Row],[Length (min)]]/60</f>
        <v>1.2333333333333334</v>
      </c>
      <c r="O4675">
        <v>74</v>
      </c>
      <c r="P4675">
        <v>373</v>
      </c>
      <c r="Q4675" s="18">
        <f>IFERROR(Flights[[#This Row],[Distance]]/Flights[[#This Row],[Length (hr)]], "")</f>
        <v>302.43243243243239</v>
      </c>
      <c r="R4675" s="1">
        <v>0.89930555555555558</v>
      </c>
      <c r="S4675" s="1" t="str">
        <f>IF(Flights[[#This Row],[Length (hr)]]&lt;2, "No meal", IF(Flights[[#This Row],[Length (hr)]]&lt;3.5, "Light meal", "Full meal"))</f>
        <v>No meal</v>
      </c>
      <c r="T4675" s="1" t="str">
        <f>IF(AND(Flights[[#This Row],[Airline]]="US Airways", Flights[[#This Row],[Meal]]="Full Meal"), "Yes", "No")</f>
        <v>No</v>
      </c>
      <c r="U4675" s="1">
        <v>0.89375000000000004</v>
      </c>
      <c r="V4675">
        <v>-8</v>
      </c>
      <c r="W4675" s="1" t="str">
        <f>IF(Flights[[#This Row],[Arrival Delay]] = "", "Cancelled", IF(Flights[[#This Row],[Arrival Delay]]&gt;15, "Delayed", "On time"))</f>
        <v>On time</v>
      </c>
      <c r="X4675" t="str">
        <f>IF(Flights[[#This Row],[Status]]&lt;&gt;"Delayed","", IF(Flights[[#This Row],[Arrival Delay]]&gt;120, "Severe", IF(Flights[[#This Row],[Arrival Delay]]&gt;60, "Major", "Moderate")))</f>
        <v/>
      </c>
      <c r="Y4675" t="b">
        <v>0</v>
      </c>
      <c r="AA4675" t="str">
        <f>IF(OR(AND(Flights[[#This Row],[Status]]="Cancelled", Flights[[#This Row],[Cancellation Reason]]="Airline/Carrier"), Flights[[#This Row],[Delay Type]]="Severe"), "Yes", "No")</f>
        <v>No</v>
      </c>
    </row>
    <row r="4676" spans="1:27" x14ac:dyDescent="0.3">
      <c r="A4676" s="3">
        <v>42346</v>
      </c>
      <c r="B4676" s="22">
        <f>WEEKNUM(Flights[[#This Row],[Date]], 1)</f>
        <v>50</v>
      </c>
      <c r="C4676" s="22">
        <f>WEEKDAY(Flights[[#This Row],[Date]],1)</f>
        <v>3</v>
      </c>
      <c r="D4676" t="s">
        <v>1851</v>
      </c>
      <c r="E4676" t="s">
        <v>1998</v>
      </c>
      <c r="F4676" t="s">
        <v>0</v>
      </c>
      <c r="G4676" t="s">
        <v>13</v>
      </c>
      <c r="H4676" t="str">
        <f>_xlfn.XLOOKUP(Flights[[#This Row],[Destination]], Airports!$A$2:$A$78, Airports!$D$2:$D$78)</f>
        <v>Orlando</v>
      </c>
      <c r="I4676" t="str" cm="1">
        <f t="array" ref="I4676">_xlfn.XLOOKUP(Flights[[#This Row],[Destination]],_xlfn._TRO_TRAILING( Airports!A:A),_xlfn._TRO_TRAILING( Airports!E:E), "Not found")</f>
        <v>FL</v>
      </c>
      <c r="J4676" s="1">
        <v>0.86805555555555558</v>
      </c>
      <c r="K4676" s="22">
        <f>HOUR(Flights[[#This Row],[Scheduled Departure]])</f>
        <v>20</v>
      </c>
      <c r="L4676" s="1">
        <v>0.87083333333333335</v>
      </c>
      <c r="M4676">
        <f>(L4676-J4676)*24*60</f>
        <v>3.9999999999999858</v>
      </c>
      <c r="N4676" s="16">
        <f>Flights[[#This Row],[Length (min)]]/60</f>
        <v>4.75</v>
      </c>
      <c r="O4676">
        <v>285</v>
      </c>
      <c r="P4676">
        <v>2218</v>
      </c>
      <c r="Q4676" s="18">
        <f>IFERROR(Flights[[#This Row],[Distance]]/Flights[[#This Row],[Length (hr)]], "")</f>
        <v>466.94736842105266</v>
      </c>
      <c r="R4676" s="1">
        <v>0.19097222222222221</v>
      </c>
      <c r="S4676" s="1" t="str">
        <f>IF(Flights[[#This Row],[Length (hr)]]&lt;2, "No meal", IF(Flights[[#This Row],[Length (hr)]]&lt;3.5, "Light meal", "Full meal"))</f>
        <v>Full meal</v>
      </c>
      <c r="T4676" s="1" t="str">
        <f>IF(AND(Flights[[#This Row],[Airline]]="US Airways", Flights[[#This Row],[Meal]]="Full Meal"), "Yes", "No")</f>
        <v>No</v>
      </c>
      <c r="U4676" s="1">
        <v>0.19375000000000001</v>
      </c>
      <c r="V4676">
        <v>4</v>
      </c>
      <c r="W4676" s="1" t="str">
        <f>IF(Flights[[#This Row],[Arrival Delay]] = "", "Cancelled", IF(Flights[[#This Row],[Arrival Delay]]&gt;15, "Delayed", "On time"))</f>
        <v>On time</v>
      </c>
      <c r="X4676" t="str">
        <f>IF(Flights[[#This Row],[Status]]&lt;&gt;"Delayed","", IF(Flights[[#This Row],[Arrival Delay]]&gt;120, "Severe", IF(Flights[[#This Row],[Arrival Delay]]&gt;60, "Major", "Moderate")))</f>
        <v/>
      </c>
      <c r="Y4676" t="b">
        <v>0</v>
      </c>
      <c r="AA4676" t="str">
        <f>IF(OR(AND(Flights[[#This Row],[Status]]="Cancelled", Flights[[#This Row],[Cancellation Reason]]="Airline/Carrier"), Flights[[#This Row],[Delay Type]]="Severe"), "Yes", "No")</f>
        <v>No</v>
      </c>
    </row>
    <row r="4677" spans="1:27" x14ac:dyDescent="0.3">
      <c r="A4677" s="3">
        <v>42346</v>
      </c>
      <c r="B4677" s="22">
        <f>WEEKNUM(Flights[[#This Row],[Date]], 1)</f>
        <v>50</v>
      </c>
      <c r="C4677" s="22">
        <f>WEEKDAY(Flights[[#This Row],[Date]],1)</f>
        <v>3</v>
      </c>
      <c r="D4677" t="s">
        <v>673</v>
      </c>
      <c r="E4677" t="s">
        <v>1994</v>
      </c>
      <c r="F4677" t="s">
        <v>0</v>
      </c>
      <c r="G4677" t="s">
        <v>343</v>
      </c>
      <c r="H4677" t="str">
        <f>_xlfn.XLOOKUP(Flights[[#This Row],[Destination]], Airports!$A$2:$A$78, Airports!$D$2:$D$78)</f>
        <v>San Luis Obispo</v>
      </c>
      <c r="I4677" t="str" cm="1">
        <f t="array" ref="I4677">_xlfn.XLOOKUP(Flights[[#This Row],[Destination]],_xlfn._TRO_TRAILING( Airports!A:A),_xlfn._TRO_TRAILING( Airports!E:E), "Not found")</f>
        <v>CA</v>
      </c>
      <c r="J4677" s="1">
        <v>0.93472222222222223</v>
      </c>
      <c r="K4677" s="22">
        <f>HOUR(Flights[[#This Row],[Scheduled Departure]])</f>
        <v>22</v>
      </c>
      <c r="L4677" s="1">
        <v>0.93263888888888891</v>
      </c>
      <c r="M4677">
        <f>(L4677-J4677)*24*60</f>
        <v>-2.9999999999999893</v>
      </c>
      <c r="N4677" s="16">
        <f>Flights[[#This Row],[Length (min)]]/60</f>
        <v>1.25</v>
      </c>
      <c r="O4677">
        <v>75</v>
      </c>
      <c r="P4677">
        <v>156</v>
      </c>
      <c r="Q4677" s="18">
        <f>IFERROR(Flights[[#This Row],[Distance]]/Flights[[#This Row],[Length (hr)]], "")</f>
        <v>124.8</v>
      </c>
      <c r="R4677" s="1">
        <v>0.97638888888888886</v>
      </c>
      <c r="S4677" s="1" t="str">
        <f>IF(Flights[[#This Row],[Length (hr)]]&lt;2, "No meal", IF(Flights[[#This Row],[Length (hr)]]&lt;3.5, "Light meal", "Full meal"))</f>
        <v>No meal</v>
      </c>
      <c r="T4677" s="1" t="str">
        <f>IF(AND(Flights[[#This Row],[Airline]]="US Airways", Flights[[#This Row],[Meal]]="Full Meal"), "Yes", "No")</f>
        <v>No</v>
      </c>
      <c r="U4677" s="1">
        <v>0.98472222222222228</v>
      </c>
      <c r="V4677">
        <v>12</v>
      </c>
      <c r="W4677" s="1" t="str">
        <f>IF(Flights[[#This Row],[Arrival Delay]] = "", "Cancelled", IF(Flights[[#This Row],[Arrival Delay]]&gt;15, "Delayed", "On time"))</f>
        <v>On time</v>
      </c>
      <c r="X4677" t="str">
        <f>IF(Flights[[#This Row],[Status]]&lt;&gt;"Delayed","", IF(Flights[[#This Row],[Arrival Delay]]&gt;120, "Severe", IF(Flights[[#This Row],[Arrival Delay]]&gt;60, "Major", "Moderate")))</f>
        <v/>
      </c>
      <c r="Y4677" t="b">
        <v>0</v>
      </c>
      <c r="AA4677" t="str">
        <f>IF(OR(AND(Flights[[#This Row],[Status]]="Cancelled", Flights[[#This Row],[Cancellation Reason]]="Airline/Carrier"), Flights[[#This Row],[Delay Type]]="Severe"), "Yes", "No")</f>
        <v>No</v>
      </c>
    </row>
    <row r="4678" spans="1:27" x14ac:dyDescent="0.3">
      <c r="A4678" s="3">
        <v>42346</v>
      </c>
      <c r="B4678" s="22">
        <f>WEEKNUM(Flights[[#This Row],[Date]], 1)</f>
        <v>50</v>
      </c>
      <c r="C4678" s="22">
        <f>WEEKDAY(Flights[[#This Row],[Date]],1)</f>
        <v>3</v>
      </c>
      <c r="D4678" t="s">
        <v>206</v>
      </c>
      <c r="E4678" t="s">
        <v>1987</v>
      </c>
      <c r="F4678" t="s">
        <v>0</v>
      </c>
      <c r="G4678" t="s">
        <v>27</v>
      </c>
      <c r="H4678" t="str">
        <f>_xlfn.XLOOKUP(Flights[[#This Row],[Destination]], Airports!$A$2:$A$78, Airports!$D$2:$D$78)</f>
        <v>Charlotte</v>
      </c>
      <c r="I4678" t="str" cm="1">
        <f t="array" ref="I4678">_xlfn.XLOOKUP(Flights[[#This Row],[Destination]],_xlfn._TRO_TRAILING( Airports!A:A),_xlfn._TRO_TRAILING( Airports!E:E), "Not found")</f>
        <v>NC</v>
      </c>
      <c r="J4678" s="1">
        <v>0.94444444444444442</v>
      </c>
      <c r="K4678" s="22">
        <f>HOUR(Flights[[#This Row],[Scheduled Departure]])</f>
        <v>22</v>
      </c>
      <c r="L4678" s="1">
        <v>0.94097222222222221</v>
      </c>
      <c r="M4678">
        <f>(L4678-J4678)*24*60</f>
        <v>-4.9999999999999822</v>
      </c>
      <c r="N4678" s="16">
        <f>Flights[[#This Row],[Length (min)]]/60</f>
        <v>4.9000000000000004</v>
      </c>
      <c r="O4678">
        <v>294</v>
      </c>
      <c r="P4678">
        <v>2125</v>
      </c>
      <c r="Q4678" s="18">
        <f>IFERROR(Flights[[#This Row],[Distance]]/Flights[[#This Row],[Length (hr)]], "")</f>
        <v>433.67346938775506</v>
      </c>
      <c r="R4678" s="1">
        <v>0.26041666666666669</v>
      </c>
      <c r="S4678" s="1" t="str">
        <f>IF(Flights[[#This Row],[Length (hr)]]&lt;2, "No meal", IF(Flights[[#This Row],[Length (hr)]]&lt;3.5, "Light meal", "Full meal"))</f>
        <v>Full meal</v>
      </c>
      <c r="T4678" s="1" t="str">
        <f>IF(AND(Flights[[#This Row],[Airline]]="US Airways", Flights[[#This Row],[Meal]]="Full Meal"), "Yes", "No")</f>
        <v>No</v>
      </c>
      <c r="U4678" s="1">
        <v>0.27013888888888887</v>
      </c>
      <c r="V4678">
        <v>14</v>
      </c>
      <c r="W4678" s="1" t="str">
        <f>IF(Flights[[#This Row],[Arrival Delay]] = "", "Cancelled", IF(Flights[[#This Row],[Arrival Delay]]&gt;15, "Delayed", "On time"))</f>
        <v>On time</v>
      </c>
      <c r="X4678" t="str">
        <f>IF(Flights[[#This Row],[Status]]&lt;&gt;"Delayed","", IF(Flights[[#This Row],[Arrival Delay]]&gt;120, "Severe", IF(Flights[[#This Row],[Arrival Delay]]&gt;60, "Major", "Moderate")))</f>
        <v/>
      </c>
      <c r="Y4678" t="b">
        <v>0</v>
      </c>
      <c r="AA4678" t="str">
        <f>IF(OR(AND(Flights[[#This Row],[Status]]="Cancelled", Flights[[#This Row],[Cancellation Reason]]="Airline/Carrier"), Flights[[#This Row],[Delay Type]]="Severe"), "Yes", "No")</f>
        <v>No</v>
      </c>
    </row>
    <row r="4679" spans="1:27" x14ac:dyDescent="0.3">
      <c r="A4679" s="3">
        <v>42347</v>
      </c>
      <c r="B4679" s="22">
        <f>WEEKNUM(Flights[[#This Row],[Date]], 1)</f>
        <v>50</v>
      </c>
      <c r="C4679" s="22">
        <f>WEEKDAY(Flights[[#This Row],[Date]],1)</f>
        <v>4</v>
      </c>
      <c r="D4679" t="s">
        <v>234</v>
      </c>
      <c r="E4679" t="s">
        <v>1987</v>
      </c>
      <c r="F4679" t="s">
        <v>0</v>
      </c>
      <c r="G4679" t="s">
        <v>28</v>
      </c>
      <c r="H4679" t="str">
        <f>_xlfn.XLOOKUP(Flights[[#This Row],[Destination]], Airports!$A$2:$A$78, Airports!$D$2:$D$78)</f>
        <v>Philadelphia</v>
      </c>
      <c r="I4679" t="str" cm="1">
        <f t="array" ref="I4679">_xlfn.XLOOKUP(Flights[[#This Row],[Destination]],_xlfn._TRO_TRAILING( Airports!A:A),_xlfn._TRO_TRAILING( Airports!E:E), "Not found")</f>
        <v>PA</v>
      </c>
      <c r="J4679" s="1">
        <v>0.26041666666666669</v>
      </c>
      <c r="K4679" s="22">
        <f>HOUR(Flights[[#This Row],[Scheduled Departure]])</f>
        <v>6</v>
      </c>
      <c r="L4679" s="1">
        <v>0.25416666666666665</v>
      </c>
      <c r="M4679">
        <f>(L4679-J4679)*24*60</f>
        <v>-9.000000000000048</v>
      </c>
      <c r="N4679" s="16">
        <f>Flights[[#This Row],[Length (min)]]/60</f>
        <v>5.2666666666666666</v>
      </c>
      <c r="O4679">
        <v>316</v>
      </c>
      <c r="P4679">
        <v>2402</v>
      </c>
      <c r="Q4679" s="18">
        <f>IFERROR(Flights[[#This Row],[Distance]]/Flights[[#This Row],[Length (hr)]], "")</f>
        <v>456.07594936708864</v>
      </c>
      <c r="R4679" s="1">
        <v>0.60138888888888886</v>
      </c>
      <c r="S4679" s="1" t="str">
        <f>IF(Flights[[#This Row],[Length (hr)]]&lt;2, "No meal", IF(Flights[[#This Row],[Length (hr)]]&lt;3.5, "Light meal", "Full meal"))</f>
        <v>Full meal</v>
      </c>
      <c r="T4679" s="1" t="str">
        <f>IF(AND(Flights[[#This Row],[Airline]]="US Airways", Flights[[#This Row],[Meal]]="Full Meal"), "Yes", "No")</f>
        <v>No</v>
      </c>
      <c r="U4679" s="1">
        <v>0.59861111111111109</v>
      </c>
      <c r="V4679">
        <v>-4</v>
      </c>
      <c r="W4679" s="1" t="str">
        <f>IF(Flights[[#This Row],[Arrival Delay]] = "", "Cancelled", IF(Flights[[#This Row],[Arrival Delay]]&gt;15, "Delayed", "On time"))</f>
        <v>On time</v>
      </c>
      <c r="X4679" t="str">
        <f>IF(Flights[[#This Row],[Status]]&lt;&gt;"Delayed","", IF(Flights[[#This Row],[Arrival Delay]]&gt;120, "Severe", IF(Flights[[#This Row],[Arrival Delay]]&gt;60, "Major", "Moderate")))</f>
        <v/>
      </c>
      <c r="Y4679" t="b">
        <v>0</v>
      </c>
      <c r="AA4679" t="str">
        <f>IF(OR(AND(Flights[[#This Row],[Status]]="Cancelled", Flights[[#This Row],[Cancellation Reason]]="Airline/Carrier"), Flights[[#This Row],[Delay Type]]="Severe"), "Yes", "No")</f>
        <v>No</v>
      </c>
    </row>
    <row r="4680" spans="1:27" x14ac:dyDescent="0.3">
      <c r="A4680" s="3">
        <v>42347</v>
      </c>
      <c r="B4680" s="22">
        <f>WEEKNUM(Flights[[#This Row],[Date]], 1)</f>
        <v>50</v>
      </c>
      <c r="C4680" s="22">
        <f>WEEKDAY(Flights[[#This Row],[Date]],1)</f>
        <v>4</v>
      </c>
      <c r="D4680" t="s">
        <v>1795</v>
      </c>
      <c r="E4680" t="s">
        <v>1995</v>
      </c>
      <c r="F4680" t="s">
        <v>0</v>
      </c>
      <c r="G4680" t="s">
        <v>29</v>
      </c>
      <c r="H4680" t="str">
        <f>_xlfn.XLOOKUP(Flights[[#This Row],[Destination]], Airports!$A$2:$A$78, Airports!$D$2:$D$78)</f>
        <v>Phoenix</v>
      </c>
      <c r="I4680" t="str" cm="1">
        <f t="array" ref="I4680">_xlfn.XLOOKUP(Flights[[#This Row],[Destination]],_xlfn._TRO_TRAILING( Airports!A:A),_xlfn._TRO_TRAILING( Airports!E:E), "Not found")</f>
        <v>AZ</v>
      </c>
      <c r="J4680" s="1">
        <v>0.29166666666666669</v>
      </c>
      <c r="K4680" s="22">
        <f>HOUR(Flights[[#This Row],[Scheduled Departure]])</f>
        <v>7</v>
      </c>
      <c r="L4680" s="1">
        <v>0.29097222222222224</v>
      </c>
      <c r="M4680">
        <f>(L4680-J4680)*24*60</f>
        <v>-0.99999999999999645</v>
      </c>
      <c r="N4680" s="16">
        <f>Flights[[#This Row],[Length (min)]]/60</f>
        <v>1.2833333333333334</v>
      </c>
      <c r="O4680">
        <v>77</v>
      </c>
      <c r="P4680">
        <v>370</v>
      </c>
      <c r="Q4680" s="18">
        <f>IFERROR(Flights[[#This Row],[Distance]]/Flights[[#This Row],[Length (hr)]], "")</f>
        <v>288.31168831168827</v>
      </c>
      <c r="R4680" s="1">
        <v>0.38541666666666669</v>
      </c>
      <c r="S4680" s="1" t="str">
        <f>IF(Flights[[#This Row],[Length (hr)]]&lt;2, "No meal", IF(Flights[[#This Row],[Length (hr)]]&lt;3.5, "Light meal", "Full meal"))</f>
        <v>No meal</v>
      </c>
      <c r="T4680" s="1" t="str">
        <f>IF(AND(Flights[[#This Row],[Airline]]="US Airways", Flights[[#This Row],[Meal]]="Full Meal"), "Yes", "No")</f>
        <v>No</v>
      </c>
      <c r="U4680" s="1">
        <v>0.38611111111111113</v>
      </c>
      <c r="V4680">
        <v>1</v>
      </c>
      <c r="W4680" s="1" t="str">
        <f>IF(Flights[[#This Row],[Arrival Delay]] = "", "Cancelled", IF(Flights[[#This Row],[Arrival Delay]]&gt;15, "Delayed", "On time"))</f>
        <v>On time</v>
      </c>
      <c r="X4680" t="str">
        <f>IF(Flights[[#This Row],[Status]]&lt;&gt;"Delayed","", IF(Flights[[#This Row],[Arrival Delay]]&gt;120, "Severe", IF(Flights[[#This Row],[Arrival Delay]]&gt;60, "Major", "Moderate")))</f>
        <v/>
      </c>
      <c r="Y4680" t="b">
        <v>0</v>
      </c>
      <c r="AA4680" t="str">
        <f>IF(OR(AND(Flights[[#This Row],[Status]]="Cancelled", Flights[[#This Row],[Cancellation Reason]]="Airline/Carrier"), Flights[[#This Row],[Delay Type]]="Severe"), "Yes", "No")</f>
        <v>No</v>
      </c>
    </row>
    <row r="4681" spans="1:27" x14ac:dyDescent="0.3">
      <c r="A4681" s="3">
        <v>42347</v>
      </c>
      <c r="B4681" s="22">
        <f>WEEKNUM(Flights[[#This Row],[Date]], 1)</f>
        <v>50</v>
      </c>
      <c r="C4681" s="22">
        <f>WEEKDAY(Flights[[#This Row],[Date]],1)</f>
        <v>4</v>
      </c>
      <c r="D4681" t="s">
        <v>130</v>
      </c>
      <c r="E4681" t="s">
        <v>1987</v>
      </c>
      <c r="F4681" t="s">
        <v>0</v>
      </c>
      <c r="G4681" t="s">
        <v>4</v>
      </c>
      <c r="H4681" t="str">
        <f>_xlfn.XLOOKUP(Flights[[#This Row],[Destination]], Airports!$A$2:$A$78, Airports!$D$2:$D$78)</f>
        <v>Chicago</v>
      </c>
      <c r="I4681" t="str" cm="1">
        <f t="array" ref="I4681">_xlfn.XLOOKUP(Flights[[#This Row],[Destination]],_xlfn._TRO_TRAILING( Airports!A:A),_xlfn._TRO_TRAILING( Airports!E:E), "Not found")</f>
        <v>IL</v>
      </c>
      <c r="J4681" s="1">
        <v>0.3263888888888889</v>
      </c>
      <c r="K4681" s="22">
        <f>HOUR(Flights[[#This Row],[Scheduled Departure]])</f>
        <v>7</v>
      </c>
      <c r="L4681" s="1">
        <v>0.33263888888888887</v>
      </c>
      <c r="M4681">
        <f>(L4681-J4681)*24*60</f>
        <v>8.999999999999968</v>
      </c>
      <c r="N4681" s="16">
        <f>Flights[[#This Row],[Length (min)]]/60</f>
        <v>4</v>
      </c>
      <c r="O4681">
        <v>240</v>
      </c>
      <c r="P4681">
        <v>1744</v>
      </c>
      <c r="Q4681" s="18">
        <f>IFERROR(Flights[[#This Row],[Distance]]/Flights[[#This Row],[Length (hr)]], "")</f>
        <v>436</v>
      </c>
      <c r="R4681" s="1">
        <v>0.58263888888888893</v>
      </c>
      <c r="S4681" s="1" t="str">
        <f>IF(Flights[[#This Row],[Length (hr)]]&lt;2, "No meal", IF(Flights[[#This Row],[Length (hr)]]&lt;3.5, "Light meal", "Full meal"))</f>
        <v>Full meal</v>
      </c>
      <c r="T4681" s="1" t="str">
        <f>IF(AND(Flights[[#This Row],[Airline]]="US Airways", Flights[[#This Row],[Meal]]="Full Meal"), "Yes", "No")</f>
        <v>No</v>
      </c>
      <c r="U4681" s="1">
        <v>0.58263888888888893</v>
      </c>
      <c r="V4681">
        <v>0</v>
      </c>
      <c r="W4681" s="1" t="str">
        <f>IF(Flights[[#This Row],[Arrival Delay]] = "", "Cancelled", IF(Flights[[#This Row],[Arrival Delay]]&gt;15, "Delayed", "On time"))</f>
        <v>On time</v>
      </c>
      <c r="X4681" t="str">
        <f>IF(Flights[[#This Row],[Status]]&lt;&gt;"Delayed","", IF(Flights[[#This Row],[Arrival Delay]]&gt;120, "Severe", IF(Flights[[#This Row],[Arrival Delay]]&gt;60, "Major", "Moderate")))</f>
        <v/>
      </c>
      <c r="Y4681" t="b">
        <v>0</v>
      </c>
      <c r="AA4681" t="str">
        <f>IF(OR(AND(Flights[[#This Row],[Status]]="Cancelled", Flights[[#This Row],[Cancellation Reason]]="Airline/Carrier"), Flights[[#This Row],[Delay Type]]="Severe"), "Yes", "No")</f>
        <v>No</v>
      </c>
    </row>
    <row r="4682" spans="1:27" x14ac:dyDescent="0.3">
      <c r="A4682" s="3">
        <v>42347</v>
      </c>
      <c r="B4682" s="22">
        <f>WEEKNUM(Flights[[#This Row],[Date]], 1)</f>
        <v>50</v>
      </c>
      <c r="C4682" s="22">
        <f>WEEKDAY(Flights[[#This Row],[Date]],1)</f>
        <v>4</v>
      </c>
      <c r="D4682" t="s">
        <v>166</v>
      </c>
      <c r="E4682" t="s">
        <v>1987</v>
      </c>
      <c r="F4682" t="s">
        <v>0</v>
      </c>
      <c r="G4682" t="s">
        <v>15</v>
      </c>
      <c r="H4682" t="str">
        <f>_xlfn.XLOOKUP(Flights[[#This Row],[Destination]], Airports!$A$2:$A$78, Airports!$D$2:$D$78)</f>
        <v>Las Vegas</v>
      </c>
      <c r="I4682" t="str" cm="1">
        <f t="array" ref="I4682">_xlfn.XLOOKUP(Flights[[#This Row],[Destination]],_xlfn._TRO_TRAILING( Airports!A:A),_xlfn._TRO_TRAILING( Airports!E:E), "Not found")</f>
        <v>NV</v>
      </c>
      <c r="J4682" s="1">
        <v>0.44791666666666669</v>
      </c>
      <c r="K4682" s="22">
        <f>HOUR(Flights[[#This Row],[Scheduled Departure]])</f>
        <v>10</v>
      </c>
      <c r="L4682" s="1">
        <v>0.44444444444444442</v>
      </c>
      <c r="M4682">
        <f>(L4682-J4682)*24*60</f>
        <v>-5.0000000000000622</v>
      </c>
      <c r="N4682" s="16">
        <f>Flights[[#This Row],[Length (min)]]/60</f>
        <v>1.1333333333333333</v>
      </c>
      <c r="O4682">
        <v>68</v>
      </c>
      <c r="P4682">
        <v>236</v>
      </c>
      <c r="Q4682" s="18">
        <f>IFERROR(Flights[[#This Row],[Distance]]/Flights[[#This Row],[Length (hr)]], "")</f>
        <v>208.23529411764707</v>
      </c>
      <c r="R4682" s="1">
        <v>0.50069444444444444</v>
      </c>
      <c r="S4682" s="1" t="str">
        <f>IF(Flights[[#This Row],[Length (hr)]]&lt;2, "No meal", IF(Flights[[#This Row],[Length (hr)]]&lt;3.5, "Light meal", "Full meal"))</f>
        <v>No meal</v>
      </c>
      <c r="T4682" s="1" t="str">
        <f>IF(AND(Flights[[#This Row],[Airline]]="US Airways", Flights[[#This Row],[Meal]]="Full Meal"), "Yes", "No")</f>
        <v>No</v>
      </c>
      <c r="U4682" s="1">
        <v>0.49166666666666664</v>
      </c>
      <c r="V4682">
        <v>-13</v>
      </c>
      <c r="W4682" s="1" t="str">
        <f>IF(Flights[[#This Row],[Arrival Delay]] = "", "Cancelled", IF(Flights[[#This Row],[Arrival Delay]]&gt;15, "Delayed", "On time"))</f>
        <v>On time</v>
      </c>
      <c r="X4682" t="str">
        <f>IF(Flights[[#This Row],[Status]]&lt;&gt;"Delayed","", IF(Flights[[#This Row],[Arrival Delay]]&gt;120, "Severe", IF(Flights[[#This Row],[Arrival Delay]]&gt;60, "Major", "Moderate")))</f>
        <v/>
      </c>
      <c r="Y4682" t="b">
        <v>0</v>
      </c>
      <c r="AA4682" t="str">
        <f>IF(OR(AND(Flights[[#This Row],[Status]]="Cancelled", Flights[[#This Row],[Cancellation Reason]]="Airline/Carrier"), Flights[[#This Row],[Delay Type]]="Severe"), "Yes", "No")</f>
        <v>No</v>
      </c>
    </row>
    <row r="4683" spans="1:27" x14ac:dyDescent="0.3">
      <c r="A4683" s="3">
        <v>42347</v>
      </c>
      <c r="B4683" s="22">
        <f>WEEKNUM(Flights[[#This Row],[Date]], 1)</f>
        <v>50</v>
      </c>
      <c r="C4683" s="22">
        <f>WEEKDAY(Flights[[#This Row],[Date]],1)</f>
        <v>4</v>
      </c>
      <c r="D4683" t="s">
        <v>1966</v>
      </c>
      <c r="E4683" t="s">
        <v>1989</v>
      </c>
      <c r="F4683" t="s">
        <v>0</v>
      </c>
      <c r="G4683" t="s">
        <v>276</v>
      </c>
      <c r="H4683" t="str">
        <f>_xlfn.XLOOKUP(Flights[[#This Row],[Destination]], Airports!$A$2:$A$78, Airports!$D$2:$D$78)</f>
        <v>Detroit</v>
      </c>
      <c r="I4683" t="str" cm="1">
        <f t="array" ref="I4683">_xlfn.XLOOKUP(Flights[[#This Row],[Destination]],_xlfn._TRO_TRAILING( Airports!A:A),_xlfn._TRO_TRAILING( Airports!E:E), "Not found")</f>
        <v>MI</v>
      </c>
      <c r="J4683" s="1">
        <v>0.4861111111111111</v>
      </c>
      <c r="K4683" s="22">
        <f>HOUR(Flights[[#This Row],[Scheduled Departure]])</f>
        <v>11</v>
      </c>
      <c r="L4683" s="1">
        <v>0.4861111111111111</v>
      </c>
      <c r="M4683">
        <f>(L4683-J4683)*24*60</f>
        <v>0</v>
      </c>
      <c r="N4683" s="16">
        <f>Flights[[#This Row],[Length (min)]]/60</f>
        <v>4.6500000000000004</v>
      </c>
      <c r="O4683">
        <v>279</v>
      </c>
      <c r="P4683">
        <v>1979</v>
      </c>
      <c r="Q4683" s="18">
        <f>IFERROR(Flights[[#This Row],[Distance]]/Flights[[#This Row],[Length (hr)]], "")</f>
        <v>425.59139784946234</v>
      </c>
      <c r="R4683" s="1">
        <v>0.79861111111111116</v>
      </c>
      <c r="S4683" s="1" t="str">
        <f>IF(Flights[[#This Row],[Length (hr)]]&lt;2, "No meal", IF(Flights[[#This Row],[Length (hr)]]&lt;3.5, "Light meal", "Full meal"))</f>
        <v>Full meal</v>
      </c>
      <c r="T4683" s="1" t="str">
        <f>IF(AND(Flights[[#This Row],[Airline]]="US Airways", Flights[[#This Row],[Meal]]="Full Meal"), "Yes", "No")</f>
        <v>No</v>
      </c>
      <c r="U4683" s="1">
        <v>0.80486111111111114</v>
      </c>
      <c r="V4683">
        <v>9</v>
      </c>
      <c r="W4683" s="1" t="str">
        <f>IF(Flights[[#This Row],[Arrival Delay]] = "", "Cancelled", IF(Flights[[#This Row],[Arrival Delay]]&gt;15, "Delayed", "On time"))</f>
        <v>On time</v>
      </c>
      <c r="X4683" t="str">
        <f>IF(Flights[[#This Row],[Status]]&lt;&gt;"Delayed","", IF(Flights[[#This Row],[Arrival Delay]]&gt;120, "Severe", IF(Flights[[#This Row],[Arrival Delay]]&gt;60, "Major", "Moderate")))</f>
        <v/>
      </c>
      <c r="Y4683" t="b">
        <v>0</v>
      </c>
      <c r="AA4683" t="str">
        <f>IF(OR(AND(Flights[[#This Row],[Status]]="Cancelled", Flights[[#This Row],[Cancellation Reason]]="Airline/Carrier"), Flights[[#This Row],[Delay Type]]="Severe"), "Yes", "No")</f>
        <v>No</v>
      </c>
    </row>
    <row r="4684" spans="1:27" x14ac:dyDescent="0.3">
      <c r="A4684" s="3">
        <v>42347</v>
      </c>
      <c r="B4684" s="22">
        <f>WEEKNUM(Flights[[#This Row],[Date]], 1)</f>
        <v>50</v>
      </c>
      <c r="C4684" s="22">
        <f>WEEKDAY(Flights[[#This Row],[Date]],1)</f>
        <v>4</v>
      </c>
      <c r="D4684" t="s">
        <v>176</v>
      </c>
      <c r="E4684" t="s">
        <v>1987</v>
      </c>
      <c r="F4684" t="s">
        <v>0</v>
      </c>
      <c r="G4684" t="s">
        <v>9</v>
      </c>
      <c r="H4684" t="str">
        <f>_xlfn.XLOOKUP(Flights[[#This Row],[Destination]], Airports!$A$2:$A$78, Airports!$D$2:$D$78)</f>
        <v>San Francisco</v>
      </c>
      <c r="I4684" t="str" cm="1">
        <f t="array" ref="I4684">_xlfn.XLOOKUP(Flights[[#This Row],[Destination]],_xlfn._TRO_TRAILING( Airports!A:A),_xlfn._TRO_TRAILING( Airports!E:E), "Not found")</f>
        <v>CA</v>
      </c>
      <c r="J4684" s="1">
        <v>0.51041666666666663</v>
      </c>
      <c r="K4684" s="22">
        <f>HOUR(Flights[[#This Row],[Scheduled Departure]])</f>
        <v>12</v>
      </c>
      <c r="L4684" s="1">
        <v>0.51041666666666663</v>
      </c>
      <c r="M4684">
        <f>(L4684-J4684)*24*60</f>
        <v>0</v>
      </c>
      <c r="N4684" s="16">
        <f>Flights[[#This Row],[Length (min)]]/60</f>
        <v>1.3833333333333333</v>
      </c>
      <c r="O4684">
        <v>83</v>
      </c>
      <c r="P4684">
        <v>337</v>
      </c>
      <c r="Q4684" s="18">
        <f>IFERROR(Flights[[#This Row],[Distance]]/Flights[[#This Row],[Length (hr)]], "")</f>
        <v>243.6144578313253</v>
      </c>
      <c r="R4684" s="1">
        <v>0.56736111111111109</v>
      </c>
      <c r="S4684" s="1" t="str">
        <f>IF(Flights[[#This Row],[Length (hr)]]&lt;2, "No meal", IF(Flights[[#This Row],[Length (hr)]]&lt;3.5, "Light meal", "Full meal"))</f>
        <v>No meal</v>
      </c>
      <c r="T4684" s="1" t="str">
        <f>IF(AND(Flights[[#This Row],[Airline]]="US Airways", Flights[[#This Row],[Meal]]="Full Meal"), "Yes", "No")</f>
        <v>No</v>
      </c>
      <c r="U4684" s="1">
        <v>0.56805555555555554</v>
      </c>
      <c r="V4684">
        <v>1</v>
      </c>
      <c r="W4684" s="1" t="str">
        <f>IF(Flights[[#This Row],[Arrival Delay]] = "", "Cancelled", IF(Flights[[#This Row],[Arrival Delay]]&gt;15, "Delayed", "On time"))</f>
        <v>On time</v>
      </c>
      <c r="X4684" t="str">
        <f>IF(Flights[[#This Row],[Status]]&lt;&gt;"Delayed","", IF(Flights[[#This Row],[Arrival Delay]]&gt;120, "Severe", IF(Flights[[#This Row],[Arrival Delay]]&gt;60, "Major", "Moderate")))</f>
        <v/>
      </c>
      <c r="Y4684" t="b">
        <v>0</v>
      </c>
      <c r="AA4684" t="str">
        <f>IF(OR(AND(Flights[[#This Row],[Status]]="Cancelled", Flights[[#This Row],[Cancellation Reason]]="Airline/Carrier"), Flights[[#This Row],[Delay Type]]="Severe"), "Yes", "No")</f>
        <v>No</v>
      </c>
    </row>
    <row r="4685" spans="1:27" x14ac:dyDescent="0.3">
      <c r="A4685" s="3">
        <v>42347</v>
      </c>
      <c r="B4685" s="22">
        <f>WEEKNUM(Flights[[#This Row],[Date]], 1)</f>
        <v>50</v>
      </c>
      <c r="C4685" s="22">
        <f>WEEKDAY(Flights[[#This Row],[Date]],1)</f>
        <v>4</v>
      </c>
      <c r="D4685" t="s">
        <v>1884</v>
      </c>
      <c r="E4685" t="s">
        <v>1995</v>
      </c>
      <c r="F4685" t="s">
        <v>0</v>
      </c>
      <c r="G4685" t="s">
        <v>356</v>
      </c>
      <c r="H4685" t="str">
        <f>_xlfn.XLOOKUP(Flights[[#This Row],[Destination]], Airports!$A$2:$A$78, Airports!$D$2:$D$78)</f>
        <v>Tucson</v>
      </c>
      <c r="I4685" t="str" cm="1">
        <f t="array" ref="I4685">_xlfn.XLOOKUP(Flights[[#This Row],[Destination]],_xlfn._TRO_TRAILING( Airports!A:A),_xlfn._TRO_TRAILING( Airports!E:E), "Not found")</f>
        <v>AZ</v>
      </c>
      <c r="J4685" s="1">
        <v>0.53819444444444442</v>
      </c>
      <c r="K4685" s="22">
        <f>HOUR(Flights[[#This Row],[Scheduled Departure]])</f>
        <v>12</v>
      </c>
      <c r="L4685" s="1">
        <v>0.53680555555555554</v>
      </c>
      <c r="M4685">
        <f>(L4685-J4685)*24*60</f>
        <v>-1.9999999999999929</v>
      </c>
      <c r="N4685" s="16">
        <f>Flights[[#This Row],[Length (min)]]/60</f>
        <v>1.2166666666666666</v>
      </c>
      <c r="O4685">
        <v>73</v>
      </c>
      <c r="P4685">
        <v>451</v>
      </c>
      <c r="Q4685" s="18">
        <f>IFERROR(Flights[[#This Row],[Distance]]/Flights[[#This Row],[Length (hr)]], "")</f>
        <v>370.68493150684935</v>
      </c>
      <c r="R4685" s="1">
        <v>0.63541666666666663</v>
      </c>
      <c r="S4685" s="1" t="str">
        <f>IF(Flights[[#This Row],[Length (hr)]]&lt;2, "No meal", IF(Flights[[#This Row],[Length (hr)]]&lt;3.5, "Light meal", "Full meal"))</f>
        <v>No meal</v>
      </c>
      <c r="T4685" s="1" t="str">
        <f>IF(AND(Flights[[#This Row],[Airline]]="US Airways", Flights[[#This Row],[Meal]]="Full Meal"), "Yes", "No")</f>
        <v>No</v>
      </c>
      <c r="U4685" s="1">
        <v>0.62916666666666665</v>
      </c>
      <c r="V4685">
        <v>-9</v>
      </c>
      <c r="W4685" s="1" t="str">
        <f>IF(Flights[[#This Row],[Arrival Delay]] = "", "Cancelled", IF(Flights[[#This Row],[Arrival Delay]]&gt;15, "Delayed", "On time"))</f>
        <v>On time</v>
      </c>
      <c r="X4685" t="str">
        <f>IF(Flights[[#This Row],[Status]]&lt;&gt;"Delayed","", IF(Flights[[#This Row],[Arrival Delay]]&gt;120, "Severe", IF(Flights[[#This Row],[Arrival Delay]]&gt;60, "Major", "Moderate")))</f>
        <v/>
      </c>
      <c r="Y4685" t="b">
        <v>0</v>
      </c>
      <c r="AA4685" t="str">
        <f>IF(OR(AND(Flights[[#This Row],[Status]]="Cancelled", Flights[[#This Row],[Cancellation Reason]]="Airline/Carrier"), Flights[[#This Row],[Delay Type]]="Severe"), "Yes", "No")</f>
        <v>No</v>
      </c>
    </row>
    <row r="4686" spans="1:27" x14ac:dyDescent="0.3">
      <c r="A4686" s="3">
        <v>42347</v>
      </c>
      <c r="B4686" s="22">
        <f>WEEKNUM(Flights[[#This Row],[Date]], 1)</f>
        <v>50</v>
      </c>
      <c r="C4686" s="22">
        <f>WEEKDAY(Flights[[#This Row],[Date]],1)</f>
        <v>4</v>
      </c>
      <c r="D4686" t="s">
        <v>518</v>
      </c>
      <c r="E4686" t="s">
        <v>1991</v>
      </c>
      <c r="F4686" t="s">
        <v>0</v>
      </c>
      <c r="G4686" t="s">
        <v>18</v>
      </c>
      <c r="H4686" t="str">
        <f>_xlfn.XLOOKUP(Flights[[#This Row],[Destination]], Airports!$A$2:$A$78, Airports!$D$2:$D$78)</f>
        <v>Arlington</v>
      </c>
      <c r="I4686" t="str" cm="1">
        <f t="array" ref="I4686">_xlfn.XLOOKUP(Flights[[#This Row],[Destination]],_xlfn._TRO_TRAILING( Airports!A:A),_xlfn._TRO_TRAILING( Airports!E:E), "Not found")</f>
        <v>VA</v>
      </c>
      <c r="J4686" s="1">
        <v>0.54861111111111116</v>
      </c>
      <c r="K4686" s="22">
        <f>HOUR(Flights[[#This Row],[Scheduled Departure]])</f>
        <v>13</v>
      </c>
      <c r="L4686" s="1">
        <v>0.54097222222222219</v>
      </c>
      <c r="M4686">
        <f>(L4686-J4686)*24*60</f>
        <v>-11.000000000000121</v>
      </c>
      <c r="N4686" s="16">
        <f>Flights[[#This Row],[Length (min)]]/60</f>
        <v>5.15</v>
      </c>
      <c r="O4686">
        <v>309</v>
      </c>
      <c r="P4686">
        <v>2311</v>
      </c>
      <c r="Q4686" s="18">
        <f>IFERROR(Flights[[#This Row],[Distance]]/Flights[[#This Row],[Length (hr)]], "")</f>
        <v>448.73786407766988</v>
      </c>
      <c r="R4686" s="1">
        <v>0.87430555555555556</v>
      </c>
      <c r="S4686" s="1" t="str">
        <f>IF(Flights[[#This Row],[Length (hr)]]&lt;2, "No meal", IF(Flights[[#This Row],[Length (hr)]]&lt;3.5, "Light meal", "Full meal"))</f>
        <v>Full meal</v>
      </c>
      <c r="T4686" s="1" t="str">
        <f>IF(AND(Flights[[#This Row],[Airline]]="US Airways", Flights[[#This Row],[Meal]]="Full Meal"), "Yes", "No")</f>
        <v>No</v>
      </c>
      <c r="U4686" s="1">
        <v>0.88055555555555554</v>
      </c>
      <c r="V4686">
        <v>9</v>
      </c>
      <c r="W4686" s="1" t="str">
        <f>IF(Flights[[#This Row],[Arrival Delay]] = "", "Cancelled", IF(Flights[[#This Row],[Arrival Delay]]&gt;15, "Delayed", "On time"))</f>
        <v>On time</v>
      </c>
      <c r="X4686" t="str">
        <f>IF(Flights[[#This Row],[Status]]&lt;&gt;"Delayed","", IF(Flights[[#This Row],[Arrival Delay]]&gt;120, "Severe", IF(Flights[[#This Row],[Arrival Delay]]&gt;60, "Major", "Moderate")))</f>
        <v/>
      </c>
      <c r="Y4686" t="b">
        <v>0</v>
      </c>
      <c r="AA4686" t="str">
        <f>IF(OR(AND(Flights[[#This Row],[Status]]="Cancelled", Flights[[#This Row],[Cancellation Reason]]="Airline/Carrier"), Flights[[#This Row],[Delay Type]]="Severe"), "Yes", "No")</f>
        <v>No</v>
      </c>
    </row>
    <row r="4687" spans="1:27" x14ac:dyDescent="0.3">
      <c r="A4687" s="3">
        <v>42347</v>
      </c>
      <c r="B4687" s="22">
        <f>WEEKNUM(Flights[[#This Row],[Date]], 1)</f>
        <v>50</v>
      </c>
      <c r="C4687" s="22">
        <f>WEEKDAY(Flights[[#This Row],[Date]],1)</f>
        <v>4</v>
      </c>
      <c r="D4687" t="s">
        <v>1117</v>
      </c>
      <c r="E4687" t="s">
        <v>1995</v>
      </c>
      <c r="F4687" t="s">
        <v>0</v>
      </c>
      <c r="G4687" t="s">
        <v>246</v>
      </c>
      <c r="H4687" t="str">
        <f>_xlfn.XLOOKUP(Flights[[#This Row],[Destination]], Airports!$A$2:$A$78, Airports!$D$2:$D$78)</f>
        <v>Albuquerque</v>
      </c>
      <c r="I4687" t="str" cm="1">
        <f t="array" ref="I4687">_xlfn.XLOOKUP(Flights[[#This Row],[Destination]],_xlfn._TRO_TRAILING( Airports!A:A),_xlfn._TRO_TRAILING( Airports!E:E), "Not found")</f>
        <v>NM</v>
      </c>
      <c r="J4687" s="1">
        <v>0.64236111111111116</v>
      </c>
      <c r="K4687" s="22">
        <f>HOUR(Flights[[#This Row],[Scheduled Departure]])</f>
        <v>15</v>
      </c>
      <c r="L4687" s="1">
        <v>0.63749999999999996</v>
      </c>
      <c r="M4687">
        <f>(L4687-J4687)*24*60</f>
        <v>-7.000000000000135</v>
      </c>
      <c r="N4687" s="16">
        <f>Flights[[#This Row],[Length (min)]]/60</f>
        <v>1.6666666666666667</v>
      </c>
      <c r="O4687">
        <v>100</v>
      </c>
      <c r="P4687">
        <v>677</v>
      </c>
      <c r="Q4687" s="18">
        <f>IFERROR(Flights[[#This Row],[Distance]]/Flights[[#This Row],[Length (hr)]], "")</f>
        <v>406.2</v>
      </c>
      <c r="R4687" s="1">
        <v>0.75694444444444442</v>
      </c>
      <c r="S4687" s="1" t="str">
        <f>IF(Flights[[#This Row],[Length (hr)]]&lt;2, "No meal", IF(Flights[[#This Row],[Length (hr)]]&lt;3.5, "Light meal", "Full meal"))</f>
        <v>No meal</v>
      </c>
      <c r="T4687" s="1" t="str">
        <f>IF(AND(Flights[[#This Row],[Airline]]="US Airways", Flights[[#This Row],[Meal]]="Full Meal"), "Yes", "No")</f>
        <v>No</v>
      </c>
      <c r="U4687" s="1">
        <v>0.74861111111111112</v>
      </c>
      <c r="V4687">
        <v>-12</v>
      </c>
      <c r="W4687" s="1" t="str">
        <f>IF(Flights[[#This Row],[Arrival Delay]] = "", "Cancelled", IF(Flights[[#This Row],[Arrival Delay]]&gt;15, "Delayed", "On time"))</f>
        <v>On time</v>
      </c>
      <c r="X4687" t="str">
        <f>IF(Flights[[#This Row],[Status]]&lt;&gt;"Delayed","", IF(Flights[[#This Row],[Arrival Delay]]&gt;120, "Severe", IF(Flights[[#This Row],[Arrival Delay]]&gt;60, "Major", "Moderate")))</f>
        <v/>
      </c>
      <c r="Y4687" t="b">
        <v>0</v>
      </c>
      <c r="AA4687" t="str">
        <f>IF(OR(AND(Flights[[#This Row],[Status]]="Cancelled", Flights[[#This Row],[Cancellation Reason]]="Airline/Carrier"), Flights[[#This Row],[Delay Type]]="Severe"), "Yes", "No")</f>
        <v>No</v>
      </c>
    </row>
    <row r="4688" spans="1:27" x14ac:dyDescent="0.3">
      <c r="A4688" s="3">
        <v>42347</v>
      </c>
      <c r="B4688" s="22">
        <f>WEEKNUM(Flights[[#This Row],[Date]], 1)</f>
        <v>50</v>
      </c>
      <c r="C4688" s="22">
        <f>WEEKDAY(Flights[[#This Row],[Date]],1)</f>
        <v>4</v>
      </c>
      <c r="D4688" t="s">
        <v>1896</v>
      </c>
      <c r="E4688" t="s">
        <v>1995</v>
      </c>
      <c r="F4688" t="s">
        <v>0</v>
      </c>
      <c r="G4688" t="s">
        <v>9</v>
      </c>
      <c r="H4688" t="str">
        <f>_xlfn.XLOOKUP(Flights[[#This Row],[Destination]], Airports!$A$2:$A$78, Airports!$D$2:$D$78)</f>
        <v>San Francisco</v>
      </c>
      <c r="I4688" t="str" cm="1">
        <f t="array" ref="I4688">_xlfn.XLOOKUP(Flights[[#This Row],[Destination]],_xlfn._TRO_TRAILING( Airports!A:A),_xlfn._TRO_TRAILING( Airports!E:E), "Not found")</f>
        <v>CA</v>
      </c>
      <c r="J4688" s="1">
        <v>0.64930555555555558</v>
      </c>
      <c r="K4688" s="22">
        <f>HOUR(Flights[[#This Row],[Scheduled Departure]])</f>
        <v>15</v>
      </c>
      <c r="L4688" s="1">
        <v>0.64861111111111114</v>
      </c>
      <c r="M4688">
        <f>(L4688-J4688)*24*60</f>
        <v>-0.99999999999999645</v>
      </c>
      <c r="N4688" s="16">
        <f>Flights[[#This Row],[Length (min)]]/60</f>
        <v>1.2833333333333334</v>
      </c>
      <c r="O4688">
        <v>77</v>
      </c>
      <c r="P4688">
        <v>337</v>
      </c>
      <c r="Q4688" s="18">
        <f>IFERROR(Flights[[#This Row],[Distance]]/Flights[[#This Row],[Length (hr)]], "")</f>
        <v>262.59740259740255</v>
      </c>
      <c r="R4688" s="1">
        <v>0.70138888888888884</v>
      </c>
      <c r="S4688" s="1" t="str">
        <f>IF(Flights[[#This Row],[Length (hr)]]&lt;2, "No meal", IF(Flights[[#This Row],[Length (hr)]]&lt;3.5, "Light meal", "Full meal"))</f>
        <v>No meal</v>
      </c>
      <c r="T4688" s="1" t="str">
        <f>IF(AND(Flights[[#This Row],[Airline]]="US Airways", Flights[[#This Row],[Meal]]="Full Meal"), "Yes", "No")</f>
        <v>No</v>
      </c>
      <c r="U4688" s="1">
        <v>0.70208333333333328</v>
      </c>
      <c r="V4688">
        <v>1</v>
      </c>
      <c r="W4688" s="1" t="str">
        <f>IF(Flights[[#This Row],[Arrival Delay]] = "", "Cancelled", IF(Flights[[#This Row],[Arrival Delay]]&gt;15, "Delayed", "On time"))</f>
        <v>On time</v>
      </c>
      <c r="X4688" t="str">
        <f>IF(Flights[[#This Row],[Status]]&lt;&gt;"Delayed","", IF(Flights[[#This Row],[Arrival Delay]]&gt;120, "Severe", IF(Flights[[#This Row],[Arrival Delay]]&gt;60, "Major", "Moderate")))</f>
        <v/>
      </c>
      <c r="Y4688" t="b">
        <v>0</v>
      </c>
      <c r="AA4688" t="str">
        <f>IF(OR(AND(Flights[[#This Row],[Status]]="Cancelled", Flights[[#This Row],[Cancellation Reason]]="Airline/Carrier"), Flights[[#This Row],[Delay Type]]="Severe"), "Yes", "No")</f>
        <v>No</v>
      </c>
    </row>
    <row r="4689" spans="1:27" x14ac:dyDescent="0.3">
      <c r="A4689" s="3">
        <v>42347</v>
      </c>
      <c r="B4689" s="22">
        <f>WEEKNUM(Flights[[#This Row],[Date]], 1)</f>
        <v>50</v>
      </c>
      <c r="C4689" s="22">
        <f>WEEKDAY(Flights[[#This Row],[Date]],1)</f>
        <v>4</v>
      </c>
      <c r="D4689" t="s">
        <v>558</v>
      </c>
      <c r="E4689" t="s">
        <v>1996</v>
      </c>
      <c r="F4689" t="s">
        <v>0</v>
      </c>
      <c r="G4689" t="s">
        <v>12</v>
      </c>
      <c r="H4689" t="str">
        <f>_xlfn.XLOOKUP(Flights[[#This Row],[Destination]], Airports!$A$2:$A$78, Airports!$D$2:$D$78)</f>
        <v>New York</v>
      </c>
      <c r="I4689" t="str" cm="1">
        <f t="array" ref="I4689">_xlfn.XLOOKUP(Flights[[#This Row],[Destination]],_xlfn._TRO_TRAILING( Airports!A:A),_xlfn._TRO_TRAILING( Airports!E:E), "Not found")</f>
        <v>NY</v>
      </c>
      <c r="J4689" s="1">
        <v>0.65972222222222221</v>
      </c>
      <c r="K4689" s="22">
        <f>HOUR(Flights[[#This Row],[Scheduled Departure]])</f>
        <v>15</v>
      </c>
      <c r="L4689" s="1">
        <v>0.65416666666666667</v>
      </c>
      <c r="M4689">
        <f>(L4689-J4689)*24*60</f>
        <v>-7.9999999999999716</v>
      </c>
      <c r="N4689" s="16">
        <f>Flights[[#This Row],[Length (min)]]/60</f>
        <v>5.1833333333333336</v>
      </c>
      <c r="O4689">
        <v>311</v>
      </c>
      <c r="P4689">
        <v>2475</v>
      </c>
      <c r="Q4689" s="18">
        <f>IFERROR(Flights[[#This Row],[Distance]]/Flights[[#This Row],[Length (hr)]], "")</f>
        <v>477.49196141479098</v>
      </c>
      <c r="R4689" s="1">
        <v>0.99930555555555556</v>
      </c>
      <c r="S4689" s="1" t="str">
        <f>IF(Flights[[#This Row],[Length (hr)]]&lt;2, "No meal", IF(Flights[[#This Row],[Length (hr)]]&lt;3.5, "Light meal", "Full meal"))</f>
        <v>Full meal</v>
      </c>
      <c r="T4689" s="1" t="str">
        <f>IF(AND(Flights[[#This Row],[Airline]]="US Airways", Flights[[#This Row],[Meal]]="Full Meal"), "Yes", "No")</f>
        <v>No</v>
      </c>
      <c r="U4689" s="1">
        <v>0.99513888888888891</v>
      </c>
      <c r="V4689">
        <v>-6</v>
      </c>
      <c r="W4689" s="1" t="str">
        <f>IF(Flights[[#This Row],[Arrival Delay]] = "", "Cancelled", IF(Flights[[#This Row],[Arrival Delay]]&gt;15, "Delayed", "On time"))</f>
        <v>On time</v>
      </c>
      <c r="X4689" t="str">
        <f>IF(Flights[[#This Row],[Status]]&lt;&gt;"Delayed","", IF(Flights[[#This Row],[Arrival Delay]]&gt;120, "Severe", IF(Flights[[#This Row],[Arrival Delay]]&gt;60, "Major", "Moderate")))</f>
        <v/>
      </c>
      <c r="Y4689" t="b">
        <v>0</v>
      </c>
      <c r="AA4689" t="str">
        <f>IF(OR(AND(Flights[[#This Row],[Status]]="Cancelled", Flights[[#This Row],[Cancellation Reason]]="Airline/Carrier"), Flights[[#This Row],[Delay Type]]="Severe"), "Yes", "No")</f>
        <v>No</v>
      </c>
    </row>
    <row r="4690" spans="1:27" x14ac:dyDescent="0.3">
      <c r="A4690" s="3">
        <v>42347</v>
      </c>
      <c r="B4690" s="22">
        <f>WEEKNUM(Flights[[#This Row],[Date]], 1)</f>
        <v>50</v>
      </c>
      <c r="C4690" s="22">
        <f>WEEKDAY(Flights[[#This Row],[Date]],1)</f>
        <v>4</v>
      </c>
      <c r="D4690" t="s">
        <v>1835</v>
      </c>
      <c r="E4690" t="s">
        <v>1989</v>
      </c>
      <c r="F4690" t="s">
        <v>0</v>
      </c>
      <c r="G4690" t="s">
        <v>347</v>
      </c>
      <c r="H4690" t="str">
        <f>_xlfn.XLOOKUP(Flights[[#This Row],[Destination]], Airports!$A$2:$A$78, Airports!$D$2:$D$78)</f>
        <v>San Jose</v>
      </c>
      <c r="I4690" t="str" cm="1">
        <f t="array" ref="I4690">_xlfn.XLOOKUP(Flights[[#This Row],[Destination]],_xlfn._TRO_TRAILING( Airports!A:A),_xlfn._TRO_TRAILING( Airports!E:E), "Not found")</f>
        <v>CA</v>
      </c>
      <c r="J4690" s="1">
        <v>0.6875</v>
      </c>
      <c r="K4690" s="22">
        <f>HOUR(Flights[[#This Row],[Scheduled Departure]])</f>
        <v>16</v>
      </c>
      <c r="L4690" s="1">
        <v>0.84583333333333333</v>
      </c>
      <c r="M4690">
        <f>(L4690-J4690)*24*60</f>
        <v>228</v>
      </c>
      <c r="N4690" s="16">
        <f>Flights[[#This Row],[Length (min)]]/60</f>
        <v>1.1166666666666667</v>
      </c>
      <c r="O4690">
        <v>67</v>
      </c>
      <c r="P4690">
        <v>308</v>
      </c>
      <c r="Q4690" s="18">
        <f>IFERROR(Flights[[#This Row],[Distance]]/Flights[[#This Row],[Length (hr)]], "")</f>
        <v>275.82089552238807</v>
      </c>
      <c r="R4690" s="1">
        <v>0.74236111111111114</v>
      </c>
      <c r="S4690" s="1" t="str">
        <f>IF(Flights[[#This Row],[Length (hr)]]&lt;2, "No meal", IF(Flights[[#This Row],[Length (hr)]]&lt;3.5, "Light meal", "Full meal"))</f>
        <v>No meal</v>
      </c>
      <c r="T4690" s="1" t="str">
        <f>IF(AND(Flights[[#This Row],[Airline]]="US Airways", Flights[[#This Row],[Meal]]="Full Meal"), "Yes", "No")</f>
        <v>No</v>
      </c>
      <c r="U4690" s="1">
        <v>0.89236111111111116</v>
      </c>
      <c r="V4690">
        <v>216</v>
      </c>
      <c r="W4690" s="1" t="str">
        <f>IF(Flights[[#This Row],[Arrival Delay]] = "", "Cancelled", IF(Flights[[#This Row],[Arrival Delay]]&gt;15, "Delayed", "On time"))</f>
        <v>Delayed</v>
      </c>
      <c r="X4690" t="str">
        <f>IF(Flights[[#This Row],[Status]]&lt;&gt;"Delayed","", IF(Flights[[#This Row],[Arrival Delay]]&gt;120, "Severe", IF(Flights[[#This Row],[Arrival Delay]]&gt;60, "Major", "Moderate")))</f>
        <v>Severe</v>
      </c>
      <c r="Y4690" t="b">
        <v>0</v>
      </c>
      <c r="AA4690" t="str">
        <f>IF(OR(AND(Flights[[#This Row],[Status]]="Cancelled", Flights[[#This Row],[Cancellation Reason]]="Airline/Carrier"), Flights[[#This Row],[Delay Type]]="Severe"), "Yes", "No")</f>
        <v>Yes</v>
      </c>
    </row>
    <row r="4691" spans="1:27" x14ac:dyDescent="0.3">
      <c r="A4691" s="3">
        <v>42347</v>
      </c>
      <c r="B4691" s="22">
        <f>WEEKNUM(Flights[[#This Row],[Date]], 1)</f>
        <v>50</v>
      </c>
      <c r="C4691" s="22">
        <f>WEEKDAY(Flights[[#This Row],[Date]],1)</f>
        <v>4</v>
      </c>
      <c r="D4691" t="s">
        <v>1572</v>
      </c>
      <c r="E4691" t="s">
        <v>1995</v>
      </c>
      <c r="F4691" t="s">
        <v>0</v>
      </c>
      <c r="G4691" t="s">
        <v>270</v>
      </c>
      <c r="H4691" t="str">
        <f>_xlfn.XLOOKUP(Flights[[#This Row],[Destination]], Airports!$A$2:$A$78, Airports!$D$2:$D$78)</f>
        <v>Dallas</v>
      </c>
      <c r="I4691" t="str" cm="1">
        <f t="array" ref="I4691">_xlfn.XLOOKUP(Flights[[#This Row],[Destination]],_xlfn._TRO_TRAILING( Airports!A:A),_xlfn._TRO_TRAILING( Airports!E:E), "Not found")</f>
        <v>TX</v>
      </c>
      <c r="J4691" s="1">
        <v>0.75347222222222221</v>
      </c>
      <c r="K4691" s="22">
        <f>HOUR(Flights[[#This Row],[Scheduled Departure]])</f>
        <v>18</v>
      </c>
      <c r="L4691" s="1">
        <v>0.75069444444444444</v>
      </c>
      <c r="M4691">
        <f>(L4691-J4691)*24*60</f>
        <v>-3.9999999999999858</v>
      </c>
      <c r="N4691" s="16">
        <f>Flights[[#This Row],[Length (min)]]/60</f>
        <v>2.8</v>
      </c>
      <c r="O4691">
        <v>168</v>
      </c>
      <c r="P4691">
        <v>1246</v>
      </c>
      <c r="Q4691" s="18">
        <f>IFERROR(Flights[[#This Row],[Distance]]/Flights[[#This Row],[Length (hr)]], "")</f>
        <v>445</v>
      </c>
      <c r="R4691" s="1">
        <v>0.95486111111111116</v>
      </c>
      <c r="S4691" s="1" t="str">
        <f>IF(Flights[[#This Row],[Length (hr)]]&lt;2, "No meal", IF(Flights[[#This Row],[Length (hr)]]&lt;3.5, "Light meal", "Full meal"))</f>
        <v>Light meal</v>
      </c>
      <c r="T4691" s="1" t="str">
        <f>IF(AND(Flights[[#This Row],[Airline]]="US Airways", Flights[[#This Row],[Meal]]="Full Meal"), "Yes", "No")</f>
        <v>No</v>
      </c>
      <c r="U4691" s="1">
        <v>0.9506944444444444</v>
      </c>
      <c r="V4691">
        <v>-6</v>
      </c>
      <c r="W4691" s="1" t="str">
        <f>IF(Flights[[#This Row],[Arrival Delay]] = "", "Cancelled", IF(Flights[[#This Row],[Arrival Delay]]&gt;15, "Delayed", "On time"))</f>
        <v>On time</v>
      </c>
      <c r="X4691" t="str">
        <f>IF(Flights[[#This Row],[Status]]&lt;&gt;"Delayed","", IF(Flights[[#This Row],[Arrival Delay]]&gt;120, "Severe", IF(Flights[[#This Row],[Arrival Delay]]&gt;60, "Major", "Moderate")))</f>
        <v/>
      </c>
      <c r="Y4691" t="b">
        <v>0</v>
      </c>
      <c r="AA4691" t="str">
        <f>IF(OR(AND(Flights[[#This Row],[Status]]="Cancelled", Flights[[#This Row],[Cancellation Reason]]="Airline/Carrier"), Flights[[#This Row],[Delay Type]]="Severe"), "Yes", "No")</f>
        <v>No</v>
      </c>
    </row>
    <row r="4692" spans="1:27" x14ac:dyDescent="0.3">
      <c r="A4692" s="3">
        <v>42347</v>
      </c>
      <c r="B4692" s="22">
        <f>WEEKNUM(Flights[[#This Row],[Date]], 1)</f>
        <v>50</v>
      </c>
      <c r="C4692" s="22">
        <f>WEEKDAY(Flights[[#This Row],[Date]],1)</f>
        <v>4</v>
      </c>
      <c r="D4692" t="s">
        <v>1968</v>
      </c>
      <c r="E4692" t="s">
        <v>1995</v>
      </c>
      <c r="F4692" t="s">
        <v>0</v>
      </c>
      <c r="G4692" t="s">
        <v>9</v>
      </c>
      <c r="H4692" t="str">
        <f>_xlfn.XLOOKUP(Flights[[#This Row],[Destination]], Airports!$A$2:$A$78, Airports!$D$2:$D$78)</f>
        <v>San Francisco</v>
      </c>
      <c r="I4692" t="str" cm="1">
        <f t="array" ref="I4692">_xlfn.XLOOKUP(Flights[[#This Row],[Destination]],_xlfn._TRO_TRAILING( Airports!A:A),_xlfn._TRO_TRAILING( Airports!E:E), "Not found")</f>
        <v>CA</v>
      </c>
      <c r="J4692" s="1">
        <v>0.81944444444444442</v>
      </c>
      <c r="K4692" s="22">
        <f>HOUR(Flights[[#This Row],[Scheduled Departure]])</f>
        <v>19</v>
      </c>
      <c r="L4692" s="1">
        <v>0.83125000000000004</v>
      </c>
      <c r="M4692">
        <f>(L4692-J4692)*24*60</f>
        <v>17.000000000000099</v>
      </c>
      <c r="N4692" s="16">
        <f>Flights[[#This Row],[Length (min)]]/60</f>
        <v>1.2666666666666666</v>
      </c>
      <c r="O4692">
        <v>76</v>
      </c>
      <c r="P4692">
        <v>337</v>
      </c>
      <c r="Q4692" s="18">
        <f>IFERROR(Flights[[#This Row],[Distance]]/Flights[[#This Row],[Length (hr)]], "")</f>
        <v>266.0526315789474</v>
      </c>
      <c r="R4692" s="1">
        <v>0.875</v>
      </c>
      <c r="S4692" s="1" t="str">
        <f>IF(Flights[[#This Row],[Length (hr)]]&lt;2, "No meal", IF(Flights[[#This Row],[Length (hr)]]&lt;3.5, "Light meal", "Full meal"))</f>
        <v>No meal</v>
      </c>
      <c r="T4692" s="1" t="str">
        <f>IF(AND(Flights[[#This Row],[Airline]]="US Airways", Flights[[#This Row],[Meal]]="Full Meal"), "Yes", "No")</f>
        <v>No</v>
      </c>
      <c r="U4692" s="1">
        <v>0.88402777777777775</v>
      </c>
      <c r="V4692">
        <v>13</v>
      </c>
      <c r="W4692" s="1" t="str">
        <f>IF(Flights[[#This Row],[Arrival Delay]] = "", "Cancelled", IF(Flights[[#This Row],[Arrival Delay]]&gt;15, "Delayed", "On time"))</f>
        <v>On time</v>
      </c>
      <c r="X4692" t="str">
        <f>IF(Flights[[#This Row],[Status]]&lt;&gt;"Delayed","", IF(Flights[[#This Row],[Arrival Delay]]&gt;120, "Severe", IF(Flights[[#This Row],[Arrival Delay]]&gt;60, "Major", "Moderate")))</f>
        <v/>
      </c>
      <c r="Y4692" t="b">
        <v>0</v>
      </c>
      <c r="AA4692" t="str">
        <f>IF(OR(AND(Flights[[#This Row],[Status]]="Cancelled", Flights[[#This Row],[Cancellation Reason]]="Airline/Carrier"), Flights[[#This Row],[Delay Type]]="Severe"), "Yes", "No")</f>
        <v>No</v>
      </c>
    </row>
    <row r="4693" spans="1:27" x14ac:dyDescent="0.3">
      <c r="A4693" s="3">
        <v>42348</v>
      </c>
      <c r="B4693" s="22">
        <f>WEEKNUM(Flights[[#This Row],[Date]], 1)</f>
        <v>50</v>
      </c>
      <c r="C4693" s="22">
        <f>WEEKDAY(Flights[[#This Row],[Date]],1)</f>
        <v>5</v>
      </c>
      <c r="D4693" t="s">
        <v>1928</v>
      </c>
      <c r="E4693" t="s">
        <v>1995</v>
      </c>
      <c r="F4693" t="s">
        <v>0</v>
      </c>
      <c r="G4693" t="s">
        <v>5</v>
      </c>
      <c r="H4693" t="str">
        <f>_xlfn.XLOOKUP(Flights[[#This Row],[Destination]], Airports!$A$2:$A$78, Airports!$D$2:$D$78)</f>
        <v>St. Louis</v>
      </c>
      <c r="I4693" t="str" cm="1">
        <f t="array" ref="I4693">_xlfn.XLOOKUP(Flights[[#This Row],[Destination]],_xlfn._TRO_TRAILING( Airports!A:A),_xlfn._TRO_TRAILING( Airports!E:E), "Not found")</f>
        <v>MO</v>
      </c>
      <c r="J4693" s="1">
        <v>0.30555555555555558</v>
      </c>
      <c r="K4693" s="22">
        <f>HOUR(Flights[[#This Row],[Scheduled Departure]])</f>
        <v>7</v>
      </c>
      <c r="L4693" s="1">
        <v>0.30486111111111114</v>
      </c>
      <c r="M4693">
        <f>(L4693-J4693)*24*60</f>
        <v>-0.99999999999999645</v>
      </c>
      <c r="N4693" s="16">
        <f>Flights[[#This Row],[Length (min)]]/60</f>
        <v>3.3666666666666667</v>
      </c>
      <c r="O4693">
        <v>202</v>
      </c>
      <c r="P4693">
        <v>1592</v>
      </c>
      <c r="Q4693" s="18">
        <f>IFERROR(Flights[[#This Row],[Distance]]/Flights[[#This Row],[Length (hr)]], "")</f>
        <v>472.87128712871288</v>
      </c>
      <c r="R4693" s="1">
        <v>0.53472222222222221</v>
      </c>
      <c r="S4693" s="1" t="str">
        <f>IF(Flights[[#This Row],[Length (hr)]]&lt;2, "No meal", IF(Flights[[#This Row],[Length (hr)]]&lt;3.5, "Light meal", "Full meal"))</f>
        <v>Light meal</v>
      </c>
      <c r="T4693" s="1" t="str">
        <f>IF(AND(Flights[[#This Row],[Airline]]="US Airways", Flights[[#This Row],[Meal]]="Full Meal"), "Yes", "No")</f>
        <v>No</v>
      </c>
      <c r="U4693" s="1">
        <v>0.52847222222222223</v>
      </c>
      <c r="V4693">
        <v>-9</v>
      </c>
      <c r="W4693" s="1" t="str">
        <f>IF(Flights[[#This Row],[Arrival Delay]] = "", "Cancelled", IF(Flights[[#This Row],[Arrival Delay]]&gt;15, "Delayed", "On time"))</f>
        <v>On time</v>
      </c>
      <c r="X4693" t="str">
        <f>IF(Flights[[#This Row],[Status]]&lt;&gt;"Delayed","", IF(Flights[[#This Row],[Arrival Delay]]&gt;120, "Severe", IF(Flights[[#This Row],[Arrival Delay]]&gt;60, "Major", "Moderate")))</f>
        <v/>
      </c>
      <c r="Y4693" t="b">
        <v>0</v>
      </c>
      <c r="AA4693" t="str">
        <f>IF(OR(AND(Flights[[#This Row],[Status]]="Cancelled", Flights[[#This Row],[Cancellation Reason]]="Airline/Carrier"), Flights[[#This Row],[Delay Type]]="Severe"), "Yes", "No")</f>
        <v>No</v>
      </c>
    </row>
    <row r="4694" spans="1:27" x14ac:dyDescent="0.3">
      <c r="A4694" s="3">
        <v>42348</v>
      </c>
      <c r="B4694" s="22">
        <f>WEEKNUM(Flights[[#This Row],[Date]], 1)</f>
        <v>50</v>
      </c>
      <c r="C4694" s="22">
        <f>WEEKDAY(Flights[[#This Row],[Date]],1)</f>
        <v>5</v>
      </c>
      <c r="D4694" t="s">
        <v>130</v>
      </c>
      <c r="E4694" t="s">
        <v>1987</v>
      </c>
      <c r="F4694" t="s">
        <v>0</v>
      </c>
      <c r="G4694" t="s">
        <v>4</v>
      </c>
      <c r="H4694" t="str">
        <f>_xlfn.XLOOKUP(Flights[[#This Row],[Destination]], Airports!$A$2:$A$78, Airports!$D$2:$D$78)</f>
        <v>Chicago</v>
      </c>
      <c r="I4694" t="str" cm="1">
        <f t="array" ref="I4694">_xlfn.XLOOKUP(Flights[[#This Row],[Destination]],_xlfn._TRO_TRAILING( Airports!A:A),_xlfn._TRO_TRAILING( Airports!E:E), "Not found")</f>
        <v>IL</v>
      </c>
      <c r="J4694" s="1">
        <v>0.3263888888888889</v>
      </c>
      <c r="K4694" s="22">
        <f>HOUR(Flights[[#This Row],[Scheduled Departure]])</f>
        <v>7</v>
      </c>
      <c r="L4694" s="1">
        <v>0.32569444444444445</v>
      </c>
      <c r="M4694">
        <f>(L4694-J4694)*24*60</f>
        <v>-0.99999999999999645</v>
      </c>
      <c r="N4694" s="16">
        <f>Flights[[#This Row],[Length (min)]]/60</f>
        <v>4.083333333333333</v>
      </c>
      <c r="O4694">
        <v>245</v>
      </c>
      <c r="P4694">
        <v>1744</v>
      </c>
      <c r="Q4694" s="18">
        <f>IFERROR(Flights[[#This Row],[Distance]]/Flights[[#This Row],[Length (hr)]], "")</f>
        <v>427.10204081632656</v>
      </c>
      <c r="R4694" s="1">
        <v>0.58263888888888893</v>
      </c>
      <c r="S4694" s="1" t="str">
        <f>IF(Flights[[#This Row],[Length (hr)]]&lt;2, "No meal", IF(Flights[[#This Row],[Length (hr)]]&lt;3.5, "Light meal", "Full meal"))</f>
        <v>Full meal</v>
      </c>
      <c r="T4694" s="1" t="str">
        <f>IF(AND(Flights[[#This Row],[Airline]]="US Airways", Flights[[#This Row],[Meal]]="Full Meal"), "Yes", "No")</f>
        <v>No</v>
      </c>
      <c r="U4694" s="1">
        <v>0.57916666666666672</v>
      </c>
      <c r="V4694">
        <v>-5</v>
      </c>
      <c r="W4694" s="1" t="str">
        <f>IF(Flights[[#This Row],[Arrival Delay]] = "", "Cancelled", IF(Flights[[#This Row],[Arrival Delay]]&gt;15, "Delayed", "On time"))</f>
        <v>On time</v>
      </c>
      <c r="X4694" t="str">
        <f>IF(Flights[[#This Row],[Status]]&lt;&gt;"Delayed","", IF(Flights[[#This Row],[Arrival Delay]]&gt;120, "Severe", IF(Flights[[#This Row],[Arrival Delay]]&gt;60, "Major", "Moderate")))</f>
        <v/>
      </c>
      <c r="Y4694" t="b">
        <v>0</v>
      </c>
      <c r="AA4694" t="str">
        <f>IF(OR(AND(Flights[[#This Row],[Status]]="Cancelled", Flights[[#This Row],[Cancellation Reason]]="Airline/Carrier"), Flights[[#This Row],[Delay Type]]="Severe"), "Yes", "No")</f>
        <v>No</v>
      </c>
    </row>
    <row r="4695" spans="1:27" x14ac:dyDescent="0.3">
      <c r="A4695" s="3">
        <v>42348</v>
      </c>
      <c r="B4695" s="22">
        <f>WEEKNUM(Flights[[#This Row],[Date]], 1)</f>
        <v>50</v>
      </c>
      <c r="C4695" s="22">
        <f>WEEKDAY(Flights[[#This Row],[Date]],1)</f>
        <v>5</v>
      </c>
      <c r="D4695" t="s">
        <v>792</v>
      </c>
      <c r="E4695" t="s">
        <v>1990</v>
      </c>
      <c r="F4695" t="s">
        <v>0</v>
      </c>
      <c r="G4695" t="s">
        <v>9</v>
      </c>
      <c r="H4695" t="str">
        <f>_xlfn.XLOOKUP(Flights[[#This Row],[Destination]], Airports!$A$2:$A$78, Airports!$D$2:$D$78)</f>
        <v>San Francisco</v>
      </c>
      <c r="I4695" t="str" cm="1">
        <f t="array" ref="I4695">_xlfn.XLOOKUP(Flights[[#This Row],[Destination]],_xlfn._TRO_TRAILING( Airports!A:A),_xlfn._TRO_TRAILING( Airports!E:E), "Not found")</f>
        <v>CA</v>
      </c>
      <c r="J4695" s="1">
        <v>0.33680555555555558</v>
      </c>
      <c r="K4695" s="22">
        <f>HOUR(Flights[[#This Row],[Scheduled Departure]])</f>
        <v>8</v>
      </c>
      <c r="L4695" s="1">
        <v>0.33611111111111114</v>
      </c>
      <c r="M4695">
        <f>(L4695-J4695)*24*60</f>
        <v>-0.99999999999999645</v>
      </c>
      <c r="N4695" s="16">
        <f>Flights[[#This Row],[Length (min)]]/60</f>
        <v>1.6333333333333333</v>
      </c>
      <c r="O4695">
        <v>98</v>
      </c>
      <c r="P4695">
        <v>337</v>
      </c>
      <c r="Q4695" s="18">
        <f>IFERROR(Flights[[#This Row],[Distance]]/Flights[[#This Row],[Length (hr)]], "")</f>
        <v>206.32653061224491</v>
      </c>
      <c r="R4695" s="1">
        <v>0.40069444444444446</v>
      </c>
      <c r="S4695" s="1" t="str">
        <f>IF(Flights[[#This Row],[Length (hr)]]&lt;2, "No meal", IF(Flights[[#This Row],[Length (hr)]]&lt;3.5, "Light meal", "Full meal"))</f>
        <v>No meal</v>
      </c>
      <c r="T4695" s="1" t="str">
        <f>IF(AND(Flights[[#This Row],[Airline]]="US Airways", Flights[[#This Row],[Meal]]="Full Meal"), "Yes", "No")</f>
        <v>No</v>
      </c>
      <c r="U4695" s="1">
        <v>0.40416666666666667</v>
      </c>
      <c r="V4695">
        <v>5</v>
      </c>
      <c r="W4695" s="1" t="str">
        <f>IF(Flights[[#This Row],[Arrival Delay]] = "", "Cancelled", IF(Flights[[#This Row],[Arrival Delay]]&gt;15, "Delayed", "On time"))</f>
        <v>On time</v>
      </c>
      <c r="X4695" t="str">
        <f>IF(Flights[[#This Row],[Status]]&lt;&gt;"Delayed","", IF(Flights[[#This Row],[Arrival Delay]]&gt;120, "Severe", IF(Flights[[#This Row],[Arrival Delay]]&gt;60, "Major", "Moderate")))</f>
        <v/>
      </c>
      <c r="Y4695" t="b">
        <v>0</v>
      </c>
      <c r="AA4695" t="str">
        <f>IF(OR(AND(Flights[[#This Row],[Status]]="Cancelled", Flights[[#This Row],[Cancellation Reason]]="Airline/Carrier"), Flights[[#This Row],[Delay Type]]="Severe"), "Yes", "No")</f>
        <v>No</v>
      </c>
    </row>
    <row r="4696" spans="1:27" x14ac:dyDescent="0.3">
      <c r="A4696" s="3">
        <v>42348</v>
      </c>
      <c r="B4696" s="22">
        <f>WEEKNUM(Flights[[#This Row],[Date]], 1)</f>
        <v>50</v>
      </c>
      <c r="C4696" s="22">
        <f>WEEKDAY(Flights[[#This Row],[Date]],1)</f>
        <v>5</v>
      </c>
      <c r="D4696" t="s">
        <v>1203</v>
      </c>
      <c r="E4696" t="s">
        <v>1990</v>
      </c>
      <c r="F4696" t="s">
        <v>0</v>
      </c>
      <c r="G4696" t="s">
        <v>273</v>
      </c>
      <c r="H4696" t="str">
        <f>_xlfn.XLOOKUP(Flights[[#This Row],[Destination]], Airports!$A$2:$A$78, Airports!$D$2:$D$78)</f>
        <v>Denver</v>
      </c>
      <c r="I4696" t="str" cm="1">
        <f t="array" ref="I4696">_xlfn.XLOOKUP(Flights[[#This Row],[Destination]],_xlfn._TRO_TRAILING( Airports!A:A),_xlfn._TRO_TRAILING( Airports!E:E), "Not found")</f>
        <v>CO</v>
      </c>
      <c r="J4696" s="1">
        <v>0.45277777777777778</v>
      </c>
      <c r="K4696" s="22">
        <f>HOUR(Flights[[#This Row],[Scheduled Departure]])</f>
        <v>10</v>
      </c>
      <c r="L4696" s="1">
        <v>0.45833333333333331</v>
      </c>
      <c r="M4696">
        <f>(L4696-J4696)*24*60</f>
        <v>7.9999999999999716</v>
      </c>
      <c r="N4696" s="16">
        <f>Flights[[#This Row],[Length (min)]]/60</f>
        <v>2.25</v>
      </c>
      <c r="O4696">
        <v>135</v>
      </c>
      <c r="P4696">
        <v>862</v>
      </c>
      <c r="Q4696" s="18">
        <f>IFERROR(Flights[[#This Row],[Distance]]/Flights[[#This Row],[Length (hr)]], "")</f>
        <v>383.11111111111109</v>
      </c>
      <c r="R4696" s="1">
        <v>0.59166666666666667</v>
      </c>
      <c r="S4696" s="1" t="str">
        <f>IF(Flights[[#This Row],[Length (hr)]]&lt;2, "No meal", IF(Flights[[#This Row],[Length (hr)]]&lt;3.5, "Light meal", "Full meal"))</f>
        <v>Light meal</v>
      </c>
      <c r="T4696" s="1" t="str">
        <f>IF(AND(Flights[[#This Row],[Airline]]="US Airways", Flights[[#This Row],[Meal]]="Full Meal"), "Yes", "No")</f>
        <v>No</v>
      </c>
      <c r="U4696" s="1">
        <v>0.59375</v>
      </c>
      <c r="V4696">
        <v>3</v>
      </c>
      <c r="W4696" s="1" t="str">
        <f>IF(Flights[[#This Row],[Arrival Delay]] = "", "Cancelled", IF(Flights[[#This Row],[Arrival Delay]]&gt;15, "Delayed", "On time"))</f>
        <v>On time</v>
      </c>
      <c r="X4696" t="str">
        <f>IF(Flights[[#This Row],[Status]]&lt;&gt;"Delayed","", IF(Flights[[#This Row],[Arrival Delay]]&gt;120, "Severe", IF(Flights[[#This Row],[Arrival Delay]]&gt;60, "Major", "Moderate")))</f>
        <v/>
      </c>
      <c r="Y4696" t="b">
        <v>0</v>
      </c>
      <c r="AA4696" t="str">
        <f>IF(OR(AND(Flights[[#This Row],[Status]]="Cancelled", Flights[[#This Row],[Cancellation Reason]]="Airline/Carrier"), Flights[[#This Row],[Delay Type]]="Severe"), "Yes", "No")</f>
        <v>No</v>
      </c>
    </row>
    <row r="4697" spans="1:27" x14ac:dyDescent="0.3">
      <c r="A4697" s="3">
        <v>42348</v>
      </c>
      <c r="B4697" s="22">
        <f>WEEKNUM(Flights[[#This Row],[Date]], 1)</f>
        <v>50</v>
      </c>
      <c r="C4697" s="22">
        <f>WEEKDAY(Flights[[#This Row],[Date]],1)</f>
        <v>5</v>
      </c>
      <c r="D4697" t="s">
        <v>1875</v>
      </c>
      <c r="E4697" t="s">
        <v>1995</v>
      </c>
      <c r="F4697" t="s">
        <v>0</v>
      </c>
      <c r="G4697" t="s">
        <v>15</v>
      </c>
      <c r="H4697" t="str">
        <f>_xlfn.XLOOKUP(Flights[[#This Row],[Destination]], Airports!$A$2:$A$78, Airports!$D$2:$D$78)</f>
        <v>Las Vegas</v>
      </c>
      <c r="I4697" t="str" cm="1">
        <f t="array" ref="I4697">_xlfn.XLOOKUP(Flights[[#This Row],[Destination]],_xlfn._TRO_TRAILING( Airports!A:A),_xlfn._TRO_TRAILING( Airports!E:E), "Not found")</f>
        <v>NV</v>
      </c>
      <c r="J4697" s="1">
        <v>0.47222222222222221</v>
      </c>
      <c r="K4697" s="22">
        <f>HOUR(Flights[[#This Row],[Scheduled Departure]])</f>
        <v>11</v>
      </c>
      <c r="L4697" s="1">
        <v>0.49722222222222223</v>
      </c>
      <c r="M4697">
        <f>(L4697-J4697)*24*60</f>
        <v>36.000000000000028</v>
      </c>
      <c r="N4697" s="16">
        <f>Flights[[#This Row],[Length (min)]]/60</f>
        <v>0.96666666666666667</v>
      </c>
      <c r="O4697">
        <v>58</v>
      </c>
      <c r="P4697">
        <v>236</v>
      </c>
      <c r="Q4697" s="18">
        <f>IFERROR(Flights[[#This Row],[Distance]]/Flights[[#This Row],[Length (hr)]], "")</f>
        <v>244.13793103448276</v>
      </c>
      <c r="R4697" s="1">
        <v>0.51736111111111116</v>
      </c>
      <c r="S4697" s="1" t="str">
        <f>IF(Flights[[#This Row],[Length (hr)]]&lt;2, "No meal", IF(Flights[[#This Row],[Length (hr)]]&lt;3.5, "Light meal", "Full meal"))</f>
        <v>No meal</v>
      </c>
      <c r="T4697" s="1" t="str">
        <f>IF(AND(Flights[[#This Row],[Airline]]="US Airways", Flights[[#This Row],[Meal]]="Full Meal"), "Yes", "No")</f>
        <v>No</v>
      </c>
      <c r="U4697" s="1">
        <v>0.53749999999999998</v>
      </c>
      <c r="V4697">
        <v>29</v>
      </c>
      <c r="W4697" s="1" t="str">
        <f>IF(Flights[[#This Row],[Arrival Delay]] = "", "Cancelled", IF(Flights[[#This Row],[Arrival Delay]]&gt;15, "Delayed", "On time"))</f>
        <v>Delayed</v>
      </c>
      <c r="X4697" t="str">
        <f>IF(Flights[[#This Row],[Status]]&lt;&gt;"Delayed","", IF(Flights[[#This Row],[Arrival Delay]]&gt;120, "Severe", IF(Flights[[#This Row],[Arrival Delay]]&gt;60, "Major", "Moderate")))</f>
        <v>Moderate</v>
      </c>
      <c r="Y4697" t="b">
        <v>0</v>
      </c>
      <c r="AA4697" t="str">
        <f>IF(OR(AND(Flights[[#This Row],[Status]]="Cancelled", Flights[[#This Row],[Cancellation Reason]]="Airline/Carrier"), Flights[[#This Row],[Delay Type]]="Severe"), "Yes", "No")</f>
        <v>No</v>
      </c>
    </row>
    <row r="4698" spans="1:27" x14ac:dyDescent="0.3">
      <c r="A4698" s="3">
        <v>42348</v>
      </c>
      <c r="B4698" s="22">
        <f>WEEKNUM(Flights[[#This Row],[Date]], 1)</f>
        <v>50</v>
      </c>
      <c r="C4698" s="22">
        <f>WEEKDAY(Flights[[#This Row],[Date]],1)</f>
        <v>5</v>
      </c>
      <c r="D4698" t="s">
        <v>1780</v>
      </c>
      <c r="E4698" t="s">
        <v>1989</v>
      </c>
      <c r="F4698" t="s">
        <v>0</v>
      </c>
      <c r="G4698" t="s">
        <v>344</v>
      </c>
      <c r="H4698" t="str">
        <f>_xlfn.XLOOKUP(Flights[[#This Row],[Destination]], Airports!$A$2:$A$78, Airports!$D$2:$D$78)</f>
        <v>Seattle</v>
      </c>
      <c r="I4698" t="str" cm="1">
        <f t="array" ref="I4698">_xlfn.XLOOKUP(Flights[[#This Row],[Destination]],_xlfn._TRO_TRAILING( Airports!A:A),_xlfn._TRO_TRAILING( Airports!E:E), "Not found")</f>
        <v>WA</v>
      </c>
      <c r="J4698" s="1">
        <v>0.60069444444444442</v>
      </c>
      <c r="K4698" s="22">
        <f>HOUR(Flights[[#This Row],[Scheduled Departure]])</f>
        <v>14</v>
      </c>
      <c r="L4698" s="1">
        <v>0.60138888888888886</v>
      </c>
      <c r="M4698">
        <f>(L4698-J4698)*24*60</f>
        <v>0.99999999999999645</v>
      </c>
      <c r="N4698" s="16">
        <f>Flights[[#This Row],[Length (min)]]/60</f>
        <v>2.8833333333333333</v>
      </c>
      <c r="O4698">
        <v>173</v>
      </c>
      <c r="P4698">
        <v>954</v>
      </c>
      <c r="Q4698" s="18">
        <f>IFERROR(Flights[[#This Row],[Distance]]/Flights[[#This Row],[Length (hr)]], "")</f>
        <v>330.8670520231214</v>
      </c>
      <c r="R4698" s="1">
        <v>0.72152777777777777</v>
      </c>
      <c r="S4698" s="1" t="str">
        <f>IF(Flights[[#This Row],[Length (hr)]]&lt;2, "No meal", IF(Flights[[#This Row],[Length (hr)]]&lt;3.5, "Light meal", "Full meal"))</f>
        <v>Light meal</v>
      </c>
      <c r="T4698" s="1" t="str">
        <f>IF(AND(Flights[[#This Row],[Airline]]="US Airways", Flights[[#This Row],[Meal]]="Full Meal"), "Yes", "No")</f>
        <v>No</v>
      </c>
      <c r="U4698" s="1">
        <v>0.72152777777777777</v>
      </c>
      <c r="V4698">
        <v>0</v>
      </c>
      <c r="W4698" s="1" t="str">
        <f>IF(Flights[[#This Row],[Arrival Delay]] = "", "Cancelled", IF(Flights[[#This Row],[Arrival Delay]]&gt;15, "Delayed", "On time"))</f>
        <v>On time</v>
      </c>
      <c r="X4698" t="str">
        <f>IF(Flights[[#This Row],[Status]]&lt;&gt;"Delayed","", IF(Flights[[#This Row],[Arrival Delay]]&gt;120, "Severe", IF(Flights[[#This Row],[Arrival Delay]]&gt;60, "Major", "Moderate")))</f>
        <v/>
      </c>
      <c r="Y4698" t="b">
        <v>0</v>
      </c>
      <c r="AA4698" t="str">
        <f>IF(OR(AND(Flights[[#This Row],[Status]]="Cancelled", Flights[[#This Row],[Cancellation Reason]]="Airline/Carrier"), Flights[[#This Row],[Delay Type]]="Severe"), "Yes", "No")</f>
        <v>No</v>
      </c>
    </row>
    <row r="4699" spans="1:27" x14ac:dyDescent="0.3">
      <c r="A4699" s="3">
        <v>42348</v>
      </c>
      <c r="B4699" s="22">
        <f>WEEKNUM(Flights[[#This Row],[Date]], 1)</f>
        <v>50</v>
      </c>
      <c r="C4699" s="22">
        <f>WEEKDAY(Flights[[#This Row],[Date]],1)</f>
        <v>5</v>
      </c>
      <c r="D4699" t="s">
        <v>1894</v>
      </c>
      <c r="E4699" t="s">
        <v>1991</v>
      </c>
      <c r="F4699" t="s">
        <v>0</v>
      </c>
      <c r="G4699" t="s">
        <v>344</v>
      </c>
      <c r="H4699" t="str">
        <f>_xlfn.XLOOKUP(Flights[[#This Row],[Destination]], Airports!$A$2:$A$78, Airports!$D$2:$D$78)</f>
        <v>Seattle</v>
      </c>
      <c r="I4699" t="str" cm="1">
        <f t="array" ref="I4699">_xlfn.XLOOKUP(Flights[[#This Row],[Destination]],_xlfn._TRO_TRAILING( Airports!A:A),_xlfn._TRO_TRAILING( Airports!E:E), "Not found")</f>
        <v>WA</v>
      </c>
      <c r="J4699" s="1">
        <v>0.63541666666666663</v>
      </c>
      <c r="K4699" s="22">
        <f>HOUR(Flights[[#This Row],[Scheduled Departure]])</f>
        <v>15</v>
      </c>
      <c r="L4699" s="1">
        <v>0.6381944444444444</v>
      </c>
      <c r="M4699">
        <f>(L4699-J4699)*24*60</f>
        <v>3.9999999999999858</v>
      </c>
      <c r="N4699" s="16">
        <f>Flights[[#This Row],[Length (min)]]/60</f>
        <v>3.0166666666666666</v>
      </c>
      <c r="O4699">
        <v>181</v>
      </c>
      <c r="P4699">
        <v>954</v>
      </c>
      <c r="Q4699" s="18">
        <f>IFERROR(Flights[[#This Row],[Distance]]/Flights[[#This Row],[Length (hr)]], "")</f>
        <v>316.24309392265195</v>
      </c>
      <c r="R4699" s="1">
        <v>0.75</v>
      </c>
      <c r="S4699" s="1" t="str">
        <f>IF(Flights[[#This Row],[Length (hr)]]&lt;2, "No meal", IF(Flights[[#This Row],[Length (hr)]]&lt;3.5, "Light meal", "Full meal"))</f>
        <v>Light meal</v>
      </c>
      <c r="T4699" s="1" t="str">
        <f>IF(AND(Flights[[#This Row],[Airline]]="US Airways", Flights[[#This Row],[Meal]]="Full Meal"), "Yes", "No")</f>
        <v>No</v>
      </c>
      <c r="U4699" s="1">
        <v>0.76388888888888884</v>
      </c>
      <c r="V4699">
        <v>20</v>
      </c>
      <c r="W4699" s="1" t="str">
        <f>IF(Flights[[#This Row],[Arrival Delay]] = "", "Cancelled", IF(Flights[[#This Row],[Arrival Delay]]&gt;15, "Delayed", "On time"))</f>
        <v>Delayed</v>
      </c>
      <c r="X4699" t="str">
        <f>IF(Flights[[#This Row],[Status]]&lt;&gt;"Delayed","", IF(Flights[[#This Row],[Arrival Delay]]&gt;120, "Severe", IF(Flights[[#This Row],[Arrival Delay]]&gt;60, "Major", "Moderate")))</f>
        <v>Moderate</v>
      </c>
      <c r="Y4699" t="b">
        <v>0</v>
      </c>
      <c r="AA4699" t="str">
        <f>IF(OR(AND(Flights[[#This Row],[Status]]="Cancelled", Flights[[#This Row],[Cancellation Reason]]="Airline/Carrier"), Flights[[#This Row],[Delay Type]]="Severe"), "Yes", "No")</f>
        <v>No</v>
      </c>
    </row>
    <row r="4700" spans="1:27" x14ac:dyDescent="0.3">
      <c r="A4700" s="3">
        <v>42348</v>
      </c>
      <c r="B4700" s="22">
        <f>WEEKNUM(Flights[[#This Row],[Date]], 1)</f>
        <v>50</v>
      </c>
      <c r="C4700" s="22">
        <f>WEEKDAY(Flights[[#This Row],[Date]],1)</f>
        <v>5</v>
      </c>
      <c r="D4700" t="s">
        <v>201</v>
      </c>
      <c r="E4700" t="s">
        <v>1987</v>
      </c>
      <c r="F4700" t="s">
        <v>0</v>
      </c>
      <c r="G4700" t="s">
        <v>29</v>
      </c>
      <c r="H4700" t="str">
        <f>_xlfn.XLOOKUP(Flights[[#This Row],[Destination]], Airports!$A$2:$A$78, Airports!$D$2:$D$78)</f>
        <v>Phoenix</v>
      </c>
      <c r="I4700" t="str" cm="1">
        <f t="array" ref="I4700">_xlfn.XLOOKUP(Flights[[#This Row],[Destination]],_xlfn._TRO_TRAILING( Airports!A:A),_xlfn._TRO_TRAILING( Airports!E:E), "Not found")</f>
        <v>AZ</v>
      </c>
      <c r="J4700" s="1">
        <v>0.68055555555555558</v>
      </c>
      <c r="K4700" s="22">
        <f>HOUR(Flights[[#This Row],[Scheduled Departure]])</f>
        <v>16</v>
      </c>
      <c r="L4700" s="1">
        <v>0.67777777777777781</v>
      </c>
      <c r="M4700">
        <f>(L4700-J4700)*24*60</f>
        <v>-3.9999999999999858</v>
      </c>
      <c r="N4700" s="16">
        <f>Flights[[#This Row],[Length (min)]]/60</f>
        <v>1.5</v>
      </c>
      <c r="O4700">
        <v>90</v>
      </c>
      <c r="P4700">
        <v>370</v>
      </c>
      <c r="Q4700" s="18">
        <f>IFERROR(Flights[[#This Row],[Distance]]/Flights[[#This Row],[Length (hr)]], "")</f>
        <v>246.66666666666666</v>
      </c>
      <c r="R4700" s="1">
        <v>0.78541666666666665</v>
      </c>
      <c r="S4700" s="1" t="str">
        <f>IF(Flights[[#This Row],[Length (hr)]]&lt;2, "No meal", IF(Flights[[#This Row],[Length (hr)]]&lt;3.5, "Light meal", "Full meal"))</f>
        <v>No meal</v>
      </c>
      <c r="T4700" s="1" t="str">
        <f>IF(AND(Flights[[#This Row],[Airline]]="US Airways", Flights[[#This Row],[Meal]]="Full Meal"), "Yes", "No")</f>
        <v>No</v>
      </c>
      <c r="U4700" s="1">
        <v>0.78194444444444444</v>
      </c>
      <c r="V4700">
        <v>-5</v>
      </c>
      <c r="W4700" s="1" t="str">
        <f>IF(Flights[[#This Row],[Arrival Delay]] = "", "Cancelled", IF(Flights[[#This Row],[Arrival Delay]]&gt;15, "Delayed", "On time"))</f>
        <v>On time</v>
      </c>
      <c r="X4700" t="str">
        <f>IF(Flights[[#This Row],[Status]]&lt;&gt;"Delayed","", IF(Flights[[#This Row],[Arrival Delay]]&gt;120, "Severe", IF(Flights[[#This Row],[Arrival Delay]]&gt;60, "Major", "Moderate")))</f>
        <v/>
      </c>
      <c r="Y4700" t="b">
        <v>0</v>
      </c>
      <c r="AA4700" t="str">
        <f>IF(OR(AND(Flights[[#This Row],[Status]]="Cancelled", Flights[[#This Row],[Cancellation Reason]]="Airline/Carrier"), Flights[[#This Row],[Delay Type]]="Severe"), "Yes", "No")</f>
        <v>No</v>
      </c>
    </row>
    <row r="4701" spans="1:27" x14ac:dyDescent="0.3">
      <c r="A4701" s="3">
        <v>42348</v>
      </c>
      <c r="B4701" s="22">
        <f>WEEKNUM(Flights[[#This Row],[Date]], 1)</f>
        <v>50</v>
      </c>
      <c r="C4701" s="22">
        <f>WEEKDAY(Flights[[#This Row],[Date]],1)</f>
        <v>5</v>
      </c>
      <c r="D4701" t="s">
        <v>1858</v>
      </c>
      <c r="E4701" t="s">
        <v>1989</v>
      </c>
      <c r="F4701" t="s">
        <v>0</v>
      </c>
      <c r="G4701" t="s">
        <v>9</v>
      </c>
      <c r="H4701" t="str">
        <f>_xlfn.XLOOKUP(Flights[[#This Row],[Destination]], Airports!$A$2:$A$78, Airports!$D$2:$D$78)</f>
        <v>San Francisco</v>
      </c>
      <c r="I4701" t="str" cm="1">
        <f t="array" ref="I4701">_xlfn.XLOOKUP(Flights[[#This Row],[Destination]],_xlfn._TRO_TRAILING( Airports!A:A),_xlfn._TRO_TRAILING( Airports!E:E), "Not found")</f>
        <v>CA</v>
      </c>
      <c r="J4701" s="1">
        <v>0.75</v>
      </c>
      <c r="K4701" s="22">
        <f>HOUR(Flights[[#This Row],[Scheduled Departure]])</f>
        <v>18</v>
      </c>
      <c r="L4701" s="1">
        <v>0.75</v>
      </c>
      <c r="M4701">
        <f>(L4701-J4701)*24*60</f>
        <v>0</v>
      </c>
      <c r="N4701" s="16">
        <f>Flights[[#This Row],[Length (min)]]/60</f>
        <v>1.3666666666666667</v>
      </c>
      <c r="O4701">
        <v>82</v>
      </c>
      <c r="P4701">
        <v>337</v>
      </c>
      <c r="Q4701" s="18">
        <f>IFERROR(Flights[[#This Row],[Distance]]/Flights[[#This Row],[Length (hr)]], "")</f>
        <v>246.58536585365854</v>
      </c>
      <c r="R4701" s="1">
        <v>0.80694444444444446</v>
      </c>
      <c r="S4701" s="1" t="str">
        <f>IF(Flights[[#This Row],[Length (hr)]]&lt;2, "No meal", IF(Flights[[#This Row],[Length (hr)]]&lt;3.5, "Light meal", "Full meal"))</f>
        <v>No meal</v>
      </c>
      <c r="T4701" s="1" t="str">
        <f>IF(AND(Flights[[#This Row],[Airline]]="US Airways", Flights[[#This Row],[Meal]]="Full Meal"), "Yes", "No")</f>
        <v>No</v>
      </c>
      <c r="U4701" s="1">
        <v>0.80694444444444446</v>
      </c>
      <c r="V4701">
        <v>0</v>
      </c>
      <c r="W4701" s="1" t="str">
        <f>IF(Flights[[#This Row],[Arrival Delay]] = "", "Cancelled", IF(Flights[[#This Row],[Arrival Delay]]&gt;15, "Delayed", "On time"))</f>
        <v>On time</v>
      </c>
      <c r="X4701" t="str">
        <f>IF(Flights[[#This Row],[Status]]&lt;&gt;"Delayed","", IF(Flights[[#This Row],[Arrival Delay]]&gt;120, "Severe", IF(Flights[[#This Row],[Arrival Delay]]&gt;60, "Major", "Moderate")))</f>
        <v/>
      </c>
      <c r="Y4701" t="b">
        <v>0</v>
      </c>
      <c r="AA4701" t="str">
        <f>IF(OR(AND(Flights[[#This Row],[Status]]="Cancelled", Flights[[#This Row],[Cancellation Reason]]="Airline/Carrier"), Flights[[#This Row],[Delay Type]]="Severe"), "Yes", "No")</f>
        <v>No</v>
      </c>
    </row>
    <row r="4702" spans="1:27" x14ac:dyDescent="0.3">
      <c r="A4702" s="3">
        <v>42348</v>
      </c>
      <c r="B4702" s="22">
        <f>WEEKNUM(Flights[[#This Row],[Date]], 1)</f>
        <v>50</v>
      </c>
      <c r="C4702" s="22">
        <f>WEEKDAY(Flights[[#This Row],[Date]],1)</f>
        <v>5</v>
      </c>
      <c r="D4702" t="s">
        <v>598</v>
      </c>
      <c r="E4702" t="s">
        <v>1991</v>
      </c>
      <c r="F4702" t="s">
        <v>0</v>
      </c>
      <c r="G4702" t="s">
        <v>349</v>
      </c>
      <c r="H4702" t="str">
        <f>_xlfn.XLOOKUP(Flights[[#This Row],[Destination]], Airports!$A$2:$A$78, Airports!$D$2:$D$78)</f>
        <v>Salt Lake City</v>
      </c>
      <c r="I4702" t="str" cm="1">
        <f t="array" ref="I4702">_xlfn.XLOOKUP(Flights[[#This Row],[Destination]],_xlfn._TRO_TRAILING( Airports!A:A),_xlfn._TRO_TRAILING( Airports!E:E), "Not found")</f>
        <v>UT</v>
      </c>
      <c r="J4702" s="1">
        <v>0.79166666666666663</v>
      </c>
      <c r="K4702" s="22">
        <f>HOUR(Flights[[#This Row],[Scheduled Departure]])</f>
        <v>19</v>
      </c>
      <c r="L4702" s="1">
        <v>0.79791666666666672</v>
      </c>
      <c r="M4702">
        <f>(L4702-J4702)*24*60</f>
        <v>9.0000000000001279</v>
      </c>
      <c r="N4702" s="16">
        <f>Flights[[#This Row],[Length (min)]]/60</f>
        <v>1.6666666666666667</v>
      </c>
      <c r="O4702">
        <v>100</v>
      </c>
      <c r="P4702">
        <v>590</v>
      </c>
      <c r="Q4702" s="18">
        <f>IFERROR(Flights[[#This Row],[Distance]]/Flights[[#This Row],[Length (hr)]], "")</f>
        <v>354</v>
      </c>
      <c r="R4702" s="1">
        <v>0.91319444444444442</v>
      </c>
      <c r="S4702" s="1" t="str">
        <f>IF(Flights[[#This Row],[Length (hr)]]&lt;2, "No meal", IF(Flights[[#This Row],[Length (hr)]]&lt;3.5, "Light meal", "Full meal"))</f>
        <v>No meal</v>
      </c>
      <c r="T4702" s="1" t="str">
        <f>IF(AND(Flights[[#This Row],[Airline]]="US Airways", Flights[[#This Row],[Meal]]="Full Meal"), "Yes", "No")</f>
        <v>No</v>
      </c>
      <c r="U4702" s="1">
        <v>0.90902777777777777</v>
      </c>
      <c r="V4702">
        <v>-6</v>
      </c>
      <c r="W4702" s="1" t="str">
        <f>IF(Flights[[#This Row],[Arrival Delay]] = "", "Cancelled", IF(Flights[[#This Row],[Arrival Delay]]&gt;15, "Delayed", "On time"))</f>
        <v>On time</v>
      </c>
      <c r="X4702" t="str">
        <f>IF(Flights[[#This Row],[Status]]&lt;&gt;"Delayed","", IF(Flights[[#This Row],[Arrival Delay]]&gt;120, "Severe", IF(Flights[[#This Row],[Arrival Delay]]&gt;60, "Major", "Moderate")))</f>
        <v/>
      </c>
      <c r="Y4702" t="b">
        <v>0</v>
      </c>
      <c r="AA4702" t="str">
        <f>IF(OR(AND(Flights[[#This Row],[Status]]="Cancelled", Flights[[#This Row],[Cancellation Reason]]="Airline/Carrier"), Flights[[#This Row],[Delay Type]]="Severe"), "Yes", "No")</f>
        <v>No</v>
      </c>
    </row>
    <row r="4703" spans="1:27" x14ac:dyDescent="0.3">
      <c r="A4703" s="3">
        <v>42348</v>
      </c>
      <c r="B4703" s="22">
        <f>WEEKNUM(Flights[[#This Row],[Date]], 1)</f>
        <v>50</v>
      </c>
      <c r="C4703" s="22">
        <f>WEEKDAY(Flights[[#This Row],[Date]],1)</f>
        <v>5</v>
      </c>
      <c r="D4703" t="s">
        <v>1336</v>
      </c>
      <c r="E4703" t="s">
        <v>1990</v>
      </c>
      <c r="F4703" t="s">
        <v>0</v>
      </c>
      <c r="G4703" t="s">
        <v>9</v>
      </c>
      <c r="H4703" t="str">
        <f>_xlfn.XLOOKUP(Flights[[#This Row],[Destination]], Airports!$A$2:$A$78, Airports!$D$2:$D$78)</f>
        <v>San Francisco</v>
      </c>
      <c r="I4703" t="str" cm="1">
        <f t="array" ref="I4703">_xlfn.XLOOKUP(Flights[[#This Row],[Destination]],_xlfn._TRO_TRAILING( Airports!A:A),_xlfn._TRO_TRAILING( Airports!E:E), "Not found")</f>
        <v>CA</v>
      </c>
      <c r="J4703" s="1">
        <v>0.79305555555555551</v>
      </c>
      <c r="K4703" s="22">
        <f>HOUR(Flights[[#This Row],[Scheduled Departure]])</f>
        <v>19</v>
      </c>
      <c r="L4703" s="1">
        <v>0.8125</v>
      </c>
      <c r="M4703">
        <f>(L4703-J4703)*24*60</f>
        <v>28.00000000000006</v>
      </c>
      <c r="N4703" s="16">
        <f>Flights[[#This Row],[Length (min)]]/60</f>
        <v>1.5166666666666666</v>
      </c>
      <c r="O4703">
        <v>91</v>
      </c>
      <c r="P4703">
        <v>337</v>
      </c>
      <c r="Q4703" s="18">
        <f>IFERROR(Flights[[#This Row],[Distance]]/Flights[[#This Row],[Length (hr)]], "")</f>
        <v>222.19780219780222</v>
      </c>
      <c r="R4703" s="1">
        <v>0.85347222222222219</v>
      </c>
      <c r="S4703" s="1" t="str">
        <f>IF(Flights[[#This Row],[Length (hr)]]&lt;2, "No meal", IF(Flights[[#This Row],[Length (hr)]]&lt;3.5, "Light meal", "Full meal"))</f>
        <v>No meal</v>
      </c>
      <c r="T4703" s="1" t="str">
        <f>IF(AND(Flights[[#This Row],[Airline]]="US Airways", Flights[[#This Row],[Meal]]="Full Meal"), "Yes", "No")</f>
        <v>No</v>
      </c>
      <c r="U4703" s="1">
        <v>0.87569444444444444</v>
      </c>
      <c r="V4703">
        <v>32</v>
      </c>
      <c r="W4703" s="1" t="str">
        <f>IF(Flights[[#This Row],[Arrival Delay]] = "", "Cancelled", IF(Flights[[#This Row],[Arrival Delay]]&gt;15, "Delayed", "On time"))</f>
        <v>Delayed</v>
      </c>
      <c r="X4703" t="str">
        <f>IF(Flights[[#This Row],[Status]]&lt;&gt;"Delayed","", IF(Flights[[#This Row],[Arrival Delay]]&gt;120, "Severe", IF(Flights[[#This Row],[Arrival Delay]]&gt;60, "Major", "Moderate")))</f>
        <v>Moderate</v>
      </c>
      <c r="Y4703" t="b">
        <v>0</v>
      </c>
      <c r="AA4703" t="str">
        <f>IF(OR(AND(Flights[[#This Row],[Status]]="Cancelled", Flights[[#This Row],[Cancellation Reason]]="Airline/Carrier"), Flights[[#This Row],[Delay Type]]="Severe"), "Yes", "No")</f>
        <v>No</v>
      </c>
    </row>
    <row r="4704" spans="1:27" x14ac:dyDescent="0.3">
      <c r="A4704" s="3">
        <v>42348</v>
      </c>
      <c r="B4704" s="22">
        <f>WEEKNUM(Flights[[#This Row],[Date]], 1)</f>
        <v>50</v>
      </c>
      <c r="C4704" s="22">
        <f>WEEKDAY(Flights[[#This Row],[Date]],1)</f>
        <v>5</v>
      </c>
      <c r="D4704" t="s">
        <v>742</v>
      </c>
      <c r="E4704" t="s">
        <v>1989</v>
      </c>
      <c r="F4704" t="s">
        <v>0</v>
      </c>
      <c r="G4704" t="s">
        <v>12</v>
      </c>
      <c r="H4704" t="str">
        <f>_xlfn.XLOOKUP(Flights[[#This Row],[Destination]], Airports!$A$2:$A$78, Airports!$D$2:$D$78)</f>
        <v>New York</v>
      </c>
      <c r="I4704" t="str" cm="1">
        <f t="array" ref="I4704">_xlfn.XLOOKUP(Flights[[#This Row],[Destination]],_xlfn._TRO_TRAILING( Airports!A:A),_xlfn._TRO_TRAILING( Airports!E:E), "Not found")</f>
        <v>NY</v>
      </c>
      <c r="J4704" s="1">
        <v>0.89583333333333337</v>
      </c>
      <c r="K4704" s="22">
        <f>HOUR(Flights[[#This Row],[Scheduled Departure]])</f>
        <v>21</v>
      </c>
      <c r="L4704" s="1">
        <v>0.90138888888888891</v>
      </c>
      <c r="M4704">
        <f>(L4704-J4704)*24*60</f>
        <v>7.9999999999999716</v>
      </c>
      <c r="N4704" s="16">
        <f>Flights[[#This Row],[Length (min)]]/60</f>
        <v>4.8166666666666664</v>
      </c>
      <c r="O4704">
        <v>289</v>
      </c>
      <c r="P4704">
        <v>2475</v>
      </c>
      <c r="Q4704" s="18">
        <f>IFERROR(Flights[[#This Row],[Distance]]/Flights[[#This Row],[Length (hr)]], "")</f>
        <v>513.84083044982697</v>
      </c>
      <c r="R4704" s="1">
        <v>0.23958333333333334</v>
      </c>
      <c r="S4704" s="1" t="str">
        <f>IF(Flights[[#This Row],[Length (hr)]]&lt;2, "No meal", IF(Flights[[#This Row],[Length (hr)]]&lt;3.5, "Light meal", "Full meal"))</f>
        <v>Full meal</v>
      </c>
      <c r="T4704" s="1" t="str">
        <f>IF(AND(Flights[[#This Row],[Airline]]="US Airways", Flights[[#This Row],[Meal]]="Full Meal"), "Yes", "No")</f>
        <v>No</v>
      </c>
      <c r="U4704" s="1">
        <v>0.22708333333333333</v>
      </c>
      <c r="V4704">
        <v>-18</v>
      </c>
      <c r="W4704" s="1" t="str">
        <f>IF(Flights[[#This Row],[Arrival Delay]] = "", "Cancelled", IF(Flights[[#This Row],[Arrival Delay]]&gt;15, "Delayed", "On time"))</f>
        <v>On time</v>
      </c>
      <c r="X4704" t="str">
        <f>IF(Flights[[#This Row],[Status]]&lt;&gt;"Delayed","", IF(Flights[[#This Row],[Arrival Delay]]&gt;120, "Severe", IF(Flights[[#This Row],[Arrival Delay]]&gt;60, "Major", "Moderate")))</f>
        <v/>
      </c>
      <c r="Y4704" t="b">
        <v>0</v>
      </c>
      <c r="AA4704" t="str">
        <f>IF(OR(AND(Flights[[#This Row],[Status]]="Cancelled", Flights[[#This Row],[Cancellation Reason]]="Airline/Carrier"), Flights[[#This Row],[Delay Type]]="Severe"), "Yes", "No")</f>
        <v>No</v>
      </c>
    </row>
    <row r="4705" spans="1:27" x14ac:dyDescent="0.3">
      <c r="A4705" s="3">
        <v>42348</v>
      </c>
      <c r="B4705" s="22">
        <f>WEEKNUM(Flights[[#This Row],[Date]], 1)</f>
        <v>50</v>
      </c>
      <c r="C4705" s="22">
        <f>WEEKDAY(Flights[[#This Row],[Date]],1)</f>
        <v>5</v>
      </c>
      <c r="D4705" t="s">
        <v>1919</v>
      </c>
      <c r="E4705" t="s">
        <v>1995</v>
      </c>
      <c r="F4705" t="s">
        <v>0</v>
      </c>
      <c r="G4705" t="s">
        <v>351</v>
      </c>
      <c r="H4705" t="str">
        <f>_xlfn.XLOOKUP(Flights[[#This Row],[Destination]], Airports!$A$2:$A$78, Airports!$D$2:$D$78)</f>
        <v>Sacramento</v>
      </c>
      <c r="I4705" t="str" cm="1">
        <f t="array" ref="I4705">_xlfn.XLOOKUP(Flights[[#This Row],[Destination]],_xlfn._TRO_TRAILING( Airports!A:A),_xlfn._TRO_TRAILING( Airports!E:E), "Not found")</f>
        <v>CA</v>
      </c>
      <c r="J4705" s="1">
        <v>0.91666666666666663</v>
      </c>
      <c r="K4705" s="22">
        <f>HOUR(Flights[[#This Row],[Scheduled Departure]])</f>
        <v>22</v>
      </c>
      <c r="L4705" s="1">
        <v>0.93194444444444446</v>
      </c>
      <c r="M4705">
        <f>(L4705-J4705)*24*60</f>
        <v>22.000000000000082</v>
      </c>
      <c r="N4705" s="16">
        <f>Flights[[#This Row],[Length (min)]]/60</f>
        <v>1.5166666666666666</v>
      </c>
      <c r="O4705">
        <v>91</v>
      </c>
      <c r="P4705">
        <v>373</v>
      </c>
      <c r="Q4705" s="18">
        <f>IFERROR(Flights[[#This Row],[Distance]]/Flights[[#This Row],[Length (hr)]], "")</f>
        <v>245.93406593406596</v>
      </c>
      <c r="R4705" s="1">
        <v>0.97222222222222221</v>
      </c>
      <c r="S4705" s="1" t="str">
        <f>IF(Flights[[#This Row],[Length (hr)]]&lt;2, "No meal", IF(Flights[[#This Row],[Length (hr)]]&lt;3.5, "Light meal", "Full meal"))</f>
        <v>No meal</v>
      </c>
      <c r="T4705" s="1" t="str">
        <f>IF(AND(Flights[[#This Row],[Airline]]="US Airways", Flights[[#This Row],[Meal]]="Full Meal"), "Yes", "No")</f>
        <v>No</v>
      </c>
      <c r="U4705" s="1">
        <v>0.99513888888888891</v>
      </c>
      <c r="V4705">
        <v>33</v>
      </c>
      <c r="W4705" s="1" t="str">
        <f>IF(Flights[[#This Row],[Arrival Delay]] = "", "Cancelled", IF(Flights[[#This Row],[Arrival Delay]]&gt;15, "Delayed", "On time"))</f>
        <v>Delayed</v>
      </c>
      <c r="X4705" t="str">
        <f>IF(Flights[[#This Row],[Status]]&lt;&gt;"Delayed","", IF(Flights[[#This Row],[Arrival Delay]]&gt;120, "Severe", IF(Flights[[#This Row],[Arrival Delay]]&gt;60, "Major", "Moderate")))</f>
        <v>Moderate</v>
      </c>
      <c r="Y4705" t="b">
        <v>0</v>
      </c>
      <c r="AA4705" t="str">
        <f>IF(OR(AND(Flights[[#This Row],[Status]]="Cancelled", Flights[[#This Row],[Cancellation Reason]]="Airline/Carrier"), Flights[[#This Row],[Delay Type]]="Severe"), "Yes", "No")</f>
        <v>No</v>
      </c>
    </row>
    <row r="4706" spans="1:27" x14ac:dyDescent="0.3">
      <c r="A4706" s="3">
        <v>42349</v>
      </c>
      <c r="B4706" s="22">
        <f>WEEKNUM(Flights[[#This Row],[Date]], 1)</f>
        <v>50</v>
      </c>
      <c r="C4706" s="22">
        <f>WEEKDAY(Flights[[#This Row],[Date]],1)</f>
        <v>6</v>
      </c>
      <c r="D4706" t="s">
        <v>379</v>
      </c>
      <c r="E4706" t="s">
        <v>1990</v>
      </c>
      <c r="F4706" t="s">
        <v>0</v>
      </c>
      <c r="G4706" t="s">
        <v>273</v>
      </c>
      <c r="H4706" t="str">
        <f>_xlfn.XLOOKUP(Flights[[#This Row],[Destination]], Airports!$A$2:$A$78, Airports!$D$2:$D$78)</f>
        <v>Denver</v>
      </c>
      <c r="I4706" t="str" cm="1">
        <f t="array" ref="I4706">_xlfn.XLOOKUP(Flights[[#This Row],[Destination]],_xlfn._TRO_TRAILING( Airports!A:A),_xlfn._TRO_TRAILING( Airports!E:E), "Not found")</f>
        <v>CO</v>
      </c>
      <c r="J4706" s="1">
        <v>0.23402777777777778</v>
      </c>
      <c r="K4706" s="22">
        <f>HOUR(Flights[[#This Row],[Scheduled Departure]])</f>
        <v>5</v>
      </c>
      <c r="L4706" s="1">
        <v>0.23055555555555557</v>
      </c>
      <c r="M4706">
        <f>(L4706-J4706)*24*60</f>
        <v>-4.9999999999999822</v>
      </c>
      <c r="N4706" s="16">
        <f>Flights[[#This Row],[Length (min)]]/60</f>
        <v>2.2000000000000002</v>
      </c>
      <c r="O4706">
        <v>132</v>
      </c>
      <c r="P4706">
        <v>862</v>
      </c>
      <c r="Q4706" s="18">
        <f>IFERROR(Flights[[#This Row],[Distance]]/Flights[[#This Row],[Length (hr)]], "")</f>
        <v>391.81818181818181</v>
      </c>
      <c r="R4706" s="1">
        <v>0.37430555555555556</v>
      </c>
      <c r="S4706" s="1" t="str">
        <f>IF(Flights[[#This Row],[Length (hr)]]&lt;2, "No meal", IF(Flights[[#This Row],[Length (hr)]]&lt;3.5, "Light meal", "Full meal"))</f>
        <v>Light meal</v>
      </c>
      <c r="T4706" s="1" t="str">
        <f>IF(AND(Flights[[#This Row],[Airline]]="US Airways", Flights[[#This Row],[Meal]]="Full Meal"), "Yes", "No")</f>
        <v>No</v>
      </c>
      <c r="U4706" s="1">
        <v>0.36388888888888887</v>
      </c>
      <c r="V4706">
        <v>-15</v>
      </c>
      <c r="W4706" s="1" t="str">
        <f>IF(Flights[[#This Row],[Arrival Delay]] = "", "Cancelled", IF(Flights[[#This Row],[Arrival Delay]]&gt;15, "Delayed", "On time"))</f>
        <v>On time</v>
      </c>
      <c r="X4706" t="str">
        <f>IF(Flights[[#This Row],[Status]]&lt;&gt;"Delayed","", IF(Flights[[#This Row],[Arrival Delay]]&gt;120, "Severe", IF(Flights[[#This Row],[Arrival Delay]]&gt;60, "Major", "Moderate")))</f>
        <v/>
      </c>
      <c r="Y4706" t="b">
        <v>0</v>
      </c>
      <c r="AA4706" t="str">
        <f>IF(OR(AND(Flights[[#This Row],[Status]]="Cancelled", Flights[[#This Row],[Cancellation Reason]]="Airline/Carrier"), Flights[[#This Row],[Delay Type]]="Severe"), "Yes", "No")</f>
        <v>No</v>
      </c>
    </row>
    <row r="4707" spans="1:27" x14ac:dyDescent="0.3">
      <c r="A4707" s="3">
        <v>42349</v>
      </c>
      <c r="B4707" s="22">
        <f>WEEKNUM(Flights[[#This Row],[Date]], 1)</f>
        <v>50</v>
      </c>
      <c r="C4707" s="22">
        <f>WEEKDAY(Flights[[#This Row],[Date]],1)</f>
        <v>6</v>
      </c>
      <c r="D4707" t="s">
        <v>1773</v>
      </c>
      <c r="E4707" t="s">
        <v>1989</v>
      </c>
      <c r="F4707" t="s">
        <v>0</v>
      </c>
      <c r="G4707" t="s">
        <v>26</v>
      </c>
      <c r="H4707" t="str">
        <f>_xlfn.XLOOKUP(Flights[[#This Row],[Destination]], Airports!$A$2:$A$78, Airports!$D$2:$D$78)</f>
        <v>Atlanta</v>
      </c>
      <c r="I4707" t="str" cm="1">
        <f t="array" ref="I4707">_xlfn.XLOOKUP(Flights[[#This Row],[Destination]],_xlfn._TRO_TRAILING( Airports!A:A),_xlfn._TRO_TRAILING( Airports!E:E), "Not found")</f>
        <v>GA</v>
      </c>
      <c r="J4707" s="1">
        <v>0.28125</v>
      </c>
      <c r="K4707" s="22">
        <f>HOUR(Flights[[#This Row],[Scheduled Departure]])</f>
        <v>6</v>
      </c>
      <c r="L4707" s="1">
        <v>0.27986111111111112</v>
      </c>
      <c r="M4707">
        <f>(L4707-J4707)*24*60</f>
        <v>-1.9999999999999929</v>
      </c>
      <c r="N4707" s="16">
        <f>Flights[[#This Row],[Length (min)]]/60</f>
        <v>3.9666666666666668</v>
      </c>
      <c r="O4707">
        <v>238</v>
      </c>
      <c r="P4707">
        <v>1947</v>
      </c>
      <c r="Q4707" s="18">
        <f>IFERROR(Flights[[#This Row],[Distance]]/Flights[[#This Row],[Length (hr)]], "")</f>
        <v>490.84033613445376</v>
      </c>
      <c r="R4707" s="1">
        <v>0.5805555555555556</v>
      </c>
      <c r="S4707" s="1" t="str">
        <f>IF(Flights[[#This Row],[Length (hr)]]&lt;2, "No meal", IF(Flights[[#This Row],[Length (hr)]]&lt;3.5, "Light meal", "Full meal"))</f>
        <v>Full meal</v>
      </c>
      <c r="T4707" s="1" t="str">
        <f>IF(AND(Flights[[#This Row],[Airline]]="US Airways", Flights[[#This Row],[Meal]]="Full Meal"), "Yes", "No")</f>
        <v>No</v>
      </c>
      <c r="U4707" s="1">
        <v>0.57013888888888886</v>
      </c>
      <c r="V4707">
        <v>-15</v>
      </c>
      <c r="W4707" s="1" t="str">
        <f>IF(Flights[[#This Row],[Arrival Delay]] = "", "Cancelled", IF(Flights[[#This Row],[Arrival Delay]]&gt;15, "Delayed", "On time"))</f>
        <v>On time</v>
      </c>
      <c r="X4707" t="str">
        <f>IF(Flights[[#This Row],[Status]]&lt;&gt;"Delayed","", IF(Flights[[#This Row],[Arrival Delay]]&gt;120, "Severe", IF(Flights[[#This Row],[Arrival Delay]]&gt;60, "Major", "Moderate")))</f>
        <v/>
      </c>
      <c r="Y4707" t="b">
        <v>0</v>
      </c>
      <c r="AA4707" t="str">
        <f>IF(OR(AND(Flights[[#This Row],[Status]]="Cancelled", Flights[[#This Row],[Cancellation Reason]]="Airline/Carrier"), Flights[[#This Row],[Delay Type]]="Severe"), "Yes", "No")</f>
        <v>No</v>
      </c>
    </row>
    <row r="4708" spans="1:27" x14ac:dyDescent="0.3">
      <c r="A4708" s="3">
        <v>42349</v>
      </c>
      <c r="B4708" s="22">
        <f>WEEKNUM(Flights[[#This Row],[Date]], 1)</f>
        <v>50</v>
      </c>
      <c r="C4708" s="22">
        <f>WEEKDAY(Flights[[#This Row],[Date]],1)</f>
        <v>6</v>
      </c>
      <c r="D4708" t="s">
        <v>790</v>
      </c>
      <c r="E4708" t="s">
        <v>1994</v>
      </c>
      <c r="F4708" t="s">
        <v>0</v>
      </c>
      <c r="G4708" t="s">
        <v>351</v>
      </c>
      <c r="H4708" t="str">
        <f>_xlfn.XLOOKUP(Flights[[#This Row],[Destination]], Airports!$A$2:$A$78, Airports!$D$2:$D$78)</f>
        <v>Sacramento</v>
      </c>
      <c r="I4708" t="str" cm="1">
        <f t="array" ref="I4708">_xlfn.XLOOKUP(Flights[[#This Row],[Destination]],_xlfn._TRO_TRAILING( Airports!A:A),_xlfn._TRO_TRAILING( Airports!E:E), "Not found")</f>
        <v>CA</v>
      </c>
      <c r="J4708" s="1">
        <v>0.34583333333333333</v>
      </c>
      <c r="K4708" s="22">
        <f>HOUR(Flights[[#This Row],[Scheduled Departure]])</f>
        <v>8</v>
      </c>
      <c r="L4708" s="1">
        <v>0.34097222222222223</v>
      </c>
      <c r="M4708">
        <f>(L4708-J4708)*24*60</f>
        <v>-6.9999999999999751</v>
      </c>
      <c r="N4708" s="16">
        <f>Flights[[#This Row],[Length (min)]]/60</f>
        <v>1.6</v>
      </c>
      <c r="O4708">
        <v>96</v>
      </c>
      <c r="P4708">
        <v>373</v>
      </c>
      <c r="Q4708" s="18">
        <f>IFERROR(Flights[[#This Row],[Distance]]/Flights[[#This Row],[Length (hr)]], "")</f>
        <v>233.125</v>
      </c>
      <c r="R4708" s="1">
        <v>0.41111111111111109</v>
      </c>
      <c r="S4708" s="1" t="str">
        <f>IF(Flights[[#This Row],[Length (hr)]]&lt;2, "No meal", IF(Flights[[#This Row],[Length (hr)]]&lt;3.5, "Light meal", "Full meal"))</f>
        <v>No meal</v>
      </c>
      <c r="T4708" s="1" t="str">
        <f>IF(AND(Flights[[#This Row],[Airline]]="US Airways", Flights[[#This Row],[Meal]]="Full Meal"), "Yes", "No")</f>
        <v>No</v>
      </c>
      <c r="U4708" s="1">
        <v>0.40763888888888888</v>
      </c>
      <c r="V4708">
        <v>-5</v>
      </c>
      <c r="W4708" s="1" t="str">
        <f>IF(Flights[[#This Row],[Arrival Delay]] = "", "Cancelled", IF(Flights[[#This Row],[Arrival Delay]]&gt;15, "Delayed", "On time"))</f>
        <v>On time</v>
      </c>
      <c r="X4708" t="str">
        <f>IF(Flights[[#This Row],[Status]]&lt;&gt;"Delayed","", IF(Flights[[#This Row],[Arrival Delay]]&gt;120, "Severe", IF(Flights[[#This Row],[Arrival Delay]]&gt;60, "Major", "Moderate")))</f>
        <v/>
      </c>
      <c r="Y4708" t="b">
        <v>0</v>
      </c>
      <c r="AA4708" t="str">
        <f>IF(OR(AND(Flights[[#This Row],[Status]]="Cancelled", Flights[[#This Row],[Cancellation Reason]]="Airline/Carrier"), Flights[[#This Row],[Delay Type]]="Severe"), "Yes", "No")</f>
        <v>No</v>
      </c>
    </row>
    <row r="4709" spans="1:27" x14ac:dyDescent="0.3">
      <c r="A4709" s="3">
        <v>42349</v>
      </c>
      <c r="B4709" s="22">
        <f>WEEKNUM(Flights[[#This Row],[Date]], 1)</f>
        <v>50</v>
      </c>
      <c r="C4709" s="22">
        <f>WEEKDAY(Flights[[#This Row],[Date]],1)</f>
        <v>6</v>
      </c>
      <c r="D4709" t="s">
        <v>52</v>
      </c>
      <c r="E4709" t="s">
        <v>1987</v>
      </c>
      <c r="F4709" t="s">
        <v>0</v>
      </c>
      <c r="G4709" t="s">
        <v>12</v>
      </c>
      <c r="H4709" t="str">
        <f>_xlfn.XLOOKUP(Flights[[#This Row],[Destination]], Airports!$A$2:$A$78, Airports!$D$2:$D$78)</f>
        <v>New York</v>
      </c>
      <c r="I4709" t="str" cm="1">
        <f t="array" ref="I4709">_xlfn.XLOOKUP(Flights[[#This Row],[Destination]],_xlfn._TRO_TRAILING( Airports!A:A),_xlfn._TRO_TRAILING( Airports!E:E), "Not found")</f>
        <v>NY</v>
      </c>
      <c r="J4709" s="1">
        <v>0.375</v>
      </c>
      <c r="K4709" s="22">
        <f>HOUR(Flights[[#This Row],[Scheduled Departure]])</f>
        <v>9</v>
      </c>
      <c r="L4709" s="1">
        <v>0.37569444444444444</v>
      </c>
      <c r="M4709">
        <f>(L4709-J4709)*24*60</f>
        <v>0.99999999999999645</v>
      </c>
      <c r="N4709" s="16">
        <f>Flights[[#This Row],[Length (min)]]/60</f>
        <v>5.25</v>
      </c>
      <c r="O4709">
        <v>315</v>
      </c>
      <c r="P4709">
        <v>2475</v>
      </c>
      <c r="Q4709" s="18">
        <f>IFERROR(Flights[[#This Row],[Distance]]/Flights[[#This Row],[Length (hr)]], "")</f>
        <v>471.42857142857144</v>
      </c>
      <c r="R4709" s="1">
        <v>0.72916666666666663</v>
      </c>
      <c r="S4709" s="1" t="str">
        <f>IF(Flights[[#This Row],[Length (hr)]]&lt;2, "No meal", IF(Flights[[#This Row],[Length (hr)]]&lt;3.5, "Light meal", "Full meal"))</f>
        <v>Full meal</v>
      </c>
      <c r="T4709" s="1" t="str">
        <f>IF(AND(Flights[[#This Row],[Airline]]="US Airways", Flights[[#This Row],[Meal]]="Full Meal"), "Yes", "No")</f>
        <v>No</v>
      </c>
      <c r="U4709" s="1">
        <v>0.71944444444444444</v>
      </c>
      <c r="V4709">
        <v>-14</v>
      </c>
      <c r="W4709" s="1" t="str">
        <f>IF(Flights[[#This Row],[Arrival Delay]] = "", "Cancelled", IF(Flights[[#This Row],[Arrival Delay]]&gt;15, "Delayed", "On time"))</f>
        <v>On time</v>
      </c>
      <c r="X4709" t="str">
        <f>IF(Flights[[#This Row],[Status]]&lt;&gt;"Delayed","", IF(Flights[[#This Row],[Arrival Delay]]&gt;120, "Severe", IF(Flights[[#This Row],[Arrival Delay]]&gt;60, "Major", "Moderate")))</f>
        <v/>
      </c>
      <c r="Y4709" t="b">
        <v>0</v>
      </c>
      <c r="AA4709" t="str">
        <f>IF(OR(AND(Flights[[#This Row],[Status]]="Cancelled", Flights[[#This Row],[Cancellation Reason]]="Airline/Carrier"), Flights[[#This Row],[Delay Type]]="Severe"), "Yes", "No")</f>
        <v>No</v>
      </c>
    </row>
    <row r="4710" spans="1:27" x14ac:dyDescent="0.3">
      <c r="A4710" s="3">
        <v>42349</v>
      </c>
      <c r="B4710" s="22">
        <f>WEEKNUM(Flights[[#This Row],[Date]], 1)</f>
        <v>50</v>
      </c>
      <c r="C4710" s="22">
        <f>WEEKDAY(Flights[[#This Row],[Date]],1)</f>
        <v>6</v>
      </c>
      <c r="D4710" t="s">
        <v>1801</v>
      </c>
      <c r="E4710" t="s">
        <v>1990</v>
      </c>
      <c r="F4710" t="s">
        <v>0</v>
      </c>
      <c r="G4710" t="s">
        <v>281</v>
      </c>
      <c r="H4710" t="str">
        <f>_xlfn.XLOOKUP(Flights[[#This Row],[Destination]], Airports!$A$2:$A$78, Airports!$D$2:$D$78)</f>
        <v>Newark</v>
      </c>
      <c r="I4710" t="str" cm="1">
        <f t="array" ref="I4710">_xlfn.XLOOKUP(Flights[[#This Row],[Destination]],_xlfn._TRO_TRAILING( Airports!A:A),_xlfn._TRO_TRAILING( Airports!E:E), "Not found")</f>
        <v>NJ</v>
      </c>
      <c r="J4710" s="1">
        <v>0.4375</v>
      </c>
      <c r="K4710" s="22">
        <f>HOUR(Flights[[#This Row],[Scheduled Departure]])</f>
        <v>10</v>
      </c>
      <c r="L4710" s="1">
        <v>0.44027777777777777</v>
      </c>
      <c r="M4710">
        <f>(L4710-J4710)*24*60</f>
        <v>3.9999999999999858</v>
      </c>
      <c r="N4710" s="16">
        <f>Flights[[#This Row],[Length (min)]]/60</f>
        <v>5.083333333333333</v>
      </c>
      <c r="O4710">
        <v>305</v>
      </c>
      <c r="P4710">
        <v>2454</v>
      </c>
      <c r="Q4710" s="18">
        <f>IFERROR(Flights[[#This Row],[Distance]]/Flights[[#This Row],[Length (hr)]], "")</f>
        <v>482.75409836065575</v>
      </c>
      <c r="R4710" s="1">
        <v>0.78125</v>
      </c>
      <c r="S4710" s="1" t="str">
        <f>IF(Flights[[#This Row],[Length (hr)]]&lt;2, "No meal", IF(Flights[[#This Row],[Length (hr)]]&lt;3.5, "Light meal", "Full meal"))</f>
        <v>Full meal</v>
      </c>
      <c r="T4710" s="1" t="str">
        <f>IF(AND(Flights[[#This Row],[Airline]]="US Airways", Flights[[#This Row],[Meal]]="Full Meal"), "Yes", "No")</f>
        <v>No</v>
      </c>
      <c r="U4710" s="1">
        <v>0.77708333333333335</v>
      </c>
      <c r="V4710">
        <v>-6</v>
      </c>
      <c r="W4710" s="1" t="str">
        <f>IF(Flights[[#This Row],[Arrival Delay]] = "", "Cancelled", IF(Flights[[#This Row],[Arrival Delay]]&gt;15, "Delayed", "On time"))</f>
        <v>On time</v>
      </c>
      <c r="X4710" t="str">
        <f>IF(Flights[[#This Row],[Status]]&lt;&gt;"Delayed","", IF(Flights[[#This Row],[Arrival Delay]]&gt;120, "Severe", IF(Flights[[#This Row],[Arrival Delay]]&gt;60, "Major", "Moderate")))</f>
        <v/>
      </c>
      <c r="Y4710" t="b">
        <v>0</v>
      </c>
      <c r="AA4710" t="str">
        <f>IF(OR(AND(Flights[[#This Row],[Status]]="Cancelled", Flights[[#This Row],[Cancellation Reason]]="Airline/Carrier"), Flights[[#This Row],[Delay Type]]="Severe"), "Yes", "No")</f>
        <v>No</v>
      </c>
    </row>
    <row r="4711" spans="1:27" x14ac:dyDescent="0.3">
      <c r="A4711" s="3">
        <v>42349</v>
      </c>
      <c r="B4711" s="22">
        <f>WEEKNUM(Flights[[#This Row],[Date]], 1)</f>
        <v>50</v>
      </c>
      <c r="C4711" s="22">
        <f>WEEKDAY(Flights[[#This Row],[Date]],1)</f>
        <v>6</v>
      </c>
      <c r="D4711" t="s">
        <v>1044</v>
      </c>
      <c r="E4711" t="s">
        <v>1989</v>
      </c>
      <c r="F4711" t="s">
        <v>0</v>
      </c>
      <c r="G4711" t="s">
        <v>314</v>
      </c>
      <c r="H4711" t="str">
        <f>_xlfn.XLOOKUP(Flights[[#This Row],[Destination]], Airports!$A$2:$A$78, Airports!$D$2:$D$78)</f>
        <v>Minneapolis</v>
      </c>
      <c r="I4711" t="str" cm="1">
        <f t="array" ref="I4711">_xlfn.XLOOKUP(Flights[[#This Row],[Destination]],_xlfn._TRO_TRAILING( Airports!A:A),_xlfn._TRO_TRAILING( Airports!E:E), "Not found")</f>
        <v>MN</v>
      </c>
      <c r="J4711" s="1">
        <v>0.46527777777777779</v>
      </c>
      <c r="K4711" s="22">
        <f>HOUR(Flights[[#This Row],[Scheduled Departure]])</f>
        <v>11</v>
      </c>
      <c r="L4711" s="1">
        <v>0.47291666666666665</v>
      </c>
      <c r="M4711">
        <f>(L4711-J4711)*24*60</f>
        <v>10.999999999999961</v>
      </c>
      <c r="N4711" s="16">
        <f>Flights[[#This Row],[Length (min)]]/60</f>
        <v>3.3166666666666669</v>
      </c>
      <c r="O4711">
        <v>199</v>
      </c>
      <c r="P4711">
        <v>1535</v>
      </c>
      <c r="Q4711" s="18">
        <f>IFERROR(Flights[[#This Row],[Distance]]/Flights[[#This Row],[Length (hr)]], "")</f>
        <v>462.81407035175874</v>
      </c>
      <c r="R4711" s="1">
        <v>0.70138888888888884</v>
      </c>
      <c r="S4711" s="1" t="str">
        <f>IF(Flights[[#This Row],[Length (hr)]]&lt;2, "No meal", IF(Flights[[#This Row],[Length (hr)]]&lt;3.5, "Light meal", "Full meal"))</f>
        <v>Light meal</v>
      </c>
      <c r="T4711" s="1" t="str">
        <f>IF(AND(Flights[[#This Row],[Airline]]="US Airways", Flights[[#This Row],[Meal]]="Full Meal"), "Yes", "No")</f>
        <v>No</v>
      </c>
      <c r="U4711" s="1">
        <v>0.69444444444444442</v>
      </c>
      <c r="V4711">
        <v>-10</v>
      </c>
      <c r="W4711" s="1" t="str">
        <f>IF(Flights[[#This Row],[Arrival Delay]] = "", "Cancelled", IF(Flights[[#This Row],[Arrival Delay]]&gt;15, "Delayed", "On time"))</f>
        <v>On time</v>
      </c>
      <c r="X4711" t="str">
        <f>IF(Flights[[#This Row],[Status]]&lt;&gt;"Delayed","", IF(Flights[[#This Row],[Arrival Delay]]&gt;120, "Severe", IF(Flights[[#This Row],[Arrival Delay]]&gt;60, "Major", "Moderate")))</f>
        <v/>
      </c>
      <c r="Y4711" t="b">
        <v>0</v>
      </c>
      <c r="AA4711" t="str">
        <f>IF(OR(AND(Flights[[#This Row],[Status]]="Cancelled", Flights[[#This Row],[Cancellation Reason]]="Airline/Carrier"), Flights[[#This Row],[Delay Type]]="Severe"), "Yes", "No")</f>
        <v>No</v>
      </c>
    </row>
    <row r="4712" spans="1:27" x14ac:dyDescent="0.3">
      <c r="A4712" s="3">
        <v>42349</v>
      </c>
      <c r="B4712" s="22">
        <f>WEEKNUM(Flights[[#This Row],[Date]], 1)</f>
        <v>50</v>
      </c>
      <c r="C4712" s="22">
        <f>WEEKDAY(Flights[[#This Row],[Date]],1)</f>
        <v>6</v>
      </c>
      <c r="D4712" t="s">
        <v>498</v>
      </c>
      <c r="E4712" t="s">
        <v>1989</v>
      </c>
      <c r="F4712" t="s">
        <v>0</v>
      </c>
      <c r="G4712" t="s">
        <v>268</v>
      </c>
      <c r="H4712" t="str">
        <f>_xlfn.XLOOKUP(Flights[[#This Row],[Destination]], Airports!$A$2:$A$78, Airports!$D$2:$D$78)</f>
        <v>Convington</v>
      </c>
      <c r="I4712" t="str" cm="1">
        <f t="array" ref="I4712">_xlfn.XLOOKUP(Flights[[#This Row],[Destination]],_xlfn._TRO_TRAILING( Airports!A:A),_xlfn._TRO_TRAILING( Airports!E:E), "Not found")</f>
        <v>KY</v>
      </c>
      <c r="J4712" s="1">
        <v>0.51666666666666672</v>
      </c>
      <c r="K4712" s="22">
        <f>HOUR(Flights[[#This Row],[Scheduled Departure]])</f>
        <v>12</v>
      </c>
      <c r="L4712" s="1">
        <v>0.52083333333333337</v>
      </c>
      <c r="M4712">
        <f>(L4712-J4712)*24*60</f>
        <v>5.9999999999999787</v>
      </c>
      <c r="N4712" s="16">
        <f>Flights[[#This Row],[Length (min)]]/60</f>
        <v>3.5833333333333335</v>
      </c>
      <c r="O4712">
        <v>215</v>
      </c>
      <c r="P4712">
        <v>1900</v>
      </c>
      <c r="Q4712" s="18">
        <f>IFERROR(Flights[[#This Row],[Distance]]/Flights[[#This Row],[Length (hr)]], "")</f>
        <v>530.23255813953483</v>
      </c>
      <c r="R4712" s="1">
        <v>0.80902777777777779</v>
      </c>
      <c r="S4712" s="1" t="str">
        <f>IF(Flights[[#This Row],[Length (hr)]]&lt;2, "No meal", IF(Flights[[#This Row],[Length (hr)]]&lt;3.5, "Light meal", "Full meal"))</f>
        <v>Full meal</v>
      </c>
      <c r="T4712" s="1" t="str">
        <f>IF(AND(Flights[[#This Row],[Airline]]="US Airways", Flights[[#This Row],[Meal]]="Full Meal"), "Yes", "No")</f>
        <v>No</v>
      </c>
      <c r="U4712" s="1">
        <v>0.79513888888888884</v>
      </c>
      <c r="V4712">
        <v>-20</v>
      </c>
      <c r="W4712" s="1" t="str">
        <f>IF(Flights[[#This Row],[Arrival Delay]] = "", "Cancelled", IF(Flights[[#This Row],[Arrival Delay]]&gt;15, "Delayed", "On time"))</f>
        <v>On time</v>
      </c>
      <c r="X4712" t="str">
        <f>IF(Flights[[#This Row],[Status]]&lt;&gt;"Delayed","", IF(Flights[[#This Row],[Arrival Delay]]&gt;120, "Severe", IF(Flights[[#This Row],[Arrival Delay]]&gt;60, "Major", "Moderate")))</f>
        <v/>
      </c>
      <c r="Y4712" t="b">
        <v>0</v>
      </c>
      <c r="AA4712" t="str">
        <f>IF(OR(AND(Flights[[#This Row],[Status]]="Cancelled", Flights[[#This Row],[Cancellation Reason]]="Airline/Carrier"), Flights[[#This Row],[Delay Type]]="Severe"), "Yes", "No")</f>
        <v>No</v>
      </c>
    </row>
    <row r="4713" spans="1:27" x14ac:dyDescent="0.3">
      <c r="A4713" s="3">
        <v>42349</v>
      </c>
      <c r="B4713" s="22">
        <f>WEEKNUM(Flights[[#This Row],[Date]], 1)</f>
        <v>50</v>
      </c>
      <c r="C4713" s="22">
        <f>WEEKDAY(Flights[[#This Row],[Date]],1)</f>
        <v>6</v>
      </c>
      <c r="D4713" t="s">
        <v>67</v>
      </c>
      <c r="E4713" t="s">
        <v>1987</v>
      </c>
      <c r="F4713" t="s">
        <v>0</v>
      </c>
      <c r="G4713" t="s">
        <v>4</v>
      </c>
      <c r="H4713" t="str">
        <f>_xlfn.XLOOKUP(Flights[[#This Row],[Destination]], Airports!$A$2:$A$78, Airports!$D$2:$D$78)</f>
        <v>Chicago</v>
      </c>
      <c r="I4713" t="str" cm="1">
        <f t="array" ref="I4713">_xlfn.XLOOKUP(Flights[[#This Row],[Destination]],_xlfn._TRO_TRAILING( Airports!A:A),_xlfn._TRO_TRAILING( Airports!E:E), "Not found")</f>
        <v>IL</v>
      </c>
      <c r="J4713" s="1">
        <v>0.54166666666666663</v>
      </c>
      <c r="K4713" s="22">
        <f>HOUR(Flights[[#This Row],[Scheduled Departure]])</f>
        <v>13</v>
      </c>
      <c r="L4713" s="1">
        <v>0.54097222222222219</v>
      </c>
      <c r="M4713">
        <f>(L4713-J4713)*24*60</f>
        <v>-0.99999999999999645</v>
      </c>
      <c r="N4713" s="16">
        <f>Flights[[#This Row],[Length (min)]]/60</f>
        <v>3.9</v>
      </c>
      <c r="O4713">
        <v>234</v>
      </c>
      <c r="P4713">
        <v>1744</v>
      </c>
      <c r="Q4713" s="18">
        <f>IFERROR(Flights[[#This Row],[Distance]]/Flights[[#This Row],[Length (hr)]], "")</f>
        <v>447.17948717948718</v>
      </c>
      <c r="R4713" s="1">
        <v>0.80069444444444449</v>
      </c>
      <c r="S4713" s="1" t="str">
        <f>IF(Flights[[#This Row],[Length (hr)]]&lt;2, "No meal", IF(Flights[[#This Row],[Length (hr)]]&lt;3.5, "Light meal", "Full meal"))</f>
        <v>Full meal</v>
      </c>
      <c r="T4713" s="1" t="str">
        <f>IF(AND(Flights[[#This Row],[Airline]]="US Airways", Flights[[#This Row],[Meal]]="Full Meal"), "Yes", "No")</f>
        <v>No</v>
      </c>
      <c r="U4713" s="1">
        <v>0.78680555555555554</v>
      </c>
      <c r="V4713">
        <v>-20</v>
      </c>
      <c r="W4713" s="1" t="str">
        <f>IF(Flights[[#This Row],[Arrival Delay]] = "", "Cancelled", IF(Flights[[#This Row],[Arrival Delay]]&gt;15, "Delayed", "On time"))</f>
        <v>On time</v>
      </c>
      <c r="X4713" t="str">
        <f>IF(Flights[[#This Row],[Status]]&lt;&gt;"Delayed","", IF(Flights[[#This Row],[Arrival Delay]]&gt;120, "Severe", IF(Flights[[#This Row],[Arrival Delay]]&gt;60, "Major", "Moderate")))</f>
        <v/>
      </c>
      <c r="Y4713" t="b">
        <v>0</v>
      </c>
      <c r="AA4713" t="str">
        <f>IF(OR(AND(Flights[[#This Row],[Status]]="Cancelled", Flights[[#This Row],[Cancellation Reason]]="Airline/Carrier"), Flights[[#This Row],[Delay Type]]="Severe"), "Yes", "No")</f>
        <v>No</v>
      </c>
    </row>
    <row r="4714" spans="1:27" x14ac:dyDescent="0.3">
      <c r="A4714" s="3">
        <v>42349</v>
      </c>
      <c r="B4714" s="22">
        <f>WEEKNUM(Flights[[#This Row],[Date]], 1)</f>
        <v>50</v>
      </c>
      <c r="C4714" s="22">
        <f>WEEKDAY(Flights[[#This Row],[Date]],1)</f>
        <v>6</v>
      </c>
      <c r="D4714" t="s">
        <v>522</v>
      </c>
      <c r="E4714" t="s">
        <v>1991</v>
      </c>
      <c r="F4714" t="s">
        <v>0</v>
      </c>
      <c r="G4714" t="s">
        <v>24</v>
      </c>
      <c r="H4714" t="str">
        <f>_xlfn.XLOOKUP(Flights[[#This Row],[Destination]], Airports!$A$2:$A$78, Airports!$D$2:$D$78)</f>
        <v>Portland</v>
      </c>
      <c r="I4714" t="str" cm="1">
        <f t="array" ref="I4714">_xlfn.XLOOKUP(Flights[[#This Row],[Destination]],_xlfn._TRO_TRAILING( Airports!A:A),_xlfn._TRO_TRAILING( Airports!E:E), "Not found")</f>
        <v>OR</v>
      </c>
      <c r="J4714" s="1">
        <v>0.54166666666666663</v>
      </c>
      <c r="K4714" s="22">
        <f>HOUR(Flights[[#This Row],[Scheduled Departure]])</f>
        <v>13</v>
      </c>
      <c r="L4714" s="1">
        <v>0.53749999999999998</v>
      </c>
      <c r="M4714">
        <f>(L4714-J4714)*24*60</f>
        <v>-5.9999999999999787</v>
      </c>
      <c r="N4714" s="16">
        <f>Flights[[#This Row],[Length (min)]]/60</f>
        <v>2.9666666666666668</v>
      </c>
      <c r="O4714">
        <v>178</v>
      </c>
      <c r="P4714">
        <v>834</v>
      </c>
      <c r="Q4714" s="18">
        <f>IFERROR(Flights[[#This Row],[Distance]]/Flights[[#This Row],[Length (hr)]], "")</f>
        <v>281.12359550561797</v>
      </c>
      <c r="R4714" s="1">
        <v>0.64513888888888893</v>
      </c>
      <c r="S4714" s="1" t="str">
        <f>IF(Flights[[#This Row],[Length (hr)]]&lt;2, "No meal", IF(Flights[[#This Row],[Length (hr)]]&lt;3.5, "Light meal", "Full meal"))</f>
        <v>Light meal</v>
      </c>
      <c r="T4714" s="1" t="str">
        <f>IF(AND(Flights[[#This Row],[Airline]]="US Airways", Flights[[#This Row],[Meal]]="Full Meal"), "Yes", "No")</f>
        <v>No</v>
      </c>
      <c r="U4714" s="1">
        <v>0.66111111111111109</v>
      </c>
      <c r="V4714">
        <v>23</v>
      </c>
      <c r="W4714" s="1" t="str">
        <f>IF(Flights[[#This Row],[Arrival Delay]] = "", "Cancelled", IF(Flights[[#This Row],[Arrival Delay]]&gt;15, "Delayed", "On time"))</f>
        <v>Delayed</v>
      </c>
      <c r="X4714" t="str">
        <f>IF(Flights[[#This Row],[Status]]&lt;&gt;"Delayed","", IF(Flights[[#This Row],[Arrival Delay]]&gt;120, "Severe", IF(Flights[[#This Row],[Arrival Delay]]&gt;60, "Major", "Moderate")))</f>
        <v>Moderate</v>
      </c>
      <c r="Y4714" t="b">
        <v>0</v>
      </c>
      <c r="AA4714" t="str">
        <f>IF(OR(AND(Flights[[#This Row],[Status]]="Cancelled", Flights[[#This Row],[Cancellation Reason]]="Airline/Carrier"), Flights[[#This Row],[Delay Type]]="Severe"), "Yes", "No")</f>
        <v>No</v>
      </c>
    </row>
    <row r="4715" spans="1:27" x14ac:dyDescent="0.3">
      <c r="A4715" s="3">
        <v>42349</v>
      </c>
      <c r="B4715" s="22">
        <f>WEEKNUM(Flights[[#This Row],[Date]], 1)</f>
        <v>50</v>
      </c>
      <c r="C4715" s="22">
        <f>WEEKDAY(Flights[[#This Row],[Date]],1)</f>
        <v>6</v>
      </c>
      <c r="D4715" t="s">
        <v>1891</v>
      </c>
      <c r="E4715" t="s">
        <v>1991</v>
      </c>
      <c r="F4715" t="s">
        <v>0</v>
      </c>
      <c r="G4715" t="s">
        <v>344</v>
      </c>
      <c r="H4715" t="str">
        <f>_xlfn.XLOOKUP(Flights[[#This Row],[Destination]], Airports!$A$2:$A$78, Airports!$D$2:$D$78)</f>
        <v>Seattle</v>
      </c>
      <c r="I4715" t="str" cm="1">
        <f t="array" ref="I4715">_xlfn.XLOOKUP(Flights[[#This Row],[Destination]],_xlfn._TRO_TRAILING( Airports!A:A),_xlfn._TRO_TRAILING( Airports!E:E), "Not found")</f>
        <v>WA</v>
      </c>
      <c r="J4715" s="1">
        <v>0.59722222222222221</v>
      </c>
      <c r="K4715" s="22">
        <f>HOUR(Flights[[#This Row],[Scheduled Departure]])</f>
        <v>14</v>
      </c>
      <c r="L4715" s="1">
        <v>0.59583333333333333</v>
      </c>
      <c r="M4715">
        <f>(L4715-J4715)*24*60</f>
        <v>-1.9999999999999929</v>
      </c>
      <c r="N4715" s="16">
        <f>Flights[[#This Row],[Length (min)]]/60</f>
        <v>2.5833333333333335</v>
      </c>
      <c r="O4715">
        <v>155</v>
      </c>
      <c r="P4715">
        <v>954</v>
      </c>
      <c r="Q4715" s="18">
        <f>IFERROR(Flights[[#This Row],[Distance]]/Flights[[#This Row],[Length (hr)]], "")</f>
        <v>369.29032258064512</v>
      </c>
      <c r="R4715" s="1">
        <v>0.71458333333333335</v>
      </c>
      <c r="S4715" s="1" t="str">
        <f>IF(Flights[[#This Row],[Length (hr)]]&lt;2, "No meal", IF(Flights[[#This Row],[Length (hr)]]&lt;3.5, "Light meal", "Full meal"))</f>
        <v>Light meal</v>
      </c>
      <c r="T4715" s="1" t="str">
        <f>IF(AND(Flights[[#This Row],[Airline]]="US Airways", Flights[[#This Row],[Meal]]="Full Meal"), "Yes", "No")</f>
        <v>No</v>
      </c>
      <c r="U4715" s="1">
        <v>0.70347222222222228</v>
      </c>
      <c r="V4715">
        <v>-16</v>
      </c>
      <c r="W4715" s="1" t="str">
        <f>IF(Flights[[#This Row],[Arrival Delay]] = "", "Cancelled", IF(Flights[[#This Row],[Arrival Delay]]&gt;15, "Delayed", "On time"))</f>
        <v>On time</v>
      </c>
      <c r="X4715" t="str">
        <f>IF(Flights[[#This Row],[Status]]&lt;&gt;"Delayed","", IF(Flights[[#This Row],[Arrival Delay]]&gt;120, "Severe", IF(Flights[[#This Row],[Arrival Delay]]&gt;60, "Major", "Moderate")))</f>
        <v/>
      </c>
      <c r="Y4715" t="b">
        <v>0</v>
      </c>
      <c r="AA4715" t="str">
        <f>IF(OR(AND(Flights[[#This Row],[Status]]="Cancelled", Flights[[#This Row],[Cancellation Reason]]="Airline/Carrier"), Flights[[#This Row],[Delay Type]]="Severe"), "Yes", "No")</f>
        <v>No</v>
      </c>
    </row>
    <row r="4716" spans="1:27" x14ac:dyDescent="0.3">
      <c r="A4716" s="3">
        <v>42349</v>
      </c>
      <c r="B4716" s="22">
        <f>WEEKNUM(Flights[[#This Row],[Date]], 1)</f>
        <v>50</v>
      </c>
      <c r="C4716" s="22">
        <f>WEEKDAY(Flights[[#This Row],[Date]],1)</f>
        <v>6</v>
      </c>
      <c r="D4716" t="s">
        <v>177</v>
      </c>
      <c r="E4716" t="s">
        <v>1987</v>
      </c>
      <c r="F4716" t="s">
        <v>0</v>
      </c>
      <c r="G4716" t="s">
        <v>6</v>
      </c>
      <c r="H4716" t="str">
        <f>_xlfn.XLOOKUP(Flights[[#This Row],[Destination]], Airports!$A$2:$A$78, Airports!$D$2:$D$78)</f>
        <v>Nashville</v>
      </c>
      <c r="I4716" t="str" cm="1">
        <f t="array" ref="I4716">_xlfn.XLOOKUP(Flights[[#This Row],[Destination]],_xlfn._TRO_TRAILING( Airports!A:A),_xlfn._TRO_TRAILING( Airports!E:E), "Not found")</f>
        <v>TN</v>
      </c>
      <c r="J4716" s="1">
        <v>0.6875</v>
      </c>
      <c r="K4716" s="22">
        <f>HOUR(Flights[[#This Row],[Scheduled Departure]])</f>
        <v>16</v>
      </c>
      <c r="L4716" s="1">
        <v>0.67986111111111114</v>
      </c>
      <c r="M4716">
        <f>(L4716-J4716)*24*60</f>
        <v>-10.999999999999961</v>
      </c>
      <c r="N4716" s="16">
        <f>Flights[[#This Row],[Length (min)]]/60</f>
        <v>3.9166666666666665</v>
      </c>
      <c r="O4716">
        <v>235</v>
      </c>
      <c r="P4716">
        <v>1797</v>
      </c>
      <c r="Q4716" s="18">
        <f>IFERROR(Flights[[#This Row],[Distance]]/Flights[[#This Row],[Length (hr)]], "")</f>
        <v>458.80851063829789</v>
      </c>
      <c r="R4716" s="1">
        <v>0.93263888888888891</v>
      </c>
      <c r="S4716" s="1" t="str">
        <f>IF(Flights[[#This Row],[Length (hr)]]&lt;2, "No meal", IF(Flights[[#This Row],[Length (hr)]]&lt;3.5, "Light meal", "Full meal"))</f>
        <v>Full meal</v>
      </c>
      <c r="T4716" s="1" t="str">
        <f>IF(AND(Flights[[#This Row],[Airline]]="US Airways", Flights[[#This Row],[Meal]]="Full Meal"), "Yes", "No")</f>
        <v>No</v>
      </c>
      <c r="U4716" s="1">
        <v>0.92638888888888893</v>
      </c>
      <c r="V4716">
        <v>-9</v>
      </c>
      <c r="W4716" s="1" t="str">
        <f>IF(Flights[[#This Row],[Arrival Delay]] = "", "Cancelled", IF(Flights[[#This Row],[Arrival Delay]]&gt;15, "Delayed", "On time"))</f>
        <v>On time</v>
      </c>
      <c r="X4716" t="str">
        <f>IF(Flights[[#This Row],[Status]]&lt;&gt;"Delayed","", IF(Flights[[#This Row],[Arrival Delay]]&gt;120, "Severe", IF(Flights[[#This Row],[Arrival Delay]]&gt;60, "Major", "Moderate")))</f>
        <v/>
      </c>
      <c r="Y4716" t="b">
        <v>0</v>
      </c>
      <c r="AA4716" t="str">
        <f>IF(OR(AND(Flights[[#This Row],[Status]]="Cancelled", Flights[[#This Row],[Cancellation Reason]]="Airline/Carrier"), Flights[[#This Row],[Delay Type]]="Severe"), "Yes", "No")</f>
        <v>No</v>
      </c>
    </row>
    <row r="4717" spans="1:27" x14ac:dyDescent="0.3">
      <c r="A4717" s="3">
        <v>42349</v>
      </c>
      <c r="B4717" s="22">
        <f>WEEKNUM(Flights[[#This Row],[Date]], 1)</f>
        <v>50</v>
      </c>
      <c r="C4717" s="22">
        <f>WEEKDAY(Flights[[#This Row],[Date]],1)</f>
        <v>6</v>
      </c>
      <c r="D4717" t="s">
        <v>1904</v>
      </c>
      <c r="E4717" t="s">
        <v>1995</v>
      </c>
      <c r="F4717" t="s">
        <v>0</v>
      </c>
      <c r="G4717" t="s">
        <v>15</v>
      </c>
      <c r="H4717" t="str">
        <f>_xlfn.XLOOKUP(Flights[[#This Row],[Destination]], Airports!$A$2:$A$78, Airports!$D$2:$D$78)</f>
        <v>Las Vegas</v>
      </c>
      <c r="I4717" t="str" cm="1">
        <f t="array" ref="I4717">_xlfn.XLOOKUP(Flights[[#This Row],[Destination]],_xlfn._TRO_TRAILING( Airports!A:A),_xlfn._TRO_TRAILING( Airports!E:E), "Not found")</f>
        <v>NV</v>
      </c>
      <c r="J4717" s="1">
        <v>0.72569444444444442</v>
      </c>
      <c r="K4717" s="22">
        <f>HOUR(Flights[[#This Row],[Scheduled Departure]])</f>
        <v>17</v>
      </c>
      <c r="L4717" s="1">
        <v>0.75902777777777775</v>
      </c>
      <c r="M4717">
        <f>(L4717-J4717)*24*60</f>
        <v>47.999999999999986</v>
      </c>
      <c r="N4717" s="16">
        <f>Flights[[#This Row],[Length (min)]]/60</f>
        <v>1.1833333333333333</v>
      </c>
      <c r="O4717">
        <v>71</v>
      </c>
      <c r="P4717">
        <v>236</v>
      </c>
      <c r="Q4717" s="18">
        <f>IFERROR(Flights[[#This Row],[Distance]]/Flights[[#This Row],[Length (hr)]], "")</f>
        <v>199.43661971830986</v>
      </c>
      <c r="R4717" s="1">
        <v>0.76736111111111116</v>
      </c>
      <c r="S4717" s="1" t="str">
        <f>IF(Flights[[#This Row],[Length (hr)]]&lt;2, "No meal", IF(Flights[[#This Row],[Length (hr)]]&lt;3.5, "Light meal", "Full meal"))</f>
        <v>No meal</v>
      </c>
      <c r="T4717" s="1" t="str">
        <f>IF(AND(Flights[[#This Row],[Airline]]="US Airways", Flights[[#This Row],[Meal]]="Full Meal"), "Yes", "No")</f>
        <v>No</v>
      </c>
      <c r="U4717" s="1">
        <v>0.80833333333333335</v>
      </c>
      <c r="V4717">
        <v>59</v>
      </c>
      <c r="W4717" s="1" t="str">
        <f>IF(Flights[[#This Row],[Arrival Delay]] = "", "Cancelled", IF(Flights[[#This Row],[Arrival Delay]]&gt;15, "Delayed", "On time"))</f>
        <v>Delayed</v>
      </c>
      <c r="X4717" t="str">
        <f>IF(Flights[[#This Row],[Status]]&lt;&gt;"Delayed","", IF(Flights[[#This Row],[Arrival Delay]]&gt;120, "Severe", IF(Flights[[#This Row],[Arrival Delay]]&gt;60, "Major", "Moderate")))</f>
        <v>Moderate</v>
      </c>
      <c r="Y4717" t="b">
        <v>0</v>
      </c>
      <c r="AA4717" t="str">
        <f>IF(OR(AND(Flights[[#This Row],[Status]]="Cancelled", Flights[[#This Row],[Cancellation Reason]]="Airline/Carrier"), Flights[[#This Row],[Delay Type]]="Severe"), "Yes", "No")</f>
        <v>No</v>
      </c>
    </row>
    <row r="4718" spans="1:27" x14ac:dyDescent="0.3">
      <c r="A4718" s="3">
        <v>42349</v>
      </c>
      <c r="B4718" s="22">
        <f>WEEKNUM(Flights[[#This Row],[Date]], 1)</f>
        <v>50</v>
      </c>
      <c r="C4718" s="22">
        <f>WEEKDAY(Flights[[#This Row],[Date]],1)</f>
        <v>6</v>
      </c>
      <c r="D4718" t="s">
        <v>1918</v>
      </c>
      <c r="E4718" t="s">
        <v>1995</v>
      </c>
      <c r="F4718" t="s">
        <v>0</v>
      </c>
      <c r="G4718" t="s">
        <v>335</v>
      </c>
      <c r="H4718" t="str">
        <f>_xlfn.XLOOKUP(Flights[[#This Row],[Destination]], Airports!$A$2:$A$78, Airports!$D$2:$D$78)</f>
        <v>Reno</v>
      </c>
      <c r="I4718" t="str" cm="1">
        <f t="array" ref="I4718">_xlfn.XLOOKUP(Flights[[#This Row],[Destination]],_xlfn._TRO_TRAILING( Airports!A:A),_xlfn._TRO_TRAILING( Airports!E:E), "Not found")</f>
        <v>NV</v>
      </c>
      <c r="J4718" s="1">
        <v>0.90625</v>
      </c>
      <c r="K4718" s="22">
        <f>HOUR(Flights[[#This Row],[Scheduled Departure]])</f>
        <v>21</v>
      </c>
      <c r="L4718" s="1">
        <v>0.90277777777777779</v>
      </c>
      <c r="M4718">
        <f>(L4718-J4718)*24*60</f>
        <v>-4.9999999999999822</v>
      </c>
      <c r="N4718" s="16">
        <f>Flights[[#This Row],[Length (min)]]/60</f>
        <v>1.3</v>
      </c>
      <c r="O4718">
        <v>78</v>
      </c>
      <c r="P4718">
        <v>391</v>
      </c>
      <c r="Q4718" s="18">
        <f>IFERROR(Flights[[#This Row],[Distance]]/Flights[[#This Row],[Length (hr)]], "")</f>
        <v>300.76923076923077</v>
      </c>
      <c r="R4718" s="1">
        <v>0.96180555555555558</v>
      </c>
      <c r="S4718" s="1" t="str">
        <f>IF(Flights[[#This Row],[Length (hr)]]&lt;2, "No meal", IF(Flights[[#This Row],[Length (hr)]]&lt;3.5, "Light meal", "Full meal"))</f>
        <v>No meal</v>
      </c>
      <c r="T4718" s="1" t="str">
        <f>IF(AND(Flights[[#This Row],[Airline]]="US Airways", Flights[[#This Row],[Meal]]="Full Meal"), "Yes", "No")</f>
        <v>No</v>
      </c>
      <c r="U4718" s="1">
        <v>0.95694444444444449</v>
      </c>
      <c r="V4718">
        <v>-7</v>
      </c>
      <c r="W4718" s="1" t="str">
        <f>IF(Flights[[#This Row],[Arrival Delay]] = "", "Cancelled", IF(Flights[[#This Row],[Arrival Delay]]&gt;15, "Delayed", "On time"))</f>
        <v>On time</v>
      </c>
      <c r="X4718" t="str">
        <f>IF(Flights[[#This Row],[Status]]&lt;&gt;"Delayed","", IF(Flights[[#This Row],[Arrival Delay]]&gt;120, "Severe", IF(Flights[[#This Row],[Arrival Delay]]&gt;60, "Major", "Moderate")))</f>
        <v/>
      </c>
      <c r="Y4718" t="b">
        <v>0</v>
      </c>
      <c r="AA4718" t="str">
        <f>IF(OR(AND(Flights[[#This Row],[Status]]="Cancelled", Flights[[#This Row],[Cancellation Reason]]="Airline/Carrier"), Flights[[#This Row],[Delay Type]]="Severe"), "Yes", "No")</f>
        <v>No</v>
      </c>
    </row>
    <row r="4719" spans="1:27" x14ac:dyDescent="0.3">
      <c r="A4719" s="3">
        <v>42349</v>
      </c>
      <c r="B4719" s="22">
        <f>WEEKNUM(Flights[[#This Row],[Date]], 1)</f>
        <v>50</v>
      </c>
      <c r="C4719" s="22">
        <f>WEEKDAY(Flights[[#This Row],[Date]],1)</f>
        <v>6</v>
      </c>
      <c r="D4719" t="s">
        <v>1631</v>
      </c>
      <c r="E4719" t="s">
        <v>1995</v>
      </c>
      <c r="F4719" t="s">
        <v>0</v>
      </c>
      <c r="G4719" t="s">
        <v>318</v>
      </c>
      <c r="H4719" t="str">
        <f>_xlfn.XLOOKUP(Flights[[#This Row],[Destination]], Airports!$A$2:$A$78, Airports!$D$2:$D$78)</f>
        <v>Oakland</v>
      </c>
      <c r="I4719" t="str" cm="1">
        <f t="array" ref="I4719">_xlfn.XLOOKUP(Flights[[#This Row],[Destination]],_xlfn._TRO_TRAILING( Airports!A:A),_xlfn._TRO_TRAILING( Airports!E:E), "Not found")</f>
        <v>CA</v>
      </c>
      <c r="J4719" s="1">
        <v>0.91319444444444442</v>
      </c>
      <c r="K4719" s="22">
        <f>HOUR(Flights[[#This Row],[Scheduled Departure]])</f>
        <v>21</v>
      </c>
      <c r="L4719" s="1">
        <v>0.91041666666666665</v>
      </c>
      <c r="M4719">
        <f>(L4719-J4719)*24*60</f>
        <v>-3.9999999999999858</v>
      </c>
      <c r="N4719" s="16">
        <f>Flights[[#This Row],[Length (min)]]/60</f>
        <v>1.1666666666666667</v>
      </c>
      <c r="O4719">
        <v>70</v>
      </c>
      <c r="P4719">
        <v>337</v>
      </c>
      <c r="Q4719" s="18">
        <f>IFERROR(Flights[[#This Row],[Distance]]/Flights[[#This Row],[Length (hr)]], "")</f>
        <v>288.85714285714283</v>
      </c>
      <c r="R4719" s="1">
        <v>0.96527777777777779</v>
      </c>
      <c r="S4719" s="1" t="str">
        <f>IF(Flights[[#This Row],[Length (hr)]]&lt;2, "No meal", IF(Flights[[#This Row],[Length (hr)]]&lt;3.5, "Light meal", "Full meal"))</f>
        <v>No meal</v>
      </c>
      <c r="T4719" s="1" t="str">
        <f>IF(AND(Flights[[#This Row],[Airline]]="US Airways", Flights[[#This Row],[Meal]]="Full Meal"), "Yes", "No")</f>
        <v>No</v>
      </c>
      <c r="U4719" s="1">
        <v>0.95902777777777781</v>
      </c>
      <c r="V4719">
        <v>-9</v>
      </c>
      <c r="W4719" s="1" t="str">
        <f>IF(Flights[[#This Row],[Arrival Delay]] = "", "Cancelled", IF(Flights[[#This Row],[Arrival Delay]]&gt;15, "Delayed", "On time"))</f>
        <v>On time</v>
      </c>
      <c r="X4719" t="str">
        <f>IF(Flights[[#This Row],[Status]]&lt;&gt;"Delayed","", IF(Flights[[#This Row],[Arrival Delay]]&gt;120, "Severe", IF(Flights[[#This Row],[Arrival Delay]]&gt;60, "Major", "Moderate")))</f>
        <v/>
      </c>
      <c r="Y4719" t="b">
        <v>0</v>
      </c>
      <c r="AA4719" t="str">
        <f>IF(OR(AND(Flights[[#This Row],[Status]]="Cancelled", Flights[[#This Row],[Cancellation Reason]]="Airline/Carrier"), Flights[[#This Row],[Delay Type]]="Severe"), "Yes", "No")</f>
        <v>No</v>
      </c>
    </row>
    <row r="4720" spans="1:27" x14ac:dyDescent="0.3">
      <c r="A4720" s="3">
        <v>42349</v>
      </c>
      <c r="B4720" s="22">
        <f>WEEKNUM(Flights[[#This Row],[Date]], 1)</f>
        <v>50</v>
      </c>
      <c r="C4720" s="22">
        <f>WEEKDAY(Flights[[#This Row],[Date]],1)</f>
        <v>6</v>
      </c>
      <c r="D4720" t="s">
        <v>985</v>
      </c>
      <c r="E4720" t="s">
        <v>1990</v>
      </c>
      <c r="F4720" t="s">
        <v>0</v>
      </c>
      <c r="G4720" t="s">
        <v>4</v>
      </c>
      <c r="H4720" t="str">
        <f>_xlfn.XLOOKUP(Flights[[#This Row],[Destination]], Airports!$A$2:$A$78, Airports!$D$2:$D$78)</f>
        <v>Chicago</v>
      </c>
      <c r="I4720" t="str" cm="1">
        <f t="array" ref="I4720">_xlfn.XLOOKUP(Flights[[#This Row],[Destination]],_xlfn._TRO_TRAILING( Airports!A:A),_xlfn._TRO_TRAILING( Airports!E:E), "Not found")</f>
        <v>IL</v>
      </c>
      <c r="J4720" s="1">
        <v>0.97361111111111109</v>
      </c>
      <c r="K4720" s="22">
        <f>HOUR(Flights[[#This Row],[Scheduled Departure]])</f>
        <v>23</v>
      </c>
      <c r="L4720" s="1">
        <v>0.9819444444444444</v>
      </c>
      <c r="M4720">
        <f>(L4720-J4720)*24*60</f>
        <v>11.999999999999957</v>
      </c>
      <c r="N4720" s="16">
        <f>Flights[[#This Row],[Length (min)]]/60</f>
        <v>3.55</v>
      </c>
      <c r="O4720">
        <v>213</v>
      </c>
      <c r="P4720">
        <v>1744</v>
      </c>
      <c r="Q4720" s="18">
        <f>IFERROR(Flights[[#This Row],[Distance]]/Flights[[#This Row],[Length (hr)]], "")</f>
        <v>491.26760563380282</v>
      </c>
      <c r="R4720" s="1">
        <v>0.22222222222222221</v>
      </c>
      <c r="S4720" s="1" t="str">
        <f>IF(Flights[[#This Row],[Length (hr)]]&lt;2, "No meal", IF(Flights[[#This Row],[Length (hr)]]&lt;3.5, "Light meal", "Full meal"))</f>
        <v>Full meal</v>
      </c>
      <c r="T4720" s="1" t="str">
        <f>IF(AND(Flights[[#This Row],[Airline]]="US Airways", Flights[[#This Row],[Meal]]="Full Meal"), "Yes", "No")</f>
        <v>No</v>
      </c>
      <c r="U4720" s="1">
        <v>0.21319444444444444</v>
      </c>
      <c r="V4720">
        <v>-13</v>
      </c>
      <c r="W4720" s="1" t="str">
        <f>IF(Flights[[#This Row],[Arrival Delay]] = "", "Cancelled", IF(Flights[[#This Row],[Arrival Delay]]&gt;15, "Delayed", "On time"))</f>
        <v>On time</v>
      </c>
      <c r="X4720" t="str">
        <f>IF(Flights[[#This Row],[Status]]&lt;&gt;"Delayed","", IF(Flights[[#This Row],[Arrival Delay]]&gt;120, "Severe", IF(Flights[[#This Row],[Arrival Delay]]&gt;60, "Major", "Moderate")))</f>
        <v/>
      </c>
      <c r="Y4720" t="b">
        <v>0</v>
      </c>
      <c r="AA4720" t="str">
        <f>IF(OR(AND(Flights[[#This Row],[Status]]="Cancelled", Flights[[#This Row],[Cancellation Reason]]="Airline/Carrier"), Flights[[#This Row],[Delay Type]]="Severe"), "Yes", "No")</f>
        <v>No</v>
      </c>
    </row>
    <row r="4721" spans="1:27" x14ac:dyDescent="0.3">
      <c r="A4721" s="3">
        <v>42350</v>
      </c>
      <c r="B4721" s="22">
        <f>WEEKNUM(Flights[[#This Row],[Date]], 1)</f>
        <v>50</v>
      </c>
      <c r="C4721" s="22">
        <f>WEEKDAY(Flights[[#This Row],[Date]],1)</f>
        <v>7</v>
      </c>
      <c r="D4721" t="s">
        <v>1937</v>
      </c>
      <c r="E4721" t="s">
        <v>1995</v>
      </c>
      <c r="F4721" t="s">
        <v>0</v>
      </c>
      <c r="G4721" t="s">
        <v>306</v>
      </c>
      <c r="H4721" t="str">
        <f>_xlfn.XLOOKUP(Flights[[#This Row],[Destination]], Airports!$A$2:$A$78, Airports!$D$2:$D$78)</f>
        <v>Chicago</v>
      </c>
      <c r="I4721" t="str" cm="1">
        <f t="array" ref="I4721">_xlfn.XLOOKUP(Flights[[#This Row],[Destination]],_xlfn._TRO_TRAILING( Airports!A:A),_xlfn._TRO_TRAILING( Airports!E:E), "Not found")</f>
        <v>IL</v>
      </c>
      <c r="J4721" s="1">
        <v>0.27083333333333331</v>
      </c>
      <c r="K4721" s="22">
        <f>HOUR(Flights[[#This Row],[Scheduled Departure]])</f>
        <v>6</v>
      </c>
      <c r="L4721" s="1">
        <v>0.27500000000000002</v>
      </c>
      <c r="M4721">
        <f>(L4721-J4721)*24*60</f>
        <v>6.0000000000000586</v>
      </c>
      <c r="N4721" s="16">
        <f>Flights[[#This Row],[Length (min)]]/60</f>
        <v>3.9166666666666665</v>
      </c>
      <c r="O4721">
        <v>235</v>
      </c>
      <c r="P4721">
        <v>1750</v>
      </c>
      <c r="Q4721" s="18">
        <f>IFERROR(Flights[[#This Row],[Distance]]/Flights[[#This Row],[Length (hr)]], "")</f>
        <v>446.80851063829789</v>
      </c>
      <c r="R4721" s="1">
        <v>0.52083333333333337</v>
      </c>
      <c r="S4721" s="1" t="str">
        <f>IF(Flights[[#This Row],[Length (hr)]]&lt;2, "No meal", IF(Flights[[#This Row],[Length (hr)]]&lt;3.5, "Light meal", "Full meal"))</f>
        <v>Full meal</v>
      </c>
      <c r="T4721" s="1" t="str">
        <f>IF(AND(Flights[[#This Row],[Airline]]="US Airways", Flights[[#This Row],[Meal]]="Full Meal"), "Yes", "No")</f>
        <v>No</v>
      </c>
      <c r="U4721" s="1">
        <v>0.52152777777777781</v>
      </c>
      <c r="V4721">
        <v>1</v>
      </c>
      <c r="W4721" s="1" t="str">
        <f>IF(Flights[[#This Row],[Arrival Delay]] = "", "Cancelled", IF(Flights[[#This Row],[Arrival Delay]]&gt;15, "Delayed", "On time"))</f>
        <v>On time</v>
      </c>
      <c r="X4721" t="str">
        <f>IF(Flights[[#This Row],[Status]]&lt;&gt;"Delayed","", IF(Flights[[#This Row],[Arrival Delay]]&gt;120, "Severe", IF(Flights[[#This Row],[Arrival Delay]]&gt;60, "Major", "Moderate")))</f>
        <v/>
      </c>
      <c r="Y4721" t="b">
        <v>0</v>
      </c>
      <c r="AA4721" t="str">
        <f>IF(OR(AND(Flights[[#This Row],[Status]]="Cancelled", Flights[[#This Row],[Cancellation Reason]]="Airline/Carrier"), Flights[[#This Row],[Delay Type]]="Severe"), "Yes", "No")</f>
        <v>No</v>
      </c>
    </row>
    <row r="4722" spans="1:27" x14ac:dyDescent="0.3">
      <c r="A4722" s="3">
        <v>42350</v>
      </c>
      <c r="B4722" s="22">
        <f>WEEKNUM(Flights[[#This Row],[Date]], 1)</f>
        <v>50</v>
      </c>
      <c r="C4722" s="22">
        <f>WEEKDAY(Flights[[#This Row],[Date]],1)</f>
        <v>7</v>
      </c>
      <c r="D4722" t="s">
        <v>130</v>
      </c>
      <c r="E4722" t="s">
        <v>1987</v>
      </c>
      <c r="F4722" t="s">
        <v>0</v>
      </c>
      <c r="G4722" t="s">
        <v>4</v>
      </c>
      <c r="H4722" t="str">
        <f>_xlfn.XLOOKUP(Flights[[#This Row],[Destination]], Airports!$A$2:$A$78, Airports!$D$2:$D$78)</f>
        <v>Chicago</v>
      </c>
      <c r="I4722" t="str" cm="1">
        <f t="array" ref="I4722">_xlfn.XLOOKUP(Flights[[#This Row],[Destination]],_xlfn._TRO_TRAILING( Airports!A:A),_xlfn._TRO_TRAILING( Airports!E:E), "Not found")</f>
        <v>IL</v>
      </c>
      <c r="J4722" s="1">
        <v>0.3263888888888889</v>
      </c>
      <c r="K4722" s="22">
        <f>HOUR(Flights[[#This Row],[Scheduled Departure]])</f>
        <v>7</v>
      </c>
      <c r="L4722" s="1">
        <v>0.32291666666666669</v>
      </c>
      <c r="M4722">
        <f>(L4722-J4722)*24*60</f>
        <v>-4.9999999999999822</v>
      </c>
      <c r="N4722" s="16">
        <f>Flights[[#This Row],[Length (min)]]/60</f>
        <v>3.9833333333333334</v>
      </c>
      <c r="O4722">
        <v>239</v>
      </c>
      <c r="P4722">
        <v>1744</v>
      </c>
      <c r="Q4722" s="18">
        <f>IFERROR(Flights[[#This Row],[Distance]]/Flights[[#This Row],[Length (hr)]], "")</f>
        <v>437.82426778242677</v>
      </c>
      <c r="R4722" s="1">
        <v>0.58263888888888893</v>
      </c>
      <c r="S4722" s="1" t="str">
        <f>IF(Flights[[#This Row],[Length (hr)]]&lt;2, "No meal", IF(Flights[[#This Row],[Length (hr)]]&lt;3.5, "Light meal", "Full meal"))</f>
        <v>Full meal</v>
      </c>
      <c r="T4722" s="1" t="str">
        <f>IF(AND(Flights[[#This Row],[Airline]]="US Airways", Flights[[#This Row],[Meal]]="Full Meal"), "Yes", "No")</f>
        <v>No</v>
      </c>
      <c r="U4722" s="1">
        <v>0.57222222222222219</v>
      </c>
      <c r="V4722">
        <v>-15</v>
      </c>
      <c r="W4722" s="1" t="str">
        <f>IF(Flights[[#This Row],[Arrival Delay]] = "", "Cancelled", IF(Flights[[#This Row],[Arrival Delay]]&gt;15, "Delayed", "On time"))</f>
        <v>On time</v>
      </c>
      <c r="X4722" t="str">
        <f>IF(Flights[[#This Row],[Status]]&lt;&gt;"Delayed","", IF(Flights[[#This Row],[Arrival Delay]]&gt;120, "Severe", IF(Flights[[#This Row],[Arrival Delay]]&gt;60, "Major", "Moderate")))</f>
        <v/>
      </c>
      <c r="Y4722" t="b">
        <v>0</v>
      </c>
      <c r="AA4722" t="str">
        <f>IF(OR(AND(Flights[[#This Row],[Status]]="Cancelled", Flights[[#This Row],[Cancellation Reason]]="Airline/Carrier"), Flights[[#This Row],[Delay Type]]="Severe"), "Yes", "No")</f>
        <v>No</v>
      </c>
    </row>
    <row r="4723" spans="1:27" x14ac:dyDescent="0.3">
      <c r="A4723" s="3">
        <v>42350</v>
      </c>
      <c r="B4723" s="22">
        <f>WEEKNUM(Flights[[#This Row],[Date]], 1)</f>
        <v>50</v>
      </c>
      <c r="C4723" s="22">
        <f>WEEKDAY(Flights[[#This Row],[Date]],1)</f>
        <v>7</v>
      </c>
      <c r="D4723" t="s">
        <v>423</v>
      </c>
      <c r="E4723" t="s">
        <v>1997</v>
      </c>
      <c r="F4723" t="s">
        <v>0</v>
      </c>
      <c r="G4723" t="s">
        <v>17</v>
      </c>
      <c r="H4723" t="str">
        <f>_xlfn.XLOOKUP(Flights[[#This Row],[Destination]], Airports!$A$2:$A$78, Airports!$D$2:$D$78)</f>
        <v>Honolulu</v>
      </c>
      <c r="I4723" t="str" cm="1">
        <f t="array" ref="I4723">_xlfn.XLOOKUP(Flights[[#This Row],[Destination]],_xlfn._TRO_TRAILING( Airports!A:A),_xlfn._TRO_TRAILING( Airports!E:E), "Not found")</f>
        <v>HI</v>
      </c>
      <c r="J4723" s="1">
        <v>0.3576388888888889</v>
      </c>
      <c r="K4723" s="22">
        <f>HOUR(Flights[[#This Row],[Scheduled Departure]])</f>
        <v>8</v>
      </c>
      <c r="L4723" s="1">
        <v>0.34930555555555554</v>
      </c>
      <c r="M4723">
        <f>(L4723-J4723)*24*60</f>
        <v>-12.000000000000037</v>
      </c>
      <c r="N4723" s="16">
        <f>Flights[[#This Row],[Length (min)]]/60</f>
        <v>5.85</v>
      </c>
      <c r="O4723">
        <v>351</v>
      </c>
      <c r="P4723">
        <v>2556</v>
      </c>
      <c r="Q4723" s="18">
        <f>IFERROR(Flights[[#This Row],[Distance]]/Flights[[#This Row],[Length (hr)]], "")</f>
        <v>436.92307692307696</v>
      </c>
      <c r="R4723" s="1">
        <v>0.52430555555555558</v>
      </c>
      <c r="S4723" s="1" t="str">
        <f>IF(Flights[[#This Row],[Length (hr)]]&lt;2, "No meal", IF(Flights[[#This Row],[Length (hr)]]&lt;3.5, "Light meal", "Full meal"))</f>
        <v>Full meal</v>
      </c>
      <c r="T4723" s="1" t="str">
        <f>IF(AND(Flights[[#This Row],[Airline]]="US Airways", Flights[[#This Row],[Meal]]="Full Meal"), "Yes", "No")</f>
        <v>No</v>
      </c>
      <c r="U4723" s="1">
        <v>0.50972222222222219</v>
      </c>
      <c r="V4723">
        <v>-21</v>
      </c>
      <c r="W4723" s="1" t="str">
        <f>IF(Flights[[#This Row],[Arrival Delay]] = "", "Cancelled", IF(Flights[[#This Row],[Arrival Delay]]&gt;15, "Delayed", "On time"))</f>
        <v>On time</v>
      </c>
      <c r="X4723" t="str">
        <f>IF(Flights[[#This Row],[Status]]&lt;&gt;"Delayed","", IF(Flights[[#This Row],[Arrival Delay]]&gt;120, "Severe", IF(Flights[[#This Row],[Arrival Delay]]&gt;60, "Major", "Moderate")))</f>
        <v/>
      </c>
      <c r="Y4723" t="b">
        <v>0</v>
      </c>
      <c r="AA4723" t="str">
        <f>IF(OR(AND(Flights[[#This Row],[Status]]="Cancelled", Flights[[#This Row],[Cancellation Reason]]="Airline/Carrier"), Flights[[#This Row],[Delay Type]]="Severe"), "Yes", "No")</f>
        <v>No</v>
      </c>
    </row>
    <row r="4724" spans="1:27" x14ac:dyDescent="0.3">
      <c r="A4724" s="3">
        <v>42350</v>
      </c>
      <c r="B4724" s="22">
        <f>WEEKNUM(Flights[[#This Row],[Date]], 1)</f>
        <v>50</v>
      </c>
      <c r="C4724" s="22">
        <f>WEEKDAY(Flights[[#This Row],[Date]],1)</f>
        <v>7</v>
      </c>
      <c r="D4724" t="s">
        <v>1962</v>
      </c>
      <c r="E4724" t="s">
        <v>1989</v>
      </c>
      <c r="F4724" t="s">
        <v>0</v>
      </c>
      <c r="G4724" t="s">
        <v>12</v>
      </c>
      <c r="H4724" t="str">
        <f>_xlfn.XLOOKUP(Flights[[#This Row],[Destination]], Airports!$A$2:$A$78, Airports!$D$2:$D$78)</f>
        <v>New York</v>
      </c>
      <c r="I4724" t="str" cm="1">
        <f t="array" ref="I4724">_xlfn.XLOOKUP(Flights[[#This Row],[Destination]],_xlfn._TRO_TRAILING( Airports!A:A),_xlfn._TRO_TRAILING( Airports!E:E), "Not found")</f>
        <v>NY</v>
      </c>
      <c r="J4724" s="1">
        <v>0.3611111111111111</v>
      </c>
      <c r="K4724" s="22">
        <f>HOUR(Flights[[#This Row],[Scheduled Departure]])</f>
        <v>8</v>
      </c>
      <c r="L4724" s="1">
        <v>0.35902777777777778</v>
      </c>
      <c r="M4724">
        <f>(L4724-J4724)*24*60</f>
        <v>-2.9999999999999893</v>
      </c>
      <c r="N4724" s="16">
        <f>Flights[[#This Row],[Length (min)]]/60</f>
        <v>5.1166666666666663</v>
      </c>
      <c r="O4724">
        <v>307</v>
      </c>
      <c r="P4724">
        <v>2475</v>
      </c>
      <c r="Q4724" s="18">
        <f>IFERROR(Flights[[#This Row],[Distance]]/Flights[[#This Row],[Length (hr)]], "")</f>
        <v>483.71335504885997</v>
      </c>
      <c r="R4724" s="1">
        <v>0.71180555555555558</v>
      </c>
      <c r="S4724" s="1" t="str">
        <f>IF(Flights[[#This Row],[Length (hr)]]&lt;2, "No meal", IF(Flights[[#This Row],[Length (hr)]]&lt;3.5, "Light meal", "Full meal"))</f>
        <v>Full meal</v>
      </c>
      <c r="T4724" s="1" t="str">
        <f>IF(AND(Flights[[#This Row],[Airline]]="US Airways", Flights[[#This Row],[Meal]]="Full Meal"), "Yes", "No")</f>
        <v>No</v>
      </c>
      <c r="U4724" s="1">
        <v>0.69722222222222219</v>
      </c>
      <c r="V4724">
        <v>-21</v>
      </c>
      <c r="W4724" s="1" t="str">
        <f>IF(Flights[[#This Row],[Arrival Delay]] = "", "Cancelled", IF(Flights[[#This Row],[Arrival Delay]]&gt;15, "Delayed", "On time"))</f>
        <v>On time</v>
      </c>
      <c r="X4724" t="str">
        <f>IF(Flights[[#This Row],[Status]]&lt;&gt;"Delayed","", IF(Flights[[#This Row],[Arrival Delay]]&gt;120, "Severe", IF(Flights[[#This Row],[Arrival Delay]]&gt;60, "Major", "Moderate")))</f>
        <v/>
      </c>
      <c r="Y4724" t="b">
        <v>0</v>
      </c>
      <c r="AA4724" t="str">
        <f>IF(OR(AND(Flights[[#This Row],[Status]]="Cancelled", Flights[[#This Row],[Cancellation Reason]]="Airline/Carrier"), Flights[[#This Row],[Delay Type]]="Severe"), "Yes", "No")</f>
        <v>No</v>
      </c>
    </row>
    <row r="4725" spans="1:27" x14ac:dyDescent="0.3">
      <c r="A4725" s="3">
        <v>42350</v>
      </c>
      <c r="B4725" s="22">
        <f>WEEKNUM(Flights[[#This Row],[Date]], 1)</f>
        <v>50</v>
      </c>
      <c r="C4725" s="22">
        <f>WEEKDAY(Flights[[#This Row],[Date]],1)</f>
        <v>7</v>
      </c>
      <c r="D4725" t="s">
        <v>992</v>
      </c>
      <c r="E4725" t="s">
        <v>1990</v>
      </c>
      <c r="F4725" t="s">
        <v>0</v>
      </c>
      <c r="G4725" t="s">
        <v>293</v>
      </c>
      <c r="H4725" t="str">
        <f>_xlfn.XLOOKUP(Flights[[#This Row],[Destination]], Airports!$A$2:$A$78, Airports!$D$2:$D$78)</f>
        <v>Houston</v>
      </c>
      <c r="I4725" t="str" cm="1">
        <f t="array" ref="I4725">_xlfn.XLOOKUP(Flights[[#This Row],[Destination]],_xlfn._TRO_TRAILING( Airports!A:A),_xlfn._TRO_TRAILING( Airports!E:E), "Not found")</f>
        <v>TX</v>
      </c>
      <c r="J4725" s="1">
        <v>0.38194444444444442</v>
      </c>
      <c r="K4725" s="22">
        <f>HOUR(Flights[[#This Row],[Scheduled Departure]])</f>
        <v>9</v>
      </c>
      <c r="L4725" s="1">
        <v>0.37986111111111109</v>
      </c>
      <c r="M4725">
        <f>(L4725-J4725)*24*60</f>
        <v>-2.9999999999999893</v>
      </c>
      <c r="N4725" s="16">
        <f>Flights[[#This Row],[Length (min)]]/60</f>
        <v>3.15</v>
      </c>
      <c r="O4725">
        <v>189</v>
      </c>
      <c r="P4725">
        <v>1379</v>
      </c>
      <c r="Q4725" s="18">
        <f>IFERROR(Flights[[#This Row],[Distance]]/Flights[[#This Row],[Length (hr)]], "")</f>
        <v>437.77777777777777</v>
      </c>
      <c r="R4725" s="1">
        <v>0.60347222222222219</v>
      </c>
      <c r="S4725" s="1" t="str">
        <f>IF(Flights[[#This Row],[Length (hr)]]&lt;2, "No meal", IF(Flights[[#This Row],[Length (hr)]]&lt;3.5, "Light meal", "Full meal"))</f>
        <v>Light meal</v>
      </c>
      <c r="T4725" s="1" t="str">
        <f>IF(AND(Flights[[#This Row],[Airline]]="US Airways", Flights[[#This Row],[Meal]]="Full Meal"), "Yes", "No")</f>
        <v>No</v>
      </c>
      <c r="U4725" s="1">
        <v>0.59444444444444444</v>
      </c>
      <c r="V4725">
        <v>-13</v>
      </c>
      <c r="W4725" s="1" t="str">
        <f>IF(Flights[[#This Row],[Arrival Delay]] = "", "Cancelled", IF(Flights[[#This Row],[Arrival Delay]]&gt;15, "Delayed", "On time"))</f>
        <v>On time</v>
      </c>
      <c r="X4725" t="str">
        <f>IF(Flights[[#This Row],[Status]]&lt;&gt;"Delayed","", IF(Flights[[#This Row],[Arrival Delay]]&gt;120, "Severe", IF(Flights[[#This Row],[Arrival Delay]]&gt;60, "Major", "Moderate")))</f>
        <v/>
      </c>
      <c r="Y4725" t="b">
        <v>0</v>
      </c>
      <c r="AA4725" t="str">
        <f>IF(OR(AND(Flights[[#This Row],[Status]]="Cancelled", Flights[[#This Row],[Cancellation Reason]]="Airline/Carrier"), Flights[[#This Row],[Delay Type]]="Severe"), "Yes", "No")</f>
        <v>No</v>
      </c>
    </row>
    <row r="4726" spans="1:27" x14ac:dyDescent="0.3">
      <c r="A4726" s="3">
        <v>42350</v>
      </c>
      <c r="B4726" s="22">
        <f>WEEKNUM(Flights[[#This Row],[Date]], 1)</f>
        <v>50</v>
      </c>
      <c r="C4726" s="22">
        <f>WEEKDAY(Flights[[#This Row],[Date]],1)</f>
        <v>7</v>
      </c>
      <c r="D4726" t="s">
        <v>464</v>
      </c>
      <c r="E4726" t="s">
        <v>1993</v>
      </c>
      <c r="F4726" t="s">
        <v>0</v>
      </c>
      <c r="G4726" t="s">
        <v>4</v>
      </c>
      <c r="H4726" t="str">
        <f>_xlfn.XLOOKUP(Flights[[#This Row],[Destination]], Airports!$A$2:$A$78, Airports!$D$2:$D$78)</f>
        <v>Chicago</v>
      </c>
      <c r="I4726" t="str" cm="1">
        <f t="array" ref="I4726">_xlfn.XLOOKUP(Flights[[#This Row],[Destination]],_xlfn._TRO_TRAILING( Airports!A:A),_xlfn._TRO_TRAILING( Airports!E:E), "Not found")</f>
        <v>IL</v>
      </c>
      <c r="J4726" s="1">
        <v>0.41458333333333336</v>
      </c>
      <c r="K4726" s="22">
        <f>HOUR(Flights[[#This Row],[Scheduled Departure]])</f>
        <v>9</v>
      </c>
      <c r="L4726" s="1">
        <v>0.40972222222222221</v>
      </c>
      <c r="M4726">
        <f>(L4726-J4726)*24*60</f>
        <v>-7.0000000000000551</v>
      </c>
      <c r="N4726" s="16">
        <f>Flights[[#This Row],[Length (min)]]/60</f>
        <v>3.9333333333333331</v>
      </c>
      <c r="O4726">
        <v>236</v>
      </c>
      <c r="P4726">
        <v>1744</v>
      </c>
      <c r="Q4726" s="18">
        <f>IFERROR(Flights[[#This Row],[Distance]]/Flights[[#This Row],[Length (hr)]], "")</f>
        <v>443.38983050847457</v>
      </c>
      <c r="R4726" s="1">
        <v>0.66666666666666663</v>
      </c>
      <c r="S4726" s="1" t="str">
        <f>IF(Flights[[#This Row],[Length (hr)]]&lt;2, "No meal", IF(Flights[[#This Row],[Length (hr)]]&lt;3.5, "Light meal", "Full meal"))</f>
        <v>Full meal</v>
      </c>
      <c r="T4726" s="1" t="str">
        <f>IF(AND(Flights[[#This Row],[Airline]]="US Airways", Flights[[#This Row],[Meal]]="Full Meal"), "Yes", "No")</f>
        <v>No</v>
      </c>
      <c r="U4726" s="1">
        <v>0.65694444444444444</v>
      </c>
      <c r="V4726">
        <v>-14</v>
      </c>
      <c r="W4726" s="1" t="str">
        <f>IF(Flights[[#This Row],[Arrival Delay]] = "", "Cancelled", IF(Flights[[#This Row],[Arrival Delay]]&gt;15, "Delayed", "On time"))</f>
        <v>On time</v>
      </c>
      <c r="X4726" t="str">
        <f>IF(Flights[[#This Row],[Status]]&lt;&gt;"Delayed","", IF(Flights[[#This Row],[Arrival Delay]]&gt;120, "Severe", IF(Flights[[#This Row],[Arrival Delay]]&gt;60, "Major", "Moderate")))</f>
        <v/>
      </c>
      <c r="Y4726" t="b">
        <v>0</v>
      </c>
      <c r="AA4726" t="str">
        <f>IF(OR(AND(Flights[[#This Row],[Status]]="Cancelled", Flights[[#This Row],[Cancellation Reason]]="Airline/Carrier"), Flights[[#This Row],[Delay Type]]="Severe"), "Yes", "No")</f>
        <v>No</v>
      </c>
    </row>
    <row r="4727" spans="1:27" x14ac:dyDescent="0.3">
      <c r="A4727" s="3">
        <v>42350</v>
      </c>
      <c r="B4727" s="22">
        <f>WEEKNUM(Flights[[#This Row],[Date]], 1)</f>
        <v>50</v>
      </c>
      <c r="C4727" s="22">
        <f>WEEKDAY(Flights[[#This Row],[Date]],1)</f>
        <v>7</v>
      </c>
      <c r="D4727" t="s">
        <v>1801</v>
      </c>
      <c r="E4727" t="s">
        <v>1990</v>
      </c>
      <c r="F4727" t="s">
        <v>0</v>
      </c>
      <c r="G4727" t="s">
        <v>281</v>
      </c>
      <c r="H4727" t="str">
        <f>_xlfn.XLOOKUP(Flights[[#This Row],[Destination]], Airports!$A$2:$A$78, Airports!$D$2:$D$78)</f>
        <v>Newark</v>
      </c>
      <c r="I4727" t="str" cm="1">
        <f t="array" ref="I4727">_xlfn.XLOOKUP(Flights[[#This Row],[Destination]],_xlfn._TRO_TRAILING( Airports!A:A),_xlfn._TRO_TRAILING( Airports!E:E), "Not found")</f>
        <v>NJ</v>
      </c>
      <c r="J4727" s="1">
        <v>0.44374999999999998</v>
      </c>
      <c r="K4727" s="22">
        <f>HOUR(Flights[[#This Row],[Scheduled Departure]])</f>
        <v>10</v>
      </c>
      <c r="L4727" s="1">
        <v>0.5131944444444444</v>
      </c>
      <c r="M4727">
        <f>(L4727-J4727)*24*60</f>
        <v>99.999999999999972</v>
      </c>
      <c r="N4727" s="16">
        <f>Flights[[#This Row],[Length (min)]]/60</f>
        <v>4.8499999999999996</v>
      </c>
      <c r="O4727">
        <v>291</v>
      </c>
      <c r="P4727">
        <v>2454</v>
      </c>
      <c r="Q4727" s="18">
        <f>IFERROR(Flights[[#This Row],[Distance]]/Flights[[#This Row],[Length (hr)]], "")</f>
        <v>505.97938144329902</v>
      </c>
      <c r="R4727" s="1">
        <v>0.79166666666666663</v>
      </c>
      <c r="S4727" s="1" t="str">
        <f>IF(Flights[[#This Row],[Length (hr)]]&lt;2, "No meal", IF(Flights[[#This Row],[Length (hr)]]&lt;3.5, "Light meal", "Full meal"))</f>
        <v>Full meal</v>
      </c>
      <c r="T4727" s="1" t="str">
        <f>IF(AND(Flights[[#This Row],[Airline]]="US Airways", Flights[[#This Row],[Meal]]="Full Meal"), "Yes", "No")</f>
        <v>No</v>
      </c>
      <c r="U4727" s="1">
        <v>0.84027777777777779</v>
      </c>
      <c r="V4727">
        <v>70</v>
      </c>
      <c r="W4727" s="1" t="str">
        <f>IF(Flights[[#This Row],[Arrival Delay]] = "", "Cancelled", IF(Flights[[#This Row],[Arrival Delay]]&gt;15, "Delayed", "On time"))</f>
        <v>Delayed</v>
      </c>
      <c r="X4727" t="str">
        <f>IF(Flights[[#This Row],[Status]]&lt;&gt;"Delayed","", IF(Flights[[#This Row],[Arrival Delay]]&gt;120, "Severe", IF(Flights[[#This Row],[Arrival Delay]]&gt;60, "Major", "Moderate")))</f>
        <v>Major</v>
      </c>
      <c r="Y4727" t="b">
        <v>0</v>
      </c>
      <c r="AA4727" t="str">
        <f>IF(OR(AND(Flights[[#This Row],[Status]]="Cancelled", Flights[[#This Row],[Cancellation Reason]]="Airline/Carrier"), Flights[[#This Row],[Delay Type]]="Severe"), "Yes", "No")</f>
        <v>No</v>
      </c>
    </row>
    <row r="4728" spans="1:27" x14ac:dyDescent="0.3">
      <c r="A4728" s="3">
        <v>42350</v>
      </c>
      <c r="B4728" s="22">
        <f>WEEKNUM(Flights[[#This Row],[Date]], 1)</f>
        <v>50</v>
      </c>
      <c r="C4728" s="22">
        <f>WEEKDAY(Flights[[#This Row],[Date]],1)</f>
        <v>7</v>
      </c>
      <c r="D4728" t="s">
        <v>61</v>
      </c>
      <c r="E4728" t="s">
        <v>1987</v>
      </c>
      <c r="F4728" t="s">
        <v>0</v>
      </c>
      <c r="G4728" t="s">
        <v>12</v>
      </c>
      <c r="H4728" t="str">
        <f>_xlfn.XLOOKUP(Flights[[#This Row],[Destination]], Airports!$A$2:$A$78, Airports!$D$2:$D$78)</f>
        <v>New York</v>
      </c>
      <c r="I4728" t="str" cm="1">
        <f t="array" ref="I4728">_xlfn.XLOOKUP(Flights[[#This Row],[Destination]],_xlfn._TRO_TRAILING( Airports!A:A),_xlfn._TRO_TRAILING( Airports!E:E), "Not found")</f>
        <v>NY</v>
      </c>
      <c r="J4728" s="1">
        <v>0.44444444444444442</v>
      </c>
      <c r="K4728" s="22">
        <f>HOUR(Flights[[#This Row],[Scheduled Departure]])</f>
        <v>10</v>
      </c>
      <c r="L4728" s="1">
        <v>0.44236111111111109</v>
      </c>
      <c r="M4728">
        <f>(L4728-J4728)*24*60</f>
        <v>-2.9999999999999893</v>
      </c>
      <c r="N4728" s="16">
        <f>Flights[[#This Row],[Length (min)]]/60</f>
        <v>5.1833333333333336</v>
      </c>
      <c r="O4728">
        <v>311</v>
      </c>
      <c r="P4728">
        <v>2475</v>
      </c>
      <c r="Q4728" s="18">
        <f>IFERROR(Flights[[#This Row],[Distance]]/Flights[[#This Row],[Length (hr)]], "")</f>
        <v>477.49196141479098</v>
      </c>
      <c r="R4728" s="1">
        <v>0.79722222222222228</v>
      </c>
      <c r="S4728" s="1" t="str">
        <f>IF(Flights[[#This Row],[Length (hr)]]&lt;2, "No meal", IF(Flights[[#This Row],[Length (hr)]]&lt;3.5, "Light meal", "Full meal"))</f>
        <v>Full meal</v>
      </c>
      <c r="T4728" s="1" t="str">
        <f>IF(AND(Flights[[#This Row],[Airline]]="US Airways", Flights[[#This Row],[Meal]]="Full Meal"), "Yes", "No")</f>
        <v>No</v>
      </c>
      <c r="U4728" s="1">
        <v>0.78333333333333333</v>
      </c>
      <c r="V4728">
        <v>-20</v>
      </c>
      <c r="W4728" s="1" t="str">
        <f>IF(Flights[[#This Row],[Arrival Delay]] = "", "Cancelled", IF(Flights[[#This Row],[Arrival Delay]]&gt;15, "Delayed", "On time"))</f>
        <v>On time</v>
      </c>
      <c r="X4728" t="str">
        <f>IF(Flights[[#This Row],[Status]]&lt;&gt;"Delayed","", IF(Flights[[#This Row],[Arrival Delay]]&gt;120, "Severe", IF(Flights[[#This Row],[Arrival Delay]]&gt;60, "Major", "Moderate")))</f>
        <v/>
      </c>
      <c r="Y4728" t="b">
        <v>0</v>
      </c>
      <c r="AA4728" t="str">
        <f>IF(OR(AND(Flights[[#This Row],[Status]]="Cancelled", Flights[[#This Row],[Cancellation Reason]]="Airline/Carrier"), Flights[[#This Row],[Delay Type]]="Severe"), "Yes", "No")</f>
        <v>No</v>
      </c>
    </row>
    <row r="4729" spans="1:27" x14ac:dyDescent="0.3">
      <c r="A4729" s="3">
        <v>42350</v>
      </c>
      <c r="B4729" s="22">
        <f>WEEKNUM(Flights[[#This Row],[Date]], 1)</f>
        <v>50</v>
      </c>
      <c r="C4729" s="22">
        <f>WEEKDAY(Flights[[#This Row],[Date]],1)</f>
        <v>7</v>
      </c>
      <c r="D4729" t="s">
        <v>786</v>
      </c>
      <c r="E4729" t="s">
        <v>1990</v>
      </c>
      <c r="F4729" t="s">
        <v>0</v>
      </c>
      <c r="G4729" t="s">
        <v>4</v>
      </c>
      <c r="H4729" t="str">
        <f>_xlfn.XLOOKUP(Flights[[#This Row],[Destination]], Airports!$A$2:$A$78, Airports!$D$2:$D$78)</f>
        <v>Chicago</v>
      </c>
      <c r="I4729" t="str" cm="1">
        <f t="array" ref="I4729">_xlfn.XLOOKUP(Flights[[#This Row],[Destination]],_xlfn._TRO_TRAILING( Airports!A:A),_xlfn._TRO_TRAILING( Airports!E:E), "Not found")</f>
        <v>IL</v>
      </c>
      <c r="J4729" s="1">
        <v>0.50624999999999998</v>
      </c>
      <c r="K4729" s="22">
        <f>HOUR(Flights[[#This Row],[Scheduled Departure]])</f>
        <v>12</v>
      </c>
      <c r="L4729" s="1">
        <v>0.51111111111111107</v>
      </c>
      <c r="M4729">
        <f>(L4729-J4729)*24*60</f>
        <v>6.9999999999999751</v>
      </c>
      <c r="N4729" s="16">
        <f>Flights[[#This Row],[Length (min)]]/60</f>
        <v>3.7833333333333332</v>
      </c>
      <c r="O4729">
        <v>227</v>
      </c>
      <c r="P4729">
        <v>1744</v>
      </c>
      <c r="Q4729" s="18">
        <f>IFERROR(Flights[[#This Row],[Distance]]/Flights[[#This Row],[Length (hr)]], "")</f>
        <v>460.96916299559473</v>
      </c>
      <c r="R4729" s="1">
        <v>0.7631944444444444</v>
      </c>
      <c r="S4729" s="1" t="str">
        <f>IF(Flights[[#This Row],[Length (hr)]]&lt;2, "No meal", IF(Flights[[#This Row],[Length (hr)]]&lt;3.5, "Light meal", "Full meal"))</f>
        <v>Full meal</v>
      </c>
      <c r="T4729" s="1" t="str">
        <f>IF(AND(Flights[[#This Row],[Airline]]="US Airways", Flights[[#This Row],[Meal]]="Full Meal"), "Yes", "No")</f>
        <v>No</v>
      </c>
      <c r="U4729" s="1">
        <v>0.75208333333333333</v>
      </c>
      <c r="V4729">
        <v>-16</v>
      </c>
      <c r="W4729" s="1" t="str">
        <f>IF(Flights[[#This Row],[Arrival Delay]] = "", "Cancelled", IF(Flights[[#This Row],[Arrival Delay]]&gt;15, "Delayed", "On time"))</f>
        <v>On time</v>
      </c>
      <c r="X4729" t="str">
        <f>IF(Flights[[#This Row],[Status]]&lt;&gt;"Delayed","", IF(Flights[[#This Row],[Arrival Delay]]&gt;120, "Severe", IF(Flights[[#This Row],[Arrival Delay]]&gt;60, "Major", "Moderate")))</f>
        <v/>
      </c>
      <c r="Y4729" t="b">
        <v>0</v>
      </c>
      <c r="AA4729" t="str">
        <f>IF(OR(AND(Flights[[#This Row],[Status]]="Cancelled", Flights[[#This Row],[Cancellation Reason]]="Airline/Carrier"), Flights[[#This Row],[Delay Type]]="Severe"), "Yes", "No")</f>
        <v>No</v>
      </c>
    </row>
    <row r="4730" spans="1:27" x14ac:dyDescent="0.3">
      <c r="A4730" s="3">
        <v>42350</v>
      </c>
      <c r="B4730" s="22">
        <f>WEEKNUM(Flights[[#This Row],[Date]], 1)</f>
        <v>50</v>
      </c>
      <c r="C4730" s="22">
        <f>WEEKDAY(Flights[[#This Row],[Date]],1)</f>
        <v>7</v>
      </c>
      <c r="D4730" t="s">
        <v>595</v>
      </c>
      <c r="E4730" t="s">
        <v>1991</v>
      </c>
      <c r="F4730" t="s">
        <v>0</v>
      </c>
      <c r="G4730" t="s">
        <v>344</v>
      </c>
      <c r="H4730" t="str">
        <f>_xlfn.XLOOKUP(Flights[[#This Row],[Destination]], Airports!$A$2:$A$78, Airports!$D$2:$D$78)</f>
        <v>Seattle</v>
      </c>
      <c r="I4730" t="str" cm="1">
        <f t="array" ref="I4730">_xlfn.XLOOKUP(Flights[[#This Row],[Destination]],_xlfn._TRO_TRAILING( Airports!A:A),_xlfn._TRO_TRAILING( Airports!E:E), "Not found")</f>
        <v>WA</v>
      </c>
      <c r="J4730" s="1">
        <v>0.73611111111111116</v>
      </c>
      <c r="K4730" s="22">
        <f>HOUR(Flights[[#This Row],[Scheduled Departure]])</f>
        <v>17</v>
      </c>
      <c r="L4730" s="1">
        <v>0.74722222222222223</v>
      </c>
      <c r="M4730">
        <f>(L4730-J4730)*24*60</f>
        <v>15.999999999999943</v>
      </c>
      <c r="N4730" s="16">
        <f>Flights[[#This Row],[Length (min)]]/60</f>
        <v>2.9666666666666668</v>
      </c>
      <c r="O4730">
        <v>178</v>
      </c>
      <c r="P4730">
        <v>954</v>
      </c>
      <c r="Q4730" s="18">
        <f>IFERROR(Flights[[#This Row],[Distance]]/Flights[[#This Row],[Length (hr)]], "")</f>
        <v>321.57303370786514</v>
      </c>
      <c r="R4730" s="1">
        <v>0.85416666666666663</v>
      </c>
      <c r="S4730" s="1" t="str">
        <f>IF(Flights[[#This Row],[Length (hr)]]&lt;2, "No meal", IF(Flights[[#This Row],[Length (hr)]]&lt;3.5, "Light meal", "Full meal"))</f>
        <v>Light meal</v>
      </c>
      <c r="T4730" s="1" t="str">
        <f>IF(AND(Flights[[#This Row],[Airline]]="US Airways", Flights[[#This Row],[Meal]]="Full Meal"), "Yes", "No")</f>
        <v>No</v>
      </c>
      <c r="U4730" s="1">
        <v>0.87083333333333335</v>
      </c>
      <c r="V4730">
        <v>24</v>
      </c>
      <c r="W4730" s="1" t="str">
        <f>IF(Flights[[#This Row],[Arrival Delay]] = "", "Cancelled", IF(Flights[[#This Row],[Arrival Delay]]&gt;15, "Delayed", "On time"))</f>
        <v>Delayed</v>
      </c>
      <c r="X4730" t="str">
        <f>IF(Flights[[#This Row],[Status]]&lt;&gt;"Delayed","", IF(Flights[[#This Row],[Arrival Delay]]&gt;120, "Severe", IF(Flights[[#This Row],[Arrival Delay]]&gt;60, "Major", "Moderate")))</f>
        <v>Moderate</v>
      </c>
      <c r="Y4730" t="b">
        <v>0</v>
      </c>
      <c r="AA4730" t="str">
        <f>IF(OR(AND(Flights[[#This Row],[Status]]="Cancelled", Flights[[#This Row],[Cancellation Reason]]="Airline/Carrier"), Flights[[#This Row],[Delay Type]]="Severe"), "Yes", "No")</f>
        <v>No</v>
      </c>
    </row>
    <row r="4731" spans="1:27" x14ac:dyDescent="0.3">
      <c r="A4731" s="3">
        <v>42350</v>
      </c>
      <c r="B4731" s="22">
        <f>WEEKNUM(Flights[[#This Row],[Date]], 1)</f>
        <v>50</v>
      </c>
      <c r="C4731" s="22">
        <f>WEEKDAY(Flights[[#This Row],[Date]],1)</f>
        <v>7</v>
      </c>
      <c r="D4731" t="s">
        <v>620</v>
      </c>
      <c r="E4731" t="s">
        <v>1994</v>
      </c>
      <c r="F4731" t="s">
        <v>0</v>
      </c>
      <c r="G4731" t="s">
        <v>343</v>
      </c>
      <c r="H4731" t="str">
        <f>_xlfn.XLOOKUP(Flights[[#This Row],[Destination]], Airports!$A$2:$A$78, Airports!$D$2:$D$78)</f>
        <v>San Luis Obispo</v>
      </c>
      <c r="I4731" t="str" cm="1">
        <f t="array" ref="I4731">_xlfn.XLOOKUP(Flights[[#This Row],[Destination]],_xlfn._TRO_TRAILING( Airports!A:A),_xlfn._TRO_TRAILING( Airports!E:E), "Not found")</f>
        <v>CA</v>
      </c>
      <c r="J4731" s="1">
        <v>0.79305555555555551</v>
      </c>
      <c r="K4731" s="22">
        <f>HOUR(Flights[[#This Row],[Scheduled Departure]])</f>
        <v>19</v>
      </c>
      <c r="L4731" s="1">
        <v>0.78611111111111109</v>
      </c>
      <c r="M4731">
        <f>(L4731-J4731)*24*60</f>
        <v>-9.9999999999999645</v>
      </c>
      <c r="N4731" s="16">
        <f>Flights[[#This Row],[Length (min)]]/60</f>
        <v>1.0166666666666666</v>
      </c>
      <c r="O4731">
        <v>61</v>
      </c>
      <c r="P4731">
        <v>156</v>
      </c>
      <c r="Q4731" s="18">
        <f>IFERROR(Flights[[#This Row],[Distance]]/Flights[[#This Row],[Length (hr)]], "")</f>
        <v>153.44262295081967</v>
      </c>
      <c r="R4731" s="1">
        <v>0.83472222222222225</v>
      </c>
      <c r="S4731" s="1" t="str">
        <f>IF(Flights[[#This Row],[Length (hr)]]&lt;2, "No meal", IF(Flights[[#This Row],[Length (hr)]]&lt;3.5, "Light meal", "Full meal"))</f>
        <v>No meal</v>
      </c>
      <c r="T4731" s="1" t="str">
        <f>IF(AND(Flights[[#This Row],[Airline]]="US Airways", Flights[[#This Row],[Meal]]="Full Meal"), "Yes", "No")</f>
        <v>No</v>
      </c>
      <c r="U4731" s="1">
        <v>0.82847222222222228</v>
      </c>
      <c r="V4731">
        <v>-9</v>
      </c>
      <c r="W4731" s="1" t="str">
        <f>IF(Flights[[#This Row],[Arrival Delay]] = "", "Cancelled", IF(Flights[[#This Row],[Arrival Delay]]&gt;15, "Delayed", "On time"))</f>
        <v>On time</v>
      </c>
      <c r="X4731" t="str">
        <f>IF(Flights[[#This Row],[Status]]&lt;&gt;"Delayed","", IF(Flights[[#This Row],[Arrival Delay]]&gt;120, "Severe", IF(Flights[[#This Row],[Arrival Delay]]&gt;60, "Major", "Moderate")))</f>
        <v/>
      </c>
      <c r="Y4731" t="b">
        <v>0</v>
      </c>
      <c r="AA4731" t="str">
        <f>IF(OR(AND(Flights[[#This Row],[Status]]="Cancelled", Flights[[#This Row],[Cancellation Reason]]="Airline/Carrier"), Flights[[#This Row],[Delay Type]]="Severe"), "Yes", "No")</f>
        <v>No</v>
      </c>
    </row>
    <row r="4732" spans="1:27" x14ac:dyDescent="0.3">
      <c r="A4732" s="3">
        <v>42350</v>
      </c>
      <c r="B4732" s="22">
        <f>WEEKNUM(Flights[[#This Row],[Date]], 1)</f>
        <v>50</v>
      </c>
      <c r="C4732" s="22">
        <f>WEEKDAY(Flights[[#This Row],[Date]],1)</f>
        <v>7</v>
      </c>
      <c r="D4732" t="s">
        <v>631</v>
      </c>
      <c r="E4732" t="s">
        <v>1991</v>
      </c>
      <c r="F4732" t="s">
        <v>0</v>
      </c>
      <c r="G4732" t="s">
        <v>344</v>
      </c>
      <c r="H4732" t="str">
        <f>_xlfn.XLOOKUP(Flights[[#This Row],[Destination]], Airports!$A$2:$A$78, Airports!$D$2:$D$78)</f>
        <v>Seattle</v>
      </c>
      <c r="I4732" t="str" cm="1">
        <f t="array" ref="I4732">_xlfn.XLOOKUP(Flights[[#This Row],[Destination]],_xlfn._TRO_TRAILING( Airports!A:A),_xlfn._TRO_TRAILING( Airports!E:E), "Not found")</f>
        <v>WA</v>
      </c>
      <c r="J4732" s="1">
        <v>0.8125</v>
      </c>
      <c r="K4732" s="22">
        <f>HOUR(Flights[[#This Row],[Scheduled Departure]])</f>
        <v>19</v>
      </c>
      <c r="L4732" s="1">
        <v>0.80694444444444446</v>
      </c>
      <c r="M4732">
        <f>(L4732-J4732)*24*60</f>
        <v>-7.9999999999999716</v>
      </c>
      <c r="N4732" s="16">
        <f>Flights[[#This Row],[Length (min)]]/60</f>
        <v>2.95</v>
      </c>
      <c r="O4732">
        <v>177</v>
      </c>
      <c r="P4732">
        <v>954</v>
      </c>
      <c r="Q4732" s="18">
        <f>IFERROR(Flights[[#This Row],[Distance]]/Flights[[#This Row],[Length (hr)]], "")</f>
        <v>323.38983050847457</v>
      </c>
      <c r="R4732" s="1">
        <v>0.92708333333333337</v>
      </c>
      <c r="S4732" s="1" t="str">
        <f>IF(Flights[[#This Row],[Length (hr)]]&lt;2, "No meal", IF(Flights[[#This Row],[Length (hr)]]&lt;3.5, "Light meal", "Full meal"))</f>
        <v>Light meal</v>
      </c>
      <c r="T4732" s="1" t="str">
        <f>IF(AND(Flights[[#This Row],[Airline]]="US Airways", Flights[[#This Row],[Meal]]="Full Meal"), "Yes", "No")</f>
        <v>No</v>
      </c>
      <c r="U4732" s="1">
        <v>0.92986111111111114</v>
      </c>
      <c r="V4732">
        <v>4</v>
      </c>
      <c r="W4732" s="1" t="str">
        <f>IF(Flights[[#This Row],[Arrival Delay]] = "", "Cancelled", IF(Flights[[#This Row],[Arrival Delay]]&gt;15, "Delayed", "On time"))</f>
        <v>On time</v>
      </c>
      <c r="X4732" t="str">
        <f>IF(Flights[[#This Row],[Status]]&lt;&gt;"Delayed","", IF(Flights[[#This Row],[Arrival Delay]]&gt;120, "Severe", IF(Flights[[#This Row],[Arrival Delay]]&gt;60, "Major", "Moderate")))</f>
        <v/>
      </c>
      <c r="Y4732" t="b">
        <v>0</v>
      </c>
      <c r="AA4732" t="str">
        <f>IF(OR(AND(Flights[[#This Row],[Status]]="Cancelled", Flights[[#This Row],[Cancellation Reason]]="Airline/Carrier"), Flights[[#This Row],[Delay Type]]="Severe"), "Yes", "No")</f>
        <v>No</v>
      </c>
    </row>
    <row r="4733" spans="1:27" x14ac:dyDescent="0.3">
      <c r="A4733" s="3">
        <v>42350</v>
      </c>
      <c r="B4733" s="22">
        <f>WEEKNUM(Flights[[#This Row],[Date]], 1)</f>
        <v>50</v>
      </c>
      <c r="C4733" s="22">
        <f>WEEKDAY(Flights[[#This Row],[Date]],1)</f>
        <v>7</v>
      </c>
      <c r="D4733" t="s">
        <v>1783</v>
      </c>
      <c r="E4733" t="s">
        <v>1989</v>
      </c>
      <c r="F4733" t="s">
        <v>0</v>
      </c>
      <c r="G4733" t="s">
        <v>24</v>
      </c>
      <c r="H4733" t="str">
        <f>_xlfn.XLOOKUP(Flights[[#This Row],[Destination]], Airports!$A$2:$A$78, Airports!$D$2:$D$78)</f>
        <v>Portland</v>
      </c>
      <c r="I4733" t="str" cm="1">
        <f t="array" ref="I4733">_xlfn.XLOOKUP(Flights[[#This Row],[Destination]],_xlfn._TRO_TRAILING( Airports!A:A),_xlfn._TRO_TRAILING( Airports!E:E), "Not found")</f>
        <v>OR</v>
      </c>
      <c r="J4733" s="1">
        <v>0.82986111111111116</v>
      </c>
      <c r="K4733" s="22">
        <f>HOUR(Flights[[#This Row],[Scheduled Departure]])</f>
        <v>19</v>
      </c>
      <c r="L4733" s="1">
        <v>0.82638888888888884</v>
      </c>
      <c r="M4733">
        <f>(L4733-J4733)*24*60</f>
        <v>-5.0000000000001421</v>
      </c>
      <c r="N4733" s="16">
        <f>Flights[[#This Row],[Length (min)]]/60</f>
        <v>2.3333333333333335</v>
      </c>
      <c r="O4733">
        <v>140</v>
      </c>
      <c r="P4733">
        <v>834</v>
      </c>
      <c r="Q4733" s="18">
        <f>IFERROR(Flights[[#This Row],[Distance]]/Flights[[#This Row],[Length (hr)]], "")</f>
        <v>357.42857142857139</v>
      </c>
      <c r="R4733" s="1">
        <v>0.93541666666666667</v>
      </c>
      <c r="S4733" s="1" t="str">
        <f>IF(Flights[[#This Row],[Length (hr)]]&lt;2, "No meal", IF(Flights[[#This Row],[Length (hr)]]&lt;3.5, "Light meal", "Full meal"))</f>
        <v>Light meal</v>
      </c>
      <c r="T4733" s="1" t="str">
        <f>IF(AND(Flights[[#This Row],[Airline]]="US Airways", Flights[[#This Row],[Meal]]="Full Meal"), "Yes", "No")</f>
        <v>No</v>
      </c>
      <c r="U4733" s="1">
        <v>0.92361111111111116</v>
      </c>
      <c r="V4733">
        <v>-17</v>
      </c>
      <c r="W4733" s="1" t="str">
        <f>IF(Flights[[#This Row],[Arrival Delay]] = "", "Cancelled", IF(Flights[[#This Row],[Arrival Delay]]&gt;15, "Delayed", "On time"))</f>
        <v>On time</v>
      </c>
      <c r="X4733" t="str">
        <f>IF(Flights[[#This Row],[Status]]&lt;&gt;"Delayed","", IF(Flights[[#This Row],[Arrival Delay]]&gt;120, "Severe", IF(Flights[[#This Row],[Arrival Delay]]&gt;60, "Major", "Moderate")))</f>
        <v/>
      </c>
      <c r="Y4733" t="b">
        <v>0</v>
      </c>
      <c r="AA4733" t="str">
        <f>IF(OR(AND(Flights[[#This Row],[Status]]="Cancelled", Flights[[#This Row],[Cancellation Reason]]="Airline/Carrier"), Flights[[#This Row],[Delay Type]]="Severe"), "Yes", "No")</f>
        <v>No</v>
      </c>
    </row>
    <row r="4734" spans="1:27" x14ac:dyDescent="0.3">
      <c r="A4734" s="3">
        <v>42351</v>
      </c>
      <c r="B4734" s="22">
        <f>WEEKNUM(Flights[[#This Row],[Date]], 1)</f>
        <v>51</v>
      </c>
      <c r="C4734" s="22">
        <f>WEEKDAY(Flights[[#This Row],[Date]],1)</f>
        <v>1</v>
      </c>
      <c r="D4734" t="s">
        <v>163</v>
      </c>
      <c r="E4734" t="s">
        <v>1987</v>
      </c>
      <c r="F4734" t="s">
        <v>0</v>
      </c>
      <c r="G4734" t="s">
        <v>10</v>
      </c>
      <c r="H4734" t="str">
        <f>_xlfn.XLOOKUP(Flights[[#This Row],[Destination]], Airports!$A$2:$A$78, Airports!$D$2:$D$78)</f>
        <v>Boston</v>
      </c>
      <c r="I4734" t="str" cm="1">
        <f t="array" ref="I4734">_xlfn.XLOOKUP(Flights[[#This Row],[Destination]],_xlfn._TRO_TRAILING( Airports!A:A),_xlfn._TRO_TRAILING( Airports!E:E), "Not found")</f>
        <v>MA</v>
      </c>
      <c r="J4734" s="1">
        <v>0.29166666666666669</v>
      </c>
      <c r="K4734" s="22">
        <f>HOUR(Flights[[#This Row],[Scheduled Departure]])</f>
        <v>7</v>
      </c>
      <c r="L4734" s="1">
        <v>0.28958333333333336</v>
      </c>
      <c r="M4734">
        <f>(L4734-J4734)*24*60</f>
        <v>-2.9999999999999893</v>
      </c>
      <c r="N4734" s="16">
        <f>Flights[[#This Row],[Length (min)]]/60</f>
        <v>5.0999999999999996</v>
      </c>
      <c r="O4734">
        <v>306</v>
      </c>
      <c r="P4734">
        <v>2611</v>
      </c>
      <c r="Q4734" s="18">
        <f>IFERROR(Flights[[#This Row],[Distance]]/Flights[[#This Row],[Length (hr)]], "")</f>
        <v>511.96078431372553</v>
      </c>
      <c r="R4734" s="1">
        <v>0.63680555555555551</v>
      </c>
      <c r="S4734" s="1" t="str">
        <f>IF(Flights[[#This Row],[Length (hr)]]&lt;2, "No meal", IF(Flights[[#This Row],[Length (hr)]]&lt;3.5, "Light meal", "Full meal"))</f>
        <v>Full meal</v>
      </c>
      <c r="T4734" s="1" t="str">
        <f>IF(AND(Flights[[#This Row],[Airline]]="US Airways", Flights[[#This Row],[Meal]]="Full Meal"), "Yes", "No")</f>
        <v>No</v>
      </c>
      <c r="U4734" s="1">
        <v>0.62708333333333333</v>
      </c>
      <c r="V4734">
        <v>-14</v>
      </c>
      <c r="W4734" s="1" t="str">
        <f>IF(Flights[[#This Row],[Arrival Delay]] = "", "Cancelled", IF(Flights[[#This Row],[Arrival Delay]]&gt;15, "Delayed", "On time"))</f>
        <v>On time</v>
      </c>
      <c r="X4734" t="str">
        <f>IF(Flights[[#This Row],[Status]]&lt;&gt;"Delayed","", IF(Flights[[#This Row],[Arrival Delay]]&gt;120, "Severe", IF(Flights[[#This Row],[Arrival Delay]]&gt;60, "Major", "Moderate")))</f>
        <v/>
      </c>
      <c r="Y4734" t="b">
        <v>0</v>
      </c>
      <c r="AA4734" t="str">
        <f>IF(OR(AND(Flights[[#This Row],[Status]]="Cancelled", Flights[[#This Row],[Cancellation Reason]]="Airline/Carrier"), Flights[[#This Row],[Delay Type]]="Severe"), "Yes", "No")</f>
        <v>No</v>
      </c>
    </row>
    <row r="4735" spans="1:27" x14ac:dyDescent="0.3">
      <c r="A4735" s="3">
        <v>42351</v>
      </c>
      <c r="B4735" s="22">
        <f>WEEKNUM(Flights[[#This Row],[Date]], 1)</f>
        <v>51</v>
      </c>
      <c r="C4735" s="22">
        <f>WEEKDAY(Flights[[#This Row],[Date]],1)</f>
        <v>1</v>
      </c>
      <c r="D4735" t="s">
        <v>395</v>
      </c>
      <c r="E4735" t="s">
        <v>1996</v>
      </c>
      <c r="F4735" t="s">
        <v>0</v>
      </c>
      <c r="G4735" t="s">
        <v>12</v>
      </c>
      <c r="H4735" t="str">
        <f>_xlfn.XLOOKUP(Flights[[#This Row],[Destination]], Airports!$A$2:$A$78, Airports!$D$2:$D$78)</f>
        <v>New York</v>
      </c>
      <c r="I4735" t="str" cm="1">
        <f t="array" ref="I4735">_xlfn.XLOOKUP(Flights[[#This Row],[Destination]],_xlfn._TRO_TRAILING( Airports!A:A),_xlfn._TRO_TRAILING( Airports!E:E), "Not found")</f>
        <v>NY</v>
      </c>
      <c r="J4735" s="1">
        <v>0.31597222222222221</v>
      </c>
      <c r="K4735" s="22">
        <f>HOUR(Flights[[#This Row],[Scheduled Departure]])</f>
        <v>7</v>
      </c>
      <c r="L4735" s="1">
        <v>0.31736111111111109</v>
      </c>
      <c r="M4735">
        <f>(L4735-J4735)*24*60</f>
        <v>1.9999999999999929</v>
      </c>
      <c r="N4735" s="16">
        <f>Flights[[#This Row],[Length (min)]]/60</f>
        <v>5</v>
      </c>
      <c r="O4735">
        <v>300</v>
      </c>
      <c r="P4735">
        <v>2475</v>
      </c>
      <c r="Q4735" s="18">
        <f>IFERROR(Flights[[#This Row],[Distance]]/Flights[[#This Row],[Length (hr)]], "")</f>
        <v>495</v>
      </c>
      <c r="R4735" s="1">
        <v>0.66319444444444442</v>
      </c>
      <c r="S4735" s="1" t="str">
        <f>IF(Flights[[#This Row],[Length (hr)]]&lt;2, "No meal", IF(Flights[[#This Row],[Length (hr)]]&lt;3.5, "Light meal", "Full meal"))</f>
        <v>Full meal</v>
      </c>
      <c r="T4735" s="1" t="str">
        <f>IF(AND(Flights[[#This Row],[Airline]]="US Airways", Flights[[#This Row],[Meal]]="Full Meal"), "Yes", "No")</f>
        <v>No</v>
      </c>
      <c r="U4735" s="1">
        <v>0.65069444444444446</v>
      </c>
      <c r="V4735">
        <v>-18</v>
      </c>
      <c r="W4735" s="1" t="str">
        <f>IF(Flights[[#This Row],[Arrival Delay]] = "", "Cancelled", IF(Flights[[#This Row],[Arrival Delay]]&gt;15, "Delayed", "On time"))</f>
        <v>On time</v>
      </c>
      <c r="X4735" t="str">
        <f>IF(Flights[[#This Row],[Status]]&lt;&gt;"Delayed","", IF(Flights[[#This Row],[Arrival Delay]]&gt;120, "Severe", IF(Flights[[#This Row],[Arrival Delay]]&gt;60, "Major", "Moderate")))</f>
        <v/>
      </c>
      <c r="Y4735" t="b">
        <v>0</v>
      </c>
      <c r="AA4735" t="str">
        <f>IF(OR(AND(Flights[[#This Row],[Status]]="Cancelled", Flights[[#This Row],[Cancellation Reason]]="Airline/Carrier"), Flights[[#This Row],[Delay Type]]="Severe"), "Yes", "No")</f>
        <v>No</v>
      </c>
    </row>
    <row r="4736" spans="1:27" x14ac:dyDescent="0.3">
      <c r="A4736" s="3">
        <v>42351</v>
      </c>
      <c r="B4736" s="22">
        <f>WEEKNUM(Flights[[#This Row],[Date]], 1)</f>
        <v>51</v>
      </c>
      <c r="C4736" s="22">
        <f>WEEKDAY(Flights[[#This Row],[Date]],1)</f>
        <v>1</v>
      </c>
      <c r="D4736" t="s">
        <v>435</v>
      </c>
      <c r="E4736" t="s">
        <v>1993</v>
      </c>
      <c r="F4736" t="s">
        <v>0</v>
      </c>
      <c r="G4736" t="s">
        <v>314</v>
      </c>
      <c r="H4736" t="str">
        <f>_xlfn.XLOOKUP(Flights[[#This Row],[Destination]], Airports!$A$2:$A$78, Airports!$D$2:$D$78)</f>
        <v>Minneapolis</v>
      </c>
      <c r="I4736" t="str" cm="1">
        <f t="array" ref="I4736">_xlfn.XLOOKUP(Flights[[#This Row],[Destination]],_xlfn._TRO_TRAILING( Airports!A:A),_xlfn._TRO_TRAILING( Airports!E:E), "Not found")</f>
        <v>MN</v>
      </c>
      <c r="J4736" s="1">
        <v>0.39027777777777778</v>
      </c>
      <c r="K4736" s="22">
        <f>HOUR(Flights[[#This Row],[Scheduled Departure]])</f>
        <v>9</v>
      </c>
      <c r="L4736" s="1">
        <v>0.42152777777777778</v>
      </c>
      <c r="M4736">
        <f>(L4736-J4736)*24*60</f>
        <v>45</v>
      </c>
      <c r="N4736" s="16">
        <f>Flights[[#This Row],[Length (min)]]/60</f>
        <v>3.3833333333333333</v>
      </c>
      <c r="O4736">
        <v>203</v>
      </c>
      <c r="P4736">
        <v>1535</v>
      </c>
      <c r="Q4736" s="18">
        <f>IFERROR(Flights[[#This Row],[Distance]]/Flights[[#This Row],[Length (hr)]], "")</f>
        <v>453.69458128078816</v>
      </c>
      <c r="R4736" s="1">
        <v>0.61944444444444446</v>
      </c>
      <c r="S4736" s="1" t="str">
        <f>IF(Flights[[#This Row],[Length (hr)]]&lt;2, "No meal", IF(Flights[[#This Row],[Length (hr)]]&lt;3.5, "Light meal", "Full meal"))</f>
        <v>Light meal</v>
      </c>
      <c r="T4736" s="1" t="str">
        <f>IF(AND(Flights[[#This Row],[Airline]]="US Airways", Flights[[#This Row],[Meal]]="Full Meal"), "Yes", "No")</f>
        <v>No</v>
      </c>
      <c r="U4736" s="1">
        <v>0.64583333333333337</v>
      </c>
      <c r="V4736">
        <v>38</v>
      </c>
      <c r="W4736" s="1" t="str">
        <f>IF(Flights[[#This Row],[Arrival Delay]] = "", "Cancelled", IF(Flights[[#This Row],[Arrival Delay]]&gt;15, "Delayed", "On time"))</f>
        <v>Delayed</v>
      </c>
      <c r="X4736" t="str">
        <f>IF(Flights[[#This Row],[Status]]&lt;&gt;"Delayed","", IF(Flights[[#This Row],[Arrival Delay]]&gt;120, "Severe", IF(Flights[[#This Row],[Arrival Delay]]&gt;60, "Major", "Moderate")))</f>
        <v>Moderate</v>
      </c>
      <c r="Y4736" t="b">
        <v>0</v>
      </c>
      <c r="AA4736" t="str">
        <f>IF(OR(AND(Flights[[#This Row],[Status]]="Cancelled", Flights[[#This Row],[Cancellation Reason]]="Airline/Carrier"), Flights[[#This Row],[Delay Type]]="Severe"), "Yes", "No")</f>
        <v>No</v>
      </c>
    </row>
    <row r="4737" spans="1:27" x14ac:dyDescent="0.3">
      <c r="A4737" s="3">
        <v>42351</v>
      </c>
      <c r="B4737" s="22">
        <f>WEEKNUM(Flights[[#This Row],[Date]], 1)</f>
        <v>51</v>
      </c>
      <c r="C4737" s="22">
        <f>WEEKDAY(Flights[[#This Row],[Date]],1)</f>
        <v>1</v>
      </c>
      <c r="D4737" t="s">
        <v>1964</v>
      </c>
      <c r="E4737" t="s">
        <v>1989</v>
      </c>
      <c r="F4737" t="s">
        <v>0</v>
      </c>
      <c r="G4737" t="s">
        <v>349</v>
      </c>
      <c r="H4737" t="str">
        <f>_xlfn.XLOOKUP(Flights[[#This Row],[Destination]], Airports!$A$2:$A$78, Airports!$D$2:$D$78)</f>
        <v>Salt Lake City</v>
      </c>
      <c r="I4737" t="str" cm="1">
        <f t="array" ref="I4737">_xlfn.XLOOKUP(Flights[[#This Row],[Destination]],_xlfn._TRO_TRAILING( Airports!A:A),_xlfn._TRO_TRAILING( Airports!E:E), "Not found")</f>
        <v>UT</v>
      </c>
      <c r="J4737" s="1">
        <v>0.42708333333333331</v>
      </c>
      <c r="K4737" s="22">
        <f>HOUR(Flights[[#This Row],[Scheduled Departure]])</f>
        <v>10</v>
      </c>
      <c r="L4737" s="1">
        <v>0.42569444444444443</v>
      </c>
      <c r="M4737">
        <f>(L4737-J4737)*24*60</f>
        <v>-1.9999999999999929</v>
      </c>
      <c r="N4737" s="16">
        <f>Flights[[#This Row],[Length (min)]]/60</f>
        <v>1.7833333333333334</v>
      </c>
      <c r="O4737">
        <v>107</v>
      </c>
      <c r="P4737">
        <v>590</v>
      </c>
      <c r="Q4737" s="18">
        <f>IFERROR(Flights[[#This Row],[Distance]]/Flights[[#This Row],[Length (hr)]], "")</f>
        <v>330.84112149532706</v>
      </c>
      <c r="R4737" s="1">
        <v>0.54652777777777772</v>
      </c>
      <c r="S4737" s="1" t="str">
        <f>IF(Flights[[#This Row],[Length (hr)]]&lt;2, "No meal", IF(Flights[[#This Row],[Length (hr)]]&lt;3.5, "Light meal", "Full meal"))</f>
        <v>No meal</v>
      </c>
      <c r="T4737" s="1" t="str">
        <f>IF(AND(Flights[[#This Row],[Airline]]="US Airways", Flights[[#This Row],[Meal]]="Full Meal"), "Yes", "No")</f>
        <v>No</v>
      </c>
      <c r="U4737" s="1">
        <v>0.54166666666666663</v>
      </c>
      <c r="V4737">
        <v>-7</v>
      </c>
      <c r="W4737" s="1" t="str">
        <f>IF(Flights[[#This Row],[Arrival Delay]] = "", "Cancelled", IF(Flights[[#This Row],[Arrival Delay]]&gt;15, "Delayed", "On time"))</f>
        <v>On time</v>
      </c>
      <c r="X4737" t="str">
        <f>IF(Flights[[#This Row],[Status]]&lt;&gt;"Delayed","", IF(Flights[[#This Row],[Arrival Delay]]&gt;120, "Severe", IF(Flights[[#This Row],[Arrival Delay]]&gt;60, "Major", "Moderate")))</f>
        <v/>
      </c>
      <c r="Y4737" t="b">
        <v>0</v>
      </c>
      <c r="AA4737" t="str">
        <f>IF(OR(AND(Flights[[#This Row],[Status]]="Cancelled", Flights[[#This Row],[Cancellation Reason]]="Airline/Carrier"), Flights[[#This Row],[Delay Type]]="Severe"), "Yes", "No")</f>
        <v>No</v>
      </c>
    </row>
    <row r="4738" spans="1:27" x14ac:dyDescent="0.3">
      <c r="A4738" s="3">
        <v>42351</v>
      </c>
      <c r="B4738" s="22">
        <f>WEEKNUM(Flights[[#This Row],[Date]], 1)</f>
        <v>51</v>
      </c>
      <c r="C4738" s="22">
        <f>WEEKDAY(Flights[[#This Row],[Date]],1)</f>
        <v>1</v>
      </c>
      <c r="D4738" t="s">
        <v>413</v>
      </c>
      <c r="E4738" t="s">
        <v>1994</v>
      </c>
      <c r="F4738" t="s">
        <v>0</v>
      </c>
      <c r="G4738" t="s">
        <v>250</v>
      </c>
      <c r="H4738" t="str">
        <f>_xlfn.XLOOKUP(Flights[[#This Row],[Destination]], Airports!$A$2:$A$78, Airports!$D$2:$D$78)</f>
        <v>Aspen</v>
      </c>
      <c r="I4738" t="str" cm="1">
        <f t="array" ref="I4738">_xlfn.XLOOKUP(Flights[[#This Row],[Destination]],_xlfn._TRO_TRAILING( Airports!A:A),_xlfn._TRO_TRAILING( Airports!E:E), "Not found")</f>
        <v>CO</v>
      </c>
      <c r="J4738" s="1">
        <v>0.47291666666666665</v>
      </c>
      <c r="K4738" s="22">
        <f>HOUR(Flights[[#This Row],[Scheduled Departure]])</f>
        <v>11</v>
      </c>
      <c r="L4738" s="1">
        <v>0.47083333333333333</v>
      </c>
      <c r="M4738">
        <f>(L4738-J4738)*24*60</f>
        <v>-2.9999999999999893</v>
      </c>
      <c r="N4738" s="16">
        <f>Flights[[#This Row],[Length (min)]]/60</f>
        <v>1.8666666666666667</v>
      </c>
      <c r="O4738">
        <v>112</v>
      </c>
      <c r="P4738">
        <v>737</v>
      </c>
      <c r="Q4738" s="18">
        <f>IFERROR(Flights[[#This Row],[Distance]]/Flights[[#This Row],[Length (hr)]], "")</f>
        <v>394.82142857142856</v>
      </c>
      <c r="R4738" s="1">
        <v>0.60347222222222219</v>
      </c>
      <c r="S4738" s="1" t="str">
        <f>IF(Flights[[#This Row],[Length (hr)]]&lt;2, "No meal", IF(Flights[[#This Row],[Length (hr)]]&lt;3.5, "Light meal", "Full meal"))</f>
        <v>No meal</v>
      </c>
      <c r="T4738" s="1" t="str">
        <f>IF(AND(Flights[[#This Row],[Airline]]="US Airways", Flights[[#This Row],[Meal]]="Full Meal"), "Yes", "No")</f>
        <v>No</v>
      </c>
      <c r="U4738" s="1">
        <v>0.59027777777777779</v>
      </c>
      <c r="V4738">
        <v>-19</v>
      </c>
      <c r="W4738" s="1" t="str">
        <f>IF(Flights[[#This Row],[Arrival Delay]] = "", "Cancelled", IF(Flights[[#This Row],[Arrival Delay]]&gt;15, "Delayed", "On time"))</f>
        <v>On time</v>
      </c>
      <c r="X4738" t="str">
        <f>IF(Flights[[#This Row],[Status]]&lt;&gt;"Delayed","", IF(Flights[[#This Row],[Arrival Delay]]&gt;120, "Severe", IF(Flights[[#This Row],[Arrival Delay]]&gt;60, "Major", "Moderate")))</f>
        <v/>
      </c>
      <c r="Y4738" t="b">
        <v>0</v>
      </c>
      <c r="AA4738" t="str">
        <f>IF(OR(AND(Flights[[#This Row],[Status]]="Cancelled", Flights[[#This Row],[Cancellation Reason]]="Airline/Carrier"), Flights[[#This Row],[Delay Type]]="Severe"), "Yes", "No")</f>
        <v>No</v>
      </c>
    </row>
    <row r="4739" spans="1:27" x14ac:dyDescent="0.3">
      <c r="A4739" s="3">
        <v>42351</v>
      </c>
      <c r="B4739" s="22">
        <f>WEEKNUM(Flights[[#This Row],[Date]], 1)</f>
        <v>51</v>
      </c>
      <c r="C4739" s="22">
        <f>WEEKDAY(Flights[[#This Row],[Date]],1)</f>
        <v>1</v>
      </c>
      <c r="D4739" t="s">
        <v>141</v>
      </c>
      <c r="E4739" t="s">
        <v>1987</v>
      </c>
      <c r="F4739" t="s">
        <v>0</v>
      </c>
      <c r="G4739" t="s">
        <v>3</v>
      </c>
      <c r="H4739" t="str">
        <f>_xlfn.XLOOKUP(Flights[[#This Row],[Destination]], Airports!$A$2:$A$78, Airports!$D$2:$D$78)</f>
        <v>Dallas</v>
      </c>
      <c r="I4739" t="str" cm="1">
        <f t="array" ref="I4739">_xlfn.XLOOKUP(Flights[[#This Row],[Destination]],_xlfn._TRO_TRAILING( Airports!A:A),_xlfn._TRO_TRAILING( Airports!E:E), "Not found")</f>
        <v>TX</v>
      </c>
      <c r="J4739" s="1">
        <v>0.53125</v>
      </c>
      <c r="K4739" s="22">
        <f>HOUR(Flights[[#This Row],[Scheduled Departure]])</f>
        <v>12</v>
      </c>
      <c r="L4739" s="1">
        <v>0.57222222222222219</v>
      </c>
      <c r="M4739">
        <f>(L4739-J4739)*24*60</f>
        <v>58.99999999999995</v>
      </c>
      <c r="N4739" s="16">
        <f>Flights[[#This Row],[Length (min)]]/60</f>
        <v>2.6333333333333333</v>
      </c>
      <c r="O4739">
        <v>158</v>
      </c>
      <c r="P4739">
        <v>1235</v>
      </c>
      <c r="Q4739" s="18">
        <f>IFERROR(Flights[[#This Row],[Distance]]/Flights[[#This Row],[Length (hr)]], "")</f>
        <v>468.98734177215192</v>
      </c>
      <c r="R4739" s="1">
        <v>0.74375000000000002</v>
      </c>
      <c r="S4739" s="1" t="str">
        <f>IF(Flights[[#This Row],[Length (hr)]]&lt;2, "No meal", IF(Flights[[#This Row],[Length (hr)]]&lt;3.5, "Light meal", "Full meal"))</f>
        <v>Light meal</v>
      </c>
      <c r="T4739" s="1" t="str">
        <f>IF(AND(Flights[[#This Row],[Airline]]="US Airways", Flights[[#This Row],[Meal]]="Full Meal"), "Yes", "No")</f>
        <v>No</v>
      </c>
      <c r="U4739" s="1">
        <v>0.76527777777777772</v>
      </c>
      <c r="V4739">
        <v>31</v>
      </c>
      <c r="W4739" s="1" t="str">
        <f>IF(Flights[[#This Row],[Arrival Delay]] = "", "Cancelled", IF(Flights[[#This Row],[Arrival Delay]]&gt;15, "Delayed", "On time"))</f>
        <v>Delayed</v>
      </c>
      <c r="X4739" t="str">
        <f>IF(Flights[[#This Row],[Status]]&lt;&gt;"Delayed","", IF(Flights[[#This Row],[Arrival Delay]]&gt;120, "Severe", IF(Flights[[#This Row],[Arrival Delay]]&gt;60, "Major", "Moderate")))</f>
        <v>Moderate</v>
      </c>
      <c r="Y4739" t="b">
        <v>0</v>
      </c>
      <c r="AA4739" t="str">
        <f>IF(OR(AND(Flights[[#This Row],[Status]]="Cancelled", Flights[[#This Row],[Cancellation Reason]]="Airline/Carrier"), Flights[[#This Row],[Delay Type]]="Severe"), "Yes", "No")</f>
        <v>No</v>
      </c>
    </row>
    <row r="4740" spans="1:27" x14ac:dyDescent="0.3">
      <c r="A4740" s="3">
        <v>42351</v>
      </c>
      <c r="B4740" s="22">
        <f>WEEKNUM(Flights[[#This Row],[Date]], 1)</f>
        <v>51</v>
      </c>
      <c r="C4740" s="22">
        <f>WEEKDAY(Flights[[#This Row],[Date]],1)</f>
        <v>1</v>
      </c>
      <c r="D4740" t="s">
        <v>809</v>
      </c>
      <c r="E4740" t="s">
        <v>1989</v>
      </c>
      <c r="F4740" t="s">
        <v>0</v>
      </c>
      <c r="G4740" t="s">
        <v>276</v>
      </c>
      <c r="H4740" t="str">
        <f>_xlfn.XLOOKUP(Flights[[#This Row],[Destination]], Airports!$A$2:$A$78, Airports!$D$2:$D$78)</f>
        <v>Detroit</v>
      </c>
      <c r="I4740" t="str" cm="1">
        <f t="array" ref="I4740">_xlfn.XLOOKUP(Flights[[#This Row],[Destination]],_xlfn._TRO_TRAILING( Airports!A:A),_xlfn._TRO_TRAILING( Airports!E:E), "Not found")</f>
        <v>MI</v>
      </c>
      <c r="J4740" s="1">
        <v>0.57291666666666663</v>
      </c>
      <c r="K4740" s="22">
        <f>HOUR(Flights[[#This Row],[Scheduled Departure]])</f>
        <v>13</v>
      </c>
      <c r="L4740" s="1">
        <v>0.57291666666666663</v>
      </c>
      <c r="M4740">
        <f>(L4740-J4740)*24*60</f>
        <v>0</v>
      </c>
      <c r="N4740" s="16">
        <f>Flights[[#This Row],[Length (min)]]/60</f>
        <v>4.2333333333333334</v>
      </c>
      <c r="O4740">
        <v>254</v>
      </c>
      <c r="P4740">
        <v>1979</v>
      </c>
      <c r="Q4740" s="18">
        <f>IFERROR(Flights[[#This Row],[Distance]]/Flights[[#This Row],[Length (hr)]], "")</f>
        <v>467.48031496062993</v>
      </c>
      <c r="R4740" s="1">
        <v>0.88541666666666663</v>
      </c>
      <c r="S4740" s="1" t="str">
        <f>IF(Flights[[#This Row],[Length (hr)]]&lt;2, "No meal", IF(Flights[[#This Row],[Length (hr)]]&lt;3.5, "Light meal", "Full meal"))</f>
        <v>Full meal</v>
      </c>
      <c r="T4740" s="1" t="str">
        <f>IF(AND(Flights[[#This Row],[Airline]]="US Airways", Flights[[#This Row],[Meal]]="Full Meal"), "Yes", "No")</f>
        <v>No</v>
      </c>
      <c r="U4740" s="1">
        <v>0.87430555555555556</v>
      </c>
      <c r="V4740">
        <v>-16</v>
      </c>
      <c r="W4740" s="1" t="str">
        <f>IF(Flights[[#This Row],[Arrival Delay]] = "", "Cancelled", IF(Flights[[#This Row],[Arrival Delay]]&gt;15, "Delayed", "On time"))</f>
        <v>On time</v>
      </c>
      <c r="X4740" t="str">
        <f>IF(Flights[[#This Row],[Status]]&lt;&gt;"Delayed","", IF(Flights[[#This Row],[Arrival Delay]]&gt;120, "Severe", IF(Flights[[#This Row],[Arrival Delay]]&gt;60, "Major", "Moderate")))</f>
        <v/>
      </c>
      <c r="Y4740" t="b">
        <v>0</v>
      </c>
      <c r="AA4740" t="str">
        <f>IF(OR(AND(Flights[[#This Row],[Status]]="Cancelled", Flights[[#This Row],[Cancellation Reason]]="Airline/Carrier"), Flights[[#This Row],[Delay Type]]="Severe"), "Yes", "No")</f>
        <v>No</v>
      </c>
    </row>
    <row r="4741" spans="1:27" x14ac:dyDescent="0.3">
      <c r="A4741" s="3">
        <v>42351</v>
      </c>
      <c r="B4741" s="22">
        <f>WEEKNUM(Flights[[#This Row],[Date]], 1)</f>
        <v>51</v>
      </c>
      <c r="C4741" s="22">
        <f>WEEKDAY(Flights[[#This Row],[Date]],1)</f>
        <v>1</v>
      </c>
      <c r="D4741" t="s">
        <v>1889</v>
      </c>
      <c r="E4741" t="s">
        <v>1995</v>
      </c>
      <c r="F4741" t="s">
        <v>0</v>
      </c>
      <c r="G4741" t="s">
        <v>311</v>
      </c>
      <c r="H4741" t="str">
        <f>_xlfn.XLOOKUP(Flights[[#This Row],[Destination]], Airports!$A$2:$A$78, Airports!$D$2:$D$78)</f>
        <v>Milwaukee</v>
      </c>
      <c r="I4741" t="str" cm="1">
        <f t="array" ref="I4741">_xlfn.XLOOKUP(Flights[[#This Row],[Destination]],_xlfn._TRO_TRAILING( Airports!A:A),_xlfn._TRO_TRAILING( Airports!E:E), "Not found")</f>
        <v>WI</v>
      </c>
      <c r="J4741" s="1">
        <v>0.59375</v>
      </c>
      <c r="K4741" s="22">
        <f>HOUR(Flights[[#This Row],[Scheduled Departure]])</f>
        <v>14</v>
      </c>
      <c r="L4741" s="1">
        <v>0.59791666666666665</v>
      </c>
      <c r="M4741">
        <f>(L4741-J4741)*24*60</f>
        <v>5.9999999999999787</v>
      </c>
      <c r="N4741" s="16">
        <f>Flights[[#This Row],[Length (min)]]/60</f>
        <v>3.6833333333333331</v>
      </c>
      <c r="O4741">
        <v>221</v>
      </c>
      <c r="P4741">
        <v>1756</v>
      </c>
      <c r="Q4741" s="18">
        <f>IFERROR(Flights[[#This Row],[Distance]]/Flights[[#This Row],[Length (hr)]], "")</f>
        <v>476.74208144796381</v>
      </c>
      <c r="R4741" s="1">
        <v>0.83680555555555558</v>
      </c>
      <c r="S4741" s="1" t="str">
        <f>IF(Flights[[#This Row],[Length (hr)]]&lt;2, "No meal", IF(Flights[[#This Row],[Length (hr)]]&lt;3.5, "Light meal", "Full meal"))</f>
        <v>Full meal</v>
      </c>
      <c r="T4741" s="1" t="str">
        <f>IF(AND(Flights[[#This Row],[Airline]]="US Airways", Flights[[#This Row],[Meal]]="Full Meal"), "Yes", "No")</f>
        <v>No</v>
      </c>
      <c r="U4741" s="1">
        <v>0.83472222222222225</v>
      </c>
      <c r="V4741">
        <v>-3</v>
      </c>
      <c r="W4741" s="1" t="str">
        <f>IF(Flights[[#This Row],[Arrival Delay]] = "", "Cancelled", IF(Flights[[#This Row],[Arrival Delay]]&gt;15, "Delayed", "On time"))</f>
        <v>On time</v>
      </c>
      <c r="X4741" t="str">
        <f>IF(Flights[[#This Row],[Status]]&lt;&gt;"Delayed","", IF(Flights[[#This Row],[Arrival Delay]]&gt;120, "Severe", IF(Flights[[#This Row],[Arrival Delay]]&gt;60, "Major", "Moderate")))</f>
        <v/>
      </c>
      <c r="Y4741" t="b">
        <v>0</v>
      </c>
      <c r="AA4741" t="str">
        <f>IF(OR(AND(Flights[[#This Row],[Status]]="Cancelled", Flights[[#This Row],[Cancellation Reason]]="Airline/Carrier"), Flights[[#This Row],[Delay Type]]="Severe"), "Yes", "No")</f>
        <v>No</v>
      </c>
    </row>
    <row r="4742" spans="1:27" x14ac:dyDescent="0.3">
      <c r="A4742" s="3">
        <v>42351</v>
      </c>
      <c r="B4742" s="22">
        <f>WEEKNUM(Flights[[#This Row],[Date]], 1)</f>
        <v>51</v>
      </c>
      <c r="C4742" s="22">
        <f>WEEKDAY(Flights[[#This Row],[Date]],1)</f>
        <v>1</v>
      </c>
      <c r="D4742" t="s">
        <v>178</v>
      </c>
      <c r="E4742" t="s">
        <v>1987</v>
      </c>
      <c r="F4742" t="s">
        <v>0</v>
      </c>
      <c r="G4742" t="s">
        <v>4</v>
      </c>
      <c r="H4742" t="str">
        <f>_xlfn.XLOOKUP(Flights[[#This Row],[Destination]], Airports!$A$2:$A$78, Airports!$D$2:$D$78)</f>
        <v>Chicago</v>
      </c>
      <c r="I4742" t="str" cm="1">
        <f t="array" ref="I4742">_xlfn.XLOOKUP(Flights[[#This Row],[Destination]],_xlfn._TRO_TRAILING( Airports!A:A),_xlfn._TRO_TRAILING( Airports!E:E), "Not found")</f>
        <v>IL</v>
      </c>
      <c r="J4742" s="1">
        <v>0.60763888888888884</v>
      </c>
      <c r="K4742" s="22">
        <f>HOUR(Flights[[#This Row],[Scheduled Departure]])</f>
        <v>14</v>
      </c>
      <c r="L4742" s="1">
        <v>0.6069444444444444</v>
      </c>
      <c r="M4742">
        <f>(L4742-J4742)*24*60</f>
        <v>-0.99999999999999645</v>
      </c>
      <c r="N4742" s="16">
        <f>Flights[[#This Row],[Length (min)]]/60</f>
        <v>4.0666666666666664</v>
      </c>
      <c r="O4742">
        <v>244</v>
      </c>
      <c r="P4742">
        <v>1744</v>
      </c>
      <c r="Q4742" s="18">
        <f>IFERROR(Flights[[#This Row],[Distance]]/Flights[[#This Row],[Length (hr)]], "")</f>
        <v>428.85245901639348</v>
      </c>
      <c r="R4742" s="1">
        <v>0.86597222222222225</v>
      </c>
      <c r="S4742" s="1" t="str">
        <f>IF(Flights[[#This Row],[Length (hr)]]&lt;2, "No meal", IF(Flights[[#This Row],[Length (hr)]]&lt;3.5, "Light meal", "Full meal"))</f>
        <v>Full meal</v>
      </c>
      <c r="T4742" s="1" t="str">
        <f>IF(AND(Flights[[#This Row],[Airline]]="US Airways", Flights[[#This Row],[Meal]]="Full Meal"), "Yes", "No")</f>
        <v>No</v>
      </c>
      <c r="U4742" s="1">
        <v>0.85972222222222228</v>
      </c>
      <c r="V4742">
        <v>-9</v>
      </c>
      <c r="W4742" s="1" t="str">
        <f>IF(Flights[[#This Row],[Arrival Delay]] = "", "Cancelled", IF(Flights[[#This Row],[Arrival Delay]]&gt;15, "Delayed", "On time"))</f>
        <v>On time</v>
      </c>
      <c r="X4742" t="str">
        <f>IF(Flights[[#This Row],[Status]]&lt;&gt;"Delayed","", IF(Flights[[#This Row],[Arrival Delay]]&gt;120, "Severe", IF(Flights[[#This Row],[Arrival Delay]]&gt;60, "Major", "Moderate")))</f>
        <v/>
      </c>
      <c r="Y4742" t="b">
        <v>0</v>
      </c>
      <c r="AA4742" t="str">
        <f>IF(OR(AND(Flights[[#This Row],[Status]]="Cancelled", Flights[[#This Row],[Cancellation Reason]]="Airline/Carrier"), Flights[[#This Row],[Delay Type]]="Severe"), "Yes", "No")</f>
        <v>No</v>
      </c>
    </row>
    <row r="4743" spans="1:27" x14ac:dyDescent="0.3">
      <c r="A4743" s="3">
        <v>42351</v>
      </c>
      <c r="B4743" s="22">
        <f>WEEKNUM(Flights[[#This Row],[Date]], 1)</f>
        <v>51</v>
      </c>
      <c r="C4743" s="22">
        <f>WEEKDAY(Flights[[#This Row],[Date]],1)</f>
        <v>1</v>
      </c>
      <c r="D4743" t="s">
        <v>1892</v>
      </c>
      <c r="E4743" t="s">
        <v>1995</v>
      </c>
      <c r="F4743" t="s">
        <v>0</v>
      </c>
      <c r="G4743" t="s">
        <v>26</v>
      </c>
      <c r="H4743" t="str">
        <f>_xlfn.XLOOKUP(Flights[[#This Row],[Destination]], Airports!$A$2:$A$78, Airports!$D$2:$D$78)</f>
        <v>Atlanta</v>
      </c>
      <c r="I4743" t="str" cm="1">
        <f t="array" ref="I4743">_xlfn.XLOOKUP(Flights[[#This Row],[Destination]],_xlfn._TRO_TRAILING( Airports!A:A),_xlfn._TRO_TRAILING( Airports!E:E), "Not found")</f>
        <v>GA</v>
      </c>
      <c r="J4743" s="1">
        <v>0.61111111111111116</v>
      </c>
      <c r="K4743" s="22">
        <f>HOUR(Flights[[#This Row],[Scheduled Departure]])</f>
        <v>14</v>
      </c>
      <c r="L4743" s="1">
        <v>0.625</v>
      </c>
      <c r="M4743">
        <f>(L4743-J4743)*24*60</f>
        <v>19.999999999999929</v>
      </c>
      <c r="N4743" s="16">
        <f>Flights[[#This Row],[Length (min)]]/60</f>
        <v>3.8666666666666667</v>
      </c>
      <c r="O4743">
        <v>232</v>
      </c>
      <c r="P4743">
        <v>1947</v>
      </c>
      <c r="Q4743" s="18">
        <f>IFERROR(Flights[[#This Row],[Distance]]/Flights[[#This Row],[Length (hr)]], "")</f>
        <v>503.5344827586207</v>
      </c>
      <c r="R4743" s="1">
        <v>0.90972222222222221</v>
      </c>
      <c r="S4743" s="1" t="str">
        <f>IF(Flights[[#This Row],[Length (hr)]]&lt;2, "No meal", IF(Flights[[#This Row],[Length (hr)]]&lt;3.5, "Light meal", "Full meal"))</f>
        <v>Full meal</v>
      </c>
      <c r="T4743" s="1" t="str">
        <f>IF(AND(Flights[[#This Row],[Airline]]="US Airways", Flights[[#This Row],[Meal]]="Full Meal"), "Yes", "No")</f>
        <v>No</v>
      </c>
      <c r="U4743" s="1">
        <v>0.91111111111111109</v>
      </c>
      <c r="V4743">
        <v>2</v>
      </c>
      <c r="W4743" s="1" t="str">
        <f>IF(Flights[[#This Row],[Arrival Delay]] = "", "Cancelled", IF(Flights[[#This Row],[Arrival Delay]]&gt;15, "Delayed", "On time"))</f>
        <v>On time</v>
      </c>
      <c r="X4743" t="str">
        <f>IF(Flights[[#This Row],[Status]]&lt;&gt;"Delayed","", IF(Flights[[#This Row],[Arrival Delay]]&gt;120, "Severe", IF(Flights[[#This Row],[Arrival Delay]]&gt;60, "Major", "Moderate")))</f>
        <v/>
      </c>
      <c r="Y4743" t="b">
        <v>0</v>
      </c>
      <c r="AA4743" t="str">
        <f>IF(OR(AND(Flights[[#This Row],[Status]]="Cancelled", Flights[[#This Row],[Cancellation Reason]]="Airline/Carrier"), Flights[[#This Row],[Delay Type]]="Severe"), "Yes", "No")</f>
        <v>No</v>
      </c>
    </row>
    <row r="4744" spans="1:27" x14ac:dyDescent="0.3">
      <c r="A4744" s="3">
        <v>42351</v>
      </c>
      <c r="B4744" s="22">
        <f>WEEKNUM(Flights[[#This Row],[Date]], 1)</f>
        <v>51</v>
      </c>
      <c r="C4744" s="22">
        <f>WEEKDAY(Flights[[#This Row],[Date]],1)</f>
        <v>1</v>
      </c>
      <c r="D4744" t="s">
        <v>1305</v>
      </c>
      <c r="E4744" t="s">
        <v>1995</v>
      </c>
      <c r="F4744" t="s">
        <v>0</v>
      </c>
      <c r="G4744" t="s">
        <v>29</v>
      </c>
      <c r="H4744" t="str">
        <f>_xlfn.XLOOKUP(Flights[[#This Row],[Destination]], Airports!$A$2:$A$78, Airports!$D$2:$D$78)</f>
        <v>Phoenix</v>
      </c>
      <c r="I4744" t="str" cm="1">
        <f t="array" ref="I4744">_xlfn.XLOOKUP(Flights[[#This Row],[Destination]],_xlfn._TRO_TRAILING( Airports!A:A),_xlfn._TRO_TRAILING( Airports!E:E), "Not found")</f>
        <v>AZ</v>
      </c>
      <c r="J4744" s="1">
        <v>0.65972222222222221</v>
      </c>
      <c r="K4744" s="22">
        <f>HOUR(Flights[[#This Row],[Scheduled Departure]])</f>
        <v>15</v>
      </c>
      <c r="L4744" s="1">
        <v>0.68888888888888888</v>
      </c>
      <c r="M4744">
        <f>(L4744-J4744)*24*60</f>
        <v>42.000000000000014</v>
      </c>
      <c r="N4744" s="16">
        <f>Flights[[#This Row],[Length (min)]]/60</f>
        <v>1.2333333333333334</v>
      </c>
      <c r="O4744">
        <v>74</v>
      </c>
      <c r="P4744">
        <v>370</v>
      </c>
      <c r="Q4744" s="18">
        <f>IFERROR(Flights[[#This Row],[Distance]]/Flights[[#This Row],[Length (hr)]], "")</f>
        <v>300</v>
      </c>
      <c r="R4744" s="1">
        <v>0.75347222222222221</v>
      </c>
      <c r="S4744" s="1" t="str">
        <f>IF(Flights[[#This Row],[Length (hr)]]&lt;2, "No meal", IF(Flights[[#This Row],[Length (hr)]]&lt;3.5, "Light meal", "Full meal"))</f>
        <v>No meal</v>
      </c>
      <c r="T4744" s="1" t="str">
        <f>IF(AND(Flights[[#This Row],[Airline]]="US Airways", Flights[[#This Row],[Meal]]="Full Meal"), "Yes", "No")</f>
        <v>No</v>
      </c>
      <c r="U4744" s="1">
        <v>0.78194444444444444</v>
      </c>
      <c r="V4744">
        <v>41</v>
      </c>
      <c r="W4744" s="1" t="str">
        <f>IF(Flights[[#This Row],[Arrival Delay]] = "", "Cancelled", IF(Flights[[#This Row],[Arrival Delay]]&gt;15, "Delayed", "On time"))</f>
        <v>Delayed</v>
      </c>
      <c r="X4744" t="str">
        <f>IF(Flights[[#This Row],[Status]]&lt;&gt;"Delayed","", IF(Flights[[#This Row],[Arrival Delay]]&gt;120, "Severe", IF(Flights[[#This Row],[Arrival Delay]]&gt;60, "Major", "Moderate")))</f>
        <v>Moderate</v>
      </c>
      <c r="Y4744" t="b">
        <v>0</v>
      </c>
      <c r="AA4744" t="str">
        <f>IF(OR(AND(Flights[[#This Row],[Status]]="Cancelled", Flights[[#This Row],[Cancellation Reason]]="Airline/Carrier"), Flights[[#This Row],[Delay Type]]="Severe"), "Yes", "No")</f>
        <v>No</v>
      </c>
    </row>
    <row r="4745" spans="1:27" x14ac:dyDescent="0.3">
      <c r="A4745" s="3">
        <v>42351</v>
      </c>
      <c r="B4745" s="22">
        <f>WEEKNUM(Flights[[#This Row],[Date]], 1)</f>
        <v>51</v>
      </c>
      <c r="C4745" s="22">
        <f>WEEKDAY(Flights[[#This Row],[Date]],1)</f>
        <v>1</v>
      </c>
      <c r="D4745" t="s">
        <v>1898</v>
      </c>
      <c r="E4745" t="s">
        <v>1995</v>
      </c>
      <c r="F4745" t="s">
        <v>0</v>
      </c>
      <c r="G4745" t="s">
        <v>303</v>
      </c>
      <c r="H4745" t="str">
        <f>_xlfn.XLOOKUP(Flights[[#This Row],[Destination]], Airports!$A$2:$A$78, Airports!$D$2:$D$78)</f>
        <v>Kansas City</v>
      </c>
      <c r="I4745" t="str" cm="1">
        <f t="array" ref="I4745">_xlfn.XLOOKUP(Flights[[#This Row],[Destination]],_xlfn._TRO_TRAILING( Airports!A:A),_xlfn._TRO_TRAILING( Airports!E:E), "Not found")</f>
        <v>MO</v>
      </c>
      <c r="J4745" s="1">
        <v>0.67708333333333337</v>
      </c>
      <c r="K4745" s="22">
        <f>HOUR(Flights[[#This Row],[Scheduled Departure]])</f>
        <v>16</v>
      </c>
      <c r="L4745" s="1">
        <v>0.68541666666666667</v>
      </c>
      <c r="M4745">
        <f>(L4745-J4745)*24*60</f>
        <v>11.999999999999957</v>
      </c>
      <c r="N4745" s="16">
        <f>Flights[[#This Row],[Length (min)]]/60</f>
        <v>2.9166666666666665</v>
      </c>
      <c r="O4745">
        <v>175</v>
      </c>
      <c r="P4745">
        <v>1363</v>
      </c>
      <c r="Q4745" s="18">
        <f>IFERROR(Flights[[#This Row],[Distance]]/Flights[[#This Row],[Length (hr)]], "")</f>
        <v>467.31428571428575</v>
      </c>
      <c r="R4745" s="1">
        <v>0.88888888888888884</v>
      </c>
      <c r="S4745" s="1" t="str">
        <f>IF(Flights[[#This Row],[Length (hr)]]&lt;2, "No meal", IF(Flights[[#This Row],[Length (hr)]]&lt;3.5, "Light meal", "Full meal"))</f>
        <v>Light meal</v>
      </c>
      <c r="T4745" s="1" t="str">
        <f>IF(AND(Flights[[#This Row],[Airline]]="US Airways", Flights[[#This Row],[Meal]]="Full Meal"), "Yes", "No")</f>
        <v>No</v>
      </c>
      <c r="U4745" s="1">
        <v>0.89027777777777772</v>
      </c>
      <c r="V4745">
        <v>2</v>
      </c>
      <c r="W4745" s="1" t="str">
        <f>IF(Flights[[#This Row],[Arrival Delay]] = "", "Cancelled", IF(Flights[[#This Row],[Arrival Delay]]&gt;15, "Delayed", "On time"))</f>
        <v>On time</v>
      </c>
      <c r="X4745" t="str">
        <f>IF(Flights[[#This Row],[Status]]&lt;&gt;"Delayed","", IF(Flights[[#This Row],[Arrival Delay]]&gt;120, "Severe", IF(Flights[[#This Row],[Arrival Delay]]&gt;60, "Major", "Moderate")))</f>
        <v/>
      </c>
      <c r="Y4745" t="b">
        <v>0</v>
      </c>
      <c r="AA4745" t="str">
        <f>IF(OR(AND(Flights[[#This Row],[Status]]="Cancelled", Flights[[#This Row],[Cancellation Reason]]="Airline/Carrier"), Flights[[#This Row],[Delay Type]]="Severe"), "Yes", "No")</f>
        <v>No</v>
      </c>
    </row>
    <row r="4746" spans="1:27" x14ac:dyDescent="0.3">
      <c r="A4746" s="3">
        <v>42351</v>
      </c>
      <c r="B4746" s="22">
        <f>WEEKNUM(Flights[[#This Row],[Date]], 1)</f>
        <v>51</v>
      </c>
      <c r="C4746" s="22">
        <f>WEEKDAY(Flights[[#This Row],[Date]],1)</f>
        <v>1</v>
      </c>
      <c r="D4746" t="s">
        <v>97</v>
      </c>
      <c r="E4746" t="s">
        <v>1987</v>
      </c>
      <c r="F4746" t="s">
        <v>0</v>
      </c>
      <c r="G4746" t="s">
        <v>17</v>
      </c>
      <c r="H4746" t="str">
        <f>_xlfn.XLOOKUP(Flights[[#This Row],[Destination]], Airports!$A$2:$A$78, Airports!$D$2:$D$78)</f>
        <v>Honolulu</v>
      </c>
      <c r="I4746" t="str" cm="1">
        <f t="array" ref="I4746">_xlfn.XLOOKUP(Flights[[#This Row],[Destination]],_xlfn._TRO_TRAILING( Airports!A:A),_xlfn._TRO_TRAILING( Airports!E:E), "Not found")</f>
        <v>HI</v>
      </c>
      <c r="J4746" s="1">
        <v>0.78125</v>
      </c>
      <c r="K4746" s="22">
        <f>HOUR(Flights[[#This Row],[Scheduled Departure]])</f>
        <v>18</v>
      </c>
      <c r="L4746" s="1">
        <v>0.79097222222222219</v>
      </c>
      <c r="M4746">
        <f>(L4746-J4746)*24*60</f>
        <v>13.99999999999995</v>
      </c>
      <c r="N4746" s="16">
        <f>Flights[[#This Row],[Length (min)]]/60</f>
        <v>5.85</v>
      </c>
      <c r="O4746">
        <v>351</v>
      </c>
      <c r="P4746">
        <v>2556</v>
      </c>
      <c r="Q4746" s="18">
        <f>IFERROR(Flights[[#This Row],[Distance]]/Flights[[#This Row],[Length (hr)]], "")</f>
        <v>436.92307692307696</v>
      </c>
      <c r="R4746" s="1">
        <v>0.9506944444444444</v>
      </c>
      <c r="S4746" s="1" t="str">
        <f>IF(Flights[[#This Row],[Length (hr)]]&lt;2, "No meal", IF(Flights[[#This Row],[Length (hr)]]&lt;3.5, "Light meal", "Full meal"))</f>
        <v>Full meal</v>
      </c>
      <c r="T4746" s="1" t="str">
        <f>IF(AND(Flights[[#This Row],[Airline]]="US Airways", Flights[[#This Row],[Meal]]="Full Meal"), "Yes", "No")</f>
        <v>No</v>
      </c>
      <c r="U4746" s="1">
        <v>0.95138888888888884</v>
      </c>
      <c r="V4746">
        <v>1</v>
      </c>
      <c r="W4746" s="1" t="str">
        <f>IF(Flights[[#This Row],[Arrival Delay]] = "", "Cancelled", IF(Flights[[#This Row],[Arrival Delay]]&gt;15, "Delayed", "On time"))</f>
        <v>On time</v>
      </c>
      <c r="X4746" t="str">
        <f>IF(Flights[[#This Row],[Status]]&lt;&gt;"Delayed","", IF(Flights[[#This Row],[Arrival Delay]]&gt;120, "Severe", IF(Flights[[#This Row],[Arrival Delay]]&gt;60, "Major", "Moderate")))</f>
        <v/>
      </c>
      <c r="Y4746" t="b">
        <v>0</v>
      </c>
      <c r="AA4746" t="str">
        <f>IF(OR(AND(Flights[[#This Row],[Status]]="Cancelled", Flights[[#This Row],[Cancellation Reason]]="Airline/Carrier"), Flights[[#This Row],[Delay Type]]="Severe"), "Yes", "No")</f>
        <v>No</v>
      </c>
    </row>
    <row r="4747" spans="1:27" x14ac:dyDescent="0.3">
      <c r="A4747" s="3">
        <v>42351</v>
      </c>
      <c r="B4747" s="22">
        <f>WEEKNUM(Flights[[#This Row],[Date]], 1)</f>
        <v>51</v>
      </c>
      <c r="C4747" s="22">
        <f>WEEKDAY(Flights[[#This Row],[Date]],1)</f>
        <v>1</v>
      </c>
      <c r="D4747" t="s">
        <v>1910</v>
      </c>
      <c r="E4747" t="s">
        <v>1995</v>
      </c>
      <c r="F4747" t="s">
        <v>0</v>
      </c>
      <c r="G4747" t="s">
        <v>349</v>
      </c>
      <c r="H4747" t="str">
        <f>_xlfn.XLOOKUP(Flights[[#This Row],[Destination]], Airports!$A$2:$A$78, Airports!$D$2:$D$78)</f>
        <v>Salt Lake City</v>
      </c>
      <c r="I4747" t="str" cm="1">
        <f t="array" ref="I4747">_xlfn.XLOOKUP(Flights[[#This Row],[Destination]],_xlfn._TRO_TRAILING( Airports!A:A),_xlfn._TRO_TRAILING( Airports!E:E), "Not found")</f>
        <v>UT</v>
      </c>
      <c r="J4747" s="1">
        <v>0.79861111111111116</v>
      </c>
      <c r="K4747" s="22">
        <f>HOUR(Flights[[#This Row],[Scheduled Departure]])</f>
        <v>19</v>
      </c>
      <c r="L4747" s="1">
        <v>0.85</v>
      </c>
      <c r="M4747">
        <f>(L4747-J4747)*24*60</f>
        <v>73.999999999999901</v>
      </c>
      <c r="N4747" s="16">
        <f>Flights[[#This Row],[Length (min)]]/60</f>
        <v>1.5166666666666666</v>
      </c>
      <c r="O4747">
        <v>91</v>
      </c>
      <c r="P4747">
        <v>590</v>
      </c>
      <c r="Q4747" s="18">
        <f>IFERROR(Flights[[#This Row],[Distance]]/Flights[[#This Row],[Length (hr)]], "")</f>
        <v>389.01098901098902</v>
      </c>
      <c r="R4747" s="1">
        <v>0.91319444444444442</v>
      </c>
      <c r="S4747" s="1" t="str">
        <f>IF(Flights[[#This Row],[Length (hr)]]&lt;2, "No meal", IF(Flights[[#This Row],[Length (hr)]]&lt;3.5, "Light meal", "Full meal"))</f>
        <v>No meal</v>
      </c>
      <c r="T4747" s="1" t="str">
        <f>IF(AND(Flights[[#This Row],[Airline]]="US Airways", Flights[[#This Row],[Meal]]="Full Meal"), "Yes", "No")</f>
        <v>No</v>
      </c>
      <c r="U4747" s="1">
        <v>0.95486111111111116</v>
      </c>
      <c r="V4747">
        <v>60</v>
      </c>
      <c r="W4747" s="1" t="str">
        <f>IF(Flights[[#This Row],[Arrival Delay]] = "", "Cancelled", IF(Flights[[#This Row],[Arrival Delay]]&gt;15, "Delayed", "On time"))</f>
        <v>Delayed</v>
      </c>
      <c r="X4747" t="str">
        <f>IF(Flights[[#This Row],[Status]]&lt;&gt;"Delayed","", IF(Flights[[#This Row],[Arrival Delay]]&gt;120, "Severe", IF(Flights[[#This Row],[Arrival Delay]]&gt;60, "Major", "Moderate")))</f>
        <v>Moderate</v>
      </c>
      <c r="Y4747" t="b">
        <v>0</v>
      </c>
      <c r="AA4747" t="str">
        <f>IF(OR(AND(Flights[[#This Row],[Status]]="Cancelled", Flights[[#This Row],[Cancellation Reason]]="Airline/Carrier"), Flights[[#This Row],[Delay Type]]="Severe"), "Yes", "No")</f>
        <v>No</v>
      </c>
    </row>
    <row r="4748" spans="1:27" x14ac:dyDescent="0.3">
      <c r="A4748" s="3">
        <v>42352</v>
      </c>
      <c r="B4748" s="22">
        <f>WEEKNUM(Flights[[#This Row],[Date]], 1)</f>
        <v>51</v>
      </c>
      <c r="C4748" s="22">
        <f>WEEKDAY(Flights[[#This Row],[Date]],1)</f>
        <v>2</v>
      </c>
      <c r="D4748" t="s">
        <v>1642</v>
      </c>
      <c r="E4748" t="s">
        <v>1990</v>
      </c>
      <c r="F4748" t="s">
        <v>0</v>
      </c>
      <c r="G4748" t="s">
        <v>281</v>
      </c>
      <c r="H4748" t="str">
        <f>_xlfn.XLOOKUP(Flights[[#This Row],[Destination]], Airports!$A$2:$A$78, Airports!$D$2:$D$78)</f>
        <v>Newark</v>
      </c>
      <c r="I4748" t="str" cm="1">
        <f t="array" ref="I4748">_xlfn.XLOOKUP(Flights[[#This Row],[Destination]],_xlfn._TRO_TRAILING( Airports!A:A),_xlfn._TRO_TRAILING( Airports!E:E), "Not found")</f>
        <v>NJ</v>
      </c>
      <c r="J4748" s="1">
        <v>0.29166666666666669</v>
      </c>
      <c r="K4748" s="22">
        <f>HOUR(Flights[[#This Row],[Scheduled Departure]])</f>
        <v>7</v>
      </c>
      <c r="L4748" s="1">
        <v>0.2902777777777778</v>
      </c>
      <c r="M4748">
        <f>(L4748-J4748)*24*60</f>
        <v>-1.9999999999999929</v>
      </c>
      <c r="N4748" s="16">
        <f>Flights[[#This Row],[Length (min)]]/60</f>
        <v>4.8166666666666664</v>
      </c>
      <c r="O4748">
        <v>289</v>
      </c>
      <c r="P4748">
        <v>2454</v>
      </c>
      <c r="Q4748" s="18">
        <f>IFERROR(Flights[[#This Row],[Distance]]/Flights[[#This Row],[Length (hr)]], "")</f>
        <v>509.48096885813152</v>
      </c>
      <c r="R4748" s="1">
        <v>0.64166666666666672</v>
      </c>
      <c r="S4748" s="1" t="str">
        <f>IF(Flights[[#This Row],[Length (hr)]]&lt;2, "No meal", IF(Flights[[#This Row],[Length (hr)]]&lt;3.5, "Light meal", "Full meal"))</f>
        <v>Full meal</v>
      </c>
      <c r="T4748" s="1" t="str">
        <f>IF(AND(Flights[[#This Row],[Airline]]="US Airways", Flights[[#This Row],[Meal]]="Full Meal"), "Yes", "No")</f>
        <v>No</v>
      </c>
      <c r="U4748" s="1">
        <v>0.61597222222222225</v>
      </c>
      <c r="V4748">
        <v>-37</v>
      </c>
      <c r="W4748" s="1" t="str">
        <f>IF(Flights[[#This Row],[Arrival Delay]] = "", "Cancelled", IF(Flights[[#This Row],[Arrival Delay]]&gt;15, "Delayed", "On time"))</f>
        <v>On time</v>
      </c>
      <c r="X4748" t="str">
        <f>IF(Flights[[#This Row],[Status]]&lt;&gt;"Delayed","", IF(Flights[[#This Row],[Arrival Delay]]&gt;120, "Severe", IF(Flights[[#This Row],[Arrival Delay]]&gt;60, "Major", "Moderate")))</f>
        <v/>
      </c>
      <c r="Y4748" t="b">
        <v>0</v>
      </c>
      <c r="AA4748" t="str">
        <f>IF(OR(AND(Flights[[#This Row],[Status]]="Cancelled", Flights[[#This Row],[Cancellation Reason]]="Airline/Carrier"), Flights[[#This Row],[Delay Type]]="Severe"), "Yes", "No")</f>
        <v>No</v>
      </c>
    </row>
    <row r="4749" spans="1:27" x14ac:dyDescent="0.3">
      <c r="A4749" s="3">
        <v>42352</v>
      </c>
      <c r="B4749" s="22">
        <f>WEEKNUM(Flights[[#This Row],[Date]], 1)</f>
        <v>51</v>
      </c>
      <c r="C4749" s="22">
        <f>WEEKDAY(Flights[[#This Row],[Date]],1)</f>
        <v>2</v>
      </c>
      <c r="D4749" t="s">
        <v>395</v>
      </c>
      <c r="E4749" t="s">
        <v>1996</v>
      </c>
      <c r="F4749" t="s">
        <v>0</v>
      </c>
      <c r="G4749" t="s">
        <v>12</v>
      </c>
      <c r="H4749" t="str">
        <f>_xlfn.XLOOKUP(Flights[[#This Row],[Destination]], Airports!$A$2:$A$78, Airports!$D$2:$D$78)</f>
        <v>New York</v>
      </c>
      <c r="I4749" t="str" cm="1">
        <f t="array" ref="I4749">_xlfn.XLOOKUP(Flights[[#This Row],[Destination]],_xlfn._TRO_TRAILING( Airports!A:A),_xlfn._TRO_TRAILING( Airports!E:E), "Not found")</f>
        <v>NY</v>
      </c>
      <c r="J4749" s="1">
        <v>0.31597222222222221</v>
      </c>
      <c r="K4749" s="22">
        <f>HOUR(Flights[[#This Row],[Scheduled Departure]])</f>
        <v>7</v>
      </c>
      <c r="L4749" s="1">
        <v>0.33055555555555555</v>
      </c>
      <c r="M4749">
        <f>(L4749-J4749)*24*60</f>
        <v>21.000000000000007</v>
      </c>
      <c r="N4749" s="16">
        <f>Flights[[#This Row],[Length (min)]]/60</f>
        <v>5.2333333333333334</v>
      </c>
      <c r="O4749">
        <v>314</v>
      </c>
      <c r="P4749">
        <v>2475</v>
      </c>
      <c r="Q4749" s="18">
        <f>IFERROR(Flights[[#This Row],[Distance]]/Flights[[#This Row],[Length (hr)]], "")</f>
        <v>472.9299363057325</v>
      </c>
      <c r="R4749" s="1">
        <v>0.66319444444444442</v>
      </c>
      <c r="S4749" s="1" t="str">
        <f>IF(Flights[[#This Row],[Length (hr)]]&lt;2, "No meal", IF(Flights[[#This Row],[Length (hr)]]&lt;3.5, "Light meal", "Full meal"))</f>
        <v>Full meal</v>
      </c>
      <c r="T4749" s="1" t="str">
        <f>IF(AND(Flights[[#This Row],[Airline]]="US Airways", Flights[[#This Row],[Meal]]="Full Meal"), "Yes", "No")</f>
        <v>No</v>
      </c>
      <c r="U4749" s="1">
        <v>0.67361111111111116</v>
      </c>
      <c r="V4749">
        <v>15</v>
      </c>
      <c r="W4749" s="1" t="str">
        <f>IF(Flights[[#This Row],[Arrival Delay]] = "", "Cancelled", IF(Flights[[#This Row],[Arrival Delay]]&gt;15, "Delayed", "On time"))</f>
        <v>On time</v>
      </c>
      <c r="X4749" t="str">
        <f>IF(Flights[[#This Row],[Status]]&lt;&gt;"Delayed","", IF(Flights[[#This Row],[Arrival Delay]]&gt;120, "Severe", IF(Flights[[#This Row],[Arrival Delay]]&gt;60, "Major", "Moderate")))</f>
        <v/>
      </c>
      <c r="Y4749" t="b">
        <v>0</v>
      </c>
      <c r="AA4749" t="str">
        <f>IF(OR(AND(Flights[[#This Row],[Status]]="Cancelled", Flights[[#This Row],[Cancellation Reason]]="Airline/Carrier"), Flights[[#This Row],[Delay Type]]="Severe"), "Yes", "No")</f>
        <v>No</v>
      </c>
    </row>
    <row r="4750" spans="1:27" x14ac:dyDescent="0.3">
      <c r="A4750" s="3">
        <v>42352</v>
      </c>
      <c r="B4750" s="22">
        <f>WEEKNUM(Flights[[#This Row],[Date]], 1)</f>
        <v>51</v>
      </c>
      <c r="C4750" s="22">
        <f>WEEKDAY(Flights[[#This Row],[Date]],1)</f>
        <v>2</v>
      </c>
      <c r="D4750" t="s">
        <v>1869</v>
      </c>
      <c r="E4750" t="s">
        <v>1995</v>
      </c>
      <c r="F4750" t="s">
        <v>0</v>
      </c>
      <c r="G4750" t="s">
        <v>24</v>
      </c>
      <c r="H4750" t="str">
        <f>_xlfn.XLOOKUP(Flights[[#This Row],[Destination]], Airports!$A$2:$A$78, Airports!$D$2:$D$78)</f>
        <v>Portland</v>
      </c>
      <c r="I4750" t="str" cm="1">
        <f t="array" ref="I4750">_xlfn.XLOOKUP(Flights[[#This Row],[Destination]],_xlfn._TRO_TRAILING( Airports!A:A),_xlfn._TRO_TRAILING( Airports!E:E), "Not found")</f>
        <v>OR</v>
      </c>
      <c r="J4750" s="1">
        <v>0.40625</v>
      </c>
      <c r="K4750" s="22">
        <f>HOUR(Flights[[#This Row],[Scheduled Departure]])</f>
        <v>9</v>
      </c>
      <c r="L4750" s="1">
        <v>0.41666666666666669</v>
      </c>
      <c r="M4750">
        <f>(L4750-J4750)*24*60</f>
        <v>15.000000000000027</v>
      </c>
      <c r="N4750" s="16">
        <f>Flights[[#This Row],[Length (min)]]/60</f>
        <v>2.4333333333333331</v>
      </c>
      <c r="O4750">
        <v>146</v>
      </c>
      <c r="P4750">
        <v>834</v>
      </c>
      <c r="Q4750" s="18">
        <f>IFERROR(Flights[[#This Row],[Distance]]/Flights[[#This Row],[Length (hr)]], "")</f>
        <v>342.7397260273973</v>
      </c>
      <c r="R4750" s="1">
        <v>0.51041666666666663</v>
      </c>
      <c r="S4750" s="1" t="str">
        <f>IF(Flights[[#This Row],[Length (hr)]]&lt;2, "No meal", IF(Flights[[#This Row],[Length (hr)]]&lt;3.5, "Light meal", "Full meal"))</f>
        <v>Light meal</v>
      </c>
      <c r="T4750" s="1" t="str">
        <f>IF(AND(Flights[[#This Row],[Airline]]="US Airways", Flights[[#This Row],[Meal]]="Full Meal"), "Yes", "No")</f>
        <v>No</v>
      </c>
      <c r="U4750" s="1">
        <v>0.5180555555555556</v>
      </c>
      <c r="V4750">
        <v>11</v>
      </c>
      <c r="W4750" s="1" t="str">
        <f>IF(Flights[[#This Row],[Arrival Delay]] = "", "Cancelled", IF(Flights[[#This Row],[Arrival Delay]]&gt;15, "Delayed", "On time"))</f>
        <v>On time</v>
      </c>
      <c r="X4750" t="str">
        <f>IF(Flights[[#This Row],[Status]]&lt;&gt;"Delayed","", IF(Flights[[#This Row],[Arrival Delay]]&gt;120, "Severe", IF(Flights[[#This Row],[Arrival Delay]]&gt;60, "Major", "Moderate")))</f>
        <v/>
      </c>
      <c r="Y4750" t="b">
        <v>0</v>
      </c>
      <c r="AA4750" t="str">
        <f>IF(OR(AND(Flights[[#This Row],[Status]]="Cancelled", Flights[[#This Row],[Cancellation Reason]]="Airline/Carrier"), Flights[[#This Row],[Delay Type]]="Severe"), "Yes", "No")</f>
        <v>No</v>
      </c>
    </row>
    <row r="4751" spans="1:27" x14ac:dyDescent="0.3">
      <c r="A4751" s="3">
        <v>42352</v>
      </c>
      <c r="B4751" s="22">
        <f>WEEKNUM(Flights[[#This Row],[Date]], 1)</f>
        <v>51</v>
      </c>
      <c r="C4751" s="22">
        <f>WEEKDAY(Flights[[#This Row],[Date]],1)</f>
        <v>2</v>
      </c>
      <c r="D4751" t="s">
        <v>456</v>
      </c>
      <c r="E4751" t="s">
        <v>1990</v>
      </c>
      <c r="F4751" t="s">
        <v>0</v>
      </c>
      <c r="G4751" t="s">
        <v>4</v>
      </c>
      <c r="H4751" t="str">
        <f>_xlfn.XLOOKUP(Flights[[#This Row],[Destination]], Airports!$A$2:$A$78, Airports!$D$2:$D$78)</f>
        <v>Chicago</v>
      </c>
      <c r="I4751" t="str" cm="1">
        <f t="array" ref="I4751">_xlfn.XLOOKUP(Flights[[#This Row],[Destination]],_xlfn._TRO_TRAILING( Airports!A:A),_xlfn._TRO_TRAILING( Airports!E:E), "Not found")</f>
        <v>IL</v>
      </c>
      <c r="J4751" s="1">
        <v>0.4375</v>
      </c>
      <c r="K4751" s="22">
        <f>HOUR(Flights[[#This Row],[Scheduled Departure]])</f>
        <v>10</v>
      </c>
      <c r="L4751" s="1">
        <v>0.43402777777777779</v>
      </c>
      <c r="M4751">
        <f>(L4751-J4751)*24*60</f>
        <v>-4.9999999999999822</v>
      </c>
      <c r="N4751" s="16">
        <f>Flights[[#This Row],[Length (min)]]/60</f>
        <v>3.9</v>
      </c>
      <c r="O4751">
        <v>234</v>
      </c>
      <c r="P4751">
        <v>1744</v>
      </c>
      <c r="Q4751" s="18">
        <f>IFERROR(Flights[[#This Row],[Distance]]/Flights[[#This Row],[Length (hr)]], "")</f>
        <v>447.17948717948718</v>
      </c>
      <c r="R4751" s="1">
        <v>0.69305555555555554</v>
      </c>
      <c r="S4751" s="1" t="str">
        <f>IF(Flights[[#This Row],[Length (hr)]]&lt;2, "No meal", IF(Flights[[#This Row],[Length (hr)]]&lt;3.5, "Light meal", "Full meal"))</f>
        <v>Full meal</v>
      </c>
      <c r="T4751" s="1" t="str">
        <f>IF(AND(Flights[[#This Row],[Airline]]="US Airways", Flights[[#This Row],[Meal]]="Full Meal"), "Yes", "No")</f>
        <v>No</v>
      </c>
      <c r="U4751" s="1">
        <v>0.67986111111111114</v>
      </c>
      <c r="V4751">
        <v>-19</v>
      </c>
      <c r="W4751" s="1" t="str">
        <f>IF(Flights[[#This Row],[Arrival Delay]] = "", "Cancelled", IF(Flights[[#This Row],[Arrival Delay]]&gt;15, "Delayed", "On time"))</f>
        <v>On time</v>
      </c>
      <c r="X4751" t="str">
        <f>IF(Flights[[#This Row],[Status]]&lt;&gt;"Delayed","", IF(Flights[[#This Row],[Arrival Delay]]&gt;120, "Severe", IF(Flights[[#This Row],[Arrival Delay]]&gt;60, "Major", "Moderate")))</f>
        <v/>
      </c>
      <c r="Y4751" t="b">
        <v>0</v>
      </c>
      <c r="AA4751" t="str">
        <f>IF(OR(AND(Flights[[#This Row],[Status]]="Cancelled", Flights[[#This Row],[Cancellation Reason]]="Airline/Carrier"), Flights[[#This Row],[Delay Type]]="Severe"), "Yes", "No")</f>
        <v>No</v>
      </c>
    </row>
    <row r="4752" spans="1:27" x14ac:dyDescent="0.3">
      <c r="A4752" s="3">
        <v>42352</v>
      </c>
      <c r="B4752" s="22">
        <f>WEEKNUM(Flights[[#This Row],[Date]], 1)</f>
        <v>51</v>
      </c>
      <c r="C4752" s="22">
        <f>WEEKDAY(Flights[[#This Row],[Date]],1)</f>
        <v>2</v>
      </c>
      <c r="D4752" t="s">
        <v>466</v>
      </c>
      <c r="E4752" t="s">
        <v>1996</v>
      </c>
      <c r="F4752" t="s">
        <v>0</v>
      </c>
      <c r="G4752" t="s">
        <v>16</v>
      </c>
      <c r="H4752" t="str">
        <f>_xlfn.XLOOKUP(Flights[[#This Row],[Destination]], Airports!$A$2:$A$78, Airports!$D$2:$D$78)</f>
        <v>Dulles</v>
      </c>
      <c r="I4752" t="str" cm="1">
        <f t="array" ref="I4752">_xlfn.XLOOKUP(Flights[[#This Row],[Destination]],_xlfn._TRO_TRAILING( Airports!A:A),_xlfn._TRO_TRAILING( Airports!E:E), "Not found")</f>
        <v>VA</v>
      </c>
      <c r="J4752" s="1">
        <v>0.4548611111111111</v>
      </c>
      <c r="K4752" s="22">
        <f>HOUR(Flights[[#This Row],[Scheduled Departure]])</f>
        <v>10</v>
      </c>
      <c r="L4752" s="1">
        <v>0.51527777777777772</v>
      </c>
      <c r="M4752">
        <f>(L4752-J4752)*24*60</f>
        <v>86.999999999999929</v>
      </c>
      <c r="N4752" s="16">
        <f>Flights[[#This Row],[Length (min)]]/60</f>
        <v>4.3</v>
      </c>
      <c r="O4752">
        <v>258</v>
      </c>
      <c r="P4752">
        <v>2288</v>
      </c>
      <c r="Q4752" s="18">
        <f>IFERROR(Flights[[#This Row],[Distance]]/Flights[[#This Row],[Length (hr)]], "")</f>
        <v>532.09302325581393</v>
      </c>
      <c r="R4752" s="1">
        <v>0.77430555555555558</v>
      </c>
      <c r="S4752" s="1" t="str">
        <f>IF(Flights[[#This Row],[Length (hr)]]&lt;2, "No meal", IF(Flights[[#This Row],[Length (hr)]]&lt;3.5, "Light meal", "Full meal"))</f>
        <v>Full meal</v>
      </c>
      <c r="T4752" s="1" t="str">
        <f>IF(AND(Flights[[#This Row],[Airline]]="US Airways", Flights[[#This Row],[Meal]]="Full Meal"), "Yes", "No")</f>
        <v>No</v>
      </c>
      <c r="U4752" s="1">
        <v>0.81944444444444442</v>
      </c>
      <c r="V4752">
        <v>65</v>
      </c>
      <c r="W4752" s="1" t="str">
        <f>IF(Flights[[#This Row],[Arrival Delay]] = "", "Cancelled", IF(Flights[[#This Row],[Arrival Delay]]&gt;15, "Delayed", "On time"))</f>
        <v>Delayed</v>
      </c>
      <c r="X4752" t="str">
        <f>IF(Flights[[#This Row],[Status]]&lt;&gt;"Delayed","", IF(Flights[[#This Row],[Arrival Delay]]&gt;120, "Severe", IF(Flights[[#This Row],[Arrival Delay]]&gt;60, "Major", "Moderate")))</f>
        <v>Major</v>
      </c>
      <c r="Y4752" t="b">
        <v>0</v>
      </c>
      <c r="AA4752" t="str">
        <f>IF(OR(AND(Flights[[#This Row],[Status]]="Cancelled", Flights[[#This Row],[Cancellation Reason]]="Airline/Carrier"), Flights[[#This Row],[Delay Type]]="Severe"), "Yes", "No")</f>
        <v>No</v>
      </c>
    </row>
    <row r="4753" spans="1:27" x14ac:dyDescent="0.3">
      <c r="A4753" s="3">
        <v>42352</v>
      </c>
      <c r="B4753" s="22">
        <f>WEEKNUM(Flights[[#This Row],[Date]], 1)</f>
        <v>51</v>
      </c>
      <c r="C4753" s="22">
        <f>WEEKDAY(Flights[[#This Row],[Date]],1)</f>
        <v>2</v>
      </c>
      <c r="D4753" t="s">
        <v>1498</v>
      </c>
      <c r="E4753" t="s">
        <v>1996</v>
      </c>
      <c r="F4753" t="s">
        <v>0</v>
      </c>
      <c r="G4753" t="s">
        <v>15</v>
      </c>
      <c r="H4753" t="str">
        <f>_xlfn.XLOOKUP(Flights[[#This Row],[Destination]], Airports!$A$2:$A$78, Airports!$D$2:$D$78)</f>
        <v>Las Vegas</v>
      </c>
      <c r="I4753" t="str" cm="1">
        <f t="array" ref="I4753">_xlfn.XLOOKUP(Flights[[#This Row],[Destination]],_xlfn._TRO_TRAILING( Airports!A:A),_xlfn._TRO_TRAILING( Airports!E:E), "Not found")</f>
        <v>NV</v>
      </c>
      <c r="J4753" s="1">
        <v>0.45833333333333331</v>
      </c>
      <c r="K4753" s="22">
        <f>HOUR(Flights[[#This Row],[Scheduled Departure]])</f>
        <v>11</v>
      </c>
      <c r="L4753" s="1">
        <v>0.45555555555555555</v>
      </c>
      <c r="M4753">
        <f>(L4753-J4753)*24*60</f>
        <v>-3.9999999999999858</v>
      </c>
      <c r="N4753" s="16">
        <f>Flights[[#This Row],[Length (min)]]/60</f>
        <v>1.0166666666666666</v>
      </c>
      <c r="O4753">
        <v>61</v>
      </c>
      <c r="P4753">
        <v>236</v>
      </c>
      <c r="Q4753" s="18">
        <f>IFERROR(Flights[[#This Row],[Distance]]/Flights[[#This Row],[Length (hr)]], "")</f>
        <v>232.13114754098362</v>
      </c>
      <c r="R4753" s="1">
        <v>0.50347222222222221</v>
      </c>
      <c r="S4753" s="1" t="str">
        <f>IF(Flights[[#This Row],[Length (hr)]]&lt;2, "No meal", IF(Flights[[#This Row],[Length (hr)]]&lt;3.5, "Light meal", "Full meal"))</f>
        <v>No meal</v>
      </c>
      <c r="T4753" s="1" t="str">
        <f>IF(AND(Flights[[#This Row],[Airline]]="US Airways", Flights[[#This Row],[Meal]]="Full Meal"), "Yes", "No")</f>
        <v>No</v>
      </c>
      <c r="U4753" s="1">
        <v>0.49791666666666667</v>
      </c>
      <c r="V4753">
        <v>-8</v>
      </c>
      <c r="W4753" s="1" t="str">
        <f>IF(Flights[[#This Row],[Arrival Delay]] = "", "Cancelled", IF(Flights[[#This Row],[Arrival Delay]]&gt;15, "Delayed", "On time"))</f>
        <v>On time</v>
      </c>
      <c r="X4753" t="str">
        <f>IF(Flights[[#This Row],[Status]]&lt;&gt;"Delayed","", IF(Flights[[#This Row],[Arrival Delay]]&gt;120, "Severe", IF(Flights[[#This Row],[Arrival Delay]]&gt;60, "Major", "Moderate")))</f>
        <v/>
      </c>
      <c r="Y4753" t="b">
        <v>0</v>
      </c>
      <c r="AA4753" t="str">
        <f>IF(OR(AND(Flights[[#This Row],[Status]]="Cancelled", Flights[[#This Row],[Cancellation Reason]]="Airline/Carrier"), Flights[[#This Row],[Delay Type]]="Severe"), "Yes", "No")</f>
        <v>No</v>
      </c>
    </row>
    <row r="4754" spans="1:27" x14ac:dyDescent="0.3">
      <c r="A4754" s="3">
        <v>42352</v>
      </c>
      <c r="B4754" s="22">
        <f>WEEKNUM(Flights[[#This Row],[Date]], 1)</f>
        <v>51</v>
      </c>
      <c r="C4754" s="22">
        <f>WEEKDAY(Flights[[#This Row],[Date]],1)</f>
        <v>2</v>
      </c>
      <c r="D4754" t="s">
        <v>1965</v>
      </c>
      <c r="E4754" t="s">
        <v>1989</v>
      </c>
      <c r="F4754" t="s">
        <v>0</v>
      </c>
      <c r="G4754" t="s">
        <v>26</v>
      </c>
      <c r="H4754" t="str">
        <f>_xlfn.XLOOKUP(Flights[[#This Row],[Destination]], Airports!$A$2:$A$78, Airports!$D$2:$D$78)</f>
        <v>Atlanta</v>
      </c>
      <c r="I4754" t="str" cm="1">
        <f t="array" ref="I4754">_xlfn.XLOOKUP(Flights[[#This Row],[Destination]],_xlfn._TRO_TRAILING( Airports!A:A),_xlfn._TRO_TRAILING( Airports!E:E), "Not found")</f>
        <v>GA</v>
      </c>
      <c r="J4754" s="1">
        <v>0.46875</v>
      </c>
      <c r="K4754" s="22">
        <f>HOUR(Flights[[#This Row],[Scheduled Departure]])</f>
        <v>11</v>
      </c>
      <c r="L4754" s="1">
        <v>0.47222222222222221</v>
      </c>
      <c r="M4754">
        <f>(L4754-J4754)*24*60</f>
        <v>4.9999999999999822</v>
      </c>
      <c r="N4754" s="16">
        <f>Flights[[#This Row],[Length (min)]]/60</f>
        <v>3.9</v>
      </c>
      <c r="O4754">
        <v>234</v>
      </c>
      <c r="P4754">
        <v>1947</v>
      </c>
      <c r="Q4754" s="18">
        <f>IFERROR(Flights[[#This Row],[Distance]]/Flights[[#This Row],[Length (hr)]], "")</f>
        <v>499.23076923076923</v>
      </c>
      <c r="R4754" s="1">
        <v>0.77083333333333337</v>
      </c>
      <c r="S4754" s="1" t="str">
        <f>IF(Flights[[#This Row],[Length (hr)]]&lt;2, "No meal", IF(Flights[[#This Row],[Length (hr)]]&lt;3.5, "Light meal", "Full meal"))</f>
        <v>Full meal</v>
      </c>
      <c r="T4754" s="1" t="str">
        <f>IF(AND(Flights[[#This Row],[Airline]]="US Airways", Flights[[#This Row],[Meal]]="Full Meal"), "Yes", "No")</f>
        <v>No</v>
      </c>
      <c r="U4754" s="1">
        <v>0.75972222222222219</v>
      </c>
      <c r="V4754">
        <v>-16</v>
      </c>
      <c r="W4754" s="1" t="str">
        <f>IF(Flights[[#This Row],[Arrival Delay]] = "", "Cancelled", IF(Flights[[#This Row],[Arrival Delay]]&gt;15, "Delayed", "On time"))</f>
        <v>On time</v>
      </c>
      <c r="X4754" t="str">
        <f>IF(Flights[[#This Row],[Status]]&lt;&gt;"Delayed","", IF(Flights[[#This Row],[Arrival Delay]]&gt;120, "Severe", IF(Flights[[#This Row],[Arrival Delay]]&gt;60, "Major", "Moderate")))</f>
        <v/>
      </c>
      <c r="Y4754" t="b">
        <v>0</v>
      </c>
      <c r="AA4754" t="str">
        <f>IF(OR(AND(Flights[[#This Row],[Status]]="Cancelled", Flights[[#This Row],[Cancellation Reason]]="Airline/Carrier"), Flights[[#This Row],[Delay Type]]="Severe"), "Yes", "No")</f>
        <v>No</v>
      </c>
    </row>
    <row r="4755" spans="1:27" x14ac:dyDescent="0.3">
      <c r="A4755" s="3">
        <v>42352</v>
      </c>
      <c r="B4755" s="22">
        <f>WEEKNUM(Flights[[#This Row],[Date]], 1)</f>
        <v>51</v>
      </c>
      <c r="C4755" s="22">
        <f>WEEKDAY(Flights[[#This Row],[Date]],1)</f>
        <v>2</v>
      </c>
      <c r="D4755" t="s">
        <v>197</v>
      </c>
      <c r="E4755" t="s">
        <v>1987</v>
      </c>
      <c r="F4755" t="s">
        <v>0</v>
      </c>
      <c r="G4755" t="s">
        <v>30</v>
      </c>
      <c r="H4755" t="str">
        <f>_xlfn.XLOOKUP(Flights[[#This Row],[Destination]], Airports!$A$2:$A$78, Airports!$D$2:$D$78)</f>
        <v>Pittsburgh</v>
      </c>
      <c r="I4755" t="str" cm="1">
        <f t="array" ref="I4755">_xlfn.XLOOKUP(Flights[[#This Row],[Destination]],_xlfn._TRO_TRAILING( Airports!A:A),_xlfn._TRO_TRAILING( Airports!E:E), "Not found")</f>
        <v>PA</v>
      </c>
      <c r="J4755" s="1">
        <v>0.49305555555555558</v>
      </c>
      <c r="K4755" s="22">
        <f>HOUR(Flights[[#This Row],[Scheduled Departure]])</f>
        <v>11</v>
      </c>
      <c r="L4755" s="1">
        <v>0.49791666666666667</v>
      </c>
      <c r="M4755">
        <f>(L4755-J4755)*24*60</f>
        <v>6.9999999999999751</v>
      </c>
      <c r="N4755" s="16">
        <f>Flights[[#This Row],[Length (min)]]/60</f>
        <v>4.3</v>
      </c>
      <c r="O4755">
        <v>258</v>
      </c>
      <c r="P4755">
        <v>2136</v>
      </c>
      <c r="Q4755" s="18">
        <f>IFERROR(Flights[[#This Row],[Distance]]/Flights[[#This Row],[Length (hr)]], "")</f>
        <v>496.74418604651163</v>
      </c>
      <c r="R4755" s="1">
        <v>0.81458333333333333</v>
      </c>
      <c r="S4755" s="1" t="str">
        <f>IF(Flights[[#This Row],[Length (hr)]]&lt;2, "No meal", IF(Flights[[#This Row],[Length (hr)]]&lt;3.5, "Light meal", "Full meal"))</f>
        <v>Full meal</v>
      </c>
      <c r="T4755" s="1" t="str">
        <f>IF(AND(Flights[[#This Row],[Airline]]="US Airways", Flights[[#This Row],[Meal]]="Full Meal"), "Yes", "No")</f>
        <v>No</v>
      </c>
      <c r="U4755" s="1">
        <v>0.80208333333333337</v>
      </c>
      <c r="V4755">
        <v>-18</v>
      </c>
      <c r="W4755" s="1" t="str">
        <f>IF(Flights[[#This Row],[Arrival Delay]] = "", "Cancelled", IF(Flights[[#This Row],[Arrival Delay]]&gt;15, "Delayed", "On time"))</f>
        <v>On time</v>
      </c>
      <c r="X4755" t="str">
        <f>IF(Flights[[#This Row],[Status]]&lt;&gt;"Delayed","", IF(Flights[[#This Row],[Arrival Delay]]&gt;120, "Severe", IF(Flights[[#This Row],[Arrival Delay]]&gt;60, "Major", "Moderate")))</f>
        <v/>
      </c>
      <c r="Y4755" t="b">
        <v>0</v>
      </c>
      <c r="AA4755" t="str">
        <f>IF(OR(AND(Flights[[#This Row],[Status]]="Cancelled", Flights[[#This Row],[Cancellation Reason]]="Airline/Carrier"), Flights[[#This Row],[Delay Type]]="Severe"), "Yes", "No")</f>
        <v>No</v>
      </c>
    </row>
    <row r="4756" spans="1:27" x14ac:dyDescent="0.3">
      <c r="A4756" s="3">
        <v>42352</v>
      </c>
      <c r="B4756" s="22">
        <f>WEEKNUM(Flights[[#This Row],[Date]], 1)</f>
        <v>51</v>
      </c>
      <c r="C4756" s="22">
        <f>WEEKDAY(Flights[[#This Row],[Date]],1)</f>
        <v>2</v>
      </c>
      <c r="D4756" t="s">
        <v>1379</v>
      </c>
      <c r="E4756" t="s">
        <v>1996</v>
      </c>
      <c r="F4756" t="s">
        <v>0</v>
      </c>
      <c r="G4756" t="s">
        <v>15</v>
      </c>
      <c r="H4756" t="str">
        <f>_xlfn.XLOOKUP(Flights[[#This Row],[Destination]], Airports!$A$2:$A$78, Airports!$D$2:$D$78)</f>
        <v>Las Vegas</v>
      </c>
      <c r="I4756" t="str" cm="1">
        <f t="array" ref="I4756">_xlfn.XLOOKUP(Flights[[#This Row],[Destination]],_xlfn._TRO_TRAILING( Airports!A:A),_xlfn._TRO_TRAILING( Airports!E:E), "Not found")</f>
        <v>NV</v>
      </c>
      <c r="J4756" s="1">
        <v>0.53819444444444442</v>
      </c>
      <c r="K4756" s="22">
        <f>HOUR(Flights[[#This Row],[Scheduled Departure]])</f>
        <v>12</v>
      </c>
      <c r="L4756" s="1">
        <v>0.53680555555555554</v>
      </c>
      <c r="M4756">
        <f>(L4756-J4756)*24*60</f>
        <v>-1.9999999999999929</v>
      </c>
      <c r="N4756" s="16">
        <f>Flights[[#This Row],[Length (min)]]/60</f>
        <v>1.0333333333333334</v>
      </c>
      <c r="O4756">
        <v>62</v>
      </c>
      <c r="P4756">
        <v>236</v>
      </c>
      <c r="Q4756" s="18">
        <f>IFERROR(Flights[[#This Row],[Distance]]/Flights[[#This Row],[Length (hr)]], "")</f>
        <v>228.38709677419354</v>
      </c>
      <c r="R4756" s="1">
        <v>0.58333333333333337</v>
      </c>
      <c r="S4756" s="1" t="str">
        <f>IF(Flights[[#This Row],[Length (hr)]]&lt;2, "No meal", IF(Flights[[#This Row],[Length (hr)]]&lt;3.5, "Light meal", "Full meal"))</f>
        <v>No meal</v>
      </c>
      <c r="T4756" s="1" t="str">
        <f>IF(AND(Flights[[#This Row],[Airline]]="US Airways", Flights[[#This Row],[Meal]]="Full Meal"), "Yes", "No")</f>
        <v>No</v>
      </c>
      <c r="U4756" s="1">
        <v>0.57986111111111116</v>
      </c>
      <c r="V4756">
        <v>-5</v>
      </c>
      <c r="W4756" s="1" t="str">
        <f>IF(Flights[[#This Row],[Arrival Delay]] = "", "Cancelled", IF(Flights[[#This Row],[Arrival Delay]]&gt;15, "Delayed", "On time"))</f>
        <v>On time</v>
      </c>
      <c r="X4756" t="str">
        <f>IF(Flights[[#This Row],[Status]]&lt;&gt;"Delayed","", IF(Flights[[#This Row],[Arrival Delay]]&gt;120, "Severe", IF(Flights[[#This Row],[Arrival Delay]]&gt;60, "Major", "Moderate")))</f>
        <v/>
      </c>
      <c r="Y4756" t="b">
        <v>0</v>
      </c>
      <c r="AA4756" t="str">
        <f>IF(OR(AND(Flights[[#This Row],[Status]]="Cancelled", Flights[[#This Row],[Cancellation Reason]]="Airline/Carrier"), Flights[[#This Row],[Delay Type]]="Severe"), "Yes", "No")</f>
        <v>No</v>
      </c>
    </row>
    <row r="4757" spans="1:27" x14ac:dyDescent="0.3">
      <c r="A4757" s="3">
        <v>42352</v>
      </c>
      <c r="B4757" s="22">
        <f>WEEKNUM(Flights[[#This Row],[Date]], 1)</f>
        <v>51</v>
      </c>
      <c r="C4757" s="22">
        <f>WEEKDAY(Flights[[#This Row],[Date]],1)</f>
        <v>2</v>
      </c>
      <c r="D4757" t="s">
        <v>1646</v>
      </c>
      <c r="E4757" t="s">
        <v>1990</v>
      </c>
      <c r="F4757" t="s">
        <v>0</v>
      </c>
      <c r="G4757" t="s">
        <v>293</v>
      </c>
      <c r="H4757" t="str">
        <f>_xlfn.XLOOKUP(Flights[[#This Row],[Destination]], Airports!$A$2:$A$78, Airports!$D$2:$D$78)</f>
        <v>Houston</v>
      </c>
      <c r="I4757" t="str" cm="1">
        <f t="array" ref="I4757">_xlfn.XLOOKUP(Flights[[#This Row],[Destination]],_xlfn._TRO_TRAILING( Airports!A:A),_xlfn._TRO_TRAILING( Airports!E:E), "Not found")</f>
        <v>TX</v>
      </c>
      <c r="J4757" s="1">
        <v>0.61388888888888893</v>
      </c>
      <c r="K4757" s="22">
        <f>HOUR(Flights[[#This Row],[Scheduled Departure]])</f>
        <v>14</v>
      </c>
      <c r="L4757" s="1">
        <v>0.61111111111111116</v>
      </c>
      <c r="M4757">
        <f>(L4757-J4757)*24*60</f>
        <v>-3.9999999999999858</v>
      </c>
      <c r="N4757" s="16">
        <f>Flights[[#This Row],[Length (min)]]/60</f>
        <v>2.95</v>
      </c>
      <c r="O4757">
        <v>177</v>
      </c>
      <c r="P4757">
        <v>1379</v>
      </c>
      <c r="Q4757" s="18">
        <f>IFERROR(Flights[[#This Row],[Distance]]/Flights[[#This Row],[Length (hr)]], "")</f>
        <v>467.45762711864404</v>
      </c>
      <c r="R4757" s="1">
        <v>0.83125000000000004</v>
      </c>
      <c r="S4757" s="1" t="str">
        <f>IF(Flights[[#This Row],[Length (hr)]]&lt;2, "No meal", IF(Flights[[#This Row],[Length (hr)]]&lt;3.5, "Light meal", "Full meal"))</f>
        <v>Light meal</v>
      </c>
      <c r="T4757" s="1" t="str">
        <f>IF(AND(Flights[[#This Row],[Airline]]="US Airways", Flights[[#This Row],[Meal]]="Full Meal"), "Yes", "No")</f>
        <v>No</v>
      </c>
      <c r="U4757" s="1">
        <v>0.81736111111111109</v>
      </c>
      <c r="V4757">
        <v>-20</v>
      </c>
      <c r="W4757" s="1" t="str">
        <f>IF(Flights[[#This Row],[Arrival Delay]] = "", "Cancelled", IF(Flights[[#This Row],[Arrival Delay]]&gt;15, "Delayed", "On time"))</f>
        <v>On time</v>
      </c>
      <c r="X4757" t="str">
        <f>IF(Flights[[#This Row],[Status]]&lt;&gt;"Delayed","", IF(Flights[[#This Row],[Arrival Delay]]&gt;120, "Severe", IF(Flights[[#This Row],[Arrival Delay]]&gt;60, "Major", "Moderate")))</f>
        <v/>
      </c>
      <c r="Y4757" t="b">
        <v>0</v>
      </c>
      <c r="AA4757" t="str">
        <f>IF(OR(AND(Flights[[#This Row],[Status]]="Cancelled", Flights[[#This Row],[Cancellation Reason]]="Airline/Carrier"), Flights[[#This Row],[Delay Type]]="Severe"), "Yes", "No")</f>
        <v>No</v>
      </c>
    </row>
    <row r="4758" spans="1:27" x14ac:dyDescent="0.3">
      <c r="A4758" s="3">
        <v>42352</v>
      </c>
      <c r="B4758" s="22">
        <f>WEEKNUM(Flights[[#This Row],[Date]], 1)</f>
        <v>51</v>
      </c>
      <c r="C4758" s="22">
        <f>WEEKDAY(Flights[[#This Row],[Date]],1)</f>
        <v>2</v>
      </c>
      <c r="D4758" t="s">
        <v>1703</v>
      </c>
      <c r="E4758" t="s">
        <v>1995</v>
      </c>
      <c r="F4758" t="s">
        <v>0</v>
      </c>
      <c r="G4758" t="s">
        <v>7</v>
      </c>
      <c r="H4758" t="str">
        <f>_xlfn.XLOOKUP(Flights[[#This Row],[Destination]], Airports!$A$2:$A$78, Airports!$D$2:$D$78)</f>
        <v>Austin</v>
      </c>
      <c r="I4758" t="str" cm="1">
        <f t="array" ref="I4758">_xlfn.XLOOKUP(Flights[[#This Row],[Destination]],_xlfn._TRO_TRAILING( Airports!A:A),_xlfn._TRO_TRAILING( Airports!E:E), "Not found")</f>
        <v>TX</v>
      </c>
      <c r="J4758" s="1">
        <v>0.75</v>
      </c>
      <c r="K4758" s="22">
        <f>HOUR(Flights[[#This Row],[Scheduled Departure]])</f>
        <v>18</v>
      </c>
      <c r="L4758" s="1">
        <v>0.74930555555555556</v>
      </c>
      <c r="M4758">
        <f>(L4758-J4758)*24*60</f>
        <v>-0.99999999999999645</v>
      </c>
      <c r="N4758" s="16">
        <f>Flights[[#This Row],[Length (min)]]/60</f>
        <v>2.5666666666666669</v>
      </c>
      <c r="O4758">
        <v>154</v>
      </c>
      <c r="P4758">
        <v>1242</v>
      </c>
      <c r="Q4758" s="18">
        <f>IFERROR(Flights[[#This Row],[Distance]]/Flights[[#This Row],[Length (hr)]], "")</f>
        <v>483.89610389610385</v>
      </c>
      <c r="R4758" s="1">
        <v>0.95138888888888884</v>
      </c>
      <c r="S4758" s="1" t="str">
        <f>IF(Flights[[#This Row],[Length (hr)]]&lt;2, "No meal", IF(Flights[[#This Row],[Length (hr)]]&lt;3.5, "Light meal", "Full meal"))</f>
        <v>Light meal</v>
      </c>
      <c r="T4758" s="1" t="str">
        <f>IF(AND(Flights[[#This Row],[Airline]]="US Airways", Flights[[#This Row],[Meal]]="Full Meal"), "Yes", "No")</f>
        <v>No</v>
      </c>
      <c r="U4758" s="1">
        <v>0.93958333333333333</v>
      </c>
      <c r="V4758">
        <v>-17</v>
      </c>
      <c r="W4758" s="1" t="str">
        <f>IF(Flights[[#This Row],[Arrival Delay]] = "", "Cancelled", IF(Flights[[#This Row],[Arrival Delay]]&gt;15, "Delayed", "On time"))</f>
        <v>On time</v>
      </c>
      <c r="X4758" t="str">
        <f>IF(Flights[[#This Row],[Status]]&lt;&gt;"Delayed","", IF(Flights[[#This Row],[Arrival Delay]]&gt;120, "Severe", IF(Flights[[#This Row],[Arrival Delay]]&gt;60, "Major", "Moderate")))</f>
        <v/>
      </c>
      <c r="Y4758" t="b">
        <v>0</v>
      </c>
      <c r="AA4758" t="str">
        <f>IF(OR(AND(Flights[[#This Row],[Status]]="Cancelled", Flights[[#This Row],[Cancellation Reason]]="Airline/Carrier"), Flights[[#This Row],[Delay Type]]="Severe"), "Yes", "No")</f>
        <v>No</v>
      </c>
    </row>
    <row r="4759" spans="1:27" x14ac:dyDescent="0.3">
      <c r="A4759" s="3">
        <v>42352</v>
      </c>
      <c r="B4759" s="22">
        <f>WEEKNUM(Flights[[#This Row],[Date]], 1)</f>
        <v>51</v>
      </c>
      <c r="C4759" s="22">
        <f>WEEKDAY(Flights[[#This Row],[Date]],1)</f>
        <v>2</v>
      </c>
      <c r="D4759" t="s">
        <v>1629</v>
      </c>
      <c r="E4759" t="s">
        <v>1995</v>
      </c>
      <c r="F4759" t="s">
        <v>0</v>
      </c>
      <c r="G4759" t="s">
        <v>351</v>
      </c>
      <c r="H4759" t="str">
        <f>_xlfn.XLOOKUP(Flights[[#This Row],[Destination]], Airports!$A$2:$A$78, Airports!$D$2:$D$78)</f>
        <v>Sacramento</v>
      </c>
      <c r="I4759" t="str" cm="1">
        <f t="array" ref="I4759">_xlfn.XLOOKUP(Flights[[#This Row],[Destination]],_xlfn._TRO_TRAILING( Airports!A:A),_xlfn._TRO_TRAILING( Airports!E:E), "Not found")</f>
        <v>CA</v>
      </c>
      <c r="J4759" s="1">
        <v>0.76736111111111116</v>
      </c>
      <c r="K4759" s="22">
        <f>HOUR(Flights[[#This Row],[Scheduled Departure]])</f>
        <v>18</v>
      </c>
      <c r="L4759" s="1">
        <v>0.81041666666666667</v>
      </c>
      <c r="M4759">
        <f>(L4759-J4759)*24*60</f>
        <v>61.999999999999943</v>
      </c>
      <c r="N4759" s="16">
        <f>Flights[[#This Row],[Length (min)]]/60</f>
        <v>1.2666666666666666</v>
      </c>
      <c r="O4759">
        <v>76</v>
      </c>
      <c r="P4759">
        <v>373</v>
      </c>
      <c r="Q4759" s="18">
        <f>IFERROR(Flights[[#This Row],[Distance]]/Flights[[#This Row],[Length (hr)]], "")</f>
        <v>294.47368421052636</v>
      </c>
      <c r="R4759" s="1">
        <v>0.81944444444444442</v>
      </c>
      <c r="S4759" s="1" t="str">
        <f>IF(Flights[[#This Row],[Length (hr)]]&lt;2, "No meal", IF(Flights[[#This Row],[Length (hr)]]&lt;3.5, "Light meal", "Full meal"))</f>
        <v>No meal</v>
      </c>
      <c r="T4759" s="1" t="str">
        <f>IF(AND(Flights[[#This Row],[Airline]]="US Airways", Flights[[#This Row],[Meal]]="Full Meal"), "Yes", "No")</f>
        <v>No</v>
      </c>
      <c r="U4759" s="1">
        <v>0.86319444444444449</v>
      </c>
      <c r="V4759">
        <v>63</v>
      </c>
      <c r="W4759" s="1" t="str">
        <f>IF(Flights[[#This Row],[Arrival Delay]] = "", "Cancelled", IF(Flights[[#This Row],[Arrival Delay]]&gt;15, "Delayed", "On time"))</f>
        <v>Delayed</v>
      </c>
      <c r="X4759" t="str">
        <f>IF(Flights[[#This Row],[Status]]&lt;&gt;"Delayed","", IF(Flights[[#This Row],[Arrival Delay]]&gt;120, "Severe", IF(Flights[[#This Row],[Arrival Delay]]&gt;60, "Major", "Moderate")))</f>
        <v>Major</v>
      </c>
      <c r="Y4759" t="b">
        <v>0</v>
      </c>
      <c r="AA4759" t="str">
        <f>IF(OR(AND(Flights[[#This Row],[Status]]="Cancelled", Flights[[#This Row],[Cancellation Reason]]="Airline/Carrier"), Flights[[#This Row],[Delay Type]]="Severe"), "Yes", "No")</f>
        <v>No</v>
      </c>
    </row>
    <row r="4760" spans="1:27" x14ac:dyDescent="0.3">
      <c r="A4760" s="3">
        <v>42352</v>
      </c>
      <c r="B4760" s="22">
        <f>WEEKNUM(Flights[[#This Row],[Date]], 1)</f>
        <v>51</v>
      </c>
      <c r="C4760" s="22">
        <f>WEEKDAY(Flights[[#This Row],[Date]],1)</f>
        <v>2</v>
      </c>
      <c r="D4760" t="s">
        <v>1761</v>
      </c>
      <c r="E4760" t="s">
        <v>1989</v>
      </c>
      <c r="F4760" t="s">
        <v>0</v>
      </c>
      <c r="G4760" t="s">
        <v>9</v>
      </c>
      <c r="H4760" t="str">
        <f>_xlfn.XLOOKUP(Flights[[#This Row],[Destination]], Airports!$A$2:$A$78, Airports!$D$2:$D$78)</f>
        <v>San Francisco</v>
      </c>
      <c r="I4760" t="str" cm="1">
        <f t="array" ref="I4760">_xlfn.XLOOKUP(Flights[[#This Row],[Destination]],_xlfn._TRO_TRAILING( Airports!A:A),_xlfn._TRO_TRAILING( Airports!E:E), "Not found")</f>
        <v>CA</v>
      </c>
      <c r="J4760" s="1">
        <v>0.79166666666666663</v>
      </c>
      <c r="K4760" s="22">
        <f>HOUR(Flights[[#This Row],[Scheduled Departure]])</f>
        <v>19</v>
      </c>
      <c r="L4760" s="1">
        <v>0.81944444444444442</v>
      </c>
      <c r="M4760">
        <f>(L4760-J4760)*24*60</f>
        <v>40.000000000000014</v>
      </c>
      <c r="N4760" s="16">
        <f>Flights[[#This Row],[Length (min)]]/60</f>
        <v>1.35</v>
      </c>
      <c r="O4760">
        <v>81</v>
      </c>
      <c r="P4760">
        <v>337</v>
      </c>
      <c r="Q4760" s="18">
        <f>IFERROR(Flights[[#This Row],[Distance]]/Flights[[#This Row],[Length (hr)]], "")</f>
        <v>249.62962962962962</v>
      </c>
      <c r="R4760" s="1">
        <v>0.85069444444444442</v>
      </c>
      <c r="S4760" s="1" t="str">
        <f>IF(Flights[[#This Row],[Length (hr)]]&lt;2, "No meal", IF(Flights[[#This Row],[Length (hr)]]&lt;3.5, "Light meal", "Full meal"))</f>
        <v>No meal</v>
      </c>
      <c r="T4760" s="1" t="str">
        <f>IF(AND(Flights[[#This Row],[Airline]]="US Airways", Flights[[#This Row],[Meal]]="Full Meal"), "Yes", "No")</f>
        <v>No</v>
      </c>
      <c r="U4760" s="1">
        <v>0.87569444444444444</v>
      </c>
      <c r="V4760">
        <v>36</v>
      </c>
      <c r="W4760" s="1" t="str">
        <f>IF(Flights[[#This Row],[Arrival Delay]] = "", "Cancelled", IF(Flights[[#This Row],[Arrival Delay]]&gt;15, "Delayed", "On time"))</f>
        <v>Delayed</v>
      </c>
      <c r="X4760" t="str">
        <f>IF(Flights[[#This Row],[Status]]&lt;&gt;"Delayed","", IF(Flights[[#This Row],[Arrival Delay]]&gt;120, "Severe", IF(Flights[[#This Row],[Arrival Delay]]&gt;60, "Major", "Moderate")))</f>
        <v>Moderate</v>
      </c>
      <c r="Y4760" t="b">
        <v>0</v>
      </c>
      <c r="AA4760" t="str">
        <f>IF(OR(AND(Flights[[#This Row],[Status]]="Cancelled", Flights[[#This Row],[Cancellation Reason]]="Airline/Carrier"), Flights[[#This Row],[Delay Type]]="Severe"), "Yes", "No")</f>
        <v>No</v>
      </c>
    </row>
    <row r="4761" spans="1:27" x14ac:dyDescent="0.3">
      <c r="A4761" s="3">
        <v>42352</v>
      </c>
      <c r="B4761" s="22">
        <f>WEEKNUM(Flights[[#This Row],[Date]], 1)</f>
        <v>51</v>
      </c>
      <c r="C4761" s="22">
        <f>WEEKDAY(Flights[[#This Row],[Date]],1)</f>
        <v>2</v>
      </c>
      <c r="D4761" t="s">
        <v>619</v>
      </c>
      <c r="E4761" t="s">
        <v>1996</v>
      </c>
      <c r="F4761" t="s">
        <v>0</v>
      </c>
      <c r="G4761" t="s">
        <v>15</v>
      </c>
      <c r="H4761" t="str">
        <f>_xlfn.XLOOKUP(Flights[[#This Row],[Destination]], Airports!$A$2:$A$78, Airports!$D$2:$D$78)</f>
        <v>Las Vegas</v>
      </c>
      <c r="I4761" t="str" cm="1">
        <f t="array" ref="I4761">_xlfn.XLOOKUP(Flights[[#This Row],[Destination]],_xlfn._TRO_TRAILING( Airports!A:A),_xlfn._TRO_TRAILING( Airports!E:E), "Not found")</f>
        <v>NV</v>
      </c>
      <c r="J4761" s="1">
        <v>0.86805555555555558</v>
      </c>
      <c r="K4761" s="22">
        <f>HOUR(Flights[[#This Row],[Scheduled Departure]])</f>
        <v>20</v>
      </c>
      <c r="L4761" s="1">
        <v>0.87013888888888891</v>
      </c>
      <c r="M4761">
        <f>(L4761-J4761)*24*60</f>
        <v>2.9999999999999893</v>
      </c>
      <c r="N4761" s="16">
        <f>Flights[[#This Row],[Length (min)]]/60</f>
        <v>1.0333333333333334</v>
      </c>
      <c r="O4761">
        <v>62</v>
      </c>
      <c r="P4761">
        <v>236</v>
      </c>
      <c r="Q4761" s="18">
        <f>IFERROR(Flights[[#This Row],[Distance]]/Flights[[#This Row],[Length (hr)]], "")</f>
        <v>228.38709677419354</v>
      </c>
      <c r="R4761" s="1">
        <v>0.91319444444444442</v>
      </c>
      <c r="S4761" s="1" t="str">
        <f>IF(Flights[[#This Row],[Length (hr)]]&lt;2, "No meal", IF(Flights[[#This Row],[Length (hr)]]&lt;3.5, "Light meal", "Full meal"))</f>
        <v>No meal</v>
      </c>
      <c r="T4761" s="1" t="str">
        <f>IF(AND(Flights[[#This Row],[Airline]]="US Airways", Flights[[#This Row],[Meal]]="Full Meal"), "Yes", "No")</f>
        <v>No</v>
      </c>
      <c r="U4761" s="1">
        <v>0.91319444444444442</v>
      </c>
      <c r="V4761">
        <v>0</v>
      </c>
      <c r="W4761" s="1" t="str">
        <f>IF(Flights[[#This Row],[Arrival Delay]] = "", "Cancelled", IF(Flights[[#This Row],[Arrival Delay]]&gt;15, "Delayed", "On time"))</f>
        <v>On time</v>
      </c>
      <c r="X4761" t="str">
        <f>IF(Flights[[#This Row],[Status]]&lt;&gt;"Delayed","", IF(Flights[[#This Row],[Arrival Delay]]&gt;120, "Severe", IF(Flights[[#This Row],[Arrival Delay]]&gt;60, "Major", "Moderate")))</f>
        <v/>
      </c>
      <c r="Y4761" t="b">
        <v>0</v>
      </c>
      <c r="AA4761" t="str">
        <f>IF(OR(AND(Flights[[#This Row],[Status]]="Cancelled", Flights[[#This Row],[Cancellation Reason]]="Airline/Carrier"), Flights[[#This Row],[Delay Type]]="Severe"), "Yes", "No")</f>
        <v>No</v>
      </c>
    </row>
    <row r="4762" spans="1:27" x14ac:dyDescent="0.3">
      <c r="A4762" s="3">
        <v>42352</v>
      </c>
      <c r="B4762" s="22">
        <f>WEEKNUM(Flights[[#This Row],[Date]], 1)</f>
        <v>51</v>
      </c>
      <c r="C4762" s="22">
        <f>WEEKDAY(Flights[[#This Row],[Date]],1)</f>
        <v>2</v>
      </c>
      <c r="D4762" t="s">
        <v>1375</v>
      </c>
      <c r="E4762" t="s">
        <v>1993</v>
      </c>
      <c r="F4762" t="s">
        <v>0</v>
      </c>
      <c r="G4762" t="s">
        <v>262</v>
      </c>
      <c r="H4762" t="str">
        <f>_xlfn.XLOOKUP(Flights[[#This Row],[Destination]], Airports!$A$2:$A$78, Airports!$D$2:$D$78)</f>
        <v>Cleveland</v>
      </c>
      <c r="I4762" t="str" cm="1">
        <f t="array" ref="I4762">_xlfn.XLOOKUP(Flights[[#This Row],[Destination]],_xlfn._TRO_TRAILING( Airports!A:A),_xlfn._TRO_TRAILING( Airports!E:E), "Not found")</f>
        <v>OH</v>
      </c>
      <c r="J4762" s="1">
        <v>0.96875</v>
      </c>
      <c r="K4762" s="22">
        <f>HOUR(Flights[[#This Row],[Scheduled Departure]])</f>
        <v>23</v>
      </c>
      <c r="L4762" s="1">
        <v>0.96736111111111112</v>
      </c>
      <c r="M4762">
        <f>(L4762-J4762)*24*60</f>
        <v>-1.9999999999999929</v>
      </c>
      <c r="N4762" s="16">
        <f>Flights[[#This Row],[Length (min)]]/60</f>
        <v>4.2</v>
      </c>
      <c r="O4762">
        <v>252</v>
      </c>
      <c r="P4762">
        <v>2052</v>
      </c>
      <c r="Q4762" s="18">
        <f>IFERROR(Flights[[#This Row],[Distance]]/Flights[[#This Row],[Length (hr)]], "")</f>
        <v>488.57142857142856</v>
      </c>
      <c r="R4762" s="1">
        <v>0.27777777777777779</v>
      </c>
      <c r="S4762" s="1" t="str">
        <f>IF(Flights[[#This Row],[Length (hr)]]&lt;2, "No meal", IF(Flights[[#This Row],[Length (hr)]]&lt;3.5, "Light meal", "Full meal"))</f>
        <v>Full meal</v>
      </c>
      <c r="T4762" s="1" t="str">
        <f>IF(AND(Flights[[#This Row],[Airline]]="US Airways", Flights[[#This Row],[Meal]]="Full Meal"), "Yes", "No")</f>
        <v>No</v>
      </c>
      <c r="U4762" s="1">
        <v>0.2673611111111111</v>
      </c>
      <c r="V4762">
        <v>-15</v>
      </c>
      <c r="W4762" s="1" t="str">
        <f>IF(Flights[[#This Row],[Arrival Delay]] = "", "Cancelled", IF(Flights[[#This Row],[Arrival Delay]]&gt;15, "Delayed", "On time"))</f>
        <v>On time</v>
      </c>
      <c r="X4762" t="str">
        <f>IF(Flights[[#This Row],[Status]]&lt;&gt;"Delayed","", IF(Flights[[#This Row],[Arrival Delay]]&gt;120, "Severe", IF(Flights[[#This Row],[Arrival Delay]]&gt;60, "Major", "Moderate")))</f>
        <v/>
      </c>
      <c r="Y4762" t="b">
        <v>0</v>
      </c>
      <c r="AA4762" t="str">
        <f>IF(OR(AND(Flights[[#This Row],[Status]]="Cancelled", Flights[[#This Row],[Cancellation Reason]]="Airline/Carrier"), Flights[[#This Row],[Delay Type]]="Severe"), "Yes", "No")</f>
        <v>No</v>
      </c>
    </row>
    <row r="4763" spans="1:27" x14ac:dyDescent="0.3">
      <c r="A4763" s="3">
        <v>42353</v>
      </c>
      <c r="B4763" s="22">
        <f>WEEKNUM(Flights[[#This Row],[Date]], 1)</f>
        <v>51</v>
      </c>
      <c r="C4763" s="22">
        <f>WEEKDAY(Flights[[#This Row],[Date]],1)</f>
        <v>3</v>
      </c>
      <c r="D4763" t="s">
        <v>782</v>
      </c>
      <c r="E4763" t="s">
        <v>1989</v>
      </c>
      <c r="F4763" t="s">
        <v>0</v>
      </c>
      <c r="G4763" t="s">
        <v>314</v>
      </c>
      <c r="H4763" t="str">
        <f>_xlfn.XLOOKUP(Flights[[#This Row],[Destination]], Airports!$A$2:$A$78, Airports!$D$2:$D$78)</f>
        <v>Minneapolis</v>
      </c>
      <c r="I4763" t="str" cm="1">
        <f t="array" ref="I4763">_xlfn.XLOOKUP(Flights[[#This Row],[Destination]],_xlfn._TRO_TRAILING( Airports!A:A),_xlfn._TRO_TRAILING( Airports!E:E), "Not found")</f>
        <v>MN</v>
      </c>
      <c r="J4763" s="1">
        <v>0.28819444444444442</v>
      </c>
      <c r="K4763" s="22">
        <f>HOUR(Flights[[#This Row],[Scheduled Departure]])</f>
        <v>6</v>
      </c>
      <c r="L4763" s="1">
        <v>0.28749999999999998</v>
      </c>
      <c r="M4763">
        <f>(L4763-J4763)*24*60</f>
        <v>-0.99999999999999645</v>
      </c>
      <c r="N4763" s="16">
        <f>Flights[[#This Row],[Length (min)]]/60</f>
        <v>3.4333333333333331</v>
      </c>
      <c r="O4763">
        <v>206</v>
      </c>
      <c r="P4763">
        <v>1535</v>
      </c>
      <c r="Q4763" s="18">
        <f>IFERROR(Flights[[#This Row],[Distance]]/Flights[[#This Row],[Length (hr)]], "")</f>
        <v>447.08737864077671</v>
      </c>
      <c r="R4763" s="1">
        <v>0.52083333333333337</v>
      </c>
      <c r="S4763" s="1" t="str">
        <f>IF(Flights[[#This Row],[Length (hr)]]&lt;2, "No meal", IF(Flights[[#This Row],[Length (hr)]]&lt;3.5, "Light meal", "Full meal"))</f>
        <v>Light meal</v>
      </c>
      <c r="T4763" s="1" t="str">
        <f>IF(AND(Flights[[#This Row],[Airline]]="US Airways", Flights[[#This Row],[Meal]]="Full Meal"), "Yes", "No")</f>
        <v>No</v>
      </c>
      <c r="U4763" s="1">
        <v>0.51388888888888884</v>
      </c>
      <c r="V4763">
        <v>-10</v>
      </c>
      <c r="W4763" s="1" t="str">
        <f>IF(Flights[[#This Row],[Arrival Delay]] = "", "Cancelled", IF(Flights[[#This Row],[Arrival Delay]]&gt;15, "Delayed", "On time"))</f>
        <v>On time</v>
      </c>
      <c r="X4763" t="str">
        <f>IF(Flights[[#This Row],[Status]]&lt;&gt;"Delayed","", IF(Flights[[#This Row],[Arrival Delay]]&gt;120, "Severe", IF(Flights[[#This Row],[Arrival Delay]]&gt;60, "Major", "Moderate")))</f>
        <v/>
      </c>
      <c r="Y4763" t="b">
        <v>0</v>
      </c>
      <c r="AA4763" t="str">
        <f>IF(OR(AND(Flights[[#This Row],[Status]]="Cancelled", Flights[[#This Row],[Cancellation Reason]]="Airline/Carrier"), Flights[[#This Row],[Delay Type]]="Severe"), "Yes", "No")</f>
        <v>No</v>
      </c>
    </row>
    <row r="4764" spans="1:27" x14ac:dyDescent="0.3">
      <c r="A4764" s="3">
        <v>42353</v>
      </c>
      <c r="B4764" s="22">
        <f>WEEKNUM(Flights[[#This Row],[Date]], 1)</f>
        <v>51</v>
      </c>
      <c r="C4764" s="22">
        <f>WEEKDAY(Flights[[#This Row],[Date]],1)</f>
        <v>3</v>
      </c>
      <c r="D4764" t="s">
        <v>696</v>
      </c>
      <c r="E4764" t="s">
        <v>1996</v>
      </c>
      <c r="F4764" t="s">
        <v>0</v>
      </c>
      <c r="G4764" t="s">
        <v>9</v>
      </c>
      <c r="H4764" t="str">
        <f>_xlfn.XLOOKUP(Flights[[#This Row],[Destination]], Airports!$A$2:$A$78, Airports!$D$2:$D$78)</f>
        <v>San Francisco</v>
      </c>
      <c r="I4764" t="str" cm="1">
        <f t="array" ref="I4764">_xlfn.XLOOKUP(Flights[[#This Row],[Destination]],_xlfn._TRO_TRAILING( Airports!A:A),_xlfn._TRO_TRAILING( Airports!E:E), "Not found")</f>
        <v>CA</v>
      </c>
      <c r="J4764" s="1">
        <v>0.29166666666666669</v>
      </c>
      <c r="K4764" s="22">
        <f>HOUR(Flights[[#This Row],[Scheduled Departure]])</f>
        <v>7</v>
      </c>
      <c r="L4764" s="1">
        <v>0.2951388888888889</v>
      </c>
      <c r="M4764">
        <f>(L4764-J4764)*24*60</f>
        <v>4.9999999999999822</v>
      </c>
      <c r="N4764" s="16">
        <f>Flights[[#This Row],[Length (min)]]/60</f>
        <v>1.4</v>
      </c>
      <c r="O4764">
        <v>84</v>
      </c>
      <c r="P4764">
        <v>337</v>
      </c>
      <c r="Q4764" s="18">
        <f>IFERROR(Flights[[#This Row],[Distance]]/Flights[[#This Row],[Length (hr)]], "")</f>
        <v>240.71428571428572</v>
      </c>
      <c r="R4764" s="1">
        <v>0.34722222222222221</v>
      </c>
      <c r="S4764" s="1" t="str">
        <f>IF(Flights[[#This Row],[Length (hr)]]&lt;2, "No meal", IF(Flights[[#This Row],[Length (hr)]]&lt;3.5, "Light meal", "Full meal"))</f>
        <v>No meal</v>
      </c>
      <c r="T4764" s="1" t="str">
        <f>IF(AND(Flights[[#This Row],[Airline]]="US Airways", Flights[[#This Row],[Meal]]="Full Meal"), "Yes", "No")</f>
        <v>No</v>
      </c>
      <c r="U4764" s="1">
        <v>0.35347222222222224</v>
      </c>
      <c r="V4764">
        <v>9</v>
      </c>
      <c r="W4764" s="1" t="str">
        <f>IF(Flights[[#This Row],[Arrival Delay]] = "", "Cancelled", IF(Flights[[#This Row],[Arrival Delay]]&gt;15, "Delayed", "On time"))</f>
        <v>On time</v>
      </c>
      <c r="X4764" t="str">
        <f>IF(Flights[[#This Row],[Status]]&lt;&gt;"Delayed","", IF(Flights[[#This Row],[Arrival Delay]]&gt;120, "Severe", IF(Flights[[#This Row],[Arrival Delay]]&gt;60, "Major", "Moderate")))</f>
        <v/>
      </c>
      <c r="Y4764" t="b">
        <v>0</v>
      </c>
      <c r="AA4764" t="str">
        <f>IF(OR(AND(Flights[[#This Row],[Status]]="Cancelled", Flights[[#This Row],[Cancellation Reason]]="Airline/Carrier"), Flights[[#This Row],[Delay Type]]="Severe"), "Yes", "No")</f>
        <v>No</v>
      </c>
    </row>
    <row r="4765" spans="1:27" x14ac:dyDescent="0.3">
      <c r="A4765" s="3">
        <v>42353</v>
      </c>
      <c r="B4765" s="22">
        <f>WEEKNUM(Flights[[#This Row],[Date]], 1)</f>
        <v>51</v>
      </c>
      <c r="C4765" s="22">
        <f>WEEKDAY(Flights[[#This Row],[Date]],1)</f>
        <v>3</v>
      </c>
      <c r="D4765" t="s">
        <v>172</v>
      </c>
      <c r="E4765" t="s">
        <v>1987</v>
      </c>
      <c r="F4765" t="s">
        <v>0</v>
      </c>
      <c r="G4765" t="s">
        <v>3</v>
      </c>
      <c r="H4765" t="str">
        <f>_xlfn.XLOOKUP(Flights[[#This Row],[Destination]], Airports!$A$2:$A$78, Airports!$D$2:$D$78)</f>
        <v>Dallas</v>
      </c>
      <c r="I4765" t="str" cm="1">
        <f t="array" ref="I4765">_xlfn.XLOOKUP(Flights[[#This Row],[Destination]],_xlfn._TRO_TRAILING( Airports!A:A),_xlfn._TRO_TRAILING( Airports!E:E), "Not found")</f>
        <v>TX</v>
      </c>
      <c r="J4765" s="1">
        <v>0.3576388888888889</v>
      </c>
      <c r="K4765" s="22">
        <f>HOUR(Flights[[#This Row],[Scheduled Departure]])</f>
        <v>8</v>
      </c>
      <c r="L4765" s="1">
        <v>0.35486111111111113</v>
      </c>
      <c r="M4765">
        <f>(L4765-J4765)*24*60</f>
        <v>-3.9999999999999858</v>
      </c>
      <c r="N4765" s="16">
        <f>Flights[[#This Row],[Length (min)]]/60</f>
        <v>2.9</v>
      </c>
      <c r="O4765">
        <v>174</v>
      </c>
      <c r="P4765">
        <v>1235</v>
      </c>
      <c r="Q4765" s="18">
        <f>IFERROR(Flights[[#This Row],[Distance]]/Flights[[#This Row],[Length (hr)]], "")</f>
        <v>425.86206896551727</v>
      </c>
      <c r="R4765" s="1">
        <v>0.57152777777777775</v>
      </c>
      <c r="S4765" s="1" t="str">
        <f>IF(Flights[[#This Row],[Length (hr)]]&lt;2, "No meal", IF(Flights[[#This Row],[Length (hr)]]&lt;3.5, "Light meal", "Full meal"))</f>
        <v>Light meal</v>
      </c>
      <c r="T4765" s="1" t="str">
        <f>IF(AND(Flights[[#This Row],[Airline]]="US Airways", Flights[[#This Row],[Meal]]="Full Meal"), "Yes", "No")</f>
        <v>No</v>
      </c>
      <c r="U4765" s="1">
        <v>0.55902777777777779</v>
      </c>
      <c r="V4765">
        <v>-18</v>
      </c>
      <c r="W4765" s="1" t="str">
        <f>IF(Flights[[#This Row],[Arrival Delay]] = "", "Cancelled", IF(Flights[[#This Row],[Arrival Delay]]&gt;15, "Delayed", "On time"))</f>
        <v>On time</v>
      </c>
      <c r="X4765" t="str">
        <f>IF(Flights[[#This Row],[Status]]&lt;&gt;"Delayed","", IF(Flights[[#This Row],[Arrival Delay]]&gt;120, "Severe", IF(Flights[[#This Row],[Arrival Delay]]&gt;60, "Major", "Moderate")))</f>
        <v/>
      </c>
      <c r="Y4765" t="b">
        <v>0</v>
      </c>
      <c r="AA4765" t="str">
        <f>IF(OR(AND(Flights[[#This Row],[Status]]="Cancelled", Flights[[#This Row],[Cancellation Reason]]="Airline/Carrier"), Flights[[#This Row],[Delay Type]]="Severe"), "Yes", "No")</f>
        <v>No</v>
      </c>
    </row>
    <row r="4766" spans="1:27" x14ac:dyDescent="0.3">
      <c r="A4766" s="3">
        <v>42353</v>
      </c>
      <c r="B4766" s="22">
        <f>WEEKNUM(Flights[[#This Row],[Date]], 1)</f>
        <v>51</v>
      </c>
      <c r="C4766" s="22">
        <f>WEEKDAY(Flights[[#This Row],[Date]],1)</f>
        <v>3</v>
      </c>
      <c r="D4766" t="s">
        <v>477</v>
      </c>
      <c r="E4766" t="s">
        <v>1989</v>
      </c>
      <c r="F4766" t="s">
        <v>0</v>
      </c>
      <c r="G4766" t="s">
        <v>276</v>
      </c>
      <c r="H4766" t="str">
        <f>_xlfn.XLOOKUP(Flights[[#This Row],[Destination]], Airports!$A$2:$A$78, Airports!$D$2:$D$78)</f>
        <v>Detroit</v>
      </c>
      <c r="I4766" t="str" cm="1">
        <f t="array" ref="I4766">_xlfn.XLOOKUP(Flights[[#This Row],[Destination]],_xlfn._TRO_TRAILING( Airports!A:A),_xlfn._TRO_TRAILING( Airports!E:E), "Not found")</f>
        <v>MI</v>
      </c>
      <c r="J4766" s="1">
        <v>0.3923611111111111</v>
      </c>
      <c r="K4766" s="22">
        <f>HOUR(Flights[[#This Row],[Scheduled Departure]])</f>
        <v>9</v>
      </c>
      <c r="L4766" s="1">
        <v>0.39097222222222222</v>
      </c>
      <c r="M4766">
        <f>(L4766-J4766)*24*60</f>
        <v>-1.9999999999999929</v>
      </c>
      <c r="N4766" s="16">
        <f>Flights[[#This Row],[Length (min)]]/60</f>
        <v>4.0999999999999996</v>
      </c>
      <c r="O4766">
        <v>246</v>
      </c>
      <c r="P4766">
        <v>1979</v>
      </c>
      <c r="Q4766" s="18">
        <f>IFERROR(Flights[[#This Row],[Distance]]/Flights[[#This Row],[Length (hr)]], "")</f>
        <v>482.68292682926835</v>
      </c>
      <c r="R4766" s="1">
        <v>0.70486111111111116</v>
      </c>
      <c r="S4766" s="1" t="str">
        <f>IF(Flights[[#This Row],[Length (hr)]]&lt;2, "No meal", IF(Flights[[#This Row],[Length (hr)]]&lt;3.5, "Light meal", "Full meal"))</f>
        <v>Full meal</v>
      </c>
      <c r="T4766" s="1" t="str">
        <f>IF(AND(Flights[[#This Row],[Airline]]="US Airways", Flights[[#This Row],[Meal]]="Full Meal"), "Yes", "No")</f>
        <v>No</v>
      </c>
      <c r="U4766" s="1">
        <v>0.68680555555555556</v>
      </c>
      <c r="V4766">
        <v>-26</v>
      </c>
      <c r="W4766" s="1" t="str">
        <f>IF(Flights[[#This Row],[Arrival Delay]] = "", "Cancelled", IF(Flights[[#This Row],[Arrival Delay]]&gt;15, "Delayed", "On time"))</f>
        <v>On time</v>
      </c>
      <c r="X4766" t="str">
        <f>IF(Flights[[#This Row],[Status]]&lt;&gt;"Delayed","", IF(Flights[[#This Row],[Arrival Delay]]&gt;120, "Severe", IF(Flights[[#This Row],[Arrival Delay]]&gt;60, "Major", "Moderate")))</f>
        <v/>
      </c>
      <c r="Y4766" t="b">
        <v>0</v>
      </c>
      <c r="AA4766" t="str">
        <f>IF(OR(AND(Flights[[#This Row],[Status]]="Cancelled", Flights[[#This Row],[Cancellation Reason]]="Airline/Carrier"), Flights[[#This Row],[Delay Type]]="Severe"), "Yes", "No")</f>
        <v>No</v>
      </c>
    </row>
    <row r="4767" spans="1:27" x14ac:dyDescent="0.3">
      <c r="A4767" s="3">
        <v>42353</v>
      </c>
      <c r="B4767" s="22">
        <f>WEEKNUM(Flights[[#This Row],[Date]], 1)</f>
        <v>51</v>
      </c>
      <c r="C4767" s="22">
        <f>WEEKDAY(Flights[[#This Row],[Date]],1)</f>
        <v>3</v>
      </c>
      <c r="D4767" t="s">
        <v>1667</v>
      </c>
      <c r="E4767" t="s">
        <v>1995</v>
      </c>
      <c r="F4767" t="s">
        <v>0</v>
      </c>
      <c r="G4767" t="s">
        <v>29</v>
      </c>
      <c r="H4767" t="str">
        <f>_xlfn.XLOOKUP(Flights[[#This Row],[Destination]], Airports!$A$2:$A$78, Airports!$D$2:$D$78)</f>
        <v>Phoenix</v>
      </c>
      <c r="I4767" t="str" cm="1">
        <f t="array" ref="I4767">_xlfn.XLOOKUP(Flights[[#This Row],[Destination]],_xlfn._TRO_TRAILING( Airports!A:A),_xlfn._TRO_TRAILING( Airports!E:E), "Not found")</f>
        <v>AZ</v>
      </c>
      <c r="J4767" s="1">
        <v>0.4513888888888889</v>
      </c>
      <c r="K4767" s="22">
        <f>HOUR(Flights[[#This Row],[Scheduled Departure]])</f>
        <v>10</v>
      </c>
      <c r="L4767" s="1">
        <v>0.46319444444444446</v>
      </c>
      <c r="M4767">
        <f>(L4767-J4767)*24*60</f>
        <v>17.000000000000021</v>
      </c>
      <c r="N4767" s="16">
        <f>Flights[[#This Row],[Length (min)]]/60</f>
        <v>1.35</v>
      </c>
      <c r="O4767">
        <v>81</v>
      </c>
      <c r="P4767">
        <v>370</v>
      </c>
      <c r="Q4767" s="18">
        <f>IFERROR(Flights[[#This Row],[Distance]]/Flights[[#This Row],[Length (hr)]], "")</f>
        <v>274.07407407407408</v>
      </c>
      <c r="R4767" s="1">
        <v>0.54513888888888884</v>
      </c>
      <c r="S4767" s="1" t="str">
        <f>IF(Flights[[#This Row],[Length (hr)]]&lt;2, "No meal", IF(Flights[[#This Row],[Length (hr)]]&lt;3.5, "Light meal", "Full meal"))</f>
        <v>No meal</v>
      </c>
      <c r="T4767" s="1" t="str">
        <f>IF(AND(Flights[[#This Row],[Airline]]="US Airways", Flights[[#This Row],[Meal]]="Full Meal"), "Yes", "No")</f>
        <v>No</v>
      </c>
      <c r="U4767" s="1">
        <v>0.56111111111111112</v>
      </c>
      <c r="V4767">
        <v>23</v>
      </c>
      <c r="W4767" s="1" t="str">
        <f>IF(Flights[[#This Row],[Arrival Delay]] = "", "Cancelled", IF(Flights[[#This Row],[Arrival Delay]]&gt;15, "Delayed", "On time"))</f>
        <v>Delayed</v>
      </c>
      <c r="X4767" t="str">
        <f>IF(Flights[[#This Row],[Status]]&lt;&gt;"Delayed","", IF(Flights[[#This Row],[Arrival Delay]]&gt;120, "Severe", IF(Flights[[#This Row],[Arrival Delay]]&gt;60, "Major", "Moderate")))</f>
        <v>Moderate</v>
      </c>
      <c r="Y4767" t="b">
        <v>0</v>
      </c>
      <c r="AA4767" t="str">
        <f>IF(OR(AND(Flights[[#This Row],[Status]]="Cancelled", Flights[[#This Row],[Cancellation Reason]]="Airline/Carrier"), Flights[[#This Row],[Delay Type]]="Severe"), "Yes", "No")</f>
        <v>No</v>
      </c>
    </row>
    <row r="4768" spans="1:27" x14ac:dyDescent="0.3">
      <c r="A4768" s="3">
        <v>42353</v>
      </c>
      <c r="B4768" s="22">
        <f>WEEKNUM(Flights[[#This Row],[Date]], 1)</f>
        <v>51</v>
      </c>
      <c r="C4768" s="22">
        <f>WEEKDAY(Flights[[#This Row],[Date]],1)</f>
        <v>3</v>
      </c>
      <c r="D4768" t="s">
        <v>479</v>
      </c>
      <c r="E4768" t="s">
        <v>1996</v>
      </c>
      <c r="F4768" t="s">
        <v>0</v>
      </c>
      <c r="G4768" t="s">
        <v>9</v>
      </c>
      <c r="H4768" t="str">
        <f>_xlfn.XLOOKUP(Flights[[#This Row],[Destination]], Airports!$A$2:$A$78, Airports!$D$2:$D$78)</f>
        <v>San Francisco</v>
      </c>
      <c r="I4768" t="str" cm="1">
        <f t="array" ref="I4768">_xlfn.XLOOKUP(Flights[[#This Row],[Destination]],_xlfn._TRO_TRAILING( Airports!A:A),_xlfn._TRO_TRAILING( Airports!E:E), "Not found")</f>
        <v>CA</v>
      </c>
      <c r="J4768" s="1">
        <v>0.47569444444444442</v>
      </c>
      <c r="K4768" s="22">
        <f>HOUR(Flights[[#This Row],[Scheduled Departure]])</f>
        <v>11</v>
      </c>
      <c r="L4768" s="1">
        <v>0.47291666666666665</v>
      </c>
      <c r="M4768">
        <f>(L4768-J4768)*24*60</f>
        <v>-3.9999999999999858</v>
      </c>
      <c r="N4768" s="16">
        <f>Flights[[#This Row],[Length (min)]]/60</f>
        <v>1.25</v>
      </c>
      <c r="O4768">
        <v>75</v>
      </c>
      <c r="P4768">
        <v>337</v>
      </c>
      <c r="Q4768" s="18">
        <f>IFERROR(Flights[[#This Row],[Distance]]/Flights[[#This Row],[Length (hr)]], "")</f>
        <v>269.60000000000002</v>
      </c>
      <c r="R4768" s="1">
        <v>0.53125</v>
      </c>
      <c r="S4768" s="1" t="str">
        <f>IF(Flights[[#This Row],[Length (hr)]]&lt;2, "No meal", IF(Flights[[#This Row],[Length (hr)]]&lt;3.5, "Light meal", "Full meal"))</f>
        <v>No meal</v>
      </c>
      <c r="T4768" s="1" t="str">
        <f>IF(AND(Flights[[#This Row],[Airline]]="US Airways", Flights[[#This Row],[Meal]]="Full Meal"), "Yes", "No")</f>
        <v>No</v>
      </c>
      <c r="U4768" s="1">
        <v>0.52500000000000002</v>
      </c>
      <c r="V4768">
        <v>-9</v>
      </c>
      <c r="W4768" s="1" t="str">
        <f>IF(Flights[[#This Row],[Arrival Delay]] = "", "Cancelled", IF(Flights[[#This Row],[Arrival Delay]]&gt;15, "Delayed", "On time"))</f>
        <v>On time</v>
      </c>
      <c r="X4768" t="str">
        <f>IF(Flights[[#This Row],[Status]]&lt;&gt;"Delayed","", IF(Flights[[#This Row],[Arrival Delay]]&gt;120, "Severe", IF(Flights[[#This Row],[Arrival Delay]]&gt;60, "Major", "Moderate")))</f>
        <v/>
      </c>
      <c r="Y4768" t="b">
        <v>0</v>
      </c>
      <c r="AA4768" t="str">
        <f>IF(OR(AND(Flights[[#This Row],[Status]]="Cancelled", Flights[[#This Row],[Cancellation Reason]]="Airline/Carrier"), Flights[[#This Row],[Delay Type]]="Severe"), "Yes", "No")</f>
        <v>No</v>
      </c>
    </row>
    <row r="4769" spans="1:27" x14ac:dyDescent="0.3">
      <c r="A4769" s="3">
        <v>42353</v>
      </c>
      <c r="B4769" s="22">
        <f>WEEKNUM(Flights[[#This Row],[Date]], 1)</f>
        <v>51</v>
      </c>
      <c r="C4769" s="22">
        <f>WEEKDAY(Flights[[#This Row],[Date]],1)</f>
        <v>3</v>
      </c>
      <c r="D4769" t="s">
        <v>237</v>
      </c>
      <c r="E4769" t="s">
        <v>1987</v>
      </c>
      <c r="F4769" t="s">
        <v>0</v>
      </c>
      <c r="G4769" t="s">
        <v>2</v>
      </c>
      <c r="H4769" t="str">
        <f>_xlfn.XLOOKUP(Flights[[#This Row],[Destination]], Airports!$A$2:$A$78, Airports!$D$2:$D$78)</f>
        <v>Miami</v>
      </c>
      <c r="I4769" t="str" cm="1">
        <f t="array" ref="I4769">_xlfn.XLOOKUP(Flights[[#This Row],[Destination]],_xlfn._TRO_TRAILING( Airports!A:A),_xlfn._TRO_TRAILING( Airports!E:E), "Not found")</f>
        <v>FL</v>
      </c>
      <c r="J4769" s="1">
        <v>0.52222222222222225</v>
      </c>
      <c r="K4769" s="22">
        <f>HOUR(Flights[[#This Row],[Scheduled Departure]])</f>
        <v>12</v>
      </c>
      <c r="L4769" s="1">
        <v>0.52083333333333337</v>
      </c>
      <c r="M4769">
        <f>(L4769-J4769)*24*60</f>
        <v>-1.9999999999999929</v>
      </c>
      <c r="N4769" s="16">
        <f>Flights[[#This Row],[Length (min)]]/60</f>
        <v>4.4333333333333336</v>
      </c>
      <c r="O4769">
        <v>266</v>
      </c>
      <c r="P4769">
        <v>2342</v>
      </c>
      <c r="Q4769" s="18">
        <f>IFERROR(Flights[[#This Row],[Distance]]/Flights[[#This Row],[Length (hr)]], "")</f>
        <v>528.27067669172925</v>
      </c>
      <c r="R4769" s="1">
        <v>0.84722222222222221</v>
      </c>
      <c r="S4769" s="1" t="str">
        <f>IF(Flights[[#This Row],[Length (hr)]]&lt;2, "No meal", IF(Flights[[#This Row],[Length (hr)]]&lt;3.5, "Light meal", "Full meal"))</f>
        <v>Full meal</v>
      </c>
      <c r="T4769" s="1" t="str">
        <f>IF(AND(Flights[[#This Row],[Airline]]="US Airways", Flights[[#This Row],[Meal]]="Full Meal"), "Yes", "No")</f>
        <v>No</v>
      </c>
      <c r="U4769" s="1">
        <v>0.8305555555555556</v>
      </c>
      <c r="V4769">
        <v>-24</v>
      </c>
      <c r="W4769" s="1" t="str">
        <f>IF(Flights[[#This Row],[Arrival Delay]] = "", "Cancelled", IF(Flights[[#This Row],[Arrival Delay]]&gt;15, "Delayed", "On time"))</f>
        <v>On time</v>
      </c>
      <c r="X4769" t="str">
        <f>IF(Flights[[#This Row],[Status]]&lt;&gt;"Delayed","", IF(Flights[[#This Row],[Arrival Delay]]&gt;120, "Severe", IF(Flights[[#This Row],[Arrival Delay]]&gt;60, "Major", "Moderate")))</f>
        <v/>
      </c>
      <c r="Y4769" t="b">
        <v>0</v>
      </c>
      <c r="AA4769" t="str">
        <f>IF(OR(AND(Flights[[#This Row],[Status]]="Cancelled", Flights[[#This Row],[Cancellation Reason]]="Airline/Carrier"), Flights[[#This Row],[Delay Type]]="Severe"), "Yes", "No")</f>
        <v>No</v>
      </c>
    </row>
    <row r="4770" spans="1:27" x14ac:dyDescent="0.3">
      <c r="A4770" s="3">
        <v>42353</v>
      </c>
      <c r="B4770" s="22">
        <f>WEEKNUM(Flights[[#This Row],[Date]], 1)</f>
        <v>51</v>
      </c>
      <c r="C4770" s="22">
        <f>WEEKDAY(Flights[[#This Row],[Date]],1)</f>
        <v>3</v>
      </c>
      <c r="D4770" t="s">
        <v>508</v>
      </c>
      <c r="E4770" t="s">
        <v>1990</v>
      </c>
      <c r="F4770" t="s">
        <v>0</v>
      </c>
      <c r="G4770" t="s">
        <v>17</v>
      </c>
      <c r="H4770" t="str">
        <f>_xlfn.XLOOKUP(Flights[[#This Row],[Destination]], Airports!$A$2:$A$78, Airports!$D$2:$D$78)</f>
        <v>Honolulu</v>
      </c>
      <c r="I4770" t="str" cm="1">
        <f t="array" ref="I4770">_xlfn.XLOOKUP(Flights[[#This Row],[Destination]],_xlfn._TRO_TRAILING( Airports!A:A),_xlfn._TRO_TRAILING( Airports!E:E), "Not found")</f>
        <v>HI</v>
      </c>
      <c r="J4770" s="1">
        <v>0.54166666666666663</v>
      </c>
      <c r="K4770" s="22">
        <f>HOUR(Flights[[#This Row],[Scheduled Departure]])</f>
        <v>13</v>
      </c>
      <c r="L4770" s="1">
        <v>0.54583333333333328</v>
      </c>
      <c r="M4770">
        <f>(L4770-J4770)*24*60</f>
        <v>5.9999999999999787</v>
      </c>
      <c r="N4770" s="16">
        <f>Flights[[#This Row],[Length (min)]]/60</f>
        <v>5.583333333333333</v>
      </c>
      <c r="O4770">
        <v>335</v>
      </c>
      <c r="P4770">
        <v>2556</v>
      </c>
      <c r="Q4770" s="18">
        <f>IFERROR(Flights[[#This Row],[Distance]]/Flights[[#This Row],[Length (hr)]], "")</f>
        <v>457.79104477611941</v>
      </c>
      <c r="R4770" s="1">
        <v>0.7104166666666667</v>
      </c>
      <c r="S4770" s="1" t="str">
        <f>IF(Flights[[#This Row],[Length (hr)]]&lt;2, "No meal", IF(Flights[[#This Row],[Length (hr)]]&lt;3.5, "Light meal", "Full meal"))</f>
        <v>Full meal</v>
      </c>
      <c r="T4770" s="1" t="str">
        <f>IF(AND(Flights[[#This Row],[Airline]]="US Airways", Flights[[#This Row],[Meal]]="Full Meal"), "Yes", "No")</f>
        <v>No</v>
      </c>
      <c r="U4770" s="1">
        <v>0.69513888888888886</v>
      </c>
      <c r="V4770">
        <v>-22</v>
      </c>
      <c r="W4770" s="1" t="str">
        <f>IF(Flights[[#This Row],[Arrival Delay]] = "", "Cancelled", IF(Flights[[#This Row],[Arrival Delay]]&gt;15, "Delayed", "On time"))</f>
        <v>On time</v>
      </c>
      <c r="X4770" t="str">
        <f>IF(Flights[[#This Row],[Status]]&lt;&gt;"Delayed","", IF(Flights[[#This Row],[Arrival Delay]]&gt;120, "Severe", IF(Flights[[#This Row],[Arrival Delay]]&gt;60, "Major", "Moderate")))</f>
        <v/>
      </c>
      <c r="Y4770" t="b">
        <v>0</v>
      </c>
      <c r="AA4770" t="str">
        <f>IF(OR(AND(Flights[[#This Row],[Status]]="Cancelled", Flights[[#This Row],[Cancellation Reason]]="Airline/Carrier"), Flights[[#This Row],[Delay Type]]="Severe"), "Yes", "No")</f>
        <v>No</v>
      </c>
    </row>
    <row r="4771" spans="1:27" x14ac:dyDescent="0.3">
      <c r="A4771" s="3">
        <v>42353</v>
      </c>
      <c r="B4771" s="22">
        <f>WEEKNUM(Flights[[#This Row],[Date]], 1)</f>
        <v>51</v>
      </c>
      <c r="C4771" s="22">
        <f>WEEKDAY(Flights[[#This Row],[Date]],1)</f>
        <v>3</v>
      </c>
      <c r="D4771" t="s">
        <v>965</v>
      </c>
      <c r="E4771" t="s">
        <v>1995</v>
      </c>
      <c r="F4771" t="s">
        <v>0</v>
      </c>
      <c r="G4771" t="s">
        <v>9</v>
      </c>
      <c r="H4771" t="str">
        <f>_xlfn.XLOOKUP(Flights[[#This Row],[Destination]], Airports!$A$2:$A$78, Airports!$D$2:$D$78)</f>
        <v>San Francisco</v>
      </c>
      <c r="I4771" t="str" cm="1">
        <f t="array" ref="I4771">_xlfn.XLOOKUP(Flights[[#This Row],[Destination]],_xlfn._TRO_TRAILING( Airports!A:A),_xlfn._TRO_TRAILING( Airports!E:E), "Not found")</f>
        <v>CA</v>
      </c>
      <c r="J4771" s="1">
        <v>0.85763888888888884</v>
      </c>
      <c r="K4771" s="22">
        <f>HOUR(Flights[[#This Row],[Scheduled Departure]])</f>
        <v>20</v>
      </c>
      <c r="L4771" s="1">
        <v>0.85624999999999996</v>
      </c>
      <c r="M4771">
        <f>(L4771-J4771)*24*60</f>
        <v>-1.9999999999999929</v>
      </c>
      <c r="N4771" s="16">
        <f>Flights[[#This Row],[Length (min)]]/60</f>
        <v>1.1333333333333333</v>
      </c>
      <c r="O4771">
        <v>68</v>
      </c>
      <c r="P4771">
        <v>337</v>
      </c>
      <c r="Q4771" s="18">
        <f>IFERROR(Flights[[#This Row],[Distance]]/Flights[[#This Row],[Length (hr)]], "")</f>
        <v>297.35294117647061</v>
      </c>
      <c r="R4771" s="1">
        <v>0.90972222222222221</v>
      </c>
      <c r="S4771" s="1" t="str">
        <f>IF(Flights[[#This Row],[Length (hr)]]&lt;2, "No meal", IF(Flights[[#This Row],[Length (hr)]]&lt;3.5, "Light meal", "Full meal"))</f>
        <v>No meal</v>
      </c>
      <c r="T4771" s="1" t="str">
        <f>IF(AND(Flights[[#This Row],[Airline]]="US Airways", Flights[[#This Row],[Meal]]="Full Meal"), "Yes", "No")</f>
        <v>No</v>
      </c>
      <c r="U4771" s="1">
        <v>0.90347222222222223</v>
      </c>
      <c r="V4771">
        <v>-9</v>
      </c>
      <c r="W4771" s="1" t="str">
        <f>IF(Flights[[#This Row],[Arrival Delay]] = "", "Cancelled", IF(Flights[[#This Row],[Arrival Delay]]&gt;15, "Delayed", "On time"))</f>
        <v>On time</v>
      </c>
      <c r="X4771" t="str">
        <f>IF(Flights[[#This Row],[Status]]&lt;&gt;"Delayed","", IF(Flights[[#This Row],[Arrival Delay]]&gt;120, "Severe", IF(Flights[[#This Row],[Arrival Delay]]&gt;60, "Major", "Moderate")))</f>
        <v/>
      </c>
      <c r="Y4771" t="b">
        <v>0</v>
      </c>
      <c r="AA4771" t="str">
        <f>IF(OR(AND(Flights[[#This Row],[Status]]="Cancelled", Flights[[#This Row],[Cancellation Reason]]="Airline/Carrier"), Flights[[#This Row],[Delay Type]]="Severe"), "Yes", "No")</f>
        <v>No</v>
      </c>
    </row>
    <row r="4772" spans="1:27" x14ac:dyDescent="0.3">
      <c r="A4772" s="3">
        <v>42353</v>
      </c>
      <c r="B4772" s="22">
        <f>WEEKNUM(Flights[[#This Row],[Date]], 1)</f>
        <v>51</v>
      </c>
      <c r="C4772" s="22">
        <f>WEEKDAY(Flights[[#This Row],[Date]],1)</f>
        <v>3</v>
      </c>
      <c r="D4772" t="s">
        <v>1798</v>
      </c>
      <c r="E4772" t="s">
        <v>1991</v>
      </c>
      <c r="F4772" t="s">
        <v>0</v>
      </c>
      <c r="G4772" t="s">
        <v>344</v>
      </c>
      <c r="H4772" t="str">
        <f>_xlfn.XLOOKUP(Flights[[#This Row],[Destination]], Airports!$A$2:$A$78, Airports!$D$2:$D$78)</f>
        <v>Seattle</v>
      </c>
      <c r="I4772" t="str" cm="1">
        <f t="array" ref="I4772">_xlfn.XLOOKUP(Flights[[#This Row],[Destination]],_xlfn._TRO_TRAILING( Airports!A:A),_xlfn._TRO_TRAILING( Airports!E:E), "Not found")</f>
        <v>WA</v>
      </c>
      <c r="J4772" s="1">
        <v>0.91319444444444442</v>
      </c>
      <c r="K4772" s="22">
        <f>HOUR(Flights[[#This Row],[Scheduled Departure]])</f>
        <v>21</v>
      </c>
      <c r="L4772" s="1">
        <v>0.90625</v>
      </c>
      <c r="M4772">
        <f>(L4772-J4772)*24*60</f>
        <v>-9.9999999999999645</v>
      </c>
      <c r="N4772" s="16">
        <f>Flights[[#This Row],[Length (min)]]/60</f>
        <v>2.8833333333333333</v>
      </c>
      <c r="O4772">
        <v>173</v>
      </c>
      <c r="P4772">
        <v>954</v>
      </c>
      <c r="Q4772" s="18">
        <f>IFERROR(Flights[[#This Row],[Distance]]/Flights[[#This Row],[Length (hr)]], "")</f>
        <v>330.8670520231214</v>
      </c>
      <c r="R4772" s="1">
        <v>2.8472222222222222E-2</v>
      </c>
      <c r="S4772" s="1" t="str">
        <f>IF(Flights[[#This Row],[Length (hr)]]&lt;2, "No meal", IF(Flights[[#This Row],[Length (hr)]]&lt;3.5, "Light meal", "Full meal"))</f>
        <v>Light meal</v>
      </c>
      <c r="T4772" s="1" t="str">
        <f>IF(AND(Flights[[#This Row],[Airline]]="US Airways", Flights[[#This Row],[Meal]]="Full Meal"), "Yes", "No")</f>
        <v>No</v>
      </c>
      <c r="U4772" s="1">
        <v>2.6388888888888889E-2</v>
      </c>
      <c r="V4772">
        <v>-3</v>
      </c>
      <c r="W4772" s="1" t="str">
        <f>IF(Flights[[#This Row],[Arrival Delay]] = "", "Cancelled", IF(Flights[[#This Row],[Arrival Delay]]&gt;15, "Delayed", "On time"))</f>
        <v>On time</v>
      </c>
      <c r="X4772" t="str">
        <f>IF(Flights[[#This Row],[Status]]&lt;&gt;"Delayed","", IF(Flights[[#This Row],[Arrival Delay]]&gt;120, "Severe", IF(Flights[[#This Row],[Arrival Delay]]&gt;60, "Major", "Moderate")))</f>
        <v/>
      </c>
      <c r="Y4772" t="b">
        <v>0</v>
      </c>
      <c r="AA4772" t="str">
        <f>IF(OR(AND(Flights[[#This Row],[Status]]="Cancelled", Flights[[#This Row],[Cancellation Reason]]="Airline/Carrier"), Flights[[#This Row],[Delay Type]]="Severe"), "Yes", "No")</f>
        <v>No</v>
      </c>
    </row>
    <row r="4773" spans="1:27" x14ac:dyDescent="0.3">
      <c r="A4773" s="3">
        <v>42353</v>
      </c>
      <c r="B4773" s="22">
        <f>WEEKNUM(Flights[[#This Row],[Date]], 1)</f>
        <v>51</v>
      </c>
      <c r="C4773" s="22">
        <f>WEEKDAY(Flights[[#This Row],[Date]],1)</f>
        <v>3</v>
      </c>
      <c r="D4773" t="s">
        <v>1969</v>
      </c>
      <c r="E4773" t="s">
        <v>1989</v>
      </c>
      <c r="F4773" t="s">
        <v>0</v>
      </c>
      <c r="G4773" t="s">
        <v>23</v>
      </c>
      <c r="H4773" t="str">
        <f>_xlfn.XLOOKUP(Flights[[#This Row],[Destination]], Airports!$A$2:$A$78, Airports!$D$2:$D$78)</f>
        <v>Indianapolis</v>
      </c>
      <c r="I4773" t="str" cm="1">
        <f t="array" ref="I4773">_xlfn.XLOOKUP(Flights[[#This Row],[Destination]],_xlfn._TRO_TRAILING( Airports!A:A),_xlfn._TRO_TRAILING( Airports!E:E), "Not found")</f>
        <v>IN</v>
      </c>
      <c r="J4773" s="1">
        <v>0.93055555555555558</v>
      </c>
      <c r="K4773" s="22">
        <f>HOUR(Flights[[#This Row],[Scheduled Departure]])</f>
        <v>22</v>
      </c>
      <c r="L4773" s="1">
        <v>0.92500000000000004</v>
      </c>
      <c r="M4773">
        <f>(L4773-J4773)*24*60</f>
        <v>-7.9999999999999716</v>
      </c>
      <c r="N4773" s="16">
        <f>Flights[[#This Row],[Length (min)]]/60</f>
        <v>3.7833333333333332</v>
      </c>
      <c r="O4773">
        <v>227</v>
      </c>
      <c r="P4773">
        <v>1814</v>
      </c>
      <c r="Q4773" s="18">
        <f>IFERROR(Flights[[#This Row],[Distance]]/Flights[[#This Row],[Length (hr)]], "")</f>
        <v>479.47136563876654</v>
      </c>
      <c r="R4773" s="1">
        <v>0.22222222222222221</v>
      </c>
      <c r="S4773" s="1" t="str">
        <f>IF(Flights[[#This Row],[Length (hr)]]&lt;2, "No meal", IF(Flights[[#This Row],[Length (hr)]]&lt;3.5, "Light meal", "Full meal"))</f>
        <v>Full meal</v>
      </c>
      <c r="T4773" s="1" t="str">
        <f>IF(AND(Flights[[#This Row],[Airline]]="US Airways", Flights[[#This Row],[Meal]]="Full Meal"), "Yes", "No")</f>
        <v>No</v>
      </c>
      <c r="U4773" s="1">
        <v>0.2076388888888889</v>
      </c>
      <c r="V4773">
        <v>-21</v>
      </c>
      <c r="W4773" s="1" t="str">
        <f>IF(Flights[[#This Row],[Arrival Delay]] = "", "Cancelled", IF(Flights[[#This Row],[Arrival Delay]]&gt;15, "Delayed", "On time"))</f>
        <v>On time</v>
      </c>
      <c r="X4773" t="str">
        <f>IF(Flights[[#This Row],[Status]]&lt;&gt;"Delayed","", IF(Flights[[#This Row],[Arrival Delay]]&gt;120, "Severe", IF(Flights[[#This Row],[Arrival Delay]]&gt;60, "Major", "Moderate")))</f>
        <v/>
      </c>
      <c r="Y4773" t="b">
        <v>0</v>
      </c>
      <c r="AA4773" t="str">
        <f>IF(OR(AND(Flights[[#This Row],[Status]]="Cancelled", Flights[[#This Row],[Cancellation Reason]]="Airline/Carrier"), Flights[[#This Row],[Delay Type]]="Severe"), "Yes", "No")</f>
        <v>No</v>
      </c>
    </row>
    <row r="4774" spans="1:27" x14ac:dyDescent="0.3">
      <c r="A4774" s="3">
        <v>42354</v>
      </c>
      <c r="B4774" s="22">
        <f>WEEKNUM(Flights[[#This Row],[Date]], 1)</f>
        <v>51</v>
      </c>
      <c r="C4774" s="22">
        <f>WEEKDAY(Flights[[#This Row],[Date]],1)</f>
        <v>4</v>
      </c>
      <c r="D4774" t="s">
        <v>689</v>
      </c>
      <c r="E4774" t="s">
        <v>1990</v>
      </c>
      <c r="F4774" t="s">
        <v>0</v>
      </c>
      <c r="G4774" t="s">
        <v>9</v>
      </c>
      <c r="H4774" t="str">
        <f>_xlfn.XLOOKUP(Flights[[#This Row],[Destination]], Airports!$A$2:$A$78, Airports!$D$2:$D$78)</f>
        <v>San Francisco</v>
      </c>
      <c r="I4774" t="str" cm="1">
        <f t="array" ref="I4774">_xlfn.XLOOKUP(Flights[[#This Row],[Destination]],_xlfn._TRO_TRAILING( Airports!A:A),_xlfn._TRO_TRAILING( Airports!E:E), "Not found")</f>
        <v>CA</v>
      </c>
      <c r="J4774" s="1">
        <v>0.27083333333333331</v>
      </c>
      <c r="K4774" s="22">
        <f>HOUR(Flights[[#This Row],[Scheduled Departure]])</f>
        <v>6</v>
      </c>
      <c r="L4774" s="1">
        <v>0.26666666666666666</v>
      </c>
      <c r="M4774">
        <f>(L4774-J4774)*24*60</f>
        <v>-5.9999999999999787</v>
      </c>
      <c r="N4774" s="16">
        <f>Flights[[#This Row],[Length (min)]]/60</f>
        <v>1.5333333333333334</v>
      </c>
      <c r="O4774">
        <v>92</v>
      </c>
      <c r="P4774">
        <v>337</v>
      </c>
      <c r="Q4774" s="18">
        <f>IFERROR(Flights[[#This Row],[Distance]]/Flights[[#This Row],[Length (hr)]], "")</f>
        <v>219.78260869565216</v>
      </c>
      <c r="R4774" s="1">
        <v>0.33333333333333331</v>
      </c>
      <c r="S4774" s="1" t="str">
        <f>IF(Flights[[#This Row],[Length (hr)]]&lt;2, "No meal", IF(Flights[[#This Row],[Length (hr)]]&lt;3.5, "Light meal", "Full meal"))</f>
        <v>No meal</v>
      </c>
      <c r="T4774" s="1" t="str">
        <f>IF(AND(Flights[[#This Row],[Airline]]="US Airways", Flights[[#This Row],[Meal]]="Full Meal"), "Yes", "No")</f>
        <v>No</v>
      </c>
      <c r="U4774" s="1">
        <v>0.33055555555555555</v>
      </c>
      <c r="V4774">
        <v>-4</v>
      </c>
      <c r="W4774" s="1" t="str">
        <f>IF(Flights[[#This Row],[Arrival Delay]] = "", "Cancelled", IF(Flights[[#This Row],[Arrival Delay]]&gt;15, "Delayed", "On time"))</f>
        <v>On time</v>
      </c>
      <c r="X4774" t="str">
        <f>IF(Flights[[#This Row],[Status]]&lt;&gt;"Delayed","", IF(Flights[[#This Row],[Arrival Delay]]&gt;120, "Severe", IF(Flights[[#This Row],[Arrival Delay]]&gt;60, "Major", "Moderate")))</f>
        <v/>
      </c>
      <c r="Y4774" t="b">
        <v>0</v>
      </c>
      <c r="AA4774" t="str">
        <f>IF(OR(AND(Flights[[#This Row],[Status]]="Cancelled", Flights[[#This Row],[Cancellation Reason]]="Airline/Carrier"), Flights[[#This Row],[Delay Type]]="Severe"), "Yes", "No")</f>
        <v>No</v>
      </c>
    </row>
    <row r="4775" spans="1:27" x14ac:dyDescent="0.3">
      <c r="A4775" s="3">
        <v>42354</v>
      </c>
      <c r="B4775" s="22">
        <f>WEEKNUM(Flights[[#This Row],[Date]], 1)</f>
        <v>51</v>
      </c>
      <c r="C4775" s="22">
        <f>WEEKDAY(Flights[[#This Row],[Date]],1)</f>
        <v>4</v>
      </c>
      <c r="D4775" t="s">
        <v>383</v>
      </c>
      <c r="E4775" t="s">
        <v>1992</v>
      </c>
      <c r="F4775" t="s">
        <v>0</v>
      </c>
      <c r="G4775" t="s">
        <v>12</v>
      </c>
      <c r="H4775" t="str">
        <f>_xlfn.XLOOKUP(Flights[[#This Row],[Destination]], Airports!$A$2:$A$78, Airports!$D$2:$D$78)</f>
        <v>New York</v>
      </c>
      <c r="I4775" t="str" cm="1">
        <f t="array" ref="I4775">_xlfn.XLOOKUP(Flights[[#This Row],[Destination]],_xlfn._TRO_TRAILING( Airports!A:A),_xlfn._TRO_TRAILING( Airports!E:E), "Not found")</f>
        <v>NY</v>
      </c>
      <c r="J4775" s="1">
        <v>0.27083333333333331</v>
      </c>
      <c r="K4775" s="22">
        <f>HOUR(Flights[[#This Row],[Scheduled Departure]])</f>
        <v>6</v>
      </c>
      <c r="L4775" s="1">
        <v>0.26944444444444443</v>
      </c>
      <c r="M4775">
        <f>(L4775-J4775)*24*60</f>
        <v>-1.9999999999999929</v>
      </c>
      <c r="N4775" s="16">
        <f>Flights[[#This Row],[Length (min)]]/60</f>
        <v>5.1166666666666663</v>
      </c>
      <c r="O4775">
        <v>307</v>
      </c>
      <c r="P4775">
        <v>2475</v>
      </c>
      <c r="Q4775" s="18">
        <f>IFERROR(Flights[[#This Row],[Distance]]/Flights[[#This Row],[Length (hr)]], "")</f>
        <v>483.71335504885997</v>
      </c>
      <c r="R4775" s="1">
        <v>0.61736111111111114</v>
      </c>
      <c r="S4775" s="1" t="str">
        <f>IF(Flights[[#This Row],[Length (hr)]]&lt;2, "No meal", IF(Flights[[#This Row],[Length (hr)]]&lt;3.5, "Light meal", "Full meal"))</f>
        <v>Full meal</v>
      </c>
      <c r="T4775" s="1" t="str">
        <f>IF(AND(Flights[[#This Row],[Airline]]="US Airways", Flights[[#This Row],[Meal]]="Full Meal"), "Yes", "No")</f>
        <v>No</v>
      </c>
      <c r="U4775" s="1">
        <v>0.60763888888888884</v>
      </c>
      <c r="V4775">
        <v>-14</v>
      </c>
      <c r="W4775" s="1" t="str">
        <f>IF(Flights[[#This Row],[Arrival Delay]] = "", "Cancelled", IF(Flights[[#This Row],[Arrival Delay]]&gt;15, "Delayed", "On time"))</f>
        <v>On time</v>
      </c>
      <c r="X4775" t="str">
        <f>IF(Flights[[#This Row],[Status]]&lt;&gt;"Delayed","", IF(Flights[[#This Row],[Arrival Delay]]&gt;120, "Severe", IF(Flights[[#This Row],[Arrival Delay]]&gt;60, "Major", "Moderate")))</f>
        <v/>
      </c>
      <c r="Y4775" t="b">
        <v>0</v>
      </c>
      <c r="AA4775" t="str">
        <f>IF(OR(AND(Flights[[#This Row],[Status]]="Cancelled", Flights[[#This Row],[Cancellation Reason]]="Airline/Carrier"), Flights[[#This Row],[Delay Type]]="Severe"), "Yes", "No")</f>
        <v>No</v>
      </c>
    </row>
    <row r="4776" spans="1:27" x14ac:dyDescent="0.3">
      <c r="A4776" s="3">
        <v>42354</v>
      </c>
      <c r="B4776" s="22">
        <f>WEEKNUM(Flights[[#This Row],[Date]], 1)</f>
        <v>51</v>
      </c>
      <c r="C4776" s="22">
        <f>WEEKDAY(Flights[[#This Row],[Date]],1)</f>
        <v>4</v>
      </c>
      <c r="D4776" t="s">
        <v>1377</v>
      </c>
      <c r="E4776" t="s">
        <v>1996</v>
      </c>
      <c r="F4776" t="s">
        <v>0</v>
      </c>
      <c r="G4776" t="s">
        <v>270</v>
      </c>
      <c r="H4776" t="str">
        <f>_xlfn.XLOOKUP(Flights[[#This Row],[Destination]], Airports!$A$2:$A$78, Airports!$D$2:$D$78)</f>
        <v>Dallas</v>
      </c>
      <c r="I4776" t="str" cm="1">
        <f t="array" ref="I4776">_xlfn.XLOOKUP(Flights[[#This Row],[Destination]],_xlfn._TRO_TRAILING( Airports!A:A),_xlfn._TRO_TRAILING( Airports!E:E), "Not found")</f>
        <v>TX</v>
      </c>
      <c r="J4776" s="1">
        <v>0.29166666666666669</v>
      </c>
      <c r="K4776" s="22">
        <f>HOUR(Flights[[#This Row],[Scheduled Departure]])</f>
        <v>7</v>
      </c>
      <c r="L4776" s="1">
        <v>0.3034722222222222</v>
      </c>
      <c r="M4776">
        <f>(L4776-J4776)*24*60</f>
        <v>16.99999999999994</v>
      </c>
      <c r="N4776" s="16">
        <f>Flights[[#This Row],[Length (min)]]/60</f>
        <v>2.85</v>
      </c>
      <c r="O4776">
        <v>171</v>
      </c>
      <c r="P4776">
        <v>1246</v>
      </c>
      <c r="Q4776" s="18">
        <f>IFERROR(Flights[[#This Row],[Distance]]/Flights[[#This Row],[Length (hr)]], "")</f>
        <v>437.19298245614033</v>
      </c>
      <c r="R4776" s="1">
        <v>0.5</v>
      </c>
      <c r="S4776" s="1" t="str">
        <f>IF(Flights[[#This Row],[Length (hr)]]&lt;2, "No meal", IF(Flights[[#This Row],[Length (hr)]]&lt;3.5, "Light meal", "Full meal"))</f>
        <v>Light meal</v>
      </c>
      <c r="T4776" s="1" t="str">
        <f>IF(AND(Flights[[#This Row],[Airline]]="US Airways", Flights[[#This Row],[Meal]]="Full Meal"), "Yes", "No")</f>
        <v>No</v>
      </c>
      <c r="U4776" s="1">
        <v>0.50555555555555554</v>
      </c>
      <c r="V4776">
        <v>8</v>
      </c>
      <c r="W4776" s="1" t="str">
        <f>IF(Flights[[#This Row],[Arrival Delay]] = "", "Cancelled", IF(Flights[[#This Row],[Arrival Delay]]&gt;15, "Delayed", "On time"))</f>
        <v>On time</v>
      </c>
      <c r="X4776" t="str">
        <f>IF(Flights[[#This Row],[Status]]&lt;&gt;"Delayed","", IF(Flights[[#This Row],[Arrival Delay]]&gt;120, "Severe", IF(Flights[[#This Row],[Arrival Delay]]&gt;60, "Major", "Moderate")))</f>
        <v/>
      </c>
      <c r="Y4776" t="b">
        <v>0</v>
      </c>
      <c r="AA4776" t="str">
        <f>IF(OR(AND(Flights[[#This Row],[Status]]="Cancelled", Flights[[#This Row],[Cancellation Reason]]="Airline/Carrier"), Flights[[#This Row],[Delay Type]]="Severe"), "Yes", "No")</f>
        <v>No</v>
      </c>
    </row>
    <row r="4777" spans="1:27" x14ac:dyDescent="0.3">
      <c r="A4777" s="3">
        <v>42354</v>
      </c>
      <c r="B4777" s="22">
        <f>WEEKNUM(Flights[[#This Row],[Date]], 1)</f>
        <v>51</v>
      </c>
      <c r="C4777" s="22">
        <f>WEEKDAY(Flights[[#This Row],[Date]],1)</f>
        <v>4</v>
      </c>
      <c r="D4777" t="s">
        <v>1864</v>
      </c>
      <c r="E4777" t="s">
        <v>1989</v>
      </c>
      <c r="F4777" t="s">
        <v>0</v>
      </c>
      <c r="G4777" t="s">
        <v>344</v>
      </c>
      <c r="H4777" t="str">
        <f>_xlfn.XLOOKUP(Flights[[#This Row],[Destination]], Airports!$A$2:$A$78, Airports!$D$2:$D$78)</f>
        <v>Seattle</v>
      </c>
      <c r="I4777" t="str" cm="1">
        <f t="array" ref="I4777">_xlfn.XLOOKUP(Flights[[#This Row],[Destination]],_xlfn._TRO_TRAILING( Airports!A:A),_xlfn._TRO_TRAILING( Airports!E:E), "Not found")</f>
        <v>WA</v>
      </c>
      <c r="J4777" s="1">
        <v>0.3576388888888889</v>
      </c>
      <c r="K4777" s="22">
        <f>HOUR(Flights[[#This Row],[Scheduled Departure]])</f>
        <v>8</v>
      </c>
      <c r="L4777" s="1">
        <v>0.37083333333333335</v>
      </c>
      <c r="M4777">
        <f>(L4777-J4777)*24*60</f>
        <v>19.000000000000014</v>
      </c>
      <c r="N4777" s="16">
        <f>Flights[[#This Row],[Length (min)]]/60</f>
        <v>3.2166666666666668</v>
      </c>
      <c r="O4777">
        <v>193</v>
      </c>
      <c r="P4777">
        <v>954</v>
      </c>
      <c r="Q4777" s="18">
        <f>IFERROR(Flights[[#This Row],[Distance]]/Flights[[#This Row],[Length (hr)]], "")</f>
        <v>296.58031088082902</v>
      </c>
      <c r="R4777" s="1">
        <v>0.47916666666666669</v>
      </c>
      <c r="S4777" s="1" t="str">
        <f>IF(Flights[[#This Row],[Length (hr)]]&lt;2, "No meal", IF(Flights[[#This Row],[Length (hr)]]&lt;3.5, "Light meal", "Full meal"))</f>
        <v>Light meal</v>
      </c>
      <c r="T4777" s="1" t="str">
        <f>IF(AND(Flights[[#This Row],[Airline]]="US Airways", Flights[[#This Row],[Meal]]="Full Meal"), "Yes", "No")</f>
        <v>No</v>
      </c>
      <c r="U4777" s="1">
        <v>0.50486111111111109</v>
      </c>
      <c r="V4777">
        <v>37</v>
      </c>
      <c r="W4777" s="1" t="str">
        <f>IF(Flights[[#This Row],[Arrival Delay]] = "", "Cancelled", IF(Flights[[#This Row],[Arrival Delay]]&gt;15, "Delayed", "On time"))</f>
        <v>Delayed</v>
      </c>
      <c r="X4777" t="str">
        <f>IF(Flights[[#This Row],[Status]]&lt;&gt;"Delayed","", IF(Flights[[#This Row],[Arrival Delay]]&gt;120, "Severe", IF(Flights[[#This Row],[Arrival Delay]]&gt;60, "Major", "Moderate")))</f>
        <v>Moderate</v>
      </c>
      <c r="Y4777" t="b">
        <v>0</v>
      </c>
      <c r="AA4777" t="str">
        <f>IF(OR(AND(Flights[[#This Row],[Status]]="Cancelled", Flights[[#This Row],[Cancellation Reason]]="Airline/Carrier"), Flights[[#This Row],[Delay Type]]="Severe"), "Yes", "No")</f>
        <v>No</v>
      </c>
    </row>
    <row r="4778" spans="1:27" x14ac:dyDescent="0.3">
      <c r="A4778" s="3">
        <v>42354</v>
      </c>
      <c r="B4778" s="22">
        <f>WEEKNUM(Flights[[#This Row],[Date]], 1)</f>
        <v>51</v>
      </c>
      <c r="C4778" s="22">
        <f>WEEKDAY(Flights[[#This Row],[Date]],1)</f>
        <v>4</v>
      </c>
      <c r="D4778" t="s">
        <v>728</v>
      </c>
      <c r="E4778" t="s">
        <v>1995</v>
      </c>
      <c r="F4778" t="s">
        <v>0</v>
      </c>
      <c r="G4778" t="s">
        <v>316</v>
      </c>
      <c r="H4778" t="str">
        <f>_xlfn.XLOOKUP(Flights[[#This Row],[Destination]], Airports!$A$2:$A$78, Airports!$D$2:$D$78)</f>
        <v>New Orleans</v>
      </c>
      <c r="I4778" t="str" cm="1">
        <f t="array" ref="I4778">_xlfn.XLOOKUP(Flights[[#This Row],[Destination]],_xlfn._TRO_TRAILING( Airports!A:A),_xlfn._TRO_TRAILING( Airports!E:E), "Not found")</f>
        <v>LA</v>
      </c>
      <c r="J4778" s="1">
        <v>0.44444444444444442</v>
      </c>
      <c r="K4778" s="22">
        <f>HOUR(Flights[[#This Row],[Scheduled Departure]])</f>
        <v>10</v>
      </c>
      <c r="L4778" s="1">
        <v>0.45069444444444445</v>
      </c>
      <c r="M4778">
        <f>(L4778-J4778)*24*60</f>
        <v>9.000000000000048</v>
      </c>
      <c r="N4778" s="16">
        <f>Flights[[#This Row],[Length (min)]]/60</f>
        <v>3.4666666666666668</v>
      </c>
      <c r="O4778">
        <v>208</v>
      </c>
      <c r="P4778">
        <v>1670</v>
      </c>
      <c r="Q4778" s="18">
        <f>IFERROR(Flights[[#This Row],[Distance]]/Flights[[#This Row],[Length (hr)]], "")</f>
        <v>481.73076923076923</v>
      </c>
      <c r="R4778" s="1">
        <v>0.67361111111111116</v>
      </c>
      <c r="S4778" s="1" t="str">
        <f>IF(Flights[[#This Row],[Length (hr)]]&lt;2, "No meal", IF(Flights[[#This Row],[Length (hr)]]&lt;3.5, "Light meal", "Full meal"))</f>
        <v>Light meal</v>
      </c>
      <c r="T4778" s="1" t="str">
        <f>IF(AND(Flights[[#This Row],[Airline]]="US Airways", Flights[[#This Row],[Meal]]="Full Meal"), "Yes", "No")</f>
        <v>No</v>
      </c>
      <c r="U4778" s="1">
        <v>0.67847222222222225</v>
      </c>
      <c r="V4778">
        <v>7</v>
      </c>
      <c r="W4778" s="1" t="str">
        <f>IF(Flights[[#This Row],[Arrival Delay]] = "", "Cancelled", IF(Flights[[#This Row],[Arrival Delay]]&gt;15, "Delayed", "On time"))</f>
        <v>On time</v>
      </c>
      <c r="X4778" t="str">
        <f>IF(Flights[[#This Row],[Status]]&lt;&gt;"Delayed","", IF(Flights[[#This Row],[Arrival Delay]]&gt;120, "Severe", IF(Flights[[#This Row],[Arrival Delay]]&gt;60, "Major", "Moderate")))</f>
        <v/>
      </c>
      <c r="Y4778" t="b">
        <v>0</v>
      </c>
      <c r="AA4778" t="str">
        <f>IF(OR(AND(Flights[[#This Row],[Status]]="Cancelled", Flights[[#This Row],[Cancellation Reason]]="Airline/Carrier"), Flights[[#This Row],[Delay Type]]="Severe"), "Yes", "No")</f>
        <v>No</v>
      </c>
    </row>
    <row r="4779" spans="1:27" x14ac:dyDescent="0.3">
      <c r="A4779" s="3">
        <v>42354</v>
      </c>
      <c r="B4779" s="22">
        <f>WEEKNUM(Flights[[#This Row],[Date]], 1)</f>
        <v>51</v>
      </c>
      <c r="C4779" s="22">
        <f>WEEKDAY(Flights[[#This Row],[Date]],1)</f>
        <v>4</v>
      </c>
      <c r="D4779" t="s">
        <v>1562</v>
      </c>
      <c r="E4779" t="s">
        <v>1990</v>
      </c>
      <c r="F4779" t="s">
        <v>0</v>
      </c>
      <c r="G4779" t="s">
        <v>281</v>
      </c>
      <c r="H4779" t="str">
        <f>_xlfn.XLOOKUP(Flights[[#This Row],[Destination]], Airports!$A$2:$A$78, Airports!$D$2:$D$78)</f>
        <v>Newark</v>
      </c>
      <c r="I4779" t="str" cm="1">
        <f t="array" ref="I4779">_xlfn.XLOOKUP(Flights[[#This Row],[Destination]],_xlfn._TRO_TRAILING( Airports!A:A),_xlfn._TRO_TRAILING( Airports!E:E), "Not found")</f>
        <v>NJ</v>
      </c>
      <c r="J4779" s="1">
        <v>0.47916666666666669</v>
      </c>
      <c r="K4779" s="22">
        <f>HOUR(Flights[[#This Row],[Scheduled Departure]])</f>
        <v>11</v>
      </c>
      <c r="L4779" s="1">
        <v>0.47986111111111113</v>
      </c>
      <c r="M4779">
        <f>(L4779-J4779)*24*60</f>
        <v>0.99999999999999645</v>
      </c>
      <c r="N4779" s="16">
        <f>Flights[[#This Row],[Length (min)]]/60</f>
        <v>5.3</v>
      </c>
      <c r="O4779">
        <v>318</v>
      </c>
      <c r="P4779">
        <v>2454</v>
      </c>
      <c r="Q4779" s="18">
        <f>IFERROR(Flights[[#This Row],[Distance]]/Flights[[#This Row],[Length (hr)]], "")</f>
        <v>463.01886792452831</v>
      </c>
      <c r="R4779" s="1">
        <v>0.83333333333333337</v>
      </c>
      <c r="S4779" s="1" t="str">
        <f>IF(Flights[[#This Row],[Length (hr)]]&lt;2, "No meal", IF(Flights[[#This Row],[Length (hr)]]&lt;3.5, "Light meal", "Full meal"))</f>
        <v>Full meal</v>
      </c>
      <c r="T4779" s="1" t="str">
        <f>IF(AND(Flights[[#This Row],[Airline]]="US Airways", Flights[[#This Row],[Meal]]="Full Meal"), "Yes", "No")</f>
        <v>No</v>
      </c>
      <c r="U4779" s="1">
        <v>0.8256944444444444</v>
      </c>
      <c r="V4779">
        <v>-11</v>
      </c>
      <c r="W4779" s="1" t="str">
        <f>IF(Flights[[#This Row],[Arrival Delay]] = "", "Cancelled", IF(Flights[[#This Row],[Arrival Delay]]&gt;15, "Delayed", "On time"))</f>
        <v>On time</v>
      </c>
      <c r="X4779" t="str">
        <f>IF(Flights[[#This Row],[Status]]&lt;&gt;"Delayed","", IF(Flights[[#This Row],[Arrival Delay]]&gt;120, "Severe", IF(Flights[[#This Row],[Arrival Delay]]&gt;60, "Major", "Moderate")))</f>
        <v/>
      </c>
      <c r="Y4779" t="b">
        <v>0</v>
      </c>
      <c r="AA4779" t="str">
        <f>IF(OR(AND(Flights[[#This Row],[Status]]="Cancelled", Flights[[#This Row],[Cancellation Reason]]="Airline/Carrier"), Flights[[#This Row],[Delay Type]]="Severe"), "Yes", "No")</f>
        <v>No</v>
      </c>
    </row>
    <row r="4780" spans="1:27" x14ac:dyDescent="0.3">
      <c r="A4780" s="3">
        <v>42354</v>
      </c>
      <c r="B4780" s="22">
        <f>WEEKNUM(Flights[[#This Row],[Date]], 1)</f>
        <v>51</v>
      </c>
      <c r="C4780" s="22">
        <f>WEEKDAY(Flights[[#This Row],[Date]],1)</f>
        <v>4</v>
      </c>
      <c r="D4780" t="s">
        <v>1641</v>
      </c>
      <c r="E4780" t="s">
        <v>1989</v>
      </c>
      <c r="F4780" t="s">
        <v>0</v>
      </c>
      <c r="G4780" t="s">
        <v>351</v>
      </c>
      <c r="H4780" t="str">
        <f>_xlfn.XLOOKUP(Flights[[#This Row],[Destination]], Airports!$A$2:$A$78, Airports!$D$2:$D$78)</f>
        <v>Sacramento</v>
      </c>
      <c r="I4780" t="str" cm="1">
        <f t="array" ref="I4780">_xlfn.XLOOKUP(Flights[[#This Row],[Destination]],_xlfn._TRO_TRAILING( Airports!A:A),_xlfn._TRO_TRAILING( Airports!E:E), "Not found")</f>
        <v>CA</v>
      </c>
      <c r="J4780" s="1">
        <v>0.63194444444444442</v>
      </c>
      <c r="K4780" s="22">
        <f>HOUR(Flights[[#This Row],[Scheduled Departure]])</f>
        <v>15</v>
      </c>
      <c r="L4780" s="1">
        <v>0.63124999999999998</v>
      </c>
      <c r="M4780">
        <f>(L4780-J4780)*24*60</f>
        <v>-0.99999999999999645</v>
      </c>
      <c r="N4780" s="16">
        <f>Flights[[#This Row],[Length (min)]]/60</f>
        <v>1.4666666666666666</v>
      </c>
      <c r="O4780">
        <v>88</v>
      </c>
      <c r="P4780">
        <v>373</v>
      </c>
      <c r="Q4780" s="18">
        <f>IFERROR(Flights[[#This Row],[Distance]]/Flights[[#This Row],[Length (hr)]], "")</f>
        <v>254.31818181818184</v>
      </c>
      <c r="R4780" s="1">
        <v>0.69236111111111109</v>
      </c>
      <c r="S4780" s="1" t="str">
        <f>IF(Flights[[#This Row],[Length (hr)]]&lt;2, "No meal", IF(Flights[[#This Row],[Length (hr)]]&lt;3.5, "Light meal", "Full meal"))</f>
        <v>No meal</v>
      </c>
      <c r="T4780" s="1" t="str">
        <f>IF(AND(Flights[[#This Row],[Airline]]="US Airways", Flights[[#This Row],[Meal]]="Full Meal"), "Yes", "No")</f>
        <v>No</v>
      </c>
      <c r="U4780" s="1">
        <v>0.69236111111111109</v>
      </c>
      <c r="V4780">
        <v>0</v>
      </c>
      <c r="W4780" s="1" t="str">
        <f>IF(Flights[[#This Row],[Arrival Delay]] = "", "Cancelled", IF(Flights[[#This Row],[Arrival Delay]]&gt;15, "Delayed", "On time"))</f>
        <v>On time</v>
      </c>
      <c r="X4780" t="str">
        <f>IF(Flights[[#This Row],[Status]]&lt;&gt;"Delayed","", IF(Flights[[#This Row],[Arrival Delay]]&gt;120, "Severe", IF(Flights[[#This Row],[Arrival Delay]]&gt;60, "Major", "Moderate")))</f>
        <v/>
      </c>
      <c r="Y4780" t="b">
        <v>0</v>
      </c>
      <c r="AA4780" t="str">
        <f>IF(OR(AND(Flights[[#This Row],[Status]]="Cancelled", Flights[[#This Row],[Cancellation Reason]]="Airline/Carrier"), Flights[[#This Row],[Delay Type]]="Severe"), "Yes", "No")</f>
        <v>No</v>
      </c>
    </row>
    <row r="4781" spans="1:27" x14ac:dyDescent="0.3">
      <c r="A4781" s="3">
        <v>42354</v>
      </c>
      <c r="B4781" s="22">
        <f>WEEKNUM(Flights[[#This Row],[Date]], 1)</f>
        <v>51</v>
      </c>
      <c r="C4781" s="22">
        <f>WEEKDAY(Flights[[#This Row],[Date]],1)</f>
        <v>4</v>
      </c>
      <c r="D4781" t="s">
        <v>1808</v>
      </c>
      <c r="E4781" t="s">
        <v>1990</v>
      </c>
      <c r="F4781" t="s">
        <v>0</v>
      </c>
      <c r="G4781" t="s">
        <v>293</v>
      </c>
      <c r="H4781" t="str">
        <f>_xlfn.XLOOKUP(Flights[[#This Row],[Destination]], Airports!$A$2:$A$78, Airports!$D$2:$D$78)</f>
        <v>Houston</v>
      </c>
      <c r="I4781" t="str" cm="1">
        <f t="array" ref="I4781">_xlfn.XLOOKUP(Flights[[#This Row],[Destination]],_xlfn._TRO_TRAILING( Airports!A:A),_xlfn._TRO_TRAILING( Airports!E:E), "Not found")</f>
        <v>TX</v>
      </c>
      <c r="J4781" s="1">
        <v>0.66666666666666663</v>
      </c>
      <c r="K4781" s="22">
        <f>HOUR(Flights[[#This Row],[Scheduled Departure]])</f>
        <v>16</v>
      </c>
      <c r="L4781" s="1">
        <v>0.67569444444444449</v>
      </c>
      <c r="M4781">
        <f>(L4781-J4781)*24*60</f>
        <v>13.000000000000114</v>
      </c>
      <c r="N4781" s="16">
        <f>Flights[[#This Row],[Length (min)]]/60</f>
        <v>2.8666666666666667</v>
      </c>
      <c r="O4781">
        <v>172</v>
      </c>
      <c r="P4781">
        <v>1379</v>
      </c>
      <c r="Q4781" s="18">
        <f>IFERROR(Flights[[#This Row],[Distance]]/Flights[[#This Row],[Length (hr)]], "")</f>
        <v>481.04651162790697</v>
      </c>
      <c r="R4781" s="1">
        <v>0.88055555555555554</v>
      </c>
      <c r="S4781" s="1" t="str">
        <f>IF(Flights[[#This Row],[Length (hr)]]&lt;2, "No meal", IF(Flights[[#This Row],[Length (hr)]]&lt;3.5, "Light meal", "Full meal"))</f>
        <v>Light meal</v>
      </c>
      <c r="T4781" s="1" t="str">
        <f>IF(AND(Flights[[#This Row],[Airline]]="US Airways", Flights[[#This Row],[Meal]]="Full Meal"), "Yes", "No")</f>
        <v>No</v>
      </c>
      <c r="U4781" s="1">
        <v>0.87847222222222221</v>
      </c>
      <c r="V4781">
        <v>-3</v>
      </c>
      <c r="W4781" s="1" t="str">
        <f>IF(Flights[[#This Row],[Arrival Delay]] = "", "Cancelled", IF(Flights[[#This Row],[Arrival Delay]]&gt;15, "Delayed", "On time"))</f>
        <v>On time</v>
      </c>
      <c r="X4781" t="str">
        <f>IF(Flights[[#This Row],[Status]]&lt;&gt;"Delayed","", IF(Flights[[#This Row],[Arrival Delay]]&gt;120, "Severe", IF(Flights[[#This Row],[Arrival Delay]]&gt;60, "Major", "Moderate")))</f>
        <v/>
      </c>
      <c r="Y4781" t="b">
        <v>0</v>
      </c>
      <c r="AA4781" t="str">
        <f>IF(OR(AND(Flights[[#This Row],[Status]]="Cancelled", Flights[[#This Row],[Cancellation Reason]]="Airline/Carrier"), Flights[[#This Row],[Delay Type]]="Severe"), "Yes", "No")</f>
        <v>No</v>
      </c>
    </row>
    <row r="4782" spans="1:27" x14ac:dyDescent="0.3">
      <c r="A4782" s="3">
        <v>42354</v>
      </c>
      <c r="B4782" s="22">
        <f>WEEKNUM(Flights[[#This Row],[Date]], 1)</f>
        <v>51</v>
      </c>
      <c r="C4782" s="22">
        <f>WEEKDAY(Flights[[#This Row],[Date]],1)</f>
        <v>4</v>
      </c>
      <c r="D4782" t="s">
        <v>1858</v>
      </c>
      <c r="E4782" t="s">
        <v>1989</v>
      </c>
      <c r="F4782" t="s">
        <v>0</v>
      </c>
      <c r="G4782" t="s">
        <v>9</v>
      </c>
      <c r="H4782" t="str">
        <f>_xlfn.XLOOKUP(Flights[[#This Row],[Destination]], Airports!$A$2:$A$78, Airports!$D$2:$D$78)</f>
        <v>San Francisco</v>
      </c>
      <c r="I4782" t="str" cm="1">
        <f t="array" ref="I4782">_xlfn.XLOOKUP(Flights[[#This Row],[Destination]],_xlfn._TRO_TRAILING( Airports!A:A),_xlfn._TRO_TRAILING( Airports!E:E), "Not found")</f>
        <v>CA</v>
      </c>
      <c r="J4782" s="1">
        <v>0.75</v>
      </c>
      <c r="K4782" s="22">
        <f>HOUR(Flights[[#This Row],[Scheduled Departure]])</f>
        <v>18</v>
      </c>
      <c r="L4782" s="1">
        <v>0.74513888888888891</v>
      </c>
      <c r="M4782">
        <f>(L4782-J4782)*24*60</f>
        <v>-6.9999999999999751</v>
      </c>
      <c r="N4782" s="16">
        <f>Flights[[#This Row],[Length (min)]]/60</f>
        <v>1.35</v>
      </c>
      <c r="O4782">
        <v>81</v>
      </c>
      <c r="P4782">
        <v>337</v>
      </c>
      <c r="Q4782" s="18">
        <f>IFERROR(Flights[[#This Row],[Distance]]/Flights[[#This Row],[Length (hr)]], "")</f>
        <v>249.62962962962962</v>
      </c>
      <c r="R4782" s="1">
        <v>0.80694444444444446</v>
      </c>
      <c r="S4782" s="1" t="str">
        <f>IF(Flights[[#This Row],[Length (hr)]]&lt;2, "No meal", IF(Flights[[#This Row],[Length (hr)]]&lt;3.5, "Light meal", "Full meal"))</f>
        <v>No meal</v>
      </c>
      <c r="T4782" s="1" t="str">
        <f>IF(AND(Flights[[#This Row],[Airline]]="US Airways", Flights[[#This Row],[Meal]]="Full Meal"), "Yes", "No")</f>
        <v>No</v>
      </c>
      <c r="U4782" s="1">
        <v>0.80138888888888893</v>
      </c>
      <c r="V4782">
        <v>-8</v>
      </c>
      <c r="W4782" s="1" t="str">
        <f>IF(Flights[[#This Row],[Arrival Delay]] = "", "Cancelled", IF(Flights[[#This Row],[Arrival Delay]]&gt;15, "Delayed", "On time"))</f>
        <v>On time</v>
      </c>
      <c r="X4782" t="str">
        <f>IF(Flights[[#This Row],[Status]]&lt;&gt;"Delayed","", IF(Flights[[#This Row],[Arrival Delay]]&gt;120, "Severe", IF(Flights[[#This Row],[Arrival Delay]]&gt;60, "Major", "Moderate")))</f>
        <v/>
      </c>
      <c r="Y4782" t="b">
        <v>0</v>
      </c>
      <c r="AA4782" t="str">
        <f>IF(OR(AND(Flights[[#This Row],[Status]]="Cancelled", Flights[[#This Row],[Cancellation Reason]]="Airline/Carrier"), Flights[[#This Row],[Delay Type]]="Severe"), "Yes", "No")</f>
        <v>No</v>
      </c>
    </row>
    <row r="4783" spans="1:27" x14ac:dyDescent="0.3">
      <c r="A4783" s="3">
        <v>42354</v>
      </c>
      <c r="B4783" s="22">
        <f>WEEKNUM(Flights[[#This Row],[Date]], 1)</f>
        <v>51</v>
      </c>
      <c r="C4783" s="22">
        <f>WEEKDAY(Flights[[#This Row],[Date]],1)</f>
        <v>4</v>
      </c>
      <c r="D4783" t="s">
        <v>644</v>
      </c>
      <c r="E4783" t="s">
        <v>1994</v>
      </c>
      <c r="F4783" t="s">
        <v>0</v>
      </c>
      <c r="G4783" t="s">
        <v>283</v>
      </c>
      <c r="H4783" t="str">
        <f>_xlfn.XLOOKUP(Flights[[#This Row],[Destination]], Airports!$A$2:$A$78, Airports!$D$2:$D$78)</f>
        <v>Fresno</v>
      </c>
      <c r="I4783" t="str" cm="1">
        <f t="array" ref="I4783">_xlfn.XLOOKUP(Flights[[#This Row],[Destination]],_xlfn._TRO_TRAILING( Airports!A:A),_xlfn._TRO_TRAILING( Airports!E:E), "Not found")</f>
        <v>CA</v>
      </c>
      <c r="J4783" s="1">
        <v>0.86388888888888893</v>
      </c>
      <c r="K4783" s="22">
        <f>HOUR(Flights[[#This Row],[Scheduled Departure]])</f>
        <v>20</v>
      </c>
      <c r="L4783" s="1">
        <v>0.86388888888888893</v>
      </c>
      <c r="M4783">
        <f>(L4783-J4783)*24*60</f>
        <v>0</v>
      </c>
      <c r="N4783" s="16">
        <f>Flights[[#This Row],[Length (min)]]/60</f>
        <v>1</v>
      </c>
      <c r="O4783">
        <v>60</v>
      </c>
      <c r="P4783">
        <v>209</v>
      </c>
      <c r="Q4783" s="18">
        <f>IFERROR(Flights[[#This Row],[Distance]]/Flights[[#This Row],[Length (hr)]], "")</f>
        <v>209</v>
      </c>
      <c r="R4783" s="1">
        <v>0.91041666666666665</v>
      </c>
      <c r="S4783" s="1" t="str">
        <f>IF(Flights[[#This Row],[Length (hr)]]&lt;2, "No meal", IF(Flights[[#This Row],[Length (hr)]]&lt;3.5, "Light meal", "Full meal"))</f>
        <v>No meal</v>
      </c>
      <c r="T4783" s="1" t="str">
        <f>IF(AND(Flights[[#This Row],[Airline]]="US Airways", Flights[[#This Row],[Meal]]="Full Meal"), "Yes", "No")</f>
        <v>No</v>
      </c>
      <c r="U4783" s="1">
        <v>0.90555555555555556</v>
      </c>
      <c r="V4783">
        <v>-7</v>
      </c>
      <c r="W4783" s="1" t="str">
        <f>IF(Flights[[#This Row],[Arrival Delay]] = "", "Cancelled", IF(Flights[[#This Row],[Arrival Delay]]&gt;15, "Delayed", "On time"))</f>
        <v>On time</v>
      </c>
      <c r="X4783" t="str">
        <f>IF(Flights[[#This Row],[Status]]&lt;&gt;"Delayed","", IF(Flights[[#This Row],[Arrival Delay]]&gt;120, "Severe", IF(Flights[[#This Row],[Arrival Delay]]&gt;60, "Major", "Moderate")))</f>
        <v/>
      </c>
      <c r="Y4783" t="b">
        <v>0</v>
      </c>
      <c r="AA4783" t="str">
        <f>IF(OR(AND(Flights[[#This Row],[Status]]="Cancelled", Flights[[#This Row],[Cancellation Reason]]="Airline/Carrier"), Flights[[#This Row],[Delay Type]]="Severe"), "Yes", "No")</f>
        <v>No</v>
      </c>
    </row>
    <row r="4784" spans="1:27" x14ac:dyDescent="0.3">
      <c r="A4784" s="3">
        <v>42355</v>
      </c>
      <c r="B4784" s="22">
        <f>WEEKNUM(Flights[[#This Row],[Date]], 1)</f>
        <v>51</v>
      </c>
      <c r="C4784" s="22">
        <f>WEEKDAY(Flights[[#This Row],[Date]],1)</f>
        <v>5</v>
      </c>
      <c r="D4784" t="s">
        <v>679</v>
      </c>
      <c r="E4784" t="s">
        <v>1990</v>
      </c>
      <c r="F4784" t="s">
        <v>0</v>
      </c>
      <c r="G4784" t="s">
        <v>293</v>
      </c>
      <c r="H4784" t="str">
        <f>_xlfn.XLOOKUP(Flights[[#This Row],[Destination]], Airports!$A$2:$A$78, Airports!$D$2:$D$78)</f>
        <v>Houston</v>
      </c>
      <c r="I4784" t="str" cm="1">
        <f t="array" ref="I4784">_xlfn.XLOOKUP(Flights[[#This Row],[Destination]],_xlfn._TRO_TRAILING( Airports!A:A),_xlfn._TRO_TRAILING( Airports!E:E), "Not found")</f>
        <v>TX</v>
      </c>
      <c r="J4784" s="1">
        <v>4.027777777777778E-2</v>
      </c>
      <c r="K4784" s="22">
        <f>HOUR(Flights[[#This Row],[Scheduled Departure]])</f>
        <v>0</v>
      </c>
      <c r="L4784" s="1">
        <v>4.3749999999999997E-2</v>
      </c>
      <c r="M4784">
        <f>(L4784-J4784)*24*60</f>
        <v>4.999999999999992</v>
      </c>
      <c r="N4784" s="16">
        <f>Flights[[#This Row],[Length (min)]]/60</f>
        <v>3</v>
      </c>
      <c r="O4784">
        <v>180</v>
      </c>
      <c r="P4784">
        <v>1379</v>
      </c>
      <c r="Q4784" s="18">
        <f>IFERROR(Flights[[#This Row],[Distance]]/Flights[[#This Row],[Length (hr)]], "")</f>
        <v>459.66666666666669</v>
      </c>
      <c r="R4784" s="1">
        <v>0.25138888888888888</v>
      </c>
      <c r="S4784" s="1" t="str">
        <f>IF(Flights[[#This Row],[Length (hr)]]&lt;2, "No meal", IF(Flights[[#This Row],[Length (hr)]]&lt;3.5, "Light meal", "Full meal"))</f>
        <v>Light meal</v>
      </c>
      <c r="T4784" s="1" t="str">
        <f>IF(AND(Flights[[#This Row],[Airline]]="US Airways", Flights[[#This Row],[Meal]]="Full Meal"), "Yes", "No")</f>
        <v>No</v>
      </c>
      <c r="U4784" s="1">
        <v>0.25208333333333333</v>
      </c>
      <c r="V4784">
        <v>1</v>
      </c>
      <c r="W4784" s="1" t="str">
        <f>IF(Flights[[#This Row],[Arrival Delay]] = "", "Cancelled", IF(Flights[[#This Row],[Arrival Delay]]&gt;15, "Delayed", "On time"))</f>
        <v>On time</v>
      </c>
      <c r="X4784" t="str">
        <f>IF(Flights[[#This Row],[Status]]&lt;&gt;"Delayed","", IF(Flights[[#This Row],[Arrival Delay]]&gt;120, "Severe", IF(Flights[[#This Row],[Arrival Delay]]&gt;60, "Major", "Moderate")))</f>
        <v/>
      </c>
      <c r="Y4784" t="b">
        <v>0</v>
      </c>
      <c r="AA4784" t="str">
        <f>IF(OR(AND(Flights[[#This Row],[Status]]="Cancelled", Flights[[#This Row],[Cancellation Reason]]="Airline/Carrier"), Flights[[#This Row],[Delay Type]]="Severe"), "Yes", "No")</f>
        <v>No</v>
      </c>
    </row>
    <row r="4785" spans="1:27" x14ac:dyDescent="0.3">
      <c r="A4785" s="3">
        <v>42355</v>
      </c>
      <c r="B4785" s="22">
        <f>WEEKNUM(Flights[[#This Row],[Date]], 1)</f>
        <v>51</v>
      </c>
      <c r="C4785" s="22">
        <f>WEEKDAY(Flights[[#This Row],[Date]],1)</f>
        <v>5</v>
      </c>
      <c r="D4785" t="s">
        <v>397</v>
      </c>
      <c r="E4785" t="s">
        <v>1994</v>
      </c>
      <c r="F4785" t="s">
        <v>0</v>
      </c>
      <c r="G4785" t="s">
        <v>339</v>
      </c>
      <c r="H4785" t="str">
        <f>_xlfn.XLOOKUP(Flights[[#This Row],[Destination]], Airports!$A$2:$A$78, Airports!$D$2:$D$78)</f>
        <v>San Diego</v>
      </c>
      <c r="I4785" t="str" cm="1">
        <f t="array" ref="I4785">_xlfn.XLOOKUP(Flights[[#This Row],[Destination]],_xlfn._TRO_TRAILING( Airports!A:A),_xlfn._TRO_TRAILING( Airports!E:E), "Not found")</f>
        <v>CA</v>
      </c>
      <c r="J4785" s="1">
        <v>0.25694444444444442</v>
      </c>
      <c r="K4785" s="22">
        <f>HOUR(Flights[[#This Row],[Scheduled Departure]])</f>
        <v>6</v>
      </c>
      <c r="L4785" s="1">
        <v>0.26041666666666669</v>
      </c>
      <c r="M4785">
        <f>(L4785-J4785)*24*60</f>
        <v>5.0000000000000622</v>
      </c>
      <c r="N4785" s="16">
        <f>Flights[[#This Row],[Length (min)]]/60</f>
        <v>0.8666666666666667</v>
      </c>
      <c r="O4785">
        <v>52</v>
      </c>
      <c r="P4785">
        <v>109</v>
      </c>
      <c r="Q4785" s="18">
        <f>IFERROR(Flights[[#This Row],[Distance]]/Flights[[#This Row],[Length (hr)]], "")</f>
        <v>125.76923076923076</v>
      </c>
      <c r="R4785" s="1">
        <v>0.29305555555555557</v>
      </c>
      <c r="S4785" s="1" t="str">
        <f>IF(Flights[[#This Row],[Length (hr)]]&lt;2, "No meal", IF(Flights[[#This Row],[Length (hr)]]&lt;3.5, "Light meal", "Full meal"))</f>
        <v>No meal</v>
      </c>
      <c r="T4785" s="1" t="str">
        <f>IF(AND(Flights[[#This Row],[Airline]]="US Airways", Flights[[#This Row],[Meal]]="Full Meal"), "Yes", "No")</f>
        <v>No</v>
      </c>
      <c r="U4785" s="1">
        <v>0.29652777777777778</v>
      </c>
      <c r="V4785">
        <v>5</v>
      </c>
      <c r="W4785" s="1" t="str">
        <f>IF(Flights[[#This Row],[Arrival Delay]] = "", "Cancelled", IF(Flights[[#This Row],[Arrival Delay]]&gt;15, "Delayed", "On time"))</f>
        <v>On time</v>
      </c>
      <c r="X4785" t="str">
        <f>IF(Flights[[#This Row],[Status]]&lt;&gt;"Delayed","", IF(Flights[[#This Row],[Arrival Delay]]&gt;120, "Severe", IF(Flights[[#This Row],[Arrival Delay]]&gt;60, "Major", "Moderate")))</f>
        <v/>
      </c>
      <c r="Y4785" t="b">
        <v>0</v>
      </c>
      <c r="AA4785" t="str">
        <f>IF(OR(AND(Flights[[#This Row],[Status]]="Cancelled", Flights[[#This Row],[Cancellation Reason]]="Airline/Carrier"), Flights[[#This Row],[Delay Type]]="Severe"), "Yes", "No")</f>
        <v>No</v>
      </c>
    </row>
    <row r="4786" spans="1:27" x14ac:dyDescent="0.3">
      <c r="A4786" s="3">
        <v>42355</v>
      </c>
      <c r="B4786" s="22">
        <f>WEEKNUM(Flights[[#This Row],[Date]], 1)</f>
        <v>51</v>
      </c>
      <c r="C4786" s="22">
        <f>WEEKDAY(Flights[[#This Row],[Date]],1)</f>
        <v>5</v>
      </c>
      <c r="D4786" t="s">
        <v>799</v>
      </c>
      <c r="E4786" t="s">
        <v>1989</v>
      </c>
      <c r="F4786" t="s">
        <v>0</v>
      </c>
      <c r="G4786" t="s">
        <v>344</v>
      </c>
      <c r="H4786" t="str">
        <f>_xlfn.XLOOKUP(Flights[[#This Row],[Destination]], Airports!$A$2:$A$78, Airports!$D$2:$D$78)</f>
        <v>Seattle</v>
      </c>
      <c r="I4786" t="str" cm="1">
        <f t="array" ref="I4786">_xlfn.XLOOKUP(Flights[[#This Row],[Destination]],_xlfn._TRO_TRAILING( Airports!A:A),_xlfn._TRO_TRAILING( Airports!E:E), "Not found")</f>
        <v>WA</v>
      </c>
      <c r="J4786" s="1">
        <v>0.28125</v>
      </c>
      <c r="K4786" s="22">
        <f>HOUR(Flights[[#This Row],[Scheduled Departure]])</f>
        <v>6</v>
      </c>
      <c r="L4786" s="1">
        <v>0.27986111111111112</v>
      </c>
      <c r="M4786">
        <f>(L4786-J4786)*24*60</f>
        <v>-1.9999999999999929</v>
      </c>
      <c r="N4786" s="16">
        <f>Flights[[#This Row],[Length (min)]]/60</f>
        <v>2.7333333333333334</v>
      </c>
      <c r="O4786">
        <v>164</v>
      </c>
      <c r="P4786">
        <v>954</v>
      </c>
      <c r="Q4786" s="18">
        <f>IFERROR(Flights[[#This Row],[Distance]]/Flights[[#This Row],[Length (hr)]], "")</f>
        <v>349.02439024390242</v>
      </c>
      <c r="R4786" s="1">
        <v>0.40138888888888891</v>
      </c>
      <c r="S4786" s="1" t="str">
        <f>IF(Flights[[#This Row],[Length (hr)]]&lt;2, "No meal", IF(Flights[[#This Row],[Length (hr)]]&lt;3.5, "Light meal", "Full meal"))</f>
        <v>Light meal</v>
      </c>
      <c r="T4786" s="1" t="str">
        <f>IF(AND(Flights[[#This Row],[Airline]]="US Airways", Flights[[#This Row],[Meal]]="Full Meal"), "Yes", "No")</f>
        <v>No</v>
      </c>
      <c r="U4786" s="1">
        <v>0.39374999999999999</v>
      </c>
      <c r="V4786">
        <v>-11</v>
      </c>
      <c r="W4786" s="1" t="str">
        <f>IF(Flights[[#This Row],[Arrival Delay]] = "", "Cancelled", IF(Flights[[#This Row],[Arrival Delay]]&gt;15, "Delayed", "On time"))</f>
        <v>On time</v>
      </c>
      <c r="X4786" t="str">
        <f>IF(Flights[[#This Row],[Status]]&lt;&gt;"Delayed","", IF(Flights[[#This Row],[Arrival Delay]]&gt;120, "Severe", IF(Flights[[#This Row],[Arrival Delay]]&gt;60, "Major", "Moderate")))</f>
        <v/>
      </c>
      <c r="Y4786" t="b">
        <v>0</v>
      </c>
      <c r="AA4786" t="str">
        <f>IF(OR(AND(Flights[[#This Row],[Status]]="Cancelled", Flights[[#This Row],[Cancellation Reason]]="Airline/Carrier"), Flights[[#This Row],[Delay Type]]="Severe"), "Yes", "No")</f>
        <v>No</v>
      </c>
    </row>
    <row r="4787" spans="1:27" x14ac:dyDescent="0.3">
      <c r="A4787" s="3">
        <v>42355</v>
      </c>
      <c r="B4787" s="22">
        <f>WEEKNUM(Flights[[#This Row],[Date]], 1)</f>
        <v>51</v>
      </c>
      <c r="C4787" s="22">
        <f>WEEKDAY(Flights[[#This Row],[Date]],1)</f>
        <v>5</v>
      </c>
      <c r="D4787" t="s">
        <v>1439</v>
      </c>
      <c r="E4787" t="s">
        <v>1995</v>
      </c>
      <c r="F4787" t="s">
        <v>0</v>
      </c>
      <c r="G4787" t="s">
        <v>9</v>
      </c>
      <c r="H4787" t="str">
        <f>_xlfn.XLOOKUP(Flights[[#This Row],[Destination]], Airports!$A$2:$A$78, Airports!$D$2:$D$78)</f>
        <v>San Francisco</v>
      </c>
      <c r="I4787" t="str" cm="1">
        <f t="array" ref="I4787">_xlfn.XLOOKUP(Flights[[#This Row],[Destination]],_xlfn._TRO_TRAILING( Airports!A:A),_xlfn._TRO_TRAILING( Airports!E:E), "Not found")</f>
        <v>CA</v>
      </c>
      <c r="J4787" s="1">
        <v>0.2986111111111111</v>
      </c>
      <c r="K4787" s="22">
        <f>HOUR(Flights[[#This Row],[Scheduled Departure]])</f>
        <v>7</v>
      </c>
      <c r="L4787" s="1">
        <v>0.29583333333333334</v>
      </c>
      <c r="M4787">
        <f>(L4787-J4787)*24*60</f>
        <v>-3.9999999999999858</v>
      </c>
      <c r="N4787" s="16">
        <f>Flights[[#This Row],[Length (min)]]/60</f>
        <v>1.45</v>
      </c>
      <c r="O4787">
        <v>87</v>
      </c>
      <c r="P4787">
        <v>337</v>
      </c>
      <c r="Q4787" s="18">
        <f>IFERROR(Flights[[#This Row],[Distance]]/Flights[[#This Row],[Length (hr)]], "")</f>
        <v>232.41379310344828</v>
      </c>
      <c r="R4787" s="1">
        <v>0.35069444444444442</v>
      </c>
      <c r="S4787" s="1" t="str">
        <f>IF(Flights[[#This Row],[Length (hr)]]&lt;2, "No meal", IF(Flights[[#This Row],[Length (hr)]]&lt;3.5, "Light meal", "Full meal"))</f>
        <v>No meal</v>
      </c>
      <c r="T4787" s="1" t="str">
        <f>IF(AND(Flights[[#This Row],[Airline]]="US Airways", Flights[[#This Row],[Meal]]="Full Meal"), "Yes", "No")</f>
        <v>No</v>
      </c>
      <c r="U4787" s="1">
        <v>0.35625000000000001</v>
      </c>
      <c r="V4787">
        <v>8</v>
      </c>
      <c r="W4787" s="1" t="str">
        <f>IF(Flights[[#This Row],[Arrival Delay]] = "", "Cancelled", IF(Flights[[#This Row],[Arrival Delay]]&gt;15, "Delayed", "On time"))</f>
        <v>On time</v>
      </c>
      <c r="X4787" t="str">
        <f>IF(Flights[[#This Row],[Status]]&lt;&gt;"Delayed","", IF(Flights[[#This Row],[Arrival Delay]]&gt;120, "Severe", IF(Flights[[#This Row],[Arrival Delay]]&gt;60, "Major", "Moderate")))</f>
        <v/>
      </c>
      <c r="Y4787" t="b">
        <v>0</v>
      </c>
      <c r="AA4787" t="str">
        <f>IF(OR(AND(Flights[[#This Row],[Status]]="Cancelled", Flights[[#This Row],[Cancellation Reason]]="Airline/Carrier"), Flights[[#This Row],[Delay Type]]="Severe"), "Yes", "No")</f>
        <v>No</v>
      </c>
    </row>
    <row r="4788" spans="1:27" x14ac:dyDescent="0.3">
      <c r="A4788" s="3">
        <v>42355</v>
      </c>
      <c r="B4788" s="22">
        <f>WEEKNUM(Flights[[#This Row],[Date]], 1)</f>
        <v>51</v>
      </c>
      <c r="C4788" s="22">
        <f>WEEKDAY(Flights[[#This Row],[Date]],1)</f>
        <v>5</v>
      </c>
      <c r="D4788" t="s">
        <v>165</v>
      </c>
      <c r="E4788" t="s">
        <v>1987</v>
      </c>
      <c r="F4788" t="s">
        <v>0</v>
      </c>
      <c r="G4788" t="s">
        <v>2</v>
      </c>
      <c r="H4788" t="str">
        <f>_xlfn.XLOOKUP(Flights[[#This Row],[Destination]], Airports!$A$2:$A$78, Airports!$D$2:$D$78)</f>
        <v>Miami</v>
      </c>
      <c r="I4788" t="str" cm="1">
        <f t="array" ref="I4788">_xlfn.XLOOKUP(Flights[[#This Row],[Destination]],_xlfn._TRO_TRAILING( Airports!A:A),_xlfn._TRO_TRAILING( Airports!E:E), "Not found")</f>
        <v>FL</v>
      </c>
      <c r="J4788" s="1">
        <v>0.31597222222222221</v>
      </c>
      <c r="K4788" s="22">
        <f>HOUR(Flights[[#This Row],[Scheduled Departure]])</f>
        <v>7</v>
      </c>
      <c r="L4788" s="1">
        <v>0.34583333333333333</v>
      </c>
      <c r="M4788">
        <f>(L4788-J4788)*24*60</f>
        <v>43.000000000000007</v>
      </c>
      <c r="N4788" s="16">
        <f>Flights[[#This Row],[Length (min)]]/60</f>
        <v>4.7666666666666666</v>
      </c>
      <c r="O4788">
        <v>286</v>
      </c>
      <c r="P4788">
        <v>2342</v>
      </c>
      <c r="Q4788" s="18">
        <f>IFERROR(Flights[[#This Row],[Distance]]/Flights[[#This Row],[Length (hr)]], "")</f>
        <v>491.32867132867136</v>
      </c>
      <c r="R4788" s="1">
        <v>0.64166666666666672</v>
      </c>
      <c r="S4788" s="1" t="str">
        <f>IF(Flights[[#This Row],[Length (hr)]]&lt;2, "No meal", IF(Flights[[#This Row],[Length (hr)]]&lt;3.5, "Light meal", "Full meal"))</f>
        <v>Full meal</v>
      </c>
      <c r="T4788" s="1" t="str">
        <f>IF(AND(Flights[[#This Row],[Airline]]="US Airways", Flights[[#This Row],[Meal]]="Full Meal"), "Yes", "No")</f>
        <v>No</v>
      </c>
      <c r="U4788" s="1">
        <v>0.6694444444444444</v>
      </c>
      <c r="V4788">
        <v>40</v>
      </c>
      <c r="W4788" s="1" t="str">
        <f>IF(Flights[[#This Row],[Arrival Delay]] = "", "Cancelled", IF(Flights[[#This Row],[Arrival Delay]]&gt;15, "Delayed", "On time"))</f>
        <v>Delayed</v>
      </c>
      <c r="X4788" t="str">
        <f>IF(Flights[[#This Row],[Status]]&lt;&gt;"Delayed","", IF(Flights[[#This Row],[Arrival Delay]]&gt;120, "Severe", IF(Flights[[#This Row],[Arrival Delay]]&gt;60, "Major", "Moderate")))</f>
        <v>Moderate</v>
      </c>
      <c r="Y4788" t="b">
        <v>0</v>
      </c>
      <c r="AA4788" t="str">
        <f>IF(OR(AND(Flights[[#This Row],[Status]]="Cancelled", Flights[[#This Row],[Cancellation Reason]]="Airline/Carrier"), Flights[[#This Row],[Delay Type]]="Severe"), "Yes", "No")</f>
        <v>No</v>
      </c>
    </row>
    <row r="4789" spans="1:27" x14ac:dyDescent="0.3">
      <c r="A4789" s="3">
        <v>42355</v>
      </c>
      <c r="B4789" s="22">
        <f>WEEKNUM(Flights[[#This Row],[Date]], 1)</f>
        <v>51</v>
      </c>
      <c r="C4789" s="22">
        <f>WEEKDAY(Flights[[#This Row],[Date]],1)</f>
        <v>5</v>
      </c>
      <c r="D4789" t="s">
        <v>1930</v>
      </c>
      <c r="E4789" t="s">
        <v>1995</v>
      </c>
      <c r="F4789" t="s">
        <v>0</v>
      </c>
      <c r="G4789" t="s">
        <v>318</v>
      </c>
      <c r="H4789" t="str">
        <f>_xlfn.XLOOKUP(Flights[[#This Row],[Destination]], Airports!$A$2:$A$78, Airports!$D$2:$D$78)</f>
        <v>Oakland</v>
      </c>
      <c r="I4789" t="str" cm="1">
        <f t="array" ref="I4789">_xlfn.XLOOKUP(Flights[[#This Row],[Destination]],_xlfn._TRO_TRAILING( Airports!A:A),_xlfn._TRO_TRAILING( Airports!E:E), "Not found")</f>
        <v>CA</v>
      </c>
      <c r="J4789" s="1">
        <v>0.31944444444444442</v>
      </c>
      <c r="K4789" s="22">
        <f>HOUR(Flights[[#This Row],[Scheduled Departure]])</f>
        <v>7</v>
      </c>
      <c r="L4789" s="1">
        <v>0.31805555555555554</v>
      </c>
      <c r="M4789">
        <f>(L4789-J4789)*24*60</f>
        <v>-1.9999999999999929</v>
      </c>
      <c r="N4789" s="16">
        <f>Flights[[#This Row],[Length (min)]]/60</f>
        <v>1.1833333333333333</v>
      </c>
      <c r="O4789">
        <v>71</v>
      </c>
      <c r="P4789">
        <v>337</v>
      </c>
      <c r="Q4789" s="18">
        <f>IFERROR(Flights[[#This Row],[Distance]]/Flights[[#This Row],[Length (hr)]], "")</f>
        <v>284.78873239436621</v>
      </c>
      <c r="R4789" s="1">
        <v>0.37152777777777779</v>
      </c>
      <c r="S4789" s="1" t="str">
        <f>IF(Flights[[#This Row],[Length (hr)]]&lt;2, "No meal", IF(Flights[[#This Row],[Length (hr)]]&lt;3.5, "Light meal", "Full meal"))</f>
        <v>No meal</v>
      </c>
      <c r="T4789" s="1" t="str">
        <f>IF(AND(Flights[[#This Row],[Airline]]="US Airways", Flights[[#This Row],[Meal]]="Full Meal"), "Yes", "No")</f>
        <v>No</v>
      </c>
      <c r="U4789" s="1">
        <v>0.36736111111111114</v>
      </c>
      <c r="V4789">
        <v>-6</v>
      </c>
      <c r="W4789" s="1" t="str">
        <f>IF(Flights[[#This Row],[Arrival Delay]] = "", "Cancelled", IF(Flights[[#This Row],[Arrival Delay]]&gt;15, "Delayed", "On time"))</f>
        <v>On time</v>
      </c>
      <c r="X4789" t="str">
        <f>IF(Flights[[#This Row],[Status]]&lt;&gt;"Delayed","", IF(Flights[[#This Row],[Arrival Delay]]&gt;120, "Severe", IF(Flights[[#This Row],[Arrival Delay]]&gt;60, "Major", "Moderate")))</f>
        <v/>
      </c>
      <c r="Y4789" t="b">
        <v>0</v>
      </c>
      <c r="AA4789" t="str">
        <f>IF(OR(AND(Flights[[#This Row],[Status]]="Cancelled", Flights[[#This Row],[Cancellation Reason]]="Airline/Carrier"), Flights[[#This Row],[Delay Type]]="Severe"), "Yes", "No")</f>
        <v>No</v>
      </c>
    </row>
    <row r="4790" spans="1:27" x14ac:dyDescent="0.3">
      <c r="A4790" s="3">
        <v>42355</v>
      </c>
      <c r="B4790" s="22">
        <f>WEEKNUM(Flights[[#This Row],[Date]], 1)</f>
        <v>51</v>
      </c>
      <c r="C4790" s="22">
        <f>WEEKDAY(Flights[[#This Row],[Date]],1)</f>
        <v>5</v>
      </c>
      <c r="D4790" t="s">
        <v>1354</v>
      </c>
      <c r="E4790" t="s">
        <v>1995</v>
      </c>
      <c r="F4790" t="s">
        <v>0</v>
      </c>
      <c r="G4790" t="s">
        <v>340</v>
      </c>
      <c r="H4790" t="str">
        <f>_xlfn.XLOOKUP(Flights[[#This Row],[Destination]], Airports!$A$2:$A$78, Airports!$D$2:$D$78)</f>
        <v>San Antonio</v>
      </c>
      <c r="I4790" t="str" cm="1">
        <f t="array" ref="I4790">_xlfn.XLOOKUP(Flights[[#This Row],[Destination]],_xlfn._TRO_TRAILING( Airports!A:A),_xlfn._TRO_TRAILING( Airports!E:E), "Not found")</f>
        <v>TX</v>
      </c>
      <c r="J4790" s="1">
        <v>0.40277777777777779</v>
      </c>
      <c r="K4790" s="22">
        <f>HOUR(Flights[[#This Row],[Scheduled Departure]])</f>
        <v>9</v>
      </c>
      <c r="L4790" s="1">
        <v>0.4284722222222222</v>
      </c>
      <c r="M4790">
        <f>(L4790-J4790)*24*60</f>
        <v>36.99999999999995</v>
      </c>
      <c r="N4790" s="16">
        <f>Flights[[#This Row],[Length (min)]]/60</f>
        <v>2.7166666666666668</v>
      </c>
      <c r="O4790">
        <v>163</v>
      </c>
      <c r="P4790">
        <v>1211</v>
      </c>
      <c r="Q4790" s="18">
        <f>IFERROR(Flights[[#This Row],[Distance]]/Flights[[#This Row],[Length (hr)]], "")</f>
        <v>445.76687116564415</v>
      </c>
      <c r="R4790" s="1">
        <v>0.60069444444444442</v>
      </c>
      <c r="S4790" s="1" t="str">
        <f>IF(Flights[[#This Row],[Length (hr)]]&lt;2, "No meal", IF(Flights[[#This Row],[Length (hr)]]&lt;3.5, "Light meal", "Full meal"))</f>
        <v>Light meal</v>
      </c>
      <c r="T4790" s="1" t="str">
        <f>IF(AND(Flights[[#This Row],[Airline]]="US Airways", Flights[[#This Row],[Meal]]="Full Meal"), "Yes", "No")</f>
        <v>No</v>
      </c>
      <c r="U4790" s="1">
        <v>0.625</v>
      </c>
      <c r="V4790">
        <v>35</v>
      </c>
      <c r="W4790" s="1" t="str">
        <f>IF(Flights[[#This Row],[Arrival Delay]] = "", "Cancelled", IF(Flights[[#This Row],[Arrival Delay]]&gt;15, "Delayed", "On time"))</f>
        <v>Delayed</v>
      </c>
      <c r="X4790" t="str">
        <f>IF(Flights[[#This Row],[Status]]&lt;&gt;"Delayed","", IF(Flights[[#This Row],[Arrival Delay]]&gt;120, "Severe", IF(Flights[[#This Row],[Arrival Delay]]&gt;60, "Major", "Moderate")))</f>
        <v>Moderate</v>
      </c>
      <c r="Y4790" t="b">
        <v>0</v>
      </c>
      <c r="AA4790" t="str">
        <f>IF(OR(AND(Flights[[#This Row],[Status]]="Cancelled", Flights[[#This Row],[Cancellation Reason]]="Airline/Carrier"), Flights[[#This Row],[Delay Type]]="Severe"), "Yes", "No")</f>
        <v>No</v>
      </c>
    </row>
    <row r="4791" spans="1:27" x14ac:dyDescent="0.3">
      <c r="A4791" s="3">
        <v>42355</v>
      </c>
      <c r="B4791" s="22">
        <f>WEEKNUM(Flights[[#This Row],[Date]], 1)</f>
        <v>51</v>
      </c>
      <c r="C4791" s="22">
        <f>WEEKDAY(Flights[[#This Row],[Date]],1)</f>
        <v>5</v>
      </c>
      <c r="D4791" t="s">
        <v>62</v>
      </c>
      <c r="E4791" t="s">
        <v>1987</v>
      </c>
      <c r="F4791" t="s">
        <v>0</v>
      </c>
      <c r="G4791" t="s">
        <v>17</v>
      </c>
      <c r="H4791" t="str">
        <f>_xlfn.XLOOKUP(Flights[[#This Row],[Destination]], Airports!$A$2:$A$78, Airports!$D$2:$D$78)</f>
        <v>Honolulu</v>
      </c>
      <c r="I4791" t="str" cm="1">
        <f t="array" ref="I4791">_xlfn.XLOOKUP(Flights[[#This Row],[Destination]],_xlfn._TRO_TRAILING( Airports!A:A),_xlfn._TRO_TRAILING( Airports!E:E), "Not found")</f>
        <v>HI</v>
      </c>
      <c r="J4791" s="1">
        <v>0.40972222222222221</v>
      </c>
      <c r="K4791" s="22">
        <f>HOUR(Flights[[#This Row],[Scheduled Departure]])</f>
        <v>9</v>
      </c>
      <c r="L4791" s="1">
        <v>0.40763888888888888</v>
      </c>
      <c r="M4791">
        <f>(L4791-J4791)*24*60</f>
        <v>-2.9999999999999893</v>
      </c>
      <c r="N4791" s="16">
        <f>Flights[[#This Row],[Length (min)]]/60</f>
        <v>5.9</v>
      </c>
      <c r="O4791">
        <v>354</v>
      </c>
      <c r="P4791">
        <v>2556</v>
      </c>
      <c r="Q4791" s="18">
        <f>IFERROR(Flights[[#This Row],[Distance]]/Flights[[#This Row],[Length (hr)]], "")</f>
        <v>433.22033898305079</v>
      </c>
      <c r="R4791" s="1">
        <v>0.5805555555555556</v>
      </c>
      <c r="S4791" s="1" t="str">
        <f>IF(Flights[[#This Row],[Length (hr)]]&lt;2, "No meal", IF(Flights[[#This Row],[Length (hr)]]&lt;3.5, "Light meal", "Full meal"))</f>
        <v>Full meal</v>
      </c>
      <c r="T4791" s="1" t="str">
        <f>IF(AND(Flights[[#This Row],[Airline]]="US Airways", Flights[[#This Row],[Meal]]="Full Meal"), "Yes", "No")</f>
        <v>No</v>
      </c>
      <c r="U4791" s="1">
        <v>0.57013888888888886</v>
      </c>
      <c r="V4791">
        <v>-15</v>
      </c>
      <c r="W4791" s="1" t="str">
        <f>IF(Flights[[#This Row],[Arrival Delay]] = "", "Cancelled", IF(Flights[[#This Row],[Arrival Delay]]&gt;15, "Delayed", "On time"))</f>
        <v>On time</v>
      </c>
      <c r="X4791" t="str">
        <f>IF(Flights[[#This Row],[Status]]&lt;&gt;"Delayed","", IF(Flights[[#This Row],[Arrival Delay]]&gt;120, "Severe", IF(Flights[[#This Row],[Arrival Delay]]&gt;60, "Major", "Moderate")))</f>
        <v/>
      </c>
      <c r="Y4791" t="b">
        <v>0</v>
      </c>
      <c r="AA4791" t="str">
        <f>IF(OR(AND(Flights[[#This Row],[Status]]="Cancelled", Flights[[#This Row],[Cancellation Reason]]="Airline/Carrier"), Flights[[#This Row],[Delay Type]]="Severe"), "Yes", "No")</f>
        <v>No</v>
      </c>
    </row>
    <row r="4792" spans="1:27" x14ac:dyDescent="0.3">
      <c r="A4792" s="3">
        <v>42355</v>
      </c>
      <c r="B4792" s="22">
        <f>WEEKNUM(Flights[[#This Row],[Date]], 1)</f>
        <v>51</v>
      </c>
      <c r="C4792" s="22">
        <f>WEEKDAY(Flights[[#This Row],[Date]],1)</f>
        <v>5</v>
      </c>
      <c r="D4792" t="s">
        <v>1484</v>
      </c>
      <c r="E4792" t="s">
        <v>1989</v>
      </c>
      <c r="F4792" t="s">
        <v>0</v>
      </c>
      <c r="G4792" t="s">
        <v>9</v>
      </c>
      <c r="H4792" t="str">
        <f>_xlfn.XLOOKUP(Flights[[#This Row],[Destination]], Airports!$A$2:$A$78, Airports!$D$2:$D$78)</f>
        <v>San Francisco</v>
      </c>
      <c r="I4792" t="str" cm="1">
        <f t="array" ref="I4792">_xlfn.XLOOKUP(Flights[[#This Row],[Destination]],_xlfn._TRO_TRAILING( Airports!A:A),_xlfn._TRO_TRAILING( Airports!E:E), "Not found")</f>
        <v>CA</v>
      </c>
      <c r="J4792" s="1">
        <v>0.45833333333333331</v>
      </c>
      <c r="K4792" s="22">
        <f>HOUR(Flights[[#This Row],[Scheduled Departure]])</f>
        <v>11</v>
      </c>
      <c r="L4792" s="1">
        <v>0.45624999999999999</v>
      </c>
      <c r="M4792">
        <f>(L4792-J4792)*24*60</f>
        <v>-2.9999999999999893</v>
      </c>
      <c r="N4792" s="16">
        <f>Flights[[#This Row],[Length (min)]]/60</f>
        <v>1.5</v>
      </c>
      <c r="O4792">
        <v>90</v>
      </c>
      <c r="P4792">
        <v>337</v>
      </c>
      <c r="Q4792" s="18">
        <f>IFERROR(Flights[[#This Row],[Distance]]/Flights[[#This Row],[Length (hr)]], "")</f>
        <v>224.66666666666666</v>
      </c>
      <c r="R4792" s="1">
        <v>0.51736111111111116</v>
      </c>
      <c r="S4792" s="1" t="str">
        <f>IF(Flights[[#This Row],[Length (hr)]]&lt;2, "No meal", IF(Flights[[#This Row],[Length (hr)]]&lt;3.5, "Light meal", "Full meal"))</f>
        <v>No meal</v>
      </c>
      <c r="T4792" s="1" t="str">
        <f>IF(AND(Flights[[#This Row],[Airline]]="US Airways", Flights[[#This Row],[Meal]]="Full Meal"), "Yes", "No")</f>
        <v>No</v>
      </c>
      <c r="U4792" s="1">
        <v>0.51875000000000004</v>
      </c>
      <c r="V4792">
        <v>2</v>
      </c>
      <c r="W4792" s="1" t="str">
        <f>IF(Flights[[#This Row],[Arrival Delay]] = "", "Cancelled", IF(Flights[[#This Row],[Arrival Delay]]&gt;15, "Delayed", "On time"))</f>
        <v>On time</v>
      </c>
      <c r="X4792" t="str">
        <f>IF(Flights[[#This Row],[Status]]&lt;&gt;"Delayed","", IF(Flights[[#This Row],[Arrival Delay]]&gt;120, "Severe", IF(Flights[[#This Row],[Arrival Delay]]&gt;60, "Major", "Moderate")))</f>
        <v/>
      </c>
      <c r="Y4792" t="b">
        <v>0</v>
      </c>
      <c r="AA4792" t="str">
        <f>IF(OR(AND(Flights[[#This Row],[Status]]="Cancelled", Flights[[#This Row],[Cancellation Reason]]="Airline/Carrier"), Flights[[#This Row],[Delay Type]]="Severe"), "Yes", "No")</f>
        <v>No</v>
      </c>
    </row>
    <row r="4793" spans="1:27" x14ac:dyDescent="0.3">
      <c r="A4793" s="3">
        <v>42355</v>
      </c>
      <c r="B4793" s="22">
        <f>WEEKNUM(Flights[[#This Row],[Date]], 1)</f>
        <v>51</v>
      </c>
      <c r="C4793" s="22">
        <f>WEEKDAY(Flights[[#This Row],[Date]],1)</f>
        <v>5</v>
      </c>
      <c r="D4793" t="s">
        <v>1841</v>
      </c>
      <c r="E4793" t="s">
        <v>1995</v>
      </c>
      <c r="F4793" t="s">
        <v>0</v>
      </c>
      <c r="G4793" t="s">
        <v>15</v>
      </c>
      <c r="H4793" t="str">
        <f>_xlfn.XLOOKUP(Flights[[#This Row],[Destination]], Airports!$A$2:$A$78, Airports!$D$2:$D$78)</f>
        <v>Las Vegas</v>
      </c>
      <c r="I4793" t="str" cm="1">
        <f t="array" ref="I4793">_xlfn.XLOOKUP(Flights[[#This Row],[Destination]],_xlfn._TRO_TRAILING( Airports!A:A),_xlfn._TRO_TRAILING( Airports!E:E), "Not found")</f>
        <v>NV</v>
      </c>
      <c r="J4793" s="1">
        <v>0.53472222222222221</v>
      </c>
      <c r="K4793" s="22">
        <f>HOUR(Flights[[#This Row],[Scheduled Departure]])</f>
        <v>12</v>
      </c>
      <c r="L4793" s="1">
        <v>0.54652777777777772</v>
      </c>
      <c r="M4793">
        <f>(L4793-J4793)*24*60</f>
        <v>16.99999999999994</v>
      </c>
      <c r="N4793" s="16">
        <f>Flights[[#This Row],[Length (min)]]/60</f>
        <v>1.0833333333333333</v>
      </c>
      <c r="O4793">
        <v>65</v>
      </c>
      <c r="P4793">
        <v>236</v>
      </c>
      <c r="Q4793" s="18">
        <f>IFERROR(Flights[[#This Row],[Distance]]/Flights[[#This Row],[Length (hr)]], "")</f>
        <v>217.84615384615387</v>
      </c>
      <c r="R4793" s="1">
        <v>0.57638888888888884</v>
      </c>
      <c r="S4793" s="1" t="str">
        <f>IF(Flights[[#This Row],[Length (hr)]]&lt;2, "No meal", IF(Flights[[#This Row],[Length (hr)]]&lt;3.5, "Light meal", "Full meal"))</f>
        <v>No meal</v>
      </c>
      <c r="T4793" s="1" t="str">
        <f>IF(AND(Flights[[#This Row],[Airline]]="US Airways", Flights[[#This Row],[Meal]]="Full Meal"), "Yes", "No")</f>
        <v>No</v>
      </c>
      <c r="U4793" s="1">
        <v>0.59166666666666667</v>
      </c>
      <c r="V4793">
        <v>22</v>
      </c>
      <c r="W4793" s="1" t="str">
        <f>IF(Flights[[#This Row],[Arrival Delay]] = "", "Cancelled", IF(Flights[[#This Row],[Arrival Delay]]&gt;15, "Delayed", "On time"))</f>
        <v>Delayed</v>
      </c>
      <c r="X4793" t="str">
        <f>IF(Flights[[#This Row],[Status]]&lt;&gt;"Delayed","", IF(Flights[[#This Row],[Arrival Delay]]&gt;120, "Severe", IF(Flights[[#This Row],[Arrival Delay]]&gt;60, "Major", "Moderate")))</f>
        <v>Moderate</v>
      </c>
      <c r="Y4793" t="b">
        <v>0</v>
      </c>
      <c r="AA4793" t="str">
        <f>IF(OR(AND(Flights[[#This Row],[Status]]="Cancelled", Flights[[#This Row],[Cancellation Reason]]="Airline/Carrier"), Flights[[#This Row],[Delay Type]]="Severe"), "Yes", "No")</f>
        <v>No</v>
      </c>
    </row>
    <row r="4794" spans="1:27" x14ac:dyDescent="0.3">
      <c r="A4794" s="3">
        <v>42355</v>
      </c>
      <c r="B4794" s="22">
        <f>WEEKNUM(Flights[[#This Row],[Date]], 1)</f>
        <v>51</v>
      </c>
      <c r="C4794" s="22">
        <f>WEEKDAY(Flights[[#This Row],[Date]],1)</f>
        <v>5</v>
      </c>
      <c r="D4794" t="s">
        <v>1412</v>
      </c>
      <c r="E4794" t="s">
        <v>1990</v>
      </c>
      <c r="F4794" t="s">
        <v>0</v>
      </c>
      <c r="G4794" t="s">
        <v>4</v>
      </c>
      <c r="H4794" t="str">
        <f>_xlfn.XLOOKUP(Flights[[#This Row],[Destination]], Airports!$A$2:$A$78, Airports!$D$2:$D$78)</f>
        <v>Chicago</v>
      </c>
      <c r="I4794" t="str" cm="1">
        <f t="array" ref="I4794">_xlfn.XLOOKUP(Flights[[#This Row],[Destination]],_xlfn._TRO_TRAILING( Airports!A:A),_xlfn._TRO_TRAILING( Airports!E:E), "Not found")</f>
        <v>IL</v>
      </c>
      <c r="J4794" s="1">
        <v>0.58194444444444449</v>
      </c>
      <c r="K4794" s="22">
        <f>HOUR(Flights[[#This Row],[Scheduled Departure]])</f>
        <v>13</v>
      </c>
      <c r="L4794" s="1">
        <v>0.5805555555555556</v>
      </c>
      <c r="M4794">
        <f>(L4794-J4794)*24*60</f>
        <v>-1.9999999999999929</v>
      </c>
      <c r="N4794" s="16">
        <f>Flights[[#This Row],[Length (min)]]/60</f>
        <v>3.9333333333333331</v>
      </c>
      <c r="O4794">
        <v>236</v>
      </c>
      <c r="P4794">
        <v>1744</v>
      </c>
      <c r="Q4794" s="18">
        <f>IFERROR(Flights[[#This Row],[Distance]]/Flights[[#This Row],[Length (hr)]], "")</f>
        <v>443.38983050847457</v>
      </c>
      <c r="R4794" s="1">
        <v>0.83958333333333335</v>
      </c>
      <c r="S4794" s="1" t="str">
        <f>IF(Flights[[#This Row],[Length (hr)]]&lt;2, "No meal", IF(Flights[[#This Row],[Length (hr)]]&lt;3.5, "Light meal", "Full meal"))</f>
        <v>Full meal</v>
      </c>
      <c r="T4794" s="1" t="str">
        <f>IF(AND(Flights[[#This Row],[Airline]]="US Airways", Flights[[#This Row],[Meal]]="Full Meal"), "Yes", "No")</f>
        <v>No</v>
      </c>
      <c r="U4794" s="1">
        <v>0.82777777777777772</v>
      </c>
      <c r="V4794">
        <v>-17</v>
      </c>
      <c r="W4794" s="1" t="str">
        <f>IF(Flights[[#This Row],[Arrival Delay]] = "", "Cancelled", IF(Flights[[#This Row],[Arrival Delay]]&gt;15, "Delayed", "On time"))</f>
        <v>On time</v>
      </c>
      <c r="X4794" t="str">
        <f>IF(Flights[[#This Row],[Status]]&lt;&gt;"Delayed","", IF(Flights[[#This Row],[Arrival Delay]]&gt;120, "Severe", IF(Flights[[#This Row],[Arrival Delay]]&gt;60, "Major", "Moderate")))</f>
        <v/>
      </c>
      <c r="Y4794" t="b">
        <v>0</v>
      </c>
      <c r="AA4794" t="str">
        <f>IF(OR(AND(Flights[[#This Row],[Status]]="Cancelled", Flights[[#This Row],[Cancellation Reason]]="Airline/Carrier"), Flights[[#This Row],[Delay Type]]="Severe"), "Yes", "No")</f>
        <v>No</v>
      </c>
    </row>
    <row r="4795" spans="1:27" x14ac:dyDescent="0.3">
      <c r="A4795" s="3">
        <v>42355</v>
      </c>
      <c r="B4795" s="22">
        <f>WEEKNUM(Flights[[#This Row],[Date]], 1)</f>
        <v>51</v>
      </c>
      <c r="C4795" s="22">
        <f>WEEKDAY(Flights[[#This Row],[Date]],1)</f>
        <v>5</v>
      </c>
      <c r="D4795" t="s">
        <v>213</v>
      </c>
      <c r="E4795" t="s">
        <v>1987</v>
      </c>
      <c r="F4795" t="s">
        <v>0</v>
      </c>
      <c r="G4795" t="s">
        <v>26</v>
      </c>
      <c r="H4795" t="str">
        <f>_xlfn.XLOOKUP(Flights[[#This Row],[Destination]], Airports!$A$2:$A$78, Airports!$D$2:$D$78)</f>
        <v>Atlanta</v>
      </c>
      <c r="I4795" t="str" cm="1">
        <f t="array" ref="I4795">_xlfn.XLOOKUP(Flights[[#This Row],[Destination]],_xlfn._TRO_TRAILING( Airports!A:A),_xlfn._TRO_TRAILING( Airports!E:E), "Not found")</f>
        <v>GA</v>
      </c>
      <c r="J4795" s="1">
        <v>0.66666666666666663</v>
      </c>
      <c r="K4795" s="22">
        <f>HOUR(Flights[[#This Row],[Scheduled Departure]])</f>
        <v>16</v>
      </c>
      <c r="L4795" s="1">
        <v>0.66597222222222219</v>
      </c>
      <c r="M4795">
        <f>(L4795-J4795)*24*60</f>
        <v>-0.99999999999999645</v>
      </c>
      <c r="N4795" s="16">
        <f>Flights[[#This Row],[Length (min)]]/60</f>
        <v>4.1833333333333336</v>
      </c>
      <c r="O4795">
        <v>251</v>
      </c>
      <c r="P4795">
        <v>1947</v>
      </c>
      <c r="Q4795" s="18">
        <f>IFERROR(Flights[[#This Row],[Distance]]/Flights[[#This Row],[Length (hr)]], "")</f>
        <v>465.41832669322707</v>
      </c>
      <c r="R4795" s="1">
        <v>0.96875</v>
      </c>
      <c r="S4795" s="1" t="str">
        <f>IF(Flights[[#This Row],[Length (hr)]]&lt;2, "No meal", IF(Flights[[#This Row],[Length (hr)]]&lt;3.5, "Light meal", "Full meal"))</f>
        <v>Full meal</v>
      </c>
      <c r="T4795" s="1" t="str">
        <f>IF(AND(Flights[[#This Row],[Airline]]="US Airways", Flights[[#This Row],[Meal]]="Full Meal"), "Yes", "No")</f>
        <v>No</v>
      </c>
      <c r="U4795" s="1">
        <v>0.96527777777777779</v>
      </c>
      <c r="V4795">
        <v>-5</v>
      </c>
      <c r="W4795" s="1" t="str">
        <f>IF(Flights[[#This Row],[Arrival Delay]] = "", "Cancelled", IF(Flights[[#This Row],[Arrival Delay]]&gt;15, "Delayed", "On time"))</f>
        <v>On time</v>
      </c>
      <c r="X4795" t="str">
        <f>IF(Flights[[#This Row],[Status]]&lt;&gt;"Delayed","", IF(Flights[[#This Row],[Arrival Delay]]&gt;120, "Severe", IF(Flights[[#This Row],[Arrival Delay]]&gt;60, "Major", "Moderate")))</f>
        <v/>
      </c>
      <c r="Y4795" t="b">
        <v>0</v>
      </c>
      <c r="AA4795" t="str">
        <f>IF(OR(AND(Flights[[#This Row],[Status]]="Cancelled", Flights[[#This Row],[Cancellation Reason]]="Airline/Carrier"), Flights[[#This Row],[Delay Type]]="Severe"), "Yes", "No")</f>
        <v>No</v>
      </c>
    </row>
    <row r="4796" spans="1:27" x14ac:dyDescent="0.3">
      <c r="A4796" s="3">
        <v>42355</v>
      </c>
      <c r="B4796" s="22">
        <f>WEEKNUM(Flights[[#This Row],[Date]], 1)</f>
        <v>51</v>
      </c>
      <c r="C4796" s="22">
        <f>WEEKDAY(Flights[[#This Row],[Date]],1)</f>
        <v>5</v>
      </c>
      <c r="D4796" t="s">
        <v>1975</v>
      </c>
      <c r="E4796" t="s">
        <v>1994</v>
      </c>
      <c r="F4796" t="s">
        <v>0</v>
      </c>
      <c r="G4796" t="s">
        <v>29</v>
      </c>
      <c r="H4796" t="str">
        <f>_xlfn.XLOOKUP(Flights[[#This Row],[Destination]], Airports!$A$2:$A$78, Airports!$D$2:$D$78)</f>
        <v>Phoenix</v>
      </c>
      <c r="I4796" t="str" cm="1">
        <f t="array" ref="I4796">_xlfn.XLOOKUP(Flights[[#This Row],[Destination]],_xlfn._TRO_TRAILING( Airports!A:A),_xlfn._TRO_TRAILING( Airports!E:E), "Not found")</f>
        <v>AZ</v>
      </c>
      <c r="J4796" s="1">
        <v>0.86805555555555558</v>
      </c>
      <c r="K4796" s="22">
        <f>HOUR(Flights[[#This Row],[Scheduled Departure]])</f>
        <v>20</v>
      </c>
      <c r="L4796" s="1">
        <v>0.86527777777777781</v>
      </c>
      <c r="M4796">
        <f>(L4796-J4796)*24*60</f>
        <v>-3.9999999999999858</v>
      </c>
      <c r="N4796" s="16">
        <f>Flights[[#This Row],[Length (min)]]/60</f>
        <v>1.3</v>
      </c>
      <c r="O4796">
        <v>78</v>
      </c>
      <c r="P4796">
        <v>370</v>
      </c>
      <c r="Q4796" s="18">
        <f>IFERROR(Flights[[#This Row],[Distance]]/Flights[[#This Row],[Length (hr)]], "")</f>
        <v>284.61538461538458</v>
      </c>
      <c r="R4796" s="1">
        <v>0.96875</v>
      </c>
      <c r="S4796" s="1" t="str">
        <f>IF(Flights[[#This Row],[Length (hr)]]&lt;2, "No meal", IF(Flights[[#This Row],[Length (hr)]]&lt;3.5, "Light meal", "Full meal"))</f>
        <v>No meal</v>
      </c>
      <c r="T4796" s="1" t="str">
        <f>IF(AND(Flights[[#This Row],[Airline]]="US Airways", Flights[[#This Row],[Meal]]="Full Meal"), "Yes", "No")</f>
        <v>No</v>
      </c>
      <c r="U4796" s="1">
        <v>0.96111111111111114</v>
      </c>
      <c r="V4796">
        <v>-11</v>
      </c>
      <c r="W4796" s="1" t="str">
        <f>IF(Flights[[#This Row],[Arrival Delay]] = "", "Cancelled", IF(Flights[[#This Row],[Arrival Delay]]&gt;15, "Delayed", "On time"))</f>
        <v>On time</v>
      </c>
      <c r="X4796" t="str">
        <f>IF(Flights[[#This Row],[Status]]&lt;&gt;"Delayed","", IF(Flights[[#This Row],[Arrival Delay]]&gt;120, "Severe", IF(Flights[[#This Row],[Arrival Delay]]&gt;60, "Major", "Moderate")))</f>
        <v/>
      </c>
      <c r="Y4796" t="b">
        <v>0</v>
      </c>
      <c r="AA4796" t="str">
        <f>IF(OR(AND(Flights[[#This Row],[Status]]="Cancelled", Flights[[#This Row],[Cancellation Reason]]="Airline/Carrier"), Flights[[#This Row],[Delay Type]]="Severe"), "Yes", "No")</f>
        <v>No</v>
      </c>
    </row>
    <row r="4797" spans="1:27" x14ac:dyDescent="0.3">
      <c r="A4797" s="3">
        <v>42355</v>
      </c>
      <c r="B4797" s="22">
        <f>WEEKNUM(Flights[[#This Row],[Date]], 1)</f>
        <v>51</v>
      </c>
      <c r="C4797" s="22">
        <f>WEEKDAY(Flights[[#This Row],[Date]],1)</f>
        <v>5</v>
      </c>
      <c r="D4797" t="s">
        <v>1918</v>
      </c>
      <c r="E4797" t="s">
        <v>1995</v>
      </c>
      <c r="F4797" t="s">
        <v>0</v>
      </c>
      <c r="G4797" t="s">
        <v>335</v>
      </c>
      <c r="H4797" t="str">
        <f>_xlfn.XLOOKUP(Flights[[#This Row],[Destination]], Airports!$A$2:$A$78, Airports!$D$2:$D$78)</f>
        <v>Reno</v>
      </c>
      <c r="I4797" t="str" cm="1">
        <f t="array" ref="I4797">_xlfn.XLOOKUP(Flights[[#This Row],[Destination]],_xlfn._TRO_TRAILING( Airports!A:A),_xlfn._TRO_TRAILING( Airports!E:E), "Not found")</f>
        <v>NV</v>
      </c>
      <c r="J4797" s="1">
        <v>0.90625</v>
      </c>
      <c r="K4797" s="22">
        <f>HOUR(Flights[[#This Row],[Scheduled Departure]])</f>
        <v>21</v>
      </c>
      <c r="L4797" s="1">
        <v>0.90694444444444444</v>
      </c>
      <c r="M4797">
        <f>(L4797-J4797)*24*60</f>
        <v>0.99999999999999645</v>
      </c>
      <c r="N4797" s="16">
        <f>Flights[[#This Row],[Length (min)]]/60</f>
        <v>1.2666666666666666</v>
      </c>
      <c r="O4797">
        <v>76</v>
      </c>
      <c r="P4797">
        <v>391</v>
      </c>
      <c r="Q4797" s="18">
        <f>IFERROR(Flights[[#This Row],[Distance]]/Flights[[#This Row],[Length (hr)]], "")</f>
        <v>308.68421052631578</v>
      </c>
      <c r="R4797" s="1">
        <v>0.96180555555555558</v>
      </c>
      <c r="S4797" s="1" t="str">
        <f>IF(Flights[[#This Row],[Length (hr)]]&lt;2, "No meal", IF(Flights[[#This Row],[Length (hr)]]&lt;3.5, "Light meal", "Full meal"))</f>
        <v>No meal</v>
      </c>
      <c r="T4797" s="1" t="str">
        <f>IF(AND(Flights[[#This Row],[Airline]]="US Airways", Flights[[#This Row],[Meal]]="Full Meal"), "Yes", "No")</f>
        <v>No</v>
      </c>
      <c r="U4797" s="1">
        <v>0.95972222222222225</v>
      </c>
      <c r="V4797">
        <v>-3</v>
      </c>
      <c r="W4797" s="1" t="str">
        <f>IF(Flights[[#This Row],[Arrival Delay]] = "", "Cancelled", IF(Flights[[#This Row],[Arrival Delay]]&gt;15, "Delayed", "On time"))</f>
        <v>On time</v>
      </c>
      <c r="X4797" t="str">
        <f>IF(Flights[[#This Row],[Status]]&lt;&gt;"Delayed","", IF(Flights[[#This Row],[Arrival Delay]]&gt;120, "Severe", IF(Flights[[#This Row],[Arrival Delay]]&gt;60, "Major", "Moderate")))</f>
        <v/>
      </c>
      <c r="Y4797" t="b">
        <v>0</v>
      </c>
      <c r="AA4797" t="str">
        <f>IF(OR(AND(Flights[[#This Row],[Status]]="Cancelled", Flights[[#This Row],[Cancellation Reason]]="Airline/Carrier"), Flights[[#This Row],[Delay Type]]="Severe"), "Yes", "No")</f>
        <v>No</v>
      </c>
    </row>
    <row r="4798" spans="1:27" x14ac:dyDescent="0.3">
      <c r="A4798" s="3">
        <v>42355</v>
      </c>
      <c r="B4798" s="22">
        <f>WEEKNUM(Flights[[#This Row],[Date]], 1)</f>
        <v>51</v>
      </c>
      <c r="C4798" s="22">
        <f>WEEKDAY(Flights[[#This Row],[Date]],1)</f>
        <v>5</v>
      </c>
      <c r="D4798" t="s">
        <v>677</v>
      </c>
      <c r="E4798" t="s">
        <v>1994</v>
      </c>
      <c r="F4798" t="s">
        <v>0</v>
      </c>
      <c r="G4798" t="s">
        <v>339</v>
      </c>
      <c r="H4798" t="str">
        <f>_xlfn.XLOOKUP(Flights[[#This Row],[Destination]], Airports!$A$2:$A$78, Airports!$D$2:$D$78)</f>
        <v>San Diego</v>
      </c>
      <c r="I4798" t="str" cm="1">
        <f t="array" ref="I4798">_xlfn.XLOOKUP(Flights[[#This Row],[Destination]],_xlfn._TRO_TRAILING( Airports!A:A),_xlfn._TRO_TRAILING( Airports!E:E), "Not found")</f>
        <v>CA</v>
      </c>
      <c r="J4798" s="1">
        <v>0.95833333333333337</v>
      </c>
      <c r="K4798" s="22">
        <f>HOUR(Flights[[#This Row],[Scheduled Departure]])</f>
        <v>23</v>
      </c>
      <c r="L4798" s="1">
        <v>0.95486111111111116</v>
      </c>
      <c r="M4798">
        <f>(L4798-J4798)*24*60</f>
        <v>-4.9999999999999822</v>
      </c>
      <c r="N4798" s="16">
        <f>Flights[[#This Row],[Length (min)]]/60</f>
        <v>0.75</v>
      </c>
      <c r="O4798">
        <v>45</v>
      </c>
      <c r="P4798">
        <v>109</v>
      </c>
      <c r="Q4798" s="18">
        <f>IFERROR(Flights[[#This Row],[Distance]]/Flights[[#This Row],[Length (hr)]], "")</f>
        <v>145.33333333333334</v>
      </c>
      <c r="R4798" s="1">
        <v>0.99305555555555558</v>
      </c>
      <c r="S4798" s="1" t="str">
        <f>IF(Flights[[#This Row],[Length (hr)]]&lt;2, "No meal", IF(Flights[[#This Row],[Length (hr)]]&lt;3.5, "Light meal", "Full meal"))</f>
        <v>No meal</v>
      </c>
      <c r="T4798" s="1" t="str">
        <f>IF(AND(Flights[[#This Row],[Airline]]="US Airways", Flights[[#This Row],[Meal]]="Full Meal"), "Yes", "No")</f>
        <v>No</v>
      </c>
      <c r="U4798" s="1">
        <v>0.98611111111111116</v>
      </c>
      <c r="V4798">
        <v>-10</v>
      </c>
      <c r="W4798" s="1" t="str">
        <f>IF(Flights[[#This Row],[Arrival Delay]] = "", "Cancelled", IF(Flights[[#This Row],[Arrival Delay]]&gt;15, "Delayed", "On time"))</f>
        <v>On time</v>
      </c>
      <c r="X4798" t="str">
        <f>IF(Flights[[#This Row],[Status]]&lt;&gt;"Delayed","", IF(Flights[[#This Row],[Arrival Delay]]&gt;120, "Severe", IF(Flights[[#This Row],[Arrival Delay]]&gt;60, "Major", "Moderate")))</f>
        <v/>
      </c>
      <c r="Y4798" t="b">
        <v>0</v>
      </c>
      <c r="AA4798" t="str">
        <f>IF(OR(AND(Flights[[#This Row],[Status]]="Cancelled", Flights[[#This Row],[Cancellation Reason]]="Airline/Carrier"), Flights[[#This Row],[Delay Type]]="Severe"), "Yes", "No")</f>
        <v>No</v>
      </c>
    </row>
    <row r="4799" spans="1:27" x14ac:dyDescent="0.3">
      <c r="A4799" s="3">
        <v>42355</v>
      </c>
      <c r="B4799" s="22">
        <f>WEEKNUM(Flights[[#This Row],[Date]], 1)</f>
        <v>51</v>
      </c>
      <c r="C4799" s="22">
        <f>WEEKDAY(Flights[[#This Row],[Date]],1)</f>
        <v>5</v>
      </c>
      <c r="D4799" t="s">
        <v>671</v>
      </c>
      <c r="E4799" t="s">
        <v>1989</v>
      </c>
      <c r="F4799" t="s">
        <v>0</v>
      </c>
      <c r="G4799" t="s">
        <v>26</v>
      </c>
      <c r="H4799" t="str">
        <f>_xlfn.XLOOKUP(Flights[[#This Row],[Destination]], Airports!$A$2:$A$78, Airports!$D$2:$D$78)</f>
        <v>Atlanta</v>
      </c>
      <c r="I4799" t="str" cm="1">
        <f t="array" ref="I4799">_xlfn.XLOOKUP(Flights[[#This Row],[Destination]],_xlfn._TRO_TRAILING( Airports!A:A),_xlfn._TRO_TRAILING( Airports!E:E), "Not found")</f>
        <v>GA</v>
      </c>
      <c r="J4799" s="1">
        <v>0.99305555555555558</v>
      </c>
      <c r="K4799" s="22">
        <f>HOUR(Flights[[#This Row],[Scheduled Departure]])</f>
        <v>23</v>
      </c>
      <c r="L4799" s="1">
        <v>0.99375000000000002</v>
      </c>
      <c r="M4799">
        <f>(L4799-J4799)*24*60</f>
        <v>0.99999999999999645</v>
      </c>
      <c r="N4799" s="16">
        <f>Flights[[#This Row],[Length (min)]]/60</f>
        <v>4.45</v>
      </c>
      <c r="O4799">
        <v>267</v>
      </c>
      <c r="P4799">
        <v>1947</v>
      </c>
      <c r="Q4799" s="18">
        <f>IFERROR(Flights[[#This Row],[Distance]]/Flights[[#This Row],[Length (hr)]], "")</f>
        <v>437.52808988764042</v>
      </c>
      <c r="R4799" s="1">
        <v>0.28749999999999998</v>
      </c>
      <c r="S4799" s="1" t="str">
        <f>IF(Flights[[#This Row],[Length (hr)]]&lt;2, "No meal", IF(Flights[[#This Row],[Length (hr)]]&lt;3.5, "Light meal", "Full meal"))</f>
        <v>Full meal</v>
      </c>
      <c r="T4799" s="1" t="str">
        <f>IF(AND(Flights[[#This Row],[Airline]]="US Airways", Flights[[#This Row],[Meal]]="Full Meal"), "Yes", "No")</f>
        <v>No</v>
      </c>
      <c r="U4799" s="1">
        <v>0.30416666666666664</v>
      </c>
      <c r="V4799">
        <v>24</v>
      </c>
      <c r="W4799" s="1" t="str">
        <f>IF(Flights[[#This Row],[Arrival Delay]] = "", "Cancelled", IF(Flights[[#This Row],[Arrival Delay]]&gt;15, "Delayed", "On time"))</f>
        <v>Delayed</v>
      </c>
      <c r="X4799" t="str">
        <f>IF(Flights[[#This Row],[Status]]&lt;&gt;"Delayed","", IF(Flights[[#This Row],[Arrival Delay]]&gt;120, "Severe", IF(Flights[[#This Row],[Arrival Delay]]&gt;60, "Major", "Moderate")))</f>
        <v>Moderate</v>
      </c>
      <c r="Y4799" t="b">
        <v>0</v>
      </c>
      <c r="AA4799" t="str">
        <f>IF(OR(AND(Flights[[#This Row],[Status]]="Cancelled", Flights[[#This Row],[Cancellation Reason]]="Airline/Carrier"), Flights[[#This Row],[Delay Type]]="Severe"), "Yes", "No")</f>
        <v>No</v>
      </c>
    </row>
    <row r="4800" spans="1:27" x14ac:dyDescent="0.3">
      <c r="A4800" s="3">
        <v>42355</v>
      </c>
      <c r="B4800" s="22">
        <f>WEEKNUM(Flights[[#This Row],[Date]], 1)</f>
        <v>51</v>
      </c>
      <c r="C4800" s="22">
        <f>WEEKDAY(Flights[[#This Row],[Date]],1)</f>
        <v>5</v>
      </c>
      <c r="D4800" t="s">
        <v>1979</v>
      </c>
      <c r="E4800" t="s">
        <v>1994</v>
      </c>
      <c r="F4800" t="s">
        <v>0</v>
      </c>
      <c r="G4800" t="s">
        <v>7</v>
      </c>
      <c r="H4800" t="str">
        <f>_xlfn.XLOOKUP(Flights[[#This Row],[Destination]], Airports!$A$2:$A$78, Airports!$D$2:$D$78)</f>
        <v>Austin</v>
      </c>
      <c r="I4800" t="str" cm="1">
        <f t="array" ref="I4800">_xlfn.XLOOKUP(Flights[[#This Row],[Destination]],_xlfn._TRO_TRAILING( Airports!A:A),_xlfn._TRO_TRAILING( Airports!E:E), "Not found")</f>
        <v>TX</v>
      </c>
      <c r="J4800" s="1">
        <v>0.99652777777777779</v>
      </c>
      <c r="K4800" s="22">
        <f>HOUR(Flights[[#This Row],[Scheduled Departure]])</f>
        <v>23</v>
      </c>
      <c r="L4800" s="1">
        <v>0.9916666666666667</v>
      </c>
      <c r="M4800">
        <f>(L4800-J4800)*24*60</f>
        <v>-6.9999999999999751</v>
      </c>
      <c r="N4800" s="16">
        <f>Flights[[#This Row],[Length (min)]]/60</f>
        <v>3.4666666666666668</v>
      </c>
      <c r="O4800">
        <v>208</v>
      </c>
      <c r="P4800">
        <v>1242</v>
      </c>
      <c r="Q4800" s="18">
        <f>IFERROR(Flights[[#This Row],[Distance]]/Flights[[#This Row],[Length (hr)]], "")</f>
        <v>358.26923076923077</v>
      </c>
      <c r="R4800" s="1">
        <v>0.20694444444444443</v>
      </c>
      <c r="S4800" s="1" t="str">
        <f>IF(Flights[[#This Row],[Length (hr)]]&lt;2, "No meal", IF(Flights[[#This Row],[Length (hr)]]&lt;3.5, "Light meal", "Full meal"))</f>
        <v>Light meal</v>
      </c>
      <c r="T4800" s="1" t="str">
        <f>IF(AND(Flights[[#This Row],[Airline]]="US Airways", Flights[[#This Row],[Meal]]="Full Meal"), "Yes", "No")</f>
        <v>No</v>
      </c>
      <c r="U4800" s="1">
        <v>0.21944444444444444</v>
      </c>
      <c r="V4800">
        <v>18</v>
      </c>
      <c r="W4800" s="1" t="str">
        <f>IF(Flights[[#This Row],[Arrival Delay]] = "", "Cancelled", IF(Flights[[#This Row],[Arrival Delay]]&gt;15, "Delayed", "On time"))</f>
        <v>Delayed</v>
      </c>
      <c r="X4800" t="str">
        <f>IF(Flights[[#This Row],[Status]]&lt;&gt;"Delayed","", IF(Flights[[#This Row],[Arrival Delay]]&gt;120, "Severe", IF(Flights[[#This Row],[Arrival Delay]]&gt;60, "Major", "Moderate")))</f>
        <v>Moderate</v>
      </c>
      <c r="Y4800" t="b">
        <v>0</v>
      </c>
      <c r="AA4800" t="str">
        <f>IF(OR(AND(Flights[[#This Row],[Status]]="Cancelled", Flights[[#This Row],[Cancellation Reason]]="Airline/Carrier"), Flights[[#This Row],[Delay Type]]="Severe"), "Yes", "No")</f>
        <v>No</v>
      </c>
    </row>
    <row r="4801" spans="1:27" x14ac:dyDescent="0.3">
      <c r="A4801" s="3">
        <v>42356</v>
      </c>
      <c r="B4801" s="22">
        <f>WEEKNUM(Flights[[#This Row],[Date]], 1)</f>
        <v>51</v>
      </c>
      <c r="C4801" s="22">
        <f>WEEKDAY(Flights[[#This Row],[Date]],1)</f>
        <v>6</v>
      </c>
      <c r="D4801" t="s">
        <v>163</v>
      </c>
      <c r="E4801" t="s">
        <v>1987</v>
      </c>
      <c r="F4801" t="s">
        <v>0</v>
      </c>
      <c r="G4801" t="s">
        <v>10</v>
      </c>
      <c r="H4801" t="str">
        <f>_xlfn.XLOOKUP(Flights[[#This Row],[Destination]], Airports!$A$2:$A$78, Airports!$D$2:$D$78)</f>
        <v>Boston</v>
      </c>
      <c r="I4801" t="str" cm="1">
        <f t="array" ref="I4801">_xlfn.XLOOKUP(Flights[[#This Row],[Destination]],_xlfn._TRO_TRAILING( Airports!A:A),_xlfn._TRO_TRAILING( Airports!E:E), "Not found")</f>
        <v>MA</v>
      </c>
      <c r="J4801" s="1">
        <v>0.28819444444444442</v>
      </c>
      <c r="K4801" s="22">
        <f>HOUR(Flights[[#This Row],[Scheduled Departure]])</f>
        <v>6</v>
      </c>
      <c r="L4801" s="1">
        <v>0.28333333333333333</v>
      </c>
      <c r="M4801">
        <f>(L4801-J4801)*24*60</f>
        <v>-6.9999999999999751</v>
      </c>
      <c r="N4801" s="16">
        <f>Flights[[#This Row],[Length (min)]]/60</f>
        <v>5.1833333333333336</v>
      </c>
      <c r="O4801">
        <v>311</v>
      </c>
      <c r="P4801">
        <v>2611</v>
      </c>
      <c r="Q4801" s="18">
        <f>IFERROR(Flights[[#This Row],[Distance]]/Flights[[#This Row],[Length (hr)]], "")</f>
        <v>503.72990353697747</v>
      </c>
      <c r="R4801" s="1">
        <v>0.63888888888888884</v>
      </c>
      <c r="S4801" s="1" t="str">
        <f>IF(Flights[[#This Row],[Length (hr)]]&lt;2, "No meal", IF(Flights[[#This Row],[Length (hr)]]&lt;3.5, "Light meal", "Full meal"))</f>
        <v>Full meal</v>
      </c>
      <c r="T4801" s="1" t="str">
        <f>IF(AND(Flights[[#This Row],[Airline]]="US Airways", Flights[[#This Row],[Meal]]="Full Meal"), "Yes", "No")</f>
        <v>No</v>
      </c>
      <c r="U4801" s="1">
        <v>0.62430555555555556</v>
      </c>
      <c r="V4801">
        <v>-21</v>
      </c>
      <c r="W4801" s="1" t="str">
        <f>IF(Flights[[#This Row],[Arrival Delay]] = "", "Cancelled", IF(Flights[[#This Row],[Arrival Delay]]&gt;15, "Delayed", "On time"))</f>
        <v>On time</v>
      </c>
      <c r="X4801" t="str">
        <f>IF(Flights[[#This Row],[Status]]&lt;&gt;"Delayed","", IF(Flights[[#This Row],[Arrival Delay]]&gt;120, "Severe", IF(Flights[[#This Row],[Arrival Delay]]&gt;60, "Major", "Moderate")))</f>
        <v/>
      </c>
      <c r="Y4801" t="b">
        <v>0</v>
      </c>
      <c r="AA4801" t="str">
        <f>IF(OR(AND(Flights[[#This Row],[Status]]="Cancelled", Flights[[#This Row],[Cancellation Reason]]="Airline/Carrier"), Flights[[#This Row],[Delay Type]]="Severe"), "Yes", "No")</f>
        <v>No</v>
      </c>
    </row>
    <row r="4802" spans="1:27" x14ac:dyDescent="0.3">
      <c r="A4802" s="3">
        <v>42356</v>
      </c>
      <c r="B4802" s="22">
        <f>WEEKNUM(Flights[[#This Row],[Date]], 1)</f>
        <v>51</v>
      </c>
      <c r="C4802" s="22">
        <f>WEEKDAY(Flights[[#This Row],[Date]],1)</f>
        <v>6</v>
      </c>
      <c r="D4802" t="s">
        <v>396</v>
      </c>
      <c r="E4802" t="s">
        <v>1989</v>
      </c>
      <c r="F4802" t="s">
        <v>0</v>
      </c>
      <c r="G4802" t="s">
        <v>26</v>
      </c>
      <c r="H4802" t="str">
        <f>_xlfn.XLOOKUP(Flights[[#This Row],[Destination]], Airports!$A$2:$A$78, Airports!$D$2:$D$78)</f>
        <v>Atlanta</v>
      </c>
      <c r="I4802" t="str" cm="1">
        <f t="array" ref="I4802">_xlfn.XLOOKUP(Flights[[#This Row],[Destination]],_xlfn._TRO_TRAILING( Airports!A:A),_xlfn._TRO_TRAILING( Airports!E:E), "Not found")</f>
        <v>GA</v>
      </c>
      <c r="J4802" s="1">
        <v>0.30902777777777779</v>
      </c>
      <c r="K4802" s="22">
        <f>HOUR(Flights[[#This Row],[Scheduled Departure]])</f>
        <v>7</v>
      </c>
      <c r="L4802" s="1">
        <v>0.33055555555555555</v>
      </c>
      <c r="M4802">
        <f>(L4802-J4802)*24*60</f>
        <v>30.999999999999972</v>
      </c>
      <c r="N4802" s="16">
        <f>Flights[[#This Row],[Length (min)]]/60</f>
        <v>4.0333333333333332</v>
      </c>
      <c r="O4802">
        <v>242</v>
      </c>
      <c r="P4802">
        <v>1947</v>
      </c>
      <c r="Q4802" s="18">
        <f>IFERROR(Flights[[#This Row],[Distance]]/Flights[[#This Row],[Length (hr)]], "")</f>
        <v>482.72727272727275</v>
      </c>
      <c r="R4802" s="1">
        <v>0.60972222222222228</v>
      </c>
      <c r="S4802" s="1" t="str">
        <f>IF(Flights[[#This Row],[Length (hr)]]&lt;2, "No meal", IF(Flights[[#This Row],[Length (hr)]]&lt;3.5, "Light meal", "Full meal"))</f>
        <v>Full meal</v>
      </c>
      <c r="T4802" s="1" t="str">
        <f>IF(AND(Flights[[#This Row],[Airline]]="US Airways", Flights[[#This Row],[Meal]]="Full Meal"), "Yes", "No")</f>
        <v>No</v>
      </c>
      <c r="U4802" s="1">
        <v>0.62361111111111112</v>
      </c>
      <c r="V4802">
        <v>20</v>
      </c>
      <c r="W4802" s="1" t="str">
        <f>IF(Flights[[#This Row],[Arrival Delay]] = "", "Cancelled", IF(Flights[[#This Row],[Arrival Delay]]&gt;15, "Delayed", "On time"))</f>
        <v>Delayed</v>
      </c>
      <c r="X4802" t="str">
        <f>IF(Flights[[#This Row],[Status]]&lt;&gt;"Delayed","", IF(Flights[[#This Row],[Arrival Delay]]&gt;120, "Severe", IF(Flights[[#This Row],[Arrival Delay]]&gt;60, "Major", "Moderate")))</f>
        <v>Moderate</v>
      </c>
      <c r="Y4802" t="b">
        <v>0</v>
      </c>
      <c r="AA4802" t="str">
        <f>IF(OR(AND(Flights[[#This Row],[Status]]="Cancelled", Flights[[#This Row],[Cancellation Reason]]="Airline/Carrier"), Flights[[#This Row],[Delay Type]]="Severe"), "Yes", "No")</f>
        <v>No</v>
      </c>
    </row>
    <row r="4803" spans="1:27" x14ac:dyDescent="0.3">
      <c r="A4803" s="3">
        <v>42356</v>
      </c>
      <c r="B4803" s="22">
        <f>WEEKNUM(Flights[[#This Row],[Date]], 1)</f>
        <v>51</v>
      </c>
      <c r="C4803" s="22">
        <f>WEEKDAY(Flights[[#This Row],[Date]],1)</f>
        <v>6</v>
      </c>
      <c r="D4803" t="s">
        <v>395</v>
      </c>
      <c r="E4803" t="s">
        <v>1996</v>
      </c>
      <c r="F4803" t="s">
        <v>0</v>
      </c>
      <c r="G4803" t="s">
        <v>12</v>
      </c>
      <c r="H4803" t="str">
        <f>_xlfn.XLOOKUP(Flights[[#This Row],[Destination]], Airports!$A$2:$A$78, Airports!$D$2:$D$78)</f>
        <v>New York</v>
      </c>
      <c r="I4803" t="str" cm="1">
        <f t="array" ref="I4803">_xlfn.XLOOKUP(Flights[[#This Row],[Destination]],_xlfn._TRO_TRAILING( Airports!A:A),_xlfn._TRO_TRAILING( Airports!E:E), "Not found")</f>
        <v>NY</v>
      </c>
      <c r="J4803" s="1">
        <v>0.31597222222222221</v>
      </c>
      <c r="K4803" s="22">
        <f>HOUR(Flights[[#This Row],[Scheduled Departure]])</f>
        <v>7</v>
      </c>
      <c r="L4803" s="1">
        <v>0.31319444444444444</v>
      </c>
      <c r="M4803">
        <f>(L4803-J4803)*24*60</f>
        <v>-3.9999999999999858</v>
      </c>
      <c r="N4803" s="16">
        <f>Flights[[#This Row],[Length (min)]]/60</f>
        <v>5.05</v>
      </c>
      <c r="O4803">
        <v>303</v>
      </c>
      <c r="P4803">
        <v>2475</v>
      </c>
      <c r="Q4803" s="18">
        <f>IFERROR(Flights[[#This Row],[Distance]]/Flights[[#This Row],[Length (hr)]], "")</f>
        <v>490.0990099009901</v>
      </c>
      <c r="R4803" s="1">
        <v>0.66319444444444442</v>
      </c>
      <c r="S4803" s="1" t="str">
        <f>IF(Flights[[#This Row],[Length (hr)]]&lt;2, "No meal", IF(Flights[[#This Row],[Length (hr)]]&lt;3.5, "Light meal", "Full meal"))</f>
        <v>Full meal</v>
      </c>
      <c r="T4803" s="1" t="str">
        <f>IF(AND(Flights[[#This Row],[Airline]]="US Airways", Flights[[#This Row],[Meal]]="Full Meal"), "Yes", "No")</f>
        <v>No</v>
      </c>
      <c r="U4803" s="1">
        <v>0.64861111111111114</v>
      </c>
      <c r="V4803">
        <v>-21</v>
      </c>
      <c r="W4803" s="1" t="str">
        <f>IF(Flights[[#This Row],[Arrival Delay]] = "", "Cancelled", IF(Flights[[#This Row],[Arrival Delay]]&gt;15, "Delayed", "On time"))</f>
        <v>On time</v>
      </c>
      <c r="X4803" t="str">
        <f>IF(Flights[[#This Row],[Status]]&lt;&gt;"Delayed","", IF(Flights[[#This Row],[Arrival Delay]]&gt;120, "Severe", IF(Flights[[#This Row],[Arrival Delay]]&gt;60, "Major", "Moderate")))</f>
        <v/>
      </c>
      <c r="Y4803" t="b">
        <v>0</v>
      </c>
      <c r="AA4803" t="str">
        <f>IF(OR(AND(Flights[[#This Row],[Status]]="Cancelled", Flights[[#This Row],[Cancellation Reason]]="Airline/Carrier"), Flights[[#This Row],[Delay Type]]="Severe"), "Yes", "No")</f>
        <v>No</v>
      </c>
    </row>
    <row r="4804" spans="1:27" x14ac:dyDescent="0.3">
      <c r="A4804" s="3">
        <v>42356</v>
      </c>
      <c r="B4804" s="22">
        <f>WEEKNUM(Flights[[#This Row],[Date]], 1)</f>
        <v>51</v>
      </c>
      <c r="C4804" s="22">
        <f>WEEKDAY(Flights[[#This Row],[Date]],1)</f>
        <v>6</v>
      </c>
      <c r="D4804" t="s">
        <v>1111</v>
      </c>
      <c r="E4804" t="s">
        <v>1995</v>
      </c>
      <c r="F4804" t="s">
        <v>0</v>
      </c>
      <c r="G4804" t="s">
        <v>347</v>
      </c>
      <c r="H4804" t="str">
        <f>_xlfn.XLOOKUP(Flights[[#This Row],[Destination]], Airports!$A$2:$A$78, Airports!$D$2:$D$78)</f>
        <v>San Jose</v>
      </c>
      <c r="I4804" t="str" cm="1">
        <f t="array" ref="I4804">_xlfn.XLOOKUP(Flights[[#This Row],[Destination]],_xlfn._TRO_TRAILING( Airports!A:A),_xlfn._TRO_TRAILING( Airports!E:E), "Not found")</f>
        <v>CA</v>
      </c>
      <c r="J4804" s="1">
        <v>0.36458333333333331</v>
      </c>
      <c r="K4804" s="22">
        <f>HOUR(Flights[[#This Row],[Scheduled Departure]])</f>
        <v>8</v>
      </c>
      <c r="L4804" s="1">
        <v>0.36249999999999999</v>
      </c>
      <c r="M4804">
        <f>(L4804-J4804)*24*60</f>
        <v>-2.9999999999999893</v>
      </c>
      <c r="N4804" s="16">
        <f>Flights[[#This Row],[Length (min)]]/60</f>
        <v>1</v>
      </c>
      <c r="O4804">
        <v>60</v>
      </c>
      <c r="P4804">
        <v>308</v>
      </c>
      <c r="Q4804" s="18">
        <f>IFERROR(Flights[[#This Row],[Distance]]/Flights[[#This Row],[Length (hr)]], "")</f>
        <v>308</v>
      </c>
      <c r="R4804" s="1">
        <v>0.41319444444444442</v>
      </c>
      <c r="S4804" s="1" t="str">
        <f>IF(Flights[[#This Row],[Length (hr)]]&lt;2, "No meal", IF(Flights[[#This Row],[Length (hr)]]&lt;3.5, "Light meal", "Full meal"))</f>
        <v>No meal</v>
      </c>
      <c r="T4804" s="1" t="str">
        <f>IF(AND(Flights[[#This Row],[Airline]]="US Airways", Flights[[#This Row],[Meal]]="Full Meal"), "Yes", "No")</f>
        <v>No</v>
      </c>
      <c r="U4804" s="1">
        <v>0.40416666666666667</v>
      </c>
      <c r="V4804">
        <v>-13</v>
      </c>
      <c r="W4804" s="1" t="str">
        <f>IF(Flights[[#This Row],[Arrival Delay]] = "", "Cancelled", IF(Flights[[#This Row],[Arrival Delay]]&gt;15, "Delayed", "On time"))</f>
        <v>On time</v>
      </c>
      <c r="X4804" t="str">
        <f>IF(Flights[[#This Row],[Status]]&lt;&gt;"Delayed","", IF(Flights[[#This Row],[Arrival Delay]]&gt;120, "Severe", IF(Flights[[#This Row],[Arrival Delay]]&gt;60, "Major", "Moderate")))</f>
        <v/>
      </c>
      <c r="Y4804" t="b">
        <v>0</v>
      </c>
      <c r="AA4804" t="str">
        <f>IF(OR(AND(Flights[[#This Row],[Status]]="Cancelled", Flights[[#This Row],[Cancellation Reason]]="Airline/Carrier"), Flights[[#This Row],[Delay Type]]="Severe"), "Yes", "No")</f>
        <v>No</v>
      </c>
    </row>
    <row r="4805" spans="1:27" x14ac:dyDescent="0.3">
      <c r="A4805" s="3">
        <v>42356</v>
      </c>
      <c r="B4805" s="22">
        <f>WEEKNUM(Flights[[#This Row],[Date]], 1)</f>
        <v>51</v>
      </c>
      <c r="C4805" s="22">
        <f>WEEKDAY(Flights[[#This Row],[Date]],1)</f>
        <v>6</v>
      </c>
      <c r="D4805" t="s">
        <v>1371</v>
      </c>
      <c r="E4805" t="s">
        <v>1994</v>
      </c>
      <c r="F4805" t="s">
        <v>0</v>
      </c>
      <c r="G4805" t="s">
        <v>339</v>
      </c>
      <c r="H4805" t="str">
        <f>_xlfn.XLOOKUP(Flights[[#This Row],[Destination]], Airports!$A$2:$A$78, Airports!$D$2:$D$78)</f>
        <v>San Diego</v>
      </c>
      <c r="I4805" t="str" cm="1">
        <f t="array" ref="I4805">_xlfn.XLOOKUP(Flights[[#This Row],[Destination]],_xlfn._TRO_TRAILING( Airports!A:A),_xlfn._TRO_TRAILING( Airports!E:E), "Not found")</f>
        <v>CA</v>
      </c>
      <c r="J4805" s="1">
        <v>0.37777777777777777</v>
      </c>
      <c r="K4805" s="22">
        <f>HOUR(Flights[[#This Row],[Scheduled Departure]])</f>
        <v>9</v>
      </c>
      <c r="L4805" s="1">
        <v>0.37777777777777777</v>
      </c>
      <c r="M4805">
        <f>(L4805-J4805)*24*60</f>
        <v>0</v>
      </c>
      <c r="N4805" s="16">
        <f>Flights[[#This Row],[Length (min)]]/60</f>
        <v>0.91666666666666663</v>
      </c>
      <c r="O4805">
        <v>55</v>
      </c>
      <c r="P4805">
        <v>109</v>
      </c>
      <c r="Q4805" s="18">
        <f>IFERROR(Flights[[#This Row],[Distance]]/Flights[[#This Row],[Length (hr)]], "")</f>
        <v>118.90909090909092</v>
      </c>
      <c r="R4805" s="1">
        <v>0.41944444444444445</v>
      </c>
      <c r="S4805" s="1" t="str">
        <f>IF(Flights[[#This Row],[Length (hr)]]&lt;2, "No meal", IF(Flights[[#This Row],[Length (hr)]]&lt;3.5, "Light meal", "Full meal"))</f>
        <v>No meal</v>
      </c>
      <c r="T4805" s="1" t="str">
        <f>IF(AND(Flights[[#This Row],[Airline]]="US Airways", Flights[[#This Row],[Meal]]="Full Meal"), "Yes", "No")</f>
        <v>No</v>
      </c>
      <c r="U4805" s="1">
        <v>0.41597222222222224</v>
      </c>
      <c r="V4805">
        <v>-5</v>
      </c>
      <c r="W4805" s="1" t="str">
        <f>IF(Flights[[#This Row],[Arrival Delay]] = "", "Cancelled", IF(Flights[[#This Row],[Arrival Delay]]&gt;15, "Delayed", "On time"))</f>
        <v>On time</v>
      </c>
      <c r="X4805" t="str">
        <f>IF(Flights[[#This Row],[Status]]&lt;&gt;"Delayed","", IF(Flights[[#This Row],[Arrival Delay]]&gt;120, "Severe", IF(Flights[[#This Row],[Arrival Delay]]&gt;60, "Major", "Moderate")))</f>
        <v/>
      </c>
      <c r="Y4805" t="b">
        <v>0</v>
      </c>
      <c r="AA4805" t="str">
        <f>IF(OR(AND(Flights[[#This Row],[Status]]="Cancelled", Flights[[#This Row],[Cancellation Reason]]="Airline/Carrier"), Flights[[#This Row],[Delay Type]]="Severe"), "Yes", "No")</f>
        <v>No</v>
      </c>
    </row>
    <row r="4806" spans="1:27" x14ac:dyDescent="0.3">
      <c r="A4806" s="3">
        <v>42356</v>
      </c>
      <c r="B4806" s="22">
        <f>WEEKNUM(Flights[[#This Row],[Date]], 1)</f>
        <v>51</v>
      </c>
      <c r="C4806" s="22">
        <f>WEEKDAY(Flights[[#This Row],[Date]],1)</f>
        <v>6</v>
      </c>
      <c r="D4806" t="s">
        <v>1701</v>
      </c>
      <c r="E4806" t="s">
        <v>1995</v>
      </c>
      <c r="F4806" t="s">
        <v>0</v>
      </c>
      <c r="G4806" t="s">
        <v>9</v>
      </c>
      <c r="H4806" t="str">
        <f>_xlfn.XLOOKUP(Flights[[#This Row],[Destination]], Airports!$A$2:$A$78, Airports!$D$2:$D$78)</f>
        <v>San Francisco</v>
      </c>
      <c r="I4806" t="str" cm="1">
        <f t="array" ref="I4806">_xlfn.XLOOKUP(Flights[[#This Row],[Destination]],_xlfn._TRO_TRAILING( Airports!A:A),_xlfn._TRO_TRAILING( Airports!E:E), "Not found")</f>
        <v>CA</v>
      </c>
      <c r="J4806" s="1">
        <v>0.40277777777777779</v>
      </c>
      <c r="K4806" s="22">
        <f>HOUR(Flights[[#This Row],[Scheduled Departure]])</f>
        <v>9</v>
      </c>
      <c r="L4806" s="1">
        <v>0</v>
      </c>
      <c r="M4806">
        <f>(L4806-J4806)*24*60</f>
        <v>-580.00000000000011</v>
      </c>
      <c r="N4806" s="16">
        <f>Flights[[#This Row],[Length (min)]]/60</f>
        <v>0</v>
      </c>
      <c r="P4806">
        <v>337</v>
      </c>
      <c r="Q4806" s="18" t="str">
        <f>IFERROR(Flights[[#This Row],[Distance]]/Flights[[#This Row],[Length (hr)]], "")</f>
        <v/>
      </c>
      <c r="R4806" s="1">
        <v>0.45833333333333331</v>
      </c>
      <c r="S4806" s="1" t="str">
        <f>IF(Flights[[#This Row],[Length (hr)]]&lt;2, "No meal", IF(Flights[[#This Row],[Length (hr)]]&lt;3.5, "Light meal", "Full meal"))</f>
        <v>No meal</v>
      </c>
      <c r="T4806" s="1" t="str">
        <f>IF(AND(Flights[[#This Row],[Airline]]="US Airways", Flights[[#This Row],[Meal]]="Full Meal"), "Yes", "No")</f>
        <v>No</v>
      </c>
      <c r="U4806" s="1">
        <v>0</v>
      </c>
      <c r="W4806" s="1" t="str">
        <f>IF(Flights[[#This Row],[Arrival Delay]] = "", "Cancelled", IF(Flights[[#This Row],[Arrival Delay]]&gt;15, "Delayed", "On time"))</f>
        <v>Cancelled</v>
      </c>
      <c r="X4806" t="str">
        <f>IF(Flights[[#This Row],[Status]]&lt;&gt;"Delayed","", IF(Flights[[#This Row],[Arrival Delay]]&gt;120, "Severe", IF(Flights[[#This Row],[Arrival Delay]]&gt;60, "Major", "Moderate")))</f>
        <v/>
      </c>
      <c r="Y4806" t="b">
        <v>1</v>
      </c>
      <c r="Z4806" t="s">
        <v>25</v>
      </c>
      <c r="AA4806" t="str">
        <f>IF(OR(AND(Flights[[#This Row],[Status]]="Cancelled", Flights[[#This Row],[Cancellation Reason]]="Airline/Carrier"), Flights[[#This Row],[Delay Type]]="Severe"), "Yes", "No")</f>
        <v>No</v>
      </c>
    </row>
    <row r="4807" spans="1:27" x14ac:dyDescent="0.3">
      <c r="A4807" s="3">
        <v>42356</v>
      </c>
      <c r="B4807" s="22">
        <f>WEEKNUM(Flights[[#This Row],[Date]], 1)</f>
        <v>51</v>
      </c>
      <c r="C4807" s="22">
        <f>WEEKDAY(Flights[[#This Row],[Date]],1)</f>
        <v>6</v>
      </c>
      <c r="D4807" t="s">
        <v>508</v>
      </c>
      <c r="E4807" t="s">
        <v>1990</v>
      </c>
      <c r="F4807" t="s">
        <v>0</v>
      </c>
      <c r="G4807" t="s">
        <v>17</v>
      </c>
      <c r="H4807" t="str">
        <f>_xlfn.XLOOKUP(Flights[[#This Row],[Destination]], Airports!$A$2:$A$78, Airports!$D$2:$D$78)</f>
        <v>Honolulu</v>
      </c>
      <c r="I4807" t="str" cm="1">
        <f t="array" ref="I4807">_xlfn.XLOOKUP(Flights[[#This Row],[Destination]],_xlfn._TRO_TRAILING( Airports!A:A),_xlfn._TRO_TRAILING( Airports!E:E), "Not found")</f>
        <v>HI</v>
      </c>
      <c r="J4807" s="1">
        <v>0.54166666666666663</v>
      </c>
      <c r="K4807" s="22">
        <f>HOUR(Flights[[#This Row],[Scheduled Departure]])</f>
        <v>13</v>
      </c>
      <c r="L4807" s="1">
        <v>0.5541666666666667</v>
      </c>
      <c r="M4807">
        <f>(L4807-J4807)*24*60</f>
        <v>18.000000000000096</v>
      </c>
      <c r="N4807" s="16">
        <f>Flights[[#This Row],[Length (min)]]/60</f>
        <v>5.7666666666666666</v>
      </c>
      <c r="O4807">
        <v>346</v>
      </c>
      <c r="P4807">
        <v>2556</v>
      </c>
      <c r="Q4807" s="18">
        <f>IFERROR(Flights[[#This Row],[Distance]]/Flights[[#This Row],[Length (hr)]], "")</f>
        <v>443.23699421965318</v>
      </c>
      <c r="R4807" s="1">
        <v>0.70833333333333337</v>
      </c>
      <c r="S4807" s="1" t="str">
        <f>IF(Flights[[#This Row],[Length (hr)]]&lt;2, "No meal", IF(Flights[[#This Row],[Length (hr)]]&lt;3.5, "Light meal", "Full meal"))</f>
        <v>Full meal</v>
      </c>
      <c r="T4807" s="1" t="str">
        <f>IF(AND(Flights[[#This Row],[Airline]]="US Airways", Flights[[#This Row],[Meal]]="Full Meal"), "Yes", "No")</f>
        <v>No</v>
      </c>
      <c r="U4807" s="1">
        <v>0.71111111111111114</v>
      </c>
      <c r="V4807">
        <v>4</v>
      </c>
      <c r="W4807" s="1" t="str">
        <f>IF(Flights[[#This Row],[Arrival Delay]] = "", "Cancelled", IF(Flights[[#This Row],[Arrival Delay]]&gt;15, "Delayed", "On time"))</f>
        <v>On time</v>
      </c>
      <c r="X4807" t="str">
        <f>IF(Flights[[#This Row],[Status]]&lt;&gt;"Delayed","", IF(Flights[[#This Row],[Arrival Delay]]&gt;120, "Severe", IF(Flights[[#This Row],[Arrival Delay]]&gt;60, "Major", "Moderate")))</f>
        <v/>
      </c>
      <c r="Y4807" t="b">
        <v>0</v>
      </c>
      <c r="AA4807" t="str">
        <f>IF(OR(AND(Flights[[#This Row],[Status]]="Cancelled", Flights[[#This Row],[Cancellation Reason]]="Airline/Carrier"), Flights[[#This Row],[Delay Type]]="Severe"), "Yes", "No")</f>
        <v>No</v>
      </c>
    </row>
    <row r="4808" spans="1:27" x14ac:dyDescent="0.3">
      <c r="A4808" s="3">
        <v>42356</v>
      </c>
      <c r="B4808" s="22">
        <f>WEEKNUM(Flights[[#This Row],[Date]], 1)</f>
        <v>51</v>
      </c>
      <c r="C4808" s="22">
        <f>WEEKDAY(Flights[[#This Row],[Date]],1)</f>
        <v>6</v>
      </c>
      <c r="D4808" t="s">
        <v>539</v>
      </c>
      <c r="E4808" t="s">
        <v>1994</v>
      </c>
      <c r="F4808" t="s">
        <v>0</v>
      </c>
      <c r="G4808" t="s">
        <v>29</v>
      </c>
      <c r="H4808" t="str">
        <f>_xlfn.XLOOKUP(Flights[[#This Row],[Destination]], Airports!$A$2:$A$78, Airports!$D$2:$D$78)</f>
        <v>Phoenix</v>
      </c>
      <c r="I4808" t="str" cm="1">
        <f t="array" ref="I4808">_xlfn.XLOOKUP(Flights[[#This Row],[Destination]],_xlfn._TRO_TRAILING( Airports!A:A),_xlfn._TRO_TRAILING( Airports!E:E), "Not found")</f>
        <v>AZ</v>
      </c>
      <c r="J4808" s="1">
        <v>0.60069444444444442</v>
      </c>
      <c r="K4808" s="22">
        <f>HOUR(Flights[[#This Row],[Scheduled Departure]])</f>
        <v>14</v>
      </c>
      <c r="L4808" s="1">
        <v>0.6020833333333333</v>
      </c>
      <c r="M4808">
        <f>(L4808-J4808)*24*60</f>
        <v>1.9999999999999929</v>
      </c>
      <c r="N4808" s="16">
        <f>Flights[[#This Row],[Length (min)]]/60</f>
        <v>1.3</v>
      </c>
      <c r="O4808">
        <v>78</v>
      </c>
      <c r="P4808">
        <v>370</v>
      </c>
      <c r="Q4808" s="18">
        <f>IFERROR(Flights[[#This Row],[Distance]]/Flights[[#This Row],[Length (hr)]], "")</f>
        <v>284.61538461538458</v>
      </c>
      <c r="R4808" s="1">
        <v>0.70277777777777772</v>
      </c>
      <c r="S4808" s="1" t="str">
        <f>IF(Flights[[#This Row],[Length (hr)]]&lt;2, "No meal", IF(Flights[[#This Row],[Length (hr)]]&lt;3.5, "Light meal", "Full meal"))</f>
        <v>No meal</v>
      </c>
      <c r="T4808" s="1" t="str">
        <f>IF(AND(Flights[[#This Row],[Airline]]="US Airways", Flights[[#This Row],[Meal]]="Full Meal"), "Yes", "No")</f>
        <v>No</v>
      </c>
      <c r="U4808" s="1">
        <v>0.69791666666666663</v>
      </c>
      <c r="V4808">
        <v>-7</v>
      </c>
      <c r="W4808" s="1" t="str">
        <f>IF(Flights[[#This Row],[Arrival Delay]] = "", "Cancelled", IF(Flights[[#This Row],[Arrival Delay]]&gt;15, "Delayed", "On time"))</f>
        <v>On time</v>
      </c>
      <c r="X4808" t="str">
        <f>IF(Flights[[#This Row],[Status]]&lt;&gt;"Delayed","", IF(Flights[[#This Row],[Arrival Delay]]&gt;120, "Severe", IF(Flights[[#This Row],[Arrival Delay]]&gt;60, "Major", "Moderate")))</f>
        <v/>
      </c>
      <c r="Y4808" t="b">
        <v>0</v>
      </c>
      <c r="AA4808" t="str">
        <f>IF(OR(AND(Flights[[#This Row],[Status]]="Cancelled", Flights[[#This Row],[Cancellation Reason]]="Airline/Carrier"), Flights[[#This Row],[Delay Type]]="Severe"), "Yes", "No")</f>
        <v>No</v>
      </c>
    </row>
    <row r="4809" spans="1:27" x14ac:dyDescent="0.3">
      <c r="A4809" s="3">
        <v>42356</v>
      </c>
      <c r="B4809" s="22">
        <f>WEEKNUM(Flights[[#This Row],[Date]], 1)</f>
        <v>51</v>
      </c>
      <c r="C4809" s="22">
        <f>WEEKDAY(Flights[[#This Row],[Date]],1)</f>
        <v>6</v>
      </c>
      <c r="D4809" t="s">
        <v>554</v>
      </c>
      <c r="E4809" t="s">
        <v>1996</v>
      </c>
      <c r="F4809" t="s">
        <v>0</v>
      </c>
      <c r="G4809" t="s">
        <v>9</v>
      </c>
      <c r="H4809" t="str">
        <f>_xlfn.XLOOKUP(Flights[[#This Row],[Destination]], Airports!$A$2:$A$78, Airports!$D$2:$D$78)</f>
        <v>San Francisco</v>
      </c>
      <c r="I4809" t="str" cm="1">
        <f t="array" ref="I4809">_xlfn.XLOOKUP(Flights[[#This Row],[Destination]],_xlfn._TRO_TRAILING( Airports!A:A),_xlfn._TRO_TRAILING( Airports!E:E), "Not found")</f>
        <v>CA</v>
      </c>
      <c r="J4809" s="1">
        <v>0.64583333333333337</v>
      </c>
      <c r="K4809" s="22">
        <f>HOUR(Flights[[#This Row],[Scheduled Departure]])</f>
        <v>15</v>
      </c>
      <c r="L4809" s="1">
        <v>0.72291666666666665</v>
      </c>
      <c r="M4809">
        <f>(L4809-J4809)*24*60</f>
        <v>110.99999999999993</v>
      </c>
      <c r="N4809" s="16">
        <f>Flights[[#This Row],[Length (min)]]/60</f>
        <v>1.2833333333333334</v>
      </c>
      <c r="O4809">
        <v>77</v>
      </c>
      <c r="P4809">
        <v>337</v>
      </c>
      <c r="Q4809" s="18">
        <f>IFERROR(Flights[[#This Row],[Distance]]/Flights[[#This Row],[Length (hr)]], "")</f>
        <v>262.59740259740255</v>
      </c>
      <c r="R4809" s="1">
        <v>0.69791666666666663</v>
      </c>
      <c r="S4809" s="1" t="str">
        <f>IF(Flights[[#This Row],[Length (hr)]]&lt;2, "No meal", IF(Flights[[#This Row],[Length (hr)]]&lt;3.5, "Light meal", "Full meal"))</f>
        <v>No meal</v>
      </c>
      <c r="T4809" s="1" t="str">
        <f>IF(AND(Flights[[#This Row],[Airline]]="US Airways", Flights[[#This Row],[Meal]]="Full Meal"), "Yes", "No")</f>
        <v>No</v>
      </c>
      <c r="U4809" s="1">
        <v>0.77638888888888891</v>
      </c>
      <c r="V4809">
        <v>113</v>
      </c>
      <c r="W4809" s="1" t="str">
        <f>IF(Flights[[#This Row],[Arrival Delay]] = "", "Cancelled", IF(Flights[[#This Row],[Arrival Delay]]&gt;15, "Delayed", "On time"))</f>
        <v>Delayed</v>
      </c>
      <c r="X4809" t="str">
        <f>IF(Flights[[#This Row],[Status]]&lt;&gt;"Delayed","", IF(Flights[[#This Row],[Arrival Delay]]&gt;120, "Severe", IF(Flights[[#This Row],[Arrival Delay]]&gt;60, "Major", "Moderate")))</f>
        <v>Major</v>
      </c>
      <c r="Y4809" t="b">
        <v>0</v>
      </c>
      <c r="AA4809" t="str">
        <f>IF(OR(AND(Flights[[#This Row],[Status]]="Cancelled", Flights[[#This Row],[Cancellation Reason]]="Airline/Carrier"), Flights[[#This Row],[Delay Type]]="Severe"), "Yes", "No")</f>
        <v>No</v>
      </c>
    </row>
    <row r="4810" spans="1:27" x14ac:dyDescent="0.3">
      <c r="A4810" s="3">
        <v>42356</v>
      </c>
      <c r="B4810" s="22">
        <f>WEEKNUM(Flights[[#This Row],[Date]], 1)</f>
        <v>51</v>
      </c>
      <c r="C4810" s="22">
        <f>WEEKDAY(Flights[[#This Row],[Date]],1)</f>
        <v>6</v>
      </c>
      <c r="D4810" t="s">
        <v>1183</v>
      </c>
      <c r="E4810" t="s">
        <v>1995</v>
      </c>
      <c r="F4810" t="s">
        <v>0</v>
      </c>
      <c r="G4810" t="s">
        <v>318</v>
      </c>
      <c r="H4810" t="str">
        <f>_xlfn.XLOOKUP(Flights[[#This Row],[Destination]], Airports!$A$2:$A$78, Airports!$D$2:$D$78)</f>
        <v>Oakland</v>
      </c>
      <c r="I4810" t="str" cm="1">
        <f t="array" ref="I4810">_xlfn.XLOOKUP(Flights[[#This Row],[Destination]],_xlfn._TRO_TRAILING( Airports!A:A),_xlfn._TRO_TRAILING( Airports!E:E), "Not found")</f>
        <v>CA</v>
      </c>
      <c r="J4810" s="1">
        <v>0.65625</v>
      </c>
      <c r="K4810" s="22">
        <f>HOUR(Flights[[#This Row],[Scheduled Departure]])</f>
        <v>15</v>
      </c>
      <c r="L4810" s="1">
        <v>0.67638888888888893</v>
      </c>
      <c r="M4810">
        <f>(L4810-J4810)*24*60</f>
        <v>29.000000000000057</v>
      </c>
      <c r="N4810" s="16">
        <f>Flights[[#This Row],[Length (min)]]/60</f>
        <v>1.2333333333333334</v>
      </c>
      <c r="O4810">
        <v>74</v>
      </c>
      <c r="P4810">
        <v>337</v>
      </c>
      <c r="Q4810" s="18">
        <f>IFERROR(Flights[[#This Row],[Distance]]/Flights[[#This Row],[Length (hr)]], "")</f>
        <v>273.24324324324323</v>
      </c>
      <c r="R4810" s="1">
        <v>0.70833333333333337</v>
      </c>
      <c r="S4810" s="1" t="str">
        <f>IF(Flights[[#This Row],[Length (hr)]]&lt;2, "No meal", IF(Flights[[#This Row],[Length (hr)]]&lt;3.5, "Light meal", "Full meal"))</f>
        <v>No meal</v>
      </c>
      <c r="T4810" s="1" t="str">
        <f>IF(AND(Flights[[#This Row],[Airline]]="US Airways", Flights[[#This Row],[Meal]]="Full Meal"), "Yes", "No")</f>
        <v>No</v>
      </c>
      <c r="U4810" s="1">
        <v>0.72777777777777775</v>
      </c>
      <c r="V4810">
        <v>28</v>
      </c>
      <c r="W4810" s="1" t="str">
        <f>IF(Flights[[#This Row],[Arrival Delay]] = "", "Cancelled", IF(Flights[[#This Row],[Arrival Delay]]&gt;15, "Delayed", "On time"))</f>
        <v>Delayed</v>
      </c>
      <c r="X4810" t="str">
        <f>IF(Flights[[#This Row],[Status]]&lt;&gt;"Delayed","", IF(Flights[[#This Row],[Arrival Delay]]&gt;120, "Severe", IF(Flights[[#This Row],[Arrival Delay]]&gt;60, "Major", "Moderate")))</f>
        <v>Moderate</v>
      </c>
      <c r="Y4810" t="b">
        <v>0</v>
      </c>
      <c r="AA4810" t="str">
        <f>IF(OR(AND(Flights[[#This Row],[Status]]="Cancelled", Flights[[#This Row],[Cancellation Reason]]="Airline/Carrier"), Flights[[#This Row],[Delay Type]]="Severe"), "Yes", "No")</f>
        <v>No</v>
      </c>
    </row>
    <row r="4811" spans="1:27" x14ac:dyDescent="0.3">
      <c r="A4811" s="3">
        <v>42356</v>
      </c>
      <c r="B4811" s="22">
        <f>WEEKNUM(Flights[[#This Row],[Date]], 1)</f>
        <v>51</v>
      </c>
      <c r="C4811" s="22">
        <f>WEEKDAY(Flights[[#This Row],[Date]],1)</f>
        <v>6</v>
      </c>
      <c r="D4811" t="s">
        <v>226</v>
      </c>
      <c r="E4811" t="s">
        <v>1987</v>
      </c>
      <c r="F4811" t="s">
        <v>0</v>
      </c>
      <c r="G4811" t="s">
        <v>3</v>
      </c>
      <c r="H4811" t="str">
        <f>_xlfn.XLOOKUP(Flights[[#This Row],[Destination]], Airports!$A$2:$A$78, Airports!$D$2:$D$78)</f>
        <v>Dallas</v>
      </c>
      <c r="I4811" t="str" cm="1">
        <f t="array" ref="I4811">_xlfn.XLOOKUP(Flights[[#This Row],[Destination]],_xlfn._TRO_TRAILING( Airports!A:A),_xlfn._TRO_TRAILING( Airports!E:E), "Not found")</f>
        <v>TX</v>
      </c>
      <c r="J4811" s="1">
        <v>0.66319444444444442</v>
      </c>
      <c r="K4811" s="22">
        <f>HOUR(Flights[[#This Row],[Scheduled Departure]])</f>
        <v>15</v>
      </c>
      <c r="L4811" s="1">
        <v>0.66597222222222219</v>
      </c>
      <c r="M4811">
        <f>(L4811-J4811)*24*60</f>
        <v>3.9999999999999858</v>
      </c>
      <c r="N4811" s="16">
        <f>Flights[[#This Row],[Length (min)]]/60</f>
        <v>2.7833333333333332</v>
      </c>
      <c r="O4811">
        <v>167</v>
      </c>
      <c r="P4811">
        <v>1235</v>
      </c>
      <c r="Q4811" s="18">
        <f>IFERROR(Flights[[#This Row],[Distance]]/Flights[[#This Row],[Length (hr)]], "")</f>
        <v>443.7125748502994</v>
      </c>
      <c r="R4811" s="1">
        <v>0.87013888888888891</v>
      </c>
      <c r="S4811" s="1" t="str">
        <f>IF(Flights[[#This Row],[Length (hr)]]&lt;2, "No meal", IF(Flights[[#This Row],[Length (hr)]]&lt;3.5, "Light meal", "Full meal"))</f>
        <v>Light meal</v>
      </c>
      <c r="T4811" s="1" t="str">
        <f>IF(AND(Flights[[#This Row],[Airline]]="US Airways", Flights[[#This Row],[Meal]]="Full Meal"), "Yes", "No")</f>
        <v>No</v>
      </c>
      <c r="U4811" s="1">
        <v>0.86527777777777781</v>
      </c>
      <c r="V4811">
        <v>-7</v>
      </c>
      <c r="W4811" s="1" t="str">
        <f>IF(Flights[[#This Row],[Arrival Delay]] = "", "Cancelled", IF(Flights[[#This Row],[Arrival Delay]]&gt;15, "Delayed", "On time"))</f>
        <v>On time</v>
      </c>
      <c r="X4811" t="str">
        <f>IF(Flights[[#This Row],[Status]]&lt;&gt;"Delayed","", IF(Flights[[#This Row],[Arrival Delay]]&gt;120, "Severe", IF(Flights[[#This Row],[Arrival Delay]]&gt;60, "Major", "Moderate")))</f>
        <v/>
      </c>
      <c r="Y4811" t="b">
        <v>0</v>
      </c>
      <c r="AA4811" t="str">
        <f>IF(OR(AND(Flights[[#This Row],[Status]]="Cancelled", Flights[[#This Row],[Cancellation Reason]]="Airline/Carrier"), Flights[[#This Row],[Delay Type]]="Severe"), "Yes", "No")</f>
        <v>No</v>
      </c>
    </row>
    <row r="4812" spans="1:27" x14ac:dyDescent="0.3">
      <c r="A4812" s="3">
        <v>42356</v>
      </c>
      <c r="B4812" s="22">
        <f>WEEKNUM(Flights[[#This Row],[Date]], 1)</f>
        <v>51</v>
      </c>
      <c r="C4812" s="22">
        <f>WEEKDAY(Flights[[#This Row],[Date]],1)</f>
        <v>6</v>
      </c>
      <c r="D4812" t="s">
        <v>562</v>
      </c>
      <c r="E4812" t="s">
        <v>1989</v>
      </c>
      <c r="F4812" t="s">
        <v>0</v>
      </c>
      <c r="G4812" t="s">
        <v>12</v>
      </c>
      <c r="H4812" t="str">
        <f>_xlfn.XLOOKUP(Flights[[#This Row],[Destination]], Airports!$A$2:$A$78, Airports!$D$2:$D$78)</f>
        <v>New York</v>
      </c>
      <c r="I4812" t="str" cm="1">
        <f t="array" ref="I4812">_xlfn.XLOOKUP(Flights[[#This Row],[Destination]],_xlfn._TRO_TRAILING( Airports!A:A),_xlfn._TRO_TRAILING( Airports!E:E), "Not found")</f>
        <v>NY</v>
      </c>
      <c r="J4812" s="1">
        <v>0.66666666666666663</v>
      </c>
      <c r="K4812" s="22">
        <f>HOUR(Flights[[#This Row],[Scheduled Departure]])</f>
        <v>16</v>
      </c>
      <c r="L4812" s="1">
        <v>0.69027777777777777</v>
      </c>
      <c r="M4812">
        <f>(L4812-J4812)*24*60</f>
        <v>34.000000000000043</v>
      </c>
      <c r="N4812" s="16">
        <f>Flights[[#This Row],[Length (min)]]/60</f>
        <v>4.8499999999999996</v>
      </c>
      <c r="O4812">
        <v>291</v>
      </c>
      <c r="P4812">
        <v>2475</v>
      </c>
      <c r="Q4812" s="18">
        <f>IFERROR(Flights[[#This Row],[Distance]]/Flights[[#This Row],[Length (hr)]], "")</f>
        <v>510.30927835051551</v>
      </c>
      <c r="R4812" s="1">
        <v>1.1805555555555555E-2</v>
      </c>
      <c r="S4812" s="1" t="str">
        <f>IF(Flights[[#This Row],[Length (hr)]]&lt;2, "No meal", IF(Flights[[#This Row],[Length (hr)]]&lt;3.5, "Light meal", "Full meal"))</f>
        <v>Full meal</v>
      </c>
      <c r="T4812" s="1" t="str">
        <f>IF(AND(Flights[[#This Row],[Airline]]="US Airways", Flights[[#This Row],[Meal]]="Full Meal"), "Yes", "No")</f>
        <v>No</v>
      </c>
      <c r="U4812" s="1">
        <v>1.7361111111111112E-2</v>
      </c>
      <c r="V4812">
        <v>8</v>
      </c>
      <c r="W4812" s="1" t="str">
        <f>IF(Flights[[#This Row],[Arrival Delay]] = "", "Cancelled", IF(Flights[[#This Row],[Arrival Delay]]&gt;15, "Delayed", "On time"))</f>
        <v>On time</v>
      </c>
      <c r="X4812" t="str">
        <f>IF(Flights[[#This Row],[Status]]&lt;&gt;"Delayed","", IF(Flights[[#This Row],[Arrival Delay]]&gt;120, "Severe", IF(Flights[[#This Row],[Arrival Delay]]&gt;60, "Major", "Moderate")))</f>
        <v/>
      </c>
      <c r="Y4812" t="b">
        <v>0</v>
      </c>
      <c r="AA4812" t="str">
        <f>IF(OR(AND(Flights[[#This Row],[Status]]="Cancelled", Flights[[#This Row],[Cancellation Reason]]="Airline/Carrier"), Flights[[#This Row],[Delay Type]]="Severe"), "Yes", "No")</f>
        <v>No</v>
      </c>
    </row>
    <row r="4813" spans="1:27" x14ac:dyDescent="0.3">
      <c r="A4813" s="3">
        <v>42356</v>
      </c>
      <c r="B4813" s="22">
        <f>WEEKNUM(Flights[[#This Row],[Date]], 1)</f>
        <v>51</v>
      </c>
      <c r="C4813" s="22">
        <f>WEEKDAY(Flights[[#This Row],[Date]],1)</f>
        <v>6</v>
      </c>
      <c r="D4813" t="s">
        <v>148</v>
      </c>
      <c r="E4813" t="s">
        <v>1987</v>
      </c>
      <c r="F4813" t="s">
        <v>0</v>
      </c>
      <c r="G4813" t="s">
        <v>5</v>
      </c>
      <c r="H4813" t="str">
        <f>_xlfn.XLOOKUP(Flights[[#This Row],[Destination]], Airports!$A$2:$A$78, Airports!$D$2:$D$78)</f>
        <v>St. Louis</v>
      </c>
      <c r="I4813" t="str" cm="1">
        <f t="array" ref="I4813">_xlfn.XLOOKUP(Flights[[#This Row],[Destination]],_xlfn._TRO_TRAILING( Airports!A:A),_xlfn._TRO_TRAILING( Airports!E:E), "Not found")</f>
        <v>MO</v>
      </c>
      <c r="J4813" s="1">
        <v>0.69097222222222221</v>
      </c>
      <c r="K4813" s="22">
        <f>HOUR(Flights[[#This Row],[Scheduled Departure]])</f>
        <v>16</v>
      </c>
      <c r="L4813" s="1">
        <v>0.74583333333333335</v>
      </c>
      <c r="M4813">
        <f>(L4813-J4813)*24*60</f>
        <v>79.000000000000043</v>
      </c>
      <c r="N4813" s="16">
        <f>Flights[[#This Row],[Length (min)]]/60</f>
        <v>3.45</v>
      </c>
      <c r="O4813">
        <v>207</v>
      </c>
      <c r="P4813">
        <v>1592</v>
      </c>
      <c r="Q4813" s="18">
        <f>IFERROR(Flights[[#This Row],[Distance]]/Flights[[#This Row],[Length (hr)]], "")</f>
        <v>461.44927536231882</v>
      </c>
      <c r="R4813" s="1">
        <v>0.9243055555555556</v>
      </c>
      <c r="S4813" s="1" t="str">
        <f>IF(Flights[[#This Row],[Length (hr)]]&lt;2, "No meal", IF(Flights[[#This Row],[Length (hr)]]&lt;3.5, "Light meal", "Full meal"))</f>
        <v>Light meal</v>
      </c>
      <c r="T4813" s="1" t="str">
        <f>IF(AND(Flights[[#This Row],[Airline]]="US Airways", Flights[[#This Row],[Meal]]="Full Meal"), "Yes", "No")</f>
        <v>No</v>
      </c>
      <c r="U4813" s="1">
        <v>0.97291666666666665</v>
      </c>
      <c r="V4813">
        <v>70</v>
      </c>
      <c r="W4813" s="1" t="str">
        <f>IF(Flights[[#This Row],[Arrival Delay]] = "", "Cancelled", IF(Flights[[#This Row],[Arrival Delay]]&gt;15, "Delayed", "On time"))</f>
        <v>Delayed</v>
      </c>
      <c r="X4813" t="str">
        <f>IF(Flights[[#This Row],[Status]]&lt;&gt;"Delayed","", IF(Flights[[#This Row],[Arrival Delay]]&gt;120, "Severe", IF(Flights[[#This Row],[Arrival Delay]]&gt;60, "Major", "Moderate")))</f>
        <v>Major</v>
      </c>
      <c r="Y4813" t="b">
        <v>0</v>
      </c>
      <c r="AA4813" t="str">
        <f>IF(OR(AND(Flights[[#This Row],[Status]]="Cancelled", Flights[[#This Row],[Cancellation Reason]]="Airline/Carrier"), Flights[[#This Row],[Delay Type]]="Severe"), "Yes", "No")</f>
        <v>No</v>
      </c>
    </row>
    <row r="4814" spans="1:27" x14ac:dyDescent="0.3">
      <c r="A4814" s="3">
        <v>42356</v>
      </c>
      <c r="B4814" s="22">
        <f>WEEKNUM(Flights[[#This Row],[Date]], 1)</f>
        <v>51</v>
      </c>
      <c r="C4814" s="22">
        <f>WEEKDAY(Flights[[#This Row],[Date]],1)</f>
        <v>6</v>
      </c>
      <c r="D4814" t="s">
        <v>1421</v>
      </c>
      <c r="E4814" t="s">
        <v>1993</v>
      </c>
      <c r="F4814" t="s">
        <v>0</v>
      </c>
      <c r="G4814" t="s">
        <v>293</v>
      </c>
      <c r="H4814" t="str">
        <f>_xlfn.XLOOKUP(Flights[[#This Row],[Destination]], Airports!$A$2:$A$78, Airports!$D$2:$D$78)</f>
        <v>Houston</v>
      </c>
      <c r="I4814" t="str" cm="1">
        <f t="array" ref="I4814">_xlfn.XLOOKUP(Flights[[#This Row],[Destination]],_xlfn._TRO_TRAILING( Airports!A:A),_xlfn._TRO_TRAILING( Airports!E:E), "Not found")</f>
        <v>TX</v>
      </c>
      <c r="J4814" s="1">
        <v>0.70833333333333337</v>
      </c>
      <c r="K4814" s="22">
        <f>HOUR(Flights[[#This Row],[Scheduled Departure]])</f>
        <v>17</v>
      </c>
      <c r="L4814" s="1">
        <v>0.70763888888888893</v>
      </c>
      <c r="M4814">
        <f>(L4814-J4814)*24*60</f>
        <v>-0.99999999999999645</v>
      </c>
      <c r="N4814" s="16">
        <f>Flights[[#This Row],[Length (min)]]/60</f>
        <v>3.2333333333333334</v>
      </c>
      <c r="O4814">
        <v>194</v>
      </c>
      <c r="P4814">
        <v>1379</v>
      </c>
      <c r="Q4814" s="18">
        <f>IFERROR(Flights[[#This Row],[Distance]]/Flights[[#This Row],[Length (hr)]], "")</f>
        <v>426.49484536082474</v>
      </c>
      <c r="R4814" s="1">
        <v>0.92291666666666672</v>
      </c>
      <c r="S4814" s="1" t="str">
        <f>IF(Flights[[#This Row],[Length (hr)]]&lt;2, "No meal", IF(Flights[[#This Row],[Length (hr)]]&lt;3.5, "Light meal", "Full meal"))</f>
        <v>Light meal</v>
      </c>
      <c r="T4814" s="1" t="str">
        <f>IF(AND(Flights[[#This Row],[Airline]]="US Airways", Flights[[#This Row],[Meal]]="Full Meal"), "Yes", "No")</f>
        <v>No</v>
      </c>
      <c r="U4814" s="1">
        <v>0.92569444444444449</v>
      </c>
      <c r="V4814">
        <v>4</v>
      </c>
      <c r="W4814" s="1" t="str">
        <f>IF(Flights[[#This Row],[Arrival Delay]] = "", "Cancelled", IF(Flights[[#This Row],[Arrival Delay]]&gt;15, "Delayed", "On time"))</f>
        <v>On time</v>
      </c>
      <c r="X4814" t="str">
        <f>IF(Flights[[#This Row],[Status]]&lt;&gt;"Delayed","", IF(Flights[[#This Row],[Arrival Delay]]&gt;120, "Severe", IF(Flights[[#This Row],[Arrival Delay]]&gt;60, "Major", "Moderate")))</f>
        <v/>
      </c>
      <c r="Y4814" t="b">
        <v>0</v>
      </c>
      <c r="AA4814" t="str">
        <f>IF(OR(AND(Flights[[#This Row],[Status]]="Cancelled", Flights[[#This Row],[Cancellation Reason]]="Airline/Carrier"), Flights[[#This Row],[Delay Type]]="Severe"), "Yes", "No")</f>
        <v>No</v>
      </c>
    </row>
    <row r="4815" spans="1:27" x14ac:dyDescent="0.3">
      <c r="A4815" s="3">
        <v>42356</v>
      </c>
      <c r="B4815" s="22">
        <f>WEEKNUM(Flights[[#This Row],[Date]], 1)</f>
        <v>51</v>
      </c>
      <c r="C4815" s="22">
        <f>WEEKDAY(Flights[[#This Row],[Date]],1)</f>
        <v>6</v>
      </c>
      <c r="D4815" t="s">
        <v>91</v>
      </c>
      <c r="E4815" t="s">
        <v>1987</v>
      </c>
      <c r="F4815" t="s">
        <v>0</v>
      </c>
      <c r="G4815" t="s">
        <v>21</v>
      </c>
      <c r="H4815" t="str">
        <f>_xlfn.XLOOKUP(Flights[[#This Row],[Destination]], Airports!$A$2:$A$78, Airports!$D$2:$D$78)</f>
        <v>Lihue</v>
      </c>
      <c r="I4815" t="str" cm="1">
        <f t="array" ref="I4815">_xlfn.XLOOKUP(Flights[[#This Row],[Destination]],_xlfn._TRO_TRAILING( Airports!A:A),_xlfn._TRO_TRAILING( Airports!E:E), "Not found")</f>
        <v>HI</v>
      </c>
      <c r="J4815" s="1">
        <v>0.72222222222222221</v>
      </c>
      <c r="K4815" s="22">
        <f>HOUR(Flights[[#This Row],[Scheduled Departure]])</f>
        <v>17</v>
      </c>
      <c r="L4815" s="1">
        <v>0.7416666666666667</v>
      </c>
      <c r="M4815">
        <f>(L4815-J4815)*24*60</f>
        <v>28.00000000000006</v>
      </c>
      <c r="N4815" s="16">
        <f>Flights[[#This Row],[Length (min)]]/60</f>
        <v>5.833333333333333</v>
      </c>
      <c r="O4815">
        <v>350</v>
      </c>
      <c r="P4815">
        <v>2615</v>
      </c>
      <c r="Q4815" s="18">
        <f>IFERROR(Flights[[#This Row],[Distance]]/Flights[[#This Row],[Length (hr)]], "")</f>
        <v>448.28571428571433</v>
      </c>
      <c r="R4815" s="1">
        <v>0.89583333333333337</v>
      </c>
      <c r="S4815" s="1" t="str">
        <f>IF(Flights[[#This Row],[Length (hr)]]&lt;2, "No meal", IF(Flights[[#This Row],[Length (hr)]]&lt;3.5, "Light meal", "Full meal"))</f>
        <v>Full meal</v>
      </c>
      <c r="T4815" s="1" t="str">
        <f>IF(AND(Flights[[#This Row],[Airline]]="US Airways", Flights[[#This Row],[Meal]]="Full Meal"), "Yes", "No")</f>
        <v>No</v>
      </c>
      <c r="U4815" s="1">
        <v>0.90138888888888891</v>
      </c>
      <c r="V4815">
        <v>8</v>
      </c>
      <c r="W4815" s="1" t="str">
        <f>IF(Flights[[#This Row],[Arrival Delay]] = "", "Cancelled", IF(Flights[[#This Row],[Arrival Delay]]&gt;15, "Delayed", "On time"))</f>
        <v>On time</v>
      </c>
      <c r="X4815" t="str">
        <f>IF(Flights[[#This Row],[Status]]&lt;&gt;"Delayed","", IF(Flights[[#This Row],[Arrival Delay]]&gt;120, "Severe", IF(Flights[[#This Row],[Arrival Delay]]&gt;60, "Major", "Moderate")))</f>
        <v/>
      </c>
      <c r="Y4815" t="b">
        <v>0</v>
      </c>
      <c r="AA4815" t="str">
        <f>IF(OR(AND(Flights[[#This Row],[Status]]="Cancelled", Flights[[#This Row],[Cancellation Reason]]="Airline/Carrier"), Flights[[#This Row],[Delay Type]]="Severe"), "Yes", "No")</f>
        <v>No</v>
      </c>
    </row>
    <row r="4816" spans="1:27" x14ac:dyDescent="0.3">
      <c r="A4816" s="3">
        <v>42356</v>
      </c>
      <c r="B4816" s="22">
        <f>WEEKNUM(Flights[[#This Row],[Date]], 1)</f>
        <v>51</v>
      </c>
      <c r="C4816" s="22">
        <f>WEEKDAY(Flights[[#This Row],[Date]],1)</f>
        <v>6</v>
      </c>
      <c r="D4816" t="s">
        <v>1909</v>
      </c>
      <c r="E4816" t="s">
        <v>1995</v>
      </c>
      <c r="F4816" t="s">
        <v>0</v>
      </c>
      <c r="G4816" t="s">
        <v>303</v>
      </c>
      <c r="H4816" t="str">
        <f>_xlfn.XLOOKUP(Flights[[#This Row],[Destination]], Airports!$A$2:$A$78, Airports!$D$2:$D$78)</f>
        <v>Kansas City</v>
      </c>
      <c r="I4816" t="str" cm="1">
        <f t="array" ref="I4816">_xlfn.XLOOKUP(Flights[[#This Row],[Destination]],_xlfn._TRO_TRAILING( Airports!A:A),_xlfn._TRO_TRAILING( Airports!E:E), "Not found")</f>
        <v>MO</v>
      </c>
      <c r="J4816" s="1">
        <v>0.79513888888888884</v>
      </c>
      <c r="K4816" s="22">
        <f>HOUR(Flights[[#This Row],[Scheduled Departure]])</f>
        <v>19</v>
      </c>
      <c r="L4816" s="1">
        <v>0.80486111111111114</v>
      </c>
      <c r="M4816">
        <f>(L4816-J4816)*24*60</f>
        <v>14.00000000000011</v>
      </c>
      <c r="N4816" s="16">
        <f>Flights[[#This Row],[Length (min)]]/60</f>
        <v>2.7666666666666666</v>
      </c>
      <c r="O4816">
        <v>166</v>
      </c>
      <c r="P4816">
        <v>1363</v>
      </c>
      <c r="Q4816" s="18">
        <f>IFERROR(Flights[[#This Row],[Distance]]/Flights[[#This Row],[Length (hr)]], "")</f>
        <v>492.65060240963857</v>
      </c>
      <c r="R4816" s="1">
        <v>6.9444444444444441E-3</v>
      </c>
      <c r="S4816" s="1" t="str">
        <f>IF(Flights[[#This Row],[Length (hr)]]&lt;2, "No meal", IF(Flights[[#This Row],[Length (hr)]]&lt;3.5, "Light meal", "Full meal"))</f>
        <v>Light meal</v>
      </c>
      <c r="T4816" s="1" t="str">
        <f>IF(AND(Flights[[#This Row],[Airline]]="US Airways", Flights[[#This Row],[Meal]]="Full Meal"), "Yes", "No")</f>
        <v>No</v>
      </c>
      <c r="U4816" s="1">
        <v>3.472222222222222E-3</v>
      </c>
      <c r="V4816">
        <v>-5</v>
      </c>
      <c r="W4816" s="1" t="str">
        <f>IF(Flights[[#This Row],[Arrival Delay]] = "", "Cancelled", IF(Flights[[#This Row],[Arrival Delay]]&gt;15, "Delayed", "On time"))</f>
        <v>On time</v>
      </c>
      <c r="X4816" t="str">
        <f>IF(Flights[[#This Row],[Status]]&lt;&gt;"Delayed","", IF(Flights[[#This Row],[Arrival Delay]]&gt;120, "Severe", IF(Flights[[#This Row],[Arrival Delay]]&gt;60, "Major", "Moderate")))</f>
        <v/>
      </c>
      <c r="Y4816" t="b">
        <v>0</v>
      </c>
      <c r="AA4816" t="str">
        <f>IF(OR(AND(Flights[[#This Row],[Status]]="Cancelled", Flights[[#This Row],[Cancellation Reason]]="Airline/Carrier"), Flights[[#This Row],[Delay Type]]="Severe"), "Yes", "No")</f>
        <v>No</v>
      </c>
    </row>
    <row r="4817" spans="1:27" x14ac:dyDescent="0.3">
      <c r="A4817" s="3">
        <v>42356</v>
      </c>
      <c r="B4817" s="22">
        <f>WEEKNUM(Flights[[#This Row],[Date]], 1)</f>
        <v>51</v>
      </c>
      <c r="C4817" s="22">
        <f>WEEKDAY(Flights[[#This Row],[Date]],1)</f>
        <v>6</v>
      </c>
      <c r="D4817" t="s">
        <v>102</v>
      </c>
      <c r="E4817" t="s">
        <v>1987</v>
      </c>
      <c r="F4817" t="s">
        <v>0</v>
      </c>
      <c r="G4817" t="s">
        <v>10</v>
      </c>
      <c r="H4817" t="str">
        <f>_xlfn.XLOOKUP(Flights[[#This Row],[Destination]], Airports!$A$2:$A$78, Airports!$D$2:$D$78)</f>
        <v>Boston</v>
      </c>
      <c r="I4817" t="str" cm="1">
        <f t="array" ref="I4817">_xlfn.XLOOKUP(Flights[[#This Row],[Destination]],_xlfn._TRO_TRAILING( Airports!A:A),_xlfn._TRO_TRAILING( Airports!E:E), "Not found")</f>
        <v>MA</v>
      </c>
      <c r="J4817" s="1">
        <v>0.89583333333333337</v>
      </c>
      <c r="K4817" s="22">
        <f>HOUR(Flights[[#This Row],[Scheduled Departure]])</f>
        <v>21</v>
      </c>
      <c r="L4817" s="1">
        <v>0.89513888888888893</v>
      </c>
      <c r="M4817">
        <f>(L4817-J4817)*24*60</f>
        <v>-0.99999999999999645</v>
      </c>
      <c r="N4817" s="16">
        <f>Flights[[#This Row],[Length (min)]]/60</f>
        <v>5.166666666666667</v>
      </c>
      <c r="O4817">
        <v>310</v>
      </c>
      <c r="P4817">
        <v>2611</v>
      </c>
      <c r="Q4817" s="18">
        <f>IFERROR(Flights[[#This Row],[Distance]]/Flights[[#This Row],[Length (hr)]], "")</f>
        <v>505.35483870967738</v>
      </c>
      <c r="R4817" s="1">
        <v>0.24305555555555555</v>
      </c>
      <c r="S4817" s="1" t="str">
        <f>IF(Flights[[#This Row],[Length (hr)]]&lt;2, "No meal", IF(Flights[[#This Row],[Length (hr)]]&lt;3.5, "Light meal", "Full meal"))</f>
        <v>Full meal</v>
      </c>
      <c r="T4817" s="1" t="str">
        <f>IF(AND(Flights[[#This Row],[Airline]]="US Airways", Flights[[#This Row],[Meal]]="Full Meal"), "Yes", "No")</f>
        <v>No</v>
      </c>
      <c r="U4817" s="1">
        <v>0.23541666666666666</v>
      </c>
      <c r="V4817">
        <v>-11</v>
      </c>
      <c r="W4817" s="1" t="str">
        <f>IF(Flights[[#This Row],[Arrival Delay]] = "", "Cancelled", IF(Flights[[#This Row],[Arrival Delay]]&gt;15, "Delayed", "On time"))</f>
        <v>On time</v>
      </c>
      <c r="X4817" t="str">
        <f>IF(Flights[[#This Row],[Status]]&lt;&gt;"Delayed","", IF(Flights[[#This Row],[Arrival Delay]]&gt;120, "Severe", IF(Flights[[#This Row],[Arrival Delay]]&gt;60, "Major", "Moderate")))</f>
        <v/>
      </c>
      <c r="Y4817" t="b">
        <v>0</v>
      </c>
      <c r="AA4817" t="str">
        <f>IF(OR(AND(Flights[[#This Row],[Status]]="Cancelled", Flights[[#This Row],[Cancellation Reason]]="Airline/Carrier"), Flights[[#This Row],[Delay Type]]="Severe"), "Yes", "No")</f>
        <v>No</v>
      </c>
    </row>
    <row r="4818" spans="1:27" x14ac:dyDescent="0.3">
      <c r="A4818" s="3">
        <v>42356</v>
      </c>
      <c r="B4818" s="22">
        <f>WEEKNUM(Flights[[#This Row],[Date]], 1)</f>
        <v>51</v>
      </c>
      <c r="C4818" s="22">
        <f>WEEKDAY(Flights[[#This Row],[Date]],1)</f>
        <v>6</v>
      </c>
      <c r="D4818" t="s">
        <v>634</v>
      </c>
      <c r="E4818" t="s">
        <v>1991</v>
      </c>
      <c r="F4818" t="s">
        <v>0</v>
      </c>
      <c r="G4818" t="s">
        <v>24</v>
      </c>
      <c r="H4818" t="str">
        <f>_xlfn.XLOOKUP(Flights[[#This Row],[Destination]], Airports!$A$2:$A$78, Airports!$D$2:$D$78)</f>
        <v>Portland</v>
      </c>
      <c r="I4818" t="str" cm="1">
        <f t="array" ref="I4818">_xlfn.XLOOKUP(Flights[[#This Row],[Destination]],_xlfn._TRO_TRAILING( Airports!A:A),_xlfn._TRO_TRAILING( Airports!E:E), "Not found")</f>
        <v>OR</v>
      </c>
      <c r="J4818" s="1">
        <v>0.89583333333333337</v>
      </c>
      <c r="K4818" s="22">
        <f>HOUR(Flights[[#This Row],[Scheduled Departure]])</f>
        <v>21</v>
      </c>
      <c r="L4818" s="1">
        <v>0.89166666666666672</v>
      </c>
      <c r="M4818">
        <f>(L4818-J4818)*24*60</f>
        <v>-5.9999999999999787</v>
      </c>
      <c r="N4818" s="16">
        <f>Flights[[#This Row],[Length (min)]]/60</f>
        <v>2.4333333333333331</v>
      </c>
      <c r="O4818">
        <v>146</v>
      </c>
      <c r="P4818">
        <v>834</v>
      </c>
      <c r="Q4818" s="18">
        <f>IFERROR(Flights[[#This Row],[Distance]]/Flights[[#This Row],[Length (hr)]], "")</f>
        <v>342.7397260273973</v>
      </c>
      <c r="R4818" s="1">
        <v>0.99791666666666667</v>
      </c>
      <c r="S4818" s="1" t="str">
        <f>IF(Flights[[#This Row],[Length (hr)]]&lt;2, "No meal", IF(Flights[[#This Row],[Length (hr)]]&lt;3.5, "Light meal", "Full meal"))</f>
        <v>Light meal</v>
      </c>
      <c r="T4818" s="1" t="str">
        <f>IF(AND(Flights[[#This Row],[Airline]]="US Airways", Flights[[#This Row],[Meal]]="Full Meal"), "Yes", "No")</f>
        <v>No</v>
      </c>
      <c r="U4818" s="1">
        <v>0.99305555555555558</v>
      </c>
      <c r="V4818">
        <v>-7</v>
      </c>
      <c r="W4818" s="1" t="str">
        <f>IF(Flights[[#This Row],[Arrival Delay]] = "", "Cancelled", IF(Flights[[#This Row],[Arrival Delay]]&gt;15, "Delayed", "On time"))</f>
        <v>On time</v>
      </c>
      <c r="X4818" t="str">
        <f>IF(Flights[[#This Row],[Status]]&lt;&gt;"Delayed","", IF(Flights[[#This Row],[Arrival Delay]]&gt;120, "Severe", IF(Flights[[#This Row],[Arrival Delay]]&gt;60, "Major", "Moderate")))</f>
        <v/>
      </c>
      <c r="Y4818" t="b">
        <v>0</v>
      </c>
      <c r="AA4818" t="str">
        <f>IF(OR(AND(Flights[[#This Row],[Status]]="Cancelled", Flights[[#This Row],[Cancellation Reason]]="Airline/Carrier"), Flights[[#This Row],[Delay Type]]="Severe"), "Yes", "No")</f>
        <v>No</v>
      </c>
    </row>
    <row r="4819" spans="1:27" x14ac:dyDescent="0.3">
      <c r="A4819" s="3">
        <v>42356</v>
      </c>
      <c r="B4819" s="22">
        <f>WEEKNUM(Flights[[#This Row],[Date]], 1)</f>
        <v>51</v>
      </c>
      <c r="C4819" s="22">
        <f>WEEKDAY(Flights[[#This Row],[Date]],1)</f>
        <v>6</v>
      </c>
      <c r="D4819" t="s">
        <v>183</v>
      </c>
      <c r="E4819" t="s">
        <v>1987</v>
      </c>
      <c r="F4819" t="s">
        <v>0</v>
      </c>
      <c r="G4819" t="s">
        <v>2</v>
      </c>
      <c r="H4819" t="str">
        <f>_xlfn.XLOOKUP(Flights[[#This Row],[Destination]], Airports!$A$2:$A$78, Airports!$D$2:$D$78)</f>
        <v>Miami</v>
      </c>
      <c r="I4819" t="str" cm="1">
        <f t="array" ref="I4819">_xlfn.XLOOKUP(Flights[[#This Row],[Destination]],_xlfn._TRO_TRAILING( Airports!A:A),_xlfn._TRO_TRAILING( Airports!E:E), "Not found")</f>
        <v>FL</v>
      </c>
      <c r="J4819" s="1">
        <v>0.99652777777777779</v>
      </c>
      <c r="K4819" s="22">
        <f>HOUR(Flights[[#This Row],[Scheduled Departure]])</f>
        <v>23</v>
      </c>
      <c r="L4819" s="1">
        <v>1.3194444444444444E-2</v>
      </c>
      <c r="M4819">
        <f>(L4819-J4819)*24*60</f>
        <v>-1416</v>
      </c>
      <c r="N4819" s="16">
        <f>Flights[[#This Row],[Length (min)]]/60</f>
        <v>4.916666666666667</v>
      </c>
      <c r="O4819">
        <v>295</v>
      </c>
      <c r="P4819">
        <v>2342</v>
      </c>
      <c r="Q4819" s="18">
        <f>IFERROR(Flights[[#This Row],[Distance]]/Flights[[#This Row],[Length (hr)]], "")</f>
        <v>476.33898305084745</v>
      </c>
      <c r="R4819" s="1">
        <v>0.32500000000000001</v>
      </c>
      <c r="S4819" s="1" t="str">
        <f>IF(Flights[[#This Row],[Length (hr)]]&lt;2, "No meal", IF(Flights[[#This Row],[Length (hr)]]&lt;3.5, "Light meal", "Full meal"))</f>
        <v>Full meal</v>
      </c>
      <c r="T4819" s="1" t="str">
        <f>IF(AND(Flights[[#This Row],[Airline]]="US Airways", Flights[[#This Row],[Meal]]="Full Meal"), "Yes", "No")</f>
        <v>No</v>
      </c>
      <c r="U4819" s="1">
        <v>0.34305555555555556</v>
      </c>
      <c r="V4819">
        <v>26</v>
      </c>
      <c r="W4819" s="1" t="str">
        <f>IF(Flights[[#This Row],[Arrival Delay]] = "", "Cancelled", IF(Flights[[#This Row],[Arrival Delay]]&gt;15, "Delayed", "On time"))</f>
        <v>Delayed</v>
      </c>
      <c r="X4819" t="str">
        <f>IF(Flights[[#This Row],[Status]]&lt;&gt;"Delayed","", IF(Flights[[#This Row],[Arrival Delay]]&gt;120, "Severe", IF(Flights[[#This Row],[Arrival Delay]]&gt;60, "Major", "Moderate")))</f>
        <v>Moderate</v>
      </c>
      <c r="Y4819" t="b">
        <v>0</v>
      </c>
      <c r="AA4819" t="str">
        <f>IF(OR(AND(Flights[[#This Row],[Status]]="Cancelled", Flights[[#This Row],[Cancellation Reason]]="Airline/Carrier"), Flights[[#This Row],[Delay Type]]="Severe"), "Yes", "No")</f>
        <v>No</v>
      </c>
    </row>
    <row r="4820" spans="1:27" x14ac:dyDescent="0.3">
      <c r="A4820" s="3">
        <v>42357</v>
      </c>
      <c r="B4820" s="22">
        <f>WEEKNUM(Flights[[#This Row],[Date]], 1)</f>
        <v>51</v>
      </c>
      <c r="C4820" s="22">
        <f>WEEKDAY(Flights[[#This Row],[Date]],1)</f>
        <v>7</v>
      </c>
      <c r="D4820" t="s">
        <v>68</v>
      </c>
      <c r="E4820" t="s">
        <v>1987</v>
      </c>
      <c r="F4820" t="s">
        <v>0</v>
      </c>
      <c r="G4820" t="s">
        <v>3</v>
      </c>
      <c r="H4820" t="str">
        <f>_xlfn.XLOOKUP(Flights[[#This Row],[Destination]], Airports!$A$2:$A$78, Airports!$D$2:$D$78)</f>
        <v>Dallas</v>
      </c>
      <c r="I4820" t="str" cm="1">
        <f t="array" ref="I4820">_xlfn.XLOOKUP(Flights[[#This Row],[Destination]],_xlfn._TRO_TRAILING( Airports!A:A),_xlfn._TRO_TRAILING( Airports!E:E), "Not found")</f>
        <v>TX</v>
      </c>
      <c r="J4820" s="1">
        <v>0.26041666666666669</v>
      </c>
      <c r="K4820" s="22">
        <f>HOUR(Flights[[#This Row],[Scheduled Departure]])</f>
        <v>6</v>
      </c>
      <c r="L4820" s="1">
        <v>0.25972222222222224</v>
      </c>
      <c r="M4820">
        <f>(L4820-J4820)*24*60</f>
        <v>-0.99999999999999645</v>
      </c>
      <c r="N4820" s="16">
        <f>Flights[[#This Row],[Length (min)]]/60</f>
        <v>2.7666666666666666</v>
      </c>
      <c r="O4820">
        <v>166</v>
      </c>
      <c r="P4820">
        <v>1235</v>
      </c>
      <c r="Q4820" s="18">
        <f>IFERROR(Flights[[#This Row],[Distance]]/Flights[[#This Row],[Length (hr)]], "")</f>
        <v>446.3855421686747</v>
      </c>
      <c r="R4820" s="1">
        <v>0.47083333333333333</v>
      </c>
      <c r="S4820" s="1" t="str">
        <f>IF(Flights[[#This Row],[Length (hr)]]&lt;2, "No meal", IF(Flights[[#This Row],[Length (hr)]]&lt;3.5, "Light meal", "Full meal"))</f>
        <v>Light meal</v>
      </c>
      <c r="T4820" s="1" t="str">
        <f>IF(AND(Flights[[#This Row],[Airline]]="US Airways", Flights[[#This Row],[Meal]]="Full Meal"), "Yes", "No")</f>
        <v>No</v>
      </c>
      <c r="U4820" s="1">
        <v>0.45833333333333331</v>
      </c>
      <c r="V4820">
        <v>-18</v>
      </c>
      <c r="W4820" s="1" t="str">
        <f>IF(Flights[[#This Row],[Arrival Delay]] = "", "Cancelled", IF(Flights[[#This Row],[Arrival Delay]]&gt;15, "Delayed", "On time"))</f>
        <v>On time</v>
      </c>
      <c r="X4820" t="str">
        <f>IF(Flights[[#This Row],[Status]]&lt;&gt;"Delayed","", IF(Flights[[#This Row],[Arrival Delay]]&gt;120, "Severe", IF(Flights[[#This Row],[Arrival Delay]]&gt;60, "Major", "Moderate")))</f>
        <v/>
      </c>
      <c r="Y4820" t="b">
        <v>0</v>
      </c>
      <c r="AA4820" t="str">
        <f>IF(OR(AND(Flights[[#This Row],[Status]]="Cancelled", Flights[[#This Row],[Cancellation Reason]]="Airline/Carrier"), Flights[[#This Row],[Delay Type]]="Severe"), "Yes", "No")</f>
        <v>No</v>
      </c>
    </row>
    <row r="4821" spans="1:27" x14ac:dyDescent="0.3">
      <c r="A4821" s="3">
        <v>42357</v>
      </c>
      <c r="B4821" s="22">
        <f>WEEKNUM(Flights[[#This Row],[Date]], 1)</f>
        <v>51</v>
      </c>
      <c r="C4821" s="22">
        <f>WEEKDAY(Flights[[#This Row],[Date]],1)</f>
        <v>7</v>
      </c>
      <c r="D4821" t="s">
        <v>841</v>
      </c>
      <c r="E4821" t="s">
        <v>1994</v>
      </c>
      <c r="F4821" t="s">
        <v>0</v>
      </c>
      <c r="G4821" t="s">
        <v>29</v>
      </c>
      <c r="H4821" t="str">
        <f>_xlfn.XLOOKUP(Flights[[#This Row],[Destination]], Airports!$A$2:$A$78, Airports!$D$2:$D$78)</f>
        <v>Phoenix</v>
      </c>
      <c r="I4821" t="str" cm="1">
        <f t="array" ref="I4821">_xlfn.XLOOKUP(Flights[[#This Row],[Destination]],_xlfn._TRO_TRAILING( Airports!A:A),_xlfn._TRO_TRAILING( Airports!E:E), "Not found")</f>
        <v>AZ</v>
      </c>
      <c r="J4821" s="1">
        <v>0.2673611111111111</v>
      </c>
      <c r="K4821" s="22">
        <f>HOUR(Flights[[#This Row],[Scheduled Departure]])</f>
        <v>6</v>
      </c>
      <c r="L4821" s="1">
        <v>0.26458333333333334</v>
      </c>
      <c r="M4821">
        <f>(L4821-J4821)*24*60</f>
        <v>-3.9999999999999858</v>
      </c>
      <c r="N4821" s="16">
        <f>Flights[[#This Row],[Length (min)]]/60</f>
        <v>1.4166666666666667</v>
      </c>
      <c r="O4821">
        <v>85</v>
      </c>
      <c r="P4821">
        <v>370</v>
      </c>
      <c r="Q4821" s="18">
        <f>IFERROR(Flights[[#This Row],[Distance]]/Flights[[#This Row],[Length (hr)]], "")</f>
        <v>261.1764705882353</v>
      </c>
      <c r="R4821" s="1">
        <v>0.36944444444444446</v>
      </c>
      <c r="S4821" s="1" t="str">
        <f>IF(Flights[[#This Row],[Length (hr)]]&lt;2, "No meal", IF(Flights[[#This Row],[Length (hr)]]&lt;3.5, "Light meal", "Full meal"))</f>
        <v>No meal</v>
      </c>
      <c r="T4821" s="1" t="str">
        <f>IF(AND(Flights[[#This Row],[Airline]]="US Airways", Flights[[#This Row],[Meal]]="Full Meal"), "Yes", "No")</f>
        <v>No</v>
      </c>
      <c r="U4821" s="1">
        <v>0.36527777777777776</v>
      </c>
      <c r="V4821">
        <v>-6</v>
      </c>
      <c r="W4821" s="1" t="str">
        <f>IF(Flights[[#This Row],[Arrival Delay]] = "", "Cancelled", IF(Flights[[#This Row],[Arrival Delay]]&gt;15, "Delayed", "On time"))</f>
        <v>On time</v>
      </c>
      <c r="X4821" t="str">
        <f>IF(Flights[[#This Row],[Status]]&lt;&gt;"Delayed","", IF(Flights[[#This Row],[Arrival Delay]]&gt;120, "Severe", IF(Flights[[#This Row],[Arrival Delay]]&gt;60, "Major", "Moderate")))</f>
        <v/>
      </c>
      <c r="Y4821" t="b">
        <v>0</v>
      </c>
      <c r="AA4821" t="str">
        <f>IF(OR(AND(Flights[[#This Row],[Status]]="Cancelled", Flights[[#This Row],[Cancellation Reason]]="Airline/Carrier"), Flights[[#This Row],[Delay Type]]="Severe"), "Yes", "No")</f>
        <v>No</v>
      </c>
    </row>
    <row r="4822" spans="1:27" x14ac:dyDescent="0.3">
      <c r="A4822" s="3">
        <v>42357</v>
      </c>
      <c r="B4822" s="22">
        <f>WEEKNUM(Flights[[#This Row],[Date]], 1)</f>
        <v>51</v>
      </c>
      <c r="C4822" s="22">
        <f>WEEKDAY(Flights[[#This Row],[Date]],1)</f>
        <v>7</v>
      </c>
      <c r="D4822" t="s">
        <v>1361</v>
      </c>
      <c r="E4822" t="s">
        <v>1995</v>
      </c>
      <c r="F4822" t="s">
        <v>0</v>
      </c>
      <c r="G4822" t="s">
        <v>15</v>
      </c>
      <c r="H4822" t="str">
        <f>_xlfn.XLOOKUP(Flights[[#This Row],[Destination]], Airports!$A$2:$A$78, Airports!$D$2:$D$78)</f>
        <v>Las Vegas</v>
      </c>
      <c r="I4822" t="str" cm="1">
        <f t="array" ref="I4822">_xlfn.XLOOKUP(Flights[[#This Row],[Destination]],_xlfn._TRO_TRAILING( Airports!A:A),_xlfn._TRO_TRAILING( Airports!E:E), "Not found")</f>
        <v>NV</v>
      </c>
      <c r="J4822" s="1">
        <v>0.30555555555555558</v>
      </c>
      <c r="K4822" s="22">
        <f>HOUR(Flights[[#This Row],[Scheduled Departure]])</f>
        <v>7</v>
      </c>
      <c r="L4822" s="1">
        <v>0.32847222222222222</v>
      </c>
      <c r="M4822">
        <f>(L4822-J4822)*24*60</f>
        <v>32.999999999999964</v>
      </c>
      <c r="N4822" s="16">
        <f>Flights[[#This Row],[Length (min)]]/60</f>
        <v>0.9</v>
      </c>
      <c r="O4822">
        <v>54</v>
      </c>
      <c r="P4822">
        <v>236</v>
      </c>
      <c r="Q4822" s="18">
        <f>IFERROR(Flights[[#This Row],[Distance]]/Flights[[#This Row],[Length (hr)]], "")</f>
        <v>262.22222222222223</v>
      </c>
      <c r="R4822" s="1">
        <v>0.35069444444444442</v>
      </c>
      <c r="S4822" s="1" t="str">
        <f>IF(Flights[[#This Row],[Length (hr)]]&lt;2, "No meal", IF(Flights[[#This Row],[Length (hr)]]&lt;3.5, "Light meal", "Full meal"))</f>
        <v>No meal</v>
      </c>
      <c r="T4822" s="1" t="str">
        <f>IF(AND(Flights[[#This Row],[Airline]]="US Airways", Flights[[#This Row],[Meal]]="Full Meal"), "Yes", "No")</f>
        <v>No</v>
      </c>
      <c r="U4822" s="1">
        <v>0.3659722222222222</v>
      </c>
      <c r="V4822">
        <v>22</v>
      </c>
      <c r="W4822" s="1" t="str">
        <f>IF(Flights[[#This Row],[Arrival Delay]] = "", "Cancelled", IF(Flights[[#This Row],[Arrival Delay]]&gt;15, "Delayed", "On time"))</f>
        <v>Delayed</v>
      </c>
      <c r="X4822" t="str">
        <f>IF(Flights[[#This Row],[Status]]&lt;&gt;"Delayed","", IF(Flights[[#This Row],[Arrival Delay]]&gt;120, "Severe", IF(Flights[[#This Row],[Arrival Delay]]&gt;60, "Major", "Moderate")))</f>
        <v>Moderate</v>
      </c>
      <c r="Y4822" t="b">
        <v>0</v>
      </c>
      <c r="AA4822" t="str">
        <f>IF(OR(AND(Flights[[#This Row],[Status]]="Cancelled", Flights[[#This Row],[Cancellation Reason]]="Airline/Carrier"), Flights[[#This Row],[Delay Type]]="Severe"), "Yes", "No")</f>
        <v>No</v>
      </c>
    </row>
    <row r="4823" spans="1:27" x14ac:dyDescent="0.3">
      <c r="A4823" s="3">
        <v>42357</v>
      </c>
      <c r="B4823" s="22">
        <f>WEEKNUM(Flights[[#This Row],[Date]], 1)</f>
        <v>51</v>
      </c>
      <c r="C4823" s="22">
        <f>WEEKDAY(Flights[[#This Row],[Date]],1)</f>
        <v>7</v>
      </c>
      <c r="D4823" t="s">
        <v>1939</v>
      </c>
      <c r="E4823" t="s">
        <v>1995</v>
      </c>
      <c r="F4823" t="s">
        <v>0</v>
      </c>
      <c r="G4823" t="s">
        <v>246</v>
      </c>
      <c r="H4823" t="str">
        <f>_xlfn.XLOOKUP(Flights[[#This Row],[Destination]], Airports!$A$2:$A$78, Airports!$D$2:$D$78)</f>
        <v>Albuquerque</v>
      </c>
      <c r="I4823" t="str" cm="1">
        <f t="array" ref="I4823">_xlfn.XLOOKUP(Flights[[#This Row],[Destination]],_xlfn._TRO_TRAILING( Airports!A:A),_xlfn._TRO_TRAILING( Airports!E:E), "Not found")</f>
        <v>NM</v>
      </c>
      <c r="J4823" s="1">
        <v>0.4513888888888889</v>
      </c>
      <c r="K4823" s="22">
        <f>HOUR(Flights[[#This Row],[Scheduled Departure]])</f>
        <v>10</v>
      </c>
      <c r="L4823" s="1">
        <v>0.45069444444444445</v>
      </c>
      <c r="M4823">
        <f>(L4823-J4823)*24*60</f>
        <v>-0.99999999999999645</v>
      </c>
      <c r="N4823" s="16">
        <f>Flights[[#This Row],[Length (min)]]/60</f>
        <v>1.5833333333333333</v>
      </c>
      <c r="O4823">
        <v>95</v>
      </c>
      <c r="P4823">
        <v>677</v>
      </c>
      <c r="Q4823" s="18">
        <f>IFERROR(Flights[[#This Row],[Distance]]/Flights[[#This Row],[Length (hr)]], "")</f>
        <v>427.5789473684211</v>
      </c>
      <c r="R4823" s="1">
        <v>0.56597222222222221</v>
      </c>
      <c r="S4823" s="1" t="str">
        <f>IF(Flights[[#This Row],[Length (hr)]]&lt;2, "No meal", IF(Flights[[#This Row],[Length (hr)]]&lt;3.5, "Light meal", "Full meal"))</f>
        <v>No meal</v>
      </c>
      <c r="T4823" s="1" t="str">
        <f>IF(AND(Flights[[#This Row],[Airline]]="US Airways", Flights[[#This Row],[Meal]]="Full Meal"), "Yes", "No")</f>
        <v>No</v>
      </c>
      <c r="U4823" s="1">
        <v>0.55833333333333335</v>
      </c>
      <c r="V4823">
        <v>-11</v>
      </c>
      <c r="W4823" s="1" t="str">
        <f>IF(Flights[[#This Row],[Arrival Delay]] = "", "Cancelled", IF(Flights[[#This Row],[Arrival Delay]]&gt;15, "Delayed", "On time"))</f>
        <v>On time</v>
      </c>
      <c r="X4823" t="str">
        <f>IF(Flights[[#This Row],[Status]]&lt;&gt;"Delayed","", IF(Flights[[#This Row],[Arrival Delay]]&gt;120, "Severe", IF(Flights[[#This Row],[Arrival Delay]]&gt;60, "Major", "Moderate")))</f>
        <v/>
      </c>
      <c r="Y4823" t="b">
        <v>0</v>
      </c>
      <c r="AA4823" t="str">
        <f>IF(OR(AND(Flights[[#This Row],[Status]]="Cancelled", Flights[[#This Row],[Cancellation Reason]]="Airline/Carrier"), Flights[[#This Row],[Delay Type]]="Severe"), "Yes", "No")</f>
        <v>No</v>
      </c>
    </row>
    <row r="4824" spans="1:27" x14ac:dyDescent="0.3">
      <c r="A4824" s="3">
        <v>42357</v>
      </c>
      <c r="B4824" s="22">
        <f>WEEKNUM(Flights[[#This Row],[Date]], 1)</f>
        <v>51</v>
      </c>
      <c r="C4824" s="22">
        <f>WEEKDAY(Flights[[#This Row],[Date]],1)</f>
        <v>7</v>
      </c>
      <c r="D4824" t="s">
        <v>494</v>
      </c>
      <c r="E4824" t="s">
        <v>1996</v>
      </c>
      <c r="F4824" t="s">
        <v>0</v>
      </c>
      <c r="G4824" t="s">
        <v>270</v>
      </c>
      <c r="H4824" t="str">
        <f>_xlfn.XLOOKUP(Flights[[#This Row],[Destination]], Airports!$A$2:$A$78, Airports!$D$2:$D$78)</f>
        <v>Dallas</v>
      </c>
      <c r="I4824" t="str" cm="1">
        <f t="array" ref="I4824">_xlfn.XLOOKUP(Flights[[#This Row],[Destination]],_xlfn._TRO_TRAILING( Airports!A:A),_xlfn._TRO_TRAILING( Airports!E:E), "Not found")</f>
        <v>TX</v>
      </c>
      <c r="J4824" s="1">
        <v>0.50694444444444442</v>
      </c>
      <c r="K4824" s="22">
        <f>HOUR(Flights[[#This Row],[Scheduled Departure]])</f>
        <v>12</v>
      </c>
      <c r="L4824" s="1">
        <v>0.51527777777777772</v>
      </c>
      <c r="M4824">
        <f>(L4824-J4824)*24*60</f>
        <v>11.999999999999957</v>
      </c>
      <c r="N4824" s="16">
        <f>Flights[[#This Row],[Length (min)]]/60</f>
        <v>2.7333333333333334</v>
      </c>
      <c r="O4824">
        <v>164</v>
      </c>
      <c r="P4824">
        <v>1246</v>
      </c>
      <c r="Q4824" s="18">
        <f>IFERROR(Flights[[#This Row],[Distance]]/Flights[[#This Row],[Length (hr)]], "")</f>
        <v>455.85365853658533</v>
      </c>
      <c r="R4824" s="1">
        <v>0.71527777777777779</v>
      </c>
      <c r="S4824" s="1" t="str">
        <f>IF(Flights[[#This Row],[Length (hr)]]&lt;2, "No meal", IF(Flights[[#This Row],[Length (hr)]]&lt;3.5, "Light meal", "Full meal"))</f>
        <v>Light meal</v>
      </c>
      <c r="T4824" s="1" t="str">
        <f>IF(AND(Flights[[#This Row],[Airline]]="US Airways", Flights[[#This Row],[Meal]]="Full Meal"), "Yes", "No")</f>
        <v>No</v>
      </c>
      <c r="U4824" s="1">
        <v>0.71250000000000002</v>
      </c>
      <c r="V4824">
        <v>-4</v>
      </c>
      <c r="W4824" s="1" t="str">
        <f>IF(Flights[[#This Row],[Arrival Delay]] = "", "Cancelled", IF(Flights[[#This Row],[Arrival Delay]]&gt;15, "Delayed", "On time"))</f>
        <v>On time</v>
      </c>
      <c r="X4824" t="str">
        <f>IF(Flights[[#This Row],[Status]]&lt;&gt;"Delayed","", IF(Flights[[#This Row],[Arrival Delay]]&gt;120, "Severe", IF(Flights[[#This Row],[Arrival Delay]]&gt;60, "Major", "Moderate")))</f>
        <v/>
      </c>
      <c r="Y4824" t="b">
        <v>0</v>
      </c>
      <c r="AA4824" t="str">
        <f>IF(OR(AND(Flights[[#This Row],[Status]]="Cancelled", Flights[[#This Row],[Cancellation Reason]]="Airline/Carrier"), Flights[[#This Row],[Delay Type]]="Severe"), "Yes", "No")</f>
        <v>No</v>
      </c>
    </row>
    <row r="4825" spans="1:27" x14ac:dyDescent="0.3">
      <c r="A4825" s="3">
        <v>42357</v>
      </c>
      <c r="B4825" s="22">
        <f>WEEKNUM(Flights[[#This Row],[Date]], 1)</f>
        <v>51</v>
      </c>
      <c r="C4825" s="22">
        <f>WEEKDAY(Flights[[#This Row],[Date]],1)</f>
        <v>7</v>
      </c>
      <c r="D4825" t="s">
        <v>1595</v>
      </c>
      <c r="E4825" t="s">
        <v>1989</v>
      </c>
      <c r="F4825" t="s">
        <v>0</v>
      </c>
      <c r="G4825" t="s">
        <v>9</v>
      </c>
      <c r="H4825" t="str">
        <f>_xlfn.XLOOKUP(Flights[[#This Row],[Destination]], Airports!$A$2:$A$78, Airports!$D$2:$D$78)</f>
        <v>San Francisco</v>
      </c>
      <c r="I4825" t="str" cm="1">
        <f t="array" ref="I4825">_xlfn.XLOOKUP(Flights[[#This Row],[Destination]],_xlfn._TRO_TRAILING( Airports!A:A),_xlfn._TRO_TRAILING( Airports!E:E), "Not found")</f>
        <v>CA</v>
      </c>
      <c r="J4825" s="1">
        <v>0.58333333333333337</v>
      </c>
      <c r="K4825" s="22">
        <f>HOUR(Flights[[#This Row],[Scheduled Departure]])</f>
        <v>14</v>
      </c>
      <c r="L4825" s="1">
        <v>0.62291666666666667</v>
      </c>
      <c r="M4825">
        <f>(L4825-J4825)*24*60</f>
        <v>56.999999999999957</v>
      </c>
      <c r="N4825" s="16">
        <f>Flights[[#This Row],[Length (min)]]/60</f>
        <v>1.2666666666666666</v>
      </c>
      <c r="O4825">
        <v>76</v>
      </c>
      <c r="P4825">
        <v>337</v>
      </c>
      <c r="Q4825" s="18">
        <f>IFERROR(Flights[[#This Row],[Distance]]/Flights[[#This Row],[Length (hr)]], "")</f>
        <v>266.0526315789474</v>
      </c>
      <c r="R4825" s="1">
        <v>0.64097222222222228</v>
      </c>
      <c r="S4825" s="1" t="str">
        <f>IF(Flights[[#This Row],[Length (hr)]]&lt;2, "No meal", IF(Flights[[#This Row],[Length (hr)]]&lt;3.5, "Light meal", "Full meal"))</f>
        <v>No meal</v>
      </c>
      <c r="T4825" s="1" t="str">
        <f>IF(AND(Flights[[#This Row],[Airline]]="US Airways", Flights[[#This Row],[Meal]]="Full Meal"), "Yes", "No")</f>
        <v>No</v>
      </c>
      <c r="U4825" s="1">
        <v>0.67569444444444449</v>
      </c>
      <c r="V4825">
        <v>50</v>
      </c>
      <c r="W4825" s="1" t="str">
        <f>IF(Flights[[#This Row],[Arrival Delay]] = "", "Cancelled", IF(Flights[[#This Row],[Arrival Delay]]&gt;15, "Delayed", "On time"))</f>
        <v>Delayed</v>
      </c>
      <c r="X4825" t="str">
        <f>IF(Flights[[#This Row],[Status]]&lt;&gt;"Delayed","", IF(Flights[[#This Row],[Arrival Delay]]&gt;120, "Severe", IF(Flights[[#This Row],[Arrival Delay]]&gt;60, "Major", "Moderate")))</f>
        <v>Moderate</v>
      </c>
      <c r="Y4825" t="b">
        <v>0</v>
      </c>
      <c r="AA4825" t="str">
        <f>IF(OR(AND(Flights[[#This Row],[Status]]="Cancelled", Flights[[#This Row],[Cancellation Reason]]="Airline/Carrier"), Flights[[#This Row],[Delay Type]]="Severe"), "Yes", "No")</f>
        <v>No</v>
      </c>
    </row>
    <row r="4826" spans="1:27" x14ac:dyDescent="0.3">
      <c r="A4826" s="3">
        <v>42357</v>
      </c>
      <c r="B4826" s="22">
        <f>WEEKNUM(Flights[[#This Row],[Date]], 1)</f>
        <v>51</v>
      </c>
      <c r="C4826" s="22">
        <f>WEEKDAY(Flights[[#This Row],[Date]],1)</f>
        <v>7</v>
      </c>
      <c r="D4826" t="s">
        <v>88</v>
      </c>
      <c r="E4826" t="s">
        <v>1987</v>
      </c>
      <c r="F4826" t="s">
        <v>0</v>
      </c>
      <c r="G4826" t="s">
        <v>15</v>
      </c>
      <c r="H4826" t="str">
        <f>_xlfn.XLOOKUP(Flights[[#This Row],[Destination]], Airports!$A$2:$A$78, Airports!$D$2:$D$78)</f>
        <v>Las Vegas</v>
      </c>
      <c r="I4826" t="str" cm="1">
        <f t="array" ref="I4826">_xlfn.XLOOKUP(Flights[[#This Row],[Destination]],_xlfn._TRO_TRAILING( Airports!A:A),_xlfn._TRO_TRAILING( Airports!E:E), "Not found")</f>
        <v>NV</v>
      </c>
      <c r="J4826" s="1">
        <v>0.68402777777777779</v>
      </c>
      <c r="K4826" s="22">
        <f>HOUR(Flights[[#This Row],[Scheduled Departure]])</f>
        <v>16</v>
      </c>
      <c r="L4826" s="1">
        <v>0.71736111111111112</v>
      </c>
      <c r="M4826">
        <f>(L4826-J4826)*24*60</f>
        <v>47.999999999999986</v>
      </c>
      <c r="N4826" s="16">
        <f>Flights[[#This Row],[Length (min)]]/60</f>
        <v>1.3833333333333333</v>
      </c>
      <c r="O4826">
        <v>83</v>
      </c>
      <c r="P4826">
        <v>236</v>
      </c>
      <c r="Q4826" s="18">
        <f>IFERROR(Flights[[#This Row],[Distance]]/Flights[[#This Row],[Length (hr)]], "")</f>
        <v>170.60240963855421</v>
      </c>
      <c r="R4826" s="1">
        <v>0.73611111111111116</v>
      </c>
      <c r="S4826" s="1" t="str">
        <f>IF(Flights[[#This Row],[Length (hr)]]&lt;2, "No meal", IF(Flights[[#This Row],[Length (hr)]]&lt;3.5, "Light meal", "Full meal"))</f>
        <v>No meal</v>
      </c>
      <c r="T4826" s="1" t="str">
        <f>IF(AND(Flights[[#This Row],[Airline]]="US Airways", Flights[[#This Row],[Meal]]="Full Meal"), "Yes", "No")</f>
        <v>No</v>
      </c>
      <c r="U4826" s="1">
        <v>0.77500000000000002</v>
      </c>
      <c r="V4826">
        <v>56</v>
      </c>
      <c r="W4826" s="1" t="str">
        <f>IF(Flights[[#This Row],[Arrival Delay]] = "", "Cancelled", IF(Flights[[#This Row],[Arrival Delay]]&gt;15, "Delayed", "On time"))</f>
        <v>Delayed</v>
      </c>
      <c r="X4826" t="str">
        <f>IF(Flights[[#This Row],[Status]]&lt;&gt;"Delayed","", IF(Flights[[#This Row],[Arrival Delay]]&gt;120, "Severe", IF(Flights[[#This Row],[Arrival Delay]]&gt;60, "Major", "Moderate")))</f>
        <v>Moderate</v>
      </c>
      <c r="Y4826" t="b">
        <v>0</v>
      </c>
      <c r="AA4826" t="str">
        <f>IF(OR(AND(Flights[[#This Row],[Status]]="Cancelled", Flights[[#This Row],[Cancellation Reason]]="Airline/Carrier"), Flights[[#This Row],[Delay Type]]="Severe"), "Yes", "No")</f>
        <v>No</v>
      </c>
    </row>
    <row r="4827" spans="1:27" x14ac:dyDescent="0.3">
      <c r="A4827" s="3">
        <v>42357</v>
      </c>
      <c r="B4827" s="22">
        <f>WEEKNUM(Flights[[#This Row],[Date]], 1)</f>
        <v>51</v>
      </c>
      <c r="C4827" s="22">
        <f>WEEKDAY(Flights[[#This Row],[Date]],1)</f>
        <v>7</v>
      </c>
      <c r="D4827" t="s">
        <v>149</v>
      </c>
      <c r="E4827" t="s">
        <v>1987</v>
      </c>
      <c r="F4827" t="s">
        <v>0</v>
      </c>
      <c r="G4827" t="s">
        <v>10</v>
      </c>
      <c r="H4827" t="str">
        <f>_xlfn.XLOOKUP(Flights[[#This Row],[Destination]], Airports!$A$2:$A$78, Airports!$D$2:$D$78)</f>
        <v>Boston</v>
      </c>
      <c r="I4827" t="str" cm="1">
        <f t="array" ref="I4827">_xlfn.XLOOKUP(Flights[[#This Row],[Destination]],_xlfn._TRO_TRAILING( Airports!A:A),_xlfn._TRO_TRAILING( Airports!E:E), "Not found")</f>
        <v>MA</v>
      </c>
      <c r="J4827" s="1">
        <v>0.69097222222222221</v>
      </c>
      <c r="K4827" s="22">
        <f>HOUR(Flights[[#This Row],[Scheduled Departure]])</f>
        <v>16</v>
      </c>
      <c r="L4827" s="1">
        <v>0.70208333333333328</v>
      </c>
      <c r="M4827">
        <f>(L4827-J4827)*24*60</f>
        <v>15.999999999999943</v>
      </c>
      <c r="N4827" s="16">
        <f>Flights[[#This Row],[Length (min)]]/60</f>
        <v>5.2166666666666668</v>
      </c>
      <c r="O4827">
        <v>313</v>
      </c>
      <c r="P4827">
        <v>2611</v>
      </c>
      <c r="Q4827" s="18">
        <f>IFERROR(Flights[[#This Row],[Distance]]/Flights[[#This Row],[Length (hr)]], "")</f>
        <v>500.5111821086262</v>
      </c>
      <c r="R4827" s="1">
        <v>4.027777777777778E-2</v>
      </c>
      <c r="S4827" s="1" t="str">
        <f>IF(Flights[[#This Row],[Length (hr)]]&lt;2, "No meal", IF(Flights[[#This Row],[Length (hr)]]&lt;3.5, "Light meal", "Full meal"))</f>
        <v>Full meal</v>
      </c>
      <c r="T4827" s="1" t="str">
        <f>IF(AND(Flights[[#This Row],[Airline]]="US Airways", Flights[[#This Row],[Meal]]="Full Meal"), "Yes", "No")</f>
        <v>No</v>
      </c>
      <c r="U4827" s="1">
        <v>4.4444444444444446E-2</v>
      </c>
      <c r="V4827">
        <v>6</v>
      </c>
      <c r="W4827" s="1" t="str">
        <f>IF(Flights[[#This Row],[Arrival Delay]] = "", "Cancelled", IF(Flights[[#This Row],[Arrival Delay]]&gt;15, "Delayed", "On time"))</f>
        <v>On time</v>
      </c>
      <c r="X4827" t="str">
        <f>IF(Flights[[#This Row],[Status]]&lt;&gt;"Delayed","", IF(Flights[[#This Row],[Arrival Delay]]&gt;120, "Severe", IF(Flights[[#This Row],[Arrival Delay]]&gt;60, "Major", "Moderate")))</f>
        <v/>
      </c>
      <c r="Y4827" t="b">
        <v>0</v>
      </c>
      <c r="AA4827" t="str">
        <f>IF(OR(AND(Flights[[#This Row],[Status]]="Cancelled", Flights[[#This Row],[Cancellation Reason]]="Airline/Carrier"), Flights[[#This Row],[Delay Type]]="Severe"), "Yes", "No")</f>
        <v>No</v>
      </c>
    </row>
    <row r="4828" spans="1:27" x14ac:dyDescent="0.3">
      <c r="A4828" s="3">
        <v>42357</v>
      </c>
      <c r="B4828" s="22">
        <f>WEEKNUM(Flights[[#This Row],[Date]], 1)</f>
        <v>51</v>
      </c>
      <c r="C4828" s="22">
        <f>WEEKDAY(Flights[[#This Row],[Date]],1)</f>
        <v>7</v>
      </c>
      <c r="D4828" t="s">
        <v>1942</v>
      </c>
      <c r="E4828" t="s">
        <v>1995</v>
      </c>
      <c r="F4828" t="s">
        <v>0</v>
      </c>
      <c r="G4828" t="s">
        <v>351</v>
      </c>
      <c r="H4828" t="str">
        <f>_xlfn.XLOOKUP(Flights[[#This Row],[Destination]], Airports!$A$2:$A$78, Airports!$D$2:$D$78)</f>
        <v>Sacramento</v>
      </c>
      <c r="I4828" t="str" cm="1">
        <f t="array" ref="I4828">_xlfn.XLOOKUP(Flights[[#This Row],[Destination]],_xlfn._TRO_TRAILING( Airports!A:A),_xlfn._TRO_TRAILING( Airports!E:E), "Not found")</f>
        <v>CA</v>
      </c>
      <c r="J4828" s="1">
        <v>0.69444444444444442</v>
      </c>
      <c r="K4828" s="22">
        <f>HOUR(Flights[[#This Row],[Scheduled Departure]])</f>
        <v>16</v>
      </c>
      <c r="L4828" s="1">
        <v>0.71736111111111112</v>
      </c>
      <c r="M4828">
        <f>(L4828-J4828)*24*60</f>
        <v>33.000000000000043</v>
      </c>
      <c r="N4828" s="16">
        <f>Flights[[#This Row],[Length (min)]]/60</f>
        <v>1.1833333333333333</v>
      </c>
      <c r="O4828">
        <v>71</v>
      </c>
      <c r="P4828">
        <v>373</v>
      </c>
      <c r="Q4828" s="18">
        <f>IFERROR(Flights[[#This Row],[Distance]]/Flights[[#This Row],[Length (hr)]], "")</f>
        <v>315.21126760563379</v>
      </c>
      <c r="R4828" s="1">
        <v>0.75</v>
      </c>
      <c r="S4828" s="1" t="str">
        <f>IF(Flights[[#This Row],[Length (hr)]]&lt;2, "No meal", IF(Flights[[#This Row],[Length (hr)]]&lt;3.5, "Light meal", "Full meal"))</f>
        <v>No meal</v>
      </c>
      <c r="T4828" s="1" t="str">
        <f>IF(AND(Flights[[#This Row],[Airline]]="US Airways", Flights[[#This Row],[Meal]]="Full Meal"), "Yes", "No")</f>
        <v>No</v>
      </c>
      <c r="U4828" s="1">
        <v>0.76666666666666672</v>
      </c>
      <c r="V4828">
        <v>24</v>
      </c>
      <c r="W4828" s="1" t="str">
        <f>IF(Flights[[#This Row],[Arrival Delay]] = "", "Cancelled", IF(Flights[[#This Row],[Arrival Delay]]&gt;15, "Delayed", "On time"))</f>
        <v>Delayed</v>
      </c>
      <c r="X4828" t="str">
        <f>IF(Flights[[#This Row],[Status]]&lt;&gt;"Delayed","", IF(Flights[[#This Row],[Arrival Delay]]&gt;120, "Severe", IF(Flights[[#This Row],[Arrival Delay]]&gt;60, "Major", "Moderate")))</f>
        <v>Moderate</v>
      </c>
      <c r="Y4828" t="b">
        <v>0</v>
      </c>
      <c r="AA4828" t="str">
        <f>IF(OR(AND(Flights[[#This Row],[Status]]="Cancelled", Flights[[#This Row],[Cancellation Reason]]="Airline/Carrier"), Flights[[#This Row],[Delay Type]]="Severe"), "Yes", "No")</f>
        <v>No</v>
      </c>
    </row>
    <row r="4829" spans="1:27" x14ac:dyDescent="0.3">
      <c r="A4829" s="3">
        <v>42357</v>
      </c>
      <c r="B4829" s="22">
        <f>WEEKNUM(Flights[[#This Row],[Date]], 1)</f>
        <v>51</v>
      </c>
      <c r="C4829" s="22">
        <f>WEEKDAY(Flights[[#This Row],[Date]],1)</f>
        <v>7</v>
      </c>
      <c r="D4829" t="s">
        <v>648</v>
      </c>
      <c r="E4829" t="s">
        <v>1992</v>
      </c>
      <c r="F4829" t="s">
        <v>0</v>
      </c>
      <c r="G4829" t="s">
        <v>12</v>
      </c>
      <c r="H4829" t="str">
        <f>_xlfn.XLOOKUP(Flights[[#This Row],[Destination]], Airports!$A$2:$A$78, Airports!$D$2:$D$78)</f>
        <v>New York</v>
      </c>
      <c r="I4829" t="str" cm="1">
        <f t="array" ref="I4829">_xlfn.XLOOKUP(Flights[[#This Row],[Destination]],_xlfn._TRO_TRAILING( Airports!A:A),_xlfn._TRO_TRAILING( Airports!E:E), "Not found")</f>
        <v>NY</v>
      </c>
      <c r="J4829" s="1">
        <v>0.88541666666666663</v>
      </c>
      <c r="K4829" s="22">
        <f>HOUR(Flights[[#This Row],[Scheduled Departure]])</f>
        <v>21</v>
      </c>
      <c r="L4829" s="1">
        <v>0.88749999999999996</v>
      </c>
      <c r="M4829">
        <f>(L4829-J4829)*24*60</f>
        <v>2.9999999999999893</v>
      </c>
      <c r="N4829" s="16">
        <f>Flights[[#This Row],[Length (min)]]/60</f>
        <v>4.7833333333333332</v>
      </c>
      <c r="O4829">
        <v>287</v>
      </c>
      <c r="P4829">
        <v>2475</v>
      </c>
      <c r="Q4829" s="18">
        <f>IFERROR(Flights[[#This Row],[Distance]]/Flights[[#This Row],[Length (hr)]], "")</f>
        <v>517.42160278745644</v>
      </c>
      <c r="R4829" s="1">
        <v>0.22361111111111112</v>
      </c>
      <c r="S4829" s="1" t="str">
        <f>IF(Flights[[#This Row],[Length (hr)]]&lt;2, "No meal", IF(Flights[[#This Row],[Length (hr)]]&lt;3.5, "Light meal", "Full meal"))</f>
        <v>Full meal</v>
      </c>
      <c r="T4829" s="1" t="str">
        <f>IF(AND(Flights[[#This Row],[Airline]]="US Airways", Flights[[#This Row],[Meal]]="Full Meal"), "Yes", "No")</f>
        <v>No</v>
      </c>
      <c r="U4829" s="1">
        <v>0.21180555555555555</v>
      </c>
      <c r="V4829">
        <v>-17</v>
      </c>
      <c r="W4829" s="1" t="str">
        <f>IF(Flights[[#This Row],[Arrival Delay]] = "", "Cancelled", IF(Flights[[#This Row],[Arrival Delay]]&gt;15, "Delayed", "On time"))</f>
        <v>On time</v>
      </c>
      <c r="X4829" t="str">
        <f>IF(Flights[[#This Row],[Status]]&lt;&gt;"Delayed","", IF(Flights[[#This Row],[Arrival Delay]]&gt;120, "Severe", IF(Flights[[#This Row],[Arrival Delay]]&gt;60, "Major", "Moderate")))</f>
        <v/>
      </c>
      <c r="Y4829" t="b">
        <v>0</v>
      </c>
      <c r="AA4829" t="str">
        <f>IF(OR(AND(Flights[[#This Row],[Status]]="Cancelled", Flights[[#This Row],[Cancellation Reason]]="Airline/Carrier"), Flights[[#This Row],[Delay Type]]="Severe"), "Yes", "No")</f>
        <v>No</v>
      </c>
    </row>
    <row r="4830" spans="1:27" x14ac:dyDescent="0.3">
      <c r="A4830" s="3">
        <v>42357</v>
      </c>
      <c r="B4830" s="22">
        <f>WEEKNUM(Flights[[#This Row],[Date]], 1)</f>
        <v>51</v>
      </c>
      <c r="C4830" s="22">
        <f>WEEKDAY(Flights[[#This Row],[Date]],1)</f>
        <v>7</v>
      </c>
      <c r="D4830" t="s">
        <v>680</v>
      </c>
      <c r="E4830" t="s">
        <v>1996</v>
      </c>
      <c r="F4830" t="s">
        <v>0</v>
      </c>
      <c r="G4830" t="s">
        <v>281</v>
      </c>
      <c r="H4830" t="str">
        <f>_xlfn.XLOOKUP(Flights[[#This Row],[Destination]], Airports!$A$2:$A$78, Airports!$D$2:$D$78)</f>
        <v>Newark</v>
      </c>
      <c r="I4830" t="str" cm="1">
        <f t="array" ref="I4830">_xlfn.XLOOKUP(Flights[[#This Row],[Destination]],_xlfn._TRO_TRAILING( Airports!A:A),_xlfn._TRO_TRAILING( Airports!E:E), "Not found")</f>
        <v>NJ</v>
      </c>
      <c r="J4830" s="1">
        <v>0.98611111111111116</v>
      </c>
      <c r="K4830" s="22">
        <f>HOUR(Flights[[#This Row],[Scheduled Departure]])</f>
        <v>23</v>
      </c>
      <c r="L4830" s="1">
        <v>0.98402777777777772</v>
      </c>
      <c r="M4830">
        <f>(L4830-J4830)*24*60</f>
        <v>-3.0000000000001492</v>
      </c>
      <c r="N4830" s="16">
        <f>Flights[[#This Row],[Length (min)]]/60</f>
        <v>5.1166666666666663</v>
      </c>
      <c r="O4830">
        <v>307</v>
      </c>
      <c r="P4830">
        <v>2454</v>
      </c>
      <c r="Q4830" s="18">
        <f>IFERROR(Flights[[#This Row],[Distance]]/Flights[[#This Row],[Length (hr)]], "")</f>
        <v>479.60912052117266</v>
      </c>
      <c r="R4830" s="1">
        <v>0.3263888888888889</v>
      </c>
      <c r="S4830" s="1" t="str">
        <f>IF(Flights[[#This Row],[Length (hr)]]&lt;2, "No meal", IF(Flights[[#This Row],[Length (hr)]]&lt;3.5, "Light meal", "Full meal"))</f>
        <v>Full meal</v>
      </c>
      <c r="T4830" s="1" t="str">
        <f>IF(AND(Flights[[#This Row],[Airline]]="US Airways", Flights[[#This Row],[Meal]]="Full Meal"), "Yes", "No")</f>
        <v>No</v>
      </c>
      <c r="U4830" s="1">
        <v>0.32222222222222224</v>
      </c>
      <c r="V4830">
        <v>-6</v>
      </c>
      <c r="W4830" s="1" t="str">
        <f>IF(Flights[[#This Row],[Arrival Delay]] = "", "Cancelled", IF(Flights[[#This Row],[Arrival Delay]]&gt;15, "Delayed", "On time"))</f>
        <v>On time</v>
      </c>
      <c r="X4830" t="str">
        <f>IF(Flights[[#This Row],[Status]]&lt;&gt;"Delayed","", IF(Flights[[#This Row],[Arrival Delay]]&gt;120, "Severe", IF(Flights[[#This Row],[Arrival Delay]]&gt;60, "Major", "Moderate")))</f>
        <v/>
      </c>
      <c r="Y4830" t="b">
        <v>0</v>
      </c>
      <c r="AA4830" t="str">
        <f>IF(OR(AND(Flights[[#This Row],[Status]]="Cancelled", Flights[[#This Row],[Cancellation Reason]]="Airline/Carrier"), Flights[[#This Row],[Delay Type]]="Severe"), "Yes", "No")</f>
        <v>No</v>
      </c>
    </row>
    <row r="4831" spans="1:27" x14ac:dyDescent="0.3">
      <c r="A4831" s="3">
        <v>42358</v>
      </c>
      <c r="B4831" s="22">
        <f>WEEKNUM(Flights[[#This Row],[Date]], 1)</f>
        <v>52</v>
      </c>
      <c r="C4831" s="22">
        <f>WEEKDAY(Flights[[#This Row],[Date]],1)</f>
        <v>1</v>
      </c>
      <c r="D4831" t="s">
        <v>127</v>
      </c>
      <c r="E4831" t="s">
        <v>1987</v>
      </c>
      <c r="F4831" t="s">
        <v>0</v>
      </c>
      <c r="G4831" t="s">
        <v>4</v>
      </c>
      <c r="H4831" t="str">
        <f>_xlfn.XLOOKUP(Flights[[#This Row],[Destination]], Airports!$A$2:$A$78, Airports!$D$2:$D$78)</f>
        <v>Chicago</v>
      </c>
      <c r="I4831" t="str" cm="1">
        <f t="array" ref="I4831">_xlfn.XLOOKUP(Flights[[#This Row],[Destination]],_xlfn._TRO_TRAILING( Airports!A:A),_xlfn._TRO_TRAILING( Airports!E:E), "Not found")</f>
        <v>IL</v>
      </c>
      <c r="J4831" s="1">
        <v>0.20833333333333334</v>
      </c>
      <c r="K4831" s="22">
        <f>HOUR(Flights[[#This Row],[Scheduled Departure]])</f>
        <v>5</v>
      </c>
      <c r="L4831" s="1">
        <v>0.20624999999999999</v>
      </c>
      <c r="M4831">
        <f>(L4831-J4831)*24*60</f>
        <v>-3.0000000000000293</v>
      </c>
      <c r="N4831" s="16">
        <f>Flights[[#This Row],[Length (min)]]/60</f>
        <v>3.7</v>
      </c>
      <c r="O4831">
        <v>222</v>
      </c>
      <c r="P4831">
        <v>1744</v>
      </c>
      <c r="Q4831" s="18">
        <f>IFERROR(Flights[[#This Row],[Distance]]/Flights[[#This Row],[Length (hr)]], "")</f>
        <v>471.35135135135135</v>
      </c>
      <c r="R4831" s="1">
        <v>0.46180555555555558</v>
      </c>
      <c r="S4831" s="1" t="str">
        <f>IF(Flights[[#This Row],[Length (hr)]]&lt;2, "No meal", IF(Flights[[#This Row],[Length (hr)]]&lt;3.5, "Light meal", "Full meal"))</f>
        <v>Full meal</v>
      </c>
      <c r="T4831" s="1" t="str">
        <f>IF(AND(Flights[[#This Row],[Airline]]="US Airways", Flights[[#This Row],[Meal]]="Full Meal"), "Yes", "No")</f>
        <v>No</v>
      </c>
      <c r="U4831" s="1">
        <v>0.44374999999999998</v>
      </c>
      <c r="V4831">
        <v>-26</v>
      </c>
      <c r="W4831" s="1" t="str">
        <f>IF(Flights[[#This Row],[Arrival Delay]] = "", "Cancelled", IF(Flights[[#This Row],[Arrival Delay]]&gt;15, "Delayed", "On time"))</f>
        <v>On time</v>
      </c>
      <c r="X4831" t="str">
        <f>IF(Flights[[#This Row],[Status]]&lt;&gt;"Delayed","", IF(Flights[[#This Row],[Arrival Delay]]&gt;120, "Severe", IF(Flights[[#This Row],[Arrival Delay]]&gt;60, "Major", "Moderate")))</f>
        <v/>
      </c>
      <c r="Y4831" t="b">
        <v>0</v>
      </c>
      <c r="AA4831" t="str">
        <f>IF(OR(AND(Flights[[#This Row],[Status]]="Cancelled", Flights[[#This Row],[Cancellation Reason]]="Airline/Carrier"), Flights[[#This Row],[Delay Type]]="Severe"), "Yes", "No")</f>
        <v>No</v>
      </c>
    </row>
    <row r="4832" spans="1:27" x14ac:dyDescent="0.3">
      <c r="A4832" s="3">
        <v>42358</v>
      </c>
      <c r="B4832" s="22">
        <f>WEEKNUM(Flights[[#This Row],[Date]], 1)</f>
        <v>52</v>
      </c>
      <c r="C4832" s="22">
        <f>WEEKDAY(Flights[[#This Row],[Date]],1)</f>
        <v>1</v>
      </c>
      <c r="D4832" t="s">
        <v>841</v>
      </c>
      <c r="E4832" t="s">
        <v>1994</v>
      </c>
      <c r="F4832" t="s">
        <v>0</v>
      </c>
      <c r="G4832" t="s">
        <v>29</v>
      </c>
      <c r="H4832" t="str">
        <f>_xlfn.XLOOKUP(Flights[[#This Row],[Destination]], Airports!$A$2:$A$78, Airports!$D$2:$D$78)</f>
        <v>Phoenix</v>
      </c>
      <c r="I4832" t="str" cm="1">
        <f t="array" ref="I4832">_xlfn.XLOOKUP(Flights[[#This Row],[Destination]],_xlfn._TRO_TRAILING( Airports!A:A),_xlfn._TRO_TRAILING( Airports!E:E), "Not found")</f>
        <v>AZ</v>
      </c>
      <c r="J4832" s="1">
        <v>0.26458333333333334</v>
      </c>
      <c r="K4832" s="22">
        <f>HOUR(Flights[[#This Row],[Scheduled Departure]])</f>
        <v>6</v>
      </c>
      <c r="L4832" s="1">
        <v>0.26805555555555555</v>
      </c>
      <c r="M4832">
        <f>(L4832-J4832)*24*60</f>
        <v>4.9999999999999822</v>
      </c>
      <c r="N4832" s="16">
        <f>Flights[[#This Row],[Length (min)]]/60</f>
        <v>1.45</v>
      </c>
      <c r="O4832">
        <v>87</v>
      </c>
      <c r="P4832">
        <v>370</v>
      </c>
      <c r="Q4832" s="18">
        <f>IFERROR(Flights[[#This Row],[Distance]]/Flights[[#This Row],[Length (hr)]], "")</f>
        <v>255.17241379310346</v>
      </c>
      <c r="R4832" s="1">
        <v>0.36805555555555558</v>
      </c>
      <c r="S4832" s="1" t="str">
        <f>IF(Flights[[#This Row],[Length (hr)]]&lt;2, "No meal", IF(Flights[[#This Row],[Length (hr)]]&lt;3.5, "Light meal", "Full meal"))</f>
        <v>No meal</v>
      </c>
      <c r="T4832" s="1" t="str">
        <f>IF(AND(Flights[[#This Row],[Airline]]="US Airways", Flights[[#This Row],[Meal]]="Full Meal"), "Yes", "No")</f>
        <v>No</v>
      </c>
      <c r="U4832" s="1">
        <v>0.37013888888888891</v>
      </c>
      <c r="V4832">
        <v>3</v>
      </c>
      <c r="W4832" s="1" t="str">
        <f>IF(Flights[[#This Row],[Arrival Delay]] = "", "Cancelled", IF(Flights[[#This Row],[Arrival Delay]]&gt;15, "Delayed", "On time"))</f>
        <v>On time</v>
      </c>
      <c r="X4832" t="str">
        <f>IF(Flights[[#This Row],[Status]]&lt;&gt;"Delayed","", IF(Flights[[#This Row],[Arrival Delay]]&gt;120, "Severe", IF(Flights[[#This Row],[Arrival Delay]]&gt;60, "Major", "Moderate")))</f>
        <v/>
      </c>
      <c r="Y4832" t="b">
        <v>0</v>
      </c>
      <c r="AA4832" t="str">
        <f>IF(OR(AND(Flights[[#This Row],[Status]]="Cancelled", Flights[[#This Row],[Cancellation Reason]]="Airline/Carrier"), Flights[[#This Row],[Delay Type]]="Severe"), "Yes", "No")</f>
        <v>No</v>
      </c>
    </row>
    <row r="4833" spans="1:27" x14ac:dyDescent="0.3">
      <c r="A4833" s="3">
        <v>42358</v>
      </c>
      <c r="B4833" s="22">
        <f>WEEKNUM(Flights[[#This Row],[Date]], 1)</f>
        <v>52</v>
      </c>
      <c r="C4833" s="22">
        <f>WEEKDAY(Flights[[#This Row],[Date]],1)</f>
        <v>1</v>
      </c>
      <c r="D4833" t="s">
        <v>1863</v>
      </c>
      <c r="E4833" t="s">
        <v>1995</v>
      </c>
      <c r="F4833" t="s">
        <v>0</v>
      </c>
      <c r="G4833" t="s">
        <v>15</v>
      </c>
      <c r="H4833" t="str">
        <f>_xlfn.XLOOKUP(Flights[[#This Row],[Destination]], Airports!$A$2:$A$78, Airports!$D$2:$D$78)</f>
        <v>Las Vegas</v>
      </c>
      <c r="I4833" t="str" cm="1">
        <f t="array" ref="I4833">_xlfn.XLOOKUP(Flights[[#This Row],[Destination]],_xlfn._TRO_TRAILING( Airports!A:A),_xlfn._TRO_TRAILING( Airports!E:E), "Not found")</f>
        <v>NV</v>
      </c>
      <c r="J4833" s="1">
        <v>0.32291666666666669</v>
      </c>
      <c r="K4833" s="22">
        <f>HOUR(Flights[[#This Row],[Scheduled Departure]])</f>
        <v>7</v>
      </c>
      <c r="L4833" s="1">
        <v>0.31944444444444442</v>
      </c>
      <c r="M4833">
        <f>(L4833-J4833)*24*60</f>
        <v>-5.0000000000000622</v>
      </c>
      <c r="N4833" s="16">
        <f>Flights[[#This Row],[Length (min)]]/60</f>
        <v>0.9</v>
      </c>
      <c r="O4833">
        <v>54</v>
      </c>
      <c r="P4833">
        <v>236</v>
      </c>
      <c r="Q4833" s="18">
        <f>IFERROR(Flights[[#This Row],[Distance]]/Flights[[#This Row],[Length (hr)]], "")</f>
        <v>262.22222222222223</v>
      </c>
      <c r="R4833" s="1">
        <v>0.36458333333333331</v>
      </c>
      <c r="S4833" s="1" t="str">
        <f>IF(Flights[[#This Row],[Length (hr)]]&lt;2, "No meal", IF(Flights[[#This Row],[Length (hr)]]&lt;3.5, "Light meal", "Full meal"))</f>
        <v>No meal</v>
      </c>
      <c r="T4833" s="1" t="str">
        <f>IF(AND(Flights[[#This Row],[Airline]]="US Airways", Flights[[#This Row],[Meal]]="Full Meal"), "Yes", "No")</f>
        <v>No</v>
      </c>
      <c r="U4833" s="1">
        <v>0.35694444444444445</v>
      </c>
      <c r="V4833">
        <v>-11</v>
      </c>
      <c r="W4833" s="1" t="str">
        <f>IF(Flights[[#This Row],[Arrival Delay]] = "", "Cancelled", IF(Flights[[#This Row],[Arrival Delay]]&gt;15, "Delayed", "On time"))</f>
        <v>On time</v>
      </c>
      <c r="X4833" t="str">
        <f>IF(Flights[[#This Row],[Status]]&lt;&gt;"Delayed","", IF(Flights[[#This Row],[Arrival Delay]]&gt;120, "Severe", IF(Flights[[#This Row],[Arrival Delay]]&gt;60, "Major", "Moderate")))</f>
        <v/>
      </c>
      <c r="Y4833" t="b">
        <v>0</v>
      </c>
      <c r="AA4833" t="str">
        <f>IF(OR(AND(Flights[[#This Row],[Status]]="Cancelled", Flights[[#This Row],[Cancellation Reason]]="Airline/Carrier"), Flights[[#This Row],[Delay Type]]="Severe"), "Yes", "No")</f>
        <v>No</v>
      </c>
    </row>
    <row r="4834" spans="1:27" x14ac:dyDescent="0.3">
      <c r="A4834" s="3">
        <v>42358</v>
      </c>
      <c r="B4834" s="22">
        <f>WEEKNUM(Flights[[#This Row],[Date]], 1)</f>
        <v>52</v>
      </c>
      <c r="C4834" s="22">
        <f>WEEKDAY(Flights[[#This Row],[Date]],1)</f>
        <v>1</v>
      </c>
      <c r="D4834" t="s">
        <v>113</v>
      </c>
      <c r="E4834" t="s">
        <v>1987</v>
      </c>
      <c r="F4834" t="s">
        <v>0</v>
      </c>
      <c r="G4834" t="s">
        <v>12</v>
      </c>
      <c r="H4834" t="str">
        <f>_xlfn.XLOOKUP(Flights[[#This Row],[Destination]], Airports!$A$2:$A$78, Airports!$D$2:$D$78)</f>
        <v>New York</v>
      </c>
      <c r="I4834" t="str" cm="1">
        <f t="array" ref="I4834">_xlfn.XLOOKUP(Flights[[#This Row],[Destination]],_xlfn._TRO_TRAILING( Airports!A:A),_xlfn._TRO_TRAILING( Airports!E:E), "Not found")</f>
        <v>NY</v>
      </c>
      <c r="J4834" s="1">
        <v>0.33333333333333331</v>
      </c>
      <c r="K4834" s="22">
        <f>HOUR(Flights[[#This Row],[Scheduled Departure]])</f>
        <v>8</v>
      </c>
      <c r="L4834" s="1">
        <v>0.33194444444444443</v>
      </c>
      <c r="M4834">
        <f>(L4834-J4834)*24*60</f>
        <v>-1.9999999999999929</v>
      </c>
      <c r="N4834" s="16">
        <f>Flights[[#This Row],[Length (min)]]/60</f>
        <v>4.833333333333333</v>
      </c>
      <c r="O4834">
        <v>290</v>
      </c>
      <c r="P4834">
        <v>2475</v>
      </c>
      <c r="Q4834" s="18">
        <f>IFERROR(Flights[[#This Row],[Distance]]/Flights[[#This Row],[Length (hr)]], "")</f>
        <v>512.06896551724139</v>
      </c>
      <c r="R4834" s="1">
        <v>0.68333333333333335</v>
      </c>
      <c r="S4834" s="1" t="str">
        <f>IF(Flights[[#This Row],[Length (hr)]]&lt;2, "No meal", IF(Flights[[#This Row],[Length (hr)]]&lt;3.5, "Light meal", "Full meal"))</f>
        <v>Full meal</v>
      </c>
      <c r="T4834" s="1" t="str">
        <f>IF(AND(Flights[[#This Row],[Airline]]="US Airways", Flights[[#This Row],[Meal]]="Full Meal"), "Yes", "No")</f>
        <v>No</v>
      </c>
      <c r="U4834" s="1">
        <v>0.65833333333333333</v>
      </c>
      <c r="V4834">
        <v>-36</v>
      </c>
      <c r="W4834" s="1" t="str">
        <f>IF(Flights[[#This Row],[Arrival Delay]] = "", "Cancelled", IF(Flights[[#This Row],[Arrival Delay]]&gt;15, "Delayed", "On time"))</f>
        <v>On time</v>
      </c>
      <c r="X4834" t="str">
        <f>IF(Flights[[#This Row],[Status]]&lt;&gt;"Delayed","", IF(Flights[[#This Row],[Arrival Delay]]&gt;120, "Severe", IF(Flights[[#This Row],[Arrival Delay]]&gt;60, "Major", "Moderate")))</f>
        <v/>
      </c>
      <c r="Y4834" t="b">
        <v>0</v>
      </c>
      <c r="AA4834" t="str">
        <f>IF(OR(AND(Flights[[#This Row],[Status]]="Cancelled", Flights[[#This Row],[Cancellation Reason]]="Airline/Carrier"), Flights[[#This Row],[Delay Type]]="Severe"), "Yes", "No")</f>
        <v>No</v>
      </c>
    </row>
    <row r="4835" spans="1:27" x14ac:dyDescent="0.3">
      <c r="A4835" s="3">
        <v>42358</v>
      </c>
      <c r="B4835" s="22">
        <f>WEEKNUM(Flights[[#This Row],[Date]], 1)</f>
        <v>52</v>
      </c>
      <c r="C4835" s="22">
        <f>WEEKDAY(Flights[[#This Row],[Date]],1)</f>
        <v>1</v>
      </c>
      <c r="D4835" t="s">
        <v>1044</v>
      </c>
      <c r="E4835" t="s">
        <v>1989</v>
      </c>
      <c r="F4835" t="s">
        <v>0</v>
      </c>
      <c r="G4835" t="s">
        <v>314</v>
      </c>
      <c r="H4835" t="str">
        <f>_xlfn.XLOOKUP(Flights[[#This Row],[Destination]], Airports!$A$2:$A$78, Airports!$D$2:$D$78)</f>
        <v>Minneapolis</v>
      </c>
      <c r="I4835" t="str" cm="1">
        <f t="array" ref="I4835">_xlfn.XLOOKUP(Flights[[#This Row],[Destination]],_xlfn._TRO_TRAILING( Airports!A:A),_xlfn._TRO_TRAILING( Airports!E:E), "Not found")</f>
        <v>MN</v>
      </c>
      <c r="J4835" s="1">
        <v>0.46180555555555558</v>
      </c>
      <c r="K4835" s="22">
        <f>HOUR(Flights[[#This Row],[Scheduled Departure]])</f>
        <v>11</v>
      </c>
      <c r="L4835" s="1">
        <v>0.47361111111111109</v>
      </c>
      <c r="M4835">
        <f>(L4835-J4835)*24*60</f>
        <v>16.99999999999994</v>
      </c>
      <c r="N4835" s="16">
        <f>Flights[[#This Row],[Length (min)]]/60</f>
        <v>3.4</v>
      </c>
      <c r="O4835">
        <v>204</v>
      </c>
      <c r="P4835">
        <v>1535</v>
      </c>
      <c r="Q4835" s="18">
        <f>IFERROR(Flights[[#This Row],[Distance]]/Flights[[#This Row],[Length (hr)]], "")</f>
        <v>451.47058823529414</v>
      </c>
      <c r="R4835" s="1">
        <v>0.69791666666666663</v>
      </c>
      <c r="S4835" s="1" t="str">
        <f>IF(Flights[[#This Row],[Length (hr)]]&lt;2, "No meal", IF(Flights[[#This Row],[Length (hr)]]&lt;3.5, "Light meal", "Full meal"))</f>
        <v>Light meal</v>
      </c>
      <c r="T4835" s="1" t="str">
        <f>IF(AND(Flights[[#This Row],[Airline]]="US Airways", Flights[[#This Row],[Meal]]="Full Meal"), "Yes", "No")</f>
        <v>No</v>
      </c>
      <c r="U4835" s="1">
        <v>0.69861111111111107</v>
      </c>
      <c r="V4835">
        <v>1</v>
      </c>
      <c r="W4835" s="1" t="str">
        <f>IF(Flights[[#This Row],[Arrival Delay]] = "", "Cancelled", IF(Flights[[#This Row],[Arrival Delay]]&gt;15, "Delayed", "On time"))</f>
        <v>On time</v>
      </c>
      <c r="X4835" t="str">
        <f>IF(Flights[[#This Row],[Status]]&lt;&gt;"Delayed","", IF(Flights[[#This Row],[Arrival Delay]]&gt;120, "Severe", IF(Flights[[#This Row],[Arrival Delay]]&gt;60, "Major", "Moderate")))</f>
        <v/>
      </c>
      <c r="Y4835" t="b">
        <v>0</v>
      </c>
      <c r="AA4835" t="str">
        <f>IF(OR(AND(Flights[[#This Row],[Status]]="Cancelled", Flights[[#This Row],[Cancellation Reason]]="Airline/Carrier"), Flights[[#This Row],[Delay Type]]="Severe"), "Yes", "No")</f>
        <v>No</v>
      </c>
    </row>
    <row r="4836" spans="1:27" x14ac:dyDescent="0.3">
      <c r="A4836" s="3">
        <v>42358</v>
      </c>
      <c r="B4836" s="22">
        <f>WEEKNUM(Flights[[#This Row],[Date]], 1)</f>
        <v>52</v>
      </c>
      <c r="C4836" s="22">
        <f>WEEKDAY(Flights[[#This Row],[Date]],1)</f>
        <v>1</v>
      </c>
      <c r="D4836" t="s">
        <v>1965</v>
      </c>
      <c r="E4836" t="s">
        <v>1989</v>
      </c>
      <c r="F4836" t="s">
        <v>0</v>
      </c>
      <c r="G4836" t="s">
        <v>26</v>
      </c>
      <c r="H4836" t="str">
        <f>_xlfn.XLOOKUP(Flights[[#This Row],[Destination]], Airports!$A$2:$A$78, Airports!$D$2:$D$78)</f>
        <v>Atlanta</v>
      </c>
      <c r="I4836" t="str" cm="1">
        <f t="array" ref="I4836">_xlfn.XLOOKUP(Flights[[#This Row],[Destination]],_xlfn._TRO_TRAILING( Airports!A:A),_xlfn._TRO_TRAILING( Airports!E:E), "Not found")</f>
        <v>GA</v>
      </c>
      <c r="J4836" s="1">
        <v>0.46875</v>
      </c>
      <c r="K4836" s="22">
        <f>HOUR(Flights[[#This Row],[Scheduled Departure]])</f>
        <v>11</v>
      </c>
      <c r="L4836" s="1">
        <v>0.50277777777777777</v>
      </c>
      <c r="M4836">
        <f>(L4836-J4836)*24*60</f>
        <v>48.999999999999986</v>
      </c>
      <c r="N4836" s="16">
        <f>Flights[[#This Row],[Length (min)]]/60</f>
        <v>3.8833333333333333</v>
      </c>
      <c r="O4836">
        <v>233</v>
      </c>
      <c r="P4836">
        <v>1947</v>
      </c>
      <c r="Q4836" s="18">
        <f>IFERROR(Flights[[#This Row],[Distance]]/Flights[[#This Row],[Length (hr)]], "")</f>
        <v>501.3733905579399</v>
      </c>
      <c r="R4836" s="1">
        <v>0.77083333333333337</v>
      </c>
      <c r="S4836" s="1" t="str">
        <f>IF(Flights[[#This Row],[Length (hr)]]&lt;2, "No meal", IF(Flights[[#This Row],[Length (hr)]]&lt;3.5, "Light meal", "Full meal"))</f>
        <v>Full meal</v>
      </c>
      <c r="T4836" s="1" t="str">
        <f>IF(AND(Flights[[#This Row],[Airline]]="US Airways", Flights[[#This Row],[Meal]]="Full Meal"), "Yes", "No")</f>
        <v>No</v>
      </c>
      <c r="U4836" s="1">
        <v>0.7895833333333333</v>
      </c>
      <c r="V4836">
        <v>27</v>
      </c>
      <c r="W4836" s="1" t="str">
        <f>IF(Flights[[#This Row],[Arrival Delay]] = "", "Cancelled", IF(Flights[[#This Row],[Arrival Delay]]&gt;15, "Delayed", "On time"))</f>
        <v>Delayed</v>
      </c>
      <c r="X4836" t="str">
        <f>IF(Flights[[#This Row],[Status]]&lt;&gt;"Delayed","", IF(Flights[[#This Row],[Arrival Delay]]&gt;120, "Severe", IF(Flights[[#This Row],[Arrival Delay]]&gt;60, "Major", "Moderate")))</f>
        <v>Moderate</v>
      </c>
      <c r="Y4836" t="b">
        <v>0</v>
      </c>
      <c r="AA4836" t="str">
        <f>IF(OR(AND(Flights[[#This Row],[Status]]="Cancelled", Flights[[#This Row],[Cancellation Reason]]="Airline/Carrier"), Flights[[#This Row],[Delay Type]]="Severe"), "Yes", "No")</f>
        <v>No</v>
      </c>
    </row>
    <row r="4837" spans="1:27" x14ac:dyDescent="0.3">
      <c r="A4837" s="3">
        <v>42358</v>
      </c>
      <c r="B4837" s="22">
        <f>WEEKNUM(Flights[[#This Row],[Date]], 1)</f>
        <v>52</v>
      </c>
      <c r="C4837" s="22">
        <f>WEEKDAY(Flights[[#This Row],[Date]],1)</f>
        <v>1</v>
      </c>
      <c r="D4837" t="s">
        <v>515</v>
      </c>
      <c r="E4837" t="s">
        <v>1991</v>
      </c>
      <c r="F4837" t="s">
        <v>0</v>
      </c>
      <c r="G4837" t="s">
        <v>344</v>
      </c>
      <c r="H4837" t="str">
        <f>_xlfn.XLOOKUP(Flights[[#This Row],[Destination]], Airports!$A$2:$A$78, Airports!$D$2:$D$78)</f>
        <v>Seattle</v>
      </c>
      <c r="I4837" t="str" cm="1">
        <f t="array" ref="I4837">_xlfn.XLOOKUP(Flights[[#This Row],[Destination]],_xlfn._TRO_TRAILING( Airports!A:A),_xlfn._TRO_TRAILING( Airports!E:E), "Not found")</f>
        <v>WA</v>
      </c>
      <c r="J4837" s="1">
        <v>0.4861111111111111</v>
      </c>
      <c r="K4837" s="22">
        <f>HOUR(Flights[[#This Row],[Scheduled Departure]])</f>
        <v>11</v>
      </c>
      <c r="L4837" s="1">
        <v>0.48333333333333334</v>
      </c>
      <c r="M4837">
        <f>(L4837-J4837)*24*60</f>
        <v>-3.9999999999999858</v>
      </c>
      <c r="N4837" s="16">
        <f>Flights[[#This Row],[Length (min)]]/60</f>
        <v>2.7666666666666666</v>
      </c>
      <c r="O4837">
        <v>166</v>
      </c>
      <c r="P4837">
        <v>954</v>
      </c>
      <c r="Q4837" s="18">
        <f>IFERROR(Flights[[#This Row],[Distance]]/Flights[[#This Row],[Length (hr)]], "")</f>
        <v>344.81927710843377</v>
      </c>
      <c r="R4837" s="1">
        <v>0.6020833333333333</v>
      </c>
      <c r="S4837" s="1" t="str">
        <f>IF(Flights[[#This Row],[Length (hr)]]&lt;2, "No meal", IF(Flights[[#This Row],[Length (hr)]]&lt;3.5, "Light meal", "Full meal"))</f>
        <v>Light meal</v>
      </c>
      <c r="T4837" s="1" t="str">
        <f>IF(AND(Flights[[#This Row],[Airline]]="US Airways", Flights[[#This Row],[Meal]]="Full Meal"), "Yes", "No")</f>
        <v>No</v>
      </c>
      <c r="U4837" s="1">
        <v>0.59861111111111109</v>
      </c>
      <c r="V4837">
        <v>-5</v>
      </c>
      <c r="W4837" s="1" t="str">
        <f>IF(Flights[[#This Row],[Arrival Delay]] = "", "Cancelled", IF(Flights[[#This Row],[Arrival Delay]]&gt;15, "Delayed", "On time"))</f>
        <v>On time</v>
      </c>
      <c r="X4837" t="str">
        <f>IF(Flights[[#This Row],[Status]]&lt;&gt;"Delayed","", IF(Flights[[#This Row],[Arrival Delay]]&gt;120, "Severe", IF(Flights[[#This Row],[Arrival Delay]]&gt;60, "Major", "Moderate")))</f>
        <v/>
      </c>
      <c r="Y4837" t="b">
        <v>0</v>
      </c>
      <c r="AA4837" t="str">
        <f>IF(OR(AND(Flights[[#This Row],[Status]]="Cancelled", Flights[[#This Row],[Cancellation Reason]]="Airline/Carrier"), Flights[[#This Row],[Delay Type]]="Severe"), "Yes", "No")</f>
        <v>No</v>
      </c>
    </row>
    <row r="4838" spans="1:27" x14ac:dyDescent="0.3">
      <c r="A4838" s="3">
        <v>42358</v>
      </c>
      <c r="B4838" s="22">
        <f>WEEKNUM(Flights[[#This Row],[Date]], 1)</f>
        <v>52</v>
      </c>
      <c r="C4838" s="22">
        <f>WEEKDAY(Flights[[#This Row],[Date]],1)</f>
        <v>1</v>
      </c>
      <c r="D4838" t="s">
        <v>522</v>
      </c>
      <c r="E4838" t="s">
        <v>1991</v>
      </c>
      <c r="F4838" t="s">
        <v>0</v>
      </c>
      <c r="G4838" t="s">
        <v>24</v>
      </c>
      <c r="H4838" t="str">
        <f>_xlfn.XLOOKUP(Flights[[#This Row],[Destination]], Airports!$A$2:$A$78, Airports!$D$2:$D$78)</f>
        <v>Portland</v>
      </c>
      <c r="I4838" t="str" cm="1">
        <f t="array" ref="I4838">_xlfn.XLOOKUP(Flights[[#This Row],[Destination]],_xlfn._TRO_TRAILING( Airports!A:A),_xlfn._TRO_TRAILING( Airports!E:E), "Not found")</f>
        <v>OR</v>
      </c>
      <c r="J4838" s="1">
        <v>0.54166666666666663</v>
      </c>
      <c r="K4838" s="22">
        <f>HOUR(Flights[[#This Row],[Scheduled Departure]])</f>
        <v>13</v>
      </c>
      <c r="L4838" s="1">
        <v>0.5395833333333333</v>
      </c>
      <c r="M4838">
        <f>(L4838-J4838)*24*60</f>
        <v>-2.9999999999999893</v>
      </c>
      <c r="N4838" s="16">
        <f>Flights[[#This Row],[Length (min)]]/60</f>
        <v>2.5666666666666669</v>
      </c>
      <c r="O4838">
        <v>154</v>
      </c>
      <c r="P4838">
        <v>834</v>
      </c>
      <c r="Q4838" s="18">
        <f>IFERROR(Flights[[#This Row],[Distance]]/Flights[[#This Row],[Length (hr)]], "")</f>
        <v>324.93506493506493</v>
      </c>
      <c r="R4838" s="1">
        <v>0.64513888888888893</v>
      </c>
      <c r="S4838" s="1" t="str">
        <f>IF(Flights[[#This Row],[Length (hr)]]&lt;2, "No meal", IF(Flights[[#This Row],[Length (hr)]]&lt;3.5, "Light meal", "Full meal"))</f>
        <v>Light meal</v>
      </c>
      <c r="T4838" s="1" t="str">
        <f>IF(AND(Flights[[#This Row],[Airline]]="US Airways", Flights[[#This Row],[Meal]]="Full Meal"), "Yes", "No")</f>
        <v>No</v>
      </c>
      <c r="U4838" s="1">
        <v>0.64652777777777781</v>
      </c>
      <c r="V4838">
        <v>2</v>
      </c>
      <c r="W4838" s="1" t="str">
        <f>IF(Flights[[#This Row],[Arrival Delay]] = "", "Cancelled", IF(Flights[[#This Row],[Arrival Delay]]&gt;15, "Delayed", "On time"))</f>
        <v>On time</v>
      </c>
      <c r="X4838" t="str">
        <f>IF(Flights[[#This Row],[Status]]&lt;&gt;"Delayed","", IF(Flights[[#This Row],[Arrival Delay]]&gt;120, "Severe", IF(Flights[[#This Row],[Arrival Delay]]&gt;60, "Major", "Moderate")))</f>
        <v/>
      </c>
      <c r="Y4838" t="b">
        <v>0</v>
      </c>
      <c r="AA4838" t="str">
        <f>IF(OR(AND(Flights[[#This Row],[Status]]="Cancelled", Flights[[#This Row],[Cancellation Reason]]="Airline/Carrier"), Flights[[#This Row],[Delay Type]]="Severe"), "Yes", "No")</f>
        <v>No</v>
      </c>
    </row>
    <row r="4839" spans="1:27" x14ac:dyDescent="0.3">
      <c r="A4839" s="3">
        <v>42358</v>
      </c>
      <c r="B4839" s="22">
        <f>WEEKNUM(Flights[[#This Row],[Date]], 1)</f>
        <v>52</v>
      </c>
      <c r="C4839" s="22">
        <f>WEEKDAY(Flights[[#This Row],[Date]],1)</f>
        <v>1</v>
      </c>
      <c r="D4839" t="s">
        <v>1888</v>
      </c>
      <c r="E4839" t="s">
        <v>1995</v>
      </c>
      <c r="F4839" t="s">
        <v>0</v>
      </c>
      <c r="G4839" t="s">
        <v>347</v>
      </c>
      <c r="H4839" t="str">
        <f>_xlfn.XLOOKUP(Flights[[#This Row],[Destination]], Airports!$A$2:$A$78, Airports!$D$2:$D$78)</f>
        <v>San Jose</v>
      </c>
      <c r="I4839" t="str" cm="1">
        <f t="array" ref="I4839">_xlfn.XLOOKUP(Flights[[#This Row],[Destination]],_xlfn._TRO_TRAILING( Airports!A:A),_xlfn._TRO_TRAILING( Airports!E:E), "Not found")</f>
        <v>CA</v>
      </c>
      <c r="J4839" s="1">
        <v>0.57986111111111116</v>
      </c>
      <c r="K4839" s="22">
        <f>HOUR(Flights[[#This Row],[Scheduled Departure]])</f>
        <v>13</v>
      </c>
      <c r="L4839" s="1">
        <v>0.57777777777777772</v>
      </c>
      <c r="M4839">
        <f>(L4839-J4839)*24*60</f>
        <v>-3.0000000000001492</v>
      </c>
      <c r="N4839" s="16">
        <f>Flights[[#This Row],[Length (min)]]/60</f>
        <v>1.2833333333333334</v>
      </c>
      <c r="O4839">
        <v>77</v>
      </c>
      <c r="P4839">
        <v>308</v>
      </c>
      <c r="Q4839" s="18">
        <f>IFERROR(Flights[[#This Row],[Distance]]/Flights[[#This Row],[Length (hr)]], "")</f>
        <v>239.99999999999997</v>
      </c>
      <c r="R4839" s="1">
        <v>0.62847222222222221</v>
      </c>
      <c r="S4839" s="1" t="str">
        <f>IF(Flights[[#This Row],[Length (hr)]]&lt;2, "No meal", IF(Flights[[#This Row],[Length (hr)]]&lt;3.5, "Light meal", "Full meal"))</f>
        <v>No meal</v>
      </c>
      <c r="T4839" s="1" t="str">
        <f>IF(AND(Flights[[#This Row],[Airline]]="US Airways", Flights[[#This Row],[Meal]]="Full Meal"), "Yes", "No")</f>
        <v>No</v>
      </c>
      <c r="U4839" s="1">
        <v>0.63124999999999998</v>
      </c>
      <c r="V4839">
        <v>4</v>
      </c>
      <c r="W4839" s="1" t="str">
        <f>IF(Flights[[#This Row],[Arrival Delay]] = "", "Cancelled", IF(Flights[[#This Row],[Arrival Delay]]&gt;15, "Delayed", "On time"))</f>
        <v>On time</v>
      </c>
      <c r="X4839" t="str">
        <f>IF(Flights[[#This Row],[Status]]&lt;&gt;"Delayed","", IF(Flights[[#This Row],[Arrival Delay]]&gt;120, "Severe", IF(Flights[[#This Row],[Arrival Delay]]&gt;60, "Major", "Moderate")))</f>
        <v/>
      </c>
      <c r="Y4839" t="b">
        <v>0</v>
      </c>
      <c r="AA4839" t="str">
        <f>IF(OR(AND(Flights[[#This Row],[Status]]="Cancelled", Flights[[#This Row],[Cancellation Reason]]="Airline/Carrier"), Flights[[#This Row],[Delay Type]]="Severe"), "Yes", "No")</f>
        <v>No</v>
      </c>
    </row>
    <row r="4840" spans="1:27" x14ac:dyDescent="0.3">
      <c r="A4840" s="3">
        <v>42358</v>
      </c>
      <c r="B4840" s="22">
        <f>WEEKNUM(Flights[[#This Row],[Date]], 1)</f>
        <v>52</v>
      </c>
      <c r="C4840" s="22">
        <f>WEEKDAY(Flights[[#This Row],[Date]],1)</f>
        <v>1</v>
      </c>
      <c r="D4840" t="s">
        <v>547</v>
      </c>
      <c r="E4840" t="s">
        <v>1991</v>
      </c>
      <c r="F4840" t="s">
        <v>0</v>
      </c>
      <c r="G4840" t="s">
        <v>344</v>
      </c>
      <c r="H4840" t="str">
        <f>_xlfn.XLOOKUP(Flights[[#This Row],[Destination]], Airports!$A$2:$A$78, Airports!$D$2:$D$78)</f>
        <v>Seattle</v>
      </c>
      <c r="I4840" t="str" cm="1">
        <f t="array" ref="I4840">_xlfn.XLOOKUP(Flights[[#This Row],[Destination]],_xlfn._TRO_TRAILING( Airports!A:A),_xlfn._TRO_TRAILING( Airports!E:E), "Not found")</f>
        <v>WA</v>
      </c>
      <c r="J4840" s="1">
        <v>0.66666666666666663</v>
      </c>
      <c r="K4840" s="22">
        <f>HOUR(Flights[[#This Row],[Scheduled Departure]])</f>
        <v>16</v>
      </c>
      <c r="L4840" s="1">
        <v>0.66319444444444442</v>
      </c>
      <c r="M4840">
        <f>(L4840-J4840)*24*60</f>
        <v>-4.9999999999999822</v>
      </c>
      <c r="N4840" s="16">
        <f>Flights[[#This Row],[Length (min)]]/60</f>
        <v>2.7833333333333332</v>
      </c>
      <c r="O4840">
        <v>167</v>
      </c>
      <c r="P4840">
        <v>954</v>
      </c>
      <c r="Q4840" s="18">
        <f>IFERROR(Flights[[#This Row],[Distance]]/Flights[[#This Row],[Length (hr)]], "")</f>
        <v>342.75449101796409</v>
      </c>
      <c r="R4840" s="1">
        <v>0.78125</v>
      </c>
      <c r="S4840" s="1" t="str">
        <f>IF(Flights[[#This Row],[Length (hr)]]&lt;2, "No meal", IF(Flights[[#This Row],[Length (hr)]]&lt;3.5, "Light meal", "Full meal"))</f>
        <v>Light meal</v>
      </c>
      <c r="T4840" s="1" t="str">
        <f>IF(AND(Flights[[#This Row],[Airline]]="US Airways", Flights[[#This Row],[Meal]]="Full Meal"), "Yes", "No")</f>
        <v>No</v>
      </c>
      <c r="U4840" s="1">
        <v>0.77916666666666667</v>
      </c>
      <c r="V4840">
        <v>-3</v>
      </c>
      <c r="W4840" s="1" t="str">
        <f>IF(Flights[[#This Row],[Arrival Delay]] = "", "Cancelled", IF(Flights[[#This Row],[Arrival Delay]]&gt;15, "Delayed", "On time"))</f>
        <v>On time</v>
      </c>
      <c r="X4840" t="str">
        <f>IF(Flights[[#This Row],[Status]]&lt;&gt;"Delayed","", IF(Flights[[#This Row],[Arrival Delay]]&gt;120, "Severe", IF(Flights[[#This Row],[Arrival Delay]]&gt;60, "Major", "Moderate")))</f>
        <v/>
      </c>
      <c r="Y4840" t="b">
        <v>0</v>
      </c>
      <c r="AA4840" t="str">
        <f>IF(OR(AND(Flights[[#This Row],[Status]]="Cancelled", Flights[[#This Row],[Cancellation Reason]]="Airline/Carrier"), Flights[[#This Row],[Delay Type]]="Severe"), "Yes", "No")</f>
        <v>No</v>
      </c>
    </row>
    <row r="4841" spans="1:27" x14ac:dyDescent="0.3">
      <c r="A4841" s="3">
        <v>42358</v>
      </c>
      <c r="B4841" s="22">
        <f>WEEKNUM(Flights[[#This Row],[Date]], 1)</f>
        <v>52</v>
      </c>
      <c r="C4841" s="22">
        <f>WEEKDAY(Flights[[#This Row],[Date]],1)</f>
        <v>1</v>
      </c>
      <c r="D4841" t="s">
        <v>1395</v>
      </c>
      <c r="E4841" t="s">
        <v>1989</v>
      </c>
      <c r="F4841" t="s">
        <v>0</v>
      </c>
      <c r="G4841" t="s">
        <v>24</v>
      </c>
      <c r="H4841" t="str">
        <f>_xlfn.XLOOKUP(Flights[[#This Row],[Destination]], Airports!$A$2:$A$78, Airports!$D$2:$D$78)</f>
        <v>Portland</v>
      </c>
      <c r="I4841" t="str" cm="1">
        <f t="array" ref="I4841">_xlfn.XLOOKUP(Flights[[#This Row],[Destination]],_xlfn._TRO_TRAILING( Airports!A:A),_xlfn._TRO_TRAILING( Airports!E:E), "Not found")</f>
        <v>OR</v>
      </c>
      <c r="J4841" s="1">
        <v>0.67013888888888884</v>
      </c>
      <c r="K4841" s="22">
        <f>HOUR(Flights[[#This Row],[Scheduled Departure]])</f>
        <v>16</v>
      </c>
      <c r="L4841" s="1">
        <v>0.6743055555555556</v>
      </c>
      <c r="M4841">
        <f>(L4841-J4841)*24*60</f>
        <v>6.0000000000001386</v>
      </c>
      <c r="N4841" s="16">
        <f>Flights[[#This Row],[Length (min)]]/60</f>
        <v>2.5333333333333332</v>
      </c>
      <c r="O4841">
        <v>152</v>
      </c>
      <c r="P4841">
        <v>834</v>
      </c>
      <c r="Q4841" s="18">
        <f>IFERROR(Flights[[#This Row],[Distance]]/Flights[[#This Row],[Length (hr)]], "")</f>
        <v>329.21052631578948</v>
      </c>
      <c r="R4841" s="1">
        <v>0.77638888888888891</v>
      </c>
      <c r="S4841" s="1" t="str">
        <f>IF(Flights[[#This Row],[Length (hr)]]&lt;2, "No meal", IF(Flights[[#This Row],[Length (hr)]]&lt;3.5, "Light meal", "Full meal"))</f>
        <v>Light meal</v>
      </c>
      <c r="T4841" s="1" t="str">
        <f>IF(AND(Flights[[#This Row],[Airline]]="US Airways", Flights[[#This Row],[Meal]]="Full Meal"), "Yes", "No")</f>
        <v>No</v>
      </c>
      <c r="U4841" s="1">
        <v>0.77986111111111112</v>
      </c>
      <c r="V4841">
        <v>5</v>
      </c>
      <c r="W4841" s="1" t="str">
        <f>IF(Flights[[#This Row],[Arrival Delay]] = "", "Cancelled", IF(Flights[[#This Row],[Arrival Delay]]&gt;15, "Delayed", "On time"))</f>
        <v>On time</v>
      </c>
      <c r="X4841" t="str">
        <f>IF(Flights[[#This Row],[Status]]&lt;&gt;"Delayed","", IF(Flights[[#This Row],[Arrival Delay]]&gt;120, "Severe", IF(Flights[[#This Row],[Arrival Delay]]&gt;60, "Major", "Moderate")))</f>
        <v/>
      </c>
      <c r="Y4841" t="b">
        <v>0</v>
      </c>
      <c r="AA4841" t="str">
        <f>IF(OR(AND(Flights[[#This Row],[Status]]="Cancelled", Flights[[#This Row],[Cancellation Reason]]="Airline/Carrier"), Flights[[#This Row],[Delay Type]]="Severe"), "Yes", "No")</f>
        <v>No</v>
      </c>
    </row>
    <row r="4842" spans="1:27" x14ac:dyDescent="0.3">
      <c r="A4842" s="3">
        <v>42358</v>
      </c>
      <c r="B4842" s="22">
        <f>WEEKNUM(Flights[[#This Row],[Date]], 1)</f>
        <v>52</v>
      </c>
      <c r="C4842" s="22">
        <f>WEEKDAY(Flights[[#This Row],[Date]],1)</f>
        <v>1</v>
      </c>
      <c r="D4842" t="s">
        <v>1900</v>
      </c>
      <c r="E4842" t="s">
        <v>1995</v>
      </c>
      <c r="F4842" t="s">
        <v>0</v>
      </c>
      <c r="G4842" t="s">
        <v>351</v>
      </c>
      <c r="H4842" t="str">
        <f>_xlfn.XLOOKUP(Flights[[#This Row],[Destination]], Airports!$A$2:$A$78, Airports!$D$2:$D$78)</f>
        <v>Sacramento</v>
      </c>
      <c r="I4842" t="str" cm="1">
        <f t="array" ref="I4842">_xlfn.XLOOKUP(Flights[[#This Row],[Destination]],_xlfn._TRO_TRAILING( Airports!A:A),_xlfn._TRO_TRAILING( Airports!E:E), "Not found")</f>
        <v>CA</v>
      </c>
      <c r="J4842" s="1">
        <v>0.68055555555555558</v>
      </c>
      <c r="K4842" s="22">
        <f>HOUR(Flights[[#This Row],[Scheduled Departure]])</f>
        <v>16</v>
      </c>
      <c r="L4842" s="1">
        <v>0.69097222222222221</v>
      </c>
      <c r="M4842">
        <f>(L4842-J4842)*24*60</f>
        <v>14.999999999999947</v>
      </c>
      <c r="N4842" s="16">
        <f>Flights[[#This Row],[Length (min)]]/60</f>
        <v>1.3166666666666667</v>
      </c>
      <c r="O4842">
        <v>79</v>
      </c>
      <c r="P4842">
        <v>373</v>
      </c>
      <c r="Q4842" s="18">
        <f>IFERROR(Flights[[#This Row],[Distance]]/Flights[[#This Row],[Length (hr)]], "")</f>
        <v>283.29113924050631</v>
      </c>
      <c r="R4842" s="1">
        <v>0.73611111111111116</v>
      </c>
      <c r="S4842" s="1" t="str">
        <f>IF(Flights[[#This Row],[Length (hr)]]&lt;2, "No meal", IF(Flights[[#This Row],[Length (hr)]]&lt;3.5, "Light meal", "Full meal"))</f>
        <v>No meal</v>
      </c>
      <c r="T4842" s="1" t="str">
        <f>IF(AND(Flights[[#This Row],[Airline]]="US Airways", Flights[[#This Row],[Meal]]="Full Meal"), "Yes", "No")</f>
        <v>No</v>
      </c>
      <c r="U4842" s="1">
        <v>0.74583333333333335</v>
      </c>
      <c r="V4842">
        <v>14</v>
      </c>
      <c r="W4842" s="1" t="str">
        <f>IF(Flights[[#This Row],[Arrival Delay]] = "", "Cancelled", IF(Flights[[#This Row],[Arrival Delay]]&gt;15, "Delayed", "On time"))</f>
        <v>On time</v>
      </c>
      <c r="X4842" t="str">
        <f>IF(Flights[[#This Row],[Status]]&lt;&gt;"Delayed","", IF(Flights[[#This Row],[Arrival Delay]]&gt;120, "Severe", IF(Flights[[#This Row],[Arrival Delay]]&gt;60, "Major", "Moderate")))</f>
        <v/>
      </c>
      <c r="Y4842" t="b">
        <v>0</v>
      </c>
      <c r="AA4842" t="str">
        <f>IF(OR(AND(Flights[[#This Row],[Status]]="Cancelled", Flights[[#This Row],[Cancellation Reason]]="Airline/Carrier"), Flights[[#This Row],[Delay Type]]="Severe"), "Yes", "No")</f>
        <v>No</v>
      </c>
    </row>
    <row r="4843" spans="1:27" x14ac:dyDescent="0.3">
      <c r="A4843" s="3">
        <v>42358</v>
      </c>
      <c r="B4843" s="22">
        <f>WEEKNUM(Flights[[#This Row],[Date]], 1)</f>
        <v>52</v>
      </c>
      <c r="C4843" s="22">
        <f>WEEKDAY(Flights[[#This Row],[Date]],1)</f>
        <v>1</v>
      </c>
      <c r="D4843" t="s">
        <v>88</v>
      </c>
      <c r="E4843" t="s">
        <v>1987</v>
      </c>
      <c r="F4843" t="s">
        <v>0</v>
      </c>
      <c r="G4843" t="s">
        <v>15</v>
      </c>
      <c r="H4843" t="str">
        <f>_xlfn.XLOOKUP(Flights[[#This Row],[Destination]], Airports!$A$2:$A$78, Airports!$D$2:$D$78)</f>
        <v>Las Vegas</v>
      </c>
      <c r="I4843" t="str" cm="1">
        <f t="array" ref="I4843">_xlfn.XLOOKUP(Flights[[#This Row],[Destination]],_xlfn._TRO_TRAILING( Airports!A:A),_xlfn._TRO_TRAILING( Airports!E:E), "Not found")</f>
        <v>NV</v>
      </c>
      <c r="J4843" s="1">
        <v>0.68402777777777779</v>
      </c>
      <c r="K4843" s="22">
        <f>HOUR(Flights[[#This Row],[Scheduled Departure]])</f>
        <v>16</v>
      </c>
      <c r="L4843" s="1">
        <v>0.69513888888888886</v>
      </c>
      <c r="M4843">
        <f>(L4843-J4843)*24*60</f>
        <v>15.999999999999943</v>
      </c>
      <c r="N4843" s="16">
        <f>Flights[[#This Row],[Length (min)]]/60</f>
        <v>1.2333333333333334</v>
      </c>
      <c r="O4843">
        <v>74</v>
      </c>
      <c r="P4843">
        <v>236</v>
      </c>
      <c r="Q4843" s="18">
        <f>IFERROR(Flights[[#This Row],[Distance]]/Flights[[#This Row],[Length (hr)]], "")</f>
        <v>191.35135135135135</v>
      </c>
      <c r="R4843" s="1">
        <v>0.73611111111111116</v>
      </c>
      <c r="S4843" s="1" t="str">
        <f>IF(Flights[[#This Row],[Length (hr)]]&lt;2, "No meal", IF(Flights[[#This Row],[Length (hr)]]&lt;3.5, "Light meal", "Full meal"))</f>
        <v>No meal</v>
      </c>
      <c r="T4843" s="1" t="str">
        <f>IF(AND(Flights[[#This Row],[Airline]]="US Airways", Flights[[#This Row],[Meal]]="Full Meal"), "Yes", "No")</f>
        <v>No</v>
      </c>
      <c r="U4843" s="1">
        <v>0.74652777777777779</v>
      </c>
      <c r="V4843">
        <v>15</v>
      </c>
      <c r="W4843" s="1" t="str">
        <f>IF(Flights[[#This Row],[Arrival Delay]] = "", "Cancelled", IF(Flights[[#This Row],[Arrival Delay]]&gt;15, "Delayed", "On time"))</f>
        <v>On time</v>
      </c>
      <c r="X4843" t="str">
        <f>IF(Flights[[#This Row],[Status]]&lt;&gt;"Delayed","", IF(Flights[[#This Row],[Arrival Delay]]&gt;120, "Severe", IF(Flights[[#This Row],[Arrival Delay]]&gt;60, "Major", "Moderate")))</f>
        <v/>
      </c>
      <c r="Y4843" t="b">
        <v>0</v>
      </c>
      <c r="AA4843" t="str">
        <f>IF(OR(AND(Flights[[#This Row],[Status]]="Cancelled", Flights[[#This Row],[Cancellation Reason]]="Airline/Carrier"), Flights[[#This Row],[Delay Type]]="Severe"), "Yes", "No")</f>
        <v>No</v>
      </c>
    </row>
    <row r="4844" spans="1:27" x14ac:dyDescent="0.3">
      <c r="A4844" s="3">
        <v>42358</v>
      </c>
      <c r="B4844" s="22">
        <f>WEEKNUM(Flights[[#This Row],[Date]], 1)</f>
        <v>52</v>
      </c>
      <c r="C4844" s="22">
        <f>WEEKDAY(Flights[[#This Row],[Date]],1)</f>
        <v>1</v>
      </c>
      <c r="D4844" t="s">
        <v>116</v>
      </c>
      <c r="E4844" t="s">
        <v>1987</v>
      </c>
      <c r="F4844" t="s">
        <v>0</v>
      </c>
      <c r="G4844" t="s">
        <v>3</v>
      </c>
      <c r="H4844" t="str">
        <f>_xlfn.XLOOKUP(Flights[[#This Row],[Destination]], Airports!$A$2:$A$78, Airports!$D$2:$D$78)</f>
        <v>Dallas</v>
      </c>
      <c r="I4844" t="str" cm="1">
        <f t="array" ref="I4844">_xlfn.XLOOKUP(Flights[[#This Row],[Destination]],_xlfn._TRO_TRAILING( Airports!A:A),_xlfn._TRO_TRAILING( Airports!E:E), "Not found")</f>
        <v>TX</v>
      </c>
      <c r="J4844" s="1">
        <v>0.80902777777777779</v>
      </c>
      <c r="K4844" s="22">
        <f>HOUR(Flights[[#This Row],[Scheduled Departure]])</f>
        <v>19</v>
      </c>
      <c r="L4844" s="1">
        <v>0.80902777777777779</v>
      </c>
      <c r="M4844">
        <f>(L4844-J4844)*24*60</f>
        <v>0</v>
      </c>
      <c r="N4844" s="16">
        <f>Flights[[#This Row],[Length (min)]]/60</f>
        <v>2.5833333333333335</v>
      </c>
      <c r="O4844">
        <v>155</v>
      </c>
      <c r="P4844">
        <v>1235</v>
      </c>
      <c r="Q4844" s="18">
        <f>IFERROR(Flights[[#This Row],[Distance]]/Flights[[#This Row],[Length (hr)]], "")</f>
        <v>478.06451612903226</v>
      </c>
      <c r="R4844" s="1">
        <v>1.3888888888888888E-2</v>
      </c>
      <c r="S4844" s="1" t="str">
        <f>IF(Flights[[#This Row],[Length (hr)]]&lt;2, "No meal", IF(Flights[[#This Row],[Length (hr)]]&lt;3.5, "Light meal", "Full meal"))</f>
        <v>Light meal</v>
      </c>
      <c r="T4844" s="1" t="str">
        <f>IF(AND(Flights[[#This Row],[Airline]]="US Airways", Flights[[#This Row],[Meal]]="Full Meal"), "Yes", "No")</f>
        <v>No</v>
      </c>
      <c r="U4844" s="1">
        <v>0</v>
      </c>
      <c r="V4844">
        <v>-20</v>
      </c>
      <c r="W4844" s="1" t="str">
        <f>IF(Flights[[#This Row],[Arrival Delay]] = "", "Cancelled", IF(Flights[[#This Row],[Arrival Delay]]&gt;15, "Delayed", "On time"))</f>
        <v>On time</v>
      </c>
      <c r="X4844" t="str">
        <f>IF(Flights[[#This Row],[Status]]&lt;&gt;"Delayed","", IF(Flights[[#This Row],[Arrival Delay]]&gt;120, "Severe", IF(Flights[[#This Row],[Arrival Delay]]&gt;60, "Major", "Moderate")))</f>
        <v/>
      </c>
      <c r="Y4844" t="b">
        <v>0</v>
      </c>
      <c r="AA4844" t="str">
        <f>IF(OR(AND(Flights[[#This Row],[Status]]="Cancelled", Flights[[#This Row],[Cancellation Reason]]="Airline/Carrier"), Flights[[#This Row],[Delay Type]]="Severe"), "Yes", "No")</f>
        <v>No</v>
      </c>
    </row>
    <row r="4845" spans="1:27" x14ac:dyDescent="0.3">
      <c r="A4845" s="3">
        <v>42358</v>
      </c>
      <c r="B4845" s="22">
        <f>WEEKNUM(Flights[[#This Row],[Date]], 1)</f>
        <v>52</v>
      </c>
      <c r="C4845" s="22">
        <f>WEEKDAY(Flights[[#This Row],[Date]],1)</f>
        <v>1</v>
      </c>
      <c r="D4845" t="s">
        <v>242</v>
      </c>
      <c r="E4845" t="s">
        <v>1987</v>
      </c>
      <c r="F4845" t="s">
        <v>0</v>
      </c>
      <c r="G4845" t="s">
        <v>31</v>
      </c>
      <c r="H4845" t="str">
        <f>_xlfn.XLOOKUP(Flights[[#This Row],[Destination]], Airports!$A$2:$A$78, Airports!$D$2:$D$78)</f>
        <v>Raleigh</v>
      </c>
      <c r="I4845" t="str" cm="1">
        <f t="array" ref="I4845">_xlfn.XLOOKUP(Flights[[#This Row],[Destination]],_xlfn._TRO_TRAILING( Airports!A:A),_xlfn._TRO_TRAILING( Airports!E:E), "Not found")</f>
        <v>NC</v>
      </c>
      <c r="J4845" s="1">
        <v>0.88888888888888884</v>
      </c>
      <c r="K4845" s="22">
        <f>HOUR(Flights[[#This Row],[Scheduled Departure]])</f>
        <v>21</v>
      </c>
      <c r="L4845" s="1">
        <v>0.90138888888888891</v>
      </c>
      <c r="M4845">
        <f>(L4845-J4845)*24*60</f>
        <v>18.000000000000096</v>
      </c>
      <c r="N4845" s="16">
        <f>Flights[[#This Row],[Length (min)]]/60</f>
        <v>4.4666666666666668</v>
      </c>
      <c r="O4845">
        <v>268</v>
      </c>
      <c r="P4845">
        <v>2239</v>
      </c>
      <c r="Q4845" s="18">
        <f>IFERROR(Flights[[#This Row],[Distance]]/Flights[[#This Row],[Length (hr)]], "")</f>
        <v>501.26865671641792</v>
      </c>
      <c r="R4845" s="1">
        <v>0.21319444444444444</v>
      </c>
      <c r="S4845" s="1" t="str">
        <f>IF(Flights[[#This Row],[Length (hr)]]&lt;2, "No meal", IF(Flights[[#This Row],[Length (hr)]]&lt;3.5, "Light meal", "Full meal"))</f>
        <v>Full meal</v>
      </c>
      <c r="T4845" s="1" t="str">
        <f>IF(AND(Flights[[#This Row],[Airline]]="US Airways", Flights[[#This Row],[Meal]]="Full Meal"), "Yes", "No")</f>
        <v>No</v>
      </c>
      <c r="U4845" s="1">
        <v>0.21249999999999999</v>
      </c>
      <c r="V4845">
        <v>-1</v>
      </c>
      <c r="W4845" s="1" t="str">
        <f>IF(Flights[[#This Row],[Arrival Delay]] = "", "Cancelled", IF(Flights[[#This Row],[Arrival Delay]]&gt;15, "Delayed", "On time"))</f>
        <v>On time</v>
      </c>
      <c r="X4845" t="str">
        <f>IF(Flights[[#This Row],[Status]]&lt;&gt;"Delayed","", IF(Flights[[#This Row],[Arrival Delay]]&gt;120, "Severe", IF(Flights[[#This Row],[Arrival Delay]]&gt;60, "Major", "Moderate")))</f>
        <v/>
      </c>
      <c r="Y4845" t="b">
        <v>0</v>
      </c>
      <c r="AA4845" t="str">
        <f>IF(OR(AND(Flights[[#This Row],[Status]]="Cancelled", Flights[[#This Row],[Cancellation Reason]]="Airline/Carrier"), Flights[[#This Row],[Delay Type]]="Severe"), "Yes", "No")</f>
        <v>No</v>
      </c>
    </row>
    <row r="4846" spans="1:27" x14ac:dyDescent="0.3">
      <c r="A4846" s="3">
        <v>42358</v>
      </c>
      <c r="B4846" s="22">
        <f>WEEKNUM(Flights[[#This Row],[Date]], 1)</f>
        <v>52</v>
      </c>
      <c r="C4846" s="22">
        <f>WEEKDAY(Flights[[#This Row],[Date]],1)</f>
        <v>1</v>
      </c>
      <c r="D4846" t="s">
        <v>1958</v>
      </c>
      <c r="E4846" t="s">
        <v>1994</v>
      </c>
      <c r="F4846" t="s">
        <v>0</v>
      </c>
      <c r="G4846" t="s">
        <v>15</v>
      </c>
      <c r="H4846" t="str">
        <f>_xlfn.XLOOKUP(Flights[[#This Row],[Destination]], Airports!$A$2:$A$78, Airports!$D$2:$D$78)</f>
        <v>Las Vegas</v>
      </c>
      <c r="I4846" t="str" cm="1">
        <f t="array" ref="I4846">_xlfn.XLOOKUP(Flights[[#This Row],[Destination]],_xlfn._TRO_TRAILING( Airports!A:A),_xlfn._TRO_TRAILING( Airports!E:E), "Not found")</f>
        <v>NV</v>
      </c>
      <c r="J4846" s="1">
        <v>0.94791666666666663</v>
      </c>
      <c r="K4846" s="22">
        <f>HOUR(Flights[[#This Row],[Scheduled Departure]])</f>
        <v>22</v>
      </c>
      <c r="L4846" s="1">
        <v>0.94652777777777775</v>
      </c>
      <c r="M4846">
        <f>(L4846-J4846)*24*60</f>
        <v>-1.9999999999999929</v>
      </c>
      <c r="N4846" s="16">
        <f>Flights[[#This Row],[Length (min)]]/60</f>
        <v>1.2166666666666666</v>
      </c>
      <c r="O4846">
        <v>73</v>
      </c>
      <c r="P4846">
        <v>236</v>
      </c>
      <c r="Q4846" s="18">
        <f>IFERROR(Flights[[#This Row],[Distance]]/Flights[[#This Row],[Length (hr)]], "")</f>
        <v>193.97260273972606</v>
      </c>
      <c r="R4846" s="1">
        <v>0.99930555555555556</v>
      </c>
      <c r="S4846" s="1" t="str">
        <f>IF(Flights[[#This Row],[Length (hr)]]&lt;2, "No meal", IF(Flights[[#This Row],[Length (hr)]]&lt;3.5, "Light meal", "Full meal"))</f>
        <v>No meal</v>
      </c>
      <c r="T4846" s="1" t="str">
        <f>IF(AND(Flights[[#This Row],[Airline]]="US Airways", Flights[[#This Row],[Meal]]="Full Meal"), "Yes", "No")</f>
        <v>No</v>
      </c>
      <c r="U4846" s="1">
        <v>0.99722222222222223</v>
      </c>
      <c r="V4846">
        <v>-3</v>
      </c>
      <c r="W4846" s="1" t="str">
        <f>IF(Flights[[#This Row],[Arrival Delay]] = "", "Cancelled", IF(Flights[[#This Row],[Arrival Delay]]&gt;15, "Delayed", "On time"))</f>
        <v>On time</v>
      </c>
      <c r="X4846" t="str">
        <f>IF(Flights[[#This Row],[Status]]&lt;&gt;"Delayed","", IF(Flights[[#This Row],[Arrival Delay]]&gt;120, "Severe", IF(Flights[[#This Row],[Arrival Delay]]&gt;60, "Major", "Moderate")))</f>
        <v/>
      </c>
      <c r="Y4846" t="b">
        <v>0</v>
      </c>
      <c r="AA4846" t="str">
        <f>IF(OR(AND(Flights[[#This Row],[Status]]="Cancelled", Flights[[#This Row],[Cancellation Reason]]="Airline/Carrier"), Flights[[#This Row],[Delay Type]]="Severe"), "Yes", "No")</f>
        <v>No</v>
      </c>
    </row>
    <row r="4847" spans="1:27" x14ac:dyDescent="0.3">
      <c r="A4847" s="3">
        <v>42358</v>
      </c>
      <c r="B4847" s="22">
        <f>WEEKNUM(Flights[[#This Row],[Date]], 1)</f>
        <v>52</v>
      </c>
      <c r="C4847" s="22">
        <f>WEEKDAY(Flights[[#This Row],[Date]],1)</f>
        <v>1</v>
      </c>
      <c r="D4847" t="s">
        <v>676</v>
      </c>
      <c r="E4847" t="s">
        <v>1996</v>
      </c>
      <c r="F4847" t="s">
        <v>0</v>
      </c>
      <c r="G4847" t="s">
        <v>12</v>
      </c>
      <c r="H4847" t="str">
        <f>_xlfn.XLOOKUP(Flights[[#This Row],[Destination]], Airports!$A$2:$A$78, Airports!$D$2:$D$78)</f>
        <v>New York</v>
      </c>
      <c r="I4847" t="str" cm="1">
        <f t="array" ref="I4847">_xlfn.XLOOKUP(Flights[[#This Row],[Destination]],_xlfn._TRO_TRAILING( Airports!A:A),_xlfn._TRO_TRAILING( Airports!E:E), "Not found")</f>
        <v>NY</v>
      </c>
      <c r="J4847" s="1">
        <v>0.96527777777777779</v>
      </c>
      <c r="K4847" s="22">
        <f>HOUR(Flights[[#This Row],[Scheduled Departure]])</f>
        <v>23</v>
      </c>
      <c r="L4847" s="1">
        <v>0.98472222222222228</v>
      </c>
      <c r="M4847">
        <f>(L4847-J4847)*24*60</f>
        <v>28.00000000000006</v>
      </c>
      <c r="N4847" s="16">
        <f>Flights[[#This Row],[Length (min)]]/60</f>
        <v>5.0999999999999996</v>
      </c>
      <c r="O4847">
        <v>306</v>
      </c>
      <c r="P4847">
        <v>2475</v>
      </c>
      <c r="Q4847" s="18">
        <f>IFERROR(Flights[[#This Row],[Distance]]/Flights[[#This Row],[Length (hr)]], "")</f>
        <v>485.29411764705884</v>
      </c>
      <c r="R4847" s="1">
        <v>0.3125</v>
      </c>
      <c r="S4847" s="1" t="str">
        <f>IF(Flights[[#This Row],[Length (hr)]]&lt;2, "No meal", IF(Flights[[#This Row],[Length (hr)]]&lt;3.5, "Light meal", "Full meal"))</f>
        <v>Full meal</v>
      </c>
      <c r="T4847" s="1" t="str">
        <f>IF(AND(Flights[[#This Row],[Airline]]="US Airways", Flights[[#This Row],[Meal]]="Full Meal"), "Yes", "No")</f>
        <v>No</v>
      </c>
      <c r="U4847" s="1">
        <v>0.32222222222222224</v>
      </c>
      <c r="V4847">
        <v>14</v>
      </c>
      <c r="W4847" s="1" t="str">
        <f>IF(Flights[[#This Row],[Arrival Delay]] = "", "Cancelled", IF(Flights[[#This Row],[Arrival Delay]]&gt;15, "Delayed", "On time"))</f>
        <v>On time</v>
      </c>
      <c r="X4847" t="str">
        <f>IF(Flights[[#This Row],[Status]]&lt;&gt;"Delayed","", IF(Flights[[#This Row],[Arrival Delay]]&gt;120, "Severe", IF(Flights[[#This Row],[Arrival Delay]]&gt;60, "Major", "Moderate")))</f>
        <v/>
      </c>
      <c r="Y4847" t="b">
        <v>0</v>
      </c>
      <c r="AA4847" t="str">
        <f>IF(OR(AND(Flights[[#This Row],[Status]]="Cancelled", Flights[[#This Row],[Cancellation Reason]]="Airline/Carrier"), Flights[[#This Row],[Delay Type]]="Severe"), "Yes", "No")</f>
        <v>No</v>
      </c>
    </row>
    <row r="4848" spans="1:27" x14ac:dyDescent="0.3">
      <c r="A4848" s="3">
        <v>42358</v>
      </c>
      <c r="B4848" s="22">
        <f>WEEKNUM(Flights[[#This Row],[Date]], 1)</f>
        <v>52</v>
      </c>
      <c r="C4848" s="22">
        <f>WEEKDAY(Flights[[#This Row],[Date]],1)</f>
        <v>1</v>
      </c>
      <c r="D4848" t="s">
        <v>781</v>
      </c>
      <c r="E4848" t="s">
        <v>1990</v>
      </c>
      <c r="F4848" t="s">
        <v>0</v>
      </c>
      <c r="G4848" t="s">
        <v>16</v>
      </c>
      <c r="H4848" t="str">
        <f>_xlfn.XLOOKUP(Flights[[#This Row],[Destination]], Airports!$A$2:$A$78, Airports!$D$2:$D$78)</f>
        <v>Dulles</v>
      </c>
      <c r="I4848" t="str" cm="1">
        <f t="array" ref="I4848">_xlfn.XLOOKUP(Flights[[#This Row],[Destination]],_xlfn._TRO_TRAILING( Airports!A:A),_xlfn._TRO_TRAILING( Airports!E:E), "Not found")</f>
        <v>VA</v>
      </c>
      <c r="J4848" s="1">
        <v>0.97013888888888888</v>
      </c>
      <c r="K4848" s="22">
        <f>HOUR(Flights[[#This Row],[Scheduled Departure]])</f>
        <v>23</v>
      </c>
      <c r="L4848" s="1">
        <v>0.97013888888888888</v>
      </c>
      <c r="M4848">
        <f>(L4848-J4848)*24*60</f>
        <v>0</v>
      </c>
      <c r="N4848" s="16">
        <f>Flights[[#This Row],[Length (min)]]/60</f>
        <v>4.55</v>
      </c>
      <c r="O4848">
        <v>273</v>
      </c>
      <c r="P4848">
        <v>2288</v>
      </c>
      <c r="Q4848" s="18">
        <f>IFERROR(Flights[[#This Row],[Distance]]/Flights[[#This Row],[Length (hr)]], "")</f>
        <v>502.85714285714289</v>
      </c>
      <c r="R4848" s="1">
        <v>0.2951388888888889</v>
      </c>
      <c r="S4848" s="1" t="str">
        <f>IF(Flights[[#This Row],[Length (hr)]]&lt;2, "No meal", IF(Flights[[#This Row],[Length (hr)]]&lt;3.5, "Light meal", "Full meal"))</f>
        <v>Full meal</v>
      </c>
      <c r="T4848" s="1" t="str">
        <f>IF(AND(Flights[[#This Row],[Airline]]="US Airways", Flights[[#This Row],[Meal]]="Full Meal"), "Yes", "No")</f>
        <v>No</v>
      </c>
      <c r="U4848" s="1">
        <v>0.28472222222222221</v>
      </c>
      <c r="V4848">
        <v>-15</v>
      </c>
      <c r="W4848" s="1" t="str">
        <f>IF(Flights[[#This Row],[Arrival Delay]] = "", "Cancelled", IF(Flights[[#This Row],[Arrival Delay]]&gt;15, "Delayed", "On time"))</f>
        <v>On time</v>
      </c>
      <c r="X4848" t="str">
        <f>IF(Flights[[#This Row],[Status]]&lt;&gt;"Delayed","", IF(Flights[[#This Row],[Arrival Delay]]&gt;120, "Severe", IF(Flights[[#This Row],[Arrival Delay]]&gt;60, "Major", "Moderate")))</f>
        <v/>
      </c>
      <c r="Y4848" t="b">
        <v>0</v>
      </c>
      <c r="AA4848" t="str">
        <f>IF(OR(AND(Flights[[#This Row],[Status]]="Cancelled", Flights[[#This Row],[Cancellation Reason]]="Airline/Carrier"), Flights[[#This Row],[Delay Type]]="Severe"), "Yes", "No")</f>
        <v>No</v>
      </c>
    </row>
    <row r="4849" spans="1:27" x14ac:dyDescent="0.3">
      <c r="A4849" s="3">
        <v>42358</v>
      </c>
      <c r="B4849" s="22">
        <f>WEEKNUM(Flights[[#This Row],[Date]], 1)</f>
        <v>52</v>
      </c>
      <c r="C4849" s="22">
        <f>WEEKDAY(Flights[[#This Row],[Date]],1)</f>
        <v>1</v>
      </c>
      <c r="D4849" t="s">
        <v>1922</v>
      </c>
      <c r="E4849" t="s">
        <v>1991</v>
      </c>
      <c r="F4849" t="s">
        <v>0</v>
      </c>
      <c r="G4849" t="s">
        <v>248</v>
      </c>
      <c r="H4849" t="str">
        <f>_xlfn.XLOOKUP(Flights[[#This Row],[Destination]], Airports!$A$2:$A$78, Airports!$D$2:$D$78)</f>
        <v>Anchorage</v>
      </c>
      <c r="I4849" t="str" cm="1">
        <f t="array" ref="I4849">_xlfn.XLOOKUP(Flights[[#This Row],[Destination]],_xlfn._TRO_TRAILING( Airports!A:A),_xlfn._TRO_TRAILING( Airports!E:E), "Not found")</f>
        <v>AK</v>
      </c>
      <c r="J4849" s="1">
        <v>0.99652777777777779</v>
      </c>
      <c r="K4849" s="22">
        <f>HOUR(Flights[[#This Row],[Scheduled Departure]])</f>
        <v>23</v>
      </c>
      <c r="L4849" s="1">
        <v>0.99583333333333335</v>
      </c>
      <c r="M4849">
        <f>(L4849-J4849)*24*60</f>
        <v>-0.99999999999999645</v>
      </c>
      <c r="N4849" s="16">
        <f>Flights[[#This Row],[Length (min)]]/60</f>
        <v>5.6</v>
      </c>
      <c r="O4849">
        <v>336</v>
      </c>
      <c r="P4849">
        <v>2345</v>
      </c>
      <c r="Q4849" s="18">
        <f>IFERROR(Flights[[#This Row],[Distance]]/Flights[[#This Row],[Length (hr)]], "")</f>
        <v>418.75</v>
      </c>
      <c r="R4849" s="1">
        <v>0.19791666666666666</v>
      </c>
      <c r="S4849" s="1" t="str">
        <f>IF(Flights[[#This Row],[Length (hr)]]&lt;2, "No meal", IF(Flights[[#This Row],[Length (hr)]]&lt;3.5, "Light meal", "Full meal"))</f>
        <v>Full meal</v>
      </c>
      <c r="T4849" s="1" t="str">
        <f>IF(AND(Flights[[#This Row],[Airline]]="US Airways", Flights[[#This Row],[Meal]]="Full Meal"), "Yes", "No")</f>
        <v>No</v>
      </c>
      <c r="U4849" s="1">
        <v>0.1875</v>
      </c>
      <c r="V4849">
        <v>-15</v>
      </c>
      <c r="W4849" s="1" t="str">
        <f>IF(Flights[[#This Row],[Arrival Delay]] = "", "Cancelled", IF(Flights[[#This Row],[Arrival Delay]]&gt;15, "Delayed", "On time"))</f>
        <v>On time</v>
      </c>
      <c r="X4849" t="str">
        <f>IF(Flights[[#This Row],[Status]]&lt;&gt;"Delayed","", IF(Flights[[#This Row],[Arrival Delay]]&gt;120, "Severe", IF(Flights[[#This Row],[Arrival Delay]]&gt;60, "Major", "Moderate")))</f>
        <v/>
      </c>
      <c r="Y4849" t="b">
        <v>0</v>
      </c>
      <c r="AA4849" t="str">
        <f>IF(OR(AND(Flights[[#This Row],[Status]]="Cancelled", Flights[[#This Row],[Cancellation Reason]]="Airline/Carrier"), Flights[[#This Row],[Delay Type]]="Severe"), "Yes", "No")</f>
        <v>No</v>
      </c>
    </row>
    <row r="4850" spans="1:27" x14ac:dyDescent="0.3">
      <c r="A4850" s="3">
        <v>42358</v>
      </c>
      <c r="B4850" s="22">
        <f>WEEKNUM(Flights[[#This Row],[Date]], 1)</f>
        <v>52</v>
      </c>
      <c r="C4850" s="22">
        <f>WEEKDAY(Flights[[#This Row],[Date]],1)</f>
        <v>1</v>
      </c>
      <c r="D4850" t="s">
        <v>1979</v>
      </c>
      <c r="E4850" t="s">
        <v>1994</v>
      </c>
      <c r="F4850" t="s">
        <v>0</v>
      </c>
      <c r="G4850" t="s">
        <v>7</v>
      </c>
      <c r="H4850" t="str">
        <f>_xlfn.XLOOKUP(Flights[[#This Row],[Destination]], Airports!$A$2:$A$78, Airports!$D$2:$D$78)</f>
        <v>Austin</v>
      </c>
      <c r="I4850" t="str" cm="1">
        <f t="array" ref="I4850">_xlfn.XLOOKUP(Flights[[#This Row],[Destination]],_xlfn._TRO_TRAILING( Airports!A:A),_xlfn._TRO_TRAILING( Airports!E:E), "Not found")</f>
        <v>TX</v>
      </c>
      <c r="J4850" s="1">
        <v>0.99930555555555556</v>
      </c>
      <c r="K4850" s="22">
        <f>HOUR(Flights[[#This Row],[Scheduled Departure]])</f>
        <v>23</v>
      </c>
      <c r="L4850" s="1">
        <v>0.99722222222222223</v>
      </c>
      <c r="M4850">
        <f>(L4850-J4850)*24*60</f>
        <v>-2.9999999999999893</v>
      </c>
      <c r="N4850" s="16">
        <f>Flights[[#This Row],[Length (min)]]/60</f>
        <v>2.95</v>
      </c>
      <c r="O4850">
        <v>177</v>
      </c>
      <c r="P4850">
        <v>1242</v>
      </c>
      <c r="Q4850" s="18">
        <f>IFERROR(Flights[[#This Row],[Distance]]/Flights[[#This Row],[Length (hr)]], "")</f>
        <v>421.01694915254234</v>
      </c>
      <c r="R4850" s="1">
        <v>0.20555555555555555</v>
      </c>
      <c r="S4850" s="1" t="str">
        <f>IF(Flights[[#This Row],[Length (hr)]]&lt;2, "No meal", IF(Flights[[#This Row],[Length (hr)]]&lt;3.5, "Light meal", "Full meal"))</f>
        <v>Light meal</v>
      </c>
      <c r="T4850" s="1" t="str">
        <f>IF(AND(Flights[[#This Row],[Airline]]="US Airways", Flights[[#This Row],[Meal]]="Full Meal"), "Yes", "No")</f>
        <v>No</v>
      </c>
      <c r="U4850" s="1">
        <v>0.20347222222222222</v>
      </c>
      <c r="V4850">
        <v>-3</v>
      </c>
      <c r="W4850" s="1" t="str">
        <f>IF(Flights[[#This Row],[Arrival Delay]] = "", "Cancelled", IF(Flights[[#This Row],[Arrival Delay]]&gt;15, "Delayed", "On time"))</f>
        <v>On time</v>
      </c>
      <c r="X4850" t="str">
        <f>IF(Flights[[#This Row],[Status]]&lt;&gt;"Delayed","", IF(Flights[[#This Row],[Arrival Delay]]&gt;120, "Severe", IF(Flights[[#This Row],[Arrival Delay]]&gt;60, "Major", "Moderate")))</f>
        <v/>
      </c>
      <c r="Y4850" t="b">
        <v>0</v>
      </c>
      <c r="AA4850" t="str">
        <f>IF(OR(AND(Flights[[#This Row],[Status]]="Cancelled", Flights[[#This Row],[Cancellation Reason]]="Airline/Carrier"), Flights[[#This Row],[Delay Type]]="Severe"), "Yes", "No")</f>
        <v>No</v>
      </c>
    </row>
    <row r="4851" spans="1:27" x14ac:dyDescent="0.3">
      <c r="A4851" s="3">
        <v>42359</v>
      </c>
      <c r="B4851" s="22">
        <f>WEEKNUM(Flights[[#This Row],[Date]], 1)</f>
        <v>52</v>
      </c>
      <c r="C4851" s="22">
        <f>WEEKDAY(Flights[[#This Row],[Date]],1)</f>
        <v>2</v>
      </c>
      <c r="D4851" t="s">
        <v>1862</v>
      </c>
      <c r="E4851" t="s">
        <v>1989</v>
      </c>
      <c r="F4851" t="s">
        <v>0</v>
      </c>
      <c r="G4851" t="s">
        <v>12</v>
      </c>
      <c r="H4851" t="str">
        <f>_xlfn.XLOOKUP(Flights[[#This Row],[Destination]], Airports!$A$2:$A$78, Airports!$D$2:$D$78)</f>
        <v>New York</v>
      </c>
      <c r="I4851" t="str" cm="1">
        <f t="array" ref="I4851">_xlfn.XLOOKUP(Flights[[#This Row],[Destination]],_xlfn._TRO_TRAILING( Airports!A:A),_xlfn._TRO_TRAILING( Airports!E:E), "Not found")</f>
        <v>NY</v>
      </c>
      <c r="J4851" s="1">
        <v>0.3125</v>
      </c>
      <c r="K4851" s="22">
        <f>HOUR(Flights[[#This Row],[Scheduled Departure]])</f>
        <v>7</v>
      </c>
      <c r="L4851" s="1">
        <v>0.3125</v>
      </c>
      <c r="M4851">
        <f>(L4851-J4851)*24*60</f>
        <v>0</v>
      </c>
      <c r="N4851" s="16">
        <f>Flights[[#This Row],[Length (min)]]/60</f>
        <v>5.2166666666666668</v>
      </c>
      <c r="O4851">
        <v>313</v>
      </c>
      <c r="P4851">
        <v>2475</v>
      </c>
      <c r="Q4851" s="18">
        <f>IFERROR(Flights[[#This Row],[Distance]]/Flights[[#This Row],[Length (hr)]], "")</f>
        <v>474.44089456869011</v>
      </c>
      <c r="R4851" s="1">
        <v>0.66249999999999998</v>
      </c>
      <c r="S4851" s="1" t="str">
        <f>IF(Flights[[#This Row],[Length (hr)]]&lt;2, "No meal", IF(Flights[[#This Row],[Length (hr)]]&lt;3.5, "Light meal", "Full meal"))</f>
        <v>Full meal</v>
      </c>
      <c r="T4851" s="1" t="str">
        <f>IF(AND(Flights[[#This Row],[Airline]]="US Airways", Flights[[#This Row],[Meal]]="Full Meal"), "Yes", "No")</f>
        <v>No</v>
      </c>
      <c r="U4851" s="1">
        <v>0.65486111111111112</v>
      </c>
      <c r="V4851">
        <v>-11</v>
      </c>
      <c r="W4851" s="1" t="str">
        <f>IF(Flights[[#This Row],[Arrival Delay]] = "", "Cancelled", IF(Flights[[#This Row],[Arrival Delay]]&gt;15, "Delayed", "On time"))</f>
        <v>On time</v>
      </c>
      <c r="X4851" t="str">
        <f>IF(Flights[[#This Row],[Status]]&lt;&gt;"Delayed","", IF(Flights[[#This Row],[Arrival Delay]]&gt;120, "Severe", IF(Flights[[#This Row],[Arrival Delay]]&gt;60, "Major", "Moderate")))</f>
        <v/>
      </c>
      <c r="Y4851" t="b">
        <v>0</v>
      </c>
      <c r="AA4851" t="str">
        <f>IF(OR(AND(Flights[[#This Row],[Status]]="Cancelled", Flights[[#This Row],[Cancellation Reason]]="Airline/Carrier"), Flights[[#This Row],[Delay Type]]="Severe"), "Yes", "No")</f>
        <v>No</v>
      </c>
    </row>
    <row r="4852" spans="1:27" x14ac:dyDescent="0.3">
      <c r="A4852" s="3">
        <v>42359</v>
      </c>
      <c r="B4852" s="22">
        <f>WEEKNUM(Flights[[#This Row],[Date]], 1)</f>
        <v>52</v>
      </c>
      <c r="C4852" s="22">
        <f>WEEKDAY(Flights[[#This Row],[Date]],1)</f>
        <v>2</v>
      </c>
      <c r="D4852" t="s">
        <v>579</v>
      </c>
      <c r="E4852" t="s">
        <v>1993</v>
      </c>
      <c r="F4852" t="s">
        <v>0</v>
      </c>
      <c r="G4852" t="s">
        <v>293</v>
      </c>
      <c r="H4852" t="str">
        <f>_xlfn.XLOOKUP(Flights[[#This Row],[Destination]], Airports!$A$2:$A$78, Airports!$D$2:$D$78)</f>
        <v>Houston</v>
      </c>
      <c r="I4852" t="str" cm="1">
        <f t="array" ref="I4852">_xlfn.XLOOKUP(Flights[[#This Row],[Destination]],_xlfn._TRO_TRAILING( Airports!A:A),_xlfn._TRO_TRAILING( Airports!E:E), "Not found")</f>
        <v>TX</v>
      </c>
      <c r="J4852" s="1">
        <v>0.35138888888888886</v>
      </c>
      <c r="K4852" s="22">
        <f>HOUR(Flights[[#This Row],[Scheduled Departure]])</f>
        <v>8</v>
      </c>
      <c r="L4852" s="1">
        <v>0.36527777777777776</v>
      </c>
      <c r="M4852">
        <f>(L4852-J4852)*24*60</f>
        <v>20.000000000000007</v>
      </c>
      <c r="N4852" s="16">
        <f>Flights[[#This Row],[Length (min)]]/60</f>
        <v>3</v>
      </c>
      <c r="O4852">
        <v>180</v>
      </c>
      <c r="P4852">
        <v>1379</v>
      </c>
      <c r="Q4852" s="18">
        <f>IFERROR(Flights[[#This Row],[Distance]]/Flights[[#This Row],[Length (hr)]], "")</f>
        <v>459.66666666666669</v>
      </c>
      <c r="R4852" s="1">
        <v>0.57013888888888886</v>
      </c>
      <c r="S4852" s="1" t="str">
        <f>IF(Flights[[#This Row],[Length (hr)]]&lt;2, "No meal", IF(Flights[[#This Row],[Length (hr)]]&lt;3.5, "Light meal", "Full meal"))</f>
        <v>Light meal</v>
      </c>
      <c r="T4852" s="1" t="str">
        <f>IF(AND(Flights[[#This Row],[Airline]]="US Airways", Flights[[#This Row],[Meal]]="Full Meal"), "Yes", "No")</f>
        <v>No</v>
      </c>
      <c r="U4852" s="1">
        <v>0.57361111111111107</v>
      </c>
      <c r="V4852">
        <v>5</v>
      </c>
      <c r="W4852" s="1" t="str">
        <f>IF(Flights[[#This Row],[Arrival Delay]] = "", "Cancelled", IF(Flights[[#This Row],[Arrival Delay]]&gt;15, "Delayed", "On time"))</f>
        <v>On time</v>
      </c>
      <c r="X4852" t="str">
        <f>IF(Flights[[#This Row],[Status]]&lt;&gt;"Delayed","", IF(Flights[[#This Row],[Arrival Delay]]&gt;120, "Severe", IF(Flights[[#This Row],[Arrival Delay]]&gt;60, "Major", "Moderate")))</f>
        <v/>
      </c>
      <c r="Y4852" t="b">
        <v>0</v>
      </c>
      <c r="AA4852" t="str">
        <f>IF(OR(AND(Flights[[#This Row],[Status]]="Cancelled", Flights[[#This Row],[Cancellation Reason]]="Airline/Carrier"), Flights[[#This Row],[Delay Type]]="Severe"), "Yes", "No")</f>
        <v>No</v>
      </c>
    </row>
    <row r="4853" spans="1:27" x14ac:dyDescent="0.3">
      <c r="A4853" s="3">
        <v>42359</v>
      </c>
      <c r="B4853" s="22">
        <f>WEEKNUM(Flights[[#This Row],[Date]], 1)</f>
        <v>52</v>
      </c>
      <c r="C4853" s="22">
        <f>WEEKDAY(Flights[[#This Row],[Date]],1)</f>
        <v>2</v>
      </c>
      <c r="D4853" t="s">
        <v>1866</v>
      </c>
      <c r="E4853" t="s">
        <v>1995</v>
      </c>
      <c r="F4853" t="s">
        <v>0</v>
      </c>
      <c r="G4853" t="s">
        <v>26</v>
      </c>
      <c r="H4853" t="str">
        <f>_xlfn.XLOOKUP(Flights[[#This Row],[Destination]], Airports!$A$2:$A$78, Airports!$D$2:$D$78)</f>
        <v>Atlanta</v>
      </c>
      <c r="I4853" t="str" cm="1">
        <f t="array" ref="I4853">_xlfn.XLOOKUP(Flights[[#This Row],[Destination]],_xlfn._TRO_TRAILING( Airports!A:A),_xlfn._TRO_TRAILING( Airports!E:E), "Not found")</f>
        <v>GA</v>
      </c>
      <c r="J4853" s="1">
        <v>0.38194444444444442</v>
      </c>
      <c r="K4853" s="22">
        <f>HOUR(Flights[[#This Row],[Scheduled Departure]])</f>
        <v>9</v>
      </c>
      <c r="L4853" s="1">
        <v>0.38819444444444445</v>
      </c>
      <c r="M4853">
        <f>(L4853-J4853)*24*60</f>
        <v>9.000000000000048</v>
      </c>
      <c r="N4853" s="16">
        <f>Flights[[#This Row],[Length (min)]]/60</f>
        <v>3.8666666666666667</v>
      </c>
      <c r="O4853">
        <v>232</v>
      </c>
      <c r="P4853">
        <v>1947</v>
      </c>
      <c r="Q4853" s="18">
        <f>IFERROR(Flights[[#This Row],[Distance]]/Flights[[#This Row],[Length (hr)]], "")</f>
        <v>503.5344827586207</v>
      </c>
      <c r="R4853" s="1">
        <v>0.68055555555555558</v>
      </c>
      <c r="S4853" s="1" t="str">
        <f>IF(Flights[[#This Row],[Length (hr)]]&lt;2, "No meal", IF(Flights[[#This Row],[Length (hr)]]&lt;3.5, "Light meal", "Full meal"))</f>
        <v>Full meal</v>
      </c>
      <c r="T4853" s="1" t="str">
        <f>IF(AND(Flights[[#This Row],[Airline]]="US Airways", Flights[[#This Row],[Meal]]="Full Meal"), "Yes", "No")</f>
        <v>No</v>
      </c>
      <c r="U4853" s="1">
        <v>0.6743055555555556</v>
      </c>
      <c r="V4853">
        <v>-9</v>
      </c>
      <c r="W4853" s="1" t="str">
        <f>IF(Flights[[#This Row],[Arrival Delay]] = "", "Cancelled", IF(Flights[[#This Row],[Arrival Delay]]&gt;15, "Delayed", "On time"))</f>
        <v>On time</v>
      </c>
      <c r="X4853" t="str">
        <f>IF(Flights[[#This Row],[Status]]&lt;&gt;"Delayed","", IF(Flights[[#This Row],[Arrival Delay]]&gt;120, "Severe", IF(Flights[[#This Row],[Arrival Delay]]&gt;60, "Major", "Moderate")))</f>
        <v/>
      </c>
      <c r="Y4853" t="b">
        <v>0</v>
      </c>
      <c r="AA4853" t="str">
        <f>IF(OR(AND(Flights[[#This Row],[Status]]="Cancelled", Flights[[#This Row],[Cancellation Reason]]="Airline/Carrier"), Flights[[#This Row],[Delay Type]]="Severe"), "Yes", "No")</f>
        <v>No</v>
      </c>
    </row>
    <row r="4854" spans="1:27" x14ac:dyDescent="0.3">
      <c r="A4854" s="3">
        <v>42359</v>
      </c>
      <c r="B4854" s="22">
        <f>WEEKNUM(Flights[[#This Row],[Date]], 1)</f>
        <v>52</v>
      </c>
      <c r="C4854" s="22">
        <f>WEEKDAY(Flights[[#This Row],[Date]],1)</f>
        <v>2</v>
      </c>
      <c r="D4854" t="s">
        <v>1933</v>
      </c>
      <c r="E4854" t="s">
        <v>1994</v>
      </c>
      <c r="F4854" t="s">
        <v>0</v>
      </c>
      <c r="G4854" t="s">
        <v>9</v>
      </c>
      <c r="H4854" t="str">
        <f>_xlfn.XLOOKUP(Flights[[#This Row],[Destination]], Airports!$A$2:$A$78, Airports!$D$2:$D$78)</f>
        <v>San Francisco</v>
      </c>
      <c r="I4854" t="str" cm="1">
        <f t="array" ref="I4854">_xlfn.XLOOKUP(Flights[[#This Row],[Destination]],_xlfn._TRO_TRAILING( Airports!A:A),_xlfn._TRO_TRAILING( Airports!E:E), "Not found")</f>
        <v>CA</v>
      </c>
      <c r="J4854" s="1">
        <v>0.48541666666666666</v>
      </c>
      <c r="K4854" s="22">
        <f>HOUR(Flights[[#This Row],[Scheduled Departure]])</f>
        <v>11</v>
      </c>
      <c r="L4854" s="1">
        <v>0.55000000000000004</v>
      </c>
      <c r="M4854">
        <f>(L4854-J4854)*24*60</f>
        <v>93.000000000000071</v>
      </c>
      <c r="N4854" s="16">
        <f>Flights[[#This Row],[Length (min)]]/60</f>
        <v>2.5833333333333335</v>
      </c>
      <c r="O4854">
        <v>155</v>
      </c>
      <c r="P4854">
        <v>337</v>
      </c>
      <c r="Q4854" s="18">
        <f>IFERROR(Flights[[#This Row],[Distance]]/Flights[[#This Row],[Length (hr)]], "")</f>
        <v>130.45161290322579</v>
      </c>
      <c r="R4854" s="1">
        <v>0.54861111111111116</v>
      </c>
      <c r="S4854" s="1" t="str">
        <f>IF(Flights[[#This Row],[Length (hr)]]&lt;2, "No meal", IF(Flights[[#This Row],[Length (hr)]]&lt;3.5, "Light meal", "Full meal"))</f>
        <v>Light meal</v>
      </c>
      <c r="T4854" s="1" t="str">
        <f>IF(AND(Flights[[#This Row],[Airline]]="US Airways", Flights[[#This Row],[Meal]]="Full Meal"), "Yes", "No")</f>
        <v>No</v>
      </c>
      <c r="U4854" s="1">
        <v>0.65763888888888888</v>
      </c>
      <c r="V4854">
        <v>157</v>
      </c>
      <c r="W4854" s="1" t="str">
        <f>IF(Flights[[#This Row],[Arrival Delay]] = "", "Cancelled", IF(Flights[[#This Row],[Arrival Delay]]&gt;15, "Delayed", "On time"))</f>
        <v>Delayed</v>
      </c>
      <c r="X4854" t="str">
        <f>IF(Flights[[#This Row],[Status]]&lt;&gt;"Delayed","", IF(Flights[[#This Row],[Arrival Delay]]&gt;120, "Severe", IF(Flights[[#This Row],[Arrival Delay]]&gt;60, "Major", "Moderate")))</f>
        <v>Severe</v>
      </c>
      <c r="Y4854" t="b">
        <v>0</v>
      </c>
      <c r="AA4854" t="str">
        <f>IF(OR(AND(Flights[[#This Row],[Status]]="Cancelled", Flights[[#This Row],[Cancellation Reason]]="Airline/Carrier"), Flights[[#This Row],[Delay Type]]="Severe"), "Yes", "No")</f>
        <v>Yes</v>
      </c>
    </row>
    <row r="4855" spans="1:27" x14ac:dyDescent="0.3">
      <c r="A4855" s="3">
        <v>42359</v>
      </c>
      <c r="B4855" s="22">
        <f>WEEKNUM(Flights[[#This Row],[Date]], 1)</f>
        <v>52</v>
      </c>
      <c r="C4855" s="22">
        <f>WEEKDAY(Flights[[#This Row],[Date]],1)</f>
        <v>2</v>
      </c>
      <c r="D4855" t="s">
        <v>494</v>
      </c>
      <c r="E4855" t="s">
        <v>1996</v>
      </c>
      <c r="F4855" t="s">
        <v>0</v>
      </c>
      <c r="G4855" t="s">
        <v>270</v>
      </c>
      <c r="H4855" t="str">
        <f>_xlfn.XLOOKUP(Flights[[#This Row],[Destination]], Airports!$A$2:$A$78, Airports!$D$2:$D$78)</f>
        <v>Dallas</v>
      </c>
      <c r="I4855" t="str" cm="1">
        <f t="array" ref="I4855">_xlfn.XLOOKUP(Flights[[#This Row],[Destination]],_xlfn._TRO_TRAILING( Airports!A:A),_xlfn._TRO_TRAILING( Airports!E:E), "Not found")</f>
        <v>TX</v>
      </c>
      <c r="J4855" s="1">
        <v>0.50694444444444442</v>
      </c>
      <c r="K4855" s="22">
        <f>HOUR(Flights[[#This Row],[Scheduled Departure]])</f>
        <v>12</v>
      </c>
      <c r="L4855" s="1">
        <v>0.51875000000000004</v>
      </c>
      <c r="M4855">
        <f>(L4855-J4855)*24*60</f>
        <v>17.000000000000099</v>
      </c>
      <c r="N4855" s="16">
        <f>Flights[[#This Row],[Length (min)]]/60</f>
        <v>3.5</v>
      </c>
      <c r="O4855">
        <v>210</v>
      </c>
      <c r="P4855">
        <v>1246</v>
      </c>
      <c r="Q4855" s="18">
        <f>IFERROR(Flights[[#This Row],[Distance]]/Flights[[#This Row],[Length (hr)]], "")</f>
        <v>356</v>
      </c>
      <c r="R4855" s="1">
        <v>0.71527777777777779</v>
      </c>
      <c r="S4855" s="1" t="str">
        <f>IF(Flights[[#This Row],[Length (hr)]]&lt;2, "No meal", IF(Flights[[#This Row],[Length (hr)]]&lt;3.5, "Light meal", "Full meal"))</f>
        <v>Full meal</v>
      </c>
      <c r="T4855" s="1" t="str">
        <f>IF(AND(Flights[[#This Row],[Airline]]="US Airways", Flights[[#This Row],[Meal]]="Full Meal"), "Yes", "No")</f>
        <v>No</v>
      </c>
      <c r="U4855" s="1">
        <v>0.74791666666666667</v>
      </c>
      <c r="V4855">
        <v>47</v>
      </c>
      <c r="W4855" s="1" t="str">
        <f>IF(Flights[[#This Row],[Arrival Delay]] = "", "Cancelled", IF(Flights[[#This Row],[Arrival Delay]]&gt;15, "Delayed", "On time"))</f>
        <v>Delayed</v>
      </c>
      <c r="X4855" t="str">
        <f>IF(Flights[[#This Row],[Status]]&lt;&gt;"Delayed","", IF(Flights[[#This Row],[Arrival Delay]]&gt;120, "Severe", IF(Flights[[#This Row],[Arrival Delay]]&gt;60, "Major", "Moderate")))</f>
        <v>Moderate</v>
      </c>
      <c r="Y4855" t="b">
        <v>0</v>
      </c>
      <c r="AA4855" t="str">
        <f>IF(OR(AND(Flights[[#This Row],[Status]]="Cancelled", Flights[[#This Row],[Cancellation Reason]]="Airline/Carrier"), Flights[[#This Row],[Delay Type]]="Severe"), "Yes", "No")</f>
        <v>No</v>
      </c>
    </row>
    <row r="4856" spans="1:27" x14ac:dyDescent="0.3">
      <c r="A4856" s="3">
        <v>42359</v>
      </c>
      <c r="B4856" s="22">
        <f>WEEKNUM(Flights[[#This Row],[Date]], 1)</f>
        <v>52</v>
      </c>
      <c r="C4856" s="22">
        <f>WEEKDAY(Flights[[#This Row],[Date]],1)</f>
        <v>2</v>
      </c>
      <c r="D4856" t="s">
        <v>498</v>
      </c>
      <c r="E4856" t="s">
        <v>1989</v>
      </c>
      <c r="F4856" t="s">
        <v>0</v>
      </c>
      <c r="G4856" t="s">
        <v>268</v>
      </c>
      <c r="H4856" t="str">
        <f>_xlfn.XLOOKUP(Flights[[#This Row],[Destination]], Airports!$A$2:$A$78, Airports!$D$2:$D$78)</f>
        <v>Convington</v>
      </c>
      <c r="I4856" t="str" cm="1">
        <f t="array" ref="I4856">_xlfn.XLOOKUP(Flights[[#This Row],[Destination]],_xlfn._TRO_TRAILING( Airports!A:A),_xlfn._TRO_TRAILING( Airports!E:E), "Not found")</f>
        <v>KY</v>
      </c>
      <c r="J4856" s="1">
        <v>0.51736111111111116</v>
      </c>
      <c r="K4856" s="22">
        <f>HOUR(Flights[[#This Row],[Scheduled Departure]])</f>
        <v>12</v>
      </c>
      <c r="L4856" s="1">
        <v>0.51736111111111116</v>
      </c>
      <c r="M4856">
        <f>(L4856-J4856)*24*60</f>
        <v>0</v>
      </c>
      <c r="N4856" s="16">
        <f>Flights[[#This Row],[Length (min)]]/60</f>
        <v>3.95</v>
      </c>
      <c r="O4856">
        <v>237</v>
      </c>
      <c r="P4856">
        <v>1900</v>
      </c>
      <c r="Q4856" s="18">
        <f>IFERROR(Flights[[#This Row],[Distance]]/Flights[[#This Row],[Length (hr)]], "")</f>
        <v>481.01265822784808</v>
      </c>
      <c r="R4856" s="1">
        <v>0.80902777777777779</v>
      </c>
      <c r="S4856" s="1" t="str">
        <f>IF(Flights[[#This Row],[Length (hr)]]&lt;2, "No meal", IF(Flights[[#This Row],[Length (hr)]]&lt;3.5, "Light meal", "Full meal"))</f>
        <v>Full meal</v>
      </c>
      <c r="T4856" s="1" t="str">
        <f>IF(AND(Flights[[#This Row],[Airline]]="US Airways", Flights[[#This Row],[Meal]]="Full Meal"), "Yes", "No")</f>
        <v>No</v>
      </c>
      <c r="U4856" s="1">
        <v>0.80694444444444446</v>
      </c>
      <c r="V4856">
        <v>-3</v>
      </c>
      <c r="W4856" s="1" t="str">
        <f>IF(Flights[[#This Row],[Arrival Delay]] = "", "Cancelled", IF(Flights[[#This Row],[Arrival Delay]]&gt;15, "Delayed", "On time"))</f>
        <v>On time</v>
      </c>
      <c r="X4856" t="str">
        <f>IF(Flights[[#This Row],[Status]]&lt;&gt;"Delayed","", IF(Flights[[#This Row],[Arrival Delay]]&gt;120, "Severe", IF(Flights[[#This Row],[Arrival Delay]]&gt;60, "Major", "Moderate")))</f>
        <v/>
      </c>
      <c r="Y4856" t="b">
        <v>0</v>
      </c>
      <c r="AA4856" t="str">
        <f>IF(OR(AND(Flights[[#This Row],[Status]]="Cancelled", Flights[[#This Row],[Cancellation Reason]]="Airline/Carrier"), Flights[[#This Row],[Delay Type]]="Severe"), "Yes", "No")</f>
        <v>No</v>
      </c>
    </row>
    <row r="4857" spans="1:27" x14ac:dyDescent="0.3">
      <c r="A4857" s="3">
        <v>42359</v>
      </c>
      <c r="B4857" s="22">
        <f>WEEKNUM(Flights[[#This Row],[Date]], 1)</f>
        <v>52</v>
      </c>
      <c r="C4857" s="22">
        <f>WEEKDAY(Flights[[#This Row],[Date]],1)</f>
        <v>2</v>
      </c>
      <c r="D4857" t="s">
        <v>72</v>
      </c>
      <c r="E4857" t="s">
        <v>1987</v>
      </c>
      <c r="F4857" t="s">
        <v>0</v>
      </c>
      <c r="G4857" t="s">
        <v>10</v>
      </c>
      <c r="H4857" t="str">
        <f>_xlfn.XLOOKUP(Flights[[#This Row],[Destination]], Airports!$A$2:$A$78, Airports!$D$2:$D$78)</f>
        <v>Boston</v>
      </c>
      <c r="I4857" t="str" cm="1">
        <f t="array" ref="I4857">_xlfn.XLOOKUP(Flights[[#This Row],[Destination]],_xlfn._TRO_TRAILING( Airports!A:A),_xlfn._TRO_TRAILING( Airports!E:E), "Not found")</f>
        <v>MA</v>
      </c>
      <c r="J4857" s="1">
        <v>0.53819444444444442</v>
      </c>
      <c r="K4857" s="22">
        <f>HOUR(Flights[[#This Row],[Scheduled Departure]])</f>
        <v>12</v>
      </c>
      <c r="L4857" s="1">
        <v>0.54166666666666663</v>
      </c>
      <c r="M4857">
        <f>(L4857-J4857)*24*60</f>
        <v>4.9999999999999822</v>
      </c>
      <c r="N4857" s="16">
        <f>Flights[[#This Row],[Length (min)]]/60</f>
        <v>5.166666666666667</v>
      </c>
      <c r="O4857">
        <v>310</v>
      </c>
      <c r="P4857">
        <v>2611</v>
      </c>
      <c r="Q4857" s="18">
        <f>IFERROR(Flights[[#This Row],[Distance]]/Flights[[#This Row],[Length (hr)]], "")</f>
        <v>505.35483870967738</v>
      </c>
      <c r="R4857" s="1">
        <v>0.88749999999999996</v>
      </c>
      <c r="S4857" s="1" t="str">
        <f>IF(Flights[[#This Row],[Length (hr)]]&lt;2, "No meal", IF(Flights[[#This Row],[Length (hr)]]&lt;3.5, "Light meal", "Full meal"))</f>
        <v>Full meal</v>
      </c>
      <c r="T4857" s="1" t="str">
        <f>IF(AND(Flights[[#This Row],[Airline]]="US Airways", Flights[[#This Row],[Meal]]="Full Meal"), "Yes", "No")</f>
        <v>No</v>
      </c>
      <c r="U4857" s="1">
        <v>0.88194444444444442</v>
      </c>
      <c r="V4857">
        <v>-8</v>
      </c>
      <c r="W4857" s="1" t="str">
        <f>IF(Flights[[#This Row],[Arrival Delay]] = "", "Cancelled", IF(Flights[[#This Row],[Arrival Delay]]&gt;15, "Delayed", "On time"))</f>
        <v>On time</v>
      </c>
      <c r="X4857" t="str">
        <f>IF(Flights[[#This Row],[Status]]&lt;&gt;"Delayed","", IF(Flights[[#This Row],[Arrival Delay]]&gt;120, "Severe", IF(Flights[[#This Row],[Arrival Delay]]&gt;60, "Major", "Moderate")))</f>
        <v/>
      </c>
      <c r="Y4857" t="b">
        <v>0</v>
      </c>
      <c r="AA4857" t="str">
        <f>IF(OR(AND(Flights[[#This Row],[Status]]="Cancelled", Flights[[#This Row],[Cancellation Reason]]="Airline/Carrier"), Flights[[#This Row],[Delay Type]]="Severe"), "Yes", "No")</f>
        <v>No</v>
      </c>
    </row>
    <row r="4858" spans="1:27" x14ac:dyDescent="0.3">
      <c r="A4858" s="3">
        <v>42359</v>
      </c>
      <c r="B4858" s="22">
        <f>WEEKNUM(Flights[[#This Row],[Date]], 1)</f>
        <v>52</v>
      </c>
      <c r="C4858" s="22">
        <f>WEEKDAY(Flights[[#This Row],[Date]],1)</f>
        <v>2</v>
      </c>
      <c r="D4858" t="s">
        <v>1672</v>
      </c>
      <c r="E4858" t="s">
        <v>1995</v>
      </c>
      <c r="F4858" t="s">
        <v>0</v>
      </c>
      <c r="G4858" t="s">
        <v>29</v>
      </c>
      <c r="H4858" t="str">
        <f>_xlfn.XLOOKUP(Flights[[#This Row],[Destination]], Airports!$A$2:$A$78, Airports!$D$2:$D$78)</f>
        <v>Phoenix</v>
      </c>
      <c r="I4858" t="str" cm="1">
        <f t="array" ref="I4858">_xlfn.XLOOKUP(Flights[[#This Row],[Destination]],_xlfn._TRO_TRAILING( Airports!A:A),_xlfn._TRO_TRAILING( Airports!E:E), "Not found")</f>
        <v>AZ</v>
      </c>
      <c r="J4858" s="1">
        <v>0.74305555555555558</v>
      </c>
      <c r="K4858" s="22">
        <f>HOUR(Flights[[#This Row],[Scheduled Departure]])</f>
        <v>17</v>
      </c>
      <c r="L4858" s="1">
        <v>0.74791666666666667</v>
      </c>
      <c r="M4858">
        <f>(L4858-J4858)*24*60</f>
        <v>6.9999999999999751</v>
      </c>
      <c r="N4858" s="16">
        <f>Flights[[#This Row],[Length (min)]]/60</f>
        <v>3.1166666666666667</v>
      </c>
      <c r="O4858">
        <v>187</v>
      </c>
      <c r="P4858">
        <v>370</v>
      </c>
      <c r="Q4858" s="18">
        <f>IFERROR(Flights[[#This Row],[Distance]]/Flights[[#This Row],[Length (hr)]], "")</f>
        <v>118.71657754010695</v>
      </c>
      <c r="R4858" s="1">
        <v>0.84027777777777779</v>
      </c>
      <c r="S4858" s="1" t="str">
        <f>IF(Flights[[#This Row],[Length (hr)]]&lt;2, "No meal", IF(Flights[[#This Row],[Length (hr)]]&lt;3.5, "Light meal", "Full meal"))</f>
        <v>Light meal</v>
      </c>
      <c r="T4858" s="1" t="str">
        <f>IF(AND(Flights[[#This Row],[Airline]]="US Airways", Flights[[#This Row],[Meal]]="Full Meal"), "Yes", "No")</f>
        <v>No</v>
      </c>
      <c r="U4858" s="1">
        <v>0.9194444444444444</v>
      </c>
      <c r="V4858">
        <v>114</v>
      </c>
      <c r="W4858" s="1" t="str">
        <f>IF(Flights[[#This Row],[Arrival Delay]] = "", "Cancelled", IF(Flights[[#This Row],[Arrival Delay]]&gt;15, "Delayed", "On time"))</f>
        <v>Delayed</v>
      </c>
      <c r="X4858" t="str">
        <f>IF(Flights[[#This Row],[Status]]&lt;&gt;"Delayed","", IF(Flights[[#This Row],[Arrival Delay]]&gt;120, "Severe", IF(Flights[[#This Row],[Arrival Delay]]&gt;60, "Major", "Moderate")))</f>
        <v>Major</v>
      </c>
      <c r="Y4858" t="b">
        <v>0</v>
      </c>
      <c r="AA4858" t="str">
        <f>IF(OR(AND(Flights[[#This Row],[Status]]="Cancelled", Flights[[#This Row],[Cancellation Reason]]="Airline/Carrier"), Flights[[#This Row],[Delay Type]]="Severe"), "Yes", "No")</f>
        <v>No</v>
      </c>
    </row>
    <row r="4859" spans="1:27" x14ac:dyDescent="0.3">
      <c r="A4859" s="3">
        <v>42359</v>
      </c>
      <c r="B4859" s="22">
        <f>WEEKNUM(Flights[[#This Row],[Date]], 1)</f>
        <v>52</v>
      </c>
      <c r="C4859" s="22">
        <f>WEEKDAY(Flights[[#This Row],[Date]],1)</f>
        <v>2</v>
      </c>
      <c r="D4859" t="s">
        <v>1709</v>
      </c>
      <c r="E4859" t="s">
        <v>1995</v>
      </c>
      <c r="F4859" t="s">
        <v>0</v>
      </c>
      <c r="G4859" t="s">
        <v>290</v>
      </c>
      <c r="H4859" t="str">
        <f>_xlfn.XLOOKUP(Flights[[#This Row],[Destination]], Airports!$A$2:$A$78, Airports!$D$2:$D$78)</f>
        <v>Houston</v>
      </c>
      <c r="I4859" t="str" cm="1">
        <f t="array" ref="I4859">_xlfn.XLOOKUP(Flights[[#This Row],[Destination]],_xlfn._TRO_TRAILING( Airports!A:A),_xlfn._TRO_TRAILING( Airports!E:E), "Not found")</f>
        <v>TX</v>
      </c>
      <c r="J4859" s="1">
        <v>0.74652777777777779</v>
      </c>
      <c r="K4859" s="22">
        <f>HOUR(Flights[[#This Row],[Scheduled Departure]])</f>
        <v>17</v>
      </c>
      <c r="L4859" s="1">
        <v>0.75</v>
      </c>
      <c r="M4859">
        <f>(L4859-J4859)*24*60</f>
        <v>4.9999999999999822</v>
      </c>
      <c r="N4859" s="16">
        <f>Flights[[#This Row],[Length (min)]]/60</f>
        <v>3.0333333333333332</v>
      </c>
      <c r="O4859">
        <v>182</v>
      </c>
      <c r="P4859">
        <v>1390</v>
      </c>
      <c r="Q4859" s="18">
        <f>IFERROR(Flights[[#This Row],[Distance]]/Flights[[#This Row],[Length (hr)]], "")</f>
        <v>458.24175824175825</v>
      </c>
      <c r="R4859" s="1">
        <v>0.95486111111111116</v>
      </c>
      <c r="S4859" s="1" t="str">
        <f>IF(Flights[[#This Row],[Length (hr)]]&lt;2, "No meal", IF(Flights[[#This Row],[Length (hr)]]&lt;3.5, "Light meal", "Full meal"))</f>
        <v>Light meal</v>
      </c>
      <c r="T4859" s="1" t="str">
        <f>IF(AND(Flights[[#This Row],[Airline]]="US Airways", Flights[[#This Row],[Meal]]="Full Meal"), "Yes", "No")</f>
        <v>No</v>
      </c>
      <c r="U4859" s="1">
        <v>0.95972222222222225</v>
      </c>
      <c r="V4859">
        <v>7</v>
      </c>
      <c r="W4859" s="1" t="str">
        <f>IF(Flights[[#This Row],[Arrival Delay]] = "", "Cancelled", IF(Flights[[#This Row],[Arrival Delay]]&gt;15, "Delayed", "On time"))</f>
        <v>On time</v>
      </c>
      <c r="X4859" t="str">
        <f>IF(Flights[[#This Row],[Status]]&lt;&gt;"Delayed","", IF(Flights[[#This Row],[Arrival Delay]]&gt;120, "Severe", IF(Flights[[#This Row],[Arrival Delay]]&gt;60, "Major", "Moderate")))</f>
        <v/>
      </c>
      <c r="Y4859" t="b">
        <v>0</v>
      </c>
      <c r="AA4859" t="str">
        <f>IF(OR(AND(Flights[[#This Row],[Status]]="Cancelled", Flights[[#This Row],[Cancellation Reason]]="Airline/Carrier"), Flights[[#This Row],[Delay Type]]="Severe"), "Yes", "No")</f>
        <v>No</v>
      </c>
    </row>
    <row r="4860" spans="1:27" x14ac:dyDescent="0.3">
      <c r="A4860" s="3">
        <v>42359</v>
      </c>
      <c r="B4860" s="22">
        <f>WEEKNUM(Flights[[#This Row],[Date]], 1)</f>
        <v>52</v>
      </c>
      <c r="C4860" s="22">
        <f>WEEKDAY(Flights[[#This Row],[Date]],1)</f>
        <v>2</v>
      </c>
      <c r="D4860" t="s">
        <v>1849</v>
      </c>
      <c r="E4860" t="s">
        <v>1990</v>
      </c>
      <c r="F4860" t="s">
        <v>0</v>
      </c>
      <c r="G4860" t="s">
        <v>293</v>
      </c>
      <c r="H4860" t="str">
        <f>_xlfn.XLOOKUP(Flights[[#This Row],[Destination]], Airports!$A$2:$A$78, Airports!$D$2:$D$78)</f>
        <v>Houston</v>
      </c>
      <c r="I4860" t="str" cm="1">
        <f t="array" ref="I4860">_xlfn.XLOOKUP(Flights[[#This Row],[Destination]],_xlfn._TRO_TRAILING( Airports!A:A),_xlfn._TRO_TRAILING( Airports!E:E), "Not found")</f>
        <v>TX</v>
      </c>
      <c r="J4860" s="1">
        <v>0.79374999999999996</v>
      </c>
      <c r="K4860" s="22">
        <f>HOUR(Flights[[#This Row],[Scheduled Departure]])</f>
        <v>19</v>
      </c>
      <c r="L4860" s="1">
        <v>0.79097222222222219</v>
      </c>
      <c r="M4860">
        <f>(L4860-J4860)*24*60</f>
        <v>-3.9999999999999858</v>
      </c>
      <c r="N4860" s="16">
        <f>Flights[[#This Row],[Length (min)]]/60</f>
        <v>3</v>
      </c>
      <c r="O4860">
        <v>180</v>
      </c>
      <c r="P4860">
        <v>1379</v>
      </c>
      <c r="Q4860" s="18">
        <f>IFERROR(Flights[[#This Row],[Distance]]/Flights[[#This Row],[Length (hr)]], "")</f>
        <v>459.66666666666669</v>
      </c>
      <c r="R4860" s="1">
        <v>1.1111111111111112E-2</v>
      </c>
      <c r="S4860" s="1" t="str">
        <f>IF(Flights[[#This Row],[Length (hr)]]&lt;2, "No meal", IF(Flights[[#This Row],[Length (hr)]]&lt;3.5, "Light meal", "Full meal"))</f>
        <v>Light meal</v>
      </c>
      <c r="T4860" s="1" t="str">
        <f>IF(AND(Flights[[#This Row],[Airline]]="US Airways", Flights[[#This Row],[Meal]]="Full Meal"), "Yes", "No")</f>
        <v>No</v>
      </c>
      <c r="U4860" s="1">
        <v>0.99930555555555556</v>
      </c>
      <c r="V4860">
        <v>-17</v>
      </c>
      <c r="W4860" s="1" t="str">
        <f>IF(Flights[[#This Row],[Arrival Delay]] = "", "Cancelled", IF(Flights[[#This Row],[Arrival Delay]]&gt;15, "Delayed", "On time"))</f>
        <v>On time</v>
      </c>
      <c r="X4860" t="str">
        <f>IF(Flights[[#This Row],[Status]]&lt;&gt;"Delayed","", IF(Flights[[#This Row],[Arrival Delay]]&gt;120, "Severe", IF(Flights[[#This Row],[Arrival Delay]]&gt;60, "Major", "Moderate")))</f>
        <v/>
      </c>
      <c r="Y4860" t="b">
        <v>0</v>
      </c>
      <c r="AA4860" t="str">
        <f>IF(OR(AND(Flights[[#This Row],[Status]]="Cancelled", Flights[[#This Row],[Cancellation Reason]]="Airline/Carrier"), Flights[[#This Row],[Delay Type]]="Severe"), "Yes", "No")</f>
        <v>No</v>
      </c>
    </row>
    <row r="4861" spans="1:27" x14ac:dyDescent="0.3">
      <c r="A4861" s="3">
        <v>42359</v>
      </c>
      <c r="B4861" s="22">
        <f>WEEKNUM(Flights[[#This Row],[Date]], 1)</f>
        <v>52</v>
      </c>
      <c r="C4861" s="22">
        <f>WEEKDAY(Flights[[#This Row],[Date]],1)</f>
        <v>2</v>
      </c>
      <c r="D4861" t="s">
        <v>1917</v>
      </c>
      <c r="E4861" t="s">
        <v>1995</v>
      </c>
      <c r="F4861" t="s">
        <v>0</v>
      </c>
      <c r="G4861" t="s">
        <v>273</v>
      </c>
      <c r="H4861" t="str">
        <f>_xlfn.XLOOKUP(Flights[[#This Row],[Destination]], Airports!$A$2:$A$78, Airports!$D$2:$D$78)</f>
        <v>Denver</v>
      </c>
      <c r="I4861" t="str" cm="1">
        <f t="array" ref="I4861">_xlfn.XLOOKUP(Flights[[#This Row],[Destination]],_xlfn._TRO_TRAILING( Airports!A:A),_xlfn._TRO_TRAILING( Airports!E:E), "Not found")</f>
        <v>CO</v>
      </c>
      <c r="J4861" s="1">
        <v>0.90625</v>
      </c>
      <c r="K4861" s="22">
        <f>HOUR(Flights[[#This Row],[Scheduled Departure]])</f>
        <v>21</v>
      </c>
      <c r="L4861" s="1">
        <v>0.95694444444444449</v>
      </c>
      <c r="M4861">
        <f>(L4861-J4861)*24*60</f>
        <v>73.000000000000057</v>
      </c>
      <c r="N4861" s="16">
        <f>Flights[[#This Row],[Length (min)]]/60</f>
        <v>2.2166666666666668</v>
      </c>
      <c r="O4861">
        <v>133</v>
      </c>
      <c r="P4861">
        <v>862</v>
      </c>
      <c r="Q4861" s="18">
        <f>IFERROR(Flights[[#This Row],[Distance]]/Flights[[#This Row],[Length (hr)]], "")</f>
        <v>388.8721804511278</v>
      </c>
      <c r="R4861" s="1">
        <v>4.1666666666666664E-2</v>
      </c>
      <c r="S4861" s="1" t="str">
        <f>IF(Flights[[#This Row],[Length (hr)]]&lt;2, "No meal", IF(Flights[[#This Row],[Length (hr)]]&lt;3.5, "Light meal", "Full meal"))</f>
        <v>Light meal</v>
      </c>
      <c r="T4861" s="1" t="str">
        <f>IF(AND(Flights[[#This Row],[Airline]]="US Airways", Flights[[#This Row],[Meal]]="Full Meal"), "Yes", "No")</f>
        <v>No</v>
      </c>
      <c r="U4861" s="1">
        <v>9.0972222222222218E-2</v>
      </c>
      <c r="V4861">
        <v>71</v>
      </c>
      <c r="W4861" s="1" t="str">
        <f>IF(Flights[[#This Row],[Arrival Delay]] = "", "Cancelled", IF(Flights[[#This Row],[Arrival Delay]]&gt;15, "Delayed", "On time"))</f>
        <v>Delayed</v>
      </c>
      <c r="X4861" t="str">
        <f>IF(Flights[[#This Row],[Status]]&lt;&gt;"Delayed","", IF(Flights[[#This Row],[Arrival Delay]]&gt;120, "Severe", IF(Flights[[#This Row],[Arrival Delay]]&gt;60, "Major", "Moderate")))</f>
        <v>Major</v>
      </c>
      <c r="Y4861" t="b">
        <v>0</v>
      </c>
      <c r="AA4861" t="str">
        <f>IF(OR(AND(Flights[[#This Row],[Status]]="Cancelled", Flights[[#This Row],[Cancellation Reason]]="Airline/Carrier"), Flights[[#This Row],[Delay Type]]="Severe"), "Yes", "No")</f>
        <v>No</v>
      </c>
    </row>
    <row r="4862" spans="1:27" x14ac:dyDescent="0.3">
      <c r="A4862" s="3">
        <v>42359</v>
      </c>
      <c r="B4862" s="22">
        <f>WEEKNUM(Flights[[#This Row],[Date]], 1)</f>
        <v>52</v>
      </c>
      <c r="C4862" s="22">
        <f>WEEKDAY(Flights[[#This Row],[Date]],1)</f>
        <v>2</v>
      </c>
      <c r="D4862" t="s">
        <v>676</v>
      </c>
      <c r="E4862" t="s">
        <v>1996</v>
      </c>
      <c r="F4862" t="s">
        <v>0</v>
      </c>
      <c r="G4862" t="s">
        <v>12</v>
      </c>
      <c r="H4862" t="str">
        <f>_xlfn.XLOOKUP(Flights[[#This Row],[Destination]], Airports!$A$2:$A$78, Airports!$D$2:$D$78)</f>
        <v>New York</v>
      </c>
      <c r="I4862" t="str" cm="1">
        <f t="array" ref="I4862">_xlfn.XLOOKUP(Flights[[#This Row],[Destination]],_xlfn._TRO_TRAILING( Airports!A:A),_xlfn._TRO_TRAILING( Airports!E:E), "Not found")</f>
        <v>NY</v>
      </c>
      <c r="J4862" s="1">
        <v>0.96527777777777779</v>
      </c>
      <c r="K4862" s="22">
        <f>HOUR(Flights[[#This Row],[Scheduled Departure]])</f>
        <v>23</v>
      </c>
      <c r="L4862" s="1">
        <v>2.7777777777777779E-3</v>
      </c>
      <c r="M4862">
        <f>(L4862-J4862)*24*60</f>
        <v>-1386</v>
      </c>
      <c r="N4862" s="16">
        <f>Flights[[#This Row],[Length (min)]]/60</f>
        <v>5.5333333333333332</v>
      </c>
      <c r="O4862">
        <v>332</v>
      </c>
      <c r="P4862">
        <v>2475</v>
      </c>
      <c r="Q4862" s="18">
        <f>IFERROR(Flights[[#This Row],[Distance]]/Flights[[#This Row],[Length (hr)]], "")</f>
        <v>447.28915662650604</v>
      </c>
      <c r="R4862" s="1">
        <v>0.3125</v>
      </c>
      <c r="S4862" s="1" t="str">
        <f>IF(Flights[[#This Row],[Length (hr)]]&lt;2, "No meal", IF(Flights[[#This Row],[Length (hr)]]&lt;3.5, "Light meal", "Full meal"))</f>
        <v>Full meal</v>
      </c>
      <c r="T4862" s="1" t="str">
        <f>IF(AND(Flights[[#This Row],[Airline]]="US Airways", Flights[[#This Row],[Meal]]="Full Meal"), "Yes", "No")</f>
        <v>No</v>
      </c>
      <c r="U4862" s="1">
        <v>0.35833333333333334</v>
      </c>
      <c r="V4862">
        <v>66</v>
      </c>
      <c r="W4862" s="1" t="str">
        <f>IF(Flights[[#This Row],[Arrival Delay]] = "", "Cancelled", IF(Flights[[#This Row],[Arrival Delay]]&gt;15, "Delayed", "On time"))</f>
        <v>Delayed</v>
      </c>
      <c r="X4862" t="str">
        <f>IF(Flights[[#This Row],[Status]]&lt;&gt;"Delayed","", IF(Flights[[#This Row],[Arrival Delay]]&gt;120, "Severe", IF(Flights[[#This Row],[Arrival Delay]]&gt;60, "Major", "Moderate")))</f>
        <v>Major</v>
      </c>
      <c r="Y4862" t="b">
        <v>0</v>
      </c>
      <c r="AA4862" t="str">
        <f>IF(OR(AND(Flights[[#This Row],[Status]]="Cancelled", Flights[[#This Row],[Cancellation Reason]]="Airline/Carrier"), Flights[[#This Row],[Delay Type]]="Severe"), "Yes", "No")</f>
        <v>No</v>
      </c>
    </row>
    <row r="4863" spans="1:27" x14ac:dyDescent="0.3">
      <c r="A4863" s="3">
        <v>42360</v>
      </c>
      <c r="B4863" s="22">
        <f>WEEKNUM(Flights[[#This Row],[Date]], 1)</f>
        <v>52</v>
      </c>
      <c r="C4863" s="22">
        <f>WEEKDAY(Flights[[#This Row],[Date]],1)</f>
        <v>3</v>
      </c>
      <c r="D4863" t="s">
        <v>240</v>
      </c>
      <c r="E4863" t="s">
        <v>1987</v>
      </c>
      <c r="F4863" t="s">
        <v>0</v>
      </c>
      <c r="G4863" t="s">
        <v>29</v>
      </c>
      <c r="H4863" t="str">
        <f>_xlfn.XLOOKUP(Flights[[#This Row],[Destination]], Airports!$A$2:$A$78, Airports!$D$2:$D$78)</f>
        <v>Phoenix</v>
      </c>
      <c r="I4863" t="str" cm="1">
        <f t="array" ref="I4863">_xlfn.XLOOKUP(Flights[[#This Row],[Destination]],_xlfn._TRO_TRAILING( Airports!A:A),_xlfn._TRO_TRAILING( Airports!E:E), "Not found")</f>
        <v>AZ</v>
      </c>
      <c r="J4863" s="1">
        <v>0.30902777777777779</v>
      </c>
      <c r="K4863" s="22">
        <f>HOUR(Flights[[#This Row],[Scheduled Departure]])</f>
        <v>7</v>
      </c>
      <c r="L4863" s="1">
        <v>0.35486111111111113</v>
      </c>
      <c r="M4863">
        <f>(L4863-J4863)*24*60</f>
        <v>66</v>
      </c>
      <c r="N4863" s="16">
        <f>Flights[[#This Row],[Length (min)]]/60</f>
        <v>1.2833333333333334</v>
      </c>
      <c r="O4863">
        <v>77</v>
      </c>
      <c r="P4863">
        <v>370</v>
      </c>
      <c r="Q4863" s="18">
        <f>IFERROR(Flights[[#This Row],[Distance]]/Flights[[#This Row],[Length (hr)]], "")</f>
        <v>288.31168831168827</v>
      </c>
      <c r="R4863" s="1">
        <v>0.4201388888888889</v>
      </c>
      <c r="S4863" s="1" t="str">
        <f>IF(Flights[[#This Row],[Length (hr)]]&lt;2, "No meal", IF(Flights[[#This Row],[Length (hr)]]&lt;3.5, "Light meal", "Full meal"))</f>
        <v>No meal</v>
      </c>
      <c r="T4863" s="1" t="str">
        <f>IF(AND(Flights[[#This Row],[Airline]]="US Airways", Flights[[#This Row],[Meal]]="Full Meal"), "Yes", "No")</f>
        <v>No</v>
      </c>
      <c r="U4863" s="1">
        <v>0.45</v>
      </c>
      <c r="V4863">
        <v>43</v>
      </c>
      <c r="W4863" s="1" t="str">
        <f>IF(Flights[[#This Row],[Arrival Delay]] = "", "Cancelled", IF(Flights[[#This Row],[Arrival Delay]]&gt;15, "Delayed", "On time"))</f>
        <v>Delayed</v>
      </c>
      <c r="X4863" t="str">
        <f>IF(Flights[[#This Row],[Status]]&lt;&gt;"Delayed","", IF(Flights[[#This Row],[Arrival Delay]]&gt;120, "Severe", IF(Flights[[#This Row],[Arrival Delay]]&gt;60, "Major", "Moderate")))</f>
        <v>Moderate</v>
      </c>
      <c r="Y4863" t="b">
        <v>0</v>
      </c>
      <c r="AA4863" t="str">
        <f>IF(OR(AND(Flights[[#This Row],[Status]]="Cancelled", Flights[[#This Row],[Cancellation Reason]]="Airline/Carrier"), Flights[[#This Row],[Delay Type]]="Severe"), "Yes", "No")</f>
        <v>No</v>
      </c>
    </row>
    <row r="4864" spans="1:27" x14ac:dyDescent="0.3">
      <c r="A4864" s="3">
        <v>42360</v>
      </c>
      <c r="B4864" s="22">
        <f>WEEKNUM(Flights[[#This Row],[Date]], 1)</f>
        <v>52</v>
      </c>
      <c r="C4864" s="22">
        <f>WEEKDAY(Flights[[#This Row],[Date]],1)</f>
        <v>3</v>
      </c>
      <c r="D4864" t="s">
        <v>431</v>
      </c>
      <c r="E4864" t="s">
        <v>1994</v>
      </c>
      <c r="F4864" t="s">
        <v>0</v>
      </c>
      <c r="G4864" t="s">
        <v>266</v>
      </c>
      <c r="H4864" t="str">
        <f>_xlfn.XLOOKUP(Flights[[#This Row],[Destination]], Airports!$A$2:$A$78, Airports!$D$2:$D$78)</f>
        <v>Colorado Springs</v>
      </c>
      <c r="I4864" t="str" cm="1">
        <f t="array" ref="I4864">_xlfn.XLOOKUP(Flights[[#This Row],[Destination]],_xlfn._TRO_TRAILING( Airports!A:A),_xlfn._TRO_TRAILING( Airports!E:E), "Not found")</f>
        <v>CO</v>
      </c>
      <c r="J4864" s="1">
        <v>0.35069444444444442</v>
      </c>
      <c r="K4864" s="22">
        <f>HOUR(Flights[[#This Row],[Scheduled Departure]])</f>
        <v>8</v>
      </c>
      <c r="L4864" s="1">
        <v>0.34722222222222221</v>
      </c>
      <c r="M4864">
        <f>(L4864-J4864)*24*60</f>
        <v>-4.9999999999999822</v>
      </c>
      <c r="N4864" s="16">
        <f>Flights[[#This Row],[Length (min)]]/60</f>
        <v>2.1666666666666665</v>
      </c>
      <c r="O4864">
        <v>130</v>
      </c>
      <c r="P4864">
        <v>833</v>
      </c>
      <c r="Q4864" s="18">
        <f>IFERROR(Flights[[#This Row],[Distance]]/Flights[[#This Row],[Length (hr)]], "")</f>
        <v>384.46153846153851</v>
      </c>
      <c r="R4864" s="1">
        <v>0.49444444444444446</v>
      </c>
      <c r="S4864" s="1" t="str">
        <f>IF(Flights[[#This Row],[Length (hr)]]&lt;2, "No meal", IF(Flights[[#This Row],[Length (hr)]]&lt;3.5, "Light meal", "Full meal"))</f>
        <v>Light meal</v>
      </c>
      <c r="T4864" s="1" t="str">
        <f>IF(AND(Flights[[#This Row],[Airline]]="US Airways", Flights[[#This Row],[Meal]]="Full Meal"), "Yes", "No")</f>
        <v>No</v>
      </c>
      <c r="U4864" s="1">
        <v>0.47916666666666669</v>
      </c>
      <c r="V4864">
        <v>-22</v>
      </c>
      <c r="W4864" s="1" t="str">
        <f>IF(Flights[[#This Row],[Arrival Delay]] = "", "Cancelled", IF(Flights[[#This Row],[Arrival Delay]]&gt;15, "Delayed", "On time"))</f>
        <v>On time</v>
      </c>
      <c r="X4864" t="str">
        <f>IF(Flights[[#This Row],[Status]]&lt;&gt;"Delayed","", IF(Flights[[#This Row],[Arrival Delay]]&gt;120, "Severe", IF(Flights[[#This Row],[Arrival Delay]]&gt;60, "Major", "Moderate")))</f>
        <v/>
      </c>
      <c r="Y4864" t="b">
        <v>0</v>
      </c>
      <c r="AA4864" t="str">
        <f>IF(OR(AND(Flights[[#This Row],[Status]]="Cancelled", Flights[[#This Row],[Cancellation Reason]]="Airline/Carrier"), Flights[[#This Row],[Delay Type]]="Severe"), "Yes", "No")</f>
        <v>No</v>
      </c>
    </row>
    <row r="4865" spans="1:27" x14ac:dyDescent="0.3">
      <c r="A4865" s="3">
        <v>42360</v>
      </c>
      <c r="B4865" s="22">
        <f>WEEKNUM(Flights[[#This Row],[Date]], 1)</f>
        <v>52</v>
      </c>
      <c r="C4865" s="22">
        <f>WEEKDAY(Flights[[#This Row],[Date]],1)</f>
        <v>3</v>
      </c>
      <c r="D4865" t="s">
        <v>1936</v>
      </c>
      <c r="E4865" t="s">
        <v>1994</v>
      </c>
      <c r="F4865" t="s">
        <v>0</v>
      </c>
      <c r="G4865" t="s">
        <v>339</v>
      </c>
      <c r="H4865" t="str">
        <f>_xlfn.XLOOKUP(Flights[[#This Row],[Destination]], Airports!$A$2:$A$78, Airports!$D$2:$D$78)</f>
        <v>San Diego</v>
      </c>
      <c r="I4865" t="str" cm="1">
        <f t="array" ref="I4865">_xlfn.XLOOKUP(Flights[[#This Row],[Destination]],_xlfn._TRO_TRAILING( Airports!A:A),_xlfn._TRO_TRAILING( Airports!E:E), "Not found")</f>
        <v>CA</v>
      </c>
      <c r="J4865" s="1">
        <v>0.43402777777777779</v>
      </c>
      <c r="K4865" s="22">
        <f>HOUR(Flights[[#This Row],[Scheduled Departure]])</f>
        <v>10</v>
      </c>
      <c r="L4865" s="1">
        <v>0</v>
      </c>
      <c r="M4865">
        <f>(L4865-J4865)*24*60</f>
        <v>-625.00000000000011</v>
      </c>
      <c r="N4865" s="16">
        <f>Flights[[#This Row],[Length (min)]]/60</f>
        <v>0</v>
      </c>
      <c r="P4865">
        <v>109</v>
      </c>
      <c r="Q4865" s="18" t="str">
        <f>IFERROR(Flights[[#This Row],[Distance]]/Flights[[#This Row],[Length (hr)]], "")</f>
        <v/>
      </c>
      <c r="R4865" s="1">
        <v>0.47083333333333333</v>
      </c>
      <c r="S4865" s="1" t="str">
        <f>IF(Flights[[#This Row],[Length (hr)]]&lt;2, "No meal", IF(Flights[[#This Row],[Length (hr)]]&lt;3.5, "Light meal", "Full meal"))</f>
        <v>No meal</v>
      </c>
      <c r="T4865" s="1" t="str">
        <f>IF(AND(Flights[[#This Row],[Airline]]="US Airways", Flights[[#This Row],[Meal]]="Full Meal"), "Yes", "No")</f>
        <v>No</v>
      </c>
      <c r="U4865" s="1">
        <v>0</v>
      </c>
      <c r="W4865" s="1" t="str">
        <f>IF(Flights[[#This Row],[Arrival Delay]] = "", "Cancelled", IF(Flights[[#This Row],[Arrival Delay]]&gt;15, "Delayed", "On time"))</f>
        <v>Cancelled</v>
      </c>
      <c r="X4865" t="str">
        <f>IF(Flights[[#This Row],[Status]]&lt;&gt;"Delayed","", IF(Flights[[#This Row],[Arrival Delay]]&gt;120, "Severe", IF(Flights[[#This Row],[Arrival Delay]]&gt;60, "Major", "Moderate")))</f>
        <v/>
      </c>
      <c r="Y4865" t="b">
        <v>1</v>
      </c>
      <c r="Z4865" t="s">
        <v>8</v>
      </c>
      <c r="AA4865" t="str">
        <f>IF(OR(AND(Flights[[#This Row],[Status]]="Cancelled", Flights[[#This Row],[Cancellation Reason]]="Airline/Carrier"), Flights[[#This Row],[Delay Type]]="Severe"), "Yes", "No")</f>
        <v>Yes</v>
      </c>
    </row>
    <row r="4866" spans="1:27" x14ac:dyDescent="0.3">
      <c r="A4866" s="3">
        <v>42360</v>
      </c>
      <c r="B4866" s="22">
        <f>WEEKNUM(Flights[[#This Row],[Date]], 1)</f>
        <v>52</v>
      </c>
      <c r="C4866" s="22">
        <f>WEEKDAY(Flights[[#This Row],[Date]],1)</f>
        <v>3</v>
      </c>
      <c r="D4866" t="s">
        <v>175</v>
      </c>
      <c r="E4866" t="s">
        <v>1987</v>
      </c>
      <c r="F4866" t="s">
        <v>0</v>
      </c>
      <c r="G4866" t="s">
        <v>4</v>
      </c>
      <c r="H4866" t="str">
        <f>_xlfn.XLOOKUP(Flights[[#This Row],[Destination]], Airports!$A$2:$A$78, Airports!$D$2:$D$78)</f>
        <v>Chicago</v>
      </c>
      <c r="I4866" t="str" cm="1">
        <f t="array" ref="I4866">_xlfn.XLOOKUP(Flights[[#This Row],[Destination]],_xlfn._TRO_TRAILING( Airports!A:A),_xlfn._TRO_TRAILING( Airports!E:E), "Not found")</f>
        <v>IL</v>
      </c>
      <c r="J4866" s="1">
        <v>0.45833333333333331</v>
      </c>
      <c r="K4866" s="22">
        <f>HOUR(Flights[[#This Row],[Scheduled Departure]])</f>
        <v>11</v>
      </c>
      <c r="L4866" s="1">
        <v>0.50486111111111109</v>
      </c>
      <c r="M4866">
        <f>(L4866-J4866)*24*60</f>
        <v>67</v>
      </c>
      <c r="N4866" s="16">
        <f>Flights[[#This Row],[Length (min)]]/60</f>
        <v>3.95</v>
      </c>
      <c r="O4866">
        <v>237</v>
      </c>
      <c r="P4866">
        <v>1744</v>
      </c>
      <c r="Q4866" s="18">
        <f>IFERROR(Flights[[#This Row],[Distance]]/Flights[[#This Row],[Length (hr)]], "")</f>
        <v>441.51898734177212</v>
      </c>
      <c r="R4866" s="1">
        <v>0.71805555555555556</v>
      </c>
      <c r="S4866" s="1" t="str">
        <f>IF(Flights[[#This Row],[Length (hr)]]&lt;2, "No meal", IF(Flights[[#This Row],[Length (hr)]]&lt;3.5, "Light meal", "Full meal"))</f>
        <v>Full meal</v>
      </c>
      <c r="T4866" s="1" t="str">
        <f>IF(AND(Flights[[#This Row],[Airline]]="US Airways", Flights[[#This Row],[Meal]]="Full Meal"), "Yes", "No")</f>
        <v>No</v>
      </c>
      <c r="U4866" s="1">
        <v>0.75277777777777777</v>
      </c>
      <c r="V4866">
        <v>50</v>
      </c>
      <c r="W4866" s="1" t="str">
        <f>IF(Flights[[#This Row],[Arrival Delay]] = "", "Cancelled", IF(Flights[[#This Row],[Arrival Delay]]&gt;15, "Delayed", "On time"))</f>
        <v>Delayed</v>
      </c>
      <c r="X4866" t="str">
        <f>IF(Flights[[#This Row],[Status]]&lt;&gt;"Delayed","", IF(Flights[[#This Row],[Arrival Delay]]&gt;120, "Severe", IF(Flights[[#This Row],[Arrival Delay]]&gt;60, "Major", "Moderate")))</f>
        <v>Moderate</v>
      </c>
      <c r="Y4866" t="b">
        <v>0</v>
      </c>
      <c r="AA4866" t="str">
        <f>IF(OR(AND(Flights[[#This Row],[Status]]="Cancelled", Flights[[#This Row],[Cancellation Reason]]="Airline/Carrier"), Flights[[#This Row],[Delay Type]]="Severe"), "Yes", "No")</f>
        <v>No</v>
      </c>
    </row>
    <row r="4867" spans="1:27" x14ac:dyDescent="0.3">
      <c r="A4867" s="3">
        <v>42360</v>
      </c>
      <c r="B4867" s="22">
        <f>WEEKNUM(Flights[[#This Row],[Date]], 1)</f>
        <v>52</v>
      </c>
      <c r="C4867" s="22">
        <f>WEEKDAY(Flights[[#This Row],[Date]],1)</f>
        <v>3</v>
      </c>
      <c r="D4867" t="s">
        <v>85</v>
      </c>
      <c r="E4867" t="s">
        <v>1987</v>
      </c>
      <c r="F4867" t="s">
        <v>0</v>
      </c>
      <c r="G4867" t="s">
        <v>9</v>
      </c>
      <c r="H4867" t="str">
        <f>_xlfn.XLOOKUP(Flights[[#This Row],[Destination]], Airports!$A$2:$A$78, Airports!$D$2:$D$78)</f>
        <v>San Francisco</v>
      </c>
      <c r="I4867" t="str" cm="1">
        <f t="array" ref="I4867">_xlfn.XLOOKUP(Flights[[#This Row],[Destination]],_xlfn._TRO_TRAILING( Airports!A:A),_xlfn._TRO_TRAILING( Airports!E:E), "Not found")</f>
        <v>CA</v>
      </c>
      <c r="J4867" s="1">
        <v>0.58333333333333337</v>
      </c>
      <c r="K4867" s="22">
        <f>HOUR(Flights[[#This Row],[Scheduled Departure]])</f>
        <v>14</v>
      </c>
      <c r="L4867" s="1">
        <v>0.59305555555555556</v>
      </c>
      <c r="M4867">
        <f>(L4867-J4867)*24*60</f>
        <v>13.99999999999995</v>
      </c>
      <c r="N4867" s="16">
        <f>Flights[[#This Row],[Length (min)]]/60</f>
        <v>1.4666666666666666</v>
      </c>
      <c r="O4867">
        <v>88</v>
      </c>
      <c r="P4867">
        <v>337</v>
      </c>
      <c r="Q4867" s="18">
        <f>IFERROR(Flights[[#This Row],[Distance]]/Flights[[#This Row],[Length (hr)]], "")</f>
        <v>229.77272727272728</v>
      </c>
      <c r="R4867" s="1">
        <v>0.64166666666666672</v>
      </c>
      <c r="S4867" s="1" t="str">
        <f>IF(Flights[[#This Row],[Length (hr)]]&lt;2, "No meal", IF(Flights[[#This Row],[Length (hr)]]&lt;3.5, "Light meal", "Full meal"))</f>
        <v>No meal</v>
      </c>
      <c r="T4867" s="1" t="str">
        <f>IF(AND(Flights[[#This Row],[Airline]]="US Airways", Flights[[#This Row],[Meal]]="Full Meal"), "Yes", "No")</f>
        <v>No</v>
      </c>
      <c r="U4867" s="1">
        <v>0.65416666666666667</v>
      </c>
      <c r="V4867">
        <v>18</v>
      </c>
      <c r="W4867" s="1" t="str">
        <f>IF(Flights[[#This Row],[Arrival Delay]] = "", "Cancelled", IF(Flights[[#This Row],[Arrival Delay]]&gt;15, "Delayed", "On time"))</f>
        <v>Delayed</v>
      </c>
      <c r="X4867" t="str">
        <f>IF(Flights[[#This Row],[Status]]&lt;&gt;"Delayed","", IF(Flights[[#This Row],[Arrival Delay]]&gt;120, "Severe", IF(Flights[[#This Row],[Arrival Delay]]&gt;60, "Major", "Moderate")))</f>
        <v>Moderate</v>
      </c>
      <c r="Y4867" t="b">
        <v>0</v>
      </c>
      <c r="AA4867" t="str">
        <f>IF(OR(AND(Flights[[#This Row],[Status]]="Cancelled", Flights[[#This Row],[Cancellation Reason]]="Airline/Carrier"), Flights[[#This Row],[Delay Type]]="Severe"), "Yes", "No")</f>
        <v>No</v>
      </c>
    </row>
    <row r="4868" spans="1:27" x14ac:dyDescent="0.3">
      <c r="A4868" s="3">
        <v>42360</v>
      </c>
      <c r="B4868" s="22">
        <f>WEEKNUM(Flights[[#This Row],[Date]], 1)</f>
        <v>52</v>
      </c>
      <c r="C4868" s="22">
        <f>WEEKDAY(Flights[[#This Row],[Date]],1)</f>
        <v>3</v>
      </c>
      <c r="D4868" t="s">
        <v>1548</v>
      </c>
      <c r="E4868" t="s">
        <v>1995</v>
      </c>
      <c r="F4868" t="s">
        <v>0</v>
      </c>
      <c r="G4868" t="s">
        <v>318</v>
      </c>
      <c r="H4868" t="str">
        <f>_xlfn.XLOOKUP(Flights[[#This Row],[Destination]], Airports!$A$2:$A$78, Airports!$D$2:$D$78)</f>
        <v>Oakland</v>
      </c>
      <c r="I4868" t="str" cm="1">
        <f t="array" ref="I4868">_xlfn.XLOOKUP(Flights[[#This Row],[Destination]],_xlfn._TRO_TRAILING( Airports!A:A),_xlfn._TRO_TRAILING( Airports!E:E), "Not found")</f>
        <v>CA</v>
      </c>
      <c r="J4868" s="1">
        <v>0.70833333333333337</v>
      </c>
      <c r="K4868" s="22">
        <f>HOUR(Flights[[#This Row],[Scheduled Departure]])</f>
        <v>17</v>
      </c>
      <c r="L4868" s="1">
        <v>0.70833333333333337</v>
      </c>
      <c r="M4868">
        <f>(L4868-J4868)*24*60</f>
        <v>0</v>
      </c>
      <c r="N4868" s="16">
        <f>Flights[[#This Row],[Length (min)]]/60</f>
        <v>1.1666666666666667</v>
      </c>
      <c r="O4868">
        <v>70</v>
      </c>
      <c r="P4868">
        <v>337</v>
      </c>
      <c r="Q4868" s="18">
        <f>IFERROR(Flights[[#This Row],[Distance]]/Flights[[#This Row],[Length (hr)]], "")</f>
        <v>288.85714285714283</v>
      </c>
      <c r="R4868" s="1">
        <v>0.76041666666666663</v>
      </c>
      <c r="S4868" s="1" t="str">
        <f>IF(Flights[[#This Row],[Length (hr)]]&lt;2, "No meal", IF(Flights[[#This Row],[Length (hr)]]&lt;3.5, "Light meal", "Full meal"))</f>
        <v>No meal</v>
      </c>
      <c r="T4868" s="1" t="str">
        <f>IF(AND(Flights[[#This Row],[Airline]]="US Airways", Flights[[#This Row],[Meal]]="Full Meal"), "Yes", "No")</f>
        <v>No</v>
      </c>
      <c r="U4868" s="1">
        <v>0.75694444444444442</v>
      </c>
      <c r="V4868">
        <v>-5</v>
      </c>
      <c r="W4868" s="1" t="str">
        <f>IF(Flights[[#This Row],[Arrival Delay]] = "", "Cancelled", IF(Flights[[#This Row],[Arrival Delay]]&gt;15, "Delayed", "On time"))</f>
        <v>On time</v>
      </c>
      <c r="X4868" t="str">
        <f>IF(Flights[[#This Row],[Status]]&lt;&gt;"Delayed","", IF(Flights[[#This Row],[Arrival Delay]]&gt;120, "Severe", IF(Flights[[#This Row],[Arrival Delay]]&gt;60, "Major", "Moderate")))</f>
        <v/>
      </c>
      <c r="Y4868" t="b">
        <v>0</v>
      </c>
      <c r="AA4868" t="str">
        <f>IF(OR(AND(Flights[[#This Row],[Status]]="Cancelled", Flights[[#This Row],[Cancellation Reason]]="Airline/Carrier"), Flights[[#This Row],[Delay Type]]="Severe"), "Yes", "No")</f>
        <v>No</v>
      </c>
    </row>
    <row r="4869" spans="1:27" x14ac:dyDescent="0.3">
      <c r="A4869" s="3">
        <v>42360</v>
      </c>
      <c r="B4869" s="22">
        <f>WEEKNUM(Flights[[#This Row],[Date]], 1)</f>
        <v>52</v>
      </c>
      <c r="C4869" s="22">
        <f>WEEKDAY(Flights[[#This Row],[Date]],1)</f>
        <v>3</v>
      </c>
      <c r="D4869" t="s">
        <v>1858</v>
      </c>
      <c r="E4869" t="s">
        <v>1989</v>
      </c>
      <c r="F4869" t="s">
        <v>0</v>
      </c>
      <c r="G4869" t="s">
        <v>9</v>
      </c>
      <c r="H4869" t="str">
        <f>_xlfn.XLOOKUP(Flights[[#This Row],[Destination]], Airports!$A$2:$A$78, Airports!$D$2:$D$78)</f>
        <v>San Francisco</v>
      </c>
      <c r="I4869" t="str" cm="1">
        <f t="array" ref="I4869">_xlfn.XLOOKUP(Flights[[#This Row],[Destination]],_xlfn._TRO_TRAILING( Airports!A:A),_xlfn._TRO_TRAILING( Airports!E:E), "Not found")</f>
        <v>CA</v>
      </c>
      <c r="J4869" s="1">
        <v>0.75</v>
      </c>
      <c r="K4869" s="22">
        <f>HOUR(Flights[[#This Row],[Scheduled Departure]])</f>
        <v>18</v>
      </c>
      <c r="L4869" s="1">
        <v>0.75902777777777775</v>
      </c>
      <c r="M4869">
        <f>(L4869-J4869)*24*60</f>
        <v>12.999999999999954</v>
      </c>
      <c r="N4869" s="16">
        <f>Flights[[#This Row],[Length (min)]]/60</f>
        <v>1.3666666666666667</v>
      </c>
      <c r="O4869">
        <v>82</v>
      </c>
      <c r="P4869">
        <v>337</v>
      </c>
      <c r="Q4869" s="18">
        <f>IFERROR(Flights[[#This Row],[Distance]]/Flights[[#This Row],[Length (hr)]], "")</f>
        <v>246.58536585365854</v>
      </c>
      <c r="R4869" s="1">
        <v>0.80694444444444446</v>
      </c>
      <c r="S4869" s="1" t="str">
        <f>IF(Flights[[#This Row],[Length (hr)]]&lt;2, "No meal", IF(Flights[[#This Row],[Length (hr)]]&lt;3.5, "Light meal", "Full meal"))</f>
        <v>No meal</v>
      </c>
      <c r="T4869" s="1" t="str">
        <f>IF(AND(Flights[[#This Row],[Airline]]="US Airways", Flights[[#This Row],[Meal]]="Full Meal"), "Yes", "No")</f>
        <v>No</v>
      </c>
      <c r="U4869" s="1">
        <v>0.81597222222222221</v>
      </c>
      <c r="V4869">
        <v>13</v>
      </c>
      <c r="W4869" s="1" t="str">
        <f>IF(Flights[[#This Row],[Arrival Delay]] = "", "Cancelled", IF(Flights[[#This Row],[Arrival Delay]]&gt;15, "Delayed", "On time"))</f>
        <v>On time</v>
      </c>
      <c r="X4869" t="str">
        <f>IF(Flights[[#This Row],[Status]]&lt;&gt;"Delayed","", IF(Flights[[#This Row],[Arrival Delay]]&gt;120, "Severe", IF(Flights[[#This Row],[Arrival Delay]]&gt;60, "Major", "Moderate")))</f>
        <v/>
      </c>
      <c r="Y4869" t="b">
        <v>0</v>
      </c>
      <c r="AA4869" t="str">
        <f>IF(OR(AND(Flights[[#This Row],[Status]]="Cancelled", Flights[[#This Row],[Cancellation Reason]]="Airline/Carrier"), Flights[[#This Row],[Delay Type]]="Severe"), "Yes", "No")</f>
        <v>No</v>
      </c>
    </row>
    <row r="4870" spans="1:27" x14ac:dyDescent="0.3">
      <c r="A4870" s="3">
        <v>42360</v>
      </c>
      <c r="B4870" s="22">
        <f>WEEKNUM(Flights[[#This Row],[Date]], 1)</f>
        <v>52</v>
      </c>
      <c r="C4870" s="22">
        <f>WEEKDAY(Flights[[#This Row],[Date]],1)</f>
        <v>3</v>
      </c>
      <c r="D4870" t="s">
        <v>628</v>
      </c>
      <c r="E4870" t="s">
        <v>1993</v>
      </c>
      <c r="F4870" t="s">
        <v>0</v>
      </c>
      <c r="G4870" t="s">
        <v>3</v>
      </c>
      <c r="H4870" t="str">
        <f>_xlfn.XLOOKUP(Flights[[#This Row],[Destination]], Airports!$A$2:$A$78, Airports!$D$2:$D$78)</f>
        <v>Dallas</v>
      </c>
      <c r="I4870" t="str" cm="1">
        <f t="array" ref="I4870">_xlfn.XLOOKUP(Flights[[#This Row],[Destination]],_xlfn._TRO_TRAILING( Airports!A:A),_xlfn._TRO_TRAILING( Airports!E:E), "Not found")</f>
        <v>TX</v>
      </c>
      <c r="J4870" s="1">
        <v>0.79513888888888884</v>
      </c>
      <c r="K4870" s="22">
        <f>HOUR(Flights[[#This Row],[Scheduled Departure]])</f>
        <v>19</v>
      </c>
      <c r="L4870" s="1">
        <v>0.79027777777777775</v>
      </c>
      <c r="M4870">
        <f>(L4870-J4870)*24*60</f>
        <v>-6.9999999999999751</v>
      </c>
      <c r="N4870" s="16">
        <f>Flights[[#This Row],[Length (min)]]/60</f>
        <v>2.7833333333333332</v>
      </c>
      <c r="O4870">
        <v>167</v>
      </c>
      <c r="P4870">
        <v>1235</v>
      </c>
      <c r="Q4870" s="18">
        <f>IFERROR(Flights[[#This Row],[Distance]]/Flights[[#This Row],[Length (hr)]], "")</f>
        <v>443.7125748502994</v>
      </c>
      <c r="R4870" s="1">
        <v>0.99583333333333335</v>
      </c>
      <c r="S4870" s="1" t="str">
        <f>IF(Flights[[#This Row],[Length (hr)]]&lt;2, "No meal", IF(Flights[[#This Row],[Length (hr)]]&lt;3.5, "Light meal", "Full meal"))</f>
        <v>Light meal</v>
      </c>
      <c r="T4870" s="1" t="str">
        <f>IF(AND(Flights[[#This Row],[Airline]]="US Airways", Flights[[#This Row],[Meal]]="Full Meal"), "Yes", "No")</f>
        <v>No</v>
      </c>
      <c r="U4870" s="1">
        <v>0.98958333333333337</v>
      </c>
      <c r="V4870">
        <v>-9</v>
      </c>
      <c r="W4870" s="1" t="str">
        <f>IF(Flights[[#This Row],[Arrival Delay]] = "", "Cancelled", IF(Flights[[#This Row],[Arrival Delay]]&gt;15, "Delayed", "On time"))</f>
        <v>On time</v>
      </c>
      <c r="X4870" t="str">
        <f>IF(Flights[[#This Row],[Status]]&lt;&gt;"Delayed","", IF(Flights[[#This Row],[Arrival Delay]]&gt;120, "Severe", IF(Flights[[#This Row],[Arrival Delay]]&gt;60, "Major", "Moderate")))</f>
        <v/>
      </c>
      <c r="Y4870" t="b">
        <v>0</v>
      </c>
      <c r="AA4870" t="str">
        <f>IF(OR(AND(Flights[[#This Row],[Status]]="Cancelled", Flights[[#This Row],[Cancellation Reason]]="Airline/Carrier"), Flights[[#This Row],[Delay Type]]="Severe"), "Yes", "No")</f>
        <v>No</v>
      </c>
    </row>
    <row r="4871" spans="1:27" x14ac:dyDescent="0.3">
      <c r="A4871" s="3">
        <v>42360</v>
      </c>
      <c r="B4871" s="22">
        <f>WEEKNUM(Flights[[#This Row],[Date]], 1)</f>
        <v>52</v>
      </c>
      <c r="C4871" s="22">
        <f>WEEKDAY(Flights[[#This Row],[Date]],1)</f>
        <v>3</v>
      </c>
      <c r="D4871" t="s">
        <v>97</v>
      </c>
      <c r="E4871" t="s">
        <v>1987</v>
      </c>
      <c r="F4871" t="s">
        <v>0</v>
      </c>
      <c r="G4871" t="s">
        <v>17</v>
      </c>
      <c r="H4871" t="str">
        <f>_xlfn.XLOOKUP(Flights[[#This Row],[Destination]], Airports!$A$2:$A$78, Airports!$D$2:$D$78)</f>
        <v>Honolulu</v>
      </c>
      <c r="I4871" t="str" cm="1">
        <f t="array" ref="I4871">_xlfn.XLOOKUP(Flights[[#This Row],[Destination]],_xlfn._TRO_TRAILING( Airports!A:A),_xlfn._TRO_TRAILING( Airports!E:E), "Not found")</f>
        <v>HI</v>
      </c>
      <c r="J4871" s="1">
        <v>0.80208333333333337</v>
      </c>
      <c r="K4871" s="22">
        <f>HOUR(Flights[[#This Row],[Scheduled Departure]])</f>
        <v>19</v>
      </c>
      <c r="L4871" s="1">
        <v>0.80347222222222225</v>
      </c>
      <c r="M4871">
        <f>(L4871-J4871)*24*60</f>
        <v>1.9999999999999929</v>
      </c>
      <c r="N4871" s="16">
        <f>Flights[[#This Row],[Length (min)]]/60</f>
        <v>5.5166666666666666</v>
      </c>
      <c r="O4871">
        <v>331</v>
      </c>
      <c r="P4871">
        <v>2556</v>
      </c>
      <c r="Q4871" s="18">
        <f>IFERROR(Flights[[#This Row],[Distance]]/Flights[[#This Row],[Length (hr)]], "")</f>
        <v>463.32326283987913</v>
      </c>
      <c r="R4871" s="1">
        <v>0.97291666666666665</v>
      </c>
      <c r="S4871" s="1" t="str">
        <f>IF(Flights[[#This Row],[Length (hr)]]&lt;2, "No meal", IF(Flights[[#This Row],[Length (hr)]]&lt;3.5, "Light meal", "Full meal"))</f>
        <v>Full meal</v>
      </c>
      <c r="T4871" s="1" t="str">
        <f>IF(AND(Flights[[#This Row],[Airline]]="US Airways", Flights[[#This Row],[Meal]]="Full Meal"), "Yes", "No")</f>
        <v>No</v>
      </c>
      <c r="U4871" s="1">
        <v>0.95</v>
      </c>
      <c r="V4871">
        <v>-33</v>
      </c>
      <c r="W4871" s="1" t="str">
        <f>IF(Flights[[#This Row],[Arrival Delay]] = "", "Cancelled", IF(Flights[[#This Row],[Arrival Delay]]&gt;15, "Delayed", "On time"))</f>
        <v>On time</v>
      </c>
      <c r="X4871" t="str">
        <f>IF(Flights[[#This Row],[Status]]&lt;&gt;"Delayed","", IF(Flights[[#This Row],[Arrival Delay]]&gt;120, "Severe", IF(Flights[[#This Row],[Arrival Delay]]&gt;60, "Major", "Moderate")))</f>
        <v/>
      </c>
      <c r="Y4871" t="b">
        <v>0</v>
      </c>
      <c r="AA4871" t="str">
        <f>IF(OR(AND(Flights[[#This Row],[Status]]="Cancelled", Flights[[#This Row],[Cancellation Reason]]="Airline/Carrier"), Flights[[#This Row],[Delay Type]]="Severe"), "Yes", "No")</f>
        <v>No</v>
      </c>
    </row>
    <row r="4872" spans="1:27" x14ac:dyDescent="0.3">
      <c r="A4872" s="3">
        <v>42360</v>
      </c>
      <c r="B4872" s="22">
        <f>WEEKNUM(Flights[[#This Row],[Date]], 1)</f>
        <v>52</v>
      </c>
      <c r="C4872" s="22">
        <f>WEEKDAY(Flights[[#This Row],[Date]],1)</f>
        <v>3</v>
      </c>
      <c r="D4872" t="s">
        <v>1809</v>
      </c>
      <c r="E4872" t="s">
        <v>1990</v>
      </c>
      <c r="F4872" t="s">
        <v>0</v>
      </c>
      <c r="G4872" t="s">
        <v>262</v>
      </c>
      <c r="H4872" t="str">
        <f>_xlfn.XLOOKUP(Flights[[#This Row],[Destination]], Airports!$A$2:$A$78, Airports!$D$2:$D$78)</f>
        <v>Cleveland</v>
      </c>
      <c r="I4872" t="str" cm="1">
        <f t="array" ref="I4872">_xlfn.XLOOKUP(Flights[[#This Row],[Destination]],_xlfn._TRO_TRAILING( Airports!A:A),_xlfn._TRO_TRAILING( Airports!E:E), "Not found")</f>
        <v>OH</v>
      </c>
      <c r="J4872" s="1">
        <v>0.89513888888888893</v>
      </c>
      <c r="K4872" s="22">
        <f>HOUR(Flights[[#This Row],[Scheduled Departure]])</f>
        <v>21</v>
      </c>
      <c r="L4872" s="1">
        <v>0.89513888888888893</v>
      </c>
      <c r="M4872">
        <f>(L4872-J4872)*24*60</f>
        <v>0</v>
      </c>
      <c r="N4872" s="16">
        <f>Flights[[#This Row],[Length (min)]]/60</f>
        <v>4.25</v>
      </c>
      <c r="O4872">
        <v>255</v>
      </c>
      <c r="P4872">
        <v>2052</v>
      </c>
      <c r="Q4872" s="18">
        <f>IFERROR(Flights[[#This Row],[Distance]]/Flights[[#This Row],[Length (hr)]], "")</f>
        <v>482.8235294117647</v>
      </c>
      <c r="R4872" s="1">
        <v>0.20902777777777778</v>
      </c>
      <c r="S4872" s="1" t="str">
        <f>IF(Flights[[#This Row],[Length (hr)]]&lt;2, "No meal", IF(Flights[[#This Row],[Length (hr)]]&lt;3.5, "Light meal", "Full meal"))</f>
        <v>Full meal</v>
      </c>
      <c r="T4872" s="1" t="str">
        <f>IF(AND(Flights[[#This Row],[Airline]]="US Airways", Flights[[#This Row],[Meal]]="Full Meal"), "Yes", "No")</f>
        <v>No</v>
      </c>
      <c r="U4872" s="1">
        <v>0.19722222222222222</v>
      </c>
      <c r="V4872">
        <v>-17</v>
      </c>
      <c r="W4872" s="1" t="str">
        <f>IF(Flights[[#This Row],[Arrival Delay]] = "", "Cancelled", IF(Flights[[#This Row],[Arrival Delay]]&gt;15, "Delayed", "On time"))</f>
        <v>On time</v>
      </c>
      <c r="X4872" t="str">
        <f>IF(Flights[[#This Row],[Status]]&lt;&gt;"Delayed","", IF(Flights[[#This Row],[Arrival Delay]]&gt;120, "Severe", IF(Flights[[#This Row],[Arrival Delay]]&gt;60, "Major", "Moderate")))</f>
        <v/>
      </c>
      <c r="Y4872" t="b">
        <v>0</v>
      </c>
      <c r="AA4872" t="str">
        <f>IF(OR(AND(Flights[[#This Row],[Status]]="Cancelled", Flights[[#This Row],[Cancellation Reason]]="Airline/Carrier"), Flights[[#This Row],[Delay Type]]="Severe"), "Yes", "No")</f>
        <v>No</v>
      </c>
    </row>
    <row r="4873" spans="1:27" x14ac:dyDescent="0.3">
      <c r="A4873" s="3">
        <v>42360</v>
      </c>
      <c r="B4873" s="22">
        <f>WEEKNUM(Flights[[#This Row],[Date]], 1)</f>
        <v>52</v>
      </c>
      <c r="C4873" s="22">
        <f>WEEKDAY(Flights[[#This Row],[Date]],1)</f>
        <v>3</v>
      </c>
      <c r="D4873" t="s">
        <v>656</v>
      </c>
      <c r="E4873" t="s">
        <v>1994</v>
      </c>
      <c r="F4873" t="s">
        <v>0</v>
      </c>
      <c r="G4873" t="s">
        <v>283</v>
      </c>
      <c r="H4873" t="str">
        <f>_xlfn.XLOOKUP(Flights[[#This Row],[Destination]], Airports!$A$2:$A$78, Airports!$D$2:$D$78)</f>
        <v>Fresno</v>
      </c>
      <c r="I4873" t="str" cm="1">
        <f t="array" ref="I4873">_xlfn.XLOOKUP(Flights[[#This Row],[Destination]],_xlfn._TRO_TRAILING( Airports!A:A),_xlfn._TRO_TRAILING( Airports!E:E), "Not found")</f>
        <v>CA</v>
      </c>
      <c r="J4873" s="1">
        <v>0.92708333333333337</v>
      </c>
      <c r="K4873" s="22">
        <f>HOUR(Flights[[#This Row],[Scheduled Departure]])</f>
        <v>22</v>
      </c>
      <c r="L4873" s="1">
        <v>0.9243055555555556</v>
      </c>
      <c r="M4873">
        <f>(L4873-J4873)*24*60</f>
        <v>-3.9999999999999858</v>
      </c>
      <c r="N4873" s="16">
        <f>Flights[[#This Row],[Length (min)]]/60</f>
        <v>1.1166666666666667</v>
      </c>
      <c r="O4873">
        <v>67</v>
      </c>
      <c r="P4873">
        <v>209</v>
      </c>
      <c r="Q4873" s="18">
        <f>IFERROR(Flights[[#This Row],[Distance]]/Flights[[#This Row],[Length (hr)]], "")</f>
        <v>187.1641791044776</v>
      </c>
      <c r="R4873" s="1">
        <v>0.97361111111111109</v>
      </c>
      <c r="S4873" s="1" t="str">
        <f>IF(Flights[[#This Row],[Length (hr)]]&lt;2, "No meal", IF(Flights[[#This Row],[Length (hr)]]&lt;3.5, "Light meal", "Full meal"))</f>
        <v>No meal</v>
      </c>
      <c r="T4873" s="1" t="str">
        <f>IF(AND(Flights[[#This Row],[Airline]]="US Airways", Flights[[#This Row],[Meal]]="Full Meal"), "Yes", "No")</f>
        <v>No</v>
      </c>
      <c r="U4873" s="1">
        <v>0.97083333333333333</v>
      </c>
      <c r="V4873">
        <v>-4</v>
      </c>
      <c r="W4873" s="1" t="str">
        <f>IF(Flights[[#This Row],[Arrival Delay]] = "", "Cancelled", IF(Flights[[#This Row],[Arrival Delay]]&gt;15, "Delayed", "On time"))</f>
        <v>On time</v>
      </c>
      <c r="X4873" t="str">
        <f>IF(Flights[[#This Row],[Status]]&lt;&gt;"Delayed","", IF(Flights[[#This Row],[Arrival Delay]]&gt;120, "Severe", IF(Flights[[#This Row],[Arrival Delay]]&gt;60, "Major", "Moderate")))</f>
        <v/>
      </c>
      <c r="Y4873" t="b">
        <v>0</v>
      </c>
      <c r="AA4873" t="str">
        <f>IF(OR(AND(Flights[[#This Row],[Status]]="Cancelled", Flights[[#This Row],[Cancellation Reason]]="Airline/Carrier"), Flights[[#This Row],[Delay Type]]="Severe"), "Yes", "No")</f>
        <v>No</v>
      </c>
    </row>
    <row r="4874" spans="1:27" x14ac:dyDescent="0.3">
      <c r="A4874" s="3">
        <v>42360</v>
      </c>
      <c r="B4874" s="22">
        <f>WEEKNUM(Flights[[#This Row],[Date]], 1)</f>
        <v>52</v>
      </c>
      <c r="C4874" s="22">
        <f>WEEKDAY(Flights[[#This Row],[Date]],1)</f>
        <v>3</v>
      </c>
      <c r="D4874" t="s">
        <v>183</v>
      </c>
      <c r="E4874" t="s">
        <v>1987</v>
      </c>
      <c r="F4874" t="s">
        <v>0</v>
      </c>
      <c r="G4874" t="s">
        <v>2</v>
      </c>
      <c r="H4874" t="str">
        <f>_xlfn.XLOOKUP(Flights[[#This Row],[Destination]], Airports!$A$2:$A$78, Airports!$D$2:$D$78)</f>
        <v>Miami</v>
      </c>
      <c r="I4874" t="str" cm="1">
        <f t="array" ref="I4874">_xlfn.XLOOKUP(Flights[[#This Row],[Destination]],_xlfn._TRO_TRAILING( Airports!A:A),_xlfn._TRO_TRAILING( Airports!E:E), "Not found")</f>
        <v>FL</v>
      </c>
      <c r="J4874" s="1">
        <v>0.99652777777777779</v>
      </c>
      <c r="K4874" s="22">
        <f>HOUR(Flights[[#This Row],[Scheduled Departure]])</f>
        <v>23</v>
      </c>
      <c r="L4874" s="1">
        <v>5.5555555555555558E-3</v>
      </c>
      <c r="M4874">
        <f>(L4874-J4874)*24*60</f>
        <v>-1427</v>
      </c>
      <c r="N4874" s="16">
        <f>Flights[[#This Row],[Length (min)]]/60</f>
        <v>5.05</v>
      </c>
      <c r="O4874">
        <v>303</v>
      </c>
      <c r="P4874">
        <v>2342</v>
      </c>
      <c r="Q4874" s="18">
        <f>IFERROR(Flights[[#This Row],[Distance]]/Flights[[#This Row],[Length (hr)]], "")</f>
        <v>463.76237623762376</v>
      </c>
      <c r="R4874" s="1">
        <v>0.32500000000000001</v>
      </c>
      <c r="S4874" s="1" t="str">
        <f>IF(Flights[[#This Row],[Length (hr)]]&lt;2, "No meal", IF(Flights[[#This Row],[Length (hr)]]&lt;3.5, "Light meal", "Full meal"))</f>
        <v>Full meal</v>
      </c>
      <c r="T4874" s="1" t="str">
        <f>IF(AND(Flights[[#This Row],[Airline]]="US Airways", Flights[[#This Row],[Meal]]="Full Meal"), "Yes", "No")</f>
        <v>No</v>
      </c>
      <c r="U4874" s="1">
        <v>0.34097222222222223</v>
      </c>
      <c r="V4874">
        <v>23</v>
      </c>
      <c r="W4874" s="1" t="str">
        <f>IF(Flights[[#This Row],[Arrival Delay]] = "", "Cancelled", IF(Flights[[#This Row],[Arrival Delay]]&gt;15, "Delayed", "On time"))</f>
        <v>Delayed</v>
      </c>
      <c r="X4874" t="str">
        <f>IF(Flights[[#This Row],[Status]]&lt;&gt;"Delayed","", IF(Flights[[#This Row],[Arrival Delay]]&gt;120, "Severe", IF(Flights[[#This Row],[Arrival Delay]]&gt;60, "Major", "Moderate")))</f>
        <v>Moderate</v>
      </c>
      <c r="Y4874" t="b">
        <v>0</v>
      </c>
      <c r="AA4874" t="str">
        <f>IF(OR(AND(Flights[[#This Row],[Status]]="Cancelled", Flights[[#This Row],[Cancellation Reason]]="Airline/Carrier"), Flights[[#This Row],[Delay Type]]="Severe"), "Yes", "No")</f>
        <v>No</v>
      </c>
    </row>
    <row r="4875" spans="1:27" x14ac:dyDescent="0.3">
      <c r="A4875" s="3">
        <v>42361</v>
      </c>
      <c r="B4875" s="22">
        <f>WEEKNUM(Flights[[#This Row],[Date]], 1)</f>
        <v>52</v>
      </c>
      <c r="C4875" s="22">
        <f>WEEKDAY(Flights[[#This Row],[Date]],1)</f>
        <v>4</v>
      </c>
      <c r="D4875" t="s">
        <v>68</v>
      </c>
      <c r="E4875" t="s">
        <v>1987</v>
      </c>
      <c r="F4875" t="s">
        <v>0</v>
      </c>
      <c r="G4875" t="s">
        <v>3</v>
      </c>
      <c r="H4875" t="str">
        <f>_xlfn.XLOOKUP(Flights[[#This Row],[Destination]], Airports!$A$2:$A$78, Airports!$D$2:$D$78)</f>
        <v>Dallas</v>
      </c>
      <c r="I4875" t="str" cm="1">
        <f t="array" ref="I4875">_xlfn.XLOOKUP(Flights[[#This Row],[Destination]],_xlfn._TRO_TRAILING( Airports!A:A),_xlfn._TRO_TRAILING( Airports!E:E), "Not found")</f>
        <v>TX</v>
      </c>
      <c r="J4875" s="1">
        <v>0.26041666666666669</v>
      </c>
      <c r="K4875" s="22">
        <f>HOUR(Flights[[#This Row],[Scheduled Departure]])</f>
        <v>6</v>
      </c>
      <c r="L4875" s="1">
        <v>0.26041666666666669</v>
      </c>
      <c r="M4875">
        <f>(L4875-J4875)*24*60</f>
        <v>0</v>
      </c>
      <c r="N4875" s="16">
        <f>Flights[[#This Row],[Length (min)]]/60</f>
        <v>2.7333333333333334</v>
      </c>
      <c r="O4875">
        <v>164</v>
      </c>
      <c r="P4875">
        <v>1235</v>
      </c>
      <c r="Q4875" s="18">
        <f>IFERROR(Flights[[#This Row],[Distance]]/Flights[[#This Row],[Length (hr)]], "")</f>
        <v>451.82926829268291</v>
      </c>
      <c r="R4875" s="1">
        <v>0.47083333333333333</v>
      </c>
      <c r="S4875" s="1" t="str">
        <f>IF(Flights[[#This Row],[Length (hr)]]&lt;2, "No meal", IF(Flights[[#This Row],[Length (hr)]]&lt;3.5, "Light meal", "Full meal"))</f>
        <v>Light meal</v>
      </c>
      <c r="T4875" s="1" t="str">
        <f>IF(AND(Flights[[#This Row],[Airline]]="US Airways", Flights[[#This Row],[Meal]]="Full Meal"), "Yes", "No")</f>
        <v>No</v>
      </c>
      <c r="U4875" s="1">
        <v>0.45763888888888887</v>
      </c>
      <c r="V4875">
        <v>-19</v>
      </c>
      <c r="W4875" s="1" t="str">
        <f>IF(Flights[[#This Row],[Arrival Delay]] = "", "Cancelled", IF(Flights[[#This Row],[Arrival Delay]]&gt;15, "Delayed", "On time"))</f>
        <v>On time</v>
      </c>
      <c r="X4875" t="str">
        <f>IF(Flights[[#This Row],[Status]]&lt;&gt;"Delayed","", IF(Flights[[#This Row],[Arrival Delay]]&gt;120, "Severe", IF(Flights[[#This Row],[Arrival Delay]]&gt;60, "Major", "Moderate")))</f>
        <v/>
      </c>
      <c r="Y4875" t="b">
        <v>0</v>
      </c>
      <c r="AA4875" t="str">
        <f>IF(OR(AND(Flights[[#This Row],[Status]]="Cancelled", Flights[[#This Row],[Cancellation Reason]]="Airline/Carrier"), Flights[[#This Row],[Delay Type]]="Severe"), "Yes", "No")</f>
        <v>No</v>
      </c>
    </row>
    <row r="4876" spans="1:27" x14ac:dyDescent="0.3">
      <c r="A4876" s="3">
        <v>42361</v>
      </c>
      <c r="B4876" s="22">
        <f>WEEKNUM(Flights[[#This Row],[Date]], 1)</f>
        <v>52</v>
      </c>
      <c r="C4876" s="22">
        <f>WEEKDAY(Flights[[#This Row],[Date]],1)</f>
        <v>4</v>
      </c>
      <c r="D4876" t="s">
        <v>1844</v>
      </c>
      <c r="E4876" t="s">
        <v>1990</v>
      </c>
      <c r="F4876" t="s">
        <v>0</v>
      </c>
      <c r="G4876" t="s">
        <v>293</v>
      </c>
      <c r="H4876" t="str">
        <f>_xlfn.XLOOKUP(Flights[[#This Row],[Destination]], Airports!$A$2:$A$78, Airports!$D$2:$D$78)</f>
        <v>Houston</v>
      </c>
      <c r="I4876" t="str" cm="1">
        <f t="array" ref="I4876">_xlfn.XLOOKUP(Flights[[#This Row],[Destination]],_xlfn._TRO_TRAILING( Airports!A:A),_xlfn._TRO_TRAILING( Airports!E:E), "Not found")</f>
        <v>TX</v>
      </c>
      <c r="J4876" s="1">
        <v>0.30208333333333331</v>
      </c>
      <c r="K4876" s="22">
        <f>HOUR(Flights[[#This Row],[Scheduled Departure]])</f>
        <v>7</v>
      </c>
      <c r="L4876" s="1">
        <v>0.30277777777777776</v>
      </c>
      <c r="M4876">
        <f>(L4876-J4876)*24*60</f>
        <v>0.99999999999999645</v>
      </c>
      <c r="N4876" s="16">
        <f>Flights[[#This Row],[Length (min)]]/60</f>
        <v>3.05</v>
      </c>
      <c r="O4876">
        <v>183</v>
      </c>
      <c r="P4876">
        <v>1379</v>
      </c>
      <c r="Q4876" s="18">
        <f>IFERROR(Flights[[#This Row],[Distance]]/Flights[[#This Row],[Length (hr)]], "")</f>
        <v>452.13114754098365</v>
      </c>
      <c r="R4876" s="1">
        <v>0.52500000000000002</v>
      </c>
      <c r="S4876" s="1" t="str">
        <f>IF(Flights[[#This Row],[Length (hr)]]&lt;2, "No meal", IF(Flights[[#This Row],[Length (hr)]]&lt;3.5, "Light meal", "Full meal"))</f>
        <v>Light meal</v>
      </c>
      <c r="T4876" s="1" t="str">
        <f>IF(AND(Flights[[#This Row],[Airline]]="US Airways", Flights[[#This Row],[Meal]]="Full Meal"), "Yes", "No")</f>
        <v>No</v>
      </c>
      <c r="U4876" s="1">
        <v>0.5131944444444444</v>
      </c>
      <c r="V4876">
        <v>-17</v>
      </c>
      <c r="W4876" s="1" t="str">
        <f>IF(Flights[[#This Row],[Arrival Delay]] = "", "Cancelled", IF(Flights[[#This Row],[Arrival Delay]]&gt;15, "Delayed", "On time"))</f>
        <v>On time</v>
      </c>
      <c r="X4876" t="str">
        <f>IF(Flights[[#This Row],[Status]]&lt;&gt;"Delayed","", IF(Flights[[#This Row],[Arrival Delay]]&gt;120, "Severe", IF(Flights[[#This Row],[Arrival Delay]]&gt;60, "Major", "Moderate")))</f>
        <v/>
      </c>
      <c r="Y4876" t="b">
        <v>0</v>
      </c>
      <c r="AA4876" t="str">
        <f>IF(OR(AND(Flights[[#This Row],[Status]]="Cancelled", Flights[[#This Row],[Cancellation Reason]]="Airline/Carrier"), Flights[[#This Row],[Delay Type]]="Severe"), "Yes", "No")</f>
        <v>No</v>
      </c>
    </row>
    <row r="4877" spans="1:27" x14ac:dyDescent="0.3">
      <c r="A4877" s="3">
        <v>42361</v>
      </c>
      <c r="B4877" s="22">
        <f>WEEKNUM(Flights[[#This Row],[Date]], 1)</f>
        <v>52</v>
      </c>
      <c r="C4877" s="22">
        <f>WEEKDAY(Flights[[#This Row],[Date]],1)</f>
        <v>4</v>
      </c>
      <c r="D4877" t="s">
        <v>240</v>
      </c>
      <c r="E4877" t="s">
        <v>1987</v>
      </c>
      <c r="F4877" t="s">
        <v>0</v>
      </c>
      <c r="G4877" t="s">
        <v>29</v>
      </c>
      <c r="H4877" t="str">
        <f>_xlfn.XLOOKUP(Flights[[#This Row],[Destination]], Airports!$A$2:$A$78, Airports!$D$2:$D$78)</f>
        <v>Phoenix</v>
      </c>
      <c r="I4877" t="str" cm="1">
        <f t="array" ref="I4877">_xlfn.XLOOKUP(Flights[[#This Row],[Destination]],_xlfn._TRO_TRAILING( Airports!A:A),_xlfn._TRO_TRAILING( Airports!E:E), "Not found")</f>
        <v>AZ</v>
      </c>
      <c r="J4877" s="1">
        <v>0.30902777777777779</v>
      </c>
      <c r="K4877" s="22">
        <f>HOUR(Flights[[#This Row],[Scheduled Departure]])</f>
        <v>7</v>
      </c>
      <c r="L4877" s="1">
        <v>0.30694444444444446</v>
      </c>
      <c r="M4877">
        <f>(L4877-J4877)*24*60</f>
        <v>-2.9999999999999893</v>
      </c>
      <c r="N4877" s="16">
        <f>Flights[[#This Row],[Length (min)]]/60</f>
        <v>2.15</v>
      </c>
      <c r="O4877">
        <v>129</v>
      </c>
      <c r="P4877">
        <v>370</v>
      </c>
      <c r="Q4877" s="18">
        <f>IFERROR(Flights[[#This Row],[Distance]]/Flights[[#This Row],[Length (hr)]], "")</f>
        <v>172.09302325581396</v>
      </c>
      <c r="R4877" s="1">
        <v>0.4201388888888889</v>
      </c>
      <c r="S4877" s="1" t="str">
        <f>IF(Flights[[#This Row],[Length (hr)]]&lt;2, "No meal", IF(Flights[[#This Row],[Length (hr)]]&lt;3.5, "Light meal", "Full meal"))</f>
        <v>Light meal</v>
      </c>
      <c r="T4877" s="1" t="str">
        <f>IF(AND(Flights[[#This Row],[Airline]]="US Airways", Flights[[#This Row],[Meal]]="Full Meal"), "Yes", "No")</f>
        <v>No</v>
      </c>
      <c r="U4877" s="1">
        <v>0.43819444444444444</v>
      </c>
      <c r="V4877">
        <v>26</v>
      </c>
      <c r="W4877" s="1" t="str">
        <f>IF(Flights[[#This Row],[Arrival Delay]] = "", "Cancelled", IF(Flights[[#This Row],[Arrival Delay]]&gt;15, "Delayed", "On time"))</f>
        <v>Delayed</v>
      </c>
      <c r="X4877" t="str">
        <f>IF(Flights[[#This Row],[Status]]&lt;&gt;"Delayed","", IF(Flights[[#This Row],[Arrival Delay]]&gt;120, "Severe", IF(Flights[[#This Row],[Arrival Delay]]&gt;60, "Major", "Moderate")))</f>
        <v>Moderate</v>
      </c>
      <c r="Y4877" t="b">
        <v>0</v>
      </c>
      <c r="AA4877" t="str">
        <f>IF(OR(AND(Flights[[#This Row],[Status]]="Cancelled", Flights[[#This Row],[Cancellation Reason]]="Airline/Carrier"), Flights[[#This Row],[Delay Type]]="Severe"), "Yes", "No")</f>
        <v>No</v>
      </c>
    </row>
    <row r="4878" spans="1:27" x14ac:dyDescent="0.3">
      <c r="A4878" s="3">
        <v>42361</v>
      </c>
      <c r="B4878" s="22">
        <f>WEEKNUM(Flights[[#This Row],[Date]], 1)</f>
        <v>52</v>
      </c>
      <c r="C4878" s="22">
        <f>WEEKDAY(Flights[[#This Row],[Date]],1)</f>
        <v>4</v>
      </c>
      <c r="D4878" t="s">
        <v>1948</v>
      </c>
      <c r="E4878" t="s">
        <v>1995</v>
      </c>
      <c r="F4878" t="s">
        <v>0</v>
      </c>
      <c r="G4878" t="s">
        <v>29</v>
      </c>
      <c r="H4878" t="str">
        <f>_xlfn.XLOOKUP(Flights[[#This Row],[Destination]], Airports!$A$2:$A$78, Airports!$D$2:$D$78)</f>
        <v>Phoenix</v>
      </c>
      <c r="I4878" t="str" cm="1">
        <f t="array" ref="I4878">_xlfn.XLOOKUP(Flights[[#This Row],[Destination]],_xlfn._TRO_TRAILING( Airports!A:A),_xlfn._TRO_TRAILING( Airports!E:E), "Not found")</f>
        <v>AZ</v>
      </c>
      <c r="J4878" s="1">
        <v>0.3923611111111111</v>
      </c>
      <c r="K4878" s="22">
        <f>HOUR(Flights[[#This Row],[Scheduled Departure]])</f>
        <v>9</v>
      </c>
      <c r="L4878" s="1">
        <v>0.4152777777777778</v>
      </c>
      <c r="M4878">
        <f>(L4878-J4878)*24*60</f>
        <v>33.000000000000043</v>
      </c>
      <c r="N4878" s="16">
        <f>Flights[[#This Row],[Length (min)]]/60</f>
        <v>1.4166666666666667</v>
      </c>
      <c r="O4878">
        <v>85</v>
      </c>
      <c r="P4878">
        <v>370</v>
      </c>
      <c r="Q4878" s="18">
        <f>IFERROR(Flights[[#This Row],[Distance]]/Flights[[#This Row],[Length (hr)]], "")</f>
        <v>261.1764705882353</v>
      </c>
      <c r="R4878" s="1">
        <v>0.4861111111111111</v>
      </c>
      <c r="S4878" s="1" t="str">
        <f>IF(Flights[[#This Row],[Length (hr)]]&lt;2, "No meal", IF(Flights[[#This Row],[Length (hr)]]&lt;3.5, "Light meal", "Full meal"))</f>
        <v>No meal</v>
      </c>
      <c r="T4878" s="1" t="str">
        <f>IF(AND(Flights[[#This Row],[Airline]]="US Airways", Flights[[#This Row],[Meal]]="Full Meal"), "Yes", "No")</f>
        <v>No</v>
      </c>
      <c r="U4878" s="1">
        <v>0.51597222222222228</v>
      </c>
      <c r="V4878">
        <v>43</v>
      </c>
      <c r="W4878" s="1" t="str">
        <f>IF(Flights[[#This Row],[Arrival Delay]] = "", "Cancelled", IF(Flights[[#This Row],[Arrival Delay]]&gt;15, "Delayed", "On time"))</f>
        <v>Delayed</v>
      </c>
      <c r="X4878" t="str">
        <f>IF(Flights[[#This Row],[Status]]&lt;&gt;"Delayed","", IF(Flights[[#This Row],[Arrival Delay]]&gt;120, "Severe", IF(Flights[[#This Row],[Arrival Delay]]&gt;60, "Major", "Moderate")))</f>
        <v>Moderate</v>
      </c>
      <c r="Y4878" t="b">
        <v>0</v>
      </c>
      <c r="AA4878" t="str">
        <f>IF(OR(AND(Flights[[#This Row],[Status]]="Cancelled", Flights[[#This Row],[Cancellation Reason]]="Airline/Carrier"), Flights[[#This Row],[Delay Type]]="Severe"), "Yes", "No")</f>
        <v>No</v>
      </c>
    </row>
    <row r="4879" spans="1:27" x14ac:dyDescent="0.3">
      <c r="A4879" s="3">
        <v>42361</v>
      </c>
      <c r="B4879" s="22">
        <f>WEEKNUM(Flights[[#This Row],[Date]], 1)</f>
        <v>52</v>
      </c>
      <c r="C4879" s="22">
        <f>WEEKDAY(Flights[[#This Row],[Date]],1)</f>
        <v>4</v>
      </c>
      <c r="D4879" t="s">
        <v>718</v>
      </c>
      <c r="E4879" t="s">
        <v>1994</v>
      </c>
      <c r="F4879" t="s">
        <v>0</v>
      </c>
      <c r="G4879" t="s">
        <v>313</v>
      </c>
      <c r="H4879" t="str">
        <f>_xlfn.XLOOKUP(Flights[[#This Row],[Destination]], Airports!$A$2:$A$78, Airports!$D$2:$D$78)</f>
        <v>Monterey</v>
      </c>
      <c r="I4879" t="str" cm="1">
        <f t="array" ref="I4879">_xlfn.XLOOKUP(Flights[[#This Row],[Destination]],_xlfn._TRO_TRAILING( Airports!A:A),_xlfn._TRO_TRAILING( Airports!E:E), "Not found")</f>
        <v>CA</v>
      </c>
      <c r="J4879" s="1">
        <v>0.40972222222222221</v>
      </c>
      <c r="K4879" s="22">
        <f>HOUR(Flights[[#This Row],[Scheduled Departure]])</f>
        <v>9</v>
      </c>
      <c r="L4879" s="1">
        <v>0.40833333333333333</v>
      </c>
      <c r="M4879">
        <f>(L4879-J4879)*24*60</f>
        <v>-1.9999999999999929</v>
      </c>
      <c r="N4879" s="16">
        <f>Flights[[#This Row],[Length (min)]]/60</f>
        <v>1.4666666666666666</v>
      </c>
      <c r="O4879">
        <v>88</v>
      </c>
      <c r="P4879">
        <v>266</v>
      </c>
      <c r="Q4879" s="18">
        <f>IFERROR(Flights[[#This Row],[Distance]]/Flights[[#This Row],[Length (hr)]], "")</f>
        <v>181.36363636363637</v>
      </c>
      <c r="R4879" s="1">
        <v>0.46388888888888891</v>
      </c>
      <c r="S4879" s="1" t="str">
        <f>IF(Flights[[#This Row],[Length (hr)]]&lt;2, "No meal", IF(Flights[[#This Row],[Length (hr)]]&lt;3.5, "Light meal", "Full meal"))</f>
        <v>No meal</v>
      </c>
      <c r="T4879" s="1" t="str">
        <f>IF(AND(Flights[[#This Row],[Airline]]="US Airways", Flights[[#This Row],[Meal]]="Full Meal"), "Yes", "No")</f>
        <v>No</v>
      </c>
      <c r="U4879" s="1">
        <v>0.46944444444444444</v>
      </c>
      <c r="V4879">
        <v>8</v>
      </c>
      <c r="W4879" s="1" t="str">
        <f>IF(Flights[[#This Row],[Arrival Delay]] = "", "Cancelled", IF(Flights[[#This Row],[Arrival Delay]]&gt;15, "Delayed", "On time"))</f>
        <v>On time</v>
      </c>
      <c r="X4879" t="str">
        <f>IF(Flights[[#This Row],[Status]]&lt;&gt;"Delayed","", IF(Flights[[#This Row],[Arrival Delay]]&gt;120, "Severe", IF(Flights[[#This Row],[Arrival Delay]]&gt;60, "Major", "Moderate")))</f>
        <v/>
      </c>
      <c r="Y4879" t="b">
        <v>0</v>
      </c>
      <c r="AA4879" t="str">
        <f>IF(OR(AND(Flights[[#This Row],[Status]]="Cancelled", Flights[[#This Row],[Cancellation Reason]]="Airline/Carrier"), Flights[[#This Row],[Delay Type]]="Severe"), "Yes", "No")</f>
        <v>No</v>
      </c>
    </row>
    <row r="4880" spans="1:27" x14ac:dyDescent="0.3">
      <c r="A4880" s="3">
        <v>42361</v>
      </c>
      <c r="B4880" s="22">
        <f>WEEKNUM(Flights[[#This Row],[Date]], 1)</f>
        <v>52</v>
      </c>
      <c r="C4880" s="22">
        <f>WEEKDAY(Flights[[#This Row],[Date]],1)</f>
        <v>4</v>
      </c>
      <c r="D4880" t="s">
        <v>445</v>
      </c>
      <c r="E4880" t="s">
        <v>1997</v>
      </c>
      <c r="F4880" t="s">
        <v>0</v>
      </c>
      <c r="G4880" t="s">
        <v>17</v>
      </c>
      <c r="H4880" t="str">
        <f>_xlfn.XLOOKUP(Flights[[#This Row],[Destination]], Airports!$A$2:$A$78, Airports!$D$2:$D$78)</f>
        <v>Honolulu</v>
      </c>
      <c r="I4880" t="str" cm="1">
        <f t="array" ref="I4880">_xlfn.XLOOKUP(Flights[[#This Row],[Destination]],_xlfn._TRO_TRAILING( Airports!A:A),_xlfn._TRO_TRAILING( Airports!E:E), "Not found")</f>
        <v>HI</v>
      </c>
      <c r="J4880" s="1">
        <v>0.41666666666666669</v>
      </c>
      <c r="K4880" s="22">
        <f>HOUR(Flights[[#This Row],[Scheduled Departure]])</f>
        <v>10</v>
      </c>
      <c r="L4880" s="1">
        <v>0.41249999999999998</v>
      </c>
      <c r="M4880">
        <f>(L4880-J4880)*24*60</f>
        <v>-6.0000000000000586</v>
      </c>
      <c r="N4880" s="16">
        <f>Flights[[#This Row],[Length (min)]]/60</f>
        <v>5.7833333333333332</v>
      </c>
      <c r="O4880">
        <v>347</v>
      </c>
      <c r="P4880">
        <v>2556</v>
      </c>
      <c r="Q4880" s="18">
        <f>IFERROR(Flights[[#This Row],[Distance]]/Flights[[#This Row],[Length (hr)]], "")</f>
        <v>441.95965417867438</v>
      </c>
      <c r="R4880" s="1">
        <v>0.57638888888888884</v>
      </c>
      <c r="S4880" s="1" t="str">
        <f>IF(Flights[[#This Row],[Length (hr)]]&lt;2, "No meal", IF(Flights[[#This Row],[Length (hr)]]&lt;3.5, "Light meal", "Full meal"))</f>
        <v>Full meal</v>
      </c>
      <c r="T4880" s="1" t="str">
        <f>IF(AND(Flights[[#This Row],[Airline]]="US Airways", Flights[[#This Row],[Meal]]="Full Meal"), "Yes", "No")</f>
        <v>No</v>
      </c>
      <c r="U4880" s="1">
        <v>0.57013888888888886</v>
      </c>
      <c r="V4880">
        <v>-9</v>
      </c>
      <c r="W4880" s="1" t="str">
        <f>IF(Flights[[#This Row],[Arrival Delay]] = "", "Cancelled", IF(Flights[[#This Row],[Arrival Delay]]&gt;15, "Delayed", "On time"))</f>
        <v>On time</v>
      </c>
      <c r="X4880" t="str">
        <f>IF(Flights[[#This Row],[Status]]&lt;&gt;"Delayed","", IF(Flights[[#This Row],[Arrival Delay]]&gt;120, "Severe", IF(Flights[[#This Row],[Arrival Delay]]&gt;60, "Major", "Moderate")))</f>
        <v/>
      </c>
      <c r="Y4880" t="b">
        <v>0</v>
      </c>
      <c r="AA4880" t="str">
        <f>IF(OR(AND(Flights[[#This Row],[Status]]="Cancelled", Flights[[#This Row],[Cancellation Reason]]="Airline/Carrier"), Flights[[#This Row],[Delay Type]]="Severe"), "Yes", "No")</f>
        <v>No</v>
      </c>
    </row>
    <row r="4881" spans="1:27" x14ac:dyDescent="0.3">
      <c r="A4881" s="3">
        <v>42361</v>
      </c>
      <c r="B4881" s="22">
        <f>WEEKNUM(Flights[[#This Row],[Date]], 1)</f>
        <v>52</v>
      </c>
      <c r="C4881" s="22">
        <f>WEEKDAY(Flights[[#This Row],[Date]],1)</f>
        <v>4</v>
      </c>
      <c r="D4881" t="s">
        <v>453</v>
      </c>
      <c r="E4881" t="s">
        <v>1996</v>
      </c>
      <c r="F4881" t="s">
        <v>0</v>
      </c>
      <c r="G4881" t="s">
        <v>285</v>
      </c>
      <c r="H4881" t="str">
        <f>_xlfn.XLOOKUP(Flights[[#This Row],[Destination]], Airports!$A$2:$A$78, Airports!$D$2:$D$78)</f>
        <v>Fort Lauderdale</v>
      </c>
      <c r="I4881" t="str" cm="1">
        <f t="array" ref="I4881">_xlfn.XLOOKUP(Flights[[#This Row],[Destination]],_xlfn._TRO_TRAILING( Airports!A:A),_xlfn._TRO_TRAILING( Airports!E:E), "Not found")</f>
        <v>FL</v>
      </c>
      <c r="J4881" s="1">
        <v>0.43055555555555558</v>
      </c>
      <c r="K4881" s="22">
        <f>HOUR(Flights[[#This Row],[Scheduled Departure]])</f>
        <v>10</v>
      </c>
      <c r="L4881" s="1">
        <v>0.44722222222222224</v>
      </c>
      <c r="M4881">
        <f>(L4881-J4881)*24*60</f>
        <v>23.999999999999993</v>
      </c>
      <c r="N4881" s="16">
        <f>Flights[[#This Row],[Length (min)]]/60</f>
        <v>4.75</v>
      </c>
      <c r="O4881">
        <v>285</v>
      </c>
      <c r="P4881">
        <v>2343</v>
      </c>
      <c r="Q4881" s="18">
        <f>IFERROR(Flights[[#This Row],[Distance]]/Flights[[#This Row],[Length (hr)]], "")</f>
        <v>493.26315789473682</v>
      </c>
      <c r="R4881" s="1">
        <v>0.75</v>
      </c>
      <c r="S4881" s="1" t="str">
        <f>IF(Flights[[#This Row],[Length (hr)]]&lt;2, "No meal", IF(Flights[[#This Row],[Length (hr)]]&lt;3.5, "Light meal", "Full meal"))</f>
        <v>Full meal</v>
      </c>
      <c r="T4881" s="1" t="str">
        <f>IF(AND(Flights[[#This Row],[Airline]]="US Airways", Flights[[#This Row],[Meal]]="Full Meal"), "Yes", "No")</f>
        <v>No</v>
      </c>
      <c r="U4881" s="1">
        <v>0.77013888888888893</v>
      </c>
      <c r="V4881">
        <v>29</v>
      </c>
      <c r="W4881" s="1" t="str">
        <f>IF(Flights[[#This Row],[Arrival Delay]] = "", "Cancelled", IF(Flights[[#This Row],[Arrival Delay]]&gt;15, "Delayed", "On time"))</f>
        <v>Delayed</v>
      </c>
      <c r="X4881" t="str">
        <f>IF(Flights[[#This Row],[Status]]&lt;&gt;"Delayed","", IF(Flights[[#This Row],[Arrival Delay]]&gt;120, "Severe", IF(Flights[[#This Row],[Arrival Delay]]&gt;60, "Major", "Moderate")))</f>
        <v>Moderate</v>
      </c>
      <c r="Y4881" t="b">
        <v>0</v>
      </c>
      <c r="AA4881" t="str">
        <f>IF(OR(AND(Flights[[#This Row],[Status]]="Cancelled", Flights[[#This Row],[Cancellation Reason]]="Airline/Carrier"), Flights[[#This Row],[Delay Type]]="Severe"), "Yes", "No")</f>
        <v>No</v>
      </c>
    </row>
    <row r="4882" spans="1:27" x14ac:dyDescent="0.3">
      <c r="A4882" s="3">
        <v>42361</v>
      </c>
      <c r="B4882" s="22">
        <f>WEEKNUM(Flights[[#This Row],[Date]], 1)</f>
        <v>52</v>
      </c>
      <c r="C4882" s="22">
        <f>WEEKDAY(Flights[[#This Row],[Date]],1)</f>
        <v>4</v>
      </c>
      <c r="D4882" t="s">
        <v>1562</v>
      </c>
      <c r="E4882" t="s">
        <v>1990</v>
      </c>
      <c r="F4882" t="s">
        <v>0</v>
      </c>
      <c r="G4882" t="s">
        <v>281</v>
      </c>
      <c r="H4882" t="str">
        <f>_xlfn.XLOOKUP(Flights[[#This Row],[Destination]], Airports!$A$2:$A$78, Airports!$D$2:$D$78)</f>
        <v>Newark</v>
      </c>
      <c r="I4882" t="str" cm="1">
        <f t="array" ref="I4882">_xlfn.XLOOKUP(Flights[[#This Row],[Destination]],_xlfn._TRO_TRAILING( Airports!A:A),_xlfn._TRO_TRAILING( Airports!E:E), "Not found")</f>
        <v>NJ</v>
      </c>
      <c r="J4882" s="1">
        <v>0.48125000000000001</v>
      </c>
      <c r="K4882" s="22">
        <f>HOUR(Flights[[#This Row],[Scheduled Departure]])</f>
        <v>11</v>
      </c>
      <c r="L4882" s="1">
        <v>0.5131944444444444</v>
      </c>
      <c r="M4882">
        <f>(L4882-J4882)*24*60</f>
        <v>45.999999999999915</v>
      </c>
      <c r="N4882" s="16">
        <f>Flights[[#This Row],[Length (min)]]/60</f>
        <v>5.2333333333333334</v>
      </c>
      <c r="O4882">
        <v>314</v>
      </c>
      <c r="P4882">
        <v>2454</v>
      </c>
      <c r="Q4882" s="18">
        <f>IFERROR(Flights[[#This Row],[Distance]]/Flights[[#This Row],[Length (hr)]], "")</f>
        <v>468.91719745222929</v>
      </c>
      <c r="R4882" s="1">
        <v>0.83333333333333337</v>
      </c>
      <c r="S4882" s="1" t="str">
        <f>IF(Flights[[#This Row],[Length (hr)]]&lt;2, "No meal", IF(Flights[[#This Row],[Length (hr)]]&lt;3.5, "Light meal", "Full meal"))</f>
        <v>Full meal</v>
      </c>
      <c r="T4882" s="1" t="str">
        <f>IF(AND(Flights[[#This Row],[Airline]]="US Airways", Flights[[#This Row],[Meal]]="Full Meal"), "Yes", "No")</f>
        <v>No</v>
      </c>
      <c r="U4882" s="1">
        <v>0.85624999999999996</v>
      </c>
      <c r="V4882">
        <v>33</v>
      </c>
      <c r="W4882" s="1" t="str">
        <f>IF(Flights[[#This Row],[Arrival Delay]] = "", "Cancelled", IF(Flights[[#This Row],[Arrival Delay]]&gt;15, "Delayed", "On time"))</f>
        <v>Delayed</v>
      </c>
      <c r="X4882" t="str">
        <f>IF(Flights[[#This Row],[Status]]&lt;&gt;"Delayed","", IF(Flights[[#This Row],[Arrival Delay]]&gt;120, "Severe", IF(Flights[[#This Row],[Arrival Delay]]&gt;60, "Major", "Moderate")))</f>
        <v>Moderate</v>
      </c>
      <c r="Y4882" t="b">
        <v>0</v>
      </c>
      <c r="AA4882" t="str">
        <f>IF(OR(AND(Flights[[#This Row],[Status]]="Cancelled", Flights[[#This Row],[Cancellation Reason]]="Airline/Carrier"), Flights[[#This Row],[Delay Type]]="Severe"), "Yes", "No")</f>
        <v>No</v>
      </c>
    </row>
    <row r="4883" spans="1:27" x14ac:dyDescent="0.3">
      <c r="A4883" s="3">
        <v>42361</v>
      </c>
      <c r="B4883" s="22">
        <f>WEEKNUM(Flights[[#This Row],[Date]], 1)</f>
        <v>52</v>
      </c>
      <c r="C4883" s="22">
        <f>WEEKDAY(Flights[[#This Row],[Date]],1)</f>
        <v>4</v>
      </c>
      <c r="D4883" t="s">
        <v>67</v>
      </c>
      <c r="E4883" t="s">
        <v>1987</v>
      </c>
      <c r="F4883" t="s">
        <v>0</v>
      </c>
      <c r="G4883" t="s">
        <v>4</v>
      </c>
      <c r="H4883" t="str">
        <f>_xlfn.XLOOKUP(Flights[[#This Row],[Destination]], Airports!$A$2:$A$78, Airports!$D$2:$D$78)</f>
        <v>Chicago</v>
      </c>
      <c r="I4883" t="str" cm="1">
        <f t="array" ref="I4883">_xlfn.XLOOKUP(Flights[[#This Row],[Destination]],_xlfn._TRO_TRAILING( Airports!A:A),_xlfn._TRO_TRAILING( Airports!E:E), "Not found")</f>
        <v>IL</v>
      </c>
      <c r="J4883" s="1">
        <v>0.54166666666666663</v>
      </c>
      <c r="K4883" s="22">
        <f>HOUR(Flights[[#This Row],[Scheduled Departure]])</f>
        <v>13</v>
      </c>
      <c r="L4883" s="1">
        <v>0.53680555555555554</v>
      </c>
      <c r="M4883">
        <f>(L4883-J4883)*24*60</f>
        <v>-6.9999999999999751</v>
      </c>
      <c r="N4883" s="16">
        <f>Flights[[#This Row],[Length (min)]]/60</f>
        <v>4.2833333333333332</v>
      </c>
      <c r="O4883">
        <v>257</v>
      </c>
      <c r="P4883">
        <v>1744</v>
      </c>
      <c r="Q4883" s="18">
        <f>IFERROR(Flights[[#This Row],[Distance]]/Flights[[#This Row],[Length (hr)]], "")</f>
        <v>407.15953307392999</v>
      </c>
      <c r="R4883" s="1">
        <v>0.80069444444444449</v>
      </c>
      <c r="S4883" s="1" t="str">
        <f>IF(Flights[[#This Row],[Length (hr)]]&lt;2, "No meal", IF(Flights[[#This Row],[Length (hr)]]&lt;3.5, "Light meal", "Full meal"))</f>
        <v>Full meal</v>
      </c>
      <c r="T4883" s="1" t="str">
        <f>IF(AND(Flights[[#This Row],[Airline]]="US Airways", Flights[[#This Row],[Meal]]="Full Meal"), "Yes", "No")</f>
        <v>No</v>
      </c>
      <c r="U4883" s="1">
        <v>0.79861111111111116</v>
      </c>
      <c r="V4883">
        <v>-3</v>
      </c>
      <c r="W4883" s="1" t="str">
        <f>IF(Flights[[#This Row],[Arrival Delay]] = "", "Cancelled", IF(Flights[[#This Row],[Arrival Delay]]&gt;15, "Delayed", "On time"))</f>
        <v>On time</v>
      </c>
      <c r="X4883" t="str">
        <f>IF(Flights[[#This Row],[Status]]&lt;&gt;"Delayed","", IF(Flights[[#This Row],[Arrival Delay]]&gt;120, "Severe", IF(Flights[[#This Row],[Arrival Delay]]&gt;60, "Major", "Moderate")))</f>
        <v/>
      </c>
      <c r="Y4883" t="b">
        <v>0</v>
      </c>
      <c r="AA4883" t="str">
        <f>IF(OR(AND(Flights[[#This Row],[Status]]="Cancelled", Flights[[#This Row],[Cancellation Reason]]="Airline/Carrier"), Flights[[#This Row],[Delay Type]]="Severe"), "Yes", "No")</f>
        <v>No</v>
      </c>
    </row>
    <row r="4884" spans="1:27" x14ac:dyDescent="0.3">
      <c r="A4884" s="3">
        <v>42361</v>
      </c>
      <c r="B4884" s="22">
        <f>WEEKNUM(Flights[[#This Row],[Date]], 1)</f>
        <v>52</v>
      </c>
      <c r="C4884" s="22">
        <f>WEEKDAY(Flights[[#This Row],[Date]],1)</f>
        <v>4</v>
      </c>
      <c r="D4884" t="s">
        <v>978</v>
      </c>
      <c r="E4884" t="s">
        <v>1990</v>
      </c>
      <c r="F4884" t="s">
        <v>0</v>
      </c>
      <c r="G4884" t="s">
        <v>293</v>
      </c>
      <c r="H4884" t="str">
        <f>_xlfn.XLOOKUP(Flights[[#This Row],[Destination]], Airports!$A$2:$A$78, Airports!$D$2:$D$78)</f>
        <v>Houston</v>
      </c>
      <c r="I4884" t="str" cm="1">
        <f t="array" ref="I4884">_xlfn.XLOOKUP(Flights[[#This Row],[Destination]],_xlfn._TRO_TRAILING( Airports!A:A),_xlfn._TRO_TRAILING( Airports!E:E), "Not found")</f>
        <v>TX</v>
      </c>
      <c r="J4884" s="1">
        <v>0.58125000000000004</v>
      </c>
      <c r="K4884" s="22">
        <f>HOUR(Flights[[#This Row],[Scheduled Departure]])</f>
        <v>13</v>
      </c>
      <c r="L4884" s="1">
        <v>0.58125000000000004</v>
      </c>
      <c r="M4884">
        <f>(L4884-J4884)*24*60</f>
        <v>0</v>
      </c>
      <c r="N4884" s="16">
        <f>Flights[[#This Row],[Length (min)]]/60</f>
        <v>3.1333333333333333</v>
      </c>
      <c r="O4884">
        <v>188</v>
      </c>
      <c r="P4884">
        <v>1379</v>
      </c>
      <c r="Q4884" s="18">
        <f>IFERROR(Flights[[#This Row],[Distance]]/Flights[[#This Row],[Length (hr)]], "")</f>
        <v>440.10638297872339</v>
      </c>
      <c r="R4884" s="1">
        <v>0.7895833333333333</v>
      </c>
      <c r="S4884" s="1" t="str">
        <f>IF(Flights[[#This Row],[Length (hr)]]&lt;2, "No meal", IF(Flights[[#This Row],[Length (hr)]]&lt;3.5, "Light meal", "Full meal"))</f>
        <v>Light meal</v>
      </c>
      <c r="T4884" s="1" t="str">
        <f>IF(AND(Flights[[#This Row],[Airline]]="US Airways", Flights[[#This Row],[Meal]]="Full Meal"), "Yes", "No")</f>
        <v>No</v>
      </c>
      <c r="U4884" s="1">
        <v>0.79513888888888884</v>
      </c>
      <c r="V4884">
        <v>8</v>
      </c>
      <c r="W4884" s="1" t="str">
        <f>IF(Flights[[#This Row],[Arrival Delay]] = "", "Cancelled", IF(Flights[[#This Row],[Arrival Delay]]&gt;15, "Delayed", "On time"))</f>
        <v>On time</v>
      </c>
      <c r="X4884" t="str">
        <f>IF(Flights[[#This Row],[Status]]&lt;&gt;"Delayed","", IF(Flights[[#This Row],[Arrival Delay]]&gt;120, "Severe", IF(Flights[[#This Row],[Arrival Delay]]&gt;60, "Major", "Moderate")))</f>
        <v/>
      </c>
      <c r="Y4884" t="b">
        <v>0</v>
      </c>
      <c r="AA4884" t="str">
        <f>IF(OR(AND(Flights[[#This Row],[Status]]="Cancelled", Flights[[#This Row],[Cancellation Reason]]="Airline/Carrier"), Flights[[#This Row],[Delay Type]]="Severe"), "Yes", "No")</f>
        <v>No</v>
      </c>
    </row>
    <row r="4885" spans="1:27" x14ac:dyDescent="0.3">
      <c r="A4885" s="3">
        <v>42361</v>
      </c>
      <c r="B4885" s="22">
        <f>WEEKNUM(Flights[[#This Row],[Date]], 1)</f>
        <v>52</v>
      </c>
      <c r="C4885" s="22">
        <f>WEEKDAY(Flights[[#This Row],[Date]],1)</f>
        <v>4</v>
      </c>
      <c r="D4885" t="s">
        <v>39</v>
      </c>
      <c r="E4885" t="s">
        <v>1987</v>
      </c>
      <c r="F4885" t="s">
        <v>0</v>
      </c>
      <c r="G4885" t="s">
        <v>15</v>
      </c>
      <c r="H4885" t="str">
        <f>_xlfn.XLOOKUP(Flights[[#This Row],[Destination]], Airports!$A$2:$A$78, Airports!$D$2:$D$78)</f>
        <v>Las Vegas</v>
      </c>
      <c r="I4885" t="str" cm="1">
        <f t="array" ref="I4885">_xlfn.XLOOKUP(Flights[[#This Row],[Destination]],_xlfn._TRO_TRAILING( Airports!A:A),_xlfn._TRO_TRAILING( Airports!E:E), "Not found")</f>
        <v>NV</v>
      </c>
      <c r="J4885" s="1">
        <v>0.59375</v>
      </c>
      <c r="K4885" s="22">
        <f>HOUR(Flights[[#This Row],[Scheduled Departure]])</f>
        <v>14</v>
      </c>
      <c r="L4885" s="1">
        <v>0.59166666666666667</v>
      </c>
      <c r="M4885">
        <f>(L4885-J4885)*24*60</f>
        <v>-2.9999999999999893</v>
      </c>
      <c r="N4885" s="16">
        <f>Flights[[#This Row],[Length (min)]]/60</f>
        <v>1.0666666666666667</v>
      </c>
      <c r="O4885">
        <v>64</v>
      </c>
      <c r="P4885">
        <v>236</v>
      </c>
      <c r="Q4885" s="18">
        <f>IFERROR(Flights[[#This Row],[Distance]]/Flights[[#This Row],[Length (hr)]], "")</f>
        <v>221.25</v>
      </c>
      <c r="R4885" s="1">
        <v>0.64444444444444449</v>
      </c>
      <c r="S4885" s="1" t="str">
        <f>IF(Flights[[#This Row],[Length (hr)]]&lt;2, "No meal", IF(Flights[[#This Row],[Length (hr)]]&lt;3.5, "Light meal", "Full meal"))</f>
        <v>No meal</v>
      </c>
      <c r="T4885" s="1" t="str">
        <f>IF(AND(Flights[[#This Row],[Airline]]="US Airways", Flights[[#This Row],[Meal]]="Full Meal"), "Yes", "No")</f>
        <v>No</v>
      </c>
      <c r="U4885" s="1">
        <v>0.63611111111111107</v>
      </c>
      <c r="V4885">
        <v>-12</v>
      </c>
      <c r="W4885" s="1" t="str">
        <f>IF(Flights[[#This Row],[Arrival Delay]] = "", "Cancelled", IF(Flights[[#This Row],[Arrival Delay]]&gt;15, "Delayed", "On time"))</f>
        <v>On time</v>
      </c>
      <c r="X4885" t="str">
        <f>IF(Flights[[#This Row],[Status]]&lt;&gt;"Delayed","", IF(Flights[[#This Row],[Arrival Delay]]&gt;120, "Severe", IF(Flights[[#This Row],[Arrival Delay]]&gt;60, "Major", "Moderate")))</f>
        <v/>
      </c>
      <c r="Y4885" t="b">
        <v>0</v>
      </c>
      <c r="AA4885" t="str">
        <f>IF(OR(AND(Flights[[#This Row],[Status]]="Cancelled", Flights[[#This Row],[Cancellation Reason]]="Airline/Carrier"), Flights[[#This Row],[Delay Type]]="Severe"), "Yes", "No")</f>
        <v>No</v>
      </c>
    </row>
    <row r="4886" spans="1:27" x14ac:dyDescent="0.3">
      <c r="A4886" s="3">
        <v>42361</v>
      </c>
      <c r="B4886" s="22">
        <f>WEEKNUM(Flights[[#This Row],[Date]], 1)</f>
        <v>52</v>
      </c>
      <c r="C4886" s="22">
        <f>WEEKDAY(Flights[[#This Row],[Date]],1)</f>
        <v>4</v>
      </c>
      <c r="D4886" t="s">
        <v>768</v>
      </c>
      <c r="E4886" t="s">
        <v>1990</v>
      </c>
      <c r="F4886" t="s">
        <v>0</v>
      </c>
      <c r="G4886" t="s">
        <v>273</v>
      </c>
      <c r="H4886" t="str">
        <f>_xlfn.XLOOKUP(Flights[[#This Row],[Destination]], Airports!$A$2:$A$78, Airports!$D$2:$D$78)</f>
        <v>Denver</v>
      </c>
      <c r="I4886" t="str" cm="1">
        <f t="array" ref="I4886">_xlfn.XLOOKUP(Flights[[#This Row],[Destination]],_xlfn._TRO_TRAILING( Airports!A:A),_xlfn._TRO_TRAILING( Airports!E:E), "Not found")</f>
        <v>CO</v>
      </c>
      <c r="J4886" s="1">
        <v>0.74930555555555556</v>
      </c>
      <c r="K4886" s="22">
        <f>HOUR(Flights[[#This Row],[Scheduled Departure]])</f>
        <v>17</v>
      </c>
      <c r="L4886" s="1">
        <v>0.75347222222222221</v>
      </c>
      <c r="M4886">
        <f>(L4886-J4886)*24*60</f>
        <v>5.9999999999999787</v>
      </c>
      <c r="N4886" s="16">
        <f>Flights[[#This Row],[Length (min)]]/60</f>
        <v>2.1</v>
      </c>
      <c r="O4886">
        <v>126</v>
      </c>
      <c r="P4886">
        <v>862</v>
      </c>
      <c r="Q4886" s="18">
        <f>IFERROR(Flights[[#This Row],[Distance]]/Flights[[#This Row],[Length (hr)]], "")</f>
        <v>410.47619047619048</v>
      </c>
      <c r="R4886" s="1">
        <v>0.89027777777777772</v>
      </c>
      <c r="S4886" s="1" t="str">
        <f>IF(Flights[[#This Row],[Length (hr)]]&lt;2, "No meal", IF(Flights[[#This Row],[Length (hr)]]&lt;3.5, "Light meal", "Full meal"))</f>
        <v>Light meal</v>
      </c>
      <c r="T4886" s="1" t="str">
        <f>IF(AND(Flights[[#This Row],[Airline]]="US Airways", Flights[[#This Row],[Meal]]="Full Meal"), "Yes", "No")</f>
        <v>No</v>
      </c>
      <c r="U4886" s="1">
        <v>0.88263888888888886</v>
      </c>
      <c r="V4886">
        <v>-11</v>
      </c>
      <c r="W4886" s="1" t="str">
        <f>IF(Flights[[#This Row],[Arrival Delay]] = "", "Cancelled", IF(Flights[[#This Row],[Arrival Delay]]&gt;15, "Delayed", "On time"))</f>
        <v>On time</v>
      </c>
      <c r="X4886" t="str">
        <f>IF(Flights[[#This Row],[Status]]&lt;&gt;"Delayed","", IF(Flights[[#This Row],[Arrival Delay]]&gt;120, "Severe", IF(Flights[[#This Row],[Arrival Delay]]&gt;60, "Major", "Moderate")))</f>
        <v/>
      </c>
      <c r="Y4886" t="b">
        <v>0</v>
      </c>
      <c r="AA4886" t="str">
        <f>IF(OR(AND(Flights[[#This Row],[Status]]="Cancelled", Flights[[#This Row],[Cancellation Reason]]="Airline/Carrier"), Flights[[#This Row],[Delay Type]]="Severe"), "Yes", "No")</f>
        <v>No</v>
      </c>
    </row>
    <row r="4887" spans="1:27" x14ac:dyDescent="0.3">
      <c r="A4887" s="3">
        <v>42361</v>
      </c>
      <c r="B4887" s="22">
        <f>WEEKNUM(Flights[[#This Row],[Date]], 1)</f>
        <v>52</v>
      </c>
      <c r="C4887" s="22">
        <f>WEEKDAY(Flights[[#This Row],[Date]],1)</f>
        <v>4</v>
      </c>
      <c r="D4887" t="s">
        <v>1984</v>
      </c>
      <c r="E4887" t="s">
        <v>1995</v>
      </c>
      <c r="F4887" t="s">
        <v>0</v>
      </c>
      <c r="G4887" t="s">
        <v>15</v>
      </c>
      <c r="H4887" t="str">
        <f>_xlfn.XLOOKUP(Flights[[#This Row],[Destination]], Airports!$A$2:$A$78, Airports!$D$2:$D$78)</f>
        <v>Las Vegas</v>
      </c>
      <c r="I4887" t="str" cm="1">
        <f t="array" ref="I4887">_xlfn.XLOOKUP(Flights[[#This Row],[Destination]],_xlfn._TRO_TRAILING( Airports!A:A),_xlfn._TRO_TRAILING( Airports!E:E), "Not found")</f>
        <v>NV</v>
      </c>
      <c r="J4887" s="1">
        <v>0.875</v>
      </c>
      <c r="K4887" s="22">
        <f>HOUR(Flights[[#This Row],[Scheduled Departure]])</f>
        <v>21</v>
      </c>
      <c r="L4887" s="1">
        <v>0.94930555555555551</v>
      </c>
      <c r="M4887">
        <f>(L4887-J4887)*24*60</f>
        <v>106.99999999999994</v>
      </c>
      <c r="N4887" s="16">
        <f>Flights[[#This Row],[Length (min)]]/60</f>
        <v>0.98333333333333328</v>
      </c>
      <c r="O4887">
        <v>59</v>
      </c>
      <c r="P4887">
        <v>236</v>
      </c>
      <c r="Q4887" s="18">
        <f>IFERROR(Flights[[#This Row],[Distance]]/Flights[[#This Row],[Length (hr)]], "")</f>
        <v>240</v>
      </c>
      <c r="R4887" s="1">
        <v>0.91666666666666663</v>
      </c>
      <c r="S4887" s="1" t="str">
        <f>IF(Flights[[#This Row],[Length (hr)]]&lt;2, "No meal", IF(Flights[[#This Row],[Length (hr)]]&lt;3.5, "Light meal", "Full meal"))</f>
        <v>No meal</v>
      </c>
      <c r="T4887" s="1" t="str">
        <f>IF(AND(Flights[[#This Row],[Airline]]="US Airways", Flights[[#This Row],[Meal]]="Full Meal"), "Yes", "No")</f>
        <v>No</v>
      </c>
      <c r="U4887" s="1">
        <v>0.99027777777777781</v>
      </c>
      <c r="V4887">
        <v>106</v>
      </c>
      <c r="W4887" s="1" t="str">
        <f>IF(Flights[[#This Row],[Arrival Delay]] = "", "Cancelled", IF(Flights[[#This Row],[Arrival Delay]]&gt;15, "Delayed", "On time"))</f>
        <v>Delayed</v>
      </c>
      <c r="X4887" t="str">
        <f>IF(Flights[[#This Row],[Status]]&lt;&gt;"Delayed","", IF(Flights[[#This Row],[Arrival Delay]]&gt;120, "Severe", IF(Flights[[#This Row],[Arrival Delay]]&gt;60, "Major", "Moderate")))</f>
        <v>Major</v>
      </c>
      <c r="Y4887" t="b">
        <v>0</v>
      </c>
      <c r="AA4887" t="str">
        <f>IF(OR(AND(Flights[[#This Row],[Status]]="Cancelled", Flights[[#This Row],[Cancellation Reason]]="Airline/Carrier"), Flights[[#This Row],[Delay Type]]="Severe"), "Yes", "No")</f>
        <v>No</v>
      </c>
    </row>
    <row r="4888" spans="1:27" x14ac:dyDescent="0.3">
      <c r="A4888" s="3">
        <v>42361</v>
      </c>
      <c r="B4888" s="22">
        <f>WEEKNUM(Flights[[#This Row],[Date]], 1)</f>
        <v>52</v>
      </c>
      <c r="C4888" s="22">
        <f>WEEKDAY(Flights[[#This Row],[Date]],1)</f>
        <v>4</v>
      </c>
      <c r="D4888" t="s">
        <v>1612</v>
      </c>
      <c r="E4888" t="s">
        <v>1989</v>
      </c>
      <c r="F4888" t="s">
        <v>0</v>
      </c>
      <c r="G4888" t="s">
        <v>13</v>
      </c>
      <c r="H4888" t="str">
        <f>_xlfn.XLOOKUP(Flights[[#This Row],[Destination]], Airports!$A$2:$A$78, Airports!$D$2:$D$78)</f>
        <v>Orlando</v>
      </c>
      <c r="I4888" t="str" cm="1">
        <f t="array" ref="I4888">_xlfn.XLOOKUP(Flights[[#This Row],[Destination]],_xlfn._TRO_TRAILING( Airports!A:A),_xlfn._TRO_TRAILING( Airports!E:E), "Not found")</f>
        <v>FL</v>
      </c>
      <c r="J4888" s="1">
        <v>0.93402777777777779</v>
      </c>
      <c r="K4888" s="22">
        <f>HOUR(Flights[[#This Row],[Scheduled Departure]])</f>
        <v>22</v>
      </c>
      <c r="L4888" s="1">
        <v>0.93402777777777779</v>
      </c>
      <c r="M4888">
        <f>(L4888-J4888)*24*60</f>
        <v>0</v>
      </c>
      <c r="N4888" s="16">
        <f>Flights[[#This Row],[Length (min)]]/60</f>
        <v>4.416666666666667</v>
      </c>
      <c r="O4888">
        <v>265</v>
      </c>
      <c r="P4888">
        <v>2218</v>
      </c>
      <c r="Q4888" s="18">
        <f>IFERROR(Flights[[#This Row],[Distance]]/Flights[[#This Row],[Length (hr)]], "")</f>
        <v>502.18867924528297</v>
      </c>
      <c r="R4888" s="1">
        <v>0.24652777777777779</v>
      </c>
      <c r="S4888" s="1" t="str">
        <f>IF(Flights[[#This Row],[Length (hr)]]&lt;2, "No meal", IF(Flights[[#This Row],[Length (hr)]]&lt;3.5, "Light meal", "Full meal"))</f>
        <v>Full meal</v>
      </c>
      <c r="T4888" s="1" t="str">
        <f>IF(AND(Flights[[#This Row],[Airline]]="US Airways", Flights[[#This Row],[Meal]]="Full Meal"), "Yes", "No")</f>
        <v>No</v>
      </c>
      <c r="U4888" s="1">
        <v>0.24305555555555555</v>
      </c>
      <c r="V4888">
        <v>-5</v>
      </c>
      <c r="W4888" s="1" t="str">
        <f>IF(Flights[[#This Row],[Arrival Delay]] = "", "Cancelled", IF(Flights[[#This Row],[Arrival Delay]]&gt;15, "Delayed", "On time"))</f>
        <v>On time</v>
      </c>
      <c r="X4888" t="str">
        <f>IF(Flights[[#This Row],[Status]]&lt;&gt;"Delayed","", IF(Flights[[#This Row],[Arrival Delay]]&gt;120, "Severe", IF(Flights[[#This Row],[Arrival Delay]]&gt;60, "Major", "Moderate")))</f>
        <v/>
      </c>
      <c r="Y4888" t="b">
        <v>0</v>
      </c>
      <c r="AA4888" t="str">
        <f>IF(OR(AND(Flights[[#This Row],[Status]]="Cancelled", Flights[[#This Row],[Cancellation Reason]]="Airline/Carrier"), Flights[[#This Row],[Delay Type]]="Severe"), "Yes", "No")</f>
        <v>No</v>
      </c>
    </row>
    <row r="4889" spans="1:27" x14ac:dyDescent="0.3">
      <c r="A4889" s="3">
        <v>42361</v>
      </c>
      <c r="B4889" s="22">
        <f>WEEKNUM(Flights[[#This Row],[Date]], 1)</f>
        <v>52</v>
      </c>
      <c r="C4889" s="22">
        <f>WEEKDAY(Flights[[#This Row],[Date]],1)</f>
        <v>4</v>
      </c>
      <c r="D4889" t="s">
        <v>183</v>
      </c>
      <c r="E4889" t="s">
        <v>1987</v>
      </c>
      <c r="F4889" t="s">
        <v>0</v>
      </c>
      <c r="G4889" t="s">
        <v>2</v>
      </c>
      <c r="H4889" t="str">
        <f>_xlfn.XLOOKUP(Flights[[#This Row],[Destination]], Airports!$A$2:$A$78, Airports!$D$2:$D$78)</f>
        <v>Miami</v>
      </c>
      <c r="I4889" t="str" cm="1">
        <f t="array" ref="I4889">_xlfn.XLOOKUP(Flights[[#This Row],[Destination]],_xlfn._TRO_TRAILING( Airports!A:A),_xlfn._TRO_TRAILING( Airports!E:E), "Not found")</f>
        <v>FL</v>
      </c>
      <c r="J4889" s="1">
        <v>0.99652777777777779</v>
      </c>
      <c r="K4889" s="22">
        <f>HOUR(Flights[[#This Row],[Scheduled Departure]])</f>
        <v>23</v>
      </c>
      <c r="L4889" s="1">
        <v>0.99305555555555558</v>
      </c>
      <c r="M4889">
        <f>(L4889-J4889)*24*60</f>
        <v>-4.9999999999999822</v>
      </c>
      <c r="N4889" s="16">
        <f>Flights[[#This Row],[Length (min)]]/60</f>
        <v>4.8833333333333337</v>
      </c>
      <c r="O4889">
        <v>293</v>
      </c>
      <c r="P4889">
        <v>2342</v>
      </c>
      <c r="Q4889" s="18">
        <f>IFERROR(Flights[[#This Row],[Distance]]/Flights[[#This Row],[Length (hr)]], "")</f>
        <v>479.59044368600678</v>
      </c>
      <c r="R4889" s="1">
        <v>0.32500000000000001</v>
      </c>
      <c r="S4889" s="1" t="str">
        <f>IF(Flights[[#This Row],[Length (hr)]]&lt;2, "No meal", IF(Flights[[#This Row],[Length (hr)]]&lt;3.5, "Light meal", "Full meal"))</f>
        <v>Full meal</v>
      </c>
      <c r="T4889" s="1" t="str">
        <f>IF(AND(Flights[[#This Row],[Airline]]="US Airways", Flights[[#This Row],[Meal]]="Full Meal"), "Yes", "No")</f>
        <v>No</v>
      </c>
      <c r="U4889" s="1">
        <v>0.3215277777777778</v>
      </c>
      <c r="V4889">
        <v>-5</v>
      </c>
      <c r="W4889" s="1" t="str">
        <f>IF(Flights[[#This Row],[Arrival Delay]] = "", "Cancelled", IF(Flights[[#This Row],[Arrival Delay]]&gt;15, "Delayed", "On time"))</f>
        <v>On time</v>
      </c>
      <c r="X4889" t="str">
        <f>IF(Flights[[#This Row],[Status]]&lt;&gt;"Delayed","", IF(Flights[[#This Row],[Arrival Delay]]&gt;120, "Severe", IF(Flights[[#This Row],[Arrival Delay]]&gt;60, "Major", "Moderate")))</f>
        <v/>
      </c>
      <c r="Y4889" t="b">
        <v>0</v>
      </c>
      <c r="AA4889" t="str">
        <f>IF(OR(AND(Flights[[#This Row],[Status]]="Cancelled", Flights[[#This Row],[Cancellation Reason]]="Airline/Carrier"), Flights[[#This Row],[Delay Type]]="Severe"), "Yes", "No")</f>
        <v>No</v>
      </c>
    </row>
    <row r="4890" spans="1:27" x14ac:dyDescent="0.3">
      <c r="A4890" s="3">
        <v>42362</v>
      </c>
      <c r="B4890" s="22">
        <f>WEEKNUM(Flights[[#This Row],[Date]], 1)</f>
        <v>52</v>
      </c>
      <c r="C4890" s="22">
        <f>WEEKDAY(Flights[[#This Row],[Date]],1)</f>
        <v>5</v>
      </c>
      <c r="D4890" t="s">
        <v>1971</v>
      </c>
      <c r="E4890" t="s">
        <v>1990</v>
      </c>
      <c r="F4890" t="s">
        <v>0</v>
      </c>
      <c r="G4890" t="s">
        <v>4</v>
      </c>
      <c r="H4890" t="str">
        <f>_xlfn.XLOOKUP(Flights[[#This Row],[Destination]], Airports!$A$2:$A$78, Airports!$D$2:$D$78)</f>
        <v>Chicago</v>
      </c>
      <c r="I4890" t="str" cm="1">
        <f t="array" ref="I4890">_xlfn.XLOOKUP(Flights[[#This Row],[Destination]],_xlfn._TRO_TRAILING( Airports!A:A),_xlfn._TRO_TRAILING( Airports!E:E), "Not found")</f>
        <v>IL</v>
      </c>
      <c r="J4890" s="1">
        <v>0.27638888888888891</v>
      </c>
      <c r="K4890" s="22">
        <f>HOUR(Flights[[#This Row],[Scheduled Departure]])</f>
        <v>6</v>
      </c>
      <c r="L4890" s="1">
        <v>0.26805555555555555</v>
      </c>
      <c r="M4890">
        <f>(L4890-J4890)*24*60</f>
        <v>-12.000000000000037</v>
      </c>
      <c r="N4890" s="16">
        <f>Flights[[#This Row],[Length (min)]]/60</f>
        <v>3.3</v>
      </c>
      <c r="O4890">
        <v>198</v>
      </c>
      <c r="P4890">
        <v>1744</v>
      </c>
      <c r="Q4890" s="18">
        <f>IFERROR(Flights[[#This Row],[Distance]]/Flights[[#This Row],[Length (hr)]], "")</f>
        <v>528.4848484848485</v>
      </c>
      <c r="R4890" s="1">
        <v>0.53541666666666665</v>
      </c>
      <c r="S4890" s="1" t="str">
        <f>IF(Flights[[#This Row],[Length (hr)]]&lt;2, "No meal", IF(Flights[[#This Row],[Length (hr)]]&lt;3.5, "Light meal", "Full meal"))</f>
        <v>Light meal</v>
      </c>
      <c r="T4890" s="1" t="str">
        <f>IF(AND(Flights[[#This Row],[Airline]]="US Airways", Flights[[#This Row],[Meal]]="Full Meal"), "Yes", "No")</f>
        <v>No</v>
      </c>
      <c r="U4890" s="1">
        <v>0.48888888888888887</v>
      </c>
      <c r="V4890">
        <v>-67</v>
      </c>
      <c r="W4890" s="1" t="str">
        <f>IF(Flights[[#This Row],[Arrival Delay]] = "", "Cancelled", IF(Flights[[#This Row],[Arrival Delay]]&gt;15, "Delayed", "On time"))</f>
        <v>On time</v>
      </c>
      <c r="X4890" t="str">
        <f>IF(Flights[[#This Row],[Status]]&lt;&gt;"Delayed","", IF(Flights[[#This Row],[Arrival Delay]]&gt;120, "Severe", IF(Flights[[#This Row],[Arrival Delay]]&gt;60, "Major", "Moderate")))</f>
        <v/>
      </c>
      <c r="Y4890" t="b">
        <v>0</v>
      </c>
      <c r="AA4890" t="str">
        <f>IF(OR(AND(Flights[[#This Row],[Status]]="Cancelled", Flights[[#This Row],[Cancellation Reason]]="Airline/Carrier"), Flights[[#This Row],[Delay Type]]="Severe"), "Yes", "No")</f>
        <v>No</v>
      </c>
    </row>
    <row r="4891" spans="1:27" x14ac:dyDescent="0.3">
      <c r="A4891" s="3">
        <v>42362</v>
      </c>
      <c r="B4891" s="22">
        <f>WEEKNUM(Flights[[#This Row],[Date]], 1)</f>
        <v>52</v>
      </c>
      <c r="C4891" s="22">
        <f>WEEKDAY(Flights[[#This Row],[Date]],1)</f>
        <v>5</v>
      </c>
      <c r="D4891" t="s">
        <v>1425</v>
      </c>
      <c r="E4891" t="s">
        <v>1990</v>
      </c>
      <c r="F4891" t="s">
        <v>0</v>
      </c>
      <c r="G4891" t="s">
        <v>281</v>
      </c>
      <c r="H4891" t="str">
        <f>_xlfn.XLOOKUP(Flights[[#This Row],[Destination]], Airports!$A$2:$A$78, Airports!$D$2:$D$78)</f>
        <v>Newark</v>
      </c>
      <c r="I4891" t="str" cm="1">
        <f t="array" ref="I4891">_xlfn.XLOOKUP(Flights[[#This Row],[Destination]],_xlfn._TRO_TRAILING( Airports!A:A),_xlfn._TRO_TRAILING( Airports!E:E), "Not found")</f>
        <v>NJ</v>
      </c>
      <c r="J4891" s="1">
        <v>0.32916666666666666</v>
      </c>
      <c r="K4891" s="22">
        <f>HOUR(Flights[[#This Row],[Scheduled Departure]])</f>
        <v>7</v>
      </c>
      <c r="L4891" s="1">
        <v>0.32569444444444445</v>
      </c>
      <c r="M4891">
        <f>(L4891-J4891)*24*60</f>
        <v>-4.9999999999999822</v>
      </c>
      <c r="N4891" s="16">
        <f>Flights[[#This Row],[Length (min)]]/60</f>
        <v>4.5</v>
      </c>
      <c r="O4891">
        <v>270</v>
      </c>
      <c r="P4891">
        <v>2454</v>
      </c>
      <c r="Q4891" s="18">
        <f>IFERROR(Flights[[#This Row],[Distance]]/Flights[[#This Row],[Length (hr)]], "")</f>
        <v>545.33333333333337</v>
      </c>
      <c r="R4891" s="1">
        <v>0.67569444444444449</v>
      </c>
      <c r="S4891" s="1" t="str">
        <f>IF(Flights[[#This Row],[Length (hr)]]&lt;2, "No meal", IF(Flights[[#This Row],[Length (hr)]]&lt;3.5, "Light meal", "Full meal"))</f>
        <v>Full meal</v>
      </c>
      <c r="T4891" s="1" t="str">
        <f>IF(AND(Flights[[#This Row],[Airline]]="US Airways", Flights[[#This Row],[Meal]]="Full Meal"), "Yes", "No")</f>
        <v>No</v>
      </c>
      <c r="U4891" s="1">
        <v>0.6381944444444444</v>
      </c>
      <c r="V4891">
        <v>-54</v>
      </c>
      <c r="W4891" s="1" t="str">
        <f>IF(Flights[[#This Row],[Arrival Delay]] = "", "Cancelled", IF(Flights[[#This Row],[Arrival Delay]]&gt;15, "Delayed", "On time"))</f>
        <v>On time</v>
      </c>
      <c r="X4891" t="str">
        <f>IF(Flights[[#This Row],[Status]]&lt;&gt;"Delayed","", IF(Flights[[#This Row],[Arrival Delay]]&gt;120, "Severe", IF(Flights[[#This Row],[Arrival Delay]]&gt;60, "Major", "Moderate")))</f>
        <v/>
      </c>
      <c r="Y4891" t="b">
        <v>0</v>
      </c>
      <c r="AA4891" t="str">
        <f>IF(OR(AND(Flights[[#This Row],[Status]]="Cancelled", Flights[[#This Row],[Cancellation Reason]]="Airline/Carrier"), Flights[[#This Row],[Delay Type]]="Severe"), "Yes", "No")</f>
        <v>No</v>
      </c>
    </row>
    <row r="4892" spans="1:27" x14ac:dyDescent="0.3">
      <c r="A4892" s="3">
        <v>42362</v>
      </c>
      <c r="B4892" s="22">
        <f>WEEKNUM(Flights[[#This Row],[Date]], 1)</f>
        <v>52</v>
      </c>
      <c r="C4892" s="22">
        <f>WEEKDAY(Flights[[#This Row],[Date]],1)</f>
        <v>5</v>
      </c>
      <c r="D4892" t="s">
        <v>235</v>
      </c>
      <c r="E4892" t="s">
        <v>1987</v>
      </c>
      <c r="F4892" t="s">
        <v>0</v>
      </c>
      <c r="G4892" t="s">
        <v>28</v>
      </c>
      <c r="H4892" t="str">
        <f>_xlfn.XLOOKUP(Flights[[#This Row],[Destination]], Airports!$A$2:$A$78, Airports!$D$2:$D$78)</f>
        <v>Philadelphia</v>
      </c>
      <c r="I4892" t="str" cm="1">
        <f t="array" ref="I4892">_xlfn.XLOOKUP(Flights[[#This Row],[Destination]],_xlfn._TRO_TRAILING( Airports!A:A),_xlfn._TRO_TRAILING( Airports!E:E), "Not found")</f>
        <v>PA</v>
      </c>
      <c r="J4892" s="1">
        <v>0.36458333333333331</v>
      </c>
      <c r="K4892" s="22">
        <f>HOUR(Flights[[#This Row],[Scheduled Departure]])</f>
        <v>8</v>
      </c>
      <c r="L4892" s="1">
        <v>0.36875000000000002</v>
      </c>
      <c r="M4892">
        <f>(L4892-J4892)*24*60</f>
        <v>6.0000000000000586</v>
      </c>
      <c r="N4892" s="16">
        <f>Flights[[#This Row],[Length (min)]]/60</f>
        <v>4.7333333333333334</v>
      </c>
      <c r="O4892">
        <v>284</v>
      </c>
      <c r="P4892">
        <v>2402</v>
      </c>
      <c r="Q4892" s="18">
        <f>IFERROR(Flights[[#This Row],[Distance]]/Flights[[#This Row],[Length (hr)]], "")</f>
        <v>507.46478873239437</v>
      </c>
      <c r="R4892" s="1">
        <v>0.70972222222222225</v>
      </c>
      <c r="S4892" s="1" t="str">
        <f>IF(Flights[[#This Row],[Length (hr)]]&lt;2, "No meal", IF(Flights[[#This Row],[Length (hr)]]&lt;3.5, "Light meal", "Full meal"))</f>
        <v>Full meal</v>
      </c>
      <c r="T4892" s="1" t="str">
        <f>IF(AND(Flights[[#This Row],[Airline]]="US Airways", Flights[[#This Row],[Meal]]="Full Meal"), "Yes", "No")</f>
        <v>No</v>
      </c>
      <c r="U4892" s="1">
        <v>0.69097222222222221</v>
      </c>
      <c r="V4892">
        <v>-27</v>
      </c>
      <c r="W4892" s="1" t="str">
        <f>IF(Flights[[#This Row],[Arrival Delay]] = "", "Cancelled", IF(Flights[[#This Row],[Arrival Delay]]&gt;15, "Delayed", "On time"))</f>
        <v>On time</v>
      </c>
      <c r="X4892" t="str">
        <f>IF(Flights[[#This Row],[Status]]&lt;&gt;"Delayed","", IF(Flights[[#This Row],[Arrival Delay]]&gt;120, "Severe", IF(Flights[[#This Row],[Arrival Delay]]&gt;60, "Major", "Moderate")))</f>
        <v/>
      </c>
      <c r="Y4892" t="b">
        <v>0</v>
      </c>
      <c r="AA4892" t="str">
        <f>IF(OR(AND(Flights[[#This Row],[Status]]="Cancelled", Flights[[#This Row],[Cancellation Reason]]="Airline/Carrier"), Flights[[#This Row],[Delay Type]]="Severe"), "Yes", "No")</f>
        <v>No</v>
      </c>
    </row>
    <row r="4893" spans="1:27" x14ac:dyDescent="0.3">
      <c r="A4893" s="3">
        <v>42362</v>
      </c>
      <c r="B4893" s="22">
        <f>WEEKNUM(Flights[[#This Row],[Date]], 1)</f>
        <v>52</v>
      </c>
      <c r="C4893" s="22">
        <f>WEEKDAY(Flights[[#This Row],[Date]],1)</f>
        <v>5</v>
      </c>
      <c r="D4893" t="s">
        <v>55</v>
      </c>
      <c r="E4893" t="s">
        <v>1987</v>
      </c>
      <c r="F4893" t="s">
        <v>0</v>
      </c>
      <c r="G4893" t="s">
        <v>21</v>
      </c>
      <c r="H4893" t="str">
        <f>_xlfn.XLOOKUP(Flights[[#This Row],[Destination]], Airports!$A$2:$A$78, Airports!$D$2:$D$78)</f>
        <v>Lihue</v>
      </c>
      <c r="I4893" t="str" cm="1">
        <f t="array" ref="I4893">_xlfn.XLOOKUP(Flights[[#This Row],[Destination]],_xlfn._TRO_TRAILING( Airports!A:A),_xlfn._TRO_TRAILING( Airports!E:E), "Not found")</f>
        <v>HI</v>
      </c>
      <c r="J4893" s="1">
        <v>0.38541666666666669</v>
      </c>
      <c r="K4893" s="22">
        <f>HOUR(Flights[[#This Row],[Scheduled Departure]])</f>
        <v>9</v>
      </c>
      <c r="L4893" s="1">
        <v>0.38194444444444442</v>
      </c>
      <c r="M4893">
        <f>(L4893-J4893)*24*60</f>
        <v>-5.0000000000000622</v>
      </c>
      <c r="N4893" s="16">
        <f>Flights[[#This Row],[Length (min)]]/60</f>
        <v>6.05</v>
      </c>
      <c r="O4893">
        <v>363</v>
      </c>
      <c r="P4893">
        <v>2615</v>
      </c>
      <c r="Q4893" s="18">
        <f>IFERROR(Flights[[#This Row],[Distance]]/Flights[[#This Row],[Length (hr)]], "")</f>
        <v>432.23140495867767</v>
      </c>
      <c r="R4893" s="1">
        <v>0.56041666666666667</v>
      </c>
      <c r="S4893" s="1" t="str">
        <f>IF(Flights[[#This Row],[Length (hr)]]&lt;2, "No meal", IF(Flights[[#This Row],[Length (hr)]]&lt;3.5, "Light meal", "Full meal"))</f>
        <v>Full meal</v>
      </c>
      <c r="T4893" s="1" t="str">
        <f>IF(AND(Flights[[#This Row],[Airline]]="US Airways", Flights[[#This Row],[Meal]]="Full Meal"), "Yes", "No")</f>
        <v>No</v>
      </c>
      <c r="U4893" s="1">
        <v>0.55069444444444449</v>
      </c>
      <c r="V4893">
        <v>-14</v>
      </c>
      <c r="W4893" s="1" t="str">
        <f>IF(Flights[[#This Row],[Arrival Delay]] = "", "Cancelled", IF(Flights[[#This Row],[Arrival Delay]]&gt;15, "Delayed", "On time"))</f>
        <v>On time</v>
      </c>
      <c r="X4893" t="str">
        <f>IF(Flights[[#This Row],[Status]]&lt;&gt;"Delayed","", IF(Flights[[#This Row],[Arrival Delay]]&gt;120, "Severe", IF(Flights[[#This Row],[Arrival Delay]]&gt;60, "Major", "Moderate")))</f>
        <v/>
      </c>
      <c r="Y4893" t="b">
        <v>0</v>
      </c>
      <c r="AA4893" t="str">
        <f>IF(OR(AND(Flights[[#This Row],[Status]]="Cancelled", Flights[[#This Row],[Cancellation Reason]]="Airline/Carrier"), Flights[[#This Row],[Delay Type]]="Severe"), "Yes", "No")</f>
        <v>No</v>
      </c>
    </row>
    <row r="4894" spans="1:27" x14ac:dyDescent="0.3">
      <c r="A4894" s="3">
        <v>42362</v>
      </c>
      <c r="B4894" s="22">
        <f>WEEKNUM(Flights[[#This Row],[Date]], 1)</f>
        <v>52</v>
      </c>
      <c r="C4894" s="22">
        <f>WEEKDAY(Flights[[#This Row],[Date]],1)</f>
        <v>5</v>
      </c>
      <c r="D4894" t="s">
        <v>1973</v>
      </c>
      <c r="E4894" t="s">
        <v>1989</v>
      </c>
      <c r="F4894" t="s">
        <v>0</v>
      </c>
      <c r="G4894" t="s">
        <v>17</v>
      </c>
      <c r="H4894" t="str">
        <f>_xlfn.XLOOKUP(Flights[[#This Row],[Destination]], Airports!$A$2:$A$78, Airports!$D$2:$D$78)</f>
        <v>Honolulu</v>
      </c>
      <c r="I4894" t="str" cm="1">
        <f t="array" ref="I4894">_xlfn.XLOOKUP(Flights[[#This Row],[Destination]],_xlfn._TRO_TRAILING( Airports!A:A),_xlfn._TRO_TRAILING( Airports!E:E), "Not found")</f>
        <v>HI</v>
      </c>
      <c r="J4894" s="1">
        <v>0.42708333333333331</v>
      </c>
      <c r="K4894" s="22">
        <f>HOUR(Flights[[#This Row],[Scheduled Departure]])</f>
        <v>10</v>
      </c>
      <c r="L4894" s="1">
        <v>0.42916666666666664</v>
      </c>
      <c r="M4894">
        <f>(L4894-J4894)*24*60</f>
        <v>2.9999999999999893</v>
      </c>
      <c r="N4894" s="16">
        <f>Flights[[#This Row],[Length (min)]]/60</f>
        <v>5.583333333333333</v>
      </c>
      <c r="O4894">
        <v>335</v>
      </c>
      <c r="P4894">
        <v>2556</v>
      </c>
      <c r="Q4894" s="18">
        <f>IFERROR(Flights[[#This Row],[Distance]]/Flights[[#This Row],[Length (hr)]], "")</f>
        <v>457.79104477611941</v>
      </c>
      <c r="R4894" s="1">
        <v>0.59027777777777779</v>
      </c>
      <c r="S4894" s="1" t="str">
        <f>IF(Flights[[#This Row],[Length (hr)]]&lt;2, "No meal", IF(Flights[[#This Row],[Length (hr)]]&lt;3.5, "Light meal", "Full meal"))</f>
        <v>Full meal</v>
      </c>
      <c r="T4894" s="1" t="str">
        <f>IF(AND(Flights[[#This Row],[Airline]]="US Airways", Flights[[#This Row],[Meal]]="Full Meal"), "Yes", "No")</f>
        <v>No</v>
      </c>
      <c r="U4894" s="1">
        <v>0.57847222222222228</v>
      </c>
      <c r="V4894">
        <v>-17</v>
      </c>
      <c r="W4894" s="1" t="str">
        <f>IF(Flights[[#This Row],[Arrival Delay]] = "", "Cancelled", IF(Flights[[#This Row],[Arrival Delay]]&gt;15, "Delayed", "On time"))</f>
        <v>On time</v>
      </c>
      <c r="X4894" t="str">
        <f>IF(Flights[[#This Row],[Status]]&lt;&gt;"Delayed","", IF(Flights[[#This Row],[Arrival Delay]]&gt;120, "Severe", IF(Flights[[#This Row],[Arrival Delay]]&gt;60, "Major", "Moderate")))</f>
        <v/>
      </c>
      <c r="Y4894" t="b">
        <v>0</v>
      </c>
      <c r="AA4894" t="str">
        <f>IF(OR(AND(Flights[[#This Row],[Status]]="Cancelled", Flights[[#This Row],[Cancellation Reason]]="Airline/Carrier"), Flights[[#This Row],[Delay Type]]="Severe"), "Yes", "No")</f>
        <v>No</v>
      </c>
    </row>
    <row r="4895" spans="1:27" x14ac:dyDescent="0.3">
      <c r="A4895" s="3">
        <v>42362</v>
      </c>
      <c r="B4895" s="22">
        <f>WEEKNUM(Flights[[#This Row],[Date]], 1)</f>
        <v>52</v>
      </c>
      <c r="C4895" s="22">
        <f>WEEKDAY(Flights[[#This Row],[Date]],1)</f>
        <v>5</v>
      </c>
      <c r="D4895" t="s">
        <v>1985</v>
      </c>
      <c r="E4895" t="s">
        <v>1995</v>
      </c>
      <c r="F4895" t="s">
        <v>0</v>
      </c>
      <c r="G4895" t="s">
        <v>290</v>
      </c>
      <c r="H4895" t="str">
        <f>_xlfn.XLOOKUP(Flights[[#This Row],[Destination]], Airports!$A$2:$A$78, Airports!$D$2:$D$78)</f>
        <v>Houston</v>
      </c>
      <c r="I4895" t="str" cm="1">
        <f t="array" ref="I4895">_xlfn.XLOOKUP(Flights[[#This Row],[Destination]],_xlfn._TRO_TRAILING( Airports!A:A),_xlfn._TRO_TRAILING( Airports!E:E), "Not found")</f>
        <v>TX</v>
      </c>
      <c r="J4895" s="1">
        <v>0.43055555555555558</v>
      </c>
      <c r="K4895" s="22">
        <f>HOUR(Flights[[#This Row],[Scheduled Departure]])</f>
        <v>10</v>
      </c>
      <c r="L4895" s="1">
        <v>0.46180555555555558</v>
      </c>
      <c r="M4895">
        <f>(L4895-J4895)*24*60</f>
        <v>45</v>
      </c>
      <c r="N4895" s="16">
        <f>Flights[[#This Row],[Length (min)]]/60</f>
        <v>2.7666666666666666</v>
      </c>
      <c r="O4895">
        <v>166</v>
      </c>
      <c r="P4895">
        <v>1390</v>
      </c>
      <c r="Q4895" s="18">
        <f>IFERROR(Flights[[#This Row],[Distance]]/Flights[[#This Row],[Length (hr)]], "")</f>
        <v>502.40963855421688</v>
      </c>
      <c r="R4895" s="1">
        <v>0.64236111111111116</v>
      </c>
      <c r="S4895" s="1" t="str">
        <f>IF(Flights[[#This Row],[Length (hr)]]&lt;2, "No meal", IF(Flights[[#This Row],[Length (hr)]]&lt;3.5, "Light meal", "Full meal"))</f>
        <v>Light meal</v>
      </c>
      <c r="T4895" s="1" t="str">
        <f>IF(AND(Flights[[#This Row],[Airline]]="US Airways", Flights[[#This Row],[Meal]]="Full Meal"), "Yes", "No")</f>
        <v>No</v>
      </c>
      <c r="U4895" s="1">
        <v>0.66041666666666665</v>
      </c>
      <c r="V4895">
        <v>26</v>
      </c>
      <c r="W4895" s="1" t="str">
        <f>IF(Flights[[#This Row],[Arrival Delay]] = "", "Cancelled", IF(Flights[[#This Row],[Arrival Delay]]&gt;15, "Delayed", "On time"))</f>
        <v>Delayed</v>
      </c>
      <c r="X4895" t="str">
        <f>IF(Flights[[#This Row],[Status]]&lt;&gt;"Delayed","", IF(Flights[[#This Row],[Arrival Delay]]&gt;120, "Severe", IF(Flights[[#This Row],[Arrival Delay]]&gt;60, "Major", "Moderate")))</f>
        <v>Moderate</v>
      </c>
      <c r="Y4895" t="b">
        <v>0</v>
      </c>
      <c r="AA4895" t="str">
        <f>IF(OR(AND(Flights[[#This Row],[Status]]="Cancelled", Flights[[#This Row],[Cancellation Reason]]="Airline/Carrier"), Flights[[#This Row],[Delay Type]]="Severe"), "Yes", "No")</f>
        <v>No</v>
      </c>
    </row>
    <row r="4896" spans="1:27" x14ac:dyDescent="0.3">
      <c r="A4896" s="3">
        <v>42362</v>
      </c>
      <c r="B4896" s="22">
        <f>WEEKNUM(Flights[[#This Row],[Date]], 1)</f>
        <v>52</v>
      </c>
      <c r="C4896" s="22">
        <f>WEEKDAY(Flights[[#This Row],[Date]],1)</f>
        <v>5</v>
      </c>
      <c r="D4896" t="s">
        <v>1138</v>
      </c>
      <c r="E4896" t="s">
        <v>1990</v>
      </c>
      <c r="F4896" t="s">
        <v>0</v>
      </c>
      <c r="G4896" t="s">
        <v>17</v>
      </c>
      <c r="H4896" t="str">
        <f>_xlfn.XLOOKUP(Flights[[#This Row],[Destination]], Airports!$A$2:$A$78, Airports!$D$2:$D$78)</f>
        <v>Honolulu</v>
      </c>
      <c r="I4896" t="str" cm="1">
        <f t="array" ref="I4896">_xlfn.XLOOKUP(Flights[[#This Row],[Destination]],_xlfn._TRO_TRAILING( Airports!A:A),_xlfn._TRO_TRAILING( Airports!E:E), "Not found")</f>
        <v>HI</v>
      </c>
      <c r="J4896" s="1">
        <v>0.46319444444444446</v>
      </c>
      <c r="K4896" s="22">
        <f>HOUR(Flights[[#This Row],[Scheduled Departure]])</f>
        <v>11</v>
      </c>
      <c r="L4896" s="1">
        <v>0.51666666666666672</v>
      </c>
      <c r="M4896">
        <f>(L4896-J4896)*24*60</f>
        <v>77.000000000000043</v>
      </c>
      <c r="N4896" s="16">
        <f>Flights[[#This Row],[Length (min)]]/60</f>
        <v>5.7833333333333332</v>
      </c>
      <c r="O4896">
        <v>347</v>
      </c>
      <c r="P4896">
        <v>2556</v>
      </c>
      <c r="Q4896" s="18">
        <f>IFERROR(Flights[[#This Row],[Distance]]/Flights[[#This Row],[Length (hr)]], "")</f>
        <v>441.95965417867438</v>
      </c>
      <c r="R4896" s="1">
        <v>0.63541666666666663</v>
      </c>
      <c r="S4896" s="1" t="str">
        <f>IF(Flights[[#This Row],[Length (hr)]]&lt;2, "No meal", IF(Flights[[#This Row],[Length (hr)]]&lt;3.5, "Light meal", "Full meal"))</f>
        <v>Full meal</v>
      </c>
      <c r="T4896" s="1" t="str">
        <f>IF(AND(Flights[[#This Row],[Airline]]="US Airways", Flights[[#This Row],[Meal]]="Full Meal"), "Yes", "No")</f>
        <v>No</v>
      </c>
      <c r="U4896" s="1">
        <v>0.6743055555555556</v>
      </c>
      <c r="V4896">
        <v>56</v>
      </c>
      <c r="W4896" s="1" t="str">
        <f>IF(Flights[[#This Row],[Arrival Delay]] = "", "Cancelled", IF(Flights[[#This Row],[Arrival Delay]]&gt;15, "Delayed", "On time"))</f>
        <v>Delayed</v>
      </c>
      <c r="X4896" t="str">
        <f>IF(Flights[[#This Row],[Status]]&lt;&gt;"Delayed","", IF(Flights[[#This Row],[Arrival Delay]]&gt;120, "Severe", IF(Flights[[#This Row],[Arrival Delay]]&gt;60, "Major", "Moderate")))</f>
        <v>Moderate</v>
      </c>
      <c r="Y4896" t="b">
        <v>0</v>
      </c>
      <c r="AA4896" t="str">
        <f>IF(OR(AND(Flights[[#This Row],[Status]]="Cancelled", Flights[[#This Row],[Cancellation Reason]]="Airline/Carrier"), Flights[[#This Row],[Delay Type]]="Severe"), "Yes", "No")</f>
        <v>No</v>
      </c>
    </row>
    <row r="4897" spans="1:27" x14ac:dyDescent="0.3">
      <c r="A4897" s="3">
        <v>42362</v>
      </c>
      <c r="B4897" s="22">
        <f>WEEKNUM(Flights[[#This Row],[Date]], 1)</f>
        <v>52</v>
      </c>
      <c r="C4897" s="22">
        <f>WEEKDAY(Flights[[#This Row],[Date]],1)</f>
        <v>5</v>
      </c>
      <c r="D4897" t="s">
        <v>554</v>
      </c>
      <c r="E4897" t="s">
        <v>1996</v>
      </c>
      <c r="F4897" t="s">
        <v>0</v>
      </c>
      <c r="G4897" t="s">
        <v>9</v>
      </c>
      <c r="H4897" t="str">
        <f>_xlfn.XLOOKUP(Flights[[#This Row],[Destination]], Airports!$A$2:$A$78, Airports!$D$2:$D$78)</f>
        <v>San Francisco</v>
      </c>
      <c r="I4897" t="str" cm="1">
        <f t="array" ref="I4897">_xlfn.XLOOKUP(Flights[[#This Row],[Destination]],_xlfn._TRO_TRAILING( Airports!A:A),_xlfn._TRO_TRAILING( Airports!E:E), "Not found")</f>
        <v>CA</v>
      </c>
      <c r="J4897" s="1">
        <v>0.65972222222222221</v>
      </c>
      <c r="K4897" s="22">
        <f>HOUR(Flights[[#This Row],[Scheduled Departure]])</f>
        <v>15</v>
      </c>
      <c r="L4897" s="1">
        <v>0.6875</v>
      </c>
      <c r="M4897">
        <f>(L4897-J4897)*24*60</f>
        <v>40.000000000000014</v>
      </c>
      <c r="N4897" s="16">
        <f>Flights[[#This Row],[Length (min)]]/60</f>
        <v>1.4666666666666666</v>
      </c>
      <c r="O4897">
        <v>88</v>
      </c>
      <c r="P4897">
        <v>337</v>
      </c>
      <c r="Q4897" s="18">
        <f>IFERROR(Flights[[#This Row],[Distance]]/Flights[[#This Row],[Length (hr)]], "")</f>
        <v>229.77272727272728</v>
      </c>
      <c r="R4897" s="1">
        <v>0.71180555555555558</v>
      </c>
      <c r="S4897" s="1" t="str">
        <f>IF(Flights[[#This Row],[Length (hr)]]&lt;2, "No meal", IF(Flights[[#This Row],[Length (hr)]]&lt;3.5, "Light meal", "Full meal"))</f>
        <v>No meal</v>
      </c>
      <c r="T4897" s="1" t="str">
        <f>IF(AND(Flights[[#This Row],[Airline]]="US Airways", Flights[[#This Row],[Meal]]="Full Meal"), "Yes", "No")</f>
        <v>No</v>
      </c>
      <c r="U4897" s="1">
        <v>0.74861111111111112</v>
      </c>
      <c r="V4897">
        <v>53</v>
      </c>
      <c r="W4897" s="1" t="str">
        <f>IF(Flights[[#This Row],[Arrival Delay]] = "", "Cancelled", IF(Flights[[#This Row],[Arrival Delay]]&gt;15, "Delayed", "On time"))</f>
        <v>Delayed</v>
      </c>
      <c r="X4897" t="str">
        <f>IF(Flights[[#This Row],[Status]]&lt;&gt;"Delayed","", IF(Flights[[#This Row],[Arrival Delay]]&gt;120, "Severe", IF(Flights[[#This Row],[Arrival Delay]]&gt;60, "Major", "Moderate")))</f>
        <v>Moderate</v>
      </c>
      <c r="Y4897" t="b">
        <v>0</v>
      </c>
      <c r="AA4897" t="str">
        <f>IF(OR(AND(Flights[[#This Row],[Status]]="Cancelled", Flights[[#This Row],[Cancellation Reason]]="Airline/Carrier"), Flights[[#This Row],[Delay Type]]="Severe"), "Yes", "No")</f>
        <v>No</v>
      </c>
    </row>
    <row r="4898" spans="1:27" x14ac:dyDescent="0.3">
      <c r="A4898" s="3">
        <v>42362</v>
      </c>
      <c r="B4898" s="22">
        <f>WEEKNUM(Flights[[#This Row],[Date]], 1)</f>
        <v>52</v>
      </c>
      <c r="C4898" s="22">
        <f>WEEKDAY(Flights[[#This Row],[Date]],1)</f>
        <v>5</v>
      </c>
      <c r="D4898" t="s">
        <v>1986</v>
      </c>
      <c r="E4898" t="s">
        <v>1995</v>
      </c>
      <c r="F4898" t="s">
        <v>0</v>
      </c>
      <c r="G4898" t="s">
        <v>347</v>
      </c>
      <c r="H4898" t="str">
        <f>_xlfn.XLOOKUP(Flights[[#This Row],[Destination]], Airports!$A$2:$A$78, Airports!$D$2:$D$78)</f>
        <v>San Jose</v>
      </c>
      <c r="I4898" t="str" cm="1">
        <f t="array" ref="I4898">_xlfn.XLOOKUP(Flights[[#This Row],[Destination]],_xlfn._TRO_TRAILING( Airports!A:A),_xlfn._TRO_TRAILING( Airports!E:E), "Not found")</f>
        <v>CA</v>
      </c>
      <c r="J4898" s="1">
        <v>0.74652777777777779</v>
      </c>
      <c r="K4898" s="22">
        <f>HOUR(Flights[[#This Row],[Scheduled Departure]])</f>
        <v>17</v>
      </c>
      <c r="L4898" s="1">
        <v>0.7583333333333333</v>
      </c>
      <c r="M4898">
        <f>(L4898-J4898)*24*60</f>
        <v>16.99999999999994</v>
      </c>
      <c r="N4898" s="16">
        <f>Flights[[#This Row],[Length (min)]]/60</f>
        <v>1.2833333333333334</v>
      </c>
      <c r="O4898">
        <v>77</v>
      </c>
      <c r="P4898">
        <v>308</v>
      </c>
      <c r="Q4898" s="18">
        <f>IFERROR(Flights[[#This Row],[Distance]]/Flights[[#This Row],[Length (hr)]], "")</f>
        <v>239.99999999999997</v>
      </c>
      <c r="R4898" s="1">
        <v>0.79166666666666663</v>
      </c>
      <c r="S4898" s="1" t="str">
        <f>IF(Flights[[#This Row],[Length (hr)]]&lt;2, "No meal", IF(Flights[[#This Row],[Length (hr)]]&lt;3.5, "Light meal", "Full meal"))</f>
        <v>No meal</v>
      </c>
      <c r="T4898" s="1" t="str">
        <f>IF(AND(Flights[[#This Row],[Airline]]="US Airways", Flights[[#This Row],[Meal]]="Full Meal"), "Yes", "No")</f>
        <v>No</v>
      </c>
      <c r="U4898" s="1">
        <v>0.81180555555555556</v>
      </c>
      <c r="V4898">
        <v>29</v>
      </c>
      <c r="W4898" s="1" t="str">
        <f>IF(Flights[[#This Row],[Arrival Delay]] = "", "Cancelled", IF(Flights[[#This Row],[Arrival Delay]]&gt;15, "Delayed", "On time"))</f>
        <v>Delayed</v>
      </c>
      <c r="X4898" t="str">
        <f>IF(Flights[[#This Row],[Status]]&lt;&gt;"Delayed","", IF(Flights[[#This Row],[Arrival Delay]]&gt;120, "Severe", IF(Flights[[#This Row],[Arrival Delay]]&gt;60, "Major", "Moderate")))</f>
        <v>Moderate</v>
      </c>
      <c r="Y4898" t="b">
        <v>0</v>
      </c>
      <c r="AA4898" t="str">
        <f>IF(OR(AND(Flights[[#This Row],[Status]]="Cancelled", Flights[[#This Row],[Cancellation Reason]]="Airline/Carrier"), Flights[[#This Row],[Delay Type]]="Severe"), "Yes", "No")</f>
        <v>No</v>
      </c>
    </row>
    <row r="4899" spans="1:27" x14ac:dyDescent="0.3">
      <c r="A4899" s="3">
        <v>42362</v>
      </c>
      <c r="B4899" s="22">
        <f>WEEKNUM(Flights[[#This Row],[Date]], 1)</f>
        <v>52</v>
      </c>
      <c r="C4899" s="22">
        <f>WEEKDAY(Flights[[#This Row],[Date]],1)</f>
        <v>5</v>
      </c>
      <c r="D4899" t="s">
        <v>617</v>
      </c>
      <c r="E4899" t="s">
        <v>1990</v>
      </c>
      <c r="F4899" t="s">
        <v>0</v>
      </c>
      <c r="G4899" t="s">
        <v>20</v>
      </c>
      <c r="H4899" t="str">
        <f>_xlfn.XLOOKUP(Flights[[#This Row],[Destination]], Airports!$A$2:$A$78, Airports!$D$2:$D$78)</f>
        <v>Kahului</v>
      </c>
      <c r="I4899" t="str" cm="1">
        <f t="array" ref="I4899">_xlfn.XLOOKUP(Flights[[#This Row],[Destination]],_xlfn._TRO_TRAILING( Airports!A:A),_xlfn._TRO_TRAILING( Airports!E:E), "Not found")</f>
        <v>HI</v>
      </c>
      <c r="J4899" s="1">
        <v>0.75</v>
      </c>
      <c r="K4899" s="22">
        <f>HOUR(Flights[[#This Row],[Scheduled Departure]])</f>
        <v>18</v>
      </c>
      <c r="L4899" s="1">
        <v>0.76111111111111107</v>
      </c>
      <c r="M4899">
        <f>(L4899-J4899)*24*60</f>
        <v>15.999999999999943</v>
      </c>
      <c r="N4899" s="16">
        <f>Flights[[#This Row],[Length (min)]]/60</f>
        <v>5.666666666666667</v>
      </c>
      <c r="O4899">
        <v>340</v>
      </c>
      <c r="P4899">
        <v>2486</v>
      </c>
      <c r="Q4899" s="18">
        <f>IFERROR(Flights[[#This Row],[Distance]]/Flights[[#This Row],[Length (hr)]], "")</f>
        <v>438.70588235294116</v>
      </c>
      <c r="R4899" s="1">
        <v>0.91319444444444442</v>
      </c>
      <c r="S4899" s="1" t="str">
        <f>IF(Flights[[#This Row],[Length (hr)]]&lt;2, "No meal", IF(Flights[[#This Row],[Length (hr)]]&lt;3.5, "Light meal", "Full meal"))</f>
        <v>Full meal</v>
      </c>
      <c r="T4899" s="1" t="str">
        <f>IF(AND(Flights[[#This Row],[Airline]]="US Airways", Flights[[#This Row],[Meal]]="Full Meal"), "Yes", "No")</f>
        <v>No</v>
      </c>
      <c r="U4899" s="1">
        <v>0.91388888888888886</v>
      </c>
      <c r="V4899">
        <v>1</v>
      </c>
      <c r="W4899" s="1" t="str">
        <f>IF(Flights[[#This Row],[Arrival Delay]] = "", "Cancelled", IF(Flights[[#This Row],[Arrival Delay]]&gt;15, "Delayed", "On time"))</f>
        <v>On time</v>
      </c>
      <c r="X4899" t="str">
        <f>IF(Flights[[#This Row],[Status]]&lt;&gt;"Delayed","", IF(Flights[[#This Row],[Arrival Delay]]&gt;120, "Severe", IF(Flights[[#This Row],[Arrival Delay]]&gt;60, "Major", "Moderate")))</f>
        <v/>
      </c>
      <c r="Y4899" t="b">
        <v>0</v>
      </c>
      <c r="AA4899" t="str">
        <f>IF(OR(AND(Flights[[#This Row],[Status]]="Cancelled", Flights[[#This Row],[Cancellation Reason]]="Airline/Carrier"), Flights[[#This Row],[Delay Type]]="Severe"), "Yes", "No")</f>
        <v>No</v>
      </c>
    </row>
    <row r="4900" spans="1:27" x14ac:dyDescent="0.3">
      <c r="A4900" s="3">
        <v>42362</v>
      </c>
      <c r="B4900" s="22">
        <f>WEEKNUM(Flights[[#This Row],[Date]], 1)</f>
        <v>52</v>
      </c>
      <c r="C4900" s="22">
        <f>WEEKDAY(Flights[[#This Row],[Date]],1)</f>
        <v>5</v>
      </c>
      <c r="D4900" t="s">
        <v>1854</v>
      </c>
      <c r="E4900" t="s">
        <v>1992</v>
      </c>
      <c r="F4900" t="s">
        <v>0</v>
      </c>
      <c r="G4900" t="s">
        <v>12</v>
      </c>
      <c r="H4900" t="str">
        <f>_xlfn.XLOOKUP(Flights[[#This Row],[Destination]], Airports!$A$2:$A$78, Airports!$D$2:$D$78)</f>
        <v>New York</v>
      </c>
      <c r="I4900" t="str" cm="1">
        <f t="array" ref="I4900">_xlfn.XLOOKUP(Flights[[#This Row],[Destination]],_xlfn._TRO_TRAILING( Airports!A:A),_xlfn._TRO_TRAILING( Airports!E:E), "Not found")</f>
        <v>NY</v>
      </c>
      <c r="J4900" s="1">
        <v>0.99305555555555558</v>
      </c>
      <c r="K4900" s="22">
        <f>HOUR(Flights[[#This Row],[Scheduled Departure]])</f>
        <v>23</v>
      </c>
      <c r="L4900" s="1">
        <v>1.9444444444444445E-2</v>
      </c>
      <c r="M4900">
        <f>(L4900-J4900)*24*60</f>
        <v>-1402</v>
      </c>
      <c r="N4900" s="16">
        <f>Flights[[#This Row],[Length (min)]]/60</f>
        <v>4.5666666666666664</v>
      </c>
      <c r="O4900">
        <v>274</v>
      </c>
      <c r="P4900">
        <v>2475</v>
      </c>
      <c r="Q4900" s="18">
        <f>IFERROR(Flights[[#This Row],[Distance]]/Flights[[#This Row],[Length (hr)]], "")</f>
        <v>541.97080291970804</v>
      </c>
      <c r="R4900" s="1">
        <v>0.33333333333333331</v>
      </c>
      <c r="S4900" s="1" t="str">
        <f>IF(Flights[[#This Row],[Length (hr)]]&lt;2, "No meal", IF(Flights[[#This Row],[Length (hr)]]&lt;3.5, "Light meal", "Full meal"))</f>
        <v>Full meal</v>
      </c>
      <c r="T4900" s="1" t="str">
        <f>IF(AND(Flights[[#This Row],[Airline]]="US Airways", Flights[[#This Row],[Meal]]="Full Meal"), "Yes", "No")</f>
        <v>No</v>
      </c>
      <c r="U4900" s="1">
        <v>0.3347222222222222</v>
      </c>
      <c r="V4900">
        <v>2</v>
      </c>
      <c r="W4900" s="1" t="str">
        <f>IF(Flights[[#This Row],[Arrival Delay]] = "", "Cancelled", IF(Flights[[#This Row],[Arrival Delay]]&gt;15, "Delayed", "On time"))</f>
        <v>On time</v>
      </c>
      <c r="X4900" t="str">
        <f>IF(Flights[[#This Row],[Status]]&lt;&gt;"Delayed","", IF(Flights[[#This Row],[Arrival Delay]]&gt;120, "Severe", IF(Flights[[#This Row],[Arrival Delay]]&gt;60, "Major", "Moderate")))</f>
        <v/>
      </c>
      <c r="Y4900" t="b">
        <v>0</v>
      </c>
      <c r="AA4900" t="str">
        <f>IF(OR(AND(Flights[[#This Row],[Status]]="Cancelled", Flights[[#This Row],[Cancellation Reason]]="Airline/Carrier"), Flights[[#This Row],[Delay Type]]="Severe"), "Yes", "No")</f>
        <v>No</v>
      </c>
    </row>
    <row r="4901" spans="1:27" x14ac:dyDescent="0.3">
      <c r="A4901" s="3">
        <v>42362</v>
      </c>
      <c r="B4901" s="22">
        <f>WEEKNUM(Flights[[#This Row],[Date]], 1)</f>
        <v>52</v>
      </c>
      <c r="C4901" s="22">
        <f>WEEKDAY(Flights[[#This Row],[Date]],1)</f>
        <v>5</v>
      </c>
      <c r="D4901" t="s">
        <v>1922</v>
      </c>
      <c r="E4901" t="s">
        <v>1991</v>
      </c>
      <c r="F4901" t="s">
        <v>0</v>
      </c>
      <c r="G4901" t="s">
        <v>248</v>
      </c>
      <c r="H4901" t="str">
        <f>_xlfn.XLOOKUP(Flights[[#This Row],[Destination]], Airports!$A$2:$A$78, Airports!$D$2:$D$78)</f>
        <v>Anchorage</v>
      </c>
      <c r="I4901" t="str" cm="1">
        <f t="array" ref="I4901">_xlfn.XLOOKUP(Flights[[#This Row],[Destination]],_xlfn._TRO_TRAILING( Airports!A:A),_xlfn._TRO_TRAILING( Airports!E:E), "Not found")</f>
        <v>AK</v>
      </c>
      <c r="J4901" s="1">
        <v>0.99652777777777779</v>
      </c>
      <c r="K4901" s="22">
        <f>HOUR(Flights[[#This Row],[Scheduled Departure]])</f>
        <v>23</v>
      </c>
      <c r="L4901" s="1">
        <v>0.98750000000000004</v>
      </c>
      <c r="M4901">
        <f>(L4901-J4901)*24*60</f>
        <v>-12.999999999999954</v>
      </c>
      <c r="N4901" s="16">
        <f>Flights[[#This Row],[Length (min)]]/60</f>
        <v>6.1833333333333336</v>
      </c>
      <c r="O4901">
        <v>371</v>
      </c>
      <c r="P4901">
        <v>2345</v>
      </c>
      <c r="Q4901" s="18">
        <f>IFERROR(Flights[[#This Row],[Distance]]/Flights[[#This Row],[Length (hr)]], "")</f>
        <v>379.24528301886789</v>
      </c>
      <c r="R4901" s="1">
        <v>0.19791666666666666</v>
      </c>
      <c r="S4901" s="1" t="str">
        <f>IF(Flights[[#This Row],[Length (hr)]]&lt;2, "No meal", IF(Flights[[#This Row],[Length (hr)]]&lt;3.5, "Light meal", "Full meal"))</f>
        <v>Full meal</v>
      </c>
      <c r="T4901" s="1" t="str">
        <f>IF(AND(Flights[[#This Row],[Airline]]="US Airways", Flights[[#This Row],[Meal]]="Full Meal"), "Yes", "No")</f>
        <v>No</v>
      </c>
      <c r="U4901" s="1">
        <v>0.20347222222222222</v>
      </c>
      <c r="V4901">
        <v>8</v>
      </c>
      <c r="W4901" s="1" t="str">
        <f>IF(Flights[[#This Row],[Arrival Delay]] = "", "Cancelled", IF(Flights[[#This Row],[Arrival Delay]]&gt;15, "Delayed", "On time"))</f>
        <v>On time</v>
      </c>
      <c r="X4901" t="str">
        <f>IF(Flights[[#This Row],[Status]]&lt;&gt;"Delayed","", IF(Flights[[#This Row],[Arrival Delay]]&gt;120, "Severe", IF(Flights[[#This Row],[Arrival Delay]]&gt;60, "Major", "Moderate")))</f>
        <v/>
      </c>
      <c r="Y4901" t="b">
        <v>0</v>
      </c>
      <c r="AA4901" t="str">
        <f>IF(OR(AND(Flights[[#This Row],[Status]]="Cancelled", Flights[[#This Row],[Cancellation Reason]]="Airline/Carrier"), Flights[[#This Row],[Delay Type]]="Severe"), "Yes", "No")</f>
        <v>No</v>
      </c>
    </row>
    <row r="4902" spans="1:27" x14ac:dyDescent="0.3">
      <c r="A4902" s="3">
        <v>42363</v>
      </c>
      <c r="B4902" s="22">
        <f>WEEKNUM(Flights[[#This Row],[Date]], 1)</f>
        <v>52</v>
      </c>
      <c r="C4902" s="22">
        <f>WEEKDAY(Flights[[#This Row],[Date]],1)</f>
        <v>6</v>
      </c>
      <c r="D4902" t="s">
        <v>37</v>
      </c>
      <c r="E4902" t="s">
        <v>1987</v>
      </c>
      <c r="F4902" t="s">
        <v>0</v>
      </c>
      <c r="G4902" t="s">
        <v>3</v>
      </c>
      <c r="H4902" t="str">
        <f>_xlfn.XLOOKUP(Flights[[#This Row],[Destination]], Airports!$A$2:$A$78, Airports!$D$2:$D$78)</f>
        <v>Dallas</v>
      </c>
      <c r="I4902" t="str" cm="1">
        <f t="array" ref="I4902">_xlfn.XLOOKUP(Flights[[#This Row],[Destination]],_xlfn._TRO_TRAILING( Airports!A:A),_xlfn._TRO_TRAILING( Airports!E:E), "Not found")</f>
        <v>TX</v>
      </c>
      <c r="J4902" s="1">
        <v>0.25</v>
      </c>
      <c r="K4902" s="22">
        <f>HOUR(Flights[[#This Row],[Scheduled Departure]])</f>
        <v>6</v>
      </c>
      <c r="L4902" s="1">
        <v>0.2673611111111111</v>
      </c>
      <c r="M4902">
        <f>(L4902-J4902)*24*60</f>
        <v>24.999999999999993</v>
      </c>
      <c r="N4902" s="16">
        <f>Flights[[#This Row],[Length (min)]]/60</f>
        <v>2.75</v>
      </c>
      <c r="O4902">
        <v>165</v>
      </c>
      <c r="P4902">
        <v>1235</v>
      </c>
      <c r="Q4902" s="18">
        <f>IFERROR(Flights[[#This Row],[Distance]]/Flights[[#This Row],[Length (hr)]], "")</f>
        <v>449.09090909090907</v>
      </c>
      <c r="R4902" s="1">
        <v>0.46041666666666664</v>
      </c>
      <c r="S4902" s="1" t="str">
        <f>IF(Flights[[#This Row],[Length (hr)]]&lt;2, "No meal", IF(Flights[[#This Row],[Length (hr)]]&lt;3.5, "Light meal", "Full meal"))</f>
        <v>Light meal</v>
      </c>
      <c r="T4902" s="1" t="str">
        <f>IF(AND(Flights[[#This Row],[Airline]]="US Airways", Flights[[#This Row],[Meal]]="Full Meal"), "Yes", "No")</f>
        <v>No</v>
      </c>
      <c r="U4902" s="1">
        <v>0.46527777777777779</v>
      </c>
      <c r="V4902">
        <v>7</v>
      </c>
      <c r="W4902" s="1" t="str">
        <f>IF(Flights[[#This Row],[Arrival Delay]] = "", "Cancelled", IF(Flights[[#This Row],[Arrival Delay]]&gt;15, "Delayed", "On time"))</f>
        <v>On time</v>
      </c>
      <c r="X4902" t="str">
        <f>IF(Flights[[#This Row],[Status]]&lt;&gt;"Delayed","", IF(Flights[[#This Row],[Arrival Delay]]&gt;120, "Severe", IF(Flights[[#This Row],[Arrival Delay]]&gt;60, "Major", "Moderate")))</f>
        <v/>
      </c>
      <c r="Y4902" t="b">
        <v>0</v>
      </c>
      <c r="AA4902" t="str">
        <f>IF(OR(AND(Flights[[#This Row],[Status]]="Cancelled", Flights[[#This Row],[Cancellation Reason]]="Airline/Carrier"), Flights[[#This Row],[Delay Type]]="Severe"), "Yes", "No")</f>
        <v>No</v>
      </c>
    </row>
    <row r="4903" spans="1:27" x14ac:dyDescent="0.3">
      <c r="A4903" s="3">
        <v>42363</v>
      </c>
      <c r="B4903" s="22">
        <f>WEEKNUM(Flights[[#This Row],[Date]], 1)</f>
        <v>52</v>
      </c>
      <c r="C4903" s="22">
        <f>WEEKDAY(Flights[[#This Row],[Date]],1)</f>
        <v>6</v>
      </c>
      <c r="D4903" t="s">
        <v>1136</v>
      </c>
      <c r="E4903" t="s">
        <v>1991</v>
      </c>
      <c r="F4903" t="s">
        <v>0</v>
      </c>
      <c r="G4903" t="s">
        <v>24</v>
      </c>
      <c r="H4903" t="str">
        <f>_xlfn.XLOOKUP(Flights[[#This Row],[Destination]], Airports!$A$2:$A$78, Airports!$D$2:$D$78)</f>
        <v>Portland</v>
      </c>
      <c r="I4903" t="str" cm="1">
        <f t="array" ref="I4903">_xlfn.XLOOKUP(Flights[[#This Row],[Destination]],_xlfn._TRO_TRAILING( Airports!A:A),_xlfn._TRO_TRAILING( Airports!E:E), "Not found")</f>
        <v>OR</v>
      </c>
      <c r="J4903" s="1">
        <v>0.25</v>
      </c>
      <c r="K4903" s="22">
        <f>HOUR(Flights[[#This Row],[Scheduled Departure]])</f>
        <v>6</v>
      </c>
      <c r="L4903" s="1">
        <v>0.24374999999999999</v>
      </c>
      <c r="M4903">
        <f>(L4903-J4903)*24*60</f>
        <v>-9.0000000000000071</v>
      </c>
      <c r="N4903" s="16">
        <f>Flights[[#This Row],[Length (min)]]/60</f>
        <v>2.6666666666666665</v>
      </c>
      <c r="O4903">
        <v>160</v>
      </c>
      <c r="P4903">
        <v>834</v>
      </c>
      <c r="Q4903" s="18">
        <f>IFERROR(Flights[[#This Row],[Distance]]/Flights[[#This Row],[Length (hr)]], "")</f>
        <v>312.75</v>
      </c>
      <c r="R4903" s="1">
        <v>0.3576388888888889</v>
      </c>
      <c r="S4903" s="1" t="str">
        <f>IF(Flights[[#This Row],[Length (hr)]]&lt;2, "No meal", IF(Flights[[#This Row],[Length (hr)]]&lt;3.5, "Light meal", "Full meal"))</f>
        <v>Light meal</v>
      </c>
      <c r="T4903" s="1" t="str">
        <f>IF(AND(Flights[[#This Row],[Airline]]="US Airways", Flights[[#This Row],[Meal]]="Full Meal"), "Yes", "No")</f>
        <v>No</v>
      </c>
      <c r="U4903" s="1">
        <v>0.35486111111111113</v>
      </c>
      <c r="V4903">
        <v>-4</v>
      </c>
      <c r="W4903" s="1" t="str">
        <f>IF(Flights[[#This Row],[Arrival Delay]] = "", "Cancelled", IF(Flights[[#This Row],[Arrival Delay]]&gt;15, "Delayed", "On time"))</f>
        <v>On time</v>
      </c>
      <c r="X4903" t="str">
        <f>IF(Flights[[#This Row],[Status]]&lt;&gt;"Delayed","", IF(Flights[[#This Row],[Arrival Delay]]&gt;120, "Severe", IF(Flights[[#This Row],[Arrival Delay]]&gt;60, "Major", "Moderate")))</f>
        <v/>
      </c>
      <c r="Y4903" t="b">
        <v>0</v>
      </c>
      <c r="AA4903" t="str">
        <f>IF(OR(AND(Flights[[#This Row],[Status]]="Cancelled", Flights[[#This Row],[Cancellation Reason]]="Airline/Carrier"), Flights[[#This Row],[Delay Type]]="Severe"), "Yes", "No")</f>
        <v>No</v>
      </c>
    </row>
    <row r="4904" spans="1:27" x14ac:dyDescent="0.3">
      <c r="A4904" s="3">
        <v>42363</v>
      </c>
      <c r="B4904" s="22">
        <f>WEEKNUM(Flights[[#This Row],[Date]], 1)</f>
        <v>52</v>
      </c>
      <c r="C4904" s="22">
        <f>WEEKDAY(Flights[[#This Row],[Date]],1)</f>
        <v>6</v>
      </c>
      <c r="D4904" t="s">
        <v>172</v>
      </c>
      <c r="E4904" t="s">
        <v>1987</v>
      </c>
      <c r="F4904" t="s">
        <v>0</v>
      </c>
      <c r="G4904" t="s">
        <v>3</v>
      </c>
      <c r="H4904" t="str">
        <f>_xlfn.XLOOKUP(Flights[[#This Row],[Destination]], Airports!$A$2:$A$78, Airports!$D$2:$D$78)</f>
        <v>Dallas</v>
      </c>
      <c r="I4904" t="str" cm="1">
        <f t="array" ref="I4904">_xlfn.XLOOKUP(Flights[[#This Row],[Destination]],_xlfn._TRO_TRAILING( Airports!A:A),_xlfn._TRO_TRAILING( Airports!E:E), "Not found")</f>
        <v>TX</v>
      </c>
      <c r="J4904" s="1">
        <v>0.3576388888888889</v>
      </c>
      <c r="K4904" s="22">
        <f>HOUR(Flights[[#This Row],[Scheduled Departure]])</f>
        <v>8</v>
      </c>
      <c r="L4904" s="1">
        <v>0.35416666666666669</v>
      </c>
      <c r="M4904">
        <f>(L4904-J4904)*24*60</f>
        <v>-4.9999999999999822</v>
      </c>
      <c r="N4904" s="16">
        <f>Flights[[#This Row],[Length (min)]]/60</f>
        <v>3.0166666666666666</v>
      </c>
      <c r="O4904">
        <v>181</v>
      </c>
      <c r="P4904">
        <v>1235</v>
      </c>
      <c r="Q4904" s="18">
        <f>IFERROR(Flights[[#This Row],[Distance]]/Flights[[#This Row],[Length (hr)]], "")</f>
        <v>409.39226519337018</v>
      </c>
      <c r="R4904" s="1">
        <v>0.57152777777777775</v>
      </c>
      <c r="S4904" s="1" t="str">
        <f>IF(Flights[[#This Row],[Length (hr)]]&lt;2, "No meal", IF(Flights[[#This Row],[Length (hr)]]&lt;3.5, "Light meal", "Full meal"))</f>
        <v>Light meal</v>
      </c>
      <c r="T4904" s="1" t="str">
        <f>IF(AND(Flights[[#This Row],[Airline]]="US Airways", Flights[[#This Row],[Meal]]="Full Meal"), "Yes", "No")</f>
        <v>No</v>
      </c>
      <c r="U4904" s="1">
        <v>0.56319444444444444</v>
      </c>
      <c r="V4904">
        <v>-12</v>
      </c>
      <c r="W4904" s="1" t="str">
        <f>IF(Flights[[#This Row],[Arrival Delay]] = "", "Cancelled", IF(Flights[[#This Row],[Arrival Delay]]&gt;15, "Delayed", "On time"))</f>
        <v>On time</v>
      </c>
      <c r="X4904" t="str">
        <f>IF(Flights[[#This Row],[Status]]&lt;&gt;"Delayed","", IF(Flights[[#This Row],[Arrival Delay]]&gt;120, "Severe", IF(Flights[[#This Row],[Arrival Delay]]&gt;60, "Major", "Moderate")))</f>
        <v/>
      </c>
      <c r="Y4904" t="b">
        <v>0</v>
      </c>
      <c r="AA4904" t="str">
        <f>IF(OR(AND(Flights[[#This Row],[Status]]="Cancelled", Flights[[#This Row],[Cancellation Reason]]="Airline/Carrier"), Flights[[#This Row],[Delay Type]]="Severe"), "Yes", "No")</f>
        <v>No</v>
      </c>
    </row>
    <row r="4905" spans="1:27" x14ac:dyDescent="0.3">
      <c r="A4905" s="3">
        <v>42363</v>
      </c>
      <c r="B4905" s="22">
        <f>WEEKNUM(Flights[[#This Row],[Date]], 1)</f>
        <v>52</v>
      </c>
      <c r="C4905" s="22">
        <f>WEEKDAY(Flights[[#This Row],[Date]],1)</f>
        <v>6</v>
      </c>
      <c r="D4905" t="s">
        <v>518</v>
      </c>
      <c r="E4905" t="s">
        <v>1991</v>
      </c>
      <c r="F4905" t="s">
        <v>0</v>
      </c>
      <c r="G4905" t="s">
        <v>18</v>
      </c>
      <c r="H4905" t="str">
        <f>_xlfn.XLOOKUP(Flights[[#This Row],[Destination]], Airports!$A$2:$A$78, Airports!$D$2:$D$78)</f>
        <v>Arlington</v>
      </c>
      <c r="I4905" t="str" cm="1">
        <f t="array" ref="I4905">_xlfn.XLOOKUP(Flights[[#This Row],[Destination]],_xlfn._TRO_TRAILING( Airports!A:A),_xlfn._TRO_TRAILING( Airports!E:E), "Not found")</f>
        <v>VA</v>
      </c>
      <c r="J4905" s="1">
        <v>0.54861111111111116</v>
      </c>
      <c r="K4905" s="22">
        <f>HOUR(Flights[[#This Row],[Scheduled Departure]])</f>
        <v>13</v>
      </c>
      <c r="L4905" s="1">
        <v>0.5444444444444444</v>
      </c>
      <c r="M4905">
        <f>(L4905-J4905)*24*60</f>
        <v>-6.0000000000001386</v>
      </c>
      <c r="N4905" s="16">
        <f>Flights[[#This Row],[Length (min)]]/60</f>
        <v>4.6166666666666663</v>
      </c>
      <c r="O4905">
        <v>277</v>
      </c>
      <c r="P4905">
        <v>2311</v>
      </c>
      <c r="Q4905" s="18">
        <f>IFERROR(Flights[[#This Row],[Distance]]/Flights[[#This Row],[Length (hr)]], "")</f>
        <v>500.57761732851992</v>
      </c>
      <c r="R4905" s="1">
        <v>0.87430555555555556</v>
      </c>
      <c r="S4905" s="1" t="str">
        <f>IF(Flights[[#This Row],[Length (hr)]]&lt;2, "No meal", IF(Flights[[#This Row],[Length (hr)]]&lt;3.5, "Light meal", "Full meal"))</f>
        <v>Full meal</v>
      </c>
      <c r="T4905" s="1" t="str">
        <f>IF(AND(Flights[[#This Row],[Airline]]="US Airways", Flights[[#This Row],[Meal]]="Full Meal"), "Yes", "No")</f>
        <v>No</v>
      </c>
      <c r="U4905" s="1">
        <v>0.8618055555555556</v>
      </c>
      <c r="V4905">
        <v>-18</v>
      </c>
      <c r="W4905" s="1" t="str">
        <f>IF(Flights[[#This Row],[Arrival Delay]] = "", "Cancelled", IF(Flights[[#This Row],[Arrival Delay]]&gt;15, "Delayed", "On time"))</f>
        <v>On time</v>
      </c>
      <c r="X4905" t="str">
        <f>IF(Flights[[#This Row],[Status]]&lt;&gt;"Delayed","", IF(Flights[[#This Row],[Arrival Delay]]&gt;120, "Severe", IF(Flights[[#This Row],[Arrival Delay]]&gt;60, "Major", "Moderate")))</f>
        <v/>
      </c>
      <c r="Y4905" t="b">
        <v>0</v>
      </c>
      <c r="AA4905" t="str">
        <f>IF(OR(AND(Flights[[#This Row],[Status]]="Cancelled", Flights[[#This Row],[Cancellation Reason]]="Airline/Carrier"), Flights[[#This Row],[Delay Type]]="Severe"), "Yes", "No")</f>
        <v>No</v>
      </c>
    </row>
    <row r="4906" spans="1:27" x14ac:dyDescent="0.3">
      <c r="A4906" s="3">
        <v>42363</v>
      </c>
      <c r="B4906" s="22">
        <f>WEEKNUM(Flights[[#This Row],[Date]], 1)</f>
        <v>52</v>
      </c>
      <c r="C4906" s="22">
        <f>WEEKDAY(Flights[[#This Row],[Date]],1)</f>
        <v>6</v>
      </c>
      <c r="D4906" t="s">
        <v>1788</v>
      </c>
      <c r="E4906" t="s">
        <v>1995</v>
      </c>
      <c r="F4906" t="s">
        <v>0</v>
      </c>
      <c r="G4906" t="s">
        <v>351</v>
      </c>
      <c r="H4906" t="str">
        <f>_xlfn.XLOOKUP(Flights[[#This Row],[Destination]], Airports!$A$2:$A$78, Airports!$D$2:$D$78)</f>
        <v>Sacramento</v>
      </c>
      <c r="I4906" t="str" cm="1">
        <f t="array" ref="I4906">_xlfn.XLOOKUP(Flights[[#This Row],[Destination]],_xlfn._TRO_TRAILING( Airports!A:A),_xlfn._TRO_TRAILING( Airports!E:E), "Not found")</f>
        <v>CA</v>
      </c>
      <c r="J4906" s="1">
        <v>0.59722222222222221</v>
      </c>
      <c r="K4906" s="22">
        <f>HOUR(Flights[[#This Row],[Scheduled Departure]])</f>
        <v>14</v>
      </c>
      <c r="L4906" s="1">
        <v>0.625</v>
      </c>
      <c r="M4906">
        <f>(L4906-J4906)*24*60</f>
        <v>40.000000000000014</v>
      </c>
      <c r="N4906" s="16">
        <f>Flights[[#This Row],[Length (min)]]/60</f>
        <v>1.2666666666666666</v>
      </c>
      <c r="O4906">
        <v>76</v>
      </c>
      <c r="P4906">
        <v>373</v>
      </c>
      <c r="Q4906" s="18">
        <f>IFERROR(Flights[[#This Row],[Distance]]/Flights[[#This Row],[Length (hr)]], "")</f>
        <v>294.47368421052636</v>
      </c>
      <c r="R4906" s="1">
        <v>0.65277777777777779</v>
      </c>
      <c r="S4906" s="1" t="str">
        <f>IF(Flights[[#This Row],[Length (hr)]]&lt;2, "No meal", IF(Flights[[#This Row],[Length (hr)]]&lt;3.5, "Light meal", "Full meal"))</f>
        <v>No meal</v>
      </c>
      <c r="T4906" s="1" t="str">
        <f>IF(AND(Flights[[#This Row],[Airline]]="US Airways", Flights[[#This Row],[Meal]]="Full Meal"), "Yes", "No")</f>
        <v>No</v>
      </c>
      <c r="U4906" s="1">
        <v>0.67777777777777781</v>
      </c>
      <c r="V4906">
        <v>36</v>
      </c>
      <c r="W4906" s="1" t="str">
        <f>IF(Flights[[#This Row],[Arrival Delay]] = "", "Cancelled", IF(Flights[[#This Row],[Arrival Delay]]&gt;15, "Delayed", "On time"))</f>
        <v>Delayed</v>
      </c>
      <c r="X4906" t="str">
        <f>IF(Flights[[#This Row],[Status]]&lt;&gt;"Delayed","", IF(Flights[[#This Row],[Arrival Delay]]&gt;120, "Severe", IF(Flights[[#This Row],[Arrival Delay]]&gt;60, "Major", "Moderate")))</f>
        <v>Moderate</v>
      </c>
      <c r="Y4906" t="b">
        <v>0</v>
      </c>
      <c r="AA4906" t="str">
        <f>IF(OR(AND(Flights[[#This Row],[Status]]="Cancelled", Flights[[#This Row],[Cancellation Reason]]="Airline/Carrier"), Flights[[#This Row],[Delay Type]]="Severe"), "Yes", "No")</f>
        <v>No</v>
      </c>
    </row>
    <row r="4907" spans="1:27" x14ac:dyDescent="0.3">
      <c r="A4907" s="3">
        <v>42363</v>
      </c>
      <c r="B4907" s="22">
        <f>WEEKNUM(Flights[[#This Row],[Date]], 1)</f>
        <v>52</v>
      </c>
      <c r="C4907" s="22">
        <f>WEEKDAY(Flights[[#This Row],[Date]],1)</f>
        <v>6</v>
      </c>
      <c r="D4907" t="s">
        <v>1584</v>
      </c>
      <c r="E4907" t="s">
        <v>1995</v>
      </c>
      <c r="F4907" t="s">
        <v>0</v>
      </c>
      <c r="G4907" t="s">
        <v>318</v>
      </c>
      <c r="H4907" t="str">
        <f>_xlfn.XLOOKUP(Flights[[#This Row],[Destination]], Airports!$A$2:$A$78, Airports!$D$2:$D$78)</f>
        <v>Oakland</v>
      </c>
      <c r="I4907" t="str" cm="1">
        <f t="array" ref="I4907">_xlfn.XLOOKUP(Flights[[#This Row],[Destination]],_xlfn._TRO_TRAILING( Airports!A:A),_xlfn._TRO_TRAILING( Airports!E:E), "Not found")</f>
        <v>CA</v>
      </c>
      <c r="J4907" s="1">
        <v>0.70833333333333337</v>
      </c>
      <c r="K4907" s="22">
        <f>HOUR(Flights[[#This Row],[Scheduled Departure]])</f>
        <v>17</v>
      </c>
      <c r="L4907" s="1">
        <v>0.70486111111111116</v>
      </c>
      <c r="M4907">
        <f>(L4907-J4907)*24*60</f>
        <v>-4.9999999999999822</v>
      </c>
      <c r="N4907" s="16">
        <f>Flights[[#This Row],[Length (min)]]/60</f>
        <v>1.2166666666666666</v>
      </c>
      <c r="O4907">
        <v>73</v>
      </c>
      <c r="P4907">
        <v>337</v>
      </c>
      <c r="Q4907" s="18">
        <f>IFERROR(Flights[[#This Row],[Distance]]/Flights[[#This Row],[Length (hr)]], "")</f>
        <v>276.98630136986304</v>
      </c>
      <c r="R4907" s="1">
        <v>0.76041666666666663</v>
      </c>
      <c r="S4907" s="1" t="str">
        <f>IF(Flights[[#This Row],[Length (hr)]]&lt;2, "No meal", IF(Flights[[#This Row],[Length (hr)]]&lt;3.5, "Light meal", "Full meal"))</f>
        <v>No meal</v>
      </c>
      <c r="T4907" s="1" t="str">
        <f>IF(AND(Flights[[#This Row],[Airline]]="US Airways", Flights[[#This Row],[Meal]]="Full Meal"), "Yes", "No")</f>
        <v>No</v>
      </c>
      <c r="U4907" s="1">
        <v>0.75555555555555554</v>
      </c>
      <c r="V4907">
        <v>-7</v>
      </c>
      <c r="W4907" s="1" t="str">
        <f>IF(Flights[[#This Row],[Arrival Delay]] = "", "Cancelled", IF(Flights[[#This Row],[Arrival Delay]]&gt;15, "Delayed", "On time"))</f>
        <v>On time</v>
      </c>
      <c r="X4907" t="str">
        <f>IF(Flights[[#This Row],[Status]]&lt;&gt;"Delayed","", IF(Flights[[#This Row],[Arrival Delay]]&gt;120, "Severe", IF(Flights[[#This Row],[Arrival Delay]]&gt;60, "Major", "Moderate")))</f>
        <v/>
      </c>
      <c r="Y4907" t="b">
        <v>0</v>
      </c>
      <c r="AA4907" t="str">
        <f>IF(OR(AND(Flights[[#This Row],[Status]]="Cancelled", Flights[[#This Row],[Cancellation Reason]]="Airline/Carrier"), Flights[[#This Row],[Delay Type]]="Severe"), "Yes", "No")</f>
        <v>No</v>
      </c>
    </row>
    <row r="4908" spans="1:27" x14ac:dyDescent="0.3">
      <c r="A4908" s="3">
        <v>42363</v>
      </c>
      <c r="B4908" s="22">
        <f>WEEKNUM(Flights[[#This Row],[Date]], 1)</f>
        <v>52</v>
      </c>
      <c r="C4908" s="22">
        <f>WEEKDAY(Flights[[#This Row],[Date]],1)</f>
        <v>6</v>
      </c>
      <c r="D4908" t="s">
        <v>1974</v>
      </c>
      <c r="E4908" t="s">
        <v>1994</v>
      </c>
      <c r="F4908" t="s">
        <v>0</v>
      </c>
      <c r="G4908" t="s">
        <v>7</v>
      </c>
      <c r="H4908" t="str">
        <f>_xlfn.XLOOKUP(Flights[[#This Row],[Destination]], Airports!$A$2:$A$78, Airports!$D$2:$D$78)</f>
        <v>Austin</v>
      </c>
      <c r="I4908" t="str" cm="1">
        <f t="array" ref="I4908">_xlfn.XLOOKUP(Flights[[#This Row],[Destination]],_xlfn._TRO_TRAILING( Airports!A:A),_xlfn._TRO_TRAILING( Airports!E:E), "Not found")</f>
        <v>TX</v>
      </c>
      <c r="J4908" s="1">
        <v>0.78611111111111109</v>
      </c>
      <c r="K4908" s="22">
        <f>HOUR(Flights[[#This Row],[Scheduled Departure]])</f>
        <v>18</v>
      </c>
      <c r="L4908" s="1">
        <v>0.87013888888888891</v>
      </c>
      <c r="M4908">
        <f>(L4908-J4908)*24*60</f>
        <v>121.00000000000006</v>
      </c>
      <c r="N4908" s="16">
        <f>Flights[[#This Row],[Length (min)]]/60</f>
        <v>2.75</v>
      </c>
      <c r="O4908">
        <v>165</v>
      </c>
      <c r="P4908">
        <v>1242</v>
      </c>
      <c r="Q4908" s="18">
        <f>IFERROR(Flights[[#This Row],[Distance]]/Flights[[#This Row],[Length (hr)]], "")</f>
        <v>451.63636363636363</v>
      </c>
      <c r="R4908" s="1">
        <v>0.9916666666666667</v>
      </c>
      <c r="S4908" s="1" t="str">
        <f>IF(Flights[[#This Row],[Length (hr)]]&lt;2, "No meal", IF(Flights[[#This Row],[Length (hr)]]&lt;3.5, "Light meal", "Full meal"))</f>
        <v>Light meal</v>
      </c>
      <c r="T4908" s="1" t="str">
        <f>IF(AND(Flights[[#This Row],[Airline]]="US Airways", Flights[[#This Row],[Meal]]="Full Meal"), "Yes", "No")</f>
        <v>No</v>
      </c>
      <c r="U4908" s="1">
        <v>6.805555555555555E-2</v>
      </c>
      <c r="V4908">
        <v>110</v>
      </c>
      <c r="W4908" s="1" t="str">
        <f>IF(Flights[[#This Row],[Arrival Delay]] = "", "Cancelled", IF(Flights[[#This Row],[Arrival Delay]]&gt;15, "Delayed", "On time"))</f>
        <v>Delayed</v>
      </c>
      <c r="X4908" t="str">
        <f>IF(Flights[[#This Row],[Status]]&lt;&gt;"Delayed","", IF(Flights[[#This Row],[Arrival Delay]]&gt;120, "Severe", IF(Flights[[#This Row],[Arrival Delay]]&gt;60, "Major", "Moderate")))</f>
        <v>Major</v>
      </c>
      <c r="Y4908" t="b">
        <v>0</v>
      </c>
      <c r="AA4908" t="str">
        <f>IF(OR(AND(Flights[[#This Row],[Status]]="Cancelled", Flights[[#This Row],[Cancellation Reason]]="Airline/Carrier"), Flights[[#This Row],[Delay Type]]="Severe"), "Yes", "No")</f>
        <v>No</v>
      </c>
    </row>
    <row r="4909" spans="1:27" x14ac:dyDescent="0.3">
      <c r="A4909" s="3">
        <v>42363</v>
      </c>
      <c r="B4909" s="22">
        <f>WEEKNUM(Flights[[#This Row],[Date]], 1)</f>
        <v>52</v>
      </c>
      <c r="C4909" s="22">
        <f>WEEKDAY(Flights[[#This Row],[Date]],1)</f>
        <v>6</v>
      </c>
      <c r="D4909" t="s">
        <v>666</v>
      </c>
      <c r="E4909" t="s">
        <v>1993</v>
      </c>
      <c r="F4909" t="s">
        <v>0</v>
      </c>
      <c r="G4909" t="s">
        <v>276</v>
      </c>
      <c r="H4909" t="str">
        <f>_xlfn.XLOOKUP(Flights[[#This Row],[Destination]], Airports!$A$2:$A$78, Airports!$D$2:$D$78)</f>
        <v>Detroit</v>
      </c>
      <c r="I4909" t="str" cm="1">
        <f t="array" ref="I4909">_xlfn.XLOOKUP(Flights[[#This Row],[Destination]],_xlfn._TRO_TRAILING( Airports!A:A),_xlfn._TRO_TRAILING( Airports!E:E), "Not found")</f>
        <v>MI</v>
      </c>
      <c r="J4909" s="1">
        <v>0.92708333333333337</v>
      </c>
      <c r="K4909" s="22">
        <f>HOUR(Flights[[#This Row],[Scheduled Departure]])</f>
        <v>22</v>
      </c>
      <c r="L4909" s="1">
        <v>0</v>
      </c>
      <c r="M4909">
        <f>(L4909-J4909)*24*60</f>
        <v>-1335</v>
      </c>
      <c r="N4909" s="16">
        <f>Flights[[#This Row],[Length (min)]]/60</f>
        <v>4</v>
      </c>
      <c r="O4909">
        <v>240</v>
      </c>
      <c r="P4909">
        <v>1979</v>
      </c>
      <c r="Q4909" s="18">
        <f>IFERROR(Flights[[#This Row],[Distance]]/Flights[[#This Row],[Length (hr)]], "")</f>
        <v>494.75</v>
      </c>
      <c r="R4909" s="1">
        <v>0.22152777777777777</v>
      </c>
      <c r="S4909" s="1" t="str">
        <f>IF(Flights[[#This Row],[Length (hr)]]&lt;2, "No meal", IF(Flights[[#This Row],[Length (hr)]]&lt;3.5, "Light meal", "Full meal"))</f>
        <v>Full meal</v>
      </c>
      <c r="T4909" s="1" t="str">
        <f>IF(AND(Flights[[#This Row],[Airline]]="US Airways", Flights[[#This Row],[Meal]]="Full Meal"), "Yes", "No")</f>
        <v>No</v>
      </c>
      <c r="U4909" s="1">
        <v>0.29166666666666669</v>
      </c>
      <c r="V4909">
        <v>101</v>
      </c>
      <c r="W4909" s="1" t="str">
        <f>IF(Flights[[#This Row],[Arrival Delay]] = "", "Cancelled", IF(Flights[[#This Row],[Arrival Delay]]&gt;15, "Delayed", "On time"))</f>
        <v>Delayed</v>
      </c>
      <c r="X4909" t="str">
        <f>IF(Flights[[#This Row],[Status]]&lt;&gt;"Delayed","", IF(Flights[[#This Row],[Arrival Delay]]&gt;120, "Severe", IF(Flights[[#This Row],[Arrival Delay]]&gt;60, "Major", "Moderate")))</f>
        <v>Major</v>
      </c>
      <c r="Y4909" t="b">
        <v>0</v>
      </c>
      <c r="AA4909" t="str">
        <f>IF(OR(AND(Flights[[#This Row],[Status]]="Cancelled", Flights[[#This Row],[Cancellation Reason]]="Airline/Carrier"), Flights[[#This Row],[Delay Type]]="Severe"), "Yes", "No")</f>
        <v>No</v>
      </c>
    </row>
    <row r="4910" spans="1:27" x14ac:dyDescent="0.3">
      <c r="A4910" s="3">
        <v>42363</v>
      </c>
      <c r="B4910" s="22">
        <f>WEEKNUM(Flights[[#This Row],[Date]], 1)</f>
        <v>52</v>
      </c>
      <c r="C4910" s="22">
        <f>WEEKDAY(Flights[[#This Row],[Date]],1)</f>
        <v>6</v>
      </c>
      <c r="D4910" t="s">
        <v>669</v>
      </c>
      <c r="E4910" t="s">
        <v>1992</v>
      </c>
      <c r="F4910" t="s">
        <v>0</v>
      </c>
      <c r="G4910" t="s">
        <v>285</v>
      </c>
      <c r="H4910" t="str">
        <f>_xlfn.XLOOKUP(Flights[[#This Row],[Destination]], Airports!$A$2:$A$78, Airports!$D$2:$D$78)</f>
        <v>Fort Lauderdale</v>
      </c>
      <c r="I4910" t="str" cm="1">
        <f t="array" ref="I4910">_xlfn.XLOOKUP(Flights[[#This Row],[Destination]],_xlfn._TRO_TRAILING( Airports!A:A),_xlfn._TRO_TRAILING( Airports!E:E), "Not found")</f>
        <v>FL</v>
      </c>
      <c r="J4910" s="1">
        <v>0.94444444444444442</v>
      </c>
      <c r="K4910" s="22">
        <f>HOUR(Flights[[#This Row],[Scheduled Departure]])</f>
        <v>22</v>
      </c>
      <c r="L4910" s="1">
        <v>0.94861111111111107</v>
      </c>
      <c r="M4910">
        <f>(L4910-J4910)*24*60</f>
        <v>5.9999999999999787</v>
      </c>
      <c r="N4910" s="16">
        <f>Flights[[#This Row],[Length (min)]]/60</f>
        <v>4.8833333333333337</v>
      </c>
      <c r="O4910">
        <v>293</v>
      </c>
      <c r="P4910">
        <v>2343</v>
      </c>
      <c r="Q4910" s="18">
        <f>IFERROR(Flights[[#This Row],[Distance]]/Flights[[#This Row],[Length (hr)]], "")</f>
        <v>479.79522184300339</v>
      </c>
      <c r="R4910" s="1">
        <v>0.26527777777777778</v>
      </c>
      <c r="S4910" s="1" t="str">
        <f>IF(Flights[[#This Row],[Length (hr)]]&lt;2, "No meal", IF(Flights[[#This Row],[Length (hr)]]&lt;3.5, "Light meal", "Full meal"))</f>
        <v>Full meal</v>
      </c>
      <c r="T4910" s="1" t="str">
        <f>IF(AND(Flights[[#This Row],[Airline]]="US Airways", Flights[[#This Row],[Meal]]="Full Meal"), "Yes", "No")</f>
        <v>No</v>
      </c>
      <c r="U4910" s="1">
        <v>0.27708333333333335</v>
      </c>
      <c r="V4910">
        <v>17</v>
      </c>
      <c r="W4910" s="1" t="str">
        <f>IF(Flights[[#This Row],[Arrival Delay]] = "", "Cancelled", IF(Flights[[#This Row],[Arrival Delay]]&gt;15, "Delayed", "On time"))</f>
        <v>Delayed</v>
      </c>
      <c r="X4910" t="str">
        <f>IF(Flights[[#This Row],[Status]]&lt;&gt;"Delayed","", IF(Flights[[#This Row],[Arrival Delay]]&gt;120, "Severe", IF(Flights[[#This Row],[Arrival Delay]]&gt;60, "Major", "Moderate")))</f>
        <v>Moderate</v>
      </c>
      <c r="Y4910" t="b">
        <v>0</v>
      </c>
      <c r="AA4910" t="str">
        <f>IF(OR(AND(Flights[[#This Row],[Status]]="Cancelled", Flights[[#This Row],[Cancellation Reason]]="Airline/Carrier"), Flights[[#This Row],[Delay Type]]="Severe"), "Yes", "No")</f>
        <v>No</v>
      </c>
    </row>
    <row r="4911" spans="1:27" x14ac:dyDescent="0.3">
      <c r="A4911" s="3">
        <v>42364</v>
      </c>
      <c r="B4911" s="22">
        <f>WEEKNUM(Flights[[#This Row],[Date]], 1)</f>
        <v>52</v>
      </c>
      <c r="C4911" s="22">
        <f>WEEKDAY(Flights[[#This Row],[Date]],1)</f>
        <v>7</v>
      </c>
      <c r="D4911" t="s">
        <v>239</v>
      </c>
      <c r="E4911" t="s">
        <v>1987</v>
      </c>
      <c r="F4911" t="s">
        <v>0</v>
      </c>
      <c r="G4911" t="s">
        <v>27</v>
      </c>
      <c r="H4911" t="str">
        <f>_xlfn.XLOOKUP(Flights[[#This Row],[Destination]], Airports!$A$2:$A$78, Airports!$D$2:$D$78)</f>
        <v>Charlotte</v>
      </c>
      <c r="I4911" t="str" cm="1">
        <f t="array" ref="I4911">_xlfn.XLOOKUP(Flights[[#This Row],[Destination]],_xlfn._TRO_TRAILING( Airports!A:A),_xlfn._TRO_TRAILING( Airports!E:E), "Not found")</f>
        <v>NC</v>
      </c>
      <c r="J4911" s="1">
        <v>0.30555555555555558</v>
      </c>
      <c r="K4911" s="22">
        <f>HOUR(Flights[[#This Row],[Scheduled Departure]])</f>
        <v>7</v>
      </c>
      <c r="L4911" s="1">
        <v>0.30277777777777776</v>
      </c>
      <c r="M4911">
        <f>(L4911-J4911)*24*60</f>
        <v>-4.0000000000000657</v>
      </c>
      <c r="N4911" s="16">
        <f>Flights[[#This Row],[Length (min)]]/60</f>
        <v>4.75</v>
      </c>
      <c r="O4911">
        <v>285</v>
      </c>
      <c r="P4911">
        <v>2125</v>
      </c>
      <c r="Q4911" s="18">
        <f>IFERROR(Flights[[#This Row],[Distance]]/Flights[[#This Row],[Length (hr)]], "")</f>
        <v>447.36842105263156</v>
      </c>
      <c r="R4911" s="1">
        <v>0.62361111111111112</v>
      </c>
      <c r="S4911" s="1" t="str">
        <f>IF(Flights[[#This Row],[Length (hr)]]&lt;2, "No meal", IF(Flights[[#This Row],[Length (hr)]]&lt;3.5, "Light meal", "Full meal"))</f>
        <v>Full meal</v>
      </c>
      <c r="T4911" s="1" t="str">
        <f>IF(AND(Flights[[#This Row],[Airline]]="US Airways", Flights[[#This Row],[Meal]]="Full Meal"), "Yes", "No")</f>
        <v>No</v>
      </c>
      <c r="U4911" s="1">
        <v>0.62569444444444444</v>
      </c>
      <c r="V4911">
        <v>3</v>
      </c>
      <c r="W4911" s="1" t="str">
        <f>IF(Flights[[#This Row],[Arrival Delay]] = "", "Cancelled", IF(Flights[[#This Row],[Arrival Delay]]&gt;15, "Delayed", "On time"))</f>
        <v>On time</v>
      </c>
      <c r="X4911" t="str">
        <f>IF(Flights[[#This Row],[Status]]&lt;&gt;"Delayed","", IF(Flights[[#This Row],[Arrival Delay]]&gt;120, "Severe", IF(Flights[[#This Row],[Arrival Delay]]&gt;60, "Major", "Moderate")))</f>
        <v/>
      </c>
      <c r="Y4911" t="b">
        <v>0</v>
      </c>
      <c r="AA4911" t="str">
        <f>IF(OR(AND(Flights[[#This Row],[Status]]="Cancelled", Flights[[#This Row],[Cancellation Reason]]="Airline/Carrier"), Flights[[#This Row],[Delay Type]]="Severe"), "Yes", "No")</f>
        <v>No</v>
      </c>
    </row>
    <row r="4912" spans="1:27" x14ac:dyDescent="0.3">
      <c r="A4912" s="3">
        <v>42364</v>
      </c>
      <c r="B4912" s="22">
        <f>WEEKNUM(Flights[[#This Row],[Date]], 1)</f>
        <v>52</v>
      </c>
      <c r="C4912" s="22">
        <f>WEEKDAY(Flights[[#This Row],[Date]],1)</f>
        <v>7</v>
      </c>
      <c r="D4912" t="s">
        <v>412</v>
      </c>
      <c r="E4912" t="s">
        <v>1996</v>
      </c>
      <c r="F4912" t="s">
        <v>0</v>
      </c>
      <c r="G4912" t="s">
        <v>16</v>
      </c>
      <c r="H4912" t="str">
        <f>_xlfn.XLOOKUP(Flights[[#This Row],[Destination]], Airports!$A$2:$A$78, Airports!$D$2:$D$78)</f>
        <v>Dulles</v>
      </c>
      <c r="I4912" t="str" cm="1">
        <f t="array" ref="I4912">_xlfn.XLOOKUP(Flights[[#This Row],[Destination]],_xlfn._TRO_TRAILING( Airports!A:A),_xlfn._TRO_TRAILING( Airports!E:E), "Not found")</f>
        <v>VA</v>
      </c>
      <c r="J4912" s="1">
        <v>0.33680555555555558</v>
      </c>
      <c r="K4912" s="22">
        <f>HOUR(Flights[[#This Row],[Scheduled Departure]])</f>
        <v>8</v>
      </c>
      <c r="L4912" s="1">
        <v>0.34513888888888888</v>
      </c>
      <c r="M4912">
        <f>(L4912-J4912)*24*60</f>
        <v>11.999999999999957</v>
      </c>
      <c r="N4912" s="16">
        <f>Flights[[#This Row],[Length (min)]]/60</f>
        <v>4.95</v>
      </c>
      <c r="O4912">
        <v>297</v>
      </c>
      <c r="P4912">
        <v>2288</v>
      </c>
      <c r="Q4912" s="18">
        <f>IFERROR(Flights[[#This Row],[Distance]]/Flights[[#This Row],[Length (hr)]], "")</f>
        <v>462.22222222222223</v>
      </c>
      <c r="R4912" s="1">
        <v>0.66319444444444442</v>
      </c>
      <c r="S4912" s="1" t="str">
        <f>IF(Flights[[#This Row],[Length (hr)]]&lt;2, "No meal", IF(Flights[[#This Row],[Length (hr)]]&lt;3.5, "Light meal", "Full meal"))</f>
        <v>Full meal</v>
      </c>
      <c r="T4912" s="1" t="str">
        <f>IF(AND(Flights[[#This Row],[Airline]]="US Airways", Flights[[#This Row],[Meal]]="Full Meal"), "Yes", "No")</f>
        <v>No</v>
      </c>
      <c r="U4912" s="1">
        <v>0.67638888888888893</v>
      </c>
      <c r="V4912">
        <v>19</v>
      </c>
      <c r="W4912" s="1" t="str">
        <f>IF(Flights[[#This Row],[Arrival Delay]] = "", "Cancelled", IF(Flights[[#This Row],[Arrival Delay]]&gt;15, "Delayed", "On time"))</f>
        <v>Delayed</v>
      </c>
      <c r="X4912" t="str">
        <f>IF(Flights[[#This Row],[Status]]&lt;&gt;"Delayed","", IF(Flights[[#This Row],[Arrival Delay]]&gt;120, "Severe", IF(Flights[[#This Row],[Arrival Delay]]&gt;60, "Major", "Moderate")))</f>
        <v>Moderate</v>
      </c>
      <c r="Y4912" t="b">
        <v>0</v>
      </c>
      <c r="AA4912" t="str">
        <f>IF(OR(AND(Flights[[#This Row],[Status]]="Cancelled", Flights[[#This Row],[Cancellation Reason]]="Airline/Carrier"), Flights[[#This Row],[Delay Type]]="Severe"), "Yes", "No")</f>
        <v>No</v>
      </c>
    </row>
    <row r="4913" spans="1:27" x14ac:dyDescent="0.3">
      <c r="A4913" s="3">
        <v>42364</v>
      </c>
      <c r="B4913" s="22">
        <f>WEEKNUM(Flights[[#This Row],[Date]], 1)</f>
        <v>52</v>
      </c>
      <c r="C4913" s="22">
        <f>WEEKDAY(Flights[[#This Row],[Date]],1)</f>
        <v>7</v>
      </c>
      <c r="D4913" t="s">
        <v>464</v>
      </c>
      <c r="E4913" t="s">
        <v>1993</v>
      </c>
      <c r="F4913" t="s">
        <v>0</v>
      </c>
      <c r="G4913" t="s">
        <v>4</v>
      </c>
      <c r="H4913" t="str">
        <f>_xlfn.XLOOKUP(Flights[[#This Row],[Destination]], Airports!$A$2:$A$78, Airports!$D$2:$D$78)</f>
        <v>Chicago</v>
      </c>
      <c r="I4913" t="str" cm="1">
        <f t="array" ref="I4913">_xlfn.XLOOKUP(Flights[[#This Row],[Destination]],_xlfn._TRO_TRAILING( Airports!A:A),_xlfn._TRO_TRAILING( Airports!E:E), "Not found")</f>
        <v>IL</v>
      </c>
      <c r="J4913" s="1">
        <v>0.40763888888888888</v>
      </c>
      <c r="K4913" s="22">
        <f>HOUR(Flights[[#This Row],[Scheduled Departure]])</f>
        <v>9</v>
      </c>
      <c r="L4913" s="1">
        <v>0.41180555555555554</v>
      </c>
      <c r="M4913">
        <f>(L4913-J4913)*24*60</f>
        <v>5.9999999999999787</v>
      </c>
      <c r="N4913" s="16">
        <f>Flights[[#This Row],[Length (min)]]/60</f>
        <v>4.1333333333333337</v>
      </c>
      <c r="O4913">
        <v>248</v>
      </c>
      <c r="P4913">
        <v>1744</v>
      </c>
      <c r="Q4913" s="18">
        <f>IFERROR(Flights[[#This Row],[Distance]]/Flights[[#This Row],[Length (hr)]], "")</f>
        <v>421.93548387096769</v>
      </c>
      <c r="R4913" s="1">
        <v>0.66666666666666663</v>
      </c>
      <c r="S4913" s="1" t="str">
        <f>IF(Flights[[#This Row],[Length (hr)]]&lt;2, "No meal", IF(Flights[[#This Row],[Length (hr)]]&lt;3.5, "Light meal", "Full meal"))</f>
        <v>Full meal</v>
      </c>
      <c r="T4913" s="1" t="str">
        <f>IF(AND(Flights[[#This Row],[Airline]]="US Airways", Flights[[#This Row],[Meal]]="Full Meal"), "Yes", "No")</f>
        <v>No</v>
      </c>
      <c r="U4913" s="1">
        <v>0.66736111111111107</v>
      </c>
      <c r="V4913">
        <v>1</v>
      </c>
      <c r="W4913" s="1" t="str">
        <f>IF(Flights[[#This Row],[Arrival Delay]] = "", "Cancelled", IF(Flights[[#This Row],[Arrival Delay]]&gt;15, "Delayed", "On time"))</f>
        <v>On time</v>
      </c>
      <c r="X4913" t="str">
        <f>IF(Flights[[#This Row],[Status]]&lt;&gt;"Delayed","", IF(Flights[[#This Row],[Arrival Delay]]&gt;120, "Severe", IF(Flights[[#This Row],[Arrival Delay]]&gt;60, "Major", "Moderate")))</f>
        <v/>
      </c>
      <c r="Y4913" t="b">
        <v>0</v>
      </c>
      <c r="AA4913" t="str">
        <f>IF(OR(AND(Flights[[#This Row],[Status]]="Cancelled", Flights[[#This Row],[Cancellation Reason]]="Airline/Carrier"), Flights[[#This Row],[Delay Type]]="Severe"), "Yes", "No")</f>
        <v>No</v>
      </c>
    </row>
    <row r="4914" spans="1:27" x14ac:dyDescent="0.3">
      <c r="A4914" s="3">
        <v>42364</v>
      </c>
      <c r="B4914" s="22">
        <f>WEEKNUM(Flights[[#This Row],[Date]], 1)</f>
        <v>52</v>
      </c>
      <c r="C4914" s="22">
        <f>WEEKDAY(Flights[[#This Row],[Date]],1)</f>
        <v>7</v>
      </c>
      <c r="D4914" t="s">
        <v>1956</v>
      </c>
      <c r="E4914" t="s">
        <v>1995</v>
      </c>
      <c r="F4914" t="s">
        <v>0</v>
      </c>
      <c r="G4914" t="s">
        <v>278</v>
      </c>
      <c r="H4914" t="str">
        <f>_xlfn.XLOOKUP(Flights[[#This Row],[Destination]], Airports!$A$2:$A$78, Airports!$D$2:$D$78)</f>
        <v>El Paso</v>
      </c>
      <c r="I4914" t="str" cm="1">
        <f t="array" ref="I4914">_xlfn.XLOOKUP(Flights[[#This Row],[Destination]],_xlfn._TRO_TRAILING( Airports!A:A),_xlfn._TRO_TRAILING( Airports!E:E), "Not found")</f>
        <v>TX</v>
      </c>
      <c r="J4914" s="1">
        <v>0.4375</v>
      </c>
      <c r="K4914" s="22">
        <f>HOUR(Flights[[#This Row],[Scheduled Departure]])</f>
        <v>10</v>
      </c>
      <c r="L4914" s="1">
        <v>0.47499999999999998</v>
      </c>
      <c r="M4914">
        <f>(L4914-J4914)*24*60</f>
        <v>53.999999999999972</v>
      </c>
      <c r="N4914" s="16">
        <f>Flights[[#This Row],[Length (min)]]/60</f>
        <v>1.8666666666666667</v>
      </c>
      <c r="O4914">
        <v>112</v>
      </c>
      <c r="P4914">
        <v>715</v>
      </c>
      <c r="Q4914" s="18">
        <f>IFERROR(Flights[[#This Row],[Distance]]/Flights[[#This Row],[Length (hr)]], "")</f>
        <v>383.03571428571428</v>
      </c>
      <c r="R4914" s="1">
        <v>0.55555555555555558</v>
      </c>
      <c r="S4914" s="1" t="str">
        <f>IF(Flights[[#This Row],[Length (hr)]]&lt;2, "No meal", IF(Flights[[#This Row],[Length (hr)]]&lt;3.5, "Light meal", "Full meal"))</f>
        <v>No meal</v>
      </c>
      <c r="T4914" s="1" t="str">
        <f>IF(AND(Flights[[#This Row],[Airline]]="US Airways", Flights[[#This Row],[Meal]]="Full Meal"), "Yes", "No")</f>
        <v>No</v>
      </c>
      <c r="U4914" s="1">
        <v>0.59444444444444444</v>
      </c>
      <c r="V4914">
        <v>56</v>
      </c>
      <c r="W4914" s="1" t="str">
        <f>IF(Flights[[#This Row],[Arrival Delay]] = "", "Cancelled", IF(Flights[[#This Row],[Arrival Delay]]&gt;15, "Delayed", "On time"))</f>
        <v>Delayed</v>
      </c>
      <c r="X4914" t="str">
        <f>IF(Flights[[#This Row],[Status]]&lt;&gt;"Delayed","", IF(Flights[[#This Row],[Arrival Delay]]&gt;120, "Severe", IF(Flights[[#This Row],[Arrival Delay]]&gt;60, "Major", "Moderate")))</f>
        <v>Moderate</v>
      </c>
      <c r="Y4914" t="b">
        <v>0</v>
      </c>
      <c r="AA4914" t="str">
        <f>IF(OR(AND(Flights[[#This Row],[Status]]="Cancelled", Flights[[#This Row],[Cancellation Reason]]="Airline/Carrier"), Flights[[#This Row],[Delay Type]]="Severe"), "Yes", "No")</f>
        <v>No</v>
      </c>
    </row>
    <row r="4915" spans="1:27" x14ac:dyDescent="0.3">
      <c r="A4915" s="3">
        <v>42364</v>
      </c>
      <c r="B4915" s="22">
        <f>WEEKNUM(Flights[[#This Row],[Date]], 1)</f>
        <v>52</v>
      </c>
      <c r="C4915" s="22">
        <f>WEEKDAY(Flights[[#This Row],[Date]],1)</f>
        <v>7</v>
      </c>
      <c r="D4915" t="s">
        <v>1980</v>
      </c>
      <c r="E4915" t="s">
        <v>1990</v>
      </c>
      <c r="F4915" t="s">
        <v>0</v>
      </c>
      <c r="G4915" t="s">
        <v>262</v>
      </c>
      <c r="H4915" t="str">
        <f>_xlfn.XLOOKUP(Flights[[#This Row],[Destination]], Airports!$A$2:$A$78, Airports!$D$2:$D$78)</f>
        <v>Cleveland</v>
      </c>
      <c r="I4915" t="str" cm="1">
        <f t="array" ref="I4915">_xlfn.XLOOKUP(Flights[[#This Row],[Destination]],_xlfn._TRO_TRAILING( Airports!A:A),_xlfn._TRO_TRAILING( Airports!E:E), "Not found")</f>
        <v>OH</v>
      </c>
      <c r="J4915" s="1">
        <v>0.46944444444444444</v>
      </c>
      <c r="K4915" s="22">
        <f>HOUR(Flights[[#This Row],[Scheduled Departure]])</f>
        <v>11</v>
      </c>
      <c r="L4915" s="1">
        <v>0.46805555555555556</v>
      </c>
      <c r="M4915">
        <f>(L4915-J4915)*24*60</f>
        <v>-1.9999999999999929</v>
      </c>
      <c r="N4915" s="16">
        <f>Flights[[#This Row],[Length (min)]]/60</f>
        <v>4.5166666666666666</v>
      </c>
      <c r="O4915">
        <v>271</v>
      </c>
      <c r="P4915">
        <v>2052</v>
      </c>
      <c r="Q4915" s="18">
        <f>IFERROR(Flights[[#This Row],[Distance]]/Flights[[#This Row],[Length (hr)]], "")</f>
        <v>454.31734317343177</v>
      </c>
      <c r="R4915" s="1">
        <v>0.78333333333333333</v>
      </c>
      <c r="S4915" s="1" t="str">
        <f>IF(Flights[[#This Row],[Length (hr)]]&lt;2, "No meal", IF(Flights[[#This Row],[Length (hr)]]&lt;3.5, "Light meal", "Full meal"))</f>
        <v>Full meal</v>
      </c>
      <c r="T4915" s="1" t="str">
        <f>IF(AND(Flights[[#This Row],[Airline]]="US Airways", Flights[[#This Row],[Meal]]="Full Meal"), "Yes", "No")</f>
        <v>No</v>
      </c>
      <c r="U4915" s="1">
        <v>0.78125</v>
      </c>
      <c r="V4915">
        <v>-3</v>
      </c>
      <c r="W4915" s="1" t="str">
        <f>IF(Flights[[#This Row],[Arrival Delay]] = "", "Cancelled", IF(Flights[[#This Row],[Arrival Delay]]&gt;15, "Delayed", "On time"))</f>
        <v>On time</v>
      </c>
      <c r="X4915" t="str">
        <f>IF(Flights[[#This Row],[Status]]&lt;&gt;"Delayed","", IF(Flights[[#This Row],[Arrival Delay]]&gt;120, "Severe", IF(Flights[[#This Row],[Arrival Delay]]&gt;60, "Major", "Moderate")))</f>
        <v/>
      </c>
      <c r="Y4915" t="b">
        <v>0</v>
      </c>
      <c r="AA4915" t="str">
        <f>IF(OR(AND(Flights[[#This Row],[Status]]="Cancelled", Flights[[#This Row],[Cancellation Reason]]="Airline/Carrier"), Flights[[#This Row],[Delay Type]]="Severe"), "Yes", "No")</f>
        <v>No</v>
      </c>
    </row>
    <row r="4916" spans="1:27" x14ac:dyDescent="0.3">
      <c r="A4916" s="3">
        <v>42364</v>
      </c>
      <c r="B4916" s="22">
        <f>WEEKNUM(Flights[[#This Row],[Date]], 1)</f>
        <v>52</v>
      </c>
      <c r="C4916" s="22">
        <f>WEEKDAY(Flights[[#This Row],[Date]],1)</f>
        <v>7</v>
      </c>
      <c r="D4916" t="s">
        <v>554</v>
      </c>
      <c r="E4916" t="s">
        <v>1996</v>
      </c>
      <c r="F4916" t="s">
        <v>0</v>
      </c>
      <c r="G4916" t="s">
        <v>9</v>
      </c>
      <c r="H4916" t="str">
        <f>_xlfn.XLOOKUP(Flights[[#This Row],[Destination]], Airports!$A$2:$A$78, Airports!$D$2:$D$78)</f>
        <v>San Francisco</v>
      </c>
      <c r="I4916" t="str" cm="1">
        <f t="array" ref="I4916">_xlfn.XLOOKUP(Flights[[#This Row],[Destination]],_xlfn._TRO_TRAILING( Airports!A:A),_xlfn._TRO_TRAILING( Airports!E:E), "Not found")</f>
        <v>CA</v>
      </c>
      <c r="J4916" s="1">
        <v>0.64583333333333337</v>
      </c>
      <c r="K4916" s="22">
        <f>HOUR(Flights[[#This Row],[Scheduled Departure]])</f>
        <v>15</v>
      </c>
      <c r="L4916" s="1">
        <v>0.6430555555555556</v>
      </c>
      <c r="M4916">
        <f>(L4916-J4916)*24*60</f>
        <v>-3.9999999999999858</v>
      </c>
      <c r="N4916" s="16">
        <f>Flights[[#This Row],[Length (min)]]/60</f>
        <v>1.1833333333333333</v>
      </c>
      <c r="O4916">
        <v>71</v>
      </c>
      <c r="P4916">
        <v>337</v>
      </c>
      <c r="Q4916" s="18">
        <f>IFERROR(Flights[[#This Row],[Distance]]/Flights[[#This Row],[Length (hr)]], "")</f>
        <v>284.78873239436621</v>
      </c>
      <c r="R4916" s="1">
        <v>0.69791666666666663</v>
      </c>
      <c r="S4916" s="1" t="str">
        <f>IF(Flights[[#This Row],[Length (hr)]]&lt;2, "No meal", IF(Flights[[#This Row],[Length (hr)]]&lt;3.5, "Light meal", "Full meal"))</f>
        <v>No meal</v>
      </c>
      <c r="T4916" s="1" t="str">
        <f>IF(AND(Flights[[#This Row],[Airline]]="US Airways", Flights[[#This Row],[Meal]]="Full Meal"), "Yes", "No")</f>
        <v>No</v>
      </c>
      <c r="U4916" s="1">
        <v>0.69236111111111109</v>
      </c>
      <c r="V4916">
        <v>-8</v>
      </c>
      <c r="W4916" s="1" t="str">
        <f>IF(Flights[[#This Row],[Arrival Delay]] = "", "Cancelled", IF(Flights[[#This Row],[Arrival Delay]]&gt;15, "Delayed", "On time"))</f>
        <v>On time</v>
      </c>
      <c r="X4916" t="str">
        <f>IF(Flights[[#This Row],[Status]]&lt;&gt;"Delayed","", IF(Flights[[#This Row],[Arrival Delay]]&gt;120, "Severe", IF(Flights[[#This Row],[Arrival Delay]]&gt;60, "Major", "Moderate")))</f>
        <v/>
      </c>
      <c r="Y4916" t="b">
        <v>0</v>
      </c>
      <c r="AA4916" t="str">
        <f>IF(OR(AND(Flights[[#This Row],[Status]]="Cancelled", Flights[[#This Row],[Cancellation Reason]]="Airline/Carrier"), Flights[[#This Row],[Delay Type]]="Severe"), "Yes", "No")</f>
        <v>No</v>
      </c>
    </row>
    <row r="4917" spans="1:27" x14ac:dyDescent="0.3">
      <c r="A4917" s="3">
        <v>42364</v>
      </c>
      <c r="B4917" s="22">
        <f>WEEKNUM(Flights[[#This Row],[Date]], 1)</f>
        <v>52</v>
      </c>
      <c r="C4917" s="22">
        <f>WEEKDAY(Flights[[#This Row],[Date]],1)</f>
        <v>7</v>
      </c>
      <c r="D4917" t="s">
        <v>1272</v>
      </c>
      <c r="E4917" t="s">
        <v>1994</v>
      </c>
      <c r="F4917" t="s">
        <v>0</v>
      </c>
      <c r="G4917" t="s">
        <v>313</v>
      </c>
      <c r="H4917" t="str">
        <f>_xlfn.XLOOKUP(Flights[[#This Row],[Destination]], Airports!$A$2:$A$78, Airports!$D$2:$D$78)</f>
        <v>Monterey</v>
      </c>
      <c r="I4917" t="str" cm="1">
        <f t="array" ref="I4917">_xlfn.XLOOKUP(Flights[[#This Row],[Destination]],_xlfn._TRO_TRAILING( Airports!A:A),_xlfn._TRO_TRAILING( Airports!E:E), "Not found")</f>
        <v>CA</v>
      </c>
      <c r="J4917" s="1">
        <v>0.92013888888888884</v>
      </c>
      <c r="K4917" s="22">
        <f>HOUR(Flights[[#This Row],[Scheduled Departure]])</f>
        <v>22</v>
      </c>
      <c r="L4917" s="1">
        <v>0.91874999999999996</v>
      </c>
      <c r="M4917">
        <f>(L4917-J4917)*24*60</f>
        <v>-1.9999999999999929</v>
      </c>
      <c r="N4917" s="16">
        <f>Flights[[#This Row],[Length (min)]]/60</f>
        <v>1.3</v>
      </c>
      <c r="O4917">
        <v>78</v>
      </c>
      <c r="P4917">
        <v>266</v>
      </c>
      <c r="Q4917" s="18">
        <f>IFERROR(Flights[[#This Row],[Distance]]/Flights[[#This Row],[Length (hr)]], "")</f>
        <v>204.61538461538461</v>
      </c>
      <c r="R4917" s="1">
        <v>0.96944444444444444</v>
      </c>
      <c r="S4917" s="1" t="str">
        <f>IF(Flights[[#This Row],[Length (hr)]]&lt;2, "No meal", IF(Flights[[#This Row],[Length (hr)]]&lt;3.5, "Light meal", "Full meal"))</f>
        <v>No meal</v>
      </c>
      <c r="T4917" s="1" t="str">
        <f>IF(AND(Flights[[#This Row],[Airline]]="US Airways", Flights[[#This Row],[Meal]]="Full Meal"), "Yes", "No")</f>
        <v>No</v>
      </c>
      <c r="U4917" s="1">
        <v>0.97291666666666665</v>
      </c>
      <c r="V4917">
        <v>5</v>
      </c>
      <c r="W4917" s="1" t="str">
        <f>IF(Flights[[#This Row],[Arrival Delay]] = "", "Cancelled", IF(Flights[[#This Row],[Arrival Delay]]&gt;15, "Delayed", "On time"))</f>
        <v>On time</v>
      </c>
      <c r="X4917" t="str">
        <f>IF(Flights[[#This Row],[Status]]&lt;&gt;"Delayed","", IF(Flights[[#This Row],[Arrival Delay]]&gt;120, "Severe", IF(Flights[[#This Row],[Arrival Delay]]&gt;60, "Major", "Moderate")))</f>
        <v/>
      </c>
      <c r="Y4917" t="b">
        <v>0</v>
      </c>
      <c r="AA4917" t="str">
        <f>IF(OR(AND(Flights[[#This Row],[Status]]="Cancelled", Flights[[#This Row],[Cancellation Reason]]="Airline/Carrier"), Flights[[#This Row],[Delay Type]]="Severe"), "Yes", "No")</f>
        <v>No</v>
      </c>
    </row>
    <row r="4918" spans="1:27" x14ac:dyDescent="0.3">
      <c r="A4918" s="3">
        <v>42364</v>
      </c>
      <c r="B4918" s="22">
        <f>WEEKNUM(Flights[[#This Row],[Date]], 1)</f>
        <v>52</v>
      </c>
      <c r="C4918" s="22">
        <f>WEEKDAY(Flights[[#This Row],[Date]],1)</f>
        <v>7</v>
      </c>
      <c r="D4918" t="s">
        <v>1381</v>
      </c>
      <c r="E4918" t="s">
        <v>1998</v>
      </c>
      <c r="F4918" t="s">
        <v>0</v>
      </c>
      <c r="G4918" t="s">
        <v>26</v>
      </c>
      <c r="H4918" t="str">
        <f>_xlfn.XLOOKUP(Flights[[#This Row],[Destination]], Airports!$A$2:$A$78, Airports!$D$2:$D$78)</f>
        <v>Atlanta</v>
      </c>
      <c r="I4918" t="str" cm="1">
        <f t="array" ref="I4918">_xlfn.XLOOKUP(Flights[[#This Row],[Destination]],_xlfn._TRO_TRAILING( Airports!A:A),_xlfn._TRO_TRAILING( Airports!E:E), "Not found")</f>
        <v>GA</v>
      </c>
      <c r="J4918" s="1">
        <v>0.97222222222222221</v>
      </c>
      <c r="K4918" s="22">
        <f>HOUR(Flights[[#This Row],[Scheduled Departure]])</f>
        <v>23</v>
      </c>
      <c r="L4918" s="1">
        <v>1.1805555555555555E-2</v>
      </c>
      <c r="M4918">
        <f>(L4918-J4918)*24*60</f>
        <v>-1383</v>
      </c>
      <c r="N4918" s="16">
        <f>Flights[[#This Row],[Length (min)]]/60</f>
        <v>4.5666666666666664</v>
      </c>
      <c r="O4918">
        <v>274</v>
      </c>
      <c r="P4918">
        <v>1947</v>
      </c>
      <c r="Q4918" s="18">
        <f>IFERROR(Flights[[#This Row],[Distance]]/Flights[[#This Row],[Length (hr)]], "")</f>
        <v>426.35036496350369</v>
      </c>
      <c r="R4918" s="1">
        <v>0.2722222222222222</v>
      </c>
      <c r="S4918" s="1" t="str">
        <f>IF(Flights[[#This Row],[Length (hr)]]&lt;2, "No meal", IF(Flights[[#This Row],[Length (hr)]]&lt;3.5, "Light meal", "Full meal"))</f>
        <v>Full meal</v>
      </c>
      <c r="T4918" s="1" t="str">
        <f>IF(AND(Flights[[#This Row],[Airline]]="US Airways", Flights[[#This Row],[Meal]]="Full Meal"), "Yes", "No")</f>
        <v>No</v>
      </c>
      <c r="U4918" s="1">
        <v>0.32708333333333334</v>
      </c>
      <c r="V4918">
        <v>79</v>
      </c>
      <c r="W4918" s="1" t="str">
        <f>IF(Flights[[#This Row],[Arrival Delay]] = "", "Cancelled", IF(Flights[[#This Row],[Arrival Delay]]&gt;15, "Delayed", "On time"))</f>
        <v>Delayed</v>
      </c>
      <c r="X4918" t="str">
        <f>IF(Flights[[#This Row],[Status]]&lt;&gt;"Delayed","", IF(Flights[[#This Row],[Arrival Delay]]&gt;120, "Severe", IF(Flights[[#This Row],[Arrival Delay]]&gt;60, "Major", "Moderate")))</f>
        <v>Major</v>
      </c>
      <c r="Y4918" t="b">
        <v>0</v>
      </c>
      <c r="AA4918" t="str">
        <f>IF(OR(AND(Flights[[#This Row],[Status]]="Cancelled", Flights[[#This Row],[Cancellation Reason]]="Airline/Carrier"), Flights[[#This Row],[Delay Type]]="Severe"), "Yes", "No")</f>
        <v>No</v>
      </c>
    </row>
    <row r="4919" spans="1:27" x14ac:dyDescent="0.3">
      <c r="A4919" s="3">
        <v>42365</v>
      </c>
      <c r="B4919" s="22">
        <f>WEEKNUM(Flights[[#This Row],[Date]], 1)</f>
        <v>53</v>
      </c>
      <c r="C4919" s="22">
        <f>WEEKDAY(Flights[[#This Row],[Date]],1)</f>
        <v>1</v>
      </c>
      <c r="D4919" t="s">
        <v>379</v>
      </c>
      <c r="E4919" t="s">
        <v>1990</v>
      </c>
      <c r="F4919" t="s">
        <v>0</v>
      </c>
      <c r="G4919" t="s">
        <v>273</v>
      </c>
      <c r="H4919" t="str">
        <f>_xlfn.XLOOKUP(Flights[[#This Row],[Destination]], Airports!$A$2:$A$78, Airports!$D$2:$D$78)</f>
        <v>Denver</v>
      </c>
      <c r="I4919" t="str" cm="1">
        <f t="array" ref="I4919">_xlfn.XLOOKUP(Flights[[#This Row],[Destination]],_xlfn._TRO_TRAILING( Airports!A:A),_xlfn._TRO_TRAILING( Airports!E:E), "Not found")</f>
        <v>CO</v>
      </c>
      <c r="J4919" s="1">
        <v>0.22847222222222222</v>
      </c>
      <c r="K4919" s="22">
        <f>HOUR(Flights[[#This Row],[Scheduled Departure]])</f>
        <v>5</v>
      </c>
      <c r="L4919" s="1">
        <v>0.23194444444444445</v>
      </c>
      <c r="M4919">
        <f>(L4919-J4919)*24*60</f>
        <v>5.0000000000000222</v>
      </c>
      <c r="N4919" s="16">
        <f>Flights[[#This Row],[Length (min)]]/60</f>
        <v>2.3166666666666669</v>
      </c>
      <c r="O4919">
        <v>139</v>
      </c>
      <c r="P4919">
        <v>862</v>
      </c>
      <c r="Q4919" s="18">
        <f>IFERROR(Flights[[#This Row],[Distance]]/Flights[[#This Row],[Length (hr)]], "")</f>
        <v>372.08633093525174</v>
      </c>
      <c r="R4919" s="1">
        <v>0.37430555555555556</v>
      </c>
      <c r="S4919" s="1" t="str">
        <f>IF(Flights[[#This Row],[Length (hr)]]&lt;2, "No meal", IF(Flights[[#This Row],[Length (hr)]]&lt;3.5, "Light meal", "Full meal"))</f>
        <v>Light meal</v>
      </c>
      <c r="T4919" s="1" t="str">
        <f>IF(AND(Flights[[#This Row],[Airline]]="US Airways", Flights[[#This Row],[Meal]]="Full Meal"), "Yes", "No")</f>
        <v>No</v>
      </c>
      <c r="U4919" s="1">
        <v>0.37013888888888891</v>
      </c>
      <c r="V4919">
        <v>-6</v>
      </c>
      <c r="W4919" s="1" t="str">
        <f>IF(Flights[[#This Row],[Arrival Delay]] = "", "Cancelled", IF(Flights[[#This Row],[Arrival Delay]]&gt;15, "Delayed", "On time"))</f>
        <v>On time</v>
      </c>
      <c r="X4919" t="str">
        <f>IF(Flights[[#This Row],[Status]]&lt;&gt;"Delayed","", IF(Flights[[#This Row],[Arrival Delay]]&gt;120, "Severe", IF(Flights[[#This Row],[Arrival Delay]]&gt;60, "Major", "Moderate")))</f>
        <v/>
      </c>
      <c r="Y4919" t="b">
        <v>0</v>
      </c>
      <c r="AA4919" t="str">
        <f>IF(OR(AND(Flights[[#This Row],[Status]]="Cancelled", Flights[[#This Row],[Cancellation Reason]]="Airline/Carrier"), Flights[[#This Row],[Delay Type]]="Severe"), "Yes", "No")</f>
        <v>No</v>
      </c>
    </row>
    <row r="4920" spans="1:27" x14ac:dyDescent="0.3">
      <c r="A4920" s="3">
        <v>42365</v>
      </c>
      <c r="B4920" s="22">
        <f>WEEKNUM(Flights[[#This Row],[Date]], 1)</f>
        <v>53</v>
      </c>
      <c r="C4920" s="22">
        <f>WEEKDAY(Flights[[#This Row],[Date]],1)</f>
        <v>1</v>
      </c>
      <c r="D4920" t="s">
        <v>1947</v>
      </c>
      <c r="E4920" t="s">
        <v>1995</v>
      </c>
      <c r="F4920" t="s">
        <v>0</v>
      </c>
      <c r="G4920" t="s">
        <v>347</v>
      </c>
      <c r="H4920" t="str">
        <f>_xlfn.XLOOKUP(Flights[[#This Row],[Destination]], Airports!$A$2:$A$78, Airports!$D$2:$D$78)</f>
        <v>San Jose</v>
      </c>
      <c r="I4920" t="str" cm="1">
        <f t="array" ref="I4920">_xlfn.XLOOKUP(Flights[[#This Row],[Destination]],_xlfn._TRO_TRAILING( Airports!A:A),_xlfn._TRO_TRAILING( Airports!E:E), "Not found")</f>
        <v>CA</v>
      </c>
      <c r="J4920" s="1">
        <v>0.37847222222222221</v>
      </c>
      <c r="K4920" s="22">
        <f>HOUR(Flights[[#This Row],[Scheduled Departure]])</f>
        <v>9</v>
      </c>
      <c r="L4920" s="1">
        <v>0.37569444444444444</v>
      </c>
      <c r="M4920">
        <f>(L4920-J4920)*24*60</f>
        <v>-3.9999999999999858</v>
      </c>
      <c r="N4920" s="16">
        <f>Flights[[#This Row],[Length (min)]]/60</f>
        <v>0.98333333333333328</v>
      </c>
      <c r="O4920">
        <v>59</v>
      </c>
      <c r="P4920">
        <v>308</v>
      </c>
      <c r="Q4920" s="18">
        <f>IFERROR(Flights[[#This Row],[Distance]]/Flights[[#This Row],[Length (hr)]], "")</f>
        <v>313.22033898305085</v>
      </c>
      <c r="R4920" s="1">
        <v>0.42708333333333331</v>
      </c>
      <c r="S4920" s="1" t="str">
        <f>IF(Flights[[#This Row],[Length (hr)]]&lt;2, "No meal", IF(Flights[[#This Row],[Length (hr)]]&lt;3.5, "Light meal", "Full meal"))</f>
        <v>No meal</v>
      </c>
      <c r="T4920" s="1" t="str">
        <f>IF(AND(Flights[[#This Row],[Airline]]="US Airways", Flights[[#This Row],[Meal]]="Full Meal"), "Yes", "No")</f>
        <v>No</v>
      </c>
      <c r="U4920" s="1">
        <v>0.41666666666666669</v>
      </c>
      <c r="V4920">
        <v>-15</v>
      </c>
      <c r="W4920" s="1" t="str">
        <f>IF(Flights[[#This Row],[Arrival Delay]] = "", "Cancelled", IF(Flights[[#This Row],[Arrival Delay]]&gt;15, "Delayed", "On time"))</f>
        <v>On time</v>
      </c>
      <c r="X4920" t="str">
        <f>IF(Flights[[#This Row],[Status]]&lt;&gt;"Delayed","", IF(Flights[[#This Row],[Arrival Delay]]&gt;120, "Severe", IF(Flights[[#This Row],[Arrival Delay]]&gt;60, "Major", "Moderate")))</f>
        <v/>
      </c>
      <c r="Y4920" t="b">
        <v>0</v>
      </c>
      <c r="AA4920" t="str">
        <f>IF(OR(AND(Flights[[#This Row],[Status]]="Cancelled", Flights[[#This Row],[Cancellation Reason]]="Airline/Carrier"), Flights[[#This Row],[Delay Type]]="Severe"), "Yes", "No")</f>
        <v>No</v>
      </c>
    </row>
    <row r="4921" spans="1:27" x14ac:dyDescent="0.3">
      <c r="A4921" s="3">
        <v>42365</v>
      </c>
      <c r="B4921" s="22">
        <f>WEEKNUM(Flights[[#This Row],[Date]], 1)</f>
        <v>53</v>
      </c>
      <c r="C4921" s="22">
        <f>WEEKDAY(Flights[[#This Row],[Date]],1)</f>
        <v>1</v>
      </c>
      <c r="D4921" t="s">
        <v>451</v>
      </c>
      <c r="E4921" t="s">
        <v>1996</v>
      </c>
      <c r="F4921" t="s">
        <v>0</v>
      </c>
      <c r="G4921" t="s">
        <v>4</v>
      </c>
      <c r="H4921" t="str">
        <f>_xlfn.XLOOKUP(Flights[[#This Row],[Destination]], Airports!$A$2:$A$78, Airports!$D$2:$D$78)</f>
        <v>Chicago</v>
      </c>
      <c r="I4921" t="str" cm="1">
        <f t="array" ref="I4921">_xlfn.XLOOKUP(Flights[[#This Row],[Destination]],_xlfn._TRO_TRAILING( Airports!A:A),_xlfn._TRO_TRAILING( Airports!E:E), "Not found")</f>
        <v>IL</v>
      </c>
      <c r="J4921" s="1">
        <v>0.42708333333333331</v>
      </c>
      <c r="K4921" s="22">
        <f>HOUR(Flights[[#This Row],[Scheduled Departure]])</f>
        <v>10</v>
      </c>
      <c r="L4921" s="1">
        <v>0.46875</v>
      </c>
      <c r="M4921">
        <f>(L4921-J4921)*24*60</f>
        <v>60.000000000000028</v>
      </c>
      <c r="N4921" s="16">
        <f>Flights[[#This Row],[Length (min)]]/60</f>
        <v>3.8333333333333335</v>
      </c>
      <c r="O4921">
        <v>230</v>
      </c>
      <c r="P4921">
        <v>1744</v>
      </c>
      <c r="Q4921" s="18">
        <f>IFERROR(Flights[[#This Row],[Distance]]/Flights[[#This Row],[Length (hr)]], "")</f>
        <v>454.95652173913044</v>
      </c>
      <c r="R4921" s="1">
        <v>0.67708333333333337</v>
      </c>
      <c r="S4921" s="1" t="str">
        <f>IF(Flights[[#This Row],[Length (hr)]]&lt;2, "No meal", IF(Flights[[#This Row],[Length (hr)]]&lt;3.5, "Light meal", "Full meal"))</f>
        <v>Full meal</v>
      </c>
      <c r="T4921" s="1" t="str">
        <f>IF(AND(Flights[[#This Row],[Airline]]="US Airways", Flights[[#This Row],[Meal]]="Full Meal"), "Yes", "No")</f>
        <v>No</v>
      </c>
      <c r="U4921" s="1">
        <v>0.71180555555555558</v>
      </c>
      <c r="V4921">
        <v>50</v>
      </c>
      <c r="W4921" s="1" t="str">
        <f>IF(Flights[[#This Row],[Arrival Delay]] = "", "Cancelled", IF(Flights[[#This Row],[Arrival Delay]]&gt;15, "Delayed", "On time"))</f>
        <v>Delayed</v>
      </c>
      <c r="X4921" t="str">
        <f>IF(Flights[[#This Row],[Status]]&lt;&gt;"Delayed","", IF(Flights[[#This Row],[Arrival Delay]]&gt;120, "Severe", IF(Flights[[#This Row],[Arrival Delay]]&gt;60, "Major", "Moderate")))</f>
        <v>Moderate</v>
      </c>
      <c r="Y4921" t="b">
        <v>0</v>
      </c>
      <c r="AA4921" t="str">
        <f>IF(OR(AND(Flights[[#This Row],[Status]]="Cancelled", Flights[[#This Row],[Cancellation Reason]]="Airline/Carrier"), Flights[[#This Row],[Delay Type]]="Severe"), "Yes", "No")</f>
        <v>No</v>
      </c>
    </row>
    <row r="4922" spans="1:27" x14ac:dyDescent="0.3">
      <c r="A4922" s="3">
        <v>42365</v>
      </c>
      <c r="B4922" s="22">
        <f>WEEKNUM(Flights[[#This Row],[Date]], 1)</f>
        <v>53</v>
      </c>
      <c r="C4922" s="22">
        <f>WEEKDAY(Flights[[#This Row],[Date]],1)</f>
        <v>1</v>
      </c>
      <c r="D4922" t="s">
        <v>1037</v>
      </c>
      <c r="E4922" t="s">
        <v>1990</v>
      </c>
      <c r="F4922" t="s">
        <v>0</v>
      </c>
      <c r="G4922" t="s">
        <v>273</v>
      </c>
      <c r="H4922" t="str">
        <f>_xlfn.XLOOKUP(Flights[[#This Row],[Destination]], Airports!$A$2:$A$78, Airports!$D$2:$D$78)</f>
        <v>Denver</v>
      </c>
      <c r="I4922" t="str" cm="1">
        <f t="array" ref="I4922">_xlfn.XLOOKUP(Flights[[#This Row],[Destination]],_xlfn._TRO_TRAILING( Airports!A:A),_xlfn._TRO_TRAILING( Airports!E:E), "Not found")</f>
        <v>CO</v>
      </c>
      <c r="J4922" s="1">
        <v>0.54374999999999996</v>
      </c>
      <c r="K4922" s="22">
        <f>HOUR(Flights[[#This Row],[Scheduled Departure]])</f>
        <v>13</v>
      </c>
      <c r="L4922" s="1">
        <v>0.60069444444444442</v>
      </c>
      <c r="M4922">
        <f>(L4922-J4922)*24*60</f>
        <v>82.000000000000028</v>
      </c>
      <c r="N4922" s="16">
        <f>Flights[[#This Row],[Length (min)]]/60</f>
        <v>2.2166666666666668</v>
      </c>
      <c r="O4922">
        <v>133</v>
      </c>
      <c r="P4922">
        <v>862</v>
      </c>
      <c r="Q4922" s="18">
        <f>IFERROR(Flights[[#This Row],[Distance]]/Flights[[#This Row],[Length (hr)]], "")</f>
        <v>388.8721804511278</v>
      </c>
      <c r="R4922" s="1">
        <v>0.6875</v>
      </c>
      <c r="S4922" s="1" t="str">
        <f>IF(Flights[[#This Row],[Length (hr)]]&lt;2, "No meal", IF(Flights[[#This Row],[Length (hr)]]&lt;3.5, "Light meal", "Full meal"))</f>
        <v>Light meal</v>
      </c>
      <c r="T4922" s="1" t="str">
        <f>IF(AND(Flights[[#This Row],[Airline]]="US Airways", Flights[[#This Row],[Meal]]="Full Meal"), "Yes", "No")</f>
        <v>No</v>
      </c>
      <c r="U4922" s="1">
        <v>0.73472222222222228</v>
      </c>
      <c r="V4922">
        <v>68</v>
      </c>
      <c r="W4922" s="1" t="str">
        <f>IF(Flights[[#This Row],[Arrival Delay]] = "", "Cancelled", IF(Flights[[#This Row],[Arrival Delay]]&gt;15, "Delayed", "On time"))</f>
        <v>Delayed</v>
      </c>
      <c r="X4922" t="str">
        <f>IF(Flights[[#This Row],[Status]]&lt;&gt;"Delayed","", IF(Flights[[#This Row],[Arrival Delay]]&gt;120, "Severe", IF(Flights[[#This Row],[Arrival Delay]]&gt;60, "Major", "Moderate")))</f>
        <v>Major</v>
      </c>
      <c r="Y4922" t="b">
        <v>0</v>
      </c>
      <c r="AA4922" t="str">
        <f>IF(OR(AND(Flights[[#This Row],[Status]]="Cancelled", Flights[[#This Row],[Cancellation Reason]]="Airline/Carrier"), Flights[[#This Row],[Delay Type]]="Severe"), "Yes", "No")</f>
        <v>No</v>
      </c>
    </row>
    <row r="4923" spans="1:27" x14ac:dyDescent="0.3">
      <c r="A4923" s="3">
        <v>42365</v>
      </c>
      <c r="B4923" s="22">
        <f>WEEKNUM(Flights[[#This Row],[Date]], 1)</f>
        <v>53</v>
      </c>
      <c r="C4923" s="22">
        <f>WEEKDAY(Flights[[#This Row],[Date]],1)</f>
        <v>1</v>
      </c>
      <c r="D4923" t="s">
        <v>1983</v>
      </c>
      <c r="E4923" t="s">
        <v>1993</v>
      </c>
      <c r="F4923" t="s">
        <v>0</v>
      </c>
      <c r="G4923" t="s">
        <v>15</v>
      </c>
      <c r="H4923" t="str">
        <f>_xlfn.XLOOKUP(Flights[[#This Row],[Destination]], Airports!$A$2:$A$78, Airports!$D$2:$D$78)</f>
        <v>Las Vegas</v>
      </c>
      <c r="I4923" t="str" cm="1">
        <f t="array" ref="I4923">_xlfn.XLOOKUP(Flights[[#This Row],[Destination]],_xlfn._TRO_TRAILING( Airports!A:A),_xlfn._TRO_TRAILING( Airports!E:E), "Not found")</f>
        <v>NV</v>
      </c>
      <c r="J4923" s="1">
        <v>0.75347222222222221</v>
      </c>
      <c r="K4923" s="22">
        <f>HOUR(Flights[[#This Row],[Scheduled Departure]])</f>
        <v>18</v>
      </c>
      <c r="L4923" s="1">
        <v>0.77569444444444446</v>
      </c>
      <c r="M4923">
        <f>(L4923-J4923)*24*60</f>
        <v>32.000000000000043</v>
      </c>
      <c r="N4923" s="16">
        <f>Flights[[#This Row],[Length (min)]]/60</f>
        <v>0.91666666666666663</v>
      </c>
      <c r="O4923">
        <v>55</v>
      </c>
      <c r="P4923">
        <v>236</v>
      </c>
      <c r="Q4923" s="18">
        <f>IFERROR(Flights[[#This Row],[Distance]]/Flights[[#This Row],[Length (hr)]], "")</f>
        <v>257.45454545454544</v>
      </c>
      <c r="R4923" s="1">
        <v>0.79652777777777772</v>
      </c>
      <c r="S4923" s="1" t="str">
        <f>IF(Flights[[#This Row],[Length (hr)]]&lt;2, "No meal", IF(Flights[[#This Row],[Length (hr)]]&lt;3.5, "Light meal", "Full meal"))</f>
        <v>No meal</v>
      </c>
      <c r="T4923" s="1" t="str">
        <f>IF(AND(Flights[[#This Row],[Airline]]="US Airways", Flights[[#This Row],[Meal]]="Full Meal"), "Yes", "No")</f>
        <v>No</v>
      </c>
      <c r="U4923" s="1">
        <v>0.81388888888888888</v>
      </c>
      <c r="V4923">
        <v>25</v>
      </c>
      <c r="W4923" s="1" t="str">
        <f>IF(Flights[[#This Row],[Arrival Delay]] = "", "Cancelled", IF(Flights[[#This Row],[Arrival Delay]]&gt;15, "Delayed", "On time"))</f>
        <v>Delayed</v>
      </c>
      <c r="X4923" t="str">
        <f>IF(Flights[[#This Row],[Status]]&lt;&gt;"Delayed","", IF(Flights[[#This Row],[Arrival Delay]]&gt;120, "Severe", IF(Flights[[#This Row],[Arrival Delay]]&gt;60, "Major", "Moderate")))</f>
        <v>Moderate</v>
      </c>
      <c r="Y4923" t="b">
        <v>0</v>
      </c>
      <c r="AA4923" t="str">
        <f>IF(OR(AND(Flights[[#This Row],[Status]]="Cancelled", Flights[[#This Row],[Cancellation Reason]]="Airline/Carrier"), Flights[[#This Row],[Delay Type]]="Severe"), "Yes", "No")</f>
        <v>No</v>
      </c>
    </row>
    <row r="4924" spans="1:27" x14ac:dyDescent="0.3">
      <c r="A4924" s="3">
        <v>42365</v>
      </c>
      <c r="B4924" s="22">
        <f>WEEKNUM(Flights[[#This Row],[Date]], 1)</f>
        <v>53</v>
      </c>
      <c r="C4924" s="22">
        <f>WEEKDAY(Flights[[#This Row],[Date]],1)</f>
        <v>1</v>
      </c>
      <c r="D4924" t="s">
        <v>1978</v>
      </c>
      <c r="E4924" t="s">
        <v>1991</v>
      </c>
      <c r="F4924" t="s">
        <v>0</v>
      </c>
      <c r="G4924" t="s">
        <v>344</v>
      </c>
      <c r="H4924" t="str">
        <f>_xlfn.XLOOKUP(Flights[[#This Row],[Destination]], Airports!$A$2:$A$78, Airports!$D$2:$D$78)</f>
        <v>Seattle</v>
      </c>
      <c r="I4924" t="str" cm="1">
        <f t="array" ref="I4924">_xlfn.XLOOKUP(Flights[[#This Row],[Destination]],_xlfn._TRO_TRAILING( Airports!A:A),_xlfn._TRO_TRAILING( Airports!E:E), "Not found")</f>
        <v>WA</v>
      </c>
      <c r="J4924" s="1">
        <v>0.75347222222222221</v>
      </c>
      <c r="K4924" s="22">
        <f>HOUR(Flights[[#This Row],[Scheduled Departure]])</f>
        <v>18</v>
      </c>
      <c r="L4924" s="1">
        <v>0.77777777777777779</v>
      </c>
      <c r="M4924">
        <f>(L4924-J4924)*24*60</f>
        <v>35.000000000000036</v>
      </c>
      <c r="N4924" s="16">
        <f>Flights[[#This Row],[Length (min)]]/60</f>
        <v>2.8833333333333333</v>
      </c>
      <c r="O4924">
        <v>173</v>
      </c>
      <c r="P4924">
        <v>954</v>
      </c>
      <c r="Q4924" s="18">
        <f>IFERROR(Flights[[#This Row],[Distance]]/Flights[[#This Row],[Length (hr)]], "")</f>
        <v>330.8670520231214</v>
      </c>
      <c r="R4924" s="1">
        <v>0.87361111111111112</v>
      </c>
      <c r="S4924" s="1" t="str">
        <f>IF(Flights[[#This Row],[Length (hr)]]&lt;2, "No meal", IF(Flights[[#This Row],[Length (hr)]]&lt;3.5, "Light meal", "Full meal"))</f>
        <v>Light meal</v>
      </c>
      <c r="T4924" s="1" t="str">
        <f>IF(AND(Flights[[#This Row],[Airline]]="US Airways", Flights[[#This Row],[Meal]]="Full Meal"), "Yes", "No")</f>
        <v>No</v>
      </c>
      <c r="U4924" s="1">
        <v>0.8979166666666667</v>
      </c>
      <c r="V4924">
        <v>35</v>
      </c>
      <c r="W4924" s="1" t="str">
        <f>IF(Flights[[#This Row],[Arrival Delay]] = "", "Cancelled", IF(Flights[[#This Row],[Arrival Delay]]&gt;15, "Delayed", "On time"))</f>
        <v>Delayed</v>
      </c>
      <c r="X4924" t="str">
        <f>IF(Flights[[#This Row],[Status]]&lt;&gt;"Delayed","", IF(Flights[[#This Row],[Arrival Delay]]&gt;120, "Severe", IF(Flights[[#This Row],[Arrival Delay]]&gt;60, "Major", "Moderate")))</f>
        <v>Moderate</v>
      </c>
      <c r="Y4924" t="b">
        <v>0</v>
      </c>
      <c r="AA4924" t="str">
        <f>IF(OR(AND(Flights[[#This Row],[Status]]="Cancelled", Flights[[#This Row],[Cancellation Reason]]="Airline/Carrier"), Flights[[#This Row],[Delay Type]]="Severe"), "Yes", "No")</f>
        <v>No</v>
      </c>
    </row>
    <row r="4925" spans="1:27" x14ac:dyDescent="0.3">
      <c r="A4925" s="3">
        <v>42365</v>
      </c>
      <c r="B4925" s="22">
        <f>WEEKNUM(Flights[[#This Row],[Date]], 1)</f>
        <v>53</v>
      </c>
      <c r="C4925" s="22">
        <f>WEEKDAY(Flights[[#This Row],[Date]],1)</f>
        <v>1</v>
      </c>
      <c r="D4925" t="s">
        <v>625</v>
      </c>
      <c r="E4925" t="s">
        <v>1990</v>
      </c>
      <c r="F4925" t="s">
        <v>0</v>
      </c>
      <c r="G4925" t="s">
        <v>17</v>
      </c>
      <c r="H4925" t="str">
        <f>_xlfn.XLOOKUP(Flights[[#This Row],[Destination]], Airports!$A$2:$A$78, Airports!$D$2:$D$78)</f>
        <v>Honolulu</v>
      </c>
      <c r="I4925" t="str" cm="1">
        <f t="array" ref="I4925">_xlfn.XLOOKUP(Flights[[#This Row],[Destination]],_xlfn._TRO_TRAILING( Airports!A:A),_xlfn._TRO_TRAILING( Airports!E:E), "Not found")</f>
        <v>HI</v>
      </c>
      <c r="J4925" s="1">
        <v>0.77083333333333337</v>
      </c>
      <c r="K4925" s="22">
        <f>HOUR(Flights[[#This Row],[Scheduled Departure]])</f>
        <v>18</v>
      </c>
      <c r="L4925" s="1">
        <v>0.7729166666666667</v>
      </c>
      <c r="M4925">
        <f>(L4925-J4925)*24*60</f>
        <v>2.9999999999999893</v>
      </c>
      <c r="N4925" s="16">
        <f>Flights[[#This Row],[Length (min)]]/60</f>
        <v>5.8</v>
      </c>
      <c r="O4925">
        <v>348</v>
      </c>
      <c r="P4925">
        <v>2556</v>
      </c>
      <c r="Q4925" s="18">
        <f>IFERROR(Flights[[#This Row],[Distance]]/Flights[[#This Row],[Length (hr)]], "")</f>
        <v>440.68965517241378</v>
      </c>
      <c r="R4925" s="1">
        <v>0.9375</v>
      </c>
      <c r="S4925" s="1" t="str">
        <f>IF(Flights[[#This Row],[Length (hr)]]&lt;2, "No meal", IF(Flights[[#This Row],[Length (hr)]]&lt;3.5, "Light meal", "Full meal"))</f>
        <v>Full meal</v>
      </c>
      <c r="T4925" s="1" t="str">
        <f>IF(AND(Flights[[#This Row],[Airline]]="US Airways", Flights[[#This Row],[Meal]]="Full Meal"), "Yes", "No")</f>
        <v>No</v>
      </c>
      <c r="U4925" s="1">
        <v>0.93125000000000002</v>
      </c>
      <c r="V4925">
        <v>-9</v>
      </c>
      <c r="W4925" s="1" t="str">
        <f>IF(Flights[[#This Row],[Arrival Delay]] = "", "Cancelled", IF(Flights[[#This Row],[Arrival Delay]]&gt;15, "Delayed", "On time"))</f>
        <v>On time</v>
      </c>
      <c r="X4925" t="str">
        <f>IF(Flights[[#This Row],[Status]]&lt;&gt;"Delayed","", IF(Flights[[#This Row],[Arrival Delay]]&gt;120, "Severe", IF(Flights[[#This Row],[Arrival Delay]]&gt;60, "Major", "Moderate")))</f>
        <v/>
      </c>
      <c r="Y4925" t="b">
        <v>0</v>
      </c>
      <c r="AA4925" t="str">
        <f>IF(OR(AND(Flights[[#This Row],[Status]]="Cancelled", Flights[[#This Row],[Cancellation Reason]]="Airline/Carrier"), Flights[[#This Row],[Delay Type]]="Severe"), "Yes", "No")</f>
        <v>No</v>
      </c>
    </row>
    <row r="4926" spans="1:27" x14ac:dyDescent="0.3">
      <c r="A4926" s="3">
        <v>42365</v>
      </c>
      <c r="B4926" s="22">
        <f>WEEKNUM(Flights[[#This Row],[Date]], 1)</f>
        <v>53</v>
      </c>
      <c r="C4926" s="22">
        <f>WEEKDAY(Flights[[#This Row],[Date]],1)</f>
        <v>1</v>
      </c>
      <c r="D4926" t="s">
        <v>645</v>
      </c>
      <c r="E4926" t="s">
        <v>1996</v>
      </c>
      <c r="F4926" t="s">
        <v>0</v>
      </c>
      <c r="G4926" t="s">
        <v>9</v>
      </c>
      <c r="H4926" t="str">
        <f>_xlfn.XLOOKUP(Flights[[#This Row],[Destination]], Airports!$A$2:$A$78, Airports!$D$2:$D$78)</f>
        <v>San Francisco</v>
      </c>
      <c r="I4926" t="str" cm="1">
        <f t="array" ref="I4926">_xlfn.XLOOKUP(Flights[[#This Row],[Destination]],_xlfn._TRO_TRAILING( Airports!A:A),_xlfn._TRO_TRAILING( Airports!E:E), "Not found")</f>
        <v>CA</v>
      </c>
      <c r="J4926" s="1">
        <v>0.86805555555555558</v>
      </c>
      <c r="K4926" s="22">
        <f>HOUR(Flights[[#This Row],[Scheduled Departure]])</f>
        <v>20</v>
      </c>
      <c r="L4926" s="1">
        <v>0.93263888888888891</v>
      </c>
      <c r="M4926">
        <f>(L4926-J4926)*24*60</f>
        <v>92.999999999999986</v>
      </c>
      <c r="N4926" s="16">
        <f>Flights[[#This Row],[Length (min)]]/60</f>
        <v>1.1000000000000001</v>
      </c>
      <c r="O4926">
        <v>66</v>
      </c>
      <c r="P4926">
        <v>337</v>
      </c>
      <c r="Q4926" s="18">
        <f>IFERROR(Flights[[#This Row],[Distance]]/Flights[[#This Row],[Length (hr)]], "")</f>
        <v>306.36363636363632</v>
      </c>
      <c r="R4926" s="1">
        <v>0.92013888888888884</v>
      </c>
      <c r="S4926" s="1" t="str">
        <f>IF(Flights[[#This Row],[Length (hr)]]&lt;2, "No meal", IF(Flights[[#This Row],[Length (hr)]]&lt;3.5, "Light meal", "Full meal"))</f>
        <v>No meal</v>
      </c>
      <c r="T4926" s="1" t="str">
        <f>IF(AND(Flights[[#This Row],[Airline]]="US Airways", Flights[[#This Row],[Meal]]="Full Meal"), "Yes", "No")</f>
        <v>No</v>
      </c>
      <c r="U4926" s="1">
        <v>0.97847222222222219</v>
      </c>
      <c r="V4926">
        <v>84</v>
      </c>
      <c r="W4926" s="1" t="str">
        <f>IF(Flights[[#This Row],[Arrival Delay]] = "", "Cancelled", IF(Flights[[#This Row],[Arrival Delay]]&gt;15, "Delayed", "On time"))</f>
        <v>Delayed</v>
      </c>
      <c r="X4926" t="str">
        <f>IF(Flights[[#This Row],[Status]]&lt;&gt;"Delayed","", IF(Flights[[#This Row],[Arrival Delay]]&gt;120, "Severe", IF(Flights[[#This Row],[Arrival Delay]]&gt;60, "Major", "Moderate")))</f>
        <v>Major</v>
      </c>
      <c r="Y4926" t="b">
        <v>0</v>
      </c>
      <c r="AA4926" t="str">
        <f>IF(OR(AND(Flights[[#This Row],[Status]]="Cancelled", Flights[[#This Row],[Cancellation Reason]]="Airline/Carrier"), Flights[[#This Row],[Delay Type]]="Severe"), "Yes", "No")</f>
        <v>No</v>
      </c>
    </row>
    <row r="4927" spans="1:27" x14ac:dyDescent="0.3">
      <c r="A4927" s="3">
        <v>42365</v>
      </c>
      <c r="B4927" s="22">
        <f>WEEKNUM(Flights[[#This Row],[Date]], 1)</f>
        <v>53</v>
      </c>
      <c r="C4927" s="22">
        <f>WEEKDAY(Flights[[#This Row],[Date]],1)</f>
        <v>1</v>
      </c>
      <c r="D4927" t="s">
        <v>1814</v>
      </c>
      <c r="E4927" t="s">
        <v>1995</v>
      </c>
      <c r="F4927" t="s">
        <v>0</v>
      </c>
      <c r="G4927" t="s">
        <v>347</v>
      </c>
      <c r="H4927" t="str">
        <f>_xlfn.XLOOKUP(Flights[[#This Row],[Destination]], Airports!$A$2:$A$78, Airports!$D$2:$D$78)</f>
        <v>San Jose</v>
      </c>
      <c r="I4927" t="str" cm="1">
        <f t="array" ref="I4927">_xlfn.XLOOKUP(Flights[[#This Row],[Destination]],_xlfn._TRO_TRAILING( Airports!A:A),_xlfn._TRO_TRAILING( Airports!E:E), "Not found")</f>
        <v>CA</v>
      </c>
      <c r="J4927" s="1">
        <v>0.86805555555555558</v>
      </c>
      <c r="K4927" s="22">
        <f>HOUR(Flights[[#This Row],[Scheduled Departure]])</f>
        <v>20</v>
      </c>
      <c r="L4927" s="1">
        <v>0.89444444444444449</v>
      </c>
      <c r="M4927">
        <f>(L4927-J4927)*24*60</f>
        <v>38.000000000000028</v>
      </c>
      <c r="N4927" s="16">
        <f>Flights[[#This Row],[Length (min)]]/60</f>
        <v>1.1166666666666667</v>
      </c>
      <c r="O4927">
        <v>67</v>
      </c>
      <c r="P4927">
        <v>308</v>
      </c>
      <c r="Q4927" s="18">
        <f>IFERROR(Flights[[#This Row],[Distance]]/Flights[[#This Row],[Length (hr)]], "")</f>
        <v>275.82089552238807</v>
      </c>
      <c r="R4927" s="1">
        <v>0.91319444444444442</v>
      </c>
      <c r="S4927" s="1" t="str">
        <f>IF(Flights[[#This Row],[Length (hr)]]&lt;2, "No meal", IF(Flights[[#This Row],[Length (hr)]]&lt;3.5, "Light meal", "Full meal"))</f>
        <v>No meal</v>
      </c>
      <c r="T4927" s="1" t="str">
        <f>IF(AND(Flights[[#This Row],[Airline]]="US Airways", Flights[[#This Row],[Meal]]="Full Meal"), "Yes", "No")</f>
        <v>No</v>
      </c>
      <c r="U4927" s="1">
        <v>0.94097222222222221</v>
      </c>
      <c r="V4927">
        <v>40</v>
      </c>
      <c r="W4927" s="1" t="str">
        <f>IF(Flights[[#This Row],[Arrival Delay]] = "", "Cancelled", IF(Flights[[#This Row],[Arrival Delay]]&gt;15, "Delayed", "On time"))</f>
        <v>Delayed</v>
      </c>
      <c r="X4927" t="str">
        <f>IF(Flights[[#This Row],[Status]]&lt;&gt;"Delayed","", IF(Flights[[#This Row],[Arrival Delay]]&gt;120, "Severe", IF(Flights[[#This Row],[Arrival Delay]]&gt;60, "Major", "Moderate")))</f>
        <v>Moderate</v>
      </c>
      <c r="Y4927" t="b">
        <v>0</v>
      </c>
      <c r="AA4927" t="str">
        <f>IF(OR(AND(Flights[[#This Row],[Status]]="Cancelled", Flights[[#This Row],[Cancellation Reason]]="Airline/Carrier"), Flights[[#This Row],[Delay Type]]="Severe"), "Yes", "No")</f>
        <v>No</v>
      </c>
    </row>
    <row r="4928" spans="1:27" x14ac:dyDescent="0.3">
      <c r="A4928" s="3">
        <v>42365</v>
      </c>
      <c r="B4928" s="22">
        <f>WEEKNUM(Flights[[#This Row],[Date]], 1)</f>
        <v>53</v>
      </c>
      <c r="C4928" s="22">
        <f>WEEKDAY(Flights[[#This Row],[Date]],1)</f>
        <v>1</v>
      </c>
      <c r="D4928" t="s">
        <v>1809</v>
      </c>
      <c r="E4928" t="s">
        <v>1990</v>
      </c>
      <c r="F4928" t="s">
        <v>0</v>
      </c>
      <c r="G4928" t="s">
        <v>262</v>
      </c>
      <c r="H4928" t="str">
        <f>_xlfn.XLOOKUP(Flights[[#This Row],[Destination]], Airports!$A$2:$A$78, Airports!$D$2:$D$78)</f>
        <v>Cleveland</v>
      </c>
      <c r="I4928" t="str" cm="1">
        <f t="array" ref="I4928">_xlfn.XLOOKUP(Flights[[#This Row],[Destination]],_xlfn._TRO_TRAILING( Airports!A:A),_xlfn._TRO_TRAILING( Airports!E:E), "Not found")</f>
        <v>OH</v>
      </c>
      <c r="J4928" s="1">
        <v>0.93472222222222223</v>
      </c>
      <c r="K4928" s="22">
        <f>HOUR(Flights[[#This Row],[Scheduled Departure]])</f>
        <v>22</v>
      </c>
      <c r="L4928" s="1">
        <v>0.95486111111111116</v>
      </c>
      <c r="M4928">
        <f>(L4928-J4928)*24*60</f>
        <v>29.000000000000057</v>
      </c>
      <c r="N4928" s="16">
        <f>Flights[[#This Row],[Length (min)]]/60</f>
        <v>4.3833333333333337</v>
      </c>
      <c r="O4928">
        <v>263</v>
      </c>
      <c r="P4928">
        <v>2052</v>
      </c>
      <c r="Q4928" s="18">
        <f>IFERROR(Flights[[#This Row],[Distance]]/Flights[[#This Row],[Length (hr)]], "")</f>
        <v>468.13688212927752</v>
      </c>
      <c r="R4928" s="1">
        <v>0.24861111111111112</v>
      </c>
      <c r="S4928" s="1" t="str">
        <f>IF(Flights[[#This Row],[Length (hr)]]&lt;2, "No meal", IF(Flights[[#This Row],[Length (hr)]]&lt;3.5, "Light meal", "Full meal"))</f>
        <v>Full meal</v>
      </c>
      <c r="T4928" s="1" t="str">
        <f>IF(AND(Flights[[#This Row],[Airline]]="US Airways", Flights[[#This Row],[Meal]]="Full Meal"), "Yes", "No")</f>
        <v>No</v>
      </c>
      <c r="U4928" s="1">
        <v>0.26250000000000001</v>
      </c>
      <c r="V4928">
        <v>20</v>
      </c>
      <c r="W4928" s="1" t="str">
        <f>IF(Flights[[#This Row],[Arrival Delay]] = "", "Cancelled", IF(Flights[[#This Row],[Arrival Delay]]&gt;15, "Delayed", "On time"))</f>
        <v>Delayed</v>
      </c>
      <c r="X4928" t="str">
        <f>IF(Flights[[#This Row],[Status]]&lt;&gt;"Delayed","", IF(Flights[[#This Row],[Arrival Delay]]&gt;120, "Severe", IF(Flights[[#This Row],[Arrival Delay]]&gt;60, "Major", "Moderate")))</f>
        <v>Moderate</v>
      </c>
      <c r="Y4928" t="b">
        <v>0</v>
      </c>
      <c r="AA4928" t="str">
        <f>IF(OR(AND(Flights[[#This Row],[Status]]="Cancelled", Flights[[#This Row],[Cancellation Reason]]="Airline/Carrier"), Flights[[#This Row],[Delay Type]]="Severe"), "Yes", "No")</f>
        <v>No</v>
      </c>
    </row>
    <row r="4929" spans="1:27" x14ac:dyDescent="0.3">
      <c r="A4929" s="3">
        <v>42365</v>
      </c>
      <c r="B4929" s="22">
        <f>WEEKNUM(Flights[[#This Row],[Date]], 1)</f>
        <v>53</v>
      </c>
      <c r="C4929" s="22">
        <f>WEEKDAY(Flights[[#This Row],[Date]],1)</f>
        <v>1</v>
      </c>
      <c r="D4929" t="s">
        <v>206</v>
      </c>
      <c r="E4929" t="s">
        <v>1987</v>
      </c>
      <c r="F4929" t="s">
        <v>0</v>
      </c>
      <c r="G4929" t="s">
        <v>27</v>
      </c>
      <c r="H4929" t="str">
        <f>_xlfn.XLOOKUP(Flights[[#This Row],[Destination]], Airports!$A$2:$A$78, Airports!$D$2:$D$78)</f>
        <v>Charlotte</v>
      </c>
      <c r="I4929" t="str" cm="1">
        <f t="array" ref="I4929">_xlfn.XLOOKUP(Flights[[#This Row],[Destination]],_xlfn._TRO_TRAILING( Airports!A:A),_xlfn._TRO_TRAILING( Airports!E:E), "Not found")</f>
        <v>NC</v>
      </c>
      <c r="J4929" s="1">
        <v>0.94444444444444442</v>
      </c>
      <c r="K4929" s="22">
        <f>HOUR(Flights[[#This Row],[Scheduled Departure]])</f>
        <v>22</v>
      </c>
      <c r="L4929" s="1">
        <v>0.9506944444444444</v>
      </c>
      <c r="M4929">
        <f>(L4929-J4929)*24*60</f>
        <v>8.999999999999968</v>
      </c>
      <c r="N4929" s="16">
        <f>Flights[[#This Row],[Length (min)]]/60</f>
        <v>5.5166666666666666</v>
      </c>
      <c r="O4929">
        <v>331</v>
      </c>
      <c r="P4929">
        <v>2125</v>
      </c>
      <c r="Q4929" s="18">
        <f>IFERROR(Flights[[#This Row],[Distance]]/Flights[[#This Row],[Length (hr)]], "")</f>
        <v>385.19637462235647</v>
      </c>
      <c r="R4929" s="1">
        <v>0.26041666666666669</v>
      </c>
      <c r="S4929" s="1" t="str">
        <f>IF(Flights[[#This Row],[Length (hr)]]&lt;2, "No meal", IF(Flights[[#This Row],[Length (hr)]]&lt;3.5, "Light meal", "Full meal"))</f>
        <v>Full meal</v>
      </c>
      <c r="T4929" s="1" t="str">
        <f>IF(AND(Flights[[#This Row],[Airline]]="US Airways", Flights[[#This Row],[Meal]]="Full Meal"), "Yes", "No")</f>
        <v>No</v>
      </c>
      <c r="U4929" s="1">
        <v>0.30555555555555558</v>
      </c>
      <c r="V4929">
        <v>65</v>
      </c>
      <c r="W4929" s="1" t="str">
        <f>IF(Flights[[#This Row],[Arrival Delay]] = "", "Cancelled", IF(Flights[[#This Row],[Arrival Delay]]&gt;15, "Delayed", "On time"))</f>
        <v>Delayed</v>
      </c>
      <c r="X4929" t="str">
        <f>IF(Flights[[#This Row],[Status]]&lt;&gt;"Delayed","", IF(Flights[[#This Row],[Arrival Delay]]&gt;120, "Severe", IF(Flights[[#This Row],[Arrival Delay]]&gt;60, "Major", "Moderate")))</f>
        <v>Major</v>
      </c>
      <c r="Y4929" t="b">
        <v>0</v>
      </c>
      <c r="AA4929" t="str">
        <f>IF(OR(AND(Flights[[#This Row],[Status]]="Cancelled", Flights[[#This Row],[Cancellation Reason]]="Airline/Carrier"), Flights[[#This Row],[Delay Type]]="Severe"), "Yes", "No")</f>
        <v>No</v>
      </c>
    </row>
    <row r="4930" spans="1:27" x14ac:dyDescent="0.3">
      <c r="A4930" s="3">
        <v>42366</v>
      </c>
      <c r="B4930" s="22">
        <f>WEEKNUM(Flights[[#This Row],[Date]], 1)</f>
        <v>53</v>
      </c>
      <c r="C4930" s="22">
        <f>WEEKDAY(Flights[[#This Row],[Date]],1)</f>
        <v>2</v>
      </c>
      <c r="D4930" t="s">
        <v>131</v>
      </c>
      <c r="E4930" t="s">
        <v>1987</v>
      </c>
      <c r="F4930" t="s">
        <v>0</v>
      </c>
      <c r="G4930" t="s">
        <v>3</v>
      </c>
      <c r="H4930" t="str">
        <f>_xlfn.XLOOKUP(Flights[[#This Row],[Destination]], Airports!$A$2:$A$78, Airports!$D$2:$D$78)</f>
        <v>Dallas</v>
      </c>
      <c r="I4930" t="str" cm="1">
        <f t="array" ref="I4930">_xlfn.XLOOKUP(Flights[[#This Row],[Destination]],_xlfn._TRO_TRAILING( Airports!A:A),_xlfn._TRO_TRAILING( Airports!E:E), "Not found")</f>
        <v>TX</v>
      </c>
      <c r="J4930" s="1">
        <v>0.28819444444444442</v>
      </c>
      <c r="K4930" s="22">
        <f>HOUR(Flights[[#This Row],[Scheduled Departure]])</f>
        <v>6</v>
      </c>
      <c r="L4930" s="1">
        <v>0.28541666666666665</v>
      </c>
      <c r="M4930">
        <f>(L4930-J4930)*24*60</f>
        <v>-3.9999999999999858</v>
      </c>
      <c r="N4930" s="16">
        <f>Flights[[#This Row],[Length (min)]]/60</f>
        <v>2.9833333333333334</v>
      </c>
      <c r="O4930">
        <v>179</v>
      </c>
      <c r="P4930">
        <v>1235</v>
      </c>
      <c r="Q4930" s="18">
        <f>IFERROR(Flights[[#This Row],[Distance]]/Flights[[#This Row],[Length (hr)]], "")</f>
        <v>413.96648044692739</v>
      </c>
      <c r="R4930" s="1">
        <v>0.49861111111111112</v>
      </c>
      <c r="S4930" s="1" t="str">
        <f>IF(Flights[[#This Row],[Length (hr)]]&lt;2, "No meal", IF(Flights[[#This Row],[Length (hr)]]&lt;3.5, "Light meal", "Full meal"))</f>
        <v>Light meal</v>
      </c>
      <c r="T4930" s="1" t="str">
        <f>IF(AND(Flights[[#This Row],[Airline]]="US Airways", Flights[[#This Row],[Meal]]="Full Meal"), "Yes", "No")</f>
        <v>No</v>
      </c>
      <c r="U4930" s="1">
        <v>0.49305555555555558</v>
      </c>
      <c r="V4930">
        <v>-8</v>
      </c>
      <c r="W4930" s="1" t="str">
        <f>IF(Flights[[#This Row],[Arrival Delay]] = "", "Cancelled", IF(Flights[[#This Row],[Arrival Delay]]&gt;15, "Delayed", "On time"))</f>
        <v>On time</v>
      </c>
      <c r="X4930" t="str">
        <f>IF(Flights[[#This Row],[Status]]&lt;&gt;"Delayed","", IF(Flights[[#This Row],[Arrival Delay]]&gt;120, "Severe", IF(Flights[[#This Row],[Arrival Delay]]&gt;60, "Major", "Moderate")))</f>
        <v/>
      </c>
      <c r="Y4930" t="b">
        <v>0</v>
      </c>
      <c r="AA4930" t="str">
        <f>IF(OR(AND(Flights[[#This Row],[Status]]="Cancelled", Flights[[#This Row],[Cancellation Reason]]="Airline/Carrier"), Flights[[#This Row],[Delay Type]]="Severe"), "Yes", "No")</f>
        <v>No</v>
      </c>
    </row>
    <row r="4931" spans="1:27" x14ac:dyDescent="0.3">
      <c r="A4931" s="3">
        <v>42366</v>
      </c>
      <c r="B4931" s="22">
        <f>WEEKNUM(Flights[[#This Row],[Date]], 1)</f>
        <v>53</v>
      </c>
      <c r="C4931" s="22">
        <f>WEEKDAY(Flights[[#This Row],[Date]],1)</f>
        <v>2</v>
      </c>
      <c r="D4931" t="s">
        <v>236</v>
      </c>
      <c r="E4931" t="s">
        <v>1987</v>
      </c>
      <c r="F4931" t="s">
        <v>0</v>
      </c>
      <c r="G4931" t="s">
        <v>23</v>
      </c>
      <c r="H4931" t="str">
        <f>_xlfn.XLOOKUP(Flights[[#This Row],[Destination]], Airports!$A$2:$A$78, Airports!$D$2:$D$78)</f>
        <v>Indianapolis</v>
      </c>
      <c r="I4931" t="str" cm="1">
        <f t="array" ref="I4931">_xlfn.XLOOKUP(Flights[[#This Row],[Destination]],_xlfn._TRO_TRAILING( Airports!A:A),_xlfn._TRO_TRAILING( Airports!E:E), "Not found")</f>
        <v>IN</v>
      </c>
      <c r="J4931" s="1">
        <v>0.40972222222222221</v>
      </c>
      <c r="K4931" s="22">
        <f>HOUR(Flights[[#This Row],[Scheduled Departure]])</f>
        <v>9</v>
      </c>
      <c r="L4931" s="1">
        <v>0.47291666666666665</v>
      </c>
      <c r="M4931">
        <f>(L4931-J4931)*24*60</f>
        <v>91</v>
      </c>
      <c r="N4931" s="16">
        <f>Flights[[#This Row],[Length (min)]]/60</f>
        <v>3.9666666666666668</v>
      </c>
      <c r="O4931">
        <v>238</v>
      </c>
      <c r="P4931">
        <v>1814</v>
      </c>
      <c r="Q4931" s="18">
        <f>IFERROR(Flights[[#This Row],[Distance]]/Flights[[#This Row],[Length (hr)]], "")</f>
        <v>457.31092436974791</v>
      </c>
      <c r="R4931" s="1">
        <v>0.70694444444444449</v>
      </c>
      <c r="S4931" s="1" t="str">
        <f>IF(Flights[[#This Row],[Length (hr)]]&lt;2, "No meal", IF(Flights[[#This Row],[Length (hr)]]&lt;3.5, "Light meal", "Full meal"))</f>
        <v>Full meal</v>
      </c>
      <c r="T4931" s="1" t="str">
        <f>IF(AND(Flights[[#This Row],[Airline]]="US Airways", Flights[[#This Row],[Meal]]="Full Meal"), "Yes", "No")</f>
        <v>No</v>
      </c>
      <c r="U4931" s="1">
        <v>0.7631944444444444</v>
      </c>
      <c r="V4931">
        <v>81</v>
      </c>
      <c r="W4931" s="1" t="str">
        <f>IF(Flights[[#This Row],[Arrival Delay]] = "", "Cancelled", IF(Flights[[#This Row],[Arrival Delay]]&gt;15, "Delayed", "On time"))</f>
        <v>Delayed</v>
      </c>
      <c r="X4931" t="str">
        <f>IF(Flights[[#This Row],[Status]]&lt;&gt;"Delayed","", IF(Flights[[#This Row],[Arrival Delay]]&gt;120, "Severe", IF(Flights[[#This Row],[Arrival Delay]]&gt;60, "Major", "Moderate")))</f>
        <v>Major</v>
      </c>
      <c r="Y4931" t="b">
        <v>0</v>
      </c>
      <c r="AA4931" t="str">
        <f>IF(OR(AND(Flights[[#This Row],[Status]]="Cancelled", Flights[[#This Row],[Cancellation Reason]]="Airline/Carrier"), Flights[[#This Row],[Delay Type]]="Severe"), "Yes", "No")</f>
        <v>No</v>
      </c>
    </row>
    <row r="4932" spans="1:27" x14ac:dyDescent="0.3">
      <c r="A4932" s="3">
        <v>42366</v>
      </c>
      <c r="B4932" s="22">
        <f>WEEKNUM(Flights[[#This Row],[Date]], 1)</f>
        <v>53</v>
      </c>
      <c r="C4932" s="22">
        <f>WEEKDAY(Flights[[#This Row],[Date]],1)</f>
        <v>2</v>
      </c>
      <c r="D4932" t="s">
        <v>1373</v>
      </c>
      <c r="E4932" t="s">
        <v>1993</v>
      </c>
      <c r="F4932" t="s">
        <v>0</v>
      </c>
      <c r="G4932" t="s">
        <v>3</v>
      </c>
      <c r="H4932" t="str">
        <f>_xlfn.XLOOKUP(Flights[[#This Row],[Destination]], Airports!$A$2:$A$78, Airports!$D$2:$D$78)</f>
        <v>Dallas</v>
      </c>
      <c r="I4932" t="str" cm="1">
        <f t="array" ref="I4932">_xlfn.XLOOKUP(Flights[[#This Row],[Destination]],_xlfn._TRO_TRAILING( Airports!A:A),_xlfn._TRO_TRAILING( Airports!E:E), "Not found")</f>
        <v>TX</v>
      </c>
      <c r="J4932" s="1">
        <v>0.4375</v>
      </c>
      <c r="K4932" s="22">
        <f>HOUR(Flights[[#This Row],[Scheduled Departure]])</f>
        <v>10</v>
      </c>
      <c r="L4932" s="1">
        <v>0.43263888888888891</v>
      </c>
      <c r="M4932">
        <f>(L4932-J4932)*24*60</f>
        <v>-6.9999999999999751</v>
      </c>
      <c r="N4932" s="16">
        <f>Flights[[#This Row],[Length (min)]]/60</f>
        <v>2.6666666666666665</v>
      </c>
      <c r="O4932">
        <v>160</v>
      </c>
      <c r="P4932">
        <v>1235</v>
      </c>
      <c r="Q4932" s="18">
        <f>IFERROR(Flights[[#This Row],[Distance]]/Flights[[#This Row],[Length (hr)]], "")</f>
        <v>463.125</v>
      </c>
      <c r="R4932" s="1">
        <v>0.64097222222222228</v>
      </c>
      <c r="S4932" s="1" t="str">
        <f>IF(Flights[[#This Row],[Length (hr)]]&lt;2, "No meal", IF(Flights[[#This Row],[Length (hr)]]&lt;3.5, "Light meal", "Full meal"))</f>
        <v>Light meal</v>
      </c>
      <c r="T4932" s="1" t="str">
        <f>IF(AND(Flights[[#This Row],[Airline]]="US Airways", Flights[[#This Row],[Meal]]="Full Meal"), "Yes", "No")</f>
        <v>No</v>
      </c>
      <c r="U4932" s="1">
        <v>0.62708333333333333</v>
      </c>
      <c r="V4932">
        <v>-20</v>
      </c>
      <c r="W4932" s="1" t="str">
        <f>IF(Flights[[#This Row],[Arrival Delay]] = "", "Cancelled", IF(Flights[[#This Row],[Arrival Delay]]&gt;15, "Delayed", "On time"))</f>
        <v>On time</v>
      </c>
      <c r="X4932" t="str">
        <f>IF(Flights[[#This Row],[Status]]&lt;&gt;"Delayed","", IF(Flights[[#This Row],[Arrival Delay]]&gt;120, "Severe", IF(Flights[[#This Row],[Arrival Delay]]&gt;60, "Major", "Moderate")))</f>
        <v/>
      </c>
      <c r="Y4932" t="b">
        <v>0</v>
      </c>
      <c r="AA4932" t="str">
        <f>IF(OR(AND(Flights[[#This Row],[Status]]="Cancelled", Flights[[#This Row],[Cancellation Reason]]="Airline/Carrier"), Flights[[#This Row],[Delay Type]]="Severe"), "Yes", "No")</f>
        <v>No</v>
      </c>
    </row>
    <row r="4933" spans="1:27" x14ac:dyDescent="0.3">
      <c r="A4933" s="3">
        <v>42366</v>
      </c>
      <c r="B4933" s="22">
        <f>WEEKNUM(Flights[[#This Row],[Date]], 1)</f>
        <v>53</v>
      </c>
      <c r="C4933" s="22">
        <f>WEEKDAY(Flights[[#This Row],[Date]],1)</f>
        <v>2</v>
      </c>
      <c r="D4933" t="s">
        <v>1972</v>
      </c>
      <c r="E4933" t="s">
        <v>1994</v>
      </c>
      <c r="F4933" t="s">
        <v>0</v>
      </c>
      <c r="G4933" t="s">
        <v>15</v>
      </c>
      <c r="H4933" t="str">
        <f>_xlfn.XLOOKUP(Flights[[#This Row],[Destination]], Airports!$A$2:$A$78, Airports!$D$2:$D$78)</f>
        <v>Las Vegas</v>
      </c>
      <c r="I4933" t="str" cm="1">
        <f t="array" ref="I4933">_xlfn.XLOOKUP(Flights[[#This Row],[Destination]],_xlfn._TRO_TRAILING( Airports!A:A),_xlfn._TRO_TRAILING( Airports!E:E), "Not found")</f>
        <v>NV</v>
      </c>
      <c r="J4933" s="1">
        <v>0.50347222222222221</v>
      </c>
      <c r="K4933" s="22">
        <f>HOUR(Flights[[#This Row],[Scheduled Departure]])</f>
        <v>12</v>
      </c>
      <c r="L4933" s="1">
        <v>0.50138888888888888</v>
      </c>
      <c r="M4933">
        <f>(L4933-J4933)*24*60</f>
        <v>-2.9999999999999893</v>
      </c>
      <c r="N4933" s="16">
        <f>Flights[[#This Row],[Length (min)]]/60</f>
        <v>1.1000000000000001</v>
      </c>
      <c r="O4933">
        <v>66</v>
      </c>
      <c r="P4933">
        <v>236</v>
      </c>
      <c r="Q4933" s="18">
        <f>IFERROR(Flights[[#This Row],[Distance]]/Flights[[#This Row],[Length (hr)]], "")</f>
        <v>214.54545454545453</v>
      </c>
      <c r="R4933" s="1">
        <v>0.55694444444444446</v>
      </c>
      <c r="S4933" s="1" t="str">
        <f>IF(Flights[[#This Row],[Length (hr)]]&lt;2, "No meal", IF(Flights[[#This Row],[Length (hr)]]&lt;3.5, "Light meal", "Full meal"))</f>
        <v>No meal</v>
      </c>
      <c r="T4933" s="1" t="str">
        <f>IF(AND(Flights[[#This Row],[Airline]]="US Airways", Flights[[#This Row],[Meal]]="Full Meal"), "Yes", "No")</f>
        <v>No</v>
      </c>
      <c r="U4933" s="1">
        <v>0.54722222222222228</v>
      </c>
      <c r="V4933">
        <v>-14</v>
      </c>
      <c r="W4933" s="1" t="str">
        <f>IF(Flights[[#This Row],[Arrival Delay]] = "", "Cancelled", IF(Flights[[#This Row],[Arrival Delay]]&gt;15, "Delayed", "On time"))</f>
        <v>On time</v>
      </c>
      <c r="X4933" t="str">
        <f>IF(Flights[[#This Row],[Status]]&lt;&gt;"Delayed","", IF(Flights[[#This Row],[Arrival Delay]]&gt;120, "Severe", IF(Flights[[#This Row],[Arrival Delay]]&gt;60, "Major", "Moderate")))</f>
        <v/>
      </c>
      <c r="Y4933" t="b">
        <v>0</v>
      </c>
      <c r="AA4933" t="str">
        <f>IF(OR(AND(Flights[[#This Row],[Status]]="Cancelled", Flights[[#This Row],[Cancellation Reason]]="Airline/Carrier"), Flights[[#This Row],[Delay Type]]="Severe"), "Yes", "No")</f>
        <v>No</v>
      </c>
    </row>
    <row r="4934" spans="1:27" x14ac:dyDescent="0.3">
      <c r="A4934" s="3">
        <v>42366</v>
      </c>
      <c r="B4934" s="22">
        <f>WEEKNUM(Flights[[#This Row],[Date]], 1)</f>
        <v>53</v>
      </c>
      <c r="C4934" s="22">
        <f>WEEKDAY(Flights[[#This Row],[Date]],1)</f>
        <v>2</v>
      </c>
      <c r="D4934" t="s">
        <v>766</v>
      </c>
      <c r="E4934" t="s">
        <v>1994</v>
      </c>
      <c r="F4934" t="s">
        <v>0</v>
      </c>
      <c r="G4934" t="s">
        <v>343</v>
      </c>
      <c r="H4934" t="str">
        <f>_xlfn.XLOOKUP(Flights[[#This Row],[Destination]], Airports!$A$2:$A$78, Airports!$D$2:$D$78)</f>
        <v>San Luis Obispo</v>
      </c>
      <c r="I4934" t="str" cm="1">
        <f t="array" ref="I4934">_xlfn.XLOOKUP(Flights[[#This Row],[Destination]],_xlfn._TRO_TRAILING( Airports!A:A),_xlfn._TRO_TRAILING( Airports!E:E), "Not found")</f>
        <v>CA</v>
      </c>
      <c r="J4934" s="1">
        <v>0.52152777777777781</v>
      </c>
      <c r="K4934" s="22">
        <f>HOUR(Flights[[#This Row],[Scheduled Departure]])</f>
        <v>12</v>
      </c>
      <c r="L4934" s="1">
        <v>0.53888888888888886</v>
      </c>
      <c r="M4934">
        <f>(L4934-J4934)*24*60</f>
        <v>24.999999999999911</v>
      </c>
      <c r="N4934" s="16">
        <f>Flights[[#This Row],[Length (min)]]/60</f>
        <v>0.9</v>
      </c>
      <c r="O4934">
        <v>54</v>
      </c>
      <c r="P4934">
        <v>156</v>
      </c>
      <c r="Q4934" s="18">
        <f>IFERROR(Flights[[#This Row],[Distance]]/Flights[[#This Row],[Length (hr)]], "")</f>
        <v>173.33333333333334</v>
      </c>
      <c r="R4934" s="1">
        <v>0.5625</v>
      </c>
      <c r="S4934" s="1" t="str">
        <f>IF(Flights[[#This Row],[Length (hr)]]&lt;2, "No meal", IF(Flights[[#This Row],[Length (hr)]]&lt;3.5, "Light meal", "Full meal"))</f>
        <v>No meal</v>
      </c>
      <c r="T4934" s="1" t="str">
        <f>IF(AND(Flights[[#This Row],[Airline]]="US Airways", Flights[[#This Row],[Meal]]="Full Meal"), "Yes", "No")</f>
        <v>No</v>
      </c>
      <c r="U4934" s="1">
        <v>0.57638888888888884</v>
      </c>
      <c r="V4934">
        <v>20</v>
      </c>
      <c r="W4934" s="1" t="str">
        <f>IF(Flights[[#This Row],[Arrival Delay]] = "", "Cancelled", IF(Flights[[#This Row],[Arrival Delay]]&gt;15, "Delayed", "On time"))</f>
        <v>Delayed</v>
      </c>
      <c r="X4934" t="str">
        <f>IF(Flights[[#This Row],[Status]]&lt;&gt;"Delayed","", IF(Flights[[#This Row],[Arrival Delay]]&gt;120, "Severe", IF(Flights[[#This Row],[Arrival Delay]]&gt;60, "Major", "Moderate")))</f>
        <v>Moderate</v>
      </c>
      <c r="Y4934" t="b">
        <v>0</v>
      </c>
      <c r="AA4934" t="str">
        <f>IF(OR(AND(Flights[[#This Row],[Status]]="Cancelled", Flights[[#This Row],[Cancellation Reason]]="Airline/Carrier"), Flights[[#This Row],[Delay Type]]="Severe"), "Yes", "No")</f>
        <v>No</v>
      </c>
    </row>
    <row r="4935" spans="1:27" x14ac:dyDescent="0.3">
      <c r="A4935" s="3">
        <v>42366</v>
      </c>
      <c r="B4935" s="22">
        <f>WEEKNUM(Flights[[#This Row],[Date]], 1)</f>
        <v>53</v>
      </c>
      <c r="C4935" s="22">
        <f>WEEKDAY(Flights[[#This Row],[Date]],1)</f>
        <v>2</v>
      </c>
      <c r="D4935" t="s">
        <v>511</v>
      </c>
      <c r="E4935" t="s">
        <v>1989</v>
      </c>
      <c r="F4935" t="s">
        <v>0</v>
      </c>
      <c r="G4935" t="s">
        <v>12</v>
      </c>
      <c r="H4935" t="str">
        <f>_xlfn.XLOOKUP(Flights[[#This Row],[Destination]], Airports!$A$2:$A$78, Airports!$D$2:$D$78)</f>
        <v>New York</v>
      </c>
      <c r="I4935" t="str" cm="1">
        <f t="array" ref="I4935">_xlfn.XLOOKUP(Flights[[#This Row],[Destination]],_xlfn._TRO_TRAILING( Airports!A:A),_xlfn._TRO_TRAILING( Airports!E:E), "Not found")</f>
        <v>NY</v>
      </c>
      <c r="J4935" s="1">
        <v>0.54166666666666663</v>
      </c>
      <c r="K4935" s="22">
        <f>HOUR(Flights[[#This Row],[Scheduled Departure]])</f>
        <v>13</v>
      </c>
      <c r="L4935" s="1">
        <v>0.54097222222222219</v>
      </c>
      <c r="M4935">
        <f>(L4935-J4935)*24*60</f>
        <v>-0.99999999999999645</v>
      </c>
      <c r="N4935" s="16">
        <f>Flights[[#This Row],[Length (min)]]/60</f>
        <v>4.9000000000000004</v>
      </c>
      <c r="O4935">
        <v>294</v>
      </c>
      <c r="P4935">
        <v>2475</v>
      </c>
      <c r="Q4935" s="18">
        <f>IFERROR(Flights[[#This Row],[Distance]]/Flights[[#This Row],[Length (hr)]], "")</f>
        <v>505.10204081632651</v>
      </c>
      <c r="R4935" s="1">
        <v>0.8930555555555556</v>
      </c>
      <c r="S4935" s="1" t="str">
        <f>IF(Flights[[#This Row],[Length (hr)]]&lt;2, "No meal", IF(Flights[[#This Row],[Length (hr)]]&lt;3.5, "Light meal", "Full meal"))</f>
        <v>Full meal</v>
      </c>
      <c r="T4935" s="1" t="str">
        <f>IF(AND(Flights[[#This Row],[Airline]]="US Airways", Flights[[#This Row],[Meal]]="Full Meal"), "Yes", "No")</f>
        <v>No</v>
      </c>
      <c r="U4935" s="1">
        <v>0.87013888888888891</v>
      </c>
      <c r="V4935">
        <v>-33</v>
      </c>
      <c r="W4935" s="1" t="str">
        <f>IF(Flights[[#This Row],[Arrival Delay]] = "", "Cancelled", IF(Flights[[#This Row],[Arrival Delay]]&gt;15, "Delayed", "On time"))</f>
        <v>On time</v>
      </c>
      <c r="X4935" t="str">
        <f>IF(Flights[[#This Row],[Status]]&lt;&gt;"Delayed","", IF(Flights[[#This Row],[Arrival Delay]]&gt;120, "Severe", IF(Flights[[#This Row],[Arrival Delay]]&gt;60, "Major", "Moderate")))</f>
        <v/>
      </c>
      <c r="Y4935" t="b">
        <v>0</v>
      </c>
      <c r="AA4935" t="str">
        <f>IF(OR(AND(Flights[[#This Row],[Status]]="Cancelled", Flights[[#This Row],[Cancellation Reason]]="Airline/Carrier"), Flights[[#This Row],[Delay Type]]="Severe"), "Yes", "No")</f>
        <v>No</v>
      </c>
    </row>
    <row r="4936" spans="1:27" x14ac:dyDescent="0.3">
      <c r="A4936" s="3">
        <v>42366</v>
      </c>
      <c r="B4936" s="22">
        <f>WEEKNUM(Flights[[#This Row],[Date]], 1)</f>
        <v>53</v>
      </c>
      <c r="C4936" s="22">
        <f>WEEKDAY(Flights[[#This Row],[Date]],1)</f>
        <v>2</v>
      </c>
      <c r="D4936" t="s">
        <v>548</v>
      </c>
      <c r="E4936" t="s">
        <v>1992</v>
      </c>
      <c r="F4936" t="s">
        <v>0</v>
      </c>
      <c r="G4936" t="s">
        <v>285</v>
      </c>
      <c r="H4936" t="str">
        <f>_xlfn.XLOOKUP(Flights[[#This Row],[Destination]], Airports!$A$2:$A$78, Airports!$D$2:$D$78)</f>
        <v>Fort Lauderdale</v>
      </c>
      <c r="I4936" t="str" cm="1">
        <f t="array" ref="I4936">_xlfn.XLOOKUP(Flights[[#This Row],[Destination]],_xlfn._TRO_TRAILING( Airports!A:A),_xlfn._TRO_TRAILING( Airports!E:E), "Not found")</f>
        <v>FL</v>
      </c>
      <c r="J4936" s="1">
        <v>0.54861111111111116</v>
      </c>
      <c r="K4936" s="22">
        <f>HOUR(Flights[[#This Row],[Scheduled Departure]])</f>
        <v>13</v>
      </c>
      <c r="L4936" s="1">
        <v>0.5493055555555556</v>
      </c>
      <c r="M4936">
        <f>(L4936-J4936)*24*60</f>
        <v>0.99999999999999645</v>
      </c>
      <c r="N4936" s="16">
        <f>Flights[[#This Row],[Length (min)]]/60</f>
        <v>4.7166666666666668</v>
      </c>
      <c r="O4936">
        <v>283</v>
      </c>
      <c r="P4936">
        <v>2343</v>
      </c>
      <c r="Q4936" s="18">
        <f>IFERROR(Flights[[#This Row],[Distance]]/Flights[[#This Row],[Length (hr)]], "")</f>
        <v>496.74911660777383</v>
      </c>
      <c r="R4936" s="1">
        <v>0.87152777777777779</v>
      </c>
      <c r="S4936" s="1" t="str">
        <f>IF(Flights[[#This Row],[Length (hr)]]&lt;2, "No meal", IF(Flights[[#This Row],[Length (hr)]]&lt;3.5, "Light meal", "Full meal"))</f>
        <v>Full meal</v>
      </c>
      <c r="T4936" s="1" t="str">
        <f>IF(AND(Flights[[#This Row],[Airline]]="US Airways", Flights[[#This Row],[Meal]]="Full Meal"), "Yes", "No")</f>
        <v>No</v>
      </c>
      <c r="U4936" s="1">
        <v>0.87083333333333335</v>
      </c>
      <c r="V4936">
        <v>-1</v>
      </c>
      <c r="W4936" s="1" t="str">
        <f>IF(Flights[[#This Row],[Arrival Delay]] = "", "Cancelled", IF(Flights[[#This Row],[Arrival Delay]]&gt;15, "Delayed", "On time"))</f>
        <v>On time</v>
      </c>
      <c r="X4936" t="str">
        <f>IF(Flights[[#This Row],[Status]]&lt;&gt;"Delayed","", IF(Flights[[#This Row],[Arrival Delay]]&gt;120, "Severe", IF(Flights[[#This Row],[Arrival Delay]]&gt;60, "Major", "Moderate")))</f>
        <v/>
      </c>
      <c r="Y4936" t="b">
        <v>0</v>
      </c>
      <c r="AA4936" t="str">
        <f>IF(OR(AND(Flights[[#This Row],[Status]]="Cancelled", Flights[[#This Row],[Cancellation Reason]]="Airline/Carrier"), Flights[[#This Row],[Delay Type]]="Severe"), "Yes", "No")</f>
        <v>No</v>
      </c>
    </row>
    <row r="4937" spans="1:27" x14ac:dyDescent="0.3">
      <c r="A4937" s="3">
        <v>42366</v>
      </c>
      <c r="B4937" s="22">
        <f>WEEKNUM(Flights[[#This Row],[Date]], 1)</f>
        <v>53</v>
      </c>
      <c r="C4937" s="22">
        <f>WEEKDAY(Flights[[#This Row],[Date]],1)</f>
        <v>2</v>
      </c>
      <c r="D4937" t="s">
        <v>1981</v>
      </c>
      <c r="E4937" t="s">
        <v>1989</v>
      </c>
      <c r="F4937" t="s">
        <v>0</v>
      </c>
      <c r="G4937" t="s">
        <v>344</v>
      </c>
      <c r="H4937" t="str">
        <f>_xlfn.XLOOKUP(Flights[[#This Row],[Destination]], Airports!$A$2:$A$78, Airports!$D$2:$D$78)</f>
        <v>Seattle</v>
      </c>
      <c r="I4937" t="str" cm="1">
        <f t="array" ref="I4937">_xlfn.XLOOKUP(Flights[[#This Row],[Destination]],_xlfn._TRO_TRAILING( Airports!A:A),_xlfn._TRO_TRAILING( Airports!E:E), "Not found")</f>
        <v>WA</v>
      </c>
      <c r="J4937" s="1">
        <v>0.59027777777777779</v>
      </c>
      <c r="K4937" s="22">
        <f>HOUR(Flights[[#This Row],[Scheduled Departure]])</f>
        <v>14</v>
      </c>
      <c r="L4937" s="1">
        <v>0.64652777777777781</v>
      </c>
      <c r="M4937">
        <f>(L4937-J4937)*24*60</f>
        <v>81.000000000000028</v>
      </c>
      <c r="N4937" s="16">
        <f>Flights[[#This Row],[Length (min)]]/60</f>
        <v>2.85</v>
      </c>
      <c r="O4937">
        <v>171</v>
      </c>
      <c r="P4937">
        <v>954</v>
      </c>
      <c r="Q4937" s="18">
        <f>IFERROR(Flights[[#This Row],[Distance]]/Flights[[#This Row],[Length (hr)]], "")</f>
        <v>334.73684210526312</v>
      </c>
      <c r="R4937" s="1">
        <v>0.71527777777777779</v>
      </c>
      <c r="S4937" s="1" t="str">
        <f>IF(Flights[[#This Row],[Length (hr)]]&lt;2, "No meal", IF(Flights[[#This Row],[Length (hr)]]&lt;3.5, "Light meal", "Full meal"))</f>
        <v>Light meal</v>
      </c>
      <c r="T4937" s="1" t="str">
        <f>IF(AND(Flights[[#This Row],[Airline]]="US Airways", Flights[[#This Row],[Meal]]="Full Meal"), "Yes", "No")</f>
        <v>No</v>
      </c>
      <c r="U4937" s="1">
        <v>0.76527777777777772</v>
      </c>
      <c r="V4937">
        <v>72</v>
      </c>
      <c r="W4937" s="1" t="str">
        <f>IF(Flights[[#This Row],[Arrival Delay]] = "", "Cancelled", IF(Flights[[#This Row],[Arrival Delay]]&gt;15, "Delayed", "On time"))</f>
        <v>Delayed</v>
      </c>
      <c r="X4937" t="str">
        <f>IF(Flights[[#This Row],[Status]]&lt;&gt;"Delayed","", IF(Flights[[#This Row],[Arrival Delay]]&gt;120, "Severe", IF(Flights[[#This Row],[Arrival Delay]]&gt;60, "Major", "Moderate")))</f>
        <v>Major</v>
      </c>
      <c r="Y4937" t="b">
        <v>0</v>
      </c>
      <c r="AA4937" t="str">
        <f>IF(OR(AND(Flights[[#This Row],[Status]]="Cancelled", Flights[[#This Row],[Cancellation Reason]]="Airline/Carrier"), Flights[[#This Row],[Delay Type]]="Severe"), "Yes", "No")</f>
        <v>No</v>
      </c>
    </row>
    <row r="4938" spans="1:27" x14ac:dyDescent="0.3">
      <c r="A4938" s="3">
        <v>42366</v>
      </c>
      <c r="B4938" s="22">
        <f>WEEKNUM(Flights[[#This Row],[Date]], 1)</f>
        <v>53</v>
      </c>
      <c r="C4938" s="22">
        <f>WEEKDAY(Flights[[#This Row],[Date]],1)</f>
        <v>2</v>
      </c>
      <c r="D4938" t="s">
        <v>1977</v>
      </c>
      <c r="E4938" t="s">
        <v>1994</v>
      </c>
      <c r="F4938" t="s">
        <v>0</v>
      </c>
      <c r="G4938" t="s">
        <v>9</v>
      </c>
      <c r="H4938" t="str">
        <f>_xlfn.XLOOKUP(Flights[[#This Row],[Destination]], Airports!$A$2:$A$78, Airports!$D$2:$D$78)</f>
        <v>San Francisco</v>
      </c>
      <c r="I4938" t="str" cm="1">
        <f t="array" ref="I4938">_xlfn.XLOOKUP(Flights[[#This Row],[Destination]],_xlfn._TRO_TRAILING( Airports!A:A),_xlfn._TRO_TRAILING( Airports!E:E), "Not found")</f>
        <v>CA</v>
      </c>
      <c r="J4938" s="1">
        <v>0.68125000000000002</v>
      </c>
      <c r="K4938" s="22">
        <f>HOUR(Flights[[#This Row],[Scheduled Departure]])</f>
        <v>16</v>
      </c>
      <c r="L4938" s="1">
        <v>0.6791666666666667</v>
      </c>
      <c r="M4938">
        <f>(L4938-J4938)*24*60</f>
        <v>-2.9999999999999893</v>
      </c>
      <c r="N4938" s="16">
        <f>Flights[[#This Row],[Length (min)]]/60</f>
        <v>1.6166666666666667</v>
      </c>
      <c r="O4938">
        <v>97</v>
      </c>
      <c r="P4938">
        <v>337</v>
      </c>
      <c r="Q4938" s="18">
        <f>IFERROR(Flights[[#This Row],[Distance]]/Flights[[#This Row],[Length (hr)]], "")</f>
        <v>208.45360824742266</v>
      </c>
      <c r="R4938" s="1">
        <v>0.74375000000000002</v>
      </c>
      <c r="S4938" s="1" t="str">
        <f>IF(Flights[[#This Row],[Length (hr)]]&lt;2, "No meal", IF(Flights[[#This Row],[Length (hr)]]&lt;3.5, "Light meal", "Full meal"))</f>
        <v>No meal</v>
      </c>
      <c r="T4938" s="1" t="str">
        <f>IF(AND(Flights[[#This Row],[Airline]]="US Airways", Flights[[#This Row],[Meal]]="Full Meal"), "Yes", "No")</f>
        <v>No</v>
      </c>
      <c r="U4938" s="1">
        <v>0.74652777777777779</v>
      </c>
      <c r="V4938">
        <v>4</v>
      </c>
      <c r="W4938" s="1" t="str">
        <f>IF(Flights[[#This Row],[Arrival Delay]] = "", "Cancelled", IF(Flights[[#This Row],[Arrival Delay]]&gt;15, "Delayed", "On time"))</f>
        <v>On time</v>
      </c>
      <c r="X4938" t="str">
        <f>IF(Flights[[#This Row],[Status]]&lt;&gt;"Delayed","", IF(Flights[[#This Row],[Arrival Delay]]&gt;120, "Severe", IF(Flights[[#This Row],[Arrival Delay]]&gt;60, "Major", "Moderate")))</f>
        <v/>
      </c>
      <c r="Y4938" t="b">
        <v>0</v>
      </c>
      <c r="AA4938" t="str">
        <f>IF(OR(AND(Flights[[#This Row],[Status]]="Cancelled", Flights[[#This Row],[Cancellation Reason]]="Airline/Carrier"), Flights[[#This Row],[Delay Type]]="Severe"), "Yes", "No")</f>
        <v>No</v>
      </c>
    </row>
    <row r="4939" spans="1:27" x14ac:dyDescent="0.3">
      <c r="A4939" s="3">
        <v>42366</v>
      </c>
      <c r="B4939" s="22">
        <f>WEEKNUM(Flights[[#This Row],[Date]], 1)</f>
        <v>53</v>
      </c>
      <c r="C4939" s="22">
        <f>WEEKDAY(Flights[[#This Row],[Date]],1)</f>
        <v>2</v>
      </c>
      <c r="D4939" t="s">
        <v>587</v>
      </c>
      <c r="E4939" t="s">
        <v>1997</v>
      </c>
      <c r="F4939" t="s">
        <v>0</v>
      </c>
      <c r="G4939" t="s">
        <v>17</v>
      </c>
      <c r="H4939" t="str">
        <f>_xlfn.XLOOKUP(Flights[[#This Row],[Destination]], Airports!$A$2:$A$78, Airports!$D$2:$D$78)</f>
        <v>Honolulu</v>
      </c>
      <c r="I4939" t="str" cm="1">
        <f t="array" ref="I4939">_xlfn.XLOOKUP(Flights[[#This Row],[Destination]],_xlfn._TRO_TRAILING( Airports!A:A),_xlfn._TRO_TRAILING( Airports!E:E), "Not found")</f>
        <v>HI</v>
      </c>
      <c r="J4939" s="1">
        <v>0.71180555555555558</v>
      </c>
      <c r="K4939" s="22">
        <f>HOUR(Flights[[#This Row],[Scheduled Departure]])</f>
        <v>17</v>
      </c>
      <c r="L4939" s="1">
        <v>0.83958333333333335</v>
      </c>
      <c r="M4939">
        <f>(L4939-J4939)*24*60</f>
        <v>184</v>
      </c>
      <c r="N4939" s="16">
        <f>Flights[[#This Row],[Length (min)]]/60</f>
        <v>5.9333333333333336</v>
      </c>
      <c r="O4939">
        <v>356</v>
      </c>
      <c r="P4939">
        <v>2556</v>
      </c>
      <c r="Q4939" s="18">
        <f>IFERROR(Flights[[#This Row],[Distance]]/Flights[[#This Row],[Length (hr)]], "")</f>
        <v>430.78651685393254</v>
      </c>
      <c r="R4939" s="1">
        <v>0.87847222222222221</v>
      </c>
      <c r="S4939" s="1" t="str">
        <f>IF(Flights[[#This Row],[Length (hr)]]&lt;2, "No meal", IF(Flights[[#This Row],[Length (hr)]]&lt;3.5, "Light meal", "Full meal"))</f>
        <v>Full meal</v>
      </c>
      <c r="T4939" s="1" t="str">
        <f>IF(AND(Flights[[#This Row],[Airline]]="US Airways", Flights[[#This Row],[Meal]]="Full Meal"), "Yes", "No")</f>
        <v>No</v>
      </c>
      <c r="U4939" s="1">
        <v>3.472222222222222E-3</v>
      </c>
      <c r="V4939">
        <v>180</v>
      </c>
      <c r="W4939" s="1" t="str">
        <f>IF(Flights[[#This Row],[Arrival Delay]] = "", "Cancelled", IF(Flights[[#This Row],[Arrival Delay]]&gt;15, "Delayed", "On time"))</f>
        <v>Delayed</v>
      </c>
      <c r="X4939" t="str">
        <f>IF(Flights[[#This Row],[Status]]&lt;&gt;"Delayed","", IF(Flights[[#This Row],[Arrival Delay]]&gt;120, "Severe", IF(Flights[[#This Row],[Arrival Delay]]&gt;60, "Major", "Moderate")))</f>
        <v>Severe</v>
      </c>
      <c r="Y4939" t="b">
        <v>0</v>
      </c>
      <c r="AA4939" t="str">
        <f>IF(OR(AND(Flights[[#This Row],[Status]]="Cancelled", Flights[[#This Row],[Cancellation Reason]]="Airline/Carrier"), Flights[[#This Row],[Delay Type]]="Severe"), "Yes", "No")</f>
        <v>Yes</v>
      </c>
    </row>
    <row r="4940" spans="1:27" x14ac:dyDescent="0.3">
      <c r="A4940" s="3">
        <v>42366</v>
      </c>
      <c r="B4940" s="22">
        <f>WEEKNUM(Flights[[#This Row],[Date]], 1)</f>
        <v>53</v>
      </c>
      <c r="C4940" s="22">
        <f>WEEKDAY(Flights[[#This Row],[Date]],1)</f>
        <v>2</v>
      </c>
      <c r="D4940" t="s">
        <v>598</v>
      </c>
      <c r="E4940" t="s">
        <v>1991</v>
      </c>
      <c r="F4940" t="s">
        <v>0</v>
      </c>
      <c r="G4940" t="s">
        <v>349</v>
      </c>
      <c r="H4940" t="str">
        <f>_xlfn.XLOOKUP(Flights[[#This Row],[Destination]], Airports!$A$2:$A$78, Airports!$D$2:$D$78)</f>
        <v>Salt Lake City</v>
      </c>
      <c r="I4940" t="str" cm="1">
        <f t="array" ref="I4940">_xlfn.XLOOKUP(Flights[[#This Row],[Destination]],_xlfn._TRO_TRAILING( Airports!A:A),_xlfn._TRO_TRAILING( Airports!E:E), "Not found")</f>
        <v>UT</v>
      </c>
      <c r="J4940" s="1">
        <v>0.79166666666666663</v>
      </c>
      <c r="K4940" s="22">
        <f>HOUR(Flights[[#This Row],[Scheduled Departure]])</f>
        <v>19</v>
      </c>
      <c r="L4940" s="1">
        <v>0.78680555555555554</v>
      </c>
      <c r="M4940">
        <f>(L4940-J4940)*24*60</f>
        <v>-6.9999999999999751</v>
      </c>
      <c r="N4940" s="16">
        <f>Flights[[#This Row],[Length (min)]]/60</f>
        <v>1.9333333333333333</v>
      </c>
      <c r="O4940">
        <v>116</v>
      </c>
      <c r="P4940">
        <v>590</v>
      </c>
      <c r="Q4940" s="18">
        <f>IFERROR(Flights[[#This Row],[Distance]]/Flights[[#This Row],[Length (hr)]], "")</f>
        <v>305.17241379310343</v>
      </c>
      <c r="R4940" s="1">
        <v>0.91319444444444442</v>
      </c>
      <c r="S4940" s="1" t="str">
        <f>IF(Flights[[#This Row],[Length (hr)]]&lt;2, "No meal", IF(Flights[[#This Row],[Length (hr)]]&lt;3.5, "Light meal", "Full meal"))</f>
        <v>No meal</v>
      </c>
      <c r="T4940" s="1" t="str">
        <f>IF(AND(Flights[[#This Row],[Airline]]="US Airways", Flights[[#This Row],[Meal]]="Full Meal"), "Yes", "No")</f>
        <v>No</v>
      </c>
      <c r="U4940" s="1">
        <v>0.90902777777777777</v>
      </c>
      <c r="V4940">
        <v>-6</v>
      </c>
      <c r="W4940" s="1" t="str">
        <f>IF(Flights[[#This Row],[Arrival Delay]] = "", "Cancelled", IF(Flights[[#This Row],[Arrival Delay]]&gt;15, "Delayed", "On time"))</f>
        <v>On time</v>
      </c>
      <c r="X4940" t="str">
        <f>IF(Flights[[#This Row],[Status]]&lt;&gt;"Delayed","", IF(Flights[[#This Row],[Arrival Delay]]&gt;120, "Severe", IF(Flights[[#This Row],[Arrival Delay]]&gt;60, "Major", "Moderate")))</f>
        <v/>
      </c>
      <c r="Y4940" t="b">
        <v>0</v>
      </c>
      <c r="AA4940" t="str">
        <f>IF(OR(AND(Flights[[#This Row],[Status]]="Cancelled", Flights[[#This Row],[Cancellation Reason]]="Airline/Carrier"), Flights[[#This Row],[Delay Type]]="Severe"), "Yes", "No")</f>
        <v>No</v>
      </c>
    </row>
    <row r="4941" spans="1:27" x14ac:dyDescent="0.3">
      <c r="A4941" s="3">
        <v>42366</v>
      </c>
      <c r="B4941" s="22">
        <f>WEEKNUM(Flights[[#This Row],[Date]], 1)</f>
        <v>53</v>
      </c>
      <c r="C4941" s="22">
        <f>WEEKDAY(Flights[[#This Row],[Date]],1)</f>
        <v>2</v>
      </c>
      <c r="D4941" t="s">
        <v>628</v>
      </c>
      <c r="E4941" t="s">
        <v>1993</v>
      </c>
      <c r="F4941" t="s">
        <v>0</v>
      </c>
      <c r="G4941" t="s">
        <v>3</v>
      </c>
      <c r="H4941" t="str">
        <f>_xlfn.XLOOKUP(Flights[[#This Row],[Destination]], Airports!$A$2:$A$78, Airports!$D$2:$D$78)</f>
        <v>Dallas</v>
      </c>
      <c r="I4941" t="str" cm="1">
        <f t="array" ref="I4941">_xlfn.XLOOKUP(Flights[[#This Row],[Destination]],_xlfn._TRO_TRAILING( Airports!A:A),_xlfn._TRO_TRAILING( Airports!E:E), "Not found")</f>
        <v>TX</v>
      </c>
      <c r="J4941" s="1">
        <v>0.79513888888888884</v>
      </c>
      <c r="K4941" s="22">
        <f>HOUR(Flights[[#This Row],[Scheduled Departure]])</f>
        <v>19</v>
      </c>
      <c r="L4941" s="1">
        <v>0.79236111111111107</v>
      </c>
      <c r="M4941">
        <f>(L4941-J4941)*24*60</f>
        <v>-3.9999999999999858</v>
      </c>
      <c r="N4941" s="16">
        <f>Flights[[#This Row],[Length (min)]]/60</f>
        <v>2.6666666666666665</v>
      </c>
      <c r="O4941">
        <v>160</v>
      </c>
      <c r="P4941">
        <v>1235</v>
      </c>
      <c r="Q4941" s="18">
        <f>IFERROR(Flights[[#This Row],[Distance]]/Flights[[#This Row],[Length (hr)]], "")</f>
        <v>463.125</v>
      </c>
      <c r="R4941" s="1">
        <v>0.99583333333333335</v>
      </c>
      <c r="S4941" s="1" t="str">
        <f>IF(Flights[[#This Row],[Length (hr)]]&lt;2, "No meal", IF(Flights[[#This Row],[Length (hr)]]&lt;3.5, "Light meal", "Full meal"))</f>
        <v>Light meal</v>
      </c>
      <c r="T4941" s="1" t="str">
        <f>IF(AND(Flights[[#This Row],[Airline]]="US Airways", Flights[[#This Row],[Meal]]="Full Meal"), "Yes", "No")</f>
        <v>No</v>
      </c>
      <c r="U4941" s="1">
        <v>0.9868055555555556</v>
      </c>
      <c r="V4941">
        <v>-13</v>
      </c>
      <c r="W4941" s="1" t="str">
        <f>IF(Flights[[#This Row],[Arrival Delay]] = "", "Cancelled", IF(Flights[[#This Row],[Arrival Delay]]&gt;15, "Delayed", "On time"))</f>
        <v>On time</v>
      </c>
      <c r="X4941" t="str">
        <f>IF(Flights[[#This Row],[Status]]&lt;&gt;"Delayed","", IF(Flights[[#This Row],[Arrival Delay]]&gt;120, "Severe", IF(Flights[[#This Row],[Arrival Delay]]&gt;60, "Major", "Moderate")))</f>
        <v/>
      </c>
      <c r="Y4941" t="b">
        <v>0</v>
      </c>
      <c r="AA4941" t="str">
        <f>IF(OR(AND(Flights[[#This Row],[Status]]="Cancelled", Flights[[#This Row],[Cancellation Reason]]="Airline/Carrier"), Flights[[#This Row],[Delay Type]]="Severe"), "Yes", "No")</f>
        <v>No</v>
      </c>
    </row>
    <row r="4942" spans="1:27" x14ac:dyDescent="0.3">
      <c r="A4942" s="3">
        <v>42366</v>
      </c>
      <c r="B4942" s="22">
        <f>WEEKNUM(Flights[[#This Row],[Date]], 1)</f>
        <v>53</v>
      </c>
      <c r="C4942" s="22">
        <f>WEEKDAY(Flights[[#This Row],[Date]],1)</f>
        <v>2</v>
      </c>
      <c r="D4942" t="s">
        <v>528</v>
      </c>
      <c r="E4942" t="s">
        <v>1994</v>
      </c>
      <c r="F4942" t="s">
        <v>0</v>
      </c>
      <c r="G4942" t="s">
        <v>331</v>
      </c>
      <c r="H4942" t="str">
        <f>_xlfn.XLOOKUP(Flights[[#This Row],[Destination]], Airports!$A$2:$A$78, Airports!$D$2:$D$78)</f>
        <v>Palm Springs</v>
      </c>
      <c r="I4942" t="str" cm="1">
        <f t="array" ref="I4942">_xlfn.XLOOKUP(Flights[[#This Row],[Destination]],_xlfn._TRO_TRAILING( Airports!A:A),_xlfn._TRO_TRAILING( Airports!E:E), "Not found")</f>
        <v>CA</v>
      </c>
      <c r="J4942" s="1">
        <v>0.81180555555555556</v>
      </c>
      <c r="K4942" s="22">
        <f>HOUR(Flights[[#This Row],[Scheduled Departure]])</f>
        <v>19</v>
      </c>
      <c r="L4942" s="1">
        <v>0.80902777777777779</v>
      </c>
      <c r="M4942">
        <f>(L4942-J4942)*24*60</f>
        <v>-3.9999999999999858</v>
      </c>
      <c r="N4942" s="16">
        <f>Flights[[#This Row],[Length (min)]]/60</f>
        <v>0.81666666666666665</v>
      </c>
      <c r="O4942">
        <v>49</v>
      </c>
      <c r="P4942">
        <v>110</v>
      </c>
      <c r="Q4942" s="18">
        <f>IFERROR(Flights[[#This Row],[Distance]]/Flights[[#This Row],[Length (hr)]], "")</f>
        <v>134.69387755102042</v>
      </c>
      <c r="R4942" s="1">
        <v>0.84930555555555554</v>
      </c>
      <c r="S4942" s="1" t="str">
        <f>IF(Flights[[#This Row],[Length (hr)]]&lt;2, "No meal", IF(Flights[[#This Row],[Length (hr)]]&lt;3.5, "Light meal", "Full meal"))</f>
        <v>No meal</v>
      </c>
      <c r="T4942" s="1" t="str">
        <f>IF(AND(Flights[[#This Row],[Airline]]="US Airways", Flights[[#This Row],[Meal]]="Full Meal"), "Yes", "No")</f>
        <v>No</v>
      </c>
      <c r="U4942" s="1">
        <v>0.84305555555555556</v>
      </c>
      <c r="V4942">
        <v>-9</v>
      </c>
      <c r="W4942" s="1" t="str">
        <f>IF(Flights[[#This Row],[Arrival Delay]] = "", "Cancelled", IF(Flights[[#This Row],[Arrival Delay]]&gt;15, "Delayed", "On time"))</f>
        <v>On time</v>
      </c>
      <c r="X4942" t="str">
        <f>IF(Flights[[#This Row],[Status]]&lt;&gt;"Delayed","", IF(Flights[[#This Row],[Arrival Delay]]&gt;120, "Severe", IF(Flights[[#This Row],[Arrival Delay]]&gt;60, "Major", "Moderate")))</f>
        <v/>
      </c>
      <c r="Y4942" t="b">
        <v>0</v>
      </c>
      <c r="AA4942" t="str">
        <f>IF(OR(AND(Flights[[#This Row],[Status]]="Cancelled", Flights[[#This Row],[Cancellation Reason]]="Airline/Carrier"), Flights[[#This Row],[Delay Type]]="Severe"), "Yes", "No")</f>
        <v>No</v>
      </c>
    </row>
    <row r="4943" spans="1:27" x14ac:dyDescent="0.3">
      <c r="A4943" s="3">
        <v>42366</v>
      </c>
      <c r="B4943" s="22">
        <f>WEEKNUM(Flights[[#This Row],[Date]], 1)</f>
        <v>53</v>
      </c>
      <c r="C4943" s="22">
        <f>WEEKDAY(Flights[[#This Row],[Date]],1)</f>
        <v>2</v>
      </c>
      <c r="D4943" t="s">
        <v>781</v>
      </c>
      <c r="E4943" t="s">
        <v>1990</v>
      </c>
      <c r="F4943" t="s">
        <v>0</v>
      </c>
      <c r="G4943" t="s">
        <v>16</v>
      </c>
      <c r="H4943" t="str">
        <f>_xlfn.XLOOKUP(Flights[[#This Row],[Destination]], Airports!$A$2:$A$78, Airports!$D$2:$D$78)</f>
        <v>Dulles</v>
      </c>
      <c r="I4943" t="str" cm="1">
        <f t="array" ref="I4943">_xlfn.XLOOKUP(Flights[[#This Row],[Destination]],_xlfn._TRO_TRAILING( Airports!A:A),_xlfn._TRO_TRAILING( Airports!E:E), "Not found")</f>
        <v>VA</v>
      </c>
      <c r="J4943" s="1">
        <v>0.97013888888888888</v>
      </c>
      <c r="K4943" s="22">
        <f>HOUR(Flights[[#This Row],[Scheduled Departure]])</f>
        <v>23</v>
      </c>
      <c r="L4943" s="1">
        <v>0.10416666666666667</v>
      </c>
      <c r="M4943">
        <f>(L4943-J4943)*24*60</f>
        <v>-1247</v>
      </c>
      <c r="N4943" s="16">
        <f>Flights[[#This Row],[Length (min)]]/60</f>
        <v>4.333333333333333</v>
      </c>
      <c r="O4943">
        <v>260</v>
      </c>
      <c r="P4943">
        <v>2288</v>
      </c>
      <c r="Q4943" s="18">
        <f>IFERROR(Flights[[#This Row],[Distance]]/Flights[[#This Row],[Length (hr)]], "")</f>
        <v>528</v>
      </c>
      <c r="R4943" s="1">
        <v>0.2951388888888889</v>
      </c>
      <c r="S4943" s="1" t="str">
        <f>IF(Flights[[#This Row],[Length (hr)]]&lt;2, "No meal", IF(Flights[[#This Row],[Length (hr)]]&lt;3.5, "Light meal", "Full meal"))</f>
        <v>Full meal</v>
      </c>
      <c r="T4943" s="1" t="str">
        <f>IF(AND(Flights[[#This Row],[Airline]]="US Airways", Flights[[#This Row],[Meal]]="Full Meal"), "Yes", "No")</f>
        <v>No</v>
      </c>
      <c r="U4943" s="1">
        <v>0.40972222222222221</v>
      </c>
      <c r="V4943">
        <v>165</v>
      </c>
      <c r="W4943" s="1" t="str">
        <f>IF(Flights[[#This Row],[Arrival Delay]] = "", "Cancelled", IF(Flights[[#This Row],[Arrival Delay]]&gt;15, "Delayed", "On time"))</f>
        <v>Delayed</v>
      </c>
      <c r="X4943" t="str">
        <f>IF(Flights[[#This Row],[Status]]&lt;&gt;"Delayed","", IF(Flights[[#This Row],[Arrival Delay]]&gt;120, "Severe", IF(Flights[[#This Row],[Arrival Delay]]&gt;60, "Major", "Moderate")))</f>
        <v>Severe</v>
      </c>
      <c r="Y4943" t="b">
        <v>0</v>
      </c>
      <c r="AA4943" t="str">
        <f>IF(OR(AND(Flights[[#This Row],[Status]]="Cancelled", Flights[[#This Row],[Cancellation Reason]]="Airline/Carrier"), Flights[[#This Row],[Delay Type]]="Severe"), "Yes", "No")</f>
        <v>Yes</v>
      </c>
    </row>
    <row r="4944" spans="1:27" x14ac:dyDescent="0.3">
      <c r="A4944" s="3">
        <v>42366</v>
      </c>
      <c r="B4944" s="22">
        <f>WEEKNUM(Flights[[#This Row],[Date]], 1)</f>
        <v>53</v>
      </c>
      <c r="C4944" s="22">
        <f>WEEKDAY(Flights[[#This Row],[Date]],1)</f>
        <v>2</v>
      </c>
      <c r="D4944" t="s">
        <v>683</v>
      </c>
      <c r="E4944" t="s">
        <v>1990</v>
      </c>
      <c r="F4944" t="s">
        <v>0</v>
      </c>
      <c r="G4944" t="s">
        <v>4</v>
      </c>
      <c r="H4944" t="str">
        <f>_xlfn.XLOOKUP(Flights[[#This Row],[Destination]], Airports!$A$2:$A$78, Airports!$D$2:$D$78)</f>
        <v>Chicago</v>
      </c>
      <c r="I4944" t="str" cm="1">
        <f t="array" ref="I4944">_xlfn.XLOOKUP(Flights[[#This Row],[Destination]],_xlfn._TRO_TRAILING( Airports!A:A),_xlfn._TRO_TRAILING( Airports!E:E), "Not found")</f>
        <v>IL</v>
      </c>
      <c r="J4944" s="1">
        <v>0.99652777777777779</v>
      </c>
      <c r="K4944" s="22">
        <f>HOUR(Flights[[#This Row],[Scheduled Departure]])</f>
        <v>23</v>
      </c>
      <c r="L4944" s="1">
        <v>0.99930555555555556</v>
      </c>
      <c r="M4944">
        <f>(L4944-J4944)*24*60</f>
        <v>3.9999999999999858</v>
      </c>
      <c r="N4944" s="16">
        <f>Flights[[#This Row],[Length (min)]]/60</f>
        <v>3.6166666666666667</v>
      </c>
      <c r="O4944">
        <v>217</v>
      </c>
      <c r="P4944">
        <v>1744</v>
      </c>
      <c r="Q4944" s="18">
        <f>IFERROR(Flights[[#This Row],[Distance]]/Flights[[#This Row],[Length (hr)]], "")</f>
        <v>482.21198156682027</v>
      </c>
      <c r="R4944" s="1">
        <v>0.24652777777777779</v>
      </c>
      <c r="S4944" s="1" t="str">
        <f>IF(Flights[[#This Row],[Length (hr)]]&lt;2, "No meal", IF(Flights[[#This Row],[Length (hr)]]&lt;3.5, "Light meal", "Full meal"))</f>
        <v>Full meal</v>
      </c>
      <c r="T4944" s="1" t="str">
        <f>IF(AND(Flights[[#This Row],[Airline]]="US Airways", Flights[[#This Row],[Meal]]="Full Meal"), "Yes", "No")</f>
        <v>No</v>
      </c>
      <c r="U4944" s="1">
        <v>0.23333333333333334</v>
      </c>
      <c r="V4944">
        <v>-19</v>
      </c>
      <c r="W4944" s="1" t="str">
        <f>IF(Flights[[#This Row],[Arrival Delay]] = "", "Cancelled", IF(Flights[[#This Row],[Arrival Delay]]&gt;15, "Delayed", "On time"))</f>
        <v>On time</v>
      </c>
      <c r="X4944" t="str">
        <f>IF(Flights[[#This Row],[Status]]&lt;&gt;"Delayed","", IF(Flights[[#This Row],[Arrival Delay]]&gt;120, "Severe", IF(Flights[[#This Row],[Arrival Delay]]&gt;60, "Major", "Moderate")))</f>
        <v/>
      </c>
      <c r="Y4944" t="b">
        <v>0</v>
      </c>
      <c r="AA4944" t="str">
        <f>IF(OR(AND(Flights[[#This Row],[Status]]="Cancelled", Flights[[#This Row],[Cancellation Reason]]="Airline/Carrier"), Flights[[#This Row],[Delay Type]]="Severe"), "Yes", "No")</f>
        <v>No</v>
      </c>
    </row>
    <row r="4945" spans="1:27" x14ac:dyDescent="0.3">
      <c r="A4945" s="3">
        <v>42366</v>
      </c>
      <c r="B4945" s="22">
        <f>WEEKNUM(Flights[[#This Row],[Date]], 1)</f>
        <v>53</v>
      </c>
      <c r="C4945" s="22">
        <f>WEEKDAY(Flights[[#This Row],[Date]],1)</f>
        <v>2</v>
      </c>
      <c r="D4945" t="s">
        <v>759</v>
      </c>
      <c r="E4945" t="s">
        <v>1990</v>
      </c>
      <c r="F4945" t="s">
        <v>0</v>
      </c>
      <c r="G4945" t="s">
        <v>293</v>
      </c>
      <c r="H4945" t="str">
        <f>_xlfn.XLOOKUP(Flights[[#This Row],[Destination]], Airports!$A$2:$A$78, Airports!$D$2:$D$78)</f>
        <v>Houston</v>
      </c>
      <c r="I4945" t="str" cm="1">
        <f t="array" ref="I4945">_xlfn.XLOOKUP(Flights[[#This Row],[Destination]],_xlfn._TRO_TRAILING( Airports!A:A),_xlfn._TRO_TRAILING( Airports!E:E), "Not found")</f>
        <v>TX</v>
      </c>
      <c r="J4945" s="1">
        <v>0.99652777777777779</v>
      </c>
      <c r="K4945" s="22">
        <f>HOUR(Flights[[#This Row],[Scheduled Departure]])</f>
        <v>23</v>
      </c>
      <c r="L4945" s="1">
        <v>0.99861111111111112</v>
      </c>
      <c r="M4945">
        <f>(L4945-J4945)*24*60</f>
        <v>2.9999999999999893</v>
      </c>
      <c r="N4945" s="16">
        <f>Flights[[#This Row],[Length (min)]]/60</f>
        <v>3</v>
      </c>
      <c r="O4945">
        <v>180</v>
      </c>
      <c r="P4945">
        <v>1379</v>
      </c>
      <c r="Q4945" s="18">
        <f>IFERROR(Flights[[#This Row],[Distance]]/Flights[[#This Row],[Length (hr)]], "")</f>
        <v>459.66666666666669</v>
      </c>
      <c r="R4945" s="1">
        <v>0.21388888888888888</v>
      </c>
      <c r="S4945" s="1" t="str">
        <f>IF(Flights[[#This Row],[Length (hr)]]&lt;2, "No meal", IF(Flights[[#This Row],[Length (hr)]]&lt;3.5, "Light meal", "Full meal"))</f>
        <v>Light meal</v>
      </c>
      <c r="T4945" s="1" t="str">
        <f>IF(AND(Flights[[#This Row],[Airline]]="US Airways", Flights[[#This Row],[Meal]]="Full Meal"), "Yes", "No")</f>
        <v>No</v>
      </c>
      <c r="U4945" s="1">
        <v>0.20694444444444443</v>
      </c>
      <c r="V4945">
        <v>-10</v>
      </c>
      <c r="W4945" s="1" t="str">
        <f>IF(Flights[[#This Row],[Arrival Delay]] = "", "Cancelled", IF(Flights[[#This Row],[Arrival Delay]]&gt;15, "Delayed", "On time"))</f>
        <v>On time</v>
      </c>
      <c r="X4945" t="str">
        <f>IF(Flights[[#This Row],[Status]]&lt;&gt;"Delayed","", IF(Flights[[#This Row],[Arrival Delay]]&gt;120, "Severe", IF(Flights[[#This Row],[Arrival Delay]]&gt;60, "Major", "Moderate")))</f>
        <v/>
      </c>
      <c r="Y4945" t="b">
        <v>0</v>
      </c>
      <c r="AA4945" t="str">
        <f>IF(OR(AND(Flights[[#This Row],[Status]]="Cancelled", Flights[[#This Row],[Cancellation Reason]]="Airline/Carrier"), Flights[[#This Row],[Delay Type]]="Severe"), "Yes", "No")</f>
        <v>No</v>
      </c>
    </row>
    <row r="4946" spans="1:27" x14ac:dyDescent="0.3">
      <c r="A4946" s="3">
        <v>42367</v>
      </c>
      <c r="B4946" s="22">
        <f>WEEKNUM(Flights[[#This Row],[Date]], 1)</f>
        <v>53</v>
      </c>
      <c r="C4946" s="22">
        <f>WEEKDAY(Flights[[#This Row],[Date]],1)</f>
        <v>3</v>
      </c>
      <c r="D4946" t="s">
        <v>162</v>
      </c>
      <c r="E4946" t="s">
        <v>1987</v>
      </c>
      <c r="F4946" t="s">
        <v>0</v>
      </c>
      <c r="G4946" t="s">
        <v>2</v>
      </c>
      <c r="H4946" t="str">
        <f>_xlfn.XLOOKUP(Flights[[#This Row],[Destination]], Airports!$A$2:$A$78, Airports!$D$2:$D$78)</f>
        <v>Miami</v>
      </c>
      <c r="I4946" t="str" cm="1">
        <f t="array" ref="I4946">_xlfn.XLOOKUP(Flights[[#This Row],[Destination]],_xlfn._TRO_TRAILING( Airports!A:A),_xlfn._TRO_TRAILING( Airports!E:E), "Not found")</f>
        <v>FL</v>
      </c>
      <c r="J4946" s="1">
        <v>2.0833333333333332E-2</v>
      </c>
      <c r="K4946" s="22">
        <f>HOUR(Flights[[#This Row],[Scheduled Departure]])</f>
        <v>0</v>
      </c>
      <c r="L4946" s="1">
        <v>1.8749999999999999E-2</v>
      </c>
      <c r="M4946">
        <f>(L4946-J4946)*24*60</f>
        <v>-2.9999999999999991</v>
      </c>
      <c r="N4946" s="16">
        <f>Flights[[#This Row],[Length (min)]]/60</f>
        <v>4.7333333333333334</v>
      </c>
      <c r="O4946">
        <v>284</v>
      </c>
      <c r="P4946">
        <v>2342</v>
      </c>
      <c r="Q4946" s="18">
        <f>IFERROR(Flights[[#This Row],[Distance]]/Flights[[#This Row],[Length (hr)]], "")</f>
        <v>494.78873239436621</v>
      </c>
      <c r="R4946" s="1">
        <v>0.34930555555555554</v>
      </c>
      <c r="S4946" s="1" t="str">
        <f>IF(Flights[[#This Row],[Length (hr)]]&lt;2, "No meal", IF(Flights[[#This Row],[Length (hr)]]&lt;3.5, "Light meal", "Full meal"))</f>
        <v>Full meal</v>
      </c>
      <c r="T4946" s="1" t="str">
        <f>IF(AND(Flights[[#This Row],[Airline]]="US Airways", Flights[[#This Row],[Meal]]="Full Meal"), "Yes", "No")</f>
        <v>No</v>
      </c>
      <c r="U4946" s="1">
        <v>0.34097222222222223</v>
      </c>
      <c r="V4946">
        <v>-12</v>
      </c>
      <c r="W4946" s="1" t="str">
        <f>IF(Flights[[#This Row],[Arrival Delay]] = "", "Cancelled", IF(Flights[[#This Row],[Arrival Delay]]&gt;15, "Delayed", "On time"))</f>
        <v>On time</v>
      </c>
      <c r="X4946" t="str">
        <f>IF(Flights[[#This Row],[Status]]&lt;&gt;"Delayed","", IF(Flights[[#This Row],[Arrival Delay]]&gt;120, "Severe", IF(Flights[[#This Row],[Arrival Delay]]&gt;60, "Major", "Moderate")))</f>
        <v/>
      </c>
      <c r="Y4946" t="b">
        <v>0</v>
      </c>
      <c r="AA4946" t="str">
        <f>IF(OR(AND(Flights[[#This Row],[Status]]="Cancelled", Flights[[#This Row],[Cancellation Reason]]="Airline/Carrier"), Flights[[#This Row],[Delay Type]]="Severe"), "Yes", "No")</f>
        <v>No</v>
      </c>
    </row>
    <row r="4947" spans="1:27" x14ac:dyDescent="0.3">
      <c r="A4947" s="3">
        <v>42367</v>
      </c>
      <c r="B4947" s="22">
        <f>WEEKNUM(Flights[[#This Row],[Date]], 1)</f>
        <v>53</v>
      </c>
      <c r="C4947" s="22">
        <f>WEEKDAY(Flights[[#This Row],[Date]],1)</f>
        <v>3</v>
      </c>
      <c r="D4947" t="s">
        <v>219</v>
      </c>
      <c r="E4947" t="s">
        <v>1987</v>
      </c>
      <c r="F4947" t="s">
        <v>0</v>
      </c>
      <c r="G4947" t="s">
        <v>3</v>
      </c>
      <c r="H4947" t="str">
        <f>_xlfn.XLOOKUP(Flights[[#This Row],[Destination]], Airports!$A$2:$A$78, Airports!$D$2:$D$78)</f>
        <v>Dallas</v>
      </c>
      <c r="I4947" t="str" cm="1">
        <f t="array" ref="I4947">_xlfn.XLOOKUP(Flights[[#This Row],[Destination]],_xlfn._TRO_TRAILING( Airports!A:A),_xlfn._TRO_TRAILING( Airports!E:E), "Not found")</f>
        <v>TX</v>
      </c>
      <c r="J4947" s="1">
        <v>3.8194444444444448E-2</v>
      </c>
      <c r="K4947" s="22">
        <f>HOUR(Flights[[#This Row],[Scheduled Departure]])</f>
        <v>0</v>
      </c>
      <c r="L4947" s="1">
        <v>3.3333333333333333E-2</v>
      </c>
      <c r="M4947">
        <f>(L4947-J4947)*24*60</f>
        <v>-7.0000000000000053</v>
      </c>
      <c r="N4947" s="16">
        <f>Flights[[#This Row],[Length (min)]]/60</f>
        <v>2.65</v>
      </c>
      <c r="O4947">
        <v>159</v>
      </c>
      <c r="P4947">
        <v>1235</v>
      </c>
      <c r="Q4947" s="18">
        <f>IFERROR(Flights[[#This Row],[Distance]]/Flights[[#This Row],[Length (hr)]], "")</f>
        <v>466.03773584905662</v>
      </c>
      <c r="R4947" s="1">
        <v>0.24027777777777778</v>
      </c>
      <c r="S4947" s="1" t="str">
        <f>IF(Flights[[#This Row],[Length (hr)]]&lt;2, "No meal", IF(Flights[[#This Row],[Length (hr)]]&lt;3.5, "Light meal", "Full meal"))</f>
        <v>Light meal</v>
      </c>
      <c r="T4947" s="1" t="str">
        <f>IF(AND(Flights[[#This Row],[Airline]]="US Airways", Flights[[#This Row],[Meal]]="Full Meal"), "Yes", "No")</f>
        <v>No</v>
      </c>
      <c r="U4947" s="1">
        <v>0.22708333333333333</v>
      </c>
      <c r="V4947">
        <v>-19</v>
      </c>
      <c r="W4947" s="1" t="str">
        <f>IF(Flights[[#This Row],[Arrival Delay]] = "", "Cancelled", IF(Flights[[#This Row],[Arrival Delay]]&gt;15, "Delayed", "On time"))</f>
        <v>On time</v>
      </c>
      <c r="X4947" t="str">
        <f>IF(Flights[[#This Row],[Status]]&lt;&gt;"Delayed","", IF(Flights[[#This Row],[Arrival Delay]]&gt;120, "Severe", IF(Flights[[#This Row],[Arrival Delay]]&gt;60, "Major", "Moderate")))</f>
        <v/>
      </c>
      <c r="Y4947" t="b">
        <v>0</v>
      </c>
      <c r="AA4947" t="str">
        <f>IF(OR(AND(Flights[[#This Row],[Status]]="Cancelled", Flights[[#This Row],[Cancellation Reason]]="Airline/Carrier"), Flights[[#This Row],[Delay Type]]="Severe"), "Yes", "No")</f>
        <v>No</v>
      </c>
    </row>
    <row r="4948" spans="1:27" x14ac:dyDescent="0.3">
      <c r="A4948" s="3">
        <v>42367</v>
      </c>
      <c r="B4948" s="22">
        <f>WEEKNUM(Flights[[#This Row],[Date]], 1)</f>
        <v>53</v>
      </c>
      <c r="C4948" s="22">
        <f>WEEKDAY(Flights[[#This Row],[Date]],1)</f>
        <v>3</v>
      </c>
      <c r="D4948" t="s">
        <v>174</v>
      </c>
      <c r="E4948" t="s">
        <v>1987</v>
      </c>
      <c r="F4948" t="s">
        <v>0</v>
      </c>
      <c r="G4948" t="s">
        <v>2</v>
      </c>
      <c r="H4948" t="str">
        <f>_xlfn.XLOOKUP(Flights[[#This Row],[Destination]], Airports!$A$2:$A$78, Airports!$D$2:$D$78)</f>
        <v>Miami</v>
      </c>
      <c r="I4948" t="str" cm="1">
        <f t="array" ref="I4948">_xlfn.XLOOKUP(Flights[[#This Row],[Destination]],_xlfn._TRO_TRAILING( Airports!A:A),_xlfn._TRO_TRAILING( Airports!E:E), "Not found")</f>
        <v>FL</v>
      </c>
      <c r="J4948" s="1">
        <v>0.26041666666666669</v>
      </c>
      <c r="K4948" s="22">
        <f>HOUR(Flights[[#This Row],[Scheduled Departure]])</f>
        <v>6</v>
      </c>
      <c r="L4948" s="1">
        <v>0.25833333333333336</v>
      </c>
      <c r="M4948">
        <f>(L4948-J4948)*24*60</f>
        <v>-2.9999999999999893</v>
      </c>
      <c r="N4948" s="16">
        <f>Flights[[#This Row],[Length (min)]]/60</f>
        <v>4.5999999999999996</v>
      </c>
      <c r="O4948">
        <v>276</v>
      </c>
      <c r="P4948">
        <v>2342</v>
      </c>
      <c r="Q4948" s="18">
        <f>IFERROR(Flights[[#This Row],[Distance]]/Flights[[#This Row],[Length (hr)]], "")</f>
        <v>509.13043478260875</v>
      </c>
      <c r="R4948" s="1">
        <v>0.58611111111111114</v>
      </c>
      <c r="S4948" s="1" t="str">
        <f>IF(Flights[[#This Row],[Length (hr)]]&lt;2, "No meal", IF(Flights[[#This Row],[Length (hr)]]&lt;3.5, "Light meal", "Full meal"))</f>
        <v>Full meal</v>
      </c>
      <c r="T4948" s="1" t="str">
        <f>IF(AND(Flights[[#This Row],[Airline]]="US Airways", Flights[[#This Row],[Meal]]="Full Meal"), "Yes", "No")</f>
        <v>No</v>
      </c>
      <c r="U4948" s="1">
        <v>0.57499999999999996</v>
      </c>
      <c r="V4948">
        <v>-16</v>
      </c>
      <c r="W4948" s="1" t="str">
        <f>IF(Flights[[#This Row],[Arrival Delay]] = "", "Cancelled", IF(Flights[[#This Row],[Arrival Delay]]&gt;15, "Delayed", "On time"))</f>
        <v>On time</v>
      </c>
      <c r="X4948" t="str">
        <f>IF(Flights[[#This Row],[Status]]&lt;&gt;"Delayed","", IF(Flights[[#This Row],[Arrival Delay]]&gt;120, "Severe", IF(Flights[[#This Row],[Arrival Delay]]&gt;60, "Major", "Moderate")))</f>
        <v/>
      </c>
      <c r="Y4948" t="b">
        <v>0</v>
      </c>
      <c r="AA4948" t="str">
        <f>IF(OR(AND(Flights[[#This Row],[Status]]="Cancelled", Flights[[#This Row],[Cancellation Reason]]="Airline/Carrier"), Flights[[#This Row],[Delay Type]]="Severe"), "Yes", "No")</f>
        <v>No</v>
      </c>
    </row>
    <row r="4949" spans="1:27" x14ac:dyDescent="0.3">
      <c r="A4949" s="3">
        <v>42367</v>
      </c>
      <c r="B4949" s="22">
        <f>WEEKNUM(Flights[[#This Row],[Date]], 1)</f>
        <v>53</v>
      </c>
      <c r="C4949" s="22">
        <f>WEEKDAY(Flights[[#This Row],[Date]],1)</f>
        <v>3</v>
      </c>
      <c r="D4949" t="s">
        <v>392</v>
      </c>
      <c r="E4949" t="s">
        <v>1989</v>
      </c>
      <c r="F4949" t="s">
        <v>0</v>
      </c>
      <c r="G4949" t="s">
        <v>276</v>
      </c>
      <c r="H4949" t="str">
        <f>_xlfn.XLOOKUP(Flights[[#This Row],[Destination]], Airports!$A$2:$A$78, Airports!$D$2:$D$78)</f>
        <v>Detroit</v>
      </c>
      <c r="I4949" t="str" cm="1">
        <f t="array" ref="I4949">_xlfn.XLOOKUP(Flights[[#This Row],[Destination]],_xlfn._TRO_TRAILING( Airports!A:A),_xlfn._TRO_TRAILING( Airports!E:E), "Not found")</f>
        <v>MI</v>
      </c>
      <c r="J4949" s="1">
        <v>0.29166666666666669</v>
      </c>
      <c r="K4949" s="22">
        <f>HOUR(Flights[[#This Row],[Scheduled Departure]])</f>
        <v>7</v>
      </c>
      <c r="L4949" s="1">
        <v>0.28611111111111109</v>
      </c>
      <c r="M4949">
        <f>(L4949-J4949)*24*60</f>
        <v>-8.0000000000000515</v>
      </c>
      <c r="N4949" s="16">
        <f>Flights[[#This Row],[Length (min)]]/60</f>
        <v>4.2</v>
      </c>
      <c r="O4949">
        <v>252</v>
      </c>
      <c r="P4949">
        <v>1979</v>
      </c>
      <c r="Q4949" s="18">
        <f>IFERROR(Flights[[#This Row],[Distance]]/Flights[[#This Row],[Length (hr)]], "")</f>
        <v>471.19047619047615</v>
      </c>
      <c r="R4949" s="1">
        <v>0.60277777777777775</v>
      </c>
      <c r="S4949" s="1" t="str">
        <f>IF(Flights[[#This Row],[Length (hr)]]&lt;2, "No meal", IF(Flights[[#This Row],[Length (hr)]]&lt;3.5, "Light meal", "Full meal"))</f>
        <v>Full meal</v>
      </c>
      <c r="T4949" s="1" t="str">
        <f>IF(AND(Flights[[#This Row],[Airline]]="US Airways", Flights[[#This Row],[Meal]]="Full Meal"), "Yes", "No")</f>
        <v>No</v>
      </c>
      <c r="U4949" s="1">
        <v>0.58611111111111114</v>
      </c>
      <c r="V4949">
        <v>-24</v>
      </c>
      <c r="W4949" s="1" t="str">
        <f>IF(Flights[[#This Row],[Arrival Delay]] = "", "Cancelled", IF(Flights[[#This Row],[Arrival Delay]]&gt;15, "Delayed", "On time"))</f>
        <v>On time</v>
      </c>
      <c r="X4949" t="str">
        <f>IF(Flights[[#This Row],[Status]]&lt;&gt;"Delayed","", IF(Flights[[#This Row],[Arrival Delay]]&gt;120, "Severe", IF(Flights[[#This Row],[Arrival Delay]]&gt;60, "Major", "Moderate")))</f>
        <v/>
      </c>
      <c r="Y4949" t="b">
        <v>0</v>
      </c>
      <c r="AA4949" t="str">
        <f>IF(OR(AND(Flights[[#This Row],[Status]]="Cancelled", Flights[[#This Row],[Cancellation Reason]]="Airline/Carrier"), Flights[[#This Row],[Delay Type]]="Severe"), "Yes", "No")</f>
        <v>No</v>
      </c>
    </row>
    <row r="4950" spans="1:27" x14ac:dyDescent="0.3">
      <c r="A4950" s="3">
        <v>42367</v>
      </c>
      <c r="B4950" s="22">
        <f>WEEKNUM(Flights[[#This Row],[Date]], 1)</f>
        <v>53</v>
      </c>
      <c r="C4950" s="22">
        <f>WEEKDAY(Flights[[#This Row],[Date]],1)</f>
        <v>3</v>
      </c>
      <c r="D4950" t="s">
        <v>387</v>
      </c>
      <c r="E4950" t="s">
        <v>1991</v>
      </c>
      <c r="F4950" t="s">
        <v>0</v>
      </c>
      <c r="G4950" t="s">
        <v>24</v>
      </c>
      <c r="H4950" t="str">
        <f>_xlfn.XLOOKUP(Flights[[#This Row],[Destination]], Airports!$A$2:$A$78, Airports!$D$2:$D$78)</f>
        <v>Portland</v>
      </c>
      <c r="I4950" t="str" cm="1">
        <f t="array" ref="I4950">_xlfn.XLOOKUP(Flights[[#This Row],[Destination]],_xlfn._TRO_TRAILING( Airports!A:A),_xlfn._TRO_TRAILING( Airports!E:E), "Not found")</f>
        <v>OR</v>
      </c>
      <c r="J4950" s="1">
        <v>0.29166666666666669</v>
      </c>
      <c r="K4950" s="22">
        <f>HOUR(Flights[[#This Row],[Scheduled Departure]])</f>
        <v>7</v>
      </c>
      <c r="L4950" s="1">
        <v>0.28749999999999998</v>
      </c>
      <c r="M4950">
        <f>(L4950-J4950)*24*60</f>
        <v>-6.0000000000000586</v>
      </c>
      <c r="N4950" s="16">
        <f>Flights[[#This Row],[Length (min)]]/60</f>
        <v>2.5833333333333335</v>
      </c>
      <c r="O4950">
        <v>155</v>
      </c>
      <c r="P4950">
        <v>834</v>
      </c>
      <c r="Q4950" s="18">
        <f>IFERROR(Flights[[#This Row],[Distance]]/Flights[[#This Row],[Length (hr)]], "")</f>
        <v>322.83870967741933</v>
      </c>
      <c r="R4950" s="1">
        <v>0.39930555555555558</v>
      </c>
      <c r="S4950" s="1" t="str">
        <f>IF(Flights[[#This Row],[Length (hr)]]&lt;2, "No meal", IF(Flights[[#This Row],[Length (hr)]]&lt;3.5, "Light meal", "Full meal"))</f>
        <v>Light meal</v>
      </c>
      <c r="T4950" s="1" t="str">
        <f>IF(AND(Flights[[#This Row],[Airline]]="US Airways", Flights[[#This Row],[Meal]]="Full Meal"), "Yes", "No")</f>
        <v>No</v>
      </c>
      <c r="U4950" s="1">
        <v>0.39513888888888887</v>
      </c>
      <c r="V4950">
        <v>-6</v>
      </c>
      <c r="W4950" s="1" t="str">
        <f>IF(Flights[[#This Row],[Arrival Delay]] = "", "Cancelled", IF(Flights[[#This Row],[Arrival Delay]]&gt;15, "Delayed", "On time"))</f>
        <v>On time</v>
      </c>
      <c r="X4950" t="str">
        <f>IF(Flights[[#This Row],[Status]]&lt;&gt;"Delayed","", IF(Flights[[#This Row],[Arrival Delay]]&gt;120, "Severe", IF(Flights[[#This Row],[Arrival Delay]]&gt;60, "Major", "Moderate")))</f>
        <v/>
      </c>
      <c r="Y4950" t="b">
        <v>0</v>
      </c>
      <c r="AA4950" t="str">
        <f>IF(OR(AND(Flights[[#This Row],[Status]]="Cancelled", Flights[[#This Row],[Cancellation Reason]]="Airline/Carrier"), Flights[[#This Row],[Delay Type]]="Severe"), "Yes", "No")</f>
        <v>No</v>
      </c>
    </row>
    <row r="4951" spans="1:27" x14ac:dyDescent="0.3">
      <c r="A4951" s="3">
        <v>42367</v>
      </c>
      <c r="B4951" s="22">
        <f>WEEKNUM(Flights[[#This Row],[Date]], 1)</f>
        <v>53</v>
      </c>
      <c r="C4951" s="22">
        <f>WEEKDAY(Flights[[#This Row],[Date]],1)</f>
        <v>3</v>
      </c>
      <c r="D4951" t="s">
        <v>1982</v>
      </c>
      <c r="E4951" t="s">
        <v>1994</v>
      </c>
      <c r="F4951" t="s">
        <v>0</v>
      </c>
      <c r="G4951" t="s">
        <v>318</v>
      </c>
      <c r="H4951" t="str">
        <f>_xlfn.XLOOKUP(Flights[[#This Row],[Destination]], Airports!$A$2:$A$78, Airports!$D$2:$D$78)</f>
        <v>Oakland</v>
      </c>
      <c r="I4951" t="str" cm="1">
        <f t="array" ref="I4951">_xlfn.XLOOKUP(Flights[[#This Row],[Destination]],_xlfn._TRO_TRAILING( Airports!A:A),_xlfn._TRO_TRAILING( Airports!E:E), "Not found")</f>
        <v>CA</v>
      </c>
      <c r="J4951" s="1">
        <v>0.30902777777777779</v>
      </c>
      <c r="K4951" s="22">
        <f>HOUR(Flights[[#This Row],[Scheduled Departure]])</f>
        <v>7</v>
      </c>
      <c r="L4951" s="1">
        <v>0.30694444444444446</v>
      </c>
      <c r="M4951">
        <f>(L4951-J4951)*24*60</f>
        <v>-2.9999999999999893</v>
      </c>
      <c r="N4951" s="16">
        <f>Flights[[#This Row],[Length (min)]]/60</f>
        <v>1.4666666666666666</v>
      </c>
      <c r="O4951">
        <v>88</v>
      </c>
      <c r="P4951">
        <v>337</v>
      </c>
      <c r="Q4951" s="18">
        <f>IFERROR(Flights[[#This Row],[Distance]]/Flights[[#This Row],[Length (hr)]], "")</f>
        <v>229.77272727272728</v>
      </c>
      <c r="R4951" s="1">
        <v>0.36944444444444446</v>
      </c>
      <c r="S4951" s="1" t="str">
        <f>IF(Flights[[#This Row],[Length (hr)]]&lt;2, "No meal", IF(Flights[[#This Row],[Length (hr)]]&lt;3.5, "Light meal", "Full meal"))</f>
        <v>No meal</v>
      </c>
      <c r="T4951" s="1" t="str">
        <f>IF(AND(Flights[[#This Row],[Airline]]="US Airways", Flights[[#This Row],[Meal]]="Full Meal"), "Yes", "No")</f>
        <v>No</v>
      </c>
      <c r="U4951" s="1">
        <v>0.36805555555555558</v>
      </c>
      <c r="V4951">
        <v>-2</v>
      </c>
      <c r="W4951" s="1" t="str">
        <f>IF(Flights[[#This Row],[Arrival Delay]] = "", "Cancelled", IF(Flights[[#This Row],[Arrival Delay]]&gt;15, "Delayed", "On time"))</f>
        <v>On time</v>
      </c>
      <c r="X4951" t="str">
        <f>IF(Flights[[#This Row],[Status]]&lt;&gt;"Delayed","", IF(Flights[[#This Row],[Arrival Delay]]&gt;120, "Severe", IF(Flights[[#This Row],[Arrival Delay]]&gt;60, "Major", "Moderate")))</f>
        <v/>
      </c>
      <c r="Y4951" t="b">
        <v>0</v>
      </c>
      <c r="AA4951" t="str">
        <f>IF(OR(AND(Flights[[#This Row],[Status]]="Cancelled", Flights[[#This Row],[Cancellation Reason]]="Airline/Carrier"), Flights[[#This Row],[Delay Type]]="Severe"), "Yes", "No")</f>
        <v>No</v>
      </c>
    </row>
    <row r="4952" spans="1:27" x14ac:dyDescent="0.3">
      <c r="A4952" s="3">
        <v>42367</v>
      </c>
      <c r="B4952" s="22">
        <f>WEEKNUM(Flights[[#This Row],[Date]], 1)</f>
        <v>53</v>
      </c>
      <c r="C4952" s="22">
        <f>WEEKDAY(Flights[[#This Row],[Date]],1)</f>
        <v>3</v>
      </c>
      <c r="D4952" t="s">
        <v>802</v>
      </c>
      <c r="E4952" t="s">
        <v>1989</v>
      </c>
      <c r="F4952" t="s">
        <v>0</v>
      </c>
      <c r="G4952" t="s">
        <v>10</v>
      </c>
      <c r="H4952" t="str">
        <f>_xlfn.XLOOKUP(Flights[[#This Row],[Destination]], Airports!$A$2:$A$78, Airports!$D$2:$D$78)</f>
        <v>Boston</v>
      </c>
      <c r="I4952" t="str" cm="1">
        <f t="array" ref="I4952">_xlfn.XLOOKUP(Flights[[#This Row],[Destination]],_xlfn._TRO_TRAILING( Airports!A:A),_xlfn._TRO_TRAILING( Airports!E:E), "Not found")</f>
        <v>MA</v>
      </c>
      <c r="J4952" s="1">
        <v>0.38541666666666669</v>
      </c>
      <c r="K4952" s="22">
        <f>HOUR(Flights[[#This Row],[Scheduled Departure]])</f>
        <v>9</v>
      </c>
      <c r="L4952" s="1">
        <v>0.38333333333333336</v>
      </c>
      <c r="M4952">
        <f>(L4952-J4952)*24*60</f>
        <v>-2.9999999999999893</v>
      </c>
      <c r="N4952" s="16">
        <f>Flights[[#This Row],[Length (min)]]/60</f>
        <v>6.45</v>
      </c>
      <c r="O4952">
        <v>387</v>
      </c>
      <c r="P4952">
        <v>2611</v>
      </c>
      <c r="Q4952" s="18">
        <f>IFERROR(Flights[[#This Row],[Distance]]/Flights[[#This Row],[Length (hr)]], "")</f>
        <v>404.80620155038758</v>
      </c>
      <c r="R4952" s="1">
        <v>0.74305555555555558</v>
      </c>
      <c r="S4952" s="1" t="str">
        <f>IF(Flights[[#This Row],[Length (hr)]]&lt;2, "No meal", IF(Flights[[#This Row],[Length (hr)]]&lt;3.5, "Light meal", "Full meal"))</f>
        <v>Full meal</v>
      </c>
      <c r="T4952" s="1" t="str">
        <f>IF(AND(Flights[[#This Row],[Airline]]="US Airways", Flights[[#This Row],[Meal]]="Full Meal"), "Yes", "No")</f>
        <v>No</v>
      </c>
      <c r="U4952" s="1">
        <v>0.77708333333333335</v>
      </c>
      <c r="V4952">
        <v>49</v>
      </c>
      <c r="W4952" s="1" t="str">
        <f>IF(Flights[[#This Row],[Arrival Delay]] = "", "Cancelled", IF(Flights[[#This Row],[Arrival Delay]]&gt;15, "Delayed", "On time"))</f>
        <v>Delayed</v>
      </c>
      <c r="X4952" t="str">
        <f>IF(Flights[[#This Row],[Status]]&lt;&gt;"Delayed","", IF(Flights[[#This Row],[Arrival Delay]]&gt;120, "Severe", IF(Flights[[#This Row],[Arrival Delay]]&gt;60, "Major", "Moderate")))</f>
        <v>Moderate</v>
      </c>
      <c r="Y4952" t="b">
        <v>0</v>
      </c>
      <c r="AA4952" t="str">
        <f>IF(OR(AND(Flights[[#This Row],[Status]]="Cancelled", Flights[[#This Row],[Cancellation Reason]]="Airline/Carrier"), Flights[[#This Row],[Delay Type]]="Severe"), "Yes", "No")</f>
        <v>No</v>
      </c>
    </row>
    <row r="4953" spans="1:27" x14ac:dyDescent="0.3">
      <c r="A4953" s="3">
        <v>42367</v>
      </c>
      <c r="B4953" s="22">
        <f>WEEKNUM(Flights[[#This Row],[Date]], 1)</f>
        <v>53</v>
      </c>
      <c r="C4953" s="22">
        <f>WEEKDAY(Flights[[#This Row],[Date]],1)</f>
        <v>3</v>
      </c>
      <c r="D4953" t="s">
        <v>1884</v>
      </c>
      <c r="E4953" t="s">
        <v>1995</v>
      </c>
      <c r="F4953" t="s">
        <v>0</v>
      </c>
      <c r="G4953" t="s">
        <v>356</v>
      </c>
      <c r="H4953" t="str">
        <f>_xlfn.XLOOKUP(Flights[[#This Row],[Destination]], Airports!$A$2:$A$78, Airports!$D$2:$D$78)</f>
        <v>Tucson</v>
      </c>
      <c r="I4953" t="str" cm="1">
        <f t="array" ref="I4953">_xlfn.XLOOKUP(Flights[[#This Row],[Destination]],_xlfn._TRO_TRAILING( Airports!A:A),_xlfn._TRO_TRAILING( Airports!E:E), "Not found")</f>
        <v>AZ</v>
      </c>
      <c r="J4953" s="1">
        <v>0.53819444444444442</v>
      </c>
      <c r="K4953" s="22">
        <f>HOUR(Flights[[#This Row],[Scheduled Departure]])</f>
        <v>12</v>
      </c>
      <c r="L4953" s="1">
        <v>0.5395833333333333</v>
      </c>
      <c r="M4953">
        <f>(L4953-J4953)*24*60</f>
        <v>1.9999999999999929</v>
      </c>
      <c r="N4953" s="16">
        <f>Flights[[#This Row],[Length (min)]]/60</f>
        <v>1.25</v>
      </c>
      <c r="O4953">
        <v>75</v>
      </c>
      <c r="P4953">
        <v>451</v>
      </c>
      <c r="Q4953" s="18">
        <f>IFERROR(Flights[[#This Row],[Distance]]/Flights[[#This Row],[Length (hr)]], "")</f>
        <v>360.8</v>
      </c>
      <c r="R4953" s="1">
        <v>0.63541666666666663</v>
      </c>
      <c r="S4953" s="1" t="str">
        <f>IF(Flights[[#This Row],[Length (hr)]]&lt;2, "No meal", IF(Flights[[#This Row],[Length (hr)]]&lt;3.5, "Light meal", "Full meal"))</f>
        <v>No meal</v>
      </c>
      <c r="T4953" s="1" t="str">
        <f>IF(AND(Flights[[#This Row],[Airline]]="US Airways", Flights[[#This Row],[Meal]]="Full Meal"), "Yes", "No")</f>
        <v>No</v>
      </c>
      <c r="U4953" s="1">
        <v>0.6333333333333333</v>
      </c>
      <c r="V4953">
        <v>-3</v>
      </c>
      <c r="W4953" s="1" t="str">
        <f>IF(Flights[[#This Row],[Arrival Delay]] = "", "Cancelled", IF(Flights[[#This Row],[Arrival Delay]]&gt;15, "Delayed", "On time"))</f>
        <v>On time</v>
      </c>
      <c r="X4953" t="str">
        <f>IF(Flights[[#This Row],[Status]]&lt;&gt;"Delayed","", IF(Flights[[#This Row],[Arrival Delay]]&gt;120, "Severe", IF(Flights[[#This Row],[Arrival Delay]]&gt;60, "Major", "Moderate")))</f>
        <v/>
      </c>
      <c r="Y4953" t="b">
        <v>0</v>
      </c>
      <c r="AA4953" t="str">
        <f>IF(OR(AND(Flights[[#This Row],[Status]]="Cancelled", Flights[[#This Row],[Cancellation Reason]]="Airline/Carrier"), Flights[[#This Row],[Delay Type]]="Severe"), "Yes", "No")</f>
        <v>No</v>
      </c>
    </row>
    <row r="4954" spans="1:27" x14ac:dyDescent="0.3">
      <c r="A4954" s="3">
        <v>42367</v>
      </c>
      <c r="B4954" s="22">
        <f>WEEKNUM(Flights[[#This Row],[Date]], 1)</f>
        <v>53</v>
      </c>
      <c r="C4954" s="22">
        <f>WEEKDAY(Flights[[#This Row],[Date]],1)</f>
        <v>3</v>
      </c>
      <c r="D4954" t="s">
        <v>1618</v>
      </c>
      <c r="E4954" t="s">
        <v>1990</v>
      </c>
      <c r="F4954" t="s">
        <v>0</v>
      </c>
      <c r="G4954" t="s">
        <v>293</v>
      </c>
      <c r="H4954" t="str">
        <f>_xlfn.XLOOKUP(Flights[[#This Row],[Destination]], Airports!$A$2:$A$78, Airports!$D$2:$D$78)</f>
        <v>Houston</v>
      </c>
      <c r="I4954" t="str" cm="1">
        <f t="array" ref="I4954">_xlfn.XLOOKUP(Flights[[#This Row],[Destination]],_xlfn._TRO_TRAILING( Airports!A:A),_xlfn._TRO_TRAILING( Airports!E:E), "Not found")</f>
        <v>TX</v>
      </c>
      <c r="J4954" s="1">
        <v>0.54166666666666663</v>
      </c>
      <c r="K4954" s="22">
        <f>HOUR(Flights[[#This Row],[Scheduled Departure]])</f>
        <v>13</v>
      </c>
      <c r="L4954" s="1">
        <v>0.54722222222222228</v>
      </c>
      <c r="M4954">
        <f>(L4954-J4954)*24*60</f>
        <v>8.0000000000001315</v>
      </c>
      <c r="N4954" s="16">
        <f>Flights[[#This Row],[Length (min)]]/60</f>
        <v>3</v>
      </c>
      <c r="O4954">
        <v>180</v>
      </c>
      <c r="P4954">
        <v>1379</v>
      </c>
      <c r="Q4954" s="18">
        <f>IFERROR(Flights[[#This Row],[Distance]]/Flights[[#This Row],[Length (hr)]], "")</f>
        <v>459.66666666666669</v>
      </c>
      <c r="R4954" s="1">
        <v>0.75763888888888886</v>
      </c>
      <c r="S4954" s="1" t="str">
        <f>IF(Flights[[#This Row],[Length (hr)]]&lt;2, "No meal", IF(Flights[[#This Row],[Length (hr)]]&lt;3.5, "Light meal", "Full meal"))</f>
        <v>Light meal</v>
      </c>
      <c r="T4954" s="1" t="str">
        <f>IF(AND(Flights[[#This Row],[Airline]]="US Airways", Flights[[#This Row],[Meal]]="Full Meal"), "Yes", "No")</f>
        <v>No</v>
      </c>
      <c r="U4954" s="1">
        <v>0.75555555555555554</v>
      </c>
      <c r="V4954">
        <v>-3</v>
      </c>
      <c r="W4954" s="1" t="str">
        <f>IF(Flights[[#This Row],[Arrival Delay]] = "", "Cancelled", IF(Flights[[#This Row],[Arrival Delay]]&gt;15, "Delayed", "On time"))</f>
        <v>On time</v>
      </c>
      <c r="X4954" t="str">
        <f>IF(Flights[[#This Row],[Status]]&lt;&gt;"Delayed","", IF(Flights[[#This Row],[Arrival Delay]]&gt;120, "Severe", IF(Flights[[#This Row],[Arrival Delay]]&gt;60, "Major", "Moderate")))</f>
        <v/>
      </c>
      <c r="Y4954" t="b">
        <v>0</v>
      </c>
      <c r="AA4954" t="str">
        <f>IF(OR(AND(Flights[[#This Row],[Status]]="Cancelled", Flights[[#This Row],[Cancellation Reason]]="Airline/Carrier"), Flights[[#This Row],[Delay Type]]="Severe"), "Yes", "No")</f>
        <v>No</v>
      </c>
    </row>
    <row r="4955" spans="1:27" x14ac:dyDescent="0.3">
      <c r="A4955" s="3">
        <v>42367</v>
      </c>
      <c r="B4955" s="22">
        <f>WEEKNUM(Flights[[#This Row],[Date]], 1)</f>
        <v>53</v>
      </c>
      <c r="C4955" s="22">
        <f>WEEKDAY(Flights[[#This Row],[Date]],1)</f>
        <v>3</v>
      </c>
      <c r="D4955" t="s">
        <v>1443</v>
      </c>
      <c r="E4955" t="s">
        <v>1995</v>
      </c>
      <c r="F4955" t="s">
        <v>0</v>
      </c>
      <c r="G4955" t="s">
        <v>306</v>
      </c>
      <c r="H4955" t="str">
        <f>_xlfn.XLOOKUP(Flights[[#This Row],[Destination]], Airports!$A$2:$A$78, Airports!$D$2:$D$78)</f>
        <v>Chicago</v>
      </c>
      <c r="I4955" t="str" cm="1">
        <f t="array" ref="I4955">_xlfn.XLOOKUP(Flights[[#This Row],[Destination]],_xlfn._TRO_TRAILING( Airports!A:A),_xlfn._TRO_TRAILING( Airports!E:E), "Not found")</f>
        <v>IL</v>
      </c>
      <c r="J4955" s="1">
        <v>0.55555555555555558</v>
      </c>
      <c r="K4955" s="22">
        <f>HOUR(Flights[[#This Row],[Scheduled Departure]])</f>
        <v>13</v>
      </c>
      <c r="L4955" s="1">
        <v>0.58402777777777781</v>
      </c>
      <c r="M4955">
        <f>(L4955-J4955)*24*60</f>
        <v>41.000000000000014</v>
      </c>
      <c r="N4955" s="16">
        <f>Flights[[#This Row],[Length (min)]]/60</f>
        <v>3.5833333333333335</v>
      </c>
      <c r="O4955">
        <v>215</v>
      </c>
      <c r="P4955">
        <v>1750</v>
      </c>
      <c r="Q4955" s="18">
        <f>IFERROR(Flights[[#This Row],[Distance]]/Flights[[#This Row],[Length (hr)]], "")</f>
        <v>488.37209302325579</v>
      </c>
      <c r="R4955" s="1">
        <v>0.80208333333333337</v>
      </c>
      <c r="S4955" s="1" t="str">
        <f>IF(Flights[[#This Row],[Length (hr)]]&lt;2, "No meal", IF(Flights[[#This Row],[Length (hr)]]&lt;3.5, "Light meal", "Full meal"))</f>
        <v>Full meal</v>
      </c>
      <c r="T4955" s="1" t="str">
        <f>IF(AND(Flights[[#This Row],[Airline]]="US Airways", Flights[[#This Row],[Meal]]="Full Meal"), "Yes", "No")</f>
        <v>No</v>
      </c>
      <c r="U4955" s="1">
        <v>0.81666666666666665</v>
      </c>
      <c r="V4955">
        <v>21</v>
      </c>
      <c r="W4955" s="1" t="str">
        <f>IF(Flights[[#This Row],[Arrival Delay]] = "", "Cancelled", IF(Flights[[#This Row],[Arrival Delay]]&gt;15, "Delayed", "On time"))</f>
        <v>Delayed</v>
      </c>
      <c r="X4955" t="str">
        <f>IF(Flights[[#This Row],[Status]]&lt;&gt;"Delayed","", IF(Flights[[#This Row],[Arrival Delay]]&gt;120, "Severe", IF(Flights[[#This Row],[Arrival Delay]]&gt;60, "Major", "Moderate")))</f>
        <v>Moderate</v>
      </c>
      <c r="Y4955" t="b">
        <v>0</v>
      </c>
      <c r="AA4955" t="str">
        <f>IF(OR(AND(Flights[[#This Row],[Status]]="Cancelled", Flights[[#This Row],[Cancellation Reason]]="Airline/Carrier"), Flights[[#This Row],[Delay Type]]="Severe"), "Yes", "No")</f>
        <v>No</v>
      </c>
    </row>
    <row r="4956" spans="1:27" x14ac:dyDescent="0.3">
      <c r="A4956" s="3">
        <v>42367</v>
      </c>
      <c r="B4956" s="22">
        <f>WEEKNUM(Flights[[#This Row],[Date]], 1)</f>
        <v>53</v>
      </c>
      <c r="C4956" s="22">
        <f>WEEKDAY(Flights[[#This Row],[Date]],1)</f>
        <v>3</v>
      </c>
      <c r="D4956" t="s">
        <v>1850</v>
      </c>
      <c r="E4956" t="s">
        <v>1994</v>
      </c>
      <c r="F4956" t="s">
        <v>0</v>
      </c>
      <c r="G4956" t="s">
        <v>339</v>
      </c>
      <c r="H4956" t="str">
        <f>_xlfn.XLOOKUP(Flights[[#This Row],[Destination]], Airports!$A$2:$A$78, Airports!$D$2:$D$78)</f>
        <v>San Diego</v>
      </c>
      <c r="I4956" t="str" cm="1">
        <f t="array" ref="I4956">_xlfn.XLOOKUP(Flights[[#This Row],[Destination]],_xlfn._TRO_TRAILING( Airports!A:A),_xlfn._TRO_TRAILING( Airports!E:E), "Not found")</f>
        <v>CA</v>
      </c>
      <c r="J4956" s="1">
        <v>0.62222222222222223</v>
      </c>
      <c r="K4956" s="22">
        <f>HOUR(Flights[[#This Row],[Scheduled Departure]])</f>
        <v>14</v>
      </c>
      <c r="L4956" s="1">
        <v>0.67708333333333337</v>
      </c>
      <c r="M4956">
        <f>(L4956-J4956)*24*60</f>
        <v>79.000000000000043</v>
      </c>
      <c r="N4956" s="16">
        <f>Flights[[#This Row],[Length (min)]]/60</f>
        <v>0.76666666666666672</v>
      </c>
      <c r="O4956">
        <v>46</v>
      </c>
      <c r="P4956">
        <v>109</v>
      </c>
      <c r="Q4956" s="18">
        <f>IFERROR(Flights[[#This Row],[Distance]]/Flights[[#This Row],[Length (hr)]], "")</f>
        <v>142.17391304347825</v>
      </c>
      <c r="R4956" s="1">
        <v>0.65972222222222221</v>
      </c>
      <c r="S4956" s="1" t="str">
        <f>IF(Flights[[#This Row],[Length (hr)]]&lt;2, "No meal", IF(Flights[[#This Row],[Length (hr)]]&lt;3.5, "Light meal", "Full meal"))</f>
        <v>No meal</v>
      </c>
      <c r="T4956" s="1" t="str">
        <f>IF(AND(Flights[[#This Row],[Airline]]="US Airways", Flights[[#This Row],[Meal]]="Full Meal"), "Yes", "No")</f>
        <v>No</v>
      </c>
      <c r="U4956" s="1">
        <v>0.70902777777777781</v>
      </c>
      <c r="V4956">
        <v>71</v>
      </c>
      <c r="W4956" s="1" t="str">
        <f>IF(Flights[[#This Row],[Arrival Delay]] = "", "Cancelled", IF(Flights[[#This Row],[Arrival Delay]]&gt;15, "Delayed", "On time"))</f>
        <v>Delayed</v>
      </c>
      <c r="X4956" t="str">
        <f>IF(Flights[[#This Row],[Status]]&lt;&gt;"Delayed","", IF(Flights[[#This Row],[Arrival Delay]]&gt;120, "Severe", IF(Flights[[#This Row],[Arrival Delay]]&gt;60, "Major", "Moderate")))</f>
        <v>Major</v>
      </c>
      <c r="Y4956" t="b">
        <v>0</v>
      </c>
      <c r="AA4956" t="str">
        <f>IF(OR(AND(Flights[[#This Row],[Status]]="Cancelled", Flights[[#This Row],[Cancellation Reason]]="Airline/Carrier"), Flights[[#This Row],[Delay Type]]="Severe"), "Yes", "No")</f>
        <v>No</v>
      </c>
    </row>
    <row r="4957" spans="1:27" x14ac:dyDescent="0.3">
      <c r="A4957" s="3">
        <v>42367</v>
      </c>
      <c r="B4957" s="22">
        <f>WEEKNUM(Flights[[#This Row],[Date]], 1)</f>
        <v>53</v>
      </c>
      <c r="C4957" s="22">
        <f>WEEKDAY(Flights[[#This Row],[Date]],1)</f>
        <v>3</v>
      </c>
      <c r="D4957" t="s">
        <v>86</v>
      </c>
      <c r="E4957" t="s">
        <v>1987</v>
      </c>
      <c r="F4957" t="s">
        <v>0</v>
      </c>
      <c r="G4957" t="s">
        <v>17</v>
      </c>
      <c r="H4957" t="str">
        <f>_xlfn.XLOOKUP(Flights[[#This Row],[Destination]], Airports!$A$2:$A$78, Airports!$D$2:$D$78)</f>
        <v>Honolulu</v>
      </c>
      <c r="I4957" t="str" cm="1">
        <f t="array" ref="I4957">_xlfn.XLOOKUP(Flights[[#This Row],[Destination]],_xlfn._TRO_TRAILING( Airports!A:A),_xlfn._TRO_TRAILING( Airports!E:E), "Not found")</f>
        <v>HI</v>
      </c>
      <c r="J4957" s="1">
        <v>0.70208333333333328</v>
      </c>
      <c r="K4957" s="22">
        <f>HOUR(Flights[[#This Row],[Scheduled Departure]])</f>
        <v>16</v>
      </c>
      <c r="L4957" s="1">
        <v>0.7006944444444444</v>
      </c>
      <c r="M4957">
        <f>(L4957-J4957)*24*60</f>
        <v>-1.9999999999999929</v>
      </c>
      <c r="N4957" s="16">
        <f>Flights[[#This Row],[Length (min)]]/60</f>
        <v>5.8166666666666664</v>
      </c>
      <c r="O4957">
        <v>349</v>
      </c>
      <c r="P4957">
        <v>2556</v>
      </c>
      <c r="Q4957" s="18">
        <f>IFERROR(Flights[[#This Row],[Distance]]/Flights[[#This Row],[Length (hr)]], "")</f>
        <v>439.42693409742122</v>
      </c>
      <c r="R4957" s="1">
        <v>0.87152777777777779</v>
      </c>
      <c r="S4957" s="1" t="str">
        <f>IF(Flights[[#This Row],[Length (hr)]]&lt;2, "No meal", IF(Flights[[#This Row],[Length (hr)]]&lt;3.5, "Light meal", "Full meal"))</f>
        <v>Full meal</v>
      </c>
      <c r="T4957" s="1" t="str">
        <f>IF(AND(Flights[[#This Row],[Airline]]="US Airways", Flights[[#This Row],[Meal]]="Full Meal"), "Yes", "No")</f>
        <v>No</v>
      </c>
      <c r="U4957" s="1">
        <v>0.85972222222222228</v>
      </c>
      <c r="V4957">
        <v>-17</v>
      </c>
      <c r="W4957" s="1" t="str">
        <f>IF(Flights[[#This Row],[Arrival Delay]] = "", "Cancelled", IF(Flights[[#This Row],[Arrival Delay]]&gt;15, "Delayed", "On time"))</f>
        <v>On time</v>
      </c>
      <c r="X4957" t="str">
        <f>IF(Flights[[#This Row],[Status]]&lt;&gt;"Delayed","", IF(Flights[[#This Row],[Arrival Delay]]&gt;120, "Severe", IF(Flights[[#This Row],[Arrival Delay]]&gt;60, "Major", "Moderate")))</f>
        <v/>
      </c>
      <c r="Y4957" t="b">
        <v>0</v>
      </c>
      <c r="AA4957" t="str">
        <f>IF(OR(AND(Flights[[#This Row],[Status]]="Cancelled", Flights[[#This Row],[Cancellation Reason]]="Airline/Carrier"), Flights[[#This Row],[Delay Type]]="Severe"), "Yes", "No")</f>
        <v>No</v>
      </c>
    </row>
    <row r="4958" spans="1:27" x14ac:dyDescent="0.3">
      <c r="A4958" s="3">
        <v>42367</v>
      </c>
      <c r="B4958" s="22">
        <f>WEEKNUM(Flights[[#This Row],[Date]], 1)</f>
        <v>53</v>
      </c>
      <c r="C4958" s="22">
        <f>WEEKDAY(Flights[[#This Row],[Date]],1)</f>
        <v>3</v>
      </c>
      <c r="D4958" t="s">
        <v>651</v>
      </c>
      <c r="E4958" t="s">
        <v>1994</v>
      </c>
      <c r="F4958" t="s">
        <v>0</v>
      </c>
      <c r="G4958" t="s">
        <v>342</v>
      </c>
      <c r="H4958" t="str">
        <f>_xlfn.XLOOKUP(Flights[[#This Row],[Destination]], Airports!$A$2:$A$78, Airports!$D$2:$D$78)</f>
        <v>Santa Barbara</v>
      </c>
      <c r="I4958" t="str" cm="1">
        <f t="array" ref="I4958">_xlfn.XLOOKUP(Flights[[#This Row],[Destination]],_xlfn._TRO_TRAILING( Airports!A:A),_xlfn._TRO_TRAILING( Airports!E:E), "Not found")</f>
        <v>CA</v>
      </c>
      <c r="J4958" s="1">
        <v>0.84791666666666665</v>
      </c>
      <c r="K4958" s="22">
        <f>HOUR(Flights[[#This Row],[Scheduled Departure]])</f>
        <v>20</v>
      </c>
      <c r="L4958" s="1">
        <v>0.86875000000000002</v>
      </c>
      <c r="M4958">
        <f>(L4958-J4958)*24*60</f>
        <v>30.000000000000053</v>
      </c>
      <c r="N4958" s="16">
        <f>Flights[[#This Row],[Length (min)]]/60</f>
        <v>0.7</v>
      </c>
      <c r="O4958">
        <v>42</v>
      </c>
      <c r="P4958">
        <v>89</v>
      </c>
      <c r="Q4958" s="18">
        <f>IFERROR(Flights[[#This Row],[Distance]]/Flights[[#This Row],[Length (hr)]], "")</f>
        <v>127.14285714285715</v>
      </c>
      <c r="R4958" s="1">
        <v>0.87986111111111109</v>
      </c>
      <c r="S4958" s="1" t="str">
        <f>IF(Flights[[#This Row],[Length (hr)]]&lt;2, "No meal", IF(Flights[[#This Row],[Length (hr)]]&lt;3.5, "Light meal", "Full meal"))</f>
        <v>No meal</v>
      </c>
      <c r="T4958" s="1" t="str">
        <f>IF(AND(Flights[[#This Row],[Airline]]="US Airways", Flights[[#This Row],[Meal]]="Full Meal"), "Yes", "No")</f>
        <v>No</v>
      </c>
      <c r="U4958" s="1">
        <v>0.8979166666666667</v>
      </c>
      <c r="V4958">
        <v>26</v>
      </c>
      <c r="W4958" s="1" t="str">
        <f>IF(Flights[[#This Row],[Arrival Delay]] = "", "Cancelled", IF(Flights[[#This Row],[Arrival Delay]]&gt;15, "Delayed", "On time"))</f>
        <v>Delayed</v>
      </c>
      <c r="X4958" t="str">
        <f>IF(Flights[[#This Row],[Status]]&lt;&gt;"Delayed","", IF(Flights[[#This Row],[Arrival Delay]]&gt;120, "Severe", IF(Flights[[#This Row],[Arrival Delay]]&gt;60, "Major", "Moderate")))</f>
        <v>Moderate</v>
      </c>
      <c r="Y4958" t="b">
        <v>0</v>
      </c>
      <c r="AA4958" t="str">
        <f>IF(OR(AND(Flights[[#This Row],[Status]]="Cancelled", Flights[[#This Row],[Cancellation Reason]]="Airline/Carrier"), Flights[[#This Row],[Delay Type]]="Severe"), "Yes", "No")</f>
        <v>No</v>
      </c>
    </row>
    <row r="4959" spans="1:27" x14ac:dyDescent="0.3">
      <c r="A4959" s="3">
        <v>42367</v>
      </c>
      <c r="B4959" s="22">
        <f>WEEKNUM(Flights[[#This Row],[Date]], 1)</f>
        <v>53</v>
      </c>
      <c r="C4959" s="22">
        <f>WEEKDAY(Flights[[#This Row],[Date]],1)</f>
        <v>3</v>
      </c>
      <c r="D4959" t="s">
        <v>649</v>
      </c>
      <c r="E4959" t="s">
        <v>1993</v>
      </c>
      <c r="F4959" t="s">
        <v>0</v>
      </c>
      <c r="G4959" t="s">
        <v>285</v>
      </c>
      <c r="H4959" t="str">
        <f>_xlfn.XLOOKUP(Flights[[#This Row],[Destination]], Airports!$A$2:$A$78, Airports!$D$2:$D$78)</f>
        <v>Fort Lauderdale</v>
      </c>
      <c r="I4959" t="str" cm="1">
        <f t="array" ref="I4959">_xlfn.XLOOKUP(Flights[[#This Row],[Destination]],_xlfn._TRO_TRAILING( Airports!A:A),_xlfn._TRO_TRAILING( Airports!E:E), "Not found")</f>
        <v>FL</v>
      </c>
      <c r="J4959" s="1">
        <v>0.89930555555555558</v>
      </c>
      <c r="K4959" s="22">
        <f>HOUR(Flights[[#This Row],[Scheduled Departure]])</f>
        <v>21</v>
      </c>
      <c r="L4959" s="1">
        <v>0.98472222222222228</v>
      </c>
      <c r="M4959">
        <f>(L4959-J4959)*24*60</f>
        <v>123.00000000000004</v>
      </c>
      <c r="N4959" s="16">
        <f>Flights[[#This Row],[Length (min)]]/60</f>
        <v>4.55</v>
      </c>
      <c r="O4959">
        <v>273</v>
      </c>
      <c r="P4959">
        <v>2343</v>
      </c>
      <c r="Q4959" s="18">
        <f>IFERROR(Flights[[#This Row],[Distance]]/Flights[[#This Row],[Length (hr)]], "")</f>
        <v>514.94505494505495</v>
      </c>
      <c r="R4959" s="1">
        <v>0.22013888888888888</v>
      </c>
      <c r="S4959" s="1" t="str">
        <f>IF(Flights[[#This Row],[Length (hr)]]&lt;2, "No meal", IF(Flights[[#This Row],[Length (hr)]]&lt;3.5, "Light meal", "Full meal"))</f>
        <v>Full meal</v>
      </c>
      <c r="T4959" s="1" t="str">
        <f>IF(AND(Flights[[#This Row],[Airline]]="US Airways", Flights[[#This Row],[Meal]]="Full Meal"), "Yes", "No")</f>
        <v>No</v>
      </c>
      <c r="U4959" s="1">
        <v>0.29930555555555555</v>
      </c>
      <c r="V4959">
        <v>114</v>
      </c>
      <c r="W4959" s="1" t="str">
        <f>IF(Flights[[#This Row],[Arrival Delay]] = "", "Cancelled", IF(Flights[[#This Row],[Arrival Delay]]&gt;15, "Delayed", "On time"))</f>
        <v>Delayed</v>
      </c>
      <c r="X4959" t="str">
        <f>IF(Flights[[#This Row],[Status]]&lt;&gt;"Delayed","", IF(Flights[[#This Row],[Arrival Delay]]&gt;120, "Severe", IF(Flights[[#This Row],[Arrival Delay]]&gt;60, "Major", "Moderate")))</f>
        <v>Major</v>
      </c>
      <c r="Y4959" t="b">
        <v>0</v>
      </c>
      <c r="AA4959" t="str">
        <f>IF(OR(AND(Flights[[#This Row],[Status]]="Cancelled", Flights[[#This Row],[Cancellation Reason]]="Airline/Carrier"), Flights[[#This Row],[Delay Type]]="Severe"), "Yes", "No")</f>
        <v>No</v>
      </c>
    </row>
    <row r="4960" spans="1:27" x14ac:dyDescent="0.3">
      <c r="A4960" s="3">
        <v>42368</v>
      </c>
      <c r="B4960" s="22">
        <f>WEEKNUM(Flights[[#This Row],[Date]], 1)</f>
        <v>53</v>
      </c>
      <c r="C4960" s="22">
        <f>WEEKDAY(Flights[[#This Row],[Date]],1)</f>
        <v>4</v>
      </c>
      <c r="D4960" t="s">
        <v>1930</v>
      </c>
      <c r="E4960" t="s">
        <v>1995</v>
      </c>
      <c r="F4960" t="s">
        <v>0</v>
      </c>
      <c r="G4960" t="s">
        <v>318</v>
      </c>
      <c r="H4960" t="str">
        <f>_xlfn.XLOOKUP(Flights[[#This Row],[Destination]], Airports!$A$2:$A$78, Airports!$D$2:$D$78)</f>
        <v>Oakland</v>
      </c>
      <c r="I4960" t="str" cm="1">
        <f t="array" ref="I4960">_xlfn.XLOOKUP(Flights[[#This Row],[Destination]],_xlfn._TRO_TRAILING( Airports!A:A),_xlfn._TRO_TRAILING( Airports!E:E), "Not found")</f>
        <v>CA</v>
      </c>
      <c r="J4960" s="1">
        <v>0.31944444444444442</v>
      </c>
      <c r="K4960" s="22">
        <f>HOUR(Flights[[#This Row],[Scheduled Departure]])</f>
        <v>7</v>
      </c>
      <c r="L4960" s="1">
        <v>0.33263888888888887</v>
      </c>
      <c r="M4960">
        <f>(L4960-J4960)*24*60</f>
        <v>19.000000000000014</v>
      </c>
      <c r="N4960" s="16">
        <f>Flights[[#This Row],[Length (min)]]/60</f>
        <v>1.25</v>
      </c>
      <c r="O4960">
        <v>75</v>
      </c>
      <c r="P4960">
        <v>337</v>
      </c>
      <c r="Q4960" s="18">
        <f>IFERROR(Flights[[#This Row],[Distance]]/Flights[[#This Row],[Length (hr)]], "")</f>
        <v>269.60000000000002</v>
      </c>
      <c r="R4960" s="1">
        <v>0.37152777777777779</v>
      </c>
      <c r="S4960" s="1" t="str">
        <f>IF(Flights[[#This Row],[Length (hr)]]&lt;2, "No meal", IF(Flights[[#This Row],[Length (hr)]]&lt;3.5, "Light meal", "Full meal"))</f>
        <v>No meal</v>
      </c>
      <c r="T4960" s="1" t="str">
        <f>IF(AND(Flights[[#This Row],[Airline]]="US Airways", Flights[[#This Row],[Meal]]="Full Meal"), "Yes", "No")</f>
        <v>No</v>
      </c>
      <c r="U4960" s="1">
        <v>0.38472222222222224</v>
      </c>
      <c r="V4960">
        <v>19</v>
      </c>
      <c r="W4960" s="1" t="str">
        <f>IF(Flights[[#This Row],[Arrival Delay]] = "", "Cancelled", IF(Flights[[#This Row],[Arrival Delay]]&gt;15, "Delayed", "On time"))</f>
        <v>Delayed</v>
      </c>
      <c r="X4960" t="str">
        <f>IF(Flights[[#This Row],[Status]]&lt;&gt;"Delayed","", IF(Flights[[#This Row],[Arrival Delay]]&gt;120, "Severe", IF(Flights[[#This Row],[Arrival Delay]]&gt;60, "Major", "Moderate")))</f>
        <v>Moderate</v>
      </c>
      <c r="Y4960" t="b">
        <v>0</v>
      </c>
      <c r="AA4960" t="str">
        <f>IF(OR(AND(Flights[[#This Row],[Status]]="Cancelled", Flights[[#This Row],[Cancellation Reason]]="Airline/Carrier"), Flights[[#This Row],[Delay Type]]="Severe"), "Yes", "No")</f>
        <v>No</v>
      </c>
    </row>
    <row r="4961" spans="1:27" x14ac:dyDescent="0.3">
      <c r="A4961" s="3">
        <v>42368</v>
      </c>
      <c r="B4961" s="22">
        <f>WEEKNUM(Flights[[#This Row],[Date]], 1)</f>
        <v>53</v>
      </c>
      <c r="C4961" s="22">
        <f>WEEKDAY(Flights[[#This Row],[Date]],1)</f>
        <v>4</v>
      </c>
      <c r="D4961" t="s">
        <v>983</v>
      </c>
      <c r="E4961" t="s">
        <v>1990</v>
      </c>
      <c r="F4961" t="s">
        <v>0</v>
      </c>
      <c r="G4961" t="s">
        <v>262</v>
      </c>
      <c r="H4961" t="str">
        <f>_xlfn.XLOOKUP(Flights[[#This Row],[Destination]], Airports!$A$2:$A$78, Airports!$D$2:$D$78)</f>
        <v>Cleveland</v>
      </c>
      <c r="I4961" t="str" cm="1">
        <f t="array" ref="I4961">_xlfn.XLOOKUP(Flights[[#This Row],[Destination]],_xlfn._TRO_TRAILING( Airports!A:A),_xlfn._TRO_TRAILING( Airports!E:E), "Not found")</f>
        <v>OH</v>
      </c>
      <c r="J4961" s="1">
        <v>0.34791666666666665</v>
      </c>
      <c r="K4961" s="22">
        <f>HOUR(Flights[[#This Row],[Scheduled Departure]])</f>
        <v>8</v>
      </c>
      <c r="L4961" s="1">
        <v>0.37430555555555556</v>
      </c>
      <c r="M4961">
        <f>(L4961-J4961)*24*60</f>
        <v>38.000000000000028</v>
      </c>
      <c r="N4961" s="16">
        <f>Flights[[#This Row],[Length (min)]]/60</f>
        <v>4.166666666666667</v>
      </c>
      <c r="O4961">
        <v>250</v>
      </c>
      <c r="P4961">
        <v>2052</v>
      </c>
      <c r="Q4961" s="18">
        <f>IFERROR(Flights[[#This Row],[Distance]]/Flights[[#This Row],[Length (hr)]], "")</f>
        <v>492.47999999999996</v>
      </c>
      <c r="R4961" s="1">
        <v>0.65972222222222221</v>
      </c>
      <c r="S4961" s="1" t="str">
        <f>IF(Flights[[#This Row],[Length (hr)]]&lt;2, "No meal", IF(Flights[[#This Row],[Length (hr)]]&lt;3.5, "Light meal", "Full meal"))</f>
        <v>Full meal</v>
      </c>
      <c r="T4961" s="1" t="str">
        <f>IF(AND(Flights[[#This Row],[Airline]]="US Airways", Flights[[#This Row],[Meal]]="Full Meal"), "Yes", "No")</f>
        <v>No</v>
      </c>
      <c r="U4961" s="1">
        <v>0.67291666666666672</v>
      </c>
      <c r="V4961">
        <v>19</v>
      </c>
      <c r="W4961" s="1" t="str">
        <f>IF(Flights[[#This Row],[Arrival Delay]] = "", "Cancelled", IF(Flights[[#This Row],[Arrival Delay]]&gt;15, "Delayed", "On time"))</f>
        <v>Delayed</v>
      </c>
      <c r="X4961" t="str">
        <f>IF(Flights[[#This Row],[Status]]&lt;&gt;"Delayed","", IF(Flights[[#This Row],[Arrival Delay]]&gt;120, "Severe", IF(Flights[[#This Row],[Arrival Delay]]&gt;60, "Major", "Moderate")))</f>
        <v>Moderate</v>
      </c>
      <c r="Y4961" t="b">
        <v>0</v>
      </c>
      <c r="AA4961" t="str">
        <f>IF(OR(AND(Flights[[#This Row],[Status]]="Cancelled", Flights[[#This Row],[Cancellation Reason]]="Airline/Carrier"), Flights[[#This Row],[Delay Type]]="Severe"), "Yes", "No")</f>
        <v>No</v>
      </c>
    </row>
    <row r="4962" spans="1:27" x14ac:dyDescent="0.3">
      <c r="A4962" s="3">
        <v>42368</v>
      </c>
      <c r="B4962" s="22">
        <f>WEEKNUM(Flights[[#This Row],[Date]], 1)</f>
        <v>53</v>
      </c>
      <c r="C4962" s="22">
        <f>WEEKDAY(Flights[[#This Row],[Date]],1)</f>
        <v>4</v>
      </c>
      <c r="D4962" t="s">
        <v>1872</v>
      </c>
      <c r="E4962" t="s">
        <v>1995</v>
      </c>
      <c r="F4962" t="s">
        <v>0</v>
      </c>
      <c r="G4962" t="s">
        <v>246</v>
      </c>
      <c r="H4962" t="str">
        <f>_xlfn.XLOOKUP(Flights[[#This Row],[Destination]], Airports!$A$2:$A$78, Airports!$D$2:$D$78)</f>
        <v>Albuquerque</v>
      </c>
      <c r="I4962" t="str" cm="1">
        <f t="array" ref="I4962">_xlfn.XLOOKUP(Flights[[#This Row],[Destination]],_xlfn._TRO_TRAILING( Airports!A:A),_xlfn._TRO_TRAILING( Airports!E:E), "Not found")</f>
        <v>NM</v>
      </c>
      <c r="J4962" s="1">
        <v>0.41666666666666669</v>
      </c>
      <c r="K4962" s="22">
        <f>HOUR(Flights[[#This Row],[Scheduled Departure]])</f>
        <v>10</v>
      </c>
      <c r="L4962" s="1">
        <v>0.42777777777777776</v>
      </c>
      <c r="M4962">
        <f>(L4962-J4962)*24*60</f>
        <v>15.999999999999943</v>
      </c>
      <c r="N4962" s="16">
        <f>Flights[[#This Row],[Length (min)]]/60</f>
        <v>1.55</v>
      </c>
      <c r="O4962">
        <v>93</v>
      </c>
      <c r="P4962">
        <v>677</v>
      </c>
      <c r="Q4962" s="18">
        <f>IFERROR(Flights[[#This Row],[Distance]]/Flights[[#This Row],[Length (hr)]], "")</f>
        <v>436.77419354838707</v>
      </c>
      <c r="R4962" s="1">
        <v>0.53125</v>
      </c>
      <c r="S4962" s="1" t="str">
        <f>IF(Flights[[#This Row],[Length (hr)]]&lt;2, "No meal", IF(Flights[[#This Row],[Length (hr)]]&lt;3.5, "Light meal", "Full meal"))</f>
        <v>No meal</v>
      </c>
      <c r="T4962" s="1" t="str">
        <f>IF(AND(Flights[[#This Row],[Airline]]="US Airways", Flights[[#This Row],[Meal]]="Full Meal"), "Yes", "No")</f>
        <v>No</v>
      </c>
      <c r="U4962" s="1">
        <v>0.53402777777777777</v>
      </c>
      <c r="V4962">
        <v>4</v>
      </c>
      <c r="W4962" s="1" t="str">
        <f>IF(Flights[[#This Row],[Arrival Delay]] = "", "Cancelled", IF(Flights[[#This Row],[Arrival Delay]]&gt;15, "Delayed", "On time"))</f>
        <v>On time</v>
      </c>
      <c r="X4962" t="str">
        <f>IF(Flights[[#This Row],[Status]]&lt;&gt;"Delayed","", IF(Flights[[#This Row],[Arrival Delay]]&gt;120, "Severe", IF(Flights[[#This Row],[Arrival Delay]]&gt;60, "Major", "Moderate")))</f>
        <v/>
      </c>
      <c r="Y4962" t="b">
        <v>0</v>
      </c>
      <c r="AA4962" t="str">
        <f>IF(OR(AND(Flights[[#This Row],[Status]]="Cancelled", Flights[[#This Row],[Cancellation Reason]]="Airline/Carrier"), Flights[[#This Row],[Delay Type]]="Severe"), "Yes", "No")</f>
        <v>No</v>
      </c>
    </row>
    <row r="4963" spans="1:27" x14ac:dyDescent="0.3">
      <c r="A4963" s="3">
        <v>42368</v>
      </c>
      <c r="B4963" s="22">
        <f>WEEKNUM(Flights[[#This Row],[Date]], 1)</f>
        <v>53</v>
      </c>
      <c r="C4963" s="22">
        <f>WEEKDAY(Flights[[#This Row],[Date]],1)</f>
        <v>4</v>
      </c>
      <c r="D4963" t="s">
        <v>1936</v>
      </c>
      <c r="E4963" t="s">
        <v>1994</v>
      </c>
      <c r="F4963" t="s">
        <v>0</v>
      </c>
      <c r="G4963" t="s">
        <v>339</v>
      </c>
      <c r="H4963" t="str">
        <f>_xlfn.XLOOKUP(Flights[[#This Row],[Destination]], Airports!$A$2:$A$78, Airports!$D$2:$D$78)</f>
        <v>San Diego</v>
      </c>
      <c r="I4963" t="str" cm="1">
        <f t="array" ref="I4963">_xlfn.XLOOKUP(Flights[[#This Row],[Destination]],_xlfn._TRO_TRAILING( Airports!A:A),_xlfn._TRO_TRAILING( Airports!E:E), "Not found")</f>
        <v>CA</v>
      </c>
      <c r="J4963" s="1">
        <v>0.43402777777777779</v>
      </c>
      <c r="K4963" s="22">
        <f>HOUR(Flights[[#This Row],[Scheduled Departure]])</f>
        <v>10</v>
      </c>
      <c r="L4963" s="1">
        <v>0.43125000000000002</v>
      </c>
      <c r="M4963">
        <f>(L4963-J4963)*24*60</f>
        <v>-3.9999999999999858</v>
      </c>
      <c r="N4963" s="16">
        <f>Flights[[#This Row],[Length (min)]]/60</f>
        <v>0.66666666666666663</v>
      </c>
      <c r="O4963">
        <v>40</v>
      </c>
      <c r="P4963">
        <v>109</v>
      </c>
      <c r="Q4963" s="18">
        <f>IFERROR(Flights[[#This Row],[Distance]]/Flights[[#This Row],[Length (hr)]], "")</f>
        <v>163.5</v>
      </c>
      <c r="R4963" s="1">
        <v>0.47083333333333333</v>
      </c>
      <c r="S4963" s="1" t="str">
        <f>IF(Flights[[#This Row],[Length (hr)]]&lt;2, "No meal", IF(Flights[[#This Row],[Length (hr)]]&lt;3.5, "Light meal", "Full meal"))</f>
        <v>No meal</v>
      </c>
      <c r="T4963" s="1" t="str">
        <f>IF(AND(Flights[[#This Row],[Airline]]="US Airways", Flights[[#This Row],[Meal]]="Full Meal"), "Yes", "No")</f>
        <v>No</v>
      </c>
      <c r="U4963" s="1">
        <v>0.45902777777777776</v>
      </c>
      <c r="V4963">
        <v>-17</v>
      </c>
      <c r="W4963" s="1" t="str">
        <f>IF(Flights[[#This Row],[Arrival Delay]] = "", "Cancelled", IF(Flights[[#This Row],[Arrival Delay]]&gt;15, "Delayed", "On time"))</f>
        <v>On time</v>
      </c>
      <c r="X4963" t="str">
        <f>IF(Flights[[#This Row],[Status]]&lt;&gt;"Delayed","", IF(Flights[[#This Row],[Arrival Delay]]&gt;120, "Severe", IF(Flights[[#This Row],[Arrival Delay]]&gt;60, "Major", "Moderate")))</f>
        <v/>
      </c>
      <c r="Y4963" t="b">
        <v>0</v>
      </c>
      <c r="AA4963" t="str">
        <f>IF(OR(AND(Flights[[#This Row],[Status]]="Cancelled", Flights[[#This Row],[Cancellation Reason]]="Airline/Carrier"), Flights[[#This Row],[Delay Type]]="Severe"), "Yes", "No")</f>
        <v>No</v>
      </c>
    </row>
    <row r="4964" spans="1:27" x14ac:dyDescent="0.3">
      <c r="A4964" s="3">
        <v>42368</v>
      </c>
      <c r="B4964" s="22">
        <f>WEEKNUM(Flights[[#This Row],[Date]], 1)</f>
        <v>53</v>
      </c>
      <c r="C4964" s="22">
        <f>WEEKDAY(Flights[[#This Row],[Date]],1)</f>
        <v>4</v>
      </c>
      <c r="D4964" t="s">
        <v>1434</v>
      </c>
      <c r="E4964" t="s">
        <v>1995</v>
      </c>
      <c r="F4964" t="s">
        <v>0</v>
      </c>
      <c r="G4964" t="s">
        <v>347</v>
      </c>
      <c r="H4964" t="str">
        <f>_xlfn.XLOOKUP(Flights[[#This Row],[Destination]], Airports!$A$2:$A$78, Airports!$D$2:$D$78)</f>
        <v>San Jose</v>
      </c>
      <c r="I4964" t="str" cm="1">
        <f t="array" ref="I4964">_xlfn.XLOOKUP(Flights[[#This Row],[Destination]],_xlfn._TRO_TRAILING( Airports!A:A),_xlfn._TRO_TRAILING( Airports!E:E), "Not found")</f>
        <v>CA</v>
      </c>
      <c r="J4964" s="1">
        <v>0.45833333333333331</v>
      </c>
      <c r="K4964" s="22">
        <f>HOUR(Flights[[#This Row],[Scheduled Departure]])</f>
        <v>11</v>
      </c>
      <c r="L4964" s="1">
        <v>0.50972222222222219</v>
      </c>
      <c r="M4964">
        <f>(L4964-J4964)*24*60</f>
        <v>73.999999999999972</v>
      </c>
      <c r="N4964" s="16">
        <f>Flights[[#This Row],[Length (min)]]/60</f>
        <v>1.1166666666666667</v>
      </c>
      <c r="O4964">
        <v>67</v>
      </c>
      <c r="P4964">
        <v>308</v>
      </c>
      <c r="Q4964" s="18">
        <f>IFERROR(Flights[[#This Row],[Distance]]/Flights[[#This Row],[Length (hr)]], "")</f>
        <v>275.82089552238807</v>
      </c>
      <c r="R4964" s="1">
        <v>0.50694444444444442</v>
      </c>
      <c r="S4964" s="1" t="str">
        <f>IF(Flights[[#This Row],[Length (hr)]]&lt;2, "No meal", IF(Flights[[#This Row],[Length (hr)]]&lt;3.5, "Light meal", "Full meal"))</f>
        <v>No meal</v>
      </c>
      <c r="T4964" s="1" t="str">
        <f>IF(AND(Flights[[#This Row],[Airline]]="US Airways", Flights[[#This Row],[Meal]]="Full Meal"), "Yes", "No")</f>
        <v>No</v>
      </c>
      <c r="U4964" s="1">
        <v>0.55625000000000002</v>
      </c>
      <c r="V4964">
        <v>71</v>
      </c>
      <c r="W4964" s="1" t="str">
        <f>IF(Flights[[#This Row],[Arrival Delay]] = "", "Cancelled", IF(Flights[[#This Row],[Arrival Delay]]&gt;15, "Delayed", "On time"))</f>
        <v>Delayed</v>
      </c>
      <c r="X4964" t="str">
        <f>IF(Flights[[#This Row],[Status]]&lt;&gt;"Delayed","", IF(Flights[[#This Row],[Arrival Delay]]&gt;120, "Severe", IF(Flights[[#This Row],[Arrival Delay]]&gt;60, "Major", "Moderate")))</f>
        <v>Major</v>
      </c>
      <c r="Y4964" t="b">
        <v>0</v>
      </c>
      <c r="AA4964" t="str">
        <f>IF(OR(AND(Flights[[#This Row],[Status]]="Cancelled", Flights[[#This Row],[Cancellation Reason]]="Airline/Carrier"), Flights[[#This Row],[Delay Type]]="Severe"), "Yes", "No")</f>
        <v>No</v>
      </c>
    </row>
    <row r="4965" spans="1:27" x14ac:dyDescent="0.3">
      <c r="A4965" s="3">
        <v>42368</v>
      </c>
      <c r="B4965" s="22">
        <f>WEEKNUM(Flights[[#This Row],[Date]], 1)</f>
        <v>53</v>
      </c>
      <c r="C4965" s="22">
        <f>WEEKDAY(Flights[[#This Row],[Date]],1)</f>
        <v>4</v>
      </c>
      <c r="D4965" t="s">
        <v>754</v>
      </c>
      <c r="E4965" t="s">
        <v>1995</v>
      </c>
      <c r="F4965" t="s">
        <v>0</v>
      </c>
      <c r="G4965" t="s">
        <v>278</v>
      </c>
      <c r="H4965" t="str">
        <f>_xlfn.XLOOKUP(Flights[[#This Row],[Destination]], Airports!$A$2:$A$78, Airports!$D$2:$D$78)</f>
        <v>El Paso</v>
      </c>
      <c r="I4965" t="str" cm="1">
        <f t="array" ref="I4965">_xlfn.XLOOKUP(Flights[[#This Row],[Destination]],_xlfn._TRO_TRAILING( Airports!A:A),_xlfn._TRO_TRAILING( Airports!E:E), "Not found")</f>
        <v>TX</v>
      </c>
      <c r="J4965" s="1">
        <v>0.49652777777777779</v>
      </c>
      <c r="K4965" s="22">
        <f>HOUR(Flights[[#This Row],[Scheduled Departure]])</f>
        <v>11</v>
      </c>
      <c r="L4965" s="1">
        <v>0.52430555555555558</v>
      </c>
      <c r="M4965">
        <f>(L4965-J4965)*24*60</f>
        <v>40.000000000000014</v>
      </c>
      <c r="N4965" s="16">
        <f>Flights[[#This Row],[Length (min)]]/60</f>
        <v>1.7666666666666666</v>
      </c>
      <c r="O4965">
        <v>106</v>
      </c>
      <c r="P4965">
        <v>715</v>
      </c>
      <c r="Q4965" s="18">
        <f>IFERROR(Flights[[#This Row],[Distance]]/Flights[[#This Row],[Length (hr)]], "")</f>
        <v>404.71698113207549</v>
      </c>
      <c r="R4965" s="1">
        <v>0.61458333333333337</v>
      </c>
      <c r="S4965" s="1" t="str">
        <f>IF(Flights[[#This Row],[Length (hr)]]&lt;2, "No meal", IF(Flights[[#This Row],[Length (hr)]]&lt;3.5, "Light meal", "Full meal"))</f>
        <v>No meal</v>
      </c>
      <c r="T4965" s="1" t="str">
        <f>IF(AND(Flights[[#This Row],[Airline]]="US Airways", Flights[[#This Row],[Meal]]="Full Meal"), "Yes", "No")</f>
        <v>No</v>
      </c>
      <c r="U4965" s="1">
        <v>0.63958333333333328</v>
      </c>
      <c r="V4965">
        <v>36</v>
      </c>
      <c r="W4965" s="1" t="str">
        <f>IF(Flights[[#This Row],[Arrival Delay]] = "", "Cancelled", IF(Flights[[#This Row],[Arrival Delay]]&gt;15, "Delayed", "On time"))</f>
        <v>Delayed</v>
      </c>
      <c r="X4965" t="str">
        <f>IF(Flights[[#This Row],[Status]]&lt;&gt;"Delayed","", IF(Flights[[#This Row],[Arrival Delay]]&gt;120, "Severe", IF(Flights[[#This Row],[Arrival Delay]]&gt;60, "Major", "Moderate")))</f>
        <v>Moderate</v>
      </c>
      <c r="Y4965" t="b">
        <v>0</v>
      </c>
      <c r="AA4965" t="str">
        <f>IF(OR(AND(Flights[[#This Row],[Status]]="Cancelled", Flights[[#This Row],[Cancellation Reason]]="Airline/Carrier"), Flights[[#This Row],[Delay Type]]="Severe"), "Yes", "No")</f>
        <v>No</v>
      </c>
    </row>
    <row r="4966" spans="1:27" x14ac:dyDescent="0.3">
      <c r="A4966" s="3">
        <v>42368</v>
      </c>
      <c r="B4966" s="22">
        <f>WEEKNUM(Flights[[#This Row],[Date]], 1)</f>
        <v>53</v>
      </c>
      <c r="C4966" s="22">
        <f>WEEKDAY(Flights[[#This Row],[Date]],1)</f>
        <v>4</v>
      </c>
      <c r="D4966" t="s">
        <v>1618</v>
      </c>
      <c r="E4966" t="s">
        <v>1990</v>
      </c>
      <c r="F4966" t="s">
        <v>0</v>
      </c>
      <c r="G4966" t="s">
        <v>293</v>
      </c>
      <c r="H4966" t="str">
        <f>_xlfn.XLOOKUP(Flights[[#This Row],[Destination]], Airports!$A$2:$A$78, Airports!$D$2:$D$78)</f>
        <v>Houston</v>
      </c>
      <c r="I4966" t="str" cm="1">
        <f t="array" ref="I4966">_xlfn.XLOOKUP(Flights[[#This Row],[Destination]],_xlfn._TRO_TRAILING( Airports!A:A),_xlfn._TRO_TRAILING( Airports!E:E), "Not found")</f>
        <v>TX</v>
      </c>
      <c r="J4966" s="1">
        <v>0.54166666666666663</v>
      </c>
      <c r="K4966" s="22">
        <f>HOUR(Flights[[#This Row],[Scheduled Departure]])</f>
        <v>13</v>
      </c>
      <c r="L4966" s="1">
        <v>0.54722222222222228</v>
      </c>
      <c r="M4966">
        <f>(L4966-J4966)*24*60</f>
        <v>8.0000000000001315</v>
      </c>
      <c r="N4966" s="16">
        <f>Flights[[#This Row],[Length (min)]]/60</f>
        <v>2.8666666666666667</v>
      </c>
      <c r="O4966">
        <v>172</v>
      </c>
      <c r="P4966">
        <v>1379</v>
      </c>
      <c r="Q4966" s="18">
        <f>IFERROR(Flights[[#This Row],[Distance]]/Flights[[#This Row],[Length (hr)]], "")</f>
        <v>481.04651162790697</v>
      </c>
      <c r="R4966" s="1">
        <v>0.75763888888888886</v>
      </c>
      <c r="S4966" s="1" t="str">
        <f>IF(Flights[[#This Row],[Length (hr)]]&lt;2, "No meal", IF(Flights[[#This Row],[Length (hr)]]&lt;3.5, "Light meal", "Full meal"))</f>
        <v>Light meal</v>
      </c>
      <c r="T4966" s="1" t="str">
        <f>IF(AND(Flights[[#This Row],[Airline]]="US Airways", Flights[[#This Row],[Meal]]="Full Meal"), "Yes", "No")</f>
        <v>No</v>
      </c>
      <c r="U4966" s="1">
        <v>0.75</v>
      </c>
      <c r="V4966">
        <v>-11</v>
      </c>
      <c r="W4966" s="1" t="str">
        <f>IF(Flights[[#This Row],[Arrival Delay]] = "", "Cancelled", IF(Flights[[#This Row],[Arrival Delay]]&gt;15, "Delayed", "On time"))</f>
        <v>On time</v>
      </c>
      <c r="X4966" t="str">
        <f>IF(Flights[[#This Row],[Status]]&lt;&gt;"Delayed","", IF(Flights[[#This Row],[Arrival Delay]]&gt;120, "Severe", IF(Flights[[#This Row],[Arrival Delay]]&gt;60, "Major", "Moderate")))</f>
        <v/>
      </c>
      <c r="Y4966" t="b">
        <v>0</v>
      </c>
      <c r="AA4966" t="str">
        <f>IF(OR(AND(Flights[[#This Row],[Status]]="Cancelled", Flights[[#This Row],[Cancellation Reason]]="Airline/Carrier"), Flights[[#This Row],[Delay Type]]="Severe"), "Yes", "No")</f>
        <v>No</v>
      </c>
    </row>
    <row r="4967" spans="1:27" x14ac:dyDescent="0.3">
      <c r="A4967" s="3">
        <v>42368</v>
      </c>
      <c r="B4967" s="22">
        <f>WEEKNUM(Flights[[#This Row],[Date]], 1)</f>
        <v>53</v>
      </c>
      <c r="C4967" s="22">
        <f>WEEKDAY(Flights[[#This Row],[Date]],1)</f>
        <v>4</v>
      </c>
      <c r="D4967" t="s">
        <v>67</v>
      </c>
      <c r="E4967" t="s">
        <v>1987</v>
      </c>
      <c r="F4967" t="s">
        <v>0</v>
      </c>
      <c r="G4967" t="s">
        <v>4</v>
      </c>
      <c r="H4967" t="str">
        <f>_xlfn.XLOOKUP(Flights[[#This Row],[Destination]], Airports!$A$2:$A$78, Airports!$D$2:$D$78)</f>
        <v>Chicago</v>
      </c>
      <c r="I4967" t="str" cm="1">
        <f t="array" ref="I4967">_xlfn.XLOOKUP(Flights[[#This Row],[Destination]],_xlfn._TRO_TRAILING( Airports!A:A),_xlfn._TRO_TRAILING( Airports!E:E), "Not found")</f>
        <v>IL</v>
      </c>
      <c r="J4967" s="1">
        <v>0.54166666666666663</v>
      </c>
      <c r="K4967" s="22">
        <f>HOUR(Flights[[#This Row],[Scheduled Departure]])</f>
        <v>13</v>
      </c>
      <c r="L4967" s="1">
        <v>0.5493055555555556</v>
      </c>
      <c r="M4967">
        <f>(L4967-J4967)*24*60</f>
        <v>11.000000000000121</v>
      </c>
      <c r="N4967" s="16">
        <f>Flights[[#This Row],[Length (min)]]/60</f>
        <v>3.8</v>
      </c>
      <c r="O4967">
        <v>228</v>
      </c>
      <c r="P4967">
        <v>1744</v>
      </c>
      <c r="Q4967" s="18">
        <f>IFERROR(Flights[[#This Row],[Distance]]/Flights[[#This Row],[Length (hr)]], "")</f>
        <v>458.94736842105266</v>
      </c>
      <c r="R4967" s="1">
        <v>0.80069444444444449</v>
      </c>
      <c r="S4967" s="1" t="str">
        <f>IF(Flights[[#This Row],[Length (hr)]]&lt;2, "No meal", IF(Flights[[#This Row],[Length (hr)]]&lt;3.5, "Light meal", "Full meal"))</f>
        <v>Full meal</v>
      </c>
      <c r="T4967" s="1" t="str">
        <f>IF(AND(Flights[[#This Row],[Airline]]="US Airways", Flights[[#This Row],[Meal]]="Full Meal"), "Yes", "No")</f>
        <v>No</v>
      </c>
      <c r="U4967" s="1">
        <v>0.79097222222222219</v>
      </c>
      <c r="V4967">
        <v>-14</v>
      </c>
      <c r="W4967" s="1" t="str">
        <f>IF(Flights[[#This Row],[Arrival Delay]] = "", "Cancelled", IF(Flights[[#This Row],[Arrival Delay]]&gt;15, "Delayed", "On time"))</f>
        <v>On time</v>
      </c>
      <c r="X4967" t="str">
        <f>IF(Flights[[#This Row],[Status]]&lt;&gt;"Delayed","", IF(Flights[[#This Row],[Arrival Delay]]&gt;120, "Severe", IF(Flights[[#This Row],[Arrival Delay]]&gt;60, "Major", "Moderate")))</f>
        <v/>
      </c>
      <c r="Y4967" t="b">
        <v>0</v>
      </c>
      <c r="AA4967" t="str">
        <f>IF(OR(AND(Flights[[#This Row],[Status]]="Cancelled", Flights[[#This Row],[Cancellation Reason]]="Airline/Carrier"), Flights[[#This Row],[Delay Type]]="Severe"), "Yes", "No")</f>
        <v>No</v>
      </c>
    </row>
    <row r="4968" spans="1:27" x14ac:dyDescent="0.3">
      <c r="A4968" s="3">
        <v>42368</v>
      </c>
      <c r="B4968" s="22">
        <f>WEEKNUM(Flights[[#This Row],[Date]], 1)</f>
        <v>53</v>
      </c>
      <c r="C4968" s="22">
        <f>WEEKDAY(Flights[[#This Row],[Date]],1)</f>
        <v>4</v>
      </c>
      <c r="D4968" t="s">
        <v>1891</v>
      </c>
      <c r="E4968" t="s">
        <v>1991</v>
      </c>
      <c r="F4968" t="s">
        <v>0</v>
      </c>
      <c r="G4968" t="s">
        <v>344</v>
      </c>
      <c r="H4968" t="str">
        <f>_xlfn.XLOOKUP(Flights[[#This Row],[Destination]], Airports!$A$2:$A$78, Airports!$D$2:$D$78)</f>
        <v>Seattle</v>
      </c>
      <c r="I4968" t="str" cm="1">
        <f t="array" ref="I4968">_xlfn.XLOOKUP(Flights[[#This Row],[Destination]],_xlfn._TRO_TRAILING( Airports!A:A),_xlfn._TRO_TRAILING( Airports!E:E), "Not found")</f>
        <v>WA</v>
      </c>
      <c r="J4968" s="1">
        <v>0.59722222222222221</v>
      </c>
      <c r="K4968" s="22">
        <f>HOUR(Flights[[#This Row],[Scheduled Departure]])</f>
        <v>14</v>
      </c>
      <c r="L4968" s="1">
        <v>0.59444444444444444</v>
      </c>
      <c r="M4968">
        <f>(L4968-J4968)*24*60</f>
        <v>-3.9999999999999858</v>
      </c>
      <c r="N4968" s="16">
        <f>Flights[[#This Row],[Length (min)]]/60</f>
        <v>2.8</v>
      </c>
      <c r="O4968">
        <v>168</v>
      </c>
      <c r="P4968">
        <v>954</v>
      </c>
      <c r="Q4968" s="18">
        <f>IFERROR(Flights[[#This Row],[Distance]]/Flights[[#This Row],[Length (hr)]], "")</f>
        <v>340.71428571428572</v>
      </c>
      <c r="R4968" s="1">
        <v>0.71458333333333335</v>
      </c>
      <c r="S4968" s="1" t="str">
        <f>IF(Flights[[#This Row],[Length (hr)]]&lt;2, "No meal", IF(Flights[[#This Row],[Length (hr)]]&lt;3.5, "Light meal", "Full meal"))</f>
        <v>Light meal</v>
      </c>
      <c r="T4968" s="1" t="str">
        <f>IF(AND(Flights[[#This Row],[Airline]]="US Airways", Flights[[#This Row],[Meal]]="Full Meal"), "Yes", "No")</f>
        <v>No</v>
      </c>
      <c r="U4968" s="1">
        <v>0.71111111111111114</v>
      </c>
      <c r="V4968">
        <v>-5</v>
      </c>
      <c r="W4968" s="1" t="str">
        <f>IF(Flights[[#This Row],[Arrival Delay]] = "", "Cancelled", IF(Flights[[#This Row],[Arrival Delay]]&gt;15, "Delayed", "On time"))</f>
        <v>On time</v>
      </c>
      <c r="X4968" t="str">
        <f>IF(Flights[[#This Row],[Status]]&lt;&gt;"Delayed","", IF(Flights[[#This Row],[Arrival Delay]]&gt;120, "Severe", IF(Flights[[#This Row],[Arrival Delay]]&gt;60, "Major", "Moderate")))</f>
        <v/>
      </c>
      <c r="Y4968" t="b">
        <v>0</v>
      </c>
      <c r="AA4968" t="str">
        <f>IF(OR(AND(Flights[[#This Row],[Status]]="Cancelled", Flights[[#This Row],[Cancellation Reason]]="Airline/Carrier"), Flights[[#This Row],[Delay Type]]="Severe"), "Yes", "No")</f>
        <v>No</v>
      </c>
    </row>
    <row r="4969" spans="1:27" x14ac:dyDescent="0.3">
      <c r="A4969" s="3">
        <v>42368</v>
      </c>
      <c r="B4969" s="22">
        <f>WEEKNUM(Flights[[#This Row],[Date]], 1)</f>
        <v>53</v>
      </c>
      <c r="C4969" s="22">
        <f>WEEKDAY(Flights[[#This Row],[Date]],1)</f>
        <v>4</v>
      </c>
      <c r="D4969" t="s">
        <v>563</v>
      </c>
      <c r="E4969" t="s">
        <v>1990</v>
      </c>
      <c r="F4969" t="s">
        <v>0</v>
      </c>
      <c r="G4969" t="s">
        <v>4</v>
      </c>
      <c r="H4969" t="str">
        <f>_xlfn.XLOOKUP(Flights[[#This Row],[Destination]], Airports!$A$2:$A$78, Airports!$D$2:$D$78)</f>
        <v>Chicago</v>
      </c>
      <c r="I4969" t="str" cm="1">
        <f t="array" ref="I4969">_xlfn.XLOOKUP(Flights[[#This Row],[Destination]],_xlfn._TRO_TRAILING( Airports!A:A),_xlfn._TRO_TRAILING( Airports!E:E), "Not found")</f>
        <v>IL</v>
      </c>
      <c r="J4969" s="1">
        <v>0.6875</v>
      </c>
      <c r="K4969" s="22">
        <f>HOUR(Flights[[#This Row],[Scheduled Departure]])</f>
        <v>16</v>
      </c>
      <c r="L4969" s="1">
        <v>0.71666666666666667</v>
      </c>
      <c r="M4969">
        <f>(L4969-J4969)*24*60</f>
        <v>42.000000000000014</v>
      </c>
      <c r="N4969" s="16">
        <f>Flights[[#This Row],[Length (min)]]/60</f>
        <v>3.7166666666666668</v>
      </c>
      <c r="O4969">
        <v>223</v>
      </c>
      <c r="P4969">
        <v>1744</v>
      </c>
      <c r="Q4969" s="18">
        <f>IFERROR(Flights[[#This Row],[Distance]]/Flights[[#This Row],[Length (hr)]], "")</f>
        <v>469.23766816143495</v>
      </c>
      <c r="R4969" s="1">
        <v>0.94513888888888886</v>
      </c>
      <c r="S4969" s="1" t="str">
        <f>IF(Flights[[#This Row],[Length (hr)]]&lt;2, "No meal", IF(Flights[[#This Row],[Length (hr)]]&lt;3.5, "Light meal", "Full meal"))</f>
        <v>Full meal</v>
      </c>
      <c r="T4969" s="1" t="str">
        <f>IF(AND(Flights[[#This Row],[Airline]]="US Airways", Flights[[#This Row],[Meal]]="Full Meal"), "Yes", "No")</f>
        <v>No</v>
      </c>
      <c r="U4969" s="1">
        <v>0.95486111111111116</v>
      </c>
      <c r="V4969">
        <v>14</v>
      </c>
      <c r="W4969" s="1" t="str">
        <f>IF(Flights[[#This Row],[Arrival Delay]] = "", "Cancelled", IF(Flights[[#This Row],[Arrival Delay]]&gt;15, "Delayed", "On time"))</f>
        <v>On time</v>
      </c>
      <c r="X4969" t="str">
        <f>IF(Flights[[#This Row],[Status]]&lt;&gt;"Delayed","", IF(Flights[[#This Row],[Arrival Delay]]&gt;120, "Severe", IF(Flights[[#This Row],[Arrival Delay]]&gt;60, "Major", "Moderate")))</f>
        <v/>
      </c>
      <c r="Y4969" t="b">
        <v>0</v>
      </c>
      <c r="AA4969" t="str">
        <f>IF(OR(AND(Flights[[#This Row],[Status]]="Cancelled", Flights[[#This Row],[Cancellation Reason]]="Airline/Carrier"), Flights[[#This Row],[Delay Type]]="Severe"), "Yes", "No")</f>
        <v>No</v>
      </c>
    </row>
    <row r="4970" spans="1:27" x14ac:dyDescent="0.3">
      <c r="A4970" s="3">
        <v>42368</v>
      </c>
      <c r="B4970" s="22">
        <f>WEEKNUM(Flights[[#This Row],[Date]], 1)</f>
        <v>53</v>
      </c>
      <c r="C4970" s="22">
        <f>WEEKDAY(Flights[[#This Row],[Date]],1)</f>
        <v>4</v>
      </c>
      <c r="D4970" t="s">
        <v>86</v>
      </c>
      <c r="E4970" t="s">
        <v>1987</v>
      </c>
      <c r="F4970" t="s">
        <v>0</v>
      </c>
      <c r="G4970" t="s">
        <v>17</v>
      </c>
      <c r="H4970" t="str">
        <f>_xlfn.XLOOKUP(Flights[[#This Row],[Destination]], Airports!$A$2:$A$78, Airports!$D$2:$D$78)</f>
        <v>Honolulu</v>
      </c>
      <c r="I4970" t="str" cm="1">
        <f t="array" ref="I4970">_xlfn.XLOOKUP(Flights[[#This Row],[Destination]],_xlfn._TRO_TRAILING( Airports!A:A),_xlfn._TRO_TRAILING( Airports!E:E), "Not found")</f>
        <v>HI</v>
      </c>
      <c r="J4970" s="1">
        <v>0.70208333333333328</v>
      </c>
      <c r="K4970" s="22">
        <f>HOUR(Flights[[#This Row],[Scheduled Departure]])</f>
        <v>16</v>
      </c>
      <c r="L4970" s="1">
        <v>0.70347222222222228</v>
      </c>
      <c r="M4970">
        <f>(L4970-J4970)*24*60</f>
        <v>2.0000000000001528</v>
      </c>
      <c r="N4970" s="16">
        <f>Flights[[#This Row],[Length (min)]]/60</f>
        <v>5.85</v>
      </c>
      <c r="O4970">
        <v>351</v>
      </c>
      <c r="P4970">
        <v>2556</v>
      </c>
      <c r="Q4970" s="18">
        <f>IFERROR(Flights[[#This Row],[Distance]]/Flights[[#This Row],[Length (hr)]], "")</f>
        <v>436.92307692307696</v>
      </c>
      <c r="R4970" s="1">
        <v>0.87152777777777779</v>
      </c>
      <c r="S4970" s="1" t="str">
        <f>IF(Flights[[#This Row],[Length (hr)]]&lt;2, "No meal", IF(Flights[[#This Row],[Length (hr)]]&lt;3.5, "Light meal", "Full meal"))</f>
        <v>Full meal</v>
      </c>
      <c r="T4970" s="1" t="str">
        <f>IF(AND(Flights[[#This Row],[Airline]]="US Airways", Flights[[#This Row],[Meal]]="Full Meal"), "Yes", "No")</f>
        <v>No</v>
      </c>
      <c r="U4970" s="1">
        <v>0.86388888888888893</v>
      </c>
      <c r="V4970">
        <v>-11</v>
      </c>
      <c r="W4970" s="1" t="str">
        <f>IF(Flights[[#This Row],[Arrival Delay]] = "", "Cancelled", IF(Flights[[#This Row],[Arrival Delay]]&gt;15, "Delayed", "On time"))</f>
        <v>On time</v>
      </c>
      <c r="X4970" t="str">
        <f>IF(Flights[[#This Row],[Status]]&lt;&gt;"Delayed","", IF(Flights[[#This Row],[Arrival Delay]]&gt;120, "Severe", IF(Flights[[#This Row],[Arrival Delay]]&gt;60, "Major", "Moderate")))</f>
        <v/>
      </c>
      <c r="Y4970" t="b">
        <v>0</v>
      </c>
      <c r="AA4970" t="str">
        <f>IF(OR(AND(Flights[[#This Row],[Status]]="Cancelled", Flights[[#This Row],[Cancellation Reason]]="Airline/Carrier"), Flights[[#This Row],[Delay Type]]="Severe"), "Yes", "No")</f>
        <v>No</v>
      </c>
    </row>
    <row r="4971" spans="1:27" x14ac:dyDescent="0.3">
      <c r="A4971" s="3">
        <v>42368</v>
      </c>
      <c r="B4971" s="22">
        <f>WEEKNUM(Flights[[#This Row],[Date]], 1)</f>
        <v>53</v>
      </c>
      <c r="C4971" s="22">
        <f>WEEKDAY(Flights[[#This Row],[Date]],1)</f>
        <v>4</v>
      </c>
      <c r="D4971" t="s">
        <v>576</v>
      </c>
      <c r="E4971" t="s">
        <v>1989</v>
      </c>
      <c r="F4971" t="s">
        <v>0</v>
      </c>
      <c r="G4971" t="s">
        <v>349</v>
      </c>
      <c r="H4971" t="str">
        <f>_xlfn.XLOOKUP(Flights[[#This Row],[Destination]], Airports!$A$2:$A$78, Airports!$D$2:$D$78)</f>
        <v>Salt Lake City</v>
      </c>
      <c r="I4971" t="str" cm="1">
        <f t="array" ref="I4971">_xlfn.XLOOKUP(Flights[[#This Row],[Destination]],_xlfn._TRO_TRAILING( Airports!A:A),_xlfn._TRO_TRAILING( Airports!E:E), "Not found")</f>
        <v>UT</v>
      </c>
      <c r="J4971" s="1">
        <v>0.70486111111111116</v>
      </c>
      <c r="K4971" s="22">
        <f>HOUR(Flights[[#This Row],[Scheduled Departure]])</f>
        <v>16</v>
      </c>
      <c r="L4971" s="1">
        <v>0.72638888888888886</v>
      </c>
      <c r="M4971">
        <f>(L4971-J4971)*24*60</f>
        <v>30.99999999999989</v>
      </c>
      <c r="N4971" s="16">
        <f>Flights[[#This Row],[Length (min)]]/60</f>
        <v>1.6333333333333333</v>
      </c>
      <c r="O4971">
        <v>98</v>
      </c>
      <c r="P4971">
        <v>590</v>
      </c>
      <c r="Q4971" s="18">
        <f>IFERROR(Flights[[#This Row],[Distance]]/Flights[[#This Row],[Length (hr)]], "")</f>
        <v>361.22448979591837</v>
      </c>
      <c r="R4971" s="1">
        <v>0.82638888888888884</v>
      </c>
      <c r="S4971" s="1" t="str">
        <f>IF(Flights[[#This Row],[Length (hr)]]&lt;2, "No meal", IF(Flights[[#This Row],[Length (hr)]]&lt;3.5, "Light meal", "Full meal"))</f>
        <v>No meal</v>
      </c>
      <c r="T4971" s="1" t="str">
        <f>IF(AND(Flights[[#This Row],[Airline]]="US Airways", Flights[[#This Row],[Meal]]="Full Meal"), "Yes", "No")</f>
        <v>No</v>
      </c>
      <c r="U4971" s="1">
        <v>0.83611111111111114</v>
      </c>
      <c r="V4971">
        <v>14</v>
      </c>
      <c r="W4971" s="1" t="str">
        <f>IF(Flights[[#This Row],[Arrival Delay]] = "", "Cancelled", IF(Flights[[#This Row],[Arrival Delay]]&gt;15, "Delayed", "On time"))</f>
        <v>On time</v>
      </c>
      <c r="X4971" t="str">
        <f>IF(Flights[[#This Row],[Status]]&lt;&gt;"Delayed","", IF(Flights[[#This Row],[Arrival Delay]]&gt;120, "Severe", IF(Flights[[#This Row],[Arrival Delay]]&gt;60, "Major", "Moderate")))</f>
        <v/>
      </c>
      <c r="Y4971" t="b">
        <v>0</v>
      </c>
      <c r="AA4971" t="str">
        <f>IF(OR(AND(Flights[[#This Row],[Status]]="Cancelled", Flights[[#This Row],[Cancellation Reason]]="Airline/Carrier"), Flights[[#This Row],[Delay Type]]="Severe"), "Yes", "No")</f>
        <v>No</v>
      </c>
    </row>
    <row r="4972" spans="1:27" x14ac:dyDescent="0.3">
      <c r="A4972" s="3">
        <v>42368</v>
      </c>
      <c r="B4972" s="22">
        <f>WEEKNUM(Flights[[#This Row],[Date]], 1)</f>
        <v>53</v>
      </c>
      <c r="C4972" s="22">
        <f>WEEKDAY(Flights[[#This Row],[Date]],1)</f>
        <v>4</v>
      </c>
      <c r="D4972" t="s">
        <v>587</v>
      </c>
      <c r="E4972" t="s">
        <v>1997</v>
      </c>
      <c r="F4972" t="s">
        <v>0</v>
      </c>
      <c r="G4972" t="s">
        <v>17</v>
      </c>
      <c r="H4972" t="str">
        <f>_xlfn.XLOOKUP(Flights[[#This Row],[Destination]], Airports!$A$2:$A$78, Airports!$D$2:$D$78)</f>
        <v>Honolulu</v>
      </c>
      <c r="I4972" t="str" cm="1">
        <f t="array" ref="I4972">_xlfn.XLOOKUP(Flights[[#This Row],[Destination]],_xlfn._TRO_TRAILING( Airports!A:A),_xlfn._TRO_TRAILING( Airports!E:E), "Not found")</f>
        <v>HI</v>
      </c>
      <c r="J4972" s="1">
        <v>0.71180555555555558</v>
      </c>
      <c r="K4972" s="22">
        <f>HOUR(Flights[[#This Row],[Scheduled Departure]])</f>
        <v>17</v>
      </c>
      <c r="L4972" s="1">
        <v>0.82013888888888886</v>
      </c>
      <c r="M4972">
        <f>(L4972-J4972)*24*60</f>
        <v>155.99999999999991</v>
      </c>
      <c r="N4972" s="16">
        <f>Flights[[#This Row],[Length (min)]]/60</f>
        <v>5.8166666666666664</v>
      </c>
      <c r="O4972">
        <v>349</v>
      </c>
      <c r="P4972">
        <v>2556</v>
      </c>
      <c r="Q4972" s="18">
        <f>IFERROR(Flights[[#This Row],[Distance]]/Flights[[#This Row],[Length (hr)]], "")</f>
        <v>439.42693409742122</v>
      </c>
      <c r="R4972" s="1">
        <v>0.87847222222222221</v>
      </c>
      <c r="S4972" s="1" t="str">
        <f>IF(Flights[[#This Row],[Length (hr)]]&lt;2, "No meal", IF(Flights[[#This Row],[Length (hr)]]&lt;3.5, "Light meal", "Full meal"))</f>
        <v>Full meal</v>
      </c>
      <c r="T4972" s="1" t="str">
        <f>IF(AND(Flights[[#This Row],[Airline]]="US Airways", Flights[[#This Row],[Meal]]="Full Meal"), "Yes", "No")</f>
        <v>No</v>
      </c>
      <c r="U4972" s="1">
        <v>0.97916666666666663</v>
      </c>
      <c r="V4972">
        <v>145</v>
      </c>
      <c r="W4972" s="1" t="str">
        <f>IF(Flights[[#This Row],[Arrival Delay]] = "", "Cancelled", IF(Flights[[#This Row],[Arrival Delay]]&gt;15, "Delayed", "On time"))</f>
        <v>Delayed</v>
      </c>
      <c r="X4972" t="str">
        <f>IF(Flights[[#This Row],[Status]]&lt;&gt;"Delayed","", IF(Flights[[#This Row],[Arrival Delay]]&gt;120, "Severe", IF(Flights[[#This Row],[Arrival Delay]]&gt;60, "Major", "Moderate")))</f>
        <v>Severe</v>
      </c>
      <c r="Y4972" t="b">
        <v>0</v>
      </c>
      <c r="AA4972" t="str">
        <f>IF(OR(AND(Flights[[#This Row],[Status]]="Cancelled", Flights[[#This Row],[Cancellation Reason]]="Airline/Carrier"), Flights[[#This Row],[Delay Type]]="Severe"), "Yes", "No")</f>
        <v>Yes</v>
      </c>
    </row>
    <row r="4973" spans="1:27" x14ac:dyDescent="0.3">
      <c r="A4973" s="3">
        <v>42368</v>
      </c>
      <c r="B4973" s="22">
        <f>WEEKNUM(Flights[[#This Row],[Date]], 1)</f>
        <v>53</v>
      </c>
      <c r="C4973" s="22">
        <f>WEEKDAY(Flights[[#This Row],[Date]],1)</f>
        <v>4</v>
      </c>
      <c r="D4973" t="s">
        <v>899</v>
      </c>
      <c r="E4973" t="s">
        <v>1995</v>
      </c>
      <c r="F4973" t="s">
        <v>0</v>
      </c>
      <c r="G4973" t="s">
        <v>306</v>
      </c>
      <c r="H4973" t="str">
        <f>_xlfn.XLOOKUP(Flights[[#This Row],[Destination]], Airports!$A$2:$A$78, Airports!$D$2:$D$78)</f>
        <v>Chicago</v>
      </c>
      <c r="I4973" t="str" cm="1">
        <f t="array" ref="I4973">_xlfn.XLOOKUP(Flights[[#This Row],[Destination]],_xlfn._TRO_TRAILING( Airports!A:A),_xlfn._TRO_TRAILING( Airports!E:E), "Not found")</f>
        <v>IL</v>
      </c>
      <c r="J4973" s="1">
        <v>0.72916666666666663</v>
      </c>
      <c r="K4973" s="22">
        <f>HOUR(Flights[[#This Row],[Scheduled Departure]])</f>
        <v>17</v>
      </c>
      <c r="L4973" s="1">
        <v>0.7729166666666667</v>
      </c>
      <c r="M4973">
        <f>(L4973-J4973)*24*60</f>
        <v>63.000000000000099</v>
      </c>
      <c r="N4973" s="16">
        <f>Flights[[#This Row],[Length (min)]]/60</f>
        <v>3.3666666666666667</v>
      </c>
      <c r="O4973">
        <v>202</v>
      </c>
      <c r="P4973">
        <v>1750</v>
      </c>
      <c r="Q4973" s="18">
        <f>IFERROR(Flights[[#This Row],[Distance]]/Flights[[#This Row],[Length (hr)]], "")</f>
        <v>519.80198019801981</v>
      </c>
      <c r="R4973" s="1">
        <v>0.97222222222222221</v>
      </c>
      <c r="S4973" s="1" t="str">
        <f>IF(Flights[[#This Row],[Length (hr)]]&lt;2, "No meal", IF(Flights[[#This Row],[Length (hr)]]&lt;3.5, "Light meal", "Full meal"))</f>
        <v>Light meal</v>
      </c>
      <c r="T4973" s="1" t="str">
        <f>IF(AND(Flights[[#This Row],[Airline]]="US Airways", Flights[[#This Row],[Meal]]="Full Meal"), "Yes", "No")</f>
        <v>No</v>
      </c>
      <c r="U4973" s="1">
        <v>0.99652777777777779</v>
      </c>
      <c r="V4973">
        <v>35</v>
      </c>
      <c r="W4973" s="1" t="str">
        <f>IF(Flights[[#This Row],[Arrival Delay]] = "", "Cancelled", IF(Flights[[#This Row],[Arrival Delay]]&gt;15, "Delayed", "On time"))</f>
        <v>Delayed</v>
      </c>
      <c r="X4973" t="str">
        <f>IF(Flights[[#This Row],[Status]]&lt;&gt;"Delayed","", IF(Flights[[#This Row],[Arrival Delay]]&gt;120, "Severe", IF(Flights[[#This Row],[Arrival Delay]]&gt;60, "Major", "Moderate")))</f>
        <v>Moderate</v>
      </c>
      <c r="Y4973" t="b">
        <v>0</v>
      </c>
      <c r="AA4973" t="str">
        <f>IF(OR(AND(Flights[[#This Row],[Status]]="Cancelled", Flights[[#This Row],[Cancellation Reason]]="Airline/Carrier"), Flights[[#This Row],[Delay Type]]="Severe"), "Yes", "No")</f>
        <v>No</v>
      </c>
    </row>
    <row r="4974" spans="1:27" x14ac:dyDescent="0.3">
      <c r="A4974" s="3">
        <v>42368</v>
      </c>
      <c r="B4974" s="22">
        <f>WEEKNUM(Flights[[#This Row],[Date]], 1)</f>
        <v>53</v>
      </c>
      <c r="C4974" s="22">
        <f>WEEKDAY(Flights[[#This Row],[Date]],1)</f>
        <v>4</v>
      </c>
      <c r="D4974" t="s">
        <v>1906</v>
      </c>
      <c r="E4974" t="s">
        <v>1995</v>
      </c>
      <c r="F4974" t="s">
        <v>0</v>
      </c>
      <c r="G4974" t="s">
        <v>15</v>
      </c>
      <c r="H4974" t="str">
        <f>_xlfn.XLOOKUP(Flights[[#This Row],[Destination]], Airports!$A$2:$A$78, Airports!$D$2:$D$78)</f>
        <v>Las Vegas</v>
      </c>
      <c r="I4974" t="str" cm="1">
        <f t="array" ref="I4974">_xlfn.XLOOKUP(Flights[[#This Row],[Destination]],_xlfn._TRO_TRAILING( Airports!A:A),_xlfn._TRO_TRAILING( Airports!E:E), "Not found")</f>
        <v>NV</v>
      </c>
      <c r="J4974" s="1">
        <v>0.77430555555555558</v>
      </c>
      <c r="K4974" s="22">
        <f>HOUR(Flights[[#This Row],[Scheduled Departure]])</f>
        <v>18</v>
      </c>
      <c r="L4974" s="1">
        <v>0.81111111111111112</v>
      </c>
      <c r="M4974">
        <f>(L4974-J4974)*24*60</f>
        <v>52.999999999999972</v>
      </c>
      <c r="N4974" s="16">
        <f>Flights[[#This Row],[Length (min)]]/60</f>
        <v>0.83333333333333337</v>
      </c>
      <c r="O4974">
        <v>50</v>
      </c>
      <c r="P4974">
        <v>236</v>
      </c>
      <c r="Q4974" s="18">
        <f>IFERROR(Flights[[#This Row],[Distance]]/Flights[[#This Row],[Length (hr)]], "")</f>
        <v>283.2</v>
      </c>
      <c r="R4974" s="1">
        <v>0.81597222222222221</v>
      </c>
      <c r="S4974" s="1" t="str">
        <f>IF(Flights[[#This Row],[Length (hr)]]&lt;2, "No meal", IF(Flights[[#This Row],[Length (hr)]]&lt;3.5, "Light meal", "Full meal"))</f>
        <v>No meal</v>
      </c>
      <c r="T4974" s="1" t="str">
        <f>IF(AND(Flights[[#This Row],[Airline]]="US Airways", Flights[[#This Row],[Meal]]="Full Meal"), "Yes", "No")</f>
        <v>No</v>
      </c>
      <c r="U4974" s="1">
        <v>0.84583333333333333</v>
      </c>
      <c r="V4974">
        <v>43</v>
      </c>
      <c r="W4974" s="1" t="str">
        <f>IF(Flights[[#This Row],[Arrival Delay]] = "", "Cancelled", IF(Flights[[#This Row],[Arrival Delay]]&gt;15, "Delayed", "On time"))</f>
        <v>Delayed</v>
      </c>
      <c r="X4974" t="str">
        <f>IF(Flights[[#This Row],[Status]]&lt;&gt;"Delayed","", IF(Flights[[#This Row],[Arrival Delay]]&gt;120, "Severe", IF(Flights[[#This Row],[Arrival Delay]]&gt;60, "Major", "Moderate")))</f>
        <v>Moderate</v>
      </c>
      <c r="Y4974" t="b">
        <v>0</v>
      </c>
      <c r="AA4974" t="str">
        <f>IF(OR(AND(Flights[[#This Row],[Status]]="Cancelled", Flights[[#This Row],[Cancellation Reason]]="Airline/Carrier"), Flights[[#This Row],[Delay Type]]="Severe"), "Yes", "No")</f>
        <v>No</v>
      </c>
    </row>
    <row r="4975" spans="1:27" x14ac:dyDescent="0.3">
      <c r="A4975" s="3">
        <v>42368</v>
      </c>
      <c r="B4975" s="22">
        <f>WEEKNUM(Flights[[#This Row],[Date]], 1)</f>
        <v>53</v>
      </c>
      <c r="C4975" s="22">
        <f>WEEKDAY(Flights[[#This Row],[Date]],1)</f>
        <v>4</v>
      </c>
      <c r="D4975" t="s">
        <v>517</v>
      </c>
      <c r="E4975" t="s">
        <v>1990</v>
      </c>
      <c r="F4975" t="s">
        <v>0</v>
      </c>
      <c r="G4975" t="s">
        <v>281</v>
      </c>
      <c r="H4975" t="str">
        <f>_xlfn.XLOOKUP(Flights[[#This Row],[Destination]], Airports!$A$2:$A$78, Airports!$D$2:$D$78)</f>
        <v>Newark</v>
      </c>
      <c r="I4975" t="str" cm="1">
        <f t="array" ref="I4975">_xlfn.XLOOKUP(Flights[[#This Row],[Destination]],_xlfn._TRO_TRAILING( Airports!A:A),_xlfn._TRO_TRAILING( Airports!E:E), "Not found")</f>
        <v>NJ</v>
      </c>
      <c r="J4975" s="1">
        <v>0.99583333333333335</v>
      </c>
      <c r="K4975" s="22">
        <f>HOUR(Flights[[#This Row],[Scheduled Departure]])</f>
        <v>23</v>
      </c>
      <c r="L4975" s="1">
        <v>6.9444444444444447E-4</v>
      </c>
      <c r="M4975">
        <f>(L4975-J4975)*24*60</f>
        <v>-1433</v>
      </c>
      <c r="N4975" s="16">
        <f>Flights[[#This Row],[Length (min)]]/60</f>
        <v>4.7333333333333334</v>
      </c>
      <c r="O4975">
        <v>284</v>
      </c>
      <c r="P4975">
        <v>2454</v>
      </c>
      <c r="Q4975" s="18">
        <f>IFERROR(Flights[[#This Row],[Distance]]/Flights[[#This Row],[Length (hr)]], "")</f>
        <v>518.45070422535207</v>
      </c>
      <c r="R4975" s="1">
        <v>0.33819444444444446</v>
      </c>
      <c r="S4975" s="1" t="str">
        <f>IF(Flights[[#This Row],[Length (hr)]]&lt;2, "No meal", IF(Flights[[#This Row],[Length (hr)]]&lt;3.5, "Light meal", "Full meal"))</f>
        <v>Full meal</v>
      </c>
      <c r="T4975" s="1" t="str">
        <f>IF(AND(Flights[[#This Row],[Airline]]="US Airways", Flights[[#This Row],[Meal]]="Full Meal"), "Yes", "No")</f>
        <v>No</v>
      </c>
      <c r="U4975" s="1">
        <v>0.32291666666666669</v>
      </c>
      <c r="V4975">
        <v>-22</v>
      </c>
      <c r="W4975" s="1" t="str">
        <f>IF(Flights[[#This Row],[Arrival Delay]] = "", "Cancelled", IF(Flights[[#This Row],[Arrival Delay]]&gt;15, "Delayed", "On time"))</f>
        <v>On time</v>
      </c>
      <c r="X4975" t="str">
        <f>IF(Flights[[#This Row],[Status]]&lt;&gt;"Delayed","", IF(Flights[[#This Row],[Arrival Delay]]&gt;120, "Severe", IF(Flights[[#This Row],[Arrival Delay]]&gt;60, "Major", "Moderate")))</f>
        <v/>
      </c>
      <c r="Y4975" t="b">
        <v>0</v>
      </c>
      <c r="AA4975" t="str">
        <f>IF(OR(AND(Flights[[#This Row],[Status]]="Cancelled", Flights[[#This Row],[Cancellation Reason]]="Airline/Carrier"), Flights[[#This Row],[Delay Type]]="Severe"), "Yes", "No")</f>
        <v>No</v>
      </c>
    </row>
    <row r="4976" spans="1:27" x14ac:dyDescent="0.3">
      <c r="A4976" s="3">
        <v>42368</v>
      </c>
      <c r="B4976" s="22">
        <f>WEEKNUM(Flights[[#This Row],[Date]], 1)</f>
        <v>53</v>
      </c>
      <c r="C4976" s="22">
        <f>WEEKDAY(Flights[[#This Row],[Date]],1)</f>
        <v>4</v>
      </c>
      <c r="D4976" t="s">
        <v>682</v>
      </c>
      <c r="E4976" t="s">
        <v>1992</v>
      </c>
      <c r="F4976" t="s">
        <v>0</v>
      </c>
      <c r="G4976" t="s">
        <v>10</v>
      </c>
      <c r="H4976" t="str">
        <f>_xlfn.XLOOKUP(Flights[[#This Row],[Destination]], Airports!$A$2:$A$78, Airports!$D$2:$D$78)</f>
        <v>Boston</v>
      </c>
      <c r="I4976" t="str" cm="1">
        <f t="array" ref="I4976">_xlfn.XLOOKUP(Flights[[#This Row],[Destination]],_xlfn._TRO_TRAILING( Airports!A:A),_xlfn._TRO_TRAILING( Airports!E:E), "Not found")</f>
        <v>MA</v>
      </c>
      <c r="J4976" s="1">
        <v>0.99930555555555556</v>
      </c>
      <c r="K4976" s="22">
        <f>HOUR(Flights[[#This Row],[Scheduled Departure]])</f>
        <v>23</v>
      </c>
      <c r="L4976" s="1">
        <v>2.7083333333333334E-2</v>
      </c>
      <c r="M4976">
        <f>(L4976-J4976)*24*60</f>
        <v>-1400</v>
      </c>
      <c r="N4976" s="16">
        <f>Flights[[#This Row],[Length (min)]]/60</f>
        <v>4.7666666666666666</v>
      </c>
      <c r="O4976">
        <v>286</v>
      </c>
      <c r="P4976">
        <v>2611</v>
      </c>
      <c r="Q4976" s="18">
        <f>IFERROR(Flights[[#This Row],[Distance]]/Flights[[#This Row],[Length (hr)]], "")</f>
        <v>547.76223776223776</v>
      </c>
      <c r="R4976" s="1">
        <v>0.34652777777777777</v>
      </c>
      <c r="S4976" s="1" t="str">
        <f>IF(Flights[[#This Row],[Length (hr)]]&lt;2, "No meal", IF(Flights[[#This Row],[Length (hr)]]&lt;3.5, "Light meal", "Full meal"))</f>
        <v>Full meal</v>
      </c>
      <c r="T4976" s="1" t="str">
        <f>IF(AND(Flights[[#This Row],[Airline]]="US Airways", Flights[[#This Row],[Meal]]="Full Meal"), "Yes", "No")</f>
        <v>No</v>
      </c>
      <c r="U4976" s="1">
        <v>0.35069444444444442</v>
      </c>
      <c r="V4976">
        <v>6</v>
      </c>
      <c r="W4976" s="1" t="str">
        <f>IF(Flights[[#This Row],[Arrival Delay]] = "", "Cancelled", IF(Flights[[#This Row],[Arrival Delay]]&gt;15, "Delayed", "On time"))</f>
        <v>On time</v>
      </c>
      <c r="X4976" t="str">
        <f>IF(Flights[[#This Row],[Status]]&lt;&gt;"Delayed","", IF(Flights[[#This Row],[Arrival Delay]]&gt;120, "Severe", IF(Flights[[#This Row],[Arrival Delay]]&gt;60, "Major", "Moderate")))</f>
        <v/>
      </c>
      <c r="Y4976" t="b">
        <v>0</v>
      </c>
      <c r="AA4976" t="str">
        <f>IF(OR(AND(Flights[[#This Row],[Status]]="Cancelled", Flights[[#This Row],[Cancellation Reason]]="Airline/Carrier"), Flights[[#This Row],[Delay Type]]="Severe"), "Yes", "No")</f>
        <v>No</v>
      </c>
    </row>
    <row r="4977" spans="1:27" x14ac:dyDescent="0.3">
      <c r="A4977" s="3">
        <v>42369</v>
      </c>
      <c r="B4977" s="22">
        <f>WEEKNUM(Flights[[#This Row],[Date]], 1)</f>
        <v>53</v>
      </c>
      <c r="C4977" s="22">
        <f>WEEKDAY(Flights[[#This Row],[Date]],1)</f>
        <v>5</v>
      </c>
      <c r="D4977" t="s">
        <v>126</v>
      </c>
      <c r="E4977" t="s">
        <v>1987</v>
      </c>
      <c r="F4977" t="s">
        <v>0</v>
      </c>
      <c r="G4977" t="s">
        <v>4</v>
      </c>
      <c r="H4977" t="str">
        <f>_xlfn.XLOOKUP(Flights[[#This Row],[Destination]], Airports!$A$2:$A$78, Airports!$D$2:$D$78)</f>
        <v>Chicago</v>
      </c>
      <c r="I4977" t="str" cm="1">
        <f t="array" ref="I4977">_xlfn.XLOOKUP(Flights[[#This Row],[Destination]],_xlfn._TRO_TRAILING( Airports!A:A),_xlfn._TRO_TRAILING( Airports!E:E), "Not found")</f>
        <v>IL</v>
      </c>
      <c r="J4977" s="1">
        <v>3.8194444444444448E-2</v>
      </c>
      <c r="K4977" s="22">
        <f>HOUR(Flights[[#This Row],[Scheduled Departure]])</f>
        <v>0</v>
      </c>
      <c r="L4977" s="1">
        <v>5.4166666666666669E-2</v>
      </c>
      <c r="M4977">
        <f>(L4977-J4977)*24*60</f>
        <v>23</v>
      </c>
      <c r="N4977" s="16">
        <f>Flights[[#This Row],[Length (min)]]/60</f>
        <v>3.7166666666666668</v>
      </c>
      <c r="O4977">
        <v>223</v>
      </c>
      <c r="P4977">
        <v>1744</v>
      </c>
      <c r="Q4977" s="18">
        <f>IFERROR(Flights[[#This Row],[Distance]]/Flights[[#This Row],[Length (hr)]], "")</f>
        <v>469.23766816143495</v>
      </c>
      <c r="R4977" s="1">
        <v>0.2951388888888889</v>
      </c>
      <c r="S4977" s="1" t="str">
        <f>IF(Flights[[#This Row],[Length (hr)]]&lt;2, "No meal", IF(Flights[[#This Row],[Length (hr)]]&lt;3.5, "Light meal", "Full meal"))</f>
        <v>Full meal</v>
      </c>
      <c r="T4977" s="1" t="str">
        <f>IF(AND(Flights[[#This Row],[Airline]]="US Airways", Flights[[#This Row],[Meal]]="Full Meal"), "Yes", "No")</f>
        <v>No</v>
      </c>
      <c r="U4977" s="1">
        <v>0.29236111111111113</v>
      </c>
      <c r="V4977">
        <v>-4</v>
      </c>
      <c r="W4977" s="1" t="str">
        <f>IF(Flights[[#This Row],[Arrival Delay]] = "", "Cancelled", IF(Flights[[#This Row],[Arrival Delay]]&gt;15, "Delayed", "On time"))</f>
        <v>On time</v>
      </c>
      <c r="X4977" t="str">
        <f>IF(Flights[[#This Row],[Status]]&lt;&gt;"Delayed","", IF(Flights[[#This Row],[Arrival Delay]]&gt;120, "Severe", IF(Flights[[#This Row],[Arrival Delay]]&gt;60, "Major", "Moderate")))</f>
        <v/>
      </c>
      <c r="Y4977" t="b">
        <v>0</v>
      </c>
      <c r="AA4977" t="str">
        <f>IF(OR(AND(Flights[[#This Row],[Status]]="Cancelled", Flights[[#This Row],[Cancellation Reason]]="Airline/Carrier"), Flights[[#This Row],[Delay Type]]="Severe"), "Yes", "No")</f>
        <v>No</v>
      </c>
    </row>
    <row r="4978" spans="1:27" x14ac:dyDescent="0.3">
      <c r="A4978" s="3">
        <v>42369</v>
      </c>
      <c r="B4978" s="22">
        <f>WEEKNUM(Flights[[#This Row],[Date]], 1)</f>
        <v>53</v>
      </c>
      <c r="C4978" s="22">
        <f>WEEKDAY(Flights[[#This Row],[Date]],1)</f>
        <v>5</v>
      </c>
      <c r="D4978" t="s">
        <v>1642</v>
      </c>
      <c r="E4978" t="s">
        <v>1990</v>
      </c>
      <c r="F4978" t="s">
        <v>0</v>
      </c>
      <c r="G4978" t="s">
        <v>281</v>
      </c>
      <c r="H4978" t="str">
        <f>_xlfn.XLOOKUP(Flights[[#This Row],[Destination]], Airports!$A$2:$A$78, Airports!$D$2:$D$78)</f>
        <v>Newark</v>
      </c>
      <c r="I4978" t="str" cm="1">
        <f t="array" ref="I4978">_xlfn.XLOOKUP(Flights[[#This Row],[Destination]],_xlfn._TRO_TRAILING( Airports!A:A),_xlfn._TRO_TRAILING( Airports!E:E), "Not found")</f>
        <v>NJ</v>
      </c>
      <c r="J4978" s="1">
        <v>0.29166666666666669</v>
      </c>
      <c r="K4978" s="22">
        <f>HOUR(Flights[[#This Row],[Scheduled Departure]])</f>
        <v>7</v>
      </c>
      <c r="L4978" s="1">
        <v>0.28680555555555554</v>
      </c>
      <c r="M4978">
        <f>(L4978-J4978)*24*60</f>
        <v>-7.0000000000000551</v>
      </c>
      <c r="N4978" s="16">
        <f>Flights[[#This Row],[Length (min)]]/60</f>
        <v>4.6833333333333336</v>
      </c>
      <c r="O4978">
        <v>281</v>
      </c>
      <c r="P4978">
        <v>2454</v>
      </c>
      <c r="Q4978" s="18">
        <f>IFERROR(Flights[[#This Row],[Distance]]/Flights[[#This Row],[Length (hr)]], "")</f>
        <v>523.98576512455509</v>
      </c>
      <c r="R4978" s="1">
        <v>0.6381944444444444</v>
      </c>
      <c r="S4978" s="1" t="str">
        <f>IF(Flights[[#This Row],[Length (hr)]]&lt;2, "No meal", IF(Flights[[#This Row],[Length (hr)]]&lt;3.5, "Light meal", "Full meal"))</f>
        <v>Full meal</v>
      </c>
      <c r="T4978" s="1" t="str">
        <f>IF(AND(Flights[[#This Row],[Airline]]="US Airways", Flights[[#This Row],[Meal]]="Full Meal"), "Yes", "No")</f>
        <v>No</v>
      </c>
      <c r="U4978" s="1">
        <v>0.6069444444444444</v>
      </c>
      <c r="V4978">
        <v>-45</v>
      </c>
      <c r="W4978" s="1" t="str">
        <f>IF(Flights[[#This Row],[Arrival Delay]] = "", "Cancelled", IF(Flights[[#This Row],[Arrival Delay]]&gt;15, "Delayed", "On time"))</f>
        <v>On time</v>
      </c>
      <c r="X4978" t="str">
        <f>IF(Flights[[#This Row],[Status]]&lt;&gt;"Delayed","", IF(Flights[[#This Row],[Arrival Delay]]&gt;120, "Severe", IF(Flights[[#This Row],[Arrival Delay]]&gt;60, "Major", "Moderate")))</f>
        <v/>
      </c>
      <c r="Y4978" t="b">
        <v>0</v>
      </c>
      <c r="AA4978" t="str">
        <f>IF(OR(AND(Flights[[#This Row],[Status]]="Cancelled", Flights[[#This Row],[Cancellation Reason]]="Airline/Carrier"), Flights[[#This Row],[Delay Type]]="Severe"), "Yes", "No")</f>
        <v>No</v>
      </c>
    </row>
    <row r="4979" spans="1:27" x14ac:dyDescent="0.3">
      <c r="A4979" s="3">
        <v>42369</v>
      </c>
      <c r="B4979" s="22">
        <f>WEEKNUM(Flights[[#This Row],[Date]], 1)</f>
        <v>53</v>
      </c>
      <c r="C4979" s="22">
        <f>WEEKDAY(Flights[[#This Row],[Date]],1)</f>
        <v>5</v>
      </c>
      <c r="D4979" t="s">
        <v>164</v>
      </c>
      <c r="E4979" t="s">
        <v>1987</v>
      </c>
      <c r="F4979" t="s">
        <v>0</v>
      </c>
      <c r="G4979" t="s">
        <v>3</v>
      </c>
      <c r="H4979" t="str">
        <f>_xlfn.XLOOKUP(Flights[[#This Row],[Destination]], Airports!$A$2:$A$78, Airports!$D$2:$D$78)</f>
        <v>Dallas</v>
      </c>
      <c r="I4979" t="str" cm="1">
        <f t="array" ref="I4979">_xlfn.XLOOKUP(Flights[[#This Row],[Destination]],_xlfn._TRO_TRAILING( Airports!A:A),_xlfn._TRO_TRAILING( Airports!E:E), "Not found")</f>
        <v>TX</v>
      </c>
      <c r="J4979" s="1">
        <v>0.3125</v>
      </c>
      <c r="K4979" s="22">
        <f>HOUR(Flights[[#This Row],[Scheduled Departure]])</f>
        <v>7</v>
      </c>
      <c r="L4979" s="1">
        <v>0.30972222222222223</v>
      </c>
      <c r="M4979">
        <f>(L4979-J4979)*24*60</f>
        <v>-3.9999999999999858</v>
      </c>
      <c r="N4979" s="16">
        <f>Flights[[#This Row],[Length (min)]]/60</f>
        <v>2.8166666666666669</v>
      </c>
      <c r="O4979">
        <v>169</v>
      </c>
      <c r="P4979">
        <v>1235</v>
      </c>
      <c r="Q4979" s="18">
        <f>IFERROR(Flights[[#This Row],[Distance]]/Flights[[#This Row],[Length (hr)]], "")</f>
        <v>438.46153846153845</v>
      </c>
      <c r="R4979" s="1">
        <v>0.5229166666666667</v>
      </c>
      <c r="S4979" s="1" t="str">
        <f>IF(Flights[[#This Row],[Length (hr)]]&lt;2, "No meal", IF(Flights[[#This Row],[Length (hr)]]&lt;3.5, "Light meal", "Full meal"))</f>
        <v>Light meal</v>
      </c>
      <c r="T4979" s="1" t="str">
        <f>IF(AND(Flights[[#This Row],[Airline]]="US Airways", Flights[[#This Row],[Meal]]="Full Meal"), "Yes", "No")</f>
        <v>No</v>
      </c>
      <c r="U4979" s="1">
        <v>0.51041666666666663</v>
      </c>
      <c r="V4979">
        <v>-18</v>
      </c>
      <c r="W4979" s="1" t="str">
        <f>IF(Flights[[#This Row],[Arrival Delay]] = "", "Cancelled", IF(Flights[[#This Row],[Arrival Delay]]&gt;15, "Delayed", "On time"))</f>
        <v>On time</v>
      </c>
      <c r="X4979" t="str">
        <f>IF(Flights[[#This Row],[Status]]&lt;&gt;"Delayed","", IF(Flights[[#This Row],[Arrival Delay]]&gt;120, "Severe", IF(Flights[[#This Row],[Arrival Delay]]&gt;60, "Major", "Moderate")))</f>
        <v/>
      </c>
      <c r="Y4979" t="b">
        <v>0</v>
      </c>
      <c r="AA4979" t="str">
        <f>IF(OR(AND(Flights[[#This Row],[Status]]="Cancelled", Flights[[#This Row],[Cancellation Reason]]="Airline/Carrier"), Flights[[#This Row],[Delay Type]]="Severe"), "Yes", "No")</f>
        <v>No</v>
      </c>
    </row>
    <row r="4980" spans="1:27" x14ac:dyDescent="0.3">
      <c r="A4980" s="3">
        <v>42369</v>
      </c>
      <c r="B4980" s="22">
        <f>WEEKNUM(Flights[[#This Row],[Date]], 1)</f>
        <v>53</v>
      </c>
      <c r="C4980" s="22">
        <f>WEEKDAY(Flights[[#This Row],[Date]],1)</f>
        <v>5</v>
      </c>
      <c r="D4980" t="s">
        <v>1870</v>
      </c>
      <c r="E4980" t="s">
        <v>1995</v>
      </c>
      <c r="F4980" t="s">
        <v>0</v>
      </c>
      <c r="G4980" t="s">
        <v>15</v>
      </c>
      <c r="H4980" t="str">
        <f>_xlfn.XLOOKUP(Flights[[#This Row],[Destination]], Airports!$A$2:$A$78, Airports!$D$2:$D$78)</f>
        <v>Las Vegas</v>
      </c>
      <c r="I4980" t="str" cm="1">
        <f t="array" ref="I4980">_xlfn.XLOOKUP(Flights[[#This Row],[Destination]],_xlfn._TRO_TRAILING( Airports!A:A),_xlfn._TRO_TRAILING( Airports!E:E), "Not found")</f>
        <v>NV</v>
      </c>
      <c r="J4980" s="1">
        <v>0.40972222222222221</v>
      </c>
      <c r="K4980" s="22">
        <f>HOUR(Flights[[#This Row],[Scheduled Departure]])</f>
        <v>9</v>
      </c>
      <c r="L4980" s="1">
        <v>0.40833333333333333</v>
      </c>
      <c r="M4980">
        <f>(L4980-J4980)*24*60</f>
        <v>-1.9999999999999929</v>
      </c>
      <c r="N4980" s="16">
        <f>Flights[[#This Row],[Length (min)]]/60</f>
        <v>0.91666666666666663</v>
      </c>
      <c r="O4980">
        <v>55</v>
      </c>
      <c r="P4980">
        <v>236</v>
      </c>
      <c r="Q4980" s="18">
        <f>IFERROR(Flights[[#This Row],[Distance]]/Flights[[#This Row],[Length (hr)]], "")</f>
        <v>257.45454545454544</v>
      </c>
      <c r="R4980" s="1">
        <v>0.4548611111111111</v>
      </c>
      <c r="S4980" s="1" t="str">
        <f>IF(Flights[[#This Row],[Length (hr)]]&lt;2, "No meal", IF(Flights[[#This Row],[Length (hr)]]&lt;3.5, "Light meal", "Full meal"))</f>
        <v>No meal</v>
      </c>
      <c r="T4980" s="1" t="str">
        <f>IF(AND(Flights[[#This Row],[Airline]]="US Airways", Flights[[#This Row],[Meal]]="Full Meal"), "Yes", "No")</f>
        <v>No</v>
      </c>
      <c r="U4980" s="1">
        <v>0.4465277777777778</v>
      </c>
      <c r="V4980">
        <v>-12</v>
      </c>
      <c r="W4980" s="1" t="str">
        <f>IF(Flights[[#This Row],[Arrival Delay]] = "", "Cancelled", IF(Flights[[#This Row],[Arrival Delay]]&gt;15, "Delayed", "On time"))</f>
        <v>On time</v>
      </c>
      <c r="X4980" t="str">
        <f>IF(Flights[[#This Row],[Status]]&lt;&gt;"Delayed","", IF(Flights[[#This Row],[Arrival Delay]]&gt;120, "Severe", IF(Flights[[#This Row],[Arrival Delay]]&gt;60, "Major", "Moderate")))</f>
        <v/>
      </c>
      <c r="Y4980" t="b">
        <v>0</v>
      </c>
      <c r="AA4980" t="str">
        <f>IF(OR(AND(Flights[[#This Row],[Status]]="Cancelled", Flights[[#This Row],[Cancellation Reason]]="Airline/Carrier"), Flights[[#This Row],[Delay Type]]="Severe"), "Yes", "No")</f>
        <v>No</v>
      </c>
    </row>
    <row r="4981" spans="1:27" x14ac:dyDescent="0.3">
      <c r="A4981" s="3">
        <v>42369</v>
      </c>
      <c r="B4981" s="22">
        <f>WEEKNUM(Flights[[#This Row],[Date]], 1)</f>
        <v>53</v>
      </c>
      <c r="C4981" s="22">
        <f>WEEKDAY(Flights[[#This Row],[Date]],1)</f>
        <v>5</v>
      </c>
      <c r="D4981" t="s">
        <v>478</v>
      </c>
      <c r="E4981" t="s">
        <v>1997</v>
      </c>
      <c r="F4981" t="s">
        <v>0</v>
      </c>
      <c r="G4981" t="s">
        <v>20</v>
      </c>
      <c r="H4981" t="str">
        <f>_xlfn.XLOOKUP(Flights[[#This Row],[Destination]], Airports!$A$2:$A$78, Airports!$D$2:$D$78)</f>
        <v>Kahului</v>
      </c>
      <c r="I4981" t="str" cm="1">
        <f t="array" ref="I4981">_xlfn.XLOOKUP(Flights[[#This Row],[Destination]],_xlfn._TRO_TRAILING( Airports!A:A),_xlfn._TRO_TRAILING( Airports!E:E), "Not found")</f>
        <v>HI</v>
      </c>
      <c r="J4981" s="1">
        <v>0.45833333333333331</v>
      </c>
      <c r="K4981" s="22">
        <f>HOUR(Flights[[#This Row],[Scheduled Departure]])</f>
        <v>11</v>
      </c>
      <c r="L4981" s="1">
        <v>0.45208333333333334</v>
      </c>
      <c r="M4981">
        <f>(L4981-J4981)*24*60</f>
        <v>-8.999999999999968</v>
      </c>
      <c r="N4981" s="16">
        <f>Flights[[#This Row],[Length (min)]]/60</f>
        <v>5.55</v>
      </c>
      <c r="O4981">
        <v>333</v>
      </c>
      <c r="P4981">
        <v>2486</v>
      </c>
      <c r="Q4981" s="18">
        <f>IFERROR(Flights[[#This Row],[Distance]]/Flights[[#This Row],[Length (hr)]], "")</f>
        <v>447.92792792792795</v>
      </c>
      <c r="R4981" s="1">
        <v>0.62152777777777779</v>
      </c>
      <c r="S4981" s="1" t="str">
        <f>IF(Flights[[#This Row],[Length (hr)]]&lt;2, "No meal", IF(Flights[[#This Row],[Length (hr)]]&lt;3.5, "Light meal", "Full meal"))</f>
        <v>Full meal</v>
      </c>
      <c r="T4981" s="1" t="str">
        <f>IF(AND(Flights[[#This Row],[Airline]]="US Airways", Flights[[#This Row],[Meal]]="Full Meal"), "Yes", "No")</f>
        <v>No</v>
      </c>
      <c r="U4981" s="1">
        <v>0.6</v>
      </c>
      <c r="V4981">
        <v>-31</v>
      </c>
      <c r="W4981" s="1" t="str">
        <f>IF(Flights[[#This Row],[Arrival Delay]] = "", "Cancelled", IF(Flights[[#This Row],[Arrival Delay]]&gt;15, "Delayed", "On time"))</f>
        <v>On time</v>
      </c>
      <c r="X4981" t="str">
        <f>IF(Flights[[#This Row],[Status]]&lt;&gt;"Delayed","", IF(Flights[[#This Row],[Arrival Delay]]&gt;120, "Severe", IF(Flights[[#This Row],[Arrival Delay]]&gt;60, "Major", "Moderate")))</f>
        <v/>
      </c>
      <c r="Y4981" t="b">
        <v>0</v>
      </c>
      <c r="AA4981" t="str">
        <f>IF(OR(AND(Flights[[#This Row],[Status]]="Cancelled", Flights[[#This Row],[Cancellation Reason]]="Airline/Carrier"), Flights[[#This Row],[Delay Type]]="Severe"), "Yes", "No")</f>
        <v>No</v>
      </c>
    </row>
    <row r="4982" spans="1:27" x14ac:dyDescent="0.3">
      <c r="A4982" s="3">
        <v>42369</v>
      </c>
      <c r="B4982" s="22">
        <f>WEEKNUM(Flights[[#This Row],[Date]], 1)</f>
        <v>53</v>
      </c>
      <c r="C4982" s="22">
        <f>WEEKDAY(Flights[[#This Row],[Date]],1)</f>
        <v>5</v>
      </c>
      <c r="D4982" t="s">
        <v>765</v>
      </c>
      <c r="E4982" t="s">
        <v>1995</v>
      </c>
      <c r="F4982" t="s">
        <v>0</v>
      </c>
      <c r="G4982" t="s">
        <v>318</v>
      </c>
      <c r="H4982" t="str">
        <f>_xlfn.XLOOKUP(Flights[[#This Row],[Destination]], Airports!$A$2:$A$78, Airports!$D$2:$D$78)</f>
        <v>Oakland</v>
      </c>
      <c r="I4982" t="str" cm="1">
        <f t="array" ref="I4982">_xlfn.XLOOKUP(Flights[[#This Row],[Destination]],_xlfn._TRO_TRAILING( Airports!A:A),_xlfn._TRO_TRAILING( Airports!E:E), "Not found")</f>
        <v>CA</v>
      </c>
      <c r="J4982" s="1">
        <v>0.45833333333333331</v>
      </c>
      <c r="K4982" s="22">
        <f>HOUR(Flights[[#This Row],[Scheduled Departure]])</f>
        <v>11</v>
      </c>
      <c r="L4982" s="1">
        <v>0.47291666666666665</v>
      </c>
      <c r="M4982">
        <f>(L4982-J4982)*24*60</f>
        <v>21.000000000000007</v>
      </c>
      <c r="N4982" s="16">
        <f>Flights[[#This Row],[Length (min)]]/60</f>
        <v>1.1833333333333333</v>
      </c>
      <c r="O4982">
        <v>71</v>
      </c>
      <c r="P4982">
        <v>337</v>
      </c>
      <c r="Q4982" s="18">
        <f>IFERROR(Flights[[#This Row],[Distance]]/Flights[[#This Row],[Length (hr)]], "")</f>
        <v>284.78873239436621</v>
      </c>
      <c r="R4982" s="1">
        <v>0.51041666666666663</v>
      </c>
      <c r="S4982" s="1" t="str">
        <f>IF(Flights[[#This Row],[Length (hr)]]&lt;2, "No meal", IF(Flights[[#This Row],[Length (hr)]]&lt;3.5, "Light meal", "Full meal"))</f>
        <v>No meal</v>
      </c>
      <c r="T4982" s="1" t="str">
        <f>IF(AND(Flights[[#This Row],[Airline]]="US Airways", Flights[[#This Row],[Meal]]="Full Meal"), "Yes", "No")</f>
        <v>No</v>
      </c>
      <c r="U4982" s="1">
        <v>0.52222222222222225</v>
      </c>
      <c r="V4982">
        <v>17</v>
      </c>
      <c r="W4982" s="1" t="str">
        <f>IF(Flights[[#This Row],[Arrival Delay]] = "", "Cancelled", IF(Flights[[#This Row],[Arrival Delay]]&gt;15, "Delayed", "On time"))</f>
        <v>Delayed</v>
      </c>
      <c r="X4982" t="str">
        <f>IF(Flights[[#This Row],[Status]]&lt;&gt;"Delayed","", IF(Flights[[#This Row],[Arrival Delay]]&gt;120, "Severe", IF(Flights[[#This Row],[Arrival Delay]]&gt;60, "Major", "Moderate")))</f>
        <v>Moderate</v>
      </c>
      <c r="Y4982" t="b">
        <v>0</v>
      </c>
      <c r="AA4982" t="str">
        <f>IF(OR(AND(Flights[[#This Row],[Status]]="Cancelled", Flights[[#This Row],[Cancellation Reason]]="Airline/Carrier"), Flights[[#This Row],[Delay Type]]="Severe"), "Yes", "No")</f>
        <v>No</v>
      </c>
    </row>
    <row r="4983" spans="1:27" x14ac:dyDescent="0.3">
      <c r="A4983" s="3">
        <v>42369</v>
      </c>
      <c r="B4983" s="22">
        <f>WEEKNUM(Flights[[#This Row],[Date]], 1)</f>
        <v>53</v>
      </c>
      <c r="C4983" s="22">
        <f>WEEKDAY(Flights[[#This Row],[Date]],1)</f>
        <v>5</v>
      </c>
      <c r="D4983" t="s">
        <v>245</v>
      </c>
      <c r="E4983" t="s">
        <v>1987</v>
      </c>
      <c r="F4983" t="s">
        <v>0</v>
      </c>
      <c r="G4983" t="s">
        <v>13</v>
      </c>
      <c r="H4983" t="str">
        <f>_xlfn.XLOOKUP(Flights[[#This Row],[Destination]], Airports!$A$2:$A$78, Airports!$D$2:$D$78)</f>
        <v>Orlando</v>
      </c>
      <c r="I4983" t="str" cm="1">
        <f t="array" ref="I4983">_xlfn.XLOOKUP(Flights[[#This Row],[Destination]],_xlfn._TRO_TRAILING( Airports!A:A),_xlfn._TRO_TRAILING( Airports!E:E), "Not found")</f>
        <v>FL</v>
      </c>
      <c r="J4983" s="1">
        <v>0.47916666666666669</v>
      </c>
      <c r="K4983" s="22">
        <f>HOUR(Flights[[#This Row],[Scheduled Departure]])</f>
        <v>11</v>
      </c>
      <c r="L4983" s="1">
        <v>0.51944444444444449</v>
      </c>
      <c r="M4983">
        <f>(L4983-J4983)*24*60</f>
        <v>58.000000000000036</v>
      </c>
      <c r="N4983" s="16">
        <f>Flights[[#This Row],[Length (min)]]/60</f>
        <v>4.8666666666666663</v>
      </c>
      <c r="O4983">
        <v>292</v>
      </c>
      <c r="P4983">
        <v>2218</v>
      </c>
      <c r="Q4983" s="18">
        <f>IFERROR(Flights[[#This Row],[Distance]]/Flights[[#This Row],[Length (hr)]], "")</f>
        <v>455.75342465753431</v>
      </c>
      <c r="R4983" s="1">
        <v>0.7993055555555556</v>
      </c>
      <c r="S4983" s="1" t="str">
        <f>IF(Flights[[#This Row],[Length (hr)]]&lt;2, "No meal", IF(Flights[[#This Row],[Length (hr)]]&lt;3.5, "Light meal", "Full meal"))</f>
        <v>Full meal</v>
      </c>
      <c r="T4983" s="1" t="str">
        <f>IF(AND(Flights[[#This Row],[Airline]]="US Airways", Flights[[#This Row],[Meal]]="Full Meal"), "Yes", "No")</f>
        <v>No</v>
      </c>
      <c r="U4983" s="1">
        <v>0.84722222222222221</v>
      </c>
      <c r="V4983">
        <v>69</v>
      </c>
      <c r="W4983" s="1" t="str">
        <f>IF(Flights[[#This Row],[Arrival Delay]] = "", "Cancelled", IF(Flights[[#This Row],[Arrival Delay]]&gt;15, "Delayed", "On time"))</f>
        <v>Delayed</v>
      </c>
      <c r="X4983" t="str">
        <f>IF(Flights[[#This Row],[Status]]&lt;&gt;"Delayed","", IF(Flights[[#This Row],[Arrival Delay]]&gt;120, "Severe", IF(Flights[[#This Row],[Arrival Delay]]&gt;60, "Major", "Moderate")))</f>
        <v>Major</v>
      </c>
      <c r="Y4983" t="b">
        <v>0</v>
      </c>
      <c r="AA4983" t="str">
        <f>IF(OR(AND(Flights[[#This Row],[Status]]="Cancelled", Flights[[#This Row],[Cancellation Reason]]="Airline/Carrier"), Flights[[#This Row],[Delay Type]]="Severe"), "Yes", "No")</f>
        <v>No</v>
      </c>
    </row>
    <row r="4984" spans="1:27" x14ac:dyDescent="0.3">
      <c r="A4984" s="3">
        <v>42369</v>
      </c>
      <c r="B4984" s="22">
        <f>WEEKNUM(Flights[[#This Row],[Date]], 1)</f>
        <v>53</v>
      </c>
      <c r="C4984" s="22">
        <f>WEEKDAY(Flights[[#This Row],[Date]],1)</f>
        <v>5</v>
      </c>
      <c r="D4984" t="s">
        <v>585</v>
      </c>
      <c r="E4984" t="s">
        <v>1996</v>
      </c>
      <c r="F4984" t="s">
        <v>0</v>
      </c>
      <c r="G4984" t="s">
        <v>344</v>
      </c>
      <c r="H4984" t="str">
        <f>_xlfn.XLOOKUP(Flights[[#This Row],[Destination]], Airports!$A$2:$A$78, Airports!$D$2:$D$78)</f>
        <v>Seattle</v>
      </c>
      <c r="I4984" t="str" cm="1">
        <f t="array" ref="I4984">_xlfn.XLOOKUP(Flights[[#This Row],[Destination]],_xlfn._TRO_TRAILING( Airports!A:A),_xlfn._TRO_TRAILING( Airports!E:E), "Not found")</f>
        <v>WA</v>
      </c>
      <c r="J4984" s="1">
        <v>0.60763888888888884</v>
      </c>
      <c r="K4984" s="22">
        <f>HOUR(Flights[[#This Row],[Scheduled Departure]])</f>
        <v>14</v>
      </c>
      <c r="L4984" s="1">
        <v>0.62430555555555556</v>
      </c>
      <c r="M4984">
        <f>(L4984-J4984)*24*60</f>
        <v>24.000000000000075</v>
      </c>
      <c r="N4984" s="16">
        <f>Flights[[#This Row],[Length (min)]]/60</f>
        <v>2.5333333333333332</v>
      </c>
      <c r="O4984">
        <v>152</v>
      </c>
      <c r="P4984">
        <v>954</v>
      </c>
      <c r="Q4984" s="18">
        <f>IFERROR(Flights[[#This Row],[Distance]]/Flights[[#This Row],[Length (hr)]], "")</f>
        <v>376.5789473684211</v>
      </c>
      <c r="R4984" s="1">
        <v>0.71527777777777779</v>
      </c>
      <c r="S4984" s="1" t="str">
        <f>IF(Flights[[#This Row],[Length (hr)]]&lt;2, "No meal", IF(Flights[[#This Row],[Length (hr)]]&lt;3.5, "Light meal", "Full meal"))</f>
        <v>Light meal</v>
      </c>
      <c r="T4984" s="1" t="str">
        <f>IF(AND(Flights[[#This Row],[Airline]]="US Airways", Flights[[#This Row],[Meal]]="Full Meal"), "Yes", "No")</f>
        <v>No</v>
      </c>
      <c r="U4984" s="1">
        <v>0.72986111111111107</v>
      </c>
      <c r="V4984">
        <v>21</v>
      </c>
      <c r="W4984" s="1" t="str">
        <f>IF(Flights[[#This Row],[Arrival Delay]] = "", "Cancelled", IF(Flights[[#This Row],[Arrival Delay]]&gt;15, "Delayed", "On time"))</f>
        <v>Delayed</v>
      </c>
      <c r="X4984" t="str">
        <f>IF(Flights[[#This Row],[Status]]&lt;&gt;"Delayed","", IF(Flights[[#This Row],[Arrival Delay]]&gt;120, "Severe", IF(Flights[[#This Row],[Arrival Delay]]&gt;60, "Major", "Moderate")))</f>
        <v>Moderate</v>
      </c>
      <c r="Y4984" t="b">
        <v>0</v>
      </c>
      <c r="AA4984" t="str">
        <f>IF(OR(AND(Flights[[#This Row],[Status]]="Cancelled", Flights[[#This Row],[Cancellation Reason]]="Airline/Carrier"), Flights[[#This Row],[Delay Type]]="Severe"), "Yes", "No")</f>
        <v>No</v>
      </c>
    </row>
    <row r="4985" spans="1:27" x14ac:dyDescent="0.3">
      <c r="A4985" s="3">
        <v>42369</v>
      </c>
      <c r="B4985" s="22">
        <f>WEEKNUM(Flights[[#This Row],[Date]], 1)</f>
        <v>53</v>
      </c>
      <c r="C4985" s="22">
        <f>WEEKDAY(Flights[[#This Row],[Date]],1)</f>
        <v>5</v>
      </c>
      <c r="D4985" t="s">
        <v>1070</v>
      </c>
      <c r="E4985" t="s">
        <v>1994</v>
      </c>
      <c r="F4985" t="s">
        <v>0</v>
      </c>
      <c r="G4985" t="s">
        <v>9</v>
      </c>
      <c r="H4985" t="str">
        <f>_xlfn.XLOOKUP(Flights[[#This Row],[Destination]], Airports!$A$2:$A$78, Airports!$D$2:$D$78)</f>
        <v>San Francisco</v>
      </c>
      <c r="I4985" t="str" cm="1">
        <f t="array" ref="I4985">_xlfn.XLOOKUP(Flights[[#This Row],[Destination]],_xlfn._TRO_TRAILING( Airports!A:A),_xlfn._TRO_TRAILING( Airports!E:E), "Not found")</f>
        <v>CA</v>
      </c>
      <c r="J4985" s="1">
        <v>0.7270833333333333</v>
      </c>
      <c r="K4985" s="22">
        <f>HOUR(Flights[[#This Row],[Scheduled Departure]])</f>
        <v>17</v>
      </c>
      <c r="L4985" s="1">
        <v>0.75486111111111109</v>
      </c>
      <c r="M4985">
        <f>(L4985-J4985)*24*60</f>
        <v>40.000000000000014</v>
      </c>
      <c r="N4985" s="16">
        <f>Flights[[#This Row],[Length (min)]]/60</f>
        <v>1.25</v>
      </c>
      <c r="O4985">
        <v>75</v>
      </c>
      <c r="P4985">
        <v>337</v>
      </c>
      <c r="Q4985" s="18">
        <f>IFERROR(Flights[[#This Row],[Distance]]/Flights[[#This Row],[Length (hr)]], "")</f>
        <v>269.60000000000002</v>
      </c>
      <c r="R4985" s="1">
        <v>0.7895833333333333</v>
      </c>
      <c r="S4985" s="1" t="str">
        <f>IF(Flights[[#This Row],[Length (hr)]]&lt;2, "No meal", IF(Flights[[#This Row],[Length (hr)]]&lt;3.5, "Light meal", "Full meal"))</f>
        <v>No meal</v>
      </c>
      <c r="T4985" s="1" t="str">
        <f>IF(AND(Flights[[#This Row],[Airline]]="US Airways", Flights[[#This Row],[Meal]]="Full Meal"), "Yes", "No")</f>
        <v>No</v>
      </c>
      <c r="U4985" s="1">
        <v>0.80694444444444446</v>
      </c>
      <c r="V4985">
        <v>25</v>
      </c>
      <c r="W4985" s="1" t="str">
        <f>IF(Flights[[#This Row],[Arrival Delay]] = "", "Cancelled", IF(Flights[[#This Row],[Arrival Delay]]&gt;15, "Delayed", "On time"))</f>
        <v>Delayed</v>
      </c>
      <c r="X4985" t="str">
        <f>IF(Flights[[#This Row],[Status]]&lt;&gt;"Delayed","", IF(Flights[[#This Row],[Arrival Delay]]&gt;120, "Severe", IF(Flights[[#This Row],[Arrival Delay]]&gt;60, "Major", "Moderate")))</f>
        <v>Moderate</v>
      </c>
      <c r="Y4985" t="b">
        <v>0</v>
      </c>
      <c r="AA4985" t="str">
        <f>IF(OR(AND(Flights[[#This Row],[Status]]="Cancelled", Flights[[#This Row],[Cancellation Reason]]="Airline/Carrier"), Flights[[#This Row],[Delay Type]]="Severe"), "Yes", "No")</f>
        <v>No</v>
      </c>
    </row>
    <row r="4986" spans="1:27" x14ac:dyDescent="0.3">
      <c r="A4986" s="3">
        <v>42369</v>
      </c>
      <c r="B4986" s="22">
        <f>WEEKNUM(Flights[[#This Row],[Date]], 1)</f>
        <v>53</v>
      </c>
      <c r="C4986" s="22">
        <f>WEEKDAY(Flights[[#This Row],[Date]],1)</f>
        <v>5</v>
      </c>
      <c r="D4986" t="s">
        <v>651</v>
      </c>
      <c r="E4986" t="s">
        <v>1994</v>
      </c>
      <c r="F4986" t="s">
        <v>0</v>
      </c>
      <c r="G4986" t="s">
        <v>342</v>
      </c>
      <c r="H4986" t="str">
        <f>_xlfn.XLOOKUP(Flights[[#This Row],[Destination]], Airports!$A$2:$A$78, Airports!$D$2:$D$78)</f>
        <v>Santa Barbara</v>
      </c>
      <c r="I4986" t="str" cm="1">
        <f t="array" ref="I4986">_xlfn.XLOOKUP(Flights[[#This Row],[Destination]],_xlfn._TRO_TRAILING( Airports!A:A),_xlfn._TRO_TRAILING( Airports!E:E), "Not found")</f>
        <v>CA</v>
      </c>
      <c r="J4986" s="1">
        <v>0.84791666666666665</v>
      </c>
      <c r="K4986" s="22">
        <f>HOUR(Flights[[#This Row],[Scheduled Departure]])</f>
        <v>20</v>
      </c>
      <c r="L4986" s="1">
        <v>0.84305555555555556</v>
      </c>
      <c r="M4986">
        <f>(L4986-J4986)*24*60</f>
        <v>-6.9999999999999751</v>
      </c>
      <c r="N4986" s="16">
        <f>Flights[[#This Row],[Length (min)]]/60</f>
        <v>0.6</v>
      </c>
      <c r="O4986">
        <v>36</v>
      </c>
      <c r="P4986">
        <v>89</v>
      </c>
      <c r="Q4986" s="18">
        <f>IFERROR(Flights[[#This Row],[Distance]]/Flights[[#This Row],[Length (hr)]], "")</f>
        <v>148.33333333333334</v>
      </c>
      <c r="R4986" s="1">
        <v>0.87986111111111109</v>
      </c>
      <c r="S4986" s="1" t="str">
        <f>IF(Flights[[#This Row],[Length (hr)]]&lt;2, "No meal", IF(Flights[[#This Row],[Length (hr)]]&lt;3.5, "Light meal", "Full meal"))</f>
        <v>No meal</v>
      </c>
      <c r="T4986" s="1" t="str">
        <f>IF(AND(Flights[[#This Row],[Airline]]="US Airways", Flights[[#This Row],[Meal]]="Full Meal"), "Yes", "No")</f>
        <v>No</v>
      </c>
      <c r="U4986" s="1">
        <v>0.86805555555555558</v>
      </c>
      <c r="V4986">
        <v>-17</v>
      </c>
      <c r="W4986" s="1" t="str">
        <f>IF(Flights[[#This Row],[Arrival Delay]] = "", "Cancelled", IF(Flights[[#This Row],[Arrival Delay]]&gt;15, "Delayed", "On time"))</f>
        <v>On time</v>
      </c>
      <c r="X4986" t="str">
        <f>IF(Flights[[#This Row],[Status]]&lt;&gt;"Delayed","", IF(Flights[[#This Row],[Arrival Delay]]&gt;120, "Severe", IF(Flights[[#This Row],[Arrival Delay]]&gt;60, "Major", "Moderate")))</f>
        <v/>
      </c>
      <c r="Y4986" t="b">
        <v>0</v>
      </c>
      <c r="AA4986" t="str">
        <f>IF(OR(AND(Flights[[#This Row],[Status]]="Cancelled", Flights[[#This Row],[Cancellation Reason]]="Airline/Carrier"), Flights[[#This Row],[Delay Type]]="Severe"), "Yes", "No")</f>
        <v>No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B6B4A-2131-4928-8F60-53FB764C0342}">
  <dimension ref="B2:S24"/>
  <sheetViews>
    <sheetView workbookViewId="0">
      <selection activeCell="O5" sqref="O5"/>
    </sheetView>
  </sheetViews>
  <sheetFormatPr defaultRowHeight="14.4" x14ac:dyDescent="0.3"/>
  <cols>
    <col min="2" max="2" width="19.33203125" bestFit="1" customWidth="1"/>
    <col min="3" max="3" width="5.5546875" bestFit="1" customWidth="1"/>
    <col min="4" max="4" width="8.21875" bestFit="1" customWidth="1"/>
    <col min="5" max="5" width="8.109375" bestFit="1" customWidth="1"/>
    <col min="6" max="6" width="9.77734375" bestFit="1" customWidth="1"/>
    <col min="7" max="7" width="11.77734375" bestFit="1" customWidth="1"/>
    <col min="8" max="8" width="8.21875" bestFit="1" customWidth="1"/>
    <col min="9" max="9" width="8.109375" bestFit="1" customWidth="1"/>
    <col min="10" max="10" width="9.77734375" bestFit="1" customWidth="1"/>
    <col min="12" max="12" width="15.21875" bestFit="1" customWidth="1"/>
    <col min="13" max="13" width="5" bestFit="1" customWidth="1"/>
    <col min="15" max="15" width="15.21875" bestFit="1" customWidth="1"/>
    <col min="16" max="16" width="9.109375" bestFit="1" customWidth="1"/>
    <col min="17" max="17" width="7.44140625" bestFit="1" customWidth="1"/>
    <col min="18" max="18" width="7.21875" bestFit="1" customWidth="1"/>
    <col min="19" max="19" width="5" bestFit="1" customWidth="1"/>
  </cols>
  <sheetData>
    <row r="2" spans="2:19" x14ac:dyDescent="0.3">
      <c r="B2" s="17" t="s">
        <v>2495</v>
      </c>
      <c r="C2" s="15">
        <f>COUNTA(Flights[Flight])</f>
        <v>4985</v>
      </c>
    </row>
    <row r="3" spans="2:19" x14ac:dyDescent="0.3">
      <c r="B3" s="17" t="s">
        <v>2506</v>
      </c>
      <c r="C3" s="15">
        <f>COUNTIF(Flights[Status], "Delayed")</f>
        <v>975</v>
      </c>
    </row>
    <row r="4" spans="2:19" x14ac:dyDescent="0.3">
      <c r="B4" s="17" t="s">
        <v>2507</v>
      </c>
      <c r="C4" s="15">
        <f>AVERAGEIFS(Flights[Arrival Delay], Flights[Status], "Delayed")</f>
        <v>51.867692307692309</v>
      </c>
    </row>
    <row r="5" spans="2:19" x14ac:dyDescent="0.3">
      <c r="B5" s="17" t="s">
        <v>2508</v>
      </c>
      <c r="C5" s="15">
        <f>_xlfn.MAXIFS(Flights[Arrival Delay], Flights[Status], "Delayed")</f>
        <v>770</v>
      </c>
    </row>
    <row r="6" spans="2:19" x14ac:dyDescent="0.3">
      <c r="B6" s="17" t="s">
        <v>2496</v>
      </c>
      <c r="C6" s="15">
        <f>COUNTA(Flights[Cancellation Reason])</f>
        <v>53</v>
      </c>
    </row>
    <row r="7" spans="2:19" x14ac:dyDescent="0.3">
      <c r="B7" s="17" t="s">
        <v>2497</v>
      </c>
      <c r="C7" s="15">
        <f>COUNTBLANK(Flights[Cancellation Reason])</f>
        <v>4932</v>
      </c>
    </row>
    <row r="8" spans="2:19" x14ac:dyDescent="0.3">
      <c r="B8" s="17" t="s">
        <v>2498</v>
      </c>
      <c r="C8">
        <f>COUNTA(_xlfn.UNIQUE(Flights[Destination]))</f>
        <v>76</v>
      </c>
    </row>
    <row r="9" spans="2:19" x14ac:dyDescent="0.3">
      <c r="B9" s="17"/>
    </row>
    <row r="10" spans="2:19" x14ac:dyDescent="0.3">
      <c r="B10" s="19" t="s">
        <v>2499</v>
      </c>
      <c r="C10" s="19">
        <f>COUNTA(_xlfn.UNIQUE(Flights[Airline]))</f>
        <v>12</v>
      </c>
      <c r="D10" s="19" t="s">
        <v>2509</v>
      </c>
      <c r="E10" s="19" t="s">
        <v>2510</v>
      </c>
      <c r="F10" s="19" t="s">
        <v>2488</v>
      </c>
      <c r="G10" s="19" t="s">
        <v>2511</v>
      </c>
      <c r="H10" s="19" t="s">
        <v>2509</v>
      </c>
      <c r="I10" s="19" t="s">
        <v>2510</v>
      </c>
      <c r="J10" s="19" t="s">
        <v>2488</v>
      </c>
      <c r="L10" s="19" t="s">
        <v>2512</v>
      </c>
      <c r="O10" s="19" t="s">
        <v>2513</v>
      </c>
    </row>
    <row r="11" spans="2:19" x14ac:dyDescent="0.3">
      <c r="B11" t="str" cm="1">
        <f t="array" ref="B11:B22">_xlfn._xlws.SORT(_xlfn.UNIQUE(Flights[Airline]))</f>
        <v>Alaska Airlines</v>
      </c>
      <c r="C11" cm="1">
        <f t="array" ref="C11:C22">COUNTIFS(Flights[Airline],_xlfn.ANCHORARRAY( B11))</f>
        <v>235</v>
      </c>
      <c r="D11" cm="1">
        <f t="array" ref="D11:F22">COUNTIFS(Flights[Airline],_xlfn.ANCHORARRAY( B11), Flights[Status], D10:F10)</f>
        <v>215</v>
      </c>
      <c r="E11">
        <v>19</v>
      </c>
      <c r="F11">
        <v>1</v>
      </c>
      <c r="H11" s="20" cm="1">
        <f t="array" ref="H11:J22">COUNTIFS(Flights[Airline],_xlfn.ANCHORARRAY( B11), Flights[Status], H10:J10)/_xlfn.ANCHORARRAY(C11)</f>
        <v>0.91489361702127658</v>
      </c>
      <c r="I11" s="20">
        <v>8.085106382978724E-2</v>
      </c>
      <c r="J11" s="20">
        <v>4.2553191489361703E-3</v>
      </c>
      <c r="L11" t="str" cm="1">
        <f t="array" ref="L11:M23">_xlfn.GROUPBY(Flights[Airline], Flights[Flight], _xleta.COUNTA,,,-2)</f>
        <v>Southwest</v>
      </c>
      <c r="M11">
        <v>971</v>
      </c>
      <c r="O11" t="str" cm="1">
        <f t="array" ref="O11:S24">_xlfn.PIVOTBY(Flights[Airline], Flights[Status], Flights[Flight], _xleta.COUNTA,,,-2,,1)</f>
        <v/>
      </c>
      <c r="P11" t="str">
        <v>Cancelled</v>
      </c>
      <c r="Q11" t="str">
        <v>Delayed</v>
      </c>
      <c r="R11" t="str">
        <v>On time</v>
      </c>
      <c r="S11" t="str">
        <v>Total</v>
      </c>
    </row>
    <row r="12" spans="2:19" x14ac:dyDescent="0.3">
      <c r="B12" t="str">
        <v>American Airlines</v>
      </c>
      <c r="C12">
        <v>839</v>
      </c>
      <c r="D12">
        <v>705</v>
      </c>
      <c r="E12">
        <v>128</v>
      </c>
      <c r="F12">
        <v>6</v>
      </c>
      <c r="H12" s="20">
        <v>0.84028605482717522</v>
      </c>
      <c r="I12" s="20">
        <v>0.15256257449344457</v>
      </c>
      <c r="J12" s="20">
        <v>7.1513706793802142E-3</v>
      </c>
      <c r="L12" t="str">
        <v>Skywest</v>
      </c>
      <c r="M12">
        <v>874</v>
      </c>
      <c r="O12" t="str">
        <v>Southwest</v>
      </c>
      <c r="P12">
        <v>18</v>
      </c>
      <c r="Q12">
        <v>241</v>
      </c>
      <c r="R12">
        <v>712</v>
      </c>
      <c r="S12">
        <v>971</v>
      </c>
    </row>
    <row r="13" spans="2:19" x14ac:dyDescent="0.3">
      <c r="B13" t="str">
        <v>Delta</v>
      </c>
      <c r="C13">
        <v>654</v>
      </c>
      <c r="D13">
        <v>553</v>
      </c>
      <c r="E13">
        <v>100</v>
      </c>
      <c r="F13">
        <v>1</v>
      </c>
      <c r="H13" s="20">
        <v>0.84556574923547401</v>
      </c>
      <c r="I13" s="20">
        <v>0.1529051987767584</v>
      </c>
      <c r="J13" s="20">
        <v>1.5290519877675841E-3</v>
      </c>
      <c r="L13" t="str">
        <v>American Airlines</v>
      </c>
      <c r="M13">
        <v>839</v>
      </c>
      <c r="O13" t="str">
        <v>Skywest</v>
      </c>
      <c r="P13">
        <v>15</v>
      </c>
      <c r="Q13">
        <v>192</v>
      </c>
      <c r="R13">
        <v>667</v>
      </c>
      <c r="S13">
        <v>874</v>
      </c>
    </row>
    <row r="14" spans="2:19" x14ac:dyDescent="0.3">
      <c r="B14" t="str">
        <v>Frontier</v>
      </c>
      <c r="C14">
        <v>41</v>
      </c>
      <c r="D14">
        <v>31</v>
      </c>
      <c r="E14">
        <v>10</v>
      </c>
      <c r="F14">
        <v>0</v>
      </c>
      <c r="H14" s="20">
        <v>0.75609756097560976</v>
      </c>
      <c r="I14" s="20">
        <v>0.24390243902439024</v>
      </c>
      <c r="J14" s="20">
        <v>0</v>
      </c>
      <c r="L14" t="str">
        <v>United</v>
      </c>
      <c r="M14">
        <v>703</v>
      </c>
      <c r="O14" t="str">
        <v>American Airlines</v>
      </c>
      <c r="P14">
        <v>6</v>
      </c>
      <c r="Q14">
        <v>128</v>
      </c>
      <c r="R14">
        <v>705</v>
      </c>
      <c r="S14">
        <v>839</v>
      </c>
    </row>
    <row r="15" spans="2:19" x14ac:dyDescent="0.3">
      <c r="B15" t="str">
        <v>Hawaiian</v>
      </c>
      <c r="C15">
        <v>38</v>
      </c>
      <c r="D15">
        <v>28</v>
      </c>
      <c r="E15">
        <v>9</v>
      </c>
      <c r="F15">
        <v>1</v>
      </c>
      <c r="H15" s="20">
        <v>0.73684210526315785</v>
      </c>
      <c r="I15" s="20">
        <v>0.23684210526315788</v>
      </c>
      <c r="J15" s="20">
        <v>2.6315789473684209E-2</v>
      </c>
      <c r="L15" t="str">
        <v>Delta</v>
      </c>
      <c r="M15">
        <v>654</v>
      </c>
      <c r="O15" t="str">
        <v>United</v>
      </c>
      <c r="P15">
        <v>8</v>
      </c>
      <c r="Q15">
        <v>138</v>
      </c>
      <c r="R15">
        <v>557</v>
      </c>
      <c r="S15">
        <v>703</v>
      </c>
    </row>
    <row r="16" spans="2:19" x14ac:dyDescent="0.3">
      <c r="B16" t="str">
        <v>JetBlue</v>
      </c>
      <c r="C16">
        <v>108</v>
      </c>
      <c r="D16">
        <v>86</v>
      </c>
      <c r="E16">
        <v>22</v>
      </c>
      <c r="F16">
        <v>0</v>
      </c>
      <c r="H16" s="20">
        <v>0.79629629629629628</v>
      </c>
      <c r="I16" s="20">
        <v>0.20370370370370369</v>
      </c>
      <c r="J16" s="20">
        <v>0</v>
      </c>
      <c r="L16" t="str">
        <v>Virgin America</v>
      </c>
      <c r="M16">
        <v>300</v>
      </c>
      <c r="O16" t="str">
        <v>Delta</v>
      </c>
      <c r="P16">
        <v>1</v>
      </c>
      <c r="Q16">
        <v>100</v>
      </c>
      <c r="R16">
        <v>553</v>
      </c>
      <c r="S16">
        <v>654</v>
      </c>
    </row>
    <row r="17" spans="2:19" x14ac:dyDescent="0.3">
      <c r="B17" t="str">
        <v>Skywest</v>
      </c>
      <c r="C17">
        <v>874</v>
      </c>
      <c r="D17">
        <v>667</v>
      </c>
      <c r="E17">
        <v>192</v>
      </c>
      <c r="F17">
        <v>15</v>
      </c>
      <c r="H17" s="20">
        <v>0.76315789473684215</v>
      </c>
      <c r="I17" s="20">
        <v>0.21967963386727687</v>
      </c>
      <c r="J17" s="20">
        <v>1.7162471395881007E-2</v>
      </c>
      <c r="L17" t="str">
        <v>Alaska Airlines</v>
      </c>
      <c r="M17">
        <v>235</v>
      </c>
      <c r="O17" t="str">
        <v>Virgin America</v>
      </c>
      <c r="P17">
        <v>1</v>
      </c>
      <c r="Q17">
        <v>60</v>
      </c>
      <c r="R17">
        <v>239</v>
      </c>
      <c r="S17">
        <v>300</v>
      </c>
    </row>
    <row r="18" spans="2:19" x14ac:dyDescent="0.3">
      <c r="B18" t="str">
        <v>Southwest</v>
      </c>
      <c r="C18">
        <v>971</v>
      </c>
      <c r="D18">
        <v>712</v>
      </c>
      <c r="E18">
        <v>241</v>
      </c>
      <c r="F18">
        <v>18</v>
      </c>
      <c r="H18" s="20">
        <v>0.73326467559217301</v>
      </c>
      <c r="I18" s="20">
        <v>0.2481977342945417</v>
      </c>
      <c r="J18" s="20">
        <v>1.8537590113285273E-2</v>
      </c>
      <c r="L18" t="str">
        <v>Spirit</v>
      </c>
      <c r="M18">
        <v>120</v>
      </c>
      <c r="O18" t="str">
        <v>Alaska Airlines</v>
      </c>
      <c r="P18">
        <v>1</v>
      </c>
      <c r="Q18">
        <v>19</v>
      </c>
      <c r="R18">
        <v>215</v>
      </c>
      <c r="S18">
        <v>235</v>
      </c>
    </row>
    <row r="19" spans="2:19" x14ac:dyDescent="0.3">
      <c r="B19" t="str">
        <v>Spirit</v>
      </c>
      <c r="C19">
        <v>120</v>
      </c>
      <c r="D19">
        <v>80</v>
      </c>
      <c r="E19">
        <v>39</v>
      </c>
      <c r="F19">
        <v>1</v>
      </c>
      <c r="H19" s="20">
        <v>0.66666666666666663</v>
      </c>
      <c r="I19" s="20">
        <v>0.32500000000000001</v>
      </c>
      <c r="J19" s="20">
        <v>8.3333333333333332E-3</v>
      </c>
      <c r="L19" t="str">
        <v>JetBlue</v>
      </c>
      <c r="M19">
        <v>108</v>
      </c>
      <c r="O19" t="str">
        <v>Spirit</v>
      </c>
      <c r="P19">
        <v>1</v>
      </c>
      <c r="Q19">
        <v>39</v>
      </c>
      <c r="R19">
        <v>80</v>
      </c>
      <c r="S19">
        <v>120</v>
      </c>
    </row>
    <row r="20" spans="2:19" x14ac:dyDescent="0.3">
      <c r="B20" t="str">
        <v>United</v>
      </c>
      <c r="C20">
        <v>703</v>
      </c>
      <c r="D20">
        <v>557</v>
      </c>
      <c r="E20">
        <v>138</v>
      </c>
      <c r="F20">
        <v>8</v>
      </c>
      <c r="H20" s="20">
        <v>0.79231863442389761</v>
      </c>
      <c r="I20" s="20">
        <v>0.19630156472261737</v>
      </c>
      <c r="J20" s="20">
        <v>1.1379800853485065E-2</v>
      </c>
      <c r="L20" t="str">
        <v>US Airways</v>
      </c>
      <c r="M20">
        <v>102</v>
      </c>
      <c r="O20" t="str">
        <v>JetBlue</v>
      </c>
      <c r="P20" t="str">
        <v/>
      </c>
      <c r="Q20">
        <v>22</v>
      </c>
      <c r="R20">
        <v>86</v>
      </c>
      <c r="S20">
        <v>108</v>
      </c>
    </row>
    <row r="21" spans="2:19" x14ac:dyDescent="0.3">
      <c r="B21" t="str">
        <v>US Airways</v>
      </c>
      <c r="C21">
        <v>102</v>
      </c>
      <c r="D21">
        <v>84</v>
      </c>
      <c r="E21">
        <v>17</v>
      </c>
      <c r="F21">
        <v>1</v>
      </c>
      <c r="H21" s="20">
        <v>0.82352941176470584</v>
      </c>
      <c r="I21" s="20">
        <v>0.16666666666666666</v>
      </c>
      <c r="J21" s="20">
        <v>9.8039215686274508E-3</v>
      </c>
      <c r="L21" t="str">
        <v>Frontier</v>
      </c>
      <c r="M21">
        <v>41</v>
      </c>
      <c r="O21" t="str">
        <v>US Airways</v>
      </c>
      <c r="P21">
        <v>1</v>
      </c>
      <c r="Q21">
        <v>17</v>
      </c>
      <c r="R21">
        <v>84</v>
      </c>
      <c r="S21">
        <v>102</v>
      </c>
    </row>
    <row r="22" spans="2:19" x14ac:dyDescent="0.3">
      <c r="B22" t="str">
        <v>Virgin America</v>
      </c>
      <c r="C22">
        <v>300</v>
      </c>
      <c r="D22">
        <v>239</v>
      </c>
      <c r="E22">
        <v>60</v>
      </c>
      <c r="F22">
        <v>1</v>
      </c>
      <c r="H22" s="20">
        <v>0.79666666666666663</v>
      </c>
      <c r="I22" s="20">
        <v>0.2</v>
      </c>
      <c r="J22" s="20">
        <v>3.3333333333333335E-3</v>
      </c>
      <c r="L22" t="str">
        <v>Hawaiian</v>
      </c>
      <c r="M22">
        <v>38</v>
      </c>
      <c r="O22" t="str">
        <v>Frontier</v>
      </c>
      <c r="P22" t="str">
        <v/>
      </c>
      <c r="Q22">
        <v>10</v>
      </c>
      <c r="R22">
        <v>31</v>
      </c>
      <c r="S22">
        <v>41</v>
      </c>
    </row>
    <row r="23" spans="2:19" x14ac:dyDescent="0.3">
      <c r="L23" t="str">
        <v>Total</v>
      </c>
      <c r="M23">
        <v>4985</v>
      </c>
      <c r="O23" t="str">
        <v>Hawaiian</v>
      </c>
      <c r="P23">
        <v>1</v>
      </c>
      <c r="Q23">
        <v>9</v>
      </c>
      <c r="R23">
        <v>28</v>
      </c>
      <c r="S23">
        <v>38</v>
      </c>
    </row>
    <row r="24" spans="2:19" x14ac:dyDescent="0.3">
      <c r="O24" t="str">
        <v>Total</v>
      </c>
      <c r="P24">
        <v>53</v>
      </c>
      <c r="Q24">
        <v>975</v>
      </c>
      <c r="R24">
        <v>3957</v>
      </c>
      <c r="S24">
        <v>4985</v>
      </c>
    </row>
  </sheetData>
  <conditionalFormatting sqref="C11:C22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{085118D3-B047-4233-8770-67DB5A03FA23}</x14:id>
        </ext>
      </extLst>
    </cfRule>
  </conditionalFormatting>
  <conditionalFormatting sqref="H11:H22">
    <cfRule type="colorScale" priority="1">
      <colorScale>
        <cfvo type="min"/>
        <cfvo type="max"/>
        <color rgb="FFFCFCFF"/>
        <color rgb="FF63BE7B"/>
      </colorScale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{5BF9BD3D-C18F-436B-8ABC-7B4559B6B327}</x14:id>
        </ext>
      </extLst>
    </cfRule>
  </conditionalFormatting>
  <conditionalFormatting sqref="I11:I22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{E6459077-0D58-43D2-B62D-15010F919AD6}</x14:id>
        </ext>
      </extLst>
    </cfRule>
  </conditionalFormatting>
  <conditionalFormatting sqref="I11:I23">
    <cfRule type="colorScale" priority="2">
      <colorScale>
        <cfvo type="min"/>
        <cfvo type="max"/>
        <color rgb="FFFCFCFF"/>
        <color rgb="FFF8696B"/>
      </colorScale>
    </cfRule>
  </conditionalFormatting>
  <conditionalFormatting sqref="J11:J22">
    <cfRule type="colorScale" priority="3">
      <colorScale>
        <cfvo type="min"/>
        <cfvo type="max"/>
        <color rgb="FFFFEF9C"/>
        <color rgb="FF63BE7B"/>
      </colorScale>
    </cfRule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{2FFBBF80-3D1D-4C2A-BBB6-2C3F8457BAF3}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5118D3-B047-4233-8770-67DB5A03FA2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C11:C22</xm:sqref>
        </x14:conditionalFormatting>
        <x14:conditionalFormatting xmlns:xm="http://schemas.microsoft.com/office/excel/2006/main">
          <x14:cfRule type="dataBar" id="{5BF9BD3D-C18F-436B-8ABC-7B4559B6B3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H11:H22</xm:sqref>
        </x14:conditionalFormatting>
        <x14:conditionalFormatting xmlns:xm="http://schemas.microsoft.com/office/excel/2006/main">
          <x14:cfRule type="dataBar" id="{E6459077-0D58-43D2-B62D-15010F919AD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I11:I22</xm:sqref>
        </x14:conditionalFormatting>
        <x14:conditionalFormatting xmlns:xm="http://schemas.microsoft.com/office/excel/2006/main">
          <x14:cfRule type="dataBar" id="{2FFBBF80-3D1D-4C2A-BBB6-2C3F8457BAF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J11:J22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DA6AA-A43F-4695-8110-E3343A7AD34F}">
  <dimension ref="A1:P77"/>
  <sheetViews>
    <sheetView topLeftCell="D1" workbookViewId="0">
      <selection activeCell="P5" sqref="P5"/>
    </sheetView>
  </sheetViews>
  <sheetFormatPr defaultRowHeight="14.4" x14ac:dyDescent="0.3"/>
  <cols>
    <col min="1" max="1" width="11.21875" customWidth="1"/>
    <col min="2" max="2" width="46.5546875" bestFit="1" customWidth="1"/>
    <col min="3" max="3" width="32.44140625" bestFit="1" customWidth="1"/>
    <col min="4" max="4" width="16.33203125" bestFit="1" customWidth="1"/>
    <col min="5" max="5" width="9.44140625" bestFit="1" customWidth="1"/>
    <col min="6" max="6" width="10.21875" customWidth="1"/>
    <col min="7" max="7" width="48.5546875" bestFit="1" customWidth="1"/>
    <col min="8" max="8" width="20.6640625" style="22" customWidth="1"/>
    <col min="9" max="9" width="12.33203125" bestFit="1" customWidth="1"/>
    <col min="10" max="10" width="21.5546875" bestFit="1" customWidth="1"/>
    <col min="11" max="11" width="12" bestFit="1" customWidth="1"/>
    <col min="12" max="12" width="11.6640625" bestFit="1" customWidth="1"/>
    <col min="16" max="16" width="16.109375" bestFit="1" customWidth="1"/>
  </cols>
  <sheetData>
    <row r="1" spans="1:16" x14ac:dyDescent="0.3">
      <c r="A1" s="4" t="s">
        <v>2012</v>
      </c>
      <c r="B1" s="4" t="s">
        <v>2013</v>
      </c>
      <c r="C1" s="4" t="s">
        <v>2014</v>
      </c>
      <c r="D1" s="4" t="s">
        <v>2161</v>
      </c>
      <c r="E1" s="4" t="s">
        <v>2162</v>
      </c>
      <c r="F1" s="4" t="s">
        <v>2282</v>
      </c>
      <c r="G1" s="4" t="s">
        <v>2524</v>
      </c>
      <c r="H1" s="4" t="s">
        <v>2283</v>
      </c>
      <c r="I1" s="23" t="s">
        <v>2520</v>
      </c>
      <c r="J1" s="23" t="s">
        <v>2522</v>
      </c>
      <c r="K1" s="23" t="s">
        <v>2523</v>
      </c>
      <c r="L1" s="4" t="s">
        <v>2408</v>
      </c>
      <c r="M1" s="4" t="s">
        <v>2285</v>
      </c>
      <c r="N1" s="4" t="s">
        <v>2286</v>
      </c>
      <c r="O1" s="4" t="s">
        <v>2521</v>
      </c>
      <c r="P1" s="4" t="s">
        <v>2516</v>
      </c>
    </row>
    <row r="2" spans="1:16" x14ac:dyDescent="0.3">
      <c r="A2" t="s">
        <v>246</v>
      </c>
      <c r="B2" t="s">
        <v>247</v>
      </c>
      <c r="C2" t="s">
        <v>2023</v>
      </c>
      <c r="D2" t="s">
        <v>2024</v>
      </c>
      <c r="E2" t="s">
        <v>2163</v>
      </c>
      <c r="F2" t="s">
        <v>2164</v>
      </c>
      <c r="G2" t="str">
        <f>_xlfn.TEXTJOIN(", ", TRUE, Airports[[#This Row],[Address]:[Zip Code]])</f>
        <v>2200 Sunport Blvd SE, Albuquerque, NM, 87106</v>
      </c>
      <c r="H2">
        <v>1939</v>
      </c>
      <c r="I2" s="22">
        <f ca="1">YEAR(TODAY())-Airports[[#This Row],[Year Opened]]</f>
        <v>87</v>
      </c>
      <c r="J2" s="22" t="str">
        <f>_xlfn.TEXTBEFORE(Airports[[#This Row],[Contact Email]], "@")</f>
        <v>e.rogers</v>
      </c>
      <c r="K2" s="22" t="str">
        <f>_xlfn.TEXTBEFORE(_xlfn.TEXTAFTER(Airports[[#This Row],[Contact Email]], "@"), ".")</f>
        <v>abqairport</v>
      </c>
      <c r="L2" t="s">
        <v>2409</v>
      </c>
      <c r="M2" t="s">
        <v>2287</v>
      </c>
      <c r="N2" t="s">
        <v>2350</v>
      </c>
      <c r="O2" t="str">
        <f>Airports[[#This Row],[First Name]]&amp;" "&amp;LEFT(TRIM(PROPER(Airports[[#This Row],[Last Name]])))</f>
        <v>Emily R</v>
      </c>
      <c r="P2" t="s">
        <v>2525</v>
      </c>
    </row>
    <row r="3" spans="1:16" x14ac:dyDescent="0.3">
      <c r="A3" t="s">
        <v>248</v>
      </c>
      <c r="B3" t="s">
        <v>249</v>
      </c>
      <c r="C3" t="s">
        <v>2025</v>
      </c>
      <c r="D3" t="s">
        <v>2026</v>
      </c>
      <c r="E3" t="s">
        <v>2165</v>
      </c>
      <c r="F3" t="s">
        <v>2166</v>
      </c>
      <c r="G3" t="str">
        <f>_xlfn.TEXTJOIN(", ", TRUE, Airports[[#This Row],[Address]:[Zip Code]])</f>
        <v>5000 W International Airport Rd, Anchorage, AK, 99502</v>
      </c>
      <c r="H3">
        <v>1951</v>
      </c>
      <c r="I3" s="22">
        <f ca="1">YEAR(TODAY())-Airports[[#This Row],[Year Opened]]</f>
        <v>75</v>
      </c>
      <c r="J3" s="22" t="str">
        <f>_xlfn.TEXTBEFORE(Airports[[#This Row],[Contact Email]], "@")</f>
        <v>sprice</v>
      </c>
      <c r="K3" s="22" t="str">
        <f>_xlfn.TEXTBEFORE(_xlfn.TEXTAFTER(Airports[[#This Row],[Contact Email]], "@"), ".")</f>
        <v>ancairport</v>
      </c>
      <c r="L3" t="s">
        <v>2410</v>
      </c>
      <c r="M3" t="s">
        <v>2288</v>
      </c>
      <c r="N3" t="s">
        <v>2351</v>
      </c>
      <c r="O3" t="str">
        <f>Airports[[#This Row],[First Name]]&amp;" "&amp;LEFT(TRIM(PROPER(Airports[[#This Row],[Last Name]])))</f>
        <v>Steven P</v>
      </c>
      <c r="P3" t="s">
        <v>2527</v>
      </c>
    </row>
    <row r="4" spans="1:16" x14ac:dyDescent="0.3">
      <c r="A4" t="s">
        <v>250</v>
      </c>
      <c r="B4" t="s">
        <v>251</v>
      </c>
      <c r="C4" t="s">
        <v>2027</v>
      </c>
      <c r="D4" t="s">
        <v>2028</v>
      </c>
      <c r="E4" t="s">
        <v>2167</v>
      </c>
      <c r="F4" t="s">
        <v>2168</v>
      </c>
      <c r="G4" t="str">
        <f>_xlfn.TEXTJOIN(", ", TRUE, Airports[[#This Row],[Address]:[Zip Code]])</f>
        <v>233 E Airport Rd, Aspen, CO, 81611</v>
      </c>
      <c r="H4">
        <v>1946</v>
      </c>
      <c r="I4" s="22">
        <f ca="1">YEAR(TODAY())-Airports[[#This Row],[Year Opened]]</f>
        <v>80</v>
      </c>
      <c r="J4" s="22" t="str">
        <f>_xlfn.TEXTBEFORE(Airports[[#This Row],[Contact Email]], "@")</f>
        <v>megan.ward</v>
      </c>
      <c r="K4" s="22" t="str">
        <f>_xlfn.TEXTBEFORE(_xlfn.TEXTAFTER(Airports[[#This Row],[Contact Email]], "@"), ".")</f>
        <v>aspenairport</v>
      </c>
      <c r="L4" t="s">
        <v>2284</v>
      </c>
      <c r="M4" t="s">
        <v>2289</v>
      </c>
      <c r="N4" t="s">
        <v>2352</v>
      </c>
      <c r="O4" t="str">
        <f>Airports[[#This Row],[First Name]]&amp;" "&amp;LEFT(TRIM(PROPER(Airports[[#This Row],[Last Name]])))</f>
        <v>Megan W</v>
      </c>
      <c r="P4" t="s">
        <v>2528</v>
      </c>
    </row>
    <row r="5" spans="1:16" x14ac:dyDescent="0.3">
      <c r="A5" t="s">
        <v>26</v>
      </c>
      <c r="B5" t="s">
        <v>252</v>
      </c>
      <c r="C5" t="s">
        <v>2029</v>
      </c>
      <c r="D5" t="s">
        <v>2030</v>
      </c>
      <c r="E5" t="s">
        <v>2169</v>
      </c>
      <c r="F5" t="s">
        <v>2170</v>
      </c>
      <c r="G5" t="str">
        <f>_xlfn.TEXTJOIN(", ", TRUE, Airports[[#This Row],[Address]:[Zip Code]])</f>
        <v>6000 N Terminal Pkwy, Atlanta, GA, 30320</v>
      </c>
      <c r="H5">
        <v>1925</v>
      </c>
      <c r="I5" s="22">
        <f ca="1">YEAR(TODAY())-Airports[[#This Row],[Year Opened]]</f>
        <v>101</v>
      </c>
      <c r="J5" s="22" t="str">
        <f>_xlfn.TEXTBEFORE(Airports[[#This Row],[Contact Email]], "@")</f>
        <v>cbaker</v>
      </c>
      <c r="K5" s="22" t="str">
        <f>_xlfn.TEXTBEFORE(_xlfn.TEXTAFTER(Airports[[#This Row],[Contact Email]], "@"), ".")</f>
        <v>atlairport</v>
      </c>
      <c r="L5" t="s">
        <v>2436</v>
      </c>
      <c r="M5" t="s">
        <v>2290</v>
      </c>
      <c r="N5" t="s">
        <v>2353</v>
      </c>
      <c r="O5" t="str">
        <f>Airports[[#This Row],[First Name]]&amp;" "&amp;LEFT(TRIM(PROPER(Airports[[#This Row],[Last Name]])))</f>
        <v>Charles B</v>
      </c>
      <c r="P5" t="s">
        <v>2529</v>
      </c>
    </row>
    <row r="6" spans="1:16" x14ac:dyDescent="0.3">
      <c r="A6" t="s">
        <v>7</v>
      </c>
      <c r="B6" t="s">
        <v>253</v>
      </c>
      <c r="C6" t="s">
        <v>2031</v>
      </c>
      <c r="D6" t="s">
        <v>2032</v>
      </c>
      <c r="E6" t="s">
        <v>2171</v>
      </c>
      <c r="F6" t="s">
        <v>2172</v>
      </c>
      <c r="G6" t="str">
        <f>_xlfn.TEXTJOIN(", ", TRUE, Airports[[#This Row],[Address]:[Zip Code]])</f>
        <v>3600 Presidential Blvd, Austin, TX, 78719</v>
      </c>
      <c r="H6">
        <v>1999</v>
      </c>
      <c r="I6" s="22">
        <f ca="1">YEAR(TODAY())-Airports[[#This Row],[Year Opened]]</f>
        <v>27</v>
      </c>
      <c r="J6" s="22" t="str">
        <f>_xlfn.TEXTBEFORE(Airports[[#This Row],[Contact Email]], "@")</f>
        <v>jedwards</v>
      </c>
      <c r="K6" s="22" t="str">
        <f>_xlfn.TEXTBEFORE(_xlfn.TEXTAFTER(Airports[[#This Row],[Contact Email]], "@"), ".")</f>
        <v>austinairport</v>
      </c>
      <c r="L6" t="s">
        <v>2411</v>
      </c>
      <c r="M6" t="s">
        <v>2291</v>
      </c>
      <c r="N6" t="s">
        <v>2354</v>
      </c>
      <c r="O6" t="str">
        <f>Airports[[#This Row],[First Name]]&amp;" "&amp;LEFT(TRIM(PROPER(Airports[[#This Row],[Last Name]])))</f>
        <v>Julia E</v>
      </c>
      <c r="P6" t="s">
        <v>2530</v>
      </c>
    </row>
    <row r="7" spans="1:16" x14ac:dyDescent="0.3">
      <c r="A7" t="s">
        <v>6</v>
      </c>
      <c r="B7" t="s">
        <v>254</v>
      </c>
      <c r="C7" t="s">
        <v>2033</v>
      </c>
      <c r="D7" t="s">
        <v>2034</v>
      </c>
      <c r="E7" t="s">
        <v>2173</v>
      </c>
      <c r="F7" t="s">
        <v>2174</v>
      </c>
      <c r="G7" t="str">
        <f>_xlfn.TEXTJOIN(", ", TRUE, Airports[[#This Row],[Address]:[Zip Code]])</f>
        <v>1 Terminal Dr, Nashville, TN, 37214</v>
      </c>
      <c r="H7">
        <v>1937</v>
      </c>
      <c r="I7" s="22">
        <f ca="1">YEAR(TODAY())-Airports[[#This Row],[Year Opened]]</f>
        <v>89</v>
      </c>
      <c r="J7" s="22" t="str">
        <f>_xlfn.TEXTBEFORE(Airports[[#This Row],[Contact Email]], "@")</f>
        <v>tyler.m</v>
      </c>
      <c r="K7" s="22" t="str">
        <f>_xlfn.TEXTBEFORE(_xlfn.TEXTAFTER(Airports[[#This Row],[Contact Email]], "@"), ".")</f>
        <v>bnaairport</v>
      </c>
      <c r="L7" t="s">
        <v>2437</v>
      </c>
      <c r="M7" t="s">
        <v>2292</v>
      </c>
      <c r="N7" t="s">
        <v>2355</v>
      </c>
      <c r="O7" t="str">
        <f>Airports[[#This Row],[First Name]]&amp;" "&amp;LEFT(TRIM(PROPER(Airports[[#This Row],[Last Name]])))</f>
        <v>Tyler M</v>
      </c>
      <c r="P7" t="s">
        <v>2531</v>
      </c>
    </row>
    <row r="8" spans="1:16" x14ac:dyDescent="0.3">
      <c r="A8" t="s">
        <v>255</v>
      </c>
      <c r="B8" t="s">
        <v>2484</v>
      </c>
      <c r="C8" t="s">
        <v>2035</v>
      </c>
      <c r="D8" t="s">
        <v>2036</v>
      </c>
      <c r="E8" t="s">
        <v>2175</v>
      </c>
      <c r="F8" t="s">
        <v>2176</v>
      </c>
      <c r="G8" t="str">
        <f>_xlfn.TEXTJOIN(", ", TRUE, Airports[[#This Row],[Address]:[Zip Code]])</f>
        <v>3201 W Airport Way, Boise, ID, 83705</v>
      </c>
      <c r="H8">
        <v>1936</v>
      </c>
      <c r="I8" s="22">
        <f ca="1">YEAR(TODAY())-Airports[[#This Row],[Year Opened]]</f>
        <v>90</v>
      </c>
      <c r="J8" s="22" t="str">
        <f>_xlfn.TEXTBEFORE(Airports[[#This Row],[Contact Email]], "@")</f>
        <v>angie.stewart</v>
      </c>
      <c r="K8" s="22" t="str">
        <f>_xlfn.TEXTBEFORE(_xlfn.TEXTAFTER(Airports[[#This Row],[Contact Email]], "@"), ".")</f>
        <v>boiairport</v>
      </c>
      <c r="L8" t="s">
        <v>2412</v>
      </c>
      <c r="M8" t="s">
        <v>2293</v>
      </c>
      <c r="N8" t="s">
        <v>2356</v>
      </c>
      <c r="O8" t="str">
        <f>Airports[[#This Row],[First Name]]&amp;" "&amp;LEFT(TRIM(PROPER(Airports[[#This Row],[Last Name]])))</f>
        <v>Angela S</v>
      </c>
      <c r="P8" t="s">
        <v>2532</v>
      </c>
    </row>
    <row r="9" spans="1:16" x14ac:dyDescent="0.3">
      <c r="A9" t="s">
        <v>10</v>
      </c>
      <c r="B9" t="s">
        <v>256</v>
      </c>
      <c r="C9" t="s">
        <v>2037</v>
      </c>
      <c r="D9" t="s">
        <v>2038</v>
      </c>
      <c r="E9" t="s">
        <v>2177</v>
      </c>
      <c r="F9" t="s">
        <v>2178</v>
      </c>
      <c r="G9" t="str">
        <f>_xlfn.TEXTJOIN(", ", TRUE, Airports[[#This Row],[Address]:[Zip Code]])</f>
        <v>1 Harborside Dr, Boston, MA, 02128</v>
      </c>
      <c r="H9">
        <v>1923</v>
      </c>
      <c r="I9" s="22">
        <f ca="1">YEAR(TODAY())-Airports[[#This Row],[Year Opened]]</f>
        <v>103</v>
      </c>
      <c r="J9" s="22" t="str">
        <f>_xlfn.TEXTBEFORE(Airports[[#This Row],[Contact Email]], "@")</f>
        <v>mlee</v>
      </c>
      <c r="K9" s="22" t="str">
        <f>_xlfn.TEXTBEFORE(_xlfn.TEXTAFTER(Airports[[#This Row],[Contact Email]], "@"), ".")</f>
        <v>loganairport</v>
      </c>
      <c r="L9" t="s">
        <v>2438</v>
      </c>
      <c r="M9" t="s">
        <v>2294</v>
      </c>
      <c r="N9" t="s">
        <v>2357</v>
      </c>
      <c r="O9" t="str">
        <f>Airports[[#This Row],[First Name]]&amp;" "&amp;LEFT(TRIM(PROPER(Airports[[#This Row],[Last Name]])))</f>
        <v>Matthew L</v>
      </c>
      <c r="P9" t="s">
        <v>2533</v>
      </c>
    </row>
    <row r="10" spans="1:16" x14ac:dyDescent="0.3">
      <c r="A10" t="s">
        <v>257</v>
      </c>
      <c r="B10" t="s">
        <v>258</v>
      </c>
      <c r="C10" t="s">
        <v>2039</v>
      </c>
      <c r="D10" t="s">
        <v>2040</v>
      </c>
      <c r="E10" t="s">
        <v>2179</v>
      </c>
      <c r="F10" t="s">
        <v>2180</v>
      </c>
      <c r="G10" t="str">
        <f>_xlfn.TEXTJOIN(", ", TRUE, Airports[[#This Row],[Address]:[Zip Code]])</f>
        <v>7050 Friendship Rd, Baltimore, MD, 21240</v>
      </c>
      <c r="H10">
        <v>1950</v>
      </c>
      <c r="I10" s="22">
        <f ca="1">YEAR(TODAY())-Airports[[#This Row],[Year Opened]]</f>
        <v>76</v>
      </c>
      <c r="J10" s="22" t="str">
        <f>_xlfn.TEXTBEFORE(Airports[[#This Row],[Contact Email]], "@")</f>
        <v>jhoward</v>
      </c>
      <c r="K10" s="22" t="str">
        <f>_xlfn.TEXTBEFORE(_xlfn.TEXTAFTER(Airports[[#This Row],[Contact Email]], "@"), ".")</f>
        <v>bwiairport</v>
      </c>
      <c r="L10" t="s">
        <v>2439</v>
      </c>
      <c r="M10" t="s">
        <v>2295</v>
      </c>
      <c r="N10" t="s">
        <v>2358</v>
      </c>
      <c r="O10" t="str">
        <f>Airports[[#This Row],[First Name]]&amp;" "&amp;LEFT(TRIM(PROPER(Airports[[#This Row],[Last Name]])))</f>
        <v>Jessica H</v>
      </c>
      <c r="P10" t="s">
        <v>2534</v>
      </c>
    </row>
    <row r="11" spans="1:16" x14ac:dyDescent="0.3">
      <c r="A11" t="s">
        <v>259</v>
      </c>
      <c r="B11" t="s">
        <v>2015</v>
      </c>
      <c r="C11" t="s">
        <v>2041</v>
      </c>
      <c r="D11" t="s">
        <v>2281</v>
      </c>
      <c r="E11" t="s">
        <v>2181</v>
      </c>
      <c r="F11" t="s">
        <v>2182</v>
      </c>
      <c r="G11" t="str">
        <f>_xlfn.TEXTJOIN(", ", TRUE, Airports[[#This Row],[Address]:[Zip Code]])</f>
        <v>850 Gallatin Field Rd, Bozeman, MT, 59714</v>
      </c>
      <c r="H11">
        <v>1942</v>
      </c>
      <c r="I11" s="22">
        <f ca="1">YEAR(TODAY())-Airports[[#This Row],[Year Opened]]</f>
        <v>84</v>
      </c>
      <c r="J11" s="22" t="str">
        <f>_xlfn.TEXTBEFORE(Airports[[#This Row],[Contact Email]], "@")</f>
        <v>rphillips</v>
      </c>
      <c r="K11" s="22" t="str">
        <f>_xlfn.TEXTBEFORE(_xlfn.TEXTAFTER(Airports[[#This Row],[Contact Email]], "@"), ".")</f>
        <v>bozemanairport</v>
      </c>
      <c r="L11" t="s">
        <v>2440</v>
      </c>
      <c r="M11" t="s">
        <v>2296</v>
      </c>
      <c r="N11" t="s">
        <v>2359</v>
      </c>
      <c r="O11" t="str">
        <f>Airports[[#This Row],[First Name]]&amp;" "&amp;LEFT(TRIM(PROPER(Airports[[#This Row],[Last Name]])))</f>
        <v>Ryan P</v>
      </c>
      <c r="P11" t="s">
        <v>2535</v>
      </c>
    </row>
    <row r="12" spans="1:16" x14ac:dyDescent="0.3">
      <c r="A12" t="s">
        <v>260</v>
      </c>
      <c r="B12" t="s">
        <v>261</v>
      </c>
      <c r="C12" t="s">
        <v>2042</v>
      </c>
      <c r="D12" t="s">
        <v>2137</v>
      </c>
      <c r="E12" t="s">
        <v>2183</v>
      </c>
      <c r="F12" t="s">
        <v>2184</v>
      </c>
      <c r="G12" t="str">
        <f>_xlfn.TEXTJOIN(", ", TRUE, Airports[[#This Row],[Address]:[Zip Code]])</f>
        <v>2198 Palomar Airport Rd, San Diego, CA, 92011</v>
      </c>
      <c r="H12">
        <v>1959</v>
      </c>
      <c r="I12" s="22">
        <f ca="1">YEAR(TODAY())-Airports[[#This Row],[Year Opened]]</f>
        <v>67</v>
      </c>
      <c r="J12" s="22" t="str">
        <f>_xlfn.TEXTBEFORE(Airports[[#This Row],[Contact Email]], "@")</f>
        <v>ladams</v>
      </c>
      <c r="K12" s="22" t="str">
        <f>_xlfn.TEXTBEFORE(_xlfn.TEXTAFTER(Airports[[#This Row],[Contact Email]], "@"), ".")</f>
        <v>carlsbadairport</v>
      </c>
      <c r="L12" t="s">
        <v>2441</v>
      </c>
      <c r="M12" t="s">
        <v>2297</v>
      </c>
      <c r="N12" t="s">
        <v>2360</v>
      </c>
      <c r="O12" t="str">
        <f>Airports[[#This Row],[First Name]]&amp;" "&amp;LEFT(TRIM(PROPER(Airports[[#This Row],[Last Name]])))</f>
        <v>Lauren A</v>
      </c>
      <c r="P12" t="s">
        <v>2536</v>
      </c>
    </row>
    <row r="13" spans="1:16" x14ac:dyDescent="0.3">
      <c r="A13" t="s">
        <v>262</v>
      </c>
      <c r="B13" t="s">
        <v>263</v>
      </c>
      <c r="C13" t="s">
        <v>2043</v>
      </c>
      <c r="D13" t="s">
        <v>2044</v>
      </c>
      <c r="E13" t="s">
        <v>2185</v>
      </c>
      <c r="F13" t="s">
        <v>2186</v>
      </c>
      <c r="G13" t="str">
        <f>_xlfn.TEXTJOIN(", ", TRUE, Airports[[#This Row],[Address]:[Zip Code]])</f>
        <v>5300 Riverside Dr, Cleveland, OH, 44135</v>
      </c>
      <c r="H13">
        <v>1925</v>
      </c>
      <c r="I13" s="22">
        <f ca="1">YEAR(TODAY())-Airports[[#This Row],[Year Opened]]</f>
        <v>101</v>
      </c>
      <c r="J13" s="22" t="str">
        <f>_xlfn.TEXTBEFORE(Airports[[#This Row],[Contact Email]], "@")</f>
        <v>bclark</v>
      </c>
      <c r="K13" s="22" t="str">
        <f>_xlfn.TEXTBEFORE(_xlfn.TEXTAFTER(Airports[[#This Row],[Contact Email]], "@"), ".")</f>
        <v>cleairport</v>
      </c>
      <c r="L13" t="s">
        <v>2413</v>
      </c>
      <c r="M13" t="s">
        <v>2298</v>
      </c>
      <c r="N13" t="s">
        <v>2361</v>
      </c>
      <c r="O13" t="str">
        <f>Airports[[#This Row],[First Name]]&amp;" "&amp;LEFT(TRIM(PROPER(Airports[[#This Row],[Last Name]])))</f>
        <v>Benjamin C</v>
      </c>
      <c r="P13" t="s">
        <v>2537</v>
      </c>
    </row>
    <row r="14" spans="1:16" x14ac:dyDescent="0.3">
      <c r="A14" t="s">
        <v>27</v>
      </c>
      <c r="B14" t="s">
        <v>264</v>
      </c>
      <c r="C14" t="s">
        <v>2045</v>
      </c>
      <c r="D14" t="s">
        <v>2046</v>
      </c>
      <c r="E14" t="s">
        <v>2187</v>
      </c>
      <c r="F14" t="s">
        <v>2188</v>
      </c>
      <c r="G14" t="str">
        <f>_xlfn.TEXTJOIN(", ", TRUE, Airports[[#This Row],[Address]:[Zip Code]])</f>
        <v>5501 Josh Birmingham Pkwy, Charlotte, NC, 28208</v>
      </c>
      <c r="H14">
        <v>1935</v>
      </c>
      <c r="I14" s="22">
        <f ca="1">YEAR(TODAY())-Airports[[#This Row],[Year Opened]]</f>
        <v>91</v>
      </c>
      <c r="J14" s="22" t="str">
        <f>_xlfn.TEXTBEFORE(Airports[[#This Row],[Contact Email]], "@")</f>
        <v>afisher</v>
      </c>
      <c r="K14" s="22" t="str">
        <f>_xlfn.TEXTBEFORE(_xlfn.TEXTAFTER(Airports[[#This Row],[Contact Email]], "@"), ".")</f>
        <v>cltairport</v>
      </c>
      <c r="L14" t="s">
        <v>2414</v>
      </c>
      <c r="M14" t="s">
        <v>2299</v>
      </c>
      <c r="N14" t="s">
        <v>2362</v>
      </c>
      <c r="O14" t="str">
        <f>Airports[[#This Row],[First Name]]&amp;" "&amp;LEFT(TRIM(PROPER(Airports[[#This Row],[Last Name]])))</f>
        <v>Allison F</v>
      </c>
      <c r="P14" t="s">
        <v>2538</v>
      </c>
    </row>
    <row r="15" spans="1:16" x14ac:dyDescent="0.3">
      <c r="A15" t="s">
        <v>22</v>
      </c>
      <c r="B15" t="s">
        <v>265</v>
      </c>
      <c r="C15" t="s">
        <v>2047</v>
      </c>
      <c r="D15" t="s">
        <v>2048</v>
      </c>
      <c r="E15" t="s">
        <v>2185</v>
      </c>
      <c r="F15" t="s">
        <v>2189</v>
      </c>
      <c r="G15" t="str">
        <f>_xlfn.TEXTJOIN(", ", TRUE, Airports[[#This Row],[Address]:[Zip Code]])</f>
        <v>4600 International Gateway, Columbus, OH, 43219</v>
      </c>
      <c r="H15">
        <v>1929</v>
      </c>
      <c r="I15" s="22">
        <f ca="1">YEAR(TODAY())-Airports[[#This Row],[Year Opened]]</f>
        <v>97</v>
      </c>
      <c r="J15" s="22" t="str">
        <f>_xlfn.TEXTBEFORE(Airports[[#This Row],[Contact Email]], "@")</f>
        <v>kross</v>
      </c>
      <c r="K15" s="22" t="str">
        <f>_xlfn.TEXTBEFORE(_xlfn.TEXTAFTER(Airports[[#This Row],[Contact Email]], "@"), ".")</f>
        <v>columbusairport</v>
      </c>
      <c r="L15" t="s">
        <v>2442</v>
      </c>
      <c r="M15" t="s">
        <v>2300</v>
      </c>
      <c r="N15" t="s">
        <v>2363</v>
      </c>
      <c r="O15" t="str">
        <f>Airports[[#This Row],[First Name]]&amp;" "&amp;LEFT(TRIM(PROPER(Airports[[#This Row],[Last Name]])))</f>
        <v>Kevin R</v>
      </c>
      <c r="P15" t="s">
        <v>2539</v>
      </c>
    </row>
    <row r="16" spans="1:16" x14ac:dyDescent="0.3">
      <c r="A16" t="s">
        <v>266</v>
      </c>
      <c r="B16" t="s">
        <v>267</v>
      </c>
      <c r="C16" t="s">
        <v>2049</v>
      </c>
      <c r="D16" t="s">
        <v>2050</v>
      </c>
      <c r="E16" t="s">
        <v>2167</v>
      </c>
      <c r="F16" t="s">
        <v>2190</v>
      </c>
      <c r="G16" t="str">
        <f>_xlfn.TEXTJOIN(", ", TRUE, Airports[[#This Row],[Address]:[Zip Code]])</f>
        <v>7770 Milton E Proby Pkwy, Colorado Springs, CO, 80916</v>
      </c>
      <c r="H16">
        <v>1927</v>
      </c>
      <c r="I16" s="22">
        <f ca="1">YEAR(TODAY())-Airports[[#This Row],[Year Opened]]</f>
        <v>99</v>
      </c>
      <c r="J16" s="22" t="str">
        <f>_xlfn.TEXTBEFORE(Airports[[#This Row],[Contact Email]], "@")</f>
        <v>dmurphy</v>
      </c>
      <c r="K16" s="22" t="str">
        <f>_xlfn.TEXTBEFORE(_xlfn.TEXTAFTER(Airports[[#This Row],[Contact Email]], "@"), ".")</f>
        <v>cosairport</v>
      </c>
      <c r="L16" t="s">
        <v>2415</v>
      </c>
      <c r="M16" t="s">
        <v>2301</v>
      </c>
      <c r="N16" t="s">
        <v>2364</v>
      </c>
      <c r="O16" t="str">
        <f>Airports[[#This Row],[First Name]]&amp;" "&amp;LEFT(TRIM(PROPER(Airports[[#This Row],[Last Name]])))</f>
        <v>Danielle M</v>
      </c>
      <c r="P16" t="s">
        <v>2540</v>
      </c>
    </row>
    <row r="17" spans="1:16" x14ac:dyDescent="0.3">
      <c r="A17" t="s">
        <v>268</v>
      </c>
      <c r="B17" t="s">
        <v>269</v>
      </c>
      <c r="C17" t="s">
        <v>2051</v>
      </c>
      <c r="D17" t="s">
        <v>2280</v>
      </c>
      <c r="E17" t="s">
        <v>2191</v>
      </c>
      <c r="F17" t="s">
        <v>2192</v>
      </c>
      <c r="G17" t="str">
        <f>_xlfn.TEXTJOIN(", ", TRUE, Airports[[#This Row],[Address]:[Zip Code]])</f>
        <v>3087 Terminal Dr, Convington, KY, 41048</v>
      </c>
      <c r="H17">
        <v>1947</v>
      </c>
      <c r="I17" s="22">
        <f ca="1">YEAR(TODAY())-Airports[[#This Row],[Year Opened]]</f>
        <v>79</v>
      </c>
      <c r="J17" s="22" t="str">
        <f>_xlfn.TEXTBEFORE(Airports[[#This Row],[Contact Email]], "@")</f>
        <v>mark.h</v>
      </c>
      <c r="K17" s="22" t="str">
        <f>_xlfn.TEXTBEFORE(_xlfn.TEXTAFTER(Airports[[#This Row],[Contact Email]], "@"), ".")</f>
        <v>cvgairport</v>
      </c>
      <c r="L17" t="s">
        <v>2443</v>
      </c>
      <c r="M17" t="s">
        <v>2302</v>
      </c>
      <c r="N17" t="s">
        <v>2365</v>
      </c>
      <c r="O17" t="str">
        <f>Airports[[#This Row],[First Name]]&amp;" "&amp;LEFT(TRIM(PROPER(Airports[[#This Row],[Last Name]])))</f>
        <v>Mark H</v>
      </c>
      <c r="P17" t="s">
        <v>2541</v>
      </c>
    </row>
    <row r="18" spans="1:16" x14ac:dyDescent="0.3">
      <c r="A18" t="s">
        <v>270</v>
      </c>
      <c r="B18" t="s">
        <v>271</v>
      </c>
      <c r="C18" t="s">
        <v>2052</v>
      </c>
      <c r="D18" t="s">
        <v>2053</v>
      </c>
      <c r="E18" t="s">
        <v>2171</v>
      </c>
      <c r="F18" t="s">
        <v>2193</v>
      </c>
      <c r="G18" t="str">
        <f>_xlfn.TEXTJOIN(", ", TRUE, Airports[[#This Row],[Address]:[Zip Code]])</f>
        <v>8008 Herb Kelleher Way, Dallas, TX, 75235</v>
      </c>
      <c r="H18">
        <v>1917</v>
      </c>
      <c r="I18" s="22">
        <f ca="1">YEAR(TODAY())-Airports[[#This Row],[Year Opened]]</f>
        <v>109</v>
      </c>
      <c r="J18" s="22" t="str">
        <f>_xlfn.TEXTBEFORE(Airports[[#This Row],[Contact Email]], "@")</f>
        <v>vpowell</v>
      </c>
      <c r="K18" s="22" t="str">
        <f>_xlfn.TEXTBEFORE(_xlfn.TEXTAFTER(Airports[[#This Row],[Contact Email]], "@"), ".")</f>
        <v>dalairport</v>
      </c>
      <c r="L18" t="s">
        <v>2416</v>
      </c>
      <c r="M18" t="s">
        <v>2303</v>
      </c>
      <c r="N18" t="s">
        <v>2489</v>
      </c>
      <c r="O18" t="str">
        <f>Airports[[#This Row],[First Name]]&amp;" "&amp;LEFT(TRIM(PROPER(Airports[[#This Row],[Last Name]])))</f>
        <v>Victoria P</v>
      </c>
      <c r="P18" t="s">
        <v>2542</v>
      </c>
    </row>
    <row r="19" spans="1:16" x14ac:dyDescent="0.3">
      <c r="A19" t="s">
        <v>18</v>
      </c>
      <c r="B19" t="s">
        <v>272</v>
      </c>
      <c r="C19" t="s">
        <v>2054</v>
      </c>
      <c r="D19" t="s">
        <v>2055</v>
      </c>
      <c r="E19" t="s">
        <v>2194</v>
      </c>
      <c r="F19" t="s">
        <v>2195</v>
      </c>
      <c r="G19" t="str">
        <f>_xlfn.TEXTJOIN(", ", TRUE, Airports[[#This Row],[Address]:[Zip Code]])</f>
        <v>2401 Smith Blvd, Arlington, VA, 22202</v>
      </c>
      <c r="H19">
        <v>1941</v>
      </c>
      <c r="I19" s="22">
        <f ca="1">YEAR(TODAY())-Airports[[#This Row],[Year Opened]]</f>
        <v>85</v>
      </c>
      <c r="J19" s="22" t="str">
        <f>_xlfn.TEXTBEFORE(Airports[[#This Row],[Contact Email]], "@")</f>
        <v>olivia.m</v>
      </c>
      <c r="K19" s="22" t="str">
        <f>_xlfn.TEXTBEFORE(_xlfn.TEXTAFTER(Airports[[#This Row],[Contact Email]], "@"), ".")</f>
        <v>dcaairport</v>
      </c>
      <c r="L19" t="s">
        <v>2417</v>
      </c>
      <c r="M19" t="s">
        <v>2304</v>
      </c>
      <c r="N19" t="s">
        <v>2366</v>
      </c>
      <c r="O19" t="str">
        <f>Airports[[#This Row],[First Name]]&amp;" "&amp;LEFT(TRIM(PROPER(Airports[[#This Row],[Last Name]])))</f>
        <v>Olivia M</v>
      </c>
      <c r="P19" t="s">
        <v>2543</v>
      </c>
    </row>
    <row r="20" spans="1:16" x14ac:dyDescent="0.3">
      <c r="A20" t="s">
        <v>273</v>
      </c>
      <c r="B20" t="s">
        <v>274</v>
      </c>
      <c r="C20" t="s">
        <v>2056</v>
      </c>
      <c r="D20" t="s">
        <v>2057</v>
      </c>
      <c r="E20" t="s">
        <v>2167</v>
      </c>
      <c r="F20" t="s">
        <v>2196</v>
      </c>
      <c r="G20" t="str">
        <f>_xlfn.TEXTJOIN(", ", TRUE, Airports[[#This Row],[Address]:[Zip Code]])</f>
        <v>8500 Peña Blvd, Denver, CO, 80249</v>
      </c>
      <c r="H20">
        <v>1995</v>
      </c>
      <c r="I20" s="22">
        <f ca="1">YEAR(TODAY())-Airports[[#This Row],[Year Opened]]</f>
        <v>31</v>
      </c>
      <c r="J20" s="22" t="str">
        <f>_xlfn.TEXTBEFORE(Airports[[#This Row],[Contact Email]], "@")</f>
        <v>phughes</v>
      </c>
      <c r="K20" s="22" t="str">
        <f>_xlfn.TEXTBEFORE(_xlfn.TEXTAFTER(Airports[[#This Row],[Contact Email]], "@"), ".")</f>
        <v>flydenver</v>
      </c>
      <c r="L20" t="s">
        <v>2444</v>
      </c>
      <c r="M20" t="s">
        <v>2305</v>
      </c>
      <c r="N20" t="s">
        <v>2367</v>
      </c>
      <c r="O20" t="str">
        <f>Airports[[#This Row],[First Name]]&amp;" "&amp;LEFT(TRIM(PROPER(Airports[[#This Row],[Last Name]])))</f>
        <v>Patrick H</v>
      </c>
      <c r="P20" t="s">
        <v>2544</v>
      </c>
    </row>
    <row r="21" spans="1:16" x14ac:dyDescent="0.3">
      <c r="A21" t="s">
        <v>3</v>
      </c>
      <c r="B21" t="s">
        <v>275</v>
      </c>
      <c r="C21" t="s">
        <v>2058</v>
      </c>
      <c r="D21" t="s">
        <v>2053</v>
      </c>
      <c r="E21" t="s">
        <v>2171</v>
      </c>
      <c r="F21" t="s">
        <v>2197</v>
      </c>
      <c r="G21" t="str">
        <f>_xlfn.TEXTJOIN(", ", TRUE, Airports[[#This Row],[Address]:[Zip Code]])</f>
        <v>2400 Aviation Dr, Dallas, TX, 75261</v>
      </c>
      <c r="H21">
        <v>1974</v>
      </c>
      <c r="I21" s="22">
        <f ca="1">YEAR(TODAY())-Airports[[#This Row],[Year Opened]]</f>
        <v>52</v>
      </c>
      <c r="J21" s="22" t="str">
        <f>_xlfn.TEXTBEFORE(Airports[[#This Row],[Contact Email]], "@")</f>
        <v>katfoster</v>
      </c>
      <c r="K21" s="22" t="str">
        <f>_xlfn.TEXTBEFORE(_xlfn.TEXTAFTER(Airports[[#This Row],[Contact Email]], "@"), ".")</f>
        <v>dfwairport</v>
      </c>
      <c r="L21" t="s">
        <v>2418</v>
      </c>
      <c r="M21" t="s">
        <v>2306</v>
      </c>
      <c r="N21" t="s">
        <v>2368</v>
      </c>
      <c r="O21" t="str">
        <f>Airports[[#This Row],[First Name]]&amp;" "&amp;LEFT(TRIM(PROPER(Airports[[#This Row],[Last Name]])))</f>
        <v>Katherine F</v>
      </c>
      <c r="P21" t="s">
        <v>2545</v>
      </c>
    </row>
    <row r="22" spans="1:16" x14ac:dyDescent="0.3">
      <c r="A22" t="s">
        <v>276</v>
      </c>
      <c r="B22" t="s">
        <v>277</v>
      </c>
      <c r="C22" t="s">
        <v>2059</v>
      </c>
      <c r="D22" t="s">
        <v>2060</v>
      </c>
      <c r="E22" t="s">
        <v>2198</v>
      </c>
      <c r="F22" t="s">
        <v>2199</v>
      </c>
      <c r="G22" t="str">
        <f>_xlfn.TEXTJOIN(", ", TRUE, Airports[[#This Row],[Address]:[Zip Code]])</f>
        <v>11050 W G Rogell Dr #602, Detroit, MI, 48242</v>
      </c>
      <c r="H22">
        <v>1930</v>
      </c>
      <c r="I22" s="22">
        <f ca="1">YEAR(TODAY())-Airports[[#This Row],[Year Opened]]</f>
        <v>96</v>
      </c>
      <c r="J22" s="22" t="str">
        <f>_xlfn.TEXTBEFORE(Airports[[#This Row],[Contact Email]], "@")</f>
        <v>nperry</v>
      </c>
      <c r="K22" s="22" t="str">
        <f>_xlfn.TEXTBEFORE(_xlfn.TEXTAFTER(Airports[[#This Row],[Contact Email]], "@"), ".")</f>
        <v>metroairport</v>
      </c>
      <c r="L22" t="s">
        <v>2445</v>
      </c>
      <c r="M22" t="s">
        <v>2307</v>
      </c>
      <c r="N22" t="s">
        <v>2369</v>
      </c>
      <c r="O22" t="str">
        <f>Airports[[#This Row],[First Name]]&amp;" "&amp;LEFT(TRIM(PROPER(Airports[[#This Row],[Last Name]])))</f>
        <v>Nicholas P</v>
      </c>
      <c r="P22" t="s">
        <v>2546</v>
      </c>
    </row>
    <row r="23" spans="1:16" x14ac:dyDescent="0.3">
      <c r="A23" t="s">
        <v>278</v>
      </c>
      <c r="B23" t="s">
        <v>279</v>
      </c>
      <c r="C23" t="s">
        <v>2061</v>
      </c>
      <c r="D23" t="s">
        <v>2062</v>
      </c>
      <c r="E23" t="s">
        <v>2171</v>
      </c>
      <c r="F23" t="s">
        <v>2200</v>
      </c>
      <c r="G23" t="str">
        <f>_xlfn.TEXTJOIN(", ", TRUE, Airports[[#This Row],[Address]:[Zip Code]])</f>
        <v>6701 Convair Rd, El Paso, TX, 79925</v>
      </c>
      <c r="H23">
        <v>1928</v>
      </c>
      <c r="I23" s="22">
        <f ca="1">YEAR(TODAY())-Airports[[#This Row],[Year Opened]]</f>
        <v>98</v>
      </c>
      <c r="J23" s="22" t="str">
        <f>_xlfn.TEXTBEFORE(Airports[[#This Row],[Contact Email]], "@")</f>
        <v>sam.d</v>
      </c>
      <c r="K23" s="22" t="str">
        <f>_xlfn.TEXTBEFORE(_xlfn.TEXTAFTER(Airports[[#This Row],[Contact Email]], "@"), ".")</f>
        <v>elpasoairport</v>
      </c>
      <c r="L23" t="s">
        <v>2446</v>
      </c>
      <c r="M23" t="s">
        <v>2308</v>
      </c>
      <c r="N23" t="s">
        <v>2370</v>
      </c>
      <c r="O23" t="str">
        <f>Airports[[#This Row],[First Name]]&amp;" "&amp;LEFT(TRIM(PROPER(Airports[[#This Row],[Last Name]])))</f>
        <v>Samuel D</v>
      </c>
      <c r="P23" t="s">
        <v>2547</v>
      </c>
    </row>
    <row r="24" spans="1:16" x14ac:dyDescent="0.3">
      <c r="A24" t="s">
        <v>280</v>
      </c>
      <c r="B24" t="s">
        <v>2016</v>
      </c>
      <c r="C24" t="s">
        <v>2063</v>
      </c>
      <c r="D24" t="s">
        <v>2064</v>
      </c>
      <c r="E24" t="s">
        <v>2201</v>
      </c>
      <c r="F24" t="s">
        <v>2202</v>
      </c>
      <c r="G24" t="str">
        <f>_xlfn.TEXTJOIN(", ", TRUE, Airports[[#This Row],[Address]:[Zip Code]])</f>
        <v>28801 Douglas Dr, Eugene, OR, 97402</v>
      </c>
      <c r="H24">
        <v>1943</v>
      </c>
      <c r="I24" s="22">
        <f ca="1">YEAR(TODAY())-Airports[[#This Row],[Year Opened]]</f>
        <v>83</v>
      </c>
      <c r="J24" s="22" t="str">
        <f>_xlfn.TEXTBEFORE(Airports[[#This Row],[Contact Email]], "@")</f>
        <v>g.ramirez</v>
      </c>
      <c r="K24" s="22" t="str">
        <f>_xlfn.TEXTBEFORE(_xlfn.TEXTAFTER(Airports[[#This Row],[Contact Email]], "@"), ".")</f>
        <v>flyeug</v>
      </c>
      <c r="L24" t="s">
        <v>2447</v>
      </c>
      <c r="M24" t="s">
        <v>2309</v>
      </c>
      <c r="N24" t="s">
        <v>2371</v>
      </c>
      <c r="O24" t="str">
        <f>Airports[[#This Row],[First Name]]&amp;" "&amp;LEFT(TRIM(PROPER(Airports[[#This Row],[Last Name]])))</f>
        <v>Grace R</v>
      </c>
      <c r="P24" t="s">
        <v>2526</v>
      </c>
    </row>
    <row r="25" spans="1:16" x14ac:dyDescent="0.3">
      <c r="A25" t="s">
        <v>281</v>
      </c>
      <c r="B25" t="s">
        <v>282</v>
      </c>
      <c r="C25" t="s">
        <v>2065</v>
      </c>
      <c r="D25" t="s">
        <v>2066</v>
      </c>
      <c r="E25" t="s">
        <v>2203</v>
      </c>
      <c r="F25" t="s">
        <v>2204</v>
      </c>
      <c r="G25" t="str">
        <f>_xlfn.TEXTJOIN(", ", TRUE, Airports[[#This Row],[Address]:[Zip Code]])</f>
        <v>3 Brewster Rd, Newark, NJ, 07114</v>
      </c>
      <c r="H25">
        <v>1928</v>
      </c>
      <c r="I25" s="22">
        <f ca="1">YEAR(TODAY())-Airports[[#This Row],[Year Opened]]</f>
        <v>98</v>
      </c>
      <c r="J25" s="22" t="str">
        <f>_xlfn.TEXTBEFORE(Airports[[#This Row],[Contact Email]], "@")</f>
        <v>adam.b</v>
      </c>
      <c r="K25" s="22" t="str">
        <f>_xlfn.TEXTBEFORE(_xlfn.TEXTAFTER(Airports[[#This Row],[Contact Email]], "@"), ".")</f>
        <v>newarkairport</v>
      </c>
      <c r="L25" t="s">
        <v>2448</v>
      </c>
      <c r="M25" t="s">
        <v>2310</v>
      </c>
      <c r="N25" t="s">
        <v>2372</v>
      </c>
      <c r="O25" t="str">
        <f>Airports[[#This Row],[First Name]]&amp;" "&amp;LEFT(TRIM(PROPER(Airports[[#This Row],[Last Name]])))</f>
        <v>Adam B</v>
      </c>
      <c r="P25" t="s">
        <v>2548</v>
      </c>
    </row>
    <row r="26" spans="1:16" x14ac:dyDescent="0.3">
      <c r="A26" t="s">
        <v>283</v>
      </c>
      <c r="B26" t="s">
        <v>284</v>
      </c>
      <c r="C26" t="s">
        <v>2067</v>
      </c>
      <c r="D26" t="s">
        <v>2068</v>
      </c>
      <c r="E26" t="s">
        <v>2183</v>
      </c>
      <c r="F26" t="s">
        <v>2205</v>
      </c>
      <c r="G26" t="str">
        <f>_xlfn.TEXTJOIN(", ", TRUE, Airports[[#This Row],[Address]:[Zip Code]])</f>
        <v>5175 E Clinton Way, Fresno, CA, 93727</v>
      </c>
      <c r="H26">
        <v>1948</v>
      </c>
      <c r="I26" s="22">
        <f ca="1">YEAR(TODAY())-Airports[[#This Row],[Year Opened]]</f>
        <v>78</v>
      </c>
      <c r="J26" s="22" t="str">
        <f>_xlfn.TEXTBEFORE(Airports[[#This Row],[Contact Email]], "@")</f>
        <v>dmitchell</v>
      </c>
      <c r="K26" s="22" t="str">
        <f>_xlfn.TEXTBEFORE(_xlfn.TEXTAFTER(Airports[[#This Row],[Contact Email]], "@"), ".")</f>
        <v>flyfresno</v>
      </c>
      <c r="L26" t="s">
        <v>2449</v>
      </c>
      <c r="M26" t="s">
        <v>2311</v>
      </c>
      <c r="N26" t="s">
        <v>2373</v>
      </c>
      <c r="O26" t="str">
        <f>Airports[[#This Row],[First Name]]&amp;" "&amp;LEFT(TRIM(PROPER(Airports[[#This Row],[Last Name]])))</f>
        <v>Diane M</v>
      </c>
      <c r="P26" t="s">
        <v>2549</v>
      </c>
    </row>
    <row r="27" spans="1:16" x14ac:dyDescent="0.3">
      <c r="A27" t="s">
        <v>285</v>
      </c>
      <c r="B27" t="s">
        <v>286</v>
      </c>
      <c r="C27" t="s">
        <v>2069</v>
      </c>
      <c r="D27" t="s">
        <v>2070</v>
      </c>
      <c r="E27" t="s">
        <v>2206</v>
      </c>
      <c r="F27" t="s">
        <v>2207</v>
      </c>
      <c r="G27" t="str">
        <f>_xlfn.TEXTJOIN(", ", TRUE, Airports[[#This Row],[Address]:[Zip Code]])</f>
        <v>100 Terminal Dr, Fort Lauderdale, FL, 33315</v>
      </c>
      <c r="H27">
        <v>1929</v>
      </c>
      <c r="I27" s="22">
        <f ca="1">YEAR(TODAY())-Airports[[#This Row],[Year Opened]]</f>
        <v>97</v>
      </c>
      <c r="J27" s="22" t="str">
        <f>_xlfn.TEXTBEFORE(Airports[[#This Row],[Contact Email]], "@")</f>
        <v>tony.r</v>
      </c>
      <c r="K27" s="22" t="str">
        <f>_xlfn.TEXTBEFORE(_xlfn.TEXTAFTER(Airports[[#This Row],[Contact Email]], "@"), ".")</f>
        <v>fllairport</v>
      </c>
      <c r="L27" t="s">
        <v>2419</v>
      </c>
      <c r="M27" t="s">
        <v>2312</v>
      </c>
      <c r="N27" t="s">
        <v>2374</v>
      </c>
      <c r="O27" t="str">
        <f>Airports[[#This Row],[First Name]]&amp;" "&amp;LEFT(TRIM(PROPER(Airports[[#This Row],[Last Name]])))</f>
        <v>Anthony R</v>
      </c>
      <c r="P27" t="s">
        <v>2550</v>
      </c>
    </row>
    <row r="28" spans="1:16" x14ac:dyDescent="0.3">
      <c r="A28" t="s">
        <v>287</v>
      </c>
      <c r="B28" t="s">
        <v>288</v>
      </c>
      <c r="C28" t="s">
        <v>2071</v>
      </c>
      <c r="D28" t="s">
        <v>2072</v>
      </c>
      <c r="E28" t="s">
        <v>2208</v>
      </c>
      <c r="F28" t="s">
        <v>2209</v>
      </c>
      <c r="G28" t="str">
        <f>_xlfn.TEXTJOIN(", ", TRUE, Airports[[#This Row],[Address]:[Zip Code]])</f>
        <v>9000 W Airport Dr, Spokane, WA, 99224</v>
      </c>
      <c r="H28">
        <v>1940</v>
      </c>
      <c r="I28" s="22">
        <f ca="1">YEAR(TODAY())-Airports[[#This Row],[Year Opened]]</f>
        <v>86</v>
      </c>
      <c r="J28" s="22" t="str">
        <f>_xlfn.TEXTBEFORE(Airports[[#This Row],[Contact Email]], "@")</f>
        <v>kcooper</v>
      </c>
      <c r="K28" s="22" t="str">
        <f>_xlfn.TEXTBEFORE(_xlfn.TEXTAFTER(Airports[[#This Row],[Contact Email]], "@"), ".")</f>
        <v>spokaneairport</v>
      </c>
      <c r="L28" t="s">
        <v>2450</v>
      </c>
      <c r="M28" t="s">
        <v>2313</v>
      </c>
      <c r="N28" t="s">
        <v>2375</v>
      </c>
      <c r="O28" t="str">
        <f>Airports[[#This Row],[First Name]]&amp;" "&amp;LEFT(TRIM(PROPER(Airports[[#This Row],[Last Name]])))</f>
        <v>Karen C</v>
      </c>
      <c r="P28" t="s">
        <v>2551</v>
      </c>
    </row>
    <row r="29" spans="1:16" x14ac:dyDescent="0.3">
      <c r="A29" t="s">
        <v>17</v>
      </c>
      <c r="B29" t="s">
        <v>289</v>
      </c>
      <c r="C29" t="s">
        <v>2073</v>
      </c>
      <c r="D29" t="s">
        <v>2074</v>
      </c>
      <c r="E29" t="s">
        <v>2210</v>
      </c>
      <c r="F29" t="s">
        <v>2211</v>
      </c>
      <c r="G29" t="str">
        <f>_xlfn.TEXTJOIN(", ", TRUE, Airports[[#This Row],[Address]:[Zip Code]])</f>
        <v>300 Rodgers Blvd, Honolulu, HI, 96819</v>
      </c>
      <c r="H29">
        <v>1927</v>
      </c>
      <c r="I29" s="22">
        <f ca="1">YEAR(TODAY())-Airports[[#This Row],[Year Opened]]</f>
        <v>99</v>
      </c>
      <c r="J29" s="22" t="str">
        <f>_xlfn.TEXTBEFORE(Airports[[#This Row],[Contact Email]], "@")</f>
        <v>j.miller</v>
      </c>
      <c r="K29" s="22" t="str">
        <f>_xlfn.TEXTBEFORE(_xlfn.TEXTAFTER(Airports[[#This Row],[Contact Email]], "@"), ".")</f>
        <v>honoluluairport</v>
      </c>
      <c r="L29" t="s">
        <v>2451</v>
      </c>
      <c r="M29" t="s">
        <v>2314</v>
      </c>
      <c r="N29" t="s">
        <v>2376</v>
      </c>
      <c r="O29" t="str">
        <f>Airports[[#This Row],[First Name]]&amp;" "&amp;LEFT(TRIM(PROPER(Airports[[#This Row],[Last Name]])))</f>
        <v>Jonathan M</v>
      </c>
      <c r="P29" t="s">
        <v>2552</v>
      </c>
    </row>
    <row r="30" spans="1:16" x14ac:dyDescent="0.3">
      <c r="A30" t="s">
        <v>290</v>
      </c>
      <c r="B30" t="s">
        <v>291</v>
      </c>
      <c r="C30" t="s">
        <v>2075</v>
      </c>
      <c r="D30" t="s">
        <v>2076</v>
      </c>
      <c r="E30" t="s">
        <v>2171</v>
      </c>
      <c r="F30" t="s">
        <v>2212</v>
      </c>
      <c r="G30" t="str">
        <f>_xlfn.TEXTJOIN(", ", TRUE, Airports[[#This Row],[Address]:[Zip Code]])</f>
        <v>7800 Airport Blvd, Houston, TX, 77061</v>
      </c>
      <c r="H30">
        <v>1927</v>
      </c>
      <c r="I30" s="22">
        <f ca="1">YEAR(TODAY())-Airports[[#This Row],[Year Opened]]</f>
        <v>99</v>
      </c>
      <c r="J30" s="22" t="str">
        <f>_xlfn.TEXTBEFORE(Airports[[#This Row],[Contact Email]], "@")</f>
        <v>breed</v>
      </c>
      <c r="K30" s="22" t="str">
        <f>_xlfn.TEXTBEFORE(_xlfn.TEXTAFTER(Airports[[#This Row],[Contact Email]], "@"), ".")</f>
        <v>houstonhobby</v>
      </c>
      <c r="L30" t="s">
        <v>2452</v>
      </c>
      <c r="M30" t="s">
        <v>2315</v>
      </c>
      <c r="N30" t="s">
        <v>2490</v>
      </c>
      <c r="O30" t="str">
        <f>Airports[[#This Row],[First Name]]&amp;" "&amp;LEFT(TRIM(PROPER(Airports[[#This Row],[Last Name]])))</f>
        <v>Brandon R</v>
      </c>
      <c r="P30" t="s">
        <v>2553</v>
      </c>
    </row>
    <row r="31" spans="1:16" x14ac:dyDescent="0.3">
      <c r="A31" t="s">
        <v>16</v>
      </c>
      <c r="B31" t="s">
        <v>292</v>
      </c>
      <c r="C31" t="s">
        <v>2077</v>
      </c>
      <c r="D31" t="s">
        <v>2078</v>
      </c>
      <c r="E31" t="s">
        <v>2194</v>
      </c>
      <c r="F31" t="s">
        <v>2213</v>
      </c>
      <c r="G31" t="str">
        <f>_xlfn.TEXTJOIN(", ", TRUE, Airports[[#This Row],[Address]:[Zip Code]])</f>
        <v>1 Saarinen Cir, Dulles, VA, 20166</v>
      </c>
      <c r="H31">
        <v>1962</v>
      </c>
      <c r="I31" s="22">
        <f ca="1">YEAR(TODAY())-Airports[[#This Row],[Year Opened]]</f>
        <v>64</v>
      </c>
      <c r="J31" s="22" t="str">
        <f>_xlfn.TEXTBEFORE(Airports[[#This Row],[Contact Email]], "@")</f>
        <v>hyoung</v>
      </c>
      <c r="K31" s="22" t="str">
        <f>_xlfn.TEXTBEFORE(_xlfn.TEXTAFTER(Airports[[#This Row],[Contact Email]], "@"), ".")</f>
        <v>flydulles</v>
      </c>
      <c r="L31" t="s">
        <v>2453</v>
      </c>
      <c r="M31" t="s">
        <v>2316</v>
      </c>
      <c r="N31" t="s">
        <v>2377</v>
      </c>
      <c r="O31" t="str">
        <f>Airports[[#This Row],[First Name]]&amp;" "&amp;LEFT(TRIM(PROPER(Airports[[#This Row],[Last Name]])))</f>
        <v>Heather Y</v>
      </c>
      <c r="P31" t="s">
        <v>2554</v>
      </c>
    </row>
    <row r="32" spans="1:16" x14ac:dyDescent="0.3">
      <c r="A32" t="s">
        <v>293</v>
      </c>
      <c r="B32" t="s">
        <v>294</v>
      </c>
      <c r="C32" t="s">
        <v>2079</v>
      </c>
      <c r="D32" t="s">
        <v>2076</v>
      </c>
      <c r="E32" t="s">
        <v>2171</v>
      </c>
      <c r="F32" t="s">
        <v>2214</v>
      </c>
      <c r="G32" t="str">
        <f>_xlfn.TEXTJOIN(", ", TRUE, Airports[[#This Row],[Address]:[Zip Code]])</f>
        <v>2800 N Terminal Rd, Houston, TX, 77032</v>
      </c>
      <c r="H32">
        <v>1969</v>
      </c>
      <c r="I32" s="22">
        <f ca="1">YEAR(TODAY())-Airports[[#This Row],[Year Opened]]</f>
        <v>57</v>
      </c>
      <c r="J32" s="22" t="str">
        <f>_xlfn.TEXTBEFORE(Airports[[#This Row],[Contact Email]], "@")</f>
        <v>ericb</v>
      </c>
      <c r="K32" s="22" t="str">
        <f>_xlfn.TEXTBEFORE(_xlfn.TEXTAFTER(Airports[[#This Row],[Contact Email]], "@"), ".")</f>
        <v>flyiah</v>
      </c>
      <c r="L32" t="s">
        <v>2454</v>
      </c>
      <c r="M32" t="s">
        <v>2317</v>
      </c>
      <c r="N32" t="s">
        <v>2378</v>
      </c>
      <c r="O32" t="str">
        <f>Airports[[#This Row],[First Name]]&amp;" "&amp;LEFT(TRIM(PROPER(Airports[[#This Row],[Last Name]])))</f>
        <v>Eric B</v>
      </c>
      <c r="P32" t="s">
        <v>2555</v>
      </c>
    </row>
    <row r="33" spans="1:16" x14ac:dyDescent="0.3">
      <c r="A33" t="s">
        <v>295</v>
      </c>
      <c r="B33" t="s">
        <v>2017</v>
      </c>
      <c r="C33" t="s">
        <v>2080</v>
      </c>
      <c r="D33" t="s">
        <v>2081</v>
      </c>
      <c r="E33" t="s">
        <v>2215</v>
      </c>
      <c r="F33" t="s">
        <v>2216</v>
      </c>
      <c r="G33" t="str">
        <f>_xlfn.TEXTJOIN(", ", TRUE, Airports[[#This Row],[Address]:[Zip Code]])</f>
        <v>2277 Eisenhower Airport Pkwy, Wichita, KS, 67209</v>
      </c>
      <c r="H33">
        <v>1954</v>
      </c>
      <c r="I33" s="22">
        <f ca="1">YEAR(TODAY())-Airports[[#This Row],[Year Opened]]</f>
        <v>72</v>
      </c>
      <c r="J33" s="22" t="str">
        <f>_xlfn.TEXTBEFORE(Airports[[#This Row],[Contact Email]], "@")</f>
        <v>c.simmons</v>
      </c>
      <c r="K33" s="22" t="str">
        <f>_xlfn.TEXTBEFORE(_xlfn.TEXTAFTER(Airports[[#This Row],[Contact Email]], "@"), ".")</f>
        <v>flywichita</v>
      </c>
      <c r="L33" t="s">
        <v>2455</v>
      </c>
      <c r="M33" t="s">
        <v>2318</v>
      </c>
      <c r="N33" t="s">
        <v>2379</v>
      </c>
      <c r="O33" t="str">
        <f>Airports[[#This Row],[First Name]]&amp;" "&amp;LEFT(TRIM(PROPER(Airports[[#This Row],[Last Name]])))</f>
        <v>Christina S</v>
      </c>
      <c r="P33" t="s">
        <v>2556</v>
      </c>
    </row>
    <row r="34" spans="1:16" x14ac:dyDescent="0.3">
      <c r="A34" t="s">
        <v>23</v>
      </c>
      <c r="B34" t="s">
        <v>296</v>
      </c>
      <c r="C34" t="s">
        <v>2082</v>
      </c>
      <c r="D34" t="s">
        <v>2083</v>
      </c>
      <c r="E34" t="s">
        <v>2217</v>
      </c>
      <c r="F34" t="s">
        <v>2218</v>
      </c>
      <c r="G34" t="str">
        <f>_xlfn.TEXTJOIN(", ", TRUE, Airports[[#This Row],[Address]:[Zip Code]])</f>
        <v>7800 Col. H. Weir Cook Memorial Dr, Indianapolis, IN, 46241</v>
      </c>
      <c r="H34">
        <v>1931</v>
      </c>
      <c r="I34" s="22">
        <f ca="1">YEAR(TODAY())-Airports[[#This Row],[Year Opened]]</f>
        <v>95</v>
      </c>
      <c r="J34" s="22" t="str">
        <f>_xlfn.TEXTBEFORE(Airports[[#This Row],[Contact Email]], "@")</f>
        <v>jfranklin</v>
      </c>
      <c r="K34" s="22" t="str">
        <f>_xlfn.TEXTBEFORE(_xlfn.TEXTAFTER(Airports[[#This Row],[Contact Email]], "@"), ".")</f>
        <v>indairport</v>
      </c>
      <c r="L34" t="s">
        <v>2420</v>
      </c>
      <c r="M34" t="s">
        <v>2319</v>
      </c>
      <c r="N34" t="s">
        <v>2380</v>
      </c>
      <c r="O34" t="str">
        <f>Airports[[#This Row],[First Name]]&amp;" "&amp;LEFT(TRIM(PROPER(Airports[[#This Row],[Last Name]])))</f>
        <v>Jeff F</v>
      </c>
      <c r="P34" t="s">
        <v>2557</v>
      </c>
    </row>
    <row r="35" spans="1:16" x14ac:dyDescent="0.3">
      <c r="A35" t="s">
        <v>297</v>
      </c>
      <c r="B35" t="s">
        <v>298</v>
      </c>
      <c r="C35" t="s">
        <v>2084</v>
      </c>
      <c r="D35" t="s">
        <v>2085</v>
      </c>
      <c r="E35" t="s">
        <v>2210</v>
      </c>
      <c r="F35" t="s">
        <v>2219</v>
      </c>
      <c r="G35" t="str">
        <f>_xlfn.TEXTJOIN(", ", TRUE, Airports[[#This Row],[Address]:[Zip Code]])</f>
        <v>2450 Kekuanaoa St, Hilo, HI, 96720</v>
      </c>
      <c r="H35">
        <v>1928</v>
      </c>
      <c r="I35" s="22">
        <f ca="1">YEAR(TODAY())-Airports[[#This Row],[Year Opened]]</f>
        <v>98</v>
      </c>
      <c r="J35" s="22" t="str">
        <f>_xlfn.TEXTBEFORE(Airports[[#This Row],[Contact Email]], "@")</f>
        <v>kshaw</v>
      </c>
      <c r="K35" s="22" t="str">
        <f>_xlfn.TEXTBEFORE(_xlfn.TEXTAFTER(Airports[[#This Row],[Contact Email]], "@"), ".")</f>
        <v>hiloairport</v>
      </c>
      <c r="L35" t="s">
        <v>2456</v>
      </c>
      <c r="M35" t="s">
        <v>2320</v>
      </c>
      <c r="N35" t="s">
        <v>2381</v>
      </c>
      <c r="O35" t="str">
        <f>Airports[[#This Row],[First Name]]&amp;" "&amp;LEFT(TRIM(PROPER(Airports[[#This Row],[Last Name]])))</f>
        <v>Kimberly S</v>
      </c>
      <c r="P35" t="s">
        <v>2558</v>
      </c>
    </row>
    <row r="36" spans="1:16" x14ac:dyDescent="0.3">
      <c r="A36" t="s">
        <v>32</v>
      </c>
      <c r="B36" t="s">
        <v>299</v>
      </c>
      <c r="C36" t="s">
        <v>2086</v>
      </c>
      <c r="D36" t="s">
        <v>2087</v>
      </c>
      <c r="E36" t="s">
        <v>2220</v>
      </c>
      <c r="F36" t="s">
        <v>2221</v>
      </c>
      <c r="G36" t="str">
        <f>_xlfn.TEXTJOIN(", ", TRUE, Airports[[#This Row],[Address]:[Zip Code]])</f>
        <v>1250 E Airport Rd, Jackson, WY, 83001</v>
      </c>
      <c r="H36">
        <v>1930</v>
      </c>
      <c r="I36" s="22">
        <f ca="1">YEAR(TODAY())-Airports[[#This Row],[Year Opened]]</f>
        <v>96</v>
      </c>
      <c r="J36" s="22" t="str">
        <f>_xlfn.TEXTBEFORE(Airports[[#This Row],[Contact Email]], "@")</f>
        <v>sbarrett</v>
      </c>
      <c r="K36" s="22" t="str">
        <f>_xlfn.TEXTBEFORE(_xlfn.TEXTAFTER(Airports[[#This Row],[Contact Email]], "@"), ".")</f>
        <v>jacksonholeairport</v>
      </c>
      <c r="L36" t="s">
        <v>2457</v>
      </c>
      <c r="M36" t="s">
        <v>2321</v>
      </c>
      <c r="N36" t="s">
        <v>2382</v>
      </c>
      <c r="O36" t="str">
        <f>Airports[[#This Row],[First Name]]&amp;" "&amp;LEFT(TRIM(PROPER(Airports[[#This Row],[Last Name]])))</f>
        <v>Scott B</v>
      </c>
      <c r="P36" t="s">
        <v>2559</v>
      </c>
    </row>
    <row r="37" spans="1:16" x14ac:dyDescent="0.3">
      <c r="A37" t="s">
        <v>12</v>
      </c>
      <c r="B37" t="s">
        <v>2018</v>
      </c>
      <c r="D37" t="s">
        <v>2278</v>
      </c>
      <c r="E37" t="s">
        <v>2222</v>
      </c>
      <c r="F37" t="s">
        <v>2223</v>
      </c>
      <c r="G37" t="str">
        <f>_xlfn.TEXTJOIN(", ", TRUE, Airports[[#This Row],[Address]:[Zip Code]])</f>
        <v>New York, NY, 11430</v>
      </c>
      <c r="H37">
        <v>1948</v>
      </c>
      <c r="I37" s="22">
        <f ca="1">YEAR(TODAY())-Airports[[#This Row],[Year Opened]]</f>
        <v>78</v>
      </c>
      <c r="J37" s="22" t="str">
        <f>_xlfn.TEXTBEFORE(Airports[[#This Row],[Contact Email]], "@")</f>
        <v>d.bennett</v>
      </c>
      <c r="K37" s="22" t="str">
        <f>_xlfn.TEXTBEFORE(_xlfn.TEXTAFTER(Airports[[#This Row],[Contact Email]], "@"), ".")</f>
        <v>jfkairport</v>
      </c>
      <c r="L37" t="s">
        <v>2421</v>
      </c>
      <c r="M37" t="s">
        <v>2322</v>
      </c>
      <c r="N37" t="s">
        <v>2383</v>
      </c>
      <c r="O37" t="str">
        <f>Airports[[#This Row],[First Name]]&amp;" "&amp;LEFT(TRIM(PROPER(Airports[[#This Row],[Last Name]])))</f>
        <v>David B</v>
      </c>
      <c r="P37" t="s">
        <v>2560</v>
      </c>
    </row>
    <row r="38" spans="1:16" x14ac:dyDescent="0.3">
      <c r="A38" t="s">
        <v>19</v>
      </c>
      <c r="B38" t="s">
        <v>300</v>
      </c>
      <c r="C38" t="s">
        <v>2088</v>
      </c>
      <c r="D38" t="s">
        <v>2279</v>
      </c>
      <c r="E38" t="s">
        <v>2210</v>
      </c>
      <c r="F38" t="s">
        <v>2224</v>
      </c>
      <c r="G38" t="str">
        <f>_xlfn.TEXTJOIN(", ", TRUE, Airports[[#This Row],[Address]:[Zip Code]])</f>
        <v>73-200 Kupipi St, Kona, HI, 96740</v>
      </c>
      <c r="H38">
        <v>1970</v>
      </c>
      <c r="I38" s="22">
        <f ca="1">YEAR(TODAY())-Airports[[#This Row],[Year Opened]]</f>
        <v>56</v>
      </c>
      <c r="J38" s="22" t="str">
        <f>_xlfn.TEXTBEFORE(Airports[[#This Row],[Contact Email]], "@")</f>
        <v>vreynolds</v>
      </c>
      <c r="K38" s="22" t="str">
        <f>_xlfn.TEXTBEFORE(_xlfn.TEXTAFTER(Airports[[#This Row],[Contact Email]], "@"), ".")</f>
        <v>konaairport</v>
      </c>
      <c r="L38" t="s">
        <v>2458</v>
      </c>
      <c r="M38" t="s">
        <v>2303</v>
      </c>
      <c r="N38" t="s">
        <v>2384</v>
      </c>
      <c r="O38" t="str">
        <f>Airports[[#This Row],[First Name]]&amp;" "&amp;LEFT(TRIM(PROPER(Airports[[#This Row],[Last Name]])))</f>
        <v>Victoria R</v>
      </c>
      <c r="P38" t="s">
        <v>2561</v>
      </c>
    </row>
    <row r="39" spans="1:16" x14ac:dyDescent="0.3">
      <c r="A39" t="s">
        <v>15</v>
      </c>
      <c r="B39" t="s">
        <v>301</v>
      </c>
      <c r="C39" t="s">
        <v>2089</v>
      </c>
      <c r="D39" t="s">
        <v>2090</v>
      </c>
      <c r="E39" t="s">
        <v>2225</v>
      </c>
      <c r="F39" t="s">
        <v>2226</v>
      </c>
      <c r="G39" t="str">
        <f>_xlfn.TEXTJOIN(", ", TRUE, Airports[[#This Row],[Address]:[Zip Code]])</f>
        <v>5757 Wayne Newton Blvd, Las Vegas, NV, 89119</v>
      </c>
      <c r="H39">
        <v>1942</v>
      </c>
      <c r="I39" s="22">
        <f ca="1">YEAR(TODAY())-Airports[[#This Row],[Year Opened]]</f>
        <v>84</v>
      </c>
      <c r="J39" s="22" t="str">
        <f>_xlfn.TEXTBEFORE(Airports[[#This Row],[Contact Email]], "@")</f>
        <v>jcollins</v>
      </c>
      <c r="K39" s="22" t="str">
        <f>_xlfn.TEXTBEFORE(_xlfn.TEXTAFTER(Airports[[#This Row],[Contact Email]], "@"), ".")</f>
        <v>lasairport</v>
      </c>
      <c r="L39" t="s">
        <v>2422</v>
      </c>
      <c r="M39" t="s">
        <v>2323</v>
      </c>
      <c r="N39" t="s">
        <v>2385</v>
      </c>
      <c r="O39" t="str">
        <f>Airports[[#This Row],[First Name]]&amp;" "&amp;LEFT(TRIM(PROPER(Airports[[#This Row],[Last Name]])))</f>
        <v>Joshua C</v>
      </c>
      <c r="P39" t="s">
        <v>2562</v>
      </c>
    </row>
    <row r="40" spans="1:16" x14ac:dyDescent="0.3">
      <c r="A40" t="s">
        <v>21</v>
      </c>
      <c r="B40" t="s">
        <v>302</v>
      </c>
      <c r="C40" t="s">
        <v>2091</v>
      </c>
      <c r="D40" t="s">
        <v>2092</v>
      </c>
      <c r="E40" t="s">
        <v>2210</v>
      </c>
      <c r="F40" t="s">
        <v>2227</v>
      </c>
      <c r="G40" t="str">
        <f>_xlfn.TEXTJOIN(", ", TRUE, Airports[[#This Row],[Address]:[Zip Code]])</f>
        <v>3901 Mokulele Loop, Lihue, HI, 96766</v>
      </c>
      <c r="H40">
        <v>1950</v>
      </c>
      <c r="I40" s="22">
        <f ca="1">YEAR(TODAY())-Airports[[#This Row],[Year Opened]]</f>
        <v>76</v>
      </c>
      <c r="J40" s="22" t="str">
        <f>_xlfn.TEXTBEFORE(Airports[[#This Row],[Contact Email]], "@")</f>
        <v>monica.f</v>
      </c>
      <c r="K40" s="22" t="str">
        <f>_xlfn.TEXTBEFORE(_xlfn.TEXTAFTER(Airports[[#This Row],[Contact Email]], "@"), ".")</f>
        <v>lihueairport</v>
      </c>
      <c r="L40" t="s">
        <v>2459</v>
      </c>
      <c r="M40" t="s">
        <v>2324</v>
      </c>
      <c r="N40" t="s">
        <v>2386</v>
      </c>
      <c r="O40" t="str">
        <f>Airports[[#This Row],[First Name]]&amp;" "&amp;LEFT(TRIM(PROPER(Airports[[#This Row],[Last Name]])))</f>
        <v>Monica F</v>
      </c>
      <c r="P40" t="s">
        <v>2563</v>
      </c>
    </row>
    <row r="41" spans="1:16" x14ac:dyDescent="0.3">
      <c r="A41" t="s">
        <v>303</v>
      </c>
      <c r="B41" t="s">
        <v>304</v>
      </c>
      <c r="C41" t="s">
        <v>2093</v>
      </c>
      <c r="D41" t="s">
        <v>2094</v>
      </c>
      <c r="E41" t="s">
        <v>2228</v>
      </c>
      <c r="F41" t="s">
        <v>2229</v>
      </c>
      <c r="G41" t="str">
        <f>_xlfn.TEXTJOIN(", ", TRUE, Airports[[#This Row],[Address]:[Zip Code]])</f>
        <v>1 International Square, Kansas City, MO, 64153</v>
      </c>
      <c r="H41">
        <v>1972</v>
      </c>
      <c r="I41" s="22">
        <f ca="1">YEAR(TODAY())-Airports[[#This Row],[Year Opened]]</f>
        <v>54</v>
      </c>
      <c r="J41" s="22" t="str">
        <f>_xlfn.TEXTBEFORE(Airports[[#This Row],[Contact Email]], "@")</f>
        <v>rtorres</v>
      </c>
      <c r="K41" s="22" t="str">
        <f>_xlfn.TEXTBEFORE(_xlfn.TEXTAFTER(Airports[[#This Row],[Contact Email]], "@"), ".")</f>
        <v>flykc</v>
      </c>
      <c r="L41" t="s">
        <v>2460</v>
      </c>
      <c r="M41" t="s">
        <v>2325</v>
      </c>
      <c r="N41" t="s">
        <v>2387</v>
      </c>
      <c r="O41" t="str">
        <f>Airports[[#This Row],[First Name]]&amp;" "&amp;LEFT(TRIM(PROPER(Airports[[#This Row],[Last Name]])))</f>
        <v>Richard T</v>
      </c>
      <c r="P41" t="s">
        <v>2564</v>
      </c>
    </row>
    <row r="42" spans="1:16" x14ac:dyDescent="0.3">
      <c r="A42" t="s">
        <v>13</v>
      </c>
      <c r="B42" t="s">
        <v>305</v>
      </c>
      <c r="C42" t="s">
        <v>2095</v>
      </c>
      <c r="D42" t="s">
        <v>2096</v>
      </c>
      <c r="E42" t="s">
        <v>2206</v>
      </c>
      <c r="F42" t="s">
        <v>2230</v>
      </c>
      <c r="G42" t="str">
        <f>_xlfn.TEXTJOIN(", ", TRUE, Airports[[#This Row],[Address]:[Zip Code]])</f>
        <v>1 Jeff Fuqua Blvd, Orlando, FL, 32827</v>
      </c>
      <c r="H42">
        <v>1981</v>
      </c>
      <c r="I42" s="22">
        <f ca="1">YEAR(TODAY())-Airports[[#This Row],[Year Opened]]</f>
        <v>45</v>
      </c>
      <c r="J42" s="22" t="str">
        <f>_xlfn.TEXTBEFORE(Airports[[#This Row],[Contact Email]], "@")</f>
        <v>b.campbell</v>
      </c>
      <c r="K42" s="22" t="str">
        <f>_xlfn.TEXTBEFORE(_xlfn.TEXTAFTER(Airports[[#This Row],[Contact Email]], "@"), ".")</f>
        <v>orlandoairports</v>
      </c>
      <c r="L42" t="s">
        <v>2461</v>
      </c>
      <c r="M42" t="s">
        <v>2326</v>
      </c>
      <c r="N42" t="s">
        <v>2388</v>
      </c>
      <c r="O42" t="str">
        <f>Airports[[#This Row],[First Name]]&amp;" "&amp;LEFT(TRIM(PROPER(Airports[[#This Row],[Last Name]])))</f>
        <v>Brooke C</v>
      </c>
      <c r="P42" t="s">
        <v>2565</v>
      </c>
    </row>
    <row r="43" spans="1:16" x14ac:dyDescent="0.3">
      <c r="A43" t="s">
        <v>306</v>
      </c>
      <c r="B43" t="s">
        <v>307</v>
      </c>
      <c r="C43" t="s">
        <v>2097</v>
      </c>
      <c r="D43" t="s">
        <v>2098</v>
      </c>
      <c r="E43" t="s">
        <v>2231</v>
      </c>
      <c r="F43" t="s">
        <v>2232</v>
      </c>
      <c r="G43" t="str">
        <f>_xlfn.TEXTJOIN(", ", TRUE, Airports[[#This Row],[Address]:[Zip Code]])</f>
        <v>5700 S Cicero Ave, Chicago, IL, 60638</v>
      </c>
      <c r="H43">
        <v>1927</v>
      </c>
      <c r="I43" s="22">
        <f ca="1">YEAR(TODAY())-Airports[[#This Row],[Year Opened]]</f>
        <v>99</v>
      </c>
      <c r="J43" s="22" t="str">
        <f>_xlfn.TEXTBEFORE(Airports[[#This Row],[Contact Email]], "@")</f>
        <v>jmorgan</v>
      </c>
      <c r="K43" s="22" t="str">
        <f>_xlfn.TEXTBEFORE(_xlfn.TEXTAFTER(Airports[[#This Row],[Contact Email]], "@"), ".")</f>
        <v>mdwairport</v>
      </c>
      <c r="L43" t="s">
        <v>2423</v>
      </c>
      <c r="M43" t="s">
        <v>2327</v>
      </c>
      <c r="N43" t="s">
        <v>2355</v>
      </c>
      <c r="O43" t="str">
        <f>Airports[[#This Row],[First Name]]&amp;" "&amp;LEFT(TRIM(PROPER(Airports[[#This Row],[Last Name]])))</f>
        <v>Jacob M</v>
      </c>
      <c r="P43" t="s">
        <v>2566</v>
      </c>
    </row>
    <row r="44" spans="1:16" x14ac:dyDescent="0.3">
      <c r="A44" t="s">
        <v>308</v>
      </c>
      <c r="B44" t="s">
        <v>309</v>
      </c>
      <c r="C44" t="s">
        <v>2099</v>
      </c>
      <c r="D44" t="s">
        <v>2100</v>
      </c>
      <c r="E44" t="s">
        <v>2173</v>
      </c>
      <c r="F44" t="s">
        <v>2233</v>
      </c>
      <c r="G44" t="str">
        <f>_xlfn.TEXTJOIN(", ", TRUE, Airports[[#This Row],[Address]:[Zip Code]])</f>
        <v>2491 Winchester Rd, Memphis, TN, 38116</v>
      </c>
      <c r="H44">
        <v>1929</v>
      </c>
      <c r="I44" s="22">
        <f ca="1">YEAR(TODAY())-Airports[[#This Row],[Year Opened]]</f>
        <v>97</v>
      </c>
      <c r="J44" s="22" t="str">
        <f>_xlfn.TEXTBEFORE(Airports[[#This Row],[Contact Email]], "@")</f>
        <v>cwatson</v>
      </c>
      <c r="K44" s="22" t="str">
        <f>_xlfn.TEXTBEFORE(_xlfn.TEXTAFTER(Airports[[#This Row],[Contact Email]], "@"), ".")</f>
        <v>memairport</v>
      </c>
      <c r="L44" t="s">
        <v>2424</v>
      </c>
      <c r="M44" t="s">
        <v>2328</v>
      </c>
      <c r="N44" t="s">
        <v>2389</v>
      </c>
      <c r="O44" t="str">
        <f>Airports[[#This Row],[First Name]]&amp;" "&amp;LEFT(TRIM(PROPER(Airports[[#This Row],[Last Name]])))</f>
        <v>Caroline W</v>
      </c>
      <c r="P44" t="s">
        <v>2567</v>
      </c>
    </row>
    <row r="45" spans="1:16" x14ac:dyDescent="0.3">
      <c r="A45" t="s">
        <v>2</v>
      </c>
      <c r="B45" t="s">
        <v>310</v>
      </c>
      <c r="C45" t="s">
        <v>2101</v>
      </c>
      <c r="D45" t="s">
        <v>2102</v>
      </c>
      <c r="E45" t="s">
        <v>2206</v>
      </c>
      <c r="F45" t="s">
        <v>2234</v>
      </c>
      <c r="G45" t="str">
        <f>_xlfn.TEXTJOIN(", ", TRUE, Airports[[#This Row],[Address]:[Zip Code]])</f>
        <v>2100 NW 42nd Ave, Miami, FL, 33142</v>
      </c>
      <c r="H45">
        <v>1928</v>
      </c>
      <c r="I45" s="22">
        <f ca="1">YEAR(TODAY())-Airports[[#This Row],[Year Opened]]</f>
        <v>98</v>
      </c>
      <c r="J45" s="22" t="str">
        <f>_xlfn.TEXTBEFORE(Airports[[#This Row],[Contact Email]], "@")</f>
        <v>tkelly</v>
      </c>
      <c r="K45" s="22" t="str">
        <f>_xlfn.TEXTBEFORE(_xlfn.TEXTAFTER(Airports[[#This Row],[Contact Email]], "@"), ".")</f>
        <v>miairport</v>
      </c>
      <c r="L45" t="s">
        <v>2462</v>
      </c>
      <c r="M45" t="s">
        <v>2329</v>
      </c>
      <c r="N45" t="s">
        <v>2491</v>
      </c>
      <c r="O45" t="str">
        <f>Airports[[#This Row],[First Name]]&amp;" "&amp;LEFT(TRIM(PROPER(Airports[[#This Row],[Last Name]])))</f>
        <v>Thomas K</v>
      </c>
      <c r="P45" t="s">
        <v>2568</v>
      </c>
    </row>
    <row r="46" spans="1:16" x14ac:dyDescent="0.3">
      <c r="A46" t="s">
        <v>311</v>
      </c>
      <c r="B46" t="s">
        <v>312</v>
      </c>
      <c r="C46" t="s">
        <v>2103</v>
      </c>
      <c r="D46" t="s">
        <v>2104</v>
      </c>
      <c r="E46" t="s">
        <v>2235</v>
      </c>
      <c r="F46" t="s">
        <v>2236</v>
      </c>
      <c r="G46" t="str">
        <f>_xlfn.TEXTJOIN(", ", TRUE, Airports[[#This Row],[Address]:[Zip Code]])</f>
        <v>5300 S Howell Ave, Milwaukee, WI, 53207</v>
      </c>
      <c r="H46">
        <v>1927</v>
      </c>
      <c r="I46" s="22">
        <f ca="1">YEAR(TODAY())-Airports[[#This Row],[Year Opened]]</f>
        <v>99</v>
      </c>
      <c r="J46" s="22" t="str">
        <f>_xlfn.TEXTBEFORE(Airports[[#This Row],[Contact Email]], "@")</f>
        <v>njones</v>
      </c>
      <c r="K46" s="22" t="str">
        <f>_xlfn.TEXTBEFORE(_xlfn.TEXTAFTER(Airports[[#This Row],[Contact Email]], "@"), ".")</f>
        <v>mkeairport</v>
      </c>
      <c r="L46" t="s">
        <v>2425</v>
      </c>
      <c r="M46" t="s">
        <v>2330</v>
      </c>
      <c r="N46" t="s">
        <v>2390</v>
      </c>
      <c r="O46" t="str">
        <f>Airports[[#This Row],[First Name]]&amp;" "&amp;LEFT(TRIM(PROPER(Airports[[#This Row],[Last Name]])))</f>
        <v>Natalie J</v>
      </c>
      <c r="P46" t="s">
        <v>2569</v>
      </c>
    </row>
    <row r="47" spans="1:16" x14ac:dyDescent="0.3">
      <c r="A47" t="s">
        <v>313</v>
      </c>
      <c r="B47" t="s">
        <v>2019</v>
      </c>
      <c r="C47" t="s">
        <v>2105</v>
      </c>
      <c r="D47" t="s">
        <v>2106</v>
      </c>
      <c r="E47" t="s">
        <v>2183</v>
      </c>
      <c r="F47" t="s">
        <v>2237</v>
      </c>
      <c r="G47" t="str">
        <f>_xlfn.TEXTJOIN(", ", TRUE, Airports[[#This Row],[Address]:[Zip Code]])</f>
        <v>200 Fred Kane Dr, Monterey, CA, 93940</v>
      </c>
      <c r="H47">
        <v>1936</v>
      </c>
      <c r="I47" s="22">
        <f ca="1">YEAR(TODAY())-Airports[[#This Row],[Year Opened]]</f>
        <v>90</v>
      </c>
      <c r="J47" s="22" t="str">
        <f>_xlfn.TEXTBEFORE(Airports[[#This Row],[Contact Email]], "@")</f>
        <v>ethan.b</v>
      </c>
      <c r="K47" s="22" t="str">
        <f>_xlfn.TEXTBEFORE(_xlfn.TEXTAFTER(Airports[[#This Row],[Contact Email]], "@"), ".")</f>
        <v>montereyairport</v>
      </c>
      <c r="L47" t="s">
        <v>2463</v>
      </c>
      <c r="M47" t="s">
        <v>2331</v>
      </c>
      <c r="N47" t="s">
        <v>2383</v>
      </c>
      <c r="O47" t="str">
        <f>Airports[[#This Row],[First Name]]&amp;" "&amp;LEFT(TRIM(PROPER(Airports[[#This Row],[Last Name]])))</f>
        <v>Ethan B</v>
      </c>
      <c r="P47" t="s">
        <v>2570</v>
      </c>
    </row>
    <row r="48" spans="1:16" x14ac:dyDescent="0.3">
      <c r="A48" t="s">
        <v>314</v>
      </c>
      <c r="B48" t="s">
        <v>315</v>
      </c>
      <c r="C48" t="s">
        <v>2107</v>
      </c>
      <c r="D48" t="s">
        <v>2277</v>
      </c>
      <c r="E48" t="s">
        <v>2238</v>
      </c>
      <c r="F48" t="s">
        <v>2239</v>
      </c>
      <c r="G48" t="str">
        <f>_xlfn.TEXTJOIN(", ", TRUE, Airports[[#This Row],[Address]:[Zip Code]])</f>
        <v>4300 Glumack Dr, Minneapolis, MN, 55111</v>
      </c>
      <c r="H48">
        <v>1920</v>
      </c>
      <c r="I48" s="22">
        <f ca="1">YEAR(TODAY())-Airports[[#This Row],[Year Opened]]</f>
        <v>106</v>
      </c>
      <c r="J48" s="22" t="str">
        <f>_xlfn.TEXTBEFORE(Airports[[#This Row],[Contact Email]], "@")</f>
        <v>acruz</v>
      </c>
      <c r="K48" s="22" t="str">
        <f>_xlfn.TEXTBEFORE(_xlfn.TEXTAFTER(Airports[[#This Row],[Contact Email]], "@"), ".")</f>
        <v>mspairport</v>
      </c>
      <c r="L48" t="s">
        <v>2426</v>
      </c>
      <c r="M48" t="s">
        <v>2332</v>
      </c>
      <c r="N48" t="s">
        <v>2391</v>
      </c>
      <c r="O48" t="str">
        <f>Airports[[#This Row],[First Name]]&amp;" "&amp;LEFT(TRIM(PROPER(Airports[[#This Row],[Last Name]])))</f>
        <v>Amanda C</v>
      </c>
      <c r="P48" t="s">
        <v>2571</v>
      </c>
    </row>
    <row r="49" spans="1:16" x14ac:dyDescent="0.3">
      <c r="A49" t="s">
        <v>316</v>
      </c>
      <c r="B49" t="s">
        <v>317</v>
      </c>
      <c r="C49" t="s">
        <v>2033</v>
      </c>
      <c r="D49" t="s">
        <v>2276</v>
      </c>
      <c r="E49" t="s">
        <v>2240</v>
      </c>
      <c r="F49" t="s">
        <v>2241</v>
      </c>
      <c r="G49" t="str">
        <f>_xlfn.TEXTJOIN(", ", TRUE, Airports[[#This Row],[Address]:[Zip Code]])</f>
        <v>1 Terminal Dr, New Orleans, LA, 70062</v>
      </c>
      <c r="H49">
        <v>1946</v>
      </c>
      <c r="I49" s="22">
        <f ca="1">YEAR(TODAY())-Airports[[#This Row],[Year Opened]]</f>
        <v>80</v>
      </c>
      <c r="J49" s="22" t="str">
        <f>_xlfn.TEXTBEFORE(Airports[[#This Row],[Contact Email]], "@")</f>
        <v>jbrooks</v>
      </c>
      <c r="K49" s="22" t="str">
        <f>_xlfn.TEXTBEFORE(_xlfn.TEXTAFTER(Airports[[#This Row],[Contact Email]], "@"), ".")</f>
        <v>flymsy</v>
      </c>
      <c r="L49" t="s">
        <v>2464</v>
      </c>
      <c r="M49" t="s">
        <v>2333</v>
      </c>
      <c r="N49" t="s">
        <v>2392</v>
      </c>
      <c r="O49" t="str">
        <f>Airports[[#This Row],[First Name]]&amp;" "&amp;LEFT(TRIM(PROPER(Airports[[#This Row],[Last Name]])))</f>
        <v>Jason B</v>
      </c>
      <c r="P49" t="s">
        <v>2572</v>
      </c>
    </row>
    <row r="50" spans="1:16" x14ac:dyDescent="0.3">
      <c r="A50" t="s">
        <v>318</v>
      </c>
      <c r="B50" t="s">
        <v>319</v>
      </c>
      <c r="C50" t="s">
        <v>2108</v>
      </c>
      <c r="D50" t="s">
        <v>2109</v>
      </c>
      <c r="E50" t="s">
        <v>2183</v>
      </c>
      <c r="F50" t="s">
        <v>2242</v>
      </c>
      <c r="G50" t="str">
        <f>_xlfn.TEXTJOIN(", ", TRUE, Airports[[#This Row],[Address]:[Zip Code]])</f>
        <v>1 Airport Dr, Oakland, CA, 94621</v>
      </c>
      <c r="H50">
        <v>1927</v>
      </c>
      <c r="I50" s="22">
        <f ca="1">YEAR(TODAY())-Airports[[#This Row],[Year Opened]]</f>
        <v>99</v>
      </c>
      <c r="J50" s="22" t="str">
        <f>_xlfn.TEXTBEFORE(Airports[[#This Row],[Contact Email]], "@")</f>
        <v>mpatterson</v>
      </c>
      <c r="K50" s="22" t="str">
        <f>_xlfn.TEXTBEFORE(_xlfn.TEXTAFTER(Airports[[#This Row],[Contact Email]], "@"), ".")</f>
        <v>oakairport</v>
      </c>
      <c r="L50" t="s">
        <v>2427</v>
      </c>
      <c r="M50" t="s">
        <v>2289</v>
      </c>
      <c r="N50" t="s">
        <v>2393</v>
      </c>
      <c r="O50" t="str">
        <f>Airports[[#This Row],[First Name]]&amp;" "&amp;LEFT(TRIM(PROPER(Airports[[#This Row],[Last Name]])))</f>
        <v>Megan P</v>
      </c>
      <c r="P50" t="s">
        <v>2573</v>
      </c>
    </row>
    <row r="51" spans="1:16" x14ac:dyDescent="0.3">
      <c r="A51" t="s">
        <v>20</v>
      </c>
      <c r="B51" t="s">
        <v>320</v>
      </c>
      <c r="C51" t="s">
        <v>2110</v>
      </c>
      <c r="D51" t="s">
        <v>2111</v>
      </c>
      <c r="E51" t="s">
        <v>2210</v>
      </c>
      <c r="F51" t="s">
        <v>2243</v>
      </c>
      <c r="G51" t="str">
        <f>_xlfn.TEXTJOIN(", ", TRUE, Airports[[#This Row],[Address]:[Zip Code]])</f>
        <v>1 Keolani Pl, Kahului, HI, 96732</v>
      </c>
      <c r="H51">
        <v>1952</v>
      </c>
      <c r="I51" s="22">
        <f ca="1">YEAR(TODAY())-Airports[[#This Row],[Year Opened]]</f>
        <v>74</v>
      </c>
      <c r="J51" s="22" t="str">
        <f>_xlfn.TEXTBEFORE(Airports[[#This Row],[Contact Email]], "@")</f>
        <v>d.moore</v>
      </c>
      <c r="K51" s="22" t="str">
        <f>_xlfn.TEXTBEFORE(_xlfn.TEXTAFTER(Airports[[#This Row],[Contact Email]], "@"), ".")</f>
        <v>kahuluiairport</v>
      </c>
      <c r="L51" t="s">
        <v>2465</v>
      </c>
      <c r="M51" t="s">
        <v>2334</v>
      </c>
      <c r="N51" t="s">
        <v>2394</v>
      </c>
      <c r="O51" t="str">
        <f>Airports[[#This Row],[First Name]]&amp;" "&amp;LEFT(TRIM(PROPER(Airports[[#This Row],[Last Name]])))</f>
        <v>Daniel M</v>
      </c>
      <c r="P51" t="s">
        <v>2574</v>
      </c>
    </row>
    <row r="52" spans="1:16" x14ac:dyDescent="0.3">
      <c r="A52" t="s">
        <v>321</v>
      </c>
      <c r="B52" t="s">
        <v>322</v>
      </c>
      <c r="C52" t="s">
        <v>2112</v>
      </c>
      <c r="D52" t="s">
        <v>2113</v>
      </c>
      <c r="E52" t="s">
        <v>2244</v>
      </c>
      <c r="F52" t="s">
        <v>2245</v>
      </c>
      <c r="G52" t="str">
        <f>_xlfn.TEXTJOIN(", ", TRUE, Airports[[#This Row],[Address]:[Zip Code]])</f>
        <v>7100 Terminal Dr, Oklahoma City, OK, 73159</v>
      </c>
      <c r="H52">
        <v>1911</v>
      </c>
      <c r="I52" s="22">
        <f ca="1">YEAR(TODAY())-Airports[[#This Row],[Year Opened]]</f>
        <v>115</v>
      </c>
      <c r="J52" s="22" t="str">
        <f>_xlfn.TEXTBEFORE(Airports[[#This Row],[Contact Email]], "@")</f>
        <v>tcarter</v>
      </c>
      <c r="K52" s="22" t="str">
        <f>_xlfn.TEXTBEFORE(_xlfn.TEXTAFTER(Airports[[#This Row],[Contact Email]], "@"), ".")</f>
        <v>okcairport</v>
      </c>
      <c r="L52" t="s">
        <v>2428</v>
      </c>
      <c r="M52" t="s">
        <v>2335</v>
      </c>
      <c r="N52" t="s">
        <v>2395</v>
      </c>
      <c r="O52" t="str">
        <f>Airports[[#This Row],[First Name]]&amp;" "&amp;LEFT(TRIM(PROPER(Airports[[#This Row],[Last Name]])))</f>
        <v>Tiffany C</v>
      </c>
      <c r="P52" t="s">
        <v>2575</v>
      </c>
    </row>
    <row r="53" spans="1:16" x14ac:dyDescent="0.3">
      <c r="A53" t="s">
        <v>323</v>
      </c>
      <c r="B53" t="s">
        <v>324</v>
      </c>
      <c r="C53" t="s">
        <v>2114</v>
      </c>
      <c r="D53" t="s">
        <v>2115</v>
      </c>
      <c r="E53" t="s">
        <v>2246</v>
      </c>
      <c r="F53" t="s">
        <v>2247</v>
      </c>
      <c r="G53" t="str">
        <f>_xlfn.TEXTJOIN(", ", TRUE, Airports[[#This Row],[Address]:[Zip Code]])</f>
        <v>4501 Abbott Dr, Omaha, NE, 68110</v>
      </c>
      <c r="H53">
        <v>1925</v>
      </c>
      <c r="I53" s="22">
        <f ca="1">YEAR(TODAY())-Airports[[#This Row],[Year Opened]]</f>
        <v>101</v>
      </c>
      <c r="J53" s="22" t="str">
        <f>_xlfn.TEXTBEFORE(Airports[[#This Row],[Contact Email]], "@")</f>
        <v>swright</v>
      </c>
      <c r="K53" s="22" t="str">
        <f>_xlfn.TEXTBEFORE(_xlfn.TEXTAFTER(Airports[[#This Row],[Contact Email]], "@"), ".")</f>
        <v>flyoma</v>
      </c>
      <c r="L53" t="s">
        <v>2466</v>
      </c>
      <c r="M53" t="s">
        <v>2336</v>
      </c>
      <c r="N53" t="s">
        <v>2396</v>
      </c>
      <c r="O53" t="str">
        <f>Airports[[#This Row],[First Name]]&amp;" "&amp;LEFT(TRIM(PROPER(Airports[[#This Row],[Last Name]])))</f>
        <v>Sean W</v>
      </c>
      <c r="P53" t="s">
        <v>2576</v>
      </c>
    </row>
    <row r="54" spans="1:16" x14ac:dyDescent="0.3">
      <c r="A54" t="s">
        <v>4</v>
      </c>
      <c r="B54" t="s">
        <v>325</v>
      </c>
      <c r="C54" t="s">
        <v>2116</v>
      </c>
      <c r="D54" t="s">
        <v>2098</v>
      </c>
      <c r="E54" t="s">
        <v>2231</v>
      </c>
      <c r="F54" t="s">
        <v>2248</v>
      </c>
      <c r="G54" t="str">
        <f>_xlfn.TEXTJOIN(", ", TRUE, Airports[[#This Row],[Address]:[Zip Code]])</f>
        <v>10000 W O'Hare Ave, Chicago, IL, 60666</v>
      </c>
      <c r="H54">
        <v>1955</v>
      </c>
      <c r="I54" s="22">
        <f ca="1">YEAR(TODAY())-Airports[[#This Row],[Year Opened]]</f>
        <v>71</v>
      </c>
      <c r="J54" s="22" t="str">
        <f>_xlfn.TEXTBEFORE(Airports[[#This Row],[Contact Email]], "@")</f>
        <v>emily.h</v>
      </c>
      <c r="K54" s="22" t="str">
        <f>_xlfn.TEXTBEFORE(_xlfn.TEXTAFTER(Airports[[#This Row],[Contact Email]], "@"), ".")</f>
        <v>ohare</v>
      </c>
      <c r="L54" t="s">
        <v>2467</v>
      </c>
      <c r="M54" t="s">
        <v>2287</v>
      </c>
      <c r="N54" t="s">
        <v>2397</v>
      </c>
      <c r="O54" t="str">
        <f>Airports[[#This Row],[First Name]]&amp;" "&amp;LEFT(TRIM(PROPER(Airports[[#This Row],[Last Name]])))</f>
        <v>Emily H</v>
      </c>
      <c r="P54" t="s">
        <v>2577</v>
      </c>
    </row>
    <row r="55" spans="1:16" x14ac:dyDescent="0.3">
      <c r="A55" t="s">
        <v>1</v>
      </c>
      <c r="B55" t="s">
        <v>326</v>
      </c>
      <c r="C55" t="s">
        <v>2117</v>
      </c>
      <c r="D55" t="s">
        <v>2118</v>
      </c>
      <c r="E55" t="s">
        <v>2206</v>
      </c>
      <c r="F55" t="s">
        <v>2249</v>
      </c>
      <c r="G55" t="str">
        <f>_xlfn.TEXTJOIN(", ", TRUE, Airports[[#This Row],[Address]:[Zip Code]])</f>
        <v>1000 James L Turnage Blvd, West Palm Beach, FL, 33406</v>
      </c>
      <c r="H55">
        <v>1936</v>
      </c>
      <c r="I55" s="22">
        <f ca="1">YEAR(TODAY())-Airports[[#This Row],[Year Opened]]</f>
        <v>90</v>
      </c>
      <c r="J55" s="22" t="str">
        <f>_xlfn.TEXTBEFORE(Airports[[#This Row],[Contact Email]], "@")</f>
        <v>afoster</v>
      </c>
      <c r="K55" s="22" t="str">
        <f>_xlfn.TEXTBEFORE(_xlfn.TEXTAFTER(Airports[[#This Row],[Contact Email]], "@"), ".")</f>
        <v>pbiairport</v>
      </c>
      <c r="L55" t="s">
        <v>2429</v>
      </c>
      <c r="M55" t="s">
        <v>2337</v>
      </c>
      <c r="N55" t="s">
        <v>2368</v>
      </c>
      <c r="O55" t="str">
        <f>Airports[[#This Row],[First Name]]&amp;" "&amp;LEFT(TRIM(PROPER(Airports[[#This Row],[Last Name]])))</f>
        <v>Alex F</v>
      </c>
      <c r="P55" t="s">
        <v>2578</v>
      </c>
    </row>
    <row r="56" spans="1:16" x14ac:dyDescent="0.3">
      <c r="A56" t="s">
        <v>24</v>
      </c>
      <c r="B56" t="s">
        <v>327</v>
      </c>
      <c r="C56" t="s">
        <v>2119</v>
      </c>
      <c r="D56" t="s">
        <v>2120</v>
      </c>
      <c r="E56" t="s">
        <v>2201</v>
      </c>
      <c r="F56" t="s">
        <v>2250</v>
      </c>
      <c r="G56" t="str">
        <f>_xlfn.TEXTJOIN(", ", TRUE, Airports[[#This Row],[Address]:[Zip Code]])</f>
        <v>7000 NE Airport Way, Portland, OR, 97218</v>
      </c>
      <c r="H56">
        <v>1936</v>
      </c>
      <c r="I56" s="22">
        <f ca="1">YEAR(TODAY())-Airports[[#This Row],[Year Opened]]</f>
        <v>90</v>
      </c>
      <c r="J56" s="22" t="str">
        <f>_xlfn.TEXTBEFORE(Airports[[#This Row],[Contact Email]], "@")</f>
        <v>rking</v>
      </c>
      <c r="K56" s="22" t="str">
        <f>_xlfn.TEXTBEFORE(_xlfn.TEXTAFTER(Airports[[#This Row],[Contact Email]], "@"), ".")</f>
        <v>pdxairport</v>
      </c>
      <c r="L56" t="s">
        <v>2430</v>
      </c>
      <c r="M56" t="s">
        <v>2338</v>
      </c>
      <c r="N56" t="s">
        <v>2398</v>
      </c>
      <c r="O56" t="str">
        <f>Airports[[#This Row],[First Name]]&amp;" "&amp;LEFT(TRIM(PROPER(Airports[[#This Row],[Last Name]])))</f>
        <v>Rachel K</v>
      </c>
      <c r="P56" t="s">
        <v>2579</v>
      </c>
    </row>
    <row r="57" spans="1:16" x14ac:dyDescent="0.3">
      <c r="A57" t="s">
        <v>28</v>
      </c>
      <c r="B57" t="s">
        <v>328</v>
      </c>
      <c r="C57" t="s">
        <v>2121</v>
      </c>
      <c r="D57" t="s">
        <v>2122</v>
      </c>
      <c r="E57" t="s">
        <v>2251</v>
      </c>
      <c r="F57" t="s">
        <v>2252</v>
      </c>
      <c r="G57" t="str">
        <f>_xlfn.TEXTJOIN(", ", TRUE, Airports[[#This Row],[Address]:[Zip Code]])</f>
        <v>8000 Essington Ave, Philadelphia, PA, 19153</v>
      </c>
      <c r="H57">
        <v>1940</v>
      </c>
      <c r="I57" s="22">
        <f ca="1">YEAR(TODAY())-Airports[[#This Row],[Year Opened]]</f>
        <v>86</v>
      </c>
      <c r="J57" s="22" t="str">
        <f>_xlfn.TEXTBEFORE(Airports[[#This Row],[Contact Email]], "@")</f>
        <v>jbailey</v>
      </c>
      <c r="K57" s="22" t="str">
        <f>_xlfn.TEXTBEFORE(_xlfn.TEXTAFTER(Airports[[#This Row],[Contact Email]], "@"), ".")</f>
        <v>phl</v>
      </c>
      <c r="L57" t="s">
        <v>2468</v>
      </c>
      <c r="M57" t="s">
        <v>2323</v>
      </c>
      <c r="N57" t="s">
        <v>2399</v>
      </c>
      <c r="O57" t="str">
        <f>Airports[[#This Row],[First Name]]&amp;" "&amp;LEFT(TRIM(PROPER(Airports[[#This Row],[Last Name]])))</f>
        <v>Joshua B</v>
      </c>
      <c r="P57" t="s">
        <v>2580</v>
      </c>
    </row>
    <row r="58" spans="1:16" x14ac:dyDescent="0.3">
      <c r="A58" t="s">
        <v>29</v>
      </c>
      <c r="B58" t="s">
        <v>329</v>
      </c>
      <c r="C58" t="s">
        <v>2123</v>
      </c>
      <c r="D58" t="s">
        <v>2124</v>
      </c>
      <c r="E58" t="s">
        <v>2253</v>
      </c>
      <c r="F58" t="s">
        <v>2254</v>
      </c>
      <c r="G58" t="str">
        <f>_xlfn.TEXTJOIN(", ", TRUE, Airports[[#This Row],[Address]:[Zip Code]])</f>
        <v>3400 E Sky Harbor Blvd, Phoenix, AZ, 85034</v>
      </c>
      <c r="H58">
        <v>1928</v>
      </c>
      <c r="I58" s="22">
        <f ca="1">YEAR(TODAY())-Airports[[#This Row],[Year Opened]]</f>
        <v>98</v>
      </c>
      <c r="J58" s="22" t="str">
        <f>_xlfn.TEXTBEFORE(Airports[[#This Row],[Contact Email]], "@")</f>
        <v>vanessa.t</v>
      </c>
      <c r="K58" s="22" t="str">
        <f>_xlfn.TEXTBEFORE(_xlfn.TEXTAFTER(Airports[[#This Row],[Contact Email]], "@"), ".")</f>
        <v>skyharbor</v>
      </c>
      <c r="L58" t="s">
        <v>2469</v>
      </c>
      <c r="M58" t="s">
        <v>2339</v>
      </c>
      <c r="N58" t="s">
        <v>2492</v>
      </c>
      <c r="O58" t="str">
        <f>Airports[[#This Row],[First Name]]&amp;" "&amp;LEFT(TRIM(PROPER(Airports[[#This Row],[Last Name]])))</f>
        <v>Vanessa T</v>
      </c>
      <c r="P58" t="s">
        <v>2581</v>
      </c>
    </row>
    <row r="59" spans="1:16" x14ac:dyDescent="0.3">
      <c r="A59" t="s">
        <v>30</v>
      </c>
      <c r="B59" t="s">
        <v>330</v>
      </c>
      <c r="C59" t="s">
        <v>2125</v>
      </c>
      <c r="D59" t="s">
        <v>2126</v>
      </c>
      <c r="E59" t="s">
        <v>2251</v>
      </c>
      <c r="F59" t="s">
        <v>2255</v>
      </c>
      <c r="G59" t="str">
        <f>_xlfn.TEXTJOIN(", ", TRUE, Airports[[#This Row],[Address]:[Zip Code]])</f>
        <v>1000 Airport Blvd, Pittsburgh, PA, 15231</v>
      </c>
      <c r="H59">
        <v>1952</v>
      </c>
      <c r="I59" s="22">
        <f ca="1">YEAR(TODAY())-Airports[[#This Row],[Year Opened]]</f>
        <v>74</v>
      </c>
      <c r="J59" s="22" t="str">
        <f>_xlfn.TEXTBEFORE(Airports[[#This Row],[Contact Email]], "@")</f>
        <v>mlawson</v>
      </c>
      <c r="K59" s="22" t="str">
        <f>_xlfn.TEXTBEFORE(_xlfn.TEXTAFTER(Airports[[#This Row],[Contact Email]], "@"), ".")</f>
        <v>flypittsburgh</v>
      </c>
      <c r="L59" t="s">
        <v>2470</v>
      </c>
      <c r="M59" t="s">
        <v>2302</v>
      </c>
      <c r="N59" t="s">
        <v>2400</v>
      </c>
      <c r="O59" t="str">
        <f>Airports[[#This Row],[First Name]]&amp;" "&amp;LEFT(TRIM(PROPER(Airports[[#This Row],[Last Name]])))</f>
        <v>Mark L</v>
      </c>
      <c r="P59" t="s">
        <v>2582</v>
      </c>
    </row>
    <row r="60" spans="1:16" x14ac:dyDescent="0.3">
      <c r="A60" t="s">
        <v>331</v>
      </c>
      <c r="B60" t="s">
        <v>332</v>
      </c>
      <c r="C60" t="s">
        <v>2127</v>
      </c>
      <c r="D60" t="s">
        <v>2128</v>
      </c>
      <c r="E60" t="s">
        <v>2183</v>
      </c>
      <c r="F60" t="s">
        <v>2256</v>
      </c>
      <c r="G60" t="str">
        <f>_xlfn.TEXTJOIN(", ", TRUE, Airports[[#This Row],[Address]:[Zip Code]])</f>
        <v>3400 E Tahquitz Canyon Way, Palm Springs, CA, 92262</v>
      </c>
      <c r="H60">
        <v>1939</v>
      </c>
      <c r="I60" s="22">
        <f ca="1">YEAR(TODAY())-Airports[[#This Row],[Year Opened]]</f>
        <v>87</v>
      </c>
      <c r="J60" s="22" t="str">
        <f>_xlfn.TEXTBEFORE(Airports[[#This Row],[Contact Email]], "@")</f>
        <v>bnash</v>
      </c>
      <c r="K60" s="22" t="str">
        <f>_xlfn.TEXTBEFORE(_xlfn.TEXTAFTER(Airports[[#This Row],[Contact Email]], "@"), ".")</f>
        <v>palmspringsairport</v>
      </c>
      <c r="L60" t="s">
        <v>2471</v>
      </c>
      <c r="M60" t="s">
        <v>2340</v>
      </c>
      <c r="N60" t="s">
        <v>2401</v>
      </c>
      <c r="O60" t="str">
        <f>Airports[[#This Row],[First Name]]&amp;" "&amp;LEFT(TRIM(PROPER(Airports[[#This Row],[Last Name]])))</f>
        <v>Brian N</v>
      </c>
      <c r="P60" t="s">
        <v>2583</v>
      </c>
    </row>
    <row r="61" spans="1:16" x14ac:dyDescent="0.3">
      <c r="A61" t="s">
        <v>333</v>
      </c>
      <c r="B61" t="s">
        <v>2485</v>
      </c>
      <c r="C61" t="s">
        <v>2129</v>
      </c>
      <c r="D61" t="s">
        <v>2130</v>
      </c>
      <c r="E61" t="s">
        <v>2201</v>
      </c>
      <c r="F61" t="s">
        <v>2257</v>
      </c>
      <c r="G61" t="str">
        <f>_xlfn.TEXTJOIN(", ", TRUE, Airports[[#This Row],[Address]:[Zip Code]])</f>
        <v>2522 SE Jesse Butler Cir, Redmond, OR, 97756</v>
      </c>
      <c r="H61">
        <v>1940</v>
      </c>
      <c r="I61" s="22">
        <f ca="1">YEAR(TODAY())-Airports[[#This Row],[Year Opened]]</f>
        <v>86</v>
      </c>
      <c r="J61" s="22" t="str">
        <f>_xlfn.TEXTBEFORE(Airports[[#This Row],[Contact Email]], "@")</f>
        <v>m.harris</v>
      </c>
      <c r="K61" s="22" t="str">
        <f>_xlfn.TEXTBEFORE(_xlfn.TEXTAFTER(Airports[[#This Row],[Contact Email]], "@"), ".")</f>
        <v>redmondairport</v>
      </c>
      <c r="L61" t="s">
        <v>2472</v>
      </c>
      <c r="M61" t="s">
        <v>2341</v>
      </c>
      <c r="N61" t="s">
        <v>2373</v>
      </c>
      <c r="O61" t="str">
        <f>Airports[[#This Row],[First Name]]&amp;" "&amp;LEFT(TRIM(PROPER(Airports[[#This Row],[Last Name]])))</f>
        <v>Sarah M</v>
      </c>
      <c r="P61" t="s">
        <v>2584</v>
      </c>
    </row>
    <row r="62" spans="1:16" x14ac:dyDescent="0.3">
      <c r="A62" t="s">
        <v>31</v>
      </c>
      <c r="B62" t="s">
        <v>334</v>
      </c>
      <c r="C62" t="s">
        <v>2131</v>
      </c>
      <c r="D62" t="s">
        <v>2275</v>
      </c>
      <c r="E62" t="s">
        <v>2187</v>
      </c>
      <c r="F62" t="s">
        <v>2258</v>
      </c>
      <c r="G62" t="str">
        <f>_xlfn.TEXTJOIN(", ", TRUE, Airports[[#This Row],[Address]:[Zip Code]])</f>
        <v>2400 John Brantley Blvd, Raleigh, NC, 27560</v>
      </c>
      <c r="H62">
        <v>1943</v>
      </c>
      <c r="I62" s="22">
        <f ca="1">YEAR(TODAY())-Airports[[#This Row],[Year Opened]]</f>
        <v>83</v>
      </c>
      <c r="J62" s="22" t="str">
        <f>_xlfn.TEXTBEFORE(Airports[[#This Row],[Contact Email]], "@")</f>
        <v>bparker</v>
      </c>
      <c r="K62" s="22" t="str">
        <f>_xlfn.TEXTBEFORE(_xlfn.TEXTAFTER(Airports[[#This Row],[Contact Email]], "@"), ".")</f>
        <v>rduairport</v>
      </c>
      <c r="L62" t="s">
        <v>2431</v>
      </c>
      <c r="M62" t="s">
        <v>2340</v>
      </c>
      <c r="N62" t="s">
        <v>2395</v>
      </c>
      <c r="O62" t="str">
        <f>Airports[[#This Row],[First Name]]&amp;" "&amp;LEFT(TRIM(PROPER(Airports[[#This Row],[Last Name]])))</f>
        <v>Brian C</v>
      </c>
      <c r="P62" t="s">
        <v>2585</v>
      </c>
    </row>
    <row r="63" spans="1:16" x14ac:dyDescent="0.3">
      <c r="A63" t="s">
        <v>335</v>
      </c>
      <c r="B63" t="s">
        <v>336</v>
      </c>
      <c r="C63" t="s">
        <v>2132</v>
      </c>
      <c r="D63" t="s">
        <v>2133</v>
      </c>
      <c r="E63" t="s">
        <v>2225</v>
      </c>
      <c r="F63" t="s">
        <v>2259</v>
      </c>
      <c r="G63" t="str">
        <f>_xlfn.TEXTJOIN(", ", TRUE, Airports[[#This Row],[Address]:[Zip Code]])</f>
        <v>2001 E Plumb Ln, Reno, NV, 89502</v>
      </c>
      <c r="H63">
        <v>1929</v>
      </c>
      <c r="I63" s="22">
        <f ca="1">YEAR(TODAY())-Airports[[#This Row],[Year Opened]]</f>
        <v>97</v>
      </c>
      <c r="J63" s="22" t="str">
        <f>_xlfn.TEXTBEFORE(Airports[[#This Row],[Contact Email]], "@")</f>
        <v>l.allen</v>
      </c>
      <c r="K63" s="22" t="str">
        <f>_xlfn.TEXTBEFORE(_xlfn.TEXTAFTER(Airports[[#This Row],[Contact Email]], "@"), ".")</f>
        <v>renoairport</v>
      </c>
      <c r="L63" t="s">
        <v>2473</v>
      </c>
      <c r="M63" t="s">
        <v>2342</v>
      </c>
      <c r="N63" t="s">
        <v>2402</v>
      </c>
      <c r="O63" t="str">
        <f>Airports[[#This Row],[First Name]]&amp;" "&amp;LEFT(TRIM(PROPER(Airports[[#This Row],[Last Name]])))</f>
        <v>Jennifer E</v>
      </c>
      <c r="P63" t="s">
        <v>2586</v>
      </c>
    </row>
    <row r="64" spans="1:16" x14ac:dyDescent="0.3">
      <c r="A64" t="s">
        <v>337</v>
      </c>
      <c r="B64" t="s">
        <v>338</v>
      </c>
      <c r="C64" t="s">
        <v>2134</v>
      </c>
      <c r="D64" t="s">
        <v>2135</v>
      </c>
      <c r="E64" t="s">
        <v>2163</v>
      </c>
      <c r="F64" t="s">
        <v>2260</v>
      </c>
      <c r="G64" t="str">
        <f>_xlfn.TEXTJOIN(", ", TRUE, Airports[[#This Row],[Address]:[Zip Code]])</f>
        <v>121 Aviation Dr, Santa Fe, NM, 87507</v>
      </c>
      <c r="H64">
        <v>1941</v>
      </c>
      <c r="I64" s="22">
        <f ca="1">YEAR(TODAY())-Airports[[#This Row],[Year Opened]]</f>
        <v>85</v>
      </c>
      <c r="J64" s="22" t="str">
        <f>_xlfn.TEXTBEFORE(Airports[[#This Row],[Contact Email]], "@")</f>
        <v>c.jenkins</v>
      </c>
      <c r="K64" s="22" t="str">
        <f>_xlfn.TEXTBEFORE(_xlfn.TEXTAFTER(Airports[[#This Row],[Contact Email]], "@"), ".")</f>
        <v>santafeairport</v>
      </c>
      <c r="L64" t="s">
        <v>2474</v>
      </c>
      <c r="M64" t="s">
        <v>2343</v>
      </c>
      <c r="N64" t="s">
        <v>2371</v>
      </c>
      <c r="O64" t="str">
        <f>Airports[[#This Row],[First Name]]&amp;" "&amp;LEFT(TRIM(PROPER(Airports[[#This Row],[Last Name]])))</f>
        <v>Michael R</v>
      </c>
      <c r="P64" t="s">
        <v>2587</v>
      </c>
    </row>
    <row r="65" spans="1:16" x14ac:dyDescent="0.3">
      <c r="A65" t="s">
        <v>339</v>
      </c>
      <c r="B65" t="s">
        <v>2020</v>
      </c>
      <c r="C65" t="s">
        <v>2136</v>
      </c>
      <c r="D65" t="s">
        <v>2137</v>
      </c>
      <c r="E65" t="s">
        <v>2183</v>
      </c>
      <c r="F65" t="s">
        <v>2261</v>
      </c>
      <c r="G65" t="str">
        <f>_xlfn.TEXTJOIN(", ", TRUE, Airports[[#This Row],[Address]:[Zip Code]])</f>
        <v>3225 N Harbor Dr, San Diego, CA, 92101</v>
      </c>
      <c r="H65">
        <v>1928</v>
      </c>
      <c r="I65" s="22">
        <f ca="1">YEAR(TODAY())-Airports[[#This Row],[Year Opened]]</f>
        <v>98</v>
      </c>
      <c r="J65" s="22" t="str">
        <f>_xlfn.TEXTBEFORE(Airports[[#This Row],[Contact Email]], "@")</f>
        <v>e.white</v>
      </c>
      <c r="K65" s="22" t="str">
        <f>_xlfn.TEXTBEFORE(_xlfn.TEXTAFTER(Airports[[#This Row],[Contact Email]], "@"), ".")</f>
        <v>sanairport</v>
      </c>
      <c r="L65" t="s">
        <v>2432</v>
      </c>
      <c r="M65" t="s">
        <v>2344</v>
      </c>
      <c r="N65" t="s">
        <v>2379</v>
      </c>
      <c r="O65" t="str">
        <f>Airports[[#This Row],[First Name]]&amp;" "&amp;LEFT(TRIM(PROPER(Airports[[#This Row],[Last Name]])))</f>
        <v>Laura S</v>
      </c>
      <c r="P65" t="s">
        <v>2588</v>
      </c>
    </row>
    <row r="66" spans="1:16" x14ac:dyDescent="0.3">
      <c r="A66" t="s">
        <v>340</v>
      </c>
      <c r="B66" t="s">
        <v>341</v>
      </c>
      <c r="C66" t="s">
        <v>2138</v>
      </c>
      <c r="D66" t="s">
        <v>2139</v>
      </c>
      <c r="E66" t="s">
        <v>2171</v>
      </c>
      <c r="F66" t="s">
        <v>2262</v>
      </c>
      <c r="G66" t="str">
        <f>_xlfn.TEXTJOIN(", ", TRUE, Airports[[#This Row],[Address]:[Zip Code]])</f>
        <v>9800 Airport Blvd, San Antonio, TX, 78216</v>
      </c>
      <c r="H66">
        <v>1941</v>
      </c>
      <c r="I66" s="22">
        <f ca="1">YEAR(TODAY())-Airports[[#This Row],[Year Opened]]</f>
        <v>85</v>
      </c>
      <c r="J66" s="22" t="str">
        <f>_xlfn.TEXTBEFORE(Airports[[#This Row],[Contact Email]], "@")</f>
        <v>n.gray</v>
      </c>
      <c r="K66" s="22" t="str">
        <f>_xlfn.TEXTBEFORE(_xlfn.TEXTAFTER(Airports[[#This Row],[Contact Email]], "@"), ".")</f>
        <v>satairport</v>
      </c>
      <c r="L66" t="s">
        <v>2433</v>
      </c>
      <c r="M66" t="s">
        <v>2334</v>
      </c>
      <c r="N66" t="s">
        <v>2403</v>
      </c>
      <c r="O66" t="str">
        <f>Airports[[#This Row],[First Name]]&amp;" "&amp;LEFT(TRIM(PROPER(Airports[[#This Row],[Last Name]])))</f>
        <v>Daniel R</v>
      </c>
      <c r="P66" t="s">
        <v>2589</v>
      </c>
    </row>
    <row r="67" spans="1:16" x14ac:dyDescent="0.3">
      <c r="A67" t="s">
        <v>342</v>
      </c>
      <c r="B67" t="s">
        <v>2021</v>
      </c>
      <c r="C67" t="s">
        <v>2140</v>
      </c>
      <c r="D67" t="s">
        <v>2141</v>
      </c>
      <c r="E67" t="s">
        <v>2183</v>
      </c>
      <c r="F67" t="s">
        <v>2263</v>
      </c>
      <c r="G67" t="str">
        <f>_xlfn.TEXTJOIN(", ", TRUE, Airports[[#This Row],[Address]:[Zip Code]])</f>
        <v>500 James Fowler Rd, Santa Barbara, CA, 93117</v>
      </c>
      <c r="H67">
        <v>1936</v>
      </c>
      <c r="I67" s="22">
        <f ca="1">YEAR(TODAY())-Airports[[#This Row],[Year Opened]]</f>
        <v>90</v>
      </c>
      <c r="J67" s="22" t="str">
        <f>_xlfn.TEXTBEFORE(Airports[[#This Row],[Contact Email]], "@")</f>
        <v>o.walker</v>
      </c>
      <c r="K67" s="22" t="str">
        <f>_xlfn.TEXTBEFORE(_xlfn.TEXTAFTER(Airports[[#This Row],[Contact Email]], "@"), ".")</f>
        <v>santabarbaraairport</v>
      </c>
      <c r="L67" t="s">
        <v>2475</v>
      </c>
      <c r="M67" t="s">
        <v>2345</v>
      </c>
      <c r="N67" t="s">
        <v>2396</v>
      </c>
      <c r="O67" t="str">
        <f>Airports[[#This Row],[First Name]]&amp;" "&amp;LEFT(TRIM(PROPER(Airports[[#This Row],[Last Name]])))</f>
        <v>Emma W</v>
      </c>
      <c r="P67" t="s">
        <v>2590</v>
      </c>
    </row>
    <row r="68" spans="1:16" x14ac:dyDescent="0.3">
      <c r="A68" t="s">
        <v>343</v>
      </c>
      <c r="B68" t="s">
        <v>2022</v>
      </c>
      <c r="C68" t="s">
        <v>2142</v>
      </c>
      <c r="D68" t="s">
        <v>2143</v>
      </c>
      <c r="E68" t="s">
        <v>2183</v>
      </c>
      <c r="F68" t="s">
        <v>2264</v>
      </c>
      <c r="G68" t="str">
        <f>_xlfn.TEXTJOIN(", ", TRUE, Airports[[#This Row],[Address]:[Zip Code]])</f>
        <v>975 Airport Dr, San Luis Obispo, CA, 93401</v>
      </c>
      <c r="H68">
        <v>1939</v>
      </c>
      <c r="I68" s="22">
        <f ca="1">YEAR(TODAY())-Airports[[#This Row],[Year Opened]]</f>
        <v>87</v>
      </c>
      <c r="J68" s="22" t="str">
        <f>_xlfn.TEXTBEFORE(Airports[[#This Row],[Contact Email]], "@")</f>
        <v>r.turner</v>
      </c>
      <c r="K68" s="22" t="str">
        <f>_xlfn.TEXTBEFORE(_xlfn.TEXTAFTER(Airports[[#This Row],[Contact Email]], "@"), ".")</f>
        <v>sloregional</v>
      </c>
      <c r="L68" t="s">
        <v>2476</v>
      </c>
      <c r="M68" t="s">
        <v>2300</v>
      </c>
      <c r="N68" t="s">
        <v>2368</v>
      </c>
      <c r="O68" t="str">
        <f>Airports[[#This Row],[First Name]]&amp;" "&amp;LEFT(TRIM(PROPER(Airports[[#This Row],[Last Name]])))</f>
        <v>Kevin F</v>
      </c>
      <c r="P68" t="s">
        <v>2591</v>
      </c>
    </row>
    <row r="69" spans="1:16" x14ac:dyDescent="0.3">
      <c r="A69" t="s">
        <v>344</v>
      </c>
      <c r="B69" t="s">
        <v>345</v>
      </c>
      <c r="C69" t="s">
        <v>2144</v>
      </c>
      <c r="D69" t="s">
        <v>2145</v>
      </c>
      <c r="E69" t="s">
        <v>2208</v>
      </c>
      <c r="F69" t="s">
        <v>2265</v>
      </c>
      <c r="G69" t="str">
        <f>_xlfn.TEXTJOIN(", ", TRUE, Airports[[#This Row],[Address]:[Zip Code]])</f>
        <v>17801 International Blvd, Seattle, WA, 98158</v>
      </c>
      <c r="H69">
        <v>1944</v>
      </c>
      <c r="I69" s="22">
        <f ca="1">YEAR(TODAY())-Airports[[#This Row],[Year Opened]]</f>
        <v>82</v>
      </c>
      <c r="J69" s="22" t="str">
        <f>_xlfn.TEXTBEFORE(Airports[[#This Row],[Contact Email]], "@")</f>
        <v>k.edwards</v>
      </c>
      <c r="K69" s="22" t="str">
        <f>_xlfn.TEXTBEFORE(_xlfn.TEXTAFTER(Airports[[#This Row],[Contact Email]], "@"), ".")</f>
        <v>sea-tac</v>
      </c>
      <c r="L69" t="s">
        <v>2477</v>
      </c>
      <c r="M69" t="s">
        <v>2338</v>
      </c>
      <c r="N69" t="s">
        <v>2375</v>
      </c>
      <c r="O69" t="str">
        <f>Airports[[#This Row],[First Name]]&amp;" "&amp;LEFT(TRIM(PROPER(Airports[[#This Row],[Last Name]])))</f>
        <v>Rachel C</v>
      </c>
      <c r="P69" t="s">
        <v>2592</v>
      </c>
    </row>
    <row r="70" spans="1:16" x14ac:dyDescent="0.3">
      <c r="A70" t="s">
        <v>9</v>
      </c>
      <c r="B70" t="s">
        <v>346</v>
      </c>
      <c r="D70" t="s">
        <v>2146</v>
      </c>
      <c r="E70" t="s">
        <v>2183</v>
      </c>
      <c r="F70" t="s">
        <v>2266</v>
      </c>
      <c r="G70" t="str">
        <f>_xlfn.TEXTJOIN(", ", TRUE, Airports[[#This Row],[Address]:[Zip Code]])</f>
        <v>San Francisco, CA, 94128</v>
      </c>
      <c r="H70">
        <v>1927</v>
      </c>
      <c r="I70" s="22">
        <f ca="1">YEAR(TODAY())-Airports[[#This Row],[Year Opened]]</f>
        <v>99</v>
      </c>
      <c r="J70" s="22" t="str">
        <f>_xlfn.TEXTBEFORE(Airports[[#This Row],[Contact Email]], "@")</f>
        <v>j.hall</v>
      </c>
      <c r="K70" s="22" t="str">
        <f>_xlfn.TEXTBEFORE(_xlfn.TEXTAFTER(Airports[[#This Row],[Contact Email]], "@"), ".")</f>
        <v>flysfo</v>
      </c>
      <c r="L70" t="s">
        <v>2478</v>
      </c>
      <c r="M70" t="s">
        <v>2346</v>
      </c>
      <c r="N70" t="s">
        <v>2383</v>
      </c>
      <c r="O70" t="str">
        <f>Airports[[#This Row],[First Name]]&amp;" "&amp;LEFT(TRIM(PROPER(Airports[[#This Row],[Last Name]])))</f>
        <v>James B</v>
      </c>
      <c r="P70" t="s">
        <v>2593</v>
      </c>
    </row>
    <row r="71" spans="1:16" x14ac:dyDescent="0.3">
      <c r="A71" t="s">
        <v>347</v>
      </c>
      <c r="B71" t="s">
        <v>348</v>
      </c>
      <c r="C71" t="s">
        <v>2147</v>
      </c>
      <c r="D71" t="s">
        <v>2148</v>
      </c>
      <c r="E71" t="s">
        <v>2183</v>
      </c>
      <c r="F71" t="s">
        <v>2267</v>
      </c>
      <c r="G71" t="str">
        <f>_xlfn.TEXTJOIN(", ", TRUE, Airports[[#This Row],[Address]:[Zip Code]])</f>
        <v>1701 Airport Blvd, San Jose, CA, 95110</v>
      </c>
      <c r="H71">
        <v>1945</v>
      </c>
      <c r="I71" s="22">
        <f ca="1">YEAR(TODAY())-Airports[[#This Row],[Year Opened]]</f>
        <v>81</v>
      </c>
      <c r="J71" s="22" t="str">
        <f>_xlfn.TEXTBEFORE(Airports[[#This Row],[Contact Email]], "@")</f>
        <v>s.campbell</v>
      </c>
      <c r="K71" s="22" t="str">
        <f>_xlfn.TEXTBEFORE(_xlfn.TEXTAFTER(Airports[[#This Row],[Contact Email]], "@"), ".")</f>
        <v>sjcairport</v>
      </c>
      <c r="L71" t="s">
        <v>2434</v>
      </c>
      <c r="M71" t="s">
        <v>2330</v>
      </c>
      <c r="N71" t="s">
        <v>2404</v>
      </c>
      <c r="O71" t="str">
        <f>Airports[[#This Row],[First Name]]&amp;" "&amp;LEFT(TRIM(PROPER(Airports[[#This Row],[Last Name]])))</f>
        <v>Natalie P</v>
      </c>
      <c r="P71" t="s">
        <v>2594</v>
      </c>
    </row>
    <row r="72" spans="1:16" x14ac:dyDescent="0.3">
      <c r="A72" t="s">
        <v>349</v>
      </c>
      <c r="B72" t="s">
        <v>350</v>
      </c>
      <c r="C72" t="s">
        <v>2149</v>
      </c>
      <c r="D72" t="s">
        <v>2150</v>
      </c>
      <c r="E72" t="s">
        <v>2268</v>
      </c>
      <c r="F72" t="s">
        <v>2269</v>
      </c>
      <c r="G72" t="str">
        <f>_xlfn.TEXTJOIN(", ", TRUE, Airports[[#This Row],[Address]:[Zip Code]])</f>
        <v>776 N Terminal Dr, Salt Lake City, UT, 84122</v>
      </c>
      <c r="H72">
        <v>1911</v>
      </c>
      <c r="I72" s="22">
        <f ca="1">YEAR(TODAY())-Airports[[#This Row],[Year Opened]]</f>
        <v>115</v>
      </c>
      <c r="J72" s="22" t="str">
        <f>_xlfn.TEXTBEFORE(Airports[[#This Row],[Contact Email]], "@")</f>
        <v>w.wright</v>
      </c>
      <c r="K72" s="22" t="str">
        <f>_xlfn.TEXTBEFORE(_xlfn.TEXTAFTER(Airports[[#This Row],[Contact Email]], "@"), ".")</f>
        <v>slcairport</v>
      </c>
      <c r="L72" t="s">
        <v>2435</v>
      </c>
      <c r="M72" t="s">
        <v>2322</v>
      </c>
      <c r="N72" t="s">
        <v>2405</v>
      </c>
      <c r="O72" t="str">
        <f>Airports[[#This Row],[First Name]]&amp;" "&amp;LEFT(TRIM(PROPER(Airports[[#This Row],[Last Name]])))</f>
        <v>David H</v>
      </c>
      <c r="P72" t="s">
        <v>2595</v>
      </c>
    </row>
    <row r="73" spans="1:16" x14ac:dyDescent="0.3">
      <c r="A73" t="s">
        <v>351</v>
      </c>
      <c r="B73" t="s">
        <v>352</v>
      </c>
      <c r="C73" t="s">
        <v>2151</v>
      </c>
      <c r="D73" t="s">
        <v>2152</v>
      </c>
      <c r="E73" t="s">
        <v>2183</v>
      </c>
      <c r="F73" t="s">
        <v>2270</v>
      </c>
      <c r="G73" t="str">
        <f>_xlfn.TEXTJOIN(", ", TRUE, Airports[[#This Row],[Address]:[Zip Code]])</f>
        <v>6900 Airport Blvd, Sacramento, CA, 95837</v>
      </c>
      <c r="H73">
        <v>1967</v>
      </c>
      <c r="I73" s="22">
        <f ca="1">YEAR(TODAY())-Airports[[#This Row],[Year Opened]]</f>
        <v>59</v>
      </c>
      <c r="J73" s="22" t="str">
        <f>_xlfn.TEXTBEFORE(Airports[[#This Row],[Contact Email]], "@")</f>
        <v>n.parker</v>
      </c>
      <c r="K73" s="22" t="str">
        <f>_xlfn.TEXTBEFORE(_xlfn.TEXTAFTER(Airports[[#This Row],[Contact Email]], "@"), ".")</f>
        <v>sacairport</v>
      </c>
      <c r="L73" t="s">
        <v>2479</v>
      </c>
      <c r="M73" t="s">
        <v>2304</v>
      </c>
      <c r="N73" t="s">
        <v>2387</v>
      </c>
      <c r="O73" t="str">
        <f>Airports[[#This Row],[First Name]]&amp;" "&amp;LEFT(TRIM(PROPER(Airports[[#This Row],[Last Name]])))</f>
        <v>Olivia T</v>
      </c>
      <c r="P73" t="s">
        <v>2596</v>
      </c>
    </row>
    <row r="74" spans="1:16" x14ac:dyDescent="0.3">
      <c r="A74" t="s">
        <v>353</v>
      </c>
      <c r="B74" t="s">
        <v>2486</v>
      </c>
      <c r="C74" t="s">
        <v>2153</v>
      </c>
      <c r="D74" t="s">
        <v>2154</v>
      </c>
      <c r="E74" t="s">
        <v>2183</v>
      </c>
      <c r="F74" t="s">
        <v>2271</v>
      </c>
      <c r="G74" t="str">
        <f>_xlfn.TEXTJOIN(", ", TRUE, Airports[[#This Row],[Address]:[Zip Code]])</f>
        <v>3249 Terminal Dr, Santa Maria, CA, 93455</v>
      </c>
      <c r="H74">
        <v>1946</v>
      </c>
      <c r="I74" s="22">
        <f ca="1">YEAR(TODAY())-Airports[[#This Row],[Year Opened]]</f>
        <v>80</v>
      </c>
      <c r="J74" s="22" t="str">
        <f>_xlfn.TEXTBEFORE(Airports[[#This Row],[Contact Email]], "@")</f>
        <v>l.scott</v>
      </c>
      <c r="K74" s="22" t="str">
        <f>_xlfn.TEXTBEFORE(_xlfn.TEXTAFTER(Airports[[#This Row],[Contact Email]], "@"), ".")</f>
        <v>santamariaairport</v>
      </c>
      <c r="L74" t="s">
        <v>2480</v>
      </c>
      <c r="M74" t="s">
        <v>2347</v>
      </c>
      <c r="N74" t="s">
        <v>2376</v>
      </c>
      <c r="O74" t="str">
        <f>Airports[[#This Row],[First Name]]&amp;" "&amp;LEFT(TRIM(PROPER(Airports[[#This Row],[Last Name]])))</f>
        <v>Andrew M</v>
      </c>
      <c r="P74" t="s">
        <v>2597</v>
      </c>
    </row>
    <row r="75" spans="1:16" x14ac:dyDescent="0.3">
      <c r="A75" t="s">
        <v>5</v>
      </c>
      <c r="B75" t="s">
        <v>354</v>
      </c>
      <c r="C75" t="s">
        <v>2155</v>
      </c>
      <c r="D75" t="s">
        <v>2156</v>
      </c>
      <c r="E75" t="s">
        <v>2228</v>
      </c>
      <c r="F75" t="s">
        <v>2272</v>
      </c>
      <c r="G75" t="str">
        <f>_xlfn.TEXTJOIN(", ", TRUE, Airports[[#This Row],[Address]:[Zip Code]])</f>
        <v>10701 Lambert International Blvd, St. Louis, MO, 63145</v>
      </c>
      <c r="H75">
        <v>1920</v>
      </c>
      <c r="I75" s="22">
        <f ca="1">YEAR(TODAY())-Airports[[#This Row],[Year Opened]]</f>
        <v>106</v>
      </c>
      <c r="J75" s="22" t="str">
        <f>_xlfn.TEXTBEFORE(Airports[[#This Row],[Contact Email]], "@")</f>
        <v>m.garcia</v>
      </c>
      <c r="K75" s="22" t="str">
        <f>_xlfn.TEXTBEFORE(_xlfn.TEXTAFTER(Airports[[#This Row],[Contact Email]], "@"), ".")</f>
        <v>flystl</v>
      </c>
      <c r="L75" t="s">
        <v>2481</v>
      </c>
      <c r="M75" t="s">
        <v>2302</v>
      </c>
      <c r="N75" t="s">
        <v>2406</v>
      </c>
      <c r="O75" t="str">
        <f>Airports[[#This Row],[First Name]]&amp;" "&amp;LEFT(TRIM(PROPER(Airports[[#This Row],[Last Name]])))</f>
        <v>Mark T</v>
      </c>
      <c r="P75" t="s">
        <v>2598</v>
      </c>
    </row>
    <row r="76" spans="1:16" x14ac:dyDescent="0.3">
      <c r="A76" t="s">
        <v>14</v>
      </c>
      <c r="B76" t="s">
        <v>355</v>
      </c>
      <c r="C76" t="s">
        <v>2157</v>
      </c>
      <c r="D76" t="s">
        <v>2158</v>
      </c>
      <c r="E76" t="s">
        <v>2206</v>
      </c>
      <c r="F76" t="s">
        <v>2273</v>
      </c>
      <c r="G76" t="str">
        <f>_xlfn.TEXTJOIN(", ", TRUE, Airports[[#This Row],[Address]:[Zip Code]])</f>
        <v>4100 George J Bean Pkwy, Tampa, FL, 33607</v>
      </c>
      <c r="H76">
        <v>1928</v>
      </c>
      <c r="I76" s="22">
        <f ca="1">YEAR(TODAY())-Airports[[#This Row],[Year Opened]]</f>
        <v>98</v>
      </c>
      <c r="J76" s="22" t="str">
        <f>_xlfn.TEXTBEFORE(Airports[[#This Row],[Contact Email]], "@")</f>
        <v>c.evans</v>
      </c>
      <c r="K76" s="22" t="str">
        <f>_xlfn.TEXTBEFORE(_xlfn.TEXTAFTER(Airports[[#This Row],[Contact Email]], "@"), ".")</f>
        <v>tampaairport</v>
      </c>
      <c r="L76" t="s">
        <v>2482</v>
      </c>
      <c r="M76" t="s">
        <v>2348</v>
      </c>
      <c r="N76" t="s">
        <v>2392</v>
      </c>
      <c r="O76" t="str">
        <f>Airports[[#This Row],[First Name]]&amp;" "&amp;LEFT(TRIM(PROPER(Airports[[#This Row],[Last Name]])))</f>
        <v>Hannah B</v>
      </c>
      <c r="P76" t="s">
        <v>2599</v>
      </c>
    </row>
    <row r="77" spans="1:16" x14ac:dyDescent="0.3">
      <c r="A77" t="s">
        <v>356</v>
      </c>
      <c r="B77" t="s">
        <v>357</v>
      </c>
      <c r="C77" t="s">
        <v>2159</v>
      </c>
      <c r="D77" t="s">
        <v>2160</v>
      </c>
      <c r="E77" t="s">
        <v>2253</v>
      </c>
      <c r="F77" t="s">
        <v>2274</v>
      </c>
      <c r="G77" t="str">
        <f>_xlfn.TEXTJOIN(", ", TRUE, Airports[[#This Row],[Address]:[Zip Code]])</f>
        <v>7250 S Tucson Blvd, Tucson, AZ, 85756</v>
      </c>
      <c r="H77">
        <v>1919</v>
      </c>
      <c r="I77" s="22">
        <f ca="1">YEAR(TODAY())-Airports[[#This Row],[Year Opened]]</f>
        <v>107</v>
      </c>
      <c r="J77" s="22" t="str">
        <f>_xlfn.TEXTBEFORE(Airports[[#This Row],[Contact Email]], "@")</f>
        <v>d.mitchell</v>
      </c>
      <c r="K77" s="22" t="str">
        <f>_xlfn.TEXTBEFORE(_xlfn.TEXTAFTER(Airports[[#This Row],[Contact Email]], "@"), ".")</f>
        <v>flytucson</v>
      </c>
      <c r="L77" t="s">
        <v>2483</v>
      </c>
      <c r="M77" t="s">
        <v>2349</v>
      </c>
      <c r="N77" t="s">
        <v>2407</v>
      </c>
      <c r="O77" t="str">
        <f>Airports[[#This Row],[First Name]]&amp;" "&amp;LEFT(TRIM(PROPER(Airports[[#This Row],[Last Name]])))</f>
        <v>William S</v>
      </c>
      <c r="P77" t="s">
        <v>2600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F8D8-5536-4FDC-B340-799FC6942089}">
  <dimension ref="B1:I21"/>
  <sheetViews>
    <sheetView showGridLines="0" workbookViewId="0">
      <selection activeCell="D7" sqref="D7"/>
    </sheetView>
  </sheetViews>
  <sheetFormatPr defaultRowHeight="14.4" x14ac:dyDescent="0.3"/>
  <cols>
    <col min="1" max="1" width="2.88671875" customWidth="1"/>
    <col min="2" max="2" width="11.44140625" customWidth="1"/>
    <col min="3" max="4" width="14.33203125" customWidth="1"/>
    <col min="6" max="6" width="11.44140625" customWidth="1"/>
    <col min="7" max="7" width="14.33203125" customWidth="1"/>
    <col min="8" max="8" width="18.6640625" customWidth="1"/>
    <col min="9" max="9" width="9.109375" customWidth="1"/>
  </cols>
  <sheetData>
    <row r="1" spans="2:9" ht="8.25" customHeight="1" x14ac:dyDescent="0.3"/>
    <row r="2" spans="2:9" ht="36.6" x14ac:dyDescent="0.7">
      <c r="B2" s="5" t="s">
        <v>375</v>
      </c>
    </row>
    <row r="4" spans="2:9" x14ac:dyDescent="0.3">
      <c r="C4" s="6" t="s">
        <v>358</v>
      </c>
      <c r="D4" s="7">
        <v>0.05</v>
      </c>
      <c r="F4" s="6" t="s">
        <v>2487</v>
      </c>
      <c r="G4" s="8">
        <v>2.5000000000000001E-2</v>
      </c>
      <c r="H4" s="13">
        <v>1.4999999999999999E-2</v>
      </c>
      <c r="I4" s="8">
        <v>0.05</v>
      </c>
    </row>
    <row r="6" spans="2:9" x14ac:dyDescent="0.3">
      <c r="B6" s="9" t="s">
        <v>359</v>
      </c>
      <c r="C6" s="10" t="s">
        <v>376</v>
      </c>
      <c r="D6" s="10" t="s">
        <v>377</v>
      </c>
      <c r="F6" s="9" t="s">
        <v>359</v>
      </c>
      <c r="G6" s="10" t="s">
        <v>8</v>
      </c>
      <c r="H6" s="10" t="s">
        <v>25</v>
      </c>
      <c r="I6" s="10" t="s">
        <v>11</v>
      </c>
    </row>
    <row r="7" spans="2:9" x14ac:dyDescent="0.3">
      <c r="B7" t="s">
        <v>360</v>
      </c>
      <c r="C7" s="11">
        <v>389</v>
      </c>
      <c r="D7" s="14" cm="1">
        <f t="array" ref="D7:D18">ROUND((C7:C18)+(C7:C18*$D$4), 0)</f>
        <v>408</v>
      </c>
      <c r="F7" t="s">
        <v>360</v>
      </c>
      <c r="G7" s="14" cm="1">
        <f t="array" ref="G7:I18">ROUND(_xlfn.ANCHORARRAY(D7)*(G4:I4), 0)</f>
        <v>10</v>
      </c>
      <c r="H7" s="14">
        <v>6</v>
      </c>
      <c r="I7" s="14">
        <v>20</v>
      </c>
    </row>
    <row r="8" spans="2:9" x14ac:dyDescent="0.3">
      <c r="B8" t="s">
        <v>361</v>
      </c>
      <c r="C8" s="11">
        <v>356</v>
      </c>
      <c r="D8" s="14">
        <v>374</v>
      </c>
      <c r="F8" t="s">
        <v>361</v>
      </c>
      <c r="G8" s="14">
        <v>9</v>
      </c>
      <c r="H8" s="14">
        <v>6</v>
      </c>
      <c r="I8" s="14">
        <v>19</v>
      </c>
    </row>
    <row r="9" spans="2:9" x14ac:dyDescent="0.3">
      <c r="B9" t="s">
        <v>362</v>
      </c>
      <c r="C9" s="11">
        <v>405</v>
      </c>
      <c r="D9" s="14">
        <v>425</v>
      </c>
      <c r="F9" t="s">
        <v>362</v>
      </c>
      <c r="G9" s="14">
        <v>11</v>
      </c>
      <c r="H9" s="14">
        <v>6</v>
      </c>
      <c r="I9" s="14">
        <v>21</v>
      </c>
    </row>
    <row r="10" spans="2:9" x14ac:dyDescent="0.3">
      <c r="B10" t="s">
        <v>363</v>
      </c>
      <c r="C10" s="11">
        <v>391</v>
      </c>
      <c r="D10" s="14">
        <v>411</v>
      </c>
      <c r="F10" t="s">
        <v>363</v>
      </c>
      <c r="G10" s="14">
        <v>10</v>
      </c>
      <c r="H10" s="14">
        <v>6</v>
      </c>
      <c r="I10" s="14">
        <v>21</v>
      </c>
    </row>
    <row r="11" spans="2:9" x14ac:dyDescent="0.3">
      <c r="B11" t="s">
        <v>364</v>
      </c>
      <c r="C11" s="11">
        <v>448</v>
      </c>
      <c r="D11" s="14">
        <v>470</v>
      </c>
      <c r="F11" t="s">
        <v>364</v>
      </c>
      <c r="G11" s="14">
        <v>12</v>
      </c>
      <c r="H11" s="14">
        <v>7</v>
      </c>
      <c r="I11" s="14">
        <v>24</v>
      </c>
    </row>
    <row r="12" spans="2:9" x14ac:dyDescent="0.3">
      <c r="B12" t="s">
        <v>365</v>
      </c>
      <c r="C12" s="11">
        <v>417</v>
      </c>
      <c r="D12" s="14">
        <v>438</v>
      </c>
      <c r="F12" t="s">
        <v>365</v>
      </c>
      <c r="G12" s="14">
        <v>11</v>
      </c>
      <c r="H12" s="14">
        <v>7</v>
      </c>
      <c r="I12" s="14">
        <v>22</v>
      </c>
    </row>
    <row r="13" spans="2:9" x14ac:dyDescent="0.3">
      <c r="B13" t="s">
        <v>366</v>
      </c>
      <c r="C13" s="11">
        <v>476</v>
      </c>
      <c r="D13" s="14">
        <v>500</v>
      </c>
      <c r="F13" t="s">
        <v>366</v>
      </c>
      <c r="G13" s="14">
        <v>13</v>
      </c>
      <c r="H13" s="14">
        <v>8</v>
      </c>
      <c r="I13" s="14">
        <v>25</v>
      </c>
    </row>
    <row r="14" spans="2:9" x14ac:dyDescent="0.3">
      <c r="B14" t="s">
        <v>367</v>
      </c>
      <c r="C14" s="11">
        <v>457</v>
      </c>
      <c r="D14" s="14">
        <v>480</v>
      </c>
      <c r="F14" t="s">
        <v>367</v>
      </c>
      <c r="G14" s="14">
        <v>12</v>
      </c>
      <c r="H14" s="14">
        <v>7</v>
      </c>
      <c r="I14" s="14">
        <v>24</v>
      </c>
    </row>
    <row r="15" spans="2:9" x14ac:dyDescent="0.3">
      <c r="B15" t="s">
        <v>368</v>
      </c>
      <c r="C15" s="11">
        <v>437</v>
      </c>
      <c r="D15" s="14">
        <v>459</v>
      </c>
      <c r="F15" t="s">
        <v>368</v>
      </c>
      <c r="G15" s="14">
        <v>11</v>
      </c>
      <c r="H15" s="14">
        <v>7</v>
      </c>
      <c r="I15" s="14">
        <v>23</v>
      </c>
    </row>
    <row r="16" spans="2:9" x14ac:dyDescent="0.3">
      <c r="B16" t="s">
        <v>369</v>
      </c>
      <c r="C16" s="11">
        <v>405</v>
      </c>
      <c r="D16" s="14">
        <v>425</v>
      </c>
      <c r="F16" t="s">
        <v>369</v>
      </c>
      <c r="G16" s="14">
        <v>11</v>
      </c>
      <c r="H16" s="14">
        <v>6</v>
      </c>
      <c r="I16" s="14">
        <v>21</v>
      </c>
    </row>
    <row r="17" spans="2:9" x14ac:dyDescent="0.3">
      <c r="B17" t="s">
        <v>370</v>
      </c>
      <c r="C17" s="11">
        <v>390</v>
      </c>
      <c r="D17" s="14">
        <v>410</v>
      </c>
      <c r="F17" t="s">
        <v>370</v>
      </c>
      <c r="G17" s="14">
        <v>10</v>
      </c>
      <c r="H17" s="14">
        <v>6</v>
      </c>
      <c r="I17" s="14">
        <v>21</v>
      </c>
    </row>
    <row r="18" spans="2:9" ht="15" thickBot="1" x14ac:dyDescent="0.35">
      <c r="B18" t="s">
        <v>371</v>
      </c>
      <c r="C18" s="12">
        <v>414</v>
      </c>
      <c r="D18" s="14">
        <v>435</v>
      </c>
      <c r="F18" t="s">
        <v>371</v>
      </c>
      <c r="G18" s="14">
        <v>11</v>
      </c>
      <c r="H18" s="14">
        <v>7</v>
      </c>
      <c r="I18" s="14">
        <v>22</v>
      </c>
    </row>
    <row r="19" spans="2:9" ht="15" thickTop="1" x14ac:dyDescent="0.3">
      <c r="B19" s="6" t="s">
        <v>372</v>
      </c>
      <c r="C19" s="15">
        <f>SUM(C7:C18)</f>
        <v>4985</v>
      </c>
      <c r="D19" s="15">
        <f>SUM(_xlfn.ANCHORARRAY(D7))</f>
        <v>5235</v>
      </c>
    </row>
    <row r="20" spans="2:9" x14ac:dyDescent="0.3">
      <c r="B20" s="6" t="s">
        <v>373</v>
      </c>
      <c r="C20" s="15">
        <f>AVERAGE(C7:C18)</f>
        <v>415.41666666666669</v>
      </c>
      <c r="D20" s="15">
        <f>AVERAGE(_xlfn.ANCHORARRAY(D7))</f>
        <v>436.25</v>
      </c>
    </row>
    <row r="21" spans="2:9" x14ac:dyDescent="0.3">
      <c r="B21" s="6" t="s">
        <v>374</v>
      </c>
      <c r="C21" s="15">
        <f>MAX(C7:C18)</f>
        <v>476</v>
      </c>
      <c r="D21" s="15">
        <f>MAX(_xlfn.ANCHORARRAY(D7))</f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Flights</vt:lpstr>
      <vt:lpstr>Reports</vt:lpstr>
      <vt:lpstr>Airports</vt:lpstr>
      <vt:lpstr>2016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Tasnim Hasan</cp:lastModifiedBy>
  <dcterms:created xsi:type="dcterms:W3CDTF">2025-03-05T17:51:54Z</dcterms:created>
  <dcterms:modified xsi:type="dcterms:W3CDTF">2026-10-02T10:29:41Z</dcterms:modified>
</cp:coreProperties>
</file>